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defaultThemeVersion="166925"/>
  <mc:AlternateContent xmlns:mc="http://schemas.openxmlformats.org/markup-compatibility/2006">
    <mc:Choice Requires="x15">
      <x15ac:absPath xmlns:x15ac="http://schemas.microsoft.com/office/spreadsheetml/2010/11/ac" url="https://ofgemcloud-my.sharepoint.com/personal/sash_steele_ofgem_gov_uk/Documents/Desktop/documents for publication/"/>
    </mc:Choice>
  </mc:AlternateContent>
  <xr:revisionPtr revIDLastSave="656" documentId="8_{D51ED2DD-9ABD-48DB-9F56-57EDBB1C64DB}" xr6:coauthVersionLast="47" xr6:coauthVersionMax="47" xr10:uidLastSave="{9DBF8765-1157-44B2-95E0-994C4D34F154}"/>
  <bookViews>
    <workbookView xWindow="-110" yWindow="-110" windowWidth="19420" windowHeight="10420" tabRatio="910" firstSheet="82" activeTab="86" xr2:uid="{12AE1196-F42D-4E83-9828-AA5007B89EFC}"/>
  </bookViews>
  <sheets>
    <sheet name="1.1 Cover" sheetId="9" r:id="rId1"/>
    <sheet name="1.2 Contents" sheetId="10" r:id="rId2"/>
    <sheet name="1.3 Lists" sheetId="11" r:id="rId3"/>
    <sheet name="1.4 ChangesLog" sheetId="12" r:id="rId4"/>
    <sheet name="1.5 Universal Data" sheetId="13" r:id="rId5"/>
    <sheet name="1.6 Checks" sheetId="14" r:id="rId6"/>
    <sheet name="2.1 Revenue_Interface" sheetId="182" r:id="rId7"/>
    <sheet name="2.2 NARM_Interface" sheetId="157" r:id="rId8"/>
    <sheet name="3.1 TO_Totex" sheetId="65" r:id="rId9"/>
    <sheet name="3.2 SO_Totex" sheetId="75" r:id="rId10"/>
    <sheet name="3.3 Allowances" sheetId="132" r:id="rId11"/>
    <sheet name="3.4 Totex_Summary" sheetId="155" r:id="rId12"/>
    <sheet name="3.5 Forecast_Totex" sheetId="177" r:id="rId13"/>
    <sheet name="3.6 PCDs" sheetId="199" r:id="rId14"/>
    <sheet name="4.1 TO PCFM Input Summary" sheetId="183" r:id="rId15"/>
    <sheet name="4.2 SO PCFM Input Summary" sheetId="184" r:id="rId16"/>
    <sheet name="4.3 TO PCDs" sheetId="185" r:id="rId17"/>
    <sheet name="4.4 SO PCDs " sheetId="186" r:id="rId18"/>
    <sheet name="4.5 TO Re-openers" sheetId="187" r:id="rId19"/>
    <sheet name="4.6 SO Re-openers" sheetId="188" r:id="rId20"/>
    <sheet name="4.7 TO PT" sheetId="204" r:id="rId21"/>
    <sheet name="4.8 SO PT" sheetId="205" r:id="rId22"/>
    <sheet name="4.9 Opex Escalator" sheetId="191" r:id="rId23"/>
    <sheet name="4.10 TO ODI" sheetId="192" r:id="rId24"/>
    <sheet name="4.11 TO ORA" sheetId="193" r:id="rId25"/>
    <sheet name="4.12 SO ORA" sheetId="194" r:id="rId26"/>
    <sheet name="4.13 TO Tax Pools Totex alloc" sheetId="195" r:id="rId27"/>
    <sheet name="4.14 SO Tax Pools Totex alloc" sheetId="196" r:id="rId28"/>
    <sheet name="4.15 DRS Revenue" sheetId="202" r:id="rId29"/>
    <sheet name="4.16 - TO Recovered Rev" sheetId="200" r:id="rId30"/>
    <sheet name="4.17 - SO Recovered Rev" sheetId="201" r:id="rId31"/>
    <sheet name="5.1 TO_Indirects" sheetId="63" r:id="rId32"/>
    <sheet name="5.2 SO_Indirects" sheetId="72" r:id="rId33"/>
    <sheet name="5.3 TO_Direct_Opex" sheetId="73" r:id="rId34"/>
    <sheet name="5.4 SO_Direct_Opex" sheetId="76" r:id="rId35"/>
    <sheet name="5.5 Cost_Movements" sheetId="67" r:id="rId36"/>
    <sheet name="5.6 Quarry_Loss" sheetId="61" r:id="rId37"/>
    <sheet name="5.7 PSUP_Opex" sheetId="62" r:id="rId38"/>
    <sheet name="3.9 Related_Party" sheetId="70" state="hidden" r:id="rId39"/>
    <sheet name="5.8 Provisions" sheetId="69" r:id="rId40"/>
    <sheet name="5.9 Bus_Sup_Alloc" sheetId="71" r:id="rId41"/>
    <sheet name="5.10 FTE" sheetId="207" r:id="rId42"/>
    <sheet name="6.1 Capex_summary" sheetId="81" r:id="rId43"/>
    <sheet name="6.2 Projects" sheetId="95" r:id="rId44"/>
    <sheet name="6.3 Asset_Health" sheetId="118" r:id="rId45"/>
    <sheet name="6.4 Asset_Health_Projects" sheetId="83" r:id="rId46"/>
    <sheet name="6.5 Redundant_Assets" sheetId="78" r:id="rId47"/>
    <sheet name="6.6 PSUP_Capex" sheetId="98" r:id="rId48"/>
    <sheet name="6.7 TO_NonOp_Capex" sheetId="64" r:id="rId49"/>
    <sheet name="6.8 SO_NonOp_Capex" sheetId="74" r:id="rId50"/>
    <sheet name="6.9 Resilience" sheetId="80" r:id="rId51"/>
    <sheet name="6.10 Vehicles " sheetId="208" r:id="rId52"/>
    <sheet name="7.1_Pipeline_data" sheetId="90" r:id="rId53"/>
    <sheet name="7.2_Activity_Ind" sheetId="88" r:id="rId54"/>
    <sheet name="7.3_Peak_Demand" sheetId="94" r:id="rId55"/>
    <sheet name="7.4_Demand_Perf" sheetId="91" r:id="rId56"/>
    <sheet name="7.5_Compressor_Util_Perf" sheetId="92" r:id="rId57"/>
    <sheet name="7.6_Compressor_Assets" sheetId="96" r:id="rId58"/>
    <sheet name="7.7_Emissions" sheetId="93" r:id="rId59"/>
    <sheet name="7.8 Asset_data" sheetId="154" r:id="rId60"/>
    <sheet name="7.9_Forecast_Scenarios" sheetId="89" r:id="rId61"/>
    <sheet name="8.1_Satisfacton_Survey" sheetId="131" r:id="rId62"/>
    <sheet name="8.2 BCF" sheetId="174" r:id="rId63"/>
    <sheet name="8.3 Environmental Scorecard" sheetId="176" r:id="rId64"/>
    <sheet name="8.4 Gas_contraints" sheetId="115" r:id="rId65"/>
    <sheet name="8.5 Gas_contraint_events" sheetId="116" r:id="rId66"/>
    <sheet name="8.6 NIA" sheetId="178" r:id="rId67"/>
    <sheet name="8.7 CNIA" sheetId="180" r:id="rId68"/>
    <sheet name="8.8 NIC" sheetId="179" r:id="rId69"/>
    <sheet name="8.9 SIF" sheetId="181" r:id="rId70"/>
    <sheet name="8.10 Pipeline Log" sheetId="138" r:id="rId71"/>
    <sheet name="8.10a Other Pipeline appdx (TO)" sheetId="209" r:id="rId72"/>
    <sheet name="8.10b Other Pipeline appdx (SO)" sheetId="210" r:id="rId73"/>
    <sheet name="8.11 Net_Zero" sheetId="198" r:id="rId74"/>
    <sheet name="8.12 DRS" sheetId="206" r:id="rId75"/>
    <sheet name="9.1_Operating_margins" sheetId="141" r:id="rId76"/>
    <sheet name="9.2_NTS_shrinkage" sheetId="142" r:id="rId77"/>
    <sheet name="9.3_NTS_Shrinkage_(prompt)" sheetId="143" r:id="rId78"/>
    <sheet name="9.4_NTS_Shrinkage_(gas_trades)" sheetId="144" r:id="rId79"/>
    <sheet name="9.5_NTS_Shrinkage_(elec_trades)" sheetId="145" r:id="rId80"/>
    <sheet name="9.6_Res_Bal_Data" sheetId="146" r:id="rId81"/>
    <sheet name="9.7_DF_Overview" sheetId="147" r:id="rId82"/>
    <sheet name="9.8_DF_Adjustment" sheetId="148" r:id="rId83"/>
    <sheet name="9.9_DF_D2D5_Data" sheetId="149" r:id="rId84"/>
    <sheet name="9.10_GHG_Incentive revenue" sheetId="150" r:id="rId85"/>
    <sheet name="9.11_GHG_Venting_data" sheetId="151" r:id="rId86"/>
    <sheet name="9.12_Maintenance_IR" sheetId="152" r:id="rId87"/>
  </sheets>
  <externalReferences>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s>
  <definedNames>
    <definedName name="________hom1" localSheetId="28" hidden="1">{#N/A,#N/A,FALSE,"Assessment";#N/A,#N/A,FALSE,"Staffing";#N/A,#N/A,FALSE,"Hires";#N/A,#N/A,FALSE,"Assumptions"}</definedName>
    <definedName name="________hom1" localSheetId="20" hidden="1">{#N/A,#N/A,FALSE,"Assessment";#N/A,#N/A,FALSE,"Staffing";#N/A,#N/A,FALSE,"Hires";#N/A,#N/A,FALSE,"Assumptions"}</definedName>
    <definedName name="________hom1" localSheetId="21" hidden="1">{#N/A,#N/A,FALSE,"Assessment";#N/A,#N/A,FALSE,"Staffing";#N/A,#N/A,FALSE,"Hires";#N/A,#N/A,FALSE,"Assumptions"}</definedName>
    <definedName name="________hom1" localSheetId="44" hidden="1">{#N/A,#N/A,FALSE,"Assessment";#N/A,#N/A,FALSE,"Staffing";#N/A,#N/A,FALSE,"Hires";#N/A,#N/A,FALSE,"Assumptions"}</definedName>
    <definedName name="________hom1" localSheetId="74" hidden="1">{#N/A,#N/A,FALSE,"Assessment";#N/A,#N/A,FALSE,"Staffing";#N/A,#N/A,FALSE,"Hires";#N/A,#N/A,FALSE,"Assumptions"}</definedName>
    <definedName name="________hom1" localSheetId="63" hidden="1">{#N/A,#N/A,FALSE,"Assessment";#N/A,#N/A,FALSE,"Staffing";#N/A,#N/A,FALSE,"Hires";#N/A,#N/A,FALSE,"Assumptions"}</definedName>
    <definedName name="________hom1" hidden="1">{#N/A,#N/A,FALSE,"Assessment";#N/A,#N/A,FALSE,"Staffing";#N/A,#N/A,FALSE,"Hires";#N/A,#N/A,FALSE,"Assumptions"}</definedName>
    <definedName name="________hom1_1" localSheetId="28" hidden="1">{#N/A,#N/A,FALSE,"Assessment";#N/A,#N/A,FALSE,"Staffing";#N/A,#N/A,FALSE,"Hires";#N/A,#N/A,FALSE,"Assumptions"}</definedName>
    <definedName name="________hom1_1" localSheetId="20" hidden="1">{#N/A,#N/A,FALSE,"Assessment";#N/A,#N/A,FALSE,"Staffing";#N/A,#N/A,FALSE,"Hires";#N/A,#N/A,FALSE,"Assumptions"}</definedName>
    <definedName name="________hom1_1" localSheetId="21" hidden="1">{#N/A,#N/A,FALSE,"Assessment";#N/A,#N/A,FALSE,"Staffing";#N/A,#N/A,FALSE,"Hires";#N/A,#N/A,FALSE,"Assumptions"}</definedName>
    <definedName name="________hom1_1" localSheetId="74" hidden="1">{#N/A,#N/A,FALSE,"Assessment";#N/A,#N/A,FALSE,"Staffing";#N/A,#N/A,FALSE,"Hires";#N/A,#N/A,FALSE,"Assumptions"}</definedName>
    <definedName name="________hom1_1" hidden="1">{#N/A,#N/A,FALSE,"Assessment";#N/A,#N/A,FALSE,"Staffing";#N/A,#N/A,FALSE,"Hires";#N/A,#N/A,FALSE,"Assumptions"}</definedName>
    <definedName name="________hom1_2" localSheetId="28" hidden="1">{#N/A,#N/A,FALSE,"Assessment";#N/A,#N/A,FALSE,"Staffing";#N/A,#N/A,FALSE,"Hires";#N/A,#N/A,FALSE,"Assumptions"}</definedName>
    <definedName name="________hom1_2" localSheetId="20" hidden="1">{#N/A,#N/A,FALSE,"Assessment";#N/A,#N/A,FALSE,"Staffing";#N/A,#N/A,FALSE,"Hires";#N/A,#N/A,FALSE,"Assumptions"}</definedName>
    <definedName name="________hom1_2" localSheetId="21" hidden="1">{#N/A,#N/A,FALSE,"Assessment";#N/A,#N/A,FALSE,"Staffing";#N/A,#N/A,FALSE,"Hires";#N/A,#N/A,FALSE,"Assumptions"}</definedName>
    <definedName name="________hom1_2" localSheetId="74" hidden="1">{#N/A,#N/A,FALSE,"Assessment";#N/A,#N/A,FALSE,"Staffing";#N/A,#N/A,FALSE,"Hires";#N/A,#N/A,FALSE,"Assumptions"}</definedName>
    <definedName name="________hom1_2" hidden="1">{#N/A,#N/A,FALSE,"Assessment";#N/A,#N/A,FALSE,"Staffing";#N/A,#N/A,FALSE,"Hires";#N/A,#N/A,FALSE,"Assumptions"}</definedName>
    <definedName name="________hom1_3" localSheetId="28" hidden="1">{#N/A,#N/A,FALSE,"Assessment";#N/A,#N/A,FALSE,"Staffing";#N/A,#N/A,FALSE,"Hires";#N/A,#N/A,FALSE,"Assumptions"}</definedName>
    <definedName name="________hom1_3" localSheetId="20" hidden="1">{#N/A,#N/A,FALSE,"Assessment";#N/A,#N/A,FALSE,"Staffing";#N/A,#N/A,FALSE,"Hires";#N/A,#N/A,FALSE,"Assumptions"}</definedName>
    <definedName name="________hom1_3" localSheetId="21" hidden="1">{#N/A,#N/A,FALSE,"Assessment";#N/A,#N/A,FALSE,"Staffing";#N/A,#N/A,FALSE,"Hires";#N/A,#N/A,FALSE,"Assumptions"}</definedName>
    <definedName name="________hom1_3" localSheetId="74" hidden="1">{#N/A,#N/A,FALSE,"Assessment";#N/A,#N/A,FALSE,"Staffing";#N/A,#N/A,FALSE,"Hires";#N/A,#N/A,FALSE,"Assumptions"}</definedName>
    <definedName name="________hom1_3" hidden="1">{#N/A,#N/A,FALSE,"Assessment";#N/A,#N/A,FALSE,"Staffing";#N/A,#N/A,FALSE,"Hires";#N/A,#N/A,FALSE,"Assumptions"}</definedName>
    <definedName name="________hom1_4" localSheetId="28" hidden="1">{#N/A,#N/A,FALSE,"Assessment";#N/A,#N/A,FALSE,"Staffing";#N/A,#N/A,FALSE,"Hires";#N/A,#N/A,FALSE,"Assumptions"}</definedName>
    <definedName name="________hom1_4" localSheetId="20" hidden="1">{#N/A,#N/A,FALSE,"Assessment";#N/A,#N/A,FALSE,"Staffing";#N/A,#N/A,FALSE,"Hires";#N/A,#N/A,FALSE,"Assumptions"}</definedName>
    <definedName name="________hom1_4" localSheetId="21" hidden="1">{#N/A,#N/A,FALSE,"Assessment";#N/A,#N/A,FALSE,"Staffing";#N/A,#N/A,FALSE,"Hires";#N/A,#N/A,FALSE,"Assumptions"}</definedName>
    <definedName name="________hom1_4" localSheetId="74" hidden="1">{#N/A,#N/A,FALSE,"Assessment";#N/A,#N/A,FALSE,"Staffing";#N/A,#N/A,FALSE,"Hires";#N/A,#N/A,FALSE,"Assumptions"}</definedName>
    <definedName name="________hom1_4" hidden="1">{#N/A,#N/A,FALSE,"Assessment";#N/A,#N/A,FALSE,"Staffing";#N/A,#N/A,FALSE,"Hires";#N/A,#N/A,FALSE,"Assumptions"}</definedName>
    <definedName name="________k1" localSheetId="28" hidden="1">{#N/A,#N/A,FALSE,"Assessment";#N/A,#N/A,FALSE,"Staffing";#N/A,#N/A,FALSE,"Hires";#N/A,#N/A,FALSE,"Assumptions"}</definedName>
    <definedName name="________k1" localSheetId="20" hidden="1">{#N/A,#N/A,FALSE,"Assessment";#N/A,#N/A,FALSE,"Staffing";#N/A,#N/A,FALSE,"Hires";#N/A,#N/A,FALSE,"Assumptions"}</definedName>
    <definedName name="________k1" localSheetId="21" hidden="1">{#N/A,#N/A,FALSE,"Assessment";#N/A,#N/A,FALSE,"Staffing";#N/A,#N/A,FALSE,"Hires";#N/A,#N/A,FALSE,"Assumptions"}</definedName>
    <definedName name="________k1" localSheetId="44" hidden="1">{#N/A,#N/A,FALSE,"Assessment";#N/A,#N/A,FALSE,"Staffing";#N/A,#N/A,FALSE,"Hires";#N/A,#N/A,FALSE,"Assumptions"}</definedName>
    <definedName name="________k1" localSheetId="74" hidden="1">{#N/A,#N/A,FALSE,"Assessment";#N/A,#N/A,FALSE,"Staffing";#N/A,#N/A,FALSE,"Hires";#N/A,#N/A,FALSE,"Assumptions"}</definedName>
    <definedName name="________k1" localSheetId="63" hidden="1">{#N/A,#N/A,FALSE,"Assessment";#N/A,#N/A,FALSE,"Staffing";#N/A,#N/A,FALSE,"Hires";#N/A,#N/A,FALSE,"Assumptions"}</definedName>
    <definedName name="________k1" hidden="1">{#N/A,#N/A,FALSE,"Assessment";#N/A,#N/A,FALSE,"Staffing";#N/A,#N/A,FALSE,"Hires";#N/A,#N/A,FALSE,"Assumptions"}</definedName>
    <definedName name="________k1_1" localSheetId="28" hidden="1">{#N/A,#N/A,FALSE,"Assessment";#N/A,#N/A,FALSE,"Staffing";#N/A,#N/A,FALSE,"Hires";#N/A,#N/A,FALSE,"Assumptions"}</definedName>
    <definedName name="________k1_1" localSheetId="20" hidden="1">{#N/A,#N/A,FALSE,"Assessment";#N/A,#N/A,FALSE,"Staffing";#N/A,#N/A,FALSE,"Hires";#N/A,#N/A,FALSE,"Assumptions"}</definedName>
    <definedName name="________k1_1" localSheetId="21" hidden="1">{#N/A,#N/A,FALSE,"Assessment";#N/A,#N/A,FALSE,"Staffing";#N/A,#N/A,FALSE,"Hires";#N/A,#N/A,FALSE,"Assumptions"}</definedName>
    <definedName name="________k1_1" localSheetId="74" hidden="1">{#N/A,#N/A,FALSE,"Assessment";#N/A,#N/A,FALSE,"Staffing";#N/A,#N/A,FALSE,"Hires";#N/A,#N/A,FALSE,"Assumptions"}</definedName>
    <definedName name="________k1_1" hidden="1">{#N/A,#N/A,FALSE,"Assessment";#N/A,#N/A,FALSE,"Staffing";#N/A,#N/A,FALSE,"Hires";#N/A,#N/A,FALSE,"Assumptions"}</definedName>
    <definedName name="________k1_2" localSheetId="28" hidden="1">{#N/A,#N/A,FALSE,"Assessment";#N/A,#N/A,FALSE,"Staffing";#N/A,#N/A,FALSE,"Hires";#N/A,#N/A,FALSE,"Assumptions"}</definedName>
    <definedName name="________k1_2" localSheetId="20" hidden="1">{#N/A,#N/A,FALSE,"Assessment";#N/A,#N/A,FALSE,"Staffing";#N/A,#N/A,FALSE,"Hires";#N/A,#N/A,FALSE,"Assumptions"}</definedName>
    <definedName name="________k1_2" localSheetId="21" hidden="1">{#N/A,#N/A,FALSE,"Assessment";#N/A,#N/A,FALSE,"Staffing";#N/A,#N/A,FALSE,"Hires";#N/A,#N/A,FALSE,"Assumptions"}</definedName>
    <definedName name="________k1_2" localSheetId="74" hidden="1">{#N/A,#N/A,FALSE,"Assessment";#N/A,#N/A,FALSE,"Staffing";#N/A,#N/A,FALSE,"Hires";#N/A,#N/A,FALSE,"Assumptions"}</definedName>
    <definedName name="________k1_2" hidden="1">{#N/A,#N/A,FALSE,"Assessment";#N/A,#N/A,FALSE,"Staffing";#N/A,#N/A,FALSE,"Hires";#N/A,#N/A,FALSE,"Assumptions"}</definedName>
    <definedName name="________k1_3" localSheetId="28" hidden="1">{#N/A,#N/A,FALSE,"Assessment";#N/A,#N/A,FALSE,"Staffing";#N/A,#N/A,FALSE,"Hires";#N/A,#N/A,FALSE,"Assumptions"}</definedName>
    <definedName name="________k1_3" localSheetId="20" hidden="1">{#N/A,#N/A,FALSE,"Assessment";#N/A,#N/A,FALSE,"Staffing";#N/A,#N/A,FALSE,"Hires";#N/A,#N/A,FALSE,"Assumptions"}</definedName>
    <definedName name="________k1_3" localSheetId="21" hidden="1">{#N/A,#N/A,FALSE,"Assessment";#N/A,#N/A,FALSE,"Staffing";#N/A,#N/A,FALSE,"Hires";#N/A,#N/A,FALSE,"Assumptions"}</definedName>
    <definedName name="________k1_3" localSheetId="74" hidden="1">{#N/A,#N/A,FALSE,"Assessment";#N/A,#N/A,FALSE,"Staffing";#N/A,#N/A,FALSE,"Hires";#N/A,#N/A,FALSE,"Assumptions"}</definedName>
    <definedName name="________k1_3" hidden="1">{#N/A,#N/A,FALSE,"Assessment";#N/A,#N/A,FALSE,"Staffing";#N/A,#N/A,FALSE,"Hires";#N/A,#N/A,FALSE,"Assumptions"}</definedName>
    <definedName name="________k1_4" localSheetId="28" hidden="1">{#N/A,#N/A,FALSE,"Assessment";#N/A,#N/A,FALSE,"Staffing";#N/A,#N/A,FALSE,"Hires";#N/A,#N/A,FALSE,"Assumptions"}</definedName>
    <definedName name="________k1_4" localSheetId="20" hidden="1">{#N/A,#N/A,FALSE,"Assessment";#N/A,#N/A,FALSE,"Staffing";#N/A,#N/A,FALSE,"Hires";#N/A,#N/A,FALSE,"Assumptions"}</definedName>
    <definedName name="________k1_4" localSheetId="21" hidden="1">{#N/A,#N/A,FALSE,"Assessment";#N/A,#N/A,FALSE,"Staffing";#N/A,#N/A,FALSE,"Hires";#N/A,#N/A,FALSE,"Assumptions"}</definedName>
    <definedName name="________k1_4" localSheetId="74" hidden="1">{#N/A,#N/A,FALSE,"Assessment";#N/A,#N/A,FALSE,"Staffing";#N/A,#N/A,FALSE,"Hires";#N/A,#N/A,FALSE,"Assumptions"}</definedName>
    <definedName name="________k1_4" hidden="1">{#N/A,#N/A,FALSE,"Assessment";#N/A,#N/A,FALSE,"Staffing";#N/A,#N/A,FALSE,"Hires";#N/A,#N/A,FALSE,"Assumptions"}</definedName>
    <definedName name="________kk1" localSheetId="28" hidden="1">{#N/A,#N/A,FALSE,"Assessment";#N/A,#N/A,FALSE,"Staffing";#N/A,#N/A,FALSE,"Hires";#N/A,#N/A,FALSE,"Assumptions"}</definedName>
    <definedName name="________kk1" localSheetId="20" hidden="1">{#N/A,#N/A,FALSE,"Assessment";#N/A,#N/A,FALSE,"Staffing";#N/A,#N/A,FALSE,"Hires";#N/A,#N/A,FALSE,"Assumptions"}</definedName>
    <definedName name="________kk1" localSheetId="21" hidden="1">{#N/A,#N/A,FALSE,"Assessment";#N/A,#N/A,FALSE,"Staffing";#N/A,#N/A,FALSE,"Hires";#N/A,#N/A,FALSE,"Assumptions"}</definedName>
    <definedName name="________kk1" localSheetId="44" hidden="1">{#N/A,#N/A,FALSE,"Assessment";#N/A,#N/A,FALSE,"Staffing";#N/A,#N/A,FALSE,"Hires";#N/A,#N/A,FALSE,"Assumptions"}</definedName>
    <definedName name="________kk1" localSheetId="74" hidden="1">{#N/A,#N/A,FALSE,"Assessment";#N/A,#N/A,FALSE,"Staffing";#N/A,#N/A,FALSE,"Hires";#N/A,#N/A,FALSE,"Assumptions"}</definedName>
    <definedName name="________kk1" localSheetId="63" hidden="1">{#N/A,#N/A,FALSE,"Assessment";#N/A,#N/A,FALSE,"Staffing";#N/A,#N/A,FALSE,"Hires";#N/A,#N/A,FALSE,"Assumptions"}</definedName>
    <definedName name="________kk1" hidden="1">{#N/A,#N/A,FALSE,"Assessment";#N/A,#N/A,FALSE,"Staffing";#N/A,#N/A,FALSE,"Hires";#N/A,#N/A,FALSE,"Assumptions"}</definedName>
    <definedName name="________kk1_1" localSheetId="28" hidden="1">{#N/A,#N/A,FALSE,"Assessment";#N/A,#N/A,FALSE,"Staffing";#N/A,#N/A,FALSE,"Hires";#N/A,#N/A,FALSE,"Assumptions"}</definedName>
    <definedName name="________kk1_1" localSheetId="20" hidden="1">{#N/A,#N/A,FALSE,"Assessment";#N/A,#N/A,FALSE,"Staffing";#N/A,#N/A,FALSE,"Hires";#N/A,#N/A,FALSE,"Assumptions"}</definedName>
    <definedName name="________kk1_1" localSheetId="21" hidden="1">{#N/A,#N/A,FALSE,"Assessment";#N/A,#N/A,FALSE,"Staffing";#N/A,#N/A,FALSE,"Hires";#N/A,#N/A,FALSE,"Assumptions"}</definedName>
    <definedName name="________kk1_1" localSheetId="74" hidden="1">{#N/A,#N/A,FALSE,"Assessment";#N/A,#N/A,FALSE,"Staffing";#N/A,#N/A,FALSE,"Hires";#N/A,#N/A,FALSE,"Assumptions"}</definedName>
    <definedName name="________kk1_1" hidden="1">{#N/A,#N/A,FALSE,"Assessment";#N/A,#N/A,FALSE,"Staffing";#N/A,#N/A,FALSE,"Hires";#N/A,#N/A,FALSE,"Assumptions"}</definedName>
    <definedName name="________kk1_2" localSheetId="28" hidden="1">{#N/A,#N/A,FALSE,"Assessment";#N/A,#N/A,FALSE,"Staffing";#N/A,#N/A,FALSE,"Hires";#N/A,#N/A,FALSE,"Assumptions"}</definedName>
    <definedName name="________kk1_2" localSheetId="20" hidden="1">{#N/A,#N/A,FALSE,"Assessment";#N/A,#N/A,FALSE,"Staffing";#N/A,#N/A,FALSE,"Hires";#N/A,#N/A,FALSE,"Assumptions"}</definedName>
    <definedName name="________kk1_2" localSheetId="21" hidden="1">{#N/A,#N/A,FALSE,"Assessment";#N/A,#N/A,FALSE,"Staffing";#N/A,#N/A,FALSE,"Hires";#N/A,#N/A,FALSE,"Assumptions"}</definedName>
    <definedName name="________kk1_2" localSheetId="74" hidden="1">{#N/A,#N/A,FALSE,"Assessment";#N/A,#N/A,FALSE,"Staffing";#N/A,#N/A,FALSE,"Hires";#N/A,#N/A,FALSE,"Assumptions"}</definedName>
    <definedName name="________kk1_2" hidden="1">{#N/A,#N/A,FALSE,"Assessment";#N/A,#N/A,FALSE,"Staffing";#N/A,#N/A,FALSE,"Hires";#N/A,#N/A,FALSE,"Assumptions"}</definedName>
    <definedName name="________kk1_3" localSheetId="28" hidden="1">{#N/A,#N/A,FALSE,"Assessment";#N/A,#N/A,FALSE,"Staffing";#N/A,#N/A,FALSE,"Hires";#N/A,#N/A,FALSE,"Assumptions"}</definedName>
    <definedName name="________kk1_3" localSheetId="20" hidden="1">{#N/A,#N/A,FALSE,"Assessment";#N/A,#N/A,FALSE,"Staffing";#N/A,#N/A,FALSE,"Hires";#N/A,#N/A,FALSE,"Assumptions"}</definedName>
    <definedName name="________kk1_3" localSheetId="21" hidden="1">{#N/A,#N/A,FALSE,"Assessment";#N/A,#N/A,FALSE,"Staffing";#N/A,#N/A,FALSE,"Hires";#N/A,#N/A,FALSE,"Assumptions"}</definedName>
    <definedName name="________kk1_3" localSheetId="74" hidden="1">{#N/A,#N/A,FALSE,"Assessment";#N/A,#N/A,FALSE,"Staffing";#N/A,#N/A,FALSE,"Hires";#N/A,#N/A,FALSE,"Assumptions"}</definedName>
    <definedName name="________kk1_3" hidden="1">{#N/A,#N/A,FALSE,"Assessment";#N/A,#N/A,FALSE,"Staffing";#N/A,#N/A,FALSE,"Hires";#N/A,#N/A,FALSE,"Assumptions"}</definedName>
    <definedName name="________kk1_4" localSheetId="28" hidden="1">{#N/A,#N/A,FALSE,"Assessment";#N/A,#N/A,FALSE,"Staffing";#N/A,#N/A,FALSE,"Hires";#N/A,#N/A,FALSE,"Assumptions"}</definedName>
    <definedName name="________kk1_4" localSheetId="20" hidden="1">{#N/A,#N/A,FALSE,"Assessment";#N/A,#N/A,FALSE,"Staffing";#N/A,#N/A,FALSE,"Hires";#N/A,#N/A,FALSE,"Assumptions"}</definedName>
    <definedName name="________kk1_4" localSheetId="21" hidden="1">{#N/A,#N/A,FALSE,"Assessment";#N/A,#N/A,FALSE,"Staffing";#N/A,#N/A,FALSE,"Hires";#N/A,#N/A,FALSE,"Assumptions"}</definedName>
    <definedName name="________kk1_4" localSheetId="74" hidden="1">{#N/A,#N/A,FALSE,"Assessment";#N/A,#N/A,FALSE,"Staffing";#N/A,#N/A,FALSE,"Hires";#N/A,#N/A,FALSE,"Assumptions"}</definedName>
    <definedName name="________kk1_4" hidden="1">{#N/A,#N/A,FALSE,"Assessment";#N/A,#N/A,FALSE,"Staffing";#N/A,#N/A,FALSE,"Hires";#N/A,#N/A,FALSE,"Assumptions"}</definedName>
    <definedName name="________KKK1" localSheetId="28" hidden="1">{#N/A,#N/A,FALSE,"Assessment";#N/A,#N/A,FALSE,"Staffing";#N/A,#N/A,FALSE,"Hires";#N/A,#N/A,FALSE,"Assumptions"}</definedName>
    <definedName name="________KKK1" localSheetId="20" hidden="1">{#N/A,#N/A,FALSE,"Assessment";#N/A,#N/A,FALSE,"Staffing";#N/A,#N/A,FALSE,"Hires";#N/A,#N/A,FALSE,"Assumptions"}</definedName>
    <definedName name="________KKK1" localSheetId="21" hidden="1">{#N/A,#N/A,FALSE,"Assessment";#N/A,#N/A,FALSE,"Staffing";#N/A,#N/A,FALSE,"Hires";#N/A,#N/A,FALSE,"Assumptions"}</definedName>
    <definedName name="________KKK1" localSheetId="44" hidden="1">{#N/A,#N/A,FALSE,"Assessment";#N/A,#N/A,FALSE,"Staffing";#N/A,#N/A,FALSE,"Hires";#N/A,#N/A,FALSE,"Assumptions"}</definedName>
    <definedName name="________KKK1" localSheetId="74" hidden="1">{#N/A,#N/A,FALSE,"Assessment";#N/A,#N/A,FALSE,"Staffing";#N/A,#N/A,FALSE,"Hires";#N/A,#N/A,FALSE,"Assumptions"}</definedName>
    <definedName name="________KKK1" localSheetId="63" hidden="1">{#N/A,#N/A,FALSE,"Assessment";#N/A,#N/A,FALSE,"Staffing";#N/A,#N/A,FALSE,"Hires";#N/A,#N/A,FALSE,"Assumptions"}</definedName>
    <definedName name="________KKK1" hidden="1">{#N/A,#N/A,FALSE,"Assessment";#N/A,#N/A,FALSE,"Staffing";#N/A,#N/A,FALSE,"Hires";#N/A,#N/A,FALSE,"Assumptions"}</definedName>
    <definedName name="________KKK1_1" localSheetId="28" hidden="1">{#N/A,#N/A,FALSE,"Assessment";#N/A,#N/A,FALSE,"Staffing";#N/A,#N/A,FALSE,"Hires";#N/A,#N/A,FALSE,"Assumptions"}</definedName>
    <definedName name="________KKK1_1" localSheetId="20" hidden="1">{#N/A,#N/A,FALSE,"Assessment";#N/A,#N/A,FALSE,"Staffing";#N/A,#N/A,FALSE,"Hires";#N/A,#N/A,FALSE,"Assumptions"}</definedName>
    <definedName name="________KKK1_1" localSheetId="21" hidden="1">{#N/A,#N/A,FALSE,"Assessment";#N/A,#N/A,FALSE,"Staffing";#N/A,#N/A,FALSE,"Hires";#N/A,#N/A,FALSE,"Assumptions"}</definedName>
    <definedName name="________KKK1_1" localSheetId="74" hidden="1">{#N/A,#N/A,FALSE,"Assessment";#N/A,#N/A,FALSE,"Staffing";#N/A,#N/A,FALSE,"Hires";#N/A,#N/A,FALSE,"Assumptions"}</definedName>
    <definedName name="________KKK1_1" hidden="1">{#N/A,#N/A,FALSE,"Assessment";#N/A,#N/A,FALSE,"Staffing";#N/A,#N/A,FALSE,"Hires";#N/A,#N/A,FALSE,"Assumptions"}</definedName>
    <definedName name="________KKK1_2" localSheetId="28" hidden="1">{#N/A,#N/A,FALSE,"Assessment";#N/A,#N/A,FALSE,"Staffing";#N/A,#N/A,FALSE,"Hires";#N/A,#N/A,FALSE,"Assumptions"}</definedName>
    <definedName name="________KKK1_2" localSheetId="20" hidden="1">{#N/A,#N/A,FALSE,"Assessment";#N/A,#N/A,FALSE,"Staffing";#N/A,#N/A,FALSE,"Hires";#N/A,#N/A,FALSE,"Assumptions"}</definedName>
    <definedName name="________KKK1_2" localSheetId="21" hidden="1">{#N/A,#N/A,FALSE,"Assessment";#N/A,#N/A,FALSE,"Staffing";#N/A,#N/A,FALSE,"Hires";#N/A,#N/A,FALSE,"Assumptions"}</definedName>
    <definedName name="________KKK1_2" localSheetId="74" hidden="1">{#N/A,#N/A,FALSE,"Assessment";#N/A,#N/A,FALSE,"Staffing";#N/A,#N/A,FALSE,"Hires";#N/A,#N/A,FALSE,"Assumptions"}</definedName>
    <definedName name="________KKK1_2" hidden="1">{#N/A,#N/A,FALSE,"Assessment";#N/A,#N/A,FALSE,"Staffing";#N/A,#N/A,FALSE,"Hires";#N/A,#N/A,FALSE,"Assumptions"}</definedName>
    <definedName name="________KKK1_3" localSheetId="28" hidden="1">{#N/A,#N/A,FALSE,"Assessment";#N/A,#N/A,FALSE,"Staffing";#N/A,#N/A,FALSE,"Hires";#N/A,#N/A,FALSE,"Assumptions"}</definedName>
    <definedName name="________KKK1_3" localSheetId="20" hidden="1">{#N/A,#N/A,FALSE,"Assessment";#N/A,#N/A,FALSE,"Staffing";#N/A,#N/A,FALSE,"Hires";#N/A,#N/A,FALSE,"Assumptions"}</definedName>
    <definedName name="________KKK1_3" localSheetId="21" hidden="1">{#N/A,#N/A,FALSE,"Assessment";#N/A,#N/A,FALSE,"Staffing";#N/A,#N/A,FALSE,"Hires";#N/A,#N/A,FALSE,"Assumptions"}</definedName>
    <definedName name="________KKK1_3" localSheetId="74" hidden="1">{#N/A,#N/A,FALSE,"Assessment";#N/A,#N/A,FALSE,"Staffing";#N/A,#N/A,FALSE,"Hires";#N/A,#N/A,FALSE,"Assumptions"}</definedName>
    <definedName name="________KKK1_3" hidden="1">{#N/A,#N/A,FALSE,"Assessment";#N/A,#N/A,FALSE,"Staffing";#N/A,#N/A,FALSE,"Hires";#N/A,#N/A,FALSE,"Assumptions"}</definedName>
    <definedName name="________KKK1_4" localSheetId="28" hidden="1">{#N/A,#N/A,FALSE,"Assessment";#N/A,#N/A,FALSE,"Staffing";#N/A,#N/A,FALSE,"Hires";#N/A,#N/A,FALSE,"Assumptions"}</definedName>
    <definedName name="________KKK1_4" localSheetId="20" hidden="1">{#N/A,#N/A,FALSE,"Assessment";#N/A,#N/A,FALSE,"Staffing";#N/A,#N/A,FALSE,"Hires";#N/A,#N/A,FALSE,"Assumptions"}</definedName>
    <definedName name="________KKK1_4" localSheetId="21" hidden="1">{#N/A,#N/A,FALSE,"Assessment";#N/A,#N/A,FALSE,"Staffing";#N/A,#N/A,FALSE,"Hires";#N/A,#N/A,FALSE,"Assumptions"}</definedName>
    <definedName name="________KKK1_4" localSheetId="74" hidden="1">{#N/A,#N/A,FALSE,"Assessment";#N/A,#N/A,FALSE,"Staffing";#N/A,#N/A,FALSE,"Hires";#N/A,#N/A,FALSE,"Assumptions"}</definedName>
    <definedName name="________KKK1_4" hidden="1">{#N/A,#N/A,FALSE,"Assessment";#N/A,#N/A,FALSE,"Staffing";#N/A,#N/A,FALSE,"Hires";#N/A,#N/A,FALSE,"Assumptions"}</definedName>
    <definedName name="________w2" localSheetId="28" hidden="1">{"Model Summary",#N/A,FALSE,"Print Chart";"Holdco",#N/A,FALSE,"Print Chart";"Genco",#N/A,FALSE,"Print Chart";"Servco",#N/A,FALSE,"Print Chart";"Genco_Detail",#N/A,FALSE,"Summary Financials";"Servco_Detail",#N/A,FALSE,"Summary Financials"}</definedName>
    <definedName name="________w2" localSheetId="20" hidden="1">{"Model Summary",#N/A,FALSE,"Print Chart";"Holdco",#N/A,FALSE,"Print Chart";"Genco",#N/A,FALSE,"Print Chart";"Servco",#N/A,FALSE,"Print Chart";"Genco_Detail",#N/A,FALSE,"Summary Financials";"Servco_Detail",#N/A,FALSE,"Summary Financials"}</definedName>
    <definedName name="________w2" localSheetId="21" hidden="1">{"Model Summary",#N/A,FALSE,"Print Chart";"Holdco",#N/A,FALSE,"Print Chart";"Genco",#N/A,FALSE,"Print Chart";"Servco",#N/A,FALSE,"Print Chart";"Genco_Detail",#N/A,FALSE,"Summary Financials";"Servco_Detail",#N/A,FALSE,"Summary Financials"}</definedName>
    <definedName name="________w2" localSheetId="44" hidden="1">{"Model Summary",#N/A,FALSE,"Print Chart";"Holdco",#N/A,FALSE,"Print Chart";"Genco",#N/A,FALSE,"Print Chart";"Servco",#N/A,FALSE,"Print Chart";"Genco_Detail",#N/A,FALSE,"Summary Financials";"Servco_Detail",#N/A,FALSE,"Summary Financials"}</definedName>
    <definedName name="________w2" localSheetId="74" hidden="1">{"Model Summary",#N/A,FALSE,"Print Chart";"Holdco",#N/A,FALSE,"Print Chart";"Genco",#N/A,FALSE,"Print Chart";"Servco",#N/A,FALSE,"Print Chart";"Genco_Detail",#N/A,FALSE,"Summary Financials";"Servco_Detail",#N/A,FALSE,"Summary Financials"}</definedName>
    <definedName name="________w2" localSheetId="63" hidden="1">{"Model Summary",#N/A,FALSE,"Print Chart";"Holdco",#N/A,FALSE,"Print Chart";"Genco",#N/A,FALSE,"Print Chart";"Servco",#N/A,FALSE,"Print Chart";"Genco_Detail",#N/A,FALSE,"Summary Financials";"Servco_Detail",#N/A,FALSE,"Summary Financials"}</definedName>
    <definedName name="________w2" hidden="1">{"Model Summary",#N/A,FALSE,"Print Chart";"Holdco",#N/A,FALSE,"Print Chart";"Genco",#N/A,FALSE,"Print Chart";"Servco",#N/A,FALSE,"Print Chart";"Genco_Detail",#N/A,FALSE,"Summary Financials";"Servco_Detail",#N/A,FALSE,"Summary Financials"}</definedName>
    <definedName name="________w2_1" localSheetId="28" hidden="1">{"Model Summary",#N/A,FALSE,"Print Chart";"Holdco",#N/A,FALSE,"Print Chart";"Genco",#N/A,FALSE,"Print Chart";"Servco",#N/A,FALSE,"Print Chart";"Genco_Detail",#N/A,FALSE,"Summary Financials";"Servco_Detail",#N/A,FALSE,"Summary Financials"}</definedName>
    <definedName name="________w2_1" localSheetId="20" hidden="1">{"Model Summary",#N/A,FALSE,"Print Chart";"Holdco",#N/A,FALSE,"Print Chart";"Genco",#N/A,FALSE,"Print Chart";"Servco",#N/A,FALSE,"Print Chart";"Genco_Detail",#N/A,FALSE,"Summary Financials";"Servco_Detail",#N/A,FALSE,"Summary Financials"}</definedName>
    <definedName name="________w2_1" localSheetId="21" hidden="1">{"Model Summary",#N/A,FALSE,"Print Chart";"Holdco",#N/A,FALSE,"Print Chart";"Genco",#N/A,FALSE,"Print Chart";"Servco",#N/A,FALSE,"Print Chart";"Genco_Detail",#N/A,FALSE,"Summary Financials";"Servco_Detail",#N/A,FALSE,"Summary Financials"}</definedName>
    <definedName name="________w2_1" localSheetId="74" hidden="1">{"Model Summary",#N/A,FALSE,"Print Chart";"Holdco",#N/A,FALSE,"Print Chart";"Genco",#N/A,FALSE,"Print Chart";"Servco",#N/A,FALSE,"Print Chart";"Genco_Detail",#N/A,FALSE,"Summary Financials";"Servco_Detail",#N/A,FALSE,"Summary Financials"}</definedName>
    <definedName name="________w2_1" hidden="1">{"Model Summary",#N/A,FALSE,"Print Chart";"Holdco",#N/A,FALSE,"Print Chart";"Genco",#N/A,FALSE,"Print Chart";"Servco",#N/A,FALSE,"Print Chart";"Genco_Detail",#N/A,FALSE,"Summary Financials";"Servco_Detail",#N/A,FALSE,"Summary Financials"}</definedName>
    <definedName name="________w2_2" localSheetId="28" hidden="1">{"Model Summary",#N/A,FALSE,"Print Chart";"Holdco",#N/A,FALSE,"Print Chart";"Genco",#N/A,FALSE,"Print Chart";"Servco",#N/A,FALSE,"Print Chart";"Genco_Detail",#N/A,FALSE,"Summary Financials";"Servco_Detail",#N/A,FALSE,"Summary Financials"}</definedName>
    <definedName name="________w2_2" localSheetId="20" hidden="1">{"Model Summary",#N/A,FALSE,"Print Chart";"Holdco",#N/A,FALSE,"Print Chart";"Genco",#N/A,FALSE,"Print Chart";"Servco",#N/A,FALSE,"Print Chart";"Genco_Detail",#N/A,FALSE,"Summary Financials";"Servco_Detail",#N/A,FALSE,"Summary Financials"}</definedName>
    <definedName name="________w2_2" localSheetId="21" hidden="1">{"Model Summary",#N/A,FALSE,"Print Chart";"Holdco",#N/A,FALSE,"Print Chart";"Genco",#N/A,FALSE,"Print Chart";"Servco",#N/A,FALSE,"Print Chart";"Genco_Detail",#N/A,FALSE,"Summary Financials";"Servco_Detail",#N/A,FALSE,"Summary Financials"}</definedName>
    <definedName name="________w2_2" localSheetId="74" hidden="1">{"Model Summary",#N/A,FALSE,"Print Chart";"Holdco",#N/A,FALSE,"Print Chart";"Genco",#N/A,FALSE,"Print Chart";"Servco",#N/A,FALSE,"Print Chart";"Genco_Detail",#N/A,FALSE,"Summary Financials";"Servco_Detail",#N/A,FALSE,"Summary Financials"}</definedName>
    <definedName name="________w2_2" hidden="1">{"Model Summary",#N/A,FALSE,"Print Chart";"Holdco",#N/A,FALSE,"Print Chart";"Genco",#N/A,FALSE,"Print Chart";"Servco",#N/A,FALSE,"Print Chart";"Genco_Detail",#N/A,FALSE,"Summary Financials";"Servco_Detail",#N/A,FALSE,"Summary Financials"}</definedName>
    <definedName name="________w2_3" localSheetId="28" hidden="1">{"Model Summary",#N/A,FALSE,"Print Chart";"Holdco",#N/A,FALSE,"Print Chart";"Genco",#N/A,FALSE,"Print Chart";"Servco",#N/A,FALSE,"Print Chart";"Genco_Detail",#N/A,FALSE,"Summary Financials";"Servco_Detail",#N/A,FALSE,"Summary Financials"}</definedName>
    <definedName name="________w2_3" localSheetId="20" hidden="1">{"Model Summary",#N/A,FALSE,"Print Chart";"Holdco",#N/A,FALSE,"Print Chart";"Genco",#N/A,FALSE,"Print Chart";"Servco",#N/A,FALSE,"Print Chart";"Genco_Detail",#N/A,FALSE,"Summary Financials";"Servco_Detail",#N/A,FALSE,"Summary Financials"}</definedName>
    <definedName name="________w2_3" localSheetId="21" hidden="1">{"Model Summary",#N/A,FALSE,"Print Chart";"Holdco",#N/A,FALSE,"Print Chart";"Genco",#N/A,FALSE,"Print Chart";"Servco",#N/A,FALSE,"Print Chart";"Genco_Detail",#N/A,FALSE,"Summary Financials";"Servco_Detail",#N/A,FALSE,"Summary Financials"}</definedName>
    <definedName name="________w2_3" localSheetId="74" hidden="1">{"Model Summary",#N/A,FALSE,"Print Chart";"Holdco",#N/A,FALSE,"Print Chart";"Genco",#N/A,FALSE,"Print Chart";"Servco",#N/A,FALSE,"Print Chart";"Genco_Detail",#N/A,FALSE,"Summary Financials";"Servco_Detail",#N/A,FALSE,"Summary Financials"}</definedName>
    <definedName name="________w2_3" hidden="1">{"Model Summary",#N/A,FALSE,"Print Chart";"Holdco",#N/A,FALSE,"Print Chart";"Genco",#N/A,FALSE,"Print Chart";"Servco",#N/A,FALSE,"Print Chart";"Genco_Detail",#N/A,FALSE,"Summary Financials";"Servco_Detail",#N/A,FALSE,"Summary Financials"}</definedName>
    <definedName name="________w2_4" localSheetId="28" hidden="1">{"Model Summary",#N/A,FALSE,"Print Chart";"Holdco",#N/A,FALSE,"Print Chart";"Genco",#N/A,FALSE,"Print Chart";"Servco",#N/A,FALSE,"Print Chart";"Genco_Detail",#N/A,FALSE,"Summary Financials";"Servco_Detail",#N/A,FALSE,"Summary Financials"}</definedName>
    <definedName name="________w2_4" localSheetId="20" hidden="1">{"Model Summary",#N/A,FALSE,"Print Chart";"Holdco",#N/A,FALSE,"Print Chart";"Genco",#N/A,FALSE,"Print Chart";"Servco",#N/A,FALSE,"Print Chart";"Genco_Detail",#N/A,FALSE,"Summary Financials";"Servco_Detail",#N/A,FALSE,"Summary Financials"}</definedName>
    <definedName name="________w2_4" localSheetId="21" hidden="1">{"Model Summary",#N/A,FALSE,"Print Chart";"Holdco",#N/A,FALSE,"Print Chart";"Genco",#N/A,FALSE,"Print Chart";"Servco",#N/A,FALSE,"Print Chart";"Genco_Detail",#N/A,FALSE,"Summary Financials";"Servco_Detail",#N/A,FALSE,"Summary Financials"}</definedName>
    <definedName name="________w2_4" localSheetId="74" hidden="1">{"Model Summary",#N/A,FALSE,"Print Chart";"Holdco",#N/A,FALSE,"Print Chart";"Genco",#N/A,FALSE,"Print Chart";"Servco",#N/A,FALSE,"Print Chart";"Genco_Detail",#N/A,FALSE,"Summary Financials";"Servco_Detail",#N/A,FALSE,"Summary Financials"}</definedName>
    <definedName name="________w2_4" hidden="1">{"Model Summary",#N/A,FALSE,"Print Chart";"Holdco",#N/A,FALSE,"Print Chart";"Genco",#N/A,FALSE,"Print Chart";"Servco",#N/A,FALSE,"Print Chart";"Genco_Detail",#N/A,FALSE,"Summary Financials";"Servco_Detail",#N/A,FALSE,"Summary Financials"}</definedName>
    <definedName name="________wr6" localSheetId="28" hidden="1">{"Model Summary",#N/A,FALSE,"Print Chart";"Holdco",#N/A,FALSE,"Print Chart";"Genco",#N/A,FALSE,"Print Chart";"Servco",#N/A,FALSE,"Print Chart";"Genco_Detail",#N/A,FALSE,"Summary Financials";"Servco_Detail",#N/A,FALSE,"Summary Financials"}</definedName>
    <definedName name="________wr6" localSheetId="20" hidden="1">{"Model Summary",#N/A,FALSE,"Print Chart";"Holdco",#N/A,FALSE,"Print Chart";"Genco",#N/A,FALSE,"Print Chart";"Servco",#N/A,FALSE,"Print Chart";"Genco_Detail",#N/A,FALSE,"Summary Financials";"Servco_Detail",#N/A,FALSE,"Summary Financials"}</definedName>
    <definedName name="________wr6" localSheetId="21" hidden="1">{"Model Summary",#N/A,FALSE,"Print Chart";"Holdco",#N/A,FALSE,"Print Chart";"Genco",#N/A,FALSE,"Print Chart";"Servco",#N/A,FALSE,"Print Chart";"Genco_Detail",#N/A,FALSE,"Summary Financials";"Servco_Detail",#N/A,FALSE,"Summary Financials"}</definedName>
    <definedName name="________wr6" localSheetId="44" hidden="1">{"Model Summary",#N/A,FALSE,"Print Chart";"Holdco",#N/A,FALSE,"Print Chart";"Genco",#N/A,FALSE,"Print Chart";"Servco",#N/A,FALSE,"Print Chart";"Genco_Detail",#N/A,FALSE,"Summary Financials";"Servco_Detail",#N/A,FALSE,"Summary Financials"}</definedName>
    <definedName name="________wr6" localSheetId="74" hidden="1">{"Model Summary",#N/A,FALSE,"Print Chart";"Holdco",#N/A,FALSE,"Print Chart";"Genco",#N/A,FALSE,"Print Chart";"Servco",#N/A,FALSE,"Print Chart";"Genco_Detail",#N/A,FALSE,"Summary Financials";"Servco_Detail",#N/A,FALSE,"Summary Financials"}</definedName>
    <definedName name="________wr6" localSheetId="63" hidden="1">{"Model Summary",#N/A,FALSE,"Print Chart";"Holdco",#N/A,FALSE,"Print Chart";"Genco",#N/A,FALSE,"Print Chart";"Servco",#N/A,FALSE,"Print Chart";"Genco_Detail",#N/A,FALSE,"Summary Financials";"Servco_Detail",#N/A,FALSE,"Summary Financials"}</definedName>
    <definedName name="________wr6" hidden="1">{"Model Summary",#N/A,FALSE,"Print Chart";"Holdco",#N/A,FALSE,"Print Chart";"Genco",#N/A,FALSE,"Print Chart";"Servco",#N/A,FALSE,"Print Chart";"Genco_Detail",#N/A,FALSE,"Summary Financials";"Servco_Detail",#N/A,FALSE,"Summary Financials"}</definedName>
    <definedName name="________wr6_1" localSheetId="28" hidden="1">{"Model Summary",#N/A,FALSE,"Print Chart";"Holdco",#N/A,FALSE,"Print Chart";"Genco",#N/A,FALSE,"Print Chart";"Servco",#N/A,FALSE,"Print Chart";"Genco_Detail",#N/A,FALSE,"Summary Financials";"Servco_Detail",#N/A,FALSE,"Summary Financials"}</definedName>
    <definedName name="________wr6_1" localSheetId="20" hidden="1">{"Model Summary",#N/A,FALSE,"Print Chart";"Holdco",#N/A,FALSE,"Print Chart";"Genco",#N/A,FALSE,"Print Chart";"Servco",#N/A,FALSE,"Print Chart";"Genco_Detail",#N/A,FALSE,"Summary Financials";"Servco_Detail",#N/A,FALSE,"Summary Financials"}</definedName>
    <definedName name="________wr6_1" localSheetId="21" hidden="1">{"Model Summary",#N/A,FALSE,"Print Chart";"Holdco",#N/A,FALSE,"Print Chart";"Genco",#N/A,FALSE,"Print Chart";"Servco",#N/A,FALSE,"Print Chart";"Genco_Detail",#N/A,FALSE,"Summary Financials";"Servco_Detail",#N/A,FALSE,"Summary Financials"}</definedName>
    <definedName name="________wr6_1" localSheetId="74" hidden="1">{"Model Summary",#N/A,FALSE,"Print Chart";"Holdco",#N/A,FALSE,"Print Chart";"Genco",#N/A,FALSE,"Print Chart";"Servco",#N/A,FALSE,"Print Chart";"Genco_Detail",#N/A,FALSE,"Summary Financials";"Servco_Detail",#N/A,FALSE,"Summary Financials"}</definedName>
    <definedName name="________wr6_1" hidden="1">{"Model Summary",#N/A,FALSE,"Print Chart";"Holdco",#N/A,FALSE,"Print Chart";"Genco",#N/A,FALSE,"Print Chart";"Servco",#N/A,FALSE,"Print Chart";"Genco_Detail",#N/A,FALSE,"Summary Financials";"Servco_Detail",#N/A,FALSE,"Summary Financials"}</definedName>
    <definedName name="________wr6_2" localSheetId="28" hidden="1">{"Model Summary",#N/A,FALSE,"Print Chart";"Holdco",#N/A,FALSE,"Print Chart";"Genco",#N/A,FALSE,"Print Chart";"Servco",#N/A,FALSE,"Print Chart";"Genco_Detail",#N/A,FALSE,"Summary Financials";"Servco_Detail",#N/A,FALSE,"Summary Financials"}</definedName>
    <definedName name="________wr6_2" localSheetId="20" hidden="1">{"Model Summary",#N/A,FALSE,"Print Chart";"Holdco",#N/A,FALSE,"Print Chart";"Genco",#N/A,FALSE,"Print Chart";"Servco",#N/A,FALSE,"Print Chart";"Genco_Detail",#N/A,FALSE,"Summary Financials";"Servco_Detail",#N/A,FALSE,"Summary Financials"}</definedName>
    <definedName name="________wr6_2" localSheetId="21" hidden="1">{"Model Summary",#N/A,FALSE,"Print Chart";"Holdco",#N/A,FALSE,"Print Chart";"Genco",#N/A,FALSE,"Print Chart";"Servco",#N/A,FALSE,"Print Chart";"Genco_Detail",#N/A,FALSE,"Summary Financials";"Servco_Detail",#N/A,FALSE,"Summary Financials"}</definedName>
    <definedName name="________wr6_2" localSheetId="74" hidden="1">{"Model Summary",#N/A,FALSE,"Print Chart";"Holdco",#N/A,FALSE,"Print Chart";"Genco",#N/A,FALSE,"Print Chart";"Servco",#N/A,FALSE,"Print Chart";"Genco_Detail",#N/A,FALSE,"Summary Financials";"Servco_Detail",#N/A,FALSE,"Summary Financials"}</definedName>
    <definedName name="________wr6_2" hidden="1">{"Model Summary",#N/A,FALSE,"Print Chart";"Holdco",#N/A,FALSE,"Print Chart";"Genco",#N/A,FALSE,"Print Chart";"Servco",#N/A,FALSE,"Print Chart";"Genco_Detail",#N/A,FALSE,"Summary Financials";"Servco_Detail",#N/A,FALSE,"Summary Financials"}</definedName>
    <definedName name="________wr6_3" localSheetId="28" hidden="1">{"Model Summary",#N/A,FALSE,"Print Chart";"Holdco",#N/A,FALSE,"Print Chart";"Genco",#N/A,FALSE,"Print Chart";"Servco",#N/A,FALSE,"Print Chart";"Genco_Detail",#N/A,FALSE,"Summary Financials";"Servco_Detail",#N/A,FALSE,"Summary Financials"}</definedName>
    <definedName name="________wr6_3" localSheetId="20" hidden="1">{"Model Summary",#N/A,FALSE,"Print Chart";"Holdco",#N/A,FALSE,"Print Chart";"Genco",#N/A,FALSE,"Print Chart";"Servco",#N/A,FALSE,"Print Chart";"Genco_Detail",#N/A,FALSE,"Summary Financials";"Servco_Detail",#N/A,FALSE,"Summary Financials"}</definedName>
    <definedName name="________wr6_3" localSheetId="21" hidden="1">{"Model Summary",#N/A,FALSE,"Print Chart";"Holdco",#N/A,FALSE,"Print Chart";"Genco",#N/A,FALSE,"Print Chart";"Servco",#N/A,FALSE,"Print Chart";"Genco_Detail",#N/A,FALSE,"Summary Financials";"Servco_Detail",#N/A,FALSE,"Summary Financials"}</definedName>
    <definedName name="________wr6_3" localSheetId="74" hidden="1">{"Model Summary",#N/A,FALSE,"Print Chart";"Holdco",#N/A,FALSE,"Print Chart";"Genco",#N/A,FALSE,"Print Chart";"Servco",#N/A,FALSE,"Print Chart";"Genco_Detail",#N/A,FALSE,"Summary Financials";"Servco_Detail",#N/A,FALSE,"Summary Financials"}</definedName>
    <definedName name="________wr6_3" hidden="1">{"Model Summary",#N/A,FALSE,"Print Chart";"Holdco",#N/A,FALSE,"Print Chart";"Genco",#N/A,FALSE,"Print Chart";"Servco",#N/A,FALSE,"Print Chart";"Genco_Detail",#N/A,FALSE,"Summary Financials";"Servco_Detail",#N/A,FALSE,"Summary Financials"}</definedName>
    <definedName name="________wr6_4" localSheetId="28" hidden="1">{"Model Summary",#N/A,FALSE,"Print Chart";"Holdco",#N/A,FALSE,"Print Chart";"Genco",#N/A,FALSE,"Print Chart";"Servco",#N/A,FALSE,"Print Chart";"Genco_Detail",#N/A,FALSE,"Summary Financials";"Servco_Detail",#N/A,FALSE,"Summary Financials"}</definedName>
    <definedName name="________wr6_4" localSheetId="20" hidden="1">{"Model Summary",#N/A,FALSE,"Print Chart";"Holdco",#N/A,FALSE,"Print Chart";"Genco",#N/A,FALSE,"Print Chart";"Servco",#N/A,FALSE,"Print Chart";"Genco_Detail",#N/A,FALSE,"Summary Financials";"Servco_Detail",#N/A,FALSE,"Summary Financials"}</definedName>
    <definedName name="________wr6_4" localSheetId="21" hidden="1">{"Model Summary",#N/A,FALSE,"Print Chart";"Holdco",#N/A,FALSE,"Print Chart";"Genco",#N/A,FALSE,"Print Chart";"Servco",#N/A,FALSE,"Print Chart";"Genco_Detail",#N/A,FALSE,"Summary Financials";"Servco_Detail",#N/A,FALSE,"Summary Financials"}</definedName>
    <definedName name="________wr6_4" localSheetId="74" hidden="1">{"Model Summary",#N/A,FALSE,"Print Chart";"Holdco",#N/A,FALSE,"Print Chart";"Genco",#N/A,FALSE,"Print Chart";"Servco",#N/A,FALSE,"Print Chart";"Genco_Detail",#N/A,FALSE,"Summary Financials";"Servco_Detail",#N/A,FALSE,"Summary Financials"}</definedName>
    <definedName name="________wr6_4" hidden="1">{"Model Summary",#N/A,FALSE,"Print Chart";"Holdco",#N/A,FALSE,"Print Chart";"Genco",#N/A,FALSE,"Print Chart";"Servco",#N/A,FALSE,"Print Chart";"Genco_Detail",#N/A,FALSE,"Summary Financials";"Servco_Detail",#N/A,FALSE,"Summary Financials"}</definedName>
    <definedName name="________wr9" localSheetId="28" hidden="1">{"holdco",#N/A,FALSE,"Summary Financials";"holdco",#N/A,FALSE,"Summary Financials"}</definedName>
    <definedName name="________wr9" localSheetId="20" hidden="1">{"holdco",#N/A,FALSE,"Summary Financials";"holdco",#N/A,FALSE,"Summary Financials"}</definedName>
    <definedName name="________wr9" localSheetId="21" hidden="1">{"holdco",#N/A,FALSE,"Summary Financials";"holdco",#N/A,FALSE,"Summary Financials"}</definedName>
    <definedName name="________wr9" localSheetId="44" hidden="1">{"holdco",#N/A,FALSE,"Summary Financials";"holdco",#N/A,FALSE,"Summary Financials"}</definedName>
    <definedName name="________wr9" localSheetId="74" hidden="1">{"holdco",#N/A,FALSE,"Summary Financials";"holdco",#N/A,FALSE,"Summary Financials"}</definedName>
    <definedName name="________wr9" localSheetId="63" hidden="1">{"holdco",#N/A,FALSE,"Summary Financials";"holdco",#N/A,FALSE,"Summary Financials"}</definedName>
    <definedName name="________wr9" hidden="1">{"holdco",#N/A,FALSE,"Summary Financials";"holdco",#N/A,FALSE,"Summary Financials"}</definedName>
    <definedName name="________wr9_1" localSheetId="28" hidden="1">{"holdco",#N/A,FALSE,"Summary Financials";"holdco",#N/A,FALSE,"Summary Financials"}</definedName>
    <definedName name="________wr9_1" localSheetId="20" hidden="1">{"holdco",#N/A,FALSE,"Summary Financials";"holdco",#N/A,FALSE,"Summary Financials"}</definedName>
    <definedName name="________wr9_1" localSheetId="21" hidden="1">{"holdco",#N/A,FALSE,"Summary Financials";"holdco",#N/A,FALSE,"Summary Financials"}</definedName>
    <definedName name="________wr9_1" localSheetId="74" hidden="1">{"holdco",#N/A,FALSE,"Summary Financials";"holdco",#N/A,FALSE,"Summary Financials"}</definedName>
    <definedName name="________wr9_1" hidden="1">{"holdco",#N/A,FALSE,"Summary Financials";"holdco",#N/A,FALSE,"Summary Financials"}</definedName>
    <definedName name="________wr9_2" localSheetId="28" hidden="1">{"holdco",#N/A,FALSE,"Summary Financials";"holdco",#N/A,FALSE,"Summary Financials"}</definedName>
    <definedName name="________wr9_2" localSheetId="20" hidden="1">{"holdco",#N/A,FALSE,"Summary Financials";"holdco",#N/A,FALSE,"Summary Financials"}</definedName>
    <definedName name="________wr9_2" localSheetId="21" hidden="1">{"holdco",#N/A,FALSE,"Summary Financials";"holdco",#N/A,FALSE,"Summary Financials"}</definedName>
    <definedName name="________wr9_2" localSheetId="74" hidden="1">{"holdco",#N/A,FALSE,"Summary Financials";"holdco",#N/A,FALSE,"Summary Financials"}</definedName>
    <definedName name="________wr9_2" hidden="1">{"holdco",#N/A,FALSE,"Summary Financials";"holdco",#N/A,FALSE,"Summary Financials"}</definedName>
    <definedName name="________wr9_3" localSheetId="28" hidden="1">{"holdco",#N/A,FALSE,"Summary Financials";"holdco",#N/A,FALSE,"Summary Financials"}</definedName>
    <definedName name="________wr9_3" localSheetId="20" hidden="1">{"holdco",#N/A,FALSE,"Summary Financials";"holdco",#N/A,FALSE,"Summary Financials"}</definedName>
    <definedName name="________wr9_3" localSheetId="21" hidden="1">{"holdco",#N/A,FALSE,"Summary Financials";"holdco",#N/A,FALSE,"Summary Financials"}</definedName>
    <definedName name="________wr9_3" localSheetId="74" hidden="1">{"holdco",#N/A,FALSE,"Summary Financials";"holdco",#N/A,FALSE,"Summary Financials"}</definedName>
    <definedName name="________wr9_3" hidden="1">{"holdco",#N/A,FALSE,"Summary Financials";"holdco",#N/A,FALSE,"Summary Financials"}</definedName>
    <definedName name="________wr9_4" localSheetId="28" hidden="1">{"holdco",#N/A,FALSE,"Summary Financials";"holdco",#N/A,FALSE,"Summary Financials"}</definedName>
    <definedName name="________wr9_4" localSheetId="20" hidden="1">{"holdco",#N/A,FALSE,"Summary Financials";"holdco",#N/A,FALSE,"Summary Financials"}</definedName>
    <definedName name="________wr9_4" localSheetId="21" hidden="1">{"holdco",#N/A,FALSE,"Summary Financials";"holdco",#N/A,FALSE,"Summary Financials"}</definedName>
    <definedName name="________wr9_4" localSheetId="74" hidden="1">{"holdco",#N/A,FALSE,"Summary Financials";"holdco",#N/A,FALSE,"Summary Financials"}</definedName>
    <definedName name="________wr9_4" hidden="1">{"holdco",#N/A,FALSE,"Summary Financials";"holdco",#N/A,FALSE,"Summary Financials"}</definedName>
    <definedName name="________wrn1" localSheetId="28" hidden="1">{"holdco",#N/A,FALSE,"Summary Financials";"holdco",#N/A,FALSE,"Summary Financials"}</definedName>
    <definedName name="________wrn1" localSheetId="20" hidden="1">{"holdco",#N/A,FALSE,"Summary Financials";"holdco",#N/A,FALSE,"Summary Financials"}</definedName>
    <definedName name="________wrn1" localSheetId="21" hidden="1">{"holdco",#N/A,FALSE,"Summary Financials";"holdco",#N/A,FALSE,"Summary Financials"}</definedName>
    <definedName name="________wrn1" localSheetId="44" hidden="1">{"holdco",#N/A,FALSE,"Summary Financials";"holdco",#N/A,FALSE,"Summary Financials"}</definedName>
    <definedName name="________wrn1" localSheetId="74" hidden="1">{"holdco",#N/A,FALSE,"Summary Financials";"holdco",#N/A,FALSE,"Summary Financials"}</definedName>
    <definedName name="________wrn1" localSheetId="63" hidden="1">{"holdco",#N/A,FALSE,"Summary Financials";"holdco",#N/A,FALSE,"Summary Financials"}</definedName>
    <definedName name="________wrn1" hidden="1">{"holdco",#N/A,FALSE,"Summary Financials";"holdco",#N/A,FALSE,"Summary Financials"}</definedName>
    <definedName name="________wrn1_1" localSheetId="28" hidden="1">{"holdco",#N/A,FALSE,"Summary Financials";"holdco",#N/A,FALSE,"Summary Financials"}</definedName>
    <definedName name="________wrn1_1" localSheetId="20" hidden="1">{"holdco",#N/A,FALSE,"Summary Financials";"holdco",#N/A,FALSE,"Summary Financials"}</definedName>
    <definedName name="________wrn1_1" localSheetId="21" hidden="1">{"holdco",#N/A,FALSE,"Summary Financials";"holdco",#N/A,FALSE,"Summary Financials"}</definedName>
    <definedName name="________wrn1_1" localSheetId="74" hidden="1">{"holdco",#N/A,FALSE,"Summary Financials";"holdco",#N/A,FALSE,"Summary Financials"}</definedName>
    <definedName name="________wrn1_1" hidden="1">{"holdco",#N/A,FALSE,"Summary Financials";"holdco",#N/A,FALSE,"Summary Financials"}</definedName>
    <definedName name="________wrn1_2" localSheetId="28" hidden="1">{"holdco",#N/A,FALSE,"Summary Financials";"holdco",#N/A,FALSE,"Summary Financials"}</definedName>
    <definedName name="________wrn1_2" localSheetId="20" hidden="1">{"holdco",#N/A,FALSE,"Summary Financials";"holdco",#N/A,FALSE,"Summary Financials"}</definedName>
    <definedName name="________wrn1_2" localSheetId="21" hidden="1">{"holdco",#N/A,FALSE,"Summary Financials";"holdco",#N/A,FALSE,"Summary Financials"}</definedName>
    <definedName name="________wrn1_2" localSheetId="74" hidden="1">{"holdco",#N/A,FALSE,"Summary Financials";"holdco",#N/A,FALSE,"Summary Financials"}</definedName>
    <definedName name="________wrn1_2" hidden="1">{"holdco",#N/A,FALSE,"Summary Financials";"holdco",#N/A,FALSE,"Summary Financials"}</definedName>
    <definedName name="________wrn1_3" localSheetId="28" hidden="1">{"holdco",#N/A,FALSE,"Summary Financials";"holdco",#N/A,FALSE,"Summary Financials"}</definedName>
    <definedName name="________wrn1_3" localSheetId="20" hidden="1">{"holdco",#N/A,FALSE,"Summary Financials";"holdco",#N/A,FALSE,"Summary Financials"}</definedName>
    <definedName name="________wrn1_3" localSheetId="21" hidden="1">{"holdco",#N/A,FALSE,"Summary Financials";"holdco",#N/A,FALSE,"Summary Financials"}</definedName>
    <definedName name="________wrn1_3" localSheetId="74" hidden="1">{"holdco",#N/A,FALSE,"Summary Financials";"holdco",#N/A,FALSE,"Summary Financials"}</definedName>
    <definedName name="________wrn1_3" hidden="1">{"holdco",#N/A,FALSE,"Summary Financials";"holdco",#N/A,FALSE,"Summary Financials"}</definedName>
    <definedName name="________wrn1_4" localSheetId="28" hidden="1">{"holdco",#N/A,FALSE,"Summary Financials";"holdco",#N/A,FALSE,"Summary Financials"}</definedName>
    <definedName name="________wrn1_4" localSheetId="20" hidden="1">{"holdco",#N/A,FALSE,"Summary Financials";"holdco",#N/A,FALSE,"Summary Financials"}</definedName>
    <definedName name="________wrn1_4" localSheetId="21" hidden="1">{"holdco",#N/A,FALSE,"Summary Financials";"holdco",#N/A,FALSE,"Summary Financials"}</definedName>
    <definedName name="________wrn1_4" localSheetId="74" hidden="1">{"holdco",#N/A,FALSE,"Summary Financials";"holdco",#N/A,FALSE,"Summary Financials"}</definedName>
    <definedName name="________wrn1_4" hidden="1">{"holdco",#N/A,FALSE,"Summary Financials";"holdco",#N/A,FALSE,"Summary Financials"}</definedName>
    <definedName name="________wrn2" localSheetId="28" hidden="1">{"holdco",#N/A,FALSE,"Summary Financials";"holdco",#N/A,FALSE,"Summary Financials"}</definedName>
    <definedName name="________wrn2" localSheetId="20" hidden="1">{"holdco",#N/A,FALSE,"Summary Financials";"holdco",#N/A,FALSE,"Summary Financials"}</definedName>
    <definedName name="________wrn2" localSheetId="21" hidden="1">{"holdco",#N/A,FALSE,"Summary Financials";"holdco",#N/A,FALSE,"Summary Financials"}</definedName>
    <definedName name="________wrn2" localSheetId="44" hidden="1">{"holdco",#N/A,FALSE,"Summary Financials";"holdco",#N/A,FALSE,"Summary Financials"}</definedName>
    <definedName name="________wrn2" localSheetId="74" hidden="1">{"holdco",#N/A,FALSE,"Summary Financials";"holdco",#N/A,FALSE,"Summary Financials"}</definedName>
    <definedName name="________wrn2" localSheetId="63" hidden="1">{"holdco",#N/A,FALSE,"Summary Financials";"holdco",#N/A,FALSE,"Summary Financials"}</definedName>
    <definedName name="________wrn2" hidden="1">{"holdco",#N/A,FALSE,"Summary Financials";"holdco",#N/A,FALSE,"Summary Financials"}</definedName>
    <definedName name="________wrn2_1" localSheetId="28" hidden="1">{"holdco",#N/A,FALSE,"Summary Financials";"holdco",#N/A,FALSE,"Summary Financials"}</definedName>
    <definedName name="________wrn2_1" localSheetId="20" hidden="1">{"holdco",#N/A,FALSE,"Summary Financials";"holdco",#N/A,FALSE,"Summary Financials"}</definedName>
    <definedName name="________wrn2_1" localSheetId="21" hidden="1">{"holdco",#N/A,FALSE,"Summary Financials";"holdco",#N/A,FALSE,"Summary Financials"}</definedName>
    <definedName name="________wrn2_1" localSheetId="74" hidden="1">{"holdco",#N/A,FALSE,"Summary Financials";"holdco",#N/A,FALSE,"Summary Financials"}</definedName>
    <definedName name="________wrn2_1" hidden="1">{"holdco",#N/A,FALSE,"Summary Financials";"holdco",#N/A,FALSE,"Summary Financials"}</definedName>
    <definedName name="________wrn2_2" localSheetId="28" hidden="1">{"holdco",#N/A,FALSE,"Summary Financials";"holdco",#N/A,FALSE,"Summary Financials"}</definedName>
    <definedName name="________wrn2_2" localSheetId="20" hidden="1">{"holdco",#N/A,FALSE,"Summary Financials";"holdco",#N/A,FALSE,"Summary Financials"}</definedName>
    <definedName name="________wrn2_2" localSheetId="21" hidden="1">{"holdco",#N/A,FALSE,"Summary Financials";"holdco",#N/A,FALSE,"Summary Financials"}</definedName>
    <definedName name="________wrn2_2" localSheetId="74" hidden="1">{"holdco",#N/A,FALSE,"Summary Financials";"holdco",#N/A,FALSE,"Summary Financials"}</definedName>
    <definedName name="________wrn2_2" hidden="1">{"holdco",#N/A,FALSE,"Summary Financials";"holdco",#N/A,FALSE,"Summary Financials"}</definedName>
    <definedName name="________wrn2_3" localSheetId="28" hidden="1">{"holdco",#N/A,FALSE,"Summary Financials";"holdco",#N/A,FALSE,"Summary Financials"}</definedName>
    <definedName name="________wrn2_3" localSheetId="20" hidden="1">{"holdco",#N/A,FALSE,"Summary Financials";"holdco",#N/A,FALSE,"Summary Financials"}</definedName>
    <definedName name="________wrn2_3" localSheetId="21" hidden="1">{"holdco",#N/A,FALSE,"Summary Financials";"holdco",#N/A,FALSE,"Summary Financials"}</definedName>
    <definedName name="________wrn2_3" localSheetId="74" hidden="1">{"holdco",#N/A,FALSE,"Summary Financials";"holdco",#N/A,FALSE,"Summary Financials"}</definedName>
    <definedName name="________wrn2_3" hidden="1">{"holdco",#N/A,FALSE,"Summary Financials";"holdco",#N/A,FALSE,"Summary Financials"}</definedName>
    <definedName name="________wrn2_4" localSheetId="28" hidden="1">{"holdco",#N/A,FALSE,"Summary Financials";"holdco",#N/A,FALSE,"Summary Financials"}</definedName>
    <definedName name="________wrn2_4" localSheetId="20" hidden="1">{"holdco",#N/A,FALSE,"Summary Financials";"holdco",#N/A,FALSE,"Summary Financials"}</definedName>
    <definedName name="________wrn2_4" localSheetId="21" hidden="1">{"holdco",#N/A,FALSE,"Summary Financials";"holdco",#N/A,FALSE,"Summary Financials"}</definedName>
    <definedName name="________wrn2_4" localSheetId="74" hidden="1">{"holdco",#N/A,FALSE,"Summary Financials";"holdco",#N/A,FALSE,"Summary Financials"}</definedName>
    <definedName name="________wrn2_4" hidden="1">{"holdco",#N/A,FALSE,"Summary Financials";"holdco",#N/A,FALSE,"Summary Financials"}</definedName>
    <definedName name="________wrn3" localSheetId="28" hidden="1">{"holdco",#N/A,FALSE,"Summary Financials";"holdco",#N/A,FALSE,"Summary Financials"}</definedName>
    <definedName name="________wrn3" localSheetId="20" hidden="1">{"holdco",#N/A,FALSE,"Summary Financials";"holdco",#N/A,FALSE,"Summary Financials"}</definedName>
    <definedName name="________wrn3" localSheetId="21" hidden="1">{"holdco",#N/A,FALSE,"Summary Financials";"holdco",#N/A,FALSE,"Summary Financials"}</definedName>
    <definedName name="________wrn3" localSheetId="44" hidden="1">{"holdco",#N/A,FALSE,"Summary Financials";"holdco",#N/A,FALSE,"Summary Financials"}</definedName>
    <definedName name="________wrn3" localSheetId="74" hidden="1">{"holdco",#N/A,FALSE,"Summary Financials";"holdco",#N/A,FALSE,"Summary Financials"}</definedName>
    <definedName name="________wrn3" localSheetId="63" hidden="1">{"holdco",#N/A,FALSE,"Summary Financials";"holdco",#N/A,FALSE,"Summary Financials"}</definedName>
    <definedName name="________wrn3" hidden="1">{"holdco",#N/A,FALSE,"Summary Financials";"holdco",#N/A,FALSE,"Summary Financials"}</definedName>
    <definedName name="________wrn3_1" localSheetId="28" hidden="1">{"holdco",#N/A,FALSE,"Summary Financials";"holdco",#N/A,FALSE,"Summary Financials"}</definedName>
    <definedName name="________wrn3_1" localSheetId="20" hidden="1">{"holdco",#N/A,FALSE,"Summary Financials";"holdco",#N/A,FALSE,"Summary Financials"}</definedName>
    <definedName name="________wrn3_1" localSheetId="21" hidden="1">{"holdco",#N/A,FALSE,"Summary Financials";"holdco",#N/A,FALSE,"Summary Financials"}</definedName>
    <definedName name="________wrn3_1" localSheetId="74" hidden="1">{"holdco",#N/A,FALSE,"Summary Financials";"holdco",#N/A,FALSE,"Summary Financials"}</definedName>
    <definedName name="________wrn3_1" hidden="1">{"holdco",#N/A,FALSE,"Summary Financials";"holdco",#N/A,FALSE,"Summary Financials"}</definedName>
    <definedName name="________wrn3_2" localSheetId="28" hidden="1">{"holdco",#N/A,FALSE,"Summary Financials";"holdco",#N/A,FALSE,"Summary Financials"}</definedName>
    <definedName name="________wrn3_2" localSheetId="20" hidden="1">{"holdco",#N/A,FALSE,"Summary Financials";"holdco",#N/A,FALSE,"Summary Financials"}</definedName>
    <definedName name="________wrn3_2" localSheetId="21" hidden="1">{"holdco",#N/A,FALSE,"Summary Financials";"holdco",#N/A,FALSE,"Summary Financials"}</definedName>
    <definedName name="________wrn3_2" localSheetId="74" hidden="1">{"holdco",#N/A,FALSE,"Summary Financials";"holdco",#N/A,FALSE,"Summary Financials"}</definedName>
    <definedName name="________wrn3_2" hidden="1">{"holdco",#N/A,FALSE,"Summary Financials";"holdco",#N/A,FALSE,"Summary Financials"}</definedName>
    <definedName name="________wrn3_3" localSheetId="28" hidden="1">{"holdco",#N/A,FALSE,"Summary Financials";"holdco",#N/A,FALSE,"Summary Financials"}</definedName>
    <definedName name="________wrn3_3" localSheetId="20" hidden="1">{"holdco",#N/A,FALSE,"Summary Financials";"holdco",#N/A,FALSE,"Summary Financials"}</definedName>
    <definedName name="________wrn3_3" localSheetId="21" hidden="1">{"holdco",#N/A,FALSE,"Summary Financials";"holdco",#N/A,FALSE,"Summary Financials"}</definedName>
    <definedName name="________wrn3_3" localSheetId="74" hidden="1">{"holdco",#N/A,FALSE,"Summary Financials";"holdco",#N/A,FALSE,"Summary Financials"}</definedName>
    <definedName name="________wrn3_3" hidden="1">{"holdco",#N/A,FALSE,"Summary Financials";"holdco",#N/A,FALSE,"Summary Financials"}</definedName>
    <definedName name="________wrn3_4" localSheetId="28" hidden="1">{"holdco",#N/A,FALSE,"Summary Financials";"holdco",#N/A,FALSE,"Summary Financials"}</definedName>
    <definedName name="________wrn3_4" localSheetId="20" hidden="1">{"holdco",#N/A,FALSE,"Summary Financials";"holdco",#N/A,FALSE,"Summary Financials"}</definedName>
    <definedName name="________wrn3_4" localSheetId="21" hidden="1">{"holdco",#N/A,FALSE,"Summary Financials";"holdco",#N/A,FALSE,"Summary Financials"}</definedName>
    <definedName name="________wrn3_4" localSheetId="74" hidden="1">{"holdco",#N/A,FALSE,"Summary Financials";"holdco",#N/A,FALSE,"Summary Financials"}</definedName>
    <definedName name="________wrn3_4" hidden="1">{"holdco",#N/A,FALSE,"Summary Financials";"holdco",#N/A,FALSE,"Summary Financials"}</definedName>
    <definedName name="________wrn7" localSheetId="28" hidden="1">{"Model Summary",#N/A,FALSE,"Print Chart";"Holdco",#N/A,FALSE,"Print Chart";"Genco",#N/A,FALSE,"Print Chart";"Servco",#N/A,FALSE,"Print Chart";"Genco_Detail",#N/A,FALSE,"Summary Financials";"Servco_Detail",#N/A,FALSE,"Summary Financials"}</definedName>
    <definedName name="________wrn7" localSheetId="20" hidden="1">{"Model Summary",#N/A,FALSE,"Print Chart";"Holdco",#N/A,FALSE,"Print Chart";"Genco",#N/A,FALSE,"Print Chart";"Servco",#N/A,FALSE,"Print Chart";"Genco_Detail",#N/A,FALSE,"Summary Financials";"Servco_Detail",#N/A,FALSE,"Summary Financials"}</definedName>
    <definedName name="________wrn7" localSheetId="21" hidden="1">{"Model Summary",#N/A,FALSE,"Print Chart";"Holdco",#N/A,FALSE,"Print Chart";"Genco",#N/A,FALSE,"Print Chart";"Servco",#N/A,FALSE,"Print Chart";"Genco_Detail",#N/A,FALSE,"Summary Financials";"Servco_Detail",#N/A,FALSE,"Summary Financials"}</definedName>
    <definedName name="________wrn7" localSheetId="44" hidden="1">{"Model Summary",#N/A,FALSE,"Print Chart";"Holdco",#N/A,FALSE,"Print Chart";"Genco",#N/A,FALSE,"Print Chart";"Servco",#N/A,FALSE,"Print Chart";"Genco_Detail",#N/A,FALSE,"Summary Financials";"Servco_Detail",#N/A,FALSE,"Summary Financials"}</definedName>
    <definedName name="________wrn7" localSheetId="74" hidden="1">{"Model Summary",#N/A,FALSE,"Print Chart";"Holdco",#N/A,FALSE,"Print Chart";"Genco",#N/A,FALSE,"Print Chart";"Servco",#N/A,FALSE,"Print Chart";"Genco_Detail",#N/A,FALSE,"Summary Financials";"Servco_Detail",#N/A,FALSE,"Summary Financials"}</definedName>
    <definedName name="________wrn7" localSheetId="63" hidden="1">{"Model Summary",#N/A,FALSE,"Print Chart";"Holdco",#N/A,FALSE,"Print Chart";"Genco",#N/A,FALSE,"Print Chart";"Servco",#N/A,FALSE,"Print Chart";"Genco_Detail",#N/A,FALSE,"Summary Financials";"Servco_Detail",#N/A,FALSE,"Summary Financials"}</definedName>
    <definedName name="________wrn7" hidden="1">{"Model Summary",#N/A,FALSE,"Print Chart";"Holdco",#N/A,FALSE,"Print Chart";"Genco",#N/A,FALSE,"Print Chart";"Servco",#N/A,FALSE,"Print Chart";"Genco_Detail",#N/A,FALSE,"Summary Financials";"Servco_Detail",#N/A,FALSE,"Summary Financials"}</definedName>
    <definedName name="________wrn7_1" localSheetId="28" hidden="1">{"Model Summary",#N/A,FALSE,"Print Chart";"Holdco",#N/A,FALSE,"Print Chart";"Genco",#N/A,FALSE,"Print Chart";"Servco",#N/A,FALSE,"Print Chart";"Genco_Detail",#N/A,FALSE,"Summary Financials";"Servco_Detail",#N/A,FALSE,"Summary Financials"}</definedName>
    <definedName name="________wrn7_1" localSheetId="20" hidden="1">{"Model Summary",#N/A,FALSE,"Print Chart";"Holdco",#N/A,FALSE,"Print Chart";"Genco",#N/A,FALSE,"Print Chart";"Servco",#N/A,FALSE,"Print Chart";"Genco_Detail",#N/A,FALSE,"Summary Financials";"Servco_Detail",#N/A,FALSE,"Summary Financials"}</definedName>
    <definedName name="________wrn7_1" localSheetId="21" hidden="1">{"Model Summary",#N/A,FALSE,"Print Chart";"Holdco",#N/A,FALSE,"Print Chart";"Genco",#N/A,FALSE,"Print Chart";"Servco",#N/A,FALSE,"Print Chart";"Genco_Detail",#N/A,FALSE,"Summary Financials";"Servco_Detail",#N/A,FALSE,"Summary Financials"}</definedName>
    <definedName name="________wrn7_1" localSheetId="74" hidden="1">{"Model Summary",#N/A,FALSE,"Print Chart";"Holdco",#N/A,FALSE,"Print Chart";"Genco",#N/A,FALSE,"Print Chart";"Servco",#N/A,FALSE,"Print Chart";"Genco_Detail",#N/A,FALSE,"Summary Financials";"Servco_Detail",#N/A,FALSE,"Summary Financials"}</definedName>
    <definedName name="________wrn7_1" hidden="1">{"Model Summary",#N/A,FALSE,"Print Chart";"Holdco",#N/A,FALSE,"Print Chart";"Genco",#N/A,FALSE,"Print Chart";"Servco",#N/A,FALSE,"Print Chart";"Genco_Detail",#N/A,FALSE,"Summary Financials";"Servco_Detail",#N/A,FALSE,"Summary Financials"}</definedName>
    <definedName name="________wrn7_2" localSheetId="28" hidden="1">{"Model Summary",#N/A,FALSE,"Print Chart";"Holdco",#N/A,FALSE,"Print Chart";"Genco",#N/A,FALSE,"Print Chart";"Servco",#N/A,FALSE,"Print Chart";"Genco_Detail",#N/A,FALSE,"Summary Financials";"Servco_Detail",#N/A,FALSE,"Summary Financials"}</definedName>
    <definedName name="________wrn7_2" localSheetId="20" hidden="1">{"Model Summary",#N/A,FALSE,"Print Chart";"Holdco",#N/A,FALSE,"Print Chart";"Genco",#N/A,FALSE,"Print Chart";"Servco",#N/A,FALSE,"Print Chart";"Genco_Detail",#N/A,FALSE,"Summary Financials";"Servco_Detail",#N/A,FALSE,"Summary Financials"}</definedName>
    <definedName name="________wrn7_2" localSheetId="21" hidden="1">{"Model Summary",#N/A,FALSE,"Print Chart";"Holdco",#N/A,FALSE,"Print Chart";"Genco",#N/A,FALSE,"Print Chart";"Servco",#N/A,FALSE,"Print Chart";"Genco_Detail",#N/A,FALSE,"Summary Financials";"Servco_Detail",#N/A,FALSE,"Summary Financials"}</definedName>
    <definedName name="________wrn7_2" localSheetId="74" hidden="1">{"Model Summary",#N/A,FALSE,"Print Chart";"Holdco",#N/A,FALSE,"Print Chart";"Genco",#N/A,FALSE,"Print Chart";"Servco",#N/A,FALSE,"Print Chart";"Genco_Detail",#N/A,FALSE,"Summary Financials";"Servco_Detail",#N/A,FALSE,"Summary Financials"}</definedName>
    <definedName name="________wrn7_2" hidden="1">{"Model Summary",#N/A,FALSE,"Print Chart";"Holdco",#N/A,FALSE,"Print Chart";"Genco",#N/A,FALSE,"Print Chart";"Servco",#N/A,FALSE,"Print Chart";"Genco_Detail",#N/A,FALSE,"Summary Financials";"Servco_Detail",#N/A,FALSE,"Summary Financials"}</definedName>
    <definedName name="________wrn7_3" localSheetId="28" hidden="1">{"Model Summary",#N/A,FALSE,"Print Chart";"Holdco",#N/A,FALSE,"Print Chart";"Genco",#N/A,FALSE,"Print Chart";"Servco",#N/A,FALSE,"Print Chart";"Genco_Detail",#N/A,FALSE,"Summary Financials";"Servco_Detail",#N/A,FALSE,"Summary Financials"}</definedName>
    <definedName name="________wrn7_3" localSheetId="20" hidden="1">{"Model Summary",#N/A,FALSE,"Print Chart";"Holdco",#N/A,FALSE,"Print Chart";"Genco",#N/A,FALSE,"Print Chart";"Servco",#N/A,FALSE,"Print Chart";"Genco_Detail",#N/A,FALSE,"Summary Financials";"Servco_Detail",#N/A,FALSE,"Summary Financials"}</definedName>
    <definedName name="________wrn7_3" localSheetId="21" hidden="1">{"Model Summary",#N/A,FALSE,"Print Chart";"Holdco",#N/A,FALSE,"Print Chart";"Genco",#N/A,FALSE,"Print Chart";"Servco",#N/A,FALSE,"Print Chart";"Genco_Detail",#N/A,FALSE,"Summary Financials";"Servco_Detail",#N/A,FALSE,"Summary Financials"}</definedName>
    <definedName name="________wrn7_3" localSheetId="74" hidden="1">{"Model Summary",#N/A,FALSE,"Print Chart";"Holdco",#N/A,FALSE,"Print Chart";"Genco",#N/A,FALSE,"Print Chart";"Servco",#N/A,FALSE,"Print Chart";"Genco_Detail",#N/A,FALSE,"Summary Financials";"Servco_Detail",#N/A,FALSE,"Summary Financials"}</definedName>
    <definedName name="________wrn7_3" hidden="1">{"Model Summary",#N/A,FALSE,"Print Chart";"Holdco",#N/A,FALSE,"Print Chart";"Genco",#N/A,FALSE,"Print Chart";"Servco",#N/A,FALSE,"Print Chart";"Genco_Detail",#N/A,FALSE,"Summary Financials";"Servco_Detail",#N/A,FALSE,"Summary Financials"}</definedName>
    <definedName name="________wrn7_4" localSheetId="28" hidden="1">{"Model Summary",#N/A,FALSE,"Print Chart";"Holdco",#N/A,FALSE,"Print Chart";"Genco",#N/A,FALSE,"Print Chart";"Servco",#N/A,FALSE,"Print Chart";"Genco_Detail",#N/A,FALSE,"Summary Financials";"Servco_Detail",#N/A,FALSE,"Summary Financials"}</definedName>
    <definedName name="________wrn7_4" localSheetId="20" hidden="1">{"Model Summary",#N/A,FALSE,"Print Chart";"Holdco",#N/A,FALSE,"Print Chart";"Genco",#N/A,FALSE,"Print Chart";"Servco",#N/A,FALSE,"Print Chart";"Genco_Detail",#N/A,FALSE,"Summary Financials";"Servco_Detail",#N/A,FALSE,"Summary Financials"}</definedName>
    <definedName name="________wrn7_4" localSheetId="21" hidden="1">{"Model Summary",#N/A,FALSE,"Print Chart";"Holdco",#N/A,FALSE,"Print Chart";"Genco",#N/A,FALSE,"Print Chart";"Servco",#N/A,FALSE,"Print Chart";"Genco_Detail",#N/A,FALSE,"Summary Financials";"Servco_Detail",#N/A,FALSE,"Summary Financials"}</definedName>
    <definedName name="________wrn7_4" localSheetId="74" hidden="1">{"Model Summary",#N/A,FALSE,"Print Chart";"Holdco",#N/A,FALSE,"Print Chart";"Genco",#N/A,FALSE,"Print Chart";"Servco",#N/A,FALSE,"Print Chart";"Genco_Detail",#N/A,FALSE,"Summary Financials";"Servco_Detail",#N/A,FALSE,"Summary Financials"}</definedName>
    <definedName name="________wrn7_4" hidden="1">{"Model Summary",#N/A,FALSE,"Print Chart";"Holdco",#N/A,FALSE,"Print Chart";"Genco",#N/A,FALSE,"Print Chart";"Servco",#N/A,FALSE,"Print Chart";"Genco_Detail",#N/A,FALSE,"Summary Financials";"Servco_Detail",#N/A,FALSE,"Summary Financials"}</definedName>
    <definedName name="________wrn8" localSheetId="28" hidden="1">{"holdco",#N/A,FALSE,"Summary Financials";"holdco",#N/A,FALSE,"Summary Financials"}</definedName>
    <definedName name="________wrn8" localSheetId="20" hidden="1">{"holdco",#N/A,FALSE,"Summary Financials";"holdco",#N/A,FALSE,"Summary Financials"}</definedName>
    <definedName name="________wrn8" localSheetId="21" hidden="1">{"holdco",#N/A,FALSE,"Summary Financials";"holdco",#N/A,FALSE,"Summary Financials"}</definedName>
    <definedName name="________wrn8" localSheetId="44" hidden="1">{"holdco",#N/A,FALSE,"Summary Financials";"holdco",#N/A,FALSE,"Summary Financials"}</definedName>
    <definedName name="________wrn8" localSheetId="74" hidden="1">{"holdco",#N/A,FALSE,"Summary Financials";"holdco",#N/A,FALSE,"Summary Financials"}</definedName>
    <definedName name="________wrn8" localSheetId="63" hidden="1">{"holdco",#N/A,FALSE,"Summary Financials";"holdco",#N/A,FALSE,"Summary Financials"}</definedName>
    <definedName name="________wrn8" hidden="1">{"holdco",#N/A,FALSE,"Summary Financials";"holdco",#N/A,FALSE,"Summary Financials"}</definedName>
    <definedName name="________wrn8_1" localSheetId="28" hidden="1">{"holdco",#N/A,FALSE,"Summary Financials";"holdco",#N/A,FALSE,"Summary Financials"}</definedName>
    <definedName name="________wrn8_1" localSheetId="20" hidden="1">{"holdco",#N/A,FALSE,"Summary Financials";"holdco",#N/A,FALSE,"Summary Financials"}</definedName>
    <definedName name="________wrn8_1" localSheetId="21" hidden="1">{"holdco",#N/A,FALSE,"Summary Financials";"holdco",#N/A,FALSE,"Summary Financials"}</definedName>
    <definedName name="________wrn8_1" localSheetId="74" hidden="1">{"holdco",#N/A,FALSE,"Summary Financials";"holdco",#N/A,FALSE,"Summary Financials"}</definedName>
    <definedName name="________wrn8_1" hidden="1">{"holdco",#N/A,FALSE,"Summary Financials";"holdco",#N/A,FALSE,"Summary Financials"}</definedName>
    <definedName name="________wrn8_2" localSheetId="28" hidden="1">{"holdco",#N/A,FALSE,"Summary Financials";"holdco",#N/A,FALSE,"Summary Financials"}</definedName>
    <definedName name="________wrn8_2" localSheetId="20" hidden="1">{"holdco",#N/A,FALSE,"Summary Financials";"holdco",#N/A,FALSE,"Summary Financials"}</definedName>
    <definedName name="________wrn8_2" localSheetId="21" hidden="1">{"holdco",#N/A,FALSE,"Summary Financials";"holdco",#N/A,FALSE,"Summary Financials"}</definedName>
    <definedName name="________wrn8_2" localSheetId="74" hidden="1">{"holdco",#N/A,FALSE,"Summary Financials";"holdco",#N/A,FALSE,"Summary Financials"}</definedName>
    <definedName name="________wrn8_2" hidden="1">{"holdco",#N/A,FALSE,"Summary Financials";"holdco",#N/A,FALSE,"Summary Financials"}</definedName>
    <definedName name="________wrn8_3" localSheetId="28" hidden="1">{"holdco",#N/A,FALSE,"Summary Financials";"holdco",#N/A,FALSE,"Summary Financials"}</definedName>
    <definedName name="________wrn8_3" localSheetId="20" hidden="1">{"holdco",#N/A,FALSE,"Summary Financials";"holdco",#N/A,FALSE,"Summary Financials"}</definedName>
    <definedName name="________wrn8_3" localSheetId="21" hidden="1">{"holdco",#N/A,FALSE,"Summary Financials";"holdco",#N/A,FALSE,"Summary Financials"}</definedName>
    <definedName name="________wrn8_3" localSheetId="74" hidden="1">{"holdco",#N/A,FALSE,"Summary Financials";"holdco",#N/A,FALSE,"Summary Financials"}</definedName>
    <definedName name="________wrn8_3" hidden="1">{"holdco",#N/A,FALSE,"Summary Financials";"holdco",#N/A,FALSE,"Summary Financials"}</definedName>
    <definedName name="________wrn8_4" localSheetId="28" hidden="1">{"holdco",#N/A,FALSE,"Summary Financials";"holdco",#N/A,FALSE,"Summary Financials"}</definedName>
    <definedName name="________wrn8_4" localSheetId="20" hidden="1">{"holdco",#N/A,FALSE,"Summary Financials";"holdco",#N/A,FALSE,"Summary Financials"}</definedName>
    <definedName name="________wrn8_4" localSheetId="21" hidden="1">{"holdco",#N/A,FALSE,"Summary Financials";"holdco",#N/A,FALSE,"Summary Financials"}</definedName>
    <definedName name="________wrn8_4" localSheetId="74" hidden="1">{"holdco",#N/A,FALSE,"Summary Financials";"holdco",#N/A,FALSE,"Summary Financials"}</definedName>
    <definedName name="________wrn8_4" hidden="1">{"holdco",#N/A,FALSE,"Summary Financials";"holdco",#N/A,FALSE,"Summary Financials"}</definedName>
    <definedName name="_______bb2" localSheetId="28" hidden="1">{#N/A,#N/A,FALSE,"PRJCTED MNTHLY QTY's"}</definedName>
    <definedName name="_______bb2" localSheetId="20" hidden="1">{#N/A,#N/A,FALSE,"PRJCTED MNTHLY QTY's"}</definedName>
    <definedName name="_______bb2" localSheetId="21" hidden="1">{#N/A,#N/A,FALSE,"PRJCTED MNTHLY QTY's"}</definedName>
    <definedName name="_______bb2" localSheetId="44" hidden="1">{#N/A,#N/A,FALSE,"PRJCTED MNTHLY QTY's"}</definedName>
    <definedName name="_______bb2" localSheetId="74" hidden="1">{#N/A,#N/A,FALSE,"PRJCTED MNTHLY QTY's"}</definedName>
    <definedName name="_______bb2" localSheetId="63" hidden="1">{#N/A,#N/A,FALSE,"PRJCTED MNTHLY QTY's"}</definedName>
    <definedName name="_______bb2" hidden="1">{#N/A,#N/A,FALSE,"PRJCTED MNTHLY QTY's"}</definedName>
    <definedName name="_______bb2_1" localSheetId="28" hidden="1">{#N/A,#N/A,FALSE,"PRJCTED MNTHLY QTY's"}</definedName>
    <definedName name="_______bb2_1" localSheetId="20" hidden="1">{#N/A,#N/A,FALSE,"PRJCTED MNTHLY QTY's"}</definedName>
    <definedName name="_______bb2_1" localSheetId="21" hidden="1">{#N/A,#N/A,FALSE,"PRJCTED MNTHLY QTY's"}</definedName>
    <definedName name="_______bb2_1" localSheetId="74" hidden="1">{#N/A,#N/A,FALSE,"PRJCTED MNTHLY QTY's"}</definedName>
    <definedName name="_______bb2_1" hidden="1">{#N/A,#N/A,FALSE,"PRJCTED MNTHLY QTY's"}</definedName>
    <definedName name="_______bb2_2" localSheetId="28" hidden="1">{#N/A,#N/A,FALSE,"PRJCTED MNTHLY QTY's"}</definedName>
    <definedName name="_______bb2_2" localSheetId="20" hidden="1">{#N/A,#N/A,FALSE,"PRJCTED MNTHLY QTY's"}</definedName>
    <definedName name="_______bb2_2" localSheetId="21" hidden="1">{#N/A,#N/A,FALSE,"PRJCTED MNTHLY QTY's"}</definedName>
    <definedName name="_______bb2_2" localSheetId="74" hidden="1">{#N/A,#N/A,FALSE,"PRJCTED MNTHLY QTY's"}</definedName>
    <definedName name="_______bb2_2" hidden="1">{#N/A,#N/A,FALSE,"PRJCTED MNTHLY QTY's"}</definedName>
    <definedName name="_______bb2_3" localSheetId="28" hidden="1">{#N/A,#N/A,FALSE,"PRJCTED MNTHLY QTY's"}</definedName>
    <definedName name="_______bb2_3" localSheetId="20" hidden="1">{#N/A,#N/A,FALSE,"PRJCTED MNTHLY QTY's"}</definedName>
    <definedName name="_______bb2_3" localSheetId="21" hidden="1">{#N/A,#N/A,FALSE,"PRJCTED MNTHLY QTY's"}</definedName>
    <definedName name="_______bb2_3" localSheetId="74" hidden="1">{#N/A,#N/A,FALSE,"PRJCTED MNTHLY QTY's"}</definedName>
    <definedName name="_______bb2_3" hidden="1">{#N/A,#N/A,FALSE,"PRJCTED MNTHLY QTY's"}</definedName>
    <definedName name="_______bb2_4" localSheetId="28" hidden="1">{#N/A,#N/A,FALSE,"PRJCTED MNTHLY QTY's"}</definedName>
    <definedName name="_______bb2_4" localSheetId="20" hidden="1">{#N/A,#N/A,FALSE,"PRJCTED MNTHLY QTY's"}</definedName>
    <definedName name="_______bb2_4" localSheetId="21" hidden="1">{#N/A,#N/A,FALSE,"PRJCTED MNTHLY QTY's"}</definedName>
    <definedName name="_______bb2_4" localSheetId="74" hidden="1">{#N/A,#N/A,FALSE,"PRJCTED MNTHLY QTY's"}</definedName>
    <definedName name="_______bb2_4" hidden="1">{#N/A,#N/A,FALSE,"PRJCTED MNTHLY QTY's"}</definedName>
    <definedName name="_______Lee5" localSheetId="28" hidden="1">{#VALUE!,#N/A,FALSE,0}</definedName>
    <definedName name="_______Lee5" localSheetId="20" hidden="1">{#VALUE!,#N/A,FALSE,0}</definedName>
    <definedName name="_______Lee5" localSheetId="21" hidden="1">{#VALUE!,#N/A,FALSE,0}</definedName>
    <definedName name="_______Lee5" localSheetId="44" hidden="1">{#VALUE!,#N/A,FALSE,0}</definedName>
    <definedName name="_______Lee5" localSheetId="74" hidden="1">{#VALUE!,#N/A,FALSE,0}</definedName>
    <definedName name="_______Lee5" localSheetId="63" hidden="1">{#VALUE!,#N/A,FALSE,0}</definedName>
    <definedName name="_______Lee5" hidden="1">{#VALUE!,#N/A,FALSE,0}</definedName>
    <definedName name="_______Lee5_1" localSheetId="28" hidden="1">{#VALUE!,#N/A,FALSE,0}</definedName>
    <definedName name="_______Lee5_1" localSheetId="20" hidden="1">{#VALUE!,#N/A,FALSE,0}</definedName>
    <definedName name="_______Lee5_1" localSheetId="21" hidden="1">{#VALUE!,#N/A,FALSE,0}</definedName>
    <definedName name="_______Lee5_1" localSheetId="74" hidden="1">{#VALUE!,#N/A,FALSE,0}</definedName>
    <definedName name="_______Lee5_1" hidden="1">{#VALUE!,#N/A,FALSE,0}</definedName>
    <definedName name="_______Lee5_2" localSheetId="28" hidden="1">{#VALUE!,#N/A,FALSE,0}</definedName>
    <definedName name="_______Lee5_2" localSheetId="20" hidden="1">{#VALUE!,#N/A,FALSE,0}</definedName>
    <definedName name="_______Lee5_2" localSheetId="21" hidden="1">{#VALUE!,#N/A,FALSE,0}</definedName>
    <definedName name="_______Lee5_2" localSheetId="74" hidden="1">{#VALUE!,#N/A,FALSE,0}</definedName>
    <definedName name="_______Lee5_2" hidden="1">{#VALUE!,#N/A,FALSE,0}</definedName>
    <definedName name="_______Lee5_3" localSheetId="28" hidden="1">{#VALUE!,#N/A,FALSE,0}</definedName>
    <definedName name="_______Lee5_3" localSheetId="20" hidden="1">{#VALUE!,#N/A,FALSE,0}</definedName>
    <definedName name="_______Lee5_3" localSheetId="21" hidden="1">{#VALUE!,#N/A,FALSE,0}</definedName>
    <definedName name="_______Lee5_3" localSheetId="74" hidden="1">{#VALUE!,#N/A,FALSE,0}</definedName>
    <definedName name="_______Lee5_3" hidden="1">{#VALUE!,#N/A,FALSE,0}</definedName>
    <definedName name="_______Lee5_4" localSheetId="28" hidden="1">{#VALUE!,#N/A,FALSE,0}</definedName>
    <definedName name="_______Lee5_4" localSheetId="20" hidden="1">{#VALUE!,#N/A,FALSE,0}</definedName>
    <definedName name="_______Lee5_4" localSheetId="21" hidden="1">{#VALUE!,#N/A,FALSE,0}</definedName>
    <definedName name="_______Lee5_4" localSheetId="74" hidden="1">{#VALUE!,#N/A,FALSE,0}</definedName>
    <definedName name="_______Lee5_4" hidden="1">{#VALUE!,#N/A,FALSE,0}</definedName>
    <definedName name="______hom1" localSheetId="28" hidden="1">{#N/A,#N/A,FALSE,"Assessment";#N/A,#N/A,FALSE,"Staffing";#N/A,#N/A,FALSE,"Hires";#N/A,#N/A,FALSE,"Assumptions"}</definedName>
    <definedName name="______hom1" localSheetId="20" hidden="1">{#N/A,#N/A,FALSE,"Assessment";#N/A,#N/A,FALSE,"Staffing";#N/A,#N/A,FALSE,"Hires";#N/A,#N/A,FALSE,"Assumptions"}</definedName>
    <definedName name="______hom1" localSheetId="21" hidden="1">{#N/A,#N/A,FALSE,"Assessment";#N/A,#N/A,FALSE,"Staffing";#N/A,#N/A,FALSE,"Hires";#N/A,#N/A,FALSE,"Assumptions"}</definedName>
    <definedName name="______hom1" localSheetId="44" hidden="1">{#N/A,#N/A,FALSE,"Assessment";#N/A,#N/A,FALSE,"Staffing";#N/A,#N/A,FALSE,"Hires";#N/A,#N/A,FALSE,"Assumptions"}</definedName>
    <definedName name="______hom1" localSheetId="74" hidden="1">{#N/A,#N/A,FALSE,"Assessment";#N/A,#N/A,FALSE,"Staffing";#N/A,#N/A,FALSE,"Hires";#N/A,#N/A,FALSE,"Assumptions"}</definedName>
    <definedName name="______hom1" localSheetId="63" hidden="1">{#N/A,#N/A,FALSE,"Assessment";#N/A,#N/A,FALSE,"Staffing";#N/A,#N/A,FALSE,"Hires";#N/A,#N/A,FALSE,"Assumptions"}</definedName>
    <definedName name="______hom1" hidden="1">{#N/A,#N/A,FALSE,"Assessment";#N/A,#N/A,FALSE,"Staffing";#N/A,#N/A,FALSE,"Hires";#N/A,#N/A,FALSE,"Assumptions"}</definedName>
    <definedName name="______hom1_1" localSheetId="28" hidden="1">{#N/A,#N/A,FALSE,"Assessment";#N/A,#N/A,FALSE,"Staffing";#N/A,#N/A,FALSE,"Hires";#N/A,#N/A,FALSE,"Assumptions"}</definedName>
    <definedName name="______hom1_1" localSheetId="20" hidden="1">{#N/A,#N/A,FALSE,"Assessment";#N/A,#N/A,FALSE,"Staffing";#N/A,#N/A,FALSE,"Hires";#N/A,#N/A,FALSE,"Assumptions"}</definedName>
    <definedName name="______hom1_1" localSheetId="21" hidden="1">{#N/A,#N/A,FALSE,"Assessment";#N/A,#N/A,FALSE,"Staffing";#N/A,#N/A,FALSE,"Hires";#N/A,#N/A,FALSE,"Assumptions"}</definedName>
    <definedName name="______hom1_1" localSheetId="74" hidden="1">{#N/A,#N/A,FALSE,"Assessment";#N/A,#N/A,FALSE,"Staffing";#N/A,#N/A,FALSE,"Hires";#N/A,#N/A,FALSE,"Assumptions"}</definedName>
    <definedName name="______hom1_1" hidden="1">{#N/A,#N/A,FALSE,"Assessment";#N/A,#N/A,FALSE,"Staffing";#N/A,#N/A,FALSE,"Hires";#N/A,#N/A,FALSE,"Assumptions"}</definedName>
    <definedName name="______hom1_2" localSheetId="28" hidden="1">{#N/A,#N/A,FALSE,"Assessment";#N/A,#N/A,FALSE,"Staffing";#N/A,#N/A,FALSE,"Hires";#N/A,#N/A,FALSE,"Assumptions"}</definedName>
    <definedName name="______hom1_2" localSheetId="20" hidden="1">{#N/A,#N/A,FALSE,"Assessment";#N/A,#N/A,FALSE,"Staffing";#N/A,#N/A,FALSE,"Hires";#N/A,#N/A,FALSE,"Assumptions"}</definedName>
    <definedName name="______hom1_2" localSheetId="21" hidden="1">{#N/A,#N/A,FALSE,"Assessment";#N/A,#N/A,FALSE,"Staffing";#N/A,#N/A,FALSE,"Hires";#N/A,#N/A,FALSE,"Assumptions"}</definedName>
    <definedName name="______hom1_2" localSheetId="74" hidden="1">{#N/A,#N/A,FALSE,"Assessment";#N/A,#N/A,FALSE,"Staffing";#N/A,#N/A,FALSE,"Hires";#N/A,#N/A,FALSE,"Assumptions"}</definedName>
    <definedName name="______hom1_2" hidden="1">{#N/A,#N/A,FALSE,"Assessment";#N/A,#N/A,FALSE,"Staffing";#N/A,#N/A,FALSE,"Hires";#N/A,#N/A,FALSE,"Assumptions"}</definedName>
    <definedName name="______hom1_3" localSheetId="28" hidden="1">{#N/A,#N/A,FALSE,"Assessment";#N/A,#N/A,FALSE,"Staffing";#N/A,#N/A,FALSE,"Hires";#N/A,#N/A,FALSE,"Assumptions"}</definedName>
    <definedName name="______hom1_3" localSheetId="20" hidden="1">{#N/A,#N/A,FALSE,"Assessment";#N/A,#N/A,FALSE,"Staffing";#N/A,#N/A,FALSE,"Hires";#N/A,#N/A,FALSE,"Assumptions"}</definedName>
    <definedName name="______hom1_3" localSheetId="21" hidden="1">{#N/A,#N/A,FALSE,"Assessment";#N/A,#N/A,FALSE,"Staffing";#N/A,#N/A,FALSE,"Hires";#N/A,#N/A,FALSE,"Assumptions"}</definedName>
    <definedName name="______hom1_3" localSheetId="74" hidden="1">{#N/A,#N/A,FALSE,"Assessment";#N/A,#N/A,FALSE,"Staffing";#N/A,#N/A,FALSE,"Hires";#N/A,#N/A,FALSE,"Assumptions"}</definedName>
    <definedName name="______hom1_3" hidden="1">{#N/A,#N/A,FALSE,"Assessment";#N/A,#N/A,FALSE,"Staffing";#N/A,#N/A,FALSE,"Hires";#N/A,#N/A,FALSE,"Assumptions"}</definedName>
    <definedName name="______hom1_4" localSheetId="28" hidden="1">{#N/A,#N/A,FALSE,"Assessment";#N/A,#N/A,FALSE,"Staffing";#N/A,#N/A,FALSE,"Hires";#N/A,#N/A,FALSE,"Assumptions"}</definedName>
    <definedName name="______hom1_4" localSheetId="20" hidden="1">{#N/A,#N/A,FALSE,"Assessment";#N/A,#N/A,FALSE,"Staffing";#N/A,#N/A,FALSE,"Hires";#N/A,#N/A,FALSE,"Assumptions"}</definedName>
    <definedName name="______hom1_4" localSheetId="21" hidden="1">{#N/A,#N/A,FALSE,"Assessment";#N/A,#N/A,FALSE,"Staffing";#N/A,#N/A,FALSE,"Hires";#N/A,#N/A,FALSE,"Assumptions"}</definedName>
    <definedName name="______hom1_4" localSheetId="74" hidden="1">{#N/A,#N/A,FALSE,"Assessment";#N/A,#N/A,FALSE,"Staffing";#N/A,#N/A,FALSE,"Hires";#N/A,#N/A,FALSE,"Assumptions"}</definedName>
    <definedName name="______hom1_4" hidden="1">{#N/A,#N/A,FALSE,"Assessment";#N/A,#N/A,FALSE,"Staffing";#N/A,#N/A,FALSE,"Hires";#N/A,#N/A,FALSE,"Assumptions"}</definedName>
    <definedName name="______k1" localSheetId="28" hidden="1">{#N/A,#N/A,FALSE,"Assessment";#N/A,#N/A,FALSE,"Staffing";#N/A,#N/A,FALSE,"Hires";#N/A,#N/A,FALSE,"Assumptions"}</definedName>
    <definedName name="______k1" localSheetId="20" hidden="1">{#N/A,#N/A,FALSE,"Assessment";#N/A,#N/A,FALSE,"Staffing";#N/A,#N/A,FALSE,"Hires";#N/A,#N/A,FALSE,"Assumptions"}</definedName>
    <definedName name="______k1" localSheetId="21" hidden="1">{#N/A,#N/A,FALSE,"Assessment";#N/A,#N/A,FALSE,"Staffing";#N/A,#N/A,FALSE,"Hires";#N/A,#N/A,FALSE,"Assumptions"}</definedName>
    <definedName name="______k1" localSheetId="44" hidden="1">{#N/A,#N/A,FALSE,"Assessment";#N/A,#N/A,FALSE,"Staffing";#N/A,#N/A,FALSE,"Hires";#N/A,#N/A,FALSE,"Assumptions"}</definedName>
    <definedName name="______k1" localSheetId="74" hidden="1">{#N/A,#N/A,FALSE,"Assessment";#N/A,#N/A,FALSE,"Staffing";#N/A,#N/A,FALSE,"Hires";#N/A,#N/A,FALSE,"Assumptions"}</definedName>
    <definedName name="______k1" localSheetId="63" hidden="1">{#N/A,#N/A,FALSE,"Assessment";#N/A,#N/A,FALSE,"Staffing";#N/A,#N/A,FALSE,"Hires";#N/A,#N/A,FALSE,"Assumptions"}</definedName>
    <definedName name="______k1" hidden="1">{#N/A,#N/A,FALSE,"Assessment";#N/A,#N/A,FALSE,"Staffing";#N/A,#N/A,FALSE,"Hires";#N/A,#N/A,FALSE,"Assumptions"}</definedName>
    <definedName name="______k1_1" localSheetId="28" hidden="1">{#N/A,#N/A,FALSE,"Assessment";#N/A,#N/A,FALSE,"Staffing";#N/A,#N/A,FALSE,"Hires";#N/A,#N/A,FALSE,"Assumptions"}</definedName>
    <definedName name="______k1_1" localSheetId="20" hidden="1">{#N/A,#N/A,FALSE,"Assessment";#N/A,#N/A,FALSE,"Staffing";#N/A,#N/A,FALSE,"Hires";#N/A,#N/A,FALSE,"Assumptions"}</definedName>
    <definedName name="______k1_1" localSheetId="21" hidden="1">{#N/A,#N/A,FALSE,"Assessment";#N/A,#N/A,FALSE,"Staffing";#N/A,#N/A,FALSE,"Hires";#N/A,#N/A,FALSE,"Assumptions"}</definedName>
    <definedName name="______k1_1" localSheetId="74" hidden="1">{#N/A,#N/A,FALSE,"Assessment";#N/A,#N/A,FALSE,"Staffing";#N/A,#N/A,FALSE,"Hires";#N/A,#N/A,FALSE,"Assumptions"}</definedName>
    <definedName name="______k1_1" hidden="1">{#N/A,#N/A,FALSE,"Assessment";#N/A,#N/A,FALSE,"Staffing";#N/A,#N/A,FALSE,"Hires";#N/A,#N/A,FALSE,"Assumptions"}</definedName>
    <definedName name="______k1_2" localSheetId="28" hidden="1">{#N/A,#N/A,FALSE,"Assessment";#N/A,#N/A,FALSE,"Staffing";#N/A,#N/A,FALSE,"Hires";#N/A,#N/A,FALSE,"Assumptions"}</definedName>
    <definedName name="______k1_2" localSheetId="20" hidden="1">{#N/A,#N/A,FALSE,"Assessment";#N/A,#N/A,FALSE,"Staffing";#N/A,#N/A,FALSE,"Hires";#N/A,#N/A,FALSE,"Assumptions"}</definedName>
    <definedName name="______k1_2" localSheetId="21" hidden="1">{#N/A,#N/A,FALSE,"Assessment";#N/A,#N/A,FALSE,"Staffing";#N/A,#N/A,FALSE,"Hires";#N/A,#N/A,FALSE,"Assumptions"}</definedName>
    <definedName name="______k1_2" localSheetId="74" hidden="1">{#N/A,#N/A,FALSE,"Assessment";#N/A,#N/A,FALSE,"Staffing";#N/A,#N/A,FALSE,"Hires";#N/A,#N/A,FALSE,"Assumptions"}</definedName>
    <definedName name="______k1_2" hidden="1">{#N/A,#N/A,FALSE,"Assessment";#N/A,#N/A,FALSE,"Staffing";#N/A,#N/A,FALSE,"Hires";#N/A,#N/A,FALSE,"Assumptions"}</definedName>
    <definedName name="______k1_3" localSheetId="28" hidden="1">{#N/A,#N/A,FALSE,"Assessment";#N/A,#N/A,FALSE,"Staffing";#N/A,#N/A,FALSE,"Hires";#N/A,#N/A,FALSE,"Assumptions"}</definedName>
    <definedName name="______k1_3" localSheetId="20" hidden="1">{#N/A,#N/A,FALSE,"Assessment";#N/A,#N/A,FALSE,"Staffing";#N/A,#N/A,FALSE,"Hires";#N/A,#N/A,FALSE,"Assumptions"}</definedName>
    <definedName name="______k1_3" localSheetId="21" hidden="1">{#N/A,#N/A,FALSE,"Assessment";#N/A,#N/A,FALSE,"Staffing";#N/A,#N/A,FALSE,"Hires";#N/A,#N/A,FALSE,"Assumptions"}</definedName>
    <definedName name="______k1_3" localSheetId="74" hidden="1">{#N/A,#N/A,FALSE,"Assessment";#N/A,#N/A,FALSE,"Staffing";#N/A,#N/A,FALSE,"Hires";#N/A,#N/A,FALSE,"Assumptions"}</definedName>
    <definedName name="______k1_3" hidden="1">{#N/A,#N/A,FALSE,"Assessment";#N/A,#N/A,FALSE,"Staffing";#N/A,#N/A,FALSE,"Hires";#N/A,#N/A,FALSE,"Assumptions"}</definedName>
    <definedName name="______k1_4" localSheetId="28" hidden="1">{#N/A,#N/A,FALSE,"Assessment";#N/A,#N/A,FALSE,"Staffing";#N/A,#N/A,FALSE,"Hires";#N/A,#N/A,FALSE,"Assumptions"}</definedName>
    <definedName name="______k1_4" localSheetId="20" hidden="1">{#N/A,#N/A,FALSE,"Assessment";#N/A,#N/A,FALSE,"Staffing";#N/A,#N/A,FALSE,"Hires";#N/A,#N/A,FALSE,"Assumptions"}</definedName>
    <definedName name="______k1_4" localSheetId="21" hidden="1">{#N/A,#N/A,FALSE,"Assessment";#N/A,#N/A,FALSE,"Staffing";#N/A,#N/A,FALSE,"Hires";#N/A,#N/A,FALSE,"Assumptions"}</definedName>
    <definedName name="______k1_4" localSheetId="74" hidden="1">{#N/A,#N/A,FALSE,"Assessment";#N/A,#N/A,FALSE,"Staffing";#N/A,#N/A,FALSE,"Hires";#N/A,#N/A,FALSE,"Assumptions"}</definedName>
    <definedName name="______k1_4" hidden="1">{#N/A,#N/A,FALSE,"Assessment";#N/A,#N/A,FALSE,"Staffing";#N/A,#N/A,FALSE,"Hires";#N/A,#N/A,FALSE,"Assumptions"}</definedName>
    <definedName name="______kk1" localSheetId="28" hidden="1">{#N/A,#N/A,FALSE,"Assessment";#N/A,#N/A,FALSE,"Staffing";#N/A,#N/A,FALSE,"Hires";#N/A,#N/A,FALSE,"Assumptions"}</definedName>
    <definedName name="______kk1" localSheetId="20" hidden="1">{#N/A,#N/A,FALSE,"Assessment";#N/A,#N/A,FALSE,"Staffing";#N/A,#N/A,FALSE,"Hires";#N/A,#N/A,FALSE,"Assumptions"}</definedName>
    <definedName name="______kk1" localSheetId="21" hidden="1">{#N/A,#N/A,FALSE,"Assessment";#N/A,#N/A,FALSE,"Staffing";#N/A,#N/A,FALSE,"Hires";#N/A,#N/A,FALSE,"Assumptions"}</definedName>
    <definedName name="______kk1" localSheetId="44" hidden="1">{#N/A,#N/A,FALSE,"Assessment";#N/A,#N/A,FALSE,"Staffing";#N/A,#N/A,FALSE,"Hires";#N/A,#N/A,FALSE,"Assumptions"}</definedName>
    <definedName name="______kk1" localSheetId="74" hidden="1">{#N/A,#N/A,FALSE,"Assessment";#N/A,#N/A,FALSE,"Staffing";#N/A,#N/A,FALSE,"Hires";#N/A,#N/A,FALSE,"Assumptions"}</definedName>
    <definedName name="______kk1" localSheetId="63" hidden="1">{#N/A,#N/A,FALSE,"Assessment";#N/A,#N/A,FALSE,"Staffing";#N/A,#N/A,FALSE,"Hires";#N/A,#N/A,FALSE,"Assumptions"}</definedName>
    <definedName name="______kk1" hidden="1">{#N/A,#N/A,FALSE,"Assessment";#N/A,#N/A,FALSE,"Staffing";#N/A,#N/A,FALSE,"Hires";#N/A,#N/A,FALSE,"Assumptions"}</definedName>
    <definedName name="______kk1_1" localSheetId="28" hidden="1">{#N/A,#N/A,FALSE,"Assessment";#N/A,#N/A,FALSE,"Staffing";#N/A,#N/A,FALSE,"Hires";#N/A,#N/A,FALSE,"Assumptions"}</definedName>
    <definedName name="______kk1_1" localSheetId="20" hidden="1">{#N/A,#N/A,FALSE,"Assessment";#N/A,#N/A,FALSE,"Staffing";#N/A,#N/A,FALSE,"Hires";#N/A,#N/A,FALSE,"Assumptions"}</definedName>
    <definedName name="______kk1_1" localSheetId="21" hidden="1">{#N/A,#N/A,FALSE,"Assessment";#N/A,#N/A,FALSE,"Staffing";#N/A,#N/A,FALSE,"Hires";#N/A,#N/A,FALSE,"Assumptions"}</definedName>
    <definedName name="______kk1_1" localSheetId="74" hidden="1">{#N/A,#N/A,FALSE,"Assessment";#N/A,#N/A,FALSE,"Staffing";#N/A,#N/A,FALSE,"Hires";#N/A,#N/A,FALSE,"Assumptions"}</definedName>
    <definedName name="______kk1_1" hidden="1">{#N/A,#N/A,FALSE,"Assessment";#N/A,#N/A,FALSE,"Staffing";#N/A,#N/A,FALSE,"Hires";#N/A,#N/A,FALSE,"Assumptions"}</definedName>
    <definedName name="______kk1_2" localSheetId="28" hidden="1">{#N/A,#N/A,FALSE,"Assessment";#N/A,#N/A,FALSE,"Staffing";#N/A,#N/A,FALSE,"Hires";#N/A,#N/A,FALSE,"Assumptions"}</definedName>
    <definedName name="______kk1_2" localSheetId="20" hidden="1">{#N/A,#N/A,FALSE,"Assessment";#N/A,#N/A,FALSE,"Staffing";#N/A,#N/A,FALSE,"Hires";#N/A,#N/A,FALSE,"Assumptions"}</definedName>
    <definedName name="______kk1_2" localSheetId="21" hidden="1">{#N/A,#N/A,FALSE,"Assessment";#N/A,#N/A,FALSE,"Staffing";#N/A,#N/A,FALSE,"Hires";#N/A,#N/A,FALSE,"Assumptions"}</definedName>
    <definedName name="______kk1_2" localSheetId="74" hidden="1">{#N/A,#N/A,FALSE,"Assessment";#N/A,#N/A,FALSE,"Staffing";#N/A,#N/A,FALSE,"Hires";#N/A,#N/A,FALSE,"Assumptions"}</definedName>
    <definedName name="______kk1_2" hidden="1">{#N/A,#N/A,FALSE,"Assessment";#N/A,#N/A,FALSE,"Staffing";#N/A,#N/A,FALSE,"Hires";#N/A,#N/A,FALSE,"Assumptions"}</definedName>
    <definedName name="______kk1_3" localSheetId="28" hidden="1">{#N/A,#N/A,FALSE,"Assessment";#N/A,#N/A,FALSE,"Staffing";#N/A,#N/A,FALSE,"Hires";#N/A,#N/A,FALSE,"Assumptions"}</definedName>
    <definedName name="______kk1_3" localSheetId="20" hidden="1">{#N/A,#N/A,FALSE,"Assessment";#N/A,#N/A,FALSE,"Staffing";#N/A,#N/A,FALSE,"Hires";#N/A,#N/A,FALSE,"Assumptions"}</definedName>
    <definedName name="______kk1_3" localSheetId="21" hidden="1">{#N/A,#N/A,FALSE,"Assessment";#N/A,#N/A,FALSE,"Staffing";#N/A,#N/A,FALSE,"Hires";#N/A,#N/A,FALSE,"Assumptions"}</definedName>
    <definedName name="______kk1_3" localSheetId="74" hidden="1">{#N/A,#N/A,FALSE,"Assessment";#N/A,#N/A,FALSE,"Staffing";#N/A,#N/A,FALSE,"Hires";#N/A,#N/A,FALSE,"Assumptions"}</definedName>
    <definedName name="______kk1_3" hidden="1">{#N/A,#N/A,FALSE,"Assessment";#N/A,#N/A,FALSE,"Staffing";#N/A,#N/A,FALSE,"Hires";#N/A,#N/A,FALSE,"Assumptions"}</definedName>
    <definedName name="______kk1_4" localSheetId="28" hidden="1">{#N/A,#N/A,FALSE,"Assessment";#N/A,#N/A,FALSE,"Staffing";#N/A,#N/A,FALSE,"Hires";#N/A,#N/A,FALSE,"Assumptions"}</definedName>
    <definedName name="______kk1_4" localSheetId="20" hidden="1">{#N/A,#N/A,FALSE,"Assessment";#N/A,#N/A,FALSE,"Staffing";#N/A,#N/A,FALSE,"Hires";#N/A,#N/A,FALSE,"Assumptions"}</definedName>
    <definedName name="______kk1_4" localSheetId="21" hidden="1">{#N/A,#N/A,FALSE,"Assessment";#N/A,#N/A,FALSE,"Staffing";#N/A,#N/A,FALSE,"Hires";#N/A,#N/A,FALSE,"Assumptions"}</definedName>
    <definedName name="______kk1_4" localSheetId="74" hidden="1">{#N/A,#N/A,FALSE,"Assessment";#N/A,#N/A,FALSE,"Staffing";#N/A,#N/A,FALSE,"Hires";#N/A,#N/A,FALSE,"Assumptions"}</definedName>
    <definedName name="______kk1_4" hidden="1">{#N/A,#N/A,FALSE,"Assessment";#N/A,#N/A,FALSE,"Staffing";#N/A,#N/A,FALSE,"Hires";#N/A,#N/A,FALSE,"Assumptions"}</definedName>
    <definedName name="______KKK1" localSheetId="28" hidden="1">{#N/A,#N/A,FALSE,"Assessment";#N/A,#N/A,FALSE,"Staffing";#N/A,#N/A,FALSE,"Hires";#N/A,#N/A,FALSE,"Assumptions"}</definedName>
    <definedName name="______KKK1" localSheetId="20" hidden="1">{#N/A,#N/A,FALSE,"Assessment";#N/A,#N/A,FALSE,"Staffing";#N/A,#N/A,FALSE,"Hires";#N/A,#N/A,FALSE,"Assumptions"}</definedName>
    <definedName name="______KKK1" localSheetId="21" hidden="1">{#N/A,#N/A,FALSE,"Assessment";#N/A,#N/A,FALSE,"Staffing";#N/A,#N/A,FALSE,"Hires";#N/A,#N/A,FALSE,"Assumptions"}</definedName>
    <definedName name="______KKK1" localSheetId="44" hidden="1">{#N/A,#N/A,FALSE,"Assessment";#N/A,#N/A,FALSE,"Staffing";#N/A,#N/A,FALSE,"Hires";#N/A,#N/A,FALSE,"Assumptions"}</definedName>
    <definedName name="______KKK1" localSheetId="74" hidden="1">{#N/A,#N/A,FALSE,"Assessment";#N/A,#N/A,FALSE,"Staffing";#N/A,#N/A,FALSE,"Hires";#N/A,#N/A,FALSE,"Assumptions"}</definedName>
    <definedName name="______KKK1" localSheetId="63" hidden="1">{#N/A,#N/A,FALSE,"Assessment";#N/A,#N/A,FALSE,"Staffing";#N/A,#N/A,FALSE,"Hires";#N/A,#N/A,FALSE,"Assumptions"}</definedName>
    <definedName name="______KKK1" hidden="1">{#N/A,#N/A,FALSE,"Assessment";#N/A,#N/A,FALSE,"Staffing";#N/A,#N/A,FALSE,"Hires";#N/A,#N/A,FALSE,"Assumptions"}</definedName>
    <definedName name="______KKK1_1" localSheetId="28" hidden="1">{#N/A,#N/A,FALSE,"Assessment";#N/A,#N/A,FALSE,"Staffing";#N/A,#N/A,FALSE,"Hires";#N/A,#N/A,FALSE,"Assumptions"}</definedName>
    <definedName name="______KKK1_1" localSheetId="20" hidden="1">{#N/A,#N/A,FALSE,"Assessment";#N/A,#N/A,FALSE,"Staffing";#N/A,#N/A,FALSE,"Hires";#N/A,#N/A,FALSE,"Assumptions"}</definedName>
    <definedName name="______KKK1_1" localSheetId="21" hidden="1">{#N/A,#N/A,FALSE,"Assessment";#N/A,#N/A,FALSE,"Staffing";#N/A,#N/A,FALSE,"Hires";#N/A,#N/A,FALSE,"Assumptions"}</definedName>
    <definedName name="______KKK1_1" localSheetId="74" hidden="1">{#N/A,#N/A,FALSE,"Assessment";#N/A,#N/A,FALSE,"Staffing";#N/A,#N/A,FALSE,"Hires";#N/A,#N/A,FALSE,"Assumptions"}</definedName>
    <definedName name="______KKK1_1" hidden="1">{#N/A,#N/A,FALSE,"Assessment";#N/A,#N/A,FALSE,"Staffing";#N/A,#N/A,FALSE,"Hires";#N/A,#N/A,FALSE,"Assumptions"}</definedName>
    <definedName name="______KKK1_2" localSheetId="28" hidden="1">{#N/A,#N/A,FALSE,"Assessment";#N/A,#N/A,FALSE,"Staffing";#N/A,#N/A,FALSE,"Hires";#N/A,#N/A,FALSE,"Assumptions"}</definedName>
    <definedName name="______KKK1_2" localSheetId="20" hidden="1">{#N/A,#N/A,FALSE,"Assessment";#N/A,#N/A,FALSE,"Staffing";#N/A,#N/A,FALSE,"Hires";#N/A,#N/A,FALSE,"Assumptions"}</definedName>
    <definedName name="______KKK1_2" localSheetId="21" hidden="1">{#N/A,#N/A,FALSE,"Assessment";#N/A,#N/A,FALSE,"Staffing";#N/A,#N/A,FALSE,"Hires";#N/A,#N/A,FALSE,"Assumptions"}</definedName>
    <definedName name="______KKK1_2" localSheetId="74" hidden="1">{#N/A,#N/A,FALSE,"Assessment";#N/A,#N/A,FALSE,"Staffing";#N/A,#N/A,FALSE,"Hires";#N/A,#N/A,FALSE,"Assumptions"}</definedName>
    <definedName name="______KKK1_2" hidden="1">{#N/A,#N/A,FALSE,"Assessment";#N/A,#N/A,FALSE,"Staffing";#N/A,#N/A,FALSE,"Hires";#N/A,#N/A,FALSE,"Assumptions"}</definedName>
    <definedName name="______KKK1_3" localSheetId="28" hidden="1">{#N/A,#N/A,FALSE,"Assessment";#N/A,#N/A,FALSE,"Staffing";#N/A,#N/A,FALSE,"Hires";#N/A,#N/A,FALSE,"Assumptions"}</definedName>
    <definedName name="______KKK1_3" localSheetId="20" hidden="1">{#N/A,#N/A,FALSE,"Assessment";#N/A,#N/A,FALSE,"Staffing";#N/A,#N/A,FALSE,"Hires";#N/A,#N/A,FALSE,"Assumptions"}</definedName>
    <definedName name="______KKK1_3" localSheetId="21" hidden="1">{#N/A,#N/A,FALSE,"Assessment";#N/A,#N/A,FALSE,"Staffing";#N/A,#N/A,FALSE,"Hires";#N/A,#N/A,FALSE,"Assumptions"}</definedName>
    <definedName name="______KKK1_3" localSheetId="74" hidden="1">{#N/A,#N/A,FALSE,"Assessment";#N/A,#N/A,FALSE,"Staffing";#N/A,#N/A,FALSE,"Hires";#N/A,#N/A,FALSE,"Assumptions"}</definedName>
    <definedName name="______KKK1_3" hidden="1">{#N/A,#N/A,FALSE,"Assessment";#N/A,#N/A,FALSE,"Staffing";#N/A,#N/A,FALSE,"Hires";#N/A,#N/A,FALSE,"Assumptions"}</definedName>
    <definedName name="______KKK1_4" localSheetId="28" hidden="1">{#N/A,#N/A,FALSE,"Assessment";#N/A,#N/A,FALSE,"Staffing";#N/A,#N/A,FALSE,"Hires";#N/A,#N/A,FALSE,"Assumptions"}</definedName>
    <definedName name="______KKK1_4" localSheetId="20" hidden="1">{#N/A,#N/A,FALSE,"Assessment";#N/A,#N/A,FALSE,"Staffing";#N/A,#N/A,FALSE,"Hires";#N/A,#N/A,FALSE,"Assumptions"}</definedName>
    <definedName name="______KKK1_4" localSheetId="21" hidden="1">{#N/A,#N/A,FALSE,"Assessment";#N/A,#N/A,FALSE,"Staffing";#N/A,#N/A,FALSE,"Hires";#N/A,#N/A,FALSE,"Assumptions"}</definedName>
    <definedName name="______KKK1_4" localSheetId="74" hidden="1">{#N/A,#N/A,FALSE,"Assessment";#N/A,#N/A,FALSE,"Staffing";#N/A,#N/A,FALSE,"Hires";#N/A,#N/A,FALSE,"Assumptions"}</definedName>
    <definedName name="______KKK1_4" hidden="1">{#N/A,#N/A,FALSE,"Assessment";#N/A,#N/A,FALSE,"Staffing";#N/A,#N/A,FALSE,"Hires";#N/A,#N/A,FALSE,"Assumptions"}</definedName>
    <definedName name="______w2" localSheetId="28" hidden="1">{"Model Summary",#N/A,FALSE,"Print Chart";"Holdco",#N/A,FALSE,"Print Chart";"Genco",#N/A,FALSE,"Print Chart";"Servco",#N/A,FALSE,"Print Chart";"Genco_Detail",#N/A,FALSE,"Summary Financials";"Servco_Detail",#N/A,FALSE,"Summary Financials"}</definedName>
    <definedName name="______w2" localSheetId="20" hidden="1">{"Model Summary",#N/A,FALSE,"Print Chart";"Holdco",#N/A,FALSE,"Print Chart";"Genco",#N/A,FALSE,"Print Chart";"Servco",#N/A,FALSE,"Print Chart";"Genco_Detail",#N/A,FALSE,"Summary Financials";"Servco_Detail",#N/A,FALSE,"Summary Financials"}</definedName>
    <definedName name="______w2" localSheetId="21" hidden="1">{"Model Summary",#N/A,FALSE,"Print Chart";"Holdco",#N/A,FALSE,"Print Chart";"Genco",#N/A,FALSE,"Print Chart";"Servco",#N/A,FALSE,"Print Chart";"Genco_Detail",#N/A,FALSE,"Summary Financials";"Servco_Detail",#N/A,FALSE,"Summary Financials"}</definedName>
    <definedName name="______w2" localSheetId="44" hidden="1">{"Model Summary",#N/A,FALSE,"Print Chart";"Holdco",#N/A,FALSE,"Print Chart";"Genco",#N/A,FALSE,"Print Chart";"Servco",#N/A,FALSE,"Print Chart";"Genco_Detail",#N/A,FALSE,"Summary Financials";"Servco_Detail",#N/A,FALSE,"Summary Financials"}</definedName>
    <definedName name="______w2" localSheetId="74" hidden="1">{"Model Summary",#N/A,FALSE,"Print Chart";"Holdco",#N/A,FALSE,"Print Chart";"Genco",#N/A,FALSE,"Print Chart";"Servco",#N/A,FALSE,"Print Chart";"Genco_Detail",#N/A,FALSE,"Summary Financials";"Servco_Detail",#N/A,FALSE,"Summary Financials"}</definedName>
    <definedName name="______w2" localSheetId="63" hidden="1">{"Model Summary",#N/A,FALSE,"Print Chart";"Holdco",#N/A,FALSE,"Print Chart";"Genco",#N/A,FALSE,"Print Chart";"Servco",#N/A,FALSE,"Print Chart";"Genco_Detail",#N/A,FALSE,"Summary Financials";"Servco_Detail",#N/A,FALSE,"Summary Financials"}</definedName>
    <definedName name="______w2" hidden="1">{"Model Summary",#N/A,FALSE,"Print Chart";"Holdco",#N/A,FALSE,"Print Chart";"Genco",#N/A,FALSE,"Print Chart";"Servco",#N/A,FALSE,"Print Chart";"Genco_Detail",#N/A,FALSE,"Summary Financials";"Servco_Detail",#N/A,FALSE,"Summary Financials"}</definedName>
    <definedName name="______w2_1" localSheetId="28" hidden="1">{"Model Summary",#N/A,FALSE,"Print Chart";"Holdco",#N/A,FALSE,"Print Chart";"Genco",#N/A,FALSE,"Print Chart";"Servco",#N/A,FALSE,"Print Chart";"Genco_Detail",#N/A,FALSE,"Summary Financials";"Servco_Detail",#N/A,FALSE,"Summary Financials"}</definedName>
    <definedName name="______w2_1" localSheetId="20" hidden="1">{"Model Summary",#N/A,FALSE,"Print Chart";"Holdco",#N/A,FALSE,"Print Chart";"Genco",#N/A,FALSE,"Print Chart";"Servco",#N/A,FALSE,"Print Chart";"Genco_Detail",#N/A,FALSE,"Summary Financials";"Servco_Detail",#N/A,FALSE,"Summary Financials"}</definedName>
    <definedName name="______w2_1" localSheetId="21" hidden="1">{"Model Summary",#N/A,FALSE,"Print Chart";"Holdco",#N/A,FALSE,"Print Chart";"Genco",#N/A,FALSE,"Print Chart";"Servco",#N/A,FALSE,"Print Chart";"Genco_Detail",#N/A,FALSE,"Summary Financials";"Servco_Detail",#N/A,FALSE,"Summary Financials"}</definedName>
    <definedName name="______w2_1" localSheetId="74" hidden="1">{"Model Summary",#N/A,FALSE,"Print Chart";"Holdco",#N/A,FALSE,"Print Chart";"Genco",#N/A,FALSE,"Print Chart";"Servco",#N/A,FALSE,"Print Chart";"Genco_Detail",#N/A,FALSE,"Summary Financials";"Servco_Detail",#N/A,FALSE,"Summary Financials"}</definedName>
    <definedName name="______w2_1" hidden="1">{"Model Summary",#N/A,FALSE,"Print Chart";"Holdco",#N/A,FALSE,"Print Chart";"Genco",#N/A,FALSE,"Print Chart";"Servco",#N/A,FALSE,"Print Chart";"Genco_Detail",#N/A,FALSE,"Summary Financials";"Servco_Detail",#N/A,FALSE,"Summary Financials"}</definedName>
    <definedName name="______w2_2" localSheetId="28" hidden="1">{"Model Summary",#N/A,FALSE,"Print Chart";"Holdco",#N/A,FALSE,"Print Chart";"Genco",#N/A,FALSE,"Print Chart";"Servco",#N/A,FALSE,"Print Chart";"Genco_Detail",#N/A,FALSE,"Summary Financials";"Servco_Detail",#N/A,FALSE,"Summary Financials"}</definedName>
    <definedName name="______w2_2" localSheetId="20" hidden="1">{"Model Summary",#N/A,FALSE,"Print Chart";"Holdco",#N/A,FALSE,"Print Chart";"Genco",#N/A,FALSE,"Print Chart";"Servco",#N/A,FALSE,"Print Chart";"Genco_Detail",#N/A,FALSE,"Summary Financials";"Servco_Detail",#N/A,FALSE,"Summary Financials"}</definedName>
    <definedName name="______w2_2" localSheetId="21" hidden="1">{"Model Summary",#N/A,FALSE,"Print Chart";"Holdco",#N/A,FALSE,"Print Chart";"Genco",#N/A,FALSE,"Print Chart";"Servco",#N/A,FALSE,"Print Chart";"Genco_Detail",#N/A,FALSE,"Summary Financials";"Servco_Detail",#N/A,FALSE,"Summary Financials"}</definedName>
    <definedName name="______w2_2" localSheetId="74" hidden="1">{"Model Summary",#N/A,FALSE,"Print Chart";"Holdco",#N/A,FALSE,"Print Chart";"Genco",#N/A,FALSE,"Print Chart";"Servco",#N/A,FALSE,"Print Chart";"Genco_Detail",#N/A,FALSE,"Summary Financials";"Servco_Detail",#N/A,FALSE,"Summary Financials"}</definedName>
    <definedName name="______w2_2" hidden="1">{"Model Summary",#N/A,FALSE,"Print Chart";"Holdco",#N/A,FALSE,"Print Chart";"Genco",#N/A,FALSE,"Print Chart";"Servco",#N/A,FALSE,"Print Chart";"Genco_Detail",#N/A,FALSE,"Summary Financials";"Servco_Detail",#N/A,FALSE,"Summary Financials"}</definedName>
    <definedName name="______w2_3" localSheetId="28" hidden="1">{"Model Summary",#N/A,FALSE,"Print Chart";"Holdco",#N/A,FALSE,"Print Chart";"Genco",#N/A,FALSE,"Print Chart";"Servco",#N/A,FALSE,"Print Chart";"Genco_Detail",#N/A,FALSE,"Summary Financials";"Servco_Detail",#N/A,FALSE,"Summary Financials"}</definedName>
    <definedName name="______w2_3" localSheetId="20" hidden="1">{"Model Summary",#N/A,FALSE,"Print Chart";"Holdco",#N/A,FALSE,"Print Chart";"Genco",#N/A,FALSE,"Print Chart";"Servco",#N/A,FALSE,"Print Chart";"Genco_Detail",#N/A,FALSE,"Summary Financials";"Servco_Detail",#N/A,FALSE,"Summary Financials"}</definedName>
    <definedName name="______w2_3" localSheetId="21" hidden="1">{"Model Summary",#N/A,FALSE,"Print Chart";"Holdco",#N/A,FALSE,"Print Chart";"Genco",#N/A,FALSE,"Print Chart";"Servco",#N/A,FALSE,"Print Chart";"Genco_Detail",#N/A,FALSE,"Summary Financials";"Servco_Detail",#N/A,FALSE,"Summary Financials"}</definedName>
    <definedName name="______w2_3" localSheetId="74" hidden="1">{"Model Summary",#N/A,FALSE,"Print Chart";"Holdco",#N/A,FALSE,"Print Chart";"Genco",#N/A,FALSE,"Print Chart";"Servco",#N/A,FALSE,"Print Chart";"Genco_Detail",#N/A,FALSE,"Summary Financials";"Servco_Detail",#N/A,FALSE,"Summary Financials"}</definedName>
    <definedName name="______w2_3" hidden="1">{"Model Summary",#N/A,FALSE,"Print Chart";"Holdco",#N/A,FALSE,"Print Chart";"Genco",#N/A,FALSE,"Print Chart";"Servco",#N/A,FALSE,"Print Chart";"Genco_Detail",#N/A,FALSE,"Summary Financials";"Servco_Detail",#N/A,FALSE,"Summary Financials"}</definedName>
    <definedName name="______w2_4" localSheetId="28" hidden="1">{"Model Summary",#N/A,FALSE,"Print Chart";"Holdco",#N/A,FALSE,"Print Chart";"Genco",#N/A,FALSE,"Print Chart";"Servco",#N/A,FALSE,"Print Chart";"Genco_Detail",#N/A,FALSE,"Summary Financials";"Servco_Detail",#N/A,FALSE,"Summary Financials"}</definedName>
    <definedName name="______w2_4" localSheetId="20" hidden="1">{"Model Summary",#N/A,FALSE,"Print Chart";"Holdco",#N/A,FALSE,"Print Chart";"Genco",#N/A,FALSE,"Print Chart";"Servco",#N/A,FALSE,"Print Chart";"Genco_Detail",#N/A,FALSE,"Summary Financials";"Servco_Detail",#N/A,FALSE,"Summary Financials"}</definedName>
    <definedName name="______w2_4" localSheetId="21" hidden="1">{"Model Summary",#N/A,FALSE,"Print Chart";"Holdco",#N/A,FALSE,"Print Chart";"Genco",#N/A,FALSE,"Print Chart";"Servco",#N/A,FALSE,"Print Chart";"Genco_Detail",#N/A,FALSE,"Summary Financials";"Servco_Detail",#N/A,FALSE,"Summary Financials"}</definedName>
    <definedName name="______w2_4" localSheetId="74" hidden="1">{"Model Summary",#N/A,FALSE,"Print Chart";"Holdco",#N/A,FALSE,"Print Chart";"Genco",#N/A,FALSE,"Print Chart";"Servco",#N/A,FALSE,"Print Chart";"Genco_Detail",#N/A,FALSE,"Summary Financials";"Servco_Detail",#N/A,FALSE,"Summary Financials"}</definedName>
    <definedName name="______w2_4" hidden="1">{"Model Summary",#N/A,FALSE,"Print Chart";"Holdco",#N/A,FALSE,"Print Chart";"Genco",#N/A,FALSE,"Print Chart";"Servco",#N/A,FALSE,"Print Chart";"Genco_Detail",#N/A,FALSE,"Summary Financials";"Servco_Detail",#N/A,FALSE,"Summary Financials"}</definedName>
    <definedName name="______wr6" localSheetId="28" hidden="1">{"Model Summary",#N/A,FALSE,"Print Chart";"Holdco",#N/A,FALSE,"Print Chart";"Genco",#N/A,FALSE,"Print Chart";"Servco",#N/A,FALSE,"Print Chart";"Genco_Detail",#N/A,FALSE,"Summary Financials";"Servco_Detail",#N/A,FALSE,"Summary Financials"}</definedName>
    <definedName name="______wr6" localSheetId="20" hidden="1">{"Model Summary",#N/A,FALSE,"Print Chart";"Holdco",#N/A,FALSE,"Print Chart";"Genco",#N/A,FALSE,"Print Chart";"Servco",#N/A,FALSE,"Print Chart";"Genco_Detail",#N/A,FALSE,"Summary Financials";"Servco_Detail",#N/A,FALSE,"Summary Financials"}</definedName>
    <definedName name="______wr6" localSheetId="21" hidden="1">{"Model Summary",#N/A,FALSE,"Print Chart";"Holdco",#N/A,FALSE,"Print Chart";"Genco",#N/A,FALSE,"Print Chart";"Servco",#N/A,FALSE,"Print Chart";"Genco_Detail",#N/A,FALSE,"Summary Financials";"Servco_Detail",#N/A,FALSE,"Summary Financials"}</definedName>
    <definedName name="______wr6" localSheetId="44" hidden="1">{"Model Summary",#N/A,FALSE,"Print Chart";"Holdco",#N/A,FALSE,"Print Chart";"Genco",#N/A,FALSE,"Print Chart";"Servco",#N/A,FALSE,"Print Chart";"Genco_Detail",#N/A,FALSE,"Summary Financials";"Servco_Detail",#N/A,FALSE,"Summary Financials"}</definedName>
    <definedName name="______wr6" localSheetId="74" hidden="1">{"Model Summary",#N/A,FALSE,"Print Chart";"Holdco",#N/A,FALSE,"Print Chart";"Genco",#N/A,FALSE,"Print Chart";"Servco",#N/A,FALSE,"Print Chart";"Genco_Detail",#N/A,FALSE,"Summary Financials";"Servco_Detail",#N/A,FALSE,"Summary Financials"}</definedName>
    <definedName name="______wr6" localSheetId="63" hidden="1">{"Model Summary",#N/A,FALSE,"Print Chart";"Holdco",#N/A,FALSE,"Print Chart";"Genco",#N/A,FALSE,"Print Chart";"Servco",#N/A,FALSE,"Print Chart";"Genco_Detail",#N/A,FALSE,"Summary Financials";"Servco_Detail",#N/A,FALSE,"Summary Financials"}</definedName>
    <definedName name="______wr6" hidden="1">{"Model Summary",#N/A,FALSE,"Print Chart";"Holdco",#N/A,FALSE,"Print Chart";"Genco",#N/A,FALSE,"Print Chart";"Servco",#N/A,FALSE,"Print Chart";"Genco_Detail",#N/A,FALSE,"Summary Financials";"Servco_Detail",#N/A,FALSE,"Summary Financials"}</definedName>
    <definedName name="______wr6_1" localSheetId="28" hidden="1">{"Model Summary",#N/A,FALSE,"Print Chart";"Holdco",#N/A,FALSE,"Print Chart";"Genco",#N/A,FALSE,"Print Chart";"Servco",#N/A,FALSE,"Print Chart";"Genco_Detail",#N/A,FALSE,"Summary Financials";"Servco_Detail",#N/A,FALSE,"Summary Financials"}</definedName>
    <definedName name="______wr6_1" localSheetId="20" hidden="1">{"Model Summary",#N/A,FALSE,"Print Chart";"Holdco",#N/A,FALSE,"Print Chart";"Genco",#N/A,FALSE,"Print Chart";"Servco",#N/A,FALSE,"Print Chart";"Genco_Detail",#N/A,FALSE,"Summary Financials";"Servco_Detail",#N/A,FALSE,"Summary Financials"}</definedName>
    <definedName name="______wr6_1" localSheetId="21" hidden="1">{"Model Summary",#N/A,FALSE,"Print Chart";"Holdco",#N/A,FALSE,"Print Chart";"Genco",#N/A,FALSE,"Print Chart";"Servco",#N/A,FALSE,"Print Chart";"Genco_Detail",#N/A,FALSE,"Summary Financials";"Servco_Detail",#N/A,FALSE,"Summary Financials"}</definedName>
    <definedName name="______wr6_1" localSheetId="74" hidden="1">{"Model Summary",#N/A,FALSE,"Print Chart";"Holdco",#N/A,FALSE,"Print Chart";"Genco",#N/A,FALSE,"Print Chart";"Servco",#N/A,FALSE,"Print Chart";"Genco_Detail",#N/A,FALSE,"Summary Financials";"Servco_Detail",#N/A,FALSE,"Summary Financials"}</definedName>
    <definedName name="______wr6_1" hidden="1">{"Model Summary",#N/A,FALSE,"Print Chart";"Holdco",#N/A,FALSE,"Print Chart";"Genco",#N/A,FALSE,"Print Chart";"Servco",#N/A,FALSE,"Print Chart";"Genco_Detail",#N/A,FALSE,"Summary Financials";"Servco_Detail",#N/A,FALSE,"Summary Financials"}</definedName>
    <definedName name="______wr6_2" localSheetId="28" hidden="1">{"Model Summary",#N/A,FALSE,"Print Chart";"Holdco",#N/A,FALSE,"Print Chart";"Genco",#N/A,FALSE,"Print Chart";"Servco",#N/A,FALSE,"Print Chart";"Genco_Detail",#N/A,FALSE,"Summary Financials";"Servco_Detail",#N/A,FALSE,"Summary Financials"}</definedName>
    <definedName name="______wr6_2" localSheetId="20" hidden="1">{"Model Summary",#N/A,FALSE,"Print Chart";"Holdco",#N/A,FALSE,"Print Chart";"Genco",#N/A,FALSE,"Print Chart";"Servco",#N/A,FALSE,"Print Chart";"Genco_Detail",#N/A,FALSE,"Summary Financials";"Servco_Detail",#N/A,FALSE,"Summary Financials"}</definedName>
    <definedName name="______wr6_2" localSheetId="21" hidden="1">{"Model Summary",#N/A,FALSE,"Print Chart";"Holdco",#N/A,FALSE,"Print Chart";"Genco",#N/A,FALSE,"Print Chart";"Servco",#N/A,FALSE,"Print Chart";"Genco_Detail",#N/A,FALSE,"Summary Financials";"Servco_Detail",#N/A,FALSE,"Summary Financials"}</definedName>
    <definedName name="______wr6_2" localSheetId="74" hidden="1">{"Model Summary",#N/A,FALSE,"Print Chart";"Holdco",#N/A,FALSE,"Print Chart";"Genco",#N/A,FALSE,"Print Chart";"Servco",#N/A,FALSE,"Print Chart";"Genco_Detail",#N/A,FALSE,"Summary Financials";"Servco_Detail",#N/A,FALSE,"Summary Financials"}</definedName>
    <definedName name="______wr6_2" hidden="1">{"Model Summary",#N/A,FALSE,"Print Chart";"Holdco",#N/A,FALSE,"Print Chart";"Genco",#N/A,FALSE,"Print Chart";"Servco",#N/A,FALSE,"Print Chart";"Genco_Detail",#N/A,FALSE,"Summary Financials";"Servco_Detail",#N/A,FALSE,"Summary Financials"}</definedName>
    <definedName name="______wr6_3" localSheetId="28" hidden="1">{"Model Summary",#N/A,FALSE,"Print Chart";"Holdco",#N/A,FALSE,"Print Chart";"Genco",#N/A,FALSE,"Print Chart";"Servco",#N/A,FALSE,"Print Chart";"Genco_Detail",#N/A,FALSE,"Summary Financials";"Servco_Detail",#N/A,FALSE,"Summary Financials"}</definedName>
    <definedName name="______wr6_3" localSheetId="20" hidden="1">{"Model Summary",#N/A,FALSE,"Print Chart";"Holdco",#N/A,FALSE,"Print Chart";"Genco",#N/A,FALSE,"Print Chart";"Servco",#N/A,FALSE,"Print Chart";"Genco_Detail",#N/A,FALSE,"Summary Financials";"Servco_Detail",#N/A,FALSE,"Summary Financials"}</definedName>
    <definedName name="______wr6_3" localSheetId="21" hidden="1">{"Model Summary",#N/A,FALSE,"Print Chart";"Holdco",#N/A,FALSE,"Print Chart";"Genco",#N/A,FALSE,"Print Chart";"Servco",#N/A,FALSE,"Print Chart";"Genco_Detail",#N/A,FALSE,"Summary Financials";"Servco_Detail",#N/A,FALSE,"Summary Financials"}</definedName>
    <definedName name="______wr6_3" localSheetId="74" hidden="1">{"Model Summary",#N/A,FALSE,"Print Chart";"Holdco",#N/A,FALSE,"Print Chart";"Genco",#N/A,FALSE,"Print Chart";"Servco",#N/A,FALSE,"Print Chart";"Genco_Detail",#N/A,FALSE,"Summary Financials";"Servco_Detail",#N/A,FALSE,"Summary Financials"}</definedName>
    <definedName name="______wr6_3" hidden="1">{"Model Summary",#N/A,FALSE,"Print Chart";"Holdco",#N/A,FALSE,"Print Chart";"Genco",#N/A,FALSE,"Print Chart";"Servco",#N/A,FALSE,"Print Chart";"Genco_Detail",#N/A,FALSE,"Summary Financials";"Servco_Detail",#N/A,FALSE,"Summary Financials"}</definedName>
    <definedName name="______wr6_4" localSheetId="28" hidden="1">{"Model Summary",#N/A,FALSE,"Print Chart";"Holdco",#N/A,FALSE,"Print Chart";"Genco",#N/A,FALSE,"Print Chart";"Servco",#N/A,FALSE,"Print Chart";"Genco_Detail",#N/A,FALSE,"Summary Financials";"Servco_Detail",#N/A,FALSE,"Summary Financials"}</definedName>
    <definedName name="______wr6_4" localSheetId="20" hidden="1">{"Model Summary",#N/A,FALSE,"Print Chart";"Holdco",#N/A,FALSE,"Print Chart";"Genco",#N/A,FALSE,"Print Chart";"Servco",#N/A,FALSE,"Print Chart";"Genco_Detail",#N/A,FALSE,"Summary Financials";"Servco_Detail",#N/A,FALSE,"Summary Financials"}</definedName>
    <definedName name="______wr6_4" localSheetId="21" hidden="1">{"Model Summary",#N/A,FALSE,"Print Chart";"Holdco",#N/A,FALSE,"Print Chart";"Genco",#N/A,FALSE,"Print Chart";"Servco",#N/A,FALSE,"Print Chart";"Genco_Detail",#N/A,FALSE,"Summary Financials";"Servco_Detail",#N/A,FALSE,"Summary Financials"}</definedName>
    <definedName name="______wr6_4" localSheetId="74" hidden="1">{"Model Summary",#N/A,FALSE,"Print Chart";"Holdco",#N/A,FALSE,"Print Chart";"Genco",#N/A,FALSE,"Print Chart";"Servco",#N/A,FALSE,"Print Chart";"Genco_Detail",#N/A,FALSE,"Summary Financials";"Servco_Detail",#N/A,FALSE,"Summary Financials"}</definedName>
    <definedName name="______wr6_4" hidden="1">{"Model Summary",#N/A,FALSE,"Print Chart";"Holdco",#N/A,FALSE,"Print Chart";"Genco",#N/A,FALSE,"Print Chart";"Servco",#N/A,FALSE,"Print Chart";"Genco_Detail",#N/A,FALSE,"Summary Financials";"Servco_Detail",#N/A,FALSE,"Summary Financials"}</definedName>
    <definedName name="______wr9" localSheetId="28" hidden="1">{"holdco",#N/A,FALSE,"Summary Financials";"holdco",#N/A,FALSE,"Summary Financials"}</definedName>
    <definedName name="______wr9" localSheetId="20" hidden="1">{"holdco",#N/A,FALSE,"Summary Financials";"holdco",#N/A,FALSE,"Summary Financials"}</definedName>
    <definedName name="______wr9" localSheetId="21" hidden="1">{"holdco",#N/A,FALSE,"Summary Financials";"holdco",#N/A,FALSE,"Summary Financials"}</definedName>
    <definedName name="______wr9" localSheetId="44" hidden="1">{"holdco",#N/A,FALSE,"Summary Financials";"holdco",#N/A,FALSE,"Summary Financials"}</definedName>
    <definedName name="______wr9" localSheetId="74" hidden="1">{"holdco",#N/A,FALSE,"Summary Financials";"holdco",#N/A,FALSE,"Summary Financials"}</definedName>
    <definedName name="______wr9" localSheetId="63" hidden="1">{"holdco",#N/A,FALSE,"Summary Financials";"holdco",#N/A,FALSE,"Summary Financials"}</definedName>
    <definedName name="______wr9" hidden="1">{"holdco",#N/A,FALSE,"Summary Financials";"holdco",#N/A,FALSE,"Summary Financials"}</definedName>
    <definedName name="______wr9_1" localSheetId="28" hidden="1">{"holdco",#N/A,FALSE,"Summary Financials";"holdco",#N/A,FALSE,"Summary Financials"}</definedName>
    <definedName name="______wr9_1" localSheetId="20" hidden="1">{"holdco",#N/A,FALSE,"Summary Financials";"holdco",#N/A,FALSE,"Summary Financials"}</definedName>
    <definedName name="______wr9_1" localSheetId="21" hidden="1">{"holdco",#N/A,FALSE,"Summary Financials";"holdco",#N/A,FALSE,"Summary Financials"}</definedName>
    <definedName name="______wr9_1" localSheetId="74" hidden="1">{"holdco",#N/A,FALSE,"Summary Financials";"holdco",#N/A,FALSE,"Summary Financials"}</definedName>
    <definedName name="______wr9_1" hidden="1">{"holdco",#N/A,FALSE,"Summary Financials";"holdco",#N/A,FALSE,"Summary Financials"}</definedName>
    <definedName name="______wr9_2" localSheetId="28" hidden="1">{"holdco",#N/A,FALSE,"Summary Financials";"holdco",#N/A,FALSE,"Summary Financials"}</definedName>
    <definedName name="______wr9_2" localSheetId="20" hidden="1">{"holdco",#N/A,FALSE,"Summary Financials";"holdco",#N/A,FALSE,"Summary Financials"}</definedName>
    <definedName name="______wr9_2" localSheetId="21" hidden="1">{"holdco",#N/A,FALSE,"Summary Financials";"holdco",#N/A,FALSE,"Summary Financials"}</definedName>
    <definedName name="______wr9_2" localSheetId="74" hidden="1">{"holdco",#N/A,FALSE,"Summary Financials";"holdco",#N/A,FALSE,"Summary Financials"}</definedName>
    <definedName name="______wr9_2" hidden="1">{"holdco",#N/A,FALSE,"Summary Financials";"holdco",#N/A,FALSE,"Summary Financials"}</definedName>
    <definedName name="______wr9_3" localSheetId="28" hidden="1">{"holdco",#N/A,FALSE,"Summary Financials";"holdco",#N/A,FALSE,"Summary Financials"}</definedName>
    <definedName name="______wr9_3" localSheetId="20" hidden="1">{"holdco",#N/A,FALSE,"Summary Financials";"holdco",#N/A,FALSE,"Summary Financials"}</definedName>
    <definedName name="______wr9_3" localSheetId="21" hidden="1">{"holdco",#N/A,FALSE,"Summary Financials";"holdco",#N/A,FALSE,"Summary Financials"}</definedName>
    <definedName name="______wr9_3" localSheetId="74" hidden="1">{"holdco",#N/A,FALSE,"Summary Financials";"holdco",#N/A,FALSE,"Summary Financials"}</definedName>
    <definedName name="______wr9_3" hidden="1">{"holdco",#N/A,FALSE,"Summary Financials";"holdco",#N/A,FALSE,"Summary Financials"}</definedName>
    <definedName name="______wr9_4" localSheetId="28" hidden="1">{"holdco",#N/A,FALSE,"Summary Financials";"holdco",#N/A,FALSE,"Summary Financials"}</definedName>
    <definedName name="______wr9_4" localSheetId="20" hidden="1">{"holdco",#N/A,FALSE,"Summary Financials";"holdco",#N/A,FALSE,"Summary Financials"}</definedName>
    <definedName name="______wr9_4" localSheetId="21" hidden="1">{"holdco",#N/A,FALSE,"Summary Financials";"holdco",#N/A,FALSE,"Summary Financials"}</definedName>
    <definedName name="______wr9_4" localSheetId="74" hidden="1">{"holdco",#N/A,FALSE,"Summary Financials";"holdco",#N/A,FALSE,"Summary Financials"}</definedName>
    <definedName name="______wr9_4" hidden="1">{"holdco",#N/A,FALSE,"Summary Financials";"holdco",#N/A,FALSE,"Summary Financials"}</definedName>
    <definedName name="______wrn1" localSheetId="28" hidden="1">{"holdco",#N/A,FALSE,"Summary Financials";"holdco",#N/A,FALSE,"Summary Financials"}</definedName>
    <definedName name="______wrn1" localSheetId="20" hidden="1">{"holdco",#N/A,FALSE,"Summary Financials";"holdco",#N/A,FALSE,"Summary Financials"}</definedName>
    <definedName name="______wrn1" localSheetId="21" hidden="1">{"holdco",#N/A,FALSE,"Summary Financials";"holdco",#N/A,FALSE,"Summary Financials"}</definedName>
    <definedName name="______wrn1" localSheetId="44" hidden="1">{"holdco",#N/A,FALSE,"Summary Financials";"holdco",#N/A,FALSE,"Summary Financials"}</definedName>
    <definedName name="______wrn1" localSheetId="74" hidden="1">{"holdco",#N/A,FALSE,"Summary Financials";"holdco",#N/A,FALSE,"Summary Financials"}</definedName>
    <definedName name="______wrn1" localSheetId="63" hidden="1">{"holdco",#N/A,FALSE,"Summary Financials";"holdco",#N/A,FALSE,"Summary Financials"}</definedName>
    <definedName name="______wrn1" hidden="1">{"holdco",#N/A,FALSE,"Summary Financials";"holdco",#N/A,FALSE,"Summary Financials"}</definedName>
    <definedName name="______wrn1_1" localSheetId="28" hidden="1">{"holdco",#N/A,FALSE,"Summary Financials";"holdco",#N/A,FALSE,"Summary Financials"}</definedName>
    <definedName name="______wrn1_1" localSheetId="20" hidden="1">{"holdco",#N/A,FALSE,"Summary Financials";"holdco",#N/A,FALSE,"Summary Financials"}</definedName>
    <definedName name="______wrn1_1" localSheetId="21" hidden="1">{"holdco",#N/A,FALSE,"Summary Financials";"holdco",#N/A,FALSE,"Summary Financials"}</definedName>
    <definedName name="______wrn1_1" localSheetId="74" hidden="1">{"holdco",#N/A,FALSE,"Summary Financials";"holdco",#N/A,FALSE,"Summary Financials"}</definedName>
    <definedName name="______wrn1_1" hidden="1">{"holdco",#N/A,FALSE,"Summary Financials";"holdco",#N/A,FALSE,"Summary Financials"}</definedName>
    <definedName name="______wrn1_2" localSheetId="28" hidden="1">{"holdco",#N/A,FALSE,"Summary Financials";"holdco",#N/A,FALSE,"Summary Financials"}</definedName>
    <definedName name="______wrn1_2" localSheetId="20" hidden="1">{"holdco",#N/A,FALSE,"Summary Financials";"holdco",#N/A,FALSE,"Summary Financials"}</definedName>
    <definedName name="______wrn1_2" localSheetId="21" hidden="1">{"holdco",#N/A,FALSE,"Summary Financials";"holdco",#N/A,FALSE,"Summary Financials"}</definedName>
    <definedName name="______wrn1_2" localSheetId="74" hidden="1">{"holdco",#N/A,FALSE,"Summary Financials";"holdco",#N/A,FALSE,"Summary Financials"}</definedName>
    <definedName name="______wrn1_2" hidden="1">{"holdco",#N/A,FALSE,"Summary Financials";"holdco",#N/A,FALSE,"Summary Financials"}</definedName>
    <definedName name="______wrn1_3" localSheetId="28" hidden="1">{"holdco",#N/A,FALSE,"Summary Financials";"holdco",#N/A,FALSE,"Summary Financials"}</definedName>
    <definedName name="______wrn1_3" localSheetId="20" hidden="1">{"holdco",#N/A,FALSE,"Summary Financials";"holdco",#N/A,FALSE,"Summary Financials"}</definedName>
    <definedName name="______wrn1_3" localSheetId="21" hidden="1">{"holdco",#N/A,FALSE,"Summary Financials";"holdco",#N/A,FALSE,"Summary Financials"}</definedName>
    <definedName name="______wrn1_3" localSheetId="74" hidden="1">{"holdco",#N/A,FALSE,"Summary Financials";"holdco",#N/A,FALSE,"Summary Financials"}</definedName>
    <definedName name="______wrn1_3" hidden="1">{"holdco",#N/A,FALSE,"Summary Financials";"holdco",#N/A,FALSE,"Summary Financials"}</definedName>
    <definedName name="______wrn1_4" localSheetId="28" hidden="1">{"holdco",#N/A,FALSE,"Summary Financials";"holdco",#N/A,FALSE,"Summary Financials"}</definedName>
    <definedName name="______wrn1_4" localSheetId="20" hidden="1">{"holdco",#N/A,FALSE,"Summary Financials";"holdco",#N/A,FALSE,"Summary Financials"}</definedName>
    <definedName name="______wrn1_4" localSheetId="21" hidden="1">{"holdco",#N/A,FALSE,"Summary Financials";"holdco",#N/A,FALSE,"Summary Financials"}</definedName>
    <definedName name="______wrn1_4" localSheetId="74" hidden="1">{"holdco",#N/A,FALSE,"Summary Financials";"holdco",#N/A,FALSE,"Summary Financials"}</definedName>
    <definedName name="______wrn1_4" hidden="1">{"holdco",#N/A,FALSE,"Summary Financials";"holdco",#N/A,FALSE,"Summary Financials"}</definedName>
    <definedName name="______wrn2" localSheetId="28" hidden="1">{"holdco",#N/A,FALSE,"Summary Financials";"holdco",#N/A,FALSE,"Summary Financials"}</definedName>
    <definedName name="______wrn2" localSheetId="20" hidden="1">{"holdco",#N/A,FALSE,"Summary Financials";"holdco",#N/A,FALSE,"Summary Financials"}</definedName>
    <definedName name="______wrn2" localSheetId="21" hidden="1">{"holdco",#N/A,FALSE,"Summary Financials";"holdco",#N/A,FALSE,"Summary Financials"}</definedName>
    <definedName name="______wrn2" localSheetId="44" hidden="1">{"holdco",#N/A,FALSE,"Summary Financials";"holdco",#N/A,FALSE,"Summary Financials"}</definedName>
    <definedName name="______wrn2" localSheetId="74" hidden="1">{"holdco",#N/A,FALSE,"Summary Financials";"holdco",#N/A,FALSE,"Summary Financials"}</definedName>
    <definedName name="______wrn2" localSheetId="63" hidden="1">{"holdco",#N/A,FALSE,"Summary Financials";"holdco",#N/A,FALSE,"Summary Financials"}</definedName>
    <definedName name="______wrn2" hidden="1">{"holdco",#N/A,FALSE,"Summary Financials";"holdco",#N/A,FALSE,"Summary Financials"}</definedName>
    <definedName name="______wrn2_1" localSheetId="28" hidden="1">{"holdco",#N/A,FALSE,"Summary Financials";"holdco",#N/A,FALSE,"Summary Financials"}</definedName>
    <definedName name="______wrn2_1" localSheetId="20" hidden="1">{"holdco",#N/A,FALSE,"Summary Financials";"holdco",#N/A,FALSE,"Summary Financials"}</definedName>
    <definedName name="______wrn2_1" localSheetId="21" hidden="1">{"holdco",#N/A,FALSE,"Summary Financials";"holdco",#N/A,FALSE,"Summary Financials"}</definedName>
    <definedName name="______wrn2_1" localSheetId="74" hidden="1">{"holdco",#N/A,FALSE,"Summary Financials";"holdco",#N/A,FALSE,"Summary Financials"}</definedName>
    <definedName name="______wrn2_1" hidden="1">{"holdco",#N/A,FALSE,"Summary Financials";"holdco",#N/A,FALSE,"Summary Financials"}</definedName>
    <definedName name="______wrn2_2" localSheetId="28" hidden="1">{"holdco",#N/A,FALSE,"Summary Financials";"holdco",#N/A,FALSE,"Summary Financials"}</definedName>
    <definedName name="______wrn2_2" localSheetId="20" hidden="1">{"holdco",#N/A,FALSE,"Summary Financials";"holdco",#N/A,FALSE,"Summary Financials"}</definedName>
    <definedName name="______wrn2_2" localSheetId="21" hidden="1">{"holdco",#N/A,FALSE,"Summary Financials";"holdco",#N/A,FALSE,"Summary Financials"}</definedName>
    <definedName name="______wrn2_2" localSheetId="74" hidden="1">{"holdco",#N/A,FALSE,"Summary Financials";"holdco",#N/A,FALSE,"Summary Financials"}</definedName>
    <definedName name="______wrn2_2" hidden="1">{"holdco",#N/A,FALSE,"Summary Financials";"holdco",#N/A,FALSE,"Summary Financials"}</definedName>
    <definedName name="______wrn2_3" localSheetId="28" hidden="1">{"holdco",#N/A,FALSE,"Summary Financials";"holdco",#N/A,FALSE,"Summary Financials"}</definedName>
    <definedName name="______wrn2_3" localSheetId="20" hidden="1">{"holdco",#N/A,FALSE,"Summary Financials";"holdco",#N/A,FALSE,"Summary Financials"}</definedName>
    <definedName name="______wrn2_3" localSheetId="21" hidden="1">{"holdco",#N/A,FALSE,"Summary Financials";"holdco",#N/A,FALSE,"Summary Financials"}</definedName>
    <definedName name="______wrn2_3" localSheetId="74" hidden="1">{"holdco",#N/A,FALSE,"Summary Financials";"holdco",#N/A,FALSE,"Summary Financials"}</definedName>
    <definedName name="______wrn2_3" hidden="1">{"holdco",#N/A,FALSE,"Summary Financials";"holdco",#N/A,FALSE,"Summary Financials"}</definedName>
    <definedName name="______wrn2_4" localSheetId="28" hidden="1">{"holdco",#N/A,FALSE,"Summary Financials";"holdco",#N/A,FALSE,"Summary Financials"}</definedName>
    <definedName name="______wrn2_4" localSheetId="20" hidden="1">{"holdco",#N/A,FALSE,"Summary Financials";"holdco",#N/A,FALSE,"Summary Financials"}</definedName>
    <definedName name="______wrn2_4" localSheetId="21" hidden="1">{"holdco",#N/A,FALSE,"Summary Financials";"holdco",#N/A,FALSE,"Summary Financials"}</definedName>
    <definedName name="______wrn2_4" localSheetId="74" hidden="1">{"holdco",#N/A,FALSE,"Summary Financials";"holdco",#N/A,FALSE,"Summary Financials"}</definedName>
    <definedName name="______wrn2_4" hidden="1">{"holdco",#N/A,FALSE,"Summary Financials";"holdco",#N/A,FALSE,"Summary Financials"}</definedName>
    <definedName name="______wrn3" localSheetId="28" hidden="1">{"holdco",#N/A,FALSE,"Summary Financials";"holdco",#N/A,FALSE,"Summary Financials"}</definedName>
    <definedName name="______wrn3" localSheetId="20" hidden="1">{"holdco",#N/A,FALSE,"Summary Financials";"holdco",#N/A,FALSE,"Summary Financials"}</definedName>
    <definedName name="______wrn3" localSheetId="21" hidden="1">{"holdco",#N/A,FALSE,"Summary Financials";"holdco",#N/A,FALSE,"Summary Financials"}</definedName>
    <definedName name="______wrn3" localSheetId="44" hidden="1">{"holdco",#N/A,FALSE,"Summary Financials";"holdco",#N/A,FALSE,"Summary Financials"}</definedName>
    <definedName name="______wrn3" localSheetId="74" hidden="1">{"holdco",#N/A,FALSE,"Summary Financials";"holdco",#N/A,FALSE,"Summary Financials"}</definedName>
    <definedName name="______wrn3" localSheetId="63" hidden="1">{"holdco",#N/A,FALSE,"Summary Financials";"holdco",#N/A,FALSE,"Summary Financials"}</definedName>
    <definedName name="______wrn3" hidden="1">{"holdco",#N/A,FALSE,"Summary Financials";"holdco",#N/A,FALSE,"Summary Financials"}</definedName>
    <definedName name="______wrn3_1" localSheetId="28" hidden="1">{"holdco",#N/A,FALSE,"Summary Financials";"holdco",#N/A,FALSE,"Summary Financials"}</definedName>
    <definedName name="______wrn3_1" localSheetId="20" hidden="1">{"holdco",#N/A,FALSE,"Summary Financials";"holdco",#N/A,FALSE,"Summary Financials"}</definedName>
    <definedName name="______wrn3_1" localSheetId="21" hidden="1">{"holdco",#N/A,FALSE,"Summary Financials";"holdco",#N/A,FALSE,"Summary Financials"}</definedName>
    <definedName name="______wrn3_1" localSheetId="74" hidden="1">{"holdco",#N/A,FALSE,"Summary Financials";"holdco",#N/A,FALSE,"Summary Financials"}</definedName>
    <definedName name="______wrn3_1" hidden="1">{"holdco",#N/A,FALSE,"Summary Financials";"holdco",#N/A,FALSE,"Summary Financials"}</definedName>
    <definedName name="______wrn3_2" localSheetId="28" hidden="1">{"holdco",#N/A,FALSE,"Summary Financials";"holdco",#N/A,FALSE,"Summary Financials"}</definedName>
    <definedName name="______wrn3_2" localSheetId="20" hidden="1">{"holdco",#N/A,FALSE,"Summary Financials";"holdco",#N/A,FALSE,"Summary Financials"}</definedName>
    <definedName name="______wrn3_2" localSheetId="21" hidden="1">{"holdco",#N/A,FALSE,"Summary Financials";"holdco",#N/A,FALSE,"Summary Financials"}</definedName>
    <definedName name="______wrn3_2" localSheetId="74" hidden="1">{"holdco",#N/A,FALSE,"Summary Financials";"holdco",#N/A,FALSE,"Summary Financials"}</definedName>
    <definedName name="______wrn3_2" hidden="1">{"holdco",#N/A,FALSE,"Summary Financials";"holdco",#N/A,FALSE,"Summary Financials"}</definedName>
    <definedName name="______wrn3_3" localSheetId="28" hidden="1">{"holdco",#N/A,FALSE,"Summary Financials";"holdco",#N/A,FALSE,"Summary Financials"}</definedName>
    <definedName name="______wrn3_3" localSheetId="20" hidden="1">{"holdco",#N/A,FALSE,"Summary Financials";"holdco",#N/A,FALSE,"Summary Financials"}</definedName>
    <definedName name="______wrn3_3" localSheetId="21" hidden="1">{"holdco",#N/A,FALSE,"Summary Financials";"holdco",#N/A,FALSE,"Summary Financials"}</definedName>
    <definedName name="______wrn3_3" localSheetId="74" hidden="1">{"holdco",#N/A,FALSE,"Summary Financials";"holdco",#N/A,FALSE,"Summary Financials"}</definedName>
    <definedName name="______wrn3_3" hidden="1">{"holdco",#N/A,FALSE,"Summary Financials";"holdco",#N/A,FALSE,"Summary Financials"}</definedName>
    <definedName name="______wrn3_4" localSheetId="28" hidden="1">{"holdco",#N/A,FALSE,"Summary Financials";"holdco",#N/A,FALSE,"Summary Financials"}</definedName>
    <definedName name="______wrn3_4" localSheetId="20" hidden="1">{"holdco",#N/A,FALSE,"Summary Financials";"holdco",#N/A,FALSE,"Summary Financials"}</definedName>
    <definedName name="______wrn3_4" localSheetId="21" hidden="1">{"holdco",#N/A,FALSE,"Summary Financials";"holdco",#N/A,FALSE,"Summary Financials"}</definedName>
    <definedName name="______wrn3_4" localSheetId="74" hidden="1">{"holdco",#N/A,FALSE,"Summary Financials";"holdco",#N/A,FALSE,"Summary Financials"}</definedName>
    <definedName name="______wrn3_4" hidden="1">{"holdco",#N/A,FALSE,"Summary Financials";"holdco",#N/A,FALSE,"Summary Financials"}</definedName>
    <definedName name="______wrn7" localSheetId="28" hidden="1">{"Model Summary",#N/A,FALSE,"Print Chart";"Holdco",#N/A,FALSE,"Print Chart";"Genco",#N/A,FALSE,"Print Chart";"Servco",#N/A,FALSE,"Print Chart";"Genco_Detail",#N/A,FALSE,"Summary Financials";"Servco_Detail",#N/A,FALSE,"Summary Financials"}</definedName>
    <definedName name="______wrn7" localSheetId="20" hidden="1">{"Model Summary",#N/A,FALSE,"Print Chart";"Holdco",#N/A,FALSE,"Print Chart";"Genco",#N/A,FALSE,"Print Chart";"Servco",#N/A,FALSE,"Print Chart";"Genco_Detail",#N/A,FALSE,"Summary Financials";"Servco_Detail",#N/A,FALSE,"Summary Financials"}</definedName>
    <definedName name="______wrn7" localSheetId="21" hidden="1">{"Model Summary",#N/A,FALSE,"Print Chart";"Holdco",#N/A,FALSE,"Print Chart";"Genco",#N/A,FALSE,"Print Chart";"Servco",#N/A,FALSE,"Print Chart";"Genco_Detail",#N/A,FALSE,"Summary Financials";"Servco_Detail",#N/A,FALSE,"Summary Financials"}</definedName>
    <definedName name="______wrn7" localSheetId="44" hidden="1">{"Model Summary",#N/A,FALSE,"Print Chart";"Holdco",#N/A,FALSE,"Print Chart";"Genco",#N/A,FALSE,"Print Chart";"Servco",#N/A,FALSE,"Print Chart";"Genco_Detail",#N/A,FALSE,"Summary Financials";"Servco_Detail",#N/A,FALSE,"Summary Financials"}</definedName>
    <definedName name="______wrn7" localSheetId="74" hidden="1">{"Model Summary",#N/A,FALSE,"Print Chart";"Holdco",#N/A,FALSE,"Print Chart";"Genco",#N/A,FALSE,"Print Chart";"Servco",#N/A,FALSE,"Print Chart";"Genco_Detail",#N/A,FALSE,"Summary Financials";"Servco_Detail",#N/A,FALSE,"Summary Financials"}</definedName>
    <definedName name="______wrn7" localSheetId="63" hidden="1">{"Model Summary",#N/A,FALSE,"Print Chart";"Holdco",#N/A,FALSE,"Print Chart";"Genco",#N/A,FALSE,"Print Chart";"Servco",#N/A,FALSE,"Print Chart";"Genco_Detail",#N/A,FALSE,"Summary Financials";"Servco_Detail",#N/A,FALSE,"Summary Financials"}</definedName>
    <definedName name="______wrn7" hidden="1">{"Model Summary",#N/A,FALSE,"Print Chart";"Holdco",#N/A,FALSE,"Print Chart";"Genco",#N/A,FALSE,"Print Chart";"Servco",#N/A,FALSE,"Print Chart";"Genco_Detail",#N/A,FALSE,"Summary Financials";"Servco_Detail",#N/A,FALSE,"Summary Financials"}</definedName>
    <definedName name="______wrn7_1" localSheetId="28" hidden="1">{"Model Summary",#N/A,FALSE,"Print Chart";"Holdco",#N/A,FALSE,"Print Chart";"Genco",#N/A,FALSE,"Print Chart";"Servco",#N/A,FALSE,"Print Chart";"Genco_Detail",#N/A,FALSE,"Summary Financials";"Servco_Detail",#N/A,FALSE,"Summary Financials"}</definedName>
    <definedName name="______wrn7_1" localSheetId="20" hidden="1">{"Model Summary",#N/A,FALSE,"Print Chart";"Holdco",#N/A,FALSE,"Print Chart";"Genco",#N/A,FALSE,"Print Chart";"Servco",#N/A,FALSE,"Print Chart";"Genco_Detail",#N/A,FALSE,"Summary Financials";"Servco_Detail",#N/A,FALSE,"Summary Financials"}</definedName>
    <definedName name="______wrn7_1" localSheetId="21" hidden="1">{"Model Summary",#N/A,FALSE,"Print Chart";"Holdco",#N/A,FALSE,"Print Chart";"Genco",#N/A,FALSE,"Print Chart";"Servco",#N/A,FALSE,"Print Chart";"Genco_Detail",#N/A,FALSE,"Summary Financials";"Servco_Detail",#N/A,FALSE,"Summary Financials"}</definedName>
    <definedName name="______wrn7_1" localSheetId="74" hidden="1">{"Model Summary",#N/A,FALSE,"Print Chart";"Holdco",#N/A,FALSE,"Print Chart";"Genco",#N/A,FALSE,"Print Chart";"Servco",#N/A,FALSE,"Print Chart";"Genco_Detail",#N/A,FALSE,"Summary Financials";"Servco_Detail",#N/A,FALSE,"Summary Financials"}</definedName>
    <definedName name="______wrn7_1" hidden="1">{"Model Summary",#N/A,FALSE,"Print Chart";"Holdco",#N/A,FALSE,"Print Chart";"Genco",#N/A,FALSE,"Print Chart";"Servco",#N/A,FALSE,"Print Chart";"Genco_Detail",#N/A,FALSE,"Summary Financials";"Servco_Detail",#N/A,FALSE,"Summary Financials"}</definedName>
    <definedName name="______wrn7_2" localSheetId="28" hidden="1">{"Model Summary",#N/A,FALSE,"Print Chart";"Holdco",#N/A,FALSE,"Print Chart";"Genco",#N/A,FALSE,"Print Chart";"Servco",#N/A,FALSE,"Print Chart";"Genco_Detail",#N/A,FALSE,"Summary Financials";"Servco_Detail",#N/A,FALSE,"Summary Financials"}</definedName>
    <definedName name="______wrn7_2" localSheetId="20" hidden="1">{"Model Summary",#N/A,FALSE,"Print Chart";"Holdco",#N/A,FALSE,"Print Chart";"Genco",#N/A,FALSE,"Print Chart";"Servco",#N/A,FALSE,"Print Chart";"Genco_Detail",#N/A,FALSE,"Summary Financials";"Servco_Detail",#N/A,FALSE,"Summary Financials"}</definedName>
    <definedName name="______wrn7_2" localSheetId="21" hidden="1">{"Model Summary",#N/A,FALSE,"Print Chart";"Holdco",#N/A,FALSE,"Print Chart";"Genco",#N/A,FALSE,"Print Chart";"Servco",#N/A,FALSE,"Print Chart";"Genco_Detail",#N/A,FALSE,"Summary Financials";"Servco_Detail",#N/A,FALSE,"Summary Financials"}</definedName>
    <definedName name="______wrn7_2" localSheetId="74" hidden="1">{"Model Summary",#N/A,FALSE,"Print Chart";"Holdco",#N/A,FALSE,"Print Chart";"Genco",#N/A,FALSE,"Print Chart";"Servco",#N/A,FALSE,"Print Chart";"Genco_Detail",#N/A,FALSE,"Summary Financials";"Servco_Detail",#N/A,FALSE,"Summary Financials"}</definedName>
    <definedName name="______wrn7_2" hidden="1">{"Model Summary",#N/A,FALSE,"Print Chart";"Holdco",#N/A,FALSE,"Print Chart";"Genco",#N/A,FALSE,"Print Chart";"Servco",#N/A,FALSE,"Print Chart";"Genco_Detail",#N/A,FALSE,"Summary Financials";"Servco_Detail",#N/A,FALSE,"Summary Financials"}</definedName>
    <definedName name="______wrn7_3" localSheetId="28" hidden="1">{"Model Summary",#N/A,FALSE,"Print Chart";"Holdco",#N/A,FALSE,"Print Chart";"Genco",#N/A,FALSE,"Print Chart";"Servco",#N/A,FALSE,"Print Chart";"Genco_Detail",#N/A,FALSE,"Summary Financials";"Servco_Detail",#N/A,FALSE,"Summary Financials"}</definedName>
    <definedName name="______wrn7_3" localSheetId="20" hidden="1">{"Model Summary",#N/A,FALSE,"Print Chart";"Holdco",#N/A,FALSE,"Print Chart";"Genco",#N/A,FALSE,"Print Chart";"Servco",#N/A,FALSE,"Print Chart";"Genco_Detail",#N/A,FALSE,"Summary Financials";"Servco_Detail",#N/A,FALSE,"Summary Financials"}</definedName>
    <definedName name="______wrn7_3" localSheetId="21" hidden="1">{"Model Summary",#N/A,FALSE,"Print Chart";"Holdco",#N/A,FALSE,"Print Chart";"Genco",#N/A,FALSE,"Print Chart";"Servco",#N/A,FALSE,"Print Chart";"Genco_Detail",#N/A,FALSE,"Summary Financials";"Servco_Detail",#N/A,FALSE,"Summary Financials"}</definedName>
    <definedName name="______wrn7_3" localSheetId="74" hidden="1">{"Model Summary",#N/A,FALSE,"Print Chart";"Holdco",#N/A,FALSE,"Print Chart";"Genco",#N/A,FALSE,"Print Chart";"Servco",#N/A,FALSE,"Print Chart";"Genco_Detail",#N/A,FALSE,"Summary Financials";"Servco_Detail",#N/A,FALSE,"Summary Financials"}</definedName>
    <definedName name="______wrn7_3" hidden="1">{"Model Summary",#N/A,FALSE,"Print Chart";"Holdco",#N/A,FALSE,"Print Chart";"Genco",#N/A,FALSE,"Print Chart";"Servco",#N/A,FALSE,"Print Chart";"Genco_Detail",#N/A,FALSE,"Summary Financials";"Servco_Detail",#N/A,FALSE,"Summary Financials"}</definedName>
    <definedName name="______wrn7_4" localSheetId="28" hidden="1">{"Model Summary",#N/A,FALSE,"Print Chart";"Holdco",#N/A,FALSE,"Print Chart";"Genco",#N/A,FALSE,"Print Chart";"Servco",#N/A,FALSE,"Print Chart";"Genco_Detail",#N/A,FALSE,"Summary Financials";"Servco_Detail",#N/A,FALSE,"Summary Financials"}</definedName>
    <definedName name="______wrn7_4" localSheetId="20" hidden="1">{"Model Summary",#N/A,FALSE,"Print Chart";"Holdco",#N/A,FALSE,"Print Chart";"Genco",#N/A,FALSE,"Print Chart";"Servco",#N/A,FALSE,"Print Chart";"Genco_Detail",#N/A,FALSE,"Summary Financials";"Servco_Detail",#N/A,FALSE,"Summary Financials"}</definedName>
    <definedName name="______wrn7_4" localSheetId="21" hidden="1">{"Model Summary",#N/A,FALSE,"Print Chart";"Holdco",#N/A,FALSE,"Print Chart";"Genco",#N/A,FALSE,"Print Chart";"Servco",#N/A,FALSE,"Print Chart";"Genco_Detail",#N/A,FALSE,"Summary Financials";"Servco_Detail",#N/A,FALSE,"Summary Financials"}</definedName>
    <definedName name="______wrn7_4" localSheetId="74" hidden="1">{"Model Summary",#N/A,FALSE,"Print Chart";"Holdco",#N/A,FALSE,"Print Chart";"Genco",#N/A,FALSE,"Print Chart";"Servco",#N/A,FALSE,"Print Chart";"Genco_Detail",#N/A,FALSE,"Summary Financials";"Servco_Detail",#N/A,FALSE,"Summary Financials"}</definedName>
    <definedName name="______wrn7_4" hidden="1">{"Model Summary",#N/A,FALSE,"Print Chart";"Holdco",#N/A,FALSE,"Print Chart";"Genco",#N/A,FALSE,"Print Chart";"Servco",#N/A,FALSE,"Print Chart";"Genco_Detail",#N/A,FALSE,"Summary Financials";"Servco_Detail",#N/A,FALSE,"Summary Financials"}</definedName>
    <definedName name="______wrn8" localSheetId="28" hidden="1">{"holdco",#N/A,FALSE,"Summary Financials";"holdco",#N/A,FALSE,"Summary Financials"}</definedName>
    <definedName name="______wrn8" localSheetId="20" hidden="1">{"holdco",#N/A,FALSE,"Summary Financials";"holdco",#N/A,FALSE,"Summary Financials"}</definedName>
    <definedName name="______wrn8" localSheetId="21" hidden="1">{"holdco",#N/A,FALSE,"Summary Financials";"holdco",#N/A,FALSE,"Summary Financials"}</definedName>
    <definedName name="______wrn8" localSheetId="44" hidden="1">{"holdco",#N/A,FALSE,"Summary Financials";"holdco",#N/A,FALSE,"Summary Financials"}</definedName>
    <definedName name="______wrn8" localSheetId="74" hidden="1">{"holdco",#N/A,FALSE,"Summary Financials";"holdco",#N/A,FALSE,"Summary Financials"}</definedName>
    <definedName name="______wrn8" localSheetId="63" hidden="1">{"holdco",#N/A,FALSE,"Summary Financials";"holdco",#N/A,FALSE,"Summary Financials"}</definedName>
    <definedName name="______wrn8" hidden="1">{"holdco",#N/A,FALSE,"Summary Financials";"holdco",#N/A,FALSE,"Summary Financials"}</definedName>
    <definedName name="______wrn8_1" localSheetId="28" hidden="1">{"holdco",#N/A,FALSE,"Summary Financials";"holdco",#N/A,FALSE,"Summary Financials"}</definedName>
    <definedName name="______wrn8_1" localSheetId="20" hidden="1">{"holdco",#N/A,FALSE,"Summary Financials";"holdco",#N/A,FALSE,"Summary Financials"}</definedName>
    <definedName name="______wrn8_1" localSheetId="21" hidden="1">{"holdco",#N/A,FALSE,"Summary Financials";"holdco",#N/A,FALSE,"Summary Financials"}</definedName>
    <definedName name="______wrn8_1" localSheetId="74" hidden="1">{"holdco",#N/A,FALSE,"Summary Financials";"holdco",#N/A,FALSE,"Summary Financials"}</definedName>
    <definedName name="______wrn8_1" hidden="1">{"holdco",#N/A,FALSE,"Summary Financials";"holdco",#N/A,FALSE,"Summary Financials"}</definedName>
    <definedName name="______wrn8_2" localSheetId="28" hidden="1">{"holdco",#N/A,FALSE,"Summary Financials";"holdco",#N/A,FALSE,"Summary Financials"}</definedName>
    <definedName name="______wrn8_2" localSheetId="20" hidden="1">{"holdco",#N/A,FALSE,"Summary Financials";"holdco",#N/A,FALSE,"Summary Financials"}</definedName>
    <definedName name="______wrn8_2" localSheetId="21" hidden="1">{"holdco",#N/A,FALSE,"Summary Financials";"holdco",#N/A,FALSE,"Summary Financials"}</definedName>
    <definedName name="______wrn8_2" localSheetId="74" hidden="1">{"holdco",#N/A,FALSE,"Summary Financials";"holdco",#N/A,FALSE,"Summary Financials"}</definedName>
    <definedName name="______wrn8_2" hidden="1">{"holdco",#N/A,FALSE,"Summary Financials";"holdco",#N/A,FALSE,"Summary Financials"}</definedName>
    <definedName name="______wrn8_3" localSheetId="28" hidden="1">{"holdco",#N/A,FALSE,"Summary Financials";"holdco",#N/A,FALSE,"Summary Financials"}</definedName>
    <definedName name="______wrn8_3" localSheetId="20" hidden="1">{"holdco",#N/A,FALSE,"Summary Financials";"holdco",#N/A,FALSE,"Summary Financials"}</definedName>
    <definedName name="______wrn8_3" localSheetId="21" hidden="1">{"holdco",#N/A,FALSE,"Summary Financials";"holdco",#N/A,FALSE,"Summary Financials"}</definedName>
    <definedName name="______wrn8_3" localSheetId="74" hidden="1">{"holdco",#N/A,FALSE,"Summary Financials";"holdco",#N/A,FALSE,"Summary Financials"}</definedName>
    <definedName name="______wrn8_3" hidden="1">{"holdco",#N/A,FALSE,"Summary Financials";"holdco",#N/A,FALSE,"Summary Financials"}</definedName>
    <definedName name="______wrn8_4" localSheetId="28" hidden="1">{"holdco",#N/A,FALSE,"Summary Financials";"holdco",#N/A,FALSE,"Summary Financials"}</definedName>
    <definedName name="______wrn8_4" localSheetId="20" hidden="1">{"holdco",#N/A,FALSE,"Summary Financials";"holdco",#N/A,FALSE,"Summary Financials"}</definedName>
    <definedName name="______wrn8_4" localSheetId="21" hidden="1">{"holdco",#N/A,FALSE,"Summary Financials";"holdco",#N/A,FALSE,"Summary Financials"}</definedName>
    <definedName name="______wrn8_4" localSheetId="74" hidden="1">{"holdco",#N/A,FALSE,"Summary Financials";"holdco",#N/A,FALSE,"Summary Financials"}</definedName>
    <definedName name="______wrn8_4" hidden="1">{"holdco",#N/A,FALSE,"Summary Financials";"holdco",#N/A,FALSE,"Summary Financials"}</definedName>
    <definedName name="_____KKK1" localSheetId="28" hidden="1">{#N/A,#N/A,FALSE,"Assessment";#N/A,#N/A,FALSE,"Staffing";#N/A,#N/A,FALSE,"Hires";#N/A,#N/A,FALSE,"Assumptions"}</definedName>
    <definedName name="_____KKK1" localSheetId="20" hidden="1">{#N/A,#N/A,FALSE,"Assessment";#N/A,#N/A,FALSE,"Staffing";#N/A,#N/A,FALSE,"Hires";#N/A,#N/A,FALSE,"Assumptions"}</definedName>
    <definedName name="_____KKK1" localSheetId="21" hidden="1">{#N/A,#N/A,FALSE,"Assessment";#N/A,#N/A,FALSE,"Staffing";#N/A,#N/A,FALSE,"Hires";#N/A,#N/A,FALSE,"Assumptions"}</definedName>
    <definedName name="_____KKK1" localSheetId="44" hidden="1">{#N/A,#N/A,FALSE,"Assessment";#N/A,#N/A,FALSE,"Staffing";#N/A,#N/A,FALSE,"Hires";#N/A,#N/A,FALSE,"Assumptions"}</definedName>
    <definedName name="_____KKK1" localSheetId="74" hidden="1">{#N/A,#N/A,FALSE,"Assessment";#N/A,#N/A,FALSE,"Staffing";#N/A,#N/A,FALSE,"Hires";#N/A,#N/A,FALSE,"Assumptions"}</definedName>
    <definedName name="_____KKK1" localSheetId="63" hidden="1">{#N/A,#N/A,FALSE,"Assessment";#N/A,#N/A,FALSE,"Staffing";#N/A,#N/A,FALSE,"Hires";#N/A,#N/A,FALSE,"Assumptions"}</definedName>
    <definedName name="_____KKK1" hidden="1">{#N/A,#N/A,FALSE,"Assessment";#N/A,#N/A,FALSE,"Staffing";#N/A,#N/A,FALSE,"Hires";#N/A,#N/A,FALSE,"Assumptions"}</definedName>
    <definedName name="_____KKK1_1" localSheetId="28" hidden="1">{#N/A,#N/A,FALSE,"Assessment";#N/A,#N/A,FALSE,"Staffing";#N/A,#N/A,FALSE,"Hires";#N/A,#N/A,FALSE,"Assumptions"}</definedName>
    <definedName name="_____KKK1_1" localSheetId="20" hidden="1">{#N/A,#N/A,FALSE,"Assessment";#N/A,#N/A,FALSE,"Staffing";#N/A,#N/A,FALSE,"Hires";#N/A,#N/A,FALSE,"Assumptions"}</definedName>
    <definedName name="_____KKK1_1" localSheetId="21" hidden="1">{#N/A,#N/A,FALSE,"Assessment";#N/A,#N/A,FALSE,"Staffing";#N/A,#N/A,FALSE,"Hires";#N/A,#N/A,FALSE,"Assumptions"}</definedName>
    <definedName name="_____KKK1_1" localSheetId="74" hidden="1">{#N/A,#N/A,FALSE,"Assessment";#N/A,#N/A,FALSE,"Staffing";#N/A,#N/A,FALSE,"Hires";#N/A,#N/A,FALSE,"Assumptions"}</definedName>
    <definedName name="_____KKK1_1" hidden="1">{#N/A,#N/A,FALSE,"Assessment";#N/A,#N/A,FALSE,"Staffing";#N/A,#N/A,FALSE,"Hires";#N/A,#N/A,FALSE,"Assumptions"}</definedName>
    <definedName name="_____KKK1_2" localSheetId="28" hidden="1">{#N/A,#N/A,FALSE,"Assessment";#N/A,#N/A,FALSE,"Staffing";#N/A,#N/A,FALSE,"Hires";#N/A,#N/A,FALSE,"Assumptions"}</definedName>
    <definedName name="_____KKK1_2" localSheetId="20" hidden="1">{#N/A,#N/A,FALSE,"Assessment";#N/A,#N/A,FALSE,"Staffing";#N/A,#N/A,FALSE,"Hires";#N/A,#N/A,FALSE,"Assumptions"}</definedName>
    <definedName name="_____KKK1_2" localSheetId="21" hidden="1">{#N/A,#N/A,FALSE,"Assessment";#N/A,#N/A,FALSE,"Staffing";#N/A,#N/A,FALSE,"Hires";#N/A,#N/A,FALSE,"Assumptions"}</definedName>
    <definedName name="_____KKK1_2" localSheetId="74" hidden="1">{#N/A,#N/A,FALSE,"Assessment";#N/A,#N/A,FALSE,"Staffing";#N/A,#N/A,FALSE,"Hires";#N/A,#N/A,FALSE,"Assumptions"}</definedName>
    <definedName name="_____KKK1_2" hidden="1">{#N/A,#N/A,FALSE,"Assessment";#N/A,#N/A,FALSE,"Staffing";#N/A,#N/A,FALSE,"Hires";#N/A,#N/A,FALSE,"Assumptions"}</definedName>
    <definedName name="_____KKK1_3" localSheetId="28" hidden="1">{#N/A,#N/A,FALSE,"Assessment";#N/A,#N/A,FALSE,"Staffing";#N/A,#N/A,FALSE,"Hires";#N/A,#N/A,FALSE,"Assumptions"}</definedName>
    <definedName name="_____KKK1_3" localSheetId="20" hidden="1">{#N/A,#N/A,FALSE,"Assessment";#N/A,#N/A,FALSE,"Staffing";#N/A,#N/A,FALSE,"Hires";#N/A,#N/A,FALSE,"Assumptions"}</definedName>
    <definedName name="_____KKK1_3" localSheetId="21" hidden="1">{#N/A,#N/A,FALSE,"Assessment";#N/A,#N/A,FALSE,"Staffing";#N/A,#N/A,FALSE,"Hires";#N/A,#N/A,FALSE,"Assumptions"}</definedName>
    <definedName name="_____KKK1_3" localSheetId="74" hidden="1">{#N/A,#N/A,FALSE,"Assessment";#N/A,#N/A,FALSE,"Staffing";#N/A,#N/A,FALSE,"Hires";#N/A,#N/A,FALSE,"Assumptions"}</definedName>
    <definedName name="_____KKK1_3" hidden="1">{#N/A,#N/A,FALSE,"Assessment";#N/A,#N/A,FALSE,"Staffing";#N/A,#N/A,FALSE,"Hires";#N/A,#N/A,FALSE,"Assumptions"}</definedName>
    <definedName name="_____KKK1_4" localSheetId="28" hidden="1">{#N/A,#N/A,FALSE,"Assessment";#N/A,#N/A,FALSE,"Staffing";#N/A,#N/A,FALSE,"Hires";#N/A,#N/A,FALSE,"Assumptions"}</definedName>
    <definedName name="_____KKK1_4" localSheetId="20" hidden="1">{#N/A,#N/A,FALSE,"Assessment";#N/A,#N/A,FALSE,"Staffing";#N/A,#N/A,FALSE,"Hires";#N/A,#N/A,FALSE,"Assumptions"}</definedName>
    <definedName name="_____KKK1_4" localSheetId="21" hidden="1">{#N/A,#N/A,FALSE,"Assessment";#N/A,#N/A,FALSE,"Staffing";#N/A,#N/A,FALSE,"Hires";#N/A,#N/A,FALSE,"Assumptions"}</definedName>
    <definedName name="_____KKK1_4" localSheetId="74" hidden="1">{#N/A,#N/A,FALSE,"Assessment";#N/A,#N/A,FALSE,"Staffing";#N/A,#N/A,FALSE,"Hires";#N/A,#N/A,FALSE,"Assumptions"}</definedName>
    <definedName name="_____KKK1_4" hidden="1">{#N/A,#N/A,FALSE,"Assessment";#N/A,#N/A,FALSE,"Staffing";#N/A,#N/A,FALSE,"Hires";#N/A,#N/A,FALSE,"Assumptions"}</definedName>
    <definedName name="_____wrn1" localSheetId="28" hidden="1">{"holdco",#N/A,FALSE,"Summary Financials";"holdco",#N/A,FALSE,"Summary Financials"}</definedName>
    <definedName name="_____wrn1" localSheetId="20" hidden="1">{"holdco",#N/A,FALSE,"Summary Financials";"holdco",#N/A,FALSE,"Summary Financials"}</definedName>
    <definedName name="_____wrn1" localSheetId="21" hidden="1">{"holdco",#N/A,FALSE,"Summary Financials";"holdco",#N/A,FALSE,"Summary Financials"}</definedName>
    <definedName name="_____wrn1" localSheetId="44" hidden="1">{"holdco",#N/A,FALSE,"Summary Financials";"holdco",#N/A,FALSE,"Summary Financials"}</definedName>
    <definedName name="_____wrn1" localSheetId="74" hidden="1">{"holdco",#N/A,FALSE,"Summary Financials";"holdco",#N/A,FALSE,"Summary Financials"}</definedName>
    <definedName name="_____wrn1" localSheetId="63" hidden="1">{"holdco",#N/A,FALSE,"Summary Financials";"holdco",#N/A,FALSE,"Summary Financials"}</definedName>
    <definedName name="_____wrn1" hidden="1">{"holdco",#N/A,FALSE,"Summary Financials";"holdco",#N/A,FALSE,"Summary Financials"}</definedName>
    <definedName name="_____wrn1_1" localSheetId="28" hidden="1">{"holdco",#N/A,FALSE,"Summary Financials";"holdco",#N/A,FALSE,"Summary Financials"}</definedName>
    <definedName name="_____wrn1_1" localSheetId="20" hidden="1">{"holdco",#N/A,FALSE,"Summary Financials";"holdco",#N/A,FALSE,"Summary Financials"}</definedName>
    <definedName name="_____wrn1_1" localSheetId="21" hidden="1">{"holdco",#N/A,FALSE,"Summary Financials";"holdco",#N/A,FALSE,"Summary Financials"}</definedName>
    <definedName name="_____wrn1_1" localSheetId="74" hidden="1">{"holdco",#N/A,FALSE,"Summary Financials";"holdco",#N/A,FALSE,"Summary Financials"}</definedName>
    <definedName name="_____wrn1_1" hidden="1">{"holdco",#N/A,FALSE,"Summary Financials";"holdco",#N/A,FALSE,"Summary Financials"}</definedName>
    <definedName name="_____wrn1_2" localSheetId="28" hidden="1">{"holdco",#N/A,FALSE,"Summary Financials";"holdco",#N/A,FALSE,"Summary Financials"}</definedName>
    <definedName name="_____wrn1_2" localSheetId="20" hidden="1">{"holdco",#N/A,FALSE,"Summary Financials";"holdco",#N/A,FALSE,"Summary Financials"}</definedName>
    <definedName name="_____wrn1_2" localSheetId="21" hidden="1">{"holdco",#N/A,FALSE,"Summary Financials";"holdco",#N/A,FALSE,"Summary Financials"}</definedName>
    <definedName name="_____wrn1_2" localSheetId="74" hidden="1">{"holdco",#N/A,FALSE,"Summary Financials";"holdco",#N/A,FALSE,"Summary Financials"}</definedName>
    <definedName name="_____wrn1_2" hidden="1">{"holdco",#N/A,FALSE,"Summary Financials";"holdco",#N/A,FALSE,"Summary Financials"}</definedName>
    <definedName name="_____wrn1_3" localSheetId="28" hidden="1">{"holdco",#N/A,FALSE,"Summary Financials";"holdco",#N/A,FALSE,"Summary Financials"}</definedName>
    <definedName name="_____wrn1_3" localSheetId="20" hidden="1">{"holdco",#N/A,FALSE,"Summary Financials";"holdco",#N/A,FALSE,"Summary Financials"}</definedName>
    <definedName name="_____wrn1_3" localSheetId="21" hidden="1">{"holdco",#N/A,FALSE,"Summary Financials";"holdco",#N/A,FALSE,"Summary Financials"}</definedName>
    <definedName name="_____wrn1_3" localSheetId="74" hidden="1">{"holdco",#N/A,FALSE,"Summary Financials";"holdco",#N/A,FALSE,"Summary Financials"}</definedName>
    <definedName name="_____wrn1_3" hidden="1">{"holdco",#N/A,FALSE,"Summary Financials";"holdco",#N/A,FALSE,"Summary Financials"}</definedName>
    <definedName name="_____wrn1_4" localSheetId="28" hidden="1">{"holdco",#N/A,FALSE,"Summary Financials";"holdco",#N/A,FALSE,"Summary Financials"}</definedName>
    <definedName name="_____wrn1_4" localSheetId="20" hidden="1">{"holdco",#N/A,FALSE,"Summary Financials";"holdco",#N/A,FALSE,"Summary Financials"}</definedName>
    <definedName name="_____wrn1_4" localSheetId="21" hidden="1">{"holdco",#N/A,FALSE,"Summary Financials";"holdco",#N/A,FALSE,"Summary Financials"}</definedName>
    <definedName name="_____wrn1_4" localSheetId="74" hidden="1">{"holdco",#N/A,FALSE,"Summary Financials";"holdco",#N/A,FALSE,"Summary Financials"}</definedName>
    <definedName name="_____wrn1_4" hidden="1">{"holdco",#N/A,FALSE,"Summary Financials";"holdco",#N/A,FALSE,"Summary Financials"}</definedName>
    <definedName name="_____wrn2" localSheetId="28" hidden="1">{"holdco",#N/A,FALSE,"Summary Financials";"holdco",#N/A,FALSE,"Summary Financials"}</definedName>
    <definedName name="_____wrn2" localSheetId="20" hidden="1">{"holdco",#N/A,FALSE,"Summary Financials";"holdco",#N/A,FALSE,"Summary Financials"}</definedName>
    <definedName name="_____wrn2" localSheetId="21" hidden="1">{"holdco",#N/A,FALSE,"Summary Financials";"holdco",#N/A,FALSE,"Summary Financials"}</definedName>
    <definedName name="_____wrn2" localSheetId="44" hidden="1">{"holdco",#N/A,FALSE,"Summary Financials";"holdco",#N/A,FALSE,"Summary Financials"}</definedName>
    <definedName name="_____wrn2" localSheetId="74" hidden="1">{"holdco",#N/A,FALSE,"Summary Financials";"holdco",#N/A,FALSE,"Summary Financials"}</definedName>
    <definedName name="_____wrn2" localSheetId="63" hidden="1">{"holdco",#N/A,FALSE,"Summary Financials";"holdco",#N/A,FALSE,"Summary Financials"}</definedName>
    <definedName name="_____wrn2" hidden="1">{"holdco",#N/A,FALSE,"Summary Financials";"holdco",#N/A,FALSE,"Summary Financials"}</definedName>
    <definedName name="_____wrn2_1" localSheetId="28" hidden="1">{"holdco",#N/A,FALSE,"Summary Financials";"holdco",#N/A,FALSE,"Summary Financials"}</definedName>
    <definedName name="_____wrn2_1" localSheetId="20" hidden="1">{"holdco",#N/A,FALSE,"Summary Financials";"holdco",#N/A,FALSE,"Summary Financials"}</definedName>
    <definedName name="_____wrn2_1" localSheetId="21" hidden="1">{"holdco",#N/A,FALSE,"Summary Financials";"holdco",#N/A,FALSE,"Summary Financials"}</definedName>
    <definedName name="_____wrn2_1" localSheetId="74" hidden="1">{"holdco",#N/A,FALSE,"Summary Financials";"holdco",#N/A,FALSE,"Summary Financials"}</definedName>
    <definedName name="_____wrn2_1" hidden="1">{"holdco",#N/A,FALSE,"Summary Financials";"holdco",#N/A,FALSE,"Summary Financials"}</definedName>
    <definedName name="_____wrn2_2" localSheetId="28" hidden="1">{"holdco",#N/A,FALSE,"Summary Financials";"holdco",#N/A,FALSE,"Summary Financials"}</definedName>
    <definedName name="_____wrn2_2" localSheetId="20" hidden="1">{"holdco",#N/A,FALSE,"Summary Financials";"holdco",#N/A,FALSE,"Summary Financials"}</definedName>
    <definedName name="_____wrn2_2" localSheetId="21" hidden="1">{"holdco",#N/A,FALSE,"Summary Financials";"holdco",#N/A,FALSE,"Summary Financials"}</definedName>
    <definedName name="_____wrn2_2" localSheetId="74" hidden="1">{"holdco",#N/A,FALSE,"Summary Financials";"holdco",#N/A,FALSE,"Summary Financials"}</definedName>
    <definedName name="_____wrn2_2" hidden="1">{"holdco",#N/A,FALSE,"Summary Financials";"holdco",#N/A,FALSE,"Summary Financials"}</definedName>
    <definedName name="_____wrn2_3" localSheetId="28" hidden="1">{"holdco",#N/A,FALSE,"Summary Financials";"holdco",#N/A,FALSE,"Summary Financials"}</definedName>
    <definedName name="_____wrn2_3" localSheetId="20" hidden="1">{"holdco",#N/A,FALSE,"Summary Financials";"holdco",#N/A,FALSE,"Summary Financials"}</definedName>
    <definedName name="_____wrn2_3" localSheetId="21" hidden="1">{"holdco",#N/A,FALSE,"Summary Financials";"holdco",#N/A,FALSE,"Summary Financials"}</definedName>
    <definedName name="_____wrn2_3" localSheetId="74" hidden="1">{"holdco",#N/A,FALSE,"Summary Financials";"holdco",#N/A,FALSE,"Summary Financials"}</definedName>
    <definedName name="_____wrn2_3" hidden="1">{"holdco",#N/A,FALSE,"Summary Financials";"holdco",#N/A,FALSE,"Summary Financials"}</definedName>
    <definedName name="_____wrn2_4" localSheetId="28" hidden="1">{"holdco",#N/A,FALSE,"Summary Financials";"holdco",#N/A,FALSE,"Summary Financials"}</definedName>
    <definedName name="_____wrn2_4" localSheetId="20" hidden="1">{"holdco",#N/A,FALSE,"Summary Financials";"holdco",#N/A,FALSE,"Summary Financials"}</definedName>
    <definedName name="_____wrn2_4" localSheetId="21" hidden="1">{"holdco",#N/A,FALSE,"Summary Financials";"holdco",#N/A,FALSE,"Summary Financials"}</definedName>
    <definedName name="_____wrn2_4" localSheetId="74" hidden="1">{"holdco",#N/A,FALSE,"Summary Financials";"holdco",#N/A,FALSE,"Summary Financials"}</definedName>
    <definedName name="_____wrn2_4" hidden="1">{"holdco",#N/A,FALSE,"Summary Financials";"holdco",#N/A,FALSE,"Summary Financials"}</definedName>
    <definedName name="_____wrn3" localSheetId="28" hidden="1">{"holdco",#N/A,FALSE,"Summary Financials";"holdco",#N/A,FALSE,"Summary Financials"}</definedName>
    <definedName name="_____wrn3" localSheetId="20" hidden="1">{"holdco",#N/A,FALSE,"Summary Financials";"holdco",#N/A,FALSE,"Summary Financials"}</definedName>
    <definedName name="_____wrn3" localSheetId="21" hidden="1">{"holdco",#N/A,FALSE,"Summary Financials";"holdco",#N/A,FALSE,"Summary Financials"}</definedName>
    <definedName name="_____wrn3" localSheetId="44" hidden="1">{"holdco",#N/A,FALSE,"Summary Financials";"holdco",#N/A,FALSE,"Summary Financials"}</definedName>
    <definedName name="_____wrn3" localSheetId="74" hidden="1">{"holdco",#N/A,FALSE,"Summary Financials";"holdco",#N/A,FALSE,"Summary Financials"}</definedName>
    <definedName name="_____wrn3" localSheetId="63" hidden="1">{"holdco",#N/A,FALSE,"Summary Financials";"holdco",#N/A,FALSE,"Summary Financials"}</definedName>
    <definedName name="_____wrn3" hidden="1">{"holdco",#N/A,FALSE,"Summary Financials";"holdco",#N/A,FALSE,"Summary Financials"}</definedName>
    <definedName name="_____wrn3_1" localSheetId="28" hidden="1">{"holdco",#N/A,FALSE,"Summary Financials";"holdco",#N/A,FALSE,"Summary Financials"}</definedName>
    <definedName name="_____wrn3_1" localSheetId="20" hidden="1">{"holdco",#N/A,FALSE,"Summary Financials";"holdco",#N/A,FALSE,"Summary Financials"}</definedName>
    <definedName name="_____wrn3_1" localSheetId="21" hidden="1">{"holdco",#N/A,FALSE,"Summary Financials";"holdco",#N/A,FALSE,"Summary Financials"}</definedName>
    <definedName name="_____wrn3_1" localSheetId="74" hidden="1">{"holdco",#N/A,FALSE,"Summary Financials";"holdco",#N/A,FALSE,"Summary Financials"}</definedName>
    <definedName name="_____wrn3_1" hidden="1">{"holdco",#N/A,FALSE,"Summary Financials";"holdco",#N/A,FALSE,"Summary Financials"}</definedName>
    <definedName name="_____wrn3_2" localSheetId="28" hidden="1">{"holdco",#N/A,FALSE,"Summary Financials";"holdco",#N/A,FALSE,"Summary Financials"}</definedName>
    <definedName name="_____wrn3_2" localSheetId="20" hidden="1">{"holdco",#N/A,FALSE,"Summary Financials";"holdco",#N/A,FALSE,"Summary Financials"}</definedName>
    <definedName name="_____wrn3_2" localSheetId="21" hidden="1">{"holdco",#N/A,FALSE,"Summary Financials";"holdco",#N/A,FALSE,"Summary Financials"}</definedName>
    <definedName name="_____wrn3_2" localSheetId="74" hidden="1">{"holdco",#N/A,FALSE,"Summary Financials";"holdco",#N/A,FALSE,"Summary Financials"}</definedName>
    <definedName name="_____wrn3_2" hidden="1">{"holdco",#N/A,FALSE,"Summary Financials";"holdco",#N/A,FALSE,"Summary Financials"}</definedName>
    <definedName name="_____wrn3_3" localSheetId="28" hidden="1">{"holdco",#N/A,FALSE,"Summary Financials";"holdco",#N/A,FALSE,"Summary Financials"}</definedName>
    <definedName name="_____wrn3_3" localSheetId="20" hidden="1">{"holdco",#N/A,FALSE,"Summary Financials";"holdco",#N/A,FALSE,"Summary Financials"}</definedName>
    <definedName name="_____wrn3_3" localSheetId="21" hidden="1">{"holdco",#N/A,FALSE,"Summary Financials";"holdco",#N/A,FALSE,"Summary Financials"}</definedName>
    <definedName name="_____wrn3_3" localSheetId="74" hidden="1">{"holdco",#N/A,FALSE,"Summary Financials";"holdco",#N/A,FALSE,"Summary Financials"}</definedName>
    <definedName name="_____wrn3_3" hidden="1">{"holdco",#N/A,FALSE,"Summary Financials";"holdco",#N/A,FALSE,"Summary Financials"}</definedName>
    <definedName name="_____wrn3_4" localSheetId="28" hidden="1">{"holdco",#N/A,FALSE,"Summary Financials";"holdco",#N/A,FALSE,"Summary Financials"}</definedName>
    <definedName name="_____wrn3_4" localSheetId="20" hidden="1">{"holdco",#N/A,FALSE,"Summary Financials";"holdco",#N/A,FALSE,"Summary Financials"}</definedName>
    <definedName name="_____wrn3_4" localSheetId="21" hidden="1">{"holdco",#N/A,FALSE,"Summary Financials";"holdco",#N/A,FALSE,"Summary Financials"}</definedName>
    <definedName name="_____wrn3_4" localSheetId="74" hidden="1">{"holdco",#N/A,FALSE,"Summary Financials";"holdco",#N/A,FALSE,"Summary Financials"}</definedName>
    <definedName name="_____wrn3_4" hidden="1">{"holdco",#N/A,FALSE,"Summary Financials";"holdco",#N/A,FALSE,"Summary Financials"}</definedName>
    <definedName name="_____wrn7" localSheetId="28" hidden="1">{"Model Summary",#N/A,FALSE,"Print Chart";"Holdco",#N/A,FALSE,"Print Chart";"Genco",#N/A,FALSE,"Print Chart";"Servco",#N/A,FALSE,"Print Chart";"Genco_Detail",#N/A,FALSE,"Summary Financials";"Servco_Detail",#N/A,FALSE,"Summary Financials"}</definedName>
    <definedName name="_____wrn7" localSheetId="20" hidden="1">{"Model Summary",#N/A,FALSE,"Print Chart";"Holdco",#N/A,FALSE,"Print Chart";"Genco",#N/A,FALSE,"Print Chart";"Servco",#N/A,FALSE,"Print Chart";"Genco_Detail",#N/A,FALSE,"Summary Financials";"Servco_Detail",#N/A,FALSE,"Summary Financials"}</definedName>
    <definedName name="_____wrn7" localSheetId="21" hidden="1">{"Model Summary",#N/A,FALSE,"Print Chart";"Holdco",#N/A,FALSE,"Print Chart";"Genco",#N/A,FALSE,"Print Chart";"Servco",#N/A,FALSE,"Print Chart";"Genco_Detail",#N/A,FALSE,"Summary Financials";"Servco_Detail",#N/A,FALSE,"Summary Financials"}</definedName>
    <definedName name="_____wrn7" localSheetId="44" hidden="1">{"Model Summary",#N/A,FALSE,"Print Chart";"Holdco",#N/A,FALSE,"Print Chart";"Genco",#N/A,FALSE,"Print Chart";"Servco",#N/A,FALSE,"Print Chart";"Genco_Detail",#N/A,FALSE,"Summary Financials";"Servco_Detail",#N/A,FALSE,"Summary Financials"}</definedName>
    <definedName name="_____wrn7" localSheetId="74" hidden="1">{"Model Summary",#N/A,FALSE,"Print Chart";"Holdco",#N/A,FALSE,"Print Chart";"Genco",#N/A,FALSE,"Print Chart";"Servco",#N/A,FALSE,"Print Chart";"Genco_Detail",#N/A,FALSE,"Summary Financials";"Servco_Detail",#N/A,FALSE,"Summary Financials"}</definedName>
    <definedName name="_____wrn7" localSheetId="63" hidden="1">{"Model Summary",#N/A,FALSE,"Print Chart";"Holdco",#N/A,FALSE,"Print Chart";"Genco",#N/A,FALSE,"Print Chart";"Servco",#N/A,FALSE,"Print Chart";"Genco_Detail",#N/A,FALSE,"Summary Financials";"Servco_Detail",#N/A,FALSE,"Summary Financials"}</definedName>
    <definedName name="_____wrn7" hidden="1">{"Model Summary",#N/A,FALSE,"Print Chart";"Holdco",#N/A,FALSE,"Print Chart";"Genco",#N/A,FALSE,"Print Chart";"Servco",#N/A,FALSE,"Print Chart";"Genco_Detail",#N/A,FALSE,"Summary Financials";"Servco_Detail",#N/A,FALSE,"Summary Financials"}</definedName>
    <definedName name="_____wrn7_1" localSheetId="28" hidden="1">{"Model Summary",#N/A,FALSE,"Print Chart";"Holdco",#N/A,FALSE,"Print Chart";"Genco",#N/A,FALSE,"Print Chart";"Servco",#N/A,FALSE,"Print Chart";"Genco_Detail",#N/A,FALSE,"Summary Financials";"Servco_Detail",#N/A,FALSE,"Summary Financials"}</definedName>
    <definedName name="_____wrn7_1" localSheetId="20" hidden="1">{"Model Summary",#N/A,FALSE,"Print Chart";"Holdco",#N/A,FALSE,"Print Chart";"Genco",#N/A,FALSE,"Print Chart";"Servco",#N/A,FALSE,"Print Chart";"Genco_Detail",#N/A,FALSE,"Summary Financials";"Servco_Detail",#N/A,FALSE,"Summary Financials"}</definedName>
    <definedName name="_____wrn7_1" localSheetId="21" hidden="1">{"Model Summary",#N/A,FALSE,"Print Chart";"Holdco",#N/A,FALSE,"Print Chart";"Genco",#N/A,FALSE,"Print Chart";"Servco",#N/A,FALSE,"Print Chart";"Genco_Detail",#N/A,FALSE,"Summary Financials";"Servco_Detail",#N/A,FALSE,"Summary Financials"}</definedName>
    <definedName name="_____wrn7_1" localSheetId="74" hidden="1">{"Model Summary",#N/A,FALSE,"Print Chart";"Holdco",#N/A,FALSE,"Print Chart";"Genco",#N/A,FALSE,"Print Chart";"Servco",#N/A,FALSE,"Print Chart";"Genco_Detail",#N/A,FALSE,"Summary Financials";"Servco_Detail",#N/A,FALSE,"Summary Financials"}</definedName>
    <definedName name="_____wrn7_1" hidden="1">{"Model Summary",#N/A,FALSE,"Print Chart";"Holdco",#N/A,FALSE,"Print Chart";"Genco",#N/A,FALSE,"Print Chart";"Servco",#N/A,FALSE,"Print Chart";"Genco_Detail",#N/A,FALSE,"Summary Financials";"Servco_Detail",#N/A,FALSE,"Summary Financials"}</definedName>
    <definedName name="_____wrn7_2" localSheetId="28" hidden="1">{"Model Summary",#N/A,FALSE,"Print Chart";"Holdco",#N/A,FALSE,"Print Chart";"Genco",#N/A,FALSE,"Print Chart";"Servco",#N/A,FALSE,"Print Chart";"Genco_Detail",#N/A,FALSE,"Summary Financials";"Servco_Detail",#N/A,FALSE,"Summary Financials"}</definedName>
    <definedName name="_____wrn7_2" localSheetId="20" hidden="1">{"Model Summary",#N/A,FALSE,"Print Chart";"Holdco",#N/A,FALSE,"Print Chart";"Genco",#N/A,FALSE,"Print Chart";"Servco",#N/A,FALSE,"Print Chart";"Genco_Detail",#N/A,FALSE,"Summary Financials";"Servco_Detail",#N/A,FALSE,"Summary Financials"}</definedName>
    <definedName name="_____wrn7_2" localSheetId="21" hidden="1">{"Model Summary",#N/A,FALSE,"Print Chart";"Holdco",#N/A,FALSE,"Print Chart";"Genco",#N/A,FALSE,"Print Chart";"Servco",#N/A,FALSE,"Print Chart";"Genco_Detail",#N/A,FALSE,"Summary Financials";"Servco_Detail",#N/A,FALSE,"Summary Financials"}</definedName>
    <definedName name="_____wrn7_2" localSheetId="74" hidden="1">{"Model Summary",#N/A,FALSE,"Print Chart";"Holdco",#N/A,FALSE,"Print Chart";"Genco",#N/A,FALSE,"Print Chart";"Servco",#N/A,FALSE,"Print Chart";"Genco_Detail",#N/A,FALSE,"Summary Financials";"Servco_Detail",#N/A,FALSE,"Summary Financials"}</definedName>
    <definedName name="_____wrn7_2" hidden="1">{"Model Summary",#N/A,FALSE,"Print Chart";"Holdco",#N/A,FALSE,"Print Chart";"Genco",#N/A,FALSE,"Print Chart";"Servco",#N/A,FALSE,"Print Chart";"Genco_Detail",#N/A,FALSE,"Summary Financials";"Servco_Detail",#N/A,FALSE,"Summary Financials"}</definedName>
    <definedName name="_____wrn7_3" localSheetId="28" hidden="1">{"Model Summary",#N/A,FALSE,"Print Chart";"Holdco",#N/A,FALSE,"Print Chart";"Genco",#N/A,FALSE,"Print Chart";"Servco",#N/A,FALSE,"Print Chart";"Genco_Detail",#N/A,FALSE,"Summary Financials";"Servco_Detail",#N/A,FALSE,"Summary Financials"}</definedName>
    <definedName name="_____wrn7_3" localSheetId="20" hidden="1">{"Model Summary",#N/A,FALSE,"Print Chart";"Holdco",#N/A,FALSE,"Print Chart";"Genco",#N/A,FALSE,"Print Chart";"Servco",#N/A,FALSE,"Print Chart";"Genco_Detail",#N/A,FALSE,"Summary Financials";"Servco_Detail",#N/A,FALSE,"Summary Financials"}</definedName>
    <definedName name="_____wrn7_3" localSheetId="21" hidden="1">{"Model Summary",#N/A,FALSE,"Print Chart";"Holdco",#N/A,FALSE,"Print Chart";"Genco",#N/A,FALSE,"Print Chart";"Servco",#N/A,FALSE,"Print Chart";"Genco_Detail",#N/A,FALSE,"Summary Financials";"Servco_Detail",#N/A,FALSE,"Summary Financials"}</definedName>
    <definedName name="_____wrn7_3" localSheetId="74" hidden="1">{"Model Summary",#N/A,FALSE,"Print Chart";"Holdco",#N/A,FALSE,"Print Chart";"Genco",#N/A,FALSE,"Print Chart";"Servco",#N/A,FALSE,"Print Chart";"Genco_Detail",#N/A,FALSE,"Summary Financials";"Servco_Detail",#N/A,FALSE,"Summary Financials"}</definedName>
    <definedName name="_____wrn7_3" hidden="1">{"Model Summary",#N/A,FALSE,"Print Chart";"Holdco",#N/A,FALSE,"Print Chart";"Genco",#N/A,FALSE,"Print Chart";"Servco",#N/A,FALSE,"Print Chart";"Genco_Detail",#N/A,FALSE,"Summary Financials";"Servco_Detail",#N/A,FALSE,"Summary Financials"}</definedName>
    <definedName name="_____wrn7_4" localSheetId="28" hidden="1">{"Model Summary",#N/A,FALSE,"Print Chart";"Holdco",#N/A,FALSE,"Print Chart";"Genco",#N/A,FALSE,"Print Chart";"Servco",#N/A,FALSE,"Print Chart";"Genco_Detail",#N/A,FALSE,"Summary Financials";"Servco_Detail",#N/A,FALSE,"Summary Financials"}</definedName>
    <definedName name="_____wrn7_4" localSheetId="20" hidden="1">{"Model Summary",#N/A,FALSE,"Print Chart";"Holdco",#N/A,FALSE,"Print Chart";"Genco",#N/A,FALSE,"Print Chart";"Servco",#N/A,FALSE,"Print Chart";"Genco_Detail",#N/A,FALSE,"Summary Financials";"Servco_Detail",#N/A,FALSE,"Summary Financials"}</definedName>
    <definedName name="_____wrn7_4" localSheetId="21" hidden="1">{"Model Summary",#N/A,FALSE,"Print Chart";"Holdco",#N/A,FALSE,"Print Chart";"Genco",#N/A,FALSE,"Print Chart";"Servco",#N/A,FALSE,"Print Chart";"Genco_Detail",#N/A,FALSE,"Summary Financials";"Servco_Detail",#N/A,FALSE,"Summary Financials"}</definedName>
    <definedName name="_____wrn7_4" localSheetId="74" hidden="1">{"Model Summary",#N/A,FALSE,"Print Chart";"Holdco",#N/A,FALSE,"Print Chart";"Genco",#N/A,FALSE,"Print Chart";"Servco",#N/A,FALSE,"Print Chart";"Genco_Detail",#N/A,FALSE,"Summary Financials";"Servco_Detail",#N/A,FALSE,"Summary Financials"}</definedName>
    <definedName name="_____wrn7_4" hidden="1">{"Model Summary",#N/A,FALSE,"Print Chart";"Holdco",#N/A,FALSE,"Print Chart";"Genco",#N/A,FALSE,"Print Chart";"Servco",#N/A,FALSE,"Print Chart";"Genco_Detail",#N/A,FALSE,"Summary Financials";"Servco_Detail",#N/A,FALSE,"Summary Financials"}</definedName>
    <definedName name="_____wrn8" localSheetId="28" hidden="1">{"holdco",#N/A,FALSE,"Summary Financials";"holdco",#N/A,FALSE,"Summary Financials"}</definedName>
    <definedName name="_____wrn8" localSheetId="20" hidden="1">{"holdco",#N/A,FALSE,"Summary Financials";"holdco",#N/A,FALSE,"Summary Financials"}</definedName>
    <definedName name="_____wrn8" localSheetId="21" hidden="1">{"holdco",#N/A,FALSE,"Summary Financials";"holdco",#N/A,FALSE,"Summary Financials"}</definedName>
    <definedName name="_____wrn8" localSheetId="44" hidden="1">{"holdco",#N/A,FALSE,"Summary Financials";"holdco",#N/A,FALSE,"Summary Financials"}</definedName>
    <definedName name="_____wrn8" localSheetId="74" hidden="1">{"holdco",#N/A,FALSE,"Summary Financials";"holdco",#N/A,FALSE,"Summary Financials"}</definedName>
    <definedName name="_____wrn8" localSheetId="63" hidden="1">{"holdco",#N/A,FALSE,"Summary Financials";"holdco",#N/A,FALSE,"Summary Financials"}</definedName>
    <definedName name="_____wrn8" hidden="1">{"holdco",#N/A,FALSE,"Summary Financials";"holdco",#N/A,FALSE,"Summary Financials"}</definedName>
    <definedName name="_____wrn8_1" localSheetId="28" hidden="1">{"holdco",#N/A,FALSE,"Summary Financials";"holdco",#N/A,FALSE,"Summary Financials"}</definedName>
    <definedName name="_____wrn8_1" localSheetId="20" hidden="1">{"holdco",#N/A,FALSE,"Summary Financials";"holdco",#N/A,FALSE,"Summary Financials"}</definedName>
    <definedName name="_____wrn8_1" localSheetId="21" hidden="1">{"holdco",#N/A,FALSE,"Summary Financials";"holdco",#N/A,FALSE,"Summary Financials"}</definedName>
    <definedName name="_____wrn8_1" localSheetId="74" hidden="1">{"holdco",#N/A,FALSE,"Summary Financials";"holdco",#N/A,FALSE,"Summary Financials"}</definedName>
    <definedName name="_____wrn8_1" hidden="1">{"holdco",#N/A,FALSE,"Summary Financials";"holdco",#N/A,FALSE,"Summary Financials"}</definedName>
    <definedName name="_____wrn8_2" localSheetId="28" hidden="1">{"holdco",#N/A,FALSE,"Summary Financials";"holdco",#N/A,FALSE,"Summary Financials"}</definedName>
    <definedName name="_____wrn8_2" localSheetId="20" hidden="1">{"holdco",#N/A,FALSE,"Summary Financials";"holdco",#N/A,FALSE,"Summary Financials"}</definedName>
    <definedName name="_____wrn8_2" localSheetId="21" hidden="1">{"holdco",#N/A,FALSE,"Summary Financials";"holdco",#N/A,FALSE,"Summary Financials"}</definedName>
    <definedName name="_____wrn8_2" localSheetId="74" hidden="1">{"holdco",#N/A,FALSE,"Summary Financials";"holdco",#N/A,FALSE,"Summary Financials"}</definedName>
    <definedName name="_____wrn8_2" hidden="1">{"holdco",#N/A,FALSE,"Summary Financials";"holdco",#N/A,FALSE,"Summary Financials"}</definedName>
    <definedName name="_____wrn8_3" localSheetId="28" hidden="1">{"holdco",#N/A,FALSE,"Summary Financials";"holdco",#N/A,FALSE,"Summary Financials"}</definedName>
    <definedName name="_____wrn8_3" localSheetId="20" hidden="1">{"holdco",#N/A,FALSE,"Summary Financials";"holdco",#N/A,FALSE,"Summary Financials"}</definedName>
    <definedName name="_____wrn8_3" localSheetId="21" hidden="1">{"holdco",#N/A,FALSE,"Summary Financials";"holdco",#N/A,FALSE,"Summary Financials"}</definedName>
    <definedName name="_____wrn8_3" localSheetId="74" hidden="1">{"holdco",#N/A,FALSE,"Summary Financials";"holdco",#N/A,FALSE,"Summary Financials"}</definedName>
    <definedName name="_____wrn8_3" hidden="1">{"holdco",#N/A,FALSE,"Summary Financials";"holdco",#N/A,FALSE,"Summary Financials"}</definedName>
    <definedName name="_____wrn8_4" localSheetId="28" hidden="1">{"holdco",#N/A,FALSE,"Summary Financials";"holdco",#N/A,FALSE,"Summary Financials"}</definedName>
    <definedName name="_____wrn8_4" localSheetId="20" hidden="1">{"holdco",#N/A,FALSE,"Summary Financials";"holdco",#N/A,FALSE,"Summary Financials"}</definedName>
    <definedName name="_____wrn8_4" localSheetId="21" hidden="1">{"holdco",#N/A,FALSE,"Summary Financials";"holdco",#N/A,FALSE,"Summary Financials"}</definedName>
    <definedName name="_____wrn8_4" localSheetId="74" hidden="1">{"holdco",#N/A,FALSE,"Summary Financials";"holdco",#N/A,FALSE,"Summary Financials"}</definedName>
    <definedName name="_____wrn8_4" hidden="1">{"holdco",#N/A,FALSE,"Summary Financials";"holdco",#N/A,FALSE,"Summary Financials"}</definedName>
    <definedName name="__123Graph_B" hidden="1">'[1]Universal data'!#REF!</definedName>
    <definedName name="__123Graph_C" hidden="1">'[1]Universal data'!#REF!</definedName>
    <definedName name="__123Graph_D" hidden="1">'[1]Universal data'!#REF!</definedName>
    <definedName name="__123Graph_X" hidden="1">'[1]Universal data'!#REF!</definedName>
    <definedName name="__FDS_HYPERLINK_TOGGLE_STATE__" hidden="1">"ON"</definedName>
    <definedName name="__hom1" localSheetId="28" hidden="1">{#N/A,#N/A,FALSE,"Assessment";#N/A,#N/A,FALSE,"Staffing";#N/A,#N/A,FALSE,"Hires";#N/A,#N/A,FALSE,"Assumptions"}</definedName>
    <definedName name="__hom1" localSheetId="20" hidden="1">{#N/A,#N/A,FALSE,"Assessment";#N/A,#N/A,FALSE,"Staffing";#N/A,#N/A,FALSE,"Hires";#N/A,#N/A,FALSE,"Assumptions"}</definedName>
    <definedName name="__hom1" localSheetId="21" hidden="1">{#N/A,#N/A,FALSE,"Assessment";#N/A,#N/A,FALSE,"Staffing";#N/A,#N/A,FALSE,"Hires";#N/A,#N/A,FALSE,"Assumptions"}</definedName>
    <definedName name="__hom1" localSheetId="44" hidden="1">{#N/A,#N/A,FALSE,"Assessment";#N/A,#N/A,FALSE,"Staffing";#N/A,#N/A,FALSE,"Hires";#N/A,#N/A,FALSE,"Assumptions"}</definedName>
    <definedName name="__hom1" localSheetId="74" hidden="1">{#N/A,#N/A,FALSE,"Assessment";#N/A,#N/A,FALSE,"Staffing";#N/A,#N/A,FALSE,"Hires";#N/A,#N/A,FALSE,"Assumptions"}</definedName>
    <definedName name="__hom1" localSheetId="63" hidden="1">{#N/A,#N/A,FALSE,"Assessment";#N/A,#N/A,FALSE,"Staffing";#N/A,#N/A,FALSE,"Hires";#N/A,#N/A,FALSE,"Assumptions"}</definedName>
    <definedName name="__hom1" hidden="1">{#N/A,#N/A,FALSE,"Assessment";#N/A,#N/A,FALSE,"Staffing";#N/A,#N/A,FALSE,"Hires";#N/A,#N/A,FALSE,"Assumptions"}</definedName>
    <definedName name="__hom1_1" localSheetId="28" hidden="1">{#N/A,#N/A,FALSE,"Assessment";#N/A,#N/A,FALSE,"Staffing";#N/A,#N/A,FALSE,"Hires";#N/A,#N/A,FALSE,"Assumptions"}</definedName>
    <definedName name="__hom1_1" localSheetId="20" hidden="1">{#N/A,#N/A,FALSE,"Assessment";#N/A,#N/A,FALSE,"Staffing";#N/A,#N/A,FALSE,"Hires";#N/A,#N/A,FALSE,"Assumptions"}</definedName>
    <definedName name="__hom1_1" localSheetId="21" hidden="1">{#N/A,#N/A,FALSE,"Assessment";#N/A,#N/A,FALSE,"Staffing";#N/A,#N/A,FALSE,"Hires";#N/A,#N/A,FALSE,"Assumptions"}</definedName>
    <definedName name="__hom1_1" localSheetId="74" hidden="1">{#N/A,#N/A,FALSE,"Assessment";#N/A,#N/A,FALSE,"Staffing";#N/A,#N/A,FALSE,"Hires";#N/A,#N/A,FALSE,"Assumptions"}</definedName>
    <definedName name="__hom1_1" hidden="1">{#N/A,#N/A,FALSE,"Assessment";#N/A,#N/A,FALSE,"Staffing";#N/A,#N/A,FALSE,"Hires";#N/A,#N/A,FALSE,"Assumptions"}</definedName>
    <definedName name="__hom1_2" localSheetId="28" hidden="1">{#N/A,#N/A,FALSE,"Assessment";#N/A,#N/A,FALSE,"Staffing";#N/A,#N/A,FALSE,"Hires";#N/A,#N/A,FALSE,"Assumptions"}</definedName>
    <definedName name="__hom1_2" localSheetId="20" hidden="1">{#N/A,#N/A,FALSE,"Assessment";#N/A,#N/A,FALSE,"Staffing";#N/A,#N/A,FALSE,"Hires";#N/A,#N/A,FALSE,"Assumptions"}</definedName>
    <definedName name="__hom1_2" localSheetId="21" hidden="1">{#N/A,#N/A,FALSE,"Assessment";#N/A,#N/A,FALSE,"Staffing";#N/A,#N/A,FALSE,"Hires";#N/A,#N/A,FALSE,"Assumptions"}</definedName>
    <definedName name="__hom1_2" localSheetId="74" hidden="1">{#N/A,#N/A,FALSE,"Assessment";#N/A,#N/A,FALSE,"Staffing";#N/A,#N/A,FALSE,"Hires";#N/A,#N/A,FALSE,"Assumptions"}</definedName>
    <definedName name="__hom1_2" hidden="1">{#N/A,#N/A,FALSE,"Assessment";#N/A,#N/A,FALSE,"Staffing";#N/A,#N/A,FALSE,"Hires";#N/A,#N/A,FALSE,"Assumptions"}</definedName>
    <definedName name="__hom1_3" localSheetId="28" hidden="1">{#N/A,#N/A,FALSE,"Assessment";#N/A,#N/A,FALSE,"Staffing";#N/A,#N/A,FALSE,"Hires";#N/A,#N/A,FALSE,"Assumptions"}</definedName>
    <definedName name="__hom1_3" localSheetId="20" hidden="1">{#N/A,#N/A,FALSE,"Assessment";#N/A,#N/A,FALSE,"Staffing";#N/A,#N/A,FALSE,"Hires";#N/A,#N/A,FALSE,"Assumptions"}</definedName>
    <definedName name="__hom1_3" localSheetId="21" hidden="1">{#N/A,#N/A,FALSE,"Assessment";#N/A,#N/A,FALSE,"Staffing";#N/A,#N/A,FALSE,"Hires";#N/A,#N/A,FALSE,"Assumptions"}</definedName>
    <definedName name="__hom1_3" localSheetId="74" hidden="1">{#N/A,#N/A,FALSE,"Assessment";#N/A,#N/A,FALSE,"Staffing";#N/A,#N/A,FALSE,"Hires";#N/A,#N/A,FALSE,"Assumptions"}</definedName>
    <definedName name="__hom1_3" hidden="1">{#N/A,#N/A,FALSE,"Assessment";#N/A,#N/A,FALSE,"Staffing";#N/A,#N/A,FALSE,"Hires";#N/A,#N/A,FALSE,"Assumptions"}</definedName>
    <definedName name="__hom1_4" localSheetId="28" hidden="1">{#N/A,#N/A,FALSE,"Assessment";#N/A,#N/A,FALSE,"Staffing";#N/A,#N/A,FALSE,"Hires";#N/A,#N/A,FALSE,"Assumptions"}</definedName>
    <definedName name="__hom1_4" localSheetId="20" hidden="1">{#N/A,#N/A,FALSE,"Assessment";#N/A,#N/A,FALSE,"Staffing";#N/A,#N/A,FALSE,"Hires";#N/A,#N/A,FALSE,"Assumptions"}</definedName>
    <definedName name="__hom1_4" localSheetId="21" hidden="1">{#N/A,#N/A,FALSE,"Assessment";#N/A,#N/A,FALSE,"Staffing";#N/A,#N/A,FALSE,"Hires";#N/A,#N/A,FALSE,"Assumptions"}</definedName>
    <definedName name="__hom1_4" localSheetId="74" hidden="1">{#N/A,#N/A,FALSE,"Assessment";#N/A,#N/A,FALSE,"Staffing";#N/A,#N/A,FALSE,"Hires";#N/A,#N/A,FALSE,"Assumptions"}</definedName>
    <definedName name="__hom1_4" hidden="1">{#N/A,#N/A,FALSE,"Assessment";#N/A,#N/A,FALSE,"Staffing";#N/A,#N/A,FALSE,"Hires";#N/A,#N/A,FALSE,"Assumptions"}</definedName>
    <definedName name="__IntlFixup" hidden="1">TRUE</definedName>
    <definedName name="__kk1" localSheetId="28" hidden="1">{#N/A,#N/A,FALSE,"Assessment";#N/A,#N/A,FALSE,"Staffing";#N/A,#N/A,FALSE,"Hires";#N/A,#N/A,FALSE,"Assumptions"}</definedName>
    <definedName name="__kk1" localSheetId="20" hidden="1">{#N/A,#N/A,FALSE,"Assessment";#N/A,#N/A,FALSE,"Staffing";#N/A,#N/A,FALSE,"Hires";#N/A,#N/A,FALSE,"Assumptions"}</definedName>
    <definedName name="__kk1" localSheetId="21" hidden="1">{#N/A,#N/A,FALSE,"Assessment";#N/A,#N/A,FALSE,"Staffing";#N/A,#N/A,FALSE,"Hires";#N/A,#N/A,FALSE,"Assumptions"}</definedName>
    <definedName name="__kk1" localSheetId="44" hidden="1">{#N/A,#N/A,FALSE,"Assessment";#N/A,#N/A,FALSE,"Staffing";#N/A,#N/A,FALSE,"Hires";#N/A,#N/A,FALSE,"Assumptions"}</definedName>
    <definedName name="__kk1" localSheetId="74" hidden="1">{#N/A,#N/A,FALSE,"Assessment";#N/A,#N/A,FALSE,"Staffing";#N/A,#N/A,FALSE,"Hires";#N/A,#N/A,FALSE,"Assumptions"}</definedName>
    <definedName name="__kk1" localSheetId="63" hidden="1">{#N/A,#N/A,FALSE,"Assessment";#N/A,#N/A,FALSE,"Staffing";#N/A,#N/A,FALSE,"Hires";#N/A,#N/A,FALSE,"Assumptions"}</definedName>
    <definedName name="__kk1" hidden="1">{#N/A,#N/A,FALSE,"Assessment";#N/A,#N/A,FALSE,"Staffing";#N/A,#N/A,FALSE,"Hires";#N/A,#N/A,FALSE,"Assumptions"}</definedName>
    <definedName name="__kk1_1" localSheetId="28" hidden="1">{#N/A,#N/A,FALSE,"Assessment";#N/A,#N/A,FALSE,"Staffing";#N/A,#N/A,FALSE,"Hires";#N/A,#N/A,FALSE,"Assumptions"}</definedName>
    <definedName name="__kk1_1" localSheetId="20" hidden="1">{#N/A,#N/A,FALSE,"Assessment";#N/A,#N/A,FALSE,"Staffing";#N/A,#N/A,FALSE,"Hires";#N/A,#N/A,FALSE,"Assumptions"}</definedName>
    <definedName name="__kk1_1" localSheetId="21" hidden="1">{#N/A,#N/A,FALSE,"Assessment";#N/A,#N/A,FALSE,"Staffing";#N/A,#N/A,FALSE,"Hires";#N/A,#N/A,FALSE,"Assumptions"}</definedName>
    <definedName name="__kk1_1" localSheetId="74" hidden="1">{#N/A,#N/A,FALSE,"Assessment";#N/A,#N/A,FALSE,"Staffing";#N/A,#N/A,FALSE,"Hires";#N/A,#N/A,FALSE,"Assumptions"}</definedName>
    <definedName name="__kk1_1" hidden="1">{#N/A,#N/A,FALSE,"Assessment";#N/A,#N/A,FALSE,"Staffing";#N/A,#N/A,FALSE,"Hires";#N/A,#N/A,FALSE,"Assumptions"}</definedName>
    <definedName name="__kk1_2" localSheetId="28" hidden="1">{#N/A,#N/A,FALSE,"Assessment";#N/A,#N/A,FALSE,"Staffing";#N/A,#N/A,FALSE,"Hires";#N/A,#N/A,FALSE,"Assumptions"}</definedName>
    <definedName name="__kk1_2" localSheetId="20" hidden="1">{#N/A,#N/A,FALSE,"Assessment";#N/A,#N/A,FALSE,"Staffing";#N/A,#N/A,FALSE,"Hires";#N/A,#N/A,FALSE,"Assumptions"}</definedName>
    <definedName name="__kk1_2" localSheetId="21" hidden="1">{#N/A,#N/A,FALSE,"Assessment";#N/A,#N/A,FALSE,"Staffing";#N/A,#N/A,FALSE,"Hires";#N/A,#N/A,FALSE,"Assumptions"}</definedName>
    <definedName name="__kk1_2" localSheetId="74" hidden="1">{#N/A,#N/A,FALSE,"Assessment";#N/A,#N/A,FALSE,"Staffing";#N/A,#N/A,FALSE,"Hires";#N/A,#N/A,FALSE,"Assumptions"}</definedName>
    <definedName name="__kk1_2" hidden="1">{#N/A,#N/A,FALSE,"Assessment";#N/A,#N/A,FALSE,"Staffing";#N/A,#N/A,FALSE,"Hires";#N/A,#N/A,FALSE,"Assumptions"}</definedName>
    <definedName name="__kk1_3" localSheetId="28" hidden="1">{#N/A,#N/A,FALSE,"Assessment";#N/A,#N/A,FALSE,"Staffing";#N/A,#N/A,FALSE,"Hires";#N/A,#N/A,FALSE,"Assumptions"}</definedName>
    <definedName name="__kk1_3" localSheetId="20" hidden="1">{#N/A,#N/A,FALSE,"Assessment";#N/A,#N/A,FALSE,"Staffing";#N/A,#N/A,FALSE,"Hires";#N/A,#N/A,FALSE,"Assumptions"}</definedName>
    <definedName name="__kk1_3" localSheetId="21" hidden="1">{#N/A,#N/A,FALSE,"Assessment";#N/A,#N/A,FALSE,"Staffing";#N/A,#N/A,FALSE,"Hires";#N/A,#N/A,FALSE,"Assumptions"}</definedName>
    <definedName name="__kk1_3" localSheetId="74" hidden="1">{#N/A,#N/A,FALSE,"Assessment";#N/A,#N/A,FALSE,"Staffing";#N/A,#N/A,FALSE,"Hires";#N/A,#N/A,FALSE,"Assumptions"}</definedName>
    <definedName name="__kk1_3" hidden="1">{#N/A,#N/A,FALSE,"Assessment";#N/A,#N/A,FALSE,"Staffing";#N/A,#N/A,FALSE,"Hires";#N/A,#N/A,FALSE,"Assumptions"}</definedName>
    <definedName name="__kk1_4" localSheetId="28" hidden="1">{#N/A,#N/A,FALSE,"Assessment";#N/A,#N/A,FALSE,"Staffing";#N/A,#N/A,FALSE,"Hires";#N/A,#N/A,FALSE,"Assumptions"}</definedName>
    <definedName name="__kk1_4" localSheetId="20" hidden="1">{#N/A,#N/A,FALSE,"Assessment";#N/A,#N/A,FALSE,"Staffing";#N/A,#N/A,FALSE,"Hires";#N/A,#N/A,FALSE,"Assumptions"}</definedName>
    <definedName name="__kk1_4" localSheetId="21" hidden="1">{#N/A,#N/A,FALSE,"Assessment";#N/A,#N/A,FALSE,"Staffing";#N/A,#N/A,FALSE,"Hires";#N/A,#N/A,FALSE,"Assumptions"}</definedName>
    <definedName name="__kk1_4" localSheetId="74" hidden="1">{#N/A,#N/A,FALSE,"Assessment";#N/A,#N/A,FALSE,"Staffing";#N/A,#N/A,FALSE,"Hires";#N/A,#N/A,FALSE,"Assumptions"}</definedName>
    <definedName name="__kk1_4" hidden="1">{#N/A,#N/A,FALSE,"Assessment";#N/A,#N/A,FALSE,"Staffing";#N/A,#N/A,FALSE,"Hires";#N/A,#N/A,FALSE,"Assumptions"}</definedName>
    <definedName name="__KKK1" localSheetId="28" hidden="1">{#N/A,#N/A,FALSE,"Assessment";#N/A,#N/A,FALSE,"Staffing";#N/A,#N/A,FALSE,"Hires";#N/A,#N/A,FALSE,"Assumptions"}</definedName>
    <definedName name="__KKK1" localSheetId="20" hidden="1">{#N/A,#N/A,FALSE,"Assessment";#N/A,#N/A,FALSE,"Staffing";#N/A,#N/A,FALSE,"Hires";#N/A,#N/A,FALSE,"Assumptions"}</definedName>
    <definedName name="__KKK1" localSheetId="21" hidden="1">{#N/A,#N/A,FALSE,"Assessment";#N/A,#N/A,FALSE,"Staffing";#N/A,#N/A,FALSE,"Hires";#N/A,#N/A,FALSE,"Assumptions"}</definedName>
    <definedName name="__KKK1" localSheetId="44" hidden="1">{#N/A,#N/A,FALSE,"Assessment";#N/A,#N/A,FALSE,"Staffing";#N/A,#N/A,FALSE,"Hires";#N/A,#N/A,FALSE,"Assumptions"}</definedName>
    <definedName name="__KKK1" localSheetId="74" hidden="1">{#N/A,#N/A,FALSE,"Assessment";#N/A,#N/A,FALSE,"Staffing";#N/A,#N/A,FALSE,"Hires";#N/A,#N/A,FALSE,"Assumptions"}</definedName>
    <definedName name="__KKK1" localSheetId="63" hidden="1">{#N/A,#N/A,FALSE,"Assessment";#N/A,#N/A,FALSE,"Staffing";#N/A,#N/A,FALSE,"Hires";#N/A,#N/A,FALSE,"Assumptions"}</definedName>
    <definedName name="__KKK1" hidden="1">{#N/A,#N/A,FALSE,"Assessment";#N/A,#N/A,FALSE,"Staffing";#N/A,#N/A,FALSE,"Hires";#N/A,#N/A,FALSE,"Assumptions"}</definedName>
    <definedName name="__KKK1_1" localSheetId="28" hidden="1">{#N/A,#N/A,FALSE,"Assessment";#N/A,#N/A,FALSE,"Staffing";#N/A,#N/A,FALSE,"Hires";#N/A,#N/A,FALSE,"Assumptions"}</definedName>
    <definedName name="__KKK1_1" localSheetId="20" hidden="1">{#N/A,#N/A,FALSE,"Assessment";#N/A,#N/A,FALSE,"Staffing";#N/A,#N/A,FALSE,"Hires";#N/A,#N/A,FALSE,"Assumptions"}</definedName>
    <definedName name="__KKK1_1" localSheetId="21" hidden="1">{#N/A,#N/A,FALSE,"Assessment";#N/A,#N/A,FALSE,"Staffing";#N/A,#N/A,FALSE,"Hires";#N/A,#N/A,FALSE,"Assumptions"}</definedName>
    <definedName name="__KKK1_1" localSheetId="74" hidden="1">{#N/A,#N/A,FALSE,"Assessment";#N/A,#N/A,FALSE,"Staffing";#N/A,#N/A,FALSE,"Hires";#N/A,#N/A,FALSE,"Assumptions"}</definedName>
    <definedName name="__KKK1_1" hidden="1">{#N/A,#N/A,FALSE,"Assessment";#N/A,#N/A,FALSE,"Staffing";#N/A,#N/A,FALSE,"Hires";#N/A,#N/A,FALSE,"Assumptions"}</definedName>
    <definedName name="__KKK1_2" localSheetId="28" hidden="1">{#N/A,#N/A,FALSE,"Assessment";#N/A,#N/A,FALSE,"Staffing";#N/A,#N/A,FALSE,"Hires";#N/A,#N/A,FALSE,"Assumptions"}</definedName>
    <definedName name="__KKK1_2" localSheetId="20" hidden="1">{#N/A,#N/A,FALSE,"Assessment";#N/A,#N/A,FALSE,"Staffing";#N/A,#N/A,FALSE,"Hires";#N/A,#N/A,FALSE,"Assumptions"}</definedName>
    <definedName name="__KKK1_2" localSheetId="21" hidden="1">{#N/A,#N/A,FALSE,"Assessment";#N/A,#N/A,FALSE,"Staffing";#N/A,#N/A,FALSE,"Hires";#N/A,#N/A,FALSE,"Assumptions"}</definedName>
    <definedName name="__KKK1_2" localSheetId="74" hidden="1">{#N/A,#N/A,FALSE,"Assessment";#N/A,#N/A,FALSE,"Staffing";#N/A,#N/A,FALSE,"Hires";#N/A,#N/A,FALSE,"Assumptions"}</definedName>
    <definedName name="__KKK1_2" hidden="1">{#N/A,#N/A,FALSE,"Assessment";#N/A,#N/A,FALSE,"Staffing";#N/A,#N/A,FALSE,"Hires";#N/A,#N/A,FALSE,"Assumptions"}</definedName>
    <definedName name="__KKK1_3" localSheetId="28" hidden="1">{#N/A,#N/A,FALSE,"Assessment";#N/A,#N/A,FALSE,"Staffing";#N/A,#N/A,FALSE,"Hires";#N/A,#N/A,FALSE,"Assumptions"}</definedName>
    <definedName name="__KKK1_3" localSheetId="20" hidden="1">{#N/A,#N/A,FALSE,"Assessment";#N/A,#N/A,FALSE,"Staffing";#N/A,#N/A,FALSE,"Hires";#N/A,#N/A,FALSE,"Assumptions"}</definedName>
    <definedName name="__KKK1_3" localSheetId="21" hidden="1">{#N/A,#N/A,FALSE,"Assessment";#N/A,#N/A,FALSE,"Staffing";#N/A,#N/A,FALSE,"Hires";#N/A,#N/A,FALSE,"Assumptions"}</definedName>
    <definedName name="__KKK1_3" localSheetId="74" hidden="1">{#N/A,#N/A,FALSE,"Assessment";#N/A,#N/A,FALSE,"Staffing";#N/A,#N/A,FALSE,"Hires";#N/A,#N/A,FALSE,"Assumptions"}</definedName>
    <definedName name="__KKK1_3" hidden="1">{#N/A,#N/A,FALSE,"Assessment";#N/A,#N/A,FALSE,"Staffing";#N/A,#N/A,FALSE,"Hires";#N/A,#N/A,FALSE,"Assumptions"}</definedName>
    <definedName name="__KKK1_4" localSheetId="28" hidden="1">{#N/A,#N/A,FALSE,"Assessment";#N/A,#N/A,FALSE,"Staffing";#N/A,#N/A,FALSE,"Hires";#N/A,#N/A,FALSE,"Assumptions"}</definedName>
    <definedName name="__KKK1_4" localSheetId="20" hidden="1">{#N/A,#N/A,FALSE,"Assessment";#N/A,#N/A,FALSE,"Staffing";#N/A,#N/A,FALSE,"Hires";#N/A,#N/A,FALSE,"Assumptions"}</definedName>
    <definedName name="__KKK1_4" localSheetId="21" hidden="1">{#N/A,#N/A,FALSE,"Assessment";#N/A,#N/A,FALSE,"Staffing";#N/A,#N/A,FALSE,"Hires";#N/A,#N/A,FALSE,"Assumptions"}</definedName>
    <definedName name="__KKK1_4" localSheetId="74" hidden="1">{#N/A,#N/A,FALSE,"Assessment";#N/A,#N/A,FALSE,"Staffing";#N/A,#N/A,FALSE,"Hires";#N/A,#N/A,FALSE,"Assumptions"}</definedName>
    <definedName name="__KKK1_4" hidden="1">{#N/A,#N/A,FALSE,"Assessment";#N/A,#N/A,FALSE,"Staffing";#N/A,#N/A,FALSE,"Hires";#N/A,#N/A,FALSE,"Assumptions"}</definedName>
    <definedName name="__wrn1" localSheetId="28" hidden="1">{"holdco",#N/A,FALSE,"Summary Financials";"holdco",#N/A,FALSE,"Summary Financials"}</definedName>
    <definedName name="__wrn1" localSheetId="20" hidden="1">{"holdco",#N/A,FALSE,"Summary Financials";"holdco",#N/A,FALSE,"Summary Financials"}</definedName>
    <definedName name="__wrn1" localSheetId="21" hidden="1">{"holdco",#N/A,FALSE,"Summary Financials";"holdco",#N/A,FALSE,"Summary Financials"}</definedName>
    <definedName name="__wrn1" localSheetId="44" hidden="1">{"holdco",#N/A,FALSE,"Summary Financials";"holdco",#N/A,FALSE,"Summary Financials"}</definedName>
    <definedName name="__wrn1" localSheetId="74" hidden="1">{"holdco",#N/A,FALSE,"Summary Financials";"holdco",#N/A,FALSE,"Summary Financials"}</definedName>
    <definedName name="__wrn1" localSheetId="63" hidden="1">{"holdco",#N/A,FALSE,"Summary Financials";"holdco",#N/A,FALSE,"Summary Financials"}</definedName>
    <definedName name="__wrn1" hidden="1">{"holdco",#N/A,FALSE,"Summary Financials";"holdco",#N/A,FALSE,"Summary Financials"}</definedName>
    <definedName name="__wrn1_1" localSheetId="28" hidden="1">{"holdco",#N/A,FALSE,"Summary Financials";"holdco",#N/A,FALSE,"Summary Financials"}</definedName>
    <definedName name="__wrn1_1" localSheetId="20" hidden="1">{"holdco",#N/A,FALSE,"Summary Financials";"holdco",#N/A,FALSE,"Summary Financials"}</definedName>
    <definedName name="__wrn1_1" localSheetId="21" hidden="1">{"holdco",#N/A,FALSE,"Summary Financials";"holdco",#N/A,FALSE,"Summary Financials"}</definedName>
    <definedName name="__wrn1_1" localSheetId="74" hidden="1">{"holdco",#N/A,FALSE,"Summary Financials";"holdco",#N/A,FALSE,"Summary Financials"}</definedName>
    <definedName name="__wrn1_1" hidden="1">{"holdco",#N/A,FALSE,"Summary Financials";"holdco",#N/A,FALSE,"Summary Financials"}</definedName>
    <definedName name="__wrn1_2" localSheetId="28" hidden="1">{"holdco",#N/A,FALSE,"Summary Financials";"holdco",#N/A,FALSE,"Summary Financials"}</definedName>
    <definedName name="__wrn1_2" localSheetId="20" hidden="1">{"holdco",#N/A,FALSE,"Summary Financials";"holdco",#N/A,FALSE,"Summary Financials"}</definedName>
    <definedName name="__wrn1_2" localSheetId="21" hidden="1">{"holdco",#N/A,FALSE,"Summary Financials";"holdco",#N/A,FALSE,"Summary Financials"}</definedName>
    <definedName name="__wrn1_2" localSheetId="74" hidden="1">{"holdco",#N/A,FALSE,"Summary Financials";"holdco",#N/A,FALSE,"Summary Financials"}</definedName>
    <definedName name="__wrn1_2" hidden="1">{"holdco",#N/A,FALSE,"Summary Financials";"holdco",#N/A,FALSE,"Summary Financials"}</definedName>
    <definedName name="__wrn1_3" localSheetId="28" hidden="1">{"holdco",#N/A,FALSE,"Summary Financials";"holdco",#N/A,FALSE,"Summary Financials"}</definedName>
    <definedName name="__wrn1_3" localSheetId="20" hidden="1">{"holdco",#N/A,FALSE,"Summary Financials";"holdco",#N/A,FALSE,"Summary Financials"}</definedName>
    <definedName name="__wrn1_3" localSheetId="21" hidden="1">{"holdco",#N/A,FALSE,"Summary Financials";"holdco",#N/A,FALSE,"Summary Financials"}</definedName>
    <definedName name="__wrn1_3" localSheetId="74" hidden="1">{"holdco",#N/A,FALSE,"Summary Financials";"holdco",#N/A,FALSE,"Summary Financials"}</definedName>
    <definedName name="__wrn1_3" hidden="1">{"holdco",#N/A,FALSE,"Summary Financials";"holdco",#N/A,FALSE,"Summary Financials"}</definedName>
    <definedName name="__wrn1_4" localSheetId="28" hidden="1">{"holdco",#N/A,FALSE,"Summary Financials";"holdco",#N/A,FALSE,"Summary Financials"}</definedName>
    <definedName name="__wrn1_4" localSheetId="20" hidden="1">{"holdco",#N/A,FALSE,"Summary Financials";"holdco",#N/A,FALSE,"Summary Financials"}</definedName>
    <definedName name="__wrn1_4" localSheetId="21" hidden="1">{"holdco",#N/A,FALSE,"Summary Financials";"holdco",#N/A,FALSE,"Summary Financials"}</definedName>
    <definedName name="__wrn1_4" localSheetId="74" hidden="1">{"holdco",#N/A,FALSE,"Summary Financials";"holdco",#N/A,FALSE,"Summary Financials"}</definedName>
    <definedName name="__wrn1_4" hidden="1">{"holdco",#N/A,FALSE,"Summary Financials";"holdco",#N/A,FALSE,"Summary Financials"}</definedName>
    <definedName name="__wrn2" localSheetId="28" hidden="1">{"holdco",#N/A,FALSE,"Summary Financials";"holdco",#N/A,FALSE,"Summary Financials"}</definedName>
    <definedName name="__wrn2" localSheetId="20" hidden="1">{"holdco",#N/A,FALSE,"Summary Financials";"holdco",#N/A,FALSE,"Summary Financials"}</definedName>
    <definedName name="__wrn2" localSheetId="21" hidden="1">{"holdco",#N/A,FALSE,"Summary Financials";"holdco",#N/A,FALSE,"Summary Financials"}</definedName>
    <definedName name="__wrn2" localSheetId="44" hidden="1">{"holdco",#N/A,FALSE,"Summary Financials";"holdco",#N/A,FALSE,"Summary Financials"}</definedName>
    <definedName name="__wrn2" localSheetId="74" hidden="1">{"holdco",#N/A,FALSE,"Summary Financials";"holdco",#N/A,FALSE,"Summary Financials"}</definedName>
    <definedName name="__wrn2" localSheetId="63" hidden="1">{"holdco",#N/A,FALSE,"Summary Financials";"holdco",#N/A,FALSE,"Summary Financials"}</definedName>
    <definedName name="__wrn2" hidden="1">{"holdco",#N/A,FALSE,"Summary Financials";"holdco",#N/A,FALSE,"Summary Financials"}</definedName>
    <definedName name="__wrn2_1" localSheetId="28" hidden="1">{"holdco",#N/A,FALSE,"Summary Financials";"holdco",#N/A,FALSE,"Summary Financials"}</definedName>
    <definedName name="__wrn2_1" localSheetId="20" hidden="1">{"holdco",#N/A,FALSE,"Summary Financials";"holdco",#N/A,FALSE,"Summary Financials"}</definedName>
    <definedName name="__wrn2_1" localSheetId="21" hidden="1">{"holdco",#N/A,FALSE,"Summary Financials";"holdco",#N/A,FALSE,"Summary Financials"}</definedName>
    <definedName name="__wrn2_1" localSheetId="74" hidden="1">{"holdco",#N/A,FALSE,"Summary Financials";"holdco",#N/A,FALSE,"Summary Financials"}</definedName>
    <definedName name="__wrn2_1" hidden="1">{"holdco",#N/A,FALSE,"Summary Financials";"holdco",#N/A,FALSE,"Summary Financials"}</definedName>
    <definedName name="__wrn2_2" localSheetId="28" hidden="1">{"holdco",#N/A,FALSE,"Summary Financials";"holdco",#N/A,FALSE,"Summary Financials"}</definedName>
    <definedName name="__wrn2_2" localSheetId="20" hidden="1">{"holdco",#N/A,FALSE,"Summary Financials";"holdco",#N/A,FALSE,"Summary Financials"}</definedName>
    <definedName name="__wrn2_2" localSheetId="21" hidden="1">{"holdco",#N/A,FALSE,"Summary Financials";"holdco",#N/A,FALSE,"Summary Financials"}</definedName>
    <definedName name="__wrn2_2" localSheetId="74" hidden="1">{"holdco",#N/A,FALSE,"Summary Financials";"holdco",#N/A,FALSE,"Summary Financials"}</definedName>
    <definedName name="__wrn2_2" hidden="1">{"holdco",#N/A,FALSE,"Summary Financials";"holdco",#N/A,FALSE,"Summary Financials"}</definedName>
    <definedName name="__wrn2_3" localSheetId="28" hidden="1">{"holdco",#N/A,FALSE,"Summary Financials";"holdco",#N/A,FALSE,"Summary Financials"}</definedName>
    <definedName name="__wrn2_3" localSheetId="20" hidden="1">{"holdco",#N/A,FALSE,"Summary Financials";"holdco",#N/A,FALSE,"Summary Financials"}</definedName>
    <definedName name="__wrn2_3" localSheetId="21" hidden="1">{"holdco",#N/A,FALSE,"Summary Financials";"holdco",#N/A,FALSE,"Summary Financials"}</definedName>
    <definedName name="__wrn2_3" localSheetId="74" hidden="1">{"holdco",#N/A,FALSE,"Summary Financials";"holdco",#N/A,FALSE,"Summary Financials"}</definedName>
    <definedName name="__wrn2_3" hidden="1">{"holdco",#N/A,FALSE,"Summary Financials";"holdco",#N/A,FALSE,"Summary Financials"}</definedName>
    <definedName name="__wrn2_4" localSheetId="28" hidden="1">{"holdco",#N/A,FALSE,"Summary Financials";"holdco",#N/A,FALSE,"Summary Financials"}</definedName>
    <definedName name="__wrn2_4" localSheetId="20" hidden="1">{"holdco",#N/A,FALSE,"Summary Financials";"holdco",#N/A,FALSE,"Summary Financials"}</definedName>
    <definedName name="__wrn2_4" localSheetId="21" hidden="1">{"holdco",#N/A,FALSE,"Summary Financials";"holdco",#N/A,FALSE,"Summary Financials"}</definedName>
    <definedName name="__wrn2_4" localSheetId="74" hidden="1">{"holdco",#N/A,FALSE,"Summary Financials";"holdco",#N/A,FALSE,"Summary Financials"}</definedName>
    <definedName name="__wrn2_4" hidden="1">{"holdco",#N/A,FALSE,"Summary Financials";"holdco",#N/A,FALSE,"Summary Financials"}</definedName>
    <definedName name="__wrn3" localSheetId="28" hidden="1">{"holdco",#N/A,FALSE,"Summary Financials";"holdco",#N/A,FALSE,"Summary Financials"}</definedName>
    <definedName name="__wrn3" localSheetId="20" hidden="1">{"holdco",#N/A,FALSE,"Summary Financials";"holdco",#N/A,FALSE,"Summary Financials"}</definedName>
    <definedName name="__wrn3" localSheetId="21" hidden="1">{"holdco",#N/A,FALSE,"Summary Financials";"holdco",#N/A,FALSE,"Summary Financials"}</definedName>
    <definedName name="__wrn3" localSheetId="44" hidden="1">{"holdco",#N/A,FALSE,"Summary Financials";"holdco",#N/A,FALSE,"Summary Financials"}</definedName>
    <definedName name="__wrn3" localSheetId="74" hidden="1">{"holdco",#N/A,FALSE,"Summary Financials";"holdco",#N/A,FALSE,"Summary Financials"}</definedName>
    <definedName name="__wrn3" localSheetId="63" hidden="1">{"holdco",#N/A,FALSE,"Summary Financials";"holdco",#N/A,FALSE,"Summary Financials"}</definedName>
    <definedName name="__wrn3" hidden="1">{"holdco",#N/A,FALSE,"Summary Financials";"holdco",#N/A,FALSE,"Summary Financials"}</definedName>
    <definedName name="__wrn3_1" localSheetId="28" hidden="1">{"holdco",#N/A,FALSE,"Summary Financials";"holdco",#N/A,FALSE,"Summary Financials"}</definedName>
    <definedName name="__wrn3_1" localSheetId="20" hidden="1">{"holdco",#N/A,FALSE,"Summary Financials";"holdco",#N/A,FALSE,"Summary Financials"}</definedName>
    <definedName name="__wrn3_1" localSheetId="21" hidden="1">{"holdco",#N/A,FALSE,"Summary Financials";"holdco",#N/A,FALSE,"Summary Financials"}</definedName>
    <definedName name="__wrn3_1" localSheetId="74" hidden="1">{"holdco",#N/A,FALSE,"Summary Financials";"holdco",#N/A,FALSE,"Summary Financials"}</definedName>
    <definedName name="__wrn3_1" hidden="1">{"holdco",#N/A,FALSE,"Summary Financials";"holdco",#N/A,FALSE,"Summary Financials"}</definedName>
    <definedName name="__wrn3_2" localSheetId="28" hidden="1">{"holdco",#N/A,FALSE,"Summary Financials";"holdco",#N/A,FALSE,"Summary Financials"}</definedName>
    <definedName name="__wrn3_2" localSheetId="20" hidden="1">{"holdco",#N/A,FALSE,"Summary Financials";"holdco",#N/A,FALSE,"Summary Financials"}</definedName>
    <definedName name="__wrn3_2" localSheetId="21" hidden="1">{"holdco",#N/A,FALSE,"Summary Financials";"holdco",#N/A,FALSE,"Summary Financials"}</definedName>
    <definedName name="__wrn3_2" localSheetId="74" hidden="1">{"holdco",#N/A,FALSE,"Summary Financials";"holdco",#N/A,FALSE,"Summary Financials"}</definedName>
    <definedName name="__wrn3_2" hidden="1">{"holdco",#N/A,FALSE,"Summary Financials";"holdco",#N/A,FALSE,"Summary Financials"}</definedName>
    <definedName name="__wrn3_3" localSheetId="28" hidden="1">{"holdco",#N/A,FALSE,"Summary Financials";"holdco",#N/A,FALSE,"Summary Financials"}</definedName>
    <definedName name="__wrn3_3" localSheetId="20" hidden="1">{"holdco",#N/A,FALSE,"Summary Financials";"holdco",#N/A,FALSE,"Summary Financials"}</definedName>
    <definedName name="__wrn3_3" localSheetId="21" hidden="1">{"holdco",#N/A,FALSE,"Summary Financials";"holdco",#N/A,FALSE,"Summary Financials"}</definedName>
    <definedName name="__wrn3_3" localSheetId="74" hidden="1">{"holdco",#N/A,FALSE,"Summary Financials";"holdco",#N/A,FALSE,"Summary Financials"}</definedName>
    <definedName name="__wrn3_3" hidden="1">{"holdco",#N/A,FALSE,"Summary Financials";"holdco",#N/A,FALSE,"Summary Financials"}</definedName>
    <definedName name="__wrn3_4" localSheetId="28" hidden="1">{"holdco",#N/A,FALSE,"Summary Financials";"holdco",#N/A,FALSE,"Summary Financials"}</definedName>
    <definedName name="__wrn3_4" localSheetId="20" hidden="1">{"holdco",#N/A,FALSE,"Summary Financials";"holdco",#N/A,FALSE,"Summary Financials"}</definedName>
    <definedName name="__wrn3_4" localSheetId="21" hidden="1">{"holdco",#N/A,FALSE,"Summary Financials";"holdco",#N/A,FALSE,"Summary Financials"}</definedName>
    <definedName name="__wrn3_4" localSheetId="74" hidden="1">{"holdco",#N/A,FALSE,"Summary Financials";"holdco",#N/A,FALSE,"Summary Financials"}</definedName>
    <definedName name="__wrn3_4" hidden="1">{"holdco",#N/A,FALSE,"Summary Financials";"holdco",#N/A,FALSE,"Summary Financials"}</definedName>
    <definedName name="__wrn7" localSheetId="28" hidden="1">{"Model Summary",#N/A,FALSE,"Print Chart";"Holdco",#N/A,FALSE,"Print Chart";"Genco",#N/A,FALSE,"Print Chart";"Servco",#N/A,FALSE,"Print Chart";"Genco_Detail",#N/A,FALSE,"Summary Financials";"Servco_Detail",#N/A,FALSE,"Summary Financials"}</definedName>
    <definedName name="__wrn7" localSheetId="20" hidden="1">{"Model Summary",#N/A,FALSE,"Print Chart";"Holdco",#N/A,FALSE,"Print Chart";"Genco",#N/A,FALSE,"Print Chart";"Servco",#N/A,FALSE,"Print Chart";"Genco_Detail",#N/A,FALSE,"Summary Financials";"Servco_Detail",#N/A,FALSE,"Summary Financials"}</definedName>
    <definedName name="__wrn7" localSheetId="21" hidden="1">{"Model Summary",#N/A,FALSE,"Print Chart";"Holdco",#N/A,FALSE,"Print Chart";"Genco",#N/A,FALSE,"Print Chart";"Servco",#N/A,FALSE,"Print Chart";"Genco_Detail",#N/A,FALSE,"Summary Financials";"Servco_Detail",#N/A,FALSE,"Summary Financials"}</definedName>
    <definedName name="__wrn7" localSheetId="44" hidden="1">{"Model Summary",#N/A,FALSE,"Print Chart";"Holdco",#N/A,FALSE,"Print Chart";"Genco",#N/A,FALSE,"Print Chart";"Servco",#N/A,FALSE,"Print Chart";"Genco_Detail",#N/A,FALSE,"Summary Financials";"Servco_Detail",#N/A,FALSE,"Summary Financials"}</definedName>
    <definedName name="__wrn7" localSheetId="74" hidden="1">{"Model Summary",#N/A,FALSE,"Print Chart";"Holdco",#N/A,FALSE,"Print Chart";"Genco",#N/A,FALSE,"Print Chart";"Servco",#N/A,FALSE,"Print Chart";"Genco_Detail",#N/A,FALSE,"Summary Financials";"Servco_Detail",#N/A,FALSE,"Summary Financials"}</definedName>
    <definedName name="__wrn7" localSheetId="63" hidden="1">{"Model Summary",#N/A,FALSE,"Print Chart";"Holdco",#N/A,FALSE,"Print Chart";"Genco",#N/A,FALSE,"Print Chart";"Servco",#N/A,FALSE,"Print Chart";"Genco_Detail",#N/A,FALSE,"Summary Financials";"Servco_Detail",#N/A,FALSE,"Summary Financials"}</definedName>
    <definedName name="__wrn7" hidden="1">{"Model Summary",#N/A,FALSE,"Print Chart";"Holdco",#N/A,FALSE,"Print Chart";"Genco",#N/A,FALSE,"Print Chart";"Servco",#N/A,FALSE,"Print Chart";"Genco_Detail",#N/A,FALSE,"Summary Financials";"Servco_Detail",#N/A,FALSE,"Summary Financials"}</definedName>
    <definedName name="__wrn7_1" localSheetId="28" hidden="1">{"Model Summary",#N/A,FALSE,"Print Chart";"Holdco",#N/A,FALSE,"Print Chart";"Genco",#N/A,FALSE,"Print Chart";"Servco",#N/A,FALSE,"Print Chart";"Genco_Detail",#N/A,FALSE,"Summary Financials";"Servco_Detail",#N/A,FALSE,"Summary Financials"}</definedName>
    <definedName name="__wrn7_1" localSheetId="20" hidden="1">{"Model Summary",#N/A,FALSE,"Print Chart";"Holdco",#N/A,FALSE,"Print Chart";"Genco",#N/A,FALSE,"Print Chart";"Servco",#N/A,FALSE,"Print Chart";"Genco_Detail",#N/A,FALSE,"Summary Financials";"Servco_Detail",#N/A,FALSE,"Summary Financials"}</definedName>
    <definedName name="__wrn7_1" localSheetId="21" hidden="1">{"Model Summary",#N/A,FALSE,"Print Chart";"Holdco",#N/A,FALSE,"Print Chart";"Genco",#N/A,FALSE,"Print Chart";"Servco",#N/A,FALSE,"Print Chart";"Genco_Detail",#N/A,FALSE,"Summary Financials";"Servco_Detail",#N/A,FALSE,"Summary Financials"}</definedName>
    <definedName name="__wrn7_1" localSheetId="74" hidden="1">{"Model Summary",#N/A,FALSE,"Print Chart";"Holdco",#N/A,FALSE,"Print Chart";"Genco",#N/A,FALSE,"Print Chart";"Servco",#N/A,FALSE,"Print Chart";"Genco_Detail",#N/A,FALSE,"Summary Financials";"Servco_Detail",#N/A,FALSE,"Summary Financials"}</definedName>
    <definedName name="__wrn7_1" hidden="1">{"Model Summary",#N/A,FALSE,"Print Chart";"Holdco",#N/A,FALSE,"Print Chart";"Genco",#N/A,FALSE,"Print Chart";"Servco",#N/A,FALSE,"Print Chart";"Genco_Detail",#N/A,FALSE,"Summary Financials";"Servco_Detail",#N/A,FALSE,"Summary Financials"}</definedName>
    <definedName name="__wrn7_2" localSheetId="28" hidden="1">{"Model Summary",#N/A,FALSE,"Print Chart";"Holdco",#N/A,FALSE,"Print Chart";"Genco",#N/A,FALSE,"Print Chart";"Servco",#N/A,FALSE,"Print Chart";"Genco_Detail",#N/A,FALSE,"Summary Financials";"Servco_Detail",#N/A,FALSE,"Summary Financials"}</definedName>
    <definedName name="__wrn7_2" localSheetId="20" hidden="1">{"Model Summary",#N/A,FALSE,"Print Chart";"Holdco",#N/A,FALSE,"Print Chart";"Genco",#N/A,FALSE,"Print Chart";"Servco",#N/A,FALSE,"Print Chart";"Genco_Detail",#N/A,FALSE,"Summary Financials";"Servco_Detail",#N/A,FALSE,"Summary Financials"}</definedName>
    <definedName name="__wrn7_2" localSheetId="21" hidden="1">{"Model Summary",#N/A,FALSE,"Print Chart";"Holdco",#N/A,FALSE,"Print Chart";"Genco",#N/A,FALSE,"Print Chart";"Servco",#N/A,FALSE,"Print Chart";"Genco_Detail",#N/A,FALSE,"Summary Financials";"Servco_Detail",#N/A,FALSE,"Summary Financials"}</definedName>
    <definedName name="__wrn7_2" localSheetId="74" hidden="1">{"Model Summary",#N/A,FALSE,"Print Chart";"Holdco",#N/A,FALSE,"Print Chart";"Genco",#N/A,FALSE,"Print Chart";"Servco",#N/A,FALSE,"Print Chart";"Genco_Detail",#N/A,FALSE,"Summary Financials";"Servco_Detail",#N/A,FALSE,"Summary Financials"}</definedName>
    <definedName name="__wrn7_2" hidden="1">{"Model Summary",#N/A,FALSE,"Print Chart";"Holdco",#N/A,FALSE,"Print Chart";"Genco",#N/A,FALSE,"Print Chart";"Servco",#N/A,FALSE,"Print Chart";"Genco_Detail",#N/A,FALSE,"Summary Financials";"Servco_Detail",#N/A,FALSE,"Summary Financials"}</definedName>
    <definedName name="__wrn7_3" localSheetId="28" hidden="1">{"Model Summary",#N/A,FALSE,"Print Chart";"Holdco",#N/A,FALSE,"Print Chart";"Genco",#N/A,FALSE,"Print Chart";"Servco",#N/A,FALSE,"Print Chart";"Genco_Detail",#N/A,FALSE,"Summary Financials";"Servco_Detail",#N/A,FALSE,"Summary Financials"}</definedName>
    <definedName name="__wrn7_3" localSheetId="20" hidden="1">{"Model Summary",#N/A,FALSE,"Print Chart";"Holdco",#N/A,FALSE,"Print Chart";"Genco",#N/A,FALSE,"Print Chart";"Servco",#N/A,FALSE,"Print Chart";"Genco_Detail",#N/A,FALSE,"Summary Financials";"Servco_Detail",#N/A,FALSE,"Summary Financials"}</definedName>
    <definedName name="__wrn7_3" localSheetId="21" hidden="1">{"Model Summary",#N/A,FALSE,"Print Chart";"Holdco",#N/A,FALSE,"Print Chart";"Genco",#N/A,FALSE,"Print Chart";"Servco",#N/A,FALSE,"Print Chart";"Genco_Detail",#N/A,FALSE,"Summary Financials";"Servco_Detail",#N/A,FALSE,"Summary Financials"}</definedName>
    <definedName name="__wrn7_3" localSheetId="74" hidden="1">{"Model Summary",#N/A,FALSE,"Print Chart";"Holdco",#N/A,FALSE,"Print Chart";"Genco",#N/A,FALSE,"Print Chart";"Servco",#N/A,FALSE,"Print Chart";"Genco_Detail",#N/A,FALSE,"Summary Financials";"Servco_Detail",#N/A,FALSE,"Summary Financials"}</definedName>
    <definedName name="__wrn7_3" hidden="1">{"Model Summary",#N/A,FALSE,"Print Chart";"Holdco",#N/A,FALSE,"Print Chart";"Genco",#N/A,FALSE,"Print Chart";"Servco",#N/A,FALSE,"Print Chart";"Genco_Detail",#N/A,FALSE,"Summary Financials";"Servco_Detail",#N/A,FALSE,"Summary Financials"}</definedName>
    <definedName name="__wrn7_4" localSheetId="28" hidden="1">{"Model Summary",#N/A,FALSE,"Print Chart";"Holdco",#N/A,FALSE,"Print Chart";"Genco",#N/A,FALSE,"Print Chart";"Servco",#N/A,FALSE,"Print Chart";"Genco_Detail",#N/A,FALSE,"Summary Financials";"Servco_Detail",#N/A,FALSE,"Summary Financials"}</definedName>
    <definedName name="__wrn7_4" localSheetId="20" hidden="1">{"Model Summary",#N/A,FALSE,"Print Chart";"Holdco",#N/A,FALSE,"Print Chart";"Genco",#N/A,FALSE,"Print Chart";"Servco",#N/A,FALSE,"Print Chart";"Genco_Detail",#N/A,FALSE,"Summary Financials";"Servco_Detail",#N/A,FALSE,"Summary Financials"}</definedName>
    <definedName name="__wrn7_4" localSheetId="21" hidden="1">{"Model Summary",#N/A,FALSE,"Print Chart";"Holdco",#N/A,FALSE,"Print Chart";"Genco",#N/A,FALSE,"Print Chart";"Servco",#N/A,FALSE,"Print Chart";"Genco_Detail",#N/A,FALSE,"Summary Financials";"Servco_Detail",#N/A,FALSE,"Summary Financials"}</definedName>
    <definedName name="__wrn7_4" localSheetId="74" hidden="1">{"Model Summary",#N/A,FALSE,"Print Chart";"Holdco",#N/A,FALSE,"Print Chart";"Genco",#N/A,FALSE,"Print Chart";"Servco",#N/A,FALSE,"Print Chart";"Genco_Detail",#N/A,FALSE,"Summary Financials";"Servco_Detail",#N/A,FALSE,"Summary Financials"}</definedName>
    <definedName name="__wrn7_4" hidden="1">{"Model Summary",#N/A,FALSE,"Print Chart";"Holdco",#N/A,FALSE,"Print Chart";"Genco",#N/A,FALSE,"Print Chart";"Servco",#N/A,FALSE,"Print Chart";"Genco_Detail",#N/A,FALSE,"Summary Financials";"Servco_Detail",#N/A,FALSE,"Summary Financials"}</definedName>
    <definedName name="__wrn8" localSheetId="28" hidden="1">{"holdco",#N/A,FALSE,"Summary Financials";"holdco",#N/A,FALSE,"Summary Financials"}</definedName>
    <definedName name="__wrn8" localSheetId="20" hidden="1">{"holdco",#N/A,FALSE,"Summary Financials";"holdco",#N/A,FALSE,"Summary Financials"}</definedName>
    <definedName name="__wrn8" localSheetId="21" hidden="1">{"holdco",#N/A,FALSE,"Summary Financials";"holdco",#N/A,FALSE,"Summary Financials"}</definedName>
    <definedName name="__wrn8" localSheetId="44" hidden="1">{"holdco",#N/A,FALSE,"Summary Financials";"holdco",#N/A,FALSE,"Summary Financials"}</definedName>
    <definedName name="__wrn8" localSheetId="74" hidden="1">{"holdco",#N/A,FALSE,"Summary Financials";"holdco",#N/A,FALSE,"Summary Financials"}</definedName>
    <definedName name="__wrn8" localSheetId="63" hidden="1">{"holdco",#N/A,FALSE,"Summary Financials";"holdco",#N/A,FALSE,"Summary Financials"}</definedName>
    <definedName name="__wrn8" hidden="1">{"holdco",#N/A,FALSE,"Summary Financials";"holdco",#N/A,FALSE,"Summary Financials"}</definedName>
    <definedName name="__wrn8_1" localSheetId="28" hidden="1">{"holdco",#N/A,FALSE,"Summary Financials";"holdco",#N/A,FALSE,"Summary Financials"}</definedName>
    <definedName name="__wrn8_1" localSheetId="20" hidden="1">{"holdco",#N/A,FALSE,"Summary Financials";"holdco",#N/A,FALSE,"Summary Financials"}</definedName>
    <definedName name="__wrn8_1" localSheetId="21" hidden="1">{"holdco",#N/A,FALSE,"Summary Financials";"holdco",#N/A,FALSE,"Summary Financials"}</definedName>
    <definedName name="__wrn8_1" localSheetId="74" hidden="1">{"holdco",#N/A,FALSE,"Summary Financials";"holdco",#N/A,FALSE,"Summary Financials"}</definedName>
    <definedName name="__wrn8_1" hidden="1">{"holdco",#N/A,FALSE,"Summary Financials";"holdco",#N/A,FALSE,"Summary Financials"}</definedName>
    <definedName name="__wrn8_2" localSheetId="28" hidden="1">{"holdco",#N/A,FALSE,"Summary Financials";"holdco",#N/A,FALSE,"Summary Financials"}</definedName>
    <definedName name="__wrn8_2" localSheetId="20" hidden="1">{"holdco",#N/A,FALSE,"Summary Financials";"holdco",#N/A,FALSE,"Summary Financials"}</definedName>
    <definedName name="__wrn8_2" localSheetId="21" hidden="1">{"holdco",#N/A,FALSE,"Summary Financials";"holdco",#N/A,FALSE,"Summary Financials"}</definedName>
    <definedName name="__wrn8_2" localSheetId="74" hidden="1">{"holdco",#N/A,FALSE,"Summary Financials";"holdco",#N/A,FALSE,"Summary Financials"}</definedName>
    <definedName name="__wrn8_2" hidden="1">{"holdco",#N/A,FALSE,"Summary Financials";"holdco",#N/A,FALSE,"Summary Financials"}</definedName>
    <definedName name="__wrn8_3" localSheetId="28" hidden="1">{"holdco",#N/A,FALSE,"Summary Financials";"holdco",#N/A,FALSE,"Summary Financials"}</definedName>
    <definedName name="__wrn8_3" localSheetId="20" hidden="1">{"holdco",#N/A,FALSE,"Summary Financials";"holdco",#N/A,FALSE,"Summary Financials"}</definedName>
    <definedName name="__wrn8_3" localSheetId="21" hidden="1">{"holdco",#N/A,FALSE,"Summary Financials";"holdco",#N/A,FALSE,"Summary Financials"}</definedName>
    <definedName name="__wrn8_3" localSheetId="74" hidden="1">{"holdco",#N/A,FALSE,"Summary Financials";"holdco",#N/A,FALSE,"Summary Financials"}</definedName>
    <definedName name="__wrn8_3" hidden="1">{"holdco",#N/A,FALSE,"Summary Financials";"holdco",#N/A,FALSE,"Summary Financials"}</definedName>
    <definedName name="__wrn8_4" localSheetId="28" hidden="1">{"holdco",#N/A,FALSE,"Summary Financials";"holdco",#N/A,FALSE,"Summary Financials"}</definedName>
    <definedName name="__wrn8_4" localSheetId="20" hidden="1">{"holdco",#N/A,FALSE,"Summary Financials";"holdco",#N/A,FALSE,"Summary Financials"}</definedName>
    <definedName name="__wrn8_4" localSheetId="21" hidden="1">{"holdco",#N/A,FALSE,"Summary Financials";"holdco",#N/A,FALSE,"Summary Financials"}</definedName>
    <definedName name="__wrn8_4" localSheetId="74" hidden="1">{"holdco",#N/A,FALSE,"Summary Financials";"holdco",#N/A,FALSE,"Summary Financials"}</definedName>
    <definedName name="__wrn8_4" hidden="1">{"holdco",#N/A,FALSE,"Summary Financials";"holdco",#N/A,FALSE,"Summary Financials"}</definedName>
    <definedName name="_139__123Graph_LBL_DCHART_3" hidden="1">[2]Graphs!$D$59:$D$59</definedName>
    <definedName name="_142__123Graph_LBL_FCHART_1" hidden="1">[2]Graphs!$G$59:$G$59</definedName>
    <definedName name="_143__123Graph_LBL_FCHART_3" hidden="1">[2]Graphs!$G$59:$G$59</definedName>
    <definedName name="_33__123Graph_LBL_ECHART_3" hidden="1">[2]Graphs!$F$59:$F$59</definedName>
    <definedName name="_34__123Graph_LBL_FCHART_1" hidden="1">[2]Graphs!$G$59:$G$59</definedName>
    <definedName name="_35__123Graph_LBL_FCHART_3" hidden="1">[2]Graphs!$G$59:$G$59</definedName>
    <definedName name="_49__123Graph_LBL_FCHART_1" hidden="1">[2]Graphs!$G$59:$G$59</definedName>
    <definedName name="_AtRisk_FitDataRange_FIT_1011A_FBAE" hidden="1">#REF!</definedName>
    <definedName name="_AtRisk_FitDataRange_FIT_17E8C_20BD8" hidden="1">#REF!</definedName>
    <definedName name="_AtRisk_FitDataRange_FIT_1DEB0_6DB18" hidden="1">#REF!</definedName>
    <definedName name="_AtRisk_FitDataRange_FIT_2280B_45A39" hidden="1">'[3]8. Model G '!#REF!</definedName>
    <definedName name="_AtRisk_FitDataRange_FIT_323D9_6FBA6" hidden="1">#REF!</definedName>
    <definedName name="_AtRisk_FitDataRange_FIT_365FC_67E33" hidden="1">#REF!</definedName>
    <definedName name="_AtRisk_FitDataRange_FIT_532DB_74BED" hidden="1">#REF!</definedName>
    <definedName name="_AtRisk_FitDataRange_FIT_6608D_D355B" hidden="1">#REF!</definedName>
    <definedName name="_AtRisk_FitDataRange_FIT_8286E_12734" hidden="1">#REF!</definedName>
    <definedName name="_AtRisk_FitDataRange_FIT_89C7D_AAA8F" hidden="1">#REF!</definedName>
    <definedName name="_AtRisk_FitDataRange_FIT_9455F_F06D3" hidden="1">#REF!</definedName>
    <definedName name="_AtRisk_FitDataRange_FIT_A28F9_8D09A" hidden="1">'[3]8. Model G '!#REF!</definedName>
    <definedName name="_AtRisk_FitDataRange_FIT_A3DBD_EDC1C" hidden="1">#REF!</definedName>
    <definedName name="_AtRisk_FitDataRange_FIT_A4EA1_559A" hidden="1">#REF!</definedName>
    <definedName name="_AtRisk_FitDataRange_FIT_B45A0_D9C47" hidden="1">#REF!</definedName>
    <definedName name="_AtRisk_FitDataRange_FIT_B529B_53E7B" hidden="1">#REF!</definedName>
    <definedName name="_AtRisk_FitDataRange_FIT_B7BA1_791C6" hidden="1">#REF!</definedName>
    <definedName name="_AtRisk_FitDataRange_FIT_BDACA_CB639" hidden="1">#REF!</definedName>
    <definedName name="_AtRisk_FitDataRange_FIT_C34BA_CC8A8" hidden="1">#REF!</definedName>
    <definedName name="_AtRisk_FitDataRange_FIT_C6B51_97A11" hidden="1">#REF!</definedName>
    <definedName name="_AtRisk_FitDataRange_FIT_CCE47_9E8E0" hidden="1">#REF!</definedName>
    <definedName name="_AtRisk_FitDataRange_FIT_D042_BF427" hidden="1">#REF!</definedName>
    <definedName name="_AtRisk_FitDataRange_FIT_D76B2_3E4A4" hidden="1">#REF!</definedName>
    <definedName name="_AtRisk_FitDataRange_FIT_E287_8F623" hidden="1">#REF!</definedName>
    <definedName name="_AtRisk_FitDataRange_FIT_EF6A6_1836D" hidden="1">#REF!</definedName>
    <definedName name="_AtRisk_SimSetting_AutomaticallyGenerateReports" hidden="1">FALSE</definedName>
    <definedName name="_AtRisk_SimSetting_AutomaticResultsDisplayMode" localSheetId="28" hidden="1">0</definedName>
    <definedName name="_AtRisk_SimSetting_AutomaticResultsDisplayMode" localSheetId="74" hidden="1">0</definedName>
    <definedName name="_AtRisk_SimSetting_AutomaticResultsDisplayMode" localSheetId="63" hidden="1">0</definedName>
    <definedName name="_AtRisk_SimSetting_AutomaticResultsDisplayMode" localSheetId="64" hidden="1">0</definedName>
    <definedName name="_AtRisk_SimSetting_AutomaticResultsDisplayMode" localSheetId="65" hidden="1">0</definedName>
    <definedName name="_AtRisk_SimSetting_AutomaticResultsDisplayMode" localSheetId="75" hidden="1">0</definedName>
    <definedName name="_AtRisk_SimSetting_AutomaticResultsDisplayMode" hidden="1">3</definedName>
    <definedName name="_AtRisk_SimSetting_AutomaticResultsDisplayMode_1"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8</definedName>
    <definedName name="_AtRisk_SimSetting_MultipleCPUMode" hidden="1">0</definedName>
    <definedName name="_AtRisk_SimSetting_RandomNumberGenerator" localSheetId="28" hidden="1">0</definedName>
    <definedName name="_AtRisk_SimSetting_RandomNumberGenerator" localSheetId="74" hidden="1">0</definedName>
    <definedName name="_AtRisk_SimSetting_RandomNumberGenerator" localSheetId="63" hidden="1">0</definedName>
    <definedName name="_AtRisk_SimSetting_RandomNumberGenerator" localSheetId="64" hidden="1">0</definedName>
    <definedName name="_AtRisk_SimSetting_RandomNumberGenerator" localSheetId="65" hidden="1">0</definedName>
    <definedName name="_AtRisk_SimSetting_RandomNumberGenerator" localSheetId="75" hidden="1">0</definedName>
    <definedName name="_AtRisk_SimSetting_RandomNumberGenerator" hidden="1">7</definedName>
    <definedName name="_AtRisk_SimSetting_RandomNumberGenerator_1" hidden="1">7</definedName>
    <definedName name="_AtRisk_SimSetting_ReportOptionCustomItemCumulativeOverlay01" hidden="1">0</definedName>
    <definedName name="_AtRisk_SimSetting_ReportOptionCustomItemCumulativeOverlay02" hidden="1">0</definedName>
    <definedName name="_AtRisk_SimSetting_ReportOptionCustomItemCumulativeOverlay03" hidden="1">0</definedName>
    <definedName name="_AtRisk_SimSetting_ReportOptionCustomItemCumulativeOverlay04" hidden="1">0</definedName>
    <definedName name="_AtRisk_SimSetting_ReportOptionCustomItemCumulativeOverlay05" hidden="1">0</definedName>
    <definedName name="_AtRisk_SimSetting_ReportOptionCustomItemCumulativeOverlay06" hidden="1">0</definedName>
    <definedName name="_AtRisk_SimSetting_ReportOptionCustomItemDistributionFormat01" hidden="1">1</definedName>
    <definedName name="_AtRisk_SimSetting_ReportOptionCustomItemDistributionFormat02" hidden="1">1</definedName>
    <definedName name="_AtRisk_SimSetting_ReportOptionCustomItemDistributionFormat03" hidden="1">4</definedName>
    <definedName name="_AtRisk_SimSetting_ReportOptionCustomItemDistributionFormat04" hidden="1">1</definedName>
    <definedName name="_AtRisk_SimSetting_ReportOptionCustomItemDistributionFormat05" hidden="1">1</definedName>
    <definedName name="_AtRisk_SimSetting_ReportOptionCustomItemDistributionFormat06" hidden="1">1</definedName>
    <definedName name="_AtRisk_SimSetting_ReportOptionCustomItemGraphFormat01" hidden="1">1</definedName>
    <definedName name="_AtRisk_SimSetting_ReportOptionCustomItemGraphFormat02" hidden="1">1</definedName>
    <definedName name="_AtRisk_SimSetting_ReportOptionCustomItemGraphFormat03" hidden="1">1</definedName>
    <definedName name="_AtRisk_SimSetting_ReportOptionCustomItemGraphFormat04" hidden="1">1</definedName>
    <definedName name="_AtRisk_SimSetting_ReportOptionCustomItemGraphFormat05" hidden="1">1</definedName>
    <definedName name="_AtRisk_SimSetting_ReportOptionCustomItemGraphFormat06" hidden="1">1</definedName>
    <definedName name="_AtRisk_SimSetting_ReportOptionCustomItemItemIndex01" hidden="1">0</definedName>
    <definedName name="_AtRisk_SimSetting_ReportOptionCustomItemItemIndex02" hidden="1">1</definedName>
    <definedName name="_AtRisk_SimSetting_ReportOptionCustomItemItemIndex03" hidden="1">2</definedName>
    <definedName name="_AtRisk_SimSetting_ReportOptionCustomItemItemIndex04" hidden="1">3</definedName>
    <definedName name="_AtRisk_SimSetting_ReportOptionCustomItemItemIndex05" hidden="1">4</definedName>
    <definedName name="_AtRisk_SimSetting_ReportOptionCustomItemItemIndex06" hidden="1">5</definedName>
    <definedName name="_AtRisk_SimSetting_ReportOptionCustomItemItemSize01" hidden="1">0</definedName>
    <definedName name="_AtRisk_SimSetting_ReportOptionCustomItemItemSize02" hidden="1">0</definedName>
    <definedName name="_AtRisk_SimSetting_ReportOptionCustomItemItemSize03" hidden="1">0</definedName>
    <definedName name="_AtRisk_SimSetting_ReportOptionCustomItemItemSize04" hidden="1">0</definedName>
    <definedName name="_AtRisk_SimSetting_ReportOptionCustomItemItemSize05" hidden="1">0</definedName>
    <definedName name="_AtRisk_SimSetting_ReportOptionCustomItemItemSize06" hidden="1">0</definedName>
    <definedName name="_AtRisk_SimSetting_ReportOptionCustomItemItemType01" hidden="1">1</definedName>
    <definedName name="_AtRisk_SimSetting_ReportOptionCustomItemItemType02" hidden="1">5</definedName>
    <definedName name="_AtRisk_SimSetting_ReportOptionCustomItemItemType03" hidden="1">1</definedName>
    <definedName name="_AtRisk_SimSetting_ReportOptionCustomItemItemType04" hidden="1">3</definedName>
    <definedName name="_AtRisk_SimSetting_ReportOptionCustomItemItemType05" hidden="1">2</definedName>
    <definedName name="_AtRisk_SimSetting_ReportOptionCustomItemItemType06" hidden="1">4</definedName>
    <definedName name="_AtRisk_SimSetting_ReportOptionCustomItemLegendType01" hidden="1">0</definedName>
    <definedName name="_AtRisk_SimSetting_ReportOptionCustomItemLegendType02" hidden="1">0</definedName>
    <definedName name="_AtRisk_SimSetting_ReportOptionCustomItemLegendType03" hidden="1">0</definedName>
    <definedName name="_AtRisk_SimSetting_ReportOptionCustomItemLegendType04" hidden="1">0</definedName>
    <definedName name="_AtRisk_SimSetting_ReportOptionCustomItemLegendType05" hidden="1">0</definedName>
    <definedName name="_AtRisk_SimSetting_ReportOptionCustomItemLegendType06" hidden="1">0</definedName>
    <definedName name="_AtRisk_SimSetting_ReportOptionCustomItemsCount" hidden="1">0</definedName>
    <definedName name="_AtRisk_SimSetting_ReportOptionCustomItemSensitivityFormat01" hidden="1">1</definedName>
    <definedName name="_AtRisk_SimSetting_ReportOptionCustomItemSensitivityFormat02" hidden="1">1</definedName>
    <definedName name="_AtRisk_SimSetting_ReportOptionCustomItemSensitivityFormat03" hidden="1">1</definedName>
    <definedName name="_AtRisk_SimSetting_ReportOptionCustomItemSensitivityFormat04" hidden="1">1</definedName>
    <definedName name="_AtRisk_SimSetting_ReportOptionCustomItemSensitivityFormat05" hidden="1">1</definedName>
    <definedName name="_AtRisk_SimSetting_ReportOptionCustomItemSensitivityFormat06" hidden="1">1</definedName>
    <definedName name="_AtRisk_SimSetting_ReportOptionCustomItemSummaryGraphType01" hidden="1">0</definedName>
    <definedName name="_AtRisk_SimSetting_ReportOptionCustomItemSummaryGraphType02" hidden="1">0</definedName>
    <definedName name="_AtRisk_SimSetting_ReportOptionCustomItemSummaryGraphType03" hidden="1">0</definedName>
    <definedName name="_AtRisk_SimSetting_ReportOptionCustomItemSummaryGraphType04" hidden="1">0</definedName>
    <definedName name="_AtRisk_SimSetting_ReportOptionCustomItemSummaryGraphType05" hidden="1">0</definedName>
    <definedName name="_AtRisk_SimSetting_ReportOptionCustomItemSummaryGraphType06"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001" hidden="1">"Full UCA - OHL=1.1"</definedName>
    <definedName name="_AtRisk_SimSetting_SimName002" hidden="1">"Full UCA - OHL=2.5"</definedName>
    <definedName name="_AtRisk_SimSetting_SimName003" hidden="1">"10% cut - OHL=1.1"</definedName>
    <definedName name="_AtRisk_SimSetting_SimName004" hidden="1">"10% cut - OHL=2.5"</definedName>
    <definedName name="_AtRisk_SimSetting_SimName005" hidden="1">"15% cut - OHL=1.1"</definedName>
    <definedName name="_AtRisk_SimSetting_SimName006" hidden="1">"15% cut - OHL=2.5"</definedName>
    <definedName name="_AtRisk_SimSetting_SimName007" hidden="1">"20% cut - OHL=1.1"</definedName>
    <definedName name="_AtRisk_SimSetting_SimName008" hidden="1">"20% cut - OHL=2.5"</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example" localSheetId="28" hidden="1">#REF!</definedName>
    <definedName name="_example" localSheetId="20" hidden="1">#REF!</definedName>
    <definedName name="_example" localSheetId="21" hidden="1">#REF!</definedName>
    <definedName name="_example" localSheetId="74" hidden="1">#REF!</definedName>
    <definedName name="_example" hidden="1">#REF!</definedName>
    <definedName name="_Fill" localSheetId="28" hidden="1">#REF!</definedName>
    <definedName name="_Fill" localSheetId="74" hidden="1">#REF!</definedName>
    <definedName name="_Fill" localSheetId="63" hidden="1">#REF!</definedName>
    <definedName name="_Fill" hidden="1">#REF!</definedName>
    <definedName name="_Key1" localSheetId="44" hidden="1">#REF!</definedName>
    <definedName name="_Key1" localSheetId="63" hidden="1">#REF!</definedName>
    <definedName name="_Key1" hidden="1">#REF!</definedName>
    <definedName name="_Key2" localSheetId="44" hidden="1">#REF!</definedName>
    <definedName name="_Key2" localSheetId="63" hidden="1">#REF!</definedName>
    <definedName name="_Key2" hidden="1">#REF!</definedName>
    <definedName name="_Order1" hidden="1">255</definedName>
    <definedName name="_Order2" hidden="1">0</definedName>
    <definedName name="_Sort" localSheetId="28" hidden="1">#REF!</definedName>
    <definedName name="_Sort" localSheetId="44" hidden="1">#REF!</definedName>
    <definedName name="_Sort" localSheetId="74" hidden="1">#REF!</definedName>
    <definedName name="_Sort" localSheetId="63" hidden="1">#REF!</definedName>
    <definedName name="_Sort" hidden="1">#REF!</definedName>
    <definedName name="a" localSheetId="63" hidden="1">#REF!</definedName>
    <definedName name="a" hidden="1">#REF!</definedName>
    <definedName name="AAA_duser" hidden="1">"OFF"</definedName>
    <definedName name="AAB_GSPPG" hidden="1">"AAB_Goldman Sachs PPG Chart Utilities 1.0g"</definedName>
    <definedName name="AccessDatabase" localSheetId="64" hidden="1">"C:\My Documents\MAUI MALL1.mdb"</definedName>
    <definedName name="AccessDatabase" localSheetId="65" hidden="1">"C:\My Documents\MAUI MALL1.mdb"</definedName>
    <definedName name="AccessDatabase" localSheetId="75" hidden="1">"C:\My Documents\MAUI MALL1.mdb"</definedName>
    <definedName name="AccessDatabase" hidden="1">"C:\DATA\KEVIN\MODELS\Model 0218.mdb"</definedName>
    <definedName name="ACwvu.CapersView." localSheetId="28" hidden="1">[4]Sheet1!#REF!</definedName>
    <definedName name="ACwvu.CapersView." localSheetId="20" hidden="1">[4]Sheet1!#REF!</definedName>
    <definedName name="ACwvu.CapersView." localSheetId="21" hidden="1">[4]Sheet1!#REF!</definedName>
    <definedName name="ACwvu.CapersView." localSheetId="44" hidden="1">[4]Sheet1!#REF!</definedName>
    <definedName name="ACwvu.CapersView." localSheetId="74" hidden="1">[4]Sheet1!#REF!</definedName>
    <definedName name="ACwvu.CapersView." localSheetId="63" hidden="1">[4]Sheet1!#REF!</definedName>
    <definedName name="ACwvu.CapersView." hidden="1">[4]Sheet1!#REF!</definedName>
    <definedName name="ACwvu.Japan_Capers_Ed_Pub." localSheetId="28" hidden="1">#REF!</definedName>
    <definedName name="ACwvu.Japan_Capers_Ed_Pub." localSheetId="44" hidden="1">#REF!</definedName>
    <definedName name="ACwvu.Japan_Capers_Ed_Pub." localSheetId="74" hidden="1">#REF!</definedName>
    <definedName name="ACwvu.Japan_Capers_Ed_Pub." localSheetId="63" hidden="1">#REF!</definedName>
    <definedName name="ACwvu.Japan_Capers_Ed_Pub." hidden="1">#REF!</definedName>
    <definedName name="ACwvu.KJP_CC." localSheetId="44" hidden="1">#REF!</definedName>
    <definedName name="ACwvu.KJP_CC." localSheetId="63" hidden="1">#REF!</definedName>
    <definedName name="ACwvu.KJP_CC." hidden="1">#REF!</definedName>
    <definedName name="ADD">'[5]R5 Input page'!$D$98:$M$98</definedName>
    <definedName name="ADDSF6">#REF!</definedName>
    <definedName name="AFFTIRG">'[5]R5 Input page'!$E$115:$M$115</definedName>
    <definedName name="AFFTIRG2">'[6]R5 Input page'!$F$112:$M$112</definedName>
    <definedName name="AFFTIRG3">'[6]R5 Input page'!$F$121:$M$121</definedName>
    <definedName name="AFFTIRG4">'[6]R5 Input page'!$F$130:$M$130</definedName>
    <definedName name="AFFTIRG5">'[6]R5 Input page'!$F$139:$M$139</definedName>
    <definedName name="AFFTIRGDEPN">'[5]R5 Input page'!$E$116:$M$116</definedName>
    <definedName name="AFFTIRGDepn2">'[6]R5 Input page'!$F$113:$M$113</definedName>
    <definedName name="AFFTIRGDepn3">'[6]R5 Input page'!$F$122:$M$122</definedName>
    <definedName name="AFFTIRGDepn4">'[6]R5 Input page'!$F$131:$M$131</definedName>
    <definedName name="AFFTIRGDepn5">'[6]R5 Input page'!$F$140:$M$140</definedName>
    <definedName name="ALE">'[5]R5 Input page'!$D$102:$M$102</definedName>
    <definedName name="ANIA">'[5]R9 Innovation incentive'!$F$26:$M$26</definedName>
    <definedName name="ANLL" localSheetId="28">'[7]R4 Licence Condition Values'!$F$52:$M$52</definedName>
    <definedName name="ANLL" localSheetId="20">'[7]R4 Licence Condition Values'!$F$52:$M$52</definedName>
    <definedName name="ANLL" localSheetId="21">'[7]R4 Licence Condition Values'!$F$52:$M$52</definedName>
    <definedName name="ANLL" localSheetId="74">'[7]R4 Licence Condition Values'!$F$52:$M$52</definedName>
    <definedName name="ANLL">'[8]R4 Licence Condition Values'!$F$52:$M$52</definedName>
    <definedName name="ANLU" localSheetId="28">'[7]R4 Licence Condition Values'!$F$53:$M$53</definedName>
    <definedName name="ANLU" localSheetId="20">'[7]R4 Licence Condition Values'!$F$53:$M$53</definedName>
    <definedName name="ANLU" localSheetId="21">'[7]R4 Licence Condition Values'!$F$53:$M$53</definedName>
    <definedName name="ANLU" localSheetId="74">'[7]R4 Licence Condition Values'!$F$53:$M$53</definedName>
    <definedName name="ANLU">'[8]R4 Licence Condition Values'!$F$53:$M$53</definedName>
    <definedName name="AssetClass" hidden="1">'[9]A0.5_Data_Constants'!$A$71:$A$76</definedName>
    <definedName name="AssetDesc" hidden="1">'[9]A0.5_Data_Constants'!$B$55:$B$103</definedName>
    <definedName name="ATIRG">'[5]R5 Input page'!$E$119:$M$119</definedName>
    <definedName name="ATIRG2">'[6]R5 Input page'!$F$116:$M$116</definedName>
    <definedName name="ATIRG3">'[6]R5 Input page'!$F$125:$M$125</definedName>
    <definedName name="ATIRG4">'[6]R5 Input page'!$F$134:$M$134</definedName>
    <definedName name="ATIRG5">'[6]R5 Input page'!$F$143:$M$143</definedName>
    <definedName name="b" localSheetId="26" hidden="1">{#N/A,#N/A,FALSE,"DI 2 YEAR MASTER SCHEDULE"}</definedName>
    <definedName name="b" localSheetId="27" hidden="1">{#N/A,#N/A,FALSE,"DI 2 YEAR MASTER SCHEDULE"}</definedName>
    <definedName name="b" localSheetId="28" hidden="1">{#N/A,#N/A,FALSE,"DI 2 YEAR MASTER SCHEDULE"}</definedName>
    <definedName name="b" localSheetId="17" hidden="1">{#N/A,#N/A,FALSE,"DI 2 YEAR MASTER SCHEDULE"}</definedName>
    <definedName name="b" localSheetId="19" hidden="1">{#N/A,#N/A,FALSE,"DI 2 YEAR MASTER SCHEDULE"}</definedName>
    <definedName name="b" localSheetId="20" hidden="1">{#N/A,#N/A,FALSE,"DI 2 YEAR MASTER SCHEDULE"}</definedName>
    <definedName name="b" localSheetId="21" hidden="1">{#N/A,#N/A,FALSE,"DI 2 YEAR MASTER SCHEDULE"}</definedName>
    <definedName name="b" localSheetId="44" hidden="1">{#N/A,#N/A,FALSE,"DI 2 YEAR MASTER SCHEDULE"}</definedName>
    <definedName name="b" localSheetId="74" hidden="1">{#N/A,#N/A,FALSE,"DI 2 YEAR MASTER SCHEDULE"}</definedName>
    <definedName name="b" localSheetId="63" hidden="1">{#N/A,#N/A,FALSE,"DI 2 YEAR MASTER SCHEDULE"}</definedName>
    <definedName name="b" localSheetId="64" hidden="1">{#N/A,#N/A,FALSE,"DI 2 YEAR MASTER SCHEDULE"}</definedName>
    <definedName name="b" localSheetId="65" hidden="1">{#N/A,#N/A,FALSE,"DI 2 YEAR MASTER SCHEDULE"}</definedName>
    <definedName name="b" localSheetId="75" hidden="1">{#N/A,#N/A,FALSE,"DI 2 YEAR MASTER SCHEDULE"}</definedName>
    <definedName name="b" localSheetId="85" hidden="1">{#N/A,#N/A,FALSE,"DI 2 YEAR MASTER SCHEDULE"}</definedName>
    <definedName name="b" localSheetId="76" hidden="1">{#N/A,#N/A,FALSE,"DI 2 YEAR MASTER SCHEDULE"}</definedName>
    <definedName name="b" localSheetId="77" hidden="1">{#N/A,#N/A,FALSE,"DI 2 YEAR MASTER SCHEDULE"}</definedName>
    <definedName name="b" localSheetId="78" hidden="1">{#N/A,#N/A,FALSE,"DI 2 YEAR MASTER SCHEDULE"}</definedName>
    <definedName name="b" localSheetId="79" hidden="1">{#N/A,#N/A,FALSE,"DI 2 YEAR MASTER SCHEDULE"}</definedName>
    <definedName name="b" localSheetId="82" hidden="1">{#N/A,#N/A,FALSE,"DI 2 YEAR MASTER SCHEDULE"}</definedName>
    <definedName name="b" localSheetId="83" hidden="1">{#N/A,#N/A,FALSE,"DI 2 YEAR MASTER SCHEDULE"}</definedName>
    <definedName name="b" hidden="1">{#N/A,#N/A,FALSE,"DI 2 YEAR MASTER SCHEDULE"}</definedName>
    <definedName name="BASE">'[5]R5 Input page'!$E$97</definedName>
    <definedName name="Baseline_Risk" localSheetId="28">#REF!</definedName>
    <definedName name="Baseline_Risk" localSheetId="20">#REF!</definedName>
    <definedName name="Baseline_Risk" localSheetId="21">#REF!</definedName>
    <definedName name="Baseline_Risk" localSheetId="74">#REF!</definedName>
    <definedName name="Baseline_Risk">#REF!</definedName>
    <definedName name="bb" localSheetId="26" hidden="1">{#N/A,#N/A,FALSE,"PRJCTED MNTHLY QTY's"}</definedName>
    <definedName name="bb" localSheetId="27" hidden="1">{#N/A,#N/A,FALSE,"PRJCTED MNTHLY QTY's"}</definedName>
    <definedName name="bb" localSheetId="28" hidden="1">{#N/A,#N/A,FALSE,"PRJCTED MNTHLY QTY's"}</definedName>
    <definedName name="bb" localSheetId="17" hidden="1">{#N/A,#N/A,FALSE,"PRJCTED MNTHLY QTY's"}</definedName>
    <definedName name="bb" localSheetId="19" hidden="1">{#N/A,#N/A,FALSE,"PRJCTED MNTHLY QTY's"}</definedName>
    <definedName name="bb" localSheetId="20" hidden="1">{#N/A,#N/A,FALSE,"PRJCTED MNTHLY QTY's"}</definedName>
    <definedName name="bb" localSheetId="21" hidden="1">{#N/A,#N/A,FALSE,"PRJCTED MNTHLY QTY's"}</definedName>
    <definedName name="bb" localSheetId="44" hidden="1">{#N/A,#N/A,FALSE,"PRJCTED MNTHLY QTY's"}</definedName>
    <definedName name="bb" localSheetId="74" hidden="1">{#N/A,#N/A,FALSE,"PRJCTED MNTHLY QTY's"}</definedName>
    <definedName name="bb" localSheetId="63" hidden="1">{#N/A,#N/A,FALSE,"PRJCTED MNTHLY QTY's"}</definedName>
    <definedName name="bb" localSheetId="64" hidden="1">{#N/A,#N/A,FALSE,"PRJCTED MNTHLY QTY's"}</definedName>
    <definedName name="bb" localSheetId="65" hidden="1">{#N/A,#N/A,FALSE,"PRJCTED MNTHLY QTY's"}</definedName>
    <definedName name="bb" localSheetId="75" hidden="1">{#N/A,#N/A,FALSE,"PRJCTED MNTHLY QTY's"}</definedName>
    <definedName name="bb" localSheetId="85" hidden="1">{#N/A,#N/A,FALSE,"PRJCTED MNTHLY QTY's"}</definedName>
    <definedName name="bb" localSheetId="76" hidden="1">{#N/A,#N/A,FALSE,"PRJCTED MNTHLY QTY's"}</definedName>
    <definedName name="bb" localSheetId="77" hidden="1">{#N/A,#N/A,FALSE,"PRJCTED MNTHLY QTY's"}</definedName>
    <definedName name="bb" localSheetId="78" hidden="1">{#N/A,#N/A,FALSE,"PRJCTED MNTHLY QTY's"}</definedName>
    <definedName name="bb" localSheetId="79" hidden="1">{#N/A,#N/A,FALSE,"PRJCTED MNTHLY QTY's"}</definedName>
    <definedName name="bb" localSheetId="82" hidden="1">{#N/A,#N/A,FALSE,"PRJCTED MNTHLY QTY's"}</definedName>
    <definedName name="bb" localSheetId="83" hidden="1">{#N/A,#N/A,FALSE,"PRJCTED MNTHLY QTY's"}</definedName>
    <definedName name="bb" hidden="1">{#N/A,#N/A,FALSE,"PRJCTED MNTHLY QTY's"}</definedName>
    <definedName name="bbbb" localSheetId="26" hidden="1">{#N/A,#N/A,FALSE,"PRJCTED QTRLY QTY's"}</definedName>
    <definedName name="bbbb" localSheetId="27" hidden="1">{#N/A,#N/A,FALSE,"PRJCTED QTRLY QTY's"}</definedName>
    <definedName name="bbbb" localSheetId="28" hidden="1">{#N/A,#N/A,FALSE,"PRJCTED QTRLY QTY's"}</definedName>
    <definedName name="bbbb" localSheetId="17" hidden="1">{#N/A,#N/A,FALSE,"PRJCTED QTRLY QTY's"}</definedName>
    <definedName name="bbbb" localSheetId="19" hidden="1">{#N/A,#N/A,FALSE,"PRJCTED QTRLY QTY's"}</definedName>
    <definedName name="bbbb" localSheetId="20" hidden="1">{#N/A,#N/A,FALSE,"PRJCTED QTRLY QTY's"}</definedName>
    <definedName name="bbbb" localSheetId="21" hidden="1">{#N/A,#N/A,FALSE,"PRJCTED QTRLY QTY's"}</definedName>
    <definedName name="bbbb" localSheetId="44" hidden="1">{#N/A,#N/A,FALSE,"PRJCTED QTRLY QTY's"}</definedName>
    <definedName name="bbbb" localSheetId="74" hidden="1">{#N/A,#N/A,FALSE,"PRJCTED QTRLY QTY's"}</definedName>
    <definedName name="bbbb" localSheetId="63" hidden="1">{#N/A,#N/A,FALSE,"PRJCTED QTRLY QTY's"}</definedName>
    <definedName name="bbbb" localSheetId="64" hidden="1">{#N/A,#N/A,FALSE,"PRJCTED QTRLY QTY's"}</definedName>
    <definedName name="bbbb" localSheetId="65" hidden="1">{#N/A,#N/A,FALSE,"PRJCTED QTRLY QTY's"}</definedName>
    <definedName name="bbbb" localSheetId="75" hidden="1">{#N/A,#N/A,FALSE,"PRJCTED QTRLY QTY's"}</definedName>
    <definedName name="bbbb" localSheetId="85" hidden="1">{#N/A,#N/A,FALSE,"PRJCTED QTRLY QTY's"}</definedName>
    <definedName name="bbbb" localSheetId="76" hidden="1">{#N/A,#N/A,FALSE,"PRJCTED QTRLY QTY's"}</definedName>
    <definedName name="bbbb" localSheetId="77" hidden="1">{#N/A,#N/A,FALSE,"PRJCTED QTRLY QTY's"}</definedName>
    <definedName name="bbbb" localSheetId="78" hidden="1">{#N/A,#N/A,FALSE,"PRJCTED QTRLY QTY's"}</definedName>
    <definedName name="bbbb" localSheetId="79" hidden="1">{#N/A,#N/A,FALSE,"PRJCTED QTRLY QTY's"}</definedName>
    <definedName name="bbbb" localSheetId="82" hidden="1">{#N/A,#N/A,FALSE,"PRJCTED QTRLY QTY's"}</definedName>
    <definedName name="bbbb" localSheetId="83" hidden="1">{#N/A,#N/A,FALSE,"PRJCTED QTRLY QTY's"}</definedName>
    <definedName name="bbbb" hidden="1">{#N/A,#N/A,FALSE,"PRJCTED QTRLY QTY's"}</definedName>
    <definedName name="bbbbbb" localSheetId="26" hidden="1">{#N/A,#N/A,FALSE,"PRJCTED QTRLY QTY's"}</definedName>
    <definedName name="bbbbbb" localSheetId="27" hidden="1">{#N/A,#N/A,FALSE,"PRJCTED QTRLY QTY's"}</definedName>
    <definedName name="bbbbbb" localSheetId="28" hidden="1">{#N/A,#N/A,FALSE,"PRJCTED QTRLY QTY's"}</definedName>
    <definedName name="bbbbbb" localSheetId="17" hidden="1">{#N/A,#N/A,FALSE,"PRJCTED QTRLY QTY's"}</definedName>
    <definedName name="bbbbbb" localSheetId="19" hidden="1">{#N/A,#N/A,FALSE,"PRJCTED QTRLY QTY's"}</definedName>
    <definedName name="bbbbbb" localSheetId="20" hidden="1">{#N/A,#N/A,FALSE,"PRJCTED QTRLY QTY's"}</definedName>
    <definedName name="bbbbbb" localSheetId="21" hidden="1">{#N/A,#N/A,FALSE,"PRJCTED QTRLY QTY's"}</definedName>
    <definedName name="bbbbbb" localSheetId="44" hidden="1">{#N/A,#N/A,FALSE,"PRJCTED QTRLY QTY's"}</definedName>
    <definedName name="bbbbbb" localSheetId="74" hidden="1">{#N/A,#N/A,FALSE,"PRJCTED QTRLY QTY's"}</definedName>
    <definedName name="bbbbbb" localSheetId="63" hidden="1">{#N/A,#N/A,FALSE,"PRJCTED QTRLY QTY's"}</definedName>
    <definedName name="bbbbbb" localSheetId="64" hidden="1">{#N/A,#N/A,FALSE,"PRJCTED QTRLY QTY's"}</definedName>
    <definedName name="bbbbbb" localSheetId="65" hidden="1">{#N/A,#N/A,FALSE,"PRJCTED QTRLY QTY's"}</definedName>
    <definedName name="bbbbbb" localSheetId="75" hidden="1">{#N/A,#N/A,FALSE,"PRJCTED QTRLY QTY's"}</definedName>
    <definedName name="bbbbbb" localSheetId="85" hidden="1">{#N/A,#N/A,FALSE,"PRJCTED QTRLY QTY's"}</definedName>
    <definedName name="bbbbbb" localSheetId="76" hidden="1">{#N/A,#N/A,FALSE,"PRJCTED QTRLY QTY's"}</definedName>
    <definedName name="bbbbbb" localSheetId="77" hidden="1">{#N/A,#N/A,FALSE,"PRJCTED QTRLY QTY's"}</definedName>
    <definedName name="bbbbbb" localSheetId="78" hidden="1">{#N/A,#N/A,FALSE,"PRJCTED QTRLY QTY's"}</definedName>
    <definedName name="bbbbbb" localSheetId="79" hidden="1">{#N/A,#N/A,FALSE,"PRJCTED QTRLY QTY's"}</definedName>
    <definedName name="bbbbbb" localSheetId="82" hidden="1">{#N/A,#N/A,FALSE,"PRJCTED QTRLY QTY's"}</definedName>
    <definedName name="bbbbbb" localSheetId="83" hidden="1">{#N/A,#N/A,FALSE,"PRJCTED QTRLY QTY's"}</definedName>
    <definedName name="bbbbbb" hidden="1">{#N/A,#N/A,FALSE,"PRJCTED QTRLY QTY's"}</definedName>
    <definedName name="BBC" localSheetId="28">'[7]R5 Input page'!$F$128:$M$128</definedName>
    <definedName name="BBC" localSheetId="20">'[7]R5 Input page'!$F$128:$M$128</definedName>
    <definedName name="BBC" localSheetId="21">'[7]R5 Input page'!$F$128:$M$128</definedName>
    <definedName name="BBC" localSheetId="74">'[7]R5 Input page'!$F$128:$M$128</definedName>
    <definedName name="BBC">'[8]R5 Input page'!$F$128:$M$128</definedName>
    <definedName name="BExEZ4HBCC06708765M8A06KCR7P" hidden="1">#N/A</definedName>
    <definedName name="BLPH1" localSheetId="28" hidden="1">[10]Sheet2!#REF!</definedName>
    <definedName name="BLPH1" localSheetId="20" hidden="1">[10]Sheet2!#REF!</definedName>
    <definedName name="BLPH1" localSheetId="21" hidden="1">[10]Sheet2!#REF!</definedName>
    <definedName name="BLPH1" localSheetId="74" hidden="1">[10]Sheet2!#REF!</definedName>
    <definedName name="BLPH1" localSheetId="63" hidden="1">[10]Sheet2!#REF!</definedName>
    <definedName name="BLPH1" hidden="1">[10]Sheet2!#REF!</definedName>
    <definedName name="BLPH10" localSheetId="28" hidden="1">#REF!</definedName>
    <definedName name="BLPH10" localSheetId="44" hidden="1">#REF!</definedName>
    <definedName name="BLPH10" localSheetId="74" hidden="1">#REF!</definedName>
    <definedName name="BLPH10" localSheetId="63" hidden="1">#REF!</definedName>
    <definedName name="BLPH10" hidden="1">#REF!</definedName>
    <definedName name="BLPH100" localSheetId="44" hidden="1">#REF!</definedName>
    <definedName name="BLPH100" localSheetId="63" hidden="1">#REF!</definedName>
    <definedName name="BLPH100" hidden="1">#REF!</definedName>
    <definedName name="BLPH101" localSheetId="44" hidden="1">#REF!</definedName>
    <definedName name="BLPH101" localSheetId="63" hidden="1">#REF!</definedName>
    <definedName name="BLPH101"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#REF!</definedName>
    <definedName name="BLPH130"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37" hidden="1">#REF!</definedName>
    <definedName name="BLPH138" hidden="1">#REF!</definedName>
    <definedName name="BLPH139" hidden="1">#REF!</definedName>
    <definedName name="BLPH14" hidden="1">#REF!</definedName>
    <definedName name="BLPH140" hidden="1">#REF!</definedName>
    <definedName name="BLPH141" hidden="1">#REF!</definedName>
    <definedName name="BLPH142" hidden="1">#REF!</definedName>
    <definedName name="BLPH143" hidden="1">#REF!</definedName>
    <definedName name="BLPH144" hidden="1">#REF!</definedName>
    <definedName name="BLPH145" hidden="1">#REF!</definedName>
    <definedName name="BLPH146" hidden="1">#REF!</definedName>
    <definedName name="BLPH147" hidden="1">#REF!</definedName>
    <definedName name="BLPH148" hidden="1">#REF!</definedName>
    <definedName name="BLPH149" hidden="1">#REF!</definedName>
    <definedName name="BLPH15" hidden="1">#REF!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78" hidden="1">#REF!</definedName>
    <definedName name="BLPH179" hidden="1">#REF!</definedName>
    <definedName name="BLPH18" hidden="1">#REF!</definedName>
    <definedName name="BLPH180" hidden="1">#REF!</definedName>
    <definedName name="BLPH181" hidden="1">#REF!</definedName>
    <definedName name="BLPH182" hidden="1">#REF!</definedName>
    <definedName name="BLPH183" hidden="1">#REF!</definedName>
    <definedName name="BLPH184" hidden="1">#REF!</definedName>
    <definedName name="BLPH185" hidden="1">#REF!</definedName>
    <definedName name="BLPH186" hidden="1">#REF!</definedName>
    <definedName name="BLPH187" hidden="1">#REF!</definedName>
    <definedName name="BLPH188" hidden="1">#REF!</definedName>
    <definedName name="BLPH189" hidden="1">#REF!</definedName>
    <definedName name="BLPH19" hidden="1">#REF!</definedName>
    <definedName name="BLPH190" hidden="1">#REF!</definedName>
    <definedName name="BLPH191" hidden="1">#REF!</definedName>
    <definedName name="BLPH192" hidden="1">#REF!</definedName>
    <definedName name="BLPH193" hidden="1">#REF!</definedName>
    <definedName name="BLPH194" hidden="1">#REF!</definedName>
    <definedName name="BLPH195" hidden="1">#REF!</definedName>
    <definedName name="BLPH196" hidden="1">#REF!</definedName>
    <definedName name="BLPH197" hidden="1">#REF!</definedName>
    <definedName name="BLPH198" hidden="1">#REF!</definedName>
    <definedName name="BLPH199" hidden="1">#REF!</definedName>
    <definedName name="BLPH2" localSheetId="28" hidden="1">[10]Sheet2!#REF!</definedName>
    <definedName name="BLPH2" localSheetId="20" hidden="1">[10]Sheet2!#REF!</definedName>
    <definedName name="BLPH2" localSheetId="21" hidden="1">[10]Sheet2!#REF!</definedName>
    <definedName name="BLPH2" localSheetId="74" hidden="1">[10]Sheet2!#REF!</definedName>
    <definedName name="BLPH2" hidden="1">[10]Sheet2!#REF!</definedName>
    <definedName name="BLPH20" localSheetId="28" hidden="1">#REF!</definedName>
    <definedName name="BLPH20" localSheetId="44" hidden="1">#REF!</definedName>
    <definedName name="BLPH20" localSheetId="74" hidden="1">#REF!</definedName>
    <definedName name="BLPH20" localSheetId="63" hidden="1">#REF!</definedName>
    <definedName name="BLPH20" hidden="1">#REF!</definedName>
    <definedName name="BLPH200" localSheetId="44" hidden="1">#REF!</definedName>
    <definedName name="BLPH200" localSheetId="63" hidden="1">#REF!</definedName>
    <definedName name="BLPH200" hidden="1">#REF!</definedName>
    <definedName name="BLPH201" localSheetId="44" hidden="1">#REF!</definedName>
    <definedName name="BLPH201" localSheetId="63" hidden="1">#REF!</definedName>
    <definedName name="BLPH201" hidden="1">#REF!</definedName>
    <definedName name="BLPH202" hidden="1">#REF!</definedName>
    <definedName name="BLPH203" hidden="1">#REF!</definedName>
    <definedName name="BLPH204" hidden="1">#REF!</definedName>
    <definedName name="BLPH205" hidden="1">#REF!</definedName>
    <definedName name="BLPH206" hidden="1">#REF!</definedName>
    <definedName name="BLPH207" hidden="1">#REF!</definedName>
    <definedName name="BLPH208" hidden="1">#REF!</definedName>
    <definedName name="BLPH209" hidden="1">#REF!</definedName>
    <definedName name="BLPH21" hidden="1">'[11]Risk-Free Rate'!$AQ$15</definedName>
    <definedName name="BLPH210" localSheetId="28" hidden="1">#REF!</definedName>
    <definedName name="BLPH210" localSheetId="44" hidden="1">#REF!</definedName>
    <definedName name="BLPH210" localSheetId="74" hidden="1">#REF!</definedName>
    <definedName name="BLPH210" localSheetId="63" hidden="1">#REF!</definedName>
    <definedName name="BLPH210" hidden="1">#REF!</definedName>
    <definedName name="BLPH211" localSheetId="44" hidden="1">#REF!</definedName>
    <definedName name="BLPH211" localSheetId="63" hidden="1">#REF!</definedName>
    <definedName name="BLPH211" hidden="1">#REF!</definedName>
    <definedName name="BLPH212" localSheetId="44" hidden="1">#REF!</definedName>
    <definedName name="BLPH212" localSheetId="63" hidden="1">#REF!</definedName>
    <definedName name="BLPH212" hidden="1">#REF!</definedName>
    <definedName name="BLPH213" hidden="1">#REF!</definedName>
    <definedName name="BLPH214" hidden="1">#REF!</definedName>
    <definedName name="BLPH215" hidden="1">#REF!</definedName>
    <definedName name="BLPH216" hidden="1">#REF!</definedName>
    <definedName name="BLPH217" hidden="1">#REF!</definedName>
    <definedName name="BLPH218" hidden="1">#REF!</definedName>
    <definedName name="BLPH219" hidden="1">#REF!</definedName>
    <definedName name="BLPH22" hidden="1">'[11]Risk-Free Rate'!$AN$15</definedName>
    <definedName name="BLPH220" localSheetId="28" hidden="1">#REF!</definedName>
    <definedName name="BLPH220" localSheetId="44" hidden="1">#REF!</definedName>
    <definedName name="BLPH220" localSheetId="74" hidden="1">#REF!</definedName>
    <definedName name="BLPH220" localSheetId="63" hidden="1">#REF!</definedName>
    <definedName name="BLPH220" hidden="1">#REF!</definedName>
    <definedName name="BLPH221" localSheetId="44" hidden="1">#REF!</definedName>
    <definedName name="BLPH221" localSheetId="63" hidden="1">#REF!</definedName>
    <definedName name="BLPH221" hidden="1">#REF!</definedName>
    <definedName name="BLPH222" localSheetId="44" hidden="1">#REF!</definedName>
    <definedName name="BLPH222" localSheetId="63" hidden="1">#REF!</definedName>
    <definedName name="BLPH222" hidden="1">#REF!</definedName>
    <definedName name="BLPH223" hidden="1">#REF!</definedName>
    <definedName name="BLPH224" hidden="1">#REF!</definedName>
    <definedName name="BLPH225" hidden="1">#REF!</definedName>
    <definedName name="BLPH226" hidden="1">#REF!</definedName>
    <definedName name="BLPH227" hidden="1">#REF!</definedName>
    <definedName name="BLPH228" hidden="1">#REF!</definedName>
    <definedName name="BLPH229" hidden="1">#REF!</definedName>
    <definedName name="BLPH23" hidden="1">'[11]Risk-Free Rate'!$AK$15</definedName>
    <definedName name="BLPH230" localSheetId="28" hidden="1">#REF!</definedName>
    <definedName name="BLPH230" localSheetId="44" hidden="1">#REF!</definedName>
    <definedName name="BLPH230" localSheetId="74" hidden="1">#REF!</definedName>
    <definedName name="BLPH230" localSheetId="63" hidden="1">#REF!</definedName>
    <definedName name="BLPH230" hidden="1">#REF!</definedName>
    <definedName name="BLPH231" localSheetId="44" hidden="1">#REF!</definedName>
    <definedName name="BLPH231" localSheetId="63" hidden="1">#REF!</definedName>
    <definedName name="BLPH231" hidden="1">#REF!</definedName>
    <definedName name="BLPH232" localSheetId="44" hidden="1">#REF!</definedName>
    <definedName name="BLPH232" localSheetId="63" hidden="1">#REF!</definedName>
    <definedName name="BLPH232" hidden="1">#REF!</definedName>
    <definedName name="BLPH233" hidden="1">#REF!</definedName>
    <definedName name="BLPH234" hidden="1">#REF!</definedName>
    <definedName name="BLPH235" hidden="1">#REF!</definedName>
    <definedName name="BLPH236" hidden="1">#REF!</definedName>
    <definedName name="BLPH237" hidden="1">#REF!</definedName>
    <definedName name="BLPH238" hidden="1">#REF!</definedName>
    <definedName name="BLPH239" hidden="1">#REF!</definedName>
    <definedName name="BLPH24" hidden="1">'[11]Risk-Free Rate'!$AH$15</definedName>
    <definedName name="BLPH240" localSheetId="28" hidden="1">#REF!</definedName>
    <definedName name="BLPH240" localSheetId="44" hidden="1">#REF!</definedName>
    <definedName name="BLPH240" localSheetId="74" hidden="1">#REF!</definedName>
    <definedName name="BLPH240" localSheetId="63" hidden="1">#REF!</definedName>
    <definedName name="BLPH240" hidden="1">#REF!</definedName>
    <definedName name="BLPH241" localSheetId="44" hidden="1">#REF!</definedName>
    <definedName name="BLPH241" localSheetId="63" hidden="1">#REF!</definedName>
    <definedName name="BLPH241" hidden="1">#REF!</definedName>
    <definedName name="BLPH242" localSheetId="44" hidden="1">#REF!</definedName>
    <definedName name="BLPH242" localSheetId="63" hidden="1">#REF!</definedName>
    <definedName name="BLPH242" hidden="1">#REF!</definedName>
    <definedName name="BLPH243" hidden="1">#REF!</definedName>
    <definedName name="BLPH244" hidden="1">#REF!</definedName>
    <definedName name="BLPH245" hidden="1">#REF!</definedName>
    <definedName name="BLPH246" hidden="1">#REF!</definedName>
    <definedName name="BLPH247" hidden="1">#REF!</definedName>
    <definedName name="BLPH248" hidden="1">#REF!</definedName>
    <definedName name="BLPH249" hidden="1">#REF!</definedName>
    <definedName name="BLPH25" hidden="1">'[11]Risk-Free Rate'!$AE$15</definedName>
    <definedName name="BLPH250" localSheetId="28" hidden="1">#REF!</definedName>
    <definedName name="BLPH250" localSheetId="44" hidden="1">#REF!</definedName>
    <definedName name="BLPH250" localSheetId="74" hidden="1">#REF!</definedName>
    <definedName name="BLPH250" localSheetId="63" hidden="1">#REF!</definedName>
    <definedName name="BLPH250" hidden="1">#REF!</definedName>
    <definedName name="BLPH251" localSheetId="44" hidden="1">#REF!</definedName>
    <definedName name="BLPH251" localSheetId="63" hidden="1">#REF!</definedName>
    <definedName name="BLPH251" hidden="1">#REF!</definedName>
    <definedName name="BLPH252" localSheetId="44" hidden="1">#REF!</definedName>
    <definedName name="BLPH252" localSheetId="63" hidden="1">#REF!</definedName>
    <definedName name="BLPH252" hidden="1">#REF!</definedName>
    <definedName name="BLPH253" hidden="1">#REF!</definedName>
    <definedName name="BLPH254" hidden="1">#REF!</definedName>
    <definedName name="BLPH255" hidden="1">#REF!</definedName>
    <definedName name="BLPH256" hidden="1">#REF!</definedName>
    <definedName name="BLPH257" hidden="1">#REF!</definedName>
    <definedName name="BLPH258" hidden="1">#REF!</definedName>
    <definedName name="BLPH259" hidden="1">#REF!</definedName>
    <definedName name="BLPH26" hidden="1">'[11]Risk-Free Rate'!$AB$15</definedName>
    <definedName name="BLPH260" localSheetId="28" hidden="1">#REF!</definedName>
    <definedName name="BLPH260" localSheetId="44" hidden="1">#REF!</definedName>
    <definedName name="BLPH260" localSheetId="74" hidden="1">#REF!</definedName>
    <definedName name="BLPH260" localSheetId="63" hidden="1">#REF!</definedName>
    <definedName name="BLPH260" hidden="1">#REF!</definedName>
    <definedName name="BLPH261" localSheetId="44" hidden="1">#REF!</definedName>
    <definedName name="BLPH261" localSheetId="63" hidden="1">#REF!</definedName>
    <definedName name="BLPH261" hidden="1">#REF!</definedName>
    <definedName name="BLPH262" localSheetId="44" hidden="1">#REF!</definedName>
    <definedName name="BLPH262" localSheetId="63" hidden="1">#REF!</definedName>
    <definedName name="BLPH262" hidden="1">#REF!</definedName>
    <definedName name="BLPH263" hidden="1">#REF!</definedName>
    <definedName name="BLPH264" hidden="1">#REF!</definedName>
    <definedName name="BLPH265" hidden="1">#REF!</definedName>
    <definedName name="BLPH266" hidden="1">#REF!</definedName>
    <definedName name="BLPH267" hidden="1">#REF!</definedName>
    <definedName name="BLPH268" hidden="1">#REF!</definedName>
    <definedName name="BLPH269" hidden="1">#REF!</definedName>
    <definedName name="BLPH27" hidden="1">'[11]Risk-Free Rate'!$Y$15</definedName>
    <definedName name="BLPH270" localSheetId="28" hidden="1">#REF!</definedName>
    <definedName name="BLPH270" localSheetId="44" hidden="1">#REF!</definedName>
    <definedName name="BLPH270" localSheetId="74" hidden="1">#REF!</definedName>
    <definedName name="BLPH270" localSheetId="63" hidden="1">#REF!</definedName>
    <definedName name="BLPH270" hidden="1">#REF!</definedName>
    <definedName name="BLPH271" localSheetId="44" hidden="1">#REF!</definedName>
    <definedName name="BLPH271" localSheetId="63" hidden="1">#REF!</definedName>
    <definedName name="BLPH271" hidden="1">#REF!</definedName>
    <definedName name="BLPH272" localSheetId="44" hidden="1">#REF!</definedName>
    <definedName name="BLPH272" localSheetId="63" hidden="1">#REF!</definedName>
    <definedName name="BLPH272" hidden="1">#REF!</definedName>
    <definedName name="BLPH273" hidden="1">#REF!</definedName>
    <definedName name="BLPH274" hidden="1">#REF!</definedName>
    <definedName name="BLPH275" hidden="1">#REF!</definedName>
    <definedName name="BLPH276" hidden="1">#REF!</definedName>
    <definedName name="BLPH277" hidden="1">#REF!</definedName>
    <definedName name="BLPH278" hidden="1">#REF!</definedName>
    <definedName name="BLPH279" hidden="1">#REF!</definedName>
    <definedName name="BLPH28" hidden="1">'[11]Risk-Free Rate'!$V$15</definedName>
    <definedName name="BLPH280" localSheetId="28" hidden="1">#REF!</definedName>
    <definedName name="BLPH280" localSheetId="44" hidden="1">#REF!</definedName>
    <definedName name="BLPH280" localSheetId="74" hidden="1">#REF!</definedName>
    <definedName name="BLPH280" localSheetId="63" hidden="1">#REF!</definedName>
    <definedName name="BLPH280" hidden="1">#REF!</definedName>
    <definedName name="BLPH281" localSheetId="44" hidden="1">#REF!</definedName>
    <definedName name="BLPH281" localSheetId="63" hidden="1">#REF!</definedName>
    <definedName name="BLPH281" hidden="1">#REF!</definedName>
    <definedName name="BLPH282" localSheetId="44" hidden="1">#REF!</definedName>
    <definedName name="BLPH282" localSheetId="63" hidden="1">#REF!</definedName>
    <definedName name="BLPH282" hidden="1">#REF!</definedName>
    <definedName name="BLPH283" hidden="1">#REF!</definedName>
    <definedName name="BLPH284" hidden="1">#REF!</definedName>
    <definedName name="BLPH285" hidden="1">#REF!</definedName>
    <definedName name="BLPH286" hidden="1">#REF!</definedName>
    <definedName name="BLPH287" hidden="1">#REF!</definedName>
    <definedName name="BLPH288" hidden="1">#REF!</definedName>
    <definedName name="BLPH289" hidden="1">#REF!</definedName>
    <definedName name="BLPH29" hidden="1">'[11]Risk-Free Rate'!$S$15</definedName>
    <definedName name="BLPH290" localSheetId="28" hidden="1">#REF!</definedName>
    <definedName name="BLPH290" localSheetId="44" hidden="1">#REF!</definedName>
    <definedName name="BLPH290" localSheetId="74" hidden="1">#REF!</definedName>
    <definedName name="BLPH290" localSheetId="63" hidden="1">#REF!</definedName>
    <definedName name="BLPH290" hidden="1">#REF!</definedName>
    <definedName name="BLPH291" localSheetId="44" hidden="1">#REF!</definedName>
    <definedName name="BLPH291" localSheetId="63" hidden="1">#REF!</definedName>
    <definedName name="BLPH291" hidden="1">#REF!</definedName>
    <definedName name="BLPH292" localSheetId="44" hidden="1">#REF!</definedName>
    <definedName name="BLPH292" localSheetId="63" hidden="1">#REF!</definedName>
    <definedName name="BLPH292" hidden="1">#REF!</definedName>
    <definedName name="BLPH293" hidden="1">#REF!</definedName>
    <definedName name="BLPH294" hidden="1">#REF!</definedName>
    <definedName name="BLPH295" hidden="1">#REF!</definedName>
    <definedName name="BLPH296" hidden="1">#REF!</definedName>
    <definedName name="BLPH297" hidden="1">#REF!</definedName>
    <definedName name="BLPH298" hidden="1">#REF!</definedName>
    <definedName name="BLPH299" hidden="1">#REF!</definedName>
    <definedName name="BLPH3" hidden="1">#REF!</definedName>
    <definedName name="BLPH30" hidden="1">'[11]Risk-Free Rate'!$P$15</definedName>
    <definedName name="BLPH300" localSheetId="28" hidden="1">#REF!</definedName>
    <definedName name="BLPH300" localSheetId="44" hidden="1">#REF!</definedName>
    <definedName name="BLPH300" localSheetId="74" hidden="1">#REF!</definedName>
    <definedName name="BLPH300" localSheetId="63" hidden="1">#REF!</definedName>
    <definedName name="BLPH300" hidden="1">#REF!</definedName>
    <definedName name="BLPH301" localSheetId="44" hidden="1">#REF!</definedName>
    <definedName name="BLPH301" localSheetId="63" hidden="1">#REF!</definedName>
    <definedName name="BLPH301" hidden="1">#REF!</definedName>
    <definedName name="BLPH302" localSheetId="44" hidden="1">#REF!</definedName>
    <definedName name="BLPH302" localSheetId="63" hidden="1">#REF!</definedName>
    <definedName name="BLPH302" hidden="1">#REF!</definedName>
    <definedName name="BLPH303" hidden="1">#REF!</definedName>
    <definedName name="BLPH304" hidden="1">#REF!</definedName>
    <definedName name="BLPH305" hidden="1">#REF!</definedName>
    <definedName name="BLPH306" hidden="1">#REF!</definedName>
    <definedName name="BLPH307" hidden="1">#REF!</definedName>
    <definedName name="BLPH308" hidden="1">#REF!</definedName>
    <definedName name="BLPH309" hidden="1">#REF!</definedName>
    <definedName name="BLPH31" hidden="1">'[11]Risk-Free Rate'!$M$15</definedName>
    <definedName name="BLPH310" localSheetId="28" hidden="1">#REF!</definedName>
    <definedName name="BLPH310" localSheetId="44" hidden="1">#REF!</definedName>
    <definedName name="BLPH310" localSheetId="74" hidden="1">#REF!</definedName>
    <definedName name="BLPH310" localSheetId="63" hidden="1">#REF!</definedName>
    <definedName name="BLPH310" hidden="1">#REF!</definedName>
    <definedName name="BLPH311" localSheetId="44" hidden="1">#REF!</definedName>
    <definedName name="BLPH311" localSheetId="63" hidden="1">#REF!</definedName>
    <definedName name="BLPH311" hidden="1">#REF!</definedName>
    <definedName name="BLPH312" localSheetId="44" hidden="1">#REF!</definedName>
    <definedName name="BLPH312" localSheetId="63" hidden="1">#REF!</definedName>
    <definedName name="BLPH312" hidden="1">#REF!</definedName>
    <definedName name="BLPH313" hidden="1">#REF!</definedName>
    <definedName name="BLPH314" hidden="1">#REF!</definedName>
    <definedName name="BLPH315" hidden="1">#REF!</definedName>
    <definedName name="BLPH316" hidden="1">#REF!</definedName>
    <definedName name="BLPH317" hidden="1">#REF!</definedName>
    <definedName name="BLPH318" hidden="1">#REF!</definedName>
    <definedName name="BLPH319" hidden="1">#REF!</definedName>
    <definedName name="BLPH32" hidden="1">'[11]Risk-Free Rate'!$J$15</definedName>
    <definedName name="BLPH320" localSheetId="28" hidden="1">#REF!</definedName>
    <definedName name="BLPH320" localSheetId="44" hidden="1">#REF!</definedName>
    <definedName name="BLPH320" localSheetId="74" hidden="1">#REF!</definedName>
    <definedName name="BLPH320" localSheetId="63" hidden="1">#REF!</definedName>
    <definedName name="BLPH320" hidden="1">#REF!</definedName>
    <definedName name="BLPH321" localSheetId="44" hidden="1">#REF!</definedName>
    <definedName name="BLPH321" localSheetId="63" hidden="1">#REF!</definedName>
    <definedName name="BLPH321" hidden="1">#REF!</definedName>
    <definedName name="BLPH322" localSheetId="44" hidden="1">#REF!</definedName>
    <definedName name="BLPH322" localSheetId="63" hidden="1">#REF!</definedName>
    <definedName name="BLPH322" hidden="1">#REF!</definedName>
    <definedName name="BLPH323" hidden="1">#REF!</definedName>
    <definedName name="BLPH324" hidden="1">#REF!</definedName>
    <definedName name="BLPH325" hidden="1">#REF!</definedName>
    <definedName name="BLPH326" hidden="1">#REF!</definedName>
    <definedName name="BLPH327" hidden="1">#REF!</definedName>
    <definedName name="BLPH328" hidden="1">#REF!</definedName>
    <definedName name="BLPH329" hidden="1">#REF!</definedName>
    <definedName name="BLPH33" hidden="1">'[11]Risk-Free Rate'!$G$15</definedName>
    <definedName name="BLPH330" localSheetId="28" hidden="1">#REF!</definedName>
    <definedName name="BLPH330" localSheetId="44" hidden="1">#REF!</definedName>
    <definedName name="BLPH330" localSheetId="74" hidden="1">#REF!</definedName>
    <definedName name="BLPH330" localSheetId="63" hidden="1">#REF!</definedName>
    <definedName name="BLPH330" hidden="1">#REF!</definedName>
    <definedName name="BLPH331" localSheetId="44" hidden="1">#REF!</definedName>
    <definedName name="BLPH331" localSheetId="63" hidden="1">#REF!</definedName>
    <definedName name="BLPH331" hidden="1">#REF!</definedName>
    <definedName name="BLPH332" localSheetId="44" hidden="1">#REF!</definedName>
    <definedName name="BLPH332" localSheetId="63" hidden="1">#REF!</definedName>
    <definedName name="BLPH332" hidden="1">#REF!</definedName>
    <definedName name="BLPH333" hidden="1">#REF!</definedName>
    <definedName name="BLPH334" hidden="1">#REF!</definedName>
    <definedName name="BLPH335" hidden="1">#REF!</definedName>
    <definedName name="BLPH336" hidden="1">#REF!</definedName>
    <definedName name="BLPH337" hidden="1">#REF!</definedName>
    <definedName name="BLPH338" hidden="1">#REF!</definedName>
    <definedName name="BLPH339" hidden="1">#REF!</definedName>
    <definedName name="BLPH34" hidden="1">'[11]Risk-Free Rate'!$D$15</definedName>
    <definedName name="BLPH340" localSheetId="28" hidden="1">#REF!</definedName>
    <definedName name="BLPH340" localSheetId="44" hidden="1">#REF!</definedName>
    <definedName name="BLPH340" localSheetId="74" hidden="1">#REF!</definedName>
    <definedName name="BLPH340" localSheetId="63" hidden="1">#REF!</definedName>
    <definedName name="BLPH340" hidden="1">#REF!</definedName>
    <definedName name="BLPH341" localSheetId="44" hidden="1">#REF!</definedName>
    <definedName name="BLPH341" localSheetId="63" hidden="1">#REF!</definedName>
    <definedName name="BLPH341" hidden="1">#REF!</definedName>
    <definedName name="BLPH342" localSheetId="44" hidden="1">#REF!</definedName>
    <definedName name="BLPH342" localSheetId="63" hidden="1">#REF!</definedName>
    <definedName name="BLPH342" hidden="1">#REF!</definedName>
    <definedName name="BLPH343" hidden="1">#REF!</definedName>
    <definedName name="BLPH344" hidden="1">#REF!</definedName>
    <definedName name="BLPH345" hidden="1">#REF!</definedName>
    <definedName name="BLPH346" hidden="1">#REF!</definedName>
    <definedName name="BLPH347" hidden="1">#REF!</definedName>
    <definedName name="BLPH348" hidden="1">#REF!</definedName>
    <definedName name="BLPH349" hidden="1">#REF!</definedName>
    <definedName name="BLPH35" hidden="1">'[11]Risk-Free Rate'!$A$15</definedName>
    <definedName name="BLPH350" localSheetId="28" hidden="1">#REF!</definedName>
    <definedName name="BLPH350" localSheetId="44" hidden="1">#REF!</definedName>
    <definedName name="BLPH350" localSheetId="74" hidden="1">#REF!</definedName>
    <definedName name="BLPH350" localSheetId="63" hidden="1">#REF!</definedName>
    <definedName name="BLPH350" hidden="1">#REF!</definedName>
    <definedName name="BLPH351" localSheetId="44" hidden="1">#REF!</definedName>
    <definedName name="BLPH351" localSheetId="63" hidden="1">#REF!</definedName>
    <definedName name="BLPH351" hidden="1">#REF!</definedName>
    <definedName name="BLPH352" localSheetId="44" hidden="1">#REF!</definedName>
    <definedName name="BLPH352" localSheetId="63" hidden="1">#REF!</definedName>
    <definedName name="BLPH352" hidden="1">#REF!</definedName>
    <definedName name="BLPH353" hidden="1">#REF!</definedName>
    <definedName name="BLPH354" hidden="1">#REF!</definedName>
    <definedName name="BLPH355" hidden="1">#REF!</definedName>
    <definedName name="BLPH356" hidden="1">#REF!</definedName>
    <definedName name="BLPH357" hidden="1">#REF!</definedName>
    <definedName name="BLPH358" hidden="1">#REF!</definedName>
    <definedName name="BLPH359"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 localSheetId="28" hidden="1">[10]Sheet2!#REF!</definedName>
    <definedName name="BLPH5" localSheetId="20" hidden="1">[10]Sheet2!#REF!</definedName>
    <definedName name="BLPH5" localSheetId="21" hidden="1">[10]Sheet2!#REF!</definedName>
    <definedName name="BLPH5" localSheetId="74" hidden="1">[10]Sheet2!#REF!</definedName>
    <definedName name="BLPH5" hidden="1">[10]Sheet2!#REF!</definedName>
    <definedName name="BLPH50" localSheetId="28" hidden="1">#REF!</definedName>
    <definedName name="BLPH50" localSheetId="44" hidden="1">#REF!</definedName>
    <definedName name="BLPH50" localSheetId="74" hidden="1">#REF!</definedName>
    <definedName name="BLPH50" localSheetId="63" hidden="1">#REF!</definedName>
    <definedName name="BLPH50" hidden="1">#REF!</definedName>
    <definedName name="BLPH51" localSheetId="44" hidden="1">#REF!</definedName>
    <definedName name="BLPH51" localSheetId="63" hidden="1">#REF!</definedName>
    <definedName name="BLPH51" hidden="1">#REF!</definedName>
    <definedName name="BLPH52" localSheetId="44" hidden="1">#REF!</definedName>
    <definedName name="BLPH52" localSheetId="63" hidden="1">#REF!</definedName>
    <definedName name="BLPH52" hidden="1">#REF!</definedName>
    <definedName name="BLPH53" hidden="1">#REF!</definedName>
    <definedName name="BLPH54" hidden="1">#REF!</definedName>
    <definedName name="BLPH55" hidden="1">#REF!</definedName>
    <definedName name="BLPH56" hidden="1">#REF!</definedName>
    <definedName name="BLPH57" hidden="1">#REF!</definedName>
    <definedName name="BLPH58" hidden="1">#REF!</definedName>
    <definedName name="BLPH59" hidden="1">#REF!</definedName>
    <definedName name="BLPH6" hidden="1">#REF!</definedName>
    <definedName name="BLPH60" hidden="1">#REF!</definedName>
    <definedName name="BLPH61" hidden="1">#REF!</definedName>
    <definedName name="BLPH62" hidden="1">#REF!</definedName>
    <definedName name="BLPH63" hidden="1">#REF!</definedName>
    <definedName name="BLPH64" hidden="1">#REF!</definedName>
    <definedName name="BLPH65" hidden="1">#REF!</definedName>
    <definedName name="BLPH66" hidden="1">#REF!</definedName>
    <definedName name="BLPH67" hidden="1">#REF!</definedName>
    <definedName name="BLPH68" hidden="1">#REF!</definedName>
    <definedName name="BLPH69" hidden="1">#REF!</definedName>
    <definedName name="BLPH7" hidden="1">#REF!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hidden="1">#REF!</definedName>
    <definedName name="BLPH80" hidden="1">#REF!</definedName>
    <definedName name="BLPH81" hidden="1">#REF!</definedName>
    <definedName name="BLPH82" hidden="1">#REF!</definedName>
    <definedName name="BLPH83" hidden="1">#REF!</definedName>
    <definedName name="BLPH84" hidden="1">#REF!</definedName>
    <definedName name="BLPH85" hidden="1">#REF!</definedName>
    <definedName name="BLPH86" hidden="1">#REF!</definedName>
    <definedName name="BLPH87" hidden="1">#REF!</definedName>
    <definedName name="BLPH88" hidden="1">#REF!</definedName>
    <definedName name="BLPH89" hidden="1">#REF!</definedName>
    <definedName name="BLPH9" hidden="1">#REF!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BPC">'[5]R5 Input page'!$F$108:$M$108</definedName>
    <definedName name="BPC2020_21" localSheetId="28">'[12]2.1 Revenue_Interface'!$AB$108</definedName>
    <definedName name="BPC2020_21" localSheetId="20">'[12]2.1 Revenue_Interface'!$AB$108</definedName>
    <definedName name="BPC2020_21" localSheetId="21">'[12]2.1 Revenue_Interface'!$AB$108</definedName>
    <definedName name="BPC2020_21" localSheetId="74">'[12]2.1 Revenue_Interface'!$AB$108</definedName>
    <definedName name="BPC2020_21">'2.1 Revenue_Interface'!$AB$84</definedName>
    <definedName name="BPCGROUP" localSheetId="20">'[5]R5 Input page'!#REF!</definedName>
    <definedName name="BPCGROUP" localSheetId="21">'[5]R5 Input page'!#REF!</definedName>
    <definedName name="BPCGROUP" localSheetId="74">'[5]R5 Input page'!#REF!</definedName>
    <definedName name="BPCGROUP">'[5]R5 Input page'!#REF!</definedName>
    <definedName name="BPCLIMIT" localSheetId="20">'[5]R4 Licence Condition Values'!#REF!</definedName>
    <definedName name="BPCLIMIT" localSheetId="21">'[5]R4 Licence Condition Values'!#REF!</definedName>
    <definedName name="BPCLIMIT" localSheetId="74">'[5]R4 Licence Condition Values'!#REF!</definedName>
    <definedName name="BPCLIMIT">'[5]R4 Licence Condition Values'!#REF!</definedName>
    <definedName name="BPCLIMIT2" localSheetId="20">'[5]R5 Input page'!#REF!</definedName>
    <definedName name="BPCLIMIT2" localSheetId="21">'[5]R5 Input page'!#REF!</definedName>
    <definedName name="BPCLIMIT2" localSheetId="74">'[5]R5 Input page'!#REF!</definedName>
    <definedName name="BPCLIMIT2">'[5]R5 Input page'!#REF!</definedName>
    <definedName name="BR" comment="Transmission Base Revenue">'[6]R6 Base revenue'!$F$14:$M$14</definedName>
    <definedName name="BR2020_21" localSheetId="28">'[12]2.1 Revenue_Interface'!$AB$106</definedName>
    <definedName name="BR2020_21" localSheetId="20">'[12]2.1 Revenue_Interface'!$AB$106</definedName>
    <definedName name="BR2020_21" localSheetId="21">'[12]2.1 Revenue_Interface'!$AB$106</definedName>
    <definedName name="BR2020_21" localSheetId="74">'[12]2.1 Revenue_Interface'!$AB$106</definedName>
    <definedName name="BR2020_21">'2.1 Revenue_Interface'!$AB$82</definedName>
    <definedName name="BRt" comment="Transmission Base Revenue" localSheetId="28">'[5]R6 Base revenue'!$F$12:$O$12</definedName>
    <definedName name="BRt" comment="Transmission Base Revenue" localSheetId="20">'[7]R6 TO Base revenue'!$F$11:$M$11</definedName>
    <definedName name="BRt" comment="Transmission Base Revenue" localSheetId="21">'[7]R6 TO Base revenue'!$F$11:$M$11</definedName>
    <definedName name="BRt" comment="Transmission Base Revenue" localSheetId="74">'[5]R6 Base revenue'!$F$12:$O$12</definedName>
    <definedName name="BRt" comment="Transmission Base Revenue">'[8]R6 TO Base revenue'!$F$11:$M$11</definedName>
    <definedName name="BSTC" localSheetId="20">#REF!</definedName>
    <definedName name="BSTC" localSheetId="21">#REF!</definedName>
    <definedName name="BSTC" localSheetId="74">#REF!</definedName>
    <definedName name="BSTC">#REF!</definedName>
    <definedName name="CANMR" localSheetId="20">'[5]R5 Input page'!#REF!</definedName>
    <definedName name="CANMR" localSheetId="21">'[5]R5 Input page'!#REF!</definedName>
    <definedName name="CANMR" localSheetId="74">'[5]R5 Input page'!#REF!</definedName>
    <definedName name="CANMR">'[5]R5 Input page'!#REF!</definedName>
    <definedName name="CAP" localSheetId="28">'[7]R4 Licence Condition Values'!$F$66:$M$66</definedName>
    <definedName name="CAP" localSheetId="20">'[7]R4 Licence Condition Values'!$F$66:$M$66</definedName>
    <definedName name="CAP" localSheetId="21">'[7]R4 Licence Condition Values'!$F$66:$M$66</definedName>
    <definedName name="CAP" localSheetId="74">'[7]R4 Licence Condition Values'!$F$66:$M$66</definedName>
    <definedName name="CAP">'[8]R4 Licence Condition Values'!$F$66:$M$66</definedName>
    <definedName name="CCTIRG">'[5]R4 Licence Condition Values'!$D$81:$M$81</definedName>
    <definedName name="CF">'[5]R4 Licence Condition Values'!$F$61:$M$61</definedName>
    <definedName name="CfDQD" localSheetId="20">'[5]R5 Input page'!#REF!</definedName>
    <definedName name="CfDQD" localSheetId="21">'[5]R5 Input page'!#REF!</definedName>
    <definedName name="CfDQD" localSheetId="74">'[5]R5 Input page'!#REF!</definedName>
    <definedName name="CfDQD">'[5]R5 Input page'!#REF!</definedName>
    <definedName name="CfDS">'[5]R5 Input page'!$F$132:$M$132</definedName>
    <definedName name="CfDSD">'[5]R5 Input page'!$F$133:$M$133</definedName>
    <definedName name="CFTIRG">'[5]R4 Licence Condition Values'!$E$74:$M$74</definedName>
    <definedName name="CFTIRG1">'[6]R4 Licence Condition Values'!$F$75:$M$75</definedName>
    <definedName name="CFTIRG2">'[6]R4 Licence Condition Values'!$F$86:$M$86</definedName>
    <definedName name="CFTIRG3">'[6]R4 Licence Condition Values'!$F$96:$M$96</definedName>
    <definedName name="cftirg4">'[6]R4 Licence Condition Values'!$F$106:$M$106</definedName>
    <definedName name="CFTIRG5">'[6]R4 Licence Condition Values'!$F$116:$M$116</definedName>
    <definedName name="CLNGC" localSheetId="28">'[7]R5 Input page'!$F$93:$M$93</definedName>
    <definedName name="CLNGC" localSheetId="20">'[7]R5 Input page'!$F$93:$M$93</definedName>
    <definedName name="CLNGC" localSheetId="21">'[7]R5 Input page'!$F$93:$M$93</definedName>
    <definedName name="CLNGC" localSheetId="74">'[7]R5 Input page'!$F$93:$M$93</definedName>
    <definedName name="CLNGC">'[8]R5 Input page'!$F$93:$M$93</definedName>
    <definedName name="CM" localSheetId="28">'[7]R15 SO Constraint Management'!$F$15:$M$15</definedName>
    <definedName name="CM" localSheetId="20">'[7]R15 SO Constraint Management'!$F$15:$M$15</definedName>
    <definedName name="CM" localSheetId="21">'[7]R15 SO Constraint Management'!$F$15:$M$15</definedName>
    <definedName name="CM" localSheetId="74">'[7]R15 SO Constraint Management'!$F$15:$M$15</definedName>
    <definedName name="CM">'[8]R15 SO Constraint Management'!$F$15:$M$15</definedName>
    <definedName name="CMCA" localSheetId="28">'[7]R15 SO Constraint Management'!$F$61:$M$61</definedName>
    <definedName name="CMCA" localSheetId="20">'[7]R15 SO Constraint Management'!$F$61:$M$61</definedName>
    <definedName name="CMCA" localSheetId="21">'[7]R15 SO Constraint Management'!$F$61:$M$61</definedName>
    <definedName name="CMCA" localSheetId="74">'[7]R15 SO Constraint Management'!$F$61:$M$61</definedName>
    <definedName name="CMCA">'[8]R15 SO Constraint Management'!$F$61:$M$61</definedName>
    <definedName name="CMCE" localSheetId="28">'[7]R4 Licence Condition Values'!$F$49:$M$49</definedName>
    <definedName name="CMCE" localSheetId="20">'[7]R4 Licence Condition Values'!$F$49:$M$49</definedName>
    <definedName name="CMCE" localSheetId="21">'[7]R4 Licence Condition Values'!$F$49:$M$49</definedName>
    <definedName name="CMCE" localSheetId="74">'[7]R4 Licence Condition Values'!$F$49:$M$49</definedName>
    <definedName name="CMCE">'[8]R4 Licence Condition Values'!$F$49:$M$49</definedName>
    <definedName name="CMECAQD" localSheetId="20">'[5]R5 Input page'!#REF!</definedName>
    <definedName name="CMECAQD" localSheetId="21">'[5]R5 Input page'!#REF!</definedName>
    <definedName name="CMECAQD" localSheetId="74">'[5]R5 Input page'!#REF!</definedName>
    <definedName name="CMECAQD">'[5]R5 Input page'!#REF!</definedName>
    <definedName name="CMINVC" localSheetId="28">'[7]R15 SO Constraint Management'!$F$50:$M$50</definedName>
    <definedName name="CMINVC" localSheetId="20">'[7]R15 SO Constraint Management'!$F$50:$M$50</definedName>
    <definedName name="CMINVC" localSheetId="21">'[7]R15 SO Constraint Management'!$F$50:$M$50</definedName>
    <definedName name="CMINVC" localSheetId="74">'[7]R15 SO Constraint Management'!$F$50:$M$50</definedName>
    <definedName name="CMINVC">'[8]R15 SO Constraint Management'!$F$50:$M$50</definedName>
    <definedName name="CMIR" localSheetId="28">'[7]R15 SO Constraint Management'!$F$33:$M$33</definedName>
    <definedName name="CMIR" localSheetId="20">'[7]R15 SO Constraint Management'!$F$33:$M$33</definedName>
    <definedName name="CMIR" localSheetId="21">'[7]R15 SO Constraint Management'!$F$33:$M$33</definedName>
    <definedName name="CMIR" localSheetId="74">'[7]R15 SO Constraint Management'!$F$33:$M$33</definedName>
    <definedName name="CMIR">'[8]R15 SO Constraint Management'!$F$33:$M$33</definedName>
    <definedName name="CMOpBT" localSheetId="28">'[7]R4 Licence Condition Values'!$F$50:$M$50</definedName>
    <definedName name="CMOpBT" localSheetId="20">'[7]R4 Licence Condition Values'!$F$50:$M$50</definedName>
    <definedName name="CMOpBT" localSheetId="21">'[7]R4 Licence Condition Values'!$F$50:$M$50</definedName>
    <definedName name="CMOpBT" localSheetId="74">'[7]R4 Licence Condition Values'!$F$50:$M$50</definedName>
    <definedName name="CMOpBT">'[8]R4 Licence Condition Values'!$F$50:$M$50</definedName>
    <definedName name="CMopDT" localSheetId="28">'[7]R5 Input page'!$F$127:$M$127</definedName>
    <definedName name="CMopDT" localSheetId="20">'[7]R5 Input page'!$F$127:$M$127</definedName>
    <definedName name="CMopDT" localSheetId="21">'[7]R5 Input page'!$F$127:$M$127</definedName>
    <definedName name="CMopDT" localSheetId="74">'[7]R5 Input page'!$F$127:$M$127</definedName>
    <definedName name="CMopDT">'[8]R5 Input page'!$F$127:$M$127</definedName>
    <definedName name="CMOPPM" localSheetId="28">'[7]R15 SO Constraint Management'!$F$80:$M$80</definedName>
    <definedName name="CMOPPM" localSheetId="20">'[7]R15 SO Constraint Management'!$F$80:$M$80</definedName>
    <definedName name="CMOPPM" localSheetId="21">'[7]R15 SO Constraint Management'!$F$80:$M$80</definedName>
    <definedName name="CMOPPM" localSheetId="74">'[7]R15 SO Constraint Management'!$F$80:$M$80</definedName>
    <definedName name="CMOPPM">'[8]R15 SO Constraint Management'!$F$80:$M$80</definedName>
    <definedName name="CMQD" localSheetId="20">'[5]R5 Input page'!#REF!</definedName>
    <definedName name="CMQD" localSheetId="21">'[5]R5 Input page'!#REF!</definedName>
    <definedName name="CMQD" localSheetId="74">'[5]R5 Input page'!#REF!</definedName>
    <definedName name="CMQD">'[5]R5 Input page'!#REF!</definedName>
    <definedName name="CMS">'[5]R5 Input page'!$F$134:$M$134</definedName>
    <definedName name="CMSD">'[5]R5 Input page'!$F$135:$M$135</definedName>
    <definedName name="CNIARt" localSheetId="28">'[12]2.1 Revenue_Interface'!$AB$104</definedName>
    <definedName name="CNIARt" localSheetId="20">'[12]2.1 Revenue_Interface'!$AB$104</definedName>
    <definedName name="CNIARt" localSheetId="21">'[12]2.1 Revenue_Interface'!$AB$104</definedName>
    <definedName name="CNIARt" localSheetId="74">'[12]2.1 Revenue_Interface'!$AB$104</definedName>
    <definedName name="CNIARt">'2.1 Revenue_Interface'!$AB$80</definedName>
    <definedName name="CNIAV" localSheetId="28">'[12]2.1 Revenue_Interface'!#REF!</definedName>
    <definedName name="CNIAV" localSheetId="20">'[12]2.1 Revenue_Interface'!#REF!</definedName>
    <definedName name="CNIAV" localSheetId="21">'[12]2.1 Revenue_Interface'!#REF!</definedName>
    <definedName name="CNIAV" localSheetId="74">'[12]2.1 Revenue_Interface'!#REF!</definedName>
    <definedName name="CNIAV">'2.1 Revenue_Interface'!#REF!</definedName>
    <definedName name="COL" localSheetId="28">'[7]R4 Licence Condition Values'!$F$67:$M$67</definedName>
    <definedName name="COL" localSheetId="20">'[7]R4 Licence Condition Values'!$F$67:$M$67</definedName>
    <definedName name="COL" localSheetId="21">'[7]R4 Licence Condition Values'!$F$67:$M$67</definedName>
    <definedName name="COL" localSheetId="74">'[7]R4 Licence Condition Values'!$F$67:$M$67</definedName>
    <definedName name="COL">'[8]R4 Licence Condition Values'!$F$67:$M$67</definedName>
    <definedName name="Combine_Lookup" localSheetId="28">#REF!</definedName>
    <definedName name="Combine_Lookup" localSheetId="20">#REF!</definedName>
    <definedName name="Combine_Lookup" localSheetId="21">#REF!</definedName>
    <definedName name="Combine_Lookup" localSheetId="74">#REF!</definedName>
    <definedName name="Combine_Lookup">#REF!</definedName>
    <definedName name="Combine_Valid" localSheetId="28">'[13]5.8 Decommissioned Sum '!#REF!</definedName>
    <definedName name="Combine_Valid" localSheetId="20">'[13]5.8 Decommissioned Sum '!#REF!</definedName>
    <definedName name="Combine_Valid" localSheetId="21">'[13]5.8 Decommissioned Sum '!#REF!</definedName>
    <definedName name="Combine_Valid" localSheetId="74">'[13]5.8 Decommissioned Sum '!#REF!</definedName>
    <definedName name="Combine_Valid">'[13]5.8 Decommissioned Sum '!#REF!</definedName>
    <definedName name="Company_Name" localSheetId="28">#REF!</definedName>
    <definedName name="Company_Name" localSheetId="20">#REF!</definedName>
    <definedName name="Company_Name" localSheetId="21">#REF!</definedName>
    <definedName name="Company_Name" localSheetId="74">#REF!</definedName>
    <definedName name="Company_Name">#REF!</definedName>
    <definedName name="CompName" localSheetId="28">'[5]R5 Input page'!$E$6</definedName>
    <definedName name="CompName" localSheetId="74">'[5]R5 Input page'!$E$6</definedName>
    <definedName name="CompName">#REF!</definedName>
    <definedName name="CONADJ">'[6]R8 Output incentives'!$H$151:$O$151</definedName>
    <definedName name="CSSAF" localSheetId="28">'[7]TO Incentives'!#REF!</definedName>
    <definedName name="CSSAF" localSheetId="20">'[7]TO Incentives'!#REF!</definedName>
    <definedName name="CSSAF" localSheetId="21">'[7]TO Incentives'!#REF!</definedName>
    <definedName name="CSSAF" localSheetId="74">'[7]TO Incentives'!#REF!</definedName>
    <definedName name="CSSAF">'[8]TO Incentives'!#REF!</definedName>
    <definedName name="CSSCAP">'[5]R4 Licence Condition Values'!$F$48:$M$48</definedName>
    <definedName name="CSSCOL">'[5]R4 Licence Condition Values'!$F$49:$M$49</definedName>
    <definedName name="CSSDPA">'[5]R4 Licence Condition Values'!$F$51:$M$51</definedName>
    <definedName name="CSSP">'[5]R5 Input page'!$D$91:$M$91</definedName>
    <definedName name="CSSPRO">'[5]R4 Licence Condition Values'!$F$45:$M$45</definedName>
    <definedName name="CSSS">'[5]R15 SO Internal'!$F$91:$M$91</definedName>
    <definedName name="CSSSCfD" localSheetId="20">'[5]R5 Input page'!#REF!</definedName>
    <definedName name="CSSSCfD" localSheetId="21">'[5]R5 Input page'!#REF!</definedName>
    <definedName name="CSSSCfD" localSheetId="74">'[5]R5 Input page'!#REF!</definedName>
    <definedName name="CSSSCfD">'[5]R5 Input page'!#REF!</definedName>
    <definedName name="CSSSCM" localSheetId="74">'[5]R5 Input page'!#REF!</definedName>
    <definedName name="CSSSCM">'[5]R5 Input page'!#REF!</definedName>
    <definedName name="CSST">'[5]R4 Licence Condition Values'!$F$47:$M$47</definedName>
    <definedName name="CSSUPA">'[5]R4 Licence Condition Values'!$F$50:$M$50</definedName>
    <definedName name="CTE" localSheetId="20">'[5]R8 Output incentives'!#REF!</definedName>
    <definedName name="CTE" localSheetId="21">'[5]R8 Output incentives'!#REF!</definedName>
    <definedName name="CTE" localSheetId="74">'[5]R8 Output incentives'!#REF!</definedName>
    <definedName name="CTE">'[5]R8 Output incentives'!#REF!</definedName>
    <definedName name="Cwvu.CapersView." localSheetId="28" hidden="1">[4]Sheet1!#REF!</definedName>
    <definedName name="Cwvu.CapersView." localSheetId="20" hidden="1">[4]Sheet1!#REF!</definedName>
    <definedName name="Cwvu.CapersView." localSheetId="21" hidden="1">[4]Sheet1!#REF!</definedName>
    <definedName name="Cwvu.CapersView." localSheetId="74" hidden="1">[4]Sheet1!#REF!</definedName>
    <definedName name="Cwvu.CapersView." localSheetId="63" hidden="1">[4]Sheet1!#REF!</definedName>
    <definedName name="Cwvu.CapersView." hidden="1">[4]Sheet1!#REF!</definedName>
    <definedName name="Cwvu.Japan_Capers_Ed_Pub." localSheetId="28" hidden="1">[4]Sheet1!#REF!</definedName>
    <definedName name="Cwvu.Japan_Capers_Ed_Pub." localSheetId="74" hidden="1">[4]Sheet1!#REF!</definedName>
    <definedName name="Cwvu.Japan_Capers_Ed_Pub." localSheetId="63" hidden="1">[4]Sheet1!#REF!</definedName>
    <definedName name="Cwvu.Japan_Capers_Ed_Pub." hidden="1">[4]Sheet1!#REF!</definedName>
    <definedName name="CxIncRA" localSheetId="28">'[7]R5 Input page'!$E$32</definedName>
    <definedName name="CxIncRA" localSheetId="20">'[7]R5 Input page'!$E$32</definedName>
    <definedName name="CxIncRA" localSheetId="21">'[7]R5 Input page'!$E$32</definedName>
    <definedName name="CxIncRA" localSheetId="74">'[7]R5 Input page'!$E$32</definedName>
    <definedName name="CxIncRA">'[8]R5 Input page'!$E$32</definedName>
    <definedName name="DecimalPlaces">0.01</definedName>
    <definedName name="DELINC" localSheetId="28">'[7]R17 SO Legacy Permits'!$F$11</definedName>
    <definedName name="DELINC" localSheetId="20">'[7]R17 SO Legacy Permits'!$F$11</definedName>
    <definedName name="DELINC" localSheetId="21">'[7]R17 SO Legacy Permits'!$F$11</definedName>
    <definedName name="DELINC" localSheetId="74">'[7]R17 SO Legacy Permits'!$F$11</definedName>
    <definedName name="DELINC">'[8]R17 SO Legacy Permits'!$F$11</definedName>
    <definedName name="Dep">'[5]R4 Licence Condition Values'!$E$78:$M$78</definedName>
    <definedName name="Dep_3">'[6]R4 Licence Condition Values'!$F$100:$M$100</definedName>
    <definedName name="Dep_4">'[6]R4 Licence Condition Values'!$F$110:$M$110</definedName>
    <definedName name="Dep_5">'[6]R4 Licence Condition Values'!$F$120:$M$120</definedName>
    <definedName name="DFA">'[5]R15 SO Internal'!$F$68:$M$68</definedName>
    <definedName name="DFAA" localSheetId="20">'[5]R5 Input page'!#REF!</definedName>
    <definedName name="DFAA" localSheetId="21">'[5]R5 Input page'!#REF!</definedName>
    <definedName name="DFAA" localSheetId="74">'[5]R5 Input page'!#REF!</definedName>
    <definedName name="DFAA">'[5]R5 Input page'!#REF!</definedName>
    <definedName name="DFAB" localSheetId="74">'[5]R5 Input page'!#REF!</definedName>
    <definedName name="DFAB">'[5]R5 Input page'!#REF!</definedName>
    <definedName name="DFAC" localSheetId="20">'[5]R5 Input page'!#REF!</definedName>
    <definedName name="DFAC" localSheetId="21">'[5]R5 Input page'!#REF!</definedName>
    <definedName name="DFAC" localSheetId="74">'[5]R5 Input page'!#REF!</definedName>
    <definedName name="DFAC">'[5]R5 Input page'!#REF!</definedName>
    <definedName name="Dia_Valid" localSheetId="28">'[13]5.8 Decommissioned Sum '!#REF!</definedName>
    <definedName name="Dia_Valid" localSheetId="74">'[13]5.8 Decommissioned Sum '!#REF!</definedName>
    <definedName name="Dia_Valid">'[13]5.8 Decommissioned Sum '!#REF!</definedName>
    <definedName name="DIS">'[5]R5 Input page'!$E$56:$M$56</definedName>
    <definedName name="Dist_Valid" localSheetId="28">'[13]5.8 Decommissioned Sum '!#REF!</definedName>
    <definedName name="Dist_Valid" localSheetId="20">'[13]5.8 Decommissioned Sum '!#REF!</definedName>
    <definedName name="Dist_Valid" localSheetId="21">'[13]5.8 Decommissioned Sum '!#REF!</definedName>
    <definedName name="Dist_Valid" localSheetId="74">'[13]5.8 Decommissioned Sum '!#REF!</definedName>
    <definedName name="Dist_Valid">'[13]5.8 Decommissioned Sum '!#REF!</definedName>
    <definedName name="DRI">'[5]R5 Input page'!$E$128:$M$128</definedName>
    <definedName name="Driver_Valid" localSheetId="28">'[13]5.8 Decommissioned Sum '!#REF!</definedName>
    <definedName name="Driver_Valid" localSheetId="20">'[13]5.8 Decommissioned Sum '!#REF!</definedName>
    <definedName name="Driver_Valid" localSheetId="21">'[13]5.8 Decommissioned Sum '!#REF!</definedName>
    <definedName name="Driver_Valid" localSheetId="74">'[13]5.8 Decommissioned Sum '!#REF!</definedName>
    <definedName name="Driver_Valid">'[13]5.8 Decommissioned Sum '!#REF!</definedName>
    <definedName name="DRSC">'2.1 Revenue_Interface'!$AB$25:$AF$25</definedName>
    <definedName name="DSF" localSheetId="28">'[7]R4 Licence Condition Values'!$F$65:$M$65</definedName>
    <definedName name="DSF" localSheetId="20">'[7]R4 Licence Condition Values'!$F$65:$M$65</definedName>
    <definedName name="DSF" localSheetId="21">'[7]R4 Licence Condition Values'!$F$65:$M$65</definedName>
    <definedName name="DSF" localSheetId="74">'[7]R4 Licence Condition Values'!$F$65:$M$65</definedName>
    <definedName name="DSF">'[8]R4 Licence Condition Values'!$F$65:$M$65</definedName>
    <definedName name="DSP">'[5]R5 Input page'!$D$100:$M$100</definedName>
    <definedName name="DSR">'[5]R15 SO Internal'!$F$82:$M$82</definedName>
    <definedName name="DSRpq">'[5]R5 Input page'!$F$127:$M$127</definedName>
    <definedName name="ECC" localSheetId="28">'[7]R5 Input page'!$F$134:$M$134</definedName>
    <definedName name="ECC" localSheetId="20">'[7]R5 Input page'!$F$134:$M$134</definedName>
    <definedName name="ECC" localSheetId="21">'[7]R5 Input page'!$F$134:$M$134</definedName>
    <definedName name="ECC" localSheetId="74">'[7]R5 Input page'!$F$134:$M$134</definedName>
    <definedName name="ECC">'[8]R5 Input page'!$F$134:$M$134</definedName>
    <definedName name="ECCC" localSheetId="28">'[7]R5 Input page'!$F$129:$M$129</definedName>
    <definedName name="ECCC" localSheetId="20">'[7]R5 Input page'!$F$129:$M$129</definedName>
    <definedName name="ECCC" localSheetId="21">'[7]R5 Input page'!$F$129:$M$129</definedName>
    <definedName name="ECCC" localSheetId="74">'[7]R5 Input page'!$F$129:$M$129</definedName>
    <definedName name="ECCC">'[8]R5 Input page'!$F$129:$M$129</definedName>
    <definedName name="ECNIAt" localSheetId="28">'[12]2.1 Revenue_Interface'!$AB$103</definedName>
    <definedName name="ECNIAt" localSheetId="20">'[12]2.1 Revenue_Interface'!$AB$103</definedName>
    <definedName name="ECNIAt" localSheetId="21">'[12]2.1 Revenue_Interface'!$AB$103</definedName>
    <definedName name="ECNIAt" localSheetId="74">'[12]2.1 Revenue_Interface'!$AB$103</definedName>
    <definedName name="ECNIAt">'2.1 Revenue_Interface'!$AB$79</definedName>
    <definedName name="EDR">'[5]R8 Output incentives'!$F$140:$O$140</definedName>
    <definedName name="EDRO">'[5]R5 Input page'!$F$79:$M$79</definedName>
    <definedName name="EEPTA" localSheetId="28">'[7]R5 Input page'!$F$140:$M$140</definedName>
    <definedName name="EEPTA" localSheetId="20">'[7]R5 Input page'!$F$140:$M$140</definedName>
    <definedName name="EEPTA" localSheetId="21">'[7]R5 Input page'!$F$140:$M$140</definedName>
    <definedName name="EEPTA" localSheetId="74">'[7]R5 Input page'!$F$140:$M$140</definedName>
    <definedName name="EEPTA">'[8]R5 Input page'!$F$140:$M$140</definedName>
    <definedName name="EINIAT" localSheetId="20">'[5]R5 Input page'!#REF!</definedName>
    <definedName name="EINIAT" localSheetId="21">'[5]R5 Input page'!#REF!</definedName>
    <definedName name="EINIAT" localSheetId="74">'[5]R5 Input page'!#REF!</definedName>
    <definedName name="EINIAT">'[5]R5 Input page'!#REF!</definedName>
    <definedName name="ENCMC" localSheetId="28">'[7]R15 SO Constraint Management'!$F$89:$M$89</definedName>
    <definedName name="ENCMC" localSheetId="20">'[7]R15 SO Constraint Management'!$F$89:$M$89</definedName>
    <definedName name="ENCMC" localSheetId="21">'[7]R15 SO Constraint Management'!$F$89:$M$89</definedName>
    <definedName name="ENCMC" localSheetId="74">'[7]R15 SO Constraint Management'!$F$89:$M$89</definedName>
    <definedName name="ENCMC">'[8]R15 SO Constraint Management'!$F$89:$M$89</definedName>
    <definedName name="EnCMInv" localSheetId="28">'[7]R5 Input page'!$F$115:$M$115</definedName>
    <definedName name="EnCMInv" localSheetId="20">'[7]R5 Input page'!$F$115:$M$115</definedName>
    <definedName name="EnCMInv" localSheetId="21">'[7]R5 Input page'!$F$115:$M$115</definedName>
    <definedName name="EnCMInv" localSheetId="74">'[7]R5 Input page'!$F$115:$M$115</definedName>
    <definedName name="EnCMInv">'[8]R5 Input page'!$F$115:$M$115</definedName>
    <definedName name="EnCMOp" localSheetId="28">'[7]R5 Input page'!$F$112:$M$112</definedName>
    <definedName name="EnCMOp" localSheetId="20">'[7]R5 Input page'!$F$112:$M$112</definedName>
    <definedName name="EnCMOp" localSheetId="21">'[7]R5 Input page'!$F$112:$M$112</definedName>
    <definedName name="EnCMOp" localSheetId="74">'[7]R5 Input page'!$F$112:$M$112</definedName>
    <definedName name="EnCMOp">'[8]R5 Input page'!$F$112:$M$112</definedName>
    <definedName name="ENIA">'[5]R5 Input page'!$F$106:$M$106</definedName>
    <definedName name="ENIA2020_21" localSheetId="28">'[12]2.1 Revenue_Interface'!$AB$107</definedName>
    <definedName name="ENIA2020_21" localSheetId="20">'[12]2.1 Revenue_Interface'!$AB$107</definedName>
    <definedName name="ENIA2020_21" localSheetId="21">'[12]2.1 Revenue_Interface'!$AB$107</definedName>
    <definedName name="ENIA2020_21" localSheetId="74">'[12]2.1 Revenue_Interface'!$AB$107</definedName>
    <definedName name="ENIA2020_21">'2.1 Revenue_Interface'!$AB$83</definedName>
    <definedName name="ENSA">'[5]R5 Input page'!$D$86:$M$86</definedName>
    <definedName name="ENST">#REF!</definedName>
    <definedName name="EPT" localSheetId="28">'[7]R5 Input page'!$F$139:$M$139</definedName>
    <definedName name="EPT" localSheetId="20">'[7]R5 Input page'!$F$139:$M$139</definedName>
    <definedName name="EPT" localSheetId="21">'[7]R5 Input page'!$F$139:$M$139</definedName>
    <definedName name="EPT" localSheetId="74">'[7]R5 Input page'!$F$139:$M$139</definedName>
    <definedName name="EPT">'[8]R5 Input page'!$F$139:$M$139</definedName>
    <definedName name="ETIRG">'[5]R11 TIRG'!$E$69:$M$69</definedName>
    <definedName name="ETIRGC">'[5]R4 Licence Condition Values'!$E$79:$M$79</definedName>
    <definedName name="ETIRGC2">'[6]R4 Licence Condition Values'!$F$91:$M$91</definedName>
    <definedName name="ETIRGC3">'[6]R4 Licence Condition Values'!$F$101:$M$101</definedName>
    <definedName name="ETIRGC4">'[6]R4 Licence Condition Values'!$F$111:$M$111</definedName>
    <definedName name="ETIRGC5">'[6]R4 Licence Condition Values'!$F$121:$M$121</definedName>
    <definedName name="ETIRGORAV">'[5]R4 Licence Condition Values'!$D$77</definedName>
    <definedName name="ETIRGORAV2">'[6]R4 Licence Condition Values'!$F$89:$M$89</definedName>
    <definedName name="ETIRGORAV3">'[6]R4 Licence Condition Values'!$F$99:$M$99</definedName>
    <definedName name="ETIRGORAV4">'[6]R4 Licence Condition Values'!$F$109:$M$109</definedName>
    <definedName name="ETIRGORAV5">'[6]R4 Licence Condition Values'!$F$119:$M$119</definedName>
    <definedName name="ExBBCNLRA" localSheetId="28">'[7]R5 Input page'!$F$114:$M$114</definedName>
    <definedName name="ExBBCNLRA" localSheetId="20">'[7]R5 Input page'!$F$114:$M$114</definedName>
    <definedName name="ExBBCNLRA" localSheetId="21">'[7]R5 Input page'!$F$114:$M$114</definedName>
    <definedName name="ExBBCNLRA" localSheetId="74">'[7]R5 Input page'!$F$114:$M$114</definedName>
    <definedName name="ExBBCNLRA">'[8]R5 Input page'!$F$114:$M$114</definedName>
    <definedName name="ExCC" localSheetId="28">'[7]R5 Input page'!$F$160:$M$160</definedName>
    <definedName name="ExCC" localSheetId="20">'[7]R5 Input page'!$F$160:$M$160</definedName>
    <definedName name="ExCC" localSheetId="21">'[7]R5 Input page'!$F$160:$M$160</definedName>
    <definedName name="ExCC" localSheetId="74">'[7]R5 Input page'!$F$160:$M$160</definedName>
    <definedName name="ExCC">'[8]R5 Input page'!$F$160:$M$160</definedName>
    <definedName name="EXCMC" localSheetId="28">'[7]R15 SO Constraint Management'!$F$98:$M$98</definedName>
    <definedName name="EXCMC" localSheetId="20">'[7]R15 SO Constraint Management'!$F$98:$M$98</definedName>
    <definedName name="EXCMC" localSheetId="21">'[7]R15 SO Constraint Management'!$F$98:$M$98</definedName>
    <definedName name="EXCMC" localSheetId="74">'[7]R15 SO Constraint Management'!$F$98:$M$98</definedName>
    <definedName name="EXCMC">'[8]R15 SO Constraint Management'!$F$98:$M$98</definedName>
    <definedName name="ExCMInv" localSheetId="28">'[7]R5 Input page'!$F$116:$M$116</definedName>
    <definedName name="ExCMInv" localSheetId="20">'[7]R5 Input page'!$F$116:$M$116</definedName>
    <definedName name="ExCMInv" localSheetId="21">'[7]R5 Input page'!$F$116:$M$116</definedName>
    <definedName name="ExCMInv" localSheetId="74">'[7]R5 Input page'!$F$116:$M$116</definedName>
    <definedName name="ExCMInv">'[8]R5 Input page'!$F$116:$M$116</definedName>
    <definedName name="EXCMOp" localSheetId="28">'[7]R5 Input page'!$F$113:$M$113</definedName>
    <definedName name="EXCMOp" localSheetId="20">'[7]R5 Input page'!$F$113:$M$113</definedName>
    <definedName name="EXCMOp" localSheetId="21">'[7]R5 Input page'!$F$113:$M$113</definedName>
    <definedName name="EXCMOp" localSheetId="74">'[7]R5 Input page'!$F$113:$M$113</definedName>
    <definedName name="EXCMOp">'[8]R5 Input page'!$F$113:$M$113</definedName>
    <definedName name="ExRO" localSheetId="28">'[7]R5 Input page'!$F$159:$M$159</definedName>
    <definedName name="ExRO" localSheetId="20">'[7]R5 Input page'!$F$159:$M$159</definedName>
    <definedName name="ExRO" localSheetId="21">'[7]R5 Input page'!$F$159:$M$159</definedName>
    <definedName name="ExRO" localSheetId="74">'[7]R5 Input page'!$F$159:$M$159</definedName>
    <definedName name="ExRO">'[8]R5 Input page'!$F$159:$M$159</definedName>
    <definedName name="f" localSheetId="26" hidden="1">{"'PRODUCTIONCOST SHEET'!$B$3:$G$48"}</definedName>
    <definedName name="f" localSheetId="27" hidden="1">{"'PRODUCTIONCOST SHEET'!$B$3:$G$48"}</definedName>
    <definedName name="f" localSheetId="28" hidden="1">{"'PRODUCTIONCOST SHEET'!$B$3:$G$48"}</definedName>
    <definedName name="f" localSheetId="17" hidden="1">{"'PRODUCTIONCOST SHEET'!$B$3:$G$48"}</definedName>
    <definedName name="f" localSheetId="19" hidden="1">{"'PRODUCTIONCOST SHEET'!$B$3:$G$48"}</definedName>
    <definedName name="f" localSheetId="20" hidden="1">{"'PRODUCTIONCOST SHEET'!$B$3:$G$48"}</definedName>
    <definedName name="f" localSheetId="21" hidden="1">{"'PRODUCTIONCOST SHEET'!$B$3:$G$48"}</definedName>
    <definedName name="f" localSheetId="44" hidden="1">{"'PRODUCTIONCOST SHEET'!$B$3:$G$48"}</definedName>
    <definedName name="f" localSheetId="74" hidden="1">{"'PRODUCTIONCOST SHEET'!$B$3:$G$48"}</definedName>
    <definedName name="f" localSheetId="63" hidden="1">{"'PRODUCTIONCOST SHEET'!$B$3:$G$48"}</definedName>
    <definedName name="f" localSheetId="64" hidden="1">{"'PRODUCTIONCOST SHEET'!$B$3:$G$48"}</definedName>
    <definedName name="f" localSheetId="65" hidden="1">{"'PRODUCTIONCOST SHEET'!$B$3:$G$48"}</definedName>
    <definedName name="f" localSheetId="75" hidden="1">{"'PRODUCTIONCOST SHEET'!$B$3:$G$48"}</definedName>
    <definedName name="f" localSheetId="85" hidden="1">{"'PRODUCTIONCOST SHEET'!$B$3:$G$48"}</definedName>
    <definedName name="f" localSheetId="76" hidden="1">{"'PRODUCTIONCOST SHEET'!$B$3:$G$48"}</definedName>
    <definedName name="f" localSheetId="77" hidden="1">{"'PRODUCTIONCOST SHEET'!$B$3:$G$48"}</definedName>
    <definedName name="f" localSheetId="78" hidden="1">{"'PRODUCTIONCOST SHEET'!$B$3:$G$48"}</definedName>
    <definedName name="f" localSheetId="79" hidden="1">{"'PRODUCTIONCOST SHEET'!$B$3:$G$48"}</definedName>
    <definedName name="f" localSheetId="82" hidden="1">{"'PRODUCTIONCOST SHEET'!$B$3:$G$48"}</definedName>
    <definedName name="f" localSheetId="83" hidden="1">{"'PRODUCTIONCOST SHEET'!$B$3:$G$48"}</definedName>
    <definedName name="f" hidden="1">{"'PRODUCTIONCOST SHEET'!$B$3:$G$48"}</definedName>
    <definedName name="FactAA">'[6]R5 Input page'!#REF!</definedName>
    <definedName name="FactBB">'[6]R5 Input page'!#REF!</definedName>
    <definedName name="FactX">'[6]R5 Input page'!#REF!</definedName>
    <definedName name="FactY">'[6]R5 Input page'!#REF!</definedName>
    <definedName name="FactZ">'[6]R5 Input page'!#REF!</definedName>
    <definedName name="ff" localSheetId="26" hidden="1">{#N/A,#N/A,FALSE,"PRJCTED MNTHLY QTY's"}</definedName>
    <definedName name="ff" localSheetId="27" hidden="1">{#N/A,#N/A,FALSE,"PRJCTED MNTHLY QTY's"}</definedName>
    <definedName name="ff" localSheetId="28" hidden="1">{#N/A,#N/A,FALSE,"PRJCTED MNTHLY QTY's"}</definedName>
    <definedName name="ff" localSheetId="17" hidden="1">{#N/A,#N/A,FALSE,"PRJCTED MNTHLY QTY's"}</definedName>
    <definedName name="ff" localSheetId="19" hidden="1">{#N/A,#N/A,FALSE,"PRJCTED MNTHLY QTY's"}</definedName>
    <definedName name="ff" localSheetId="20" hidden="1">{#N/A,#N/A,FALSE,"PRJCTED MNTHLY QTY's"}</definedName>
    <definedName name="ff" localSheetId="21" hidden="1">{#N/A,#N/A,FALSE,"PRJCTED MNTHLY QTY's"}</definedName>
    <definedName name="ff" localSheetId="44" hidden="1">{#N/A,#N/A,FALSE,"PRJCTED MNTHLY QTY's"}</definedName>
    <definedName name="ff" localSheetId="74" hidden="1">{#N/A,#N/A,FALSE,"PRJCTED MNTHLY QTY's"}</definedName>
    <definedName name="ff" localSheetId="63" hidden="1">{#N/A,#N/A,FALSE,"PRJCTED MNTHLY QTY's"}</definedName>
    <definedName name="ff" localSheetId="64" hidden="1">{#N/A,#N/A,FALSE,"PRJCTED MNTHLY QTY's"}</definedName>
    <definedName name="ff" localSheetId="65" hidden="1">{#N/A,#N/A,FALSE,"PRJCTED MNTHLY QTY's"}</definedName>
    <definedName name="ff" localSheetId="75" hidden="1">{#N/A,#N/A,FALSE,"PRJCTED MNTHLY QTY's"}</definedName>
    <definedName name="ff" localSheetId="85" hidden="1">{#N/A,#N/A,FALSE,"PRJCTED MNTHLY QTY's"}</definedName>
    <definedName name="ff" localSheetId="76" hidden="1">{#N/A,#N/A,FALSE,"PRJCTED MNTHLY QTY's"}</definedName>
    <definedName name="ff" localSheetId="77" hidden="1">{#N/A,#N/A,FALSE,"PRJCTED MNTHLY QTY's"}</definedName>
    <definedName name="ff" localSheetId="78" hidden="1">{#N/A,#N/A,FALSE,"PRJCTED MNTHLY QTY's"}</definedName>
    <definedName name="ff" localSheetId="79" hidden="1">{#N/A,#N/A,FALSE,"PRJCTED MNTHLY QTY's"}</definedName>
    <definedName name="ff" localSheetId="82" hidden="1">{#N/A,#N/A,FALSE,"PRJCTED MNTHLY QTY's"}</definedName>
    <definedName name="ff" localSheetId="83" hidden="1">{#N/A,#N/A,FALSE,"PRJCTED MNTHLY QTY's"}</definedName>
    <definedName name="ff" hidden="1">{#N/A,#N/A,FALSE,"PRJCTED MNTHLY QTY's"}</definedName>
    <definedName name="fffff" localSheetId="26" hidden="1">{#N/A,#N/A,FALSE,"PRJCTED QTRLY QTY's"}</definedName>
    <definedName name="fffff" localSheetId="27" hidden="1">{#N/A,#N/A,FALSE,"PRJCTED QTRLY QTY's"}</definedName>
    <definedName name="fffff" localSheetId="28" hidden="1">{#N/A,#N/A,FALSE,"PRJCTED QTRLY QTY's"}</definedName>
    <definedName name="fffff" localSheetId="17" hidden="1">{#N/A,#N/A,FALSE,"PRJCTED QTRLY QTY's"}</definedName>
    <definedName name="fffff" localSheetId="19" hidden="1">{#N/A,#N/A,FALSE,"PRJCTED QTRLY QTY's"}</definedName>
    <definedName name="fffff" localSheetId="20" hidden="1">{#N/A,#N/A,FALSE,"PRJCTED QTRLY QTY's"}</definedName>
    <definedName name="fffff" localSheetId="21" hidden="1">{#N/A,#N/A,FALSE,"PRJCTED QTRLY QTY's"}</definedName>
    <definedName name="fffff" localSheetId="44" hidden="1">{#N/A,#N/A,FALSE,"PRJCTED QTRLY QTY's"}</definedName>
    <definedName name="fffff" localSheetId="74" hidden="1">{#N/A,#N/A,FALSE,"PRJCTED QTRLY QTY's"}</definedName>
    <definedName name="fffff" localSheetId="63" hidden="1">{#N/A,#N/A,FALSE,"PRJCTED QTRLY QTY's"}</definedName>
    <definedName name="fffff" localSheetId="64" hidden="1">{#N/A,#N/A,FALSE,"PRJCTED QTRLY QTY's"}</definedName>
    <definedName name="fffff" localSheetId="65" hidden="1">{#N/A,#N/A,FALSE,"PRJCTED QTRLY QTY's"}</definedName>
    <definedName name="fffff" localSheetId="75" hidden="1">{#N/A,#N/A,FALSE,"PRJCTED QTRLY QTY's"}</definedName>
    <definedName name="fffff" localSheetId="85" hidden="1">{#N/A,#N/A,FALSE,"PRJCTED QTRLY QTY's"}</definedName>
    <definedName name="fffff" localSheetId="76" hidden="1">{#N/A,#N/A,FALSE,"PRJCTED QTRLY QTY's"}</definedName>
    <definedName name="fffff" localSheetId="77" hidden="1">{#N/A,#N/A,FALSE,"PRJCTED QTRLY QTY's"}</definedName>
    <definedName name="fffff" localSheetId="78" hidden="1">{#N/A,#N/A,FALSE,"PRJCTED QTRLY QTY's"}</definedName>
    <definedName name="fffff" localSheetId="79" hidden="1">{#N/A,#N/A,FALSE,"PRJCTED QTRLY QTY's"}</definedName>
    <definedName name="fffff" localSheetId="82" hidden="1">{#N/A,#N/A,FALSE,"PRJCTED QTRLY QTY's"}</definedName>
    <definedName name="fffff" localSheetId="83" hidden="1">{#N/A,#N/A,FALSE,"PRJCTED QTRLY QTY's"}</definedName>
    <definedName name="fffff" hidden="1">{#N/A,#N/A,FALSE,"PRJCTED QTRLY QTY's"}</definedName>
    <definedName name="FTI" localSheetId="28">'[7]R5 Input page'!$F$89:$M$89</definedName>
    <definedName name="FTI" localSheetId="20">'[7]R5 Input page'!$F$89:$M$89</definedName>
    <definedName name="FTI" localSheetId="21">'[7]R5 Input page'!$F$89:$M$89</definedName>
    <definedName name="FTI" localSheetId="74">'[7]R5 Input page'!$F$89:$M$89</definedName>
    <definedName name="FTI">'[8]R5 Input page'!$F$89:$M$89</definedName>
    <definedName name="FTIRG">'[5]R11 TIRG'!$E$41:$M$41</definedName>
    <definedName name="FTIRG2">'[6]R4 Licence Condition Values'!$F$87:$M$87</definedName>
    <definedName name="FTIRGC">'[5]R4 Licence Condition Values'!$E$75:$M$75</definedName>
    <definedName name="FTIRGC3">'[6]R4 Licence Condition Values'!$F$97:$M$97</definedName>
    <definedName name="FTIRGC4">'[6]R4 Licence Condition Values'!$F$107:$M$107</definedName>
    <definedName name="FTIRGC5">'[6]R4 Licence Condition Values'!$F$117:$M$117</definedName>
    <definedName name="ftirgdepn">'[5]R4 Licence Condition Values'!$E$76:$M$76</definedName>
    <definedName name="FTIRGDepn2">'[6]R4 Licence Condition Values'!$F$88:$M$88</definedName>
    <definedName name="FTIRGDepn3">'[6]R4 Licence Condition Values'!$F$98:$M$98</definedName>
    <definedName name="FTIRGDepn4">'[6]R4 Licence Condition Values'!$F$108:$M$108</definedName>
    <definedName name="FTIRGDEPN5">'[6]R4 Licence Condition Values'!$F$118:$M$118</definedName>
    <definedName name="FYADD">'[5]R5 Input page'!$F$99:$M$99</definedName>
    <definedName name="FYDSP">'[5]R5 Input page'!$F$101:$M$101</definedName>
    <definedName name="GDN" localSheetId="28">#REF!</definedName>
    <definedName name="GDN" localSheetId="20">#REF!</definedName>
    <definedName name="GDN" localSheetId="21">#REF!</definedName>
    <definedName name="GDN" localSheetId="74">#REF!</definedName>
    <definedName name="GDN">#REF!</definedName>
    <definedName name="GDN_PF" localSheetId="28">#REF!</definedName>
    <definedName name="GDN_PF" localSheetId="74">#REF!</definedName>
    <definedName name="GDN_PF">#REF!</definedName>
    <definedName name="GHGC" localSheetId="28">'[7]R5 Input page'!$F$147:$M$147</definedName>
    <definedName name="GHGC" localSheetId="20">'[7]R5 Input page'!$F$147:$M$147</definedName>
    <definedName name="GHGC" localSheetId="21">'[7]R5 Input page'!$F$147:$M$147</definedName>
    <definedName name="GHGC" localSheetId="74">'[7]R5 Input page'!$F$147:$M$147</definedName>
    <definedName name="GHGC">'[8]R5 Input page'!$F$147:$M$147</definedName>
    <definedName name="GHGIM" localSheetId="28">'[7]R5 Input page'!$F$156:$M$156</definedName>
    <definedName name="GHGIM" localSheetId="20">'[7]R5 Input page'!$F$156:$M$156</definedName>
    <definedName name="GHGIM" localSheetId="21">'[7]R5 Input page'!$F$156:$M$156</definedName>
    <definedName name="GHGIM" localSheetId="74">'[7]R5 Input page'!$F$156:$M$156</definedName>
    <definedName name="GHGIM">'[8]R5 Input page'!$F$156:$M$156</definedName>
    <definedName name="GHGIR" localSheetId="28">'[7]R1 SO External Cost Incentives'!$F$89:$M$89</definedName>
    <definedName name="GHGIR" localSheetId="20">'[7]R1 SO External Cost Incentives'!$F$89:$M$89</definedName>
    <definedName name="GHGIR" localSheetId="21">'[7]R1 SO External Cost Incentives'!$F$89:$M$89</definedName>
    <definedName name="GHGIR" localSheetId="74">'[7]R1 SO External Cost Incentives'!$F$89:$M$89</definedName>
    <definedName name="GHGIR">'[8]R1 SO External Cost Incentives'!$F$89:$M$89</definedName>
    <definedName name="gjk" localSheetId="26" hidden="1">{#N/A,#N/A,FALSE,"DI 2 YEAR MASTER SCHEDULE"}</definedName>
    <definedName name="gjk" localSheetId="27" hidden="1">{#N/A,#N/A,FALSE,"DI 2 YEAR MASTER SCHEDULE"}</definedName>
    <definedName name="gjk" localSheetId="28" hidden="1">{#N/A,#N/A,FALSE,"DI 2 YEAR MASTER SCHEDULE"}</definedName>
    <definedName name="gjk" localSheetId="17" hidden="1">{#N/A,#N/A,FALSE,"DI 2 YEAR MASTER SCHEDULE"}</definedName>
    <definedName name="gjk" localSheetId="19" hidden="1">{#N/A,#N/A,FALSE,"DI 2 YEAR MASTER SCHEDULE"}</definedName>
    <definedName name="gjk" localSheetId="20" hidden="1">{#N/A,#N/A,FALSE,"DI 2 YEAR MASTER SCHEDULE"}</definedName>
    <definedName name="gjk" localSheetId="21" hidden="1">{#N/A,#N/A,FALSE,"DI 2 YEAR MASTER SCHEDULE"}</definedName>
    <definedName name="gjk" localSheetId="44" hidden="1">{#N/A,#N/A,FALSE,"DI 2 YEAR MASTER SCHEDULE"}</definedName>
    <definedName name="gjk" localSheetId="74" hidden="1">{#N/A,#N/A,FALSE,"DI 2 YEAR MASTER SCHEDULE"}</definedName>
    <definedName name="gjk" localSheetId="63" hidden="1">{#N/A,#N/A,FALSE,"DI 2 YEAR MASTER SCHEDULE"}</definedName>
    <definedName name="gjk" localSheetId="64" hidden="1">{#N/A,#N/A,FALSE,"DI 2 YEAR MASTER SCHEDULE"}</definedName>
    <definedName name="gjk" localSheetId="65" hidden="1">{#N/A,#N/A,FALSE,"DI 2 YEAR MASTER SCHEDULE"}</definedName>
    <definedName name="gjk" localSheetId="75" hidden="1">{#N/A,#N/A,FALSE,"DI 2 YEAR MASTER SCHEDULE"}</definedName>
    <definedName name="gjk" localSheetId="85" hidden="1">{#N/A,#N/A,FALSE,"DI 2 YEAR MASTER SCHEDULE"}</definedName>
    <definedName name="gjk" localSheetId="82" hidden="1">{#N/A,#N/A,FALSE,"DI 2 YEAR MASTER SCHEDULE"}</definedName>
    <definedName name="gjk" localSheetId="83" hidden="1">{#N/A,#N/A,FALSE,"DI 2 YEAR MASTER SCHEDULE"}</definedName>
    <definedName name="gjk" hidden="1">{#N/A,#N/A,FALSE,"DI 2 YEAR MASTER SCHEDULE"}</definedName>
    <definedName name="gwge" localSheetId="28" hidden="1">#REF!</definedName>
    <definedName name="gwge" localSheetId="44" hidden="1">#REF!</definedName>
    <definedName name="gwge" localSheetId="74" hidden="1">#REF!</definedName>
    <definedName name="gwge" localSheetId="63" hidden="1">#REF!</definedName>
    <definedName name="gwge" hidden="1">#REF!</definedName>
    <definedName name="hh" localSheetId="26"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2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28"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1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1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20"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2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4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7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6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6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6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7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8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76"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7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78"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7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8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8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TML_CodePage" hidden="1">1252</definedName>
    <definedName name="HTML_Control" localSheetId="26" hidden="1">{"'PRODUCTIONCOST SHEET'!$B$3:$G$48"}</definedName>
    <definedName name="HTML_Control" localSheetId="27" hidden="1">{"'PRODUCTIONCOST SHEET'!$B$3:$G$48"}</definedName>
    <definedName name="HTML_Control" localSheetId="28" hidden="1">{"'PRODUCTIONCOST SHEET'!$B$3:$G$48"}</definedName>
    <definedName name="HTML_Control" localSheetId="17" hidden="1">{"'PRODUCTIONCOST SHEET'!$B$3:$G$48"}</definedName>
    <definedName name="HTML_Control" localSheetId="19" hidden="1">{"'PRODUCTIONCOST SHEET'!$B$3:$G$48"}</definedName>
    <definedName name="HTML_Control" localSheetId="20" hidden="1">{"'PRODUCTIONCOST SHEET'!$B$3:$G$48"}</definedName>
    <definedName name="HTML_Control" localSheetId="21" hidden="1">{"'PRODUCTIONCOST SHEET'!$B$3:$G$48"}</definedName>
    <definedName name="HTML_Control" localSheetId="44" hidden="1">{"'PRODUCTIONCOST SHEET'!$B$3:$G$48"}</definedName>
    <definedName name="HTML_Control" localSheetId="74" hidden="1">{"'PRODUCTIONCOST SHEET'!$B$3:$G$48"}</definedName>
    <definedName name="HTML_Control" localSheetId="63" hidden="1">{"'PRODUCTIONCOST SHEET'!$B$3:$G$48"}</definedName>
    <definedName name="HTML_Control" localSheetId="64" hidden="1">{"'PRODUCTIONCOST SHEET'!$B$3:$G$48"}</definedName>
    <definedName name="HTML_Control" localSheetId="65" hidden="1">{"'PRODUCTIONCOST SHEET'!$B$3:$G$48"}</definedName>
    <definedName name="HTML_Control" localSheetId="75" hidden="1">{"'PRODUCTIONCOST SHEET'!$B$3:$G$48"}</definedName>
    <definedName name="HTML_Control" localSheetId="85" hidden="1">{"'PRODUCTIONCOST SHEET'!$B$3:$G$48"}</definedName>
    <definedName name="HTML_Control" localSheetId="76" hidden="1">{"'PRODUCTIONCOST SHEET'!$B$3:$G$48"}</definedName>
    <definedName name="HTML_Control" localSheetId="77" hidden="1">{"'PRODUCTIONCOST SHEET'!$B$3:$G$48"}</definedName>
    <definedName name="HTML_Control" localSheetId="78" hidden="1">{"'PRODUCTIONCOST SHEET'!$B$3:$G$48"}</definedName>
    <definedName name="HTML_Control" localSheetId="79" hidden="1">{"'PRODUCTIONCOST SHEET'!$B$3:$G$48"}</definedName>
    <definedName name="HTML_Control" localSheetId="82" hidden="1">{"'PRODUCTIONCOST SHEET'!$B$3:$G$48"}</definedName>
    <definedName name="HTML_Control" localSheetId="83" hidden="1">{"'PRODUCTIONCOST SHEET'!$B$3:$G$48"}</definedName>
    <definedName name="HTML_Control"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HYINt">'2.1 Revenue_Interface'!$AB$77:$AF$77</definedName>
    <definedName name="IONT" localSheetId="20">'[5]R5 Input page'!#REF!</definedName>
    <definedName name="IONT" localSheetId="21">'[5]R5 Input page'!#REF!</definedName>
    <definedName name="IONT" localSheetId="74">'[5]R5 Input page'!#REF!</definedName>
    <definedName name="IONT">'[5]R5 Input page'!#REF!</definedName>
    <definedName name="IPTIRG">'[5]R11 TIRG'!$E$23:$M$23</definedName>
    <definedName name="IQ_DNTM" hidden="1">700000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MTD" hidden="1">800000</definedName>
    <definedName name="IQ_NAMES_REVISION_DATE_" hidden="1">"06/22/2018 13:52:39"</definedName>
    <definedName name="IQ_QTD" hidden="1">750000</definedName>
    <definedName name="IQ_TODAY" hidden="1">0</definedName>
    <definedName name="IQ_YTDMONTH" hidden="1">130000</definedName>
    <definedName name="ISA" localSheetId="28">'[7]TO pass through'!#REF!</definedName>
    <definedName name="ISA" localSheetId="20">'[7]TO pass through'!#REF!</definedName>
    <definedName name="ISA" localSheetId="21">'[7]TO pass through'!#REF!</definedName>
    <definedName name="ISA" localSheetId="74">'[7]TO pass through'!#REF!</definedName>
    <definedName name="ISA">'[8]TO pass through'!#REF!</definedName>
    <definedName name="ISE" localSheetId="28">'[7]R4 Licence Condition Values'!$F$16:$M$16</definedName>
    <definedName name="ISE" localSheetId="20">'[7]R4 Licence Condition Values'!$F$16:$M$16</definedName>
    <definedName name="ISE" localSheetId="21">'[7]R4 Licence Condition Values'!$F$16:$M$16</definedName>
    <definedName name="ISE" localSheetId="74">'[7]R4 Licence Condition Values'!$F$16:$M$16</definedName>
    <definedName name="ISE">'[8]R4 Licence Condition Values'!$F$16:$M$16</definedName>
    <definedName name="It" localSheetId="28">'[5]R5 Input page'!$E$63:$O$63</definedName>
    <definedName name="It" localSheetId="20">'[7]R5 Input page'!$E$50:$M$50</definedName>
    <definedName name="It" localSheetId="21">'[7]R5 Input page'!$E$50:$M$50</definedName>
    <definedName name="It" localSheetId="74">'[5]R5 Input page'!$E$63:$O$63</definedName>
    <definedName name="It">'[8]R5 Input page'!$E$50:$M$50</definedName>
    <definedName name="ITA">'[5]R4 Licence Condition Values'!$D$14:$M$14</definedName>
    <definedName name="ITC" localSheetId="28">'[5]R7 pass through'!$F$84:$O$84</definedName>
    <definedName name="ITC" localSheetId="20">'[7]TO pass through'!#REF!</definedName>
    <definedName name="ITC" localSheetId="21">'[7]TO pass through'!#REF!</definedName>
    <definedName name="ITC" localSheetId="74">'[5]R7 pass through'!$F$84:$O$84</definedName>
    <definedName name="ITC">'[8]TO pass through'!#REF!</definedName>
    <definedName name="ITP">'[5]R5 Input page'!$D$69:$M$69</definedName>
    <definedName name="K">'[5]R10 Correction'!$E$19:$O$19</definedName>
    <definedName name="KPI" localSheetId="20">'[6]R5 Input page'!#REF!</definedName>
    <definedName name="KPI" localSheetId="21">'[6]R5 Input page'!#REF!</definedName>
    <definedName name="KPI" localSheetId="74">'[6]R5 Input page'!#REF!</definedName>
    <definedName name="KPI">'[6]R5 Input page'!#REF!</definedName>
    <definedName name="Kt" localSheetId="28">'[5]R10 Correction'!#REF!</definedName>
    <definedName name="Kt" localSheetId="20">'[7]R10 TO Correction'!$D$21:$M$21</definedName>
    <definedName name="Kt" localSheetId="21">'[7]R10 TO Correction'!$D$21:$M$21</definedName>
    <definedName name="Kt" localSheetId="74">'[5]R10 Correction'!#REF!</definedName>
    <definedName name="Kt">'[8]R10 TO Correction'!$D$21:$M$21</definedName>
    <definedName name="l" localSheetId="26" hidden="1">{#N/A,#N/A,FALSE,"DI 2 YEAR MASTER SCHEDULE"}</definedName>
    <definedName name="l" localSheetId="27" hidden="1">{#N/A,#N/A,FALSE,"DI 2 YEAR MASTER SCHEDULE"}</definedName>
    <definedName name="l" localSheetId="28" hidden="1">{#N/A,#N/A,FALSE,"DI 2 YEAR MASTER SCHEDULE"}</definedName>
    <definedName name="l" localSheetId="17" hidden="1">{#N/A,#N/A,FALSE,"DI 2 YEAR MASTER SCHEDULE"}</definedName>
    <definedName name="l" localSheetId="19" hidden="1">{#N/A,#N/A,FALSE,"DI 2 YEAR MASTER SCHEDULE"}</definedName>
    <definedName name="l" localSheetId="20" hidden="1">{#N/A,#N/A,FALSE,"DI 2 YEAR MASTER SCHEDULE"}</definedName>
    <definedName name="l" localSheetId="21" hidden="1">{#N/A,#N/A,FALSE,"DI 2 YEAR MASTER SCHEDULE"}</definedName>
    <definedName name="l" localSheetId="44" hidden="1">{#N/A,#N/A,FALSE,"DI 2 YEAR MASTER SCHEDULE"}</definedName>
    <definedName name="l" localSheetId="74" hidden="1">{#N/A,#N/A,FALSE,"DI 2 YEAR MASTER SCHEDULE"}</definedName>
    <definedName name="l" localSheetId="63" hidden="1">{#N/A,#N/A,FALSE,"DI 2 YEAR MASTER SCHEDULE"}</definedName>
    <definedName name="l" localSheetId="64" hidden="1">{#N/A,#N/A,FALSE,"DI 2 YEAR MASTER SCHEDULE"}</definedName>
    <definedName name="l" localSheetId="65" hidden="1">{#N/A,#N/A,FALSE,"DI 2 YEAR MASTER SCHEDULE"}</definedName>
    <definedName name="l" localSheetId="75" hidden="1">{#N/A,#N/A,FALSE,"DI 2 YEAR MASTER SCHEDULE"}</definedName>
    <definedName name="l" localSheetId="85" hidden="1">{#N/A,#N/A,FALSE,"DI 2 YEAR MASTER SCHEDULE"}</definedName>
    <definedName name="l" localSheetId="76" hidden="1">{#N/A,#N/A,FALSE,"DI 2 YEAR MASTER SCHEDULE"}</definedName>
    <definedName name="l" localSheetId="77" hidden="1">{#N/A,#N/A,FALSE,"DI 2 YEAR MASTER SCHEDULE"}</definedName>
    <definedName name="l" localSheetId="78" hidden="1">{#N/A,#N/A,FALSE,"DI 2 YEAR MASTER SCHEDULE"}</definedName>
    <definedName name="l" localSheetId="79" hidden="1">{#N/A,#N/A,FALSE,"DI 2 YEAR MASTER SCHEDULE"}</definedName>
    <definedName name="l" localSheetId="82" hidden="1">{#N/A,#N/A,FALSE,"DI 2 YEAR MASTER SCHEDULE"}</definedName>
    <definedName name="l" localSheetId="83" hidden="1">{#N/A,#N/A,FALSE,"DI 2 YEAR MASTER SCHEDULE"}</definedName>
    <definedName name="l" hidden="1">{#N/A,#N/A,FALSE,"DI 2 YEAR MASTER SCHEDULE"}</definedName>
    <definedName name="LF" localSheetId="28">'[5]R7 pass through'!$F$63:$O$63</definedName>
    <definedName name="LF" localSheetId="20">'[7]TO pass through'!#REF!</definedName>
    <definedName name="LF" localSheetId="21">'[7]TO pass through'!#REF!</definedName>
    <definedName name="LF" localSheetId="74">'[5]R7 pass through'!$F$63:$O$63</definedName>
    <definedName name="LF">'[8]TO pass through'!#REF!</definedName>
    <definedName name="LFA">'[5]R5 Input page'!$D$67:$M$67</definedName>
    <definedName name="LFE">'[5]R4 Licence Condition Values'!$D$13:$M$13</definedName>
    <definedName name="LFt" localSheetId="28">'[5]R7 pass through'!$E$16:$O$16</definedName>
    <definedName name="LFt" localSheetId="20">'[7]TO pass through'!#REF!</definedName>
    <definedName name="LFt" localSheetId="21">'[7]TO pass through'!#REF!</definedName>
    <definedName name="LFt" localSheetId="74">'[5]R7 pass through'!$E$16:$O$16</definedName>
    <definedName name="LFt">'[8]TO pass through'!#REF!</definedName>
    <definedName name="ListOffset" hidden="1">1</definedName>
    <definedName name="lkl" localSheetId="26" hidden="1">{#N/A,#N/A,FALSE,"DI 2 YEAR MASTER SCHEDULE"}</definedName>
    <definedName name="lkl" localSheetId="27" hidden="1">{#N/A,#N/A,FALSE,"DI 2 YEAR MASTER SCHEDULE"}</definedName>
    <definedName name="lkl" localSheetId="28" hidden="1">{#N/A,#N/A,FALSE,"DI 2 YEAR MASTER SCHEDULE"}</definedName>
    <definedName name="lkl" localSheetId="17" hidden="1">{#N/A,#N/A,FALSE,"DI 2 YEAR MASTER SCHEDULE"}</definedName>
    <definedName name="lkl" localSheetId="19" hidden="1">{#N/A,#N/A,FALSE,"DI 2 YEAR MASTER SCHEDULE"}</definedName>
    <definedName name="lkl" localSheetId="20" hidden="1">{#N/A,#N/A,FALSE,"DI 2 YEAR MASTER SCHEDULE"}</definedName>
    <definedName name="lkl" localSheetId="21" hidden="1">{#N/A,#N/A,FALSE,"DI 2 YEAR MASTER SCHEDULE"}</definedName>
    <definedName name="lkl" localSheetId="44" hidden="1">{#N/A,#N/A,FALSE,"DI 2 YEAR MASTER SCHEDULE"}</definedName>
    <definedName name="lkl" localSheetId="74" hidden="1">{#N/A,#N/A,FALSE,"DI 2 YEAR MASTER SCHEDULE"}</definedName>
    <definedName name="lkl" localSheetId="63" hidden="1">{#N/A,#N/A,FALSE,"DI 2 YEAR MASTER SCHEDULE"}</definedName>
    <definedName name="lkl" localSheetId="64" hidden="1">{#N/A,#N/A,FALSE,"DI 2 YEAR MASTER SCHEDULE"}</definedName>
    <definedName name="lkl" localSheetId="65" hidden="1">{#N/A,#N/A,FALSE,"DI 2 YEAR MASTER SCHEDULE"}</definedName>
    <definedName name="lkl" localSheetId="75" hidden="1">{#N/A,#N/A,FALSE,"DI 2 YEAR MASTER SCHEDULE"}</definedName>
    <definedName name="lkl" localSheetId="85" hidden="1">{#N/A,#N/A,FALSE,"DI 2 YEAR MASTER SCHEDULE"}</definedName>
    <definedName name="lkl" localSheetId="76" hidden="1">{#N/A,#N/A,FALSE,"DI 2 YEAR MASTER SCHEDULE"}</definedName>
    <definedName name="lkl" localSheetId="77" hidden="1">{#N/A,#N/A,FALSE,"DI 2 YEAR MASTER SCHEDULE"}</definedName>
    <definedName name="lkl" localSheetId="78" hidden="1">{#N/A,#N/A,FALSE,"DI 2 YEAR MASTER SCHEDULE"}</definedName>
    <definedName name="lkl" localSheetId="79" hidden="1">{#N/A,#N/A,FALSE,"DI 2 YEAR MASTER SCHEDULE"}</definedName>
    <definedName name="lkl" localSheetId="82" hidden="1">{#N/A,#N/A,FALSE,"DI 2 YEAR MASTER SCHEDULE"}</definedName>
    <definedName name="lkl" localSheetId="83" hidden="1">{#N/A,#N/A,FALSE,"DI 2 YEAR MASTER SCHEDULE"}</definedName>
    <definedName name="lkl" hidden="1">{#N/A,#N/A,FALSE,"DI 2 YEAR MASTER SCHEDULE"}</definedName>
    <definedName name="LRCIC" localSheetId="28">'[7]R5 Input page'!$F$92:$M$92</definedName>
    <definedName name="LRCIC" localSheetId="20">'[7]R5 Input page'!$F$92:$M$92</definedName>
    <definedName name="LRCIC" localSheetId="21">'[7]R5 Input page'!$F$92:$M$92</definedName>
    <definedName name="LRCIC" localSheetId="74">'[7]R5 Input page'!$F$92:$M$92</definedName>
    <definedName name="LRCIC">'[8]R5 Input page'!$F$92:$M$92</definedName>
    <definedName name="LRD" localSheetId="28">'[7]R4 Licence Condition Values'!$F$56:$M$56</definedName>
    <definedName name="LRD" localSheetId="20">'[7]R4 Licence Condition Values'!$F$56:$M$56</definedName>
    <definedName name="LRD" localSheetId="21">'[7]R4 Licence Condition Values'!$F$56:$M$56</definedName>
    <definedName name="LRD" localSheetId="74">'[7]R4 Licence Condition Values'!$F$56:$M$56</definedName>
    <definedName name="LRD">'[8]R4 Licence Condition Values'!$F$56:$M$56</definedName>
    <definedName name="Mat__Type_Array" localSheetId="28">'[13]5.8 Decommissioned Sum '!#REF!</definedName>
    <definedName name="Mat__Type_Array" localSheetId="20">'[13]5.8 Decommissioned Sum '!#REF!</definedName>
    <definedName name="Mat__Type_Array" localSheetId="21">'[13]5.8 Decommissioned Sum '!#REF!</definedName>
    <definedName name="Mat__Type_Array" localSheetId="74">'[13]5.8 Decommissioned Sum '!#REF!</definedName>
    <definedName name="Mat__Type_Array">'[13]5.8 Decommissioned Sum '!#REF!</definedName>
    <definedName name="Mat_Type_Row" localSheetId="28">#REF!</definedName>
    <definedName name="Mat_Type_Row" localSheetId="20">#REF!</definedName>
    <definedName name="Mat_Type_Row" localSheetId="21">#REF!</definedName>
    <definedName name="Mat_Type_Row" localSheetId="74">#REF!</definedName>
    <definedName name="Mat_Type_Row">#REF!</definedName>
    <definedName name="Mat_Valid" localSheetId="28">'[13]5.8 Decommissioned Sum '!#REF!</definedName>
    <definedName name="Mat_Valid" localSheetId="20">'[13]5.8 Decommissioned Sum '!#REF!</definedName>
    <definedName name="Mat_Valid" localSheetId="21">'[13]5.8 Decommissioned Sum '!#REF!</definedName>
    <definedName name="Mat_Valid" localSheetId="74">'[13]5.8 Decommissioned Sum '!#REF!</definedName>
    <definedName name="Mat_Valid">'[13]5.8 Decommissioned Sum '!#REF!</definedName>
    <definedName name="MCIR" localSheetId="28">'[7]R5 Input page'!$F$154:$M$154</definedName>
    <definedName name="MCIR" localSheetId="20">'[7]R5 Input page'!$F$154:$M$154</definedName>
    <definedName name="MCIR" localSheetId="21">'[7]R5 Input page'!$F$154:$M$154</definedName>
    <definedName name="MCIR" localSheetId="74">'[7]R5 Input page'!$F$154:$M$154</definedName>
    <definedName name="MCIR">'[8]R5 Input page'!$F$154:$M$154</definedName>
    <definedName name="MDIR" localSheetId="28">'[7]R5 Input page'!$F$155:$M$155</definedName>
    <definedName name="MDIR" localSheetId="20">'[7]R5 Input page'!$F$155:$M$155</definedName>
    <definedName name="MDIR" localSheetId="21">'[7]R5 Input page'!$F$155:$M$155</definedName>
    <definedName name="MDIR" localSheetId="74">'[7]R5 Input page'!$F$155:$M$155</definedName>
    <definedName name="MDIR">'[8]R5 Input page'!$F$155:$M$155</definedName>
    <definedName name="MIR" localSheetId="28">'[7]R1 SO External Cost Incentives'!$F$96:$M$96</definedName>
    <definedName name="MIR" localSheetId="20">'[7]R1 SO External Cost Incentives'!$F$96:$M$96</definedName>
    <definedName name="MIR" localSheetId="21">'[7]R1 SO External Cost Incentives'!$F$96:$M$96</definedName>
    <definedName name="MIR" localSheetId="74">'[7]R1 SO External Cost Incentives'!$F$96:$M$96</definedName>
    <definedName name="MIR">'[8]R1 SO External Cost Incentives'!$F$96:$M$96</definedName>
    <definedName name="mm" localSheetId="26"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2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28"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1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1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20"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2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4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7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6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6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65"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75"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85"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76"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7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78"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7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8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8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mm" localSheetId="26"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2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2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1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1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2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2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4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7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6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6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6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7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8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76"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7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7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7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8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8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OD" localSheetId="28">'[5]R5 Input page'!$F$27:$O$27</definedName>
    <definedName name="MOD" localSheetId="20">'[7]R5 Input page'!$F$25:$M$25</definedName>
    <definedName name="MOD" localSheetId="21">'[7]R5 Input page'!$F$25:$M$25</definedName>
    <definedName name="MOD" localSheetId="74">'[5]R5 Input page'!$F$27:$O$27</definedName>
    <definedName name="MOD">'[8]R5 Input page'!$F$25:$M$25</definedName>
    <definedName name="MR" localSheetId="28">'[7]R11 TO MAR'!$F$15:$M$15</definedName>
    <definedName name="MR" localSheetId="20">'[7]R11 TO MAR'!$F$15:$M$15</definedName>
    <definedName name="MR" localSheetId="21">'[7]R11 TO MAR'!$F$15:$M$15</definedName>
    <definedName name="MR" localSheetId="74">'[7]R11 TO MAR'!$F$15:$M$15</definedName>
    <definedName name="MR">'[8]R11 TO MAR'!$F$15:$M$15</definedName>
    <definedName name="MRM" localSheetId="28">'[7]R5 Input page'!$F$137:$M$137</definedName>
    <definedName name="MRM" localSheetId="20">'[7]R5 Input page'!$F$137:$M$137</definedName>
    <definedName name="MRM" localSheetId="21">'[7]R5 Input page'!$F$137:$M$137</definedName>
    <definedName name="MRM" localSheetId="74">'[7]R5 Input page'!$F$137:$M$137</definedName>
    <definedName name="MRM">'[8]R5 Input page'!$F$137:$M$137</definedName>
    <definedName name="MTC" localSheetId="20">'[5]R5 Input page'!#REF!</definedName>
    <definedName name="MTC" localSheetId="21">'[5]R5 Input page'!#REF!</definedName>
    <definedName name="MTC" localSheetId="74">'[5]R5 Input page'!#REF!</definedName>
    <definedName name="MTC">'[5]R5 Input page'!#REF!</definedName>
    <definedName name="NC" localSheetId="20">#REF!</definedName>
    <definedName name="NC" localSheetId="21">#REF!</definedName>
    <definedName name="NC" localSheetId="74">#REF!</definedName>
    <definedName name="NC">#REF!</definedName>
    <definedName name="NIA" localSheetId="28">'[5]R9 Innovation incentive'!$F$16:$M$16</definedName>
    <definedName name="NIA" localSheetId="20">[7]Innovation!#REF!</definedName>
    <definedName name="NIA" localSheetId="21">[7]Innovation!#REF!</definedName>
    <definedName name="NIA" localSheetId="74">'[5]R9 Innovation incentive'!$F$16:$M$16</definedName>
    <definedName name="NIA">[8]Innovation!#REF!</definedName>
    <definedName name="NIAEt">'2.1 Revenue_Interface'!$AB$76:$AF$76</definedName>
    <definedName name="NIAIE">'[5]R5 Input page'!$F$107:$M$107</definedName>
    <definedName name="NIAINT">'[14]R5 Input page'!$F$105:$M$105</definedName>
    <definedName name="NIAR">'[5]R5 Input page'!$F$109:$M$109</definedName>
    <definedName name="NIAV">'[5]R4 Licence Condition Values'!$F$63:$M$63</definedName>
    <definedName name="NIAV2020_21" localSheetId="28">'[12]2.1 Revenue_Interface'!$AB$105</definedName>
    <definedName name="NIAV2020_21" localSheetId="20">'[12]2.1 Revenue_Interface'!$AB$105</definedName>
    <definedName name="NIAV2020_21" localSheetId="21">'[12]2.1 Revenue_Interface'!$AB$105</definedName>
    <definedName name="NIAV2020_21" localSheetId="74">'[12]2.1 Revenue_Interface'!$AB$105</definedName>
    <definedName name="NIAV2020_21">'2.1 Revenue_Interface'!$AB$81</definedName>
    <definedName name="NICF" localSheetId="28">'[5]R5 Input page'!$F$110:$M$110</definedName>
    <definedName name="NICF" localSheetId="20">'[7]R5 Input page'!$F$72:$M$72</definedName>
    <definedName name="NICF" localSheetId="21">'[7]R5 Input page'!$F$72:$M$72</definedName>
    <definedName name="NICF" localSheetId="74">'[5]R5 Input page'!$F$110:$M$110</definedName>
    <definedName name="NICF">'[8]R5 Input page'!$F$72:$M$72</definedName>
    <definedName name="NICF2">'[5]R9 Innovation incentive'!$F$9:$M$9</definedName>
    <definedName name="nn" localSheetId="26" hidden="1">{#N/A,#N/A,FALSE,"PRJCTED QTRLY $'s"}</definedName>
    <definedName name="nn" localSheetId="27" hidden="1">{#N/A,#N/A,FALSE,"PRJCTED QTRLY $'s"}</definedName>
    <definedName name="nn" localSheetId="28" hidden="1">{#N/A,#N/A,FALSE,"PRJCTED QTRLY $'s"}</definedName>
    <definedName name="nn" localSheetId="17" hidden="1">{#N/A,#N/A,FALSE,"PRJCTED QTRLY $'s"}</definedName>
    <definedName name="nn" localSheetId="19" hidden="1">{#N/A,#N/A,FALSE,"PRJCTED QTRLY $'s"}</definedName>
    <definedName name="nn" localSheetId="20" hidden="1">{#N/A,#N/A,FALSE,"PRJCTED QTRLY $'s"}</definedName>
    <definedName name="nn" localSheetId="21" hidden="1">{#N/A,#N/A,FALSE,"PRJCTED QTRLY $'s"}</definedName>
    <definedName name="nn" localSheetId="44" hidden="1">{#N/A,#N/A,FALSE,"PRJCTED QTRLY $'s"}</definedName>
    <definedName name="nn" localSheetId="74" hidden="1">{#N/A,#N/A,FALSE,"PRJCTED QTRLY $'s"}</definedName>
    <definedName name="nn" localSheetId="63" hidden="1">{#N/A,#N/A,FALSE,"PRJCTED QTRLY $'s"}</definedName>
    <definedName name="nn" localSheetId="64" hidden="1">{#N/A,#N/A,FALSE,"PRJCTED QTRLY $'s"}</definedName>
    <definedName name="nn" localSheetId="65" hidden="1">{#N/A,#N/A,FALSE,"PRJCTED QTRLY $'s"}</definedName>
    <definedName name="nn" localSheetId="75" hidden="1">{#N/A,#N/A,FALSE,"PRJCTED QTRLY $'s"}</definedName>
    <definedName name="nn" localSheetId="85" hidden="1">{#N/A,#N/A,FALSE,"PRJCTED QTRLY $'s"}</definedName>
    <definedName name="nn" localSheetId="76" hidden="1">{#N/A,#N/A,FALSE,"PRJCTED QTRLY $'s"}</definedName>
    <definedName name="nn" localSheetId="77" hidden="1">{#N/A,#N/A,FALSE,"PRJCTED QTRLY $'s"}</definedName>
    <definedName name="nn" localSheetId="78" hidden="1">{#N/A,#N/A,FALSE,"PRJCTED QTRLY $'s"}</definedName>
    <definedName name="nn" localSheetId="79" hidden="1">{#N/A,#N/A,FALSE,"PRJCTED QTRLY $'s"}</definedName>
    <definedName name="nn" localSheetId="82" hidden="1">{#N/A,#N/A,FALSE,"PRJCTED QTRLY $'s"}</definedName>
    <definedName name="nn" localSheetId="83" hidden="1">{#N/A,#N/A,FALSE,"PRJCTED QTRLY $'s"}</definedName>
    <definedName name="nn" hidden="1">{#N/A,#N/A,FALSE,"PRJCTED QTRLY $'s"}</definedName>
    <definedName name="NTPC">'[5]R5 Input page'!$D$103:$M$103</definedName>
    <definedName name="OFET">'[5]R5 Input page'!$D$74:$M$74</definedName>
    <definedName name="OIP">'[5]R8 Output incentives'!$F$13:$M$13</definedName>
    <definedName name="OIR" localSheetId="28">'[7]TO Incentives'!$F$9:$M$9</definedName>
    <definedName name="OIR" localSheetId="20">'[7]TO Incentives'!$F$9:$M$9</definedName>
    <definedName name="OIR" localSheetId="21">'[7]TO Incentives'!$F$9:$M$9</definedName>
    <definedName name="OIR" localSheetId="74">'[7]TO Incentives'!$F$9:$M$9</definedName>
    <definedName name="OIR">'[8]TO Incentives'!$F$9:$M$9</definedName>
    <definedName name="OMC" localSheetId="28">'[7]R5 Input page'!$F$135:$M$135</definedName>
    <definedName name="OMC" localSheetId="20">'[7]R5 Input page'!$F$135:$M$135</definedName>
    <definedName name="OMC" localSheetId="21">'[7]R5 Input page'!$F$135:$M$135</definedName>
    <definedName name="OMC" localSheetId="74">'[7]R5 Input page'!$F$135:$M$135</definedName>
    <definedName name="OMC">'[8]R5 Input page'!$F$135:$M$135</definedName>
    <definedName name="OPTC" localSheetId="28">'[7]TO pass through'!#REF!</definedName>
    <definedName name="OPTC" localSheetId="20">'[7]TO pass through'!#REF!</definedName>
    <definedName name="OPTC" localSheetId="21">'[7]TO pass through'!#REF!</definedName>
    <definedName name="OPTC" localSheetId="74">'[7]TO pass through'!#REF!</definedName>
    <definedName name="OPTC">'[8]TO pass through'!#REF!</definedName>
    <definedName name="OSC" localSheetId="28">'[7]R5 Input page'!$F$142:$M$142</definedName>
    <definedName name="OSC" localSheetId="20">'[7]R5 Input page'!$F$142:$M$142</definedName>
    <definedName name="OSC" localSheetId="21">'[7]R5 Input page'!$F$142:$M$142</definedName>
    <definedName name="OSC" localSheetId="74">'[7]R5 Input page'!$F$142:$M$142</definedName>
    <definedName name="OSC">'[8]R5 Input page'!$F$142:$M$142</definedName>
    <definedName name="PA" localSheetId="28">'[7]TO Incentives'!#REF!</definedName>
    <definedName name="PA" localSheetId="20">'[7]TO Incentives'!#REF!</definedName>
    <definedName name="PA" localSheetId="21">'[7]TO Incentives'!#REF!</definedName>
    <definedName name="PA" localSheetId="74">'[7]TO Incentives'!#REF!</definedName>
    <definedName name="PA">'[8]TO Incentives'!#REF!</definedName>
    <definedName name="Pal_Workbook_GUID" hidden="1">"LJ9YVKRJVQ1A1KNUG7XIT5A9"</definedName>
    <definedName name="PEAK2" localSheetId="20">'[5]R5 Input page'!#REF!</definedName>
    <definedName name="PEAK2" localSheetId="21">'[5]R5 Input page'!#REF!</definedName>
    <definedName name="PEAK2" localSheetId="74">'[5]R5 Input page'!#REF!</definedName>
    <definedName name="PEAK2">'[5]R5 Input page'!#REF!</definedName>
    <definedName name="PEAK3">'[5]R5 Input page'!$F$131:$M$131</definedName>
    <definedName name="PEAK6">#REF!</definedName>
    <definedName name="PEAKA">'[5]R5 Input page'!$F$129:$M$129</definedName>
    <definedName name="Pipe_Length" localSheetId="28">#REF!</definedName>
    <definedName name="Pipe_Length" localSheetId="20">#REF!</definedName>
    <definedName name="Pipe_Length" localSheetId="21">#REF!</definedName>
    <definedName name="Pipe_Length" localSheetId="74">#REF!</definedName>
    <definedName name="Pipe_Length">#REF!</definedName>
    <definedName name="PR">'[15]PR t'!$I$24:$P$24</definedName>
    <definedName name="_xlnm.Print_Titles" localSheetId="74">'8.12 DRS'!$1:$6</definedName>
    <definedName name="PRt" localSheetId="20">#REF!</definedName>
    <definedName name="PRt" localSheetId="21">#REF!</definedName>
    <definedName name="PRt" localSheetId="74">#REF!</definedName>
    <definedName name="PRt">#REF!</definedName>
    <definedName name="PT" comment="Pass through Items" localSheetId="28">'[7]TO pass through'!#REF!</definedName>
    <definedName name="PT" comment="Pass through Items" localSheetId="20">'[7]TO pass through'!#REF!</definedName>
    <definedName name="PT" comment="Pass through Items" localSheetId="21">'[7]TO pass through'!#REF!</definedName>
    <definedName name="PT" comment="Pass through Items" localSheetId="74">'[7]TO pass through'!#REF!</definedName>
    <definedName name="PT" comment="Pass through Items">'[8]TO pass through'!#REF!</definedName>
    <definedName name="PTIS">'[5]R8 Output incentives'!$F$131:$M$131</definedName>
    <definedName name="PTRA">'[5]R4 Licence Condition Values'!$F$66:$M$66</definedName>
    <definedName name="PTt" comment="Pass through Items">'[5]R7 pass through'!$F$41:$M$41</definedName>
    <definedName name="PTV" localSheetId="28">#REF!</definedName>
    <definedName name="PTV" localSheetId="20">#REF!</definedName>
    <definedName name="PTV" localSheetId="21">#REF!</definedName>
    <definedName name="PTV" localSheetId="74">#REF!</definedName>
    <definedName name="PTV">#REF!</definedName>
    <definedName name="PU" localSheetId="28">'[5]R4 Licence Condition Values'!$F$9:$M$9</definedName>
    <definedName name="PU" localSheetId="20">'[7]R4 Licence Condition Values'!$F$10:$M$10</definedName>
    <definedName name="PU" localSheetId="21">'[7]R4 Licence Condition Values'!$F$10:$M$10</definedName>
    <definedName name="PU" localSheetId="74">'[5]R4 Licence Condition Values'!$F$9:$M$9</definedName>
    <definedName name="PU">'[8]R4 Licence Condition Values'!$F$10:$M$10</definedName>
    <definedName name="PVF" localSheetId="28">'[5]R5 Input page'!$E$51:$P$51</definedName>
    <definedName name="PVF" localSheetId="20">'[7]R5 Input page'!$E$47:$M$47</definedName>
    <definedName name="PVF" localSheetId="21">'[7]R5 Input page'!$E$47:$M$47</definedName>
    <definedName name="PVF" localSheetId="74">'[5]R5 Input page'!$E$51:$P$51</definedName>
    <definedName name="PVF">'[8]R5 Input page'!$E$47:$M$47</definedName>
    <definedName name="QDAIR" localSheetId="28">'[7]R5 Input page'!$F$148:$M$148</definedName>
    <definedName name="QDAIR" localSheetId="20">'[7]R5 Input page'!$F$148:$M$148</definedName>
    <definedName name="QDAIR" localSheetId="21">'[7]R5 Input page'!$F$148:$M$148</definedName>
    <definedName name="QDAIR" localSheetId="74">'[7]R5 Input page'!$F$148:$M$148</definedName>
    <definedName name="QDAIR">'[8]R5 Input page'!$F$148:$M$148</definedName>
    <definedName name="QDFIR" localSheetId="28">'[7]R1 SO External Cost Incentives'!$F$79:$M$79</definedName>
    <definedName name="QDFIR" localSheetId="20">'[7]R1 SO External Cost Incentives'!$F$79:$M$79</definedName>
    <definedName name="QDFIR" localSheetId="21">'[7]R1 SO External Cost Incentives'!$F$79:$M$79</definedName>
    <definedName name="QDFIR" localSheetId="74">'[7]R1 SO External Cost Incentives'!$F$79:$M$79</definedName>
    <definedName name="QDFIR">'[8]R1 SO External Cost Incentives'!$F$79:$M$79</definedName>
    <definedName name="qs" localSheetId="26" hidden="1">{#N/A,#N/A,FALSE,"PRJCTED MNTHLY QTY's"}</definedName>
    <definedName name="qs" localSheetId="27" hidden="1">{#N/A,#N/A,FALSE,"PRJCTED MNTHLY QTY's"}</definedName>
    <definedName name="qs" localSheetId="28" hidden="1">{#N/A,#N/A,FALSE,"PRJCTED MNTHLY QTY's"}</definedName>
    <definedName name="qs" localSheetId="17" hidden="1">{#N/A,#N/A,FALSE,"PRJCTED MNTHLY QTY's"}</definedName>
    <definedName name="qs" localSheetId="19" hidden="1">{#N/A,#N/A,FALSE,"PRJCTED MNTHLY QTY's"}</definedName>
    <definedName name="qs" localSheetId="20" hidden="1">{#N/A,#N/A,FALSE,"PRJCTED MNTHLY QTY's"}</definedName>
    <definedName name="qs" localSheetId="21" hidden="1">{#N/A,#N/A,FALSE,"PRJCTED MNTHLY QTY's"}</definedName>
    <definedName name="qs" localSheetId="44" hidden="1">{#N/A,#N/A,FALSE,"PRJCTED MNTHLY QTY's"}</definedName>
    <definedName name="qs" localSheetId="74" hidden="1">{#N/A,#N/A,FALSE,"PRJCTED MNTHLY QTY's"}</definedName>
    <definedName name="qs" localSheetId="63" hidden="1">{#N/A,#N/A,FALSE,"PRJCTED MNTHLY QTY's"}</definedName>
    <definedName name="qs" localSheetId="64" hidden="1">{#N/A,#N/A,FALSE,"PRJCTED MNTHLY QTY's"}</definedName>
    <definedName name="qs" localSheetId="65" hidden="1">{#N/A,#N/A,FALSE,"PRJCTED MNTHLY QTY's"}</definedName>
    <definedName name="qs" localSheetId="75" hidden="1">{#N/A,#N/A,FALSE,"PRJCTED MNTHLY QTY's"}</definedName>
    <definedName name="qs" localSheetId="85" hidden="1">{#N/A,#N/A,FALSE,"PRJCTED MNTHLY QTY's"}</definedName>
    <definedName name="qs" localSheetId="76" hidden="1">{#N/A,#N/A,FALSE,"PRJCTED MNTHLY QTY's"}</definedName>
    <definedName name="qs" localSheetId="77" hidden="1">{#N/A,#N/A,FALSE,"PRJCTED MNTHLY QTY's"}</definedName>
    <definedName name="qs" localSheetId="78" hidden="1">{#N/A,#N/A,FALSE,"PRJCTED MNTHLY QTY's"}</definedName>
    <definedName name="qs" localSheetId="79" hidden="1">{#N/A,#N/A,FALSE,"PRJCTED MNTHLY QTY's"}</definedName>
    <definedName name="qs" localSheetId="82" hidden="1">{#N/A,#N/A,FALSE,"PRJCTED MNTHLY QTY's"}</definedName>
    <definedName name="qs" localSheetId="83" hidden="1">{#N/A,#N/A,FALSE,"PRJCTED MNTHLY QTY's"}</definedName>
    <definedName name="qs" hidden="1">{#N/A,#N/A,FALSE,"PRJCTED MNTHLY QTY's"}</definedName>
    <definedName name="QTFIR" localSheetId="28">'[7]R5 Input page'!$F$149:$M$149</definedName>
    <definedName name="QTFIR" localSheetId="20">'[7]R5 Input page'!$F$149:$M$149</definedName>
    <definedName name="QTFIR" localSheetId="21">'[7]R5 Input page'!$F$149:$M$149</definedName>
    <definedName name="QTFIR" localSheetId="74">'[7]R5 Input page'!$F$149:$M$149</definedName>
    <definedName name="QTFIR">'[8]R5 Input page'!$F$149:$M$149</definedName>
    <definedName name="RADD" localSheetId="28">'[7]R5 Input page'!$F$126:$M$126</definedName>
    <definedName name="RADD" localSheetId="20">'[7]R5 Input page'!$F$126:$M$126</definedName>
    <definedName name="RADD" localSheetId="21">'[7]R5 Input page'!$F$126:$M$126</definedName>
    <definedName name="RADD" localSheetId="74">'[7]R5 Input page'!$F$126:$M$126</definedName>
    <definedName name="RADD">'[8]R5 Input page'!$F$126:$M$126</definedName>
    <definedName name="RAREnCA" localSheetId="28">'[7]R5 Input page'!$F$120:$M$120</definedName>
    <definedName name="RAREnCA" localSheetId="20">'[7]R5 Input page'!$F$120:$M$120</definedName>
    <definedName name="RAREnCA" localSheetId="21">'[7]R5 Input page'!$F$120:$M$120</definedName>
    <definedName name="RAREnCA" localSheetId="74">'[7]R5 Input page'!$F$120:$M$120</definedName>
    <definedName name="RAREnCA">'[8]R5 Input page'!$F$120:$M$120</definedName>
    <definedName name="RB" localSheetId="28">'[5]R7 pass through'!$F$52:$O$52</definedName>
    <definedName name="RB" localSheetId="20">'[7]TO pass through'!#REF!</definedName>
    <definedName name="RB" localSheetId="21">'[7]TO pass through'!#REF!</definedName>
    <definedName name="RB" localSheetId="74">'[5]R7 pass through'!$F$52:$O$52</definedName>
    <definedName name="RB">'[8]TO pass through'!#REF!</definedName>
    <definedName name="RBA">'[5]R5 Input page'!$F$66:$M$66</definedName>
    <definedName name="RBC" localSheetId="28">'[7]R5 Input page'!$F$136:$M$136</definedName>
    <definedName name="RBC" localSheetId="20">'[7]R5 Input page'!$F$136:$M$136</definedName>
    <definedName name="RBC" localSheetId="21">'[7]R5 Input page'!$F$136:$M$136</definedName>
    <definedName name="RBC" localSheetId="74">'[7]R5 Input page'!$F$136:$M$136</definedName>
    <definedName name="RBC">'[8]R5 Input page'!$F$136:$M$136</definedName>
    <definedName name="RBCAP" localSheetId="28">'[7]R5 Input page'!$F$144:$M$144</definedName>
    <definedName name="RBCAP" localSheetId="20">'[7]R5 Input page'!$F$144:$M$144</definedName>
    <definedName name="RBCAP" localSheetId="21">'[7]R5 Input page'!$F$144:$M$144</definedName>
    <definedName name="RBCAP" localSheetId="74">'[7]R5 Input page'!$F$144:$M$144</definedName>
    <definedName name="RBCAP">'[8]R5 Input page'!$F$144:$M$144</definedName>
    <definedName name="RBE">'[5]R4 Licence Condition Values'!$F$12:$M$12</definedName>
    <definedName name="RBF" localSheetId="28">'[7]R5 Input page'!$F$145:$M$145</definedName>
    <definedName name="RBF" localSheetId="20">'[7]R5 Input page'!$F$145:$M$145</definedName>
    <definedName name="RBF" localSheetId="21">'[7]R5 Input page'!$F$145:$M$145</definedName>
    <definedName name="RBF" localSheetId="74">'[7]R5 Input page'!$F$145:$M$145</definedName>
    <definedName name="RBF">'[8]R5 Input page'!$F$145:$M$145</definedName>
    <definedName name="RBIR" localSheetId="28">'[7]R1 SO External Cost Incentives'!$F$72:$M$72</definedName>
    <definedName name="RBIR" localSheetId="20">'[7]R1 SO External Cost Incentives'!$F$72:$M$72</definedName>
    <definedName name="RBIR" localSheetId="21">'[7]R1 SO External Cost Incentives'!$F$72:$M$72</definedName>
    <definedName name="RBIR" localSheetId="74">'[7]R1 SO External Cost Incentives'!$F$72:$M$72</definedName>
    <definedName name="RBIR">'[8]R1 SO External Cost Incentives'!$F$72:$M$72</definedName>
    <definedName name="RBt" localSheetId="28">'[5]R7 pass through'!$E$15:$O$15</definedName>
    <definedName name="RBt" localSheetId="20">'[7]TO pass through'!#REF!</definedName>
    <definedName name="RBt" localSheetId="21">'[7]TO pass through'!#REF!</definedName>
    <definedName name="RBt" localSheetId="74">'[5]R7 pass through'!$E$15:$O$15</definedName>
    <definedName name="RBt">'[8]TO pass through'!#REF!</definedName>
    <definedName name="RCOM" localSheetId="28">'[7]R5 Input page'!$F$87:$M$87</definedName>
    <definedName name="RCOM" localSheetId="20">'[7]R5 Input page'!$F$87:$M$87</definedName>
    <definedName name="RCOM" localSheetId="21">'[7]R5 Input page'!$F$87:$M$87</definedName>
    <definedName name="RCOM" localSheetId="74">'[7]R5 Input page'!$F$87:$M$87</definedName>
    <definedName name="RCOM">'[8]R5 Input page'!$F$87:$M$87</definedName>
    <definedName name="RCOR" localSheetId="28">'[7]R5 Input page'!$F$121:$M$121</definedName>
    <definedName name="RCOR" localSheetId="20">'[7]R5 Input page'!$F$121:$M$121</definedName>
    <definedName name="RCOR" localSheetId="21">'[7]R5 Input page'!$F$121:$M$121</definedName>
    <definedName name="RCOR" localSheetId="74">'[7]R5 Input page'!$F$121:$M$121</definedName>
    <definedName name="RCOR">'[8]R5 Input page'!$F$121:$M$121</definedName>
    <definedName name="Ref_Col" localSheetId="38">#REF!</definedName>
    <definedName name="Ref_Data" localSheetId="38">#REF!</definedName>
    <definedName name="Ref_Row" localSheetId="38">#REF!</definedName>
    <definedName name="Ref_Sheet" localSheetId="38">#REF!</definedName>
    <definedName name="Regulatory_Year_ending_31st_March_2021">#REF!</definedName>
    <definedName name="RegYear">#REF!</definedName>
    <definedName name="RegYr" localSheetId="28">'[5]R5 Input page'!$F$7</definedName>
    <definedName name="RegYr" localSheetId="74">'[5]R5 Input page'!$F$7</definedName>
    <definedName name="RegYr">#REF!</definedName>
    <definedName name="ReOpenerOutputs" localSheetId="74">#REF!</definedName>
    <definedName name="ReOpenerOutputs">#REF!</definedName>
    <definedName name="REV" localSheetId="28">'[5]R6 Base revenue'!$E$77:$O$77</definedName>
    <definedName name="REV" localSheetId="20">'[7]R6 TO Base revenue'!$E$67:$M$67</definedName>
    <definedName name="REV" localSheetId="21">'[7]R6 TO Base revenue'!$E$67:$M$67</definedName>
    <definedName name="REV" localSheetId="74">'[5]R6 Base revenue'!$E$77:$O$77</definedName>
    <definedName name="REV">'[8]R6 TO Base revenue'!$E$67:$M$67</definedName>
    <definedName name="RFIIR" localSheetId="20">'[5]R5 Input page'!#REF!</definedName>
    <definedName name="RFIIR" localSheetId="21">'[5]R5 Input page'!#REF!</definedName>
    <definedName name="RFIIR" localSheetId="74">'[5]R5 Input page'!#REF!</definedName>
    <definedName name="RFIIR">'[5]R5 Input page'!#REF!</definedName>
    <definedName name="RI">'[5]R8 Output incentives'!$E$32:$O$32</definedName>
    <definedName name="RICOL">'[15]Input TO'!$I$65:$P$65</definedName>
    <definedName name="RIDPA">'[5]R4 Licence Condition Values'!$F$24:$O$24</definedName>
    <definedName name="RIDPA1213">'[15]Input TO'!$I$63:$P$63</definedName>
    <definedName name="RIDPA201213">'[15]Input TO'!$I$63:$P$63</definedName>
    <definedName name="RIEC" localSheetId="28">'[7]R5 Input page'!$F$118:$M$118</definedName>
    <definedName name="RIEC" localSheetId="20">'[7]R5 Input page'!$F$118:$M$118</definedName>
    <definedName name="RIEC" localSheetId="21">'[7]R5 Input page'!$F$118:$M$118</definedName>
    <definedName name="RIEC" localSheetId="74">'[7]R5 Input page'!$F$118:$M$118</definedName>
    <definedName name="RIEC">'[8]R5 Input page'!$F$118:$M$118</definedName>
    <definedName name="RILEG" localSheetId="20">#REF!</definedName>
    <definedName name="RILEG" localSheetId="21">#REF!</definedName>
    <definedName name="RILEG" localSheetId="74">#REF!</definedName>
    <definedName name="RILEG">#REF!</definedName>
    <definedName name="RILT">'[15]Input TO'!$I$59:$P$59</definedName>
    <definedName name="RIP">'[15]Input TO'!$F$135:$P$135</definedName>
    <definedName name="RiskAfterRecalcMacro" localSheetId="28" hidden="1">"Simulation"</definedName>
    <definedName name="RiskAfterRecalcMacro" localSheetId="74" hidden="1">"Simulation"</definedName>
    <definedName name="RiskAfterRecalcMacro" localSheetId="63" hidden="1">"Simulation"</definedName>
    <definedName name="RiskAfterRecalcMacro" hidden="1">""</definedName>
    <definedName name="RiskAfterSimMacro" hidden="1">""</definedName>
    <definedName name="riskATSSboxGraph" hidden="1">FALSE</definedName>
    <definedName name="riskATSSincludeSimtables" hidden="1">TRUE</definedName>
    <definedName name="riskATSSinputsGraphs" hidden="1">FALSE</definedName>
    <definedName name="riskATSSoutputStatistic" hidden="1">3</definedName>
    <definedName name="riskATSSpercentChangeGraph" hidden="1">TRUE</definedName>
    <definedName name="riskATSSpercentileGraph" hidden="1">TRUE</definedName>
    <definedName name="riskATSSpercentileValue" hidden="1">0.5</definedName>
    <definedName name="riskATSSprintReport" hidden="1">FALSE</definedName>
    <definedName name="riskATSSreportsInActiveBook" hidden="1">FALSE</definedName>
    <definedName name="riskATSSreportsSelected" hidden="1">TRUE</definedName>
    <definedName name="riskATSSsummaryReport" hidden="1">TRUE</definedName>
    <definedName name="riskATSStornadoGraph" hidden="1">TRUE</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0</definedName>
    <definedName name="RiskFixedSeed" hidden="1">1</definedName>
    <definedName name="RiskGenerateExcelReportsAtEndOfSimulation">FALSE</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localSheetId="28" hidden="1">100</definedName>
    <definedName name="RiskNumIterations" localSheetId="74" hidden="1">100</definedName>
    <definedName name="RiskNumIterations" localSheetId="63" hidden="1">100</definedName>
    <definedName name="RiskNumIterations" localSheetId="64" hidden="1">10000</definedName>
    <definedName name="RiskNumIterations" localSheetId="65" hidden="1">10000</definedName>
    <definedName name="RiskNumIterations" localSheetId="75" hidden="1">10000</definedName>
    <definedName name="RiskNumIterations" hidden="1">5000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unAfterRecalcMacro" localSheetId="28" hidden="1">TRUE</definedName>
    <definedName name="RiskRunAfterRecalcMacro" localSheetId="74" hidden="1">TRUE</definedName>
    <definedName name="RiskRunAfterRecalcMacro" localSheetId="63"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electedCell" hidden="1">"$K$45"</definedName>
    <definedName name="RiskSelectedNameCell1" hidden="1">"$H$45"</definedName>
    <definedName name="RiskSelectedNameCell2" hidden="1">"$D$19"</definedName>
    <definedName name="RiskShowRiskWindowAtEndOfSimulation">TRUE</definedName>
    <definedName name="RiskStandardRecalc" localSheetId="64" hidden="1">2</definedName>
    <definedName name="RiskStandardRecalc" localSheetId="65" hidden="1">2</definedName>
    <definedName name="RiskStandardRecalc" localSheetId="75" hidden="1">2</definedName>
    <definedName name="RiskStandardRecalc" hidden="1">1</definedName>
    <definedName name="RiskTemplateSheetName">"myTemplate"</definedName>
    <definedName name="RiskUpdateDisplay" hidden="1">FALSE</definedName>
    <definedName name="RiskUseDifferentSeedForEachSim" hidden="1">FALSE</definedName>
    <definedName name="RiskUseFixedSeed" hidden="1">FALSE</definedName>
    <definedName name="RiskUseMultipleCPUs" localSheetId="28" hidden="1">FALSE</definedName>
    <definedName name="RiskUseMultipleCPUs" localSheetId="74" hidden="1">FALSE</definedName>
    <definedName name="RiskUseMultipleCPUs" localSheetId="63" hidden="1">FALSE</definedName>
    <definedName name="RiskUseMultipleCPUs" hidden="1">TRUE</definedName>
    <definedName name="RIUPA">'[15]Input TO'!$I$62:$P$62</definedName>
    <definedName name="RIUT">'[15]Input TO'!$I$60:$P$60</definedName>
    <definedName name="RLOC" localSheetId="28">'[7]R5 Input page'!$F$122:$M$122</definedName>
    <definedName name="RLOC" localSheetId="20">'[7]R5 Input page'!$F$122:$M$122</definedName>
    <definedName name="RLOC" localSheetId="21">'[7]R5 Input page'!$F$122:$M$122</definedName>
    <definedName name="RLOC" localSheetId="74">'[7]R5 Input page'!$F$122:$M$122</definedName>
    <definedName name="RLOC">'[8]R5 Input page'!$F$122:$M$122</definedName>
    <definedName name="RNC" localSheetId="28">'[7]R5 Input page'!$F$88:$M$88</definedName>
    <definedName name="RNC" localSheetId="20">'[7]R5 Input page'!$F$88:$M$88</definedName>
    <definedName name="RNC" localSheetId="21">'[7]R5 Input page'!$F$88:$M$88</definedName>
    <definedName name="RNC" localSheetId="74">'[7]R5 Input page'!$F$88:$M$88</definedName>
    <definedName name="RNC">'[8]R5 Input page'!$F$88:$M$88</definedName>
    <definedName name="RNOEC" localSheetId="28">'[7]R5 Input page'!$F$119:$M$119</definedName>
    <definedName name="RNOEC" localSheetId="20">'[7]R5 Input page'!$F$119:$M$119</definedName>
    <definedName name="RNOEC" localSheetId="21">'[7]R5 Input page'!$F$119:$M$119</definedName>
    <definedName name="RNOEC" localSheetId="74">'[7]R5 Input page'!$F$119:$M$119</definedName>
    <definedName name="RNOEC">'[8]R5 Input page'!$F$119:$M$119</definedName>
    <definedName name="RNOExC" localSheetId="28">'[7]R5 Input page'!$F$124:$M$124</definedName>
    <definedName name="RNOExC" localSheetId="20">'[7]R5 Input page'!$F$124:$M$124</definedName>
    <definedName name="RNOExC" localSheetId="21">'[7]R5 Input page'!$F$124:$M$124</definedName>
    <definedName name="RNOExC" localSheetId="74">'[7]R5 Input page'!$F$124:$M$124</definedName>
    <definedName name="RNOExC">'[8]R5 Input page'!$F$124:$M$124</definedName>
    <definedName name="RODEC" localSheetId="28">'[7]R5 Input page'!$F$117:$M$117</definedName>
    <definedName name="RODEC" localSheetId="20">'[7]R5 Input page'!$F$117:$M$117</definedName>
    <definedName name="RODEC" localSheetId="21">'[7]R5 Input page'!$F$117:$M$117</definedName>
    <definedName name="RODEC" localSheetId="74">'[7]R5 Input page'!$F$117:$M$117</definedName>
    <definedName name="RODEC">'[8]R5 Input page'!$F$117:$M$117</definedName>
    <definedName name="RODExC" localSheetId="28">'[7]R5 Input page'!$F$125:$M$125</definedName>
    <definedName name="RODExC" localSheetId="20">'[7]R5 Input page'!$F$125:$M$125</definedName>
    <definedName name="RODExC" localSheetId="21">'[7]R5 Input page'!$F$125:$M$125</definedName>
    <definedName name="RODExC" localSheetId="74">'[7]R5 Input page'!$F$125:$M$125</definedName>
    <definedName name="RODExC">'[8]R5 Input page'!$F$125:$M$125</definedName>
    <definedName name="ROPExC" localSheetId="28">'[7]R5 Input page'!$F$123:$M$123</definedName>
    <definedName name="ROPExC" localSheetId="20">'[7]R5 Input page'!$F$123:$M$123</definedName>
    <definedName name="ROPExC" localSheetId="21">'[7]R5 Input page'!$F$123:$M$123</definedName>
    <definedName name="ROPExC" localSheetId="74">'[7]R5 Input page'!$F$123:$M$123</definedName>
    <definedName name="ROPExC">'[8]R5 Input page'!$F$123:$M$123</definedName>
    <definedName name="RPIA" localSheetId="28">'[5]R5 Input page'!$D$10:$M$10</definedName>
    <definedName name="RPIA" localSheetId="20">'[7]R5 Input page'!$D$10:$M$10</definedName>
    <definedName name="RPIA" localSheetId="21">'[7]R5 Input page'!$D$10:$M$10</definedName>
    <definedName name="RPIA" localSheetId="74">'[5]R5 Input page'!$D$10:$M$10</definedName>
    <definedName name="RPIA">'[8]R5 Input page'!$D$10:$M$10</definedName>
    <definedName name="RPIF" localSheetId="28">'[5]R6 Base revenue'!$E$30:$O$30</definedName>
    <definedName name="RPIF" localSheetId="20">'[7]R6 TO Base revenue'!$E$27:$M$27</definedName>
    <definedName name="RPIF" localSheetId="21">'[7]R6 TO Base revenue'!$E$27:$M$27</definedName>
    <definedName name="RPIF" localSheetId="74">'[5]R6 Base revenue'!$E$30:$O$30</definedName>
    <definedName name="RPIF">'[8]R6 TO Base revenue'!$E$27:$M$27</definedName>
    <definedName name="Rwvu.CapersView." localSheetId="28" hidden="1">#REF!</definedName>
    <definedName name="Rwvu.CapersView." localSheetId="44" hidden="1">#REF!</definedName>
    <definedName name="Rwvu.CapersView." localSheetId="74" hidden="1">#REF!</definedName>
    <definedName name="Rwvu.CapersView." localSheetId="63" hidden="1">#REF!</definedName>
    <definedName name="Rwvu.CapersView." hidden="1">#REF!</definedName>
    <definedName name="Rwvu.Japan_Capers_Ed_Pub." localSheetId="44" hidden="1">#REF!</definedName>
    <definedName name="Rwvu.Japan_Capers_Ed_Pub." localSheetId="63" hidden="1">#REF!</definedName>
    <definedName name="Rwvu.Japan_Capers_Ed_Pub." hidden="1">#REF!</definedName>
    <definedName name="Rwvu.KJP_CC." localSheetId="63" hidden="1">#REF!</definedName>
    <definedName name="Rwvu.KJP_CC." hidden="1">#REF!</definedName>
    <definedName name="SAFTIRG">'[5]R5 Input page'!$D$117:$M$117</definedName>
    <definedName name="SAFTIRG1">'[6]R5 Input page'!$D$105:$M$105</definedName>
    <definedName name="SAFTIRG2">'[6]R5 Input page'!$F$114:$M$114</definedName>
    <definedName name="SAFTIRG3">'[6]R5 Input page'!$F$123:$M$123</definedName>
    <definedName name="SAFTIRG4">'[6]R5 Input page'!$F$132:$M$132</definedName>
    <definedName name="SAFTIRG5">'[6]R5 Input page'!$F$141:$M$141</definedName>
    <definedName name="SAPBEXhrIndnt" hidden="1">"Wide"</definedName>
    <definedName name="SAPBEXrevision" hidden="1">1</definedName>
    <definedName name="SAPBEXsysID" hidden="1">"BWP"</definedName>
    <definedName name="SAPBEXwbID" hidden="1">"3M0Y5JZ0K259IJHR15SO2N9QE"</definedName>
    <definedName name="SAPsysID" hidden="1">"708C5W7SBKP804JT78WJ0JNKI"</definedName>
    <definedName name="SAPwbID" hidden="1">"ARS"</definedName>
    <definedName name="SC" localSheetId="28">'[7]R1 SO External Cost Incentives'!$F$31:$M$31</definedName>
    <definedName name="SC" localSheetId="20">'[7]R1 SO External Cost Incentives'!$F$31:$M$31</definedName>
    <definedName name="SC" localSheetId="21">'[7]R1 SO External Cost Incentives'!$F$31:$M$31</definedName>
    <definedName name="SC" localSheetId="74">'[7]R1 SO External Cost Incentives'!$F$31:$M$31</definedName>
    <definedName name="SC">'[8]R1 SO External Cost Incentives'!$F$31:$M$31</definedName>
    <definedName name="SCMR" localSheetId="28">'[7]R1 SO External Cost Incentives'!$F$54:$M$54</definedName>
    <definedName name="SCMR" localSheetId="20">'[7]R1 SO External Cost Incentives'!$F$54:$M$54</definedName>
    <definedName name="SCMR" localSheetId="21">'[7]R1 SO External Cost Incentives'!$F$54:$M$54</definedName>
    <definedName name="SCMR" localSheetId="74">'[7]R1 SO External Cost Incentives'!$F$54:$M$54</definedName>
    <definedName name="SCMR">'[8]R1 SO External Cost Incentives'!$F$54:$M$54</definedName>
    <definedName name="SEA">'[6]R5 Input page'!$F$69:$M$69</definedName>
    <definedName name="SEAPRO">'[6]R4 Licence Condition Values'!$F$65:$M$65</definedName>
    <definedName name="select_GDN_name" localSheetId="28">'[16]2. Out of area networks'!$L$188:$L$195</definedName>
    <definedName name="select_GDN_name" localSheetId="20">'[16]2. Out of area networks'!$L$188:$L$195</definedName>
    <definedName name="select_GDN_name" localSheetId="21">'[16]2. Out of area networks'!$L$188:$L$195</definedName>
    <definedName name="select_GDN_name" localSheetId="74">'[16]2. Out of area networks'!$L$188:$L$195</definedName>
    <definedName name="select_GDN_name">'[17]2. Out of area networks'!$L$188:$L$195</definedName>
    <definedName name="SER">'[5]R5 Input page'!$F$90:$M$90</definedName>
    <definedName name="SERLIMIT">'[5]R4 Licence Condition Values'!$F$59:$M$59</definedName>
    <definedName name="SFI">'[5]R8 Output incentives'!$E$123:$O$123</definedName>
    <definedName name="SHCP">'[18]R8 Output incentives'!$F$149:$M$149</definedName>
    <definedName name="Shrink" localSheetId="28">'[7]R5 Input page'!$F$132:$M$132</definedName>
    <definedName name="Shrink" localSheetId="20">'[7]R5 Input page'!$F$132:$M$132</definedName>
    <definedName name="Shrink" localSheetId="21">'[7]R5 Input page'!$F$132:$M$132</definedName>
    <definedName name="Shrink" localSheetId="74">'[7]R5 Input page'!$F$132:$M$132</definedName>
    <definedName name="Shrink">'[8]R5 Input page'!$F$132:$M$132</definedName>
    <definedName name="ShrinkInc" localSheetId="28">'[7]R5 Input page'!$F$133:$M$133</definedName>
    <definedName name="ShrinkInc" localSheetId="20">'[7]R5 Input page'!$F$133:$M$133</definedName>
    <definedName name="ShrinkInc" localSheetId="21">'[7]R5 Input page'!$F$133:$M$133</definedName>
    <definedName name="ShrinkInc" localSheetId="74">'[7]R5 Input page'!$F$133:$M$133</definedName>
    <definedName name="ShrinkInc">'[8]R5 Input page'!$F$133:$M$133</definedName>
    <definedName name="SIFFt" localSheetId="28">'[12]2.1 Revenue_Interface'!#REF!</definedName>
    <definedName name="SIFFt" localSheetId="20">'[12]2.1 Revenue_Interface'!#REF!</definedName>
    <definedName name="SIFFt" localSheetId="21">'[12]2.1 Revenue_Interface'!#REF!</definedName>
    <definedName name="SIFFt" localSheetId="74">'[12]2.1 Revenue_Interface'!#REF!</definedName>
    <definedName name="SIFFt">'2.1 Revenue_Interface'!#REF!</definedName>
    <definedName name="SIR" localSheetId="28">'[7]R1 SO External Cost Incentives'!$F$46:$M$46</definedName>
    <definedName name="SIR" localSheetId="20">'[7]R1 SO External Cost Incentives'!$F$46:$M$46</definedName>
    <definedName name="SIR" localSheetId="21">'[7]R1 SO External Cost Incentives'!$F$46:$M$46</definedName>
    <definedName name="SIR" localSheetId="74">'[7]R1 SO External Cost Incentives'!$F$46:$M$46</definedName>
    <definedName name="SIR">'[8]R1 SO External Cost Incentives'!$F$46:$M$46</definedName>
    <definedName name="SIT" localSheetId="28">'[7]R1 SO External Cost Incentives'!$F$64:$M$64</definedName>
    <definedName name="SIT" localSheetId="20">'[7]R1 SO External Cost Incentives'!$F$64:$M$64</definedName>
    <definedName name="SIT" localSheetId="21">'[7]R1 SO External Cost Incentives'!$F$64:$M$64</definedName>
    <definedName name="SIT" localSheetId="74">'[7]R1 SO External Cost Incentives'!$F$64:$M$64</definedName>
    <definedName name="SIT">'[8]R1 SO External Cost Incentives'!$F$64:$M$64</definedName>
    <definedName name="SKPI">'[6]R8 Output incentives'!$F$107:$M$107</definedName>
    <definedName name="SKPIC">'[6]R5 Input page'!$F$68:$M$68</definedName>
    <definedName name="SKPICAP">'[6]R4 Licence Condition Values'!$F$59:$M$59</definedName>
    <definedName name="SKPICOL">'[6]R4 Licence Condition Values'!$F$61:$M$61</definedName>
    <definedName name="SKPIDPA">'[6]R4 Licence Condition Values'!$F$62:$M$62</definedName>
    <definedName name="SKPIPRO">'[6]R4 Licence Condition Values'!$F$63:$M$63</definedName>
    <definedName name="SKPIT">'[6]R4 Licence Condition Values'!$F$58:$M$58</definedName>
    <definedName name="SKPIUPA">'[6]R4 Licence Condition Values'!$F$60:$M$60</definedName>
    <definedName name="SOActualBadDebtcostincurred" localSheetId="74">'[12]2.1 Revenue_Interface'!$AB$80:$AF$80</definedName>
    <definedName name="SOActualBadDebtcostincurred">'2.1 Revenue_Interface'!$AB$56:$AF$56</definedName>
    <definedName name="SOBR" localSheetId="28">'[7]R14 SO Base Revenue'!$F$12:$M$12</definedName>
    <definedName name="SOBR" localSheetId="20">'[7]R14 SO Base Revenue'!$F$12:$M$12</definedName>
    <definedName name="SOBR" localSheetId="21">'[7]R14 SO Base Revenue'!$F$12:$M$12</definedName>
    <definedName name="SOBR" localSheetId="74">'[7]R14 SO Base Revenue'!$F$12:$M$12</definedName>
    <definedName name="SOBR">'[8]R14 SO Base Revenue'!$F$12:$M$12</definedName>
    <definedName name="SOCDSPt" localSheetId="28">'[12]2.1 Revenue_Interface'!$AB$76:$AF$76</definedName>
    <definedName name="SOCDSPt" localSheetId="20">'[12]2.1 Revenue_Interface'!$AB$76:$AF$76</definedName>
    <definedName name="SOCDSPt" localSheetId="21">'[12]2.1 Revenue_Interface'!$AB$76:$AF$76</definedName>
    <definedName name="SOCDSPt" localSheetId="74">'[12]2.1 Revenue_Interface'!$AB$76:$AF$76</definedName>
    <definedName name="SOCDSPt">'2.1 Revenue_Interface'!$AB$52:$AF$52</definedName>
    <definedName name="SOCRITOt">'2.1 Revenue_Interface'!#REF!</definedName>
    <definedName name="SOCRITRAt" localSheetId="28">'[12]2.1 Revenue_Interface'!#REF!</definedName>
    <definedName name="SOCRITRAt" localSheetId="20">'[12]2.1 Revenue_Interface'!#REF!</definedName>
    <definedName name="SOCRITRAt" localSheetId="21">'[12]2.1 Revenue_Interface'!#REF!</definedName>
    <definedName name="SOCRITRAt" localSheetId="74">'[12]2.1 Revenue_Interface'!#REF!</definedName>
    <definedName name="SOCRITRAt">'2.1 Revenue_Interface'!#REF!</definedName>
    <definedName name="SOCRITROt" localSheetId="28">'[12]2.1 Revenue_Interface'!#REF!</definedName>
    <definedName name="SOCRITROt" localSheetId="20">'[12]2.1 Revenue_Interface'!#REF!</definedName>
    <definedName name="SOCRITROt" localSheetId="21">'[12]2.1 Revenue_Interface'!#REF!</definedName>
    <definedName name="SOCRITROt" localSheetId="74">'[12]2.1 Revenue_Interface'!#REF!</definedName>
    <definedName name="SOCRITROt">'2.1 Revenue_Interface'!#REF!</definedName>
    <definedName name="SOCROTOt">'2.1 Revenue_Interface'!#REF!</definedName>
    <definedName name="SOCROTRAt" localSheetId="28">'[12]2.1 Revenue_Interface'!#REF!</definedName>
    <definedName name="SOCROTRAt" localSheetId="20">'[12]2.1 Revenue_Interface'!#REF!</definedName>
    <definedName name="SOCROTRAt" localSheetId="21">'[12]2.1 Revenue_Interface'!#REF!</definedName>
    <definedName name="SOCROTRAt" localSheetId="74">'[12]2.1 Revenue_Interface'!#REF!</definedName>
    <definedName name="SOCROTRAt">'2.1 Revenue_Interface'!#REF!</definedName>
    <definedName name="SOCROTROt" localSheetId="28">'[12]2.1 Revenue_Interface'!#REF!</definedName>
    <definedName name="SOCROTROt" localSheetId="20">'[12]2.1 Revenue_Interface'!#REF!</definedName>
    <definedName name="SOCROTROt" localSheetId="21">'[12]2.1 Revenue_Interface'!#REF!</definedName>
    <definedName name="SOCROTROt" localSheetId="74">'[12]2.1 Revenue_Interface'!#REF!</definedName>
    <definedName name="SOCROTROt">'2.1 Revenue_Interface'!#REF!</definedName>
    <definedName name="SOEMR">'[5]R4 Licence Condition Values'!$E$87:$M$87</definedName>
    <definedName name="SOEMRCO">'[5]R5 Input page'!$F$124:$M$124</definedName>
    <definedName name="SOEMRDRI" localSheetId="20">'[5]R5 Input page'!#REF!</definedName>
    <definedName name="SOEMRDRI" localSheetId="21">'[5]R5 Input page'!#REF!</definedName>
    <definedName name="SOEMRDRI" localSheetId="74">'[5]R5 Input page'!#REF!</definedName>
    <definedName name="SOEMRDRI">'[5]R5 Input page'!#REF!</definedName>
    <definedName name="SOEMRINC">'[5]R15 SO Internal'!$F$60:$M$60</definedName>
    <definedName name="SOFIOCOt">'2.1 Revenue_Interface'!#REF!</definedName>
    <definedName name="SOFIOCRAt" localSheetId="28">'[12]2.1 Revenue_Interface'!#REF!</definedName>
    <definedName name="SOFIOCRAt" localSheetId="20">'[12]2.1 Revenue_Interface'!#REF!</definedName>
    <definedName name="SOFIOCRAt" localSheetId="21">'[12]2.1 Revenue_Interface'!#REF!</definedName>
    <definedName name="SOFIOCRAt" localSheetId="74">'[12]2.1 Revenue_Interface'!#REF!</definedName>
    <definedName name="SOFIOCRAt">'2.1 Revenue_Interface'!#REF!</definedName>
    <definedName name="SOFIOCROt" localSheetId="28">'[12]2.1 Revenue_Interface'!#REF!</definedName>
    <definedName name="SOFIOCROt" localSheetId="20">'[12]2.1 Revenue_Interface'!#REF!</definedName>
    <definedName name="SOFIOCROt" localSheetId="21">'[12]2.1 Revenue_Interface'!#REF!</definedName>
    <definedName name="SOFIOCROt" localSheetId="74">'[12]2.1 Revenue_Interface'!#REF!</definedName>
    <definedName name="SOFIOCROt">'2.1 Revenue_Interface'!#REF!</definedName>
    <definedName name="SOI" localSheetId="20">#REF!</definedName>
    <definedName name="SOI" localSheetId="21">#REF!</definedName>
    <definedName name="SOI" localSheetId="74">#REF!</definedName>
    <definedName name="SOI">#REF!</definedName>
    <definedName name="SOInterestincomeaccruedadjustment" localSheetId="28">'[12]2.1 Revenue_Interface'!$AB$81:$AF$81</definedName>
    <definedName name="SOInterestincomeaccruedadjustment" localSheetId="20">'[12]2.1 Revenue_Interface'!$AB$81:$AF$81</definedName>
    <definedName name="SOInterestincomeaccruedadjustment" localSheetId="21">'[12]2.1 Revenue_Interface'!$AB$81:$AF$81</definedName>
    <definedName name="SOInterestincomeaccruedadjustment" localSheetId="74">'[12]2.1 Revenue_Interface'!$AB$81:$AF$81</definedName>
    <definedName name="SOInterestincomeaccruedadjustment">'2.1 Revenue_Interface'!$AB$55:$AF$55</definedName>
    <definedName name="SOK" localSheetId="28">'[7]R19 SO Correction (SOK)'!$E$19:$M$19</definedName>
    <definedName name="SOK" localSheetId="20">'[7]R19 SO Correction (SOK)'!$E$19:$M$19</definedName>
    <definedName name="SOK" localSheetId="21">'[7]R19 SO Correction (SOK)'!$E$19:$M$19</definedName>
    <definedName name="SOK" localSheetId="74">'[7]R19 SO Correction (SOK)'!$E$19:$M$19</definedName>
    <definedName name="SOK">'[8]R19 SO Correction (SOK)'!$E$19:$M$19</definedName>
    <definedName name="SOMOD" localSheetId="28">'[5]R5 Input page'!$F$29:$M$29</definedName>
    <definedName name="SOMOD" localSheetId="20">'[7]R5 Input page'!$F$78:$M$78</definedName>
    <definedName name="SOMOD" localSheetId="21">'[7]R5 Input page'!$F$78:$M$78</definedName>
    <definedName name="SOMOD" localSheetId="74">'[5]R5 Input page'!$F$29:$M$29</definedName>
    <definedName name="SOMOD">'[8]R5 Input page'!$F$78:$M$78</definedName>
    <definedName name="SOMR" localSheetId="28">'[7]R20 SO MAR'!$F$13:$M$13</definedName>
    <definedName name="SOMR" localSheetId="20">'[7]R20 SO MAR'!$F$13:$M$13</definedName>
    <definedName name="SOMR" localSheetId="21">'[7]R20 SO MAR'!$F$13:$M$13</definedName>
    <definedName name="SOMR" localSheetId="74">'[7]R20 SO MAR'!$F$13:$M$13</definedName>
    <definedName name="SOMR">'[8]R20 SO MAR'!$F$13:$M$13</definedName>
    <definedName name="SONOITt">'2.1 Revenue_Interface'!#REF!</definedName>
    <definedName name="SONZOt">'2.1 Revenue_Interface'!#REF!</definedName>
    <definedName name="SONZROt" localSheetId="28">'[12]2.1 Revenue_Interface'!#REF!</definedName>
    <definedName name="SONZROt" localSheetId="20">'[12]2.1 Revenue_Interface'!#REF!</definedName>
    <definedName name="SONZROt" localSheetId="21">'[12]2.1 Revenue_Interface'!#REF!</definedName>
    <definedName name="SONZROt" localSheetId="74">'[12]2.1 Revenue_Interface'!#REF!</definedName>
    <definedName name="SONZROt">'2.1 Revenue_Interface'!#REF!</definedName>
    <definedName name="SOOIRC" localSheetId="28">'[7]R1 SO External Cost Incentives'!$F$20:$M$20</definedName>
    <definedName name="SOOIRC" localSheetId="20">'[7]R1 SO External Cost Incentives'!$F$20:$M$20</definedName>
    <definedName name="SOOIRC" localSheetId="21">'[7]R1 SO External Cost Incentives'!$F$20:$M$20</definedName>
    <definedName name="SOOIRC" localSheetId="74">'[7]R1 SO External Cost Incentives'!$F$20:$M$20</definedName>
    <definedName name="SOOIRC">'[8]R1 SO External Cost Incentives'!$F$20:$M$20</definedName>
    <definedName name="SOProvisionalBadDebtcost" localSheetId="28">'[12]2.1 Revenue_Interface'!$AB$79:$AF$79</definedName>
    <definedName name="SOProvisionalBadDebtcost" localSheetId="20">'[12]2.1 Revenue_Interface'!$AB$79:$AF$79</definedName>
    <definedName name="SOProvisionalBadDebtcost" localSheetId="21">'[12]2.1 Revenue_Interface'!$AB$79:$AF$79</definedName>
    <definedName name="SOProvisionalBadDebtcost" localSheetId="74">'[12]2.1 Revenue_Interface'!$AB$79:$AF$79</definedName>
    <definedName name="SOProvisionalBadDebtcost">'2.1 Revenue_Interface'!$AB$55:$AF$55</definedName>
    <definedName name="SOPU" localSheetId="28">'[5]R4 Licence Condition Values'!$F$10:$M$10</definedName>
    <definedName name="SOPU" localSheetId="20">'[7]R4 Licence Condition Values'!$F$11:$M$11</definedName>
    <definedName name="SOPU" localSheetId="21">'[7]R4 Licence Condition Values'!$F$11:$M$11</definedName>
    <definedName name="SOPU" localSheetId="74">'[5]R4 Licence Condition Values'!$F$10:$M$10</definedName>
    <definedName name="SOPU">'[8]R4 Licence Condition Values'!$F$11:$M$11</definedName>
    <definedName name="SOREntc" localSheetId="28">'[7]R5 Input page'!$F$85:$M$85</definedName>
    <definedName name="SOREntc" localSheetId="20">'[7]R5 Input page'!$F$85:$M$85</definedName>
    <definedName name="SOREntc" localSheetId="21">'[7]R5 Input page'!$F$85:$M$85</definedName>
    <definedName name="SOREntc" localSheetId="74">'[7]R5 Input page'!$F$85:$M$85</definedName>
    <definedName name="SOREntc">'[8]R5 Input page'!$F$85:$M$85</definedName>
    <definedName name="SOREV">'[5]R15 SO Internal'!$F$39:$M$39</definedName>
    <definedName name="SORExC" localSheetId="28">'[7]R5 Input page'!$F$86:$M$86</definedName>
    <definedName name="SORExC" localSheetId="20">'[7]R5 Input page'!$F$86:$M$86</definedName>
    <definedName name="SORExC" localSheetId="21">'[7]R5 Input page'!$F$86:$M$86</definedName>
    <definedName name="SORExC" localSheetId="74">'[7]R5 Input page'!$F$86:$M$86</definedName>
    <definedName name="SORExC">'[8]R5 Input page'!$F$86:$M$86</definedName>
    <definedName name="SOSOACO" localSheetId="28">'[12]2.1 Revenue_Interface'!$AB$28:$AF$28</definedName>
    <definedName name="SOSOACO" localSheetId="20">'[12]2.1 Revenue_Interface'!$AB$28:$AF$28</definedName>
    <definedName name="SOSOACO" localSheetId="21">'[12]2.1 Revenue_Interface'!$AB$28:$AF$28</definedName>
    <definedName name="SOSOACO" localSheetId="74">'[12]2.1 Revenue_Interface'!$AB$28:$AF$28</definedName>
    <definedName name="SOSOACO">'2.1 Revenue_Interface'!$AB$30:$AF$30</definedName>
    <definedName name="SOSOANC" localSheetId="28">'[12]2.1 Revenue_Interface'!$AB$27:$AF$27</definedName>
    <definedName name="SOSOANC" localSheetId="20">'[12]2.1 Revenue_Interface'!$AB$27:$AF$27</definedName>
    <definedName name="SOSOANC" localSheetId="21">'[12]2.1 Revenue_Interface'!$AB$27:$AF$27</definedName>
    <definedName name="SOSOANC" localSheetId="74">'[12]2.1 Revenue_Interface'!$AB$27:$AF$27</definedName>
    <definedName name="SOSOANC">'2.1 Revenue_Interface'!$AB$29:$AF$29</definedName>
    <definedName name="SOSOEDEt" localSheetId="28">'[12]2.1 Revenue_Interface'!$AB$77:$AF$77</definedName>
    <definedName name="SOSOEDEt" localSheetId="20">'[12]2.1 Revenue_Interface'!$AB$77:$AF$77</definedName>
    <definedName name="SOSOEDEt" localSheetId="21">'[12]2.1 Revenue_Interface'!$AB$77:$AF$77</definedName>
    <definedName name="SOSOEDEt" localSheetId="74">'[12]2.1 Revenue_Interface'!$AB$77:$AF$77</definedName>
    <definedName name="SOSOEDEt">'2.1 Revenue_Interface'!$AB$53:$AF$53</definedName>
    <definedName name="SOSORBDt" localSheetId="28">'[12]2.1 Revenue_Interface'!$AB$82:$AF$82</definedName>
    <definedName name="SOSORBDt" localSheetId="20">'[12]2.1 Revenue_Interface'!$AB$82:$AF$82</definedName>
    <definedName name="SOSORBDt" localSheetId="21">'[12]2.1 Revenue_Interface'!$AB$82:$AF$82</definedName>
    <definedName name="SOSORBDt" localSheetId="74">'[12]2.1 Revenue_Interface'!$AB$82:$AF$82</definedName>
    <definedName name="SOSORBDt">'2.1 Revenue_Interface'!$AB$58:$AF$58</definedName>
    <definedName name="SOTRU">'[5]R15 SO Internal'!$F$27:$M$27</definedName>
    <definedName name="SS" localSheetId="20">'[6]R8 Output incentives'!#REF!</definedName>
    <definedName name="SS" localSheetId="21">'[6]R8 Output incentives'!#REF!</definedName>
    <definedName name="SS" localSheetId="74">'[6]R8 Output incentives'!#REF!</definedName>
    <definedName name="SS">'[6]R8 Output incentives'!#REF!</definedName>
    <definedName name="SSC">'[6]R5 Input page'!$F$66:$M$66</definedName>
    <definedName name="SSCAP">'[6]R4 Licence Condition Values'!$F$50:$M$50</definedName>
    <definedName name="SSCOL">'[6]R4 Licence Condition Values'!$F$51:$M$51</definedName>
    <definedName name="SSDPA">'[6]R4 Licence Condition Values'!$F$53:$M$53</definedName>
    <definedName name="SSI">'[6]R8 Output incentives'!$F$83:$M$83</definedName>
    <definedName name="SSO" localSheetId="28">'[5]R8 Output incentives'!$F$63:$O$63</definedName>
    <definedName name="SSO" localSheetId="20">'[7]TO Incentives'!#REF!</definedName>
    <definedName name="SSO" localSheetId="21">'[7]TO Incentives'!#REF!</definedName>
    <definedName name="SSO" localSheetId="74">'[5]R8 Output incentives'!$F$63:$O$63</definedName>
    <definedName name="SSO">'[8]TO Incentives'!#REF!</definedName>
    <definedName name="SSPRO">'[6]R4 Licence Condition Values'!$F$55:$M$55</definedName>
    <definedName name="SSS" localSheetId="28">'[5]R8 Output incentives'!$F$80:$M$80</definedName>
    <definedName name="SSS" localSheetId="20">'[7]TO Incentives'!#REF!</definedName>
    <definedName name="SSS" localSheetId="21">'[7]TO Incentives'!#REF!</definedName>
    <definedName name="SSS" localSheetId="74">'[5]R8 Output incentives'!$F$80:$M$80</definedName>
    <definedName name="SSS">'[8]TO Incentives'!#REF!</definedName>
    <definedName name="SSSAF" localSheetId="28">'[7]TO Incentives'!#REF!</definedName>
    <definedName name="SSSAF" localSheetId="20">'[7]TO Incentives'!#REF!</definedName>
    <definedName name="SSSAF" localSheetId="21">'[7]TO Incentives'!#REF!</definedName>
    <definedName name="SSSAF" localSheetId="74">'[7]TO Incentives'!#REF!</definedName>
    <definedName name="SSSAF">'[8]TO Incentives'!#REF!</definedName>
    <definedName name="SSSCAP">'[5]R4 Licence Condition Values'!$F$55:$M$55</definedName>
    <definedName name="SSSCOL">'[5]R4 Licence Condition Values'!$F$56:$M$56</definedName>
    <definedName name="SSSDPA">'[5]R4 Licence Condition Values'!$F$58:$M$58</definedName>
    <definedName name="SSSP">'[5]R5 Input page'!$D$89:$M$89</definedName>
    <definedName name="SSSPRO">'[5]R4 Licence Condition Values'!$F$53:$M$53</definedName>
    <definedName name="SSST">'[5]R4 Licence Condition Values'!$F$54:$M$54</definedName>
    <definedName name="SSSUPA">'[5]R4 Licence Condition Values'!$F$57:$M$57</definedName>
    <definedName name="SST">'[6]R4 Licence Condition Values'!$F$49:$M$49</definedName>
    <definedName name="SSUPA">'[6]R4 Licence Condition Values'!$F$52:$M$52</definedName>
    <definedName name="STIP" localSheetId="28">'[7]R5 Input page'!$F$143:$M$143</definedName>
    <definedName name="STIP" localSheetId="20">'[7]R5 Input page'!$F$143:$M$143</definedName>
    <definedName name="STIP" localSheetId="21">'[7]R5 Input page'!$F$143:$M$143</definedName>
    <definedName name="STIP" localSheetId="74">'[7]R5 Input page'!$F$143:$M$143</definedName>
    <definedName name="STIP">'[8]R5 Input page'!$F$143:$M$143</definedName>
    <definedName name="SubTIRG">'[5]R11 TIRG'!$E$12:$M$12</definedName>
    <definedName name="Sum_Length" localSheetId="28">#REF!</definedName>
    <definedName name="Sum_Length" localSheetId="20">#REF!</definedName>
    <definedName name="Sum_Length" localSheetId="21">#REF!</definedName>
    <definedName name="Sum_Length" localSheetId="74">#REF!</definedName>
    <definedName name="Sum_Length">#REF!</definedName>
    <definedName name="Swvu.CapersView." localSheetId="28" hidden="1">[4]Sheet1!#REF!</definedName>
    <definedName name="Swvu.CapersView." localSheetId="20" hidden="1">[4]Sheet1!#REF!</definedName>
    <definedName name="Swvu.CapersView." localSheetId="21" hidden="1">[4]Sheet1!#REF!</definedName>
    <definedName name="Swvu.CapersView." localSheetId="74" hidden="1">[4]Sheet1!#REF!</definedName>
    <definedName name="Swvu.CapersView." localSheetId="63" hidden="1">[4]Sheet1!#REF!</definedName>
    <definedName name="Swvu.CapersView." hidden="1">[4]Sheet1!#REF!</definedName>
    <definedName name="Swvu.Japan_Capers_Ed_Pub." localSheetId="28" hidden="1">#REF!</definedName>
    <definedName name="Swvu.Japan_Capers_Ed_Pub." localSheetId="44" hidden="1">#REF!</definedName>
    <definedName name="Swvu.Japan_Capers_Ed_Pub." localSheetId="74" hidden="1">#REF!</definedName>
    <definedName name="Swvu.Japan_Capers_Ed_Pub." localSheetId="63" hidden="1">#REF!</definedName>
    <definedName name="Swvu.Japan_Capers_Ed_Pub." hidden="1">#REF!</definedName>
    <definedName name="Swvu.KJP_CC." localSheetId="44" hidden="1">#REF!</definedName>
    <definedName name="Swvu.KJP_CC." localSheetId="63" hidden="1">#REF!</definedName>
    <definedName name="Swvu.KJP_CC." hidden="1">#REF!</definedName>
    <definedName name="TA" localSheetId="28">'[7]R5 Input page'!$F$141:$M$141</definedName>
    <definedName name="TA" localSheetId="20">'[7]R5 Input page'!$F$141:$M$141</definedName>
    <definedName name="TA" localSheetId="21">'[7]R5 Input page'!$F$141:$M$141</definedName>
    <definedName name="TA" localSheetId="74">'[7]R5 Input page'!$F$141:$M$141</definedName>
    <definedName name="TA">'[8]R5 Input page'!$F$141:$M$141</definedName>
    <definedName name="TERM" localSheetId="28">#REF!</definedName>
    <definedName name="TERM" localSheetId="20">#REF!</definedName>
    <definedName name="TERM" localSheetId="21">#REF!</definedName>
    <definedName name="TERM" localSheetId="74">#REF!</definedName>
    <definedName name="TERM">#REF!</definedName>
    <definedName name="TERMt">'[5]R5 Input page'!$D$70:$M$70</definedName>
    <definedName name="Tier_Lookup" localSheetId="28">'[13]5.8 Decommissioned Sum '!#REF!</definedName>
    <definedName name="Tier_Lookup" localSheetId="20">'[13]5.8 Decommissioned Sum '!#REF!</definedName>
    <definedName name="Tier_Lookup" localSheetId="21">'[13]5.8 Decommissioned Sum '!#REF!</definedName>
    <definedName name="Tier_Lookup" localSheetId="74">'[13]5.8 Decommissioned Sum '!#REF!</definedName>
    <definedName name="Tier_Lookup">'[13]5.8 Decommissioned Sum '!#REF!</definedName>
    <definedName name="TIRG">'[5]R11 TIRG'!$E$15:$M$15</definedName>
    <definedName name="TIRGINCADJ">'[5]R5 Input page'!$E$118:$M$118</definedName>
    <definedName name="TIRGIncAdj2">'[6]R5 Input page'!$F$115:$M$115</definedName>
    <definedName name="TIRGIncAdj3">'[6]R5 Input page'!$F$124:$M$124</definedName>
    <definedName name="TIRGIncAdj4">'[6]R5 Input page'!$F$133:$M$133</definedName>
    <definedName name="TIRGIncAdj5">'[6]R5 Input page'!$F$142:$M$142</definedName>
    <definedName name="TIS">'[5]R4 Licence Condition Values'!$D$41:$M$41</definedName>
    <definedName name="TNR">'[5]R5 Input page'!$F$31:$M$31</definedName>
    <definedName name="TO">'[5]R12 TO MAR'!$F$22:$M$22</definedName>
    <definedName name="TOACO" localSheetId="28">'[12]2.1 Revenue_Interface'!$AB$14:$AF$14</definedName>
    <definedName name="TOACO" localSheetId="20">'[12]2.1 Revenue_Interface'!$AB$14:$AF$14</definedName>
    <definedName name="TOACO" localSheetId="21">'[12]2.1 Revenue_Interface'!$AB$14:$AF$14</definedName>
    <definedName name="TOACO" localSheetId="74">'[12]2.1 Revenue_Interface'!$AB$14:$AF$14</definedName>
    <definedName name="TOACO">'2.1 Revenue_Interface'!$AB$14:$AF$14</definedName>
    <definedName name="TOACOU" localSheetId="28">'[12]2.1 Revenue_Interface'!$AB$21:$AF$21</definedName>
    <definedName name="TOACOU" localSheetId="20">'[12]2.1 Revenue_Interface'!$AB$21:$AF$21</definedName>
    <definedName name="TOACOU" localSheetId="21">'[12]2.1 Revenue_Interface'!$AB$21:$AF$21</definedName>
    <definedName name="TOACOU" localSheetId="74">'[12]2.1 Revenue_Interface'!$AB$21:$AF$21</definedName>
    <definedName name="TOACOU">'2.1 Revenue_Interface'!$AB$21:$AF$21</definedName>
    <definedName name="TOActualBadDebtcostincurred" localSheetId="28">'[12]2.1 Revenue_Interface'!$AB$66:$AF$66</definedName>
    <definedName name="TOActualBadDebtcostincurred" localSheetId="20">'[12]2.1 Revenue_Interface'!$AB$66:$AF$66</definedName>
    <definedName name="TOActualBadDebtcostincurred" localSheetId="21">'[12]2.1 Revenue_Interface'!$AB$66:$AF$66</definedName>
    <definedName name="TOActualBadDebtcostincurred" localSheetId="74">'[12]2.1 Revenue_Interface'!$AB$66:$AF$66</definedName>
    <definedName name="TOActualBadDebtcostincurred">'2.1 Revenue_Interface'!$AB$42:$AF$42</definedName>
    <definedName name="TOActualbusinessmileageemissions" localSheetId="28">'[12]2.1 Revenue_Interface'!$AB$89:$AF$89</definedName>
    <definedName name="TOActualbusinessmileageemissions" localSheetId="20">'[12]2.1 Revenue_Interface'!$AB$89:$AF$89</definedName>
    <definedName name="TOActualbusinessmileageemissions" localSheetId="21">'[12]2.1 Revenue_Interface'!$AB$89:$AF$89</definedName>
    <definedName name="TOActualbusinessmileageemissions" localSheetId="74">'[12]2.1 Revenue_Interface'!$AB$89:$AF$89</definedName>
    <definedName name="TOActualbusinessmileageemissions">'2.1 Revenue_Interface'!$AB$65:$AF$65</definedName>
    <definedName name="TOActualEnvironmentalValue" localSheetId="28">'[12]2.1 Revenue_Interface'!$AB$96:$AF$96</definedName>
    <definedName name="TOActualEnvironmentalValue" localSheetId="20">'[12]2.1 Revenue_Interface'!$AB$96:$AF$96</definedName>
    <definedName name="TOActualEnvironmentalValue" localSheetId="21">'[12]2.1 Revenue_Interface'!$AB$96:$AF$96</definedName>
    <definedName name="TOActualEnvironmentalValue" localSheetId="74">'[12]2.1 Revenue_Interface'!$AB$96:$AF$96</definedName>
    <definedName name="TOActualEnvironmentalValue">'2.1 Revenue_Interface'!$AB$72:$AF$72</definedName>
    <definedName name="TOActualofficewaste" localSheetId="28">'[12]2.1 Revenue_Interface'!$AB$92:$AF$92</definedName>
    <definedName name="TOActualofficewaste" localSheetId="20">'[12]2.1 Revenue_Interface'!$AB$92:$AF$92</definedName>
    <definedName name="TOActualofficewaste" localSheetId="21">'[12]2.1 Revenue_Interface'!$AB$92:$AF$92</definedName>
    <definedName name="TOActualofficewaste" localSheetId="74">'[12]2.1 Revenue_Interface'!$AB$92:$AF$92</definedName>
    <definedName name="TOActualofficewaste">'2.1 Revenue_Interface'!$AB$68:$AF$68</definedName>
    <definedName name="TOActualoperationaltransportemissions" localSheetId="28">'[12]2.1 Revenue_Interface'!$AB$88:$AF$88</definedName>
    <definedName name="TOActualoperationaltransportemissions" localSheetId="20">'[12]2.1 Revenue_Interface'!$AB$88:$AF$88</definedName>
    <definedName name="TOActualoperationaltransportemissions" localSheetId="21">'[12]2.1 Revenue_Interface'!$AB$88:$AF$88</definedName>
    <definedName name="TOActualoperationaltransportemissions" localSheetId="74">'[12]2.1 Revenue_Interface'!$AB$88:$AF$88</definedName>
    <definedName name="TOActualoperationaltransportemissions">'2.1 Revenue_Interface'!$AB$64:$AF$64</definedName>
    <definedName name="TOActualwateruse" localSheetId="28">'[12]2.1 Revenue_Interface'!$AB$93:$AF$93</definedName>
    <definedName name="TOActualwateruse" localSheetId="20">'[12]2.1 Revenue_Interface'!$AB$93:$AF$93</definedName>
    <definedName name="TOActualwateruse" localSheetId="21">'[12]2.1 Revenue_Interface'!$AB$93:$AF$93</definedName>
    <definedName name="TOActualwateruse" localSheetId="74">'[12]2.1 Revenue_Interface'!$AB$93:$AF$93</definedName>
    <definedName name="TOActualwateruse">'2.1 Revenue_Interface'!$AB$69:$AF$69</definedName>
    <definedName name="TOAHt">'2.1 Revenue_Interface'!#REF!</definedName>
    <definedName name="TOAIO" localSheetId="28">'[12]2.1 Revenue_Interface'!$AB$15:$AF$15</definedName>
    <definedName name="TOAIO" localSheetId="20">'[12]2.1 Revenue_Interface'!$AB$15:$AF$15</definedName>
    <definedName name="TOAIO" localSheetId="21">'[12]2.1 Revenue_Interface'!$AB$15:$AF$15</definedName>
    <definedName name="TOAIO" localSheetId="74">'[12]2.1 Revenue_Interface'!$AB$15:$AF$15</definedName>
    <definedName name="TOAIO">'2.1 Revenue_Interface'!$AB$15:$AF$15</definedName>
    <definedName name="TOAIOU" localSheetId="28">'[12]2.1 Revenue_Interface'!$AB$22:$AF$22</definedName>
    <definedName name="TOAIOU" localSheetId="20">'[12]2.1 Revenue_Interface'!$AB$22:$AF$22</definedName>
    <definedName name="TOAIOU" localSheetId="21">'[12]2.1 Revenue_Interface'!$AB$22:$AF$22</definedName>
    <definedName name="TOAIOU" localSheetId="74">'[12]2.1 Revenue_Interface'!$AB$22:$AF$22</definedName>
    <definedName name="TOAIOU">'2.1 Revenue_Interface'!$AB$22:$AF$22</definedName>
    <definedName name="TOALC" localSheetId="28">'[12]2.1 Revenue_Interface'!$AB$11:$AF$11</definedName>
    <definedName name="TOALC" localSheetId="20">'[12]2.1 Revenue_Interface'!$AB$11:$AF$11</definedName>
    <definedName name="TOALC" localSheetId="21">'[12]2.1 Revenue_Interface'!$AB$11:$AF$11</definedName>
    <definedName name="TOALC" localSheetId="74">'[12]2.1 Revenue_Interface'!$AB$11:$AF$11</definedName>
    <definedName name="TOALC">'2.1 Revenue_Interface'!$AB$11:$AF$11</definedName>
    <definedName name="TOALCU" localSheetId="28">'[12]2.1 Revenue_Interface'!$AB$18:$AF$18</definedName>
    <definedName name="TOALCU" localSheetId="20">'[12]2.1 Revenue_Interface'!$AB$18:$AF$18</definedName>
    <definedName name="TOALCU" localSheetId="21">'[12]2.1 Revenue_Interface'!$AB$18:$AF$18</definedName>
    <definedName name="TOALCU" localSheetId="74">'[12]2.1 Revenue_Interface'!$AB$18:$AF$18</definedName>
    <definedName name="TOALCU">'2.1 Revenue_Interface'!$AB$18:$AF$18</definedName>
    <definedName name="TOALTt" localSheetId="28">'[12]2.1 Revenue_Interface'!$AB$72:$AF$72</definedName>
    <definedName name="TOALTt" localSheetId="20">'[12]2.1 Revenue_Interface'!$AB$72:$AF$72</definedName>
    <definedName name="TOALTt" localSheetId="21">'[12]2.1 Revenue_Interface'!$AB$72:$AF$72</definedName>
    <definedName name="TOALTt" localSheetId="74">'[12]2.1 Revenue_Interface'!$AB$72:$AF$72</definedName>
    <definedName name="TOALTt">'2.1 Revenue_Interface'!$AB$48:$AF$48</definedName>
    <definedName name="TOANC" localSheetId="28">'[12]2.1 Revenue_Interface'!$AB$16:$AF$16</definedName>
    <definedName name="TOANC" localSheetId="20">'[12]2.1 Revenue_Interface'!$AB$16:$AF$16</definedName>
    <definedName name="TOANC" localSheetId="21">'[12]2.1 Revenue_Interface'!$AB$16:$AF$16</definedName>
    <definedName name="TOANC" localSheetId="74">'[12]2.1 Revenue_Interface'!$AB$16:$AF$16</definedName>
    <definedName name="TOANC">'2.1 Revenue_Interface'!$AB$16:$AF$16</definedName>
    <definedName name="TOANCU" localSheetId="28">'[12]2.1 Revenue_Interface'!$AB$23:$AF$23</definedName>
    <definedName name="TOANCU" localSheetId="20">'[12]2.1 Revenue_Interface'!$AB$23:$AF$23</definedName>
    <definedName name="TOANCU" localSheetId="21">'[12]2.1 Revenue_Interface'!$AB$23:$AF$23</definedName>
    <definedName name="TOANCU" localSheetId="74">'[12]2.1 Revenue_Interface'!$AB$23:$AF$23</definedName>
    <definedName name="TOANCU">'2.1 Revenue_Interface'!$AB$23:$AF$23</definedName>
    <definedName name="TOAOC" localSheetId="28">'[12]2.1 Revenue_Interface'!$AB$13:$AF$13</definedName>
    <definedName name="TOAOC" localSheetId="20">'[12]2.1 Revenue_Interface'!$AB$13:$AF$13</definedName>
    <definedName name="TOAOC" localSheetId="21">'[12]2.1 Revenue_Interface'!$AB$13:$AF$13</definedName>
    <definedName name="TOAOC" localSheetId="74">'[12]2.1 Revenue_Interface'!$AB$13:$AF$13</definedName>
    <definedName name="TOAOC">'2.1 Revenue_Interface'!$AB$13:$AF$13</definedName>
    <definedName name="TOAOCU" localSheetId="28">'[12]2.1 Revenue_Interface'!$AB$20:$AF$20</definedName>
    <definedName name="TOAOCU" localSheetId="20">'[12]2.1 Revenue_Interface'!$AB$20:$AF$20</definedName>
    <definedName name="TOAOCU" localSheetId="21">'[12]2.1 Revenue_Interface'!$AB$20:$AF$20</definedName>
    <definedName name="TOAOCU" localSheetId="74">'[12]2.1 Revenue_Interface'!$AB$20:$AF$20</definedName>
    <definedName name="TOAOCU">'2.1 Revenue_Interface'!$AB$20:$AF$20</definedName>
    <definedName name="TOARC" localSheetId="28">'[12]2.1 Revenue_Interface'!$AB$12:$AF$12</definedName>
    <definedName name="TOARC" localSheetId="20">'[12]2.1 Revenue_Interface'!$AB$12:$AF$12</definedName>
    <definedName name="TOARC" localSheetId="21">'[12]2.1 Revenue_Interface'!$AB$12:$AF$12</definedName>
    <definedName name="TOARC" localSheetId="74">'[12]2.1 Revenue_Interface'!$AB$12:$AF$12</definedName>
    <definedName name="TOARC">'2.1 Revenue_Interface'!$AB$12:$AF$12</definedName>
    <definedName name="TOARCU" localSheetId="28">'[12]2.1 Revenue_Interface'!$AB$19:$AF$19</definedName>
    <definedName name="TOARCU" localSheetId="20">'[12]2.1 Revenue_Interface'!$AB$19:$AF$19</definedName>
    <definedName name="TOARCU" localSheetId="21">'[12]2.1 Revenue_Interface'!$AB$19:$AF$19</definedName>
    <definedName name="TOARCU" localSheetId="74">'[12]2.1 Revenue_Interface'!$AB$19:$AF$19</definedName>
    <definedName name="TOARCU">'2.1 Revenue_Interface'!$AB$19:$AF$19</definedName>
    <definedName name="TOBPDt" localSheetId="28">'[12]2.1 Revenue_Interface'!$AB$70:$AF$70</definedName>
    <definedName name="TOBPDt" localSheetId="20">'[12]2.1 Revenue_Interface'!$AB$70:$AF$70</definedName>
    <definedName name="TOBPDt" localSheetId="21">'[12]2.1 Revenue_Interface'!$AB$70:$AF$70</definedName>
    <definedName name="TOBPDt" localSheetId="74">'[12]2.1 Revenue_Interface'!$AB$70:$AF$70</definedName>
    <definedName name="TOBPDt">'2.1 Revenue_Interface'!$AB$46:$AF$46</definedName>
    <definedName name="TOBTROt">'2.1 Revenue_Interface'!#REF!</definedName>
    <definedName name="TOBTRRAt" localSheetId="28">'[12]2.1 Revenue_Interface'!#REF!</definedName>
    <definedName name="TOBTRRAt" localSheetId="20">'[12]2.1 Revenue_Interface'!#REF!</definedName>
    <definedName name="TOBTRRAt" localSheetId="21">'[12]2.1 Revenue_Interface'!#REF!</definedName>
    <definedName name="TOBTRRAt" localSheetId="74">'[12]2.1 Revenue_Interface'!#REF!</definedName>
    <definedName name="TOBTRRAt">'2.1 Revenue_Interface'!#REF!</definedName>
    <definedName name="TOBTRROt" localSheetId="28">'[12]2.1 Revenue_Interface'!#REF!</definedName>
    <definedName name="TOBTRROt" localSheetId="20">'[12]2.1 Revenue_Interface'!#REF!</definedName>
    <definedName name="TOBTRROt" localSheetId="21">'[12]2.1 Revenue_Interface'!#REF!</definedName>
    <definedName name="TOBTRROt" localSheetId="74">'[12]2.1 Revenue_Interface'!#REF!</definedName>
    <definedName name="TOBTRROt">'2.1 Revenue_Interface'!#REF!</definedName>
    <definedName name="TOCAMt">'2.1 Revenue_Interface'!#REF!</definedName>
    <definedName name="TOCEPOt">'2.1 Revenue_Interface'!#REF!</definedName>
    <definedName name="TOCEPRAt" localSheetId="28">'[12]2.1 Revenue_Interface'!#REF!</definedName>
    <definedName name="TOCEPRAt" localSheetId="20">'[12]2.1 Revenue_Interface'!#REF!</definedName>
    <definedName name="TOCEPRAt" localSheetId="21">'[12]2.1 Revenue_Interface'!#REF!</definedName>
    <definedName name="TOCEPRAt" localSheetId="74">'[12]2.1 Revenue_Interface'!#REF!</definedName>
    <definedName name="TOCEPRAt">'2.1 Revenue_Interface'!#REF!</definedName>
    <definedName name="TOCEPROt" localSheetId="28">'[12]2.1 Revenue_Interface'!#REF!</definedName>
    <definedName name="TOCEPROt" localSheetId="20">'[12]2.1 Revenue_Interface'!#REF!</definedName>
    <definedName name="TOCEPROt" localSheetId="21">'[12]2.1 Revenue_Interface'!#REF!</definedName>
    <definedName name="TOCEPROt" localSheetId="74">'[12]2.1 Revenue_Interface'!#REF!</definedName>
    <definedName name="TOCEPROt">'2.1 Revenue_Interface'!#REF!</definedName>
    <definedName name="TOCRITOt">'2.1 Revenue_Interface'!#REF!</definedName>
    <definedName name="TOCRITRAt" localSheetId="28">'[12]2.1 Revenue_Interface'!#REF!</definedName>
    <definedName name="TOCRITRAt" localSheetId="20">'[12]2.1 Revenue_Interface'!#REF!</definedName>
    <definedName name="TOCRITRAt" localSheetId="21">'[12]2.1 Revenue_Interface'!#REF!</definedName>
    <definedName name="TOCRITRAt" localSheetId="74">'[12]2.1 Revenue_Interface'!#REF!</definedName>
    <definedName name="TOCRITRAt">'2.1 Revenue_Interface'!#REF!</definedName>
    <definedName name="TOCRITROt" localSheetId="28">'[12]2.1 Revenue_Interface'!#REF!</definedName>
    <definedName name="TOCRITROt" localSheetId="20">'[12]2.1 Revenue_Interface'!#REF!</definedName>
    <definedName name="TOCRITROt" localSheetId="21">'[12]2.1 Revenue_Interface'!#REF!</definedName>
    <definedName name="TOCRITROt" localSheetId="74">'[12]2.1 Revenue_Interface'!#REF!</definedName>
    <definedName name="TOCRITROt">'2.1 Revenue_Interface'!#REF!</definedName>
    <definedName name="TOCROTOt">'2.1 Revenue_Interface'!#REF!</definedName>
    <definedName name="TOCROTRAt" localSheetId="28">'[12]2.1 Revenue_Interface'!#REF!</definedName>
    <definedName name="TOCROTRAt" localSheetId="20">'[12]2.1 Revenue_Interface'!#REF!</definedName>
    <definedName name="TOCROTRAt" localSheetId="21">'[12]2.1 Revenue_Interface'!#REF!</definedName>
    <definedName name="TOCROTRAt" localSheetId="74">'[12]2.1 Revenue_Interface'!#REF!</definedName>
    <definedName name="TOCROTRAt">'2.1 Revenue_Interface'!#REF!</definedName>
    <definedName name="TOCROTROt" localSheetId="28">'[12]2.1 Revenue_Interface'!#REF!</definedName>
    <definedName name="TOCROTROt" localSheetId="20">'[12]2.1 Revenue_Interface'!#REF!</definedName>
    <definedName name="TOCROTROt" localSheetId="21">'[12]2.1 Revenue_Interface'!#REF!</definedName>
    <definedName name="TOCROTROt" localSheetId="74">'[12]2.1 Revenue_Interface'!#REF!</definedName>
    <definedName name="TOCROTROt">'2.1 Revenue_Interface'!#REF!</definedName>
    <definedName name="TOCSPt" localSheetId="28">'[12]2.1 Revenue_Interface'!$AB$86:$AF$86</definedName>
    <definedName name="TOCSPt" localSheetId="20">'[12]2.1 Revenue_Interface'!$AB$86:$AF$86</definedName>
    <definedName name="TOCSPt" localSheetId="21">'[12]2.1 Revenue_Interface'!$AB$86:$AF$86</definedName>
    <definedName name="TOCSPt" localSheetId="74">'[12]2.1 Revenue_Interface'!$AB$86:$AF$86</definedName>
    <definedName name="TOCSPt">'2.1 Revenue_Interface'!$AB$62:$AF$62</definedName>
    <definedName name="TOEDEt" localSheetId="28">'[12]2.1 Revenue_Interface'!$AB$60:$AF$60</definedName>
    <definedName name="TOEDEt" localSheetId="20">'[12]2.1 Revenue_Interface'!$AB$60:$AF$60</definedName>
    <definedName name="TOEDEt" localSheetId="21">'[12]2.1 Revenue_Interface'!$AB$60:$AF$60</definedName>
    <definedName name="TOEDEt" localSheetId="74">'[12]2.1 Revenue_Interface'!$AB$60:$AF$60</definedName>
    <definedName name="TOEDEt">'2.1 Revenue_Interface'!$AB$36:$AF$36</definedName>
    <definedName name="TOFIOCOt">'2.1 Revenue_Interface'!#REF!</definedName>
    <definedName name="TOFIOCRAt" localSheetId="28">'[12]2.1 Revenue_Interface'!#REF!</definedName>
    <definedName name="TOFIOCRAt" localSheetId="20">'[12]2.1 Revenue_Interface'!#REF!</definedName>
    <definedName name="TOFIOCRAt" localSheetId="21">'[12]2.1 Revenue_Interface'!#REF!</definedName>
    <definedName name="TOFIOCRAt" localSheetId="74">'[12]2.1 Revenue_Interface'!#REF!</definedName>
    <definedName name="TOFIOCRAt">'2.1 Revenue_Interface'!#REF!</definedName>
    <definedName name="TOFIOCROt" localSheetId="28">'[12]2.1 Revenue_Interface'!#REF!</definedName>
    <definedName name="TOFIOCROt" localSheetId="20">'[12]2.1 Revenue_Interface'!#REF!</definedName>
    <definedName name="TOFIOCROt" localSheetId="21">'[12]2.1 Revenue_Interface'!#REF!</definedName>
    <definedName name="TOFIOCROt" localSheetId="74">'[12]2.1 Revenue_Interface'!#REF!</definedName>
    <definedName name="TOFIOCROt">'2.1 Revenue_Interface'!#REF!</definedName>
    <definedName name="TOFTO">'[5]R5 Input page'!$D$73:$M$73</definedName>
    <definedName name="TOIDRSt" localSheetId="28">'[12]2.1 Revenue_Interface'!#REF!</definedName>
    <definedName name="TOIDRSt" localSheetId="20">'[12]2.1 Revenue_Interface'!#REF!</definedName>
    <definedName name="TOIDRSt" localSheetId="21">'[12]2.1 Revenue_Interface'!#REF!</definedName>
    <definedName name="TOIDRSt" localSheetId="74">'[12]2.1 Revenue_Interface'!#REF!</definedName>
    <definedName name="TOIDRSt">'2.1 Revenue_Interface'!#REF!</definedName>
    <definedName name="TOInterestincomeaccruedadjustment" localSheetId="28">'[12]2.1 Revenue_Interface'!$AB$67:$AF$67</definedName>
    <definedName name="TOInterestincomeaccruedadjustment" localSheetId="20">'[12]2.1 Revenue_Interface'!$AB$67:$AF$67</definedName>
    <definedName name="TOInterestincomeaccruedadjustment" localSheetId="21">'[12]2.1 Revenue_Interface'!$AB$67:$AF$67</definedName>
    <definedName name="TOInterestincomeaccruedadjustment" localSheetId="74">'[12]2.1 Revenue_Interface'!$AB$67:$AF$67</definedName>
    <definedName name="TOInterestincomeaccruedadjustment">'2.1 Revenue_Interface'!$AB$43:$AF$43</definedName>
    <definedName name="TOKLSOt">'2.1 Revenue_Interface'!#REF!</definedName>
    <definedName name="TOKLSRAt" localSheetId="28">'[12]2.1 Revenue_Interface'!#REF!</definedName>
    <definedName name="TOKLSRAt" localSheetId="20">'[12]2.1 Revenue_Interface'!#REF!</definedName>
    <definedName name="TOKLSRAt" localSheetId="21">'[12]2.1 Revenue_Interface'!#REF!</definedName>
    <definedName name="TOKLSRAt" localSheetId="74">'[12]2.1 Revenue_Interface'!#REF!</definedName>
    <definedName name="TOKLSRAt">'2.1 Revenue_Interface'!#REF!</definedName>
    <definedName name="TOKLSROt" localSheetId="28">'[12]2.1 Revenue_Interface'!#REF!</definedName>
    <definedName name="TOKLSROt" localSheetId="20">'[12]2.1 Revenue_Interface'!#REF!</definedName>
    <definedName name="TOKLSROt" localSheetId="21">'[12]2.1 Revenue_Interface'!#REF!</definedName>
    <definedName name="TOKLSROt" localSheetId="74">'[12]2.1 Revenue_Interface'!#REF!</definedName>
    <definedName name="TOKLSROt">'2.1 Revenue_Interface'!#REF!</definedName>
    <definedName name="TOLA" localSheetId="28">'[7]R5 Input page'!$E$34</definedName>
    <definedName name="TOLA" localSheetId="20">'[7]R5 Input page'!$E$34</definedName>
    <definedName name="TOLA" localSheetId="21">'[7]R5 Input page'!$E$34</definedName>
    <definedName name="TOLA" localSheetId="74">'[7]R5 Input page'!$E$34</definedName>
    <definedName name="TOLA">'[8]R5 Input page'!$E$34</definedName>
    <definedName name="TOLFt" localSheetId="28">'[12]2.1 Revenue_Interface'!$AB$58:$AF$58</definedName>
    <definedName name="TOLFt" localSheetId="20">'[12]2.1 Revenue_Interface'!$AB$58:$AF$58</definedName>
    <definedName name="TOLFt" localSheetId="21">'[12]2.1 Revenue_Interface'!$AB$58:$AF$58</definedName>
    <definedName name="TOLFt" localSheetId="74">'[12]2.1 Revenue_Interface'!$AB$58:$AF$58</definedName>
    <definedName name="TOLFt">'2.1 Revenue_Interface'!$AB$34:$AF$34</definedName>
    <definedName name="TOMR" localSheetId="28">'[7]R5 Input page'!$E$38</definedName>
    <definedName name="TOMR" localSheetId="20">'[7]R5 Input page'!$E$38</definedName>
    <definedName name="TOMR" localSheetId="21">'[7]R5 Input page'!$E$38</definedName>
    <definedName name="TOMR" localSheetId="74">'[7]R5 Input page'!$E$38</definedName>
    <definedName name="TOMR">'[8]R5 Input page'!$E$38</definedName>
    <definedName name="TONARMAHOt">'2.1 Revenue_Interface'!#REF!</definedName>
    <definedName name="TONARMAHRt" localSheetId="28">'[12]2.1 Revenue_Interface'!#REF!</definedName>
    <definedName name="TONARMAHRt" localSheetId="20">'[12]2.1 Revenue_Interface'!#REF!</definedName>
    <definedName name="TONARMAHRt" localSheetId="21">'[12]2.1 Revenue_Interface'!#REF!</definedName>
    <definedName name="TONARMAHRt" localSheetId="74">'[12]2.1 Revenue_Interface'!#REF!</definedName>
    <definedName name="TONARMAHRt">'2.1 Revenue_Interface'!#REF!</definedName>
    <definedName name="TONARMRt" localSheetId="28">'[12]2.1 Revenue_Interface'!#REF!</definedName>
    <definedName name="TONARMRt" localSheetId="20">'[12]2.1 Revenue_Interface'!#REF!</definedName>
    <definedName name="TONARMRt" localSheetId="21">'[12]2.1 Revenue_Interface'!#REF!</definedName>
    <definedName name="TONARMRt" localSheetId="74">'[12]2.1 Revenue_Interface'!#REF!</definedName>
    <definedName name="TONARMRt">'2.1 Revenue_Interface'!#REF!</definedName>
    <definedName name="TONLAHOt">'2.1 Revenue_Interface'!#REF!</definedName>
    <definedName name="TONLAHRt" localSheetId="28">'[12]2.1 Revenue_Interface'!#REF!</definedName>
    <definedName name="TONLAHRt" localSheetId="20">'[12]2.1 Revenue_Interface'!#REF!</definedName>
    <definedName name="TONLAHRt" localSheetId="21">'[12]2.1 Revenue_Interface'!#REF!</definedName>
    <definedName name="TONLAHRt" localSheetId="74">'[12]2.1 Revenue_Interface'!#REF!</definedName>
    <definedName name="TONLAHRt">'2.1 Revenue_Interface'!#REF!</definedName>
    <definedName name="TONLARt" localSheetId="28">'[12]2.1 Revenue_Interface'!#REF!</definedName>
    <definedName name="TONLARt" localSheetId="20">'[12]2.1 Revenue_Interface'!#REF!</definedName>
    <definedName name="TONLARt" localSheetId="21">'[12]2.1 Revenue_Interface'!#REF!</definedName>
    <definedName name="TONLARt" localSheetId="74">'[12]2.1 Revenue_Interface'!#REF!</definedName>
    <definedName name="TONLARt">'2.1 Revenue_Interface'!#REF!</definedName>
    <definedName name="TONOITt">'2.1 Revenue_Interface'!#REF!</definedName>
    <definedName name="TONumberofQualifyingProjectswithnetEnvironmentalGainequaltoorabove15" localSheetId="28">'[12]2.1 Revenue_Interface'!$AB$94:$AF$94</definedName>
    <definedName name="TONumberofQualifyingProjectswithnetEnvironmentalGainequaltoorabove15" localSheetId="20">'[12]2.1 Revenue_Interface'!$AB$94:$AF$94</definedName>
    <definedName name="TONumberofQualifyingProjectswithnetEnvironmentalGainequaltoorabove15" localSheetId="21">'[12]2.1 Revenue_Interface'!$AB$94:$AF$94</definedName>
    <definedName name="TONumberofQualifyingProjectswithnetEnvironmentalGainequaltoorabove15" localSheetId="74">'[12]2.1 Revenue_Interface'!$AB$94:$AF$94</definedName>
    <definedName name="TONumberofQualifyingProjectswithnetEnvironmentalGainequaltoorabove15">'2.1 Revenue_Interface'!$AB$70:$AF$70</definedName>
    <definedName name="TONumberofQualifyingProjectswithnetEnvironmentalGainequaltoorlessthan5" localSheetId="28">'[12]2.1 Revenue_Interface'!$AB$95:$AF$95</definedName>
    <definedName name="TONumberofQualifyingProjectswithnetEnvironmentalGainequaltoorlessthan5" localSheetId="20">'[12]2.1 Revenue_Interface'!$AB$95:$AF$95</definedName>
    <definedName name="TONumberofQualifyingProjectswithnetEnvironmentalGainequaltoorlessthan5" localSheetId="21">'[12]2.1 Revenue_Interface'!$AB$95:$AF$95</definedName>
    <definedName name="TONumberofQualifyingProjectswithnetEnvironmentalGainequaltoorlessthan5" localSheetId="74">'[12]2.1 Revenue_Interface'!$AB$95:$AF$95</definedName>
    <definedName name="TONumberofQualifyingProjectswithnetEnvironmentalGainequaltoorlessthan5">'2.1 Revenue_Interface'!$AB$71:$AF$71</definedName>
    <definedName name="TONZOt">'2.1 Revenue_Interface'!#REF!</definedName>
    <definedName name="TONZPSt" localSheetId="28">'[12]2.1 Revenue_Interface'!$AB$63:$AF$63</definedName>
    <definedName name="TONZPSt" localSheetId="20">'[12]2.1 Revenue_Interface'!$AB$63:$AF$63</definedName>
    <definedName name="TONZPSt" localSheetId="21">'[12]2.1 Revenue_Interface'!$AB$63:$AF$63</definedName>
    <definedName name="TONZPSt" localSheetId="74">'[12]2.1 Revenue_Interface'!$AB$63:$AF$63</definedName>
    <definedName name="TONZPSt">'2.1 Revenue_Interface'!$AB$39:$AF$39</definedName>
    <definedName name="TONZPt">'2.1 Revenue_Interface'!#REF!</definedName>
    <definedName name="TONZROt" localSheetId="28">'[12]2.1 Revenue_Interface'!#REF!</definedName>
    <definedName name="TONZROt" localSheetId="20">'[12]2.1 Revenue_Interface'!#REF!</definedName>
    <definedName name="TONZROt" localSheetId="21">'[12]2.1 Revenue_Interface'!#REF!</definedName>
    <definedName name="TONZROt" localSheetId="74">'[12]2.1 Revenue_Interface'!#REF!</definedName>
    <definedName name="TONZROt">'2.1 Revenue_Interface'!#REF!</definedName>
    <definedName name="TOOIDRSt" localSheetId="28">'[12]2.1 Revenue_Interface'!#REF!</definedName>
    <definedName name="TOOIDRSt" localSheetId="20">'[12]2.1 Revenue_Interface'!#REF!</definedName>
    <definedName name="TOOIDRSt" localSheetId="21">'[12]2.1 Revenue_Interface'!#REF!</definedName>
    <definedName name="TOOIDRSt" localSheetId="74">'[12]2.1 Revenue_Interface'!#REF!</definedName>
    <definedName name="TOOIDRSt">'2.1 Revenue_Interface'!#REF!</definedName>
    <definedName name="TOOPTCt" localSheetId="28">'[12]2.1 Revenue_Interface'!$AB$61:$AF$61</definedName>
    <definedName name="TOOPTCt" localSheetId="20">'[12]2.1 Revenue_Interface'!$AB$61:$AF$61</definedName>
    <definedName name="TOOPTCt" localSheetId="21">'[12]2.1 Revenue_Interface'!$AB$61:$AF$61</definedName>
    <definedName name="TOOPTCt" localSheetId="74">'[12]2.1 Revenue_Interface'!$AB$61:$AF$61</definedName>
    <definedName name="TOOPTCt">'2.1 Revenue_Interface'!$AB$37:$AF$37</definedName>
    <definedName name="TOPOSDRSt" localSheetId="28">'[12]2.1 Revenue_Interface'!#REF!</definedName>
    <definedName name="TOPOSDRSt" localSheetId="20">'[12]2.1 Revenue_Interface'!#REF!</definedName>
    <definedName name="TOPOSDRSt" localSheetId="21">'[12]2.1 Revenue_Interface'!#REF!</definedName>
    <definedName name="TOPOSDRSt" localSheetId="74">'[12]2.1 Revenue_Interface'!#REF!</definedName>
    <definedName name="TOPOSDRSt">'2.1 Revenue_Interface'!#REF!</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ChangeThreshold">0.01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TOPREDRSt" localSheetId="28">'[12]2.1 Revenue_Interface'!#REF!</definedName>
    <definedName name="TOPREDRSt" localSheetId="20">'[12]2.1 Revenue_Interface'!#REF!</definedName>
    <definedName name="TOPREDRSt" localSheetId="21">'[12]2.1 Revenue_Interface'!#REF!</definedName>
    <definedName name="TOPREDRSt" localSheetId="74">'[12]2.1 Revenue_Interface'!#REF!</definedName>
    <definedName name="TOPREDRSt">'2.1 Revenue_Interface'!#REF!</definedName>
    <definedName name="TOProvisionalBadDebtcost" localSheetId="28">'[12]2.1 Revenue_Interface'!$AB$65:$AF$65</definedName>
    <definedName name="TOProvisionalBadDebtcost" localSheetId="20">'[12]2.1 Revenue_Interface'!$AB$65:$AF$65</definedName>
    <definedName name="TOProvisionalBadDebtcost" localSheetId="21">'[12]2.1 Revenue_Interface'!$AB$65:$AF$65</definedName>
    <definedName name="TOProvisionalBadDebtcost" localSheetId="74">'[12]2.1 Revenue_Interface'!$AB$65:$AF$65</definedName>
    <definedName name="TOProvisionalBadDebtcost">'2.1 Revenue_Interface'!$AB$41:$AF$41</definedName>
    <definedName name="TOPSUPOt">'2.1 Revenue_Interface'!#REF!</definedName>
    <definedName name="TOPSUPRAt" localSheetId="28">'[12]2.1 Revenue_Interface'!#REF!</definedName>
    <definedName name="TOPSUPRAt" localSheetId="20">'[12]2.1 Revenue_Interface'!#REF!</definedName>
    <definedName name="TOPSUPRAt" localSheetId="21">'[12]2.1 Revenue_Interface'!#REF!</definedName>
    <definedName name="TOPSUPRAt" localSheetId="74">'[12]2.1 Revenue_Interface'!#REF!</definedName>
    <definedName name="TOPSUPRAt">'2.1 Revenue_Interface'!#REF!</definedName>
    <definedName name="TOPSUPROt" localSheetId="28">'[12]2.1 Revenue_Interface'!#REF!</definedName>
    <definedName name="TOPSUPROt" localSheetId="20">'[12]2.1 Revenue_Interface'!#REF!</definedName>
    <definedName name="TOPSUPROt" localSheetId="21">'[12]2.1 Revenue_Interface'!#REF!</definedName>
    <definedName name="TOPSUPROt" localSheetId="74">'[12]2.1 Revenue_Interface'!#REF!</definedName>
    <definedName name="TOPSUPROt">'2.1 Revenue_Interface'!#REF!</definedName>
    <definedName name="TOPTVt" localSheetId="28">'[12]2.1 Revenue_Interface'!$AB$62:$AF$62</definedName>
    <definedName name="TOPTVt" localSheetId="20">'[12]2.1 Revenue_Interface'!$AB$62:$AF$62</definedName>
    <definedName name="TOPTVt" localSheetId="21">'[12]2.1 Revenue_Interface'!$AB$62:$AF$62</definedName>
    <definedName name="TOPTVt" localSheetId="74">'[12]2.1 Revenue_Interface'!$AB$62:$AF$62</definedName>
    <definedName name="TOPTVt">'2.1 Revenue_Interface'!$AB$38:$AF$38</definedName>
    <definedName name="TOQLt_and_PDt" localSheetId="28">'[12]2.1 Revenue_Interface'!$AB$46:$AF$46</definedName>
    <definedName name="TOQLt_and_PDt" localSheetId="20">'[12]2.1 Revenue_Interface'!$AB$46:$AF$46</definedName>
    <definedName name="TOQLt_and_PDt" localSheetId="21">'[12]2.1 Revenue_Interface'!$AB$46:$AF$46</definedName>
    <definedName name="TOQLt_and_PDt" localSheetId="74">'[12]2.1 Revenue_Interface'!$AB$46:$AF$46</definedName>
    <definedName name="TOQLt_and_PDt">'2.1 Revenue_Interface'!#REF!</definedName>
    <definedName name="TOR" localSheetId="28">'[7]R5 Input page'!$E$37</definedName>
    <definedName name="TOR" localSheetId="20">'[7]R5 Input page'!$E$37</definedName>
    <definedName name="TOR" localSheetId="21">'[7]R5 Input page'!$E$37</definedName>
    <definedName name="TOR" localSheetId="74">'[7]R5 Input page'!$E$37</definedName>
    <definedName name="TOR">'[8]R5 Input page'!$E$37</definedName>
    <definedName name="TORARt" localSheetId="28">'[12]2.1 Revenue_Interface'!#REF!</definedName>
    <definedName name="TORARt" localSheetId="20">'[12]2.1 Revenue_Interface'!#REF!</definedName>
    <definedName name="TORARt" localSheetId="21">'[12]2.1 Revenue_Interface'!#REF!</definedName>
    <definedName name="TORARt" localSheetId="74">'[12]2.1 Revenue_Interface'!#REF!</definedName>
    <definedName name="TORARt">'2.1 Revenue_Interface'!#REF!</definedName>
    <definedName name="TORB" localSheetId="28">'[7]R5 Input page'!$E$33</definedName>
    <definedName name="TORB" localSheetId="20">'[7]R5 Input page'!$E$33</definedName>
    <definedName name="TORB" localSheetId="21">'[7]R5 Input page'!$E$33</definedName>
    <definedName name="TORB" localSheetId="74">'[7]R5 Input page'!$E$33</definedName>
    <definedName name="TORB">'[8]R5 Input page'!$E$33</definedName>
    <definedName name="TORBDt" localSheetId="28">'[12]2.1 Revenue_Interface'!$AB$68:$AF$68</definedName>
    <definedName name="TORBDt" localSheetId="20">'[12]2.1 Revenue_Interface'!$AB$68:$AF$68</definedName>
    <definedName name="TORBDt" localSheetId="21">'[12]2.1 Revenue_Interface'!$AB$68:$AF$68</definedName>
    <definedName name="TORBDt" localSheetId="74">'[12]2.1 Revenue_Interface'!$AB$68:$AF$68</definedName>
    <definedName name="TORBDt">'2.1 Revenue_Interface'!$AB$44:$AF$44</definedName>
    <definedName name="TORBt" localSheetId="28">'[12]2.1 Revenue_Interface'!$AB$59:$AF$59</definedName>
    <definedName name="TORBt" localSheetId="20">'[12]2.1 Revenue_Interface'!$AB$59:$AF$59</definedName>
    <definedName name="TORBt" localSheetId="21">'[12]2.1 Revenue_Interface'!$AB$59:$AF$59</definedName>
    <definedName name="TORBt" localSheetId="74">'[12]2.1 Revenue_Interface'!$AB$59:$AF$59</definedName>
    <definedName name="TORBt">'2.1 Revenue_Interface'!$AB$35:$AF$35</definedName>
    <definedName name="TORCOM" localSheetId="28">'[7]R5 Input page'!$F$43:$M$43</definedName>
    <definedName name="TORCOM" localSheetId="20">'[7]R5 Input page'!$F$43:$M$43</definedName>
    <definedName name="TORCOM" localSheetId="21">'[7]R5 Input page'!$F$43:$M$43</definedName>
    <definedName name="TORCOM" localSheetId="74">'[7]R5 Input page'!$F$43:$M$43</definedName>
    <definedName name="TORCOM">'[8]R5 Input page'!$F$43:$M$43</definedName>
    <definedName name="TORDFRt" localSheetId="28">'[12]2.1 Revenue_Interface'!#REF!</definedName>
    <definedName name="TORDFRt" localSheetId="20">'[12]2.1 Revenue_Interface'!#REF!</definedName>
    <definedName name="TORDFRt" localSheetId="21">'[12]2.1 Revenue_Interface'!#REF!</definedName>
    <definedName name="TORDFRt" localSheetId="74">'[12]2.1 Revenue_Interface'!#REF!</definedName>
    <definedName name="TORDFRt">'2.1 Revenue_Interface'!#REF!</definedName>
    <definedName name="TOREntC" localSheetId="28">'[7]R5 Input page'!$F$41:$M$41</definedName>
    <definedName name="TOREntC" localSheetId="20">'[7]R5 Input page'!$F$41:$M$41</definedName>
    <definedName name="TOREntC" localSheetId="21">'[7]R5 Input page'!$F$41:$M$41</definedName>
    <definedName name="TOREntC" localSheetId="74">'[7]R5 Input page'!$F$41:$M$41</definedName>
    <definedName name="TOREntC">'[8]R5 Input page'!$F$41:$M$41</definedName>
    <definedName name="TORExC" localSheetId="28">'[7]R5 Input page'!$F$42:$M$42</definedName>
    <definedName name="TORExC" localSheetId="20">'[7]R5 Input page'!$F$42:$M$42</definedName>
    <definedName name="TORExC" localSheetId="21">'[7]R5 Input page'!$F$42:$M$42</definedName>
    <definedName name="TORExC" localSheetId="74">'[7]R5 Input page'!$F$42:$M$42</definedName>
    <definedName name="TORExC">'[8]R5 Input page'!$F$42:$M$42</definedName>
    <definedName name="TOTO">'[6]R5 Input page'!$F$90:$M$90</definedName>
    <definedName name="TOTotalannualoperationalandofficewaste" localSheetId="28">'[12]2.1 Revenue_Interface'!$AB$90:$AF$90</definedName>
    <definedName name="TOTotalannualoperationalandofficewaste" localSheetId="20">'[12]2.1 Revenue_Interface'!$AB$90:$AF$90</definedName>
    <definedName name="TOTotalannualoperationalandofficewaste" localSheetId="21">'[12]2.1 Revenue_Interface'!$AB$90:$AF$90</definedName>
    <definedName name="TOTotalannualoperationalandofficewaste" localSheetId="74">'[12]2.1 Revenue_Interface'!$AB$90:$AF$90</definedName>
    <definedName name="TOTotalannualoperationalandofficewaste">'2.1 Revenue_Interface'!$AB$66:$AF$66</definedName>
    <definedName name="TOTotalannualoperationalandofficewasterecycled" localSheetId="28">'[12]2.1 Revenue_Interface'!$AB$91:$AF$91</definedName>
    <definedName name="TOTotalannualoperationalandofficewasterecycled" localSheetId="20">'[12]2.1 Revenue_Interface'!$AB$91:$AF$91</definedName>
    <definedName name="TOTotalannualoperationalandofficewasterecycled" localSheetId="21">'[12]2.1 Revenue_Interface'!$AB$91:$AF$91</definedName>
    <definedName name="TOTotalannualoperationalandofficewasterecycled" localSheetId="74">'[12]2.1 Revenue_Interface'!$AB$91:$AF$91</definedName>
    <definedName name="TOTotalannualoperationalandofficewasterecycled">'2.1 Revenue_Interface'!$AB$67:$AF$67</definedName>
    <definedName name="TOZ" localSheetId="28">'[7]R5 Input page'!$E$30</definedName>
    <definedName name="TOZ" localSheetId="20">'[7]R5 Input page'!$E$30</definedName>
    <definedName name="TOZ" localSheetId="21">'[7]R5 Input page'!$E$30</definedName>
    <definedName name="TOZ" localSheetId="74">'[7]R5 Input page'!$E$30</definedName>
    <definedName name="TOZ">'[8]R5 Input page'!$E$30</definedName>
    <definedName name="TOZA" localSheetId="28">'[7]R5 Input page'!$E$31</definedName>
    <definedName name="TOZA" localSheetId="20">'[7]R5 Input page'!$E$31</definedName>
    <definedName name="TOZA" localSheetId="21">'[7]R5 Input page'!$E$31</definedName>
    <definedName name="TOZA" localSheetId="74">'[7]R5 Input page'!$E$31</definedName>
    <definedName name="TOZA">'[8]R5 Input page'!$E$31</definedName>
    <definedName name="TPA">'[5]R5 Input page'!$E$68:$M$68</definedName>
    <definedName name="TPD">'[5]R7 pass through'!$F$73:$O$73</definedName>
    <definedName name="TR">'[5]R5 Input page'!$D$93:$M$93</definedName>
    <definedName name="TRU" localSheetId="28">'[5]R6 Base revenue'!$E$40:$Q$40</definedName>
    <definedName name="TRU" localSheetId="20">'[7]R6 TO Base revenue'!$G$36:$M$36</definedName>
    <definedName name="TRU" localSheetId="21">'[7]R6 TO Base revenue'!$G$36:$M$36</definedName>
    <definedName name="TRU" localSheetId="74">'[5]R6 Base revenue'!$E$40:$Q$40</definedName>
    <definedName name="TRU">'[8]R6 TO Base revenue'!$G$36:$M$36</definedName>
    <definedName name="TS">'[5]R5 Input page'!$E$61:$M$61</definedName>
    <definedName name="TSH">'[5]R5 Input page'!$D$72:$M$72</definedName>
    <definedName name="TSP">'[5]R5 Input page'!$D$71:$M$71</definedName>
    <definedName name="TSS" localSheetId="28">'[7]R16 SO TSS'!$F$12:$M$12</definedName>
    <definedName name="TSS" localSheetId="20">'[7]R16 SO TSS'!$F$12:$M$12</definedName>
    <definedName name="TSS" localSheetId="21">'[7]R16 SO TSS'!$F$12:$M$12</definedName>
    <definedName name="TSS" localSheetId="74">'[7]R16 SO TSS'!$F$12:$M$12</definedName>
    <definedName name="TSS">'[8]R16 SO TSS'!$F$12:$M$12</definedName>
    <definedName name="TSSF" localSheetId="28">'[7]R4 Licence Condition Values'!$F$59:$M$59</definedName>
    <definedName name="TSSF" localSheetId="20">'[7]R4 Licence Condition Values'!$F$59:$M$59</definedName>
    <definedName name="TSSF" localSheetId="21">'[7]R4 Licence Condition Values'!$F$59:$M$59</definedName>
    <definedName name="TSSF" localSheetId="74">'[7]R4 Licence Condition Values'!$F$59:$M$59</definedName>
    <definedName name="TSSF">'[8]R4 Licence Condition Values'!$F$59:$M$59</definedName>
    <definedName name="TSSTC" localSheetId="28">'[7]R4 Licence Condition Values'!$F$58:$M$58</definedName>
    <definedName name="TSSTC" localSheetId="20">'[7]R4 Licence Condition Values'!$F$58:$M$58</definedName>
    <definedName name="TSSTC" localSheetId="21">'[7]R4 Licence Condition Values'!$F$58:$M$58</definedName>
    <definedName name="TSSTC" localSheetId="74">'[7]R4 Licence Condition Values'!$F$58:$M$58</definedName>
    <definedName name="TSSTC">'[8]R4 Licence Condition Values'!$F$58:$M$58</definedName>
    <definedName name="u" localSheetId="26" hidden="1">{#VALUE!,#N/A,FALSE,0}</definedName>
    <definedName name="u" localSheetId="27" hidden="1">{#VALUE!,#N/A,FALSE,0}</definedName>
    <definedName name="u" localSheetId="28" hidden="1">{#VALUE!,#N/A,FALSE,0}</definedName>
    <definedName name="u" localSheetId="17" hidden="1">{#VALUE!,#N/A,FALSE,0}</definedName>
    <definedName name="u" localSheetId="19" hidden="1">{#VALUE!,#N/A,FALSE,0}</definedName>
    <definedName name="u" localSheetId="20" hidden="1">{#VALUE!,#N/A,FALSE,0}</definedName>
    <definedName name="u" localSheetId="21" hidden="1">{#VALUE!,#N/A,FALSE,0}</definedName>
    <definedName name="u" localSheetId="44" hidden="1">{#VALUE!,#N/A,FALSE,0}</definedName>
    <definedName name="u" localSheetId="74" hidden="1">{#VALUE!,#N/A,FALSE,0}</definedName>
    <definedName name="u" localSheetId="63" hidden="1">{#VALUE!,#N/A,FALSE,0}</definedName>
    <definedName name="u" localSheetId="64" hidden="1">{#VALUE!,#N/A,FALSE,0}</definedName>
    <definedName name="u" localSheetId="65" hidden="1">{#VALUE!,#N/A,FALSE,0}</definedName>
    <definedName name="u" localSheetId="75" hidden="1">{#VALUE!,#N/A,FALSE,0}</definedName>
    <definedName name="u" localSheetId="85" hidden="1">{#VALUE!,#N/A,FALSE,0}</definedName>
    <definedName name="u" localSheetId="76" hidden="1">{#VALUE!,#N/A,FALSE,0}</definedName>
    <definedName name="u" localSheetId="77" hidden="1">{#VALUE!,#N/A,FALSE,0}</definedName>
    <definedName name="u" localSheetId="78" hidden="1">{#VALUE!,#N/A,FALSE,0}</definedName>
    <definedName name="u" localSheetId="79" hidden="1">{#VALUE!,#N/A,FALSE,0}</definedName>
    <definedName name="u" localSheetId="82" hidden="1">{#VALUE!,#N/A,FALSE,0}</definedName>
    <definedName name="u" localSheetId="83" hidden="1">{#VALUE!,#N/A,FALSE,0}</definedName>
    <definedName name="u" hidden="1">{#VALUE!,#N/A,FALSE,0}</definedName>
    <definedName name="UAG" localSheetId="26" hidden="1">{#N/A,#N/A,FALSE,"DI 2 YEAR MASTER SCHEDULE"}</definedName>
    <definedName name="UAG" localSheetId="27" hidden="1">{#N/A,#N/A,FALSE,"DI 2 YEAR MASTER SCHEDULE"}</definedName>
    <definedName name="UAG" localSheetId="28" hidden="1">{#N/A,#N/A,FALSE,"DI 2 YEAR MASTER SCHEDULE"}</definedName>
    <definedName name="UAG" localSheetId="17" hidden="1">{#N/A,#N/A,FALSE,"DI 2 YEAR MASTER SCHEDULE"}</definedName>
    <definedName name="UAG" localSheetId="19" hidden="1">{#N/A,#N/A,FALSE,"DI 2 YEAR MASTER SCHEDULE"}</definedName>
    <definedName name="UAG" localSheetId="20" hidden="1">{#N/A,#N/A,FALSE,"DI 2 YEAR MASTER SCHEDULE"}</definedName>
    <definedName name="UAG" localSheetId="21" hidden="1">{#N/A,#N/A,FALSE,"DI 2 YEAR MASTER SCHEDULE"}</definedName>
    <definedName name="UAG" localSheetId="44" hidden="1">{#N/A,#N/A,FALSE,"DI 2 YEAR MASTER SCHEDULE"}</definedName>
    <definedName name="UAG" localSheetId="74" hidden="1">{#N/A,#N/A,FALSE,"DI 2 YEAR MASTER SCHEDULE"}</definedName>
    <definedName name="UAG" localSheetId="63" hidden="1">{#N/A,#N/A,FALSE,"DI 2 YEAR MASTER SCHEDULE"}</definedName>
    <definedName name="UAG" localSheetId="64" hidden="1">{#N/A,#N/A,FALSE,"DI 2 YEAR MASTER SCHEDULE"}</definedName>
    <definedName name="UAG" localSheetId="65" hidden="1">{#N/A,#N/A,FALSE,"DI 2 YEAR MASTER SCHEDULE"}</definedName>
    <definedName name="UAG" localSheetId="75" hidden="1">{#N/A,#N/A,FALSE,"DI 2 YEAR MASTER SCHEDULE"}</definedName>
    <definedName name="UAG" localSheetId="85" hidden="1">{#N/A,#N/A,FALSE,"DI 2 YEAR MASTER SCHEDULE"}</definedName>
    <definedName name="UAG" localSheetId="76" hidden="1">{#N/A,#N/A,FALSE,"DI 2 YEAR MASTER SCHEDULE"}</definedName>
    <definedName name="UAG" localSheetId="77" hidden="1">{#N/A,#N/A,FALSE,"DI 2 YEAR MASTER SCHEDULE"}</definedName>
    <definedName name="UAG" localSheetId="78" hidden="1">{#N/A,#N/A,FALSE,"DI 2 YEAR MASTER SCHEDULE"}</definedName>
    <definedName name="UAG" localSheetId="79" hidden="1">{#N/A,#N/A,FALSE,"DI 2 YEAR MASTER SCHEDULE"}</definedName>
    <definedName name="UAG" localSheetId="82" hidden="1">{#N/A,#N/A,FALSE,"DI 2 YEAR MASTER SCHEDULE"}</definedName>
    <definedName name="UAG" localSheetId="83" hidden="1">{#N/A,#N/A,FALSE,"DI 2 YEAR MASTER SCHEDULE"}</definedName>
    <definedName name="UAG" hidden="1">{#N/A,#N/A,FALSE,"DI 2 YEAR MASTER SCHEDULE"}</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t_Valid">'[13]5.8 Decommissioned Sum '!#REF!</definedName>
    <definedName name="UNTO">'[6]R5 Input page'!$F$89:$M$89</definedName>
    <definedName name="USF" localSheetId="28">'[7]R4 Licence Condition Values'!$F$64:$M$64</definedName>
    <definedName name="USF" localSheetId="20">'[7]R4 Licence Condition Values'!$F$64:$M$64</definedName>
    <definedName name="USF" localSheetId="21">'[7]R4 Licence Condition Values'!$F$64:$M$64</definedName>
    <definedName name="USF" localSheetId="74">'[7]R4 Licence Condition Values'!$F$64:$M$64</definedName>
    <definedName name="USF">'[8]R4 Licence Condition Values'!$F$64:$M$64</definedName>
    <definedName name="v" localSheetId="26" hidden="1">{"Japan_Capers_Ed_Pub",#N/A,FALSE,"DI 2 YEAR MASTER SCHEDULE"}</definedName>
    <definedName name="v" localSheetId="27" hidden="1">{"Japan_Capers_Ed_Pub",#N/A,FALSE,"DI 2 YEAR MASTER SCHEDULE"}</definedName>
    <definedName name="v" localSheetId="28" hidden="1">{"Japan_Capers_Ed_Pub",#N/A,FALSE,"DI 2 YEAR MASTER SCHEDULE"}</definedName>
    <definedName name="v" localSheetId="17" hidden="1">{"Japan_Capers_Ed_Pub",#N/A,FALSE,"DI 2 YEAR MASTER SCHEDULE"}</definedName>
    <definedName name="v" localSheetId="19" hidden="1">{"Japan_Capers_Ed_Pub",#N/A,FALSE,"DI 2 YEAR MASTER SCHEDULE"}</definedName>
    <definedName name="v" localSheetId="20" hidden="1">{"Japan_Capers_Ed_Pub",#N/A,FALSE,"DI 2 YEAR MASTER SCHEDULE"}</definedName>
    <definedName name="v" localSheetId="21" hidden="1">{"Japan_Capers_Ed_Pub",#N/A,FALSE,"DI 2 YEAR MASTER SCHEDULE"}</definedName>
    <definedName name="v" localSheetId="44" hidden="1">{"Japan_Capers_Ed_Pub",#N/A,FALSE,"DI 2 YEAR MASTER SCHEDULE"}</definedName>
    <definedName name="v" localSheetId="74" hidden="1">{"Japan_Capers_Ed_Pub",#N/A,FALSE,"DI 2 YEAR MASTER SCHEDULE"}</definedName>
    <definedName name="v" localSheetId="63" hidden="1">{"Japan_Capers_Ed_Pub",#N/A,FALSE,"DI 2 YEAR MASTER SCHEDULE"}</definedName>
    <definedName name="v" localSheetId="64" hidden="1">{"Japan_Capers_Ed_Pub",#N/A,FALSE,"DI 2 YEAR MASTER SCHEDULE"}</definedName>
    <definedName name="v" localSheetId="65" hidden="1">{"Japan_Capers_Ed_Pub",#N/A,FALSE,"DI 2 YEAR MASTER SCHEDULE"}</definedName>
    <definedName name="v" localSheetId="75" hidden="1">{"Japan_Capers_Ed_Pub",#N/A,FALSE,"DI 2 YEAR MASTER SCHEDULE"}</definedName>
    <definedName name="v" localSheetId="85" hidden="1">{"Japan_Capers_Ed_Pub",#N/A,FALSE,"DI 2 YEAR MASTER SCHEDULE"}</definedName>
    <definedName name="v" localSheetId="76" hidden="1">{"Japan_Capers_Ed_Pub",#N/A,FALSE,"DI 2 YEAR MASTER SCHEDULE"}</definedName>
    <definedName name="v" localSheetId="77" hidden="1">{"Japan_Capers_Ed_Pub",#N/A,FALSE,"DI 2 YEAR MASTER SCHEDULE"}</definedName>
    <definedName name="v" localSheetId="78" hidden="1">{"Japan_Capers_Ed_Pub",#N/A,FALSE,"DI 2 YEAR MASTER SCHEDULE"}</definedName>
    <definedName name="v" localSheetId="79" hidden="1">{"Japan_Capers_Ed_Pub",#N/A,FALSE,"DI 2 YEAR MASTER SCHEDULE"}</definedName>
    <definedName name="v" localSheetId="82" hidden="1">{"Japan_Capers_Ed_Pub",#N/A,FALSE,"DI 2 YEAR MASTER SCHEDULE"}</definedName>
    <definedName name="v" localSheetId="83" hidden="1">{"Japan_Capers_Ed_Pub",#N/A,FALSE,"DI 2 YEAR MASTER SCHEDULE"}</definedName>
    <definedName name="v" hidden="1">{"Japan_Capers_Ed_Pub",#N/A,FALSE,"DI 2 YEAR MASTER SCHEDULE"}</definedName>
    <definedName name="VIPM" localSheetId="28">'[7]R5 Input page'!$F$151:$M$151</definedName>
    <definedName name="VIPM" localSheetId="20">'[7]R5 Input page'!$F$151:$M$151</definedName>
    <definedName name="VIPM" localSheetId="21">'[7]R5 Input page'!$F$151:$M$151</definedName>
    <definedName name="VIPM" localSheetId="74">'[7]R5 Input page'!$F$151:$M$151</definedName>
    <definedName name="VIPM">'[8]R5 Input page'!$F$151:$M$151</definedName>
    <definedName name="VIRP" localSheetId="28">'[7]R5 Input page'!$F$153:$M$153</definedName>
    <definedName name="VIRP" localSheetId="20">'[7]R5 Input page'!$F$153:$M$153</definedName>
    <definedName name="VIRP" localSheetId="21">'[7]R5 Input page'!$F$153:$M$153</definedName>
    <definedName name="VIRP" localSheetId="74">'[7]R5 Input page'!$F$153:$M$153</definedName>
    <definedName name="VIRP">'[8]R5 Input page'!$F$153:$M$153</definedName>
    <definedName name="VIT" localSheetId="28">'[7]R5 Input page'!$F$152:$M$152</definedName>
    <definedName name="VIT" localSheetId="20">'[7]R5 Input page'!$F$152:$M$152</definedName>
    <definedName name="VIT" localSheetId="21">'[7]R5 Input page'!$F$152:$M$152</definedName>
    <definedName name="VIT" localSheetId="74">'[7]R5 Input page'!$F$152:$M$152</definedName>
    <definedName name="VIT">'[8]R5 Input page'!$F$152:$M$152</definedName>
    <definedName name="VOLL" localSheetId="20">#REF!</definedName>
    <definedName name="VOLL" localSheetId="21">#REF!</definedName>
    <definedName name="VOLL" localSheetId="74">#REF!</definedName>
    <definedName name="VOLL">#REF!</definedName>
    <definedName name="WACC" localSheetId="20">#REF!</definedName>
    <definedName name="WACC" localSheetId="21">#REF!</definedName>
    <definedName name="WACC" localSheetId="74">#REF!</definedName>
    <definedName name="WACC">#REF!</definedName>
    <definedName name="wrn.CapersPlotter." localSheetId="26" hidden="1">{#N/A,#N/A,FALSE,"DI 2 YEAR MASTER SCHEDULE"}</definedName>
    <definedName name="wrn.CapersPlotter." localSheetId="27" hidden="1">{#N/A,#N/A,FALSE,"DI 2 YEAR MASTER SCHEDULE"}</definedName>
    <definedName name="wrn.CapersPlotter." localSheetId="28" hidden="1">{#N/A,#N/A,FALSE,"DI 2 YEAR MASTER SCHEDULE"}</definedName>
    <definedName name="wrn.CapersPlotter." localSheetId="17" hidden="1">{#N/A,#N/A,FALSE,"DI 2 YEAR MASTER SCHEDULE"}</definedName>
    <definedName name="wrn.CapersPlotter." localSheetId="19" hidden="1">{#N/A,#N/A,FALSE,"DI 2 YEAR MASTER SCHEDULE"}</definedName>
    <definedName name="wrn.CapersPlotter." localSheetId="20" hidden="1">{#N/A,#N/A,FALSE,"DI 2 YEAR MASTER SCHEDULE"}</definedName>
    <definedName name="wrn.CapersPlotter." localSheetId="21" hidden="1">{#N/A,#N/A,FALSE,"DI 2 YEAR MASTER SCHEDULE"}</definedName>
    <definedName name="wrn.CapersPlotter." localSheetId="44" hidden="1">{#N/A,#N/A,FALSE,"DI 2 YEAR MASTER SCHEDULE"}</definedName>
    <definedName name="wrn.CapersPlotter." localSheetId="74" hidden="1">{#N/A,#N/A,FALSE,"DI 2 YEAR MASTER SCHEDULE"}</definedName>
    <definedName name="wrn.CapersPlotter." localSheetId="63" hidden="1">{#N/A,#N/A,FALSE,"DI 2 YEAR MASTER SCHEDULE"}</definedName>
    <definedName name="wrn.CapersPlotter." localSheetId="64" hidden="1">{#N/A,#N/A,FALSE,"DI 2 YEAR MASTER SCHEDULE"}</definedName>
    <definedName name="wrn.CapersPlotter." localSheetId="65" hidden="1">{#N/A,#N/A,FALSE,"DI 2 YEAR MASTER SCHEDULE"}</definedName>
    <definedName name="wrn.CapersPlotter." localSheetId="75" hidden="1">{#N/A,#N/A,FALSE,"DI 2 YEAR MASTER SCHEDULE"}</definedName>
    <definedName name="wrn.CapersPlotter." localSheetId="85" hidden="1">{#N/A,#N/A,FALSE,"DI 2 YEAR MASTER SCHEDULE"}</definedName>
    <definedName name="wrn.CapersPlotter." localSheetId="76" hidden="1">{#N/A,#N/A,FALSE,"DI 2 YEAR MASTER SCHEDULE"}</definedName>
    <definedName name="wrn.CapersPlotter." localSheetId="77" hidden="1">{#N/A,#N/A,FALSE,"DI 2 YEAR MASTER SCHEDULE"}</definedName>
    <definedName name="wrn.CapersPlotter." localSheetId="78" hidden="1">{#N/A,#N/A,FALSE,"DI 2 YEAR MASTER SCHEDULE"}</definedName>
    <definedName name="wrn.CapersPlotter." localSheetId="79" hidden="1">{#N/A,#N/A,FALSE,"DI 2 YEAR MASTER SCHEDULE"}</definedName>
    <definedName name="wrn.CapersPlotter." localSheetId="82" hidden="1">{#N/A,#N/A,FALSE,"DI 2 YEAR MASTER SCHEDULE"}</definedName>
    <definedName name="wrn.CapersPlotter." localSheetId="83" hidden="1">{#N/A,#N/A,FALSE,"DI 2 YEAR MASTER SCHEDULE"}</definedName>
    <definedName name="wrn.CapersPlotter." hidden="1">{#N/A,#N/A,FALSE,"DI 2 YEAR MASTER SCHEDULE"}</definedName>
    <definedName name="wrn.Edutainment._.Priority._.List." localSheetId="26" hidden="1">{#N/A,#N/A,FALSE,"DI 2 YEAR MASTER SCHEDULE"}</definedName>
    <definedName name="wrn.Edutainment._.Priority._.List." localSheetId="27" hidden="1">{#N/A,#N/A,FALSE,"DI 2 YEAR MASTER SCHEDULE"}</definedName>
    <definedName name="wrn.Edutainment._.Priority._.List." localSheetId="28" hidden="1">{#N/A,#N/A,FALSE,"DI 2 YEAR MASTER SCHEDULE"}</definedName>
    <definedName name="wrn.Edutainment._.Priority._.List." localSheetId="17" hidden="1">{#N/A,#N/A,FALSE,"DI 2 YEAR MASTER SCHEDULE"}</definedName>
    <definedName name="wrn.Edutainment._.Priority._.List." localSheetId="19" hidden="1">{#N/A,#N/A,FALSE,"DI 2 YEAR MASTER SCHEDULE"}</definedName>
    <definedName name="wrn.Edutainment._.Priority._.List." localSheetId="20" hidden="1">{#N/A,#N/A,FALSE,"DI 2 YEAR MASTER SCHEDULE"}</definedName>
    <definedName name="wrn.Edutainment._.Priority._.List." localSheetId="21" hidden="1">{#N/A,#N/A,FALSE,"DI 2 YEAR MASTER SCHEDULE"}</definedName>
    <definedName name="wrn.Edutainment._.Priority._.List." localSheetId="44" hidden="1">{#N/A,#N/A,FALSE,"DI 2 YEAR MASTER SCHEDULE"}</definedName>
    <definedName name="wrn.Edutainment._.Priority._.List." localSheetId="74" hidden="1">{#N/A,#N/A,FALSE,"DI 2 YEAR MASTER SCHEDULE"}</definedName>
    <definedName name="wrn.Edutainment._.Priority._.List." localSheetId="63" hidden="1">{#N/A,#N/A,FALSE,"DI 2 YEAR MASTER SCHEDULE"}</definedName>
    <definedName name="wrn.Edutainment._.Priority._.List." localSheetId="64" hidden="1">{#N/A,#N/A,FALSE,"DI 2 YEAR MASTER SCHEDULE"}</definedName>
    <definedName name="wrn.Edutainment._.Priority._.List." localSheetId="65" hidden="1">{#N/A,#N/A,FALSE,"DI 2 YEAR MASTER SCHEDULE"}</definedName>
    <definedName name="wrn.Edutainment._.Priority._.List." localSheetId="75" hidden="1">{#N/A,#N/A,FALSE,"DI 2 YEAR MASTER SCHEDULE"}</definedName>
    <definedName name="wrn.Edutainment._.Priority._.List." localSheetId="85" hidden="1">{#N/A,#N/A,FALSE,"DI 2 YEAR MASTER SCHEDULE"}</definedName>
    <definedName name="wrn.Edutainment._.Priority._.List." localSheetId="76" hidden="1">{#N/A,#N/A,FALSE,"DI 2 YEAR MASTER SCHEDULE"}</definedName>
    <definedName name="wrn.Edutainment._.Priority._.List." localSheetId="77" hidden="1">{#N/A,#N/A,FALSE,"DI 2 YEAR MASTER SCHEDULE"}</definedName>
    <definedName name="wrn.Edutainment._.Priority._.List." localSheetId="78" hidden="1">{#N/A,#N/A,FALSE,"DI 2 YEAR MASTER SCHEDULE"}</definedName>
    <definedName name="wrn.Edutainment._.Priority._.List." localSheetId="79" hidden="1">{#N/A,#N/A,FALSE,"DI 2 YEAR MASTER SCHEDULE"}</definedName>
    <definedName name="wrn.Edutainment._.Priority._.List." localSheetId="82" hidden="1">{#N/A,#N/A,FALSE,"DI 2 YEAR MASTER SCHEDULE"}</definedName>
    <definedName name="wrn.Edutainment._.Priority._.List." localSheetId="83" hidden="1">{#N/A,#N/A,FALSE,"DI 2 YEAR MASTER SCHEDULE"}</definedName>
    <definedName name="wrn.Edutainment._.Priority._.List." hidden="1">{#N/A,#N/A,FALSE,"DI 2 YEAR MASTER SCHEDULE"}</definedName>
    <definedName name="wrn.Japan_Capers_Ed._.Pub." localSheetId="26" hidden="1">{"Japan_Capers_Ed_Pub",#N/A,FALSE,"DI 2 YEAR MASTER SCHEDULE"}</definedName>
    <definedName name="wrn.Japan_Capers_Ed._.Pub." localSheetId="27" hidden="1">{"Japan_Capers_Ed_Pub",#N/A,FALSE,"DI 2 YEAR MASTER SCHEDULE"}</definedName>
    <definedName name="wrn.Japan_Capers_Ed._.Pub." localSheetId="28" hidden="1">{"Japan_Capers_Ed_Pub",#N/A,FALSE,"DI 2 YEAR MASTER SCHEDULE"}</definedName>
    <definedName name="wrn.Japan_Capers_Ed._.Pub." localSheetId="17" hidden="1">{"Japan_Capers_Ed_Pub",#N/A,FALSE,"DI 2 YEAR MASTER SCHEDULE"}</definedName>
    <definedName name="wrn.Japan_Capers_Ed._.Pub." localSheetId="19" hidden="1">{"Japan_Capers_Ed_Pub",#N/A,FALSE,"DI 2 YEAR MASTER SCHEDULE"}</definedName>
    <definedName name="wrn.Japan_Capers_Ed._.Pub." localSheetId="20" hidden="1">{"Japan_Capers_Ed_Pub",#N/A,FALSE,"DI 2 YEAR MASTER SCHEDULE"}</definedName>
    <definedName name="wrn.Japan_Capers_Ed._.Pub." localSheetId="21" hidden="1">{"Japan_Capers_Ed_Pub",#N/A,FALSE,"DI 2 YEAR MASTER SCHEDULE"}</definedName>
    <definedName name="wrn.Japan_Capers_Ed._.Pub." localSheetId="44" hidden="1">{"Japan_Capers_Ed_Pub",#N/A,FALSE,"DI 2 YEAR MASTER SCHEDULE"}</definedName>
    <definedName name="wrn.Japan_Capers_Ed._.Pub." localSheetId="74" hidden="1">{"Japan_Capers_Ed_Pub",#N/A,FALSE,"DI 2 YEAR MASTER SCHEDULE"}</definedName>
    <definedName name="wrn.Japan_Capers_Ed._.Pub." localSheetId="63" hidden="1">{"Japan_Capers_Ed_Pub",#N/A,FALSE,"DI 2 YEAR MASTER SCHEDULE"}</definedName>
    <definedName name="wrn.Japan_Capers_Ed._.Pub." localSheetId="64" hidden="1">{"Japan_Capers_Ed_Pub",#N/A,FALSE,"DI 2 YEAR MASTER SCHEDULE"}</definedName>
    <definedName name="wrn.Japan_Capers_Ed._.Pub." localSheetId="65" hidden="1">{"Japan_Capers_Ed_Pub",#N/A,FALSE,"DI 2 YEAR MASTER SCHEDULE"}</definedName>
    <definedName name="wrn.Japan_Capers_Ed._.Pub." localSheetId="75" hidden="1">{"Japan_Capers_Ed_Pub",#N/A,FALSE,"DI 2 YEAR MASTER SCHEDULE"}</definedName>
    <definedName name="wrn.Japan_Capers_Ed._.Pub." localSheetId="85" hidden="1">{"Japan_Capers_Ed_Pub",#N/A,FALSE,"DI 2 YEAR MASTER SCHEDULE"}</definedName>
    <definedName name="wrn.Japan_Capers_Ed._.Pub." localSheetId="76" hidden="1">{"Japan_Capers_Ed_Pub",#N/A,FALSE,"DI 2 YEAR MASTER SCHEDULE"}</definedName>
    <definedName name="wrn.Japan_Capers_Ed._.Pub." localSheetId="77" hidden="1">{"Japan_Capers_Ed_Pub",#N/A,FALSE,"DI 2 YEAR MASTER SCHEDULE"}</definedName>
    <definedName name="wrn.Japan_Capers_Ed._.Pub." localSheetId="78" hidden="1">{"Japan_Capers_Ed_Pub",#N/A,FALSE,"DI 2 YEAR MASTER SCHEDULE"}</definedName>
    <definedName name="wrn.Japan_Capers_Ed._.Pub." localSheetId="79" hidden="1">{"Japan_Capers_Ed_Pub",#N/A,FALSE,"DI 2 YEAR MASTER SCHEDULE"}</definedName>
    <definedName name="wrn.Japan_Capers_Ed._.Pub." localSheetId="82" hidden="1">{"Japan_Capers_Ed_Pub",#N/A,FALSE,"DI 2 YEAR MASTER SCHEDULE"}</definedName>
    <definedName name="wrn.Japan_Capers_Ed._.Pub." localSheetId="83" hidden="1">{"Japan_Capers_Ed_Pub",#N/A,FALSE,"DI 2 YEAR MASTER SCHEDULE"}</definedName>
    <definedName name="wrn.Japan_Capers_Ed._.Pub." hidden="1">{"Japan_Capers_Ed_Pub",#N/A,FALSE,"DI 2 YEAR MASTER SCHEDULE"}</definedName>
    <definedName name="wrn.Priority._.list." localSheetId="26" hidden="1">{#N/A,#N/A,FALSE,"DI 2 YEAR MASTER SCHEDULE"}</definedName>
    <definedName name="wrn.Priority._.list." localSheetId="27" hidden="1">{#N/A,#N/A,FALSE,"DI 2 YEAR MASTER SCHEDULE"}</definedName>
    <definedName name="wrn.Priority._.list." localSheetId="28" hidden="1">{#N/A,#N/A,FALSE,"DI 2 YEAR MASTER SCHEDULE"}</definedName>
    <definedName name="wrn.Priority._.list." localSheetId="17" hidden="1">{#N/A,#N/A,FALSE,"DI 2 YEAR MASTER SCHEDULE"}</definedName>
    <definedName name="wrn.Priority._.list." localSheetId="19" hidden="1">{#N/A,#N/A,FALSE,"DI 2 YEAR MASTER SCHEDULE"}</definedName>
    <definedName name="wrn.Priority._.list." localSheetId="20" hidden="1">{#N/A,#N/A,FALSE,"DI 2 YEAR MASTER SCHEDULE"}</definedName>
    <definedName name="wrn.Priority._.list." localSheetId="21" hidden="1">{#N/A,#N/A,FALSE,"DI 2 YEAR MASTER SCHEDULE"}</definedName>
    <definedName name="wrn.Priority._.list." localSheetId="44" hidden="1">{#N/A,#N/A,FALSE,"DI 2 YEAR MASTER SCHEDULE"}</definedName>
    <definedName name="wrn.Priority._.list." localSheetId="74" hidden="1">{#N/A,#N/A,FALSE,"DI 2 YEAR MASTER SCHEDULE"}</definedName>
    <definedName name="wrn.Priority._.list." localSheetId="63" hidden="1">{#N/A,#N/A,FALSE,"DI 2 YEAR MASTER SCHEDULE"}</definedName>
    <definedName name="wrn.Priority._.list." localSheetId="64" hidden="1">{#N/A,#N/A,FALSE,"DI 2 YEAR MASTER SCHEDULE"}</definedName>
    <definedName name="wrn.Priority._.list." localSheetId="65" hidden="1">{#N/A,#N/A,FALSE,"DI 2 YEAR MASTER SCHEDULE"}</definedName>
    <definedName name="wrn.Priority._.list." localSheetId="75" hidden="1">{#N/A,#N/A,FALSE,"DI 2 YEAR MASTER SCHEDULE"}</definedName>
    <definedName name="wrn.Priority._.list." localSheetId="85" hidden="1">{#N/A,#N/A,FALSE,"DI 2 YEAR MASTER SCHEDULE"}</definedName>
    <definedName name="wrn.Priority._.list." localSheetId="76" hidden="1">{#N/A,#N/A,FALSE,"DI 2 YEAR MASTER SCHEDULE"}</definedName>
    <definedName name="wrn.Priority._.list." localSheetId="77" hidden="1">{#N/A,#N/A,FALSE,"DI 2 YEAR MASTER SCHEDULE"}</definedName>
    <definedName name="wrn.Priority._.list." localSheetId="78" hidden="1">{#N/A,#N/A,FALSE,"DI 2 YEAR MASTER SCHEDULE"}</definedName>
    <definedName name="wrn.Priority._.list." localSheetId="79" hidden="1">{#N/A,#N/A,FALSE,"DI 2 YEAR MASTER SCHEDULE"}</definedName>
    <definedName name="wrn.Priority._.list." localSheetId="82" hidden="1">{#N/A,#N/A,FALSE,"DI 2 YEAR MASTER SCHEDULE"}</definedName>
    <definedName name="wrn.Priority._.list." localSheetId="83" hidden="1">{#N/A,#N/A,FALSE,"DI 2 YEAR MASTER SCHEDULE"}</definedName>
    <definedName name="wrn.Priority._.list." hidden="1">{#N/A,#N/A,FALSE,"DI 2 YEAR MASTER SCHEDULE"}</definedName>
    <definedName name="wrn.Prjcted._.Mnthly._.Qtys." localSheetId="26" hidden="1">{#N/A,#N/A,FALSE,"PRJCTED MNTHLY QTY's"}</definedName>
    <definedName name="wrn.Prjcted._.Mnthly._.Qtys." localSheetId="27" hidden="1">{#N/A,#N/A,FALSE,"PRJCTED MNTHLY QTY's"}</definedName>
    <definedName name="wrn.Prjcted._.Mnthly._.Qtys." localSheetId="28" hidden="1">{#N/A,#N/A,FALSE,"PRJCTED MNTHLY QTY's"}</definedName>
    <definedName name="wrn.Prjcted._.Mnthly._.Qtys." localSheetId="17" hidden="1">{#N/A,#N/A,FALSE,"PRJCTED MNTHLY QTY's"}</definedName>
    <definedName name="wrn.Prjcted._.Mnthly._.Qtys." localSheetId="19" hidden="1">{#N/A,#N/A,FALSE,"PRJCTED MNTHLY QTY's"}</definedName>
    <definedName name="wrn.Prjcted._.Mnthly._.Qtys." localSheetId="20" hidden="1">{#N/A,#N/A,FALSE,"PRJCTED MNTHLY QTY's"}</definedName>
    <definedName name="wrn.Prjcted._.Mnthly._.Qtys." localSheetId="21" hidden="1">{#N/A,#N/A,FALSE,"PRJCTED MNTHLY QTY's"}</definedName>
    <definedName name="wrn.Prjcted._.Mnthly._.Qtys." localSheetId="44" hidden="1">{#N/A,#N/A,FALSE,"PRJCTED MNTHLY QTY's"}</definedName>
    <definedName name="wrn.Prjcted._.Mnthly._.Qtys." localSheetId="74" hidden="1">{#N/A,#N/A,FALSE,"PRJCTED MNTHLY QTY's"}</definedName>
    <definedName name="wrn.Prjcted._.Mnthly._.Qtys." localSheetId="63" hidden="1">{#N/A,#N/A,FALSE,"PRJCTED MNTHLY QTY's"}</definedName>
    <definedName name="wrn.Prjcted._.Mnthly._.Qtys." localSheetId="64" hidden="1">{#N/A,#N/A,FALSE,"PRJCTED MNTHLY QTY's"}</definedName>
    <definedName name="wrn.Prjcted._.Mnthly._.Qtys." localSheetId="65" hidden="1">{#N/A,#N/A,FALSE,"PRJCTED MNTHLY QTY's"}</definedName>
    <definedName name="wrn.Prjcted._.Mnthly._.Qtys." localSheetId="75" hidden="1">{#N/A,#N/A,FALSE,"PRJCTED MNTHLY QTY's"}</definedName>
    <definedName name="wrn.Prjcted._.Mnthly._.Qtys." localSheetId="85" hidden="1">{#N/A,#N/A,FALSE,"PRJCTED MNTHLY QTY's"}</definedName>
    <definedName name="wrn.Prjcted._.Mnthly._.Qtys." localSheetId="76" hidden="1">{#N/A,#N/A,FALSE,"PRJCTED MNTHLY QTY's"}</definedName>
    <definedName name="wrn.Prjcted._.Mnthly._.Qtys." localSheetId="77" hidden="1">{#N/A,#N/A,FALSE,"PRJCTED MNTHLY QTY's"}</definedName>
    <definedName name="wrn.Prjcted._.Mnthly._.Qtys." localSheetId="78" hidden="1">{#N/A,#N/A,FALSE,"PRJCTED MNTHLY QTY's"}</definedName>
    <definedName name="wrn.Prjcted._.Mnthly._.Qtys." localSheetId="79" hidden="1">{#N/A,#N/A,FALSE,"PRJCTED MNTHLY QTY's"}</definedName>
    <definedName name="wrn.Prjcted._.Mnthly._.Qtys." localSheetId="82" hidden="1">{#N/A,#N/A,FALSE,"PRJCTED MNTHLY QTY's"}</definedName>
    <definedName name="wrn.Prjcted._.Mnthly._.Qtys." localSheetId="83" hidden="1">{#N/A,#N/A,FALSE,"PRJCTED MNTHLY QTY's"}</definedName>
    <definedName name="wrn.Prjcted._.Mnthly._.Qtys." hidden="1">{#N/A,#N/A,FALSE,"PRJCTED MNTHLY QTY's"}</definedName>
    <definedName name="wrn.Prjcted._.Qtrly._.Dollars." localSheetId="26" hidden="1">{#N/A,#N/A,FALSE,"PRJCTED QTRLY $'s"}</definedName>
    <definedName name="wrn.Prjcted._.Qtrly._.Dollars." localSheetId="27" hidden="1">{#N/A,#N/A,FALSE,"PRJCTED QTRLY $'s"}</definedName>
    <definedName name="wrn.Prjcted._.Qtrly._.Dollars." localSheetId="28" hidden="1">{#N/A,#N/A,FALSE,"PRJCTED QTRLY $'s"}</definedName>
    <definedName name="wrn.Prjcted._.Qtrly._.Dollars." localSheetId="17" hidden="1">{#N/A,#N/A,FALSE,"PRJCTED QTRLY $'s"}</definedName>
    <definedName name="wrn.Prjcted._.Qtrly._.Dollars." localSheetId="19" hidden="1">{#N/A,#N/A,FALSE,"PRJCTED QTRLY $'s"}</definedName>
    <definedName name="wrn.Prjcted._.Qtrly._.Dollars." localSheetId="20" hidden="1">{#N/A,#N/A,FALSE,"PRJCTED QTRLY $'s"}</definedName>
    <definedName name="wrn.Prjcted._.Qtrly._.Dollars." localSheetId="21" hidden="1">{#N/A,#N/A,FALSE,"PRJCTED QTRLY $'s"}</definedName>
    <definedName name="wrn.Prjcted._.Qtrly._.Dollars." localSheetId="44" hidden="1">{#N/A,#N/A,FALSE,"PRJCTED QTRLY $'s"}</definedName>
    <definedName name="wrn.Prjcted._.Qtrly._.Dollars." localSheetId="74" hidden="1">{#N/A,#N/A,FALSE,"PRJCTED QTRLY $'s"}</definedName>
    <definedName name="wrn.Prjcted._.Qtrly._.Dollars." localSheetId="63" hidden="1">{#N/A,#N/A,FALSE,"PRJCTED QTRLY $'s"}</definedName>
    <definedName name="wrn.Prjcted._.Qtrly._.Dollars." localSheetId="64" hidden="1">{#N/A,#N/A,FALSE,"PRJCTED QTRLY $'s"}</definedName>
    <definedName name="wrn.Prjcted._.Qtrly._.Dollars." localSheetId="65" hidden="1">{#N/A,#N/A,FALSE,"PRJCTED QTRLY $'s"}</definedName>
    <definedName name="wrn.Prjcted._.Qtrly._.Dollars." localSheetId="75" hidden="1">{#N/A,#N/A,FALSE,"PRJCTED QTRLY $'s"}</definedName>
    <definedName name="wrn.Prjcted._.Qtrly._.Dollars." localSheetId="85" hidden="1">{#N/A,#N/A,FALSE,"PRJCTED QTRLY $'s"}</definedName>
    <definedName name="wrn.Prjcted._.Qtrly._.Dollars." localSheetId="76" hidden="1">{#N/A,#N/A,FALSE,"PRJCTED QTRLY $'s"}</definedName>
    <definedName name="wrn.Prjcted._.Qtrly._.Dollars." localSheetId="77" hidden="1">{#N/A,#N/A,FALSE,"PRJCTED QTRLY $'s"}</definedName>
    <definedName name="wrn.Prjcted._.Qtrly._.Dollars." localSheetId="78" hidden="1">{#N/A,#N/A,FALSE,"PRJCTED QTRLY $'s"}</definedName>
    <definedName name="wrn.Prjcted._.Qtrly._.Dollars." localSheetId="79" hidden="1">{#N/A,#N/A,FALSE,"PRJCTED QTRLY $'s"}</definedName>
    <definedName name="wrn.Prjcted._.Qtrly._.Dollars." localSheetId="82" hidden="1">{#N/A,#N/A,FALSE,"PRJCTED QTRLY $'s"}</definedName>
    <definedName name="wrn.Prjcted._.Qtrly._.Dollars." localSheetId="83" hidden="1">{#N/A,#N/A,FALSE,"PRJCTED QTRLY $'s"}</definedName>
    <definedName name="wrn.Prjcted._.Qtrly._.Dollars." hidden="1">{#N/A,#N/A,FALSE,"PRJCTED QTRLY $'s"}</definedName>
    <definedName name="wrn.Prjcted._.Qtrly._.Qtys." localSheetId="26" hidden="1">{#N/A,#N/A,FALSE,"PRJCTED QTRLY QTY's"}</definedName>
    <definedName name="wrn.Prjcted._.Qtrly._.Qtys." localSheetId="27" hidden="1">{#N/A,#N/A,FALSE,"PRJCTED QTRLY QTY's"}</definedName>
    <definedName name="wrn.Prjcted._.Qtrly._.Qtys." localSheetId="28" hidden="1">{#N/A,#N/A,FALSE,"PRJCTED QTRLY QTY's"}</definedName>
    <definedName name="wrn.Prjcted._.Qtrly._.Qtys." localSheetId="17" hidden="1">{#N/A,#N/A,FALSE,"PRJCTED QTRLY QTY's"}</definedName>
    <definedName name="wrn.Prjcted._.Qtrly._.Qtys." localSheetId="19" hidden="1">{#N/A,#N/A,FALSE,"PRJCTED QTRLY QTY's"}</definedName>
    <definedName name="wrn.Prjcted._.Qtrly._.Qtys." localSheetId="20" hidden="1">{#N/A,#N/A,FALSE,"PRJCTED QTRLY QTY's"}</definedName>
    <definedName name="wrn.Prjcted._.Qtrly._.Qtys." localSheetId="21" hidden="1">{#N/A,#N/A,FALSE,"PRJCTED QTRLY QTY's"}</definedName>
    <definedName name="wrn.Prjcted._.Qtrly._.Qtys." localSheetId="44" hidden="1">{#N/A,#N/A,FALSE,"PRJCTED QTRLY QTY's"}</definedName>
    <definedName name="wrn.Prjcted._.Qtrly._.Qtys." localSheetId="74" hidden="1">{#N/A,#N/A,FALSE,"PRJCTED QTRLY QTY's"}</definedName>
    <definedName name="wrn.Prjcted._.Qtrly._.Qtys." localSheetId="63" hidden="1">{#N/A,#N/A,FALSE,"PRJCTED QTRLY QTY's"}</definedName>
    <definedName name="wrn.Prjcted._.Qtrly._.Qtys." localSheetId="64" hidden="1">{#N/A,#N/A,FALSE,"PRJCTED QTRLY QTY's"}</definedName>
    <definedName name="wrn.Prjcted._.Qtrly._.Qtys." localSheetId="65" hidden="1">{#N/A,#N/A,FALSE,"PRJCTED QTRLY QTY's"}</definedName>
    <definedName name="wrn.Prjcted._.Qtrly._.Qtys." localSheetId="75" hidden="1">{#N/A,#N/A,FALSE,"PRJCTED QTRLY QTY's"}</definedName>
    <definedName name="wrn.Prjcted._.Qtrly._.Qtys." localSheetId="85" hidden="1">{#N/A,#N/A,FALSE,"PRJCTED QTRLY QTY's"}</definedName>
    <definedName name="wrn.Prjcted._.Qtrly._.Qtys." localSheetId="76" hidden="1">{#N/A,#N/A,FALSE,"PRJCTED QTRLY QTY's"}</definedName>
    <definedName name="wrn.Prjcted._.Qtrly._.Qtys." localSheetId="77" hidden="1">{#N/A,#N/A,FALSE,"PRJCTED QTRLY QTY's"}</definedName>
    <definedName name="wrn.Prjcted._.Qtrly._.Qtys." localSheetId="78" hidden="1">{#N/A,#N/A,FALSE,"PRJCTED QTRLY QTY's"}</definedName>
    <definedName name="wrn.Prjcted._.Qtrly._.Qtys." localSheetId="79" hidden="1">{#N/A,#N/A,FALSE,"PRJCTED QTRLY QTY's"}</definedName>
    <definedName name="wrn.Prjcted._.Qtrly._.Qtys." localSheetId="82" hidden="1">{#N/A,#N/A,FALSE,"PRJCTED QTRLY QTY's"}</definedName>
    <definedName name="wrn.Prjcted._.Qtrly._.Qtys." localSheetId="83" hidden="1">{#N/A,#N/A,FALSE,"PRJCTED QTRLY QTY's"}</definedName>
    <definedName name="wrn.Prjcted._.Qtrly._.Qtys." hidden="1">{#N/A,#N/A,FALSE,"PRJCTED QTRLY QTY's"}</definedName>
    <definedName name="wvu.CapersView." localSheetId="26"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2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28"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1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1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20"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2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4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7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6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6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65"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75"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85"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76"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7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78"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7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8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8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localSheetId="26"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2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2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1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1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2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2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4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7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6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6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6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7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8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76"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7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7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7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8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8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localSheetId="26"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2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28"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1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1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20"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2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4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7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6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6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6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7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8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76"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7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78"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7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8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8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x" localSheetId="26" hidden="1">{#N/A,#N/A,FALSE,"DI 2 YEAR MASTER SCHEDULE"}</definedName>
    <definedName name="x" localSheetId="27" hidden="1">{#N/A,#N/A,FALSE,"DI 2 YEAR MASTER SCHEDULE"}</definedName>
    <definedName name="x" localSheetId="28" hidden="1">{#N/A,#N/A,FALSE,"DI 2 YEAR MASTER SCHEDULE"}</definedName>
    <definedName name="x" localSheetId="17" hidden="1">{#N/A,#N/A,FALSE,"DI 2 YEAR MASTER SCHEDULE"}</definedName>
    <definedName name="x" localSheetId="19" hidden="1">{#N/A,#N/A,FALSE,"DI 2 YEAR MASTER SCHEDULE"}</definedName>
    <definedName name="x" localSheetId="20" hidden="1">{#N/A,#N/A,FALSE,"DI 2 YEAR MASTER SCHEDULE"}</definedName>
    <definedName name="x" localSheetId="21" hidden="1">{#N/A,#N/A,FALSE,"DI 2 YEAR MASTER SCHEDULE"}</definedName>
    <definedName name="x" localSheetId="44" hidden="1">{#N/A,#N/A,FALSE,"DI 2 YEAR MASTER SCHEDULE"}</definedName>
    <definedName name="x" localSheetId="74" hidden="1">{#N/A,#N/A,FALSE,"DI 2 YEAR MASTER SCHEDULE"}</definedName>
    <definedName name="x" localSheetId="63" hidden="1">{#N/A,#N/A,FALSE,"DI 2 YEAR MASTER SCHEDULE"}</definedName>
    <definedName name="x" localSheetId="64" hidden="1">{#N/A,#N/A,FALSE,"DI 2 YEAR MASTER SCHEDULE"}</definedName>
    <definedName name="x" localSheetId="65" hidden="1">{#N/A,#N/A,FALSE,"DI 2 YEAR MASTER SCHEDULE"}</definedName>
    <definedName name="x" localSheetId="75" hidden="1">{#N/A,#N/A,FALSE,"DI 2 YEAR MASTER SCHEDULE"}</definedName>
    <definedName name="x" localSheetId="85" hidden="1">{#N/A,#N/A,FALSE,"DI 2 YEAR MASTER SCHEDULE"}</definedName>
    <definedName name="x" localSheetId="76" hidden="1">{#N/A,#N/A,FALSE,"DI 2 YEAR MASTER SCHEDULE"}</definedName>
    <definedName name="x" localSheetId="77" hidden="1">{#N/A,#N/A,FALSE,"DI 2 YEAR MASTER SCHEDULE"}</definedName>
    <definedName name="x" localSheetId="78" hidden="1">{#N/A,#N/A,FALSE,"DI 2 YEAR MASTER SCHEDULE"}</definedName>
    <definedName name="x" localSheetId="79" hidden="1">{#N/A,#N/A,FALSE,"DI 2 YEAR MASTER SCHEDULE"}</definedName>
    <definedName name="x" localSheetId="82" hidden="1">{#N/A,#N/A,FALSE,"DI 2 YEAR MASTER SCHEDULE"}</definedName>
    <definedName name="x" localSheetId="83" hidden="1">{#N/A,#N/A,FALSE,"DI 2 YEAR MASTER SCHEDULE"}</definedName>
    <definedName name="x" hidden="1">{#N/A,#N/A,FALSE,"DI 2 YEAR MASTER SCHEDULE"}</definedName>
    <definedName name="y" localSheetId="2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1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1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2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2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4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7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6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6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6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7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8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8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8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z" localSheetId="26" hidden="1">{#N/A,#N/A,FALSE,"DI 2 YEAR MASTER SCHEDULE"}</definedName>
    <definedName name="z" localSheetId="27" hidden="1">{#N/A,#N/A,FALSE,"DI 2 YEAR MASTER SCHEDULE"}</definedName>
    <definedName name="z" localSheetId="28" hidden="1">{#N/A,#N/A,FALSE,"DI 2 YEAR MASTER SCHEDULE"}</definedName>
    <definedName name="z" localSheetId="17" hidden="1">{#N/A,#N/A,FALSE,"DI 2 YEAR MASTER SCHEDULE"}</definedName>
    <definedName name="z" localSheetId="19" hidden="1">{#N/A,#N/A,FALSE,"DI 2 YEAR MASTER SCHEDULE"}</definedName>
    <definedName name="z" localSheetId="20" hidden="1">{#N/A,#N/A,FALSE,"DI 2 YEAR MASTER SCHEDULE"}</definedName>
    <definedName name="z" localSheetId="21" hidden="1">{#N/A,#N/A,FALSE,"DI 2 YEAR MASTER SCHEDULE"}</definedName>
    <definedName name="z" localSheetId="44" hidden="1">{#N/A,#N/A,FALSE,"DI 2 YEAR MASTER SCHEDULE"}</definedName>
    <definedName name="z" localSheetId="74" hidden="1">{#N/A,#N/A,FALSE,"DI 2 YEAR MASTER SCHEDULE"}</definedName>
    <definedName name="z" localSheetId="63" hidden="1">{#N/A,#N/A,FALSE,"DI 2 YEAR MASTER SCHEDULE"}</definedName>
    <definedName name="z" localSheetId="64" hidden="1">{#N/A,#N/A,FALSE,"DI 2 YEAR MASTER SCHEDULE"}</definedName>
    <definedName name="z" localSheetId="65" hidden="1">{#N/A,#N/A,FALSE,"DI 2 YEAR MASTER SCHEDULE"}</definedName>
    <definedName name="z" localSheetId="75" hidden="1">{#N/A,#N/A,FALSE,"DI 2 YEAR MASTER SCHEDULE"}</definedName>
    <definedName name="z" localSheetId="85" hidden="1">{#N/A,#N/A,FALSE,"DI 2 YEAR MASTER SCHEDULE"}</definedName>
    <definedName name="z" localSheetId="76" hidden="1">{#N/A,#N/A,FALSE,"DI 2 YEAR MASTER SCHEDULE"}</definedName>
    <definedName name="z" localSheetId="77" hidden="1">{#N/A,#N/A,FALSE,"DI 2 YEAR MASTER SCHEDULE"}</definedName>
    <definedName name="z" localSheetId="78" hidden="1">{#N/A,#N/A,FALSE,"DI 2 YEAR MASTER SCHEDULE"}</definedName>
    <definedName name="z" localSheetId="79" hidden="1">{#N/A,#N/A,FALSE,"DI 2 YEAR MASTER SCHEDULE"}</definedName>
    <definedName name="z" localSheetId="82" hidden="1">{#N/A,#N/A,FALSE,"DI 2 YEAR MASTER SCHEDULE"}</definedName>
    <definedName name="z" localSheetId="83" hidden="1">{#N/A,#N/A,FALSE,"DI 2 YEAR MASTER SCHEDULE"}</definedName>
    <definedName name="z" hidden="1">{#N/A,#N/A,FALSE,"DI 2 YEAR MASTER SCHEDULE"}</definedName>
    <definedName name="Z_9A428CE1_B4D9_11D0_A8AA_0000C071AEE7_.wvu.Cols" hidden="1">[4]Sheet1!$A$1:$Q$65536,[4]Sheet1!$Y$1:$Z$65536</definedName>
    <definedName name="Z_9A428CE1_B4D9_11D0_A8AA_0000C071AEE7_.wvu.PrintArea" localSheetId="28" hidden="1">#REF!</definedName>
    <definedName name="Z_9A428CE1_B4D9_11D0_A8AA_0000C071AEE7_.wvu.PrintArea" localSheetId="44" hidden="1">#REF!</definedName>
    <definedName name="Z_9A428CE1_B4D9_11D0_A8AA_0000C071AEE7_.wvu.PrintArea" localSheetId="74" hidden="1">#REF!</definedName>
    <definedName name="Z_9A428CE1_B4D9_11D0_A8AA_0000C071AEE7_.wvu.PrintArea" localSheetId="63" hidden="1">#REF!</definedName>
    <definedName name="Z_9A428CE1_B4D9_11D0_A8AA_0000C071AEE7_.wvu.PrintArea"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F84" i="64" l="1"/>
  <c r="AE84" i="64"/>
  <c r="AF78" i="64"/>
  <c r="AE78" i="64"/>
  <c r="AF77" i="64"/>
  <c r="AE77" i="64"/>
  <c r="AE70" i="208"/>
  <c r="AE113" i="69"/>
  <c r="AF112" i="69"/>
  <c r="AF113" i="69" s="1"/>
  <c r="AE112" i="69"/>
  <c r="AF106" i="69"/>
  <c r="AF105" i="69"/>
  <c r="AE105" i="69"/>
  <c r="AE106" i="69" s="1"/>
  <c r="AF98" i="69"/>
  <c r="AF99" i="69" s="1"/>
  <c r="AE98" i="69"/>
  <c r="AE99" i="69" s="1"/>
  <c r="AF91" i="69"/>
  <c r="AF92" i="69" s="1"/>
  <c r="AE91" i="69"/>
  <c r="AE92" i="69" s="1"/>
  <c r="AF84" i="69"/>
  <c r="AF85" i="69" s="1"/>
  <c r="AE84" i="69"/>
  <c r="AE85" i="69" s="1"/>
  <c r="AF77" i="69"/>
  <c r="AF78" i="69" s="1"/>
  <c r="AE77" i="69"/>
  <c r="AE78" i="69" s="1"/>
  <c r="AF70" i="69"/>
  <c r="AF71" i="69" s="1"/>
  <c r="AE70" i="69"/>
  <c r="AE71" i="69" s="1"/>
  <c r="AF60" i="69"/>
  <c r="AF61" i="69" s="1"/>
  <c r="AE60" i="69"/>
  <c r="AE61" i="69" s="1"/>
  <c r="AF53" i="69"/>
  <c r="AF54" i="69" s="1"/>
  <c r="AE53" i="69"/>
  <c r="AE54" i="69" s="1"/>
  <c r="AF46" i="69"/>
  <c r="AF47" i="69" s="1"/>
  <c r="AE46" i="69"/>
  <c r="AE47" i="69" s="1"/>
  <c r="AF39" i="69"/>
  <c r="AF40" i="69" s="1"/>
  <c r="AE39" i="69"/>
  <c r="AE40" i="69" s="1"/>
  <c r="AF32" i="69"/>
  <c r="AF33" i="69" s="1"/>
  <c r="AE32" i="69"/>
  <c r="AE33" i="69" s="1"/>
  <c r="AF25" i="69"/>
  <c r="AF26" i="69" s="1"/>
  <c r="AE25" i="69"/>
  <c r="AE26" i="69" s="1"/>
  <c r="AE18" i="69"/>
  <c r="AF19" i="69"/>
  <c r="AF18" i="69"/>
  <c r="AE19" i="69"/>
  <c r="AF77" i="72"/>
  <c r="AG77" i="72"/>
  <c r="AH77" i="72"/>
  <c r="AI77" i="72"/>
  <c r="AF78" i="72"/>
  <c r="AG78" i="72"/>
  <c r="AH78" i="72"/>
  <c r="AI78" i="72"/>
  <c r="AF79" i="72"/>
  <c r="AG79" i="72"/>
  <c r="AH79" i="72"/>
  <c r="AI79" i="72"/>
  <c r="AF80" i="72"/>
  <c r="AG80" i="72"/>
  <c r="AH80" i="72"/>
  <c r="AI80" i="72"/>
  <c r="AF81" i="72"/>
  <c r="AG81" i="72"/>
  <c r="AH81" i="72"/>
  <c r="AI81" i="72"/>
  <c r="AF82" i="72"/>
  <c r="AG82" i="72"/>
  <c r="AH82" i="72"/>
  <c r="AI82" i="72"/>
  <c r="AF83" i="72"/>
  <c r="AG83" i="72"/>
  <c r="AH83" i="72"/>
  <c r="AI83" i="72"/>
  <c r="AE78" i="72"/>
  <c r="AE79" i="72"/>
  <c r="AE80" i="72"/>
  <c r="AE81" i="72"/>
  <c r="AE82" i="72"/>
  <c r="AE83" i="72"/>
  <c r="AE77" i="72"/>
  <c r="AG43" i="177"/>
  <c r="AH43" i="177"/>
  <c r="AI43" i="177"/>
  <c r="AG44" i="177"/>
  <c r="AH44" i="177"/>
  <c r="AI44" i="177"/>
  <c r="AG45" i="177"/>
  <c r="AH45" i="177"/>
  <c r="AI45" i="177"/>
  <c r="AG46" i="177"/>
  <c r="AH46" i="177"/>
  <c r="AI46" i="177"/>
  <c r="AG40" i="177"/>
  <c r="AH40" i="177"/>
  <c r="AI40" i="177"/>
  <c r="AG41" i="177"/>
  <c r="AH41" i="177"/>
  <c r="AI41" i="177"/>
  <c r="AG42" i="177"/>
  <c r="AH42" i="177"/>
  <c r="AI42" i="177"/>
  <c r="AG39" i="177"/>
  <c r="AH39" i="177"/>
  <c r="AI39" i="177"/>
  <c r="G130" i="192" a="1"/>
  <c r="G130" i="192" s="1"/>
  <c r="G129" i="192"/>
  <c r="BA169" i="176"/>
  <c r="BA171" i="176" s="1"/>
  <c r="AO169" i="176"/>
  <c r="AO171" i="176" s="1"/>
  <c r="AC169" i="176"/>
  <c r="AC171" i="176" s="1"/>
  <c r="Q169" i="176"/>
  <c r="Q171" i="176" s="1"/>
  <c r="E169" i="176"/>
  <c r="H129" i="192"/>
  <c r="I129" i="192"/>
  <c r="J129" i="192"/>
  <c r="K129" i="192"/>
  <c r="AB72" i="182"/>
  <c r="H18" i="115"/>
  <c r="G18" i="115"/>
  <c r="Y13" i="142"/>
  <c r="V13" i="142"/>
  <c r="R13" i="142"/>
  <c r="M13" i="142"/>
  <c r="G13" i="142"/>
  <c r="H13" i="142"/>
  <c r="I13" i="142"/>
  <c r="F13" i="142"/>
  <c r="O501" i="145"/>
  <c r="P501" i="145"/>
  <c r="P11" i="145"/>
  <c r="P12" i="145"/>
  <c r="P13" i="145"/>
  <c r="P14" i="145"/>
  <c r="P15" i="145"/>
  <c r="P16" i="145"/>
  <c r="P17" i="145"/>
  <c r="P18" i="145"/>
  <c r="P19" i="145"/>
  <c r="P20" i="145"/>
  <c r="P21" i="145"/>
  <c r="P22" i="145"/>
  <c r="P23" i="145"/>
  <c r="P24" i="145"/>
  <c r="P25" i="145"/>
  <c r="P26" i="145"/>
  <c r="P27" i="145"/>
  <c r="P28" i="145"/>
  <c r="P29" i="145"/>
  <c r="P30" i="145"/>
  <c r="P31" i="145"/>
  <c r="P32" i="145"/>
  <c r="P33" i="145"/>
  <c r="P34" i="145"/>
  <c r="P35" i="145"/>
  <c r="P36" i="145"/>
  <c r="P37" i="145"/>
  <c r="P38" i="145"/>
  <c r="P39" i="145"/>
  <c r="P40" i="145"/>
  <c r="P41" i="145"/>
  <c r="P42" i="145"/>
  <c r="P43" i="145"/>
  <c r="P44" i="145"/>
  <c r="P45" i="145"/>
  <c r="P46" i="145"/>
  <c r="P47" i="145"/>
  <c r="P48" i="145"/>
  <c r="P49" i="145"/>
  <c r="P50" i="145"/>
  <c r="P51" i="145"/>
  <c r="P52" i="145"/>
  <c r="P53" i="145"/>
  <c r="P54" i="145"/>
  <c r="P55" i="145"/>
  <c r="P56" i="145"/>
  <c r="P57" i="145"/>
  <c r="P58" i="145"/>
  <c r="P59" i="145"/>
  <c r="P60" i="145"/>
  <c r="P61" i="145"/>
  <c r="P62" i="145"/>
  <c r="P63" i="145"/>
  <c r="P64" i="145"/>
  <c r="P65" i="145"/>
  <c r="P66" i="145"/>
  <c r="P67" i="145"/>
  <c r="P68" i="145"/>
  <c r="P69" i="145"/>
  <c r="P70" i="145"/>
  <c r="P71" i="145"/>
  <c r="P72" i="145"/>
  <c r="P73" i="145"/>
  <c r="P74" i="145"/>
  <c r="P75" i="145"/>
  <c r="P76" i="145"/>
  <c r="P77" i="145"/>
  <c r="P78" i="145"/>
  <c r="P79" i="145"/>
  <c r="P80" i="145"/>
  <c r="P81" i="145"/>
  <c r="P82" i="145"/>
  <c r="P83" i="145"/>
  <c r="P84" i="145"/>
  <c r="P85" i="145"/>
  <c r="P86" i="145"/>
  <c r="P87" i="145"/>
  <c r="P88" i="145"/>
  <c r="P89" i="145"/>
  <c r="P90" i="145"/>
  <c r="P91" i="145"/>
  <c r="P92" i="145"/>
  <c r="P93" i="145"/>
  <c r="P94" i="145"/>
  <c r="P95" i="145"/>
  <c r="P96" i="145"/>
  <c r="P97" i="145"/>
  <c r="P98" i="145"/>
  <c r="P99" i="145"/>
  <c r="P100" i="145"/>
  <c r="P101" i="145"/>
  <c r="P102" i="145"/>
  <c r="P103" i="145"/>
  <c r="P104" i="145"/>
  <c r="P105" i="145"/>
  <c r="P106" i="145"/>
  <c r="P107" i="145"/>
  <c r="P108" i="145"/>
  <c r="P109" i="145"/>
  <c r="P110" i="145"/>
  <c r="P111" i="145"/>
  <c r="P112" i="145"/>
  <c r="P113" i="145"/>
  <c r="P114" i="145"/>
  <c r="P115" i="145"/>
  <c r="P116" i="145"/>
  <c r="P117" i="145"/>
  <c r="P118" i="145"/>
  <c r="P119" i="145"/>
  <c r="P120" i="145"/>
  <c r="P121" i="145"/>
  <c r="P122" i="145"/>
  <c r="P123" i="145"/>
  <c r="P124" i="145"/>
  <c r="P125" i="145"/>
  <c r="P126" i="145"/>
  <c r="P127" i="145"/>
  <c r="P128" i="145"/>
  <c r="P129" i="145"/>
  <c r="P130" i="145"/>
  <c r="P131" i="145"/>
  <c r="P132" i="145"/>
  <c r="P133" i="145"/>
  <c r="P134" i="145"/>
  <c r="P135" i="145"/>
  <c r="P136" i="145"/>
  <c r="P137" i="145"/>
  <c r="P138" i="145"/>
  <c r="P139" i="145"/>
  <c r="P140" i="145"/>
  <c r="P141" i="145"/>
  <c r="P142" i="145"/>
  <c r="P143" i="145"/>
  <c r="P144" i="145"/>
  <c r="P145" i="145"/>
  <c r="P146" i="145"/>
  <c r="P147" i="145"/>
  <c r="P148" i="145"/>
  <c r="P149" i="145"/>
  <c r="P150" i="145"/>
  <c r="P151" i="145"/>
  <c r="P152" i="145"/>
  <c r="P153" i="145"/>
  <c r="P154" i="145"/>
  <c r="P155" i="145"/>
  <c r="P156" i="145"/>
  <c r="P157" i="145"/>
  <c r="P158" i="145"/>
  <c r="P159" i="145"/>
  <c r="P160" i="145"/>
  <c r="P161" i="145"/>
  <c r="P162" i="145"/>
  <c r="P163" i="145"/>
  <c r="P164" i="145"/>
  <c r="P165" i="145"/>
  <c r="P166" i="145"/>
  <c r="P167" i="145"/>
  <c r="P168" i="145"/>
  <c r="P169" i="145"/>
  <c r="P170" i="145"/>
  <c r="P171" i="145"/>
  <c r="P172" i="145"/>
  <c r="P173" i="145"/>
  <c r="P174" i="145"/>
  <c r="P175" i="145"/>
  <c r="P176" i="145"/>
  <c r="P177" i="145"/>
  <c r="P178" i="145"/>
  <c r="P179" i="145"/>
  <c r="P180" i="145"/>
  <c r="P181" i="145"/>
  <c r="P182" i="145"/>
  <c r="P183" i="145"/>
  <c r="P184" i="145"/>
  <c r="P185" i="145"/>
  <c r="P186" i="145"/>
  <c r="P187" i="145"/>
  <c r="P188" i="145"/>
  <c r="P189" i="145"/>
  <c r="P190" i="145"/>
  <c r="P191" i="145"/>
  <c r="P192" i="145"/>
  <c r="P193" i="145"/>
  <c r="P194" i="145"/>
  <c r="P195" i="145"/>
  <c r="P196" i="145"/>
  <c r="P197" i="145"/>
  <c r="P198" i="145"/>
  <c r="P199" i="145"/>
  <c r="P200" i="145"/>
  <c r="P201" i="145"/>
  <c r="P202" i="145"/>
  <c r="P203" i="145"/>
  <c r="P204" i="145"/>
  <c r="P205" i="145"/>
  <c r="P206" i="145"/>
  <c r="P207" i="145"/>
  <c r="P208" i="145"/>
  <c r="P209" i="145"/>
  <c r="P210" i="145"/>
  <c r="P211" i="145"/>
  <c r="P212" i="145"/>
  <c r="P213" i="145"/>
  <c r="P214" i="145"/>
  <c r="P215" i="145"/>
  <c r="P216" i="145"/>
  <c r="P217" i="145"/>
  <c r="P218" i="145"/>
  <c r="P219" i="145"/>
  <c r="P220" i="145"/>
  <c r="P221" i="145"/>
  <c r="P222" i="145"/>
  <c r="P223" i="145"/>
  <c r="P224" i="145"/>
  <c r="P225" i="145"/>
  <c r="P226" i="145"/>
  <c r="P227" i="145"/>
  <c r="P228" i="145"/>
  <c r="P229" i="145"/>
  <c r="P230" i="145"/>
  <c r="P231" i="145"/>
  <c r="P232" i="145"/>
  <c r="P233" i="145"/>
  <c r="P234" i="145"/>
  <c r="P235" i="145"/>
  <c r="P236" i="145"/>
  <c r="P237" i="145"/>
  <c r="P238" i="145"/>
  <c r="P239" i="145"/>
  <c r="P240" i="145"/>
  <c r="P241" i="145"/>
  <c r="P242" i="145"/>
  <c r="P243" i="145"/>
  <c r="P244" i="145"/>
  <c r="P245" i="145"/>
  <c r="P246" i="145"/>
  <c r="P247" i="145"/>
  <c r="P248" i="145"/>
  <c r="P249" i="145"/>
  <c r="P250" i="145"/>
  <c r="P251" i="145"/>
  <c r="P252" i="145"/>
  <c r="P253" i="145"/>
  <c r="P254" i="145"/>
  <c r="P255" i="145"/>
  <c r="P256" i="145"/>
  <c r="P257" i="145"/>
  <c r="P258" i="145"/>
  <c r="P259" i="145"/>
  <c r="P260" i="145"/>
  <c r="P261" i="145"/>
  <c r="P262" i="145"/>
  <c r="P263" i="145"/>
  <c r="P264" i="145"/>
  <c r="P265" i="145"/>
  <c r="P266" i="145"/>
  <c r="P267" i="145"/>
  <c r="P268" i="145"/>
  <c r="P269" i="145"/>
  <c r="P270" i="145"/>
  <c r="P271" i="145"/>
  <c r="P272" i="145"/>
  <c r="P273" i="145"/>
  <c r="P274" i="145"/>
  <c r="P275" i="145"/>
  <c r="P276" i="145"/>
  <c r="P277" i="145"/>
  <c r="P278" i="145"/>
  <c r="P279" i="145"/>
  <c r="P280" i="145"/>
  <c r="P281" i="145"/>
  <c r="P282" i="145"/>
  <c r="P283" i="145"/>
  <c r="P284" i="145"/>
  <c r="P285" i="145"/>
  <c r="P286" i="145"/>
  <c r="P287" i="145"/>
  <c r="P288" i="145"/>
  <c r="P289" i="145"/>
  <c r="P290" i="145"/>
  <c r="P291" i="145"/>
  <c r="P292" i="145"/>
  <c r="P293" i="145"/>
  <c r="P294" i="145"/>
  <c r="P295" i="145"/>
  <c r="P296" i="145"/>
  <c r="P297" i="145"/>
  <c r="P298" i="145"/>
  <c r="P299" i="145"/>
  <c r="P300" i="145"/>
  <c r="P301" i="145"/>
  <c r="P302" i="145"/>
  <c r="P303" i="145"/>
  <c r="P304" i="145"/>
  <c r="P305" i="145"/>
  <c r="P306" i="145"/>
  <c r="P307" i="145"/>
  <c r="P308" i="145"/>
  <c r="P309" i="145"/>
  <c r="P310" i="145"/>
  <c r="P311" i="145"/>
  <c r="P312" i="145"/>
  <c r="P313" i="145"/>
  <c r="P314" i="145"/>
  <c r="P315" i="145"/>
  <c r="P316" i="145"/>
  <c r="P317" i="145"/>
  <c r="P318" i="145"/>
  <c r="P319" i="145"/>
  <c r="P320" i="145"/>
  <c r="P321" i="145"/>
  <c r="P322" i="145"/>
  <c r="P323" i="145"/>
  <c r="P324" i="145"/>
  <c r="P325" i="145"/>
  <c r="P326" i="145"/>
  <c r="P327" i="145"/>
  <c r="P328" i="145"/>
  <c r="P329" i="145"/>
  <c r="P330" i="145"/>
  <c r="P331" i="145"/>
  <c r="P332" i="145"/>
  <c r="P333" i="145"/>
  <c r="P334" i="145"/>
  <c r="P335" i="145"/>
  <c r="P336" i="145"/>
  <c r="P337" i="145"/>
  <c r="P338" i="145"/>
  <c r="P339" i="145"/>
  <c r="P340" i="145"/>
  <c r="P341" i="145"/>
  <c r="P342" i="145"/>
  <c r="P343" i="145"/>
  <c r="P344" i="145"/>
  <c r="P345" i="145"/>
  <c r="P346" i="145"/>
  <c r="P347" i="145"/>
  <c r="P348" i="145"/>
  <c r="P349" i="145"/>
  <c r="P350" i="145"/>
  <c r="P351" i="145"/>
  <c r="P352" i="145"/>
  <c r="P353" i="145"/>
  <c r="P354" i="145"/>
  <c r="P355" i="145"/>
  <c r="P356" i="145"/>
  <c r="P357" i="145"/>
  <c r="P358" i="145"/>
  <c r="P359" i="145"/>
  <c r="P360" i="145"/>
  <c r="P361" i="145"/>
  <c r="P362" i="145"/>
  <c r="P363" i="145"/>
  <c r="P364" i="145"/>
  <c r="P365" i="145"/>
  <c r="P366" i="145"/>
  <c r="P367" i="145"/>
  <c r="P368" i="145"/>
  <c r="P369" i="145"/>
  <c r="P370" i="145"/>
  <c r="P371" i="145"/>
  <c r="P372" i="145"/>
  <c r="P373" i="145"/>
  <c r="P374" i="145"/>
  <c r="P375" i="145"/>
  <c r="P376" i="145"/>
  <c r="P377" i="145"/>
  <c r="P378" i="145"/>
  <c r="P379" i="145"/>
  <c r="P380" i="145"/>
  <c r="P381" i="145"/>
  <c r="P382" i="145"/>
  <c r="P383" i="145"/>
  <c r="P384" i="145"/>
  <c r="P385" i="145"/>
  <c r="P386" i="145"/>
  <c r="P387" i="145"/>
  <c r="P388" i="145"/>
  <c r="P389" i="145"/>
  <c r="P390" i="145"/>
  <c r="P391" i="145"/>
  <c r="P392" i="145"/>
  <c r="P393" i="145"/>
  <c r="P394" i="145"/>
  <c r="P395" i="145"/>
  <c r="P396" i="145"/>
  <c r="P397" i="145"/>
  <c r="P398" i="145"/>
  <c r="P399" i="145"/>
  <c r="P400" i="145"/>
  <c r="P401" i="145"/>
  <c r="P402" i="145"/>
  <c r="P403" i="145"/>
  <c r="P404" i="145"/>
  <c r="P405" i="145"/>
  <c r="P406" i="145"/>
  <c r="P407" i="145"/>
  <c r="P408" i="145"/>
  <c r="P409" i="145"/>
  <c r="P410" i="145"/>
  <c r="P411" i="145"/>
  <c r="P412" i="145"/>
  <c r="P413" i="145"/>
  <c r="P414" i="145"/>
  <c r="P415" i="145"/>
  <c r="P416" i="145"/>
  <c r="P417" i="145"/>
  <c r="P418" i="145"/>
  <c r="P419" i="145"/>
  <c r="P420" i="145"/>
  <c r="P421" i="145"/>
  <c r="P422" i="145"/>
  <c r="P423" i="145"/>
  <c r="P424" i="145"/>
  <c r="P425" i="145"/>
  <c r="P426" i="145"/>
  <c r="P427" i="145"/>
  <c r="P428" i="145"/>
  <c r="P429" i="145"/>
  <c r="P430" i="145"/>
  <c r="P431" i="145"/>
  <c r="P432" i="145"/>
  <c r="P433" i="145"/>
  <c r="P434" i="145"/>
  <c r="P435" i="145"/>
  <c r="P436" i="145"/>
  <c r="P437" i="145"/>
  <c r="P438" i="145"/>
  <c r="P439" i="145"/>
  <c r="P440" i="145"/>
  <c r="P441" i="145"/>
  <c r="P442" i="145"/>
  <c r="P443" i="145"/>
  <c r="P444" i="145"/>
  <c r="P445" i="145"/>
  <c r="P446" i="145"/>
  <c r="P447" i="145"/>
  <c r="P448" i="145"/>
  <c r="P449" i="145"/>
  <c r="P450" i="145"/>
  <c r="P451" i="145"/>
  <c r="P452" i="145"/>
  <c r="P453" i="145"/>
  <c r="P454" i="145"/>
  <c r="P455" i="145"/>
  <c r="P456" i="145"/>
  <c r="P457" i="145"/>
  <c r="P458" i="145"/>
  <c r="P459" i="145"/>
  <c r="P460" i="145"/>
  <c r="P461" i="145"/>
  <c r="P462" i="145"/>
  <c r="P463" i="145"/>
  <c r="P464" i="145"/>
  <c r="P465" i="145"/>
  <c r="P466" i="145"/>
  <c r="P467" i="145"/>
  <c r="P468" i="145"/>
  <c r="P469" i="145"/>
  <c r="P470" i="145"/>
  <c r="P471" i="145"/>
  <c r="P472" i="145"/>
  <c r="P473" i="145"/>
  <c r="P474" i="145"/>
  <c r="P475" i="145"/>
  <c r="P476" i="145"/>
  <c r="P477" i="145"/>
  <c r="P478" i="145"/>
  <c r="P479" i="145"/>
  <c r="P480" i="145"/>
  <c r="P481" i="145"/>
  <c r="P482" i="145"/>
  <c r="P483" i="145"/>
  <c r="P484" i="145"/>
  <c r="P485" i="145"/>
  <c r="P486" i="145"/>
  <c r="P487" i="145"/>
  <c r="P488" i="145"/>
  <c r="P489" i="145"/>
  <c r="P490" i="145"/>
  <c r="P491" i="145"/>
  <c r="P492" i="145"/>
  <c r="P493" i="145"/>
  <c r="P494" i="145"/>
  <c r="P495" i="145"/>
  <c r="P496" i="145"/>
  <c r="P497" i="145"/>
  <c r="P498" i="145"/>
  <c r="P499" i="145"/>
  <c r="P500" i="145"/>
  <c r="P10" i="145"/>
  <c r="O4451" i="144"/>
  <c r="P4451" i="144"/>
  <c r="P15" i="144"/>
  <c r="P16" i="144"/>
  <c r="P17" i="144"/>
  <c r="P18" i="144"/>
  <c r="P19" i="144"/>
  <c r="P20" i="144"/>
  <c r="P21" i="144"/>
  <c r="P22" i="144"/>
  <c r="P23" i="144"/>
  <c r="P24" i="144"/>
  <c r="P25" i="144"/>
  <c r="P26" i="144"/>
  <c r="P27" i="144"/>
  <c r="P28" i="144"/>
  <c r="P29" i="144"/>
  <c r="P30" i="144"/>
  <c r="P31" i="144"/>
  <c r="P32" i="144"/>
  <c r="P33" i="144"/>
  <c r="P34" i="144"/>
  <c r="P35" i="144"/>
  <c r="P36" i="144"/>
  <c r="P37" i="144"/>
  <c r="P38" i="144"/>
  <c r="P39" i="144"/>
  <c r="P40" i="144"/>
  <c r="P41" i="144"/>
  <c r="P42" i="144"/>
  <c r="P43" i="144"/>
  <c r="P44" i="144"/>
  <c r="P45" i="144"/>
  <c r="P46" i="144"/>
  <c r="P47" i="144"/>
  <c r="P48" i="144"/>
  <c r="P49" i="144"/>
  <c r="P50" i="144"/>
  <c r="P51" i="144"/>
  <c r="P52" i="144"/>
  <c r="P53" i="144"/>
  <c r="P54" i="144"/>
  <c r="P55" i="144"/>
  <c r="P56" i="144"/>
  <c r="P57" i="144"/>
  <c r="P58" i="144"/>
  <c r="P59" i="144"/>
  <c r="P60" i="144"/>
  <c r="P61" i="144"/>
  <c r="P62" i="144"/>
  <c r="P63" i="144"/>
  <c r="P64" i="144"/>
  <c r="P65" i="144"/>
  <c r="P66" i="144"/>
  <c r="P67" i="144"/>
  <c r="P68" i="144"/>
  <c r="P69" i="144"/>
  <c r="P70" i="144"/>
  <c r="P71" i="144"/>
  <c r="P72" i="144"/>
  <c r="P73" i="144"/>
  <c r="P74" i="144"/>
  <c r="P75" i="144"/>
  <c r="P76" i="144"/>
  <c r="P77" i="144"/>
  <c r="P78" i="144"/>
  <c r="P79" i="144"/>
  <c r="P80" i="144"/>
  <c r="P81" i="144"/>
  <c r="P82" i="144"/>
  <c r="P83" i="144"/>
  <c r="P84" i="144"/>
  <c r="P85" i="144"/>
  <c r="P86" i="144"/>
  <c r="P87" i="144"/>
  <c r="P88" i="144"/>
  <c r="P89" i="144"/>
  <c r="P90" i="144"/>
  <c r="P91" i="144"/>
  <c r="P92" i="144"/>
  <c r="P93" i="144"/>
  <c r="P94" i="144"/>
  <c r="P95" i="144"/>
  <c r="P96" i="144"/>
  <c r="P97" i="144"/>
  <c r="P98" i="144"/>
  <c r="P99" i="144"/>
  <c r="P100" i="144"/>
  <c r="P101" i="144"/>
  <c r="P102" i="144"/>
  <c r="P103" i="144"/>
  <c r="P104" i="144"/>
  <c r="P105" i="144"/>
  <c r="P106" i="144"/>
  <c r="P107" i="144"/>
  <c r="P108" i="144"/>
  <c r="P109" i="144"/>
  <c r="P110" i="144"/>
  <c r="P111" i="144"/>
  <c r="P112" i="144"/>
  <c r="P113" i="144"/>
  <c r="P114" i="144"/>
  <c r="P115" i="144"/>
  <c r="P116" i="144"/>
  <c r="P117" i="144"/>
  <c r="P118" i="144"/>
  <c r="P119" i="144"/>
  <c r="P120" i="144"/>
  <c r="P121" i="144"/>
  <c r="P122" i="144"/>
  <c r="P123" i="144"/>
  <c r="P124" i="144"/>
  <c r="P125" i="144"/>
  <c r="P126" i="144"/>
  <c r="P127" i="144"/>
  <c r="P128" i="144"/>
  <c r="P129" i="144"/>
  <c r="P130" i="144"/>
  <c r="P131" i="144"/>
  <c r="P132" i="144"/>
  <c r="P133" i="144"/>
  <c r="P134" i="144"/>
  <c r="P135" i="144"/>
  <c r="P136" i="144"/>
  <c r="P137" i="144"/>
  <c r="P138" i="144"/>
  <c r="P139" i="144"/>
  <c r="P140" i="144"/>
  <c r="P141" i="144"/>
  <c r="P142" i="144"/>
  <c r="P143" i="144"/>
  <c r="P144" i="144"/>
  <c r="P145" i="144"/>
  <c r="P146" i="144"/>
  <c r="P147" i="144"/>
  <c r="P148" i="144"/>
  <c r="P149" i="144"/>
  <c r="P150" i="144"/>
  <c r="P151" i="144"/>
  <c r="P152" i="144"/>
  <c r="P153" i="144"/>
  <c r="P154" i="144"/>
  <c r="P155" i="144"/>
  <c r="P156" i="144"/>
  <c r="P157" i="144"/>
  <c r="P158" i="144"/>
  <c r="P159" i="144"/>
  <c r="P160" i="144"/>
  <c r="P161" i="144"/>
  <c r="P162" i="144"/>
  <c r="P163" i="144"/>
  <c r="P164" i="144"/>
  <c r="P165" i="144"/>
  <c r="P166" i="144"/>
  <c r="P167" i="144"/>
  <c r="P168" i="144"/>
  <c r="P169" i="144"/>
  <c r="P170" i="144"/>
  <c r="P171" i="144"/>
  <c r="P172" i="144"/>
  <c r="P173" i="144"/>
  <c r="P174" i="144"/>
  <c r="P175" i="144"/>
  <c r="P176" i="144"/>
  <c r="P177" i="144"/>
  <c r="P178" i="144"/>
  <c r="P179" i="144"/>
  <c r="P180" i="144"/>
  <c r="P181" i="144"/>
  <c r="P182" i="144"/>
  <c r="P183" i="144"/>
  <c r="P184" i="144"/>
  <c r="P185" i="144"/>
  <c r="P186" i="144"/>
  <c r="P187" i="144"/>
  <c r="P188" i="144"/>
  <c r="P189" i="144"/>
  <c r="P190" i="144"/>
  <c r="P191" i="144"/>
  <c r="P192" i="144"/>
  <c r="P193" i="144"/>
  <c r="P194" i="144"/>
  <c r="P195" i="144"/>
  <c r="P196" i="144"/>
  <c r="P197" i="144"/>
  <c r="P198" i="144"/>
  <c r="P199" i="144"/>
  <c r="P200" i="144"/>
  <c r="P201" i="144"/>
  <c r="P202" i="144"/>
  <c r="P203" i="144"/>
  <c r="P204" i="144"/>
  <c r="P205" i="144"/>
  <c r="P206" i="144"/>
  <c r="P207" i="144"/>
  <c r="P208" i="144"/>
  <c r="P209" i="144"/>
  <c r="P210" i="144"/>
  <c r="P211" i="144"/>
  <c r="P212" i="144"/>
  <c r="P213" i="144"/>
  <c r="P214" i="144"/>
  <c r="P215" i="144"/>
  <c r="P216" i="144"/>
  <c r="P217" i="144"/>
  <c r="P218" i="144"/>
  <c r="P219" i="144"/>
  <c r="P220" i="144"/>
  <c r="P221" i="144"/>
  <c r="P222" i="144"/>
  <c r="P223" i="144"/>
  <c r="P224" i="144"/>
  <c r="P225" i="144"/>
  <c r="P226" i="144"/>
  <c r="P227" i="144"/>
  <c r="P228" i="144"/>
  <c r="P229" i="144"/>
  <c r="P230" i="144"/>
  <c r="P231" i="144"/>
  <c r="P232" i="144"/>
  <c r="P233" i="144"/>
  <c r="P234" i="144"/>
  <c r="P235" i="144"/>
  <c r="P236" i="144"/>
  <c r="P237" i="144"/>
  <c r="P238" i="144"/>
  <c r="P239" i="144"/>
  <c r="P240" i="144"/>
  <c r="P241" i="144"/>
  <c r="P242" i="144"/>
  <c r="P243" i="144"/>
  <c r="P244" i="144"/>
  <c r="P245" i="144"/>
  <c r="P246" i="144"/>
  <c r="P247" i="144"/>
  <c r="P248" i="144"/>
  <c r="P249" i="144"/>
  <c r="P250" i="144"/>
  <c r="P251" i="144"/>
  <c r="P252" i="144"/>
  <c r="P253" i="144"/>
  <c r="P254" i="144"/>
  <c r="P255" i="144"/>
  <c r="P256" i="144"/>
  <c r="P257" i="144"/>
  <c r="P258" i="144"/>
  <c r="P259" i="144"/>
  <c r="P260" i="144"/>
  <c r="P261" i="144"/>
  <c r="P262" i="144"/>
  <c r="P263" i="144"/>
  <c r="P264" i="144"/>
  <c r="P265" i="144"/>
  <c r="P266" i="144"/>
  <c r="P267" i="144"/>
  <c r="P268" i="144"/>
  <c r="P269" i="144"/>
  <c r="P270" i="144"/>
  <c r="P271" i="144"/>
  <c r="P272" i="144"/>
  <c r="P273" i="144"/>
  <c r="P274" i="144"/>
  <c r="P275" i="144"/>
  <c r="P276" i="144"/>
  <c r="P277" i="144"/>
  <c r="P278" i="144"/>
  <c r="P279" i="144"/>
  <c r="P280" i="144"/>
  <c r="P281" i="144"/>
  <c r="P282" i="144"/>
  <c r="P283" i="144"/>
  <c r="P284" i="144"/>
  <c r="P285" i="144"/>
  <c r="P286" i="144"/>
  <c r="P287" i="144"/>
  <c r="P288" i="144"/>
  <c r="P289" i="144"/>
  <c r="P290" i="144"/>
  <c r="P291" i="144"/>
  <c r="P292" i="144"/>
  <c r="P293" i="144"/>
  <c r="P294" i="144"/>
  <c r="P295" i="144"/>
  <c r="P296" i="144"/>
  <c r="P297" i="144"/>
  <c r="P298" i="144"/>
  <c r="P299" i="144"/>
  <c r="P300" i="144"/>
  <c r="P301" i="144"/>
  <c r="P302" i="144"/>
  <c r="P303" i="144"/>
  <c r="P304" i="144"/>
  <c r="P305" i="144"/>
  <c r="P306" i="144"/>
  <c r="P307" i="144"/>
  <c r="P308" i="144"/>
  <c r="P309" i="144"/>
  <c r="P310" i="144"/>
  <c r="P311" i="144"/>
  <c r="P312" i="144"/>
  <c r="P313" i="144"/>
  <c r="P314" i="144"/>
  <c r="P315" i="144"/>
  <c r="P316" i="144"/>
  <c r="P317" i="144"/>
  <c r="P318" i="144"/>
  <c r="P319" i="144"/>
  <c r="P320" i="144"/>
  <c r="P321" i="144"/>
  <c r="P322" i="144"/>
  <c r="P323" i="144"/>
  <c r="P324" i="144"/>
  <c r="P325" i="144"/>
  <c r="P326" i="144"/>
  <c r="P327" i="144"/>
  <c r="P328" i="144"/>
  <c r="P329" i="144"/>
  <c r="P330" i="144"/>
  <c r="P331" i="144"/>
  <c r="P332" i="144"/>
  <c r="P333" i="144"/>
  <c r="P334" i="144"/>
  <c r="P335" i="144"/>
  <c r="P336" i="144"/>
  <c r="P337" i="144"/>
  <c r="P338" i="144"/>
  <c r="P339" i="144"/>
  <c r="P340" i="144"/>
  <c r="P341" i="144"/>
  <c r="P342" i="144"/>
  <c r="P343" i="144"/>
  <c r="P344" i="144"/>
  <c r="P345" i="144"/>
  <c r="P346" i="144"/>
  <c r="P347" i="144"/>
  <c r="P348" i="144"/>
  <c r="P349" i="144"/>
  <c r="P350" i="144"/>
  <c r="P351" i="144"/>
  <c r="P352" i="144"/>
  <c r="P353" i="144"/>
  <c r="P354" i="144"/>
  <c r="P355" i="144"/>
  <c r="P356" i="144"/>
  <c r="P357" i="144"/>
  <c r="P358" i="144"/>
  <c r="P359" i="144"/>
  <c r="P360" i="144"/>
  <c r="P361" i="144"/>
  <c r="P362" i="144"/>
  <c r="P363" i="144"/>
  <c r="P364" i="144"/>
  <c r="P365" i="144"/>
  <c r="P366" i="144"/>
  <c r="P367" i="144"/>
  <c r="P368" i="144"/>
  <c r="P369" i="144"/>
  <c r="P370" i="144"/>
  <c r="P371" i="144"/>
  <c r="P372" i="144"/>
  <c r="P373" i="144"/>
  <c r="P374" i="144"/>
  <c r="P375" i="144"/>
  <c r="P376" i="144"/>
  <c r="P377" i="144"/>
  <c r="P378" i="144"/>
  <c r="P379" i="144"/>
  <c r="P380" i="144"/>
  <c r="P381" i="144"/>
  <c r="P382" i="144"/>
  <c r="P383" i="144"/>
  <c r="P384" i="144"/>
  <c r="P385" i="144"/>
  <c r="P386" i="144"/>
  <c r="P387" i="144"/>
  <c r="P388" i="144"/>
  <c r="P389" i="144"/>
  <c r="P390" i="144"/>
  <c r="P391" i="144"/>
  <c r="P392" i="144"/>
  <c r="P393" i="144"/>
  <c r="P394" i="144"/>
  <c r="P395" i="144"/>
  <c r="P396" i="144"/>
  <c r="P397" i="144"/>
  <c r="P398" i="144"/>
  <c r="P399" i="144"/>
  <c r="P400" i="144"/>
  <c r="P401" i="144"/>
  <c r="P402" i="144"/>
  <c r="P403" i="144"/>
  <c r="P404" i="144"/>
  <c r="P405" i="144"/>
  <c r="P406" i="144"/>
  <c r="P407" i="144"/>
  <c r="P408" i="144"/>
  <c r="P409" i="144"/>
  <c r="P410" i="144"/>
  <c r="P411" i="144"/>
  <c r="P412" i="144"/>
  <c r="P413" i="144"/>
  <c r="P414" i="144"/>
  <c r="P415" i="144"/>
  <c r="P416" i="144"/>
  <c r="P417" i="144"/>
  <c r="P418" i="144"/>
  <c r="P419" i="144"/>
  <c r="P420" i="144"/>
  <c r="P421" i="144"/>
  <c r="P422" i="144"/>
  <c r="P423" i="144"/>
  <c r="P424" i="144"/>
  <c r="P425" i="144"/>
  <c r="P426" i="144"/>
  <c r="P427" i="144"/>
  <c r="P428" i="144"/>
  <c r="P429" i="144"/>
  <c r="P430" i="144"/>
  <c r="P431" i="144"/>
  <c r="P432" i="144"/>
  <c r="P433" i="144"/>
  <c r="P434" i="144"/>
  <c r="P435" i="144"/>
  <c r="P436" i="144"/>
  <c r="P437" i="144"/>
  <c r="P438" i="144"/>
  <c r="P439" i="144"/>
  <c r="P440" i="144"/>
  <c r="P441" i="144"/>
  <c r="P442" i="144"/>
  <c r="P443" i="144"/>
  <c r="P444" i="144"/>
  <c r="P445" i="144"/>
  <c r="P446" i="144"/>
  <c r="P447" i="144"/>
  <c r="P448" i="144"/>
  <c r="P449" i="144"/>
  <c r="P450" i="144"/>
  <c r="P451" i="144"/>
  <c r="P452" i="144"/>
  <c r="P453" i="144"/>
  <c r="P454" i="144"/>
  <c r="P455" i="144"/>
  <c r="P456" i="144"/>
  <c r="P457" i="144"/>
  <c r="P458" i="144"/>
  <c r="P459" i="144"/>
  <c r="P460" i="144"/>
  <c r="P461" i="144"/>
  <c r="P462" i="144"/>
  <c r="P463" i="144"/>
  <c r="P464" i="144"/>
  <c r="P465" i="144"/>
  <c r="P466" i="144"/>
  <c r="P467" i="144"/>
  <c r="P468" i="144"/>
  <c r="P469" i="144"/>
  <c r="P470" i="144"/>
  <c r="P471" i="144"/>
  <c r="P472" i="144"/>
  <c r="P473" i="144"/>
  <c r="P474" i="144"/>
  <c r="P475" i="144"/>
  <c r="P476" i="144"/>
  <c r="P477" i="144"/>
  <c r="P478" i="144"/>
  <c r="P479" i="144"/>
  <c r="P480" i="144"/>
  <c r="P481" i="144"/>
  <c r="P482" i="144"/>
  <c r="P483" i="144"/>
  <c r="P484" i="144"/>
  <c r="P485" i="144"/>
  <c r="P486" i="144"/>
  <c r="P487" i="144"/>
  <c r="P488" i="144"/>
  <c r="P489" i="144"/>
  <c r="P490" i="144"/>
  <c r="P491" i="144"/>
  <c r="P492" i="144"/>
  <c r="P493" i="144"/>
  <c r="P494" i="144"/>
  <c r="P495" i="144"/>
  <c r="P496" i="144"/>
  <c r="P497" i="144"/>
  <c r="P498" i="144"/>
  <c r="P499" i="144"/>
  <c r="P500" i="144"/>
  <c r="P501" i="144"/>
  <c r="P502" i="144"/>
  <c r="P503" i="144"/>
  <c r="P504" i="144"/>
  <c r="P505" i="144"/>
  <c r="P506" i="144"/>
  <c r="P507" i="144"/>
  <c r="P508" i="144"/>
  <c r="P509" i="144"/>
  <c r="P510" i="144"/>
  <c r="P511" i="144"/>
  <c r="P512" i="144"/>
  <c r="P513" i="144"/>
  <c r="P514" i="144"/>
  <c r="P515" i="144"/>
  <c r="P516" i="144"/>
  <c r="P517" i="144"/>
  <c r="P518" i="144"/>
  <c r="P519" i="144"/>
  <c r="P520" i="144"/>
  <c r="P521" i="144"/>
  <c r="P522" i="144"/>
  <c r="P523" i="144"/>
  <c r="P524" i="144"/>
  <c r="P525" i="144"/>
  <c r="P526" i="144"/>
  <c r="P527" i="144"/>
  <c r="P528" i="144"/>
  <c r="P529" i="144"/>
  <c r="P530" i="144"/>
  <c r="P531" i="144"/>
  <c r="P532" i="144"/>
  <c r="P533" i="144"/>
  <c r="P534" i="144"/>
  <c r="P535" i="144"/>
  <c r="P536" i="144"/>
  <c r="P537" i="144"/>
  <c r="P538" i="144"/>
  <c r="P539" i="144"/>
  <c r="P540" i="144"/>
  <c r="P541" i="144"/>
  <c r="P542" i="144"/>
  <c r="P543" i="144"/>
  <c r="P544" i="144"/>
  <c r="P545" i="144"/>
  <c r="P546" i="144"/>
  <c r="P547" i="144"/>
  <c r="P548" i="144"/>
  <c r="P549" i="144"/>
  <c r="P550" i="144"/>
  <c r="P551" i="144"/>
  <c r="P552" i="144"/>
  <c r="P553" i="144"/>
  <c r="P554" i="144"/>
  <c r="P555" i="144"/>
  <c r="P556" i="144"/>
  <c r="P557" i="144"/>
  <c r="P558" i="144"/>
  <c r="P559" i="144"/>
  <c r="P560" i="144"/>
  <c r="P561" i="144"/>
  <c r="P562" i="144"/>
  <c r="P563" i="144"/>
  <c r="P564" i="144"/>
  <c r="P565" i="144"/>
  <c r="P566" i="144"/>
  <c r="P567" i="144"/>
  <c r="P568" i="144"/>
  <c r="P569" i="144"/>
  <c r="P570" i="144"/>
  <c r="P571" i="144"/>
  <c r="P572" i="144"/>
  <c r="P573" i="144"/>
  <c r="P574" i="144"/>
  <c r="P575" i="144"/>
  <c r="P576" i="144"/>
  <c r="P577" i="144"/>
  <c r="P578" i="144"/>
  <c r="P579" i="144"/>
  <c r="P580" i="144"/>
  <c r="P581" i="144"/>
  <c r="P582" i="144"/>
  <c r="P583" i="144"/>
  <c r="P584" i="144"/>
  <c r="P585" i="144"/>
  <c r="P586" i="144"/>
  <c r="P587" i="144"/>
  <c r="P588" i="144"/>
  <c r="P589" i="144"/>
  <c r="P590" i="144"/>
  <c r="P591" i="144"/>
  <c r="P592" i="144"/>
  <c r="P593" i="144"/>
  <c r="P594" i="144"/>
  <c r="P595" i="144"/>
  <c r="P596" i="144"/>
  <c r="P597" i="144"/>
  <c r="P598" i="144"/>
  <c r="P599" i="144"/>
  <c r="P600" i="144"/>
  <c r="P601" i="144"/>
  <c r="P602" i="144"/>
  <c r="P603" i="144"/>
  <c r="P604" i="144"/>
  <c r="P605" i="144"/>
  <c r="P606" i="144"/>
  <c r="P607" i="144"/>
  <c r="P608" i="144"/>
  <c r="P609" i="144"/>
  <c r="P610" i="144"/>
  <c r="P611" i="144"/>
  <c r="P612" i="144"/>
  <c r="P613" i="144"/>
  <c r="P614" i="144"/>
  <c r="P615" i="144"/>
  <c r="P616" i="144"/>
  <c r="P617" i="144"/>
  <c r="P618" i="144"/>
  <c r="P619" i="144"/>
  <c r="P620" i="144"/>
  <c r="P621" i="144"/>
  <c r="P622" i="144"/>
  <c r="P623" i="144"/>
  <c r="P624" i="144"/>
  <c r="P625" i="144"/>
  <c r="P626" i="144"/>
  <c r="P627" i="144"/>
  <c r="P628" i="144"/>
  <c r="P629" i="144"/>
  <c r="P630" i="144"/>
  <c r="P631" i="144"/>
  <c r="P632" i="144"/>
  <c r="P633" i="144"/>
  <c r="P634" i="144"/>
  <c r="P635" i="144"/>
  <c r="P636" i="144"/>
  <c r="P637" i="144"/>
  <c r="P638" i="144"/>
  <c r="P639" i="144"/>
  <c r="P640" i="144"/>
  <c r="P641" i="144"/>
  <c r="P642" i="144"/>
  <c r="P643" i="144"/>
  <c r="P644" i="144"/>
  <c r="P645" i="144"/>
  <c r="P646" i="144"/>
  <c r="P647" i="144"/>
  <c r="P648" i="144"/>
  <c r="P649" i="144"/>
  <c r="P650" i="144"/>
  <c r="P651" i="144"/>
  <c r="P652" i="144"/>
  <c r="P653" i="144"/>
  <c r="P654" i="144"/>
  <c r="P655" i="144"/>
  <c r="P656" i="144"/>
  <c r="P657" i="144"/>
  <c r="P658" i="144"/>
  <c r="P659" i="144"/>
  <c r="P660" i="144"/>
  <c r="P661" i="144"/>
  <c r="P662" i="144"/>
  <c r="P663" i="144"/>
  <c r="P664" i="144"/>
  <c r="P665" i="144"/>
  <c r="P666" i="144"/>
  <c r="P667" i="144"/>
  <c r="P668" i="144"/>
  <c r="P669" i="144"/>
  <c r="P670" i="144"/>
  <c r="P671" i="144"/>
  <c r="P672" i="144"/>
  <c r="P673" i="144"/>
  <c r="P674" i="144"/>
  <c r="P675" i="144"/>
  <c r="P676" i="144"/>
  <c r="P677" i="144"/>
  <c r="P678" i="144"/>
  <c r="P679" i="144"/>
  <c r="P680" i="144"/>
  <c r="P681" i="144"/>
  <c r="P682" i="144"/>
  <c r="P683" i="144"/>
  <c r="P684" i="144"/>
  <c r="P685" i="144"/>
  <c r="P686" i="144"/>
  <c r="P687" i="144"/>
  <c r="P688" i="144"/>
  <c r="P689" i="144"/>
  <c r="P690" i="144"/>
  <c r="P691" i="144"/>
  <c r="P692" i="144"/>
  <c r="P693" i="144"/>
  <c r="P694" i="144"/>
  <c r="P695" i="144"/>
  <c r="P696" i="144"/>
  <c r="P697" i="144"/>
  <c r="P698" i="144"/>
  <c r="P699" i="144"/>
  <c r="P700" i="144"/>
  <c r="P701" i="144"/>
  <c r="P702" i="144"/>
  <c r="P703" i="144"/>
  <c r="P704" i="144"/>
  <c r="P705" i="144"/>
  <c r="P706" i="144"/>
  <c r="P707" i="144"/>
  <c r="P708" i="144"/>
  <c r="P709" i="144"/>
  <c r="P710" i="144"/>
  <c r="P711" i="144"/>
  <c r="P712" i="144"/>
  <c r="P713" i="144"/>
  <c r="P714" i="144"/>
  <c r="P715" i="144"/>
  <c r="P716" i="144"/>
  <c r="P717" i="144"/>
  <c r="P718" i="144"/>
  <c r="P719" i="144"/>
  <c r="P720" i="144"/>
  <c r="P721" i="144"/>
  <c r="P722" i="144"/>
  <c r="P723" i="144"/>
  <c r="P724" i="144"/>
  <c r="P725" i="144"/>
  <c r="P726" i="144"/>
  <c r="P727" i="144"/>
  <c r="P728" i="144"/>
  <c r="P729" i="144"/>
  <c r="P730" i="144"/>
  <c r="P731" i="144"/>
  <c r="P732" i="144"/>
  <c r="P733" i="144"/>
  <c r="P734" i="144"/>
  <c r="P735" i="144"/>
  <c r="P736" i="144"/>
  <c r="P737" i="144"/>
  <c r="P738" i="144"/>
  <c r="P739" i="144"/>
  <c r="P740" i="144"/>
  <c r="P741" i="144"/>
  <c r="P742" i="144"/>
  <c r="P743" i="144"/>
  <c r="P744" i="144"/>
  <c r="P745" i="144"/>
  <c r="P746" i="144"/>
  <c r="P747" i="144"/>
  <c r="P748" i="144"/>
  <c r="P749" i="144"/>
  <c r="P750" i="144"/>
  <c r="P751" i="144"/>
  <c r="P752" i="144"/>
  <c r="P753" i="144"/>
  <c r="P754" i="144"/>
  <c r="P755" i="144"/>
  <c r="P756" i="144"/>
  <c r="P757" i="144"/>
  <c r="P758" i="144"/>
  <c r="P759" i="144"/>
  <c r="P760" i="144"/>
  <c r="P761" i="144"/>
  <c r="P762" i="144"/>
  <c r="P763" i="144"/>
  <c r="P764" i="144"/>
  <c r="P765" i="144"/>
  <c r="P766" i="144"/>
  <c r="P767" i="144"/>
  <c r="P768" i="144"/>
  <c r="P769" i="144"/>
  <c r="P770" i="144"/>
  <c r="P771" i="144"/>
  <c r="P772" i="144"/>
  <c r="P773" i="144"/>
  <c r="P774" i="144"/>
  <c r="P775" i="144"/>
  <c r="P776" i="144"/>
  <c r="P777" i="144"/>
  <c r="P778" i="144"/>
  <c r="P779" i="144"/>
  <c r="P780" i="144"/>
  <c r="P781" i="144"/>
  <c r="P782" i="144"/>
  <c r="P783" i="144"/>
  <c r="P784" i="144"/>
  <c r="P785" i="144"/>
  <c r="P786" i="144"/>
  <c r="P787" i="144"/>
  <c r="P788" i="144"/>
  <c r="P789" i="144"/>
  <c r="P790" i="144"/>
  <c r="P791" i="144"/>
  <c r="P792" i="144"/>
  <c r="P793" i="144"/>
  <c r="P794" i="144"/>
  <c r="P795" i="144"/>
  <c r="P796" i="144"/>
  <c r="P797" i="144"/>
  <c r="P798" i="144"/>
  <c r="P799" i="144"/>
  <c r="P800" i="144"/>
  <c r="P801" i="144"/>
  <c r="P802" i="144"/>
  <c r="P803" i="144"/>
  <c r="P804" i="144"/>
  <c r="P805" i="144"/>
  <c r="P806" i="144"/>
  <c r="P807" i="144"/>
  <c r="P808" i="144"/>
  <c r="P809" i="144"/>
  <c r="P810" i="144"/>
  <c r="P811" i="144"/>
  <c r="P812" i="144"/>
  <c r="P813" i="144"/>
  <c r="P814" i="144"/>
  <c r="P815" i="144"/>
  <c r="P816" i="144"/>
  <c r="P817" i="144"/>
  <c r="P818" i="144"/>
  <c r="P819" i="144"/>
  <c r="P820" i="144"/>
  <c r="P821" i="144"/>
  <c r="P822" i="144"/>
  <c r="P823" i="144"/>
  <c r="P824" i="144"/>
  <c r="P825" i="144"/>
  <c r="P826" i="144"/>
  <c r="P827" i="144"/>
  <c r="P828" i="144"/>
  <c r="P829" i="144"/>
  <c r="P830" i="144"/>
  <c r="P831" i="144"/>
  <c r="P832" i="144"/>
  <c r="P833" i="144"/>
  <c r="P834" i="144"/>
  <c r="P835" i="144"/>
  <c r="P836" i="144"/>
  <c r="P837" i="144"/>
  <c r="P838" i="144"/>
  <c r="P839" i="144"/>
  <c r="P840" i="144"/>
  <c r="P841" i="144"/>
  <c r="P842" i="144"/>
  <c r="P843" i="144"/>
  <c r="P844" i="144"/>
  <c r="P845" i="144"/>
  <c r="P846" i="144"/>
  <c r="P847" i="144"/>
  <c r="P848" i="144"/>
  <c r="P849" i="144"/>
  <c r="P850" i="144"/>
  <c r="P851" i="144"/>
  <c r="P852" i="144"/>
  <c r="P853" i="144"/>
  <c r="P854" i="144"/>
  <c r="P855" i="144"/>
  <c r="P856" i="144"/>
  <c r="P857" i="144"/>
  <c r="P858" i="144"/>
  <c r="P859" i="144"/>
  <c r="P860" i="144"/>
  <c r="P861" i="144"/>
  <c r="P862" i="144"/>
  <c r="P863" i="144"/>
  <c r="P864" i="144"/>
  <c r="P865" i="144"/>
  <c r="P866" i="144"/>
  <c r="P867" i="144"/>
  <c r="P868" i="144"/>
  <c r="P869" i="144"/>
  <c r="P870" i="144"/>
  <c r="P871" i="144"/>
  <c r="P872" i="144"/>
  <c r="P873" i="144"/>
  <c r="P874" i="144"/>
  <c r="P875" i="144"/>
  <c r="P876" i="144"/>
  <c r="P877" i="144"/>
  <c r="P878" i="144"/>
  <c r="P879" i="144"/>
  <c r="P880" i="144"/>
  <c r="P881" i="144"/>
  <c r="P882" i="144"/>
  <c r="P883" i="144"/>
  <c r="P884" i="144"/>
  <c r="P885" i="144"/>
  <c r="P886" i="144"/>
  <c r="P887" i="144"/>
  <c r="P888" i="144"/>
  <c r="P889" i="144"/>
  <c r="P890" i="144"/>
  <c r="P891" i="144"/>
  <c r="P892" i="144"/>
  <c r="P893" i="144"/>
  <c r="P894" i="144"/>
  <c r="P895" i="144"/>
  <c r="P896" i="144"/>
  <c r="P897" i="144"/>
  <c r="P898" i="144"/>
  <c r="P899" i="144"/>
  <c r="P900" i="144"/>
  <c r="P901" i="144"/>
  <c r="P902" i="144"/>
  <c r="P903" i="144"/>
  <c r="P904" i="144"/>
  <c r="P905" i="144"/>
  <c r="P906" i="144"/>
  <c r="P907" i="144"/>
  <c r="P908" i="144"/>
  <c r="P909" i="144"/>
  <c r="P910" i="144"/>
  <c r="P911" i="144"/>
  <c r="P912" i="144"/>
  <c r="P913" i="144"/>
  <c r="P914" i="144"/>
  <c r="P915" i="144"/>
  <c r="P916" i="144"/>
  <c r="P917" i="144"/>
  <c r="P918" i="144"/>
  <c r="P919" i="144"/>
  <c r="P920" i="144"/>
  <c r="P921" i="144"/>
  <c r="P922" i="144"/>
  <c r="P923" i="144"/>
  <c r="P924" i="144"/>
  <c r="P925" i="144"/>
  <c r="P926" i="144"/>
  <c r="P927" i="144"/>
  <c r="P928" i="144"/>
  <c r="P929" i="144"/>
  <c r="P930" i="144"/>
  <c r="P931" i="144"/>
  <c r="P932" i="144"/>
  <c r="P933" i="144"/>
  <c r="P934" i="144"/>
  <c r="P935" i="144"/>
  <c r="P936" i="144"/>
  <c r="P937" i="144"/>
  <c r="P938" i="144"/>
  <c r="P939" i="144"/>
  <c r="P940" i="144"/>
  <c r="P941" i="144"/>
  <c r="P942" i="144"/>
  <c r="P943" i="144"/>
  <c r="P944" i="144"/>
  <c r="P945" i="144"/>
  <c r="P946" i="144"/>
  <c r="P947" i="144"/>
  <c r="P948" i="144"/>
  <c r="P949" i="144"/>
  <c r="P950" i="144"/>
  <c r="P951" i="144"/>
  <c r="P952" i="144"/>
  <c r="P953" i="144"/>
  <c r="P954" i="144"/>
  <c r="P955" i="144"/>
  <c r="P956" i="144"/>
  <c r="P957" i="144"/>
  <c r="P958" i="144"/>
  <c r="P959" i="144"/>
  <c r="P960" i="144"/>
  <c r="P961" i="144"/>
  <c r="P962" i="144"/>
  <c r="P963" i="144"/>
  <c r="P964" i="144"/>
  <c r="P965" i="144"/>
  <c r="P966" i="144"/>
  <c r="P967" i="144"/>
  <c r="P968" i="144"/>
  <c r="P969" i="144"/>
  <c r="P970" i="144"/>
  <c r="P971" i="144"/>
  <c r="P972" i="144"/>
  <c r="P973" i="144"/>
  <c r="P974" i="144"/>
  <c r="P975" i="144"/>
  <c r="P976" i="144"/>
  <c r="P977" i="144"/>
  <c r="P978" i="144"/>
  <c r="P979" i="144"/>
  <c r="P980" i="144"/>
  <c r="P981" i="144"/>
  <c r="P982" i="144"/>
  <c r="P983" i="144"/>
  <c r="P984" i="144"/>
  <c r="P985" i="144"/>
  <c r="P986" i="144"/>
  <c r="P987" i="144"/>
  <c r="P988" i="144"/>
  <c r="P989" i="144"/>
  <c r="P990" i="144"/>
  <c r="P991" i="144"/>
  <c r="P992" i="144"/>
  <c r="P993" i="144"/>
  <c r="P994" i="144"/>
  <c r="P995" i="144"/>
  <c r="P996" i="144"/>
  <c r="P997" i="144"/>
  <c r="P998" i="144"/>
  <c r="P999" i="144"/>
  <c r="P1000" i="144"/>
  <c r="P1001" i="144"/>
  <c r="P1002" i="144"/>
  <c r="P1003" i="144"/>
  <c r="P1004" i="144"/>
  <c r="P1005" i="144"/>
  <c r="P1006" i="144"/>
  <c r="P1007" i="144"/>
  <c r="P1008" i="144"/>
  <c r="P1009" i="144"/>
  <c r="P1010" i="144"/>
  <c r="P1011" i="144"/>
  <c r="P1012" i="144"/>
  <c r="P1013" i="144"/>
  <c r="P1014" i="144"/>
  <c r="P1015" i="144"/>
  <c r="P1016" i="144"/>
  <c r="P1017" i="144"/>
  <c r="P1018" i="144"/>
  <c r="P1019" i="144"/>
  <c r="P1020" i="144"/>
  <c r="P1021" i="144"/>
  <c r="P1022" i="144"/>
  <c r="P1023" i="144"/>
  <c r="P1024" i="144"/>
  <c r="P1025" i="144"/>
  <c r="P1026" i="144"/>
  <c r="P1027" i="144"/>
  <c r="P1028" i="144"/>
  <c r="P1029" i="144"/>
  <c r="P1030" i="144"/>
  <c r="P1031" i="144"/>
  <c r="P1032" i="144"/>
  <c r="P1033" i="144"/>
  <c r="P1034" i="144"/>
  <c r="P1035" i="144"/>
  <c r="P1036" i="144"/>
  <c r="P1037" i="144"/>
  <c r="P1038" i="144"/>
  <c r="P1039" i="144"/>
  <c r="P1040" i="144"/>
  <c r="P1041" i="144"/>
  <c r="P1042" i="144"/>
  <c r="P1043" i="144"/>
  <c r="P1044" i="144"/>
  <c r="P1045" i="144"/>
  <c r="P1046" i="144"/>
  <c r="P1047" i="144"/>
  <c r="P1048" i="144"/>
  <c r="P1049" i="144"/>
  <c r="P1050" i="144"/>
  <c r="P1051" i="144"/>
  <c r="P1052" i="144"/>
  <c r="P1053" i="144"/>
  <c r="P1054" i="144"/>
  <c r="P1055" i="144"/>
  <c r="P1056" i="144"/>
  <c r="P1057" i="144"/>
  <c r="P1058" i="144"/>
  <c r="P1059" i="144"/>
  <c r="P1060" i="144"/>
  <c r="P1061" i="144"/>
  <c r="P1062" i="144"/>
  <c r="P1063" i="144"/>
  <c r="P1064" i="144"/>
  <c r="P1065" i="144"/>
  <c r="P1066" i="144"/>
  <c r="P1067" i="144"/>
  <c r="P1068" i="144"/>
  <c r="P1069" i="144"/>
  <c r="P1070" i="144"/>
  <c r="P1071" i="144"/>
  <c r="P1072" i="144"/>
  <c r="P1073" i="144"/>
  <c r="P1074" i="144"/>
  <c r="P1075" i="144"/>
  <c r="P1076" i="144"/>
  <c r="P1077" i="144"/>
  <c r="P1078" i="144"/>
  <c r="P1079" i="144"/>
  <c r="P1080" i="144"/>
  <c r="P1081" i="144"/>
  <c r="P1082" i="144"/>
  <c r="P1083" i="144"/>
  <c r="P1084" i="144"/>
  <c r="P1085" i="144"/>
  <c r="P1086" i="144"/>
  <c r="P1087" i="144"/>
  <c r="P1088" i="144"/>
  <c r="P1089" i="144"/>
  <c r="P1090" i="144"/>
  <c r="P1091" i="144"/>
  <c r="P1092" i="144"/>
  <c r="P1093" i="144"/>
  <c r="P1094" i="144"/>
  <c r="P1095" i="144"/>
  <c r="P1096" i="144"/>
  <c r="P1097" i="144"/>
  <c r="P1098" i="144"/>
  <c r="P1099" i="144"/>
  <c r="P1100" i="144"/>
  <c r="P1101" i="144"/>
  <c r="P1102" i="144"/>
  <c r="P1103" i="144"/>
  <c r="P1104" i="144"/>
  <c r="P1105" i="144"/>
  <c r="P1106" i="144"/>
  <c r="P1107" i="144"/>
  <c r="P1108" i="144"/>
  <c r="P1109" i="144"/>
  <c r="P1110" i="144"/>
  <c r="P1111" i="144"/>
  <c r="P1112" i="144"/>
  <c r="P1113" i="144"/>
  <c r="P1114" i="144"/>
  <c r="P1115" i="144"/>
  <c r="P1116" i="144"/>
  <c r="P1117" i="144"/>
  <c r="P1118" i="144"/>
  <c r="P1119" i="144"/>
  <c r="P1120" i="144"/>
  <c r="P1121" i="144"/>
  <c r="P1122" i="144"/>
  <c r="P1123" i="144"/>
  <c r="P1124" i="144"/>
  <c r="P1125" i="144"/>
  <c r="P1126" i="144"/>
  <c r="P1127" i="144"/>
  <c r="P1128" i="144"/>
  <c r="P1129" i="144"/>
  <c r="P1130" i="144"/>
  <c r="P1131" i="144"/>
  <c r="P1132" i="144"/>
  <c r="P1133" i="144"/>
  <c r="P1134" i="144"/>
  <c r="P1135" i="144"/>
  <c r="P1136" i="144"/>
  <c r="P1137" i="144"/>
  <c r="P1138" i="144"/>
  <c r="P1139" i="144"/>
  <c r="P1140" i="144"/>
  <c r="P1141" i="144"/>
  <c r="P1142" i="144"/>
  <c r="P1143" i="144"/>
  <c r="P1144" i="144"/>
  <c r="P1145" i="144"/>
  <c r="P1146" i="144"/>
  <c r="P1147" i="144"/>
  <c r="P1148" i="144"/>
  <c r="P1149" i="144"/>
  <c r="P1150" i="144"/>
  <c r="P1151" i="144"/>
  <c r="P1152" i="144"/>
  <c r="P1153" i="144"/>
  <c r="P1154" i="144"/>
  <c r="P1155" i="144"/>
  <c r="P1156" i="144"/>
  <c r="P1157" i="144"/>
  <c r="P1158" i="144"/>
  <c r="P1159" i="144"/>
  <c r="P1160" i="144"/>
  <c r="P1161" i="144"/>
  <c r="P1162" i="144"/>
  <c r="P1163" i="144"/>
  <c r="P1164" i="144"/>
  <c r="P1165" i="144"/>
  <c r="P1166" i="144"/>
  <c r="P1167" i="144"/>
  <c r="P1168" i="144"/>
  <c r="P1169" i="144"/>
  <c r="P1170" i="144"/>
  <c r="P1171" i="144"/>
  <c r="P1172" i="144"/>
  <c r="P1173" i="144"/>
  <c r="P1174" i="144"/>
  <c r="P1175" i="144"/>
  <c r="P1176" i="144"/>
  <c r="P1177" i="144"/>
  <c r="P1178" i="144"/>
  <c r="P1179" i="144"/>
  <c r="P1180" i="144"/>
  <c r="P1181" i="144"/>
  <c r="P1182" i="144"/>
  <c r="P1183" i="144"/>
  <c r="P1184" i="144"/>
  <c r="P1185" i="144"/>
  <c r="P1186" i="144"/>
  <c r="P1187" i="144"/>
  <c r="P1188" i="144"/>
  <c r="P1189" i="144"/>
  <c r="P1190" i="144"/>
  <c r="P1191" i="144"/>
  <c r="P1192" i="144"/>
  <c r="P1193" i="144"/>
  <c r="P1194" i="144"/>
  <c r="P1195" i="144"/>
  <c r="P1196" i="144"/>
  <c r="P1197" i="144"/>
  <c r="P1198" i="144"/>
  <c r="P1199" i="144"/>
  <c r="P1200" i="144"/>
  <c r="P1201" i="144"/>
  <c r="P1202" i="144"/>
  <c r="P1203" i="144"/>
  <c r="P1204" i="144"/>
  <c r="P1205" i="144"/>
  <c r="P1206" i="144"/>
  <c r="P1207" i="144"/>
  <c r="P1208" i="144"/>
  <c r="P1209" i="144"/>
  <c r="P1210" i="144"/>
  <c r="P1211" i="144"/>
  <c r="P1212" i="144"/>
  <c r="P1213" i="144"/>
  <c r="P1214" i="144"/>
  <c r="P1215" i="144"/>
  <c r="P1216" i="144"/>
  <c r="P1217" i="144"/>
  <c r="P1218" i="144"/>
  <c r="P1219" i="144"/>
  <c r="P1220" i="144"/>
  <c r="P1221" i="144"/>
  <c r="P1222" i="144"/>
  <c r="P1223" i="144"/>
  <c r="P1224" i="144"/>
  <c r="P1225" i="144"/>
  <c r="P1226" i="144"/>
  <c r="P1227" i="144"/>
  <c r="P1228" i="144"/>
  <c r="P1229" i="144"/>
  <c r="P1230" i="144"/>
  <c r="P1231" i="144"/>
  <c r="P1232" i="144"/>
  <c r="P1233" i="144"/>
  <c r="P1234" i="144"/>
  <c r="P1235" i="144"/>
  <c r="P1236" i="144"/>
  <c r="P1237" i="144"/>
  <c r="P1238" i="144"/>
  <c r="P1239" i="144"/>
  <c r="P1240" i="144"/>
  <c r="P1241" i="144"/>
  <c r="P1242" i="144"/>
  <c r="P1243" i="144"/>
  <c r="P1244" i="144"/>
  <c r="P1245" i="144"/>
  <c r="P1246" i="144"/>
  <c r="P1247" i="144"/>
  <c r="P1248" i="144"/>
  <c r="P1249" i="144"/>
  <c r="P1250" i="144"/>
  <c r="P1251" i="144"/>
  <c r="P1252" i="144"/>
  <c r="P1253" i="144"/>
  <c r="P1254" i="144"/>
  <c r="P1255" i="144"/>
  <c r="P1256" i="144"/>
  <c r="P1257" i="144"/>
  <c r="P1258" i="144"/>
  <c r="P1259" i="144"/>
  <c r="P1260" i="144"/>
  <c r="P1261" i="144"/>
  <c r="P1262" i="144"/>
  <c r="P1263" i="144"/>
  <c r="P1264" i="144"/>
  <c r="P1265" i="144"/>
  <c r="P1266" i="144"/>
  <c r="P1267" i="144"/>
  <c r="P1268" i="144"/>
  <c r="P1269" i="144"/>
  <c r="P1270" i="144"/>
  <c r="P1271" i="144"/>
  <c r="P1272" i="144"/>
  <c r="P1273" i="144"/>
  <c r="P1274" i="144"/>
  <c r="P1275" i="144"/>
  <c r="P1276" i="144"/>
  <c r="P1277" i="144"/>
  <c r="P1278" i="144"/>
  <c r="P1279" i="144"/>
  <c r="P1280" i="144"/>
  <c r="P1281" i="144"/>
  <c r="P1282" i="144"/>
  <c r="P1283" i="144"/>
  <c r="P1284" i="144"/>
  <c r="P1285" i="144"/>
  <c r="P1286" i="144"/>
  <c r="P1287" i="144"/>
  <c r="P1288" i="144"/>
  <c r="P1289" i="144"/>
  <c r="P1290" i="144"/>
  <c r="P1291" i="144"/>
  <c r="P1292" i="144"/>
  <c r="P1293" i="144"/>
  <c r="P1294" i="144"/>
  <c r="P1295" i="144"/>
  <c r="P1296" i="144"/>
  <c r="P1297" i="144"/>
  <c r="P1298" i="144"/>
  <c r="P1299" i="144"/>
  <c r="P1300" i="144"/>
  <c r="P1301" i="144"/>
  <c r="P1302" i="144"/>
  <c r="P1303" i="144"/>
  <c r="P1304" i="144"/>
  <c r="P1305" i="144"/>
  <c r="P1306" i="144"/>
  <c r="P1307" i="144"/>
  <c r="P1308" i="144"/>
  <c r="P1309" i="144"/>
  <c r="P1310" i="144"/>
  <c r="P1311" i="144"/>
  <c r="P1312" i="144"/>
  <c r="P1313" i="144"/>
  <c r="P1314" i="144"/>
  <c r="P1315" i="144"/>
  <c r="P1316" i="144"/>
  <c r="P1317" i="144"/>
  <c r="P1318" i="144"/>
  <c r="P1319" i="144"/>
  <c r="P1320" i="144"/>
  <c r="P1321" i="144"/>
  <c r="P1322" i="144"/>
  <c r="P1323" i="144"/>
  <c r="P1324" i="144"/>
  <c r="P1325" i="144"/>
  <c r="P1326" i="144"/>
  <c r="P1327" i="144"/>
  <c r="P1328" i="144"/>
  <c r="P1329" i="144"/>
  <c r="P1330" i="144"/>
  <c r="P1331" i="144"/>
  <c r="P1332" i="144"/>
  <c r="P1333" i="144"/>
  <c r="P1334" i="144"/>
  <c r="P1335" i="144"/>
  <c r="P1336" i="144"/>
  <c r="P1337" i="144"/>
  <c r="P1338" i="144"/>
  <c r="P1339" i="144"/>
  <c r="P1340" i="144"/>
  <c r="P1341" i="144"/>
  <c r="P1342" i="144"/>
  <c r="P1343" i="144"/>
  <c r="P1344" i="144"/>
  <c r="P1345" i="144"/>
  <c r="P1346" i="144"/>
  <c r="P1347" i="144"/>
  <c r="P1348" i="144"/>
  <c r="P1349" i="144"/>
  <c r="P1350" i="144"/>
  <c r="P1351" i="144"/>
  <c r="P1352" i="144"/>
  <c r="P1353" i="144"/>
  <c r="P1354" i="144"/>
  <c r="P1355" i="144"/>
  <c r="P1356" i="144"/>
  <c r="P1357" i="144"/>
  <c r="P1358" i="144"/>
  <c r="P1359" i="144"/>
  <c r="P1360" i="144"/>
  <c r="P1361" i="144"/>
  <c r="P1362" i="144"/>
  <c r="P1363" i="144"/>
  <c r="P1364" i="144"/>
  <c r="P1365" i="144"/>
  <c r="P1366" i="144"/>
  <c r="P1367" i="144"/>
  <c r="P1368" i="144"/>
  <c r="P1369" i="144"/>
  <c r="P1370" i="144"/>
  <c r="P1371" i="144"/>
  <c r="P1372" i="144"/>
  <c r="P1373" i="144"/>
  <c r="P1374" i="144"/>
  <c r="P1375" i="144"/>
  <c r="P1376" i="144"/>
  <c r="P1377" i="144"/>
  <c r="P1378" i="144"/>
  <c r="P1379" i="144"/>
  <c r="P1380" i="144"/>
  <c r="P1381" i="144"/>
  <c r="P1382" i="144"/>
  <c r="P1383" i="144"/>
  <c r="P1384" i="144"/>
  <c r="P1385" i="144"/>
  <c r="P1386" i="144"/>
  <c r="P1387" i="144"/>
  <c r="P1388" i="144"/>
  <c r="P1389" i="144"/>
  <c r="P1390" i="144"/>
  <c r="P1391" i="144"/>
  <c r="P1392" i="144"/>
  <c r="P1393" i="144"/>
  <c r="P1394" i="144"/>
  <c r="P1395" i="144"/>
  <c r="P1396" i="144"/>
  <c r="P1397" i="144"/>
  <c r="P1398" i="144"/>
  <c r="P1399" i="144"/>
  <c r="P1400" i="144"/>
  <c r="P1401" i="144"/>
  <c r="P1402" i="144"/>
  <c r="P1403" i="144"/>
  <c r="P1404" i="144"/>
  <c r="P1405" i="144"/>
  <c r="P1406" i="144"/>
  <c r="P1407" i="144"/>
  <c r="P1408" i="144"/>
  <c r="P1409" i="144"/>
  <c r="P1410" i="144"/>
  <c r="P1411" i="144"/>
  <c r="P1412" i="144"/>
  <c r="P1413" i="144"/>
  <c r="P1414" i="144"/>
  <c r="P1415" i="144"/>
  <c r="P1416" i="144"/>
  <c r="P1417" i="144"/>
  <c r="P1418" i="144"/>
  <c r="P1419" i="144"/>
  <c r="P1420" i="144"/>
  <c r="P1421" i="144"/>
  <c r="P1422" i="144"/>
  <c r="P1423" i="144"/>
  <c r="P1424" i="144"/>
  <c r="P1425" i="144"/>
  <c r="P1426" i="144"/>
  <c r="P1427" i="144"/>
  <c r="P1428" i="144"/>
  <c r="P1429" i="144"/>
  <c r="P1430" i="144"/>
  <c r="P1431" i="144"/>
  <c r="P1432" i="144"/>
  <c r="P1433" i="144"/>
  <c r="P1434" i="144"/>
  <c r="P1435" i="144"/>
  <c r="P1436" i="144"/>
  <c r="P1437" i="144"/>
  <c r="P1438" i="144"/>
  <c r="P1439" i="144"/>
  <c r="P1440" i="144"/>
  <c r="P1441" i="144"/>
  <c r="P1442" i="144"/>
  <c r="P1443" i="144"/>
  <c r="P1444" i="144"/>
  <c r="P1445" i="144"/>
  <c r="P1446" i="144"/>
  <c r="P1447" i="144"/>
  <c r="P1448" i="144"/>
  <c r="P1449" i="144"/>
  <c r="P1450" i="144"/>
  <c r="P1451" i="144"/>
  <c r="P1452" i="144"/>
  <c r="P1453" i="144"/>
  <c r="P1454" i="144"/>
  <c r="P1455" i="144"/>
  <c r="P1456" i="144"/>
  <c r="P1457" i="144"/>
  <c r="P1458" i="144"/>
  <c r="P1459" i="144"/>
  <c r="P1460" i="144"/>
  <c r="P1461" i="144"/>
  <c r="P1462" i="144"/>
  <c r="P1463" i="144"/>
  <c r="P1464" i="144"/>
  <c r="P1465" i="144"/>
  <c r="P1466" i="144"/>
  <c r="P1467" i="144"/>
  <c r="P1468" i="144"/>
  <c r="P1469" i="144"/>
  <c r="P1470" i="144"/>
  <c r="P1471" i="144"/>
  <c r="P1472" i="144"/>
  <c r="P1473" i="144"/>
  <c r="P1474" i="144"/>
  <c r="P1475" i="144"/>
  <c r="P1476" i="144"/>
  <c r="P1477" i="144"/>
  <c r="P1478" i="144"/>
  <c r="P1479" i="144"/>
  <c r="P1480" i="144"/>
  <c r="P1481" i="144"/>
  <c r="P1482" i="144"/>
  <c r="P1483" i="144"/>
  <c r="P1484" i="144"/>
  <c r="P1485" i="144"/>
  <c r="P1486" i="144"/>
  <c r="P1487" i="144"/>
  <c r="P1488" i="144"/>
  <c r="P1489" i="144"/>
  <c r="P1490" i="144"/>
  <c r="P1491" i="144"/>
  <c r="P1492" i="144"/>
  <c r="P1493" i="144"/>
  <c r="P1494" i="144"/>
  <c r="P1495" i="144"/>
  <c r="P1496" i="144"/>
  <c r="P1497" i="144"/>
  <c r="P1498" i="144"/>
  <c r="P1499" i="144"/>
  <c r="P1500" i="144"/>
  <c r="P1501" i="144"/>
  <c r="P1502" i="144"/>
  <c r="P1503" i="144"/>
  <c r="P1504" i="144"/>
  <c r="P1505" i="144"/>
  <c r="P1506" i="144"/>
  <c r="P1507" i="144"/>
  <c r="P1508" i="144"/>
  <c r="P1509" i="144"/>
  <c r="P1510" i="144"/>
  <c r="P1511" i="144"/>
  <c r="P1512" i="144"/>
  <c r="P1513" i="144"/>
  <c r="P1514" i="144"/>
  <c r="P1515" i="144"/>
  <c r="P1516" i="144"/>
  <c r="P1517" i="144"/>
  <c r="P1518" i="144"/>
  <c r="P1519" i="144"/>
  <c r="P1520" i="144"/>
  <c r="P1521" i="144"/>
  <c r="P1522" i="144"/>
  <c r="P1523" i="144"/>
  <c r="P1524" i="144"/>
  <c r="P1525" i="144"/>
  <c r="P1526" i="144"/>
  <c r="P1527" i="144"/>
  <c r="P1528" i="144"/>
  <c r="P1529" i="144"/>
  <c r="P1530" i="144"/>
  <c r="P1531" i="144"/>
  <c r="P1532" i="144"/>
  <c r="P1533" i="144"/>
  <c r="P1534" i="144"/>
  <c r="P1535" i="144"/>
  <c r="P1536" i="144"/>
  <c r="P1537" i="144"/>
  <c r="P1538" i="144"/>
  <c r="P1539" i="144"/>
  <c r="P1540" i="144"/>
  <c r="P1541" i="144"/>
  <c r="P1542" i="144"/>
  <c r="P1543" i="144"/>
  <c r="P1544" i="144"/>
  <c r="P1545" i="144"/>
  <c r="P1546" i="144"/>
  <c r="P1547" i="144"/>
  <c r="P1548" i="144"/>
  <c r="P1549" i="144"/>
  <c r="P1550" i="144"/>
  <c r="P1551" i="144"/>
  <c r="P1552" i="144"/>
  <c r="P1553" i="144"/>
  <c r="P1554" i="144"/>
  <c r="P1555" i="144"/>
  <c r="P1556" i="144"/>
  <c r="P1557" i="144"/>
  <c r="P1558" i="144"/>
  <c r="P1559" i="144"/>
  <c r="P1560" i="144"/>
  <c r="P1561" i="144"/>
  <c r="P1562" i="144"/>
  <c r="P1563" i="144"/>
  <c r="P1564" i="144"/>
  <c r="P1565" i="144"/>
  <c r="P1566" i="144"/>
  <c r="P1567" i="144"/>
  <c r="P1568" i="144"/>
  <c r="P1569" i="144"/>
  <c r="P1570" i="144"/>
  <c r="P1571" i="144"/>
  <c r="P1572" i="144"/>
  <c r="P1573" i="144"/>
  <c r="P1574" i="144"/>
  <c r="P1575" i="144"/>
  <c r="P1576" i="144"/>
  <c r="P1577" i="144"/>
  <c r="P1578" i="144"/>
  <c r="P1579" i="144"/>
  <c r="P1580" i="144"/>
  <c r="P1581" i="144"/>
  <c r="P1582" i="144"/>
  <c r="P1583" i="144"/>
  <c r="P1584" i="144"/>
  <c r="P1585" i="144"/>
  <c r="P1586" i="144"/>
  <c r="P1587" i="144"/>
  <c r="P1588" i="144"/>
  <c r="P1589" i="144"/>
  <c r="P1590" i="144"/>
  <c r="P1591" i="144"/>
  <c r="P1592" i="144"/>
  <c r="P1593" i="144"/>
  <c r="P1594" i="144"/>
  <c r="P1595" i="144"/>
  <c r="P1596" i="144"/>
  <c r="P1597" i="144"/>
  <c r="P1598" i="144"/>
  <c r="P1599" i="144"/>
  <c r="P1600" i="144"/>
  <c r="P1601" i="144"/>
  <c r="P1602" i="144"/>
  <c r="P1603" i="144"/>
  <c r="P1604" i="144"/>
  <c r="P1605" i="144"/>
  <c r="P1606" i="144"/>
  <c r="P1607" i="144"/>
  <c r="P1608" i="144"/>
  <c r="P1609" i="144"/>
  <c r="P1610" i="144"/>
  <c r="P1611" i="144"/>
  <c r="P1612" i="144"/>
  <c r="P1613" i="144"/>
  <c r="P1614" i="144"/>
  <c r="P1615" i="144"/>
  <c r="P1616" i="144"/>
  <c r="P1617" i="144"/>
  <c r="P1618" i="144"/>
  <c r="P1619" i="144"/>
  <c r="P1620" i="144"/>
  <c r="P1621" i="144"/>
  <c r="P1622" i="144"/>
  <c r="P1623" i="144"/>
  <c r="P1624" i="144"/>
  <c r="P1625" i="144"/>
  <c r="P1626" i="144"/>
  <c r="P1627" i="144"/>
  <c r="P1628" i="144"/>
  <c r="P1629" i="144"/>
  <c r="P1630" i="144"/>
  <c r="P1631" i="144"/>
  <c r="P1632" i="144"/>
  <c r="P1633" i="144"/>
  <c r="P1634" i="144"/>
  <c r="P1635" i="144"/>
  <c r="P1636" i="144"/>
  <c r="P1637" i="144"/>
  <c r="P1638" i="144"/>
  <c r="P1639" i="144"/>
  <c r="P1640" i="144"/>
  <c r="P1641" i="144"/>
  <c r="P1642" i="144"/>
  <c r="P1643" i="144"/>
  <c r="P1644" i="144"/>
  <c r="P1645" i="144"/>
  <c r="P1646" i="144"/>
  <c r="P1647" i="144"/>
  <c r="P1648" i="144"/>
  <c r="P1649" i="144"/>
  <c r="P1650" i="144"/>
  <c r="P1651" i="144"/>
  <c r="P1652" i="144"/>
  <c r="P1653" i="144"/>
  <c r="P1654" i="144"/>
  <c r="P1655" i="144"/>
  <c r="P1656" i="144"/>
  <c r="P1657" i="144"/>
  <c r="P1658" i="144"/>
  <c r="P1659" i="144"/>
  <c r="P1660" i="144"/>
  <c r="P1661" i="144"/>
  <c r="P1662" i="144"/>
  <c r="P1663" i="144"/>
  <c r="P1664" i="144"/>
  <c r="P1665" i="144"/>
  <c r="P1666" i="144"/>
  <c r="P1667" i="144"/>
  <c r="P1668" i="144"/>
  <c r="P1669" i="144"/>
  <c r="P1670" i="144"/>
  <c r="P1671" i="144"/>
  <c r="P1672" i="144"/>
  <c r="P1673" i="144"/>
  <c r="P1674" i="144"/>
  <c r="P1675" i="144"/>
  <c r="P1676" i="144"/>
  <c r="P1677" i="144"/>
  <c r="P1678" i="144"/>
  <c r="P1679" i="144"/>
  <c r="P1680" i="144"/>
  <c r="P1681" i="144"/>
  <c r="P1682" i="144"/>
  <c r="P1683" i="144"/>
  <c r="P1684" i="144"/>
  <c r="P1685" i="144"/>
  <c r="P1686" i="144"/>
  <c r="P1687" i="144"/>
  <c r="P1688" i="144"/>
  <c r="P1689" i="144"/>
  <c r="P1690" i="144"/>
  <c r="P1691" i="144"/>
  <c r="P1692" i="144"/>
  <c r="P1693" i="144"/>
  <c r="P1694" i="144"/>
  <c r="P1695" i="144"/>
  <c r="P1696" i="144"/>
  <c r="P1697" i="144"/>
  <c r="P1698" i="144"/>
  <c r="P1699" i="144"/>
  <c r="P1700" i="144"/>
  <c r="P1701" i="144"/>
  <c r="P1702" i="144"/>
  <c r="P1703" i="144"/>
  <c r="P1704" i="144"/>
  <c r="P1705" i="144"/>
  <c r="P1706" i="144"/>
  <c r="P1707" i="144"/>
  <c r="P1708" i="144"/>
  <c r="P1709" i="144"/>
  <c r="P1710" i="144"/>
  <c r="P1711" i="144"/>
  <c r="P1712" i="144"/>
  <c r="P1713" i="144"/>
  <c r="P1714" i="144"/>
  <c r="P1715" i="144"/>
  <c r="P1716" i="144"/>
  <c r="P1717" i="144"/>
  <c r="P1718" i="144"/>
  <c r="P1719" i="144"/>
  <c r="P1720" i="144"/>
  <c r="P1721" i="144"/>
  <c r="P1722" i="144"/>
  <c r="P1723" i="144"/>
  <c r="P1724" i="144"/>
  <c r="P1725" i="144"/>
  <c r="P1726" i="144"/>
  <c r="P1727" i="144"/>
  <c r="P1728" i="144"/>
  <c r="P1729" i="144"/>
  <c r="P1730" i="144"/>
  <c r="P1731" i="144"/>
  <c r="P1732" i="144"/>
  <c r="P1733" i="144"/>
  <c r="P1734" i="144"/>
  <c r="P1735" i="144"/>
  <c r="P1736" i="144"/>
  <c r="P1737" i="144"/>
  <c r="P1738" i="144"/>
  <c r="P1739" i="144"/>
  <c r="P1740" i="144"/>
  <c r="P1741" i="144"/>
  <c r="P1742" i="144"/>
  <c r="P1743" i="144"/>
  <c r="P1744" i="144"/>
  <c r="P1745" i="144"/>
  <c r="P1746" i="144"/>
  <c r="P1747" i="144"/>
  <c r="P1748" i="144"/>
  <c r="P1749" i="144"/>
  <c r="P1750" i="144"/>
  <c r="P1751" i="144"/>
  <c r="P1752" i="144"/>
  <c r="P1753" i="144"/>
  <c r="P1754" i="144"/>
  <c r="P1755" i="144"/>
  <c r="P1756" i="144"/>
  <c r="P1757" i="144"/>
  <c r="P1758" i="144"/>
  <c r="P1759" i="144"/>
  <c r="P1760" i="144"/>
  <c r="P1761" i="144"/>
  <c r="P1762" i="144"/>
  <c r="P1763" i="144"/>
  <c r="P1764" i="144"/>
  <c r="P1765" i="144"/>
  <c r="P1766" i="144"/>
  <c r="P1767" i="144"/>
  <c r="P1768" i="144"/>
  <c r="P1769" i="144"/>
  <c r="P1770" i="144"/>
  <c r="P1771" i="144"/>
  <c r="P1772" i="144"/>
  <c r="P1773" i="144"/>
  <c r="P1774" i="144"/>
  <c r="P1775" i="144"/>
  <c r="P1776" i="144"/>
  <c r="P1777" i="144"/>
  <c r="P1778" i="144"/>
  <c r="P1779" i="144"/>
  <c r="P1780" i="144"/>
  <c r="P1781" i="144"/>
  <c r="P1782" i="144"/>
  <c r="P1783" i="144"/>
  <c r="P1784" i="144"/>
  <c r="P1785" i="144"/>
  <c r="P1786" i="144"/>
  <c r="P1787" i="144"/>
  <c r="P1788" i="144"/>
  <c r="P1789" i="144"/>
  <c r="P1790" i="144"/>
  <c r="P1791" i="144"/>
  <c r="P1792" i="144"/>
  <c r="P1793" i="144"/>
  <c r="P1794" i="144"/>
  <c r="P1795" i="144"/>
  <c r="P1796" i="144"/>
  <c r="P1797" i="144"/>
  <c r="P1798" i="144"/>
  <c r="P1799" i="144"/>
  <c r="P1800" i="144"/>
  <c r="P1801" i="144"/>
  <c r="P1802" i="144"/>
  <c r="P1803" i="144"/>
  <c r="P1804" i="144"/>
  <c r="P1805" i="144"/>
  <c r="P1806" i="144"/>
  <c r="P1807" i="144"/>
  <c r="P1808" i="144"/>
  <c r="P1809" i="144"/>
  <c r="P1810" i="144"/>
  <c r="P1811" i="144"/>
  <c r="P1812" i="144"/>
  <c r="P1813" i="144"/>
  <c r="P1814" i="144"/>
  <c r="P1815" i="144"/>
  <c r="P1816" i="144"/>
  <c r="P1817" i="144"/>
  <c r="P1818" i="144"/>
  <c r="P1819" i="144"/>
  <c r="P1820" i="144"/>
  <c r="P1821" i="144"/>
  <c r="P1822" i="144"/>
  <c r="P1823" i="144"/>
  <c r="P1824" i="144"/>
  <c r="P1825" i="144"/>
  <c r="P1826" i="144"/>
  <c r="P1827" i="144"/>
  <c r="P1828" i="144"/>
  <c r="P1829" i="144"/>
  <c r="P1830" i="144"/>
  <c r="P1831" i="144"/>
  <c r="P1832" i="144"/>
  <c r="P1833" i="144"/>
  <c r="P1834" i="144"/>
  <c r="P1835" i="144"/>
  <c r="P1836" i="144"/>
  <c r="P1837" i="144"/>
  <c r="P1838" i="144"/>
  <c r="P1839" i="144"/>
  <c r="P1840" i="144"/>
  <c r="P1841" i="144"/>
  <c r="P1842" i="144"/>
  <c r="P1843" i="144"/>
  <c r="P1844" i="144"/>
  <c r="P1845" i="144"/>
  <c r="P1846" i="144"/>
  <c r="P1847" i="144"/>
  <c r="P1848" i="144"/>
  <c r="P1849" i="144"/>
  <c r="P1850" i="144"/>
  <c r="P1851" i="144"/>
  <c r="P1852" i="144"/>
  <c r="P1853" i="144"/>
  <c r="P1854" i="144"/>
  <c r="P1855" i="144"/>
  <c r="P1856" i="144"/>
  <c r="P1857" i="144"/>
  <c r="P1858" i="144"/>
  <c r="P1859" i="144"/>
  <c r="P1860" i="144"/>
  <c r="P1861" i="144"/>
  <c r="P1862" i="144"/>
  <c r="P1863" i="144"/>
  <c r="P1864" i="144"/>
  <c r="P1865" i="144"/>
  <c r="P1866" i="144"/>
  <c r="P1867" i="144"/>
  <c r="P1868" i="144"/>
  <c r="P1869" i="144"/>
  <c r="P1870" i="144"/>
  <c r="P1871" i="144"/>
  <c r="P1872" i="144"/>
  <c r="P1873" i="144"/>
  <c r="P1874" i="144"/>
  <c r="P1875" i="144"/>
  <c r="P1876" i="144"/>
  <c r="P1877" i="144"/>
  <c r="P1878" i="144"/>
  <c r="P1879" i="144"/>
  <c r="P1880" i="144"/>
  <c r="P1881" i="144"/>
  <c r="P1882" i="144"/>
  <c r="P1883" i="144"/>
  <c r="P1884" i="144"/>
  <c r="P1885" i="144"/>
  <c r="P1886" i="144"/>
  <c r="P1887" i="144"/>
  <c r="P1888" i="144"/>
  <c r="P1889" i="144"/>
  <c r="P1890" i="144"/>
  <c r="P1891" i="144"/>
  <c r="P1892" i="144"/>
  <c r="P1893" i="144"/>
  <c r="P1894" i="144"/>
  <c r="P1895" i="144"/>
  <c r="P1896" i="144"/>
  <c r="P1897" i="144"/>
  <c r="P1898" i="144"/>
  <c r="P1899" i="144"/>
  <c r="P1900" i="144"/>
  <c r="P1901" i="144"/>
  <c r="P1902" i="144"/>
  <c r="P1903" i="144"/>
  <c r="P1904" i="144"/>
  <c r="P1905" i="144"/>
  <c r="P1906" i="144"/>
  <c r="P1907" i="144"/>
  <c r="P1908" i="144"/>
  <c r="P1909" i="144"/>
  <c r="P1910" i="144"/>
  <c r="P1911" i="144"/>
  <c r="P1912" i="144"/>
  <c r="P1913" i="144"/>
  <c r="P1914" i="144"/>
  <c r="P1915" i="144"/>
  <c r="P1916" i="144"/>
  <c r="P1917" i="144"/>
  <c r="P1918" i="144"/>
  <c r="P1919" i="144"/>
  <c r="P1920" i="144"/>
  <c r="P1921" i="144"/>
  <c r="P1922" i="144"/>
  <c r="P1923" i="144"/>
  <c r="P1924" i="144"/>
  <c r="P1925" i="144"/>
  <c r="P1926" i="144"/>
  <c r="P1927" i="144"/>
  <c r="P1928" i="144"/>
  <c r="P1929" i="144"/>
  <c r="P1930" i="144"/>
  <c r="P1931" i="144"/>
  <c r="P1932" i="144"/>
  <c r="P1933" i="144"/>
  <c r="P1934" i="144"/>
  <c r="P1935" i="144"/>
  <c r="P1936" i="144"/>
  <c r="P1937" i="144"/>
  <c r="P1938" i="144"/>
  <c r="P1939" i="144"/>
  <c r="P1940" i="144"/>
  <c r="P1941" i="144"/>
  <c r="P1942" i="144"/>
  <c r="P1943" i="144"/>
  <c r="P1944" i="144"/>
  <c r="P1945" i="144"/>
  <c r="P1946" i="144"/>
  <c r="P1947" i="144"/>
  <c r="P1948" i="144"/>
  <c r="P1949" i="144"/>
  <c r="P1950" i="144"/>
  <c r="P1951" i="144"/>
  <c r="P1952" i="144"/>
  <c r="P1953" i="144"/>
  <c r="P1954" i="144"/>
  <c r="P1955" i="144"/>
  <c r="P1956" i="144"/>
  <c r="P1957" i="144"/>
  <c r="P1958" i="144"/>
  <c r="P1959" i="144"/>
  <c r="P1960" i="144"/>
  <c r="P1961" i="144"/>
  <c r="P1962" i="144"/>
  <c r="P1963" i="144"/>
  <c r="P1964" i="144"/>
  <c r="P1965" i="144"/>
  <c r="P1966" i="144"/>
  <c r="P1967" i="144"/>
  <c r="P1968" i="144"/>
  <c r="P1969" i="144"/>
  <c r="P1970" i="144"/>
  <c r="P1971" i="144"/>
  <c r="P1972" i="144"/>
  <c r="P1973" i="144"/>
  <c r="P1974" i="144"/>
  <c r="P1975" i="144"/>
  <c r="P1976" i="144"/>
  <c r="P1977" i="144"/>
  <c r="P1978" i="144"/>
  <c r="P1979" i="144"/>
  <c r="P1980" i="144"/>
  <c r="P1981" i="144"/>
  <c r="P1982" i="144"/>
  <c r="P1983" i="144"/>
  <c r="P1984" i="144"/>
  <c r="P1985" i="144"/>
  <c r="P1986" i="144"/>
  <c r="P1987" i="144"/>
  <c r="P1988" i="144"/>
  <c r="P1989" i="144"/>
  <c r="P1990" i="144"/>
  <c r="P1991" i="144"/>
  <c r="P1992" i="144"/>
  <c r="P1993" i="144"/>
  <c r="P1994" i="144"/>
  <c r="P1995" i="144"/>
  <c r="P1996" i="144"/>
  <c r="P1997" i="144"/>
  <c r="P1998" i="144"/>
  <c r="P1999" i="144"/>
  <c r="P2000" i="144"/>
  <c r="P2001" i="144"/>
  <c r="P2002" i="144"/>
  <c r="P2003" i="144"/>
  <c r="P2004" i="144"/>
  <c r="P2005" i="144"/>
  <c r="P2006" i="144"/>
  <c r="P2007" i="144"/>
  <c r="P2008" i="144"/>
  <c r="P2009" i="144"/>
  <c r="P2010" i="144"/>
  <c r="P2011" i="144"/>
  <c r="P2012" i="144"/>
  <c r="P2013" i="144"/>
  <c r="P2014" i="144"/>
  <c r="P2015" i="144"/>
  <c r="P2016" i="144"/>
  <c r="P2017" i="144"/>
  <c r="P2018" i="144"/>
  <c r="P2019" i="144"/>
  <c r="P2020" i="144"/>
  <c r="P2021" i="144"/>
  <c r="P2022" i="144"/>
  <c r="P2023" i="144"/>
  <c r="P2024" i="144"/>
  <c r="P2025" i="144"/>
  <c r="P2026" i="144"/>
  <c r="P2027" i="144"/>
  <c r="P2028" i="144"/>
  <c r="P2029" i="144"/>
  <c r="P2030" i="144"/>
  <c r="P2031" i="144"/>
  <c r="P2032" i="144"/>
  <c r="P2033" i="144"/>
  <c r="P2034" i="144"/>
  <c r="P2035" i="144"/>
  <c r="P2036" i="144"/>
  <c r="P2037" i="144"/>
  <c r="P2038" i="144"/>
  <c r="P2039" i="144"/>
  <c r="P2040" i="144"/>
  <c r="P2041" i="144"/>
  <c r="P2042" i="144"/>
  <c r="P2043" i="144"/>
  <c r="P2044" i="144"/>
  <c r="P2045" i="144"/>
  <c r="P2046" i="144"/>
  <c r="P2047" i="144"/>
  <c r="P2048" i="144"/>
  <c r="P2049" i="144"/>
  <c r="P2050" i="144"/>
  <c r="P2051" i="144"/>
  <c r="P2052" i="144"/>
  <c r="P2053" i="144"/>
  <c r="P2054" i="144"/>
  <c r="P2055" i="144"/>
  <c r="P2056" i="144"/>
  <c r="P2057" i="144"/>
  <c r="P2058" i="144"/>
  <c r="P2059" i="144"/>
  <c r="P2060" i="144"/>
  <c r="P2061" i="144"/>
  <c r="P2062" i="144"/>
  <c r="P2063" i="144"/>
  <c r="P2064" i="144"/>
  <c r="P2065" i="144"/>
  <c r="P2066" i="144"/>
  <c r="P2067" i="144"/>
  <c r="P2068" i="144"/>
  <c r="P2069" i="144"/>
  <c r="P2070" i="144"/>
  <c r="P2071" i="144"/>
  <c r="P2072" i="144"/>
  <c r="P2073" i="144"/>
  <c r="P2074" i="144"/>
  <c r="P2075" i="144"/>
  <c r="P2076" i="144"/>
  <c r="P2077" i="144"/>
  <c r="P2078" i="144"/>
  <c r="P2079" i="144"/>
  <c r="P2080" i="144"/>
  <c r="P2081" i="144"/>
  <c r="P2082" i="144"/>
  <c r="P2083" i="144"/>
  <c r="P2084" i="144"/>
  <c r="P2085" i="144"/>
  <c r="P2086" i="144"/>
  <c r="P2087" i="144"/>
  <c r="P2088" i="144"/>
  <c r="P2089" i="144"/>
  <c r="P2090" i="144"/>
  <c r="P2091" i="144"/>
  <c r="P2092" i="144"/>
  <c r="P2093" i="144"/>
  <c r="P2094" i="144"/>
  <c r="P2095" i="144"/>
  <c r="P2096" i="144"/>
  <c r="P2097" i="144"/>
  <c r="P2098" i="144"/>
  <c r="P2099" i="144"/>
  <c r="P2100" i="144"/>
  <c r="P2101" i="144"/>
  <c r="P2102" i="144"/>
  <c r="P2103" i="144"/>
  <c r="P2104" i="144"/>
  <c r="P2105" i="144"/>
  <c r="P2106" i="144"/>
  <c r="P2107" i="144"/>
  <c r="P2108" i="144"/>
  <c r="P2109" i="144"/>
  <c r="P2110" i="144"/>
  <c r="P2111" i="144"/>
  <c r="P2112" i="144"/>
  <c r="P2113" i="144"/>
  <c r="P2114" i="144"/>
  <c r="P2115" i="144"/>
  <c r="P2116" i="144"/>
  <c r="P2117" i="144"/>
  <c r="P2118" i="144"/>
  <c r="P2119" i="144"/>
  <c r="P2120" i="144"/>
  <c r="P2121" i="144"/>
  <c r="P2122" i="144"/>
  <c r="P2123" i="144"/>
  <c r="P2124" i="144"/>
  <c r="P2125" i="144"/>
  <c r="P2126" i="144"/>
  <c r="P2127" i="144"/>
  <c r="P2128" i="144"/>
  <c r="P2129" i="144"/>
  <c r="P2130" i="144"/>
  <c r="P2131" i="144"/>
  <c r="P2132" i="144"/>
  <c r="P2133" i="144"/>
  <c r="P2134" i="144"/>
  <c r="P2135" i="144"/>
  <c r="P2136" i="144"/>
  <c r="P2137" i="144"/>
  <c r="P2138" i="144"/>
  <c r="P2139" i="144"/>
  <c r="P2140" i="144"/>
  <c r="P2141" i="144"/>
  <c r="P2142" i="144"/>
  <c r="P2143" i="144"/>
  <c r="P2144" i="144"/>
  <c r="P2145" i="144"/>
  <c r="P2146" i="144"/>
  <c r="P2147" i="144"/>
  <c r="P2148" i="144"/>
  <c r="P2149" i="144"/>
  <c r="P2150" i="144"/>
  <c r="P2151" i="144"/>
  <c r="P2152" i="144"/>
  <c r="P2153" i="144"/>
  <c r="P2154" i="144"/>
  <c r="P2155" i="144"/>
  <c r="P2156" i="144"/>
  <c r="P2157" i="144"/>
  <c r="P2158" i="144"/>
  <c r="P2159" i="144"/>
  <c r="P2160" i="144"/>
  <c r="P2161" i="144"/>
  <c r="P2162" i="144"/>
  <c r="P2163" i="144"/>
  <c r="P2164" i="144"/>
  <c r="P2165" i="144"/>
  <c r="P2166" i="144"/>
  <c r="P2167" i="144"/>
  <c r="P2168" i="144"/>
  <c r="P2169" i="144"/>
  <c r="P2170" i="144"/>
  <c r="P2171" i="144"/>
  <c r="P2172" i="144"/>
  <c r="P2173" i="144"/>
  <c r="P2174" i="144"/>
  <c r="P2175" i="144"/>
  <c r="P2176" i="144"/>
  <c r="P2177" i="144"/>
  <c r="P2178" i="144"/>
  <c r="P2179" i="144"/>
  <c r="P2180" i="144"/>
  <c r="P2181" i="144"/>
  <c r="P2182" i="144"/>
  <c r="P2183" i="144"/>
  <c r="P2184" i="144"/>
  <c r="P2185" i="144"/>
  <c r="P2186" i="144"/>
  <c r="P2187" i="144"/>
  <c r="P2188" i="144"/>
  <c r="P2189" i="144"/>
  <c r="P2190" i="144"/>
  <c r="P2191" i="144"/>
  <c r="P2192" i="144"/>
  <c r="P2193" i="144"/>
  <c r="P2194" i="144"/>
  <c r="P2195" i="144"/>
  <c r="P2196" i="144"/>
  <c r="P2197" i="144"/>
  <c r="P2198" i="144"/>
  <c r="P2199" i="144"/>
  <c r="P2200" i="144"/>
  <c r="P2201" i="144"/>
  <c r="P2202" i="144"/>
  <c r="P2203" i="144"/>
  <c r="P2204" i="144"/>
  <c r="P2205" i="144"/>
  <c r="P2206" i="144"/>
  <c r="P2207" i="144"/>
  <c r="P2208" i="144"/>
  <c r="P2209" i="144"/>
  <c r="P2210" i="144"/>
  <c r="P2211" i="144"/>
  <c r="P2212" i="144"/>
  <c r="P2213" i="144"/>
  <c r="P2214" i="144"/>
  <c r="P2215" i="144"/>
  <c r="P2216" i="144"/>
  <c r="P2217" i="144"/>
  <c r="P2218" i="144"/>
  <c r="P2219" i="144"/>
  <c r="P2220" i="144"/>
  <c r="P2221" i="144"/>
  <c r="P2222" i="144"/>
  <c r="P2223" i="144"/>
  <c r="P2224" i="144"/>
  <c r="P2225" i="144"/>
  <c r="P2226" i="144"/>
  <c r="P2227" i="144"/>
  <c r="P2228" i="144"/>
  <c r="P2229" i="144"/>
  <c r="P2230" i="144"/>
  <c r="P2231" i="144"/>
  <c r="P2232" i="144"/>
  <c r="P2233" i="144"/>
  <c r="P2234" i="144"/>
  <c r="P2235" i="144"/>
  <c r="P2236" i="144"/>
  <c r="P2237" i="144"/>
  <c r="P2238" i="144"/>
  <c r="P2239" i="144"/>
  <c r="P2240" i="144"/>
  <c r="P2241" i="144"/>
  <c r="P2242" i="144"/>
  <c r="P2243" i="144"/>
  <c r="P2244" i="144"/>
  <c r="P2245" i="144"/>
  <c r="P2246" i="144"/>
  <c r="P2247" i="144"/>
  <c r="P2248" i="144"/>
  <c r="P2249" i="144"/>
  <c r="P2250" i="144"/>
  <c r="P2251" i="144"/>
  <c r="P2252" i="144"/>
  <c r="P2253" i="144"/>
  <c r="P2254" i="144"/>
  <c r="P2255" i="144"/>
  <c r="P2256" i="144"/>
  <c r="P2257" i="144"/>
  <c r="P2258" i="144"/>
  <c r="P2259" i="144"/>
  <c r="P2260" i="144"/>
  <c r="P2261" i="144"/>
  <c r="P2262" i="144"/>
  <c r="P2263" i="144"/>
  <c r="P2264" i="144"/>
  <c r="P2265" i="144"/>
  <c r="P2266" i="144"/>
  <c r="P2267" i="144"/>
  <c r="P2268" i="144"/>
  <c r="P2269" i="144"/>
  <c r="P2270" i="144"/>
  <c r="P2271" i="144"/>
  <c r="P2272" i="144"/>
  <c r="P2273" i="144"/>
  <c r="P2274" i="144"/>
  <c r="P2275" i="144"/>
  <c r="P2276" i="144"/>
  <c r="P2277" i="144"/>
  <c r="P2278" i="144"/>
  <c r="P2279" i="144"/>
  <c r="P2280" i="144"/>
  <c r="P2281" i="144"/>
  <c r="P2282" i="144"/>
  <c r="P2283" i="144"/>
  <c r="P2284" i="144"/>
  <c r="P2285" i="144"/>
  <c r="P2286" i="144"/>
  <c r="P2287" i="144"/>
  <c r="P2288" i="144"/>
  <c r="P2289" i="144"/>
  <c r="P2290" i="144"/>
  <c r="P2291" i="144"/>
  <c r="P2292" i="144"/>
  <c r="P2293" i="144"/>
  <c r="P2294" i="144"/>
  <c r="P2295" i="144"/>
  <c r="P2296" i="144"/>
  <c r="P2297" i="144"/>
  <c r="P2298" i="144"/>
  <c r="P2299" i="144"/>
  <c r="P2300" i="144"/>
  <c r="P2301" i="144"/>
  <c r="P2302" i="144"/>
  <c r="P2303" i="144"/>
  <c r="P2304" i="144"/>
  <c r="P2305" i="144"/>
  <c r="P2306" i="144"/>
  <c r="P2307" i="144"/>
  <c r="P2308" i="144"/>
  <c r="P2309" i="144"/>
  <c r="P2310" i="144"/>
  <c r="P2311" i="144"/>
  <c r="P2312" i="144"/>
  <c r="P2313" i="144"/>
  <c r="P2314" i="144"/>
  <c r="P2315" i="144"/>
  <c r="P2316" i="144"/>
  <c r="P2317" i="144"/>
  <c r="P2318" i="144"/>
  <c r="P2319" i="144"/>
  <c r="P2320" i="144"/>
  <c r="P2321" i="144"/>
  <c r="P2322" i="144"/>
  <c r="P2323" i="144"/>
  <c r="P2324" i="144"/>
  <c r="P2325" i="144"/>
  <c r="P2326" i="144"/>
  <c r="P2327" i="144"/>
  <c r="P2328" i="144"/>
  <c r="P2329" i="144"/>
  <c r="P2330" i="144"/>
  <c r="P2331" i="144"/>
  <c r="P2332" i="144"/>
  <c r="P2333" i="144"/>
  <c r="P2334" i="144"/>
  <c r="P2335" i="144"/>
  <c r="P2336" i="144"/>
  <c r="P2337" i="144"/>
  <c r="P2338" i="144"/>
  <c r="P2339" i="144"/>
  <c r="P2340" i="144"/>
  <c r="P2341" i="144"/>
  <c r="P2342" i="144"/>
  <c r="P2343" i="144"/>
  <c r="P2344" i="144"/>
  <c r="P2345" i="144"/>
  <c r="P2346" i="144"/>
  <c r="P2347" i="144"/>
  <c r="P2348" i="144"/>
  <c r="P2349" i="144"/>
  <c r="P2350" i="144"/>
  <c r="P2351" i="144"/>
  <c r="P2352" i="144"/>
  <c r="P2353" i="144"/>
  <c r="P2354" i="144"/>
  <c r="P2355" i="144"/>
  <c r="P2356" i="144"/>
  <c r="P2357" i="144"/>
  <c r="P2358" i="144"/>
  <c r="P2359" i="144"/>
  <c r="P2360" i="144"/>
  <c r="P2361" i="144"/>
  <c r="P2362" i="144"/>
  <c r="P2363" i="144"/>
  <c r="P2364" i="144"/>
  <c r="P2365" i="144"/>
  <c r="P2366" i="144"/>
  <c r="P2367" i="144"/>
  <c r="P2368" i="144"/>
  <c r="P2369" i="144"/>
  <c r="P2370" i="144"/>
  <c r="P2371" i="144"/>
  <c r="P2372" i="144"/>
  <c r="P2373" i="144"/>
  <c r="P2374" i="144"/>
  <c r="P2375" i="144"/>
  <c r="P2376" i="144"/>
  <c r="P2377" i="144"/>
  <c r="P2378" i="144"/>
  <c r="P2379" i="144"/>
  <c r="P2380" i="144"/>
  <c r="P2381" i="144"/>
  <c r="P2382" i="144"/>
  <c r="P2383" i="144"/>
  <c r="P2384" i="144"/>
  <c r="P2385" i="144"/>
  <c r="P2386" i="144"/>
  <c r="P2387" i="144"/>
  <c r="P2388" i="144"/>
  <c r="P2389" i="144"/>
  <c r="P2390" i="144"/>
  <c r="P2391" i="144"/>
  <c r="P2392" i="144"/>
  <c r="P2393" i="144"/>
  <c r="P2394" i="144"/>
  <c r="P2395" i="144"/>
  <c r="P2396" i="144"/>
  <c r="P2397" i="144"/>
  <c r="P2398" i="144"/>
  <c r="P2399" i="144"/>
  <c r="P2400" i="144"/>
  <c r="P2401" i="144"/>
  <c r="P2402" i="144"/>
  <c r="P2403" i="144"/>
  <c r="P2404" i="144"/>
  <c r="P2405" i="144"/>
  <c r="P2406" i="144"/>
  <c r="P2407" i="144"/>
  <c r="P2408" i="144"/>
  <c r="P2409" i="144"/>
  <c r="P2410" i="144"/>
  <c r="P2411" i="144"/>
  <c r="P2412" i="144"/>
  <c r="P2413" i="144"/>
  <c r="P2414" i="144"/>
  <c r="P2415" i="144"/>
  <c r="P2416" i="144"/>
  <c r="P2417" i="144"/>
  <c r="P2418" i="144"/>
  <c r="P2419" i="144"/>
  <c r="P2420" i="144"/>
  <c r="P2421" i="144"/>
  <c r="P2422" i="144"/>
  <c r="P2423" i="144"/>
  <c r="P2424" i="144"/>
  <c r="P2425" i="144"/>
  <c r="P2426" i="144"/>
  <c r="P2427" i="144"/>
  <c r="P2428" i="144"/>
  <c r="P2429" i="144"/>
  <c r="P2430" i="144"/>
  <c r="P2431" i="144"/>
  <c r="P2432" i="144"/>
  <c r="P2433" i="144"/>
  <c r="P2434" i="144"/>
  <c r="P2435" i="144"/>
  <c r="P2436" i="144"/>
  <c r="P2437" i="144"/>
  <c r="P2438" i="144"/>
  <c r="P2439" i="144"/>
  <c r="P2440" i="144"/>
  <c r="P2441" i="144"/>
  <c r="P2442" i="144"/>
  <c r="P2443" i="144"/>
  <c r="P2444" i="144"/>
  <c r="P2445" i="144"/>
  <c r="P2446" i="144"/>
  <c r="P2447" i="144"/>
  <c r="P2448" i="144"/>
  <c r="P2449" i="144"/>
  <c r="P2450" i="144"/>
  <c r="P2451" i="144"/>
  <c r="P2452" i="144"/>
  <c r="P2453" i="144"/>
  <c r="P2454" i="144"/>
  <c r="P2455" i="144"/>
  <c r="P2456" i="144"/>
  <c r="P2457" i="144"/>
  <c r="P2458" i="144"/>
  <c r="P2459" i="144"/>
  <c r="P2460" i="144"/>
  <c r="P2461" i="144"/>
  <c r="P2462" i="144"/>
  <c r="P2463" i="144"/>
  <c r="P2464" i="144"/>
  <c r="P2465" i="144"/>
  <c r="P2466" i="144"/>
  <c r="P2467" i="144"/>
  <c r="P2468" i="144"/>
  <c r="P2469" i="144"/>
  <c r="P2470" i="144"/>
  <c r="P2471" i="144"/>
  <c r="P2472" i="144"/>
  <c r="P2473" i="144"/>
  <c r="P2474" i="144"/>
  <c r="P2475" i="144"/>
  <c r="P2476" i="144"/>
  <c r="P2477" i="144"/>
  <c r="P2478" i="144"/>
  <c r="P2479" i="144"/>
  <c r="P2480" i="144"/>
  <c r="P2481" i="144"/>
  <c r="P2482" i="144"/>
  <c r="P2483" i="144"/>
  <c r="P2484" i="144"/>
  <c r="P2485" i="144"/>
  <c r="P2486" i="144"/>
  <c r="P2487" i="144"/>
  <c r="P2488" i="144"/>
  <c r="P2489" i="144"/>
  <c r="P2490" i="144"/>
  <c r="P2491" i="144"/>
  <c r="P2492" i="144"/>
  <c r="P2493" i="144"/>
  <c r="P2494" i="144"/>
  <c r="P2495" i="144"/>
  <c r="P2496" i="144"/>
  <c r="P2497" i="144"/>
  <c r="P2498" i="144"/>
  <c r="P2499" i="144"/>
  <c r="P2500" i="144"/>
  <c r="P2501" i="144"/>
  <c r="P2502" i="144"/>
  <c r="P2503" i="144"/>
  <c r="P2504" i="144"/>
  <c r="P2505" i="144"/>
  <c r="P2506" i="144"/>
  <c r="P2507" i="144"/>
  <c r="P2508" i="144"/>
  <c r="P2509" i="144"/>
  <c r="P2510" i="144"/>
  <c r="P2511" i="144"/>
  <c r="P2512" i="144"/>
  <c r="P2513" i="144"/>
  <c r="P2514" i="144"/>
  <c r="P2515" i="144"/>
  <c r="P2516" i="144"/>
  <c r="P2517" i="144"/>
  <c r="P2518" i="144"/>
  <c r="P2519" i="144"/>
  <c r="P2520" i="144"/>
  <c r="P2521" i="144"/>
  <c r="P2522" i="144"/>
  <c r="P2523" i="144"/>
  <c r="P2524" i="144"/>
  <c r="P2525" i="144"/>
  <c r="P2526" i="144"/>
  <c r="P2527" i="144"/>
  <c r="P2528" i="144"/>
  <c r="P2529" i="144"/>
  <c r="P2530" i="144"/>
  <c r="P2531" i="144"/>
  <c r="P2532" i="144"/>
  <c r="P2533" i="144"/>
  <c r="P2534" i="144"/>
  <c r="P2535" i="144"/>
  <c r="P2536" i="144"/>
  <c r="P2537" i="144"/>
  <c r="P2538" i="144"/>
  <c r="P2539" i="144"/>
  <c r="P2540" i="144"/>
  <c r="P2541" i="144"/>
  <c r="P2542" i="144"/>
  <c r="P2543" i="144"/>
  <c r="P2544" i="144"/>
  <c r="P2545" i="144"/>
  <c r="P2546" i="144"/>
  <c r="P2547" i="144"/>
  <c r="P2548" i="144"/>
  <c r="P2549" i="144"/>
  <c r="P2550" i="144"/>
  <c r="P2551" i="144"/>
  <c r="P2552" i="144"/>
  <c r="P2553" i="144"/>
  <c r="P2554" i="144"/>
  <c r="P2555" i="144"/>
  <c r="P2556" i="144"/>
  <c r="P2557" i="144"/>
  <c r="P2558" i="144"/>
  <c r="P2559" i="144"/>
  <c r="P2560" i="144"/>
  <c r="P2561" i="144"/>
  <c r="P2562" i="144"/>
  <c r="P2563" i="144"/>
  <c r="P2564" i="144"/>
  <c r="P2565" i="144"/>
  <c r="P2566" i="144"/>
  <c r="P2567" i="144"/>
  <c r="P2568" i="144"/>
  <c r="P2569" i="144"/>
  <c r="P2570" i="144"/>
  <c r="P2571" i="144"/>
  <c r="P2572" i="144"/>
  <c r="P2573" i="144"/>
  <c r="P2574" i="144"/>
  <c r="P2575" i="144"/>
  <c r="P2576" i="144"/>
  <c r="P2577" i="144"/>
  <c r="P2578" i="144"/>
  <c r="P2579" i="144"/>
  <c r="P2580" i="144"/>
  <c r="P2581" i="144"/>
  <c r="P2582" i="144"/>
  <c r="P2583" i="144"/>
  <c r="P2584" i="144"/>
  <c r="P2585" i="144"/>
  <c r="P2586" i="144"/>
  <c r="P2587" i="144"/>
  <c r="P2588" i="144"/>
  <c r="P2589" i="144"/>
  <c r="P2590" i="144"/>
  <c r="P2591" i="144"/>
  <c r="P2592" i="144"/>
  <c r="P2593" i="144"/>
  <c r="P2594" i="144"/>
  <c r="P2595" i="144"/>
  <c r="P2596" i="144"/>
  <c r="P2597" i="144"/>
  <c r="P2598" i="144"/>
  <c r="P2599" i="144"/>
  <c r="P2600" i="144"/>
  <c r="P2601" i="144"/>
  <c r="P2602" i="144"/>
  <c r="P2603" i="144"/>
  <c r="P2604" i="144"/>
  <c r="P2605" i="144"/>
  <c r="P2606" i="144"/>
  <c r="P2607" i="144"/>
  <c r="P2608" i="144"/>
  <c r="P2609" i="144"/>
  <c r="P2610" i="144"/>
  <c r="P2611" i="144"/>
  <c r="P2612" i="144"/>
  <c r="P2613" i="144"/>
  <c r="P2614" i="144"/>
  <c r="P2615" i="144"/>
  <c r="P2616" i="144"/>
  <c r="P2617" i="144"/>
  <c r="P2618" i="144"/>
  <c r="P2619" i="144"/>
  <c r="P2620" i="144"/>
  <c r="P2621" i="144"/>
  <c r="P2622" i="144"/>
  <c r="P2623" i="144"/>
  <c r="P2624" i="144"/>
  <c r="P2625" i="144"/>
  <c r="P2626" i="144"/>
  <c r="P2627" i="144"/>
  <c r="P2628" i="144"/>
  <c r="P2629" i="144"/>
  <c r="P2630" i="144"/>
  <c r="P2631" i="144"/>
  <c r="P2632" i="144"/>
  <c r="P2633" i="144"/>
  <c r="P2634" i="144"/>
  <c r="P2635" i="144"/>
  <c r="P2636" i="144"/>
  <c r="P2637" i="144"/>
  <c r="P2638" i="144"/>
  <c r="P2639" i="144"/>
  <c r="P2640" i="144"/>
  <c r="P2641" i="144"/>
  <c r="P2642" i="144"/>
  <c r="P2643" i="144"/>
  <c r="P2644" i="144"/>
  <c r="P2645" i="144"/>
  <c r="P2646" i="144"/>
  <c r="P2647" i="144"/>
  <c r="P2648" i="144"/>
  <c r="P2649" i="144"/>
  <c r="P2650" i="144"/>
  <c r="P2651" i="144"/>
  <c r="P2652" i="144"/>
  <c r="P2653" i="144"/>
  <c r="P2654" i="144"/>
  <c r="P2655" i="144"/>
  <c r="P2656" i="144"/>
  <c r="P2657" i="144"/>
  <c r="P2658" i="144"/>
  <c r="P2659" i="144"/>
  <c r="P2660" i="144"/>
  <c r="P2661" i="144"/>
  <c r="P2662" i="144"/>
  <c r="P2663" i="144"/>
  <c r="P2664" i="144"/>
  <c r="P2665" i="144"/>
  <c r="P2666" i="144"/>
  <c r="P2667" i="144"/>
  <c r="P2668" i="144"/>
  <c r="P2669" i="144"/>
  <c r="P2670" i="144"/>
  <c r="P2671" i="144"/>
  <c r="P2672" i="144"/>
  <c r="P2673" i="144"/>
  <c r="P2674" i="144"/>
  <c r="P2675" i="144"/>
  <c r="P2676" i="144"/>
  <c r="P2677" i="144"/>
  <c r="P2678" i="144"/>
  <c r="P2679" i="144"/>
  <c r="P2680" i="144"/>
  <c r="P2681" i="144"/>
  <c r="P2682" i="144"/>
  <c r="P2683" i="144"/>
  <c r="P2684" i="144"/>
  <c r="P2685" i="144"/>
  <c r="P2686" i="144"/>
  <c r="P2687" i="144"/>
  <c r="P2688" i="144"/>
  <c r="P2689" i="144"/>
  <c r="P2690" i="144"/>
  <c r="P2691" i="144"/>
  <c r="P2692" i="144"/>
  <c r="P2693" i="144"/>
  <c r="P2694" i="144"/>
  <c r="P2695" i="144"/>
  <c r="P2696" i="144"/>
  <c r="P2697" i="144"/>
  <c r="P2698" i="144"/>
  <c r="P2699" i="144"/>
  <c r="P2700" i="144"/>
  <c r="P2701" i="144"/>
  <c r="P2702" i="144"/>
  <c r="P2703" i="144"/>
  <c r="P2704" i="144"/>
  <c r="P2705" i="144"/>
  <c r="P2706" i="144"/>
  <c r="P2707" i="144"/>
  <c r="P2708" i="144"/>
  <c r="P2709" i="144"/>
  <c r="P2710" i="144"/>
  <c r="P2711" i="144"/>
  <c r="P2712" i="144"/>
  <c r="P2713" i="144"/>
  <c r="P2714" i="144"/>
  <c r="P2715" i="144"/>
  <c r="P2716" i="144"/>
  <c r="P2717" i="144"/>
  <c r="P2718" i="144"/>
  <c r="P2719" i="144"/>
  <c r="P2720" i="144"/>
  <c r="P2721" i="144"/>
  <c r="P2722" i="144"/>
  <c r="P2723" i="144"/>
  <c r="P2724" i="144"/>
  <c r="P2725" i="144"/>
  <c r="P2726" i="144"/>
  <c r="P2727" i="144"/>
  <c r="P2728" i="144"/>
  <c r="P2729" i="144"/>
  <c r="P2730" i="144"/>
  <c r="P2731" i="144"/>
  <c r="P2732" i="144"/>
  <c r="P2733" i="144"/>
  <c r="P2734" i="144"/>
  <c r="P2735" i="144"/>
  <c r="P2736" i="144"/>
  <c r="P2737" i="144"/>
  <c r="P2738" i="144"/>
  <c r="P2739" i="144"/>
  <c r="P2740" i="144"/>
  <c r="P2741" i="144"/>
  <c r="P2742" i="144"/>
  <c r="P2743" i="144"/>
  <c r="P2744" i="144"/>
  <c r="P2745" i="144"/>
  <c r="P2746" i="144"/>
  <c r="P2747" i="144"/>
  <c r="P2748" i="144"/>
  <c r="P2749" i="144"/>
  <c r="P2750" i="144"/>
  <c r="P2751" i="144"/>
  <c r="P2752" i="144"/>
  <c r="P2753" i="144"/>
  <c r="P2754" i="144"/>
  <c r="P2755" i="144"/>
  <c r="P2756" i="144"/>
  <c r="P2757" i="144"/>
  <c r="P2758" i="144"/>
  <c r="P2759" i="144"/>
  <c r="P2760" i="144"/>
  <c r="P2761" i="144"/>
  <c r="P2762" i="144"/>
  <c r="P2763" i="144"/>
  <c r="P2764" i="144"/>
  <c r="P2765" i="144"/>
  <c r="P2766" i="144"/>
  <c r="P2767" i="144"/>
  <c r="P2768" i="144"/>
  <c r="P2769" i="144"/>
  <c r="P2770" i="144"/>
  <c r="P2771" i="144"/>
  <c r="P2772" i="144"/>
  <c r="P2773" i="144"/>
  <c r="P2774" i="144"/>
  <c r="P2775" i="144"/>
  <c r="P2776" i="144"/>
  <c r="P2777" i="144"/>
  <c r="P2778" i="144"/>
  <c r="P2779" i="144"/>
  <c r="P2780" i="144"/>
  <c r="P2781" i="144"/>
  <c r="P2782" i="144"/>
  <c r="P2783" i="144"/>
  <c r="P2784" i="144"/>
  <c r="P2785" i="144"/>
  <c r="P2786" i="144"/>
  <c r="P2787" i="144"/>
  <c r="P2788" i="144"/>
  <c r="P2789" i="144"/>
  <c r="P2790" i="144"/>
  <c r="P2791" i="144"/>
  <c r="P2792" i="144"/>
  <c r="P2793" i="144"/>
  <c r="P2794" i="144"/>
  <c r="P2795" i="144"/>
  <c r="P2796" i="144"/>
  <c r="P2797" i="144"/>
  <c r="P2798" i="144"/>
  <c r="P2799" i="144"/>
  <c r="P2800" i="144"/>
  <c r="P2801" i="144"/>
  <c r="P2802" i="144"/>
  <c r="P2803" i="144"/>
  <c r="P2804" i="144"/>
  <c r="P2805" i="144"/>
  <c r="P2806" i="144"/>
  <c r="P2807" i="144"/>
  <c r="P2808" i="144"/>
  <c r="P2809" i="144"/>
  <c r="P2810" i="144"/>
  <c r="P2811" i="144"/>
  <c r="P2812" i="144"/>
  <c r="P2813" i="144"/>
  <c r="P2814" i="144"/>
  <c r="P2815" i="144"/>
  <c r="P2816" i="144"/>
  <c r="P2817" i="144"/>
  <c r="P2818" i="144"/>
  <c r="P2819" i="144"/>
  <c r="P2820" i="144"/>
  <c r="P2821" i="144"/>
  <c r="P2822" i="144"/>
  <c r="P2823" i="144"/>
  <c r="P2824" i="144"/>
  <c r="P2825" i="144"/>
  <c r="P2826" i="144"/>
  <c r="P2827" i="144"/>
  <c r="P2828" i="144"/>
  <c r="P2829" i="144"/>
  <c r="P2830" i="144"/>
  <c r="P2831" i="144"/>
  <c r="P2832" i="144"/>
  <c r="P2833" i="144"/>
  <c r="P2834" i="144"/>
  <c r="P2835" i="144"/>
  <c r="P2836" i="144"/>
  <c r="P2837" i="144"/>
  <c r="P2838" i="144"/>
  <c r="P2839" i="144"/>
  <c r="P2840" i="144"/>
  <c r="P2841" i="144"/>
  <c r="P2842" i="144"/>
  <c r="P2843" i="144"/>
  <c r="P2844" i="144"/>
  <c r="P2845" i="144"/>
  <c r="P2846" i="144"/>
  <c r="P2847" i="144"/>
  <c r="P2848" i="144"/>
  <c r="P2849" i="144"/>
  <c r="P2850" i="144"/>
  <c r="P2851" i="144"/>
  <c r="P2852" i="144"/>
  <c r="P2853" i="144"/>
  <c r="P2854" i="144"/>
  <c r="P2855" i="144"/>
  <c r="P2856" i="144"/>
  <c r="P2857" i="144"/>
  <c r="P2858" i="144"/>
  <c r="P2859" i="144"/>
  <c r="P2860" i="144"/>
  <c r="P2861" i="144"/>
  <c r="P2862" i="144"/>
  <c r="P2863" i="144"/>
  <c r="P2864" i="144"/>
  <c r="P2865" i="144"/>
  <c r="P2866" i="144"/>
  <c r="P2867" i="144"/>
  <c r="P2868" i="144"/>
  <c r="P2869" i="144"/>
  <c r="P2870" i="144"/>
  <c r="P2871" i="144"/>
  <c r="P2872" i="144"/>
  <c r="P2873" i="144"/>
  <c r="P2874" i="144"/>
  <c r="P2875" i="144"/>
  <c r="P2876" i="144"/>
  <c r="P2877" i="144"/>
  <c r="P2878" i="144"/>
  <c r="P2879" i="144"/>
  <c r="P2880" i="144"/>
  <c r="P2881" i="144"/>
  <c r="P2882" i="144"/>
  <c r="P2883" i="144"/>
  <c r="P2884" i="144"/>
  <c r="P2885" i="144"/>
  <c r="P2886" i="144"/>
  <c r="P2887" i="144"/>
  <c r="P2888" i="144"/>
  <c r="P2889" i="144"/>
  <c r="P2890" i="144"/>
  <c r="P2891" i="144"/>
  <c r="P2892" i="144"/>
  <c r="P2893" i="144"/>
  <c r="P2894" i="144"/>
  <c r="P2895" i="144"/>
  <c r="P2896" i="144"/>
  <c r="P2897" i="144"/>
  <c r="P2898" i="144"/>
  <c r="P2899" i="144"/>
  <c r="P2900" i="144"/>
  <c r="P2901" i="144"/>
  <c r="P2902" i="144"/>
  <c r="P2903" i="144"/>
  <c r="P2904" i="144"/>
  <c r="P2905" i="144"/>
  <c r="P2906" i="144"/>
  <c r="P2907" i="144"/>
  <c r="P2908" i="144"/>
  <c r="P2909" i="144"/>
  <c r="P2910" i="144"/>
  <c r="P2911" i="144"/>
  <c r="P2912" i="144"/>
  <c r="P2913" i="144"/>
  <c r="P2914" i="144"/>
  <c r="P2915" i="144"/>
  <c r="P2916" i="144"/>
  <c r="P2917" i="144"/>
  <c r="P2918" i="144"/>
  <c r="P2919" i="144"/>
  <c r="P2920" i="144"/>
  <c r="P2921" i="144"/>
  <c r="P2922" i="144"/>
  <c r="P2923" i="144"/>
  <c r="P2924" i="144"/>
  <c r="P2925" i="144"/>
  <c r="P2926" i="144"/>
  <c r="P2927" i="144"/>
  <c r="P2928" i="144"/>
  <c r="P2929" i="144"/>
  <c r="P2930" i="144"/>
  <c r="P2931" i="144"/>
  <c r="P2932" i="144"/>
  <c r="P2933" i="144"/>
  <c r="P2934" i="144"/>
  <c r="P2935" i="144"/>
  <c r="P2936" i="144"/>
  <c r="P2937" i="144"/>
  <c r="P2938" i="144"/>
  <c r="P2939" i="144"/>
  <c r="P2940" i="144"/>
  <c r="P2941" i="144"/>
  <c r="P2942" i="144"/>
  <c r="P2943" i="144"/>
  <c r="P2944" i="144"/>
  <c r="P2945" i="144"/>
  <c r="P2946" i="144"/>
  <c r="P2947" i="144"/>
  <c r="P2948" i="144"/>
  <c r="P2949" i="144"/>
  <c r="P2950" i="144"/>
  <c r="P2951" i="144"/>
  <c r="P2952" i="144"/>
  <c r="P2953" i="144"/>
  <c r="P2954" i="144"/>
  <c r="P2955" i="144"/>
  <c r="P2956" i="144"/>
  <c r="P2957" i="144"/>
  <c r="P2958" i="144"/>
  <c r="P2959" i="144"/>
  <c r="P2960" i="144"/>
  <c r="P2961" i="144"/>
  <c r="P2962" i="144"/>
  <c r="P2963" i="144"/>
  <c r="P2964" i="144"/>
  <c r="P2965" i="144"/>
  <c r="P2966" i="144"/>
  <c r="P2967" i="144"/>
  <c r="P2968" i="144"/>
  <c r="P2969" i="144"/>
  <c r="P2970" i="144"/>
  <c r="P2971" i="144"/>
  <c r="P2972" i="144"/>
  <c r="P2973" i="144"/>
  <c r="P2974" i="144"/>
  <c r="P2975" i="144"/>
  <c r="P2976" i="144"/>
  <c r="P2977" i="144"/>
  <c r="P2978" i="144"/>
  <c r="P2979" i="144"/>
  <c r="P2980" i="144"/>
  <c r="P2981" i="144"/>
  <c r="P2982" i="144"/>
  <c r="P2983" i="144"/>
  <c r="P2984" i="144"/>
  <c r="P2985" i="144"/>
  <c r="P2986" i="144"/>
  <c r="P2987" i="144"/>
  <c r="P2988" i="144"/>
  <c r="P2989" i="144"/>
  <c r="P2990" i="144"/>
  <c r="P2991" i="144"/>
  <c r="P2992" i="144"/>
  <c r="P2993" i="144"/>
  <c r="P2994" i="144"/>
  <c r="P2995" i="144"/>
  <c r="P2996" i="144"/>
  <c r="P2997" i="144"/>
  <c r="P2998" i="144"/>
  <c r="P2999" i="144"/>
  <c r="P3000" i="144"/>
  <c r="P3001" i="144"/>
  <c r="P3002" i="144"/>
  <c r="P3003" i="144"/>
  <c r="P3004" i="144"/>
  <c r="P3005" i="144"/>
  <c r="P3006" i="144"/>
  <c r="P3007" i="144"/>
  <c r="P3008" i="144"/>
  <c r="P3009" i="144"/>
  <c r="P3010" i="144"/>
  <c r="P3011" i="144"/>
  <c r="P3012" i="144"/>
  <c r="P3013" i="144"/>
  <c r="P3014" i="144"/>
  <c r="P3015" i="144"/>
  <c r="P3016" i="144"/>
  <c r="P3017" i="144"/>
  <c r="P3018" i="144"/>
  <c r="P3019" i="144"/>
  <c r="P3020" i="144"/>
  <c r="P3021" i="144"/>
  <c r="P3022" i="144"/>
  <c r="P3023" i="144"/>
  <c r="P3024" i="144"/>
  <c r="P3025" i="144"/>
  <c r="P3026" i="144"/>
  <c r="P3027" i="144"/>
  <c r="P3028" i="144"/>
  <c r="P3029" i="144"/>
  <c r="P3030" i="144"/>
  <c r="P3031" i="144"/>
  <c r="P3032" i="144"/>
  <c r="P3033" i="144"/>
  <c r="P3034" i="144"/>
  <c r="P3035" i="144"/>
  <c r="P3036" i="144"/>
  <c r="P3037" i="144"/>
  <c r="P3038" i="144"/>
  <c r="P3039" i="144"/>
  <c r="P3040" i="144"/>
  <c r="P3041" i="144"/>
  <c r="P3042" i="144"/>
  <c r="P3043" i="144"/>
  <c r="P3044" i="144"/>
  <c r="P3045" i="144"/>
  <c r="P3046" i="144"/>
  <c r="P3047" i="144"/>
  <c r="P3048" i="144"/>
  <c r="P3049" i="144"/>
  <c r="P3050" i="144"/>
  <c r="P3051" i="144"/>
  <c r="P3052" i="144"/>
  <c r="P3053" i="144"/>
  <c r="P3054" i="144"/>
  <c r="P3055" i="144"/>
  <c r="P3056" i="144"/>
  <c r="P3057" i="144"/>
  <c r="P3058" i="144"/>
  <c r="P3059" i="144"/>
  <c r="P3060" i="144"/>
  <c r="P3061" i="144"/>
  <c r="P3062" i="144"/>
  <c r="P3063" i="144"/>
  <c r="P3064" i="144"/>
  <c r="P3065" i="144"/>
  <c r="P3066" i="144"/>
  <c r="P3067" i="144"/>
  <c r="P3068" i="144"/>
  <c r="P3069" i="144"/>
  <c r="P3070" i="144"/>
  <c r="P3071" i="144"/>
  <c r="P3072" i="144"/>
  <c r="P3073" i="144"/>
  <c r="P3074" i="144"/>
  <c r="P3075" i="144"/>
  <c r="P3076" i="144"/>
  <c r="P3077" i="144"/>
  <c r="P3078" i="144"/>
  <c r="P3079" i="144"/>
  <c r="P3080" i="144"/>
  <c r="P3081" i="144"/>
  <c r="P3082" i="144"/>
  <c r="P3083" i="144"/>
  <c r="P3084" i="144"/>
  <c r="P3085" i="144"/>
  <c r="P3086" i="144"/>
  <c r="P3087" i="144"/>
  <c r="P3088" i="144"/>
  <c r="P3089" i="144"/>
  <c r="P3090" i="144"/>
  <c r="P3091" i="144"/>
  <c r="P3092" i="144"/>
  <c r="P3093" i="144"/>
  <c r="P3094" i="144"/>
  <c r="P3095" i="144"/>
  <c r="P3096" i="144"/>
  <c r="P3097" i="144"/>
  <c r="P3098" i="144"/>
  <c r="P3099" i="144"/>
  <c r="P3100" i="144"/>
  <c r="P3101" i="144"/>
  <c r="P3102" i="144"/>
  <c r="P3103" i="144"/>
  <c r="P3104" i="144"/>
  <c r="P3105" i="144"/>
  <c r="P3106" i="144"/>
  <c r="P3107" i="144"/>
  <c r="P3108" i="144"/>
  <c r="P3109" i="144"/>
  <c r="P3110" i="144"/>
  <c r="P3111" i="144"/>
  <c r="P3112" i="144"/>
  <c r="P3113" i="144"/>
  <c r="P3114" i="144"/>
  <c r="P3115" i="144"/>
  <c r="P3116" i="144"/>
  <c r="P3117" i="144"/>
  <c r="P3118" i="144"/>
  <c r="P3119" i="144"/>
  <c r="P3120" i="144"/>
  <c r="P3121" i="144"/>
  <c r="P3122" i="144"/>
  <c r="P3123" i="144"/>
  <c r="P3124" i="144"/>
  <c r="P3125" i="144"/>
  <c r="P3126" i="144"/>
  <c r="P3127" i="144"/>
  <c r="P3128" i="144"/>
  <c r="P3129" i="144"/>
  <c r="P3130" i="144"/>
  <c r="P3131" i="144"/>
  <c r="P3132" i="144"/>
  <c r="P3133" i="144"/>
  <c r="P3134" i="144"/>
  <c r="P3135" i="144"/>
  <c r="P3136" i="144"/>
  <c r="P3137" i="144"/>
  <c r="P3138" i="144"/>
  <c r="P3139" i="144"/>
  <c r="P3140" i="144"/>
  <c r="P3141" i="144"/>
  <c r="P3142" i="144"/>
  <c r="P3143" i="144"/>
  <c r="P3144" i="144"/>
  <c r="P3145" i="144"/>
  <c r="P3146" i="144"/>
  <c r="P3147" i="144"/>
  <c r="P3148" i="144"/>
  <c r="P3149" i="144"/>
  <c r="P3150" i="144"/>
  <c r="P3151" i="144"/>
  <c r="P3152" i="144"/>
  <c r="P3153" i="144"/>
  <c r="P3154" i="144"/>
  <c r="P3155" i="144"/>
  <c r="P3156" i="144"/>
  <c r="P3157" i="144"/>
  <c r="P3158" i="144"/>
  <c r="P3159" i="144"/>
  <c r="P3160" i="144"/>
  <c r="P3161" i="144"/>
  <c r="P3162" i="144"/>
  <c r="P3163" i="144"/>
  <c r="P3164" i="144"/>
  <c r="P3165" i="144"/>
  <c r="P3166" i="144"/>
  <c r="P3167" i="144"/>
  <c r="P3168" i="144"/>
  <c r="P3169" i="144"/>
  <c r="P3170" i="144"/>
  <c r="P3171" i="144"/>
  <c r="P3172" i="144"/>
  <c r="P3173" i="144"/>
  <c r="P3174" i="144"/>
  <c r="P3175" i="144"/>
  <c r="P3176" i="144"/>
  <c r="P3177" i="144"/>
  <c r="P3178" i="144"/>
  <c r="P3179" i="144"/>
  <c r="P3180" i="144"/>
  <c r="P3181" i="144"/>
  <c r="P3182" i="144"/>
  <c r="P3183" i="144"/>
  <c r="P3184" i="144"/>
  <c r="P3185" i="144"/>
  <c r="P3186" i="144"/>
  <c r="P3187" i="144"/>
  <c r="P3188" i="144"/>
  <c r="P3189" i="144"/>
  <c r="P3190" i="144"/>
  <c r="P3191" i="144"/>
  <c r="P3192" i="144"/>
  <c r="P3193" i="144"/>
  <c r="P3194" i="144"/>
  <c r="P3195" i="144"/>
  <c r="P3196" i="144"/>
  <c r="P3197" i="144"/>
  <c r="P3198" i="144"/>
  <c r="P3199" i="144"/>
  <c r="P3200" i="144"/>
  <c r="P3201" i="144"/>
  <c r="P3202" i="144"/>
  <c r="P3203" i="144"/>
  <c r="P3204" i="144"/>
  <c r="P3205" i="144"/>
  <c r="P3206" i="144"/>
  <c r="P3207" i="144"/>
  <c r="P3208" i="144"/>
  <c r="P3209" i="144"/>
  <c r="P3210" i="144"/>
  <c r="P3211" i="144"/>
  <c r="P3212" i="144"/>
  <c r="P3213" i="144"/>
  <c r="P3214" i="144"/>
  <c r="P3215" i="144"/>
  <c r="P3216" i="144"/>
  <c r="P3217" i="144"/>
  <c r="P3218" i="144"/>
  <c r="P3219" i="144"/>
  <c r="P3220" i="144"/>
  <c r="P3221" i="144"/>
  <c r="P3222" i="144"/>
  <c r="P3223" i="144"/>
  <c r="P3224" i="144"/>
  <c r="P3225" i="144"/>
  <c r="P3226" i="144"/>
  <c r="P3227" i="144"/>
  <c r="P3228" i="144"/>
  <c r="P3229" i="144"/>
  <c r="P3230" i="144"/>
  <c r="P3231" i="144"/>
  <c r="P3232" i="144"/>
  <c r="P3233" i="144"/>
  <c r="P3234" i="144"/>
  <c r="P3235" i="144"/>
  <c r="P3236" i="144"/>
  <c r="P3237" i="144"/>
  <c r="P3238" i="144"/>
  <c r="P3239" i="144"/>
  <c r="P3240" i="144"/>
  <c r="P3241" i="144"/>
  <c r="P3242" i="144"/>
  <c r="P3243" i="144"/>
  <c r="P3244" i="144"/>
  <c r="P3245" i="144"/>
  <c r="P3246" i="144"/>
  <c r="P3247" i="144"/>
  <c r="P3248" i="144"/>
  <c r="P3249" i="144"/>
  <c r="P3250" i="144"/>
  <c r="P3251" i="144"/>
  <c r="P3252" i="144"/>
  <c r="P3253" i="144"/>
  <c r="P3254" i="144"/>
  <c r="P3255" i="144"/>
  <c r="P3256" i="144"/>
  <c r="P3257" i="144"/>
  <c r="P3258" i="144"/>
  <c r="P3259" i="144"/>
  <c r="P3260" i="144"/>
  <c r="P3261" i="144"/>
  <c r="P3262" i="144"/>
  <c r="P3263" i="144"/>
  <c r="P3264" i="144"/>
  <c r="P3265" i="144"/>
  <c r="P3266" i="144"/>
  <c r="P3267" i="144"/>
  <c r="P3268" i="144"/>
  <c r="P3269" i="144"/>
  <c r="P3270" i="144"/>
  <c r="P3271" i="144"/>
  <c r="P3272" i="144"/>
  <c r="P3273" i="144"/>
  <c r="P3274" i="144"/>
  <c r="P3275" i="144"/>
  <c r="P3276" i="144"/>
  <c r="P3277" i="144"/>
  <c r="P3278" i="144"/>
  <c r="P3279" i="144"/>
  <c r="P3280" i="144"/>
  <c r="P3281" i="144"/>
  <c r="P3282" i="144"/>
  <c r="P3283" i="144"/>
  <c r="P3284" i="144"/>
  <c r="P3285" i="144"/>
  <c r="P3286" i="144"/>
  <c r="P3287" i="144"/>
  <c r="P3288" i="144"/>
  <c r="P3289" i="144"/>
  <c r="P3290" i="144"/>
  <c r="P3291" i="144"/>
  <c r="P3292" i="144"/>
  <c r="P3293" i="144"/>
  <c r="P3294" i="144"/>
  <c r="P3295" i="144"/>
  <c r="P3296" i="144"/>
  <c r="P3297" i="144"/>
  <c r="P3298" i="144"/>
  <c r="P3299" i="144"/>
  <c r="P3300" i="144"/>
  <c r="P3301" i="144"/>
  <c r="P3302" i="144"/>
  <c r="P3303" i="144"/>
  <c r="P3304" i="144"/>
  <c r="P3305" i="144"/>
  <c r="P3306" i="144"/>
  <c r="P3307" i="144"/>
  <c r="P3308" i="144"/>
  <c r="P3309" i="144"/>
  <c r="P3310" i="144"/>
  <c r="P3311" i="144"/>
  <c r="P3312" i="144"/>
  <c r="P3313" i="144"/>
  <c r="P3314" i="144"/>
  <c r="P3315" i="144"/>
  <c r="P3316" i="144"/>
  <c r="P3317" i="144"/>
  <c r="P3318" i="144"/>
  <c r="P3319" i="144"/>
  <c r="P3320" i="144"/>
  <c r="P3321" i="144"/>
  <c r="P3322" i="144"/>
  <c r="P3323" i="144"/>
  <c r="P3324" i="144"/>
  <c r="P3325" i="144"/>
  <c r="P3326" i="144"/>
  <c r="P3327" i="144"/>
  <c r="P3328" i="144"/>
  <c r="P3329" i="144"/>
  <c r="P3330" i="144"/>
  <c r="P3331" i="144"/>
  <c r="P3332" i="144"/>
  <c r="P3333" i="144"/>
  <c r="P3334" i="144"/>
  <c r="P3335" i="144"/>
  <c r="P3336" i="144"/>
  <c r="P3337" i="144"/>
  <c r="P3338" i="144"/>
  <c r="P3339" i="144"/>
  <c r="P3340" i="144"/>
  <c r="P3341" i="144"/>
  <c r="P3342" i="144"/>
  <c r="P3343" i="144"/>
  <c r="P3344" i="144"/>
  <c r="P3345" i="144"/>
  <c r="P3346" i="144"/>
  <c r="P3347" i="144"/>
  <c r="P3348" i="144"/>
  <c r="P3349" i="144"/>
  <c r="P3350" i="144"/>
  <c r="P3351" i="144"/>
  <c r="P3352" i="144"/>
  <c r="P3353" i="144"/>
  <c r="P3354" i="144"/>
  <c r="P3355" i="144"/>
  <c r="P3356" i="144"/>
  <c r="P3357" i="144"/>
  <c r="P3358" i="144"/>
  <c r="P3359" i="144"/>
  <c r="P3360" i="144"/>
  <c r="P3361" i="144"/>
  <c r="P3362" i="144"/>
  <c r="P3363" i="144"/>
  <c r="P3364" i="144"/>
  <c r="P3365" i="144"/>
  <c r="P3366" i="144"/>
  <c r="P3367" i="144"/>
  <c r="P3368" i="144"/>
  <c r="P3369" i="144"/>
  <c r="P3370" i="144"/>
  <c r="P3371" i="144"/>
  <c r="P3372" i="144"/>
  <c r="P3373" i="144"/>
  <c r="P3374" i="144"/>
  <c r="P3375" i="144"/>
  <c r="P3376" i="144"/>
  <c r="P3377" i="144"/>
  <c r="P3378" i="144"/>
  <c r="P3379" i="144"/>
  <c r="P3380" i="144"/>
  <c r="P3381" i="144"/>
  <c r="P3382" i="144"/>
  <c r="P3383" i="144"/>
  <c r="P3384" i="144"/>
  <c r="P3385" i="144"/>
  <c r="P3386" i="144"/>
  <c r="P3387" i="144"/>
  <c r="P3388" i="144"/>
  <c r="P3389" i="144"/>
  <c r="P3390" i="144"/>
  <c r="P3391" i="144"/>
  <c r="P3392" i="144"/>
  <c r="P3393" i="144"/>
  <c r="P3394" i="144"/>
  <c r="P3395" i="144"/>
  <c r="P3396" i="144"/>
  <c r="P3397" i="144"/>
  <c r="P3398" i="144"/>
  <c r="P3399" i="144"/>
  <c r="P3400" i="144"/>
  <c r="P3401" i="144"/>
  <c r="P3402" i="144"/>
  <c r="P3403" i="144"/>
  <c r="P3404" i="144"/>
  <c r="P3405" i="144"/>
  <c r="P3406" i="144"/>
  <c r="P3407" i="144"/>
  <c r="P3408" i="144"/>
  <c r="P3409" i="144"/>
  <c r="P3410" i="144"/>
  <c r="P3411" i="144"/>
  <c r="P3412" i="144"/>
  <c r="P3413" i="144"/>
  <c r="P3414" i="144"/>
  <c r="P3415" i="144"/>
  <c r="P3416" i="144"/>
  <c r="P3417" i="144"/>
  <c r="P3418" i="144"/>
  <c r="P3419" i="144"/>
  <c r="P3420" i="144"/>
  <c r="P3421" i="144"/>
  <c r="P3422" i="144"/>
  <c r="P3423" i="144"/>
  <c r="P3424" i="144"/>
  <c r="P3425" i="144"/>
  <c r="P3426" i="144"/>
  <c r="P3427" i="144"/>
  <c r="P3428" i="144"/>
  <c r="P3429" i="144"/>
  <c r="P3430" i="144"/>
  <c r="P3431" i="144"/>
  <c r="P3432" i="144"/>
  <c r="P3433" i="144"/>
  <c r="P3434" i="144"/>
  <c r="P3435" i="144"/>
  <c r="P3436" i="144"/>
  <c r="P3437" i="144"/>
  <c r="P3438" i="144"/>
  <c r="P3439" i="144"/>
  <c r="P3440" i="144"/>
  <c r="P3441" i="144"/>
  <c r="P3442" i="144"/>
  <c r="P3443" i="144"/>
  <c r="P3444" i="144"/>
  <c r="P3445" i="144"/>
  <c r="P3446" i="144"/>
  <c r="P3447" i="144"/>
  <c r="P3448" i="144"/>
  <c r="P3449" i="144"/>
  <c r="P3450" i="144"/>
  <c r="P3451" i="144"/>
  <c r="P3452" i="144"/>
  <c r="P3453" i="144"/>
  <c r="P3454" i="144"/>
  <c r="P3455" i="144"/>
  <c r="P3456" i="144"/>
  <c r="P3457" i="144"/>
  <c r="P3458" i="144"/>
  <c r="P3459" i="144"/>
  <c r="P3460" i="144"/>
  <c r="P3461" i="144"/>
  <c r="P3462" i="144"/>
  <c r="P3463" i="144"/>
  <c r="P3464" i="144"/>
  <c r="P3465" i="144"/>
  <c r="P3466" i="144"/>
  <c r="P3467" i="144"/>
  <c r="P3468" i="144"/>
  <c r="P3469" i="144"/>
  <c r="P3470" i="144"/>
  <c r="P3471" i="144"/>
  <c r="P3472" i="144"/>
  <c r="P3473" i="144"/>
  <c r="P3474" i="144"/>
  <c r="P3475" i="144"/>
  <c r="P3476" i="144"/>
  <c r="P3477" i="144"/>
  <c r="P3478" i="144"/>
  <c r="P3479" i="144"/>
  <c r="P3480" i="144"/>
  <c r="P3481" i="144"/>
  <c r="P3482" i="144"/>
  <c r="P3483" i="144"/>
  <c r="P3484" i="144"/>
  <c r="P3485" i="144"/>
  <c r="P3486" i="144"/>
  <c r="P3487" i="144"/>
  <c r="P3488" i="144"/>
  <c r="P3489" i="144"/>
  <c r="P3490" i="144"/>
  <c r="P3491" i="144"/>
  <c r="P3492" i="144"/>
  <c r="P3493" i="144"/>
  <c r="P3494" i="144"/>
  <c r="P3495" i="144"/>
  <c r="P3496" i="144"/>
  <c r="P3497" i="144"/>
  <c r="P3498" i="144"/>
  <c r="P3499" i="144"/>
  <c r="P3500" i="144"/>
  <c r="P3501" i="144"/>
  <c r="P3502" i="144"/>
  <c r="P3503" i="144"/>
  <c r="P3504" i="144"/>
  <c r="P3505" i="144"/>
  <c r="P3506" i="144"/>
  <c r="P3507" i="144"/>
  <c r="P3508" i="144"/>
  <c r="P3509" i="144"/>
  <c r="P3510" i="144"/>
  <c r="P3511" i="144"/>
  <c r="P3512" i="144"/>
  <c r="P3513" i="144"/>
  <c r="P3514" i="144"/>
  <c r="P3515" i="144"/>
  <c r="P3516" i="144"/>
  <c r="P3517" i="144"/>
  <c r="P3518" i="144"/>
  <c r="P3519" i="144"/>
  <c r="P3520" i="144"/>
  <c r="P3521" i="144"/>
  <c r="P3522" i="144"/>
  <c r="P3523" i="144"/>
  <c r="P3524" i="144"/>
  <c r="P3525" i="144"/>
  <c r="P3526" i="144"/>
  <c r="P3527" i="144"/>
  <c r="P3528" i="144"/>
  <c r="P3529" i="144"/>
  <c r="P3530" i="144"/>
  <c r="P3531" i="144"/>
  <c r="P3532" i="144"/>
  <c r="P3533" i="144"/>
  <c r="P3534" i="144"/>
  <c r="P3535" i="144"/>
  <c r="P3536" i="144"/>
  <c r="P3537" i="144"/>
  <c r="P3538" i="144"/>
  <c r="P3539" i="144"/>
  <c r="P3540" i="144"/>
  <c r="P3541" i="144"/>
  <c r="P3542" i="144"/>
  <c r="P3543" i="144"/>
  <c r="P3544" i="144"/>
  <c r="P3545" i="144"/>
  <c r="P3546" i="144"/>
  <c r="P3547" i="144"/>
  <c r="P3548" i="144"/>
  <c r="P3549" i="144"/>
  <c r="P3550" i="144"/>
  <c r="P3551" i="144"/>
  <c r="P3552" i="144"/>
  <c r="P3553" i="144"/>
  <c r="P3554" i="144"/>
  <c r="P3555" i="144"/>
  <c r="P3556" i="144"/>
  <c r="P3557" i="144"/>
  <c r="P3558" i="144"/>
  <c r="P3559" i="144"/>
  <c r="P3560" i="144"/>
  <c r="P3561" i="144"/>
  <c r="P3562" i="144"/>
  <c r="P3563" i="144"/>
  <c r="P3564" i="144"/>
  <c r="P3565" i="144"/>
  <c r="P3566" i="144"/>
  <c r="P3567" i="144"/>
  <c r="P3568" i="144"/>
  <c r="P3569" i="144"/>
  <c r="P3570" i="144"/>
  <c r="P3571" i="144"/>
  <c r="P3572" i="144"/>
  <c r="P3573" i="144"/>
  <c r="P3574" i="144"/>
  <c r="P3575" i="144"/>
  <c r="P3576" i="144"/>
  <c r="P3577" i="144"/>
  <c r="P3578" i="144"/>
  <c r="P3579" i="144"/>
  <c r="P3580" i="144"/>
  <c r="P3581" i="144"/>
  <c r="P3582" i="144"/>
  <c r="P3583" i="144"/>
  <c r="P3584" i="144"/>
  <c r="P3585" i="144"/>
  <c r="P3586" i="144"/>
  <c r="P3587" i="144"/>
  <c r="P3588" i="144"/>
  <c r="P3589" i="144"/>
  <c r="P3590" i="144"/>
  <c r="P3591" i="144"/>
  <c r="P3592" i="144"/>
  <c r="P3593" i="144"/>
  <c r="P3594" i="144"/>
  <c r="P3595" i="144"/>
  <c r="P3596" i="144"/>
  <c r="P3597" i="144"/>
  <c r="P3598" i="144"/>
  <c r="P3599" i="144"/>
  <c r="P3600" i="144"/>
  <c r="P3601" i="144"/>
  <c r="P3602" i="144"/>
  <c r="P3603" i="144"/>
  <c r="P3604" i="144"/>
  <c r="P3605" i="144"/>
  <c r="P3606" i="144"/>
  <c r="P3607" i="144"/>
  <c r="P3608" i="144"/>
  <c r="P3609" i="144"/>
  <c r="P3610" i="144"/>
  <c r="P3611" i="144"/>
  <c r="P3612" i="144"/>
  <c r="P3613" i="144"/>
  <c r="P3614" i="144"/>
  <c r="P3615" i="144"/>
  <c r="P3616" i="144"/>
  <c r="P3617" i="144"/>
  <c r="P3618" i="144"/>
  <c r="P3619" i="144"/>
  <c r="P3620" i="144"/>
  <c r="P3621" i="144"/>
  <c r="P3622" i="144"/>
  <c r="P3623" i="144"/>
  <c r="P3624" i="144"/>
  <c r="P3625" i="144"/>
  <c r="P3626" i="144"/>
  <c r="P3627" i="144"/>
  <c r="P3628" i="144"/>
  <c r="P3629" i="144"/>
  <c r="P3630" i="144"/>
  <c r="P3631" i="144"/>
  <c r="P3632" i="144"/>
  <c r="P3633" i="144"/>
  <c r="P3634" i="144"/>
  <c r="P3635" i="144"/>
  <c r="P3636" i="144"/>
  <c r="P3637" i="144"/>
  <c r="P3638" i="144"/>
  <c r="P3639" i="144"/>
  <c r="P3640" i="144"/>
  <c r="P3641" i="144"/>
  <c r="P3642" i="144"/>
  <c r="P3643" i="144"/>
  <c r="P3644" i="144"/>
  <c r="P3645" i="144"/>
  <c r="P3646" i="144"/>
  <c r="P3647" i="144"/>
  <c r="P3648" i="144"/>
  <c r="P3649" i="144"/>
  <c r="P3650" i="144"/>
  <c r="P3651" i="144"/>
  <c r="P3652" i="144"/>
  <c r="P3653" i="144"/>
  <c r="P3654" i="144"/>
  <c r="P3655" i="144"/>
  <c r="P3656" i="144"/>
  <c r="P3657" i="144"/>
  <c r="P3658" i="144"/>
  <c r="P3659" i="144"/>
  <c r="P3660" i="144"/>
  <c r="P3661" i="144"/>
  <c r="P3662" i="144"/>
  <c r="P3663" i="144"/>
  <c r="P3664" i="144"/>
  <c r="P3665" i="144"/>
  <c r="P3666" i="144"/>
  <c r="P3667" i="144"/>
  <c r="P3668" i="144"/>
  <c r="P3669" i="144"/>
  <c r="P3670" i="144"/>
  <c r="P3671" i="144"/>
  <c r="P3672" i="144"/>
  <c r="P3673" i="144"/>
  <c r="P3674" i="144"/>
  <c r="P3675" i="144"/>
  <c r="P3676" i="144"/>
  <c r="P3677" i="144"/>
  <c r="P3678" i="144"/>
  <c r="P3679" i="144"/>
  <c r="P3680" i="144"/>
  <c r="P3681" i="144"/>
  <c r="P3682" i="144"/>
  <c r="P3683" i="144"/>
  <c r="P3684" i="144"/>
  <c r="P3685" i="144"/>
  <c r="P3686" i="144"/>
  <c r="P3687" i="144"/>
  <c r="P3688" i="144"/>
  <c r="P3689" i="144"/>
  <c r="P3690" i="144"/>
  <c r="P3691" i="144"/>
  <c r="P3692" i="144"/>
  <c r="P3693" i="144"/>
  <c r="P3694" i="144"/>
  <c r="P3695" i="144"/>
  <c r="P3696" i="144"/>
  <c r="P3697" i="144"/>
  <c r="P3698" i="144"/>
  <c r="P3699" i="144"/>
  <c r="P3700" i="144"/>
  <c r="P3701" i="144"/>
  <c r="P3702" i="144"/>
  <c r="P3703" i="144"/>
  <c r="P3704" i="144"/>
  <c r="P3705" i="144"/>
  <c r="P3706" i="144"/>
  <c r="P3707" i="144"/>
  <c r="P3708" i="144"/>
  <c r="P3709" i="144"/>
  <c r="P3710" i="144"/>
  <c r="P3711" i="144"/>
  <c r="P3712" i="144"/>
  <c r="P3713" i="144"/>
  <c r="P3714" i="144"/>
  <c r="P3715" i="144"/>
  <c r="P3716" i="144"/>
  <c r="P3717" i="144"/>
  <c r="P3718" i="144"/>
  <c r="P3719" i="144"/>
  <c r="P3720" i="144"/>
  <c r="P3721" i="144"/>
  <c r="P3722" i="144"/>
  <c r="P3723" i="144"/>
  <c r="P3724" i="144"/>
  <c r="P3725" i="144"/>
  <c r="P3726" i="144"/>
  <c r="P3727" i="144"/>
  <c r="P3728" i="144"/>
  <c r="P3729" i="144"/>
  <c r="P3730" i="144"/>
  <c r="P3731" i="144"/>
  <c r="P3732" i="144"/>
  <c r="P3733" i="144"/>
  <c r="P3734" i="144"/>
  <c r="P3735" i="144"/>
  <c r="P3736" i="144"/>
  <c r="P3737" i="144"/>
  <c r="P3738" i="144"/>
  <c r="P3739" i="144"/>
  <c r="P3740" i="144"/>
  <c r="P3741" i="144"/>
  <c r="P3742" i="144"/>
  <c r="P3743" i="144"/>
  <c r="P3744" i="144"/>
  <c r="P3745" i="144"/>
  <c r="P3746" i="144"/>
  <c r="P3747" i="144"/>
  <c r="P3748" i="144"/>
  <c r="P3749" i="144"/>
  <c r="P3750" i="144"/>
  <c r="P3751" i="144"/>
  <c r="P3752" i="144"/>
  <c r="P3753" i="144"/>
  <c r="P3754" i="144"/>
  <c r="P3755" i="144"/>
  <c r="P3756" i="144"/>
  <c r="P3757" i="144"/>
  <c r="P3758" i="144"/>
  <c r="P3759" i="144"/>
  <c r="P3760" i="144"/>
  <c r="P3761" i="144"/>
  <c r="P3762" i="144"/>
  <c r="P3763" i="144"/>
  <c r="P3764" i="144"/>
  <c r="P3765" i="144"/>
  <c r="P3766" i="144"/>
  <c r="P3767" i="144"/>
  <c r="P3768" i="144"/>
  <c r="P3769" i="144"/>
  <c r="P3770" i="144"/>
  <c r="P3771" i="144"/>
  <c r="P3772" i="144"/>
  <c r="P3773" i="144"/>
  <c r="P3774" i="144"/>
  <c r="P3775" i="144"/>
  <c r="P3776" i="144"/>
  <c r="P3777" i="144"/>
  <c r="P3778" i="144"/>
  <c r="P3779" i="144"/>
  <c r="P3780" i="144"/>
  <c r="P3781" i="144"/>
  <c r="P3782" i="144"/>
  <c r="P3783" i="144"/>
  <c r="P3784" i="144"/>
  <c r="P3785" i="144"/>
  <c r="P3786" i="144"/>
  <c r="P3787" i="144"/>
  <c r="P3788" i="144"/>
  <c r="P3789" i="144"/>
  <c r="P3790" i="144"/>
  <c r="P3791" i="144"/>
  <c r="P3792" i="144"/>
  <c r="P3793" i="144"/>
  <c r="P3794" i="144"/>
  <c r="P3795" i="144"/>
  <c r="P3796" i="144"/>
  <c r="P3797" i="144"/>
  <c r="P3798" i="144"/>
  <c r="P3799" i="144"/>
  <c r="P3800" i="144"/>
  <c r="P3801" i="144"/>
  <c r="P3802" i="144"/>
  <c r="P3803" i="144"/>
  <c r="P3804" i="144"/>
  <c r="P3805" i="144"/>
  <c r="P3806" i="144"/>
  <c r="P3807" i="144"/>
  <c r="P3808" i="144"/>
  <c r="P3809" i="144"/>
  <c r="P3810" i="144"/>
  <c r="P3811" i="144"/>
  <c r="P3812" i="144"/>
  <c r="P3813" i="144"/>
  <c r="P3814" i="144"/>
  <c r="P3815" i="144"/>
  <c r="P3816" i="144"/>
  <c r="P3817" i="144"/>
  <c r="P3818" i="144"/>
  <c r="P3819" i="144"/>
  <c r="P3820" i="144"/>
  <c r="P3821" i="144"/>
  <c r="P3822" i="144"/>
  <c r="P3823" i="144"/>
  <c r="P3824" i="144"/>
  <c r="P3825" i="144"/>
  <c r="P3826" i="144"/>
  <c r="P3827" i="144"/>
  <c r="P3828" i="144"/>
  <c r="P3829" i="144"/>
  <c r="P3830" i="144"/>
  <c r="P3831" i="144"/>
  <c r="P3832" i="144"/>
  <c r="P3833" i="144"/>
  <c r="P3834" i="144"/>
  <c r="P3835" i="144"/>
  <c r="P3836" i="144"/>
  <c r="P3837" i="144"/>
  <c r="P3838" i="144"/>
  <c r="P3839" i="144"/>
  <c r="P3840" i="144"/>
  <c r="P3841" i="144"/>
  <c r="P3842" i="144"/>
  <c r="P3843" i="144"/>
  <c r="P3844" i="144"/>
  <c r="P3845" i="144"/>
  <c r="P3846" i="144"/>
  <c r="P3847" i="144"/>
  <c r="P3848" i="144"/>
  <c r="P3849" i="144"/>
  <c r="P3850" i="144"/>
  <c r="P3851" i="144"/>
  <c r="P3852" i="144"/>
  <c r="P3853" i="144"/>
  <c r="P3854" i="144"/>
  <c r="P3855" i="144"/>
  <c r="P3856" i="144"/>
  <c r="P3857" i="144"/>
  <c r="P3858" i="144"/>
  <c r="P3859" i="144"/>
  <c r="P3860" i="144"/>
  <c r="P3861" i="144"/>
  <c r="P3862" i="144"/>
  <c r="P3863" i="144"/>
  <c r="P3864" i="144"/>
  <c r="P3865" i="144"/>
  <c r="P3866" i="144"/>
  <c r="P3867" i="144"/>
  <c r="P3868" i="144"/>
  <c r="P3869" i="144"/>
  <c r="P3870" i="144"/>
  <c r="P3871" i="144"/>
  <c r="P3872" i="144"/>
  <c r="P3873" i="144"/>
  <c r="P3874" i="144"/>
  <c r="P3875" i="144"/>
  <c r="P3876" i="144"/>
  <c r="P3877" i="144"/>
  <c r="P3878" i="144"/>
  <c r="P3879" i="144"/>
  <c r="P3880" i="144"/>
  <c r="P3881" i="144"/>
  <c r="P3882" i="144"/>
  <c r="P3883" i="144"/>
  <c r="P3884" i="144"/>
  <c r="P3885" i="144"/>
  <c r="P3886" i="144"/>
  <c r="P3887" i="144"/>
  <c r="P3888" i="144"/>
  <c r="P3889" i="144"/>
  <c r="P3890" i="144"/>
  <c r="P3891" i="144"/>
  <c r="P3892" i="144"/>
  <c r="P3893" i="144"/>
  <c r="P3894" i="144"/>
  <c r="P3895" i="144"/>
  <c r="P3896" i="144"/>
  <c r="P3897" i="144"/>
  <c r="P3898" i="144"/>
  <c r="P3899" i="144"/>
  <c r="P3900" i="144"/>
  <c r="P3901" i="144"/>
  <c r="P3902" i="144"/>
  <c r="P3903" i="144"/>
  <c r="P3904" i="144"/>
  <c r="P3905" i="144"/>
  <c r="P3906" i="144"/>
  <c r="P3907" i="144"/>
  <c r="P3908" i="144"/>
  <c r="P3909" i="144"/>
  <c r="P3910" i="144"/>
  <c r="P3911" i="144"/>
  <c r="P3912" i="144"/>
  <c r="P3913" i="144"/>
  <c r="P3914" i="144"/>
  <c r="P3915" i="144"/>
  <c r="P3916" i="144"/>
  <c r="P3917" i="144"/>
  <c r="P3918" i="144"/>
  <c r="P3919" i="144"/>
  <c r="P3920" i="144"/>
  <c r="P3921" i="144"/>
  <c r="P3922" i="144"/>
  <c r="P3923" i="144"/>
  <c r="P3924" i="144"/>
  <c r="P3925" i="144"/>
  <c r="P3926" i="144"/>
  <c r="P3927" i="144"/>
  <c r="P3928" i="144"/>
  <c r="P3929" i="144"/>
  <c r="P3930" i="144"/>
  <c r="P3931" i="144"/>
  <c r="P3932" i="144"/>
  <c r="P3933" i="144"/>
  <c r="P3934" i="144"/>
  <c r="P3935" i="144"/>
  <c r="P3936" i="144"/>
  <c r="P3937" i="144"/>
  <c r="P3938" i="144"/>
  <c r="P3939" i="144"/>
  <c r="P3940" i="144"/>
  <c r="P3941" i="144"/>
  <c r="P3942" i="144"/>
  <c r="P3943" i="144"/>
  <c r="P3944" i="144"/>
  <c r="P3945" i="144"/>
  <c r="P3946" i="144"/>
  <c r="P3947" i="144"/>
  <c r="P3948" i="144"/>
  <c r="P3949" i="144"/>
  <c r="P3950" i="144"/>
  <c r="P3951" i="144"/>
  <c r="P3952" i="144"/>
  <c r="P3953" i="144"/>
  <c r="P3954" i="144"/>
  <c r="P3955" i="144"/>
  <c r="P3956" i="144"/>
  <c r="P3957" i="144"/>
  <c r="P3958" i="144"/>
  <c r="P3959" i="144"/>
  <c r="P3960" i="144"/>
  <c r="P3961" i="144"/>
  <c r="P3962" i="144"/>
  <c r="P3963" i="144"/>
  <c r="P3964" i="144"/>
  <c r="P3965" i="144"/>
  <c r="P3966" i="144"/>
  <c r="P3967" i="144"/>
  <c r="P3968" i="144"/>
  <c r="P3969" i="144"/>
  <c r="P3970" i="144"/>
  <c r="P3971" i="144"/>
  <c r="P3972" i="144"/>
  <c r="P3973" i="144"/>
  <c r="P3974" i="144"/>
  <c r="P3975" i="144"/>
  <c r="P3976" i="144"/>
  <c r="P3977" i="144"/>
  <c r="P3978" i="144"/>
  <c r="P3979" i="144"/>
  <c r="P3980" i="144"/>
  <c r="P3981" i="144"/>
  <c r="P3982" i="144"/>
  <c r="P3983" i="144"/>
  <c r="P3984" i="144"/>
  <c r="P3985" i="144"/>
  <c r="P3986" i="144"/>
  <c r="P3987" i="144"/>
  <c r="P3988" i="144"/>
  <c r="P3989" i="144"/>
  <c r="P3990" i="144"/>
  <c r="P3991" i="144"/>
  <c r="P3992" i="144"/>
  <c r="P3993" i="144"/>
  <c r="P3994" i="144"/>
  <c r="P3995" i="144"/>
  <c r="P3996" i="144"/>
  <c r="P3997" i="144"/>
  <c r="P3998" i="144"/>
  <c r="P3999" i="144"/>
  <c r="P4000" i="144"/>
  <c r="P4001" i="144"/>
  <c r="P4002" i="144"/>
  <c r="P4003" i="144"/>
  <c r="P4004" i="144"/>
  <c r="P4005" i="144"/>
  <c r="P4006" i="144"/>
  <c r="P4007" i="144"/>
  <c r="P4008" i="144"/>
  <c r="P4009" i="144"/>
  <c r="P4010" i="144"/>
  <c r="P4011" i="144"/>
  <c r="P4012" i="144"/>
  <c r="P4013" i="144"/>
  <c r="P4014" i="144"/>
  <c r="P4015" i="144"/>
  <c r="P4016" i="144"/>
  <c r="P4017" i="144"/>
  <c r="P4018" i="144"/>
  <c r="P4019" i="144"/>
  <c r="P4020" i="144"/>
  <c r="P4021" i="144"/>
  <c r="P4022" i="144"/>
  <c r="P4023" i="144"/>
  <c r="P4024" i="144"/>
  <c r="P4025" i="144"/>
  <c r="P4026" i="144"/>
  <c r="P4027" i="144"/>
  <c r="P4028" i="144"/>
  <c r="P4029" i="144"/>
  <c r="P4030" i="144"/>
  <c r="P4031" i="144"/>
  <c r="P4032" i="144"/>
  <c r="P4033" i="144"/>
  <c r="P4034" i="144"/>
  <c r="P4035" i="144"/>
  <c r="P4036" i="144"/>
  <c r="P4037" i="144"/>
  <c r="P4038" i="144"/>
  <c r="P4039" i="144"/>
  <c r="P4040" i="144"/>
  <c r="P4041" i="144"/>
  <c r="P4042" i="144"/>
  <c r="P4043" i="144"/>
  <c r="P4044" i="144"/>
  <c r="P4045" i="144"/>
  <c r="P4046" i="144"/>
  <c r="P4047" i="144"/>
  <c r="P4048" i="144"/>
  <c r="P4049" i="144"/>
  <c r="P4050" i="144"/>
  <c r="P4051" i="144"/>
  <c r="P4052" i="144"/>
  <c r="P4053" i="144"/>
  <c r="P4054" i="144"/>
  <c r="P4055" i="144"/>
  <c r="P4056" i="144"/>
  <c r="P4057" i="144"/>
  <c r="P4058" i="144"/>
  <c r="P4059" i="144"/>
  <c r="P4060" i="144"/>
  <c r="P4061" i="144"/>
  <c r="P4062" i="144"/>
  <c r="P4063" i="144"/>
  <c r="P4064" i="144"/>
  <c r="P4065" i="144"/>
  <c r="P4066" i="144"/>
  <c r="P4067" i="144"/>
  <c r="P4068" i="144"/>
  <c r="P4069" i="144"/>
  <c r="P4070" i="144"/>
  <c r="P4071" i="144"/>
  <c r="P4072" i="144"/>
  <c r="P4073" i="144"/>
  <c r="P4074" i="144"/>
  <c r="P4075" i="144"/>
  <c r="P4076" i="144"/>
  <c r="P4077" i="144"/>
  <c r="P4078" i="144"/>
  <c r="P4079" i="144"/>
  <c r="P4080" i="144"/>
  <c r="P4081" i="144"/>
  <c r="P4082" i="144"/>
  <c r="P4083" i="144"/>
  <c r="P4084" i="144"/>
  <c r="P4085" i="144"/>
  <c r="P4086" i="144"/>
  <c r="P4087" i="144"/>
  <c r="P4088" i="144"/>
  <c r="P4089" i="144"/>
  <c r="P4090" i="144"/>
  <c r="P4091" i="144"/>
  <c r="P4092" i="144"/>
  <c r="P4093" i="144"/>
  <c r="P4094" i="144"/>
  <c r="P4095" i="144"/>
  <c r="P4096" i="144"/>
  <c r="P4097" i="144"/>
  <c r="P4098" i="144"/>
  <c r="P4099" i="144"/>
  <c r="P4100" i="144"/>
  <c r="P4101" i="144"/>
  <c r="P4102" i="144"/>
  <c r="P4103" i="144"/>
  <c r="P4104" i="144"/>
  <c r="P4105" i="144"/>
  <c r="P4106" i="144"/>
  <c r="P4107" i="144"/>
  <c r="P4108" i="144"/>
  <c r="P4109" i="144"/>
  <c r="P4110" i="144"/>
  <c r="P4111" i="144"/>
  <c r="P4112" i="144"/>
  <c r="P4113" i="144"/>
  <c r="P4114" i="144"/>
  <c r="P4115" i="144"/>
  <c r="P4116" i="144"/>
  <c r="P4117" i="144"/>
  <c r="P4118" i="144"/>
  <c r="P4119" i="144"/>
  <c r="P4120" i="144"/>
  <c r="P4121" i="144"/>
  <c r="P4122" i="144"/>
  <c r="P4123" i="144"/>
  <c r="P4124" i="144"/>
  <c r="P4125" i="144"/>
  <c r="P4126" i="144"/>
  <c r="P4127" i="144"/>
  <c r="P4128" i="144"/>
  <c r="P4129" i="144"/>
  <c r="P4130" i="144"/>
  <c r="P4131" i="144"/>
  <c r="P4132" i="144"/>
  <c r="P4133" i="144"/>
  <c r="P4134" i="144"/>
  <c r="P4135" i="144"/>
  <c r="P4136" i="144"/>
  <c r="P4137" i="144"/>
  <c r="P4138" i="144"/>
  <c r="P4139" i="144"/>
  <c r="P4140" i="144"/>
  <c r="P4141" i="144"/>
  <c r="P4142" i="144"/>
  <c r="P4143" i="144"/>
  <c r="P4144" i="144"/>
  <c r="P4145" i="144"/>
  <c r="P4146" i="144"/>
  <c r="P4147" i="144"/>
  <c r="P4148" i="144"/>
  <c r="P4149" i="144"/>
  <c r="P4150" i="144"/>
  <c r="P4151" i="144"/>
  <c r="P4152" i="144"/>
  <c r="P4153" i="144"/>
  <c r="P4154" i="144"/>
  <c r="P4155" i="144"/>
  <c r="P4156" i="144"/>
  <c r="P4157" i="144"/>
  <c r="P4158" i="144"/>
  <c r="P4159" i="144"/>
  <c r="P4160" i="144"/>
  <c r="P4161" i="144"/>
  <c r="P4162" i="144"/>
  <c r="P4163" i="144"/>
  <c r="P4164" i="144"/>
  <c r="P4165" i="144"/>
  <c r="P4166" i="144"/>
  <c r="P4167" i="144"/>
  <c r="P4168" i="144"/>
  <c r="P4169" i="144"/>
  <c r="P4170" i="144"/>
  <c r="P4171" i="144"/>
  <c r="P4172" i="144"/>
  <c r="P4173" i="144"/>
  <c r="P4174" i="144"/>
  <c r="P4175" i="144"/>
  <c r="P4176" i="144"/>
  <c r="P4177" i="144"/>
  <c r="P4178" i="144"/>
  <c r="P4179" i="144"/>
  <c r="P4180" i="144"/>
  <c r="P4181" i="144"/>
  <c r="P4182" i="144"/>
  <c r="P4183" i="144"/>
  <c r="P4184" i="144"/>
  <c r="P4185" i="144"/>
  <c r="P4186" i="144"/>
  <c r="P4187" i="144"/>
  <c r="P4188" i="144"/>
  <c r="P4189" i="144"/>
  <c r="P4190" i="144"/>
  <c r="P4191" i="144"/>
  <c r="P4192" i="144"/>
  <c r="P4193" i="144"/>
  <c r="P4194" i="144"/>
  <c r="P4195" i="144"/>
  <c r="P4196" i="144"/>
  <c r="P4197" i="144"/>
  <c r="P4198" i="144"/>
  <c r="P4199" i="144"/>
  <c r="P4200" i="144"/>
  <c r="P4201" i="144"/>
  <c r="P4202" i="144"/>
  <c r="P4203" i="144"/>
  <c r="P4204" i="144"/>
  <c r="P4205" i="144"/>
  <c r="P4206" i="144"/>
  <c r="P4207" i="144"/>
  <c r="P4208" i="144"/>
  <c r="P4209" i="144"/>
  <c r="P4210" i="144"/>
  <c r="P4211" i="144"/>
  <c r="P4212" i="144"/>
  <c r="P4213" i="144"/>
  <c r="P4214" i="144"/>
  <c r="P4215" i="144"/>
  <c r="P4216" i="144"/>
  <c r="P4217" i="144"/>
  <c r="P4218" i="144"/>
  <c r="P4219" i="144"/>
  <c r="P4220" i="144"/>
  <c r="P4221" i="144"/>
  <c r="P4222" i="144"/>
  <c r="P4223" i="144"/>
  <c r="P4224" i="144"/>
  <c r="P4225" i="144"/>
  <c r="P4226" i="144"/>
  <c r="P4227" i="144"/>
  <c r="P4228" i="144"/>
  <c r="P4229" i="144"/>
  <c r="P4230" i="144"/>
  <c r="P4231" i="144"/>
  <c r="P4232" i="144"/>
  <c r="P4233" i="144"/>
  <c r="P4234" i="144"/>
  <c r="P4235" i="144"/>
  <c r="P4236" i="144"/>
  <c r="P4237" i="144"/>
  <c r="P4238" i="144"/>
  <c r="P4239" i="144"/>
  <c r="P4240" i="144"/>
  <c r="P4241" i="144"/>
  <c r="P4242" i="144"/>
  <c r="P4243" i="144"/>
  <c r="P4244" i="144"/>
  <c r="P4245" i="144"/>
  <c r="P4246" i="144"/>
  <c r="P4247" i="144"/>
  <c r="P4248" i="144"/>
  <c r="P4249" i="144"/>
  <c r="P4250" i="144"/>
  <c r="P4251" i="144"/>
  <c r="P4252" i="144"/>
  <c r="P4253" i="144"/>
  <c r="P4254" i="144"/>
  <c r="P4255" i="144"/>
  <c r="P4256" i="144"/>
  <c r="P4257" i="144"/>
  <c r="P4258" i="144"/>
  <c r="P4259" i="144"/>
  <c r="P4260" i="144"/>
  <c r="P4261" i="144"/>
  <c r="P4262" i="144"/>
  <c r="P4263" i="144"/>
  <c r="P4264" i="144"/>
  <c r="P4265" i="144"/>
  <c r="P4266" i="144"/>
  <c r="P4267" i="144"/>
  <c r="P4268" i="144"/>
  <c r="P4269" i="144"/>
  <c r="P4270" i="144"/>
  <c r="P4271" i="144"/>
  <c r="P4272" i="144"/>
  <c r="P4273" i="144"/>
  <c r="P4274" i="144"/>
  <c r="P4275" i="144"/>
  <c r="P4276" i="144"/>
  <c r="P4277" i="144"/>
  <c r="P4278" i="144"/>
  <c r="P4279" i="144"/>
  <c r="P4280" i="144"/>
  <c r="P4281" i="144"/>
  <c r="P4282" i="144"/>
  <c r="P4283" i="144"/>
  <c r="P4284" i="144"/>
  <c r="P4285" i="144"/>
  <c r="P4286" i="144"/>
  <c r="P4287" i="144"/>
  <c r="P4288" i="144"/>
  <c r="P4289" i="144"/>
  <c r="P4290" i="144"/>
  <c r="P4291" i="144"/>
  <c r="P4292" i="144"/>
  <c r="P4293" i="144"/>
  <c r="P4294" i="144"/>
  <c r="P4295" i="144"/>
  <c r="P4296" i="144"/>
  <c r="P4297" i="144"/>
  <c r="P4298" i="144"/>
  <c r="P4299" i="144"/>
  <c r="P4300" i="144"/>
  <c r="P4301" i="144"/>
  <c r="P4302" i="144"/>
  <c r="P4303" i="144"/>
  <c r="P4304" i="144"/>
  <c r="P4305" i="144"/>
  <c r="P4306" i="144"/>
  <c r="P4307" i="144"/>
  <c r="P4308" i="144"/>
  <c r="P4309" i="144"/>
  <c r="P4310" i="144"/>
  <c r="P4311" i="144"/>
  <c r="P4312" i="144"/>
  <c r="P4313" i="144"/>
  <c r="P4314" i="144"/>
  <c r="P4315" i="144"/>
  <c r="P4316" i="144"/>
  <c r="P4317" i="144"/>
  <c r="P4318" i="144"/>
  <c r="P4319" i="144"/>
  <c r="P4320" i="144"/>
  <c r="P4321" i="144"/>
  <c r="P4322" i="144"/>
  <c r="P4323" i="144"/>
  <c r="P4324" i="144"/>
  <c r="P4325" i="144"/>
  <c r="P4326" i="144"/>
  <c r="P4327" i="144"/>
  <c r="P4328" i="144"/>
  <c r="P4329" i="144"/>
  <c r="P4330" i="144"/>
  <c r="P4331" i="144"/>
  <c r="P4332" i="144"/>
  <c r="P4333" i="144"/>
  <c r="P4334" i="144"/>
  <c r="P4335" i="144"/>
  <c r="P4336" i="144"/>
  <c r="P4337" i="144"/>
  <c r="P4338" i="144"/>
  <c r="P4339" i="144"/>
  <c r="P4340" i="144"/>
  <c r="P4341" i="144"/>
  <c r="P4342" i="144"/>
  <c r="P4343" i="144"/>
  <c r="P4344" i="144"/>
  <c r="P4345" i="144"/>
  <c r="P4346" i="144"/>
  <c r="P4347" i="144"/>
  <c r="P4348" i="144"/>
  <c r="P4349" i="144"/>
  <c r="P4350" i="144"/>
  <c r="P4351" i="144"/>
  <c r="P4352" i="144"/>
  <c r="P4353" i="144"/>
  <c r="P4354" i="144"/>
  <c r="P4355" i="144"/>
  <c r="P4356" i="144"/>
  <c r="P4357" i="144"/>
  <c r="P4358" i="144"/>
  <c r="P4359" i="144"/>
  <c r="P4360" i="144"/>
  <c r="P4361" i="144"/>
  <c r="P4362" i="144"/>
  <c r="P4363" i="144"/>
  <c r="P4364" i="144"/>
  <c r="P4365" i="144"/>
  <c r="P4366" i="144"/>
  <c r="P4367" i="144"/>
  <c r="P4368" i="144"/>
  <c r="P4369" i="144"/>
  <c r="P4370" i="144"/>
  <c r="P4371" i="144"/>
  <c r="P4372" i="144"/>
  <c r="P4373" i="144"/>
  <c r="P4374" i="144"/>
  <c r="P4375" i="144"/>
  <c r="P4376" i="144"/>
  <c r="P4377" i="144"/>
  <c r="P4378" i="144"/>
  <c r="P4379" i="144"/>
  <c r="P4380" i="144"/>
  <c r="P4381" i="144"/>
  <c r="P4382" i="144"/>
  <c r="P4383" i="144"/>
  <c r="P4384" i="144"/>
  <c r="P4385" i="144"/>
  <c r="P4386" i="144"/>
  <c r="P4387" i="144"/>
  <c r="P4388" i="144"/>
  <c r="P4389" i="144"/>
  <c r="P4390" i="144"/>
  <c r="P4391" i="144"/>
  <c r="P4392" i="144"/>
  <c r="P4393" i="144"/>
  <c r="P4394" i="144"/>
  <c r="P4395" i="144"/>
  <c r="P4396" i="144"/>
  <c r="P4397" i="144"/>
  <c r="P4398" i="144"/>
  <c r="P4399" i="144"/>
  <c r="P4400" i="144"/>
  <c r="P4401" i="144"/>
  <c r="P4402" i="144"/>
  <c r="P4403" i="144"/>
  <c r="P4404" i="144"/>
  <c r="P4405" i="144"/>
  <c r="P4406" i="144"/>
  <c r="P4407" i="144"/>
  <c r="P4408" i="144"/>
  <c r="P4409" i="144"/>
  <c r="P4410" i="144"/>
  <c r="P4411" i="144"/>
  <c r="P4412" i="144"/>
  <c r="P4413" i="144"/>
  <c r="P4414" i="144"/>
  <c r="P4415" i="144"/>
  <c r="P4416" i="144"/>
  <c r="P4417" i="144"/>
  <c r="P4418" i="144"/>
  <c r="P4419" i="144"/>
  <c r="P4420" i="144"/>
  <c r="P4421" i="144"/>
  <c r="P4422" i="144"/>
  <c r="P4423" i="144"/>
  <c r="P4424" i="144"/>
  <c r="P4425" i="144"/>
  <c r="P4426" i="144"/>
  <c r="P4427" i="144"/>
  <c r="P4428" i="144"/>
  <c r="P4429" i="144"/>
  <c r="P4430" i="144"/>
  <c r="P4431" i="144"/>
  <c r="P4432" i="144"/>
  <c r="P4433" i="144"/>
  <c r="P4434" i="144"/>
  <c r="P4435" i="144"/>
  <c r="P4436" i="144"/>
  <c r="P4437" i="144"/>
  <c r="P4438" i="144"/>
  <c r="P4439" i="144"/>
  <c r="P4440" i="144"/>
  <c r="P4441" i="144"/>
  <c r="P4442" i="144"/>
  <c r="P4443" i="144"/>
  <c r="P4444" i="144"/>
  <c r="P4445" i="144"/>
  <c r="P4446" i="144"/>
  <c r="P4447" i="144"/>
  <c r="P4448" i="144"/>
  <c r="P4449" i="144"/>
  <c r="P4450" i="144"/>
  <c r="P11" i="144"/>
  <c r="P12" i="144"/>
  <c r="P13" i="144"/>
  <c r="P14" i="144"/>
  <c r="P10" i="144"/>
  <c r="O10" i="144"/>
  <c r="B680" i="144"/>
  <c r="B681" i="144"/>
  <c r="B682" i="144"/>
  <c r="B683" i="144"/>
  <c r="B684" i="144"/>
  <c r="B685" i="144"/>
  <c r="B686" i="144"/>
  <c r="B687" i="144"/>
  <c r="B688" i="144"/>
  <c r="B689" i="144"/>
  <c r="B690" i="144"/>
  <c r="B691" i="144"/>
  <c r="B692" i="144"/>
  <c r="B693" i="144"/>
  <c r="B694" i="144"/>
  <c r="B695" i="144"/>
  <c r="B696" i="144"/>
  <c r="B697" i="144"/>
  <c r="B698" i="144"/>
  <c r="B699" i="144"/>
  <c r="B700" i="144"/>
  <c r="B701" i="144"/>
  <c r="B702" i="144"/>
  <c r="B703" i="144"/>
  <c r="B704" i="144"/>
  <c r="B705" i="144"/>
  <c r="B706" i="144"/>
  <c r="B707" i="144"/>
  <c r="B708" i="144"/>
  <c r="B709" i="144"/>
  <c r="B710" i="144"/>
  <c r="B711" i="144"/>
  <c r="B712" i="144"/>
  <c r="B713" i="144"/>
  <c r="B714" i="144"/>
  <c r="B715" i="144"/>
  <c r="B716" i="144"/>
  <c r="B717" i="144"/>
  <c r="B718" i="144"/>
  <c r="B719" i="144"/>
  <c r="B720" i="144"/>
  <c r="B721" i="144"/>
  <c r="B722" i="144"/>
  <c r="B723" i="144"/>
  <c r="B724" i="144"/>
  <c r="B725" i="144"/>
  <c r="B726" i="144"/>
  <c r="B727" i="144"/>
  <c r="B728" i="144"/>
  <c r="B729" i="144"/>
  <c r="B730" i="144"/>
  <c r="B731" i="144"/>
  <c r="B732" i="144"/>
  <c r="B733" i="144"/>
  <c r="B734" i="144"/>
  <c r="B735" i="144"/>
  <c r="B736" i="144"/>
  <c r="B737" i="144"/>
  <c r="B738" i="144"/>
  <c r="B739" i="144"/>
  <c r="B740" i="144"/>
  <c r="B741" i="144"/>
  <c r="B742" i="144"/>
  <c r="B743" i="144"/>
  <c r="B744" i="144"/>
  <c r="B745" i="144"/>
  <c r="B746" i="144"/>
  <c r="B747" i="144"/>
  <c r="B748" i="144"/>
  <c r="B749" i="144"/>
  <c r="B750" i="144"/>
  <c r="B751" i="144"/>
  <c r="B752" i="144"/>
  <c r="B753" i="144"/>
  <c r="B754" i="144"/>
  <c r="B755" i="144"/>
  <c r="B756" i="144"/>
  <c r="B757" i="144"/>
  <c r="B758" i="144"/>
  <c r="B759" i="144"/>
  <c r="B760" i="144"/>
  <c r="B761" i="144"/>
  <c r="B762" i="144"/>
  <c r="B763" i="144"/>
  <c r="B764" i="144"/>
  <c r="B765" i="144"/>
  <c r="B766" i="144"/>
  <c r="B767" i="144"/>
  <c r="B768" i="144"/>
  <c r="B769" i="144"/>
  <c r="B770" i="144"/>
  <c r="B771" i="144"/>
  <c r="B772" i="144"/>
  <c r="B773" i="144"/>
  <c r="B774" i="144"/>
  <c r="B775" i="144"/>
  <c r="B776" i="144"/>
  <c r="B777" i="144"/>
  <c r="B778" i="144"/>
  <c r="B779" i="144"/>
  <c r="B780" i="144"/>
  <c r="B781" i="144"/>
  <c r="B782" i="144"/>
  <c r="B783" i="144"/>
  <c r="B784" i="144"/>
  <c r="B785" i="144"/>
  <c r="B786" i="144"/>
  <c r="B787" i="144"/>
  <c r="B788" i="144"/>
  <c r="B789" i="144"/>
  <c r="B790" i="144"/>
  <c r="B791" i="144"/>
  <c r="B792" i="144"/>
  <c r="B793" i="144"/>
  <c r="B794" i="144"/>
  <c r="B795" i="144"/>
  <c r="B796" i="144"/>
  <c r="B797" i="144"/>
  <c r="B798" i="144"/>
  <c r="B799" i="144"/>
  <c r="B800" i="144"/>
  <c r="B801" i="144"/>
  <c r="B802" i="144"/>
  <c r="B803" i="144"/>
  <c r="B804" i="144"/>
  <c r="B805" i="144"/>
  <c r="B806" i="144"/>
  <c r="B807" i="144"/>
  <c r="B808" i="144"/>
  <c r="B809" i="144"/>
  <c r="B810" i="144"/>
  <c r="B811" i="144"/>
  <c r="B812" i="144"/>
  <c r="B813" i="144"/>
  <c r="B814" i="144"/>
  <c r="B815" i="144"/>
  <c r="B816" i="144"/>
  <c r="B817" i="144"/>
  <c r="B818" i="144"/>
  <c r="B819" i="144"/>
  <c r="B820" i="144"/>
  <c r="B821" i="144"/>
  <c r="B822" i="144"/>
  <c r="B823" i="144"/>
  <c r="B824" i="144"/>
  <c r="B825" i="144"/>
  <c r="B826" i="144"/>
  <c r="B827" i="144"/>
  <c r="B828" i="144"/>
  <c r="B829" i="144"/>
  <c r="B830" i="144"/>
  <c r="B831" i="144"/>
  <c r="B832" i="144"/>
  <c r="B833" i="144"/>
  <c r="B834" i="144"/>
  <c r="B835" i="144"/>
  <c r="B836" i="144"/>
  <c r="B837" i="144"/>
  <c r="B838" i="144"/>
  <c r="B839" i="144"/>
  <c r="B840" i="144"/>
  <c r="B841" i="144"/>
  <c r="B842" i="144"/>
  <c r="B843" i="144"/>
  <c r="B844" i="144"/>
  <c r="B845" i="144"/>
  <c r="B846" i="144"/>
  <c r="B847" i="144"/>
  <c r="B848" i="144"/>
  <c r="B849" i="144"/>
  <c r="B850" i="144"/>
  <c r="B851" i="144"/>
  <c r="B852" i="144"/>
  <c r="B853" i="144"/>
  <c r="B854" i="144"/>
  <c r="B855" i="144"/>
  <c r="B856" i="144"/>
  <c r="B857" i="144"/>
  <c r="B858" i="144"/>
  <c r="B859" i="144"/>
  <c r="B860" i="144"/>
  <c r="B861" i="144"/>
  <c r="B862" i="144"/>
  <c r="B863" i="144"/>
  <c r="B864" i="144"/>
  <c r="B865" i="144"/>
  <c r="B866" i="144"/>
  <c r="B867" i="144"/>
  <c r="B868" i="144"/>
  <c r="B869" i="144"/>
  <c r="B870" i="144"/>
  <c r="B871" i="144"/>
  <c r="B872" i="144"/>
  <c r="B873" i="144"/>
  <c r="B874" i="144"/>
  <c r="B875" i="144"/>
  <c r="B876" i="144"/>
  <c r="B877" i="144"/>
  <c r="B878" i="144"/>
  <c r="B879" i="144"/>
  <c r="B880" i="144"/>
  <c r="B881" i="144"/>
  <c r="B882" i="144"/>
  <c r="B883" i="144"/>
  <c r="B884" i="144"/>
  <c r="B885" i="144"/>
  <c r="B886" i="144"/>
  <c r="B887" i="144"/>
  <c r="B888" i="144"/>
  <c r="B889" i="144"/>
  <c r="B890" i="144"/>
  <c r="B891" i="144"/>
  <c r="B892" i="144"/>
  <c r="B893" i="144"/>
  <c r="B894" i="144"/>
  <c r="B895" i="144"/>
  <c r="B896" i="144"/>
  <c r="B897" i="144"/>
  <c r="B898" i="144"/>
  <c r="B899" i="144"/>
  <c r="B900" i="144"/>
  <c r="B901" i="144"/>
  <c r="B902" i="144"/>
  <c r="B903" i="144"/>
  <c r="B904" i="144"/>
  <c r="B905" i="144"/>
  <c r="B906" i="144"/>
  <c r="B907" i="144"/>
  <c r="B908" i="144"/>
  <c r="B909" i="144"/>
  <c r="B910" i="144"/>
  <c r="B911" i="144"/>
  <c r="B912" i="144"/>
  <c r="B913" i="144"/>
  <c r="B914" i="144"/>
  <c r="B915" i="144"/>
  <c r="B916" i="144"/>
  <c r="B917" i="144"/>
  <c r="B918" i="144"/>
  <c r="B919" i="144"/>
  <c r="B920" i="144"/>
  <c r="B921" i="144"/>
  <c r="B922" i="144"/>
  <c r="B923" i="144"/>
  <c r="B924" i="144"/>
  <c r="B925" i="144"/>
  <c r="B926" i="144"/>
  <c r="B927" i="144"/>
  <c r="B928" i="144"/>
  <c r="B929" i="144"/>
  <c r="B930" i="144"/>
  <c r="B931" i="144"/>
  <c r="B932" i="144"/>
  <c r="B933" i="144"/>
  <c r="B934" i="144"/>
  <c r="B935" i="144"/>
  <c r="B936" i="144"/>
  <c r="B937" i="144"/>
  <c r="B938" i="144"/>
  <c r="B939" i="144"/>
  <c r="B940" i="144"/>
  <c r="B941" i="144"/>
  <c r="B942" i="144"/>
  <c r="B943" i="144"/>
  <c r="B944" i="144"/>
  <c r="B945" i="144"/>
  <c r="B946" i="144"/>
  <c r="B947" i="144"/>
  <c r="B948" i="144"/>
  <c r="B949" i="144"/>
  <c r="B950" i="144"/>
  <c r="B951" i="144"/>
  <c r="B952" i="144"/>
  <c r="B953" i="144"/>
  <c r="B954" i="144"/>
  <c r="B955" i="144"/>
  <c r="B956" i="144"/>
  <c r="B957" i="144"/>
  <c r="B958" i="144"/>
  <c r="B959" i="144"/>
  <c r="B960" i="144"/>
  <c r="B961" i="144"/>
  <c r="B962" i="144"/>
  <c r="B963" i="144"/>
  <c r="B964" i="144"/>
  <c r="B965" i="144"/>
  <c r="B966" i="144"/>
  <c r="B967" i="144"/>
  <c r="B968" i="144"/>
  <c r="B969" i="144"/>
  <c r="B970" i="144"/>
  <c r="B971" i="144"/>
  <c r="B972" i="144"/>
  <c r="B973" i="144"/>
  <c r="B974" i="144"/>
  <c r="B975" i="144"/>
  <c r="B976" i="144"/>
  <c r="B977" i="144"/>
  <c r="B978" i="144"/>
  <c r="B979" i="144"/>
  <c r="B980" i="144"/>
  <c r="B981" i="144"/>
  <c r="B982" i="144"/>
  <c r="B983" i="144"/>
  <c r="B984" i="144"/>
  <c r="B985" i="144"/>
  <c r="B986" i="144"/>
  <c r="B987" i="144"/>
  <c r="B988" i="144"/>
  <c r="B989" i="144"/>
  <c r="B990" i="144"/>
  <c r="B991" i="144"/>
  <c r="B992" i="144"/>
  <c r="B993" i="144"/>
  <c r="B994" i="144"/>
  <c r="B995" i="144"/>
  <c r="B996" i="144"/>
  <c r="B997" i="144"/>
  <c r="B998" i="144"/>
  <c r="B999" i="144"/>
  <c r="B1000" i="144"/>
  <c r="B1001" i="144"/>
  <c r="B1002" i="144"/>
  <c r="B1003" i="144"/>
  <c r="B1004" i="144"/>
  <c r="B1005" i="144"/>
  <c r="B1006" i="144"/>
  <c r="B1007" i="144"/>
  <c r="B1008" i="144"/>
  <c r="B1009" i="144"/>
  <c r="B1010" i="144"/>
  <c r="B1011" i="144"/>
  <c r="B1012" i="144"/>
  <c r="B1013" i="144"/>
  <c r="B1014" i="144"/>
  <c r="B1015" i="144"/>
  <c r="B1016" i="144"/>
  <c r="B1017" i="144"/>
  <c r="B1018" i="144"/>
  <c r="B1019" i="144"/>
  <c r="B1020" i="144"/>
  <c r="B1021" i="144"/>
  <c r="B1022" i="144"/>
  <c r="B1023" i="144"/>
  <c r="B1024" i="144"/>
  <c r="B1025" i="144"/>
  <c r="B1026" i="144"/>
  <c r="B1027" i="144"/>
  <c r="B1028" i="144"/>
  <c r="B1029" i="144"/>
  <c r="B1030" i="144"/>
  <c r="B1031" i="144"/>
  <c r="B1032" i="144"/>
  <c r="B1033" i="144"/>
  <c r="B1034" i="144"/>
  <c r="B1035" i="144"/>
  <c r="B1036" i="144"/>
  <c r="B1037" i="144"/>
  <c r="B1038" i="144"/>
  <c r="B1039" i="144"/>
  <c r="B1040" i="144"/>
  <c r="B1041" i="144"/>
  <c r="B1042" i="144"/>
  <c r="B1043" i="144"/>
  <c r="B1044" i="144"/>
  <c r="B1045" i="144"/>
  <c r="B1046" i="144"/>
  <c r="B1047" i="144"/>
  <c r="B1048" i="144"/>
  <c r="B1049" i="144"/>
  <c r="B1050" i="144"/>
  <c r="B1051" i="144"/>
  <c r="B1052" i="144"/>
  <c r="B1053" i="144"/>
  <c r="B1054" i="144"/>
  <c r="B1055" i="144"/>
  <c r="B1056" i="144"/>
  <c r="B1057" i="144"/>
  <c r="B1058" i="144"/>
  <c r="B1059" i="144"/>
  <c r="B1060" i="144"/>
  <c r="B1061" i="144"/>
  <c r="B1062" i="144"/>
  <c r="B1063" i="144"/>
  <c r="B1064" i="144"/>
  <c r="B1065" i="144"/>
  <c r="B1066" i="144"/>
  <c r="B1067" i="144"/>
  <c r="B1068" i="144"/>
  <c r="B1069" i="144"/>
  <c r="B1070" i="144"/>
  <c r="B1071" i="144"/>
  <c r="B1072" i="144"/>
  <c r="B1073" i="144"/>
  <c r="B1074" i="144"/>
  <c r="B1075" i="144"/>
  <c r="B1076" i="144"/>
  <c r="B1077" i="144"/>
  <c r="B1078" i="144"/>
  <c r="B1079" i="144"/>
  <c r="B1080" i="144"/>
  <c r="B1081" i="144"/>
  <c r="B1082" i="144"/>
  <c r="B1083" i="144"/>
  <c r="B1084" i="144"/>
  <c r="B1085" i="144"/>
  <c r="B1086" i="144"/>
  <c r="B1087" i="144"/>
  <c r="B1088" i="144"/>
  <c r="B1089" i="144"/>
  <c r="B1090" i="144"/>
  <c r="B1091" i="144"/>
  <c r="B1092" i="144"/>
  <c r="B1093" i="144"/>
  <c r="B1094" i="144"/>
  <c r="B1095" i="144"/>
  <c r="B1096" i="144"/>
  <c r="B1097" i="144"/>
  <c r="B1098" i="144"/>
  <c r="B1099" i="144"/>
  <c r="B1100" i="144"/>
  <c r="B1101" i="144"/>
  <c r="B1102" i="144"/>
  <c r="B1103" i="144"/>
  <c r="B1104" i="144"/>
  <c r="B1105" i="144"/>
  <c r="B1106" i="144"/>
  <c r="B1107" i="144"/>
  <c r="B1108" i="144"/>
  <c r="B1109" i="144"/>
  <c r="B1110" i="144"/>
  <c r="B1111" i="144"/>
  <c r="B1112" i="144"/>
  <c r="B1113" i="144"/>
  <c r="B1114" i="144"/>
  <c r="B1115" i="144"/>
  <c r="B1116" i="144"/>
  <c r="B1117" i="144"/>
  <c r="B1118" i="144"/>
  <c r="B1119" i="144"/>
  <c r="B1120" i="144"/>
  <c r="B1121" i="144"/>
  <c r="B1122" i="144"/>
  <c r="B1123" i="144"/>
  <c r="B1124" i="144"/>
  <c r="B1125" i="144"/>
  <c r="B1126" i="144"/>
  <c r="B1127" i="144"/>
  <c r="B1128" i="144"/>
  <c r="B1129" i="144"/>
  <c r="B1130" i="144"/>
  <c r="B1131" i="144"/>
  <c r="B1132" i="144"/>
  <c r="B1133" i="144"/>
  <c r="B1134" i="144"/>
  <c r="B1135" i="144"/>
  <c r="B1136" i="144"/>
  <c r="B1137" i="144"/>
  <c r="B1138" i="144"/>
  <c r="B1139" i="144"/>
  <c r="B1140" i="144"/>
  <c r="B1141" i="144"/>
  <c r="B1142" i="144"/>
  <c r="B1143" i="144"/>
  <c r="B1144" i="144"/>
  <c r="B1145" i="144"/>
  <c r="B1146" i="144"/>
  <c r="B1147" i="144"/>
  <c r="B1148" i="144"/>
  <c r="B1149" i="144"/>
  <c r="B1150" i="144"/>
  <c r="B1151" i="144"/>
  <c r="B1152" i="144"/>
  <c r="B1153" i="144"/>
  <c r="B1154" i="144"/>
  <c r="B1155" i="144"/>
  <c r="B1156" i="144"/>
  <c r="B1157" i="144"/>
  <c r="B1158" i="144"/>
  <c r="B1159" i="144"/>
  <c r="B1160" i="144"/>
  <c r="B1161" i="144"/>
  <c r="B1162" i="144"/>
  <c r="B1163" i="144"/>
  <c r="B1164" i="144"/>
  <c r="B1165" i="144"/>
  <c r="B1166" i="144"/>
  <c r="B1167" i="144"/>
  <c r="B1168" i="144"/>
  <c r="B1169" i="144"/>
  <c r="B1170" i="144"/>
  <c r="B1171" i="144"/>
  <c r="B1172" i="144"/>
  <c r="B1173" i="144"/>
  <c r="B1174" i="144"/>
  <c r="B1175" i="144"/>
  <c r="B1176" i="144"/>
  <c r="B1177" i="144"/>
  <c r="B1178" i="144"/>
  <c r="B1179" i="144"/>
  <c r="B1180" i="144"/>
  <c r="B1181" i="144"/>
  <c r="B1182" i="144"/>
  <c r="B1183" i="144"/>
  <c r="B1184" i="144"/>
  <c r="B1185" i="144"/>
  <c r="B1186" i="144"/>
  <c r="B1187" i="144"/>
  <c r="B1188" i="144"/>
  <c r="B1189" i="144"/>
  <c r="B1190" i="144"/>
  <c r="B1191" i="144"/>
  <c r="B1192" i="144"/>
  <c r="B1193" i="144"/>
  <c r="B1194" i="144"/>
  <c r="B1195" i="144"/>
  <c r="B1196" i="144"/>
  <c r="B1197" i="144"/>
  <c r="B1198" i="144"/>
  <c r="B1199" i="144"/>
  <c r="B1200" i="144"/>
  <c r="B1201" i="144"/>
  <c r="B1202" i="144"/>
  <c r="B1203" i="144"/>
  <c r="B1204" i="144"/>
  <c r="B1205" i="144"/>
  <c r="B1206" i="144"/>
  <c r="B1207" i="144"/>
  <c r="B1208" i="144"/>
  <c r="B1209" i="144"/>
  <c r="B1210" i="144"/>
  <c r="B1211" i="144"/>
  <c r="B1212" i="144"/>
  <c r="B1213" i="144"/>
  <c r="B1214" i="144"/>
  <c r="B1215" i="144"/>
  <c r="B1216" i="144"/>
  <c r="B1217" i="144"/>
  <c r="B1218" i="144"/>
  <c r="B1219" i="144"/>
  <c r="B1220" i="144"/>
  <c r="B1221" i="144"/>
  <c r="B1222" i="144"/>
  <c r="B1223" i="144"/>
  <c r="B1224" i="144"/>
  <c r="B1225" i="144"/>
  <c r="B1226" i="144"/>
  <c r="B1227" i="144"/>
  <c r="B1228" i="144"/>
  <c r="B1229" i="144"/>
  <c r="B1230" i="144"/>
  <c r="B1231" i="144"/>
  <c r="B1232" i="144"/>
  <c r="B1233" i="144"/>
  <c r="B1234" i="144"/>
  <c r="B1235" i="144"/>
  <c r="B1236" i="144"/>
  <c r="B1237" i="144"/>
  <c r="B1238" i="144"/>
  <c r="B1239" i="144"/>
  <c r="B1240" i="144"/>
  <c r="B1241" i="144"/>
  <c r="B1242" i="144"/>
  <c r="B1243" i="144"/>
  <c r="B1244" i="144"/>
  <c r="B1245" i="144"/>
  <c r="B1246" i="144"/>
  <c r="B1247" i="144"/>
  <c r="B1248" i="144"/>
  <c r="B1249" i="144"/>
  <c r="B1250" i="144"/>
  <c r="B1251" i="144"/>
  <c r="B1252" i="144"/>
  <c r="B1253" i="144"/>
  <c r="B1254" i="144"/>
  <c r="B1255" i="144"/>
  <c r="B1256" i="144"/>
  <c r="B1257" i="144"/>
  <c r="B1258" i="144"/>
  <c r="B1259" i="144"/>
  <c r="B1260" i="144"/>
  <c r="B1261" i="144"/>
  <c r="B1262" i="144"/>
  <c r="B1263" i="144"/>
  <c r="B1264" i="144"/>
  <c r="B1265" i="144"/>
  <c r="B1266" i="144"/>
  <c r="B1267" i="144"/>
  <c r="B1268" i="144"/>
  <c r="B1269" i="144"/>
  <c r="B1270" i="144"/>
  <c r="B1271" i="144"/>
  <c r="B1272" i="144"/>
  <c r="B1273" i="144"/>
  <c r="B1274" i="144"/>
  <c r="B1275" i="144"/>
  <c r="B1276" i="144"/>
  <c r="B1277" i="144"/>
  <c r="B1278" i="144"/>
  <c r="B1279" i="144"/>
  <c r="B1280" i="144"/>
  <c r="B1281" i="144"/>
  <c r="B1282" i="144"/>
  <c r="B1283" i="144"/>
  <c r="B1284" i="144"/>
  <c r="B1285" i="144"/>
  <c r="B1286" i="144"/>
  <c r="B1287" i="144"/>
  <c r="B1288" i="144"/>
  <c r="B1289" i="144"/>
  <c r="B1290" i="144"/>
  <c r="B1291" i="144"/>
  <c r="B1292" i="144"/>
  <c r="B1293" i="144"/>
  <c r="B1294" i="144"/>
  <c r="B1295" i="144"/>
  <c r="B1296" i="144"/>
  <c r="B1297" i="144"/>
  <c r="B1298" i="144"/>
  <c r="B1299" i="144"/>
  <c r="B1300" i="144"/>
  <c r="B1301" i="144"/>
  <c r="B1302" i="144"/>
  <c r="B1303" i="144"/>
  <c r="B1304" i="144"/>
  <c r="B1305" i="144"/>
  <c r="B1306" i="144"/>
  <c r="B1307" i="144"/>
  <c r="B1308" i="144"/>
  <c r="B1309" i="144"/>
  <c r="B1310" i="144"/>
  <c r="B1311" i="144"/>
  <c r="B1312" i="144"/>
  <c r="B1313" i="144"/>
  <c r="B1314" i="144"/>
  <c r="B1315" i="144"/>
  <c r="B1316" i="144"/>
  <c r="B1317" i="144"/>
  <c r="B1318" i="144"/>
  <c r="B1319" i="144"/>
  <c r="B1320" i="144"/>
  <c r="B1321" i="144"/>
  <c r="B1322" i="144"/>
  <c r="B1323" i="144"/>
  <c r="B1324" i="144"/>
  <c r="B1325" i="144"/>
  <c r="B1326" i="144"/>
  <c r="B1327" i="144"/>
  <c r="B1328" i="144"/>
  <c r="B1329" i="144"/>
  <c r="B1330" i="144"/>
  <c r="B1331" i="144"/>
  <c r="B1332" i="144"/>
  <c r="B1333" i="144"/>
  <c r="B1334" i="144"/>
  <c r="B1335" i="144"/>
  <c r="B1336" i="144"/>
  <c r="B1337" i="144"/>
  <c r="B1338" i="144"/>
  <c r="B1339" i="144"/>
  <c r="B1340" i="144"/>
  <c r="B1341" i="144"/>
  <c r="B1342" i="144"/>
  <c r="B1343" i="144"/>
  <c r="B1344" i="144"/>
  <c r="B1345" i="144"/>
  <c r="B1346" i="144"/>
  <c r="B1347" i="144"/>
  <c r="B1348" i="144"/>
  <c r="B1349" i="144"/>
  <c r="B1350" i="144"/>
  <c r="B1351" i="144"/>
  <c r="B1352" i="144"/>
  <c r="B1353" i="144"/>
  <c r="B1354" i="144"/>
  <c r="B1355" i="144"/>
  <c r="B1356" i="144"/>
  <c r="B1357" i="144"/>
  <c r="B1358" i="144"/>
  <c r="B1359" i="144"/>
  <c r="B1360" i="144"/>
  <c r="B1361" i="144"/>
  <c r="B1362" i="144"/>
  <c r="B1363" i="144"/>
  <c r="B1364" i="144"/>
  <c r="B1365" i="144"/>
  <c r="B1366" i="144"/>
  <c r="B1367" i="144"/>
  <c r="B1368" i="144"/>
  <c r="B1369" i="144"/>
  <c r="B1370" i="144"/>
  <c r="B1371" i="144"/>
  <c r="B1372" i="144"/>
  <c r="B1373" i="144"/>
  <c r="B1374" i="144"/>
  <c r="B1375" i="144"/>
  <c r="B1376" i="144"/>
  <c r="B1377" i="144"/>
  <c r="B1378" i="144"/>
  <c r="B1379" i="144"/>
  <c r="B1380" i="144"/>
  <c r="B1381" i="144"/>
  <c r="B1382" i="144"/>
  <c r="B1383" i="144"/>
  <c r="B1384" i="144"/>
  <c r="B1385" i="144"/>
  <c r="B1386" i="144"/>
  <c r="B1387" i="144"/>
  <c r="B1388" i="144"/>
  <c r="B1389" i="144"/>
  <c r="B1390" i="144"/>
  <c r="B1391" i="144"/>
  <c r="B1392" i="144"/>
  <c r="B1393" i="144"/>
  <c r="B1394" i="144"/>
  <c r="B1395" i="144"/>
  <c r="B1396" i="144"/>
  <c r="B1397" i="144"/>
  <c r="B1398" i="144"/>
  <c r="B1399" i="144"/>
  <c r="B1400" i="144"/>
  <c r="B1401" i="144"/>
  <c r="B1402" i="144"/>
  <c r="B1403" i="144"/>
  <c r="B1404" i="144"/>
  <c r="B1405" i="144"/>
  <c r="B1406" i="144"/>
  <c r="B1407" i="144"/>
  <c r="B1408" i="144"/>
  <c r="B1409" i="144"/>
  <c r="B1410" i="144"/>
  <c r="B1411" i="144"/>
  <c r="B1412" i="144"/>
  <c r="B1413" i="144"/>
  <c r="B1414" i="144"/>
  <c r="B1415" i="144"/>
  <c r="B1416" i="144"/>
  <c r="B1417" i="144"/>
  <c r="B1418" i="144"/>
  <c r="B1419" i="144"/>
  <c r="B1420" i="144"/>
  <c r="B1421" i="144"/>
  <c r="B1422" i="144"/>
  <c r="B1423" i="144"/>
  <c r="B1424" i="144"/>
  <c r="B1425" i="144"/>
  <c r="B1426" i="144"/>
  <c r="B1427" i="144"/>
  <c r="B1428" i="144"/>
  <c r="B1429" i="144"/>
  <c r="B1430" i="144"/>
  <c r="B1431" i="144"/>
  <c r="B1432" i="144"/>
  <c r="B1433" i="144"/>
  <c r="B1434" i="144"/>
  <c r="B1435" i="144"/>
  <c r="B1436" i="144"/>
  <c r="B1437" i="144"/>
  <c r="B1438" i="144"/>
  <c r="B1439" i="144"/>
  <c r="B1440" i="144"/>
  <c r="B1441" i="144"/>
  <c r="B1442" i="144"/>
  <c r="B1443" i="144"/>
  <c r="B1444" i="144"/>
  <c r="B1445" i="144"/>
  <c r="B1446" i="144"/>
  <c r="B1447" i="144"/>
  <c r="B1448" i="144"/>
  <c r="B1449" i="144"/>
  <c r="B1450" i="144"/>
  <c r="B1451" i="144"/>
  <c r="B1452" i="144"/>
  <c r="B1453" i="144"/>
  <c r="B1454" i="144"/>
  <c r="B1455" i="144"/>
  <c r="B1456" i="144"/>
  <c r="B1457" i="144"/>
  <c r="B1458" i="144"/>
  <c r="B1459" i="144"/>
  <c r="B1460" i="144"/>
  <c r="B1461" i="144"/>
  <c r="B1462" i="144"/>
  <c r="B1463" i="144"/>
  <c r="B1464" i="144"/>
  <c r="B1465" i="144"/>
  <c r="B1466" i="144"/>
  <c r="B1467" i="144"/>
  <c r="B1468" i="144"/>
  <c r="B1469" i="144"/>
  <c r="B1470" i="144"/>
  <c r="B1471" i="144"/>
  <c r="B1472" i="144"/>
  <c r="B1473" i="144"/>
  <c r="B1474" i="144"/>
  <c r="B1475" i="144"/>
  <c r="B1476" i="144"/>
  <c r="B1477" i="144"/>
  <c r="B1478" i="144"/>
  <c r="B1479" i="144"/>
  <c r="B1480" i="144"/>
  <c r="B1481" i="144"/>
  <c r="B1482" i="144"/>
  <c r="B1483" i="144"/>
  <c r="B1484" i="144"/>
  <c r="B1485" i="144"/>
  <c r="B1486" i="144"/>
  <c r="B1487" i="144"/>
  <c r="B1488" i="144"/>
  <c r="B1489" i="144"/>
  <c r="B1490" i="144"/>
  <c r="B1491" i="144"/>
  <c r="B1492" i="144"/>
  <c r="B1493" i="144"/>
  <c r="B1494" i="144"/>
  <c r="B1495" i="144"/>
  <c r="B1496" i="144"/>
  <c r="B1497" i="144"/>
  <c r="B1498" i="144"/>
  <c r="B1499" i="144"/>
  <c r="B1500" i="144"/>
  <c r="B1501" i="144"/>
  <c r="B1502" i="144"/>
  <c r="B1503" i="144"/>
  <c r="B1504" i="144"/>
  <c r="B1505" i="144"/>
  <c r="B1506" i="144"/>
  <c r="B1507" i="144"/>
  <c r="B1508" i="144"/>
  <c r="B1509" i="144"/>
  <c r="B1510" i="144"/>
  <c r="B1511" i="144"/>
  <c r="B1512" i="144"/>
  <c r="B1513" i="144"/>
  <c r="B1514" i="144"/>
  <c r="B1515" i="144"/>
  <c r="B1516" i="144"/>
  <c r="B1517" i="144"/>
  <c r="B1518" i="144"/>
  <c r="B1519" i="144"/>
  <c r="B1520" i="144"/>
  <c r="B1521" i="144"/>
  <c r="B1522" i="144"/>
  <c r="B1523" i="144"/>
  <c r="B1524" i="144"/>
  <c r="B1525" i="144"/>
  <c r="B1526" i="144"/>
  <c r="B1527" i="144"/>
  <c r="B1528" i="144"/>
  <c r="B1529" i="144"/>
  <c r="B1530" i="144"/>
  <c r="B1531" i="144"/>
  <c r="B1532" i="144"/>
  <c r="B1533" i="144"/>
  <c r="B1534" i="144"/>
  <c r="B1535" i="144"/>
  <c r="B1536" i="144"/>
  <c r="B1537" i="144"/>
  <c r="B1538" i="144"/>
  <c r="B1539" i="144"/>
  <c r="B1540" i="144"/>
  <c r="B1541" i="144"/>
  <c r="B1542" i="144"/>
  <c r="B1543" i="144"/>
  <c r="B1544" i="144"/>
  <c r="B1545" i="144"/>
  <c r="B1546" i="144"/>
  <c r="B1547" i="144"/>
  <c r="B1548" i="144"/>
  <c r="B1549" i="144"/>
  <c r="B1550" i="144"/>
  <c r="B1551" i="144"/>
  <c r="B1552" i="144"/>
  <c r="B1553" i="144"/>
  <c r="B1554" i="144"/>
  <c r="B1555" i="144"/>
  <c r="B1556" i="144"/>
  <c r="B1557" i="144"/>
  <c r="B1558" i="144"/>
  <c r="B1559" i="144"/>
  <c r="B1560" i="144"/>
  <c r="B1561" i="144"/>
  <c r="B1562" i="144"/>
  <c r="B1563" i="144"/>
  <c r="B1564" i="144"/>
  <c r="B1565" i="144"/>
  <c r="B1566" i="144"/>
  <c r="B1567" i="144"/>
  <c r="B1568" i="144"/>
  <c r="B1569" i="144"/>
  <c r="B1570" i="144"/>
  <c r="B1571" i="144"/>
  <c r="B1572" i="144"/>
  <c r="B1573" i="144"/>
  <c r="B1574" i="144"/>
  <c r="B1575" i="144"/>
  <c r="B1576" i="144"/>
  <c r="B1577" i="144"/>
  <c r="B1578" i="144"/>
  <c r="B1579" i="144"/>
  <c r="B1580" i="144"/>
  <c r="B1581" i="144"/>
  <c r="B1582" i="144"/>
  <c r="B1583" i="144"/>
  <c r="B1584" i="144"/>
  <c r="B1585" i="144"/>
  <c r="B1586" i="144"/>
  <c r="B1587" i="144"/>
  <c r="B1588" i="144"/>
  <c r="B1589" i="144"/>
  <c r="B1590" i="144"/>
  <c r="B1591" i="144"/>
  <c r="B1592" i="144"/>
  <c r="B1593" i="144"/>
  <c r="B1594" i="144"/>
  <c r="B1595" i="144"/>
  <c r="B1596" i="144"/>
  <c r="B1597" i="144"/>
  <c r="B1598" i="144"/>
  <c r="B1599" i="144"/>
  <c r="B1600" i="144"/>
  <c r="B1601" i="144"/>
  <c r="B1602" i="144"/>
  <c r="B1603" i="144"/>
  <c r="B1604" i="144"/>
  <c r="B1605" i="144"/>
  <c r="B1606" i="144"/>
  <c r="B1607" i="144"/>
  <c r="B1608" i="144"/>
  <c r="B1609" i="144"/>
  <c r="B1610" i="144"/>
  <c r="B1611" i="144"/>
  <c r="B1612" i="144"/>
  <c r="B1613" i="144"/>
  <c r="B1614" i="144"/>
  <c r="B1615" i="144"/>
  <c r="B1616" i="144"/>
  <c r="B1617" i="144"/>
  <c r="B1618" i="144"/>
  <c r="B1619" i="144"/>
  <c r="B1620" i="144"/>
  <c r="B1621" i="144"/>
  <c r="B1622" i="144"/>
  <c r="B1623" i="144"/>
  <c r="B1624" i="144"/>
  <c r="B1625" i="144"/>
  <c r="B1626" i="144"/>
  <c r="B1627" i="144"/>
  <c r="B1628" i="144"/>
  <c r="B1629" i="144"/>
  <c r="B1630" i="144"/>
  <c r="B1631" i="144"/>
  <c r="B1632" i="144"/>
  <c r="B1633" i="144"/>
  <c r="B1634" i="144"/>
  <c r="B1635" i="144"/>
  <c r="B1636" i="144"/>
  <c r="B1637" i="144"/>
  <c r="B1638" i="144"/>
  <c r="B1639" i="144"/>
  <c r="B1640" i="144"/>
  <c r="B1641" i="144"/>
  <c r="B1642" i="144"/>
  <c r="B1643" i="144"/>
  <c r="B1644" i="144"/>
  <c r="B1645" i="144"/>
  <c r="B1646" i="144"/>
  <c r="B1647" i="144"/>
  <c r="B1648" i="144"/>
  <c r="B1649" i="144"/>
  <c r="B1650" i="144"/>
  <c r="B1651" i="144"/>
  <c r="B1652" i="144"/>
  <c r="B1653" i="144"/>
  <c r="B1654" i="144"/>
  <c r="B1655" i="144"/>
  <c r="B1656" i="144"/>
  <c r="B1657" i="144"/>
  <c r="B1658" i="144"/>
  <c r="B1659" i="144"/>
  <c r="B1660" i="144"/>
  <c r="B1661" i="144"/>
  <c r="B1662" i="144"/>
  <c r="B1663" i="144"/>
  <c r="B1664" i="144"/>
  <c r="B1665" i="144"/>
  <c r="B1666" i="144"/>
  <c r="B1667" i="144"/>
  <c r="B1668" i="144"/>
  <c r="B1669" i="144"/>
  <c r="B1670" i="144"/>
  <c r="B1671" i="144"/>
  <c r="B1672" i="144"/>
  <c r="B1673" i="144"/>
  <c r="B1674" i="144"/>
  <c r="B1675" i="144"/>
  <c r="B1676" i="144"/>
  <c r="B1677" i="144"/>
  <c r="B1678" i="144"/>
  <c r="B1679" i="144"/>
  <c r="B1680" i="144"/>
  <c r="B1681" i="144"/>
  <c r="B1682" i="144"/>
  <c r="B1683" i="144"/>
  <c r="B1684" i="144"/>
  <c r="B1685" i="144"/>
  <c r="B1686" i="144"/>
  <c r="B1687" i="144"/>
  <c r="B1688" i="144"/>
  <c r="B1689" i="144"/>
  <c r="B1690" i="144"/>
  <c r="B1691" i="144"/>
  <c r="B1692" i="144"/>
  <c r="B1693" i="144"/>
  <c r="B1694" i="144"/>
  <c r="B1695" i="144"/>
  <c r="B1696" i="144"/>
  <c r="B1697" i="144"/>
  <c r="B1698" i="144"/>
  <c r="B1699" i="144"/>
  <c r="B1700" i="144"/>
  <c r="B1701" i="144"/>
  <c r="B1702" i="144"/>
  <c r="B1703" i="144"/>
  <c r="B1704" i="144"/>
  <c r="B1705" i="144"/>
  <c r="B1706" i="144"/>
  <c r="B1707" i="144"/>
  <c r="B1708" i="144"/>
  <c r="B1709" i="144"/>
  <c r="B1710" i="144"/>
  <c r="B1711" i="144"/>
  <c r="B1712" i="144"/>
  <c r="B1713" i="144"/>
  <c r="B1714" i="144"/>
  <c r="B1715" i="144"/>
  <c r="B1716" i="144"/>
  <c r="B1717" i="144"/>
  <c r="B1718" i="144"/>
  <c r="B1719" i="144"/>
  <c r="B1720" i="144"/>
  <c r="B1721" i="144"/>
  <c r="B1722" i="144"/>
  <c r="B1723" i="144"/>
  <c r="B1724" i="144"/>
  <c r="B1725" i="144"/>
  <c r="B1726" i="144"/>
  <c r="B1727" i="144"/>
  <c r="B1728" i="144"/>
  <c r="B1729" i="144"/>
  <c r="B1730" i="144"/>
  <c r="B1731" i="144"/>
  <c r="B1732" i="144"/>
  <c r="B1733" i="144"/>
  <c r="B1734" i="144"/>
  <c r="B1735" i="144"/>
  <c r="B1736" i="144"/>
  <c r="B1737" i="144"/>
  <c r="B1738" i="144"/>
  <c r="B1739" i="144"/>
  <c r="B1740" i="144"/>
  <c r="B1741" i="144"/>
  <c r="B1742" i="144"/>
  <c r="B1743" i="144"/>
  <c r="B1744" i="144"/>
  <c r="B1745" i="144"/>
  <c r="B1746" i="144"/>
  <c r="B1747" i="144"/>
  <c r="B1748" i="144"/>
  <c r="B1749" i="144"/>
  <c r="B1750" i="144"/>
  <c r="B1751" i="144"/>
  <c r="B1752" i="144"/>
  <c r="B1753" i="144"/>
  <c r="B1754" i="144"/>
  <c r="B1755" i="144"/>
  <c r="B1756" i="144"/>
  <c r="B1757" i="144"/>
  <c r="B1758" i="144"/>
  <c r="B1759" i="144"/>
  <c r="B1760" i="144"/>
  <c r="B1761" i="144"/>
  <c r="B1762" i="144"/>
  <c r="B1763" i="144"/>
  <c r="B1764" i="144"/>
  <c r="B1765" i="144"/>
  <c r="B1766" i="144"/>
  <c r="B1767" i="144"/>
  <c r="B1768" i="144"/>
  <c r="B1769" i="144"/>
  <c r="B1770" i="144"/>
  <c r="B1771" i="144"/>
  <c r="B1772" i="144"/>
  <c r="B1773" i="144"/>
  <c r="B1774" i="144"/>
  <c r="B1775" i="144"/>
  <c r="B1776" i="144"/>
  <c r="B1777" i="144"/>
  <c r="B1778" i="144"/>
  <c r="B1779" i="144"/>
  <c r="B1780" i="144"/>
  <c r="B1781" i="144"/>
  <c r="B1782" i="144"/>
  <c r="B1783" i="144"/>
  <c r="B1784" i="144"/>
  <c r="B1785" i="144"/>
  <c r="B1786" i="144"/>
  <c r="B1787" i="144"/>
  <c r="B1788" i="144"/>
  <c r="B1789" i="144"/>
  <c r="B1790" i="144"/>
  <c r="B1791" i="144"/>
  <c r="B1792" i="144"/>
  <c r="B1793" i="144"/>
  <c r="B1794" i="144"/>
  <c r="B1795" i="144"/>
  <c r="B1796" i="144"/>
  <c r="B1797" i="144"/>
  <c r="B1798" i="144"/>
  <c r="B1799" i="144"/>
  <c r="B1800" i="144"/>
  <c r="B1801" i="144"/>
  <c r="B1802" i="144"/>
  <c r="B1803" i="144"/>
  <c r="B1804" i="144"/>
  <c r="B1805" i="144"/>
  <c r="B1806" i="144"/>
  <c r="B1807" i="144"/>
  <c r="B1808" i="144"/>
  <c r="B1809" i="144"/>
  <c r="B1810" i="144"/>
  <c r="B1811" i="144"/>
  <c r="B1812" i="144"/>
  <c r="B1813" i="144"/>
  <c r="B1814" i="144"/>
  <c r="B1815" i="144"/>
  <c r="B1816" i="144"/>
  <c r="B1817" i="144"/>
  <c r="B1818" i="144"/>
  <c r="B1819" i="144"/>
  <c r="B1820" i="144"/>
  <c r="B1821" i="144"/>
  <c r="B1822" i="144"/>
  <c r="B1823" i="144"/>
  <c r="B1824" i="144"/>
  <c r="B1825" i="144"/>
  <c r="B1826" i="144"/>
  <c r="B1827" i="144"/>
  <c r="B1828" i="144"/>
  <c r="B1829" i="144"/>
  <c r="B1830" i="144"/>
  <c r="B1831" i="144"/>
  <c r="B1832" i="144"/>
  <c r="B1833" i="144"/>
  <c r="B1834" i="144"/>
  <c r="B1835" i="144"/>
  <c r="B1836" i="144"/>
  <c r="B1837" i="144"/>
  <c r="B1838" i="144"/>
  <c r="B1839" i="144"/>
  <c r="B1840" i="144"/>
  <c r="B1841" i="144"/>
  <c r="B1842" i="144"/>
  <c r="B1843" i="144"/>
  <c r="B1844" i="144"/>
  <c r="B1845" i="144"/>
  <c r="B1846" i="144"/>
  <c r="B1847" i="144"/>
  <c r="B1848" i="144"/>
  <c r="B1849" i="144"/>
  <c r="B1850" i="144"/>
  <c r="B1851" i="144"/>
  <c r="B1852" i="144"/>
  <c r="B1853" i="144"/>
  <c r="B1854" i="144"/>
  <c r="B1855" i="144"/>
  <c r="B1856" i="144"/>
  <c r="B1857" i="144"/>
  <c r="B1858" i="144"/>
  <c r="B1859" i="144"/>
  <c r="B1860" i="144"/>
  <c r="B1861" i="144"/>
  <c r="B1862" i="144"/>
  <c r="B1863" i="144"/>
  <c r="B1864" i="144"/>
  <c r="B1865" i="144"/>
  <c r="B1866" i="144"/>
  <c r="B1867" i="144"/>
  <c r="B1868" i="144"/>
  <c r="B1869" i="144"/>
  <c r="B1870" i="144"/>
  <c r="B1871" i="144"/>
  <c r="B1872" i="144"/>
  <c r="B1873" i="144"/>
  <c r="B1874" i="144"/>
  <c r="B1875" i="144"/>
  <c r="B1876" i="144"/>
  <c r="B1877" i="144"/>
  <c r="B1878" i="144"/>
  <c r="B1879" i="144"/>
  <c r="B1880" i="144"/>
  <c r="B1881" i="144"/>
  <c r="B1882" i="144"/>
  <c r="B1883" i="144"/>
  <c r="B1884" i="144"/>
  <c r="B1885" i="144"/>
  <c r="B1886" i="144"/>
  <c r="B1887" i="144"/>
  <c r="B1888" i="144"/>
  <c r="B1889" i="144"/>
  <c r="B1890" i="144"/>
  <c r="B1891" i="144"/>
  <c r="B1892" i="144"/>
  <c r="B1893" i="144"/>
  <c r="B1894" i="144"/>
  <c r="B1895" i="144"/>
  <c r="B1896" i="144"/>
  <c r="B1897" i="144"/>
  <c r="B1898" i="144"/>
  <c r="B1899" i="144"/>
  <c r="B1900" i="144"/>
  <c r="B1901" i="144"/>
  <c r="B1902" i="144"/>
  <c r="B1903" i="144"/>
  <c r="B1904" i="144"/>
  <c r="B1905" i="144"/>
  <c r="B1906" i="144"/>
  <c r="B1907" i="144"/>
  <c r="B1908" i="144"/>
  <c r="B1909" i="144"/>
  <c r="B1910" i="144"/>
  <c r="B1911" i="144"/>
  <c r="B1912" i="144"/>
  <c r="B1913" i="144"/>
  <c r="B1914" i="144"/>
  <c r="B1915" i="144"/>
  <c r="B1916" i="144"/>
  <c r="B1917" i="144"/>
  <c r="B1918" i="144"/>
  <c r="B1919" i="144"/>
  <c r="B1920" i="144"/>
  <c r="B1921" i="144"/>
  <c r="B1922" i="144"/>
  <c r="B1923" i="144"/>
  <c r="B1924" i="144"/>
  <c r="B1925" i="144"/>
  <c r="B1926" i="144"/>
  <c r="B1927" i="144"/>
  <c r="B1928" i="144"/>
  <c r="B1929" i="144"/>
  <c r="B1930" i="144"/>
  <c r="B1931" i="144"/>
  <c r="B1932" i="144"/>
  <c r="B1933" i="144"/>
  <c r="B1934" i="144"/>
  <c r="B1935" i="144"/>
  <c r="B1936" i="144"/>
  <c r="B1937" i="144"/>
  <c r="B1938" i="144"/>
  <c r="B1939" i="144"/>
  <c r="B1940" i="144"/>
  <c r="B1941" i="144"/>
  <c r="B1942" i="144"/>
  <c r="B1943" i="144"/>
  <c r="B1944" i="144"/>
  <c r="B1945" i="144"/>
  <c r="B1946" i="144"/>
  <c r="B1947" i="144"/>
  <c r="B1948" i="144"/>
  <c r="B1949" i="144"/>
  <c r="B1950" i="144"/>
  <c r="B1951" i="144"/>
  <c r="B1952" i="144"/>
  <c r="B1953" i="144"/>
  <c r="B1954" i="144"/>
  <c r="B1955" i="144"/>
  <c r="B1956" i="144"/>
  <c r="B1957" i="144"/>
  <c r="B1958" i="144"/>
  <c r="B1959" i="144"/>
  <c r="B1960" i="144"/>
  <c r="B1961" i="144"/>
  <c r="B1962" i="144"/>
  <c r="B1963" i="144"/>
  <c r="B1964" i="144"/>
  <c r="B1965" i="144"/>
  <c r="B1966" i="144"/>
  <c r="B1967" i="144"/>
  <c r="B1968" i="144"/>
  <c r="B1969" i="144"/>
  <c r="B1970" i="144"/>
  <c r="B1971" i="144"/>
  <c r="B1972" i="144"/>
  <c r="B1973" i="144"/>
  <c r="B1974" i="144"/>
  <c r="B1975" i="144"/>
  <c r="B1976" i="144"/>
  <c r="B1977" i="144"/>
  <c r="B1978" i="144"/>
  <c r="B1979" i="144"/>
  <c r="B1980" i="144"/>
  <c r="B1981" i="144"/>
  <c r="B1982" i="144"/>
  <c r="B1983" i="144"/>
  <c r="B1984" i="144"/>
  <c r="B1985" i="144"/>
  <c r="B1986" i="144"/>
  <c r="B1987" i="144"/>
  <c r="B1988" i="144"/>
  <c r="B1989" i="144"/>
  <c r="B1990" i="144"/>
  <c r="B1991" i="144"/>
  <c r="B1992" i="144"/>
  <c r="B1993" i="144"/>
  <c r="B1994" i="144"/>
  <c r="B1995" i="144"/>
  <c r="B1996" i="144"/>
  <c r="B1997" i="144"/>
  <c r="B1998" i="144"/>
  <c r="B1999" i="144"/>
  <c r="B2000" i="144"/>
  <c r="B2001" i="144"/>
  <c r="B2002" i="144"/>
  <c r="B2003" i="144"/>
  <c r="B2004" i="144"/>
  <c r="B2005" i="144"/>
  <c r="B2006" i="144"/>
  <c r="B2007" i="144"/>
  <c r="B2008" i="144"/>
  <c r="B2009" i="144"/>
  <c r="B2010" i="144"/>
  <c r="B2011" i="144"/>
  <c r="B2012" i="144"/>
  <c r="B2013" i="144"/>
  <c r="B2014" i="144"/>
  <c r="B2015" i="144"/>
  <c r="B2016" i="144"/>
  <c r="B2017" i="144"/>
  <c r="B2018" i="144"/>
  <c r="B2019" i="144"/>
  <c r="B2020" i="144"/>
  <c r="B2021" i="144"/>
  <c r="B2022" i="144"/>
  <c r="B2023" i="144"/>
  <c r="B2024" i="144"/>
  <c r="B2025" i="144"/>
  <c r="B2026" i="144"/>
  <c r="B2027" i="144"/>
  <c r="B2028" i="144"/>
  <c r="B2029" i="144"/>
  <c r="B2030" i="144"/>
  <c r="B2031" i="144"/>
  <c r="B2032" i="144"/>
  <c r="B2033" i="144"/>
  <c r="B2034" i="144"/>
  <c r="B2035" i="144"/>
  <c r="B2036" i="144"/>
  <c r="B2037" i="144"/>
  <c r="B2038" i="144"/>
  <c r="B2039" i="144"/>
  <c r="B2040" i="144"/>
  <c r="B2041" i="144"/>
  <c r="B2042" i="144"/>
  <c r="B2043" i="144"/>
  <c r="B2044" i="144"/>
  <c r="B2045" i="144"/>
  <c r="B2046" i="144"/>
  <c r="B2047" i="144"/>
  <c r="B2048" i="144"/>
  <c r="B2049" i="144"/>
  <c r="B2050" i="144"/>
  <c r="B2051" i="144"/>
  <c r="B2052" i="144"/>
  <c r="B2053" i="144"/>
  <c r="B2054" i="144"/>
  <c r="B2055" i="144"/>
  <c r="B2056" i="144"/>
  <c r="B2057" i="144"/>
  <c r="B2058" i="144"/>
  <c r="B2059" i="144"/>
  <c r="B2060" i="144"/>
  <c r="B2061" i="144"/>
  <c r="B2062" i="144"/>
  <c r="B2063" i="144"/>
  <c r="B2064" i="144"/>
  <c r="B2065" i="144"/>
  <c r="B2066" i="144"/>
  <c r="B2067" i="144"/>
  <c r="B2068" i="144"/>
  <c r="B2069" i="144"/>
  <c r="B2070" i="144"/>
  <c r="B2071" i="144"/>
  <c r="B2072" i="144"/>
  <c r="B2073" i="144"/>
  <c r="B2074" i="144"/>
  <c r="B2075" i="144"/>
  <c r="B2076" i="144"/>
  <c r="B2077" i="144"/>
  <c r="B2078" i="144"/>
  <c r="B2079" i="144"/>
  <c r="B2080" i="144"/>
  <c r="B2081" i="144"/>
  <c r="B2082" i="144"/>
  <c r="B2083" i="144"/>
  <c r="B2084" i="144"/>
  <c r="B2085" i="144"/>
  <c r="B2086" i="144"/>
  <c r="B2087" i="144"/>
  <c r="B2088" i="144"/>
  <c r="B2089" i="144"/>
  <c r="B2090" i="144"/>
  <c r="B2091" i="144"/>
  <c r="B2092" i="144"/>
  <c r="B2093" i="144"/>
  <c r="B2094" i="144"/>
  <c r="B2095" i="144"/>
  <c r="B2096" i="144"/>
  <c r="B2097" i="144"/>
  <c r="B2098" i="144"/>
  <c r="B2099" i="144"/>
  <c r="B2100" i="144"/>
  <c r="B2101" i="144"/>
  <c r="B2102" i="144"/>
  <c r="B2103" i="144"/>
  <c r="B2104" i="144"/>
  <c r="B2105" i="144"/>
  <c r="B2106" i="144"/>
  <c r="B2107" i="144"/>
  <c r="B2108" i="144"/>
  <c r="B2109" i="144"/>
  <c r="B2110" i="144"/>
  <c r="B2111" i="144"/>
  <c r="B2112" i="144"/>
  <c r="B2113" i="144"/>
  <c r="B2114" i="144"/>
  <c r="B2115" i="144"/>
  <c r="B2116" i="144"/>
  <c r="B2117" i="144"/>
  <c r="B2118" i="144"/>
  <c r="B2119" i="144"/>
  <c r="B2120" i="144"/>
  <c r="B2121" i="144"/>
  <c r="B2122" i="144"/>
  <c r="B2123" i="144"/>
  <c r="B2124" i="144"/>
  <c r="B2125" i="144"/>
  <c r="B2126" i="144"/>
  <c r="B2127" i="144"/>
  <c r="B2128" i="144"/>
  <c r="B2129" i="144"/>
  <c r="B2130" i="144"/>
  <c r="B2131" i="144"/>
  <c r="B2132" i="144"/>
  <c r="B2133" i="144"/>
  <c r="B2134" i="144"/>
  <c r="B2135" i="144"/>
  <c r="B2136" i="144"/>
  <c r="B2137" i="144"/>
  <c r="B2138" i="144"/>
  <c r="B2139" i="144"/>
  <c r="B2140" i="144"/>
  <c r="B2141" i="144"/>
  <c r="B2142" i="144"/>
  <c r="B2143" i="144"/>
  <c r="B2144" i="144"/>
  <c r="B2145" i="144"/>
  <c r="B2146" i="144"/>
  <c r="B2147" i="144"/>
  <c r="B2148" i="144"/>
  <c r="B2149" i="144"/>
  <c r="B2150" i="144"/>
  <c r="B2151" i="144"/>
  <c r="B2152" i="144"/>
  <c r="B2153" i="144"/>
  <c r="B2154" i="144"/>
  <c r="B2155" i="144"/>
  <c r="B2156" i="144"/>
  <c r="B2157" i="144"/>
  <c r="B2158" i="144"/>
  <c r="B2159" i="144"/>
  <c r="B2160" i="144"/>
  <c r="B2161" i="144"/>
  <c r="B2162" i="144"/>
  <c r="B2163" i="144"/>
  <c r="B2164" i="144"/>
  <c r="B2165" i="144"/>
  <c r="B2166" i="144"/>
  <c r="B2167" i="144"/>
  <c r="B2168" i="144"/>
  <c r="B2169" i="144"/>
  <c r="B2170" i="144"/>
  <c r="B2171" i="144"/>
  <c r="B2172" i="144"/>
  <c r="B2173" i="144"/>
  <c r="B2174" i="144"/>
  <c r="B2175" i="144"/>
  <c r="B2176" i="144"/>
  <c r="B2177" i="144"/>
  <c r="B2178" i="144"/>
  <c r="B2179" i="144"/>
  <c r="B2180" i="144"/>
  <c r="B2181" i="144"/>
  <c r="B2182" i="144"/>
  <c r="B2183" i="144"/>
  <c r="B2184" i="144"/>
  <c r="B2185" i="144"/>
  <c r="B2186" i="144"/>
  <c r="B2187" i="144"/>
  <c r="B2188" i="144"/>
  <c r="B2189" i="144"/>
  <c r="B2190" i="144"/>
  <c r="B2191" i="144"/>
  <c r="B2192" i="144"/>
  <c r="B2193" i="144"/>
  <c r="B2194" i="144"/>
  <c r="B2195" i="144"/>
  <c r="B2196" i="144"/>
  <c r="B2197" i="144"/>
  <c r="B2198" i="144"/>
  <c r="B2199" i="144"/>
  <c r="B2200" i="144"/>
  <c r="B2201" i="144"/>
  <c r="B2202" i="144"/>
  <c r="B2203" i="144"/>
  <c r="B2204" i="144"/>
  <c r="B2205" i="144"/>
  <c r="B2206" i="144"/>
  <c r="B2207" i="144"/>
  <c r="B2208" i="144"/>
  <c r="B2209" i="144"/>
  <c r="B2210" i="144"/>
  <c r="B2211" i="144"/>
  <c r="B2212" i="144"/>
  <c r="B2213" i="144"/>
  <c r="B2214" i="144"/>
  <c r="B2215" i="144"/>
  <c r="B2216" i="144"/>
  <c r="B2217" i="144"/>
  <c r="B2218" i="144"/>
  <c r="B2219" i="144"/>
  <c r="B2220" i="144"/>
  <c r="B2221" i="144"/>
  <c r="B2222" i="144"/>
  <c r="B2223" i="144"/>
  <c r="B2224" i="144"/>
  <c r="B2225" i="144"/>
  <c r="B2226" i="144"/>
  <c r="B2227" i="144"/>
  <c r="B2228" i="144"/>
  <c r="B2229" i="144"/>
  <c r="B2230" i="144"/>
  <c r="B2231" i="144"/>
  <c r="B2232" i="144"/>
  <c r="B2233" i="144"/>
  <c r="B2234" i="144"/>
  <c r="B2235" i="144"/>
  <c r="B2236" i="144"/>
  <c r="B2237" i="144"/>
  <c r="B2238" i="144"/>
  <c r="B2239" i="144"/>
  <c r="B2240" i="144"/>
  <c r="B2241" i="144"/>
  <c r="B2242" i="144"/>
  <c r="B2243" i="144"/>
  <c r="B2244" i="144"/>
  <c r="B2245" i="144"/>
  <c r="B2246" i="144"/>
  <c r="B2247" i="144"/>
  <c r="B2248" i="144"/>
  <c r="B2249" i="144"/>
  <c r="B2250" i="144"/>
  <c r="B2251" i="144"/>
  <c r="B2252" i="144"/>
  <c r="B2253" i="144"/>
  <c r="B2254" i="144"/>
  <c r="B2255" i="144"/>
  <c r="B2256" i="144"/>
  <c r="B2257" i="144"/>
  <c r="B2258" i="144"/>
  <c r="B2259" i="144"/>
  <c r="B2260" i="144"/>
  <c r="B2261" i="144"/>
  <c r="B2262" i="144"/>
  <c r="B2263" i="144"/>
  <c r="B2264" i="144"/>
  <c r="B2265" i="144"/>
  <c r="B2266" i="144"/>
  <c r="B2267" i="144"/>
  <c r="B2268" i="144"/>
  <c r="B2269" i="144"/>
  <c r="B2270" i="144"/>
  <c r="B2271" i="144"/>
  <c r="B2272" i="144"/>
  <c r="B2273" i="144"/>
  <c r="B2274" i="144"/>
  <c r="B2275" i="144"/>
  <c r="B2276" i="144"/>
  <c r="B2277" i="144"/>
  <c r="B2278" i="144"/>
  <c r="B2279" i="144"/>
  <c r="B2280" i="144"/>
  <c r="B2281" i="144"/>
  <c r="B2282" i="144"/>
  <c r="B2283" i="144"/>
  <c r="B2284" i="144"/>
  <c r="B2285" i="144"/>
  <c r="B2286" i="144"/>
  <c r="B2287" i="144"/>
  <c r="B2288" i="144"/>
  <c r="B2289" i="144"/>
  <c r="B2290" i="144"/>
  <c r="B2291" i="144"/>
  <c r="B2292" i="144"/>
  <c r="B2293" i="144"/>
  <c r="B2294" i="144"/>
  <c r="B2295" i="144"/>
  <c r="B2296" i="144"/>
  <c r="B2297" i="144"/>
  <c r="B2298" i="144"/>
  <c r="B2299" i="144"/>
  <c r="B2300" i="144"/>
  <c r="B2301" i="144"/>
  <c r="B2302" i="144"/>
  <c r="B2303" i="144"/>
  <c r="B2304" i="144"/>
  <c r="B2305" i="144"/>
  <c r="B2306" i="144"/>
  <c r="B2307" i="144"/>
  <c r="B2308" i="144"/>
  <c r="B2309" i="144"/>
  <c r="B2310" i="144"/>
  <c r="B2311" i="144"/>
  <c r="B2312" i="144"/>
  <c r="B2313" i="144"/>
  <c r="B2314" i="144"/>
  <c r="B2315" i="144"/>
  <c r="B2316" i="144"/>
  <c r="B2317" i="144"/>
  <c r="B2318" i="144"/>
  <c r="B2319" i="144"/>
  <c r="B2320" i="144"/>
  <c r="B2321" i="144"/>
  <c r="B2322" i="144"/>
  <c r="B2323" i="144"/>
  <c r="B2324" i="144"/>
  <c r="B2325" i="144"/>
  <c r="B2326" i="144"/>
  <c r="B2327" i="144"/>
  <c r="B2328" i="144"/>
  <c r="B2329" i="144"/>
  <c r="B2330" i="144"/>
  <c r="B2331" i="144"/>
  <c r="B2332" i="144"/>
  <c r="B2333" i="144"/>
  <c r="B2334" i="144"/>
  <c r="B2335" i="144"/>
  <c r="B2336" i="144"/>
  <c r="B2337" i="144"/>
  <c r="B2338" i="144"/>
  <c r="B2339" i="144"/>
  <c r="B2340" i="144"/>
  <c r="B2341" i="144"/>
  <c r="B2342" i="144"/>
  <c r="B2343" i="144"/>
  <c r="B2344" i="144"/>
  <c r="B2345" i="144"/>
  <c r="B2346" i="144"/>
  <c r="B2347" i="144"/>
  <c r="B2348" i="144"/>
  <c r="B2349" i="144"/>
  <c r="B2350" i="144"/>
  <c r="B2351" i="144"/>
  <c r="B2352" i="144"/>
  <c r="B2353" i="144"/>
  <c r="B2354" i="144"/>
  <c r="B2355" i="144"/>
  <c r="B2356" i="144"/>
  <c r="B2357" i="144"/>
  <c r="B2358" i="144"/>
  <c r="B2359" i="144"/>
  <c r="B2360" i="144"/>
  <c r="B2361" i="144"/>
  <c r="B2362" i="144"/>
  <c r="B2363" i="144"/>
  <c r="B2364" i="144"/>
  <c r="B2365" i="144"/>
  <c r="B2366" i="144"/>
  <c r="B2367" i="144"/>
  <c r="B2368" i="144"/>
  <c r="B2369" i="144"/>
  <c r="B2370" i="144"/>
  <c r="B2371" i="144"/>
  <c r="B2372" i="144"/>
  <c r="B2373" i="144"/>
  <c r="B2374" i="144"/>
  <c r="B2375" i="144"/>
  <c r="B2376" i="144"/>
  <c r="B2377" i="144"/>
  <c r="B2378" i="144"/>
  <c r="B2379" i="144"/>
  <c r="B2380" i="144"/>
  <c r="B2381" i="144"/>
  <c r="B2382" i="144"/>
  <c r="B2383" i="144"/>
  <c r="B2384" i="144"/>
  <c r="B2385" i="144"/>
  <c r="B2386" i="144"/>
  <c r="B2387" i="144"/>
  <c r="B2388" i="144"/>
  <c r="B2389" i="144"/>
  <c r="B2390" i="144"/>
  <c r="B2391" i="144"/>
  <c r="B2392" i="144"/>
  <c r="B2393" i="144"/>
  <c r="B2394" i="144"/>
  <c r="B2395" i="144"/>
  <c r="B2396" i="144"/>
  <c r="B2397" i="144"/>
  <c r="B2398" i="144"/>
  <c r="B2399" i="144"/>
  <c r="B2400" i="144"/>
  <c r="B2401" i="144"/>
  <c r="B2402" i="144"/>
  <c r="B2403" i="144"/>
  <c r="B2404" i="144"/>
  <c r="B2405" i="144"/>
  <c r="B2406" i="144"/>
  <c r="B2407" i="144"/>
  <c r="B2408" i="144"/>
  <c r="B2409" i="144"/>
  <c r="B2410" i="144"/>
  <c r="B2411" i="144"/>
  <c r="B2412" i="144"/>
  <c r="B2413" i="144"/>
  <c r="B2414" i="144"/>
  <c r="B2415" i="144"/>
  <c r="B2416" i="144"/>
  <c r="B2417" i="144"/>
  <c r="B2418" i="144"/>
  <c r="B2419" i="144"/>
  <c r="B2420" i="144"/>
  <c r="B2421" i="144"/>
  <c r="B2422" i="144"/>
  <c r="B2423" i="144"/>
  <c r="B2424" i="144"/>
  <c r="B2425" i="144"/>
  <c r="B2426" i="144"/>
  <c r="B2427" i="144"/>
  <c r="B2428" i="144"/>
  <c r="B2429" i="144"/>
  <c r="B2430" i="144"/>
  <c r="B2431" i="144"/>
  <c r="B2432" i="144"/>
  <c r="B2433" i="144"/>
  <c r="B2434" i="144"/>
  <c r="B2435" i="144"/>
  <c r="B2436" i="144"/>
  <c r="B2437" i="144"/>
  <c r="B2438" i="144"/>
  <c r="B2439" i="144"/>
  <c r="B2440" i="144"/>
  <c r="B2441" i="144"/>
  <c r="B2442" i="144"/>
  <c r="B2443" i="144"/>
  <c r="B2444" i="144"/>
  <c r="B2445" i="144"/>
  <c r="B2446" i="144"/>
  <c r="B2447" i="144"/>
  <c r="B2448" i="144"/>
  <c r="B2449" i="144"/>
  <c r="B2450" i="144"/>
  <c r="B2451" i="144"/>
  <c r="B2452" i="144"/>
  <c r="B2453" i="144"/>
  <c r="B2454" i="144"/>
  <c r="B2455" i="144"/>
  <c r="B2456" i="144"/>
  <c r="B2457" i="144"/>
  <c r="B2458" i="144"/>
  <c r="B2459" i="144"/>
  <c r="B2460" i="144"/>
  <c r="B2461" i="144"/>
  <c r="B2462" i="144"/>
  <c r="B2463" i="144"/>
  <c r="B2464" i="144"/>
  <c r="B2465" i="144"/>
  <c r="B2466" i="144"/>
  <c r="B2467" i="144"/>
  <c r="B2468" i="144"/>
  <c r="B2469" i="144"/>
  <c r="B2470" i="144"/>
  <c r="B2471" i="144"/>
  <c r="B2472" i="144"/>
  <c r="B2473" i="144"/>
  <c r="B2474" i="144"/>
  <c r="B2475" i="144"/>
  <c r="B2476" i="144"/>
  <c r="B2477" i="144"/>
  <c r="B2478" i="144"/>
  <c r="B2479" i="144"/>
  <c r="B2480" i="144"/>
  <c r="B2481" i="144"/>
  <c r="B2482" i="144"/>
  <c r="B2483" i="144"/>
  <c r="B2484" i="144"/>
  <c r="B2485" i="144"/>
  <c r="B2486" i="144"/>
  <c r="B2487" i="144"/>
  <c r="B2488" i="144"/>
  <c r="B2489" i="144"/>
  <c r="B2490" i="144"/>
  <c r="B2491" i="144"/>
  <c r="B2492" i="144"/>
  <c r="B2493" i="144"/>
  <c r="B2494" i="144"/>
  <c r="B2495" i="144"/>
  <c r="B2496" i="144"/>
  <c r="B2497" i="144"/>
  <c r="B2498" i="144"/>
  <c r="B2499" i="144"/>
  <c r="B2500" i="144"/>
  <c r="B2501" i="144"/>
  <c r="B2502" i="144"/>
  <c r="B2503" i="144"/>
  <c r="B2504" i="144"/>
  <c r="B2505" i="144"/>
  <c r="B2506" i="144"/>
  <c r="B2507" i="144"/>
  <c r="B2508" i="144"/>
  <c r="B2509" i="144"/>
  <c r="B2510" i="144"/>
  <c r="B2511" i="144"/>
  <c r="B2512" i="144"/>
  <c r="B2513" i="144"/>
  <c r="B2514" i="144"/>
  <c r="B2515" i="144"/>
  <c r="B2516" i="144"/>
  <c r="B2517" i="144"/>
  <c r="B2518" i="144"/>
  <c r="B2519" i="144"/>
  <c r="B2520" i="144"/>
  <c r="B2521" i="144"/>
  <c r="B2522" i="144"/>
  <c r="B2523" i="144"/>
  <c r="B2524" i="144"/>
  <c r="B2525" i="144"/>
  <c r="B2526" i="144"/>
  <c r="B2527" i="144"/>
  <c r="B2528" i="144"/>
  <c r="B2529" i="144"/>
  <c r="B2530" i="144"/>
  <c r="B2531" i="144"/>
  <c r="B2532" i="144"/>
  <c r="B2533" i="144"/>
  <c r="B2534" i="144"/>
  <c r="B2535" i="144"/>
  <c r="B2536" i="144"/>
  <c r="B2537" i="144"/>
  <c r="B2538" i="144"/>
  <c r="B2539" i="144"/>
  <c r="B2540" i="144"/>
  <c r="B2541" i="144"/>
  <c r="B2542" i="144"/>
  <c r="B2543" i="144"/>
  <c r="B2544" i="144"/>
  <c r="B2545" i="144"/>
  <c r="B2546" i="144"/>
  <c r="B2547" i="144"/>
  <c r="B2548" i="144"/>
  <c r="B2549" i="144"/>
  <c r="B2550" i="144"/>
  <c r="B2551" i="144"/>
  <c r="B2552" i="144"/>
  <c r="B2553" i="144"/>
  <c r="B2554" i="144"/>
  <c r="B2555" i="144"/>
  <c r="B2556" i="144"/>
  <c r="B2557" i="144"/>
  <c r="B2558" i="144"/>
  <c r="B2559" i="144"/>
  <c r="B2560" i="144"/>
  <c r="B2561" i="144"/>
  <c r="B2562" i="144"/>
  <c r="B2563" i="144"/>
  <c r="B2564" i="144"/>
  <c r="B2565" i="144"/>
  <c r="B2566" i="144"/>
  <c r="B2567" i="144"/>
  <c r="B2568" i="144"/>
  <c r="B2569" i="144"/>
  <c r="B2570" i="144"/>
  <c r="B2571" i="144"/>
  <c r="B2572" i="144"/>
  <c r="B2573" i="144"/>
  <c r="B2574" i="144"/>
  <c r="B2575" i="144"/>
  <c r="B2576" i="144"/>
  <c r="B2577" i="144"/>
  <c r="B2578" i="144"/>
  <c r="B2579" i="144"/>
  <c r="B2580" i="144"/>
  <c r="B2581" i="144"/>
  <c r="B2582" i="144"/>
  <c r="B2583" i="144"/>
  <c r="B2584" i="144"/>
  <c r="B2585" i="144"/>
  <c r="B2586" i="144"/>
  <c r="B2587" i="144"/>
  <c r="B2588" i="144"/>
  <c r="B2589" i="144"/>
  <c r="B2590" i="144"/>
  <c r="B2591" i="144"/>
  <c r="B2592" i="144"/>
  <c r="B2593" i="144"/>
  <c r="B2594" i="144"/>
  <c r="B2595" i="144"/>
  <c r="B2596" i="144"/>
  <c r="B2597" i="144"/>
  <c r="B2598" i="144"/>
  <c r="B2599" i="144"/>
  <c r="B2600" i="144"/>
  <c r="B2601" i="144"/>
  <c r="B2602" i="144"/>
  <c r="B2603" i="144"/>
  <c r="B2604" i="144"/>
  <c r="B2605" i="144"/>
  <c r="B2606" i="144"/>
  <c r="B2607" i="144"/>
  <c r="B2608" i="144"/>
  <c r="B2609" i="144"/>
  <c r="B2610" i="144"/>
  <c r="B2611" i="144"/>
  <c r="B2612" i="144"/>
  <c r="B2613" i="144"/>
  <c r="B2614" i="144"/>
  <c r="B2615" i="144"/>
  <c r="B2616" i="144"/>
  <c r="B2617" i="144"/>
  <c r="B2618" i="144"/>
  <c r="B2619" i="144"/>
  <c r="B2620" i="144"/>
  <c r="B2621" i="144"/>
  <c r="B2622" i="144"/>
  <c r="B2623" i="144"/>
  <c r="B2624" i="144"/>
  <c r="B2625" i="144"/>
  <c r="B2626" i="144"/>
  <c r="B2627" i="144"/>
  <c r="B2628" i="144"/>
  <c r="B2629" i="144"/>
  <c r="B2630" i="144"/>
  <c r="B2631" i="144"/>
  <c r="B2632" i="144"/>
  <c r="B2633" i="144"/>
  <c r="B2634" i="144"/>
  <c r="B2635" i="144"/>
  <c r="B2636" i="144"/>
  <c r="B2637" i="144"/>
  <c r="B2638" i="144"/>
  <c r="B2639" i="144"/>
  <c r="B2640" i="144"/>
  <c r="B2641" i="144"/>
  <c r="B2642" i="144"/>
  <c r="B2643" i="144"/>
  <c r="B2644" i="144"/>
  <c r="B2645" i="144"/>
  <c r="B2646" i="144"/>
  <c r="B2647" i="144"/>
  <c r="B2648" i="144"/>
  <c r="B2649" i="144"/>
  <c r="B2650" i="144"/>
  <c r="B2651" i="144"/>
  <c r="B2652" i="144"/>
  <c r="B2653" i="144"/>
  <c r="B2654" i="144"/>
  <c r="B2655" i="144"/>
  <c r="B2656" i="144"/>
  <c r="B2657" i="144"/>
  <c r="B2658" i="144"/>
  <c r="B2659" i="144"/>
  <c r="B2660" i="144"/>
  <c r="B2661" i="144"/>
  <c r="B2662" i="144"/>
  <c r="B2663" i="144"/>
  <c r="B2664" i="144"/>
  <c r="B2665" i="144"/>
  <c r="B2666" i="144"/>
  <c r="B2667" i="144"/>
  <c r="B2668" i="144"/>
  <c r="B2669" i="144"/>
  <c r="B2670" i="144"/>
  <c r="B2671" i="144"/>
  <c r="B2672" i="144"/>
  <c r="B2673" i="144"/>
  <c r="B2674" i="144"/>
  <c r="B2675" i="144"/>
  <c r="B2676" i="144"/>
  <c r="B2677" i="144"/>
  <c r="B2678" i="144"/>
  <c r="B2679" i="144"/>
  <c r="B2680" i="144"/>
  <c r="B2681" i="144"/>
  <c r="B2682" i="144"/>
  <c r="B2683" i="144"/>
  <c r="B2684" i="144"/>
  <c r="B2685" i="144"/>
  <c r="B2686" i="144"/>
  <c r="B2687" i="144"/>
  <c r="B2688" i="144"/>
  <c r="B2689" i="144"/>
  <c r="B2690" i="144"/>
  <c r="B2691" i="144"/>
  <c r="B2692" i="144"/>
  <c r="B2693" i="144"/>
  <c r="B2694" i="144"/>
  <c r="B2695" i="144"/>
  <c r="B2696" i="144"/>
  <c r="B2697" i="144"/>
  <c r="B2698" i="144"/>
  <c r="B2699" i="144"/>
  <c r="B2700" i="144"/>
  <c r="B2701" i="144"/>
  <c r="B2702" i="144"/>
  <c r="B2703" i="144"/>
  <c r="B2704" i="144"/>
  <c r="B2705" i="144"/>
  <c r="B2706" i="144"/>
  <c r="B2707" i="144"/>
  <c r="B2708" i="144"/>
  <c r="B2709" i="144"/>
  <c r="B2710" i="144"/>
  <c r="B2711" i="144"/>
  <c r="B2712" i="144"/>
  <c r="B2713" i="144"/>
  <c r="B2714" i="144"/>
  <c r="B2715" i="144"/>
  <c r="B2716" i="144"/>
  <c r="B2717" i="144"/>
  <c r="B2718" i="144"/>
  <c r="B2719" i="144"/>
  <c r="B2720" i="144"/>
  <c r="B2721" i="144"/>
  <c r="B2722" i="144"/>
  <c r="B2723" i="144"/>
  <c r="B2724" i="144"/>
  <c r="B2725" i="144"/>
  <c r="B2726" i="144"/>
  <c r="B2727" i="144"/>
  <c r="B2728" i="144"/>
  <c r="B2729" i="144"/>
  <c r="B2730" i="144"/>
  <c r="B2731" i="144"/>
  <c r="B2732" i="144"/>
  <c r="B2733" i="144"/>
  <c r="B2734" i="144"/>
  <c r="B2735" i="144"/>
  <c r="B2736" i="144"/>
  <c r="B2737" i="144"/>
  <c r="B2738" i="144"/>
  <c r="B2739" i="144"/>
  <c r="B2740" i="144"/>
  <c r="B2741" i="144"/>
  <c r="B2742" i="144"/>
  <c r="B2743" i="144"/>
  <c r="B2744" i="144"/>
  <c r="B2745" i="144"/>
  <c r="B2746" i="144"/>
  <c r="B2747" i="144"/>
  <c r="B2748" i="144"/>
  <c r="B2749" i="144"/>
  <c r="B2750" i="144"/>
  <c r="B2751" i="144"/>
  <c r="B2752" i="144"/>
  <c r="B2753" i="144"/>
  <c r="B2754" i="144"/>
  <c r="B2755" i="144"/>
  <c r="B2756" i="144"/>
  <c r="B2757" i="144"/>
  <c r="B2758" i="144"/>
  <c r="B2759" i="144"/>
  <c r="B2760" i="144"/>
  <c r="B2761" i="144"/>
  <c r="B2762" i="144"/>
  <c r="B2763" i="144"/>
  <c r="B2764" i="144"/>
  <c r="B2765" i="144"/>
  <c r="B2766" i="144"/>
  <c r="B2767" i="144"/>
  <c r="B2768" i="144"/>
  <c r="B2769" i="144"/>
  <c r="B2770" i="144"/>
  <c r="B2771" i="144"/>
  <c r="B2772" i="144"/>
  <c r="B2773" i="144"/>
  <c r="B2774" i="144"/>
  <c r="B2775" i="144"/>
  <c r="B2776" i="144"/>
  <c r="B2777" i="144"/>
  <c r="B2778" i="144"/>
  <c r="B2779" i="144"/>
  <c r="B2780" i="144"/>
  <c r="B2781" i="144"/>
  <c r="B2782" i="144"/>
  <c r="B2783" i="144"/>
  <c r="B2784" i="144"/>
  <c r="B2785" i="144"/>
  <c r="B2786" i="144"/>
  <c r="B2787" i="144"/>
  <c r="B2788" i="144"/>
  <c r="B2789" i="144"/>
  <c r="B2790" i="144"/>
  <c r="B2791" i="144"/>
  <c r="B2792" i="144"/>
  <c r="B2793" i="144"/>
  <c r="B2794" i="144"/>
  <c r="B2795" i="144"/>
  <c r="B2796" i="144"/>
  <c r="B2797" i="144"/>
  <c r="B2798" i="144"/>
  <c r="B2799" i="144"/>
  <c r="B2800" i="144"/>
  <c r="B2801" i="144"/>
  <c r="B2802" i="144"/>
  <c r="B2803" i="144"/>
  <c r="B2804" i="144"/>
  <c r="B2805" i="144"/>
  <c r="B2806" i="144"/>
  <c r="B2807" i="144"/>
  <c r="B2808" i="144"/>
  <c r="B2809" i="144"/>
  <c r="B2810" i="144"/>
  <c r="B2811" i="144"/>
  <c r="B2812" i="144"/>
  <c r="B2813" i="144"/>
  <c r="B2814" i="144"/>
  <c r="B2815" i="144"/>
  <c r="B2816" i="144"/>
  <c r="B2817" i="144"/>
  <c r="B2818" i="144"/>
  <c r="B2819" i="144"/>
  <c r="B2820" i="144"/>
  <c r="B2821" i="144"/>
  <c r="B2822" i="144"/>
  <c r="B2823" i="144"/>
  <c r="B2824" i="144"/>
  <c r="B2825" i="144"/>
  <c r="B2826" i="144"/>
  <c r="B2827" i="144"/>
  <c r="B2828" i="144"/>
  <c r="B2829" i="144"/>
  <c r="B2830" i="144"/>
  <c r="B2831" i="144"/>
  <c r="B2832" i="144"/>
  <c r="B2833" i="144"/>
  <c r="B2834" i="144"/>
  <c r="B2835" i="144"/>
  <c r="B2836" i="144"/>
  <c r="B2837" i="144"/>
  <c r="B2838" i="144"/>
  <c r="B2839" i="144"/>
  <c r="B2840" i="144"/>
  <c r="B2841" i="144"/>
  <c r="B2842" i="144"/>
  <c r="B2843" i="144"/>
  <c r="B2844" i="144"/>
  <c r="B2845" i="144"/>
  <c r="B2846" i="144"/>
  <c r="B2847" i="144"/>
  <c r="B2848" i="144"/>
  <c r="B2849" i="144"/>
  <c r="B2850" i="144"/>
  <c r="B2851" i="144"/>
  <c r="B2852" i="144"/>
  <c r="B2853" i="144"/>
  <c r="B2854" i="144"/>
  <c r="B2855" i="144"/>
  <c r="B2856" i="144"/>
  <c r="B2857" i="144"/>
  <c r="B2858" i="144"/>
  <c r="B2859" i="144"/>
  <c r="B2860" i="144"/>
  <c r="B2861" i="144"/>
  <c r="B2862" i="144"/>
  <c r="B2863" i="144"/>
  <c r="B2864" i="144"/>
  <c r="B2865" i="144"/>
  <c r="B2866" i="144"/>
  <c r="B2867" i="144"/>
  <c r="B2868" i="144"/>
  <c r="B2869" i="144"/>
  <c r="B2870" i="144"/>
  <c r="B2871" i="144"/>
  <c r="B2872" i="144"/>
  <c r="B2873" i="144"/>
  <c r="B2874" i="144"/>
  <c r="B2875" i="144"/>
  <c r="B2876" i="144"/>
  <c r="B2877" i="144"/>
  <c r="B2878" i="144"/>
  <c r="B2879" i="144"/>
  <c r="B2880" i="144"/>
  <c r="B2881" i="144"/>
  <c r="B2882" i="144"/>
  <c r="B2883" i="144"/>
  <c r="B2884" i="144"/>
  <c r="B2885" i="144"/>
  <c r="B2886" i="144"/>
  <c r="B2887" i="144"/>
  <c r="B2888" i="144"/>
  <c r="B2889" i="144"/>
  <c r="B2890" i="144"/>
  <c r="B2891" i="144"/>
  <c r="B2892" i="144"/>
  <c r="B2893" i="144"/>
  <c r="B2894" i="144"/>
  <c r="B2895" i="144"/>
  <c r="B2896" i="144"/>
  <c r="B2897" i="144"/>
  <c r="B2898" i="144"/>
  <c r="B2899" i="144"/>
  <c r="B2900" i="144"/>
  <c r="B2901" i="144"/>
  <c r="B2902" i="144"/>
  <c r="B2903" i="144"/>
  <c r="B2904" i="144"/>
  <c r="B2905" i="144"/>
  <c r="B2906" i="144"/>
  <c r="B2907" i="144"/>
  <c r="B2908" i="144"/>
  <c r="B2909" i="144"/>
  <c r="B2910" i="144"/>
  <c r="B2911" i="144"/>
  <c r="B2912" i="144"/>
  <c r="B2913" i="144"/>
  <c r="B2914" i="144"/>
  <c r="B2915" i="144"/>
  <c r="B2916" i="144"/>
  <c r="B2917" i="144"/>
  <c r="B2918" i="144"/>
  <c r="B2919" i="144"/>
  <c r="B2920" i="144"/>
  <c r="B2921" i="144"/>
  <c r="B2922" i="144"/>
  <c r="B2923" i="144"/>
  <c r="B2924" i="144"/>
  <c r="B2925" i="144"/>
  <c r="B2926" i="144"/>
  <c r="B2927" i="144"/>
  <c r="B2928" i="144"/>
  <c r="B2929" i="144"/>
  <c r="B2930" i="144"/>
  <c r="B2931" i="144"/>
  <c r="B2932" i="144"/>
  <c r="B2933" i="144"/>
  <c r="B2934" i="144"/>
  <c r="B2935" i="144"/>
  <c r="B2936" i="144"/>
  <c r="B2937" i="144"/>
  <c r="B2938" i="144"/>
  <c r="B2939" i="144"/>
  <c r="B2940" i="144"/>
  <c r="B2941" i="144"/>
  <c r="B2942" i="144"/>
  <c r="B2943" i="144"/>
  <c r="B2944" i="144"/>
  <c r="B2945" i="144"/>
  <c r="B2946" i="144"/>
  <c r="B2947" i="144"/>
  <c r="B2948" i="144"/>
  <c r="B2949" i="144"/>
  <c r="B2950" i="144"/>
  <c r="B2951" i="144"/>
  <c r="B2952" i="144"/>
  <c r="B2953" i="144"/>
  <c r="B2954" i="144"/>
  <c r="B2955" i="144"/>
  <c r="B2956" i="144"/>
  <c r="B2957" i="144"/>
  <c r="B2958" i="144"/>
  <c r="B2959" i="144"/>
  <c r="B2960" i="144"/>
  <c r="B2961" i="144"/>
  <c r="B2962" i="144"/>
  <c r="B2963" i="144"/>
  <c r="B2964" i="144"/>
  <c r="B2965" i="144"/>
  <c r="B2966" i="144"/>
  <c r="B2967" i="144"/>
  <c r="B2968" i="144"/>
  <c r="B2969" i="144"/>
  <c r="B2970" i="144"/>
  <c r="B2971" i="144"/>
  <c r="B2972" i="144"/>
  <c r="B2973" i="144"/>
  <c r="B2974" i="144"/>
  <c r="B2975" i="144"/>
  <c r="B2976" i="144"/>
  <c r="B2977" i="144"/>
  <c r="B2978" i="144"/>
  <c r="B2979" i="144"/>
  <c r="B2980" i="144"/>
  <c r="B2981" i="144"/>
  <c r="B2982" i="144"/>
  <c r="B2983" i="144"/>
  <c r="B2984" i="144"/>
  <c r="B2985" i="144"/>
  <c r="B2986" i="144"/>
  <c r="B2987" i="144"/>
  <c r="B2988" i="144"/>
  <c r="B2989" i="144"/>
  <c r="B2990" i="144"/>
  <c r="B2991" i="144"/>
  <c r="B2992" i="144"/>
  <c r="B2993" i="144"/>
  <c r="B2994" i="144"/>
  <c r="B2995" i="144"/>
  <c r="B2996" i="144"/>
  <c r="B2997" i="144"/>
  <c r="B2998" i="144"/>
  <c r="B2999" i="144"/>
  <c r="B3000" i="144"/>
  <c r="B3001" i="144"/>
  <c r="B3002" i="144"/>
  <c r="B3003" i="144"/>
  <c r="B3004" i="144"/>
  <c r="B3005" i="144"/>
  <c r="B3006" i="144"/>
  <c r="B3007" i="144"/>
  <c r="B3008" i="144"/>
  <c r="B3009" i="144"/>
  <c r="B3010" i="144"/>
  <c r="B3011" i="144"/>
  <c r="B3012" i="144"/>
  <c r="B3013" i="144"/>
  <c r="B3014" i="144"/>
  <c r="B3015" i="144"/>
  <c r="B3016" i="144"/>
  <c r="B3017" i="144"/>
  <c r="B3018" i="144"/>
  <c r="B3019" i="144"/>
  <c r="B3020" i="144"/>
  <c r="B3021" i="144"/>
  <c r="B3022" i="144"/>
  <c r="B3023" i="144"/>
  <c r="B3024" i="144"/>
  <c r="B3025" i="144"/>
  <c r="B3026" i="144"/>
  <c r="B3027" i="144"/>
  <c r="B3028" i="144"/>
  <c r="B3029" i="144"/>
  <c r="B3030" i="144"/>
  <c r="B3031" i="144"/>
  <c r="B3032" i="144"/>
  <c r="B3033" i="144"/>
  <c r="B3034" i="144"/>
  <c r="B3035" i="144"/>
  <c r="B3036" i="144"/>
  <c r="B3037" i="144"/>
  <c r="B3038" i="144"/>
  <c r="B3039" i="144"/>
  <c r="B3040" i="144"/>
  <c r="B3041" i="144"/>
  <c r="B3042" i="144"/>
  <c r="B3043" i="144"/>
  <c r="B3044" i="144"/>
  <c r="B3045" i="144"/>
  <c r="B3046" i="144"/>
  <c r="B3047" i="144"/>
  <c r="B3048" i="144"/>
  <c r="B3049" i="144"/>
  <c r="B3050" i="144"/>
  <c r="B3051" i="144"/>
  <c r="B3052" i="144"/>
  <c r="B3053" i="144"/>
  <c r="B3054" i="144"/>
  <c r="B3055" i="144"/>
  <c r="B3056" i="144"/>
  <c r="B3057" i="144"/>
  <c r="B3058" i="144"/>
  <c r="B3059" i="144"/>
  <c r="B3060" i="144"/>
  <c r="B3061" i="144"/>
  <c r="B3062" i="144"/>
  <c r="B3063" i="144"/>
  <c r="B3064" i="144"/>
  <c r="B3065" i="144"/>
  <c r="B3066" i="144"/>
  <c r="B3067" i="144"/>
  <c r="B3068" i="144"/>
  <c r="B3069" i="144"/>
  <c r="B3070" i="144"/>
  <c r="B3071" i="144"/>
  <c r="B3072" i="144"/>
  <c r="B3073" i="144"/>
  <c r="B3074" i="144"/>
  <c r="B3075" i="144"/>
  <c r="B3076" i="144"/>
  <c r="B3077" i="144"/>
  <c r="B3078" i="144"/>
  <c r="B3079" i="144"/>
  <c r="B3080" i="144"/>
  <c r="B3081" i="144"/>
  <c r="B3082" i="144"/>
  <c r="B3083" i="144"/>
  <c r="B3084" i="144"/>
  <c r="B3085" i="144"/>
  <c r="B3086" i="144"/>
  <c r="B3087" i="144"/>
  <c r="B3088" i="144"/>
  <c r="B3089" i="144"/>
  <c r="B3090" i="144"/>
  <c r="B3091" i="144"/>
  <c r="B3092" i="144"/>
  <c r="B3093" i="144"/>
  <c r="B3094" i="144"/>
  <c r="B3095" i="144"/>
  <c r="B3096" i="144"/>
  <c r="B3097" i="144"/>
  <c r="B3098" i="144"/>
  <c r="B3099" i="144"/>
  <c r="B3100" i="144"/>
  <c r="B3101" i="144"/>
  <c r="B3102" i="144"/>
  <c r="B3103" i="144"/>
  <c r="B3104" i="144"/>
  <c r="B3105" i="144"/>
  <c r="B3106" i="144"/>
  <c r="B3107" i="144"/>
  <c r="B3108" i="144"/>
  <c r="B3109" i="144"/>
  <c r="B3110" i="144"/>
  <c r="B3111" i="144"/>
  <c r="B3112" i="144"/>
  <c r="B3113" i="144"/>
  <c r="B3114" i="144"/>
  <c r="B3115" i="144"/>
  <c r="B3116" i="144"/>
  <c r="B3117" i="144"/>
  <c r="B3118" i="144"/>
  <c r="B3119" i="144"/>
  <c r="B3120" i="144"/>
  <c r="B3121" i="144"/>
  <c r="B3122" i="144"/>
  <c r="B3123" i="144"/>
  <c r="B3124" i="144"/>
  <c r="B3125" i="144"/>
  <c r="B3126" i="144"/>
  <c r="B3127" i="144"/>
  <c r="B3128" i="144"/>
  <c r="B3129" i="144"/>
  <c r="B3130" i="144"/>
  <c r="B3131" i="144"/>
  <c r="B3132" i="144"/>
  <c r="B3133" i="144"/>
  <c r="B3134" i="144"/>
  <c r="B3135" i="144"/>
  <c r="B3136" i="144"/>
  <c r="B3137" i="144"/>
  <c r="B3138" i="144"/>
  <c r="B3139" i="144"/>
  <c r="B3140" i="144"/>
  <c r="B3141" i="144"/>
  <c r="B3142" i="144"/>
  <c r="B3143" i="144"/>
  <c r="B3144" i="144"/>
  <c r="B3145" i="144"/>
  <c r="B3146" i="144"/>
  <c r="B3147" i="144"/>
  <c r="B3148" i="144"/>
  <c r="B3149" i="144"/>
  <c r="B3150" i="144"/>
  <c r="B3151" i="144"/>
  <c r="B3152" i="144"/>
  <c r="B3153" i="144"/>
  <c r="B3154" i="144"/>
  <c r="B3155" i="144"/>
  <c r="B3156" i="144"/>
  <c r="B3157" i="144"/>
  <c r="B3158" i="144"/>
  <c r="B3159" i="144"/>
  <c r="B3160" i="144"/>
  <c r="B3161" i="144"/>
  <c r="B3162" i="144"/>
  <c r="B3163" i="144"/>
  <c r="B3164" i="144"/>
  <c r="B3165" i="144"/>
  <c r="B3166" i="144"/>
  <c r="B3167" i="144"/>
  <c r="B3168" i="144"/>
  <c r="B3169" i="144"/>
  <c r="B3170" i="144"/>
  <c r="B3171" i="144"/>
  <c r="B3172" i="144"/>
  <c r="B3173" i="144"/>
  <c r="B3174" i="144"/>
  <c r="B3175" i="144"/>
  <c r="B3176" i="144"/>
  <c r="B3177" i="144"/>
  <c r="B3178" i="144"/>
  <c r="B3179" i="144"/>
  <c r="B3180" i="144"/>
  <c r="B3181" i="144"/>
  <c r="B3182" i="144"/>
  <c r="B3183" i="144"/>
  <c r="B3184" i="144"/>
  <c r="B3185" i="144"/>
  <c r="B3186" i="144"/>
  <c r="B3187" i="144"/>
  <c r="B3188" i="144"/>
  <c r="B3189" i="144"/>
  <c r="B3190" i="144"/>
  <c r="B3191" i="144"/>
  <c r="B3192" i="144"/>
  <c r="B3193" i="144"/>
  <c r="B3194" i="144"/>
  <c r="B3195" i="144"/>
  <c r="B3196" i="144"/>
  <c r="B3197" i="144"/>
  <c r="B3198" i="144"/>
  <c r="B3199" i="144"/>
  <c r="B3200" i="144"/>
  <c r="B3201" i="144"/>
  <c r="B3202" i="144"/>
  <c r="B3203" i="144"/>
  <c r="B3204" i="144"/>
  <c r="B3205" i="144"/>
  <c r="B3206" i="144"/>
  <c r="B3207" i="144"/>
  <c r="B3208" i="144"/>
  <c r="B3209" i="144"/>
  <c r="B3210" i="144"/>
  <c r="B3211" i="144"/>
  <c r="B3212" i="144"/>
  <c r="B3213" i="144"/>
  <c r="B3214" i="144"/>
  <c r="B3215" i="144"/>
  <c r="B3216" i="144"/>
  <c r="B3217" i="144"/>
  <c r="B3218" i="144"/>
  <c r="B3219" i="144"/>
  <c r="B3220" i="144"/>
  <c r="B3221" i="144"/>
  <c r="B3222" i="144"/>
  <c r="B3223" i="144"/>
  <c r="B3224" i="144"/>
  <c r="B3225" i="144"/>
  <c r="B3226" i="144"/>
  <c r="B3227" i="144"/>
  <c r="B3228" i="144"/>
  <c r="B3229" i="144"/>
  <c r="B3230" i="144"/>
  <c r="B3231" i="144"/>
  <c r="B3232" i="144"/>
  <c r="B3233" i="144"/>
  <c r="B3234" i="144"/>
  <c r="B3235" i="144"/>
  <c r="B3236" i="144"/>
  <c r="B3237" i="144"/>
  <c r="B3238" i="144"/>
  <c r="B3239" i="144"/>
  <c r="B3240" i="144"/>
  <c r="B3241" i="144"/>
  <c r="B3242" i="144"/>
  <c r="B3243" i="144"/>
  <c r="B3244" i="144"/>
  <c r="B3245" i="144"/>
  <c r="B3246" i="144"/>
  <c r="B3247" i="144"/>
  <c r="B3248" i="144"/>
  <c r="B3249" i="144"/>
  <c r="B3250" i="144"/>
  <c r="B3251" i="144"/>
  <c r="B3252" i="144"/>
  <c r="B3253" i="144"/>
  <c r="B3254" i="144"/>
  <c r="B3255" i="144"/>
  <c r="B3256" i="144"/>
  <c r="B3257" i="144"/>
  <c r="B3258" i="144"/>
  <c r="B3259" i="144"/>
  <c r="B3260" i="144"/>
  <c r="B3261" i="144"/>
  <c r="B3262" i="144"/>
  <c r="B3263" i="144"/>
  <c r="B3264" i="144"/>
  <c r="B3265" i="144"/>
  <c r="B3266" i="144"/>
  <c r="B3267" i="144"/>
  <c r="B3268" i="144"/>
  <c r="B3269" i="144"/>
  <c r="B3270" i="144"/>
  <c r="B3271" i="144"/>
  <c r="B3272" i="144"/>
  <c r="B3273" i="144"/>
  <c r="B3274" i="144"/>
  <c r="B3275" i="144"/>
  <c r="B3276" i="144"/>
  <c r="B3277" i="144"/>
  <c r="B3278" i="144"/>
  <c r="B3279" i="144"/>
  <c r="B3280" i="144"/>
  <c r="B3281" i="144"/>
  <c r="B3282" i="144"/>
  <c r="B3283" i="144"/>
  <c r="B3284" i="144"/>
  <c r="B3285" i="144"/>
  <c r="B3286" i="144"/>
  <c r="B3287" i="144"/>
  <c r="B3288" i="144"/>
  <c r="B3289" i="144"/>
  <c r="B3290" i="144"/>
  <c r="B3291" i="144"/>
  <c r="B3292" i="144"/>
  <c r="B3293" i="144"/>
  <c r="B3294" i="144"/>
  <c r="B3295" i="144"/>
  <c r="B3296" i="144"/>
  <c r="B3297" i="144"/>
  <c r="B3298" i="144"/>
  <c r="B3299" i="144"/>
  <c r="B3300" i="144"/>
  <c r="B3301" i="144"/>
  <c r="B3302" i="144"/>
  <c r="B3303" i="144"/>
  <c r="B3304" i="144"/>
  <c r="B3305" i="144"/>
  <c r="B3306" i="144"/>
  <c r="B3307" i="144"/>
  <c r="B3308" i="144"/>
  <c r="B3309" i="144"/>
  <c r="B3310" i="144"/>
  <c r="B3311" i="144"/>
  <c r="B3312" i="144"/>
  <c r="B3313" i="144"/>
  <c r="B3314" i="144"/>
  <c r="B3315" i="144"/>
  <c r="B3316" i="144"/>
  <c r="B3317" i="144"/>
  <c r="B3318" i="144"/>
  <c r="B3319" i="144"/>
  <c r="B3320" i="144"/>
  <c r="B3321" i="144"/>
  <c r="B3322" i="144"/>
  <c r="B3323" i="144"/>
  <c r="B3324" i="144"/>
  <c r="B3325" i="144"/>
  <c r="B3326" i="144"/>
  <c r="B3327" i="144"/>
  <c r="B3328" i="144"/>
  <c r="B3329" i="144"/>
  <c r="B3330" i="144"/>
  <c r="B3331" i="144"/>
  <c r="B3332" i="144"/>
  <c r="B3333" i="144"/>
  <c r="B3334" i="144"/>
  <c r="B3335" i="144"/>
  <c r="B3336" i="144"/>
  <c r="B3337" i="144"/>
  <c r="B3338" i="144"/>
  <c r="B3339" i="144"/>
  <c r="B3340" i="144"/>
  <c r="B3341" i="144"/>
  <c r="B3342" i="144"/>
  <c r="B3343" i="144"/>
  <c r="B3344" i="144"/>
  <c r="B3345" i="144"/>
  <c r="B3346" i="144"/>
  <c r="B3347" i="144"/>
  <c r="B3348" i="144"/>
  <c r="B3349" i="144"/>
  <c r="B3350" i="144"/>
  <c r="B3351" i="144"/>
  <c r="B3352" i="144"/>
  <c r="B3353" i="144"/>
  <c r="B3354" i="144"/>
  <c r="B3355" i="144"/>
  <c r="B3356" i="144"/>
  <c r="B3357" i="144"/>
  <c r="B3358" i="144"/>
  <c r="B3359" i="144"/>
  <c r="B3360" i="144"/>
  <c r="B3361" i="144"/>
  <c r="B3362" i="144"/>
  <c r="B3363" i="144"/>
  <c r="B3364" i="144"/>
  <c r="B3365" i="144"/>
  <c r="B3366" i="144"/>
  <c r="B3367" i="144"/>
  <c r="B3368" i="144"/>
  <c r="B3369" i="144"/>
  <c r="B3370" i="144"/>
  <c r="B3371" i="144"/>
  <c r="B3372" i="144"/>
  <c r="B3373" i="144"/>
  <c r="B3374" i="144"/>
  <c r="B3375" i="144"/>
  <c r="B3376" i="144"/>
  <c r="B3377" i="144"/>
  <c r="B3378" i="144"/>
  <c r="B3379" i="144"/>
  <c r="B3380" i="144"/>
  <c r="B3381" i="144"/>
  <c r="B3382" i="144"/>
  <c r="B3383" i="144"/>
  <c r="B3384" i="144"/>
  <c r="B3385" i="144"/>
  <c r="B3386" i="144"/>
  <c r="B3387" i="144"/>
  <c r="B3388" i="144"/>
  <c r="B3389" i="144"/>
  <c r="B3390" i="144"/>
  <c r="B3391" i="144"/>
  <c r="B3392" i="144"/>
  <c r="B3393" i="144"/>
  <c r="B3394" i="144"/>
  <c r="B3395" i="144"/>
  <c r="B3396" i="144"/>
  <c r="B3397" i="144"/>
  <c r="B3398" i="144"/>
  <c r="B3399" i="144"/>
  <c r="B3400" i="144"/>
  <c r="B3401" i="144"/>
  <c r="B3402" i="144"/>
  <c r="B3403" i="144"/>
  <c r="B3404" i="144"/>
  <c r="B3405" i="144"/>
  <c r="B3406" i="144"/>
  <c r="B3407" i="144"/>
  <c r="B3408" i="144"/>
  <c r="B3409" i="144"/>
  <c r="B3410" i="144"/>
  <c r="B3411" i="144"/>
  <c r="B3412" i="144"/>
  <c r="B3413" i="144"/>
  <c r="B3414" i="144"/>
  <c r="B3415" i="144"/>
  <c r="B3416" i="144"/>
  <c r="B3417" i="144"/>
  <c r="B3418" i="144"/>
  <c r="B3419" i="144"/>
  <c r="B3420" i="144"/>
  <c r="B3421" i="144"/>
  <c r="B3422" i="144"/>
  <c r="B3423" i="144"/>
  <c r="B3424" i="144"/>
  <c r="B3425" i="144"/>
  <c r="B3426" i="144"/>
  <c r="B3427" i="144"/>
  <c r="B3428" i="144"/>
  <c r="B3429" i="144"/>
  <c r="B3430" i="144"/>
  <c r="B3431" i="144"/>
  <c r="B3432" i="144"/>
  <c r="B3433" i="144"/>
  <c r="B3434" i="144"/>
  <c r="B3435" i="144"/>
  <c r="B3436" i="144"/>
  <c r="B3437" i="144"/>
  <c r="B3438" i="144"/>
  <c r="B3439" i="144"/>
  <c r="B3440" i="144"/>
  <c r="B3441" i="144"/>
  <c r="B3442" i="144"/>
  <c r="B3443" i="144"/>
  <c r="B3444" i="144"/>
  <c r="B3445" i="144"/>
  <c r="B3446" i="144"/>
  <c r="B3447" i="144"/>
  <c r="B3448" i="144"/>
  <c r="B3449" i="144"/>
  <c r="B3450" i="144"/>
  <c r="B3451" i="144"/>
  <c r="B3452" i="144"/>
  <c r="B3453" i="144"/>
  <c r="B3454" i="144"/>
  <c r="B3455" i="144"/>
  <c r="B3456" i="144"/>
  <c r="B3457" i="144"/>
  <c r="B3458" i="144"/>
  <c r="B3459" i="144"/>
  <c r="B3460" i="144"/>
  <c r="B3461" i="144"/>
  <c r="B3462" i="144"/>
  <c r="B3463" i="144"/>
  <c r="B3464" i="144"/>
  <c r="B3465" i="144"/>
  <c r="B3466" i="144"/>
  <c r="B3467" i="144"/>
  <c r="B3468" i="144"/>
  <c r="B3469" i="144"/>
  <c r="B3470" i="144"/>
  <c r="B3471" i="144"/>
  <c r="B3472" i="144"/>
  <c r="B3473" i="144"/>
  <c r="B3474" i="144"/>
  <c r="B3475" i="144"/>
  <c r="B3476" i="144"/>
  <c r="B3477" i="144"/>
  <c r="B3478" i="144"/>
  <c r="B3479" i="144"/>
  <c r="B3480" i="144"/>
  <c r="B3481" i="144"/>
  <c r="B3482" i="144"/>
  <c r="B3483" i="144"/>
  <c r="B3484" i="144"/>
  <c r="B3485" i="144"/>
  <c r="B3486" i="144"/>
  <c r="B3487" i="144"/>
  <c r="B3488" i="144"/>
  <c r="B3489" i="144"/>
  <c r="B3490" i="144"/>
  <c r="B3491" i="144"/>
  <c r="B3492" i="144"/>
  <c r="B3493" i="144"/>
  <c r="B3494" i="144"/>
  <c r="B3495" i="144"/>
  <c r="B3496" i="144"/>
  <c r="B3497" i="144"/>
  <c r="B3498" i="144"/>
  <c r="B3499" i="144"/>
  <c r="B3500" i="144"/>
  <c r="B3501" i="144"/>
  <c r="B3502" i="144"/>
  <c r="B3503" i="144"/>
  <c r="B3504" i="144"/>
  <c r="B3505" i="144"/>
  <c r="B3506" i="144"/>
  <c r="B3507" i="144"/>
  <c r="B3508" i="144"/>
  <c r="B3509" i="144"/>
  <c r="B3510" i="144"/>
  <c r="B3511" i="144"/>
  <c r="B3512" i="144"/>
  <c r="B3513" i="144"/>
  <c r="B3514" i="144"/>
  <c r="B3515" i="144"/>
  <c r="B3516" i="144"/>
  <c r="B3517" i="144"/>
  <c r="B3518" i="144"/>
  <c r="B3519" i="144"/>
  <c r="B3520" i="144"/>
  <c r="B3521" i="144"/>
  <c r="B3522" i="144"/>
  <c r="B3523" i="144"/>
  <c r="B3524" i="144"/>
  <c r="B3525" i="144"/>
  <c r="B3526" i="144"/>
  <c r="B3527" i="144"/>
  <c r="B3528" i="144"/>
  <c r="B3529" i="144"/>
  <c r="B3530" i="144"/>
  <c r="B3531" i="144"/>
  <c r="B3532" i="144"/>
  <c r="B3533" i="144"/>
  <c r="B3534" i="144"/>
  <c r="B3535" i="144"/>
  <c r="B3536" i="144"/>
  <c r="B3537" i="144"/>
  <c r="B3538" i="144"/>
  <c r="B3539" i="144"/>
  <c r="B3540" i="144"/>
  <c r="B3541" i="144"/>
  <c r="B3542" i="144"/>
  <c r="B3543" i="144"/>
  <c r="B3544" i="144"/>
  <c r="B3545" i="144"/>
  <c r="B3546" i="144"/>
  <c r="B3547" i="144"/>
  <c r="B3548" i="144"/>
  <c r="B3549" i="144"/>
  <c r="B3550" i="144"/>
  <c r="B3551" i="144"/>
  <c r="B3552" i="144"/>
  <c r="B3553" i="144"/>
  <c r="B3554" i="144"/>
  <c r="B3555" i="144"/>
  <c r="B3556" i="144"/>
  <c r="B3557" i="144"/>
  <c r="B3558" i="144"/>
  <c r="B3559" i="144"/>
  <c r="B3560" i="144"/>
  <c r="B3561" i="144"/>
  <c r="B3562" i="144"/>
  <c r="B3563" i="144"/>
  <c r="B3564" i="144"/>
  <c r="B3565" i="144"/>
  <c r="B3566" i="144"/>
  <c r="B3567" i="144"/>
  <c r="B3568" i="144"/>
  <c r="B3569" i="144"/>
  <c r="B3570" i="144"/>
  <c r="B3571" i="144"/>
  <c r="B3572" i="144"/>
  <c r="B3573" i="144"/>
  <c r="B3574" i="144"/>
  <c r="B3575" i="144"/>
  <c r="B3576" i="144"/>
  <c r="B3577" i="144"/>
  <c r="B3578" i="144"/>
  <c r="B3579" i="144"/>
  <c r="B3580" i="144"/>
  <c r="B3581" i="144"/>
  <c r="B3582" i="144"/>
  <c r="B3583" i="144"/>
  <c r="B3584" i="144"/>
  <c r="B3585" i="144"/>
  <c r="B3586" i="144"/>
  <c r="B3587" i="144"/>
  <c r="B3588" i="144"/>
  <c r="B3589" i="144"/>
  <c r="B3590" i="144"/>
  <c r="B3591" i="144"/>
  <c r="B3592" i="144"/>
  <c r="B3593" i="144"/>
  <c r="B3594" i="144"/>
  <c r="B3595" i="144"/>
  <c r="B3596" i="144"/>
  <c r="B3597" i="144"/>
  <c r="B3598" i="144"/>
  <c r="B3599" i="144"/>
  <c r="B3600" i="144"/>
  <c r="B3601" i="144"/>
  <c r="B3602" i="144"/>
  <c r="B3603" i="144"/>
  <c r="B3604" i="144"/>
  <c r="B3605" i="144"/>
  <c r="B3606" i="144"/>
  <c r="B3607" i="144"/>
  <c r="B3608" i="144"/>
  <c r="B3609" i="144"/>
  <c r="B3610" i="144"/>
  <c r="B3611" i="144"/>
  <c r="B3612" i="144"/>
  <c r="B3613" i="144"/>
  <c r="B3614" i="144"/>
  <c r="B3615" i="144"/>
  <c r="B3616" i="144"/>
  <c r="B3617" i="144"/>
  <c r="B3618" i="144"/>
  <c r="B3619" i="144"/>
  <c r="B3620" i="144"/>
  <c r="B3621" i="144"/>
  <c r="B3622" i="144"/>
  <c r="B3623" i="144"/>
  <c r="B3624" i="144"/>
  <c r="B3625" i="144"/>
  <c r="B3626" i="144"/>
  <c r="B3627" i="144"/>
  <c r="B3628" i="144"/>
  <c r="B3629" i="144"/>
  <c r="B3630" i="144"/>
  <c r="B3631" i="144"/>
  <c r="B3632" i="144"/>
  <c r="B3633" i="144"/>
  <c r="B3634" i="144"/>
  <c r="B3635" i="144"/>
  <c r="B3636" i="144"/>
  <c r="B3637" i="144"/>
  <c r="B3638" i="144"/>
  <c r="B3639" i="144"/>
  <c r="B3640" i="144"/>
  <c r="B3641" i="144"/>
  <c r="B3642" i="144"/>
  <c r="B3643" i="144"/>
  <c r="B3644" i="144"/>
  <c r="B3645" i="144"/>
  <c r="B3646" i="144"/>
  <c r="B3647" i="144"/>
  <c r="B3648" i="144"/>
  <c r="B3649" i="144"/>
  <c r="B3650" i="144"/>
  <c r="B3651" i="144"/>
  <c r="B3652" i="144"/>
  <c r="B3653" i="144"/>
  <c r="B3654" i="144"/>
  <c r="B3655" i="144"/>
  <c r="B3656" i="144"/>
  <c r="B3657" i="144"/>
  <c r="B3658" i="144"/>
  <c r="B3659" i="144"/>
  <c r="B3660" i="144"/>
  <c r="B3661" i="144"/>
  <c r="B3662" i="144"/>
  <c r="B3663" i="144"/>
  <c r="B3664" i="144"/>
  <c r="B3665" i="144"/>
  <c r="B3666" i="144"/>
  <c r="B3667" i="144"/>
  <c r="B3668" i="144"/>
  <c r="B3669" i="144"/>
  <c r="B3670" i="144"/>
  <c r="B3671" i="144"/>
  <c r="B3672" i="144"/>
  <c r="B3673" i="144"/>
  <c r="B3674" i="144"/>
  <c r="B3675" i="144"/>
  <c r="B3676" i="144"/>
  <c r="B3677" i="144"/>
  <c r="B3678" i="144"/>
  <c r="B3679" i="144"/>
  <c r="B3680" i="144"/>
  <c r="B3681" i="144"/>
  <c r="B3682" i="144"/>
  <c r="B3683" i="144"/>
  <c r="B3684" i="144"/>
  <c r="B3685" i="144"/>
  <c r="B3686" i="144"/>
  <c r="B3687" i="144"/>
  <c r="B3688" i="144"/>
  <c r="B3689" i="144"/>
  <c r="B3690" i="144"/>
  <c r="B3691" i="144"/>
  <c r="B3692" i="144"/>
  <c r="B3693" i="144"/>
  <c r="B3694" i="144"/>
  <c r="B3695" i="144"/>
  <c r="B3696" i="144"/>
  <c r="B3697" i="144"/>
  <c r="B3698" i="144"/>
  <c r="B3699" i="144"/>
  <c r="B3700" i="144"/>
  <c r="B3701" i="144"/>
  <c r="B3702" i="144"/>
  <c r="B3703" i="144"/>
  <c r="B3704" i="144"/>
  <c r="B3705" i="144"/>
  <c r="B3706" i="144"/>
  <c r="B3707" i="144"/>
  <c r="B3708" i="144"/>
  <c r="B3709" i="144"/>
  <c r="B3710" i="144"/>
  <c r="B3711" i="144"/>
  <c r="B3712" i="144"/>
  <c r="B3713" i="144"/>
  <c r="B3714" i="144"/>
  <c r="B3715" i="144"/>
  <c r="B3716" i="144"/>
  <c r="B3717" i="144"/>
  <c r="B3718" i="144"/>
  <c r="B3719" i="144"/>
  <c r="B3720" i="144"/>
  <c r="B3721" i="144"/>
  <c r="B3722" i="144"/>
  <c r="B3723" i="144"/>
  <c r="B3724" i="144"/>
  <c r="B3725" i="144"/>
  <c r="B3726" i="144"/>
  <c r="B3727" i="144"/>
  <c r="B3728" i="144"/>
  <c r="B3729" i="144"/>
  <c r="B3730" i="144"/>
  <c r="B3731" i="144"/>
  <c r="B3732" i="144"/>
  <c r="B3733" i="144"/>
  <c r="B3734" i="144"/>
  <c r="B3735" i="144"/>
  <c r="B3736" i="144"/>
  <c r="B3737" i="144"/>
  <c r="B3738" i="144"/>
  <c r="B3739" i="144"/>
  <c r="B3740" i="144"/>
  <c r="B3741" i="144"/>
  <c r="B3742" i="144"/>
  <c r="B3743" i="144"/>
  <c r="B3744" i="144"/>
  <c r="B3745" i="144"/>
  <c r="B3746" i="144"/>
  <c r="B3747" i="144"/>
  <c r="B3748" i="144"/>
  <c r="B3749" i="144"/>
  <c r="B3750" i="144"/>
  <c r="B3751" i="144"/>
  <c r="B3752" i="144"/>
  <c r="B3753" i="144"/>
  <c r="B3754" i="144"/>
  <c r="B3755" i="144"/>
  <c r="B3756" i="144"/>
  <c r="B3757" i="144"/>
  <c r="B3758" i="144"/>
  <c r="B3759" i="144"/>
  <c r="B3760" i="144"/>
  <c r="B3761" i="144"/>
  <c r="B3762" i="144"/>
  <c r="B3763" i="144"/>
  <c r="B3764" i="144"/>
  <c r="B3765" i="144"/>
  <c r="B3766" i="144"/>
  <c r="B3767" i="144"/>
  <c r="B3768" i="144"/>
  <c r="B3769" i="144"/>
  <c r="B3770" i="144"/>
  <c r="B3771" i="144"/>
  <c r="B3772" i="144"/>
  <c r="B3773" i="144"/>
  <c r="B3774" i="144"/>
  <c r="B3775" i="144"/>
  <c r="B3776" i="144"/>
  <c r="B3777" i="144"/>
  <c r="B3778" i="144"/>
  <c r="B3779" i="144"/>
  <c r="B3780" i="144"/>
  <c r="B3781" i="144"/>
  <c r="B3782" i="144"/>
  <c r="B3783" i="144"/>
  <c r="B3784" i="144"/>
  <c r="B3785" i="144"/>
  <c r="B3786" i="144"/>
  <c r="B3787" i="144"/>
  <c r="B3788" i="144"/>
  <c r="B3789" i="144"/>
  <c r="B3790" i="144"/>
  <c r="B3791" i="144"/>
  <c r="B3792" i="144"/>
  <c r="B3793" i="144"/>
  <c r="B3794" i="144"/>
  <c r="B3795" i="144"/>
  <c r="B3796" i="144"/>
  <c r="B3797" i="144"/>
  <c r="B3798" i="144"/>
  <c r="B3799" i="144"/>
  <c r="B3800" i="144"/>
  <c r="B3801" i="144"/>
  <c r="B3802" i="144"/>
  <c r="B3803" i="144"/>
  <c r="B3804" i="144"/>
  <c r="B3805" i="144"/>
  <c r="B3806" i="144"/>
  <c r="B3807" i="144"/>
  <c r="B3808" i="144"/>
  <c r="B3809" i="144"/>
  <c r="B3810" i="144"/>
  <c r="B3811" i="144"/>
  <c r="B3812" i="144"/>
  <c r="B3813" i="144"/>
  <c r="B3814" i="144"/>
  <c r="B3815" i="144"/>
  <c r="B3816" i="144"/>
  <c r="B3817" i="144"/>
  <c r="B3818" i="144"/>
  <c r="B3819" i="144"/>
  <c r="B3820" i="144"/>
  <c r="B3821" i="144"/>
  <c r="B3822" i="144"/>
  <c r="B3823" i="144"/>
  <c r="B3824" i="144"/>
  <c r="B3825" i="144"/>
  <c r="B3826" i="144"/>
  <c r="B3827" i="144"/>
  <c r="B3828" i="144"/>
  <c r="B3829" i="144"/>
  <c r="B3830" i="144"/>
  <c r="B3831" i="144"/>
  <c r="B3832" i="144"/>
  <c r="B3833" i="144"/>
  <c r="B3834" i="144"/>
  <c r="B3835" i="144"/>
  <c r="B3836" i="144"/>
  <c r="B3837" i="144"/>
  <c r="B3838" i="144"/>
  <c r="B3839" i="144"/>
  <c r="B3840" i="144"/>
  <c r="B3841" i="144"/>
  <c r="B3842" i="144"/>
  <c r="B3843" i="144"/>
  <c r="B3844" i="144"/>
  <c r="B3845" i="144"/>
  <c r="B3846" i="144"/>
  <c r="B3847" i="144"/>
  <c r="B3848" i="144"/>
  <c r="B3849" i="144"/>
  <c r="B3850" i="144"/>
  <c r="B3851" i="144"/>
  <c r="B3852" i="144"/>
  <c r="B3853" i="144"/>
  <c r="B3854" i="144"/>
  <c r="B3855" i="144"/>
  <c r="B3856" i="144"/>
  <c r="B3857" i="144"/>
  <c r="B3858" i="144"/>
  <c r="B3859" i="144"/>
  <c r="B3860" i="144"/>
  <c r="B3861" i="144"/>
  <c r="B3862" i="144"/>
  <c r="B3863" i="144"/>
  <c r="B3864" i="144"/>
  <c r="B3865" i="144"/>
  <c r="B3866" i="144"/>
  <c r="B3867" i="144"/>
  <c r="B3868" i="144"/>
  <c r="B3869" i="144"/>
  <c r="B3870" i="144"/>
  <c r="B3871" i="144"/>
  <c r="B3872" i="144"/>
  <c r="B3873" i="144"/>
  <c r="B3874" i="144"/>
  <c r="B3875" i="144"/>
  <c r="B3876" i="144"/>
  <c r="B3877" i="144"/>
  <c r="B3878" i="144"/>
  <c r="B3879" i="144"/>
  <c r="B3880" i="144"/>
  <c r="B3881" i="144"/>
  <c r="B3882" i="144"/>
  <c r="B3883" i="144"/>
  <c r="B3884" i="144"/>
  <c r="B3885" i="144"/>
  <c r="B3886" i="144"/>
  <c r="B3887" i="144"/>
  <c r="B3888" i="144"/>
  <c r="B3889" i="144"/>
  <c r="B3890" i="144"/>
  <c r="B3891" i="144"/>
  <c r="B3892" i="144"/>
  <c r="B3893" i="144"/>
  <c r="B3894" i="144"/>
  <c r="B3895" i="144"/>
  <c r="B3896" i="144"/>
  <c r="B3897" i="144"/>
  <c r="B3898" i="144"/>
  <c r="B3899" i="144"/>
  <c r="B3900" i="144"/>
  <c r="B3901" i="144"/>
  <c r="B3902" i="144"/>
  <c r="B3903" i="144"/>
  <c r="B3904" i="144"/>
  <c r="B3905" i="144"/>
  <c r="B3906" i="144"/>
  <c r="B3907" i="144"/>
  <c r="B3908" i="144"/>
  <c r="B3909" i="144"/>
  <c r="B3910" i="144"/>
  <c r="B3911" i="144"/>
  <c r="B3912" i="144"/>
  <c r="B3913" i="144"/>
  <c r="B3914" i="144"/>
  <c r="B3915" i="144"/>
  <c r="B3916" i="144"/>
  <c r="B3917" i="144"/>
  <c r="B3918" i="144"/>
  <c r="B3919" i="144"/>
  <c r="B3920" i="144"/>
  <c r="B3921" i="144"/>
  <c r="B3922" i="144"/>
  <c r="B3923" i="144"/>
  <c r="B3924" i="144"/>
  <c r="B3925" i="144"/>
  <c r="B3926" i="144"/>
  <c r="B3927" i="144"/>
  <c r="B3928" i="144"/>
  <c r="B3929" i="144"/>
  <c r="B3930" i="144"/>
  <c r="B3931" i="144"/>
  <c r="B3932" i="144"/>
  <c r="B3933" i="144"/>
  <c r="B3934" i="144"/>
  <c r="B3935" i="144"/>
  <c r="B3936" i="144"/>
  <c r="B3937" i="144"/>
  <c r="B3938" i="144"/>
  <c r="B3939" i="144"/>
  <c r="B3940" i="144"/>
  <c r="B3941" i="144"/>
  <c r="B3942" i="144"/>
  <c r="B3943" i="144"/>
  <c r="B3944" i="144"/>
  <c r="B3945" i="144"/>
  <c r="B3946" i="144"/>
  <c r="B3947" i="144"/>
  <c r="B3948" i="144"/>
  <c r="B3949" i="144"/>
  <c r="B3950" i="144"/>
  <c r="B3951" i="144"/>
  <c r="B3952" i="144"/>
  <c r="B3953" i="144"/>
  <c r="B3954" i="144"/>
  <c r="B3955" i="144"/>
  <c r="B3956" i="144"/>
  <c r="B3957" i="144"/>
  <c r="B3958" i="144"/>
  <c r="B3959" i="144"/>
  <c r="B3960" i="144"/>
  <c r="B3961" i="144"/>
  <c r="B3962" i="144"/>
  <c r="B3963" i="144"/>
  <c r="B3964" i="144"/>
  <c r="B3965" i="144"/>
  <c r="B3966" i="144"/>
  <c r="B3967" i="144"/>
  <c r="B3968" i="144"/>
  <c r="B3969" i="144"/>
  <c r="B3970" i="144"/>
  <c r="B3971" i="144"/>
  <c r="B3972" i="144"/>
  <c r="B3973" i="144"/>
  <c r="B3974" i="144"/>
  <c r="B3975" i="144"/>
  <c r="B3976" i="144"/>
  <c r="B3977" i="144"/>
  <c r="B3978" i="144"/>
  <c r="B3979" i="144"/>
  <c r="B3980" i="144"/>
  <c r="B3981" i="144"/>
  <c r="B3982" i="144"/>
  <c r="B3983" i="144"/>
  <c r="B3984" i="144"/>
  <c r="B3985" i="144"/>
  <c r="B3986" i="144"/>
  <c r="B3987" i="144"/>
  <c r="B3988" i="144"/>
  <c r="B3989" i="144"/>
  <c r="B3990" i="144"/>
  <c r="B3991" i="144"/>
  <c r="B3992" i="144"/>
  <c r="B3993" i="144"/>
  <c r="B3994" i="144"/>
  <c r="B3995" i="144"/>
  <c r="B3996" i="144"/>
  <c r="B3997" i="144"/>
  <c r="B3998" i="144"/>
  <c r="B3999" i="144"/>
  <c r="B4000" i="144"/>
  <c r="B4001" i="144"/>
  <c r="B4002" i="144"/>
  <c r="B4003" i="144"/>
  <c r="B4004" i="144"/>
  <c r="B4005" i="144"/>
  <c r="B4006" i="144"/>
  <c r="B4007" i="144"/>
  <c r="B4008" i="144"/>
  <c r="B4009" i="144"/>
  <c r="B4010" i="144"/>
  <c r="B4011" i="144"/>
  <c r="B4012" i="144"/>
  <c r="B4013" i="144"/>
  <c r="B4014" i="144"/>
  <c r="B4015" i="144"/>
  <c r="B4016" i="144"/>
  <c r="B4017" i="144"/>
  <c r="B4018" i="144"/>
  <c r="B4019" i="144"/>
  <c r="B4020" i="144"/>
  <c r="B4021" i="144"/>
  <c r="B4022" i="144"/>
  <c r="B4023" i="144"/>
  <c r="B4024" i="144"/>
  <c r="B4025" i="144"/>
  <c r="B4026" i="144"/>
  <c r="B4027" i="144"/>
  <c r="B4028" i="144"/>
  <c r="B4029" i="144"/>
  <c r="B4030" i="144"/>
  <c r="B4031" i="144"/>
  <c r="B4032" i="144"/>
  <c r="B4033" i="144"/>
  <c r="B4034" i="144"/>
  <c r="B4035" i="144"/>
  <c r="B4036" i="144"/>
  <c r="B4037" i="144"/>
  <c r="B4038" i="144"/>
  <c r="B4039" i="144"/>
  <c r="B4040" i="144"/>
  <c r="B4041" i="144"/>
  <c r="B4042" i="144"/>
  <c r="B4043" i="144"/>
  <c r="B4044" i="144"/>
  <c r="B4045" i="144"/>
  <c r="B4046" i="144"/>
  <c r="B4047" i="144"/>
  <c r="B4048" i="144"/>
  <c r="B4049" i="144"/>
  <c r="B4050" i="144"/>
  <c r="B4051" i="144"/>
  <c r="B4052" i="144"/>
  <c r="B4053" i="144"/>
  <c r="B4054" i="144"/>
  <c r="B4055" i="144"/>
  <c r="B4056" i="144"/>
  <c r="B4057" i="144"/>
  <c r="B4058" i="144"/>
  <c r="B4059" i="144"/>
  <c r="B4060" i="144"/>
  <c r="B4061" i="144"/>
  <c r="B4062" i="144"/>
  <c r="B4063" i="144"/>
  <c r="B4064" i="144"/>
  <c r="B4065" i="144"/>
  <c r="B4066" i="144"/>
  <c r="B4067" i="144"/>
  <c r="B4068" i="144"/>
  <c r="B4069" i="144"/>
  <c r="B4070" i="144"/>
  <c r="B4071" i="144"/>
  <c r="B4072" i="144"/>
  <c r="B4073" i="144"/>
  <c r="B4074" i="144"/>
  <c r="B4075" i="144"/>
  <c r="B4076" i="144"/>
  <c r="B4077" i="144"/>
  <c r="B4078" i="144"/>
  <c r="B4079" i="144"/>
  <c r="B4080" i="144"/>
  <c r="B4081" i="144"/>
  <c r="B4082" i="144"/>
  <c r="B4083" i="144"/>
  <c r="B4084" i="144"/>
  <c r="B4085" i="144"/>
  <c r="B4086" i="144"/>
  <c r="B4087" i="144"/>
  <c r="B4088" i="144"/>
  <c r="B4089" i="144"/>
  <c r="B4090" i="144"/>
  <c r="B4091" i="144"/>
  <c r="B4092" i="144"/>
  <c r="B4093" i="144"/>
  <c r="B4094" i="144"/>
  <c r="B4095" i="144"/>
  <c r="B4096" i="144"/>
  <c r="B4097" i="144"/>
  <c r="B4098" i="144"/>
  <c r="B4099" i="144"/>
  <c r="B4100" i="144"/>
  <c r="B4101" i="144"/>
  <c r="B4102" i="144"/>
  <c r="B4103" i="144"/>
  <c r="B4104" i="144"/>
  <c r="B4105" i="144"/>
  <c r="B4106" i="144"/>
  <c r="B4107" i="144"/>
  <c r="B4108" i="144"/>
  <c r="B4109" i="144"/>
  <c r="B4110" i="144"/>
  <c r="B4111" i="144"/>
  <c r="B4112" i="144"/>
  <c r="B4113" i="144"/>
  <c r="B4114" i="144"/>
  <c r="B4115" i="144"/>
  <c r="B4116" i="144"/>
  <c r="B4117" i="144"/>
  <c r="B4118" i="144"/>
  <c r="B4119" i="144"/>
  <c r="B4120" i="144"/>
  <c r="B4121" i="144"/>
  <c r="B4122" i="144"/>
  <c r="B4123" i="144"/>
  <c r="B4124" i="144"/>
  <c r="B4125" i="144"/>
  <c r="B4126" i="144"/>
  <c r="B4127" i="144"/>
  <c r="B4128" i="144"/>
  <c r="B4129" i="144"/>
  <c r="B4130" i="144"/>
  <c r="B4131" i="144"/>
  <c r="B4132" i="144"/>
  <c r="B4133" i="144"/>
  <c r="B4134" i="144"/>
  <c r="B4135" i="144"/>
  <c r="B4136" i="144"/>
  <c r="B4137" i="144"/>
  <c r="B4138" i="144"/>
  <c r="B4139" i="144"/>
  <c r="B4140" i="144"/>
  <c r="B4141" i="144"/>
  <c r="B4142" i="144"/>
  <c r="B4143" i="144"/>
  <c r="B4144" i="144"/>
  <c r="B4145" i="144"/>
  <c r="B4146" i="144"/>
  <c r="B4147" i="144"/>
  <c r="B4148" i="144"/>
  <c r="B4149" i="144"/>
  <c r="B4150" i="144"/>
  <c r="B4151" i="144"/>
  <c r="B4152" i="144"/>
  <c r="B4153" i="144"/>
  <c r="B4154" i="144"/>
  <c r="B4155" i="144"/>
  <c r="B4156" i="144"/>
  <c r="B4157" i="144"/>
  <c r="B4158" i="144"/>
  <c r="B4159" i="144"/>
  <c r="B4160" i="144"/>
  <c r="B4161" i="144"/>
  <c r="B4162" i="144"/>
  <c r="B4163" i="144"/>
  <c r="B4164" i="144"/>
  <c r="B4165" i="144"/>
  <c r="B4166" i="144"/>
  <c r="B4167" i="144"/>
  <c r="B4168" i="144"/>
  <c r="B4169" i="144"/>
  <c r="B4170" i="144"/>
  <c r="B4171" i="144"/>
  <c r="B4172" i="144"/>
  <c r="B4173" i="144"/>
  <c r="B4174" i="144"/>
  <c r="B4175" i="144"/>
  <c r="B4176" i="144"/>
  <c r="B4177" i="144"/>
  <c r="B4178" i="144"/>
  <c r="B4179" i="144"/>
  <c r="B4180" i="144"/>
  <c r="B4181" i="144"/>
  <c r="B4182" i="144"/>
  <c r="B4183" i="144"/>
  <c r="B4184" i="144"/>
  <c r="B4185" i="144"/>
  <c r="B4186" i="144"/>
  <c r="B4187" i="144"/>
  <c r="B4188" i="144"/>
  <c r="B4189" i="144"/>
  <c r="B4190" i="144"/>
  <c r="B4191" i="144"/>
  <c r="B4192" i="144"/>
  <c r="B4193" i="144"/>
  <c r="B4194" i="144"/>
  <c r="B4195" i="144"/>
  <c r="B4196" i="144"/>
  <c r="B4197" i="144"/>
  <c r="B4198" i="144"/>
  <c r="B4199" i="144"/>
  <c r="B4200" i="144"/>
  <c r="B4201" i="144"/>
  <c r="B4202" i="144"/>
  <c r="B4203" i="144"/>
  <c r="B4204" i="144"/>
  <c r="B4205" i="144"/>
  <c r="B4206" i="144"/>
  <c r="B4207" i="144"/>
  <c r="B4208" i="144"/>
  <c r="B4209" i="144"/>
  <c r="B4210" i="144"/>
  <c r="B4211" i="144"/>
  <c r="B4212" i="144"/>
  <c r="B4213" i="144"/>
  <c r="B4214" i="144"/>
  <c r="B4215" i="144"/>
  <c r="B4216" i="144"/>
  <c r="B4217" i="144"/>
  <c r="B4218" i="144"/>
  <c r="B4219" i="144"/>
  <c r="B4220" i="144"/>
  <c r="B4221" i="144"/>
  <c r="B4222" i="144"/>
  <c r="B4223" i="144"/>
  <c r="B4224" i="144"/>
  <c r="B4225" i="144"/>
  <c r="B4226" i="144"/>
  <c r="B4227" i="144"/>
  <c r="B4228" i="144"/>
  <c r="B4229" i="144"/>
  <c r="B4230" i="144"/>
  <c r="B4231" i="144"/>
  <c r="B4232" i="144"/>
  <c r="B4233" i="144"/>
  <c r="B4234" i="144"/>
  <c r="B4235" i="144"/>
  <c r="B4236" i="144"/>
  <c r="B4237" i="144"/>
  <c r="B4238" i="144"/>
  <c r="B4239" i="144"/>
  <c r="B4240" i="144"/>
  <c r="B4241" i="144"/>
  <c r="B4242" i="144"/>
  <c r="B4243" i="144"/>
  <c r="B4244" i="144"/>
  <c r="B4245" i="144"/>
  <c r="B4246" i="144"/>
  <c r="B4247" i="144"/>
  <c r="B4248" i="144"/>
  <c r="B4249" i="144"/>
  <c r="B4250" i="144"/>
  <c r="B4251" i="144"/>
  <c r="B4252" i="144"/>
  <c r="B4253" i="144"/>
  <c r="B4254" i="144"/>
  <c r="B4255" i="144"/>
  <c r="B4256" i="144"/>
  <c r="B4257" i="144"/>
  <c r="B4258" i="144"/>
  <c r="B4259" i="144"/>
  <c r="B4260" i="144"/>
  <c r="B4261" i="144"/>
  <c r="B4262" i="144"/>
  <c r="B4263" i="144"/>
  <c r="B4264" i="144"/>
  <c r="B4265" i="144"/>
  <c r="B4266" i="144"/>
  <c r="B4267" i="144"/>
  <c r="B4268" i="144"/>
  <c r="B4269" i="144"/>
  <c r="B4270" i="144"/>
  <c r="B4271" i="144"/>
  <c r="B4272" i="144"/>
  <c r="B4273" i="144"/>
  <c r="B4274" i="144"/>
  <c r="B4275" i="144"/>
  <c r="B4276" i="144"/>
  <c r="B4277" i="144"/>
  <c r="B4278" i="144"/>
  <c r="B4279" i="144"/>
  <c r="B4280" i="144"/>
  <c r="B4281" i="144"/>
  <c r="B4282" i="144"/>
  <c r="B4283" i="144"/>
  <c r="B4284" i="144"/>
  <c r="B4285" i="144"/>
  <c r="B4286" i="144"/>
  <c r="B4287" i="144"/>
  <c r="B4288" i="144"/>
  <c r="B4289" i="144"/>
  <c r="B4290" i="144"/>
  <c r="B4291" i="144"/>
  <c r="B4292" i="144"/>
  <c r="B4293" i="144"/>
  <c r="B4294" i="144"/>
  <c r="B4295" i="144"/>
  <c r="B4296" i="144"/>
  <c r="B4297" i="144"/>
  <c r="B4298" i="144"/>
  <c r="B4299" i="144"/>
  <c r="B4300" i="144"/>
  <c r="B4301" i="144"/>
  <c r="B4302" i="144"/>
  <c r="B4303" i="144"/>
  <c r="B4304" i="144"/>
  <c r="B4305" i="144"/>
  <c r="B4306" i="144"/>
  <c r="B4307" i="144"/>
  <c r="B4308" i="144"/>
  <c r="B4309" i="144"/>
  <c r="B4310" i="144"/>
  <c r="B4311" i="144"/>
  <c r="B4312" i="144"/>
  <c r="B4313" i="144"/>
  <c r="B4314" i="144"/>
  <c r="B4315" i="144"/>
  <c r="B4316" i="144"/>
  <c r="B4317" i="144"/>
  <c r="B4318" i="144"/>
  <c r="B4319" i="144"/>
  <c r="B4320" i="144"/>
  <c r="B4321" i="144"/>
  <c r="B4322" i="144"/>
  <c r="B4323" i="144"/>
  <c r="B4324" i="144"/>
  <c r="B4325" i="144"/>
  <c r="B4326" i="144"/>
  <c r="B4327" i="144"/>
  <c r="B4328" i="144"/>
  <c r="B4329" i="144"/>
  <c r="B4330" i="144"/>
  <c r="B4331" i="144"/>
  <c r="B4332" i="144"/>
  <c r="B4333" i="144"/>
  <c r="B4334" i="144"/>
  <c r="B4335" i="144"/>
  <c r="B4336" i="144"/>
  <c r="B4337" i="144"/>
  <c r="B4338" i="144"/>
  <c r="B4339" i="144"/>
  <c r="B4340" i="144"/>
  <c r="B4341" i="144"/>
  <c r="B4342" i="144"/>
  <c r="B4343" i="144"/>
  <c r="B4344" i="144"/>
  <c r="B4345" i="144"/>
  <c r="B4346" i="144"/>
  <c r="B4347" i="144"/>
  <c r="B4348" i="144"/>
  <c r="B4349" i="144"/>
  <c r="B4350" i="144"/>
  <c r="B4351" i="144"/>
  <c r="B4352" i="144"/>
  <c r="B4353" i="144"/>
  <c r="B4354" i="144"/>
  <c r="B4355" i="144"/>
  <c r="B4356" i="144"/>
  <c r="B4357" i="144"/>
  <c r="B4358" i="144"/>
  <c r="B4359" i="144"/>
  <c r="B4360" i="144"/>
  <c r="B4361" i="144"/>
  <c r="B4362" i="144"/>
  <c r="B4363" i="144"/>
  <c r="B4364" i="144"/>
  <c r="B4365" i="144"/>
  <c r="B4366" i="144"/>
  <c r="B4367" i="144"/>
  <c r="B4368" i="144"/>
  <c r="B4369" i="144"/>
  <c r="B4370" i="144"/>
  <c r="B4371" i="144"/>
  <c r="B4372" i="144"/>
  <c r="B4373" i="144"/>
  <c r="B4374" i="144"/>
  <c r="B4375" i="144"/>
  <c r="B4376" i="144"/>
  <c r="B4377" i="144"/>
  <c r="B4378" i="144"/>
  <c r="B4379" i="144"/>
  <c r="B4380" i="144"/>
  <c r="B4381" i="144"/>
  <c r="B4382" i="144"/>
  <c r="B4383" i="144"/>
  <c r="B4384" i="144"/>
  <c r="B4385" i="144"/>
  <c r="B4386" i="144"/>
  <c r="B4387" i="144"/>
  <c r="B4388" i="144"/>
  <c r="B4389" i="144"/>
  <c r="B4390" i="144"/>
  <c r="B4391" i="144"/>
  <c r="B4392" i="144"/>
  <c r="B4393" i="144"/>
  <c r="B4394" i="144"/>
  <c r="B4395" i="144"/>
  <c r="B4396" i="144"/>
  <c r="B4397" i="144"/>
  <c r="B4398" i="144"/>
  <c r="B4399" i="144"/>
  <c r="B4400" i="144"/>
  <c r="B4401" i="144"/>
  <c r="B4402" i="144"/>
  <c r="B4403" i="144"/>
  <c r="B4404" i="144"/>
  <c r="B4405" i="144"/>
  <c r="B4406" i="144"/>
  <c r="B4407" i="144"/>
  <c r="B4408" i="144"/>
  <c r="B4409" i="144"/>
  <c r="B4410" i="144"/>
  <c r="B4411" i="144"/>
  <c r="B4412" i="144"/>
  <c r="B4413" i="144"/>
  <c r="B4414" i="144"/>
  <c r="B4415" i="144"/>
  <c r="B4416" i="144"/>
  <c r="B4417" i="144"/>
  <c r="B4418" i="144"/>
  <c r="B4419" i="144"/>
  <c r="B4420" i="144"/>
  <c r="B4421" i="144"/>
  <c r="B4422" i="144"/>
  <c r="B4423" i="144"/>
  <c r="B4424" i="144"/>
  <c r="B4425" i="144"/>
  <c r="B4426" i="144"/>
  <c r="B4427" i="144"/>
  <c r="B4428" i="144"/>
  <c r="B4429" i="144"/>
  <c r="B4430" i="144"/>
  <c r="B4431" i="144"/>
  <c r="B4432" i="144"/>
  <c r="B4433" i="144"/>
  <c r="B4434" i="144"/>
  <c r="B4435" i="144"/>
  <c r="B4436" i="144"/>
  <c r="B4437" i="144"/>
  <c r="B4438" i="144"/>
  <c r="B4439" i="144"/>
  <c r="B4440" i="144"/>
  <c r="B4441" i="144"/>
  <c r="B4442" i="144"/>
  <c r="B4443" i="144"/>
  <c r="B4444" i="144"/>
  <c r="B4445" i="144"/>
  <c r="B4446" i="144"/>
  <c r="B4447" i="144"/>
  <c r="B4448" i="144"/>
  <c r="B4449" i="144"/>
  <c r="B4450" i="144"/>
  <c r="B17" i="144"/>
  <c r="B18" i="144"/>
  <c r="B19" i="144"/>
  <c r="B20" i="144"/>
  <c r="B21" i="144"/>
  <c r="B22" i="144"/>
  <c r="B23" i="144"/>
  <c r="B24" i="144"/>
  <c r="B10" i="144"/>
  <c r="D24" i="147"/>
  <c r="O11" i="150" l="1"/>
  <c r="M376" i="147"/>
  <c r="N1499" i="144"/>
  <c r="O1499" i="144" s="1"/>
  <c r="N1498" i="144"/>
  <c r="O1498" i="144" s="1"/>
  <c r="N1497" i="144"/>
  <c r="O1497" i="144" s="1"/>
  <c r="N1496" i="144"/>
  <c r="O1496" i="144" s="1"/>
  <c r="O1495" i="144"/>
  <c r="N1495" i="144"/>
  <c r="N1494" i="144"/>
  <c r="O1494" i="144" s="1"/>
  <c r="N1493" i="144"/>
  <c r="O1493" i="144" s="1"/>
  <c r="N1492" i="144"/>
  <c r="O1492" i="144" s="1"/>
  <c r="N1491" i="144"/>
  <c r="O1491" i="144" s="1"/>
  <c r="N1490" i="144"/>
  <c r="O1490" i="144" s="1"/>
  <c r="N1489" i="144"/>
  <c r="O1489" i="144" s="1"/>
  <c r="N1488" i="144"/>
  <c r="O1488" i="144" s="1"/>
  <c r="N1487" i="144"/>
  <c r="O1487" i="144" s="1"/>
  <c r="N1486" i="144"/>
  <c r="O1486" i="144" s="1"/>
  <c r="N1485" i="144"/>
  <c r="O1485" i="144" s="1"/>
  <c r="N1484" i="144"/>
  <c r="O1484" i="144" s="1"/>
  <c r="N1483" i="144"/>
  <c r="O1483" i="144" s="1"/>
  <c r="N1482" i="144"/>
  <c r="O1482" i="144" s="1"/>
  <c r="N1481" i="144"/>
  <c r="O1481" i="144" s="1"/>
  <c r="O1480" i="144"/>
  <c r="N1480" i="144"/>
  <c r="N1479" i="144"/>
  <c r="O1479" i="144" s="1"/>
  <c r="N1478" i="144"/>
  <c r="O1478" i="144" s="1"/>
  <c r="N1477" i="144"/>
  <c r="O1477" i="144" s="1"/>
  <c r="N1476" i="144"/>
  <c r="O1476" i="144" s="1"/>
  <c r="N1475" i="144"/>
  <c r="O1475" i="144" s="1"/>
  <c r="N1474" i="144"/>
  <c r="O1474" i="144" s="1"/>
  <c r="O1473" i="144"/>
  <c r="N1473" i="144"/>
  <c r="N1472" i="144"/>
  <c r="O1472" i="144" s="1"/>
  <c r="N1471" i="144"/>
  <c r="O1471" i="144" s="1"/>
  <c r="O1470" i="144"/>
  <c r="N1470" i="144"/>
  <c r="N1469" i="144"/>
  <c r="O1469" i="144" s="1"/>
  <c r="N1468" i="144"/>
  <c r="O1468" i="144" s="1"/>
  <c r="N1467" i="144"/>
  <c r="O1467" i="144" s="1"/>
  <c r="N1466" i="144"/>
  <c r="O1466" i="144" s="1"/>
  <c r="N1465" i="144"/>
  <c r="O1465" i="144" s="1"/>
  <c r="O1464" i="144"/>
  <c r="N1464" i="144"/>
  <c r="N1463" i="144"/>
  <c r="O1463" i="144" s="1"/>
  <c r="N1462" i="144"/>
  <c r="O1462" i="144" s="1"/>
  <c r="N1461" i="144"/>
  <c r="O1461" i="144" s="1"/>
  <c r="N1460" i="144"/>
  <c r="O1460" i="144" s="1"/>
  <c r="N1459" i="144"/>
  <c r="O1459" i="144" s="1"/>
  <c r="N1458" i="144"/>
  <c r="O1458" i="144" s="1"/>
  <c r="N1457" i="144"/>
  <c r="O1457" i="144" s="1"/>
  <c r="N1456" i="144"/>
  <c r="O1456" i="144" s="1"/>
  <c r="N1455" i="144"/>
  <c r="O1455" i="144" s="1"/>
  <c r="N1454" i="144"/>
  <c r="O1454" i="144" s="1"/>
  <c r="N1453" i="144"/>
  <c r="O1453" i="144" s="1"/>
  <c r="N1452" i="144"/>
  <c r="O1452" i="144" s="1"/>
  <c r="N1451" i="144"/>
  <c r="O1451" i="144" s="1"/>
  <c r="N1450" i="144"/>
  <c r="O1450" i="144" s="1"/>
  <c r="N1449" i="144"/>
  <c r="O1449" i="144" s="1"/>
  <c r="N1448" i="144"/>
  <c r="O1448" i="144" s="1"/>
  <c r="N1447" i="144"/>
  <c r="O1447" i="144" s="1"/>
  <c r="N1446" i="144"/>
  <c r="O1446" i="144" s="1"/>
  <c r="N1445" i="144"/>
  <c r="O1445" i="144" s="1"/>
  <c r="O1444" i="144"/>
  <c r="N1444" i="144"/>
  <c r="N1443" i="144"/>
  <c r="O1443" i="144" s="1"/>
  <c r="N1442" i="144"/>
  <c r="O1442" i="144" s="1"/>
  <c r="N1441" i="144"/>
  <c r="O1441" i="144" s="1"/>
  <c r="N1440" i="144"/>
  <c r="O1440" i="144" s="1"/>
  <c r="N1439" i="144"/>
  <c r="O1439" i="144" s="1"/>
  <c r="N1438" i="144"/>
  <c r="O1438" i="144" s="1"/>
  <c r="N1437" i="144"/>
  <c r="O1437" i="144" s="1"/>
  <c r="O1436" i="144"/>
  <c r="N1436" i="144"/>
  <c r="N1435" i="144"/>
  <c r="O1435" i="144" s="1"/>
  <c r="N1434" i="144"/>
  <c r="O1434" i="144" s="1"/>
  <c r="N1433" i="144"/>
  <c r="O1433" i="144" s="1"/>
  <c r="N1432" i="144"/>
  <c r="O1432" i="144" s="1"/>
  <c r="N1431" i="144"/>
  <c r="O1431" i="144" s="1"/>
  <c r="N1430" i="144"/>
  <c r="O1430" i="144" s="1"/>
  <c r="O1429" i="144"/>
  <c r="N1429" i="144"/>
  <c r="N1428" i="144"/>
  <c r="O1428" i="144" s="1"/>
  <c r="N1427" i="144"/>
  <c r="O1427" i="144" s="1"/>
  <c r="N1426" i="144"/>
  <c r="O1426" i="144" s="1"/>
  <c r="O1425" i="144"/>
  <c r="N1425" i="144"/>
  <c r="N1424" i="144"/>
  <c r="O1424" i="144" s="1"/>
  <c r="N1423" i="144"/>
  <c r="O1423" i="144" s="1"/>
  <c r="N1422" i="144"/>
  <c r="O1422" i="144" s="1"/>
  <c r="N1421" i="144"/>
  <c r="O1421" i="144" s="1"/>
  <c r="O1420" i="144"/>
  <c r="N1420" i="144"/>
  <c r="N1419" i="144"/>
  <c r="O1419" i="144" s="1"/>
  <c r="N1418" i="144"/>
  <c r="O1418" i="144" s="1"/>
  <c r="N1417" i="144"/>
  <c r="O1417" i="144" s="1"/>
  <c r="N1416" i="144"/>
  <c r="O1416" i="144" s="1"/>
  <c r="N1415" i="144"/>
  <c r="O1415" i="144" s="1"/>
  <c r="N1414" i="144"/>
  <c r="O1414" i="144" s="1"/>
  <c r="N1413" i="144"/>
  <c r="O1413" i="144" s="1"/>
  <c r="N1412" i="144"/>
  <c r="O1412" i="144" s="1"/>
  <c r="N1411" i="144"/>
  <c r="O1411" i="144" s="1"/>
  <c r="N1410" i="144"/>
  <c r="O1410" i="144" s="1"/>
  <c r="N1409" i="144"/>
  <c r="O1409" i="144" s="1"/>
  <c r="N1408" i="144"/>
  <c r="O1408" i="144" s="1"/>
  <c r="N1407" i="144"/>
  <c r="O1407" i="144" s="1"/>
  <c r="N1406" i="144"/>
  <c r="O1406" i="144" s="1"/>
  <c r="O1405" i="144"/>
  <c r="N1405" i="144"/>
  <c r="N1404" i="144"/>
  <c r="O1404" i="144" s="1"/>
  <c r="N1403" i="144"/>
  <c r="O1403" i="144" s="1"/>
  <c r="N1402" i="144"/>
  <c r="O1402" i="144" s="1"/>
  <c r="N1401" i="144"/>
  <c r="O1401" i="144" s="1"/>
  <c r="N1400" i="144"/>
  <c r="O1400" i="144" s="1"/>
  <c r="N1399" i="144"/>
  <c r="O1399" i="144" s="1"/>
  <c r="N1398" i="144"/>
  <c r="O1398" i="144" s="1"/>
  <c r="N1397" i="144"/>
  <c r="O1397" i="144" s="1"/>
  <c r="O1396" i="144"/>
  <c r="N1396" i="144"/>
  <c r="N1395" i="144"/>
  <c r="O1395" i="144" s="1"/>
  <c r="N1394" i="144"/>
  <c r="O1394" i="144" s="1"/>
  <c r="N1393" i="144"/>
  <c r="O1393" i="144" s="1"/>
  <c r="N1392" i="144"/>
  <c r="O1392" i="144" s="1"/>
  <c r="N1391" i="144"/>
  <c r="O1391" i="144" s="1"/>
  <c r="N1390" i="144"/>
  <c r="O1390" i="144" s="1"/>
  <c r="N1389" i="144"/>
  <c r="O1389" i="144" s="1"/>
  <c r="N1388" i="144"/>
  <c r="O1388" i="144" s="1"/>
  <c r="N1387" i="144"/>
  <c r="O1387" i="144" s="1"/>
  <c r="N1386" i="144"/>
  <c r="O1386" i="144" s="1"/>
  <c r="N1385" i="144"/>
  <c r="O1385" i="144" s="1"/>
  <c r="N1384" i="144"/>
  <c r="O1384" i="144" s="1"/>
  <c r="N1383" i="144"/>
  <c r="O1383" i="144" s="1"/>
  <c r="N1382" i="144"/>
  <c r="O1382" i="144" s="1"/>
  <c r="N1381" i="144"/>
  <c r="O1381" i="144" s="1"/>
  <c r="N1380" i="144"/>
  <c r="O1380" i="144" s="1"/>
  <c r="N1379" i="144"/>
  <c r="O1379" i="144" s="1"/>
  <c r="N1378" i="144"/>
  <c r="O1378" i="144" s="1"/>
  <c r="N1377" i="144"/>
  <c r="O1377" i="144" s="1"/>
  <c r="N1376" i="144"/>
  <c r="O1376" i="144" s="1"/>
  <c r="N1375" i="144"/>
  <c r="O1375" i="144" s="1"/>
  <c r="N1374" i="144"/>
  <c r="O1374" i="144" s="1"/>
  <c r="N1373" i="144"/>
  <c r="O1373" i="144" s="1"/>
  <c r="N1372" i="144"/>
  <c r="O1372" i="144" s="1"/>
  <c r="N1371" i="144"/>
  <c r="O1371" i="144" s="1"/>
  <c r="N1370" i="144"/>
  <c r="O1370" i="144" s="1"/>
  <c r="N1369" i="144"/>
  <c r="O1369" i="144" s="1"/>
  <c r="N1368" i="144"/>
  <c r="O1368" i="144" s="1"/>
  <c r="N1367" i="144"/>
  <c r="O1367" i="144" s="1"/>
  <c r="N1366" i="144"/>
  <c r="O1366" i="144" s="1"/>
  <c r="N1365" i="144"/>
  <c r="O1365" i="144" s="1"/>
  <c r="O1364" i="144"/>
  <c r="N1364" i="144"/>
  <c r="N1363" i="144"/>
  <c r="O1363" i="144" s="1"/>
  <c r="N1362" i="144"/>
  <c r="O1362" i="144" s="1"/>
  <c r="N1361" i="144"/>
  <c r="O1361" i="144" s="1"/>
  <c r="N1360" i="144"/>
  <c r="O1360" i="144" s="1"/>
  <c r="N1359" i="144"/>
  <c r="O1359" i="144" s="1"/>
  <c r="N1358" i="144"/>
  <c r="O1358" i="144" s="1"/>
  <c r="N1357" i="144"/>
  <c r="O1357" i="144" s="1"/>
  <c r="N1356" i="144"/>
  <c r="O1356" i="144" s="1"/>
  <c r="N1355" i="144"/>
  <c r="O1355" i="144" s="1"/>
  <c r="N1354" i="144"/>
  <c r="O1354" i="144" s="1"/>
  <c r="N1353" i="144"/>
  <c r="O1353" i="144" s="1"/>
  <c r="N1352" i="144"/>
  <c r="O1352" i="144" s="1"/>
  <c r="N1351" i="144"/>
  <c r="O1351" i="144" s="1"/>
  <c r="O1350" i="144"/>
  <c r="N1350" i="144"/>
  <c r="N1349" i="144"/>
  <c r="O1349" i="144" s="1"/>
  <c r="N1348" i="144"/>
  <c r="O1348" i="144" s="1"/>
  <c r="N1347" i="144"/>
  <c r="O1347" i="144" s="1"/>
  <c r="N1346" i="144"/>
  <c r="O1346" i="144" s="1"/>
  <c r="N1345" i="144"/>
  <c r="O1345" i="144" s="1"/>
  <c r="N1344" i="144"/>
  <c r="O1344" i="144" s="1"/>
  <c r="N1343" i="144"/>
  <c r="O1343" i="144" s="1"/>
  <c r="N1342" i="144"/>
  <c r="O1342" i="144" s="1"/>
  <c r="N1341" i="144"/>
  <c r="O1341" i="144" s="1"/>
  <c r="N1340" i="144"/>
  <c r="O1340" i="144" s="1"/>
  <c r="N1339" i="144"/>
  <c r="O1339" i="144" s="1"/>
  <c r="N1338" i="144"/>
  <c r="O1338" i="144" s="1"/>
  <c r="N1337" i="144"/>
  <c r="O1337" i="144" s="1"/>
  <c r="N1336" i="144"/>
  <c r="O1336" i="144" s="1"/>
  <c r="N1335" i="144"/>
  <c r="O1335" i="144" s="1"/>
  <c r="N1334" i="144"/>
  <c r="O1334" i="144" s="1"/>
  <c r="N1333" i="144"/>
  <c r="O1333" i="144" s="1"/>
  <c r="N1332" i="144"/>
  <c r="O1332" i="144" s="1"/>
  <c r="N1331" i="144"/>
  <c r="O1331" i="144" s="1"/>
  <c r="N1330" i="144"/>
  <c r="O1330" i="144" s="1"/>
  <c r="N1329" i="144"/>
  <c r="O1329" i="144" s="1"/>
  <c r="N1328" i="144"/>
  <c r="O1328" i="144" s="1"/>
  <c r="N1327" i="144"/>
  <c r="O1327" i="144" s="1"/>
  <c r="N1326" i="144"/>
  <c r="O1326" i="144" s="1"/>
  <c r="N1325" i="144"/>
  <c r="O1325" i="144" s="1"/>
  <c r="N1324" i="144"/>
  <c r="O1324" i="144" s="1"/>
  <c r="N1323" i="144"/>
  <c r="O1323" i="144" s="1"/>
  <c r="N1322" i="144"/>
  <c r="O1322" i="144" s="1"/>
  <c r="N1321" i="144"/>
  <c r="O1321" i="144" s="1"/>
  <c r="N1320" i="144"/>
  <c r="O1320" i="144" s="1"/>
  <c r="N1319" i="144"/>
  <c r="O1319" i="144" s="1"/>
  <c r="O1318" i="144"/>
  <c r="N1318" i="144"/>
  <c r="N1317" i="144"/>
  <c r="O1317" i="144" s="1"/>
  <c r="N1316" i="144"/>
  <c r="O1316" i="144" s="1"/>
  <c r="N1315" i="144"/>
  <c r="O1315" i="144" s="1"/>
  <c r="N1314" i="144"/>
  <c r="O1314" i="144" s="1"/>
  <c r="N1313" i="144"/>
  <c r="O1313" i="144" s="1"/>
  <c r="N1312" i="144"/>
  <c r="O1312" i="144" s="1"/>
  <c r="N1311" i="144"/>
  <c r="O1311" i="144" s="1"/>
  <c r="N1310" i="144"/>
  <c r="O1310" i="144" s="1"/>
  <c r="N1309" i="144"/>
  <c r="O1309" i="144" s="1"/>
  <c r="N1308" i="144"/>
  <c r="O1308" i="144" s="1"/>
  <c r="N1307" i="144"/>
  <c r="O1307" i="144" s="1"/>
  <c r="N1306" i="144"/>
  <c r="O1306" i="144" s="1"/>
  <c r="N1305" i="144"/>
  <c r="O1305" i="144" s="1"/>
  <c r="N1304" i="144"/>
  <c r="O1304" i="144" s="1"/>
  <c r="N1303" i="144"/>
  <c r="O1303" i="144" s="1"/>
  <c r="N1302" i="144"/>
  <c r="O1302" i="144" s="1"/>
  <c r="N1301" i="144"/>
  <c r="O1301" i="144" s="1"/>
  <c r="N1300" i="144"/>
  <c r="O1300" i="144" s="1"/>
  <c r="N1299" i="144"/>
  <c r="O1299" i="144" s="1"/>
  <c r="N1298" i="144"/>
  <c r="O1298" i="144" s="1"/>
  <c r="N1297" i="144"/>
  <c r="O1297" i="144" s="1"/>
  <c r="N1296" i="144"/>
  <c r="O1296" i="144" s="1"/>
  <c r="N1295" i="144"/>
  <c r="O1295" i="144" s="1"/>
  <c r="N1294" i="144"/>
  <c r="O1294" i="144" s="1"/>
  <c r="N1293" i="144"/>
  <c r="O1293" i="144" s="1"/>
  <c r="N1292" i="144"/>
  <c r="O1292" i="144" s="1"/>
  <c r="N1291" i="144"/>
  <c r="O1291" i="144" s="1"/>
  <c r="N1290" i="144"/>
  <c r="O1290" i="144" s="1"/>
  <c r="N1289" i="144"/>
  <c r="O1289" i="144" s="1"/>
  <c r="N1288" i="144"/>
  <c r="O1288" i="144" s="1"/>
  <c r="N1287" i="144"/>
  <c r="O1287" i="144" s="1"/>
  <c r="N1286" i="144"/>
  <c r="O1286" i="144" s="1"/>
  <c r="N1285" i="144"/>
  <c r="O1285" i="144" s="1"/>
  <c r="N1284" i="144"/>
  <c r="O1284" i="144" s="1"/>
  <c r="N1283" i="144"/>
  <c r="O1283" i="144" s="1"/>
  <c r="N1282" i="144"/>
  <c r="O1282" i="144" s="1"/>
  <c r="N1281" i="144"/>
  <c r="O1281" i="144" s="1"/>
  <c r="N1280" i="144"/>
  <c r="O1280" i="144" s="1"/>
  <c r="N1279" i="144"/>
  <c r="O1279" i="144" s="1"/>
  <c r="N1278" i="144"/>
  <c r="O1278" i="144" s="1"/>
  <c r="N1277" i="144"/>
  <c r="O1277" i="144" s="1"/>
  <c r="N1276" i="144"/>
  <c r="O1276" i="144" s="1"/>
  <c r="N1275" i="144"/>
  <c r="O1275" i="144" s="1"/>
  <c r="N1274" i="144"/>
  <c r="O1274" i="144" s="1"/>
  <c r="N1273" i="144"/>
  <c r="O1273" i="144" s="1"/>
  <c r="N1272" i="144"/>
  <c r="O1272" i="144" s="1"/>
  <c r="N1271" i="144"/>
  <c r="O1271" i="144" s="1"/>
  <c r="N1270" i="144"/>
  <c r="O1270" i="144" s="1"/>
  <c r="N1269" i="144"/>
  <c r="O1269" i="144" s="1"/>
  <c r="N1268" i="144"/>
  <c r="O1268" i="144" s="1"/>
  <c r="N1267" i="144"/>
  <c r="O1267" i="144" s="1"/>
  <c r="N1266" i="144"/>
  <c r="O1266" i="144" s="1"/>
  <c r="N1265" i="144"/>
  <c r="O1265" i="144" s="1"/>
  <c r="N1264" i="144"/>
  <c r="O1264" i="144" s="1"/>
  <c r="N1263" i="144"/>
  <c r="O1263" i="144" s="1"/>
  <c r="N1262" i="144"/>
  <c r="O1262" i="144" s="1"/>
  <c r="O1261" i="144"/>
  <c r="N1261" i="144"/>
  <c r="N1260" i="144"/>
  <c r="O1260" i="144" s="1"/>
  <c r="N1259" i="144"/>
  <c r="O1259" i="144" s="1"/>
  <c r="N1258" i="144"/>
  <c r="O1258" i="144" s="1"/>
  <c r="N1257" i="144"/>
  <c r="O1257" i="144" s="1"/>
  <c r="N1256" i="144"/>
  <c r="O1256" i="144" s="1"/>
  <c r="O1255" i="144"/>
  <c r="N1255" i="144"/>
  <c r="N1254" i="144"/>
  <c r="O1254" i="144" s="1"/>
  <c r="N1253" i="144"/>
  <c r="O1253" i="144" s="1"/>
  <c r="N1252" i="144"/>
  <c r="O1252" i="144" s="1"/>
  <c r="N1251" i="144"/>
  <c r="O1251" i="144" s="1"/>
  <c r="N1250" i="144"/>
  <c r="O1250" i="144" s="1"/>
  <c r="N1249" i="144"/>
  <c r="O1249" i="144" s="1"/>
  <c r="N1248" i="144"/>
  <c r="O1248" i="144" s="1"/>
  <c r="N1247" i="144"/>
  <c r="O1247" i="144" s="1"/>
  <c r="N1246" i="144"/>
  <c r="O1246" i="144" s="1"/>
  <c r="N1245" i="144"/>
  <c r="O1245" i="144" s="1"/>
  <c r="N1244" i="144"/>
  <c r="O1244" i="144" s="1"/>
  <c r="N1243" i="144"/>
  <c r="O1243" i="144" s="1"/>
  <c r="N1242" i="144"/>
  <c r="O1242" i="144" s="1"/>
  <c r="N1241" i="144"/>
  <c r="O1241" i="144" s="1"/>
  <c r="N1240" i="144"/>
  <c r="O1240" i="144" s="1"/>
  <c r="N1239" i="144"/>
  <c r="O1239" i="144" s="1"/>
  <c r="N1238" i="144"/>
  <c r="O1238" i="144" s="1"/>
  <c r="N1237" i="144"/>
  <c r="O1237" i="144" s="1"/>
  <c r="N1236" i="144"/>
  <c r="O1236" i="144" s="1"/>
  <c r="N1235" i="144"/>
  <c r="O1235" i="144" s="1"/>
  <c r="N1234" i="144"/>
  <c r="O1234" i="144" s="1"/>
  <c r="N1233" i="144"/>
  <c r="O1233" i="144" s="1"/>
  <c r="N1232" i="144"/>
  <c r="O1232" i="144" s="1"/>
  <c r="N1231" i="144"/>
  <c r="O1231" i="144" s="1"/>
  <c r="N1230" i="144"/>
  <c r="O1230" i="144" s="1"/>
  <c r="O1229" i="144"/>
  <c r="N1229" i="144"/>
  <c r="N1228" i="144"/>
  <c r="O1228" i="144" s="1"/>
  <c r="N1227" i="144"/>
  <c r="O1227" i="144" s="1"/>
  <c r="N1226" i="144"/>
  <c r="O1226" i="144" s="1"/>
  <c r="N1225" i="144"/>
  <c r="O1225" i="144" s="1"/>
  <c r="N1224" i="144"/>
  <c r="O1224" i="144" s="1"/>
  <c r="O1223" i="144"/>
  <c r="N1223" i="144"/>
  <c r="N1222" i="144"/>
  <c r="O1222" i="144" s="1"/>
  <c r="N1221" i="144"/>
  <c r="O1221" i="144" s="1"/>
  <c r="N1220" i="144"/>
  <c r="O1220" i="144" s="1"/>
  <c r="O1219" i="144"/>
  <c r="N1219" i="144"/>
  <c r="N1218" i="144"/>
  <c r="O1218" i="144" s="1"/>
  <c r="N1217" i="144"/>
  <c r="O1217" i="144" s="1"/>
  <c r="N1216" i="144"/>
  <c r="O1216" i="144" s="1"/>
  <c r="N1215" i="144"/>
  <c r="O1215" i="144" s="1"/>
  <c r="N1214" i="144"/>
  <c r="O1214" i="144" s="1"/>
  <c r="O1213" i="144"/>
  <c r="N1213" i="144"/>
  <c r="N1212" i="144"/>
  <c r="O1212" i="144" s="1"/>
  <c r="N1211" i="144"/>
  <c r="O1211" i="144" s="1"/>
  <c r="N1210" i="144"/>
  <c r="O1210" i="144" s="1"/>
  <c r="N1209" i="144"/>
  <c r="O1209" i="144" s="1"/>
  <c r="N1208" i="144"/>
  <c r="O1208" i="144" s="1"/>
  <c r="N1207" i="144"/>
  <c r="O1207" i="144" s="1"/>
  <c r="N1206" i="144"/>
  <c r="O1206" i="144" s="1"/>
  <c r="N1205" i="144"/>
  <c r="O1205" i="144" s="1"/>
  <c r="N1204" i="144"/>
  <c r="O1204" i="144" s="1"/>
  <c r="N1203" i="144"/>
  <c r="O1203" i="144" s="1"/>
  <c r="N1202" i="144"/>
  <c r="O1202" i="144" s="1"/>
  <c r="N1201" i="144"/>
  <c r="O1201" i="144" s="1"/>
  <c r="N1200" i="144"/>
  <c r="O1200" i="144" s="1"/>
  <c r="O1199" i="144"/>
  <c r="N1199" i="144"/>
  <c r="N1198" i="144"/>
  <c r="O1198" i="144" s="1"/>
  <c r="N1197" i="144"/>
  <c r="O1197" i="144" s="1"/>
  <c r="N1196" i="144"/>
  <c r="O1196" i="144" s="1"/>
  <c r="N1195" i="144"/>
  <c r="O1195" i="144" s="1"/>
  <c r="N1194" i="144"/>
  <c r="O1194" i="144" s="1"/>
  <c r="N1193" i="144"/>
  <c r="O1193" i="144" s="1"/>
  <c r="N1192" i="144"/>
  <c r="O1192" i="144" s="1"/>
  <c r="N1191" i="144"/>
  <c r="O1191" i="144" s="1"/>
  <c r="N1190" i="144"/>
  <c r="O1190" i="144" s="1"/>
  <c r="N1189" i="144"/>
  <c r="O1189" i="144" s="1"/>
  <c r="N1188" i="144"/>
  <c r="O1188" i="144" s="1"/>
  <c r="N1187" i="144"/>
  <c r="O1187" i="144" s="1"/>
  <c r="N1186" i="144"/>
  <c r="O1186" i="144" s="1"/>
  <c r="N1185" i="144"/>
  <c r="O1185" i="144" s="1"/>
  <c r="N1184" i="144"/>
  <c r="O1184" i="144" s="1"/>
  <c r="O1183" i="144"/>
  <c r="N1183" i="144"/>
  <c r="N1182" i="144"/>
  <c r="O1182" i="144" s="1"/>
  <c r="N1181" i="144"/>
  <c r="O1181" i="144" s="1"/>
  <c r="N1180" i="144"/>
  <c r="O1180" i="144" s="1"/>
  <c r="O1179" i="144"/>
  <c r="N1179" i="144"/>
  <c r="N1178" i="144"/>
  <c r="O1178" i="144" s="1"/>
  <c r="N1177" i="144"/>
  <c r="O1177" i="144" s="1"/>
  <c r="N1176" i="144"/>
  <c r="O1176" i="144" s="1"/>
  <c r="N1175" i="144"/>
  <c r="O1175" i="144" s="1"/>
  <c r="N1174" i="144"/>
  <c r="O1174" i="144" s="1"/>
  <c r="N1173" i="144"/>
  <c r="O1173" i="144" s="1"/>
  <c r="N1172" i="144"/>
  <c r="O1172" i="144" s="1"/>
  <c r="N1171" i="144"/>
  <c r="O1171" i="144" s="1"/>
  <c r="N1170" i="144"/>
  <c r="O1170" i="144" s="1"/>
  <c r="N1169" i="144"/>
  <c r="O1169" i="144" s="1"/>
  <c r="N1168" i="144"/>
  <c r="O1168" i="144" s="1"/>
  <c r="N1167" i="144"/>
  <c r="O1167" i="144" s="1"/>
  <c r="O1166" i="144"/>
  <c r="N1166" i="144"/>
  <c r="N1165" i="144"/>
  <c r="O1165" i="144" s="1"/>
  <c r="N1164" i="144"/>
  <c r="O1164" i="144" s="1"/>
  <c r="N1163" i="144"/>
  <c r="O1163" i="144" s="1"/>
  <c r="N1162" i="144"/>
  <c r="O1162" i="144" s="1"/>
  <c r="N1161" i="144"/>
  <c r="O1161" i="144" s="1"/>
  <c r="N1160" i="144"/>
  <c r="O1160" i="144" s="1"/>
  <c r="N1159" i="144"/>
  <c r="O1159" i="144" s="1"/>
  <c r="N1158" i="144"/>
  <c r="O1158" i="144" s="1"/>
  <c r="O1157" i="144"/>
  <c r="N1157" i="144"/>
  <c r="N1156" i="144"/>
  <c r="O1156" i="144" s="1"/>
  <c r="N1155" i="144"/>
  <c r="O1155" i="144" s="1"/>
  <c r="N1154" i="144"/>
  <c r="O1154" i="144" s="1"/>
  <c r="N1153" i="144"/>
  <c r="O1153" i="144" s="1"/>
  <c r="N1152" i="144"/>
  <c r="O1152" i="144" s="1"/>
  <c r="O1151" i="144"/>
  <c r="N1151" i="144"/>
  <c r="N1150" i="144"/>
  <c r="O1150" i="144" s="1"/>
  <c r="N1149" i="144"/>
  <c r="O1149" i="144" s="1"/>
  <c r="N1148" i="144"/>
  <c r="O1148" i="144" s="1"/>
  <c r="N1147" i="144"/>
  <c r="O1147" i="144" s="1"/>
  <c r="N1146" i="144"/>
  <c r="O1146" i="144" s="1"/>
  <c r="N1145" i="144"/>
  <c r="O1145" i="144" s="1"/>
  <c r="N1144" i="144"/>
  <c r="O1144" i="144" s="1"/>
  <c r="N1143" i="144"/>
  <c r="O1143" i="144" s="1"/>
  <c r="N1142" i="144"/>
  <c r="O1142" i="144" s="1"/>
  <c r="N1141" i="144"/>
  <c r="O1141" i="144" s="1"/>
  <c r="N1140" i="144"/>
  <c r="O1140" i="144" s="1"/>
  <c r="N1139" i="144"/>
  <c r="O1139" i="144" s="1"/>
  <c r="N1138" i="144"/>
  <c r="O1138" i="144" s="1"/>
  <c r="N1137" i="144"/>
  <c r="O1137" i="144" s="1"/>
  <c r="N1136" i="144"/>
  <c r="O1136" i="144" s="1"/>
  <c r="N1135" i="144"/>
  <c r="O1135" i="144" s="1"/>
  <c r="N1134" i="144"/>
  <c r="O1134" i="144" s="1"/>
  <c r="O1133" i="144"/>
  <c r="N1133" i="144"/>
  <c r="N1132" i="144"/>
  <c r="O1132" i="144" s="1"/>
  <c r="N1131" i="144"/>
  <c r="O1131" i="144" s="1"/>
  <c r="N1130" i="144"/>
  <c r="O1130" i="144" s="1"/>
  <c r="N1129" i="144"/>
  <c r="O1129" i="144" s="1"/>
  <c r="N1128" i="144"/>
  <c r="O1128" i="144" s="1"/>
  <c r="N1127" i="144"/>
  <c r="O1127" i="144" s="1"/>
  <c r="N1126" i="144"/>
  <c r="O1126" i="144" s="1"/>
  <c r="N1125" i="144"/>
  <c r="O1125" i="144" s="1"/>
  <c r="N1124" i="144"/>
  <c r="O1124" i="144" s="1"/>
  <c r="N1123" i="144"/>
  <c r="O1123" i="144" s="1"/>
  <c r="N1122" i="144"/>
  <c r="O1122" i="144" s="1"/>
  <c r="N1121" i="144"/>
  <c r="O1121" i="144" s="1"/>
  <c r="N1120" i="144"/>
  <c r="O1120" i="144" s="1"/>
  <c r="N1119" i="144"/>
  <c r="O1119" i="144" s="1"/>
  <c r="N1118" i="144"/>
  <c r="O1118" i="144" s="1"/>
  <c r="N1117" i="144"/>
  <c r="O1117" i="144" s="1"/>
  <c r="N1116" i="144"/>
  <c r="O1116" i="144" s="1"/>
  <c r="N1115" i="144"/>
  <c r="O1115" i="144" s="1"/>
  <c r="N1114" i="144"/>
  <c r="O1114" i="144" s="1"/>
  <c r="N1113" i="144"/>
  <c r="O1113" i="144" s="1"/>
  <c r="N1112" i="144"/>
  <c r="O1112" i="144" s="1"/>
  <c r="N1111" i="144"/>
  <c r="O1111" i="144" s="1"/>
  <c r="N1110" i="144"/>
  <c r="O1110" i="144" s="1"/>
  <c r="N1109" i="144"/>
  <c r="O1109" i="144" s="1"/>
  <c r="N1108" i="144"/>
  <c r="O1108" i="144" s="1"/>
  <c r="O1107" i="144"/>
  <c r="N1107" i="144"/>
  <c r="N1106" i="144"/>
  <c r="O1106" i="144" s="1"/>
  <c r="N1105" i="144"/>
  <c r="O1105" i="144" s="1"/>
  <c r="N1104" i="144"/>
  <c r="O1104" i="144" s="1"/>
  <c r="N1103" i="144"/>
  <c r="O1103" i="144" s="1"/>
  <c r="N1102" i="144"/>
  <c r="O1102" i="144" s="1"/>
  <c r="O1101" i="144"/>
  <c r="N1101" i="144"/>
  <c r="N1100" i="144"/>
  <c r="O1100" i="144" s="1"/>
  <c r="N1099" i="144"/>
  <c r="O1099" i="144" s="1"/>
  <c r="N1098" i="144"/>
  <c r="O1098" i="144" s="1"/>
  <c r="N1097" i="144"/>
  <c r="O1097" i="144" s="1"/>
  <c r="N1096" i="144"/>
  <c r="O1096" i="144" s="1"/>
  <c r="N1095" i="144"/>
  <c r="O1095" i="144" s="1"/>
  <c r="O1094" i="144"/>
  <c r="N1094" i="144"/>
  <c r="N1093" i="144"/>
  <c r="O1093" i="144" s="1"/>
  <c r="N1092" i="144"/>
  <c r="O1092" i="144" s="1"/>
  <c r="N1091" i="144"/>
  <c r="O1091" i="144" s="1"/>
  <c r="N1090" i="144"/>
  <c r="O1090" i="144" s="1"/>
  <c r="N1089" i="144"/>
  <c r="O1089" i="144" s="1"/>
  <c r="N1088" i="144"/>
  <c r="O1088" i="144" s="1"/>
  <c r="N1087" i="144"/>
  <c r="O1087" i="144" s="1"/>
  <c r="N1086" i="144"/>
  <c r="O1086" i="144" s="1"/>
  <c r="N1085" i="144"/>
  <c r="O1085" i="144" s="1"/>
  <c r="N1084" i="144"/>
  <c r="O1084" i="144" s="1"/>
  <c r="N1083" i="144"/>
  <c r="O1083" i="144" s="1"/>
  <c r="N1082" i="144"/>
  <c r="O1082" i="144" s="1"/>
  <c r="N1081" i="144"/>
  <c r="O1081" i="144" s="1"/>
  <c r="N1080" i="144"/>
  <c r="O1080" i="144" s="1"/>
  <c r="N1079" i="144"/>
  <c r="O1079" i="144" s="1"/>
  <c r="N1078" i="144"/>
  <c r="O1078" i="144" s="1"/>
  <c r="N1077" i="144"/>
  <c r="O1077" i="144" s="1"/>
  <c r="N1076" i="144"/>
  <c r="O1076" i="144" s="1"/>
  <c r="N1075" i="144"/>
  <c r="O1075" i="144" s="1"/>
  <c r="N1074" i="144"/>
  <c r="O1074" i="144" s="1"/>
  <c r="N1073" i="144"/>
  <c r="O1073" i="144" s="1"/>
  <c r="N1072" i="144"/>
  <c r="O1072" i="144" s="1"/>
  <c r="N1071" i="144"/>
  <c r="O1071" i="144" s="1"/>
  <c r="N1070" i="144"/>
  <c r="O1070" i="144" s="1"/>
  <c r="N1069" i="144"/>
  <c r="O1069" i="144" s="1"/>
  <c r="N1068" i="144"/>
  <c r="O1068" i="144" s="1"/>
  <c r="N1067" i="144"/>
  <c r="O1067" i="144" s="1"/>
  <c r="N1066" i="144"/>
  <c r="O1066" i="144" s="1"/>
  <c r="N1065" i="144"/>
  <c r="O1065" i="144" s="1"/>
  <c r="N1064" i="144"/>
  <c r="O1064" i="144" s="1"/>
  <c r="N1063" i="144"/>
  <c r="O1063" i="144" s="1"/>
  <c r="O1062" i="144"/>
  <c r="N1062" i="144"/>
  <c r="N1061" i="144"/>
  <c r="O1061" i="144" s="1"/>
  <c r="N1060" i="144"/>
  <c r="O1060" i="144" s="1"/>
  <c r="N1059" i="144"/>
  <c r="O1059" i="144" s="1"/>
  <c r="N1058" i="144"/>
  <c r="O1058" i="144" s="1"/>
  <c r="N1057" i="144"/>
  <c r="O1057" i="144" s="1"/>
  <c r="N1056" i="144"/>
  <c r="O1056" i="144" s="1"/>
  <c r="N1055" i="144"/>
  <c r="O1055" i="144" s="1"/>
  <c r="N1054" i="144"/>
  <c r="O1054" i="144" s="1"/>
  <c r="N1053" i="144"/>
  <c r="O1053" i="144" s="1"/>
  <c r="N1052" i="144"/>
  <c r="O1052" i="144" s="1"/>
  <c r="N1051" i="144"/>
  <c r="O1051" i="144" s="1"/>
  <c r="N1050" i="144"/>
  <c r="O1050" i="144" s="1"/>
  <c r="N1049" i="144"/>
  <c r="O1049" i="144" s="1"/>
  <c r="N1048" i="144"/>
  <c r="O1048" i="144" s="1"/>
  <c r="N1047" i="144"/>
  <c r="O1047" i="144" s="1"/>
  <c r="N1046" i="144"/>
  <c r="O1046" i="144" s="1"/>
  <c r="N1045" i="144"/>
  <c r="O1045" i="144" s="1"/>
  <c r="N1044" i="144"/>
  <c r="O1044" i="144" s="1"/>
  <c r="N1043" i="144"/>
  <c r="O1043" i="144" s="1"/>
  <c r="N1042" i="144"/>
  <c r="O1042" i="144" s="1"/>
  <c r="N1041" i="144"/>
  <c r="O1041" i="144" s="1"/>
  <c r="N1040" i="144"/>
  <c r="O1040" i="144" s="1"/>
  <c r="O1039" i="144"/>
  <c r="N1039" i="144"/>
  <c r="O1038" i="144"/>
  <c r="N1038" i="144"/>
  <c r="N1037" i="144"/>
  <c r="O1037" i="144" s="1"/>
  <c r="N1036" i="144"/>
  <c r="O1036" i="144" s="1"/>
  <c r="N1035" i="144"/>
  <c r="O1035" i="144" s="1"/>
  <c r="N1034" i="144"/>
  <c r="O1034" i="144" s="1"/>
  <c r="N1033" i="144"/>
  <c r="O1033" i="144" s="1"/>
  <c r="N1032" i="144"/>
  <c r="O1032" i="144" s="1"/>
  <c r="N1031" i="144"/>
  <c r="O1031" i="144" s="1"/>
  <c r="N1030" i="144"/>
  <c r="O1030" i="144" s="1"/>
  <c r="O1029" i="144"/>
  <c r="N1029" i="144"/>
  <c r="N1028" i="144"/>
  <c r="O1028" i="144" s="1"/>
  <c r="N1027" i="144"/>
  <c r="O1027" i="144" s="1"/>
  <c r="N1026" i="144"/>
  <c r="O1026" i="144" s="1"/>
  <c r="N1025" i="144"/>
  <c r="O1025" i="144" s="1"/>
  <c r="N1024" i="144"/>
  <c r="O1024" i="144" s="1"/>
  <c r="N1023" i="144"/>
  <c r="O1023" i="144" s="1"/>
  <c r="N1022" i="144"/>
  <c r="O1022" i="144" s="1"/>
  <c r="N1021" i="144"/>
  <c r="O1021" i="144" s="1"/>
  <c r="N1020" i="144"/>
  <c r="O1020" i="144" s="1"/>
  <c r="N1019" i="144"/>
  <c r="O1019" i="144" s="1"/>
  <c r="N1018" i="144"/>
  <c r="O1018" i="144" s="1"/>
  <c r="N1017" i="144"/>
  <c r="O1017" i="144" s="1"/>
  <c r="N1016" i="144"/>
  <c r="O1016" i="144" s="1"/>
  <c r="N1015" i="144"/>
  <c r="O1015" i="144" s="1"/>
  <c r="N1014" i="144"/>
  <c r="O1014" i="144" s="1"/>
  <c r="N1013" i="144"/>
  <c r="O1013" i="144" s="1"/>
  <c r="N1012" i="144"/>
  <c r="O1012" i="144" s="1"/>
  <c r="N1011" i="144"/>
  <c r="O1011" i="144" s="1"/>
  <c r="N1010" i="144"/>
  <c r="O1010" i="144" s="1"/>
  <c r="N1009" i="144"/>
  <c r="O1009" i="144" s="1"/>
  <c r="N1008" i="144"/>
  <c r="O1008" i="144" s="1"/>
  <c r="N1007" i="144"/>
  <c r="O1007" i="144" s="1"/>
  <c r="N1006" i="144"/>
  <c r="O1006" i="144" s="1"/>
  <c r="O1005" i="144"/>
  <c r="N1005" i="144"/>
  <c r="N1004" i="144"/>
  <c r="O1004" i="144" s="1"/>
  <c r="N1003" i="144"/>
  <c r="O1003" i="144" s="1"/>
  <c r="N1002" i="144"/>
  <c r="O1002" i="144" s="1"/>
  <c r="O1001" i="144"/>
  <c r="N1001" i="144"/>
  <c r="N1000" i="144"/>
  <c r="O1000" i="144" s="1"/>
  <c r="N999" i="144"/>
  <c r="O999" i="144" s="1"/>
  <c r="N998" i="144"/>
  <c r="O998" i="144" s="1"/>
  <c r="N997" i="144"/>
  <c r="O997" i="144" s="1"/>
  <c r="N996" i="144"/>
  <c r="O996" i="144" s="1"/>
  <c r="N995" i="144"/>
  <c r="O995" i="144" s="1"/>
  <c r="N994" i="144"/>
  <c r="O994" i="144" s="1"/>
  <c r="N993" i="144"/>
  <c r="O993" i="144" s="1"/>
  <c r="N992" i="144"/>
  <c r="O992" i="144" s="1"/>
  <c r="N991" i="144"/>
  <c r="O991" i="144" s="1"/>
  <c r="N990" i="144"/>
  <c r="O990" i="144" s="1"/>
  <c r="O989" i="144"/>
  <c r="N989" i="144"/>
  <c r="N988" i="144"/>
  <c r="O988" i="144" s="1"/>
  <c r="N987" i="144"/>
  <c r="O987" i="144" s="1"/>
  <c r="N986" i="144"/>
  <c r="O986" i="144" s="1"/>
  <c r="N985" i="144"/>
  <c r="O985" i="144" s="1"/>
  <c r="N984" i="144"/>
  <c r="O984" i="144" s="1"/>
  <c r="N983" i="144"/>
  <c r="O983" i="144" s="1"/>
  <c r="N982" i="144"/>
  <c r="O982" i="144" s="1"/>
  <c r="N981" i="144"/>
  <c r="O981" i="144" s="1"/>
  <c r="N980" i="144"/>
  <c r="O980" i="144" s="1"/>
  <c r="N979" i="144"/>
  <c r="O979" i="144" s="1"/>
  <c r="N978" i="144"/>
  <c r="O978" i="144" s="1"/>
  <c r="N977" i="144"/>
  <c r="O977" i="144" s="1"/>
  <c r="N976" i="144"/>
  <c r="O976" i="144" s="1"/>
  <c r="N975" i="144"/>
  <c r="O975" i="144" s="1"/>
  <c r="N974" i="144"/>
  <c r="O974" i="144" s="1"/>
  <c r="N973" i="144"/>
  <c r="O973" i="144" s="1"/>
  <c r="N972" i="144"/>
  <c r="O972" i="144" s="1"/>
  <c r="N971" i="144"/>
  <c r="O971" i="144" s="1"/>
  <c r="N970" i="144"/>
  <c r="O970" i="144" s="1"/>
  <c r="N969" i="144"/>
  <c r="O969" i="144" s="1"/>
  <c r="N968" i="144"/>
  <c r="O968" i="144" s="1"/>
  <c r="N967" i="144"/>
  <c r="O967" i="144" s="1"/>
  <c r="N966" i="144"/>
  <c r="O966" i="144" s="1"/>
  <c r="N965" i="144"/>
  <c r="O965" i="144" s="1"/>
  <c r="N964" i="144"/>
  <c r="O964" i="144" s="1"/>
  <c r="N963" i="144"/>
  <c r="O963" i="144" s="1"/>
  <c r="N962" i="144"/>
  <c r="O962" i="144" s="1"/>
  <c r="N961" i="144"/>
  <c r="O961" i="144" s="1"/>
  <c r="N960" i="144"/>
  <c r="O960" i="144" s="1"/>
  <c r="N959" i="144"/>
  <c r="O959" i="144" s="1"/>
  <c r="N958" i="144"/>
  <c r="O958" i="144" s="1"/>
  <c r="N957" i="144"/>
  <c r="O957" i="144" s="1"/>
  <c r="N956" i="144"/>
  <c r="O956" i="144" s="1"/>
  <c r="N955" i="144"/>
  <c r="O955" i="144" s="1"/>
  <c r="N954" i="144"/>
  <c r="O954" i="144" s="1"/>
  <c r="N953" i="144"/>
  <c r="O953" i="144" s="1"/>
  <c r="N952" i="144"/>
  <c r="O952" i="144" s="1"/>
  <c r="N951" i="144"/>
  <c r="O951" i="144" s="1"/>
  <c r="N950" i="144"/>
  <c r="O950" i="144" s="1"/>
  <c r="N949" i="144"/>
  <c r="O949" i="144" s="1"/>
  <c r="N948" i="144"/>
  <c r="O948" i="144" s="1"/>
  <c r="N947" i="144"/>
  <c r="O947" i="144" s="1"/>
  <c r="N946" i="144"/>
  <c r="O946" i="144" s="1"/>
  <c r="N945" i="144"/>
  <c r="O945" i="144" s="1"/>
  <c r="N944" i="144"/>
  <c r="O944" i="144" s="1"/>
  <c r="N943" i="144"/>
  <c r="O943" i="144" s="1"/>
  <c r="N942" i="144"/>
  <c r="O942" i="144" s="1"/>
  <c r="N941" i="144"/>
  <c r="O941" i="144" s="1"/>
  <c r="N940" i="144"/>
  <c r="O940" i="144" s="1"/>
  <c r="N939" i="144"/>
  <c r="O939" i="144" s="1"/>
  <c r="N938" i="144"/>
  <c r="O938" i="144" s="1"/>
  <c r="N937" i="144"/>
  <c r="O937" i="144" s="1"/>
  <c r="N936" i="144"/>
  <c r="O936" i="144" s="1"/>
  <c r="N935" i="144"/>
  <c r="O935" i="144" s="1"/>
  <c r="N934" i="144"/>
  <c r="O934" i="144" s="1"/>
  <c r="N933" i="144"/>
  <c r="O933" i="144" s="1"/>
  <c r="N932" i="144"/>
  <c r="O932" i="144" s="1"/>
  <c r="N931" i="144"/>
  <c r="O931" i="144" s="1"/>
  <c r="N930" i="144"/>
  <c r="O930" i="144" s="1"/>
  <c r="N929" i="144"/>
  <c r="O929" i="144" s="1"/>
  <c r="N928" i="144"/>
  <c r="O928" i="144" s="1"/>
  <c r="N927" i="144"/>
  <c r="O927" i="144" s="1"/>
  <c r="N926" i="144"/>
  <c r="O926" i="144" s="1"/>
  <c r="N925" i="144"/>
  <c r="O925" i="144" s="1"/>
  <c r="N924" i="144"/>
  <c r="O924" i="144" s="1"/>
  <c r="N923" i="144"/>
  <c r="O923" i="144" s="1"/>
  <c r="N922" i="144"/>
  <c r="O922" i="144" s="1"/>
  <c r="N921" i="144"/>
  <c r="O921" i="144" s="1"/>
  <c r="N920" i="144"/>
  <c r="O920" i="144" s="1"/>
  <c r="N919" i="144"/>
  <c r="O919" i="144" s="1"/>
  <c r="N918" i="144"/>
  <c r="O918" i="144" s="1"/>
  <c r="N917" i="144"/>
  <c r="O917" i="144" s="1"/>
  <c r="N916" i="144"/>
  <c r="O916" i="144" s="1"/>
  <c r="N915" i="144"/>
  <c r="O915" i="144" s="1"/>
  <c r="N914" i="144"/>
  <c r="O914" i="144" s="1"/>
  <c r="N913" i="144"/>
  <c r="O913" i="144" s="1"/>
  <c r="N912" i="144"/>
  <c r="O912" i="144" s="1"/>
  <c r="N911" i="144"/>
  <c r="O911" i="144" s="1"/>
  <c r="N910" i="144"/>
  <c r="O910" i="144" s="1"/>
  <c r="N909" i="144"/>
  <c r="O909" i="144" s="1"/>
  <c r="N908" i="144"/>
  <c r="O908" i="144" s="1"/>
  <c r="N907" i="144"/>
  <c r="O907" i="144" s="1"/>
  <c r="N906" i="144"/>
  <c r="O906" i="144" s="1"/>
  <c r="N905" i="144"/>
  <c r="O905" i="144" s="1"/>
  <c r="N904" i="144"/>
  <c r="O904" i="144" s="1"/>
  <c r="N903" i="144"/>
  <c r="O903" i="144" s="1"/>
  <c r="N902" i="144"/>
  <c r="O902" i="144" s="1"/>
  <c r="N901" i="144"/>
  <c r="O901" i="144" s="1"/>
  <c r="N900" i="144"/>
  <c r="O900" i="144" s="1"/>
  <c r="N899" i="144"/>
  <c r="O899" i="144" s="1"/>
  <c r="N898" i="144"/>
  <c r="O898" i="144" s="1"/>
  <c r="N897" i="144"/>
  <c r="O897" i="144" s="1"/>
  <c r="N896" i="144"/>
  <c r="O896" i="144" s="1"/>
  <c r="N895" i="144"/>
  <c r="O895" i="144" s="1"/>
  <c r="N894" i="144"/>
  <c r="O894" i="144" s="1"/>
  <c r="N893" i="144"/>
  <c r="O893" i="144" s="1"/>
  <c r="N892" i="144"/>
  <c r="O892" i="144" s="1"/>
  <c r="N891" i="144"/>
  <c r="O891" i="144" s="1"/>
  <c r="N890" i="144"/>
  <c r="O890" i="144" s="1"/>
  <c r="N889" i="144"/>
  <c r="O889" i="144" s="1"/>
  <c r="N888" i="144"/>
  <c r="O888" i="144" s="1"/>
  <c r="N887" i="144"/>
  <c r="O887" i="144" s="1"/>
  <c r="N886" i="144"/>
  <c r="O886" i="144" s="1"/>
  <c r="N885" i="144"/>
  <c r="O885" i="144" s="1"/>
  <c r="N884" i="144"/>
  <c r="O884" i="144" s="1"/>
  <c r="N883" i="144"/>
  <c r="O883" i="144" s="1"/>
  <c r="N882" i="144"/>
  <c r="O882" i="144" s="1"/>
  <c r="N881" i="144"/>
  <c r="O881" i="144" s="1"/>
  <c r="N880" i="144"/>
  <c r="O880" i="144" s="1"/>
  <c r="N879" i="144"/>
  <c r="O879" i="144" s="1"/>
  <c r="N878" i="144"/>
  <c r="O878" i="144" s="1"/>
  <c r="N877" i="144"/>
  <c r="O877" i="144" s="1"/>
  <c r="N876" i="144"/>
  <c r="O876" i="144" s="1"/>
  <c r="N875" i="144"/>
  <c r="O875" i="144" s="1"/>
  <c r="N874" i="144"/>
  <c r="O874" i="144" s="1"/>
  <c r="N873" i="144"/>
  <c r="O873" i="144" s="1"/>
  <c r="N872" i="144"/>
  <c r="O872" i="144" s="1"/>
  <c r="N871" i="144"/>
  <c r="O871" i="144" s="1"/>
  <c r="N870" i="144"/>
  <c r="O870" i="144" s="1"/>
  <c r="N869" i="144"/>
  <c r="O869" i="144" s="1"/>
  <c r="N868" i="144"/>
  <c r="O868" i="144" s="1"/>
  <c r="N867" i="144"/>
  <c r="O867" i="144" s="1"/>
  <c r="N866" i="144"/>
  <c r="O866" i="144" s="1"/>
  <c r="N865" i="144"/>
  <c r="O865" i="144" s="1"/>
  <c r="N864" i="144"/>
  <c r="O864" i="144" s="1"/>
  <c r="N863" i="144"/>
  <c r="O863" i="144" s="1"/>
  <c r="N862" i="144"/>
  <c r="O862" i="144" s="1"/>
  <c r="N861" i="144"/>
  <c r="O861" i="144" s="1"/>
  <c r="N860" i="144"/>
  <c r="O860" i="144" s="1"/>
  <c r="N859" i="144"/>
  <c r="O859" i="144" s="1"/>
  <c r="N858" i="144"/>
  <c r="O858" i="144" s="1"/>
  <c r="N857" i="144"/>
  <c r="O857" i="144" s="1"/>
  <c r="N856" i="144"/>
  <c r="O856" i="144" s="1"/>
  <c r="N855" i="144"/>
  <c r="O855" i="144" s="1"/>
  <c r="N854" i="144"/>
  <c r="O854" i="144" s="1"/>
  <c r="N853" i="144"/>
  <c r="O853" i="144" s="1"/>
  <c r="N852" i="144"/>
  <c r="O852" i="144" s="1"/>
  <c r="N851" i="144"/>
  <c r="O851" i="144" s="1"/>
  <c r="N850" i="144"/>
  <c r="O850" i="144" s="1"/>
  <c r="N849" i="144"/>
  <c r="O849" i="144" s="1"/>
  <c r="N848" i="144"/>
  <c r="O848" i="144" s="1"/>
  <c r="N847" i="144"/>
  <c r="O847" i="144" s="1"/>
  <c r="N846" i="144"/>
  <c r="O846" i="144" s="1"/>
  <c r="N845" i="144"/>
  <c r="O845" i="144" s="1"/>
  <c r="N844" i="144"/>
  <c r="O844" i="144" s="1"/>
  <c r="N843" i="144"/>
  <c r="O843" i="144" s="1"/>
  <c r="N842" i="144"/>
  <c r="O842" i="144" s="1"/>
  <c r="N841" i="144"/>
  <c r="O841" i="144" s="1"/>
  <c r="N840" i="144"/>
  <c r="O840" i="144" s="1"/>
  <c r="N839" i="144"/>
  <c r="O839" i="144" s="1"/>
  <c r="N838" i="144"/>
  <c r="O838" i="144" s="1"/>
  <c r="N837" i="144"/>
  <c r="O837" i="144" s="1"/>
  <c r="N836" i="144"/>
  <c r="O836" i="144" s="1"/>
  <c r="N835" i="144"/>
  <c r="O835" i="144" s="1"/>
  <c r="N834" i="144"/>
  <c r="O834" i="144" s="1"/>
  <c r="N833" i="144"/>
  <c r="O833" i="144" s="1"/>
  <c r="N832" i="144"/>
  <c r="O832" i="144" s="1"/>
  <c r="N831" i="144"/>
  <c r="O831" i="144" s="1"/>
  <c r="N830" i="144"/>
  <c r="O830" i="144" s="1"/>
  <c r="N829" i="144"/>
  <c r="O829" i="144" s="1"/>
  <c r="N828" i="144"/>
  <c r="O828" i="144" s="1"/>
  <c r="N827" i="144"/>
  <c r="O827" i="144" s="1"/>
  <c r="N826" i="144"/>
  <c r="O826" i="144" s="1"/>
  <c r="N825" i="144"/>
  <c r="O825" i="144" s="1"/>
  <c r="N824" i="144"/>
  <c r="O824" i="144" s="1"/>
  <c r="N823" i="144"/>
  <c r="O823" i="144" s="1"/>
  <c r="N822" i="144"/>
  <c r="O822" i="144" s="1"/>
  <c r="N821" i="144"/>
  <c r="O821" i="144" s="1"/>
  <c r="N820" i="144"/>
  <c r="O820" i="144" s="1"/>
  <c r="N819" i="144"/>
  <c r="O819" i="144" s="1"/>
  <c r="N818" i="144"/>
  <c r="O818" i="144" s="1"/>
  <c r="N817" i="144"/>
  <c r="O817" i="144" s="1"/>
  <c r="N816" i="144"/>
  <c r="O816" i="144" s="1"/>
  <c r="N815" i="144"/>
  <c r="O815" i="144" s="1"/>
  <c r="N814" i="144"/>
  <c r="O814" i="144" s="1"/>
  <c r="N813" i="144"/>
  <c r="O813" i="144" s="1"/>
  <c r="N812" i="144"/>
  <c r="O812" i="144" s="1"/>
  <c r="N811" i="144"/>
  <c r="O811" i="144" s="1"/>
  <c r="N810" i="144"/>
  <c r="O810" i="144" s="1"/>
  <c r="N809" i="144"/>
  <c r="O809" i="144" s="1"/>
  <c r="N808" i="144"/>
  <c r="O808" i="144" s="1"/>
  <c r="N807" i="144"/>
  <c r="O807" i="144" s="1"/>
  <c r="N806" i="144"/>
  <c r="O806" i="144" s="1"/>
  <c r="N805" i="144"/>
  <c r="O805" i="144" s="1"/>
  <c r="N804" i="144"/>
  <c r="O804" i="144" s="1"/>
  <c r="N803" i="144"/>
  <c r="O803" i="144" s="1"/>
  <c r="N802" i="144"/>
  <c r="O802" i="144" s="1"/>
  <c r="N801" i="144"/>
  <c r="O801" i="144" s="1"/>
  <c r="N800" i="144"/>
  <c r="O800" i="144" s="1"/>
  <c r="N799" i="144"/>
  <c r="O799" i="144" s="1"/>
  <c r="N798" i="144"/>
  <c r="O798" i="144" s="1"/>
  <c r="N797" i="144"/>
  <c r="O797" i="144" s="1"/>
  <c r="N796" i="144"/>
  <c r="O796" i="144" s="1"/>
  <c r="N795" i="144"/>
  <c r="O795" i="144" s="1"/>
  <c r="N794" i="144"/>
  <c r="O794" i="144" s="1"/>
  <c r="N793" i="144"/>
  <c r="O793" i="144" s="1"/>
  <c r="N792" i="144"/>
  <c r="O792" i="144" s="1"/>
  <c r="N791" i="144"/>
  <c r="O791" i="144" s="1"/>
  <c r="N790" i="144"/>
  <c r="O790" i="144" s="1"/>
  <c r="N789" i="144"/>
  <c r="O789" i="144" s="1"/>
  <c r="N788" i="144"/>
  <c r="O788" i="144" s="1"/>
  <c r="N787" i="144"/>
  <c r="O787" i="144" s="1"/>
  <c r="N786" i="144"/>
  <c r="O786" i="144" s="1"/>
  <c r="N785" i="144"/>
  <c r="O785" i="144" s="1"/>
  <c r="N784" i="144"/>
  <c r="O784" i="144" s="1"/>
  <c r="N783" i="144"/>
  <c r="O783" i="144" s="1"/>
  <c r="N782" i="144"/>
  <c r="O782" i="144" s="1"/>
  <c r="N781" i="144"/>
  <c r="O781" i="144" s="1"/>
  <c r="N780" i="144"/>
  <c r="O780" i="144" s="1"/>
  <c r="N779" i="144"/>
  <c r="O779" i="144" s="1"/>
  <c r="N778" i="144"/>
  <c r="O778" i="144" s="1"/>
  <c r="N777" i="144"/>
  <c r="O777" i="144" s="1"/>
  <c r="N776" i="144"/>
  <c r="O776" i="144" s="1"/>
  <c r="N775" i="144"/>
  <c r="O775" i="144" s="1"/>
  <c r="N774" i="144"/>
  <c r="O774" i="144" s="1"/>
  <c r="N773" i="144"/>
  <c r="O773" i="144" s="1"/>
  <c r="N772" i="144"/>
  <c r="O772" i="144" s="1"/>
  <c r="O771" i="144"/>
  <c r="N771" i="144"/>
  <c r="N770" i="144"/>
  <c r="O770" i="144" s="1"/>
  <c r="N769" i="144"/>
  <c r="O769" i="144" s="1"/>
  <c r="N768" i="144"/>
  <c r="O768" i="144" s="1"/>
  <c r="N767" i="144"/>
  <c r="O767" i="144" s="1"/>
  <c r="N766" i="144"/>
  <c r="O766" i="144" s="1"/>
  <c r="N765" i="144"/>
  <c r="O765" i="144" s="1"/>
  <c r="N764" i="144"/>
  <c r="O764" i="144" s="1"/>
  <c r="N763" i="144"/>
  <c r="O763" i="144" s="1"/>
  <c r="N762" i="144"/>
  <c r="O762" i="144" s="1"/>
  <c r="N761" i="144"/>
  <c r="O761" i="144" s="1"/>
  <c r="O760" i="144"/>
  <c r="N760" i="144"/>
  <c r="N759" i="144"/>
  <c r="O759" i="144" s="1"/>
  <c r="N758" i="144"/>
  <c r="O758" i="144" s="1"/>
  <c r="N757" i="144"/>
  <c r="O757" i="144" s="1"/>
  <c r="N756" i="144"/>
  <c r="O756" i="144" s="1"/>
  <c r="O755" i="144"/>
  <c r="N755" i="144"/>
  <c r="N754" i="144"/>
  <c r="O754" i="144" s="1"/>
  <c r="N753" i="144"/>
  <c r="O753" i="144" s="1"/>
  <c r="O752" i="144"/>
  <c r="N752" i="144"/>
  <c r="N751" i="144"/>
  <c r="O751" i="144" s="1"/>
  <c r="N750" i="144"/>
  <c r="O750" i="144" s="1"/>
  <c r="N749" i="144"/>
  <c r="O749" i="144" s="1"/>
  <c r="N748" i="144"/>
  <c r="O748" i="144" s="1"/>
  <c r="N747" i="144"/>
  <c r="O747" i="144" s="1"/>
  <c r="N746" i="144"/>
  <c r="O746" i="144" s="1"/>
  <c r="N745" i="144"/>
  <c r="O745" i="144" s="1"/>
  <c r="O744" i="144"/>
  <c r="N744" i="144"/>
  <c r="N743" i="144"/>
  <c r="O743" i="144" s="1"/>
  <c r="N742" i="144"/>
  <c r="O742" i="144" s="1"/>
  <c r="N741" i="144"/>
  <c r="O741" i="144" s="1"/>
  <c r="N740" i="144"/>
  <c r="O740" i="144" s="1"/>
  <c r="O739" i="144"/>
  <c r="N739" i="144"/>
  <c r="N738" i="144"/>
  <c r="O738" i="144" s="1"/>
  <c r="N737" i="144"/>
  <c r="O737" i="144" s="1"/>
  <c r="N736" i="144"/>
  <c r="O736" i="144" s="1"/>
  <c r="N735" i="144"/>
  <c r="O735" i="144" s="1"/>
  <c r="N734" i="144"/>
  <c r="O734" i="144" s="1"/>
  <c r="N733" i="144"/>
  <c r="O733" i="144" s="1"/>
  <c r="N732" i="144"/>
  <c r="O732" i="144" s="1"/>
  <c r="N731" i="144"/>
  <c r="O731" i="144" s="1"/>
  <c r="N730" i="144"/>
  <c r="O730" i="144" s="1"/>
  <c r="N729" i="144"/>
  <c r="O729" i="144" s="1"/>
  <c r="O728" i="144"/>
  <c r="N728" i="144"/>
  <c r="N727" i="144"/>
  <c r="O727" i="144" s="1"/>
  <c r="N726" i="144"/>
  <c r="O726" i="144" s="1"/>
  <c r="N725" i="144"/>
  <c r="O725" i="144" s="1"/>
  <c r="N724" i="144"/>
  <c r="O724" i="144" s="1"/>
  <c r="O723" i="144"/>
  <c r="N723" i="144"/>
  <c r="N722" i="144"/>
  <c r="O722" i="144" s="1"/>
  <c r="N721" i="144"/>
  <c r="O721" i="144" s="1"/>
  <c r="O720" i="144"/>
  <c r="N720" i="144"/>
  <c r="N719" i="144"/>
  <c r="O719" i="144" s="1"/>
  <c r="N718" i="144"/>
  <c r="O718" i="144" s="1"/>
  <c r="N717" i="144"/>
  <c r="O717" i="144" s="1"/>
  <c r="N716" i="144"/>
  <c r="O716" i="144" s="1"/>
  <c r="N715" i="144"/>
  <c r="O715" i="144" s="1"/>
  <c r="N714" i="144"/>
  <c r="O714" i="144" s="1"/>
  <c r="N713" i="144"/>
  <c r="O713" i="144" s="1"/>
  <c r="O712" i="144"/>
  <c r="N712" i="144"/>
  <c r="N711" i="144"/>
  <c r="O711" i="144" s="1"/>
  <c r="N710" i="144"/>
  <c r="O710" i="144" s="1"/>
  <c r="N709" i="144"/>
  <c r="O709" i="144" s="1"/>
  <c r="N708" i="144"/>
  <c r="O708" i="144" s="1"/>
  <c r="O707" i="144"/>
  <c r="N707" i="144"/>
  <c r="N706" i="144"/>
  <c r="O706" i="144" s="1"/>
  <c r="N705" i="144"/>
  <c r="O705" i="144" s="1"/>
  <c r="N704" i="144"/>
  <c r="O704" i="144" s="1"/>
  <c r="N703" i="144"/>
  <c r="O703" i="144" s="1"/>
  <c r="N702" i="144"/>
  <c r="O702" i="144" s="1"/>
  <c r="N701" i="144"/>
  <c r="O701" i="144" s="1"/>
  <c r="N700" i="144"/>
  <c r="O700" i="144" s="1"/>
  <c r="N699" i="144"/>
  <c r="O699" i="144" s="1"/>
  <c r="N698" i="144"/>
  <c r="O698" i="144" s="1"/>
  <c r="N697" i="144"/>
  <c r="O697" i="144" s="1"/>
  <c r="O696" i="144"/>
  <c r="N696" i="144"/>
  <c r="N695" i="144"/>
  <c r="O695" i="144" s="1"/>
  <c r="N694" i="144"/>
  <c r="O694" i="144" s="1"/>
  <c r="N693" i="144"/>
  <c r="O693" i="144" s="1"/>
  <c r="N692" i="144"/>
  <c r="O692" i="144" s="1"/>
  <c r="O691" i="144"/>
  <c r="N691" i="144"/>
  <c r="N690" i="144"/>
  <c r="O690" i="144" s="1"/>
  <c r="N689" i="144"/>
  <c r="O689" i="144" s="1"/>
  <c r="O688" i="144"/>
  <c r="N688" i="144"/>
  <c r="N687" i="144"/>
  <c r="O687" i="144" s="1"/>
  <c r="N686" i="144"/>
  <c r="O686" i="144" s="1"/>
  <c r="N685" i="144"/>
  <c r="O685" i="144" s="1"/>
  <c r="N684" i="144"/>
  <c r="O684" i="144" s="1"/>
  <c r="N683" i="144"/>
  <c r="O683" i="144" s="1"/>
  <c r="N682" i="144"/>
  <c r="O682" i="144" s="1"/>
  <c r="N681" i="144"/>
  <c r="O681" i="144" s="1"/>
  <c r="O680" i="144"/>
  <c r="N680" i="144"/>
  <c r="B679" i="144"/>
  <c r="N679" i="144" s="1"/>
  <c r="O679" i="144" s="1"/>
  <c r="B678" i="144"/>
  <c r="N678" i="144" s="1"/>
  <c r="O678" i="144" s="1"/>
  <c r="O677" i="144"/>
  <c r="B677" i="144"/>
  <c r="N677" i="144" s="1"/>
  <c r="N676" i="144"/>
  <c r="O676" i="144" s="1"/>
  <c r="B676" i="144"/>
  <c r="B675" i="144"/>
  <c r="N675" i="144" s="1"/>
  <c r="O675" i="144" s="1"/>
  <c r="B674" i="144"/>
  <c r="N674" i="144" s="1"/>
  <c r="O674" i="144" s="1"/>
  <c r="B673" i="144"/>
  <c r="N673" i="144" s="1"/>
  <c r="O673" i="144" s="1"/>
  <c r="B672" i="144"/>
  <c r="N672" i="144" s="1"/>
  <c r="O672" i="144" s="1"/>
  <c r="B671" i="144"/>
  <c r="N671" i="144" s="1"/>
  <c r="O671" i="144" s="1"/>
  <c r="N670" i="144"/>
  <c r="O670" i="144" s="1"/>
  <c r="B670" i="144"/>
  <c r="B669" i="144"/>
  <c r="N669" i="144" s="1"/>
  <c r="O669" i="144" s="1"/>
  <c r="N668" i="144"/>
  <c r="O668" i="144" s="1"/>
  <c r="B668" i="144"/>
  <c r="B667" i="144"/>
  <c r="N667" i="144" s="1"/>
  <c r="O667" i="144" s="1"/>
  <c r="N666" i="144"/>
  <c r="O666" i="144" s="1"/>
  <c r="B666" i="144"/>
  <c r="B665" i="144"/>
  <c r="N665" i="144" s="1"/>
  <c r="O665" i="144" s="1"/>
  <c r="B664" i="144"/>
  <c r="N664" i="144" s="1"/>
  <c r="O664" i="144" s="1"/>
  <c r="B663" i="144"/>
  <c r="N663" i="144" s="1"/>
  <c r="O663" i="144" s="1"/>
  <c r="O662" i="144"/>
  <c r="N662" i="144"/>
  <c r="B662" i="144"/>
  <c r="B661" i="144"/>
  <c r="N661" i="144" s="1"/>
  <c r="O661" i="144" s="1"/>
  <c r="B660" i="144"/>
  <c r="N660" i="144" s="1"/>
  <c r="O660" i="144" s="1"/>
  <c r="B659" i="144"/>
  <c r="N659" i="144" s="1"/>
  <c r="O659" i="144" s="1"/>
  <c r="O658" i="144"/>
  <c r="N658" i="144"/>
  <c r="B658" i="144"/>
  <c r="B657" i="144"/>
  <c r="N657" i="144" s="1"/>
  <c r="O657" i="144" s="1"/>
  <c r="B656" i="144"/>
  <c r="N656" i="144" s="1"/>
  <c r="O656" i="144" s="1"/>
  <c r="B655" i="144"/>
  <c r="N655" i="144" s="1"/>
  <c r="O655" i="144" s="1"/>
  <c r="O654" i="144"/>
  <c r="N654" i="144"/>
  <c r="B654" i="144"/>
  <c r="B653" i="144"/>
  <c r="N653" i="144" s="1"/>
  <c r="O653" i="144" s="1"/>
  <c r="B652" i="144"/>
  <c r="N652" i="144" s="1"/>
  <c r="O652" i="144" s="1"/>
  <c r="O651" i="144"/>
  <c r="B651" i="144"/>
  <c r="N651" i="144" s="1"/>
  <c r="B650" i="144"/>
  <c r="N650" i="144" s="1"/>
  <c r="O650" i="144" s="1"/>
  <c r="N649" i="144"/>
  <c r="O649" i="144" s="1"/>
  <c r="B649" i="144"/>
  <c r="B648" i="144"/>
  <c r="N648" i="144" s="1"/>
  <c r="O648" i="144" s="1"/>
  <c r="B647" i="144"/>
  <c r="N647" i="144" s="1"/>
  <c r="O647" i="144" s="1"/>
  <c r="N646" i="144"/>
  <c r="O646" i="144" s="1"/>
  <c r="B646" i="144"/>
  <c r="O645" i="144"/>
  <c r="N645" i="144"/>
  <c r="B645" i="144"/>
  <c r="N644" i="144"/>
  <c r="O644" i="144" s="1"/>
  <c r="B644" i="144"/>
  <c r="N643" i="144"/>
  <c r="O643" i="144" s="1"/>
  <c r="B643" i="144"/>
  <c r="B642" i="144"/>
  <c r="N642" i="144" s="1"/>
  <c r="O642" i="144" s="1"/>
  <c r="N641" i="144"/>
  <c r="O641" i="144" s="1"/>
  <c r="B641" i="144"/>
  <c r="O640" i="144"/>
  <c r="N640" i="144"/>
  <c r="B640" i="144"/>
  <c r="B639" i="144"/>
  <c r="N639" i="144" s="1"/>
  <c r="O639" i="144" s="1"/>
  <c r="B638" i="144"/>
  <c r="N638" i="144" s="1"/>
  <c r="O638" i="144" s="1"/>
  <c r="N637" i="144"/>
  <c r="O637" i="144" s="1"/>
  <c r="B637" i="144"/>
  <c r="N636" i="144"/>
  <c r="O636" i="144" s="1"/>
  <c r="B636" i="144"/>
  <c r="B635" i="144"/>
  <c r="N635" i="144" s="1"/>
  <c r="O635" i="144" s="1"/>
  <c r="O634" i="144"/>
  <c r="B634" i="144"/>
  <c r="N634" i="144" s="1"/>
  <c r="O633" i="144"/>
  <c r="N633" i="144"/>
  <c r="B633" i="144"/>
  <c r="N632" i="144"/>
  <c r="O632" i="144" s="1"/>
  <c r="B632" i="144"/>
  <c r="B631" i="144"/>
  <c r="N631" i="144" s="1"/>
  <c r="O631" i="144" s="1"/>
  <c r="B630" i="144"/>
  <c r="N630" i="144" s="1"/>
  <c r="O630" i="144" s="1"/>
  <c r="O629" i="144"/>
  <c r="N629" i="144"/>
  <c r="B629" i="144"/>
  <c r="B628" i="144"/>
  <c r="N628" i="144" s="1"/>
  <c r="O628" i="144" s="1"/>
  <c r="B627" i="144"/>
  <c r="N627" i="144" s="1"/>
  <c r="O627" i="144" s="1"/>
  <c r="N626" i="144"/>
  <c r="O626" i="144" s="1"/>
  <c r="B626" i="144"/>
  <c r="B625" i="144"/>
  <c r="N625" i="144" s="1"/>
  <c r="O625" i="144" s="1"/>
  <c r="B624" i="144"/>
  <c r="N624" i="144" s="1"/>
  <c r="O624" i="144" s="1"/>
  <c r="B623" i="144"/>
  <c r="N623" i="144" s="1"/>
  <c r="O623" i="144" s="1"/>
  <c r="B622" i="144"/>
  <c r="N622" i="144" s="1"/>
  <c r="O622" i="144" s="1"/>
  <c r="O621" i="144"/>
  <c r="N621" i="144"/>
  <c r="B621" i="144"/>
  <c r="B620" i="144"/>
  <c r="N620" i="144" s="1"/>
  <c r="O620" i="144" s="1"/>
  <c r="N619" i="144"/>
  <c r="O619" i="144" s="1"/>
  <c r="B619" i="144"/>
  <c r="O618" i="144"/>
  <c r="N618" i="144"/>
  <c r="B618" i="144"/>
  <c r="B617" i="144"/>
  <c r="N617" i="144" s="1"/>
  <c r="O617" i="144" s="1"/>
  <c r="B616" i="144"/>
  <c r="N616" i="144" s="1"/>
  <c r="O616" i="144" s="1"/>
  <c r="B615" i="144"/>
  <c r="N615" i="144" s="1"/>
  <c r="O615" i="144" s="1"/>
  <c r="B614" i="144"/>
  <c r="N614" i="144" s="1"/>
  <c r="O614" i="144" s="1"/>
  <c r="B613" i="144"/>
  <c r="N613" i="144" s="1"/>
  <c r="O613" i="144" s="1"/>
  <c r="N612" i="144"/>
  <c r="O612" i="144" s="1"/>
  <c r="B612" i="144"/>
  <c r="N611" i="144"/>
  <c r="O611" i="144" s="1"/>
  <c r="B611" i="144"/>
  <c r="B610" i="144"/>
  <c r="N610" i="144" s="1"/>
  <c r="O610" i="144" s="1"/>
  <c r="N609" i="144"/>
  <c r="O609" i="144" s="1"/>
  <c r="B609" i="144"/>
  <c r="O608" i="144"/>
  <c r="N608" i="144"/>
  <c r="B608" i="144"/>
  <c r="B607" i="144"/>
  <c r="N607" i="144" s="1"/>
  <c r="O607" i="144" s="1"/>
  <c r="B606" i="144"/>
  <c r="N606" i="144" s="1"/>
  <c r="O606" i="144" s="1"/>
  <c r="N605" i="144"/>
  <c r="O605" i="144" s="1"/>
  <c r="B605" i="144"/>
  <c r="N604" i="144"/>
  <c r="O604" i="144" s="1"/>
  <c r="B604" i="144"/>
  <c r="B603" i="144"/>
  <c r="N603" i="144" s="1"/>
  <c r="O603" i="144" s="1"/>
  <c r="B602" i="144"/>
  <c r="N602" i="144" s="1"/>
  <c r="O602" i="144" s="1"/>
  <c r="O601" i="144"/>
  <c r="B601" i="144"/>
  <c r="N601" i="144" s="1"/>
  <c r="N600" i="144"/>
  <c r="O600" i="144" s="1"/>
  <c r="B600" i="144"/>
  <c r="B599" i="144"/>
  <c r="N599" i="144" s="1"/>
  <c r="O599" i="144" s="1"/>
  <c r="B598" i="144"/>
  <c r="N598" i="144" s="1"/>
  <c r="O598" i="144" s="1"/>
  <c r="B597" i="144"/>
  <c r="N597" i="144" s="1"/>
  <c r="O597" i="144" s="1"/>
  <c r="B596" i="144"/>
  <c r="N596" i="144" s="1"/>
  <c r="O596" i="144" s="1"/>
  <c r="B595" i="144"/>
  <c r="N595" i="144" s="1"/>
  <c r="O595" i="144" s="1"/>
  <c r="B594" i="144"/>
  <c r="N594" i="144" s="1"/>
  <c r="O594" i="144" s="1"/>
  <c r="O593" i="144"/>
  <c r="N593" i="144"/>
  <c r="B593" i="144"/>
  <c r="N592" i="144"/>
  <c r="O592" i="144" s="1"/>
  <c r="B592" i="144"/>
  <c r="B591" i="144"/>
  <c r="N591" i="144" s="1"/>
  <c r="O591" i="144" s="1"/>
  <c r="B590" i="144"/>
  <c r="N590" i="144" s="1"/>
  <c r="O590" i="144" s="1"/>
  <c r="B589" i="144"/>
  <c r="N589" i="144" s="1"/>
  <c r="O589" i="144" s="1"/>
  <c r="N588" i="144"/>
  <c r="O588" i="144" s="1"/>
  <c r="B588" i="144"/>
  <c r="N587" i="144"/>
  <c r="O587" i="144" s="1"/>
  <c r="B587" i="144"/>
  <c r="N586" i="144"/>
  <c r="O586" i="144" s="1"/>
  <c r="B586" i="144"/>
  <c r="N585" i="144"/>
  <c r="O585" i="144" s="1"/>
  <c r="B585" i="144"/>
  <c r="B584" i="144"/>
  <c r="N584" i="144" s="1"/>
  <c r="O584" i="144" s="1"/>
  <c r="B583" i="144"/>
  <c r="N583" i="144" s="1"/>
  <c r="O583" i="144" s="1"/>
  <c r="B582" i="144"/>
  <c r="N582" i="144" s="1"/>
  <c r="O582" i="144" s="1"/>
  <c r="B581" i="144"/>
  <c r="N581" i="144" s="1"/>
  <c r="O581" i="144" s="1"/>
  <c r="N580" i="144"/>
  <c r="O580" i="144" s="1"/>
  <c r="B580" i="144"/>
  <c r="N579" i="144"/>
  <c r="O579" i="144" s="1"/>
  <c r="B579" i="144"/>
  <c r="O578" i="144"/>
  <c r="N578" i="144"/>
  <c r="B578" i="144"/>
  <c r="N577" i="144"/>
  <c r="O577" i="144" s="1"/>
  <c r="B577" i="144"/>
  <c r="B576" i="144"/>
  <c r="N576" i="144" s="1"/>
  <c r="O576" i="144" s="1"/>
  <c r="B575" i="144"/>
  <c r="N575" i="144" s="1"/>
  <c r="O575" i="144" s="1"/>
  <c r="B574" i="144"/>
  <c r="N574" i="144" s="1"/>
  <c r="O574" i="144" s="1"/>
  <c r="B573" i="144"/>
  <c r="N573" i="144" s="1"/>
  <c r="O573" i="144" s="1"/>
  <c r="N572" i="144"/>
  <c r="O572" i="144" s="1"/>
  <c r="B572" i="144"/>
  <c r="N571" i="144"/>
  <c r="O571" i="144" s="1"/>
  <c r="B571" i="144"/>
  <c r="B570" i="144"/>
  <c r="N570" i="144" s="1"/>
  <c r="O570" i="144" s="1"/>
  <c r="O569" i="144"/>
  <c r="N569" i="144"/>
  <c r="B569" i="144"/>
  <c r="O568" i="144"/>
  <c r="N568" i="144"/>
  <c r="B568" i="144"/>
  <c r="B567" i="144"/>
  <c r="N567" i="144" s="1"/>
  <c r="O567" i="144" s="1"/>
  <c r="B566" i="144"/>
  <c r="N566" i="144" s="1"/>
  <c r="O566" i="144" s="1"/>
  <c r="N565" i="144"/>
  <c r="O565" i="144" s="1"/>
  <c r="B565" i="144"/>
  <c r="B564" i="144"/>
  <c r="N564" i="144" s="1"/>
  <c r="O564" i="144" s="1"/>
  <c r="B563" i="144"/>
  <c r="N563" i="144" s="1"/>
  <c r="O563" i="144" s="1"/>
  <c r="N562" i="144"/>
  <c r="O562" i="144" s="1"/>
  <c r="B562" i="144"/>
  <c r="N561" i="144"/>
  <c r="O561" i="144" s="1"/>
  <c r="B561" i="144"/>
  <c r="N560" i="144"/>
  <c r="O560" i="144" s="1"/>
  <c r="B560" i="144"/>
  <c r="B559" i="144"/>
  <c r="N559" i="144" s="1"/>
  <c r="O559" i="144" s="1"/>
  <c r="B558" i="144"/>
  <c r="N558" i="144" s="1"/>
  <c r="O558" i="144" s="1"/>
  <c r="B557" i="144"/>
  <c r="N557" i="144" s="1"/>
  <c r="O557" i="144" s="1"/>
  <c r="N556" i="144"/>
  <c r="O556" i="144" s="1"/>
  <c r="B556" i="144"/>
  <c r="N555" i="144"/>
  <c r="O555" i="144" s="1"/>
  <c r="B555" i="144"/>
  <c r="N554" i="144"/>
  <c r="O554" i="144" s="1"/>
  <c r="B554" i="144"/>
  <c r="N553" i="144"/>
  <c r="O553" i="144" s="1"/>
  <c r="B553" i="144"/>
  <c r="B552" i="144"/>
  <c r="N552" i="144" s="1"/>
  <c r="O552" i="144" s="1"/>
  <c r="B551" i="144"/>
  <c r="N551" i="144" s="1"/>
  <c r="O551" i="144" s="1"/>
  <c r="B550" i="144"/>
  <c r="N550" i="144" s="1"/>
  <c r="O550" i="144" s="1"/>
  <c r="B549" i="144"/>
  <c r="N549" i="144" s="1"/>
  <c r="O549" i="144" s="1"/>
  <c r="N548" i="144"/>
  <c r="O548" i="144" s="1"/>
  <c r="B548" i="144"/>
  <c r="N547" i="144"/>
  <c r="O547" i="144" s="1"/>
  <c r="B547" i="144"/>
  <c r="B546" i="144"/>
  <c r="N546" i="144" s="1"/>
  <c r="O546" i="144" s="1"/>
  <c r="O545" i="144"/>
  <c r="N545" i="144"/>
  <c r="B545" i="144"/>
  <c r="B544" i="144"/>
  <c r="N544" i="144" s="1"/>
  <c r="O544" i="144" s="1"/>
  <c r="B543" i="144"/>
  <c r="N543" i="144" s="1"/>
  <c r="O543" i="144" s="1"/>
  <c r="B542" i="144"/>
  <c r="N542" i="144" s="1"/>
  <c r="O542" i="144" s="1"/>
  <c r="B541" i="144"/>
  <c r="N541" i="144" s="1"/>
  <c r="O541" i="144" s="1"/>
  <c r="N540" i="144"/>
  <c r="O540" i="144" s="1"/>
  <c r="B540" i="144"/>
  <c r="N539" i="144"/>
  <c r="O539" i="144" s="1"/>
  <c r="B539" i="144"/>
  <c r="O538" i="144"/>
  <c r="N538" i="144"/>
  <c r="B538" i="144"/>
  <c r="N537" i="144"/>
  <c r="O537" i="144" s="1"/>
  <c r="B537" i="144"/>
  <c r="O536" i="144"/>
  <c r="N536" i="144"/>
  <c r="B536" i="144"/>
  <c r="B535" i="144"/>
  <c r="N535" i="144" s="1"/>
  <c r="O535" i="144" s="1"/>
  <c r="B534" i="144"/>
  <c r="N534" i="144" s="1"/>
  <c r="O534" i="144" s="1"/>
  <c r="B533" i="144"/>
  <c r="N533" i="144" s="1"/>
  <c r="O533" i="144" s="1"/>
  <c r="B532" i="144"/>
  <c r="N532" i="144" s="1"/>
  <c r="O532" i="144" s="1"/>
  <c r="N531" i="144"/>
  <c r="O531" i="144" s="1"/>
  <c r="B531" i="144"/>
  <c r="B530" i="144"/>
  <c r="N530" i="144" s="1"/>
  <c r="O530" i="144" s="1"/>
  <c r="N529" i="144"/>
  <c r="O529" i="144" s="1"/>
  <c r="B529" i="144"/>
  <c r="O528" i="144"/>
  <c r="N528" i="144"/>
  <c r="B528" i="144"/>
  <c r="B527" i="144"/>
  <c r="N527" i="144" s="1"/>
  <c r="O527" i="144" s="1"/>
  <c r="B526" i="144"/>
  <c r="N526" i="144" s="1"/>
  <c r="O526" i="144" s="1"/>
  <c r="B525" i="144"/>
  <c r="N525" i="144" s="1"/>
  <c r="O525" i="144" s="1"/>
  <c r="B524" i="144"/>
  <c r="N524" i="144" s="1"/>
  <c r="O524" i="144" s="1"/>
  <c r="N523" i="144"/>
  <c r="O523" i="144" s="1"/>
  <c r="B523" i="144"/>
  <c r="B522" i="144"/>
  <c r="N522" i="144" s="1"/>
  <c r="O522" i="144" s="1"/>
  <c r="O521" i="144"/>
  <c r="B521" i="144"/>
  <c r="N521" i="144" s="1"/>
  <c r="B520" i="144"/>
  <c r="N520" i="144" s="1"/>
  <c r="O520" i="144" s="1"/>
  <c r="B519" i="144"/>
  <c r="N519" i="144" s="1"/>
  <c r="O519" i="144" s="1"/>
  <c r="B518" i="144"/>
  <c r="N518" i="144" s="1"/>
  <c r="O518" i="144" s="1"/>
  <c r="B517" i="144"/>
  <c r="N517" i="144" s="1"/>
  <c r="O517" i="144" s="1"/>
  <c r="N516" i="144"/>
  <c r="O516" i="144" s="1"/>
  <c r="B516" i="144"/>
  <c r="B515" i="144"/>
  <c r="N515" i="144" s="1"/>
  <c r="O515" i="144" s="1"/>
  <c r="B514" i="144"/>
  <c r="N514" i="144" s="1"/>
  <c r="O514" i="144" s="1"/>
  <c r="N513" i="144"/>
  <c r="O513" i="144" s="1"/>
  <c r="B513" i="144"/>
  <c r="B512" i="144"/>
  <c r="N512" i="144" s="1"/>
  <c r="O512" i="144" s="1"/>
  <c r="O511" i="144"/>
  <c r="B511" i="144"/>
  <c r="N511" i="144" s="1"/>
  <c r="B510" i="144"/>
  <c r="N510" i="144" s="1"/>
  <c r="O510" i="144" s="1"/>
  <c r="B509" i="144"/>
  <c r="N509" i="144" s="1"/>
  <c r="O509" i="144" s="1"/>
  <c r="N508" i="144"/>
  <c r="O508" i="144" s="1"/>
  <c r="B508" i="144"/>
  <c r="N507" i="144"/>
  <c r="O507" i="144" s="1"/>
  <c r="B507" i="144"/>
  <c r="N506" i="144"/>
  <c r="O506" i="144" s="1"/>
  <c r="B506" i="144"/>
  <c r="O505" i="144"/>
  <c r="N505" i="144"/>
  <c r="B505" i="144"/>
  <c r="B504" i="144"/>
  <c r="N504" i="144" s="1"/>
  <c r="O504" i="144" s="1"/>
  <c r="B503" i="144"/>
  <c r="N503" i="144" s="1"/>
  <c r="O503" i="144" s="1"/>
  <c r="B502" i="144"/>
  <c r="N502" i="144" s="1"/>
  <c r="O502" i="144" s="1"/>
  <c r="N501" i="144"/>
  <c r="O501" i="144" s="1"/>
  <c r="B501" i="144"/>
  <c r="N500" i="144"/>
  <c r="O500" i="144" s="1"/>
  <c r="B500" i="144"/>
  <c r="B499" i="144"/>
  <c r="N499" i="144" s="1"/>
  <c r="O499" i="144" s="1"/>
  <c r="O498" i="144"/>
  <c r="N498" i="144"/>
  <c r="B498" i="144"/>
  <c r="B497" i="144"/>
  <c r="N497" i="144" s="1"/>
  <c r="O497" i="144" s="1"/>
  <c r="N496" i="144"/>
  <c r="O496" i="144" s="1"/>
  <c r="B496" i="144"/>
  <c r="B495" i="144"/>
  <c r="N495" i="144" s="1"/>
  <c r="O495" i="144" s="1"/>
  <c r="B494" i="144"/>
  <c r="N494" i="144" s="1"/>
  <c r="O494" i="144" s="1"/>
  <c r="N493" i="144"/>
  <c r="O493" i="144" s="1"/>
  <c r="B493" i="144"/>
  <c r="B492" i="144"/>
  <c r="N492" i="144" s="1"/>
  <c r="O492" i="144" s="1"/>
  <c r="B491" i="144"/>
  <c r="N491" i="144" s="1"/>
  <c r="O491" i="144" s="1"/>
  <c r="N490" i="144"/>
  <c r="O490" i="144" s="1"/>
  <c r="B490" i="144"/>
  <c r="B489" i="144"/>
  <c r="N489" i="144" s="1"/>
  <c r="O489" i="144" s="1"/>
  <c r="N488" i="144"/>
  <c r="O488" i="144" s="1"/>
  <c r="B488" i="144"/>
  <c r="B487" i="144"/>
  <c r="N487" i="144" s="1"/>
  <c r="O487" i="144" s="1"/>
  <c r="B486" i="144"/>
  <c r="N486" i="144" s="1"/>
  <c r="O486" i="144" s="1"/>
  <c r="O485" i="144"/>
  <c r="N485" i="144"/>
  <c r="B485" i="144"/>
  <c r="B484" i="144"/>
  <c r="N484" i="144" s="1"/>
  <c r="O484" i="144" s="1"/>
  <c r="B483" i="144"/>
  <c r="N483" i="144" s="1"/>
  <c r="O483" i="144" s="1"/>
  <c r="B482" i="144"/>
  <c r="N482" i="144" s="1"/>
  <c r="O482" i="144" s="1"/>
  <c r="O481" i="144"/>
  <c r="N481" i="144"/>
  <c r="B481" i="144"/>
  <c r="B480" i="144"/>
  <c r="N480" i="144" s="1"/>
  <c r="O480" i="144" s="1"/>
  <c r="O479" i="144"/>
  <c r="B479" i="144"/>
  <c r="N479" i="144" s="1"/>
  <c r="B478" i="144"/>
  <c r="N478" i="144" s="1"/>
  <c r="O478" i="144" s="1"/>
  <c r="O477" i="144"/>
  <c r="N477" i="144"/>
  <c r="B477" i="144"/>
  <c r="B476" i="144"/>
  <c r="N476" i="144" s="1"/>
  <c r="O476" i="144" s="1"/>
  <c r="N475" i="144"/>
  <c r="O475" i="144" s="1"/>
  <c r="B475" i="144"/>
  <c r="N474" i="144"/>
  <c r="O474" i="144" s="1"/>
  <c r="B474" i="144"/>
  <c r="B473" i="144"/>
  <c r="N473" i="144" s="1"/>
  <c r="O473" i="144" s="1"/>
  <c r="N472" i="144"/>
  <c r="O472" i="144" s="1"/>
  <c r="B472" i="144"/>
  <c r="O471" i="144"/>
  <c r="B471" i="144"/>
  <c r="N471" i="144" s="1"/>
  <c r="B470" i="144"/>
  <c r="N470" i="144" s="1"/>
  <c r="O470" i="144" s="1"/>
  <c r="B469" i="144"/>
  <c r="N469" i="144" s="1"/>
  <c r="O469" i="144" s="1"/>
  <c r="B468" i="144"/>
  <c r="N468" i="144" s="1"/>
  <c r="O468" i="144" s="1"/>
  <c r="N467" i="144"/>
  <c r="O467" i="144" s="1"/>
  <c r="B467" i="144"/>
  <c r="N466" i="144"/>
  <c r="O466" i="144" s="1"/>
  <c r="B466" i="144"/>
  <c r="N465" i="144"/>
  <c r="O465" i="144" s="1"/>
  <c r="B465" i="144"/>
  <c r="N464" i="144"/>
  <c r="O464" i="144" s="1"/>
  <c r="B464" i="144"/>
  <c r="O463" i="144"/>
  <c r="B463" i="144"/>
  <c r="N463" i="144" s="1"/>
  <c r="B462" i="144"/>
  <c r="N462" i="144" s="1"/>
  <c r="O462" i="144" s="1"/>
  <c r="B461" i="144"/>
  <c r="N461" i="144" s="1"/>
  <c r="O461" i="144" s="1"/>
  <c r="B460" i="144"/>
  <c r="N460" i="144" s="1"/>
  <c r="O460" i="144" s="1"/>
  <c r="N459" i="144"/>
  <c r="O459" i="144" s="1"/>
  <c r="B459" i="144"/>
  <c r="O458" i="144"/>
  <c r="N458" i="144"/>
  <c r="B458" i="144"/>
  <c r="B457" i="144"/>
  <c r="N457" i="144" s="1"/>
  <c r="O457" i="144" s="1"/>
  <c r="O456" i="144"/>
  <c r="B456" i="144"/>
  <c r="N456" i="144" s="1"/>
  <c r="O455" i="144"/>
  <c r="B455" i="144"/>
  <c r="N455" i="144" s="1"/>
  <c r="B454" i="144"/>
  <c r="N454" i="144" s="1"/>
  <c r="O454" i="144" s="1"/>
  <c r="B453" i="144"/>
  <c r="N453" i="144" s="1"/>
  <c r="O453" i="144" s="1"/>
  <c r="B452" i="144"/>
  <c r="N452" i="144" s="1"/>
  <c r="O452" i="144" s="1"/>
  <c r="N451" i="144"/>
  <c r="O451" i="144" s="1"/>
  <c r="B451" i="144"/>
  <c r="O450" i="144"/>
  <c r="N450" i="144"/>
  <c r="B450" i="144"/>
  <c r="B449" i="144"/>
  <c r="N449" i="144" s="1"/>
  <c r="O449" i="144" s="1"/>
  <c r="B448" i="144"/>
  <c r="N448" i="144" s="1"/>
  <c r="O448" i="144" s="1"/>
  <c r="B447" i="144"/>
  <c r="N447" i="144" s="1"/>
  <c r="O447" i="144" s="1"/>
  <c r="B446" i="144"/>
  <c r="N446" i="144" s="1"/>
  <c r="O446" i="144" s="1"/>
  <c r="N445" i="144"/>
  <c r="O445" i="144" s="1"/>
  <c r="B445" i="144"/>
  <c r="B444" i="144"/>
  <c r="N444" i="144" s="1"/>
  <c r="O444" i="144" s="1"/>
  <c r="N443" i="144"/>
  <c r="O443" i="144" s="1"/>
  <c r="B443" i="144"/>
  <c r="O442" i="144"/>
  <c r="N442" i="144"/>
  <c r="B442" i="144"/>
  <c r="B441" i="144"/>
  <c r="N441" i="144" s="1"/>
  <c r="O441" i="144" s="1"/>
  <c r="B440" i="144"/>
  <c r="N440" i="144" s="1"/>
  <c r="O440" i="144" s="1"/>
  <c r="B439" i="144"/>
  <c r="N439" i="144" s="1"/>
  <c r="O439" i="144" s="1"/>
  <c r="B438" i="144"/>
  <c r="N438" i="144" s="1"/>
  <c r="O438" i="144" s="1"/>
  <c r="N437" i="144"/>
  <c r="O437" i="144" s="1"/>
  <c r="B437" i="144"/>
  <c r="N436" i="144"/>
  <c r="O436" i="144" s="1"/>
  <c r="B436" i="144"/>
  <c r="B435" i="144"/>
  <c r="N435" i="144" s="1"/>
  <c r="O435" i="144" s="1"/>
  <c r="B434" i="144"/>
  <c r="N434" i="144" s="1"/>
  <c r="O434" i="144" s="1"/>
  <c r="O433" i="144"/>
  <c r="N433" i="144"/>
  <c r="B433" i="144"/>
  <c r="B432" i="144"/>
  <c r="N432" i="144" s="1"/>
  <c r="O432" i="144" s="1"/>
  <c r="B431" i="144"/>
  <c r="N431" i="144" s="1"/>
  <c r="O431" i="144" s="1"/>
  <c r="B430" i="144"/>
  <c r="N430" i="144" s="1"/>
  <c r="O430" i="144" s="1"/>
  <c r="B429" i="144"/>
  <c r="N429" i="144" s="1"/>
  <c r="O429" i="144" s="1"/>
  <c r="N428" i="144"/>
  <c r="O428" i="144" s="1"/>
  <c r="B428" i="144"/>
  <c r="B427" i="144"/>
  <c r="N427" i="144" s="1"/>
  <c r="O427" i="144" s="1"/>
  <c r="N426" i="144"/>
  <c r="O426" i="144" s="1"/>
  <c r="B426" i="144"/>
  <c r="N425" i="144"/>
  <c r="O425" i="144" s="1"/>
  <c r="B425" i="144"/>
  <c r="B424" i="144"/>
  <c r="N424" i="144" s="1"/>
  <c r="O424" i="144" s="1"/>
  <c r="B423" i="144"/>
  <c r="N423" i="144" s="1"/>
  <c r="O423" i="144" s="1"/>
  <c r="B422" i="144"/>
  <c r="N422" i="144" s="1"/>
  <c r="O422" i="144" s="1"/>
  <c r="B421" i="144"/>
  <c r="N421" i="144" s="1"/>
  <c r="O421" i="144" s="1"/>
  <c r="N420" i="144"/>
  <c r="O420" i="144" s="1"/>
  <c r="B420" i="144"/>
  <c r="B419" i="144"/>
  <c r="N419" i="144" s="1"/>
  <c r="O419" i="144" s="1"/>
  <c r="B418" i="144"/>
  <c r="N418" i="144" s="1"/>
  <c r="O418" i="144" s="1"/>
  <c r="B417" i="144"/>
  <c r="N417" i="144" s="1"/>
  <c r="O417" i="144" s="1"/>
  <c r="N416" i="144"/>
  <c r="O416" i="144" s="1"/>
  <c r="B416" i="144"/>
  <c r="B415" i="144"/>
  <c r="N415" i="144" s="1"/>
  <c r="O415" i="144" s="1"/>
  <c r="B414" i="144"/>
  <c r="N414" i="144" s="1"/>
  <c r="O414" i="144" s="1"/>
  <c r="O413" i="144"/>
  <c r="N413" i="144"/>
  <c r="B413" i="144"/>
  <c r="B412" i="144"/>
  <c r="N412" i="144" s="1"/>
  <c r="O412" i="144" s="1"/>
  <c r="B411" i="144"/>
  <c r="N411" i="144" s="1"/>
  <c r="O411" i="144" s="1"/>
  <c r="B410" i="144"/>
  <c r="N410" i="144" s="1"/>
  <c r="O410" i="144" s="1"/>
  <c r="B409" i="144"/>
  <c r="N409" i="144" s="1"/>
  <c r="O409" i="144" s="1"/>
  <c r="B408" i="144"/>
  <c r="N408" i="144" s="1"/>
  <c r="O408" i="144" s="1"/>
  <c r="B407" i="144"/>
  <c r="N407" i="144" s="1"/>
  <c r="O407" i="144" s="1"/>
  <c r="B406" i="144"/>
  <c r="N406" i="144" s="1"/>
  <c r="O406" i="144" s="1"/>
  <c r="B405" i="144"/>
  <c r="N405" i="144" s="1"/>
  <c r="O405" i="144" s="1"/>
  <c r="B404" i="144"/>
  <c r="N404" i="144" s="1"/>
  <c r="O404" i="144" s="1"/>
  <c r="B403" i="144"/>
  <c r="N403" i="144" s="1"/>
  <c r="O403" i="144" s="1"/>
  <c r="B402" i="144"/>
  <c r="N402" i="144" s="1"/>
  <c r="O402" i="144" s="1"/>
  <c r="B401" i="144"/>
  <c r="N401" i="144" s="1"/>
  <c r="O401" i="144" s="1"/>
  <c r="B400" i="144"/>
  <c r="N400" i="144" s="1"/>
  <c r="O400" i="144" s="1"/>
  <c r="B399" i="144"/>
  <c r="N399" i="144" s="1"/>
  <c r="O399" i="144" s="1"/>
  <c r="B398" i="144"/>
  <c r="N398" i="144" s="1"/>
  <c r="O398" i="144" s="1"/>
  <c r="B397" i="144"/>
  <c r="N397" i="144" s="1"/>
  <c r="O397" i="144" s="1"/>
  <c r="B396" i="144"/>
  <c r="N396" i="144" s="1"/>
  <c r="O396" i="144" s="1"/>
  <c r="N395" i="144"/>
  <c r="O395" i="144" s="1"/>
  <c r="B395" i="144"/>
  <c r="N394" i="144"/>
  <c r="O394" i="144" s="1"/>
  <c r="B394" i="144"/>
  <c r="N393" i="144"/>
  <c r="O393" i="144" s="1"/>
  <c r="B393" i="144"/>
  <c r="B392" i="144"/>
  <c r="N392" i="144" s="1"/>
  <c r="O392" i="144" s="1"/>
  <c r="B391" i="144"/>
  <c r="N391" i="144" s="1"/>
  <c r="O391" i="144" s="1"/>
  <c r="B390" i="144"/>
  <c r="N390" i="144" s="1"/>
  <c r="O390" i="144" s="1"/>
  <c r="B389" i="144"/>
  <c r="N389" i="144" s="1"/>
  <c r="O389" i="144" s="1"/>
  <c r="B388" i="144"/>
  <c r="N388" i="144" s="1"/>
  <c r="O388" i="144" s="1"/>
  <c r="N387" i="144"/>
  <c r="O387" i="144" s="1"/>
  <c r="B387" i="144"/>
  <c r="B386" i="144"/>
  <c r="N386" i="144" s="1"/>
  <c r="O386" i="144" s="1"/>
  <c r="B385" i="144"/>
  <c r="N385" i="144" s="1"/>
  <c r="O385" i="144" s="1"/>
  <c r="B384" i="144"/>
  <c r="N384" i="144" s="1"/>
  <c r="O384" i="144" s="1"/>
  <c r="O383" i="144"/>
  <c r="B383" i="144"/>
  <c r="N383" i="144" s="1"/>
  <c r="B382" i="144"/>
  <c r="N382" i="144" s="1"/>
  <c r="O382" i="144" s="1"/>
  <c r="B381" i="144"/>
  <c r="N381" i="144" s="1"/>
  <c r="O381" i="144" s="1"/>
  <c r="N380" i="144"/>
  <c r="O380" i="144" s="1"/>
  <c r="B380" i="144"/>
  <c r="B379" i="144"/>
  <c r="N379" i="144" s="1"/>
  <c r="O379" i="144" s="1"/>
  <c r="B378" i="144"/>
  <c r="N378" i="144" s="1"/>
  <c r="O378" i="144" s="1"/>
  <c r="N377" i="144"/>
  <c r="O377" i="144" s="1"/>
  <c r="B377" i="144"/>
  <c r="B376" i="144"/>
  <c r="N376" i="144" s="1"/>
  <c r="O376" i="144" s="1"/>
  <c r="B375" i="144"/>
  <c r="N375" i="144" s="1"/>
  <c r="O375" i="144" s="1"/>
  <c r="B374" i="144"/>
  <c r="N374" i="144" s="1"/>
  <c r="O374" i="144" s="1"/>
  <c r="N373" i="144"/>
  <c r="O373" i="144" s="1"/>
  <c r="B373" i="144"/>
  <c r="B372" i="144"/>
  <c r="N372" i="144" s="1"/>
  <c r="O372" i="144" s="1"/>
  <c r="B371" i="144"/>
  <c r="N371" i="144" s="1"/>
  <c r="O371" i="144" s="1"/>
  <c r="N370" i="144"/>
  <c r="O370" i="144" s="1"/>
  <c r="B370" i="144"/>
  <c r="B369" i="144"/>
  <c r="N369" i="144" s="1"/>
  <c r="O369" i="144" s="1"/>
  <c r="B368" i="144"/>
  <c r="N368" i="144" s="1"/>
  <c r="O368" i="144" s="1"/>
  <c r="B367" i="144"/>
  <c r="N367" i="144" s="1"/>
  <c r="O367" i="144" s="1"/>
  <c r="B366" i="144"/>
  <c r="N366" i="144" s="1"/>
  <c r="O366" i="144" s="1"/>
  <c r="N365" i="144"/>
  <c r="O365" i="144" s="1"/>
  <c r="B365" i="144"/>
  <c r="N364" i="144"/>
  <c r="O364" i="144" s="1"/>
  <c r="B364" i="144"/>
  <c r="B363" i="144"/>
  <c r="N363" i="144" s="1"/>
  <c r="O363" i="144" s="1"/>
  <c r="O362" i="144"/>
  <c r="B362" i="144"/>
  <c r="N362" i="144" s="1"/>
  <c r="B361" i="144"/>
  <c r="N361" i="144" s="1"/>
  <c r="O361" i="144" s="1"/>
  <c r="B360" i="144"/>
  <c r="N360" i="144" s="1"/>
  <c r="O360" i="144" s="1"/>
  <c r="B359" i="144"/>
  <c r="N359" i="144" s="1"/>
  <c r="O359" i="144" s="1"/>
  <c r="B358" i="144"/>
  <c r="N358" i="144" s="1"/>
  <c r="O358" i="144" s="1"/>
  <c r="N357" i="144"/>
  <c r="O357" i="144" s="1"/>
  <c r="B357" i="144"/>
  <c r="N356" i="144"/>
  <c r="O356" i="144" s="1"/>
  <c r="B356" i="144"/>
  <c r="B355" i="144"/>
  <c r="N355" i="144" s="1"/>
  <c r="O355" i="144" s="1"/>
  <c r="N354" i="144"/>
  <c r="O354" i="144" s="1"/>
  <c r="B354" i="144"/>
  <c r="B353" i="144"/>
  <c r="N353" i="144" s="1"/>
  <c r="O353" i="144" s="1"/>
  <c r="N352" i="144"/>
  <c r="O352" i="144" s="1"/>
  <c r="B352" i="144"/>
  <c r="B351" i="144"/>
  <c r="N351" i="144" s="1"/>
  <c r="O351" i="144" s="1"/>
  <c r="B350" i="144"/>
  <c r="N350" i="144" s="1"/>
  <c r="O350" i="144" s="1"/>
  <c r="O349" i="144"/>
  <c r="B349" i="144"/>
  <c r="N349" i="144" s="1"/>
  <c r="N348" i="144"/>
  <c r="O348" i="144" s="1"/>
  <c r="B348" i="144"/>
  <c r="B347" i="144"/>
  <c r="N347" i="144" s="1"/>
  <c r="O347" i="144" s="1"/>
  <c r="B346" i="144"/>
  <c r="N346" i="144" s="1"/>
  <c r="O346" i="144" s="1"/>
  <c r="B345" i="144"/>
  <c r="N345" i="144" s="1"/>
  <c r="O345" i="144" s="1"/>
  <c r="N344" i="144"/>
  <c r="O344" i="144" s="1"/>
  <c r="B344" i="144"/>
  <c r="B343" i="144"/>
  <c r="N343" i="144" s="1"/>
  <c r="O343" i="144" s="1"/>
  <c r="B342" i="144"/>
  <c r="N342" i="144" s="1"/>
  <c r="O342" i="144" s="1"/>
  <c r="O341" i="144"/>
  <c r="B341" i="144"/>
  <c r="N341" i="144" s="1"/>
  <c r="B340" i="144"/>
  <c r="N340" i="144" s="1"/>
  <c r="O340" i="144" s="1"/>
  <c r="B339" i="144"/>
  <c r="N339" i="144" s="1"/>
  <c r="O339" i="144" s="1"/>
  <c r="B338" i="144"/>
  <c r="N338" i="144" s="1"/>
  <c r="O338" i="144" s="1"/>
  <c r="B337" i="144"/>
  <c r="N337" i="144" s="1"/>
  <c r="O337" i="144" s="1"/>
  <c r="O336" i="144"/>
  <c r="N336" i="144"/>
  <c r="B336" i="144"/>
  <c r="B335" i="144"/>
  <c r="N335" i="144" s="1"/>
  <c r="O335" i="144" s="1"/>
  <c r="B334" i="144"/>
  <c r="N334" i="144" s="1"/>
  <c r="O334" i="144" s="1"/>
  <c r="B333" i="144"/>
  <c r="N333" i="144" s="1"/>
  <c r="O333" i="144" s="1"/>
  <c r="B332" i="144"/>
  <c r="N332" i="144" s="1"/>
  <c r="O332" i="144" s="1"/>
  <c r="N331" i="144"/>
  <c r="O331" i="144" s="1"/>
  <c r="B331" i="144"/>
  <c r="B330" i="144"/>
  <c r="N330" i="144" s="1"/>
  <c r="O330" i="144" s="1"/>
  <c r="B329" i="144"/>
  <c r="N329" i="144" s="1"/>
  <c r="O329" i="144" s="1"/>
  <c r="B328" i="144"/>
  <c r="N328" i="144" s="1"/>
  <c r="O328" i="144" s="1"/>
  <c r="B327" i="144"/>
  <c r="N327" i="144" s="1"/>
  <c r="O327" i="144" s="1"/>
  <c r="B326" i="144"/>
  <c r="N326" i="144" s="1"/>
  <c r="O326" i="144" s="1"/>
  <c r="B325" i="144"/>
  <c r="N325" i="144" s="1"/>
  <c r="O325" i="144" s="1"/>
  <c r="B324" i="144"/>
  <c r="N324" i="144" s="1"/>
  <c r="O324" i="144" s="1"/>
  <c r="B323" i="144"/>
  <c r="N323" i="144" s="1"/>
  <c r="O323" i="144" s="1"/>
  <c r="B322" i="144"/>
  <c r="N322" i="144" s="1"/>
  <c r="O322" i="144" s="1"/>
  <c r="B321" i="144"/>
  <c r="N321" i="144" s="1"/>
  <c r="O321" i="144" s="1"/>
  <c r="B320" i="144"/>
  <c r="N320" i="144" s="1"/>
  <c r="O320" i="144" s="1"/>
  <c r="N319" i="144"/>
  <c r="O319" i="144" s="1"/>
  <c r="B319" i="144"/>
  <c r="B318" i="144"/>
  <c r="N318" i="144" s="1"/>
  <c r="O318" i="144" s="1"/>
  <c r="B317" i="144"/>
  <c r="N317" i="144" s="1"/>
  <c r="O317" i="144" s="1"/>
  <c r="N316" i="144"/>
  <c r="O316" i="144" s="1"/>
  <c r="B316" i="144"/>
  <c r="B315" i="144"/>
  <c r="N315" i="144" s="1"/>
  <c r="O315" i="144" s="1"/>
  <c r="B314" i="144"/>
  <c r="N314" i="144" s="1"/>
  <c r="O314" i="144" s="1"/>
  <c r="N313" i="144"/>
  <c r="O313" i="144" s="1"/>
  <c r="B313" i="144"/>
  <c r="B312" i="144"/>
  <c r="N312" i="144" s="1"/>
  <c r="O312" i="144" s="1"/>
  <c r="N311" i="144"/>
  <c r="O311" i="144" s="1"/>
  <c r="B311" i="144"/>
  <c r="B310" i="144"/>
  <c r="N310" i="144" s="1"/>
  <c r="O310" i="144" s="1"/>
  <c r="B309" i="144"/>
  <c r="N309" i="144" s="1"/>
  <c r="O309" i="144" s="1"/>
  <c r="B308" i="144"/>
  <c r="N308" i="144" s="1"/>
  <c r="O308" i="144" s="1"/>
  <c r="N307" i="144"/>
  <c r="O307" i="144" s="1"/>
  <c r="B307" i="144"/>
  <c r="B306" i="144"/>
  <c r="N306" i="144" s="1"/>
  <c r="O306" i="144" s="1"/>
  <c r="B305" i="144"/>
  <c r="N305" i="144" s="1"/>
  <c r="O305" i="144" s="1"/>
  <c r="B304" i="144"/>
  <c r="N304" i="144" s="1"/>
  <c r="O304" i="144" s="1"/>
  <c r="B303" i="144"/>
  <c r="N303" i="144" s="1"/>
  <c r="O303" i="144" s="1"/>
  <c r="B302" i="144"/>
  <c r="N302" i="144" s="1"/>
  <c r="O302" i="144" s="1"/>
  <c r="N301" i="144"/>
  <c r="O301" i="144" s="1"/>
  <c r="B301" i="144"/>
  <c r="B300" i="144"/>
  <c r="N300" i="144" s="1"/>
  <c r="O300" i="144" s="1"/>
  <c r="N299" i="144"/>
  <c r="O299" i="144" s="1"/>
  <c r="B299" i="144"/>
  <c r="O298" i="144"/>
  <c r="N298" i="144"/>
  <c r="B298" i="144"/>
  <c r="B297" i="144"/>
  <c r="N297" i="144" s="1"/>
  <c r="O297" i="144" s="1"/>
  <c r="B296" i="144"/>
  <c r="N296" i="144" s="1"/>
  <c r="O296" i="144" s="1"/>
  <c r="B295" i="144"/>
  <c r="N295" i="144" s="1"/>
  <c r="O295" i="144" s="1"/>
  <c r="B294" i="144"/>
  <c r="N294" i="144" s="1"/>
  <c r="O294" i="144" s="1"/>
  <c r="B293" i="144"/>
  <c r="N293" i="144" s="1"/>
  <c r="O293" i="144" s="1"/>
  <c r="N292" i="144"/>
  <c r="O292" i="144" s="1"/>
  <c r="B292" i="144"/>
  <c r="B291" i="144"/>
  <c r="N291" i="144" s="1"/>
  <c r="O291" i="144" s="1"/>
  <c r="B290" i="144"/>
  <c r="N290" i="144" s="1"/>
  <c r="O290" i="144" s="1"/>
  <c r="B289" i="144"/>
  <c r="N289" i="144" s="1"/>
  <c r="O289" i="144" s="1"/>
  <c r="B288" i="144"/>
  <c r="N288" i="144" s="1"/>
  <c r="O288" i="144" s="1"/>
  <c r="B287" i="144"/>
  <c r="N287" i="144" s="1"/>
  <c r="O287" i="144" s="1"/>
  <c r="B286" i="144"/>
  <c r="N286" i="144" s="1"/>
  <c r="O286" i="144" s="1"/>
  <c r="N285" i="144"/>
  <c r="O285" i="144" s="1"/>
  <c r="B285" i="144"/>
  <c r="B284" i="144"/>
  <c r="N284" i="144" s="1"/>
  <c r="O284" i="144" s="1"/>
  <c r="N283" i="144"/>
  <c r="O283" i="144" s="1"/>
  <c r="B283" i="144"/>
  <c r="B282" i="144"/>
  <c r="N282" i="144" s="1"/>
  <c r="O282" i="144" s="1"/>
  <c r="B281" i="144"/>
  <c r="N281" i="144" s="1"/>
  <c r="O281" i="144" s="1"/>
  <c r="B280" i="144"/>
  <c r="N280" i="144" s="1"/>
  <c r="O280" i="144" s="1"/>
  <c r="B279" i="144"/>
  <c r="N279" i="144" s="1"/>
  <c r="O279" i="144" s="1"/>
  <c r="B278" i="144"/>
  <c r="N278" i="144" s="1"/>
  <c r="O278" i="144" s="1"/>
  <c r="N277" i="144"/>
  <c r="O277" i="144" s="1"/>
  <c r="B277" i="144"/>
  <c r="B276" i="144"/>
  <c r="N276" i="144" s="1"/>
  <c r="O276" i="144" s="1"/>
  <c r="N275" i="144"/>
  <c r="O275" i="144" s="1"/>
  <c r="B275" i="144"/>
  <c r="N274" i="144"/>
  <c r="O274" i="144" s="1"/>
  <c r="B274" i="144"/>
  <c r="B273" i="144"/>
  <c r="N273" i="144" s="1"/>
  <c r="O273" i="144" s="1"/>
  <c r="B272" i="144"/>
  <c r="N272" i="144" s="1"/>
  <c r="O272" i="144" s="1"/>
  <c r="B271" i="144"/>
  <c r="N271" i="144" s="1"/>
  <c r="O271" i="144" s="1"/>
  <c r="B270" i="144"/>
  <c r="N270" i="144" s="1"/>
  <c r="O270" i="144" s="1"/>
  <c r="B269" i="144"/>
  <c r="N269" i="144" s="1"/>
  <c r="O269" i="144" s="1"/>
  <c r="N268" i="144"/>
  <c r="O268" i="144" s="1"/>
  <c r="B268" i="144"/>
  <c r="B267" i="144"/>
  <c r="N267" i="144" s="1"/>
  <c r="O267" i="144" s="1"/>
  <c r="N266" i="144"/>
  <c r="O266" i="144" s="1"/>
  <c r="B266" i="144"/>
  <c r="B265" i="144"/>
  <c r="N265" i="144" s="1"/>
  <c r="O265" i="144" s="1"/>
  <c r="B264" i="144"/>
  <c r="N264" i="144" s="1"/>
  <c r="O264" i="144" s="1"/>
  <c r="B263" i="144"/>
  <c r="N263" i="144" s="1"/>
  <c r="O263" i="144" s="1"/>
  <c r="B262" i="144"/>
  <c r="N262" i="144" s="1"/>
  <c r="O262" i="144" s="1"/>
  <c r="B261" i="144"/>
  <c r="N261" i="144" s="1"/>
  <c r="O261" i="144" s="1"/>
  <c r="B260" i="144"/>
  <c r="N260" i="144" s="1"/>
  <c r="O260" i="144" s="1"/>
  <c r="N259" i="144"/>
  <c r="O259" i="144" s="1"/>
  <c r="B259" i="144"/>
  <c r="B258" i="144"/>
  <c r="N258" i="144" s="1"/>
  <c r="O258" i="144" s="1"/>
  <c r="B257" i="144"/>
  <c r="N257" i="144" s="1"/>
  <c r="O257" i="144" s="1"/>
  <c r="B256" i="144"/>
  <c r="N256" i="144" s="1"/>
  <c r="O256" i="144" s="1"/>
  <c r="B255" i="144"/>
  <c r="N255" i="144" s="1"/>
  <c r="O255" i="144" s="1"/>
  <c r="B254" i="144"/>
  <c r="N254" i="144" s="1"/>
  <c r="O254" i="144" s="1"/>
  <c r="N253" i="144"/>
  <c r="O253" i="144" s="1"/>
  <c r="B253" i="144"/>
  <c r="B252" i="144"/>
  <c r="N252" i="144" s="1"/>
  <c r="O252" i="144" s="1"/>
  <c r="N251" i="144"/>
  <c r="O251" i="144" s="1"/>
  <c r="B251" i="144"/>
  <c r="N250" i="144"/>
  <c r="O250" i="144" s="1"/>
  <c r="B250" i="144"/>
  <c r="B249" i="144"/>
  <c r="N249" i="144" s="1"/>
  <c r="O249" i="144" s="1"/>
  <c r="B248" i="144"/>
  <c r="N248" i="144" s="1"/>
  <c r="O248" i="144" s="1"/>
  <c r="B247" i="144"/>
  <c r="N247" i="144" s="1"/>
  <c r="O247" i="144" s="1"/>
  <c r="B246" i="144"/>
  <c r="N246" i="144" s="1"/>
  <c r="O246" i="144" s="1"/>
  <c r="B245" i="144"/>
  <c r="N245" i="144" s="1"/>
  <c r="O245" i="144" s="1"/>
  <c r="N244" i="144"/>
  <c r="O244" i="144" s="1"/>
  <c r="B244" i="144"/>
  <c r="B243" i="144"/>
  <c r="N243" i="144" s="1"/>
  <c r="O243" i="144" s="1"/>
  <c r="N242" i="144"/>
  <c r="O242" i="144" s="1"/>
  <c r="B242" i="144"/>
  <c r="B241" i="144"/>
  <c r="N241" i="144" s="1"/>
  <c r="O241" i="144" s="1"/>
  <c r="B240" i="144"/>
  <c r="N240" i="144" s="1"/>
  <c r="O240" i="144" s="1"/>
  <c r="B239" i="144"/>
  <c r="N239" i="144" s="1"/>
  <c r="O239" i="144" s="1"/>
  <c r="B238" i="144"/>
  <c r="N238" i="144" s="1"/>
  <c r="O238" i="144" s="1"/>
  <c r="B237" i="144"/>
  <c r="N237" i="144" s="1"/>
  <c r="O237" i="144" s="1"/>
  <c r="N236" i="144"/>
  <c r="O236" i="144" s="1"/>
  <c r="B236" i="144"/>
  <c r="N235" i="144"/>
  <c r="O235" i="144" s="1"/>
  <c r="B235" i="144"/>
  <c r="B234" i="144"/>
  <c r="N234" i="144" s="1"/>
  <c r="O234" i="144" s="1"/>
  <c r="B233" i="144"/>
  <c r="N233" i="144" s="1"/>
  <c r="O233" i="144" s="1"/>
  <c r="B232" i="144"/>
  <c r="N232" i="144" s="1"/>
  <c r="O232" i="144" s="1"/>
  <c r="B231" i="144"/>
  <c r="N231" i="144" s="1"/>
  <c r="O231" i="144" s="1"/>
  <c r="B230" i="144"/>
  <c r="N230" i="144" s="1"/>
  <c r="O230" i="144" s="1"/>
  <c r="N229" i="144"/>
  <c r="O229" i="144" s="1"/>
  <c r="B229" i="144"/>
  <c r="B228" i="144"/>
  <c r="N228" i="144" s="1"/>
  <c r="O228" i="144" s="1"/>
  <c r="N227" i="144"/>
  <c r="O227" i="144" s="1"/>
  <c r="B227" i="144"/>
  <c r="O226" i="144"/>
  <c r="N226" i="144"/>
  <c r="B226" i="144"/>
  <c r="B225" i="144"/>
  <c r="N225" i="144" s="1"/>
  <c r="O225" i="144" s="1"/>
  <c r="B224" i="144"/>
  <c r="N224" i="144" s="1"/>
  <c r="O224" i="144" s="1"/>
  <c r="B223" i="144"/>
  <c r="N223" i="144" s="1"/>
  <c r="O223" i="144" s="1"/>
  <c r="B222" i="144"/>
  <c r="N222" i="144" s="1"/>
  <c r="O222" i="144" s="1"/>
  <c r="B221" i="144"/>
  <c r="N221" i="144" s="1"/>
  <c r="O221" i="144" s="1"/>
  <c r="N220" i="144"/>
  <c r="O220" i="144" s="1"/>
  <c r="B220" i="144"/>
  <c r="B219" i="144"/>
  <c r="N219" i="144" s="1"/>
  <c r="O219" i="144" s="1"/>
  <c r="O218" i="144"/>
  <c r="N218" i="144"/>
  <c r="B218" i="144"/>
  <c r="B217" i="144"/>
  <c r="N217" i="144" s="1"/>
  <c r="O217" i="144" s="1"/>
  <c r="B216" i="144"/>
  <c r="N216" i="144" s="1"/>
  <c r="O216" i="144" s="1"/>
  <c r="B215" i="144"/>
  <c r="N215" i="144" s="1"/>
  <c r="O215" i="144" s="1"/>
  <c r="B214" i="144"/>
  <c r="N214" i="144" s="1"/>
  <c r="O214" i="144" s="1"/>
  <c r="B213" i="144"/>
  <c r="N213" i="144" s="1"/>
  <c r="O213" i="144" s="1"/>
  <c r="N212" i="144"/>
  <c r="O212" i="144" s="1"/>
  <c r="B212" i="144"/>
  <c r="N211" i="144"/>
  <c r="O211" i="144" s="1"/>
  <c r="B211" i="144"/>
  <c r="N210" i="144"/>
  <c r="O210" i="144" s="1"/>
  <c r="B210" i="144"/>
  <c r="B209" i="144"/>
  <c r="N209" i="144" s="1"/>
  <c r="O209" i="144" s="1"/>
  <c r="B208" i="144"/>
  <c r="N208" i="144" s="1"/>
  <c r="O208" i="144" s="1"/>
  <c r="B207" i="144"/>
  <c r="N207" i="144" s="1"/>
  <c r="O207" i="144" s="1"/>
  <c r="B206" i="144"/>
  <c r="N206" i="144" s="1"/>
  <c r="O206" i="144" s="1"/>
  <c r="N205" i="144"/>
  <c r="O205" i="144" s="1"/>
  <c r="B205" i="144"/>
  <c r="N204" i="144"/>
  <c r="O204" i="144" s="1"/>
  <c r="B204" i="144"/>
  <c r="B203" i="144"/>
  <c r="N203" i="144" s="1"/>
  <c r="O203" i="144" s="1"/>
  <c r="N202" i="144"/>
  <c r="O202" i="144" s="1"/>
  <c r="B202" i="144"/>
  <c r="B201" i="144"/>
  <c r="N201" i="144" s="1"/>
  <c r="O201" i="144" s="1"/>
  <c r="B200" i="144"/>
  <c r="N200" i="144" s="1"/>
  <c r="O200" i="144" s="1"/>
  <c r="B199" i="144"/>
  <c r="N199" i="144" s="1"/>
  <c r="O199" i="144" s="1"/>
  <c r="B198" i="144"/>
  <c r="N198" i="144" s="1"/>
  <c r="O198" i="144" s="1"/>
  <c r="B197" i="144"/>
  <c r="N197" i="144" s="1"/>
  <c r="O197" i="144" s="1"/>
  <c r="N196" i="144"/>
  <c r="O196" i="144" s="1"/>
  <c r="B196" i="144"/>
  <c r="N195" i="144"/>
  <c r="O195" i="144" s="1"/>
  <c r="B195" i="144"/>
  <c r="N194" i="144"/>
  <c r="O194" i="144" s="1"/>
  <c r="B194" i="144"/>
  <c r="B193" i="144"/>
  <c r="N193" i="144" s="1"/>
  <c r="O193" i="144" s="1"/>
  <c r="B192" i="144"/>
  <c r="N192" i="144" s="1"/>
  <c r="O192" i="144" s="1"/>
  <c r="B191" i="144"/>
  <c r="N191" i="144" s="1"/>
  <c r="O191" i="144" s="1"/>
  <c r="B190" i="144"/>
  <c r="N190" i="144" s="1"/>
  <c r="O190" i="144" s="1"/>
  <c r="N189" i="144"/>
  <c r="O189" i="144" s="1"/>
  <c r="B189" i="144"/>
  <c r="N188" i="144"/>
  <c r="O188" i="144" s="1"/>
  <c r="B188" i="144"/>
  <c r="B187" i="144"/>
  <c r="N187" i="144" s="1"/>
  <c r="O187" i="144" s="1"/>
  <c r="N186" i="144"/>
  <c r="O186" i="144" s="1"/>
  <c r="B186" i="144"/>
  <c r="B185" i="144"/>
  <c r="N185" i="144" s="1"/>
  <c r="O185" i="144" s="1"/>
  <c r="B184" i="144"/>
  <c r="N184" i="144" s="1"/>
  <c r="O184" i="144" s="1"/>
  <c r="B183" i="144"/>
  <c r="N183" i="144" s="1"/>
  <c r="O183" i="144" s="1"/>
  <c r="B182" i="144"/>
  <c r="N182" i="144" s="1"/>
  <c r="O182" i="144" s="1"/>
  <c r="B181" i="144"/>
  <c r="N181" i="144" s="1"/>
  <c r="O181" i="144" s="1"/>
  <c r="N180" i="144"/>
  <c r="O180" i="144" s="1"/>
  <c r="B180" i="144"/>
  <c r="B179" i="144"/>
  <c r="N179" i="144" s="1"/>
  <c r="O179" i="144" s="1"/>
  <c r="N178" i="144"/>
  <c r="O178" i="144" s="1"/>
  <c r="B178" i="144"/>
  <c r="B177" i="144"/>
  <c r="N177" i="144" s="1"/>
  <c r="O177" i="144" s="1"/>
  <c r="B176" i="144"/>
  <c r="N176" i="144" s="1"/>
  <c r="O176" i="144" s="1"/>
  <c r="B175" i="144"/>
  <c r="N175" i="144" s="1"/>
  <c r="O175" i="144" s="1"/>
  <c r="B174" i="144"/>
  <c r="N174" i="144" s="1"/>
  <c r="O174" i="144" s="1"/>
  <c r="B173" i="144"/>
  <c r="N173" i="144" s="1"/>
  <c r="O173" i="144" s="1"/>
  <c r="N172" i="144"/>
  <c r="O172" i="144" s="1"/>
  <c r="B172" i="144"/>
  <c r="B171" i="144"/>
  <c r="N171" i="144" s="1"/>
  <c r="O171" i="144" s="1"/>
  <c r="N170" i="144"/>
  <c r="O170" i="144" s="1"/>
  <c r="B170" i="144"/>
  <c r="B169" i="144"/>
  <c r="N169" i="144" s="1"/>
  <c r="O169" i="144" s="1"/>
  <c r="B168" i="144"/>
  <c r="N168" i="144" s="1"/>
  <c r="O168" i="144" s="1"/>
  <c r="B167" i="144"/>
  <c r="N167" i="144" s="1"/>
  <c r="O167" i="144" s="1"/>
  <c r="B166" i="144"/>
  <c r="N166" i="144" s="1"/>
  <c r="O166" i="144" s="1"/>
  <c r="B165" i="144"/>
  <c r="N165" i="144" s="1"/>
  <c r="O165" i="144" s="1"/>
  <c r="N164" i="144"/>
  <c r="O164" i="144" s="1"/>
  <c r="B164" i="144"/>
  <c r="B163" i="144"/>
  <c r="N163" i="144" s="1"/>
  <c r="O163" i="144" s="1"/>
  <c r="N162" i="144"/>
  <c r="O162" i="144" s="1"/>
  <c r="B162" i="144"/>
  <c r="B161" i="144"/>
  <c r="N161" i="144" s="1"/>
  <c r="O161" i="144" s="1"/>
  <c r="B160" i="144"/>
  <c r="N160" i="144" s="1"/>
  <c r="O160" i="144" s="1"/>
  <c r="B159" i="144"/>
  <c r="N159" i="144" s="1"/>
  <c r="O159" i="144" s="1"/>
  <c r="B158" i="144"/>
  <c r="N158" i="144" s="1"/>
  <c r="O158" i="144" s="1"/>
  <c r="B157" i="144"/>
  <c r="N157" i="144" s="1"/>
  <c r="O157" i="144" s="1"/>
  <c r="N156" i="144"/>
  <c r="O156" i="144" s="1"/>
  <c r="B156" i="144"/>
  <c r="B155" i="144"/>
  <c r="N155" i="144" s="1"/>
  <c r="O155" i="144" s="1"/>
  <c r="N154" i="144"/>
  <c r="O154" i="144" s="1"/>
  <c r="B154" i="144"/>
  <c r="B153" i="144"/>
  <c r="N153" i="144" s="1"/>
  <c r="O153" i="144" s="1"/>
  <c r="B152" i="144"/>
  <c r="N152" i="144" s="1"/>
  <c r="O152" i="144" s="1"/>
  <c r="B151" i="144"/>
  <c r="N151" i="144" s="1"/>
  <c r="O151" i="144" s="1"/>
  <c r="B150" i="144"/>
  <c r="N150" i="144" s="1"/>
  <c r="O150" i="144" s="1"/>
  <c r="B149" i="144"/>
  <c r="N149" i="144" s="1"/>
  <c r="O149" i="144" s="1"/>
  <c r="N148" i="144"/>
  <c r="O148" i="144" s="1"/>
  <c r="B148" i="144"/>
  <c r="N147" i="144"/>
  <c r="O147" i="144" s="1"/>
  <c r="B147" i="144"/>
  <c r="N146" i="144"/>
  <c r="O146" i="144" s="1"/>
  <c r="B146" i="144"/>
  <c r="B145" i="144"/>
  <c r="N145" i="144" s="1"/>
  <c r="O145" i="144" s="1"/>
  <c r="B144" i="144"/>
  <c r="N144" i="144" s="1"/>
  <c r="O144" i="144" s="1"/>
  <c r="B143" i="144"/>
  <c r="N143" i="144" s="1"/>
  <c r="O143" i="144" s="1"/>
  <c r="B142" i="144"/>
  <c r="N142" i="144" s="1"/>
  <c r="O142" i="144" s="1"/>
  <c r="N141" i="144"/>
  <c r="O141" i="144" s="1"/>
  <c r="B141" i="144"/>
  <c r="N140" i="144"/>
  <c r="O140" i="144" s="1"/>
  <c r="B140" i="144"/>
  <c r="B139" i="144"/>
  <c r="N139" i="144" s="1"/>
  <c r="O139" i="144" s="1"/>
  <c r="B138" i="144"/>
  <c r="N138" i="144" s="1"/>
  <c r="O138" i="144" s="1"/>
  <c r="B137" i="144"/>
  <c r="N137" i="144" s="1"/>
  <c r="O137" i="144" s="1"/>
  <c r="B136" i="144"/>
  <c r="N136" i="144" s="1"/>
  <c r="O136" i="144" s="1"/>
  <c r="B135" i="144"/>
  <c r="N135" i="144" s="1"/>
  <c r="O135" i="144" s="1"/>
  <c r="B134" i="144"/>
  <c r="N134" i="144" s="1"/>
  <c r="O134" i="144" s="1"/>
  <c r="N133" i="144"/>
  <c r="O133" i="144" s="1"/>
  <c r="B133" i="144"/>
  <c r="B132" i="144"/>
  <c r="N132" i="144" s="1"/>
  <c r="O132" i="144" s="1"/>
  <c r="N131" i="144"/>
  <c r="O131" i="144" s="1"/>
  <c r="B131" i="144"/>
  <c r="B130" i="144"/>
  <c r="N130" i="144" s="1"/>
  <c r="O130" i="144" s="1"/>
  <c r="B129" i="144"/>
  <c r="N129" i="144" s="1"/>
  <c r="O129" i="144" s="1"/>
  <c r="B128" i="144"/>
  <c r="N128" i="144" s="1"/>
  <c r="O128" i="144" s="1"/>
  <c r="B127" i="144"/>
  <c r="N127" i="144" s="1"/>
  <c r="O127" i="144" s="1"/>
  <c r="B126" i="144"/>
  <c r="N126" i="144" s="1"/>
  <c r="O126" i="144" s="1"/>
  <c r="N125" i="144"/>
  <c r="O125" i="144" s="1"/>
  <c r="B125" i="144"/>
  <c r="B124" i="144"/>
  <c r="N124" i="144" s="1"/>
  <c r="O124" i="144" s="1"/>
  <c r="N123" i="144"/>
  <c r="O123" i="144" s="1"/>
  <c r="B123" i="144"/>
  <c r="B122" i="144"/>
  <c r="N122" i="144" s="1"/>
  <c r="O122" i="144" s="1"/>
  <c r="B121" i="144"/>
  <c r="N121" i="144" s="1"/>
  <c r="O121" i="144" s="1"/>
  <c r="B120" i="144"/>
  <c r="N120" i="144" s="1"/>
  <c r="O120" i="144" s="1"/>
  <c r="B119" i="144"/>
  <c r="N119" i="144" s="1"/>
  <c r="O119" i="144" s="1"/>
  <c r="B118" i="144"/>
  <c r="N118" i="144" s="1"/>
  <c r="O118" i="144" s="1"/>
  <c r="B117" i="144"/>
  <c r="N117" i="144" s="1"/>
  <c r="O117" i="144" s="1"/>
  <c r="B116" i="144"/>
  <c r="N116" i="144" s="1"/>
  <c r="O116" i="144" s="1"/>
  <c r="N115" i="144"/>
  <c r="O115" i="144" s="1"/>
  <c r="B115" i="144"/>
  <c r="B114" i="144"/>
  <c r="N114" i="144" s="1"/>
  <c r="O114" i="144" s="1"/>
  <c r="B113" i="144"/>
  <c r="N113" i="144" s="1"/>
  <c r="O113" i="144" s="1"/>
  <c r="B112" i="144"/>
  <c r="N112" i="144" s="1"/>
  <c r="O112" i="144" s="1"/>
  <c r="B111" i="144"/>
  <c r="N111" i="144" s="1"/>
  <c r="O111" i="144" s="1"/>
  <c r="B110" i="144"/>
  <c r="N110" i="144" s="1"/>
  <c r="O110" i="144" s="1"/>
  <c r="N109" i="144"/>
  <c r="O109" i="144" s="1"/>
  <c r="B109" i="144"/>
  <c r="B108" i="144"/>
  <c r="N108" i="144" s="1"/>
  <c r="O108" i="144" s="1"/>
  <c r="N107" i="144"/>
  <c r="O107" i="144" s="1"/>
  <c r="B107" i="144"/>
  <c r="N106" i="144"/>
  <c r="O106" i="144" s="1"/>
  <c r="B106" i="144"/>
  <c r="O105" i="144"/>
  <c r="B105" i="144"/>
  <c r="N105" i="144" s="1"/>
  <c r="B104" i="144"/>
  <c r="N104" i="144" s="1"/>
  <c r="O104" i="144" s="1"/>
  <c r="B103" i="144"/>
  <c r="N103" i="144" s="1"/>
  <c r="O103" i="144" s="1"/>
  <c r="B102" i="144"/>
  <c r="N102" i="144" s="1"/>
  <c r="O102" i="144" s="1"/>
  <c r="B101" i="144"/>
  <c r="N101" i="144" s="1"/>
  <c r="O101" i="144" s="1"/>
  <c r="N100" i="144"/>
  <c r="O100" i="144" s="1"/>
  <c r="B100" i="144"/>
  <c r="B99" i="144"/>
  <c r="N99" i="144" s="1"/>
  <c r="O99" i="144" s="1"/>
  <c r="B98" i="144"/>
  <c r="N98" i="144" s="1"/>
  <c r="O98" i="144" s="1"/>
  <c r="B97" i="144"/>
  <c r="N97" i="144" s="1"/>
  <c r="O97" i="144" s="1"/>
  <c r="B96" i="144"/>
  <c r="N96" i="144" s="1"/>
  <c r="O96" i="144" s="1"/>
  <c r="B95" i="144"/>
  <c r="N95" i="144" s="1"/>
  <c r="O95" i="144" s="1"/>
  <c r="B94" i="144"/>
  <c r="N94" i="144" s="1"/>
  <c r="O94" i="144" s="1"/>
  <c r="N93" i="144"/>
  <c r="O93" i="144" s="1"/>
  <c r="B93" i="144"/>
  <c r="B92" i="144"/>
  <c r="N92" i="144" s="1"/>
  <c r="O92" i="144" s="1"/>
  <c r="B91" i="144"/>
  <c r="N91" i="144" s="1"/>
  <c r="O91" i="144" s="1"/>
  <c r="O90" i="144"/>
  <c r="N90" i="144"/>
  <c r="B90" i="144"/>
  <c r="B89" i="144"/>
  <c r="N89" i="144" s="1"/>
  <c r="O89" i="144" s="1"/>
  <c r="B88" i="144"/>
  <c r="N88" i="144" s="1"/>
  <c r="O88" i="144" s="1"/>
  <c r="B87" i="144"/>
  <c r="N87" i="144" s="1"/>
  <c r="O87" i="144" s="1"/>
  <c r="B86" i="144"/>
  <c r="N86" i="144" s="1"/>
  <c r="O86" i="144" s="1"/>
  <c r="N85" i="144"/>
  <c r="O85" i="144" s="1"/>
  <c r="B85" i="144"/>
  <c r="N84" i="144"/>
  <c r="O84" i="144" s="1"/>
  <c r="B84" i="144"/>
  <c r="B83" i="144"/>
  <c r="N83" i="144" s="1"/>
  <c r="O83" i="144" s="1"/>
  <c r="N82" i="144"/>
  <c r="O82" i="144" s="1"/>
  <c r="B82" i="144"/>
  <c r="B81" i="144"/>
  <c r="N81" i="144" s="1"/>
  <c r="O81" i="144" s="1"/>
  <c r="B80" i="144"/>
  <c r="N80" i="144" s="1"/>
  <c r="O80" i="144" s="1"/>
  <c r="B79" i="144"/>
  <c r="N79" i="144" s="1"/>
  <c r="O79" i="144" s="1"/>
  <c r="B78" i="144"/>
  <c r="N78" i="144" s="1"/>
  <c r="O78" i="144" s="1"/>
  <c r="N77" i="144"/>
  <c r="O77" i="144" s="1"/>
  <c r="B77" i="144"/>
  <c r="N76" i="144"/>
  <c r="O76" i="144" s="1"/>
  <c r="B76" i="144"/>
  <c r="B75" i="144"/>
  <c r="N75" i="144" s="1"/>
  <c r="O75" i="144" s="1"/>
  <c r="B74" i="144"/>
  <c r="N74" i="144" s="1"/>
  <c r="O74" i="144" s="1"/>
  <c r="B73" i="144"/>
  <c r="N73" i="144" s="1"/>
  <c r="O73" i="144" s="1"/>
  <c r="B72" i="144"/>
  <c r="N72" i="144" s="1"/>
  <c r="O72" i="144" s="1"/>
  <c r="B71" i="144"/>
  <c r="N71" i="144" s="1"/>
  <c r="O71" i="144" s="1"/>
  <c r="B70" i="144"/>
  <c r="N70" i="144" s="1"/>
  <c r="O70" i="144" s="1"/>
  <c r="N69" i="144"/>
  <c r="O69" i="144" s="1"/>
  <c r="B69" i="144"/>
  <c r="B68" i="144"/>
  <c r="N68" i="144" s="1"/>
  <c r="O68" i="144" s="1"/>
  <c r="B67" i="144"/>
  <c r="N67" i="144" s="1"/>
  <c r="O67" i="144" s="1"/>
  <c r="B66" i="144"/>
  <c r="N66" i="144" s="1"/>
  <c r="O66" i="144" s="1"/>
  <c r="B65" i="144"/>
  <c r="N65" i="144" s="1"/>
  <c r="O65" i="144" s="1"/>
  <c r="B64" i="144"/>
  <c r="N64" i="144" s="1"/>
  <c r="O64" i="144" s="1"/>
  <c r="B63" i="144"/>
  <c r="N63" i="144" s="1"/>
  <c r="O63" i="144" s="1"/>
  <c r="B62" i="144"/>
  <c r="N62" i="144" s="1"/>
  <c r="O62" i="144" s="1"/>
  <c r="N61" i="144"/>
  <c r="O61" i="144" s="1"/>
  <c r="B61" i="144"/>
  <c r="B60" i="144"/>
  <c r="N60" i="144" s="1"/>
  <c r="O60" i="144" s="1"/>
  <c r="B59" i="144"/>
  <c r="N59" i="144" s="1"/>
  <c r="O59" i="144" s="1"/>
  <c r="N58" i="144"/>
  <c r="O58" i="144" s="1"/>
  <c r="B58" i="144"/>
  <c r="B57" i="144"/>
  <c r="N57" i="144" s="1"/>
  <c r="O57" i="144" s="1"/>
  <c r="B56" i="144"/>
  <c r="N56" i="144" s="1"/>
  <c r="O56" i="144" s="1"/>
  <c r="B55" i="144"/>
  <c r="N55" i="144" s="1"/>
  <c r="O55" i="144" s="1"/>
  <c r="B54" i="144"/>
  <c r="N54" i="144" s="1"/>
  <c r="O54" i="144" s="1"/>
  <c r="B53" i="144"/>
  <c r="N53" i="144" s="1"/>
  <c r="O53" i="144" s="1"/>
  <c r="N52" i="144"/>
  <c r="O52" i="144" s="1"/>
  <c r="B52" i="144"/>
  <c r="N51" i="144"/>
  <c r="O51" i="144" s="1"/>
  <c r="B51" i="144"/>
  <c r="N50" i="144"/>
  <c r="O50" i="144" s="1"/>
  <c r="B50" i="144"/>
  <c r="B49" i="144"/>
  <c r="N49" i="144" s="1"/>
  <c r="O49" i="144" s="1"/>
  <c r="B48" i="144"/>
  <c r="N48" i="144" s="1"/>
  <c r="O48" i="144" s="1"/>
  <c r="B47" i="144"/>
  <c r="N47" i="144" s="1"/>
  <c r="O47" i="144" s="1"/>
  <c r="B46" i="144"/>
  <c r="N46" i="144" s="1"/>
  <c r="O46" i="144" s="1"/>
  <c r="B45" i="144"/>
  <c r="N45" i="144" s="1"/>
  <c r="O45" i="144" s="1"/>
  <c r="N44" i="144"/>
  <c r="O44" i="144" s="1"/>
  <c r="B44" i="144"/>
  <c r="B43" i="144"/>
  <c r="N43" i="144" s="1"/>
  <c r="O43" i="144" s="1"/>
  <c r="N42" i="144"/>
  <c r="O42" i="144" s="1"/>
  <c r="B42" i="144"/>
  <c r="B41" i="144"/>
  <c r="N41" i="144" s="1"/>
  <c r="O41" i="144" s="1"/>
  <c r="B40" i="144"/>
  <c r="N40" i="144" s="1"/>
  <c r="O40" i="144" s="1"/>
  <c r="B39" i="144"/>
  <c r="N39" i="144" s="1"/>
  <c r="O39" i="144" s="1"/>
  <c r="B38" i="144"/>
  <c r="N38" i="144" s="1"/>
  <c r="O38" i="144" s="1"/>
  <c r="B37" i="144"/>
  <c r="N37" i="144" s="1"/>
  <c r="O37" i="144" s="1"/>
  <c r="B36" i="144"/>
  <c r="N36" i="144" s="1"/>
  <c r="O36" i="144" s="1"/>
  <c r="N35" i="144"/>
  <c r="O35" i="144" s="1"/>
  <c r="B35" i="144"/>
  <c r="B34" i="144"/>
  <c r="N34" i="144" s="1"/>
  <c r="O34" i="144" s="1"/>
  <c r="B33" i="144"/>
  <c r="N33" i="144" s="1"/>
  <c r="O33" i="144" s="1"/>
  <c r="B32" i="144"/>
  <c r="N32" i="144" s="1"/>
  <c r="O32" i="144" s="1"/>
  <c r="B31" i="144"/>
  <c r="N31" i="144" s="1"/>
  <c r="O31" i="144" s="1"/>
  <c r="B30" i="144"/>
  <c r="N30" i="144" s="1"/>
  <c r="O30" i="144" s="1"/>
  <c r="N29" i="144"/>
  <c r="O29" i="144" s="1"/>
  <c r="B29" i="144"/>
  <c r="B28" i="144"/>
  <c r="N28" i="144" s="1"/>
  <c r="O28" i="144" s="1"/>
  <c r="B27" i="144"/>
  <c r="N27" i="144" s="1"/>
  <c r="O27" i="144" s="1"/>
  <c r="B26" i="144"/>
  <c r="N26" i="144" s="1"/>
  <c r="O26" i="144" s="1"/>
  <c r="B25" i="144"/>
  <c r="N25" i="144" s="1"/>
  <c r="O25" i="144" s="1"/>
  <c r="N2974" i="144"/>
  <c r="O2974" i="144" s="1"/>
  <c r="N2973" i="144"/>
  <c r="O2973" i="144" s="1"/>
  <c r="N2972" i="144"/>
  <c r="O2972" i="144" s="1"/>
  <c r="N2971" i="144"/>
  <c r="O2971" i="144" s="1"/>
  <c r="N2970" i="144"/>
  <c r="O2970" i="144" s="1"/>
  <c r="N2969" i="144"/>
  <c r="O2969" i="144" s="1"/>
  <c r="N2968" i="144"/>
  <c r="O2968" i="144" s="1"/>
  <c r="N2967" i="144"/>
  <c r="O2967" i="144" s="1"/>
  <c r="N2966" i="144"/>
  <c r="O2966" i="144" s="1"/>
  <c r="N2965" i="144"/>
  <c r="O2965" i="144" s="1"/>
  <c r="N2964" i="144"/>
  <c r="O2964" i="144" s="1"/>
  <c r="N2963" i="144"/>
  <c r="O2963" i="144" s="1"/>
  <c r="N2962" i="144"/>
  <c r="O2962" i="144" s="1"/>
  <c r="N2961" i="144"/>
  <c r="O2961" i="144" s="1"/>
  <c r="N2960" i="144"/>
  <c r="O2960" i="144" s="1"/>
  <c r="N2959" i="144"/>
  <c r="O2959" i="144" s="1"/>
  <c r="N2958" i="144"/>
  <c r="O2958" i="144" s="1"/>
  <c r="O2957" i="144"/>
  <c r="N2957" i="144"/>
  <c r="N2956" i="144"/>
  <c r="O2956" i="144" s="1"/>
  <c r="N2955" i="144"/>
  <c r="O2955" i="144" s="1"/>
  <c r="N2954" i="144"/>
  <c r="O2954" i="144" s="1"/>
  <c r="N2953" i="144"/>
  <c r="O2953" i="144" s="1"/>
  <c r="N2952" i="144"/>
  <c r="O2952" i="144" s="1"/>
  <c r="N2951" i="144"/>
  <c r="O2951" i="144" s="1"/>
  <c r="N2950" i="144"/>
  <c r="O2950" i="144" s="1"/>
  <c r="N2949" i="144"/>
  <c r="O2949" i="144" s="1"/>
  <c r="N2948" i="144"/>
  <c r="O2948" i="144" s="1"/>
  <c r="N2947" i="144"/>
  <c r="O2947" i="144" s="1"/>
  <c r="N2946" i="144"/>
  <c r="O2946" i="144" s="1"/>
  <c r="N2945" i="144"/>
  <c r="O2945" i="144" s="1"/>
  <c r="N2944" i="144"/>
  <c r="O2944" i="144" s="1"/>
  <c r="N2943" i="144"/>
  <c r="O2943" i="144" s="1"/>
  <c r="N2942" i="144"/>
  <c r="O2942" i="144" s="1"/>
  <c r="N2941" i="144"/>
  <c r="O2941" i="144" s="1"/>
  <c r="N2940" i="144"/>
  <c r="O2940" i="144" s="1"/>
  <c r="N2939" i="144"/>
  <c r="O2939" i="144" s="1"/>
  <c r="N2938" i="144"/>
  <c r="O2938" i="144" s="1"/>
  <c r="N2937" i="144"/>
  <c r="O2937" i="144" s="1"/>
  <c r="N2936" i="144"/>
  <c r="O2936" i="144" s="1"/>
  <c r="N2935" i="144"/>
  <c r="O2935" i="144" s="1"/>
  <c r="N2934" i="144"/>
  <c r="O2934" i="144" s="1"/>
  <c r="N2933" i="144"/>
  <c r="O2933" i="144" s="1"/>
  <c r="N2932" i="144"/>
  <c r="O2932" i="144" s="1"/>
  <c r="N2931" i="144"/>
  <c r="O2931" i="144" s="1"/>
  <c r="N2930" i="144"/>
  <c r="O2930" i="144" s="1"/>
  <c r="N2929" i="144"/>
  <c r="O2929" i="144" s="1"/>
  <c r="N2928" i="144"/>
  <c r="O2928" i="144" s="1"/>
  <c r="N2927" i="144"/>
  <c r="O2927" i="144" s="1"/>
  <c r="N2926" i="144"/>
  <c r="O2926" i="144" s="1"/>
  <c r="N2925" i="144"/>
  <c r="O2925" i="144" s="1"/>
  <c r="N2924" i="144"/>
  <c r="O2924" i="144" s="1"/>
  <c r="N2923" i="144"/>
  <c r="O2923" i="144" s="1"/>
  <c r="N2922" i="144"/>
  <c r="O2922" i="144" s="1"/>
  <c r="N2921" i="144"/>
  <c r="O2921" i="144" s="1"/>
  <c r="N2920" i="144"/>
  <c r="O2920" i="144" s="1"/>
  <c r="N2919" i="144"/>
  <c r="O2919" i="144" s="1"/>
  <c r="N2918" i="144"/>
  <c r="O2918" i="144" s="1"/>
  <c r="N2917" i="144"/>
  <c r="O2917" i="144" s="1"/>
  <c r="N2916" i="144"/>
  <c r="O2916" i="144" s="1"/>
  <c r="N2915" i="144"/>
  <c r="O2915" i="144" s="1"/>
  <c r="N2914" i="144"/>
  <c r="O2914" i="144" s="1"/>
  <c r="N2913" i="144"/>
  <c r="O2913" i="144" s="1"/>
  <c r="N2912" i="144"/>
  <c r="O2912" i="144" s="1"/>
  <c r="N2911" i="144"/>
  <c r="O2911" i="144" s="1"/>
  <c r="N2910" i="144"/>
  <c r="O2910" i="144" s="1"/>
  <c r="N2909" i="144"/>
  <c r="O2909" i="144" s="1"/>
  <c r="N2908" i="144"/>
  <c r="O2908" i="144" s="1"/>
  <c r="N2907" i="144"/>
  <c r="O2907" i="144" s="1"/>
  <c r="N2906" i="144"/>
  <c r="O2906" i="144" s="1"/>
  <c r="N2905" i="144"/>
  <c r="O2905" i="144" s="1"/>
  <c r="N2904" i="144"/>
  <c r="O2904" i="144" s="1"/>
  <c r="N2903" i="144"/>
  <c r="O2903" i="144" s="1"/>
  <c r="N2902" i="144"/>
  <c r="O2902" i="144" s="1"/>
  <c r="N2901" i="144"/>
  <c r="O2901" i="144" s="1"/>
  <c r="N2900" i="144"/>
  <c r="O2900" i="144" s="1"/>
  <c r="N2899" i="144"/>
  <c r="O2899" i="144" s="1"/>
  <c r="N2898" i="144"/>
  <c r="O2898" i="144" s="1"/>
  <c r="N2897" i="144"/>
  <c r="O2897" i="144" s="1"/>
  <c r="N2896" i="144"/>
  <c r="O2896" i="144" s="1"/>
  <c r="N2895" i="144"/>
  <c r="O2895" i="144" s="1"/>
  <c r="N2894" i="144"/>
  <c r="O2894" i="144" s="1"/>
  <c r="N2893" i="144"/>
  <c r="O2893" i="144" s="1"/>
  <c r="N2892" i="144"/>
  <c r="O2892" i="144" s="1"/>
  <c r="N2891" i="144"/>
  <c r="O2891" i="144" s="1"/>
  <c r="N2890" i="144"/>
  <c r="O2890" i="144" s="1"/>
  <c r="N2889" i="144"/>
  <c r="O2889" i="144" s="1"/>
  <c r="N2888" i="144"/>
  <c r="O2888" i="144" s="1"/>
  <c r="N2887" i="144"/>
  <c r="O2887" i="144" s="1"/>
  <c r="N2886" i="144"/>
  <c r="O2886" i="144" s="1"/>
  <c r="N2885" i="144"/>
  <c r="O2885" i="144" s="1"/>
  <c r="N2884" i="144"/>
  <c r="O2884" i="144" s="1"/>
  <c r="N2883" i="144"/>
  <c r="O2883" i="144" s="1"/>
  <c r="N2882" i="144"/>
  <c r="O2882" i="144" s="1"/>
  <c r="N2881" i="144"/>
  <c r="O2881" i="144" s="1"/>
  <c r="N2880" i="144"/>
  <c r="O2880" i="144" s="1"/>
  <c r="N2879" i="144"/>
  <c r="O2879" i="144" s="1"/>
  <c r="N2878" i="144"/>
  <c r="O2878" i="144" s="1"/>
  <c r="N2877" i="144"/>
  <c r="O2877" i="144" s="1"/>
  <c r="N2876" i="144"/>
  <c r="O2876" i="144" s="1"/>
  <c r="N2875" i="144"/>
  <c r="O2875" i="144" s="1"/>
  <c r="N2874" i="144"/>
  <c r="O2874" i="144" s="1"/>
  <c r="N2873" i="144"/>
  <c r="O2873" i="144" s="1"/>
  <c r="N2872" i="144"/>
  <c r="O2872" i="144" s="1"/>
  <c r="N2871" i="144"/>
  <c r="O2871" i="144" s="1"/>
  <c r="N2870" i="144"/>
  <c r="O2870" i="144" s="1"/>
  <c r="N2869" i="144"/>
  <c r="O2869" i="144" s="1"/>
  <c r="N2868" i="144"/>
  <c r="O2868" i="144" s="1"/>
  <c r="N2867" i="144"/>
  <c r="O2867" i="144" s="1"/>
  <c r="N2866" i="144"/>
  <c r="O2866" i="144" s="1"/>
  <c r="N2865" i="144"/>
  <c r="O2865" i="144" s="1"/>
  <c r="N2864" i="144"/>
  <c r="O2864" i="144" s="1"/>
  <c r="N2863" i="144"/>
  <c r="O2863" i="144" s="1"/>
  <c r="N2862" i="144"/>
  <c r="O2862" i="144" s="1"/>
  <c r="N2861" i="144"/>
  <c r="O2861" i="144" s="1"/>
  <c r="N2860" i="144"/>
  <c r="O2860" i="144" s="1"/>
  <c r="N2859" i="144"/>
  <c r="O2859" i="144" s="1"/>
  <c r="N2858" i="144"/>
  <c r="O2858" i="144" s="1"/>
  <c r="N2857" i="144"/>
  <c r="O2857" i="144" s="1"/>
  <c r="N2856" i="144"/>
  <c r="O2856" i="144" s="1"/>
  <c r="N2855" i="144"/>
  <c r="O2855" i="144" s="1"/>
  <c r="N2854" i="144"/>
  <c r="O2854" i="144" s="1"/>
  <c r="N2853" i="144"/>
  <c r="O2853" i="144" s="1"/>
  <c r="N2852" i="144"/>
  <c r="O2852" i="144" s="1"/>
  <c r="N2851" i="144"/>
  <c r="O2851" i="144" s="1"/>
  <c r="N2850" i="144"/>
  <c r="O2850" i="144" s="1"/>
  <c r="N2849" i="144"/>
  <c r="O2849" i="144" s="1"/>
  <c r="N2848" i="144"/>
  <c r="O2848" i="144" s="1"/>
  <c r="N2847" i="144"/>
  <c r="O2847" i="144" s="1"/>
  <c r="N2846" i="144"/>
  <c r="O2846" i="144" s="1"/>
  <c r="N2845" i="144"/>
  <c r="O2845" i="144" s="1"/>
  <c r="N2844" i="144"/>
  <c r="O2844" i="144" s="1"/>
  <c r="N2843" i="144"/>
  <c r="O2843" i="144" s="1"/>
  <c r="N2842" i="144"/>
  <c r="O2842" i="144" s="1"/>
  <c r="N2841" i="144"/>
  <c r="O2841" i="144" s="1"/>
  <c r="N2840" i="144"/>
  <c r="O2840" i="144" s="1"/>
  <c r="N2839" i="144"/>
  <c r="O2839" i="144" s="1"/>
  <c r="N2838" i="144"/>
  <c r="O2838" i="144" s="1"/>
  <c r="N2837" i="144"/>
  <c r="O2837" i="144" s="1"/>
  <c r="N2836" i="144"/>
  <c r="O2836" i="144" s="1"/>
  <c r="N2835" i="144"/>
  <c r="O2835" i="144" s="1"/>
  <c r="N2834" i="144"/>
  <c r="O2834" i="144" s="1"/>
  <c r="N2833" i="144"/>
  <c r="O2833" i="144" s="1"/>
  <c r="N2832" i="144"/>
  <c r="O2832" i="144" s="1"/>
  <c r="N2831" i="144"/>
  <c r="O2831" i="144" s="1"/>
  <c r="N2830" i="144"/>
  <c r="O2830" i="144" s="1"/>
  <c r="N2829" i="144"/>
  <c r="O2829" i="144" s="1"/>
  <c r="N2828" i="144"/>
  <c r="O2828" i="144" s="1"/>
  <c r="N2827" i="144"/>
  <c r="O2827" i="144" s="1"/>
  <c r="N2826" i="144"/>
  <c r="O2826" i="144" s="1"/>
  <c r="N2825" i="144"/>
  <c r="O2825" i="144" s="1"/>
  <c r="N2824" i="144"/>
  <c r="O2824" i="144" s="1"/>
  <c r="N2823" i="144"/>
  <c r="O2823" i="144" s="1"/>
  <c r="N2822" i="144"/>
  <c r="O2822" i="144" s="1"/>
  <c r="N2821" i="144"/>
  <c r="O2821" i="144" s="1"/>
  <c r="N2820" i="144"/>
  <c r="O2820" i="144" s="1"/>
  <c r="N2819" i="144"/>
  <c r="O2819" i="144" s="1"/>
  <c r="N2818" i="144"/>
  <c r="O2818" i="144" s="1"/>
  <c r="N2817" i="144"/>
  <c r="O2817" i="144" s="1"/>
  <c r="N2816" i="144"/>
  <c r="O2816" i="144" s="1"/>
  <c r="N2815" i="144"/>
  <c r="O2815" i="144" s="1"/>
  <c r="N2814" i="144"/>
  <c r="O2814" i="144" s="1"/>
  <c r="N2813" i="144"/>
  <c r="O2813" i="144" s="1"/>
  <c r="N2812" i="144"/>
  <c r="O2812" i="144" s="1"/>
  <c r="N2811" i="144"/>
  <c r="O2811" i="144" s="1"/>
  <c r="N2810" i="144"/>
  <c r="O2810" i="144" s="1"/>
  <c r="N2809" i="144"/>
  <c r="O2809" i="144" s="1"/>
  <c r="N2808" i="144"/>
  <c r="O2808" i="144" s="1"/>
  <c r="N2807" i="144"/>
  <c r="O2807" i="144" s="1"/>
  <c r="N2806" i="144"/>
  <c r="O2806" i="144" s="1"/>
  <c r="N2805" i="144"/>
  <c r="O2805" i="144" s="1"/>
  <c r="N2804" i="144"/>
  <c r="O2804" i="144" s="1"/>
  <c r="N2803" i="144"/>
  <c r="O2803" i="144" s="1"/>
  <c r="N2802" i="144"/>
  <c r="O2802" i="144" s="1"/>
  <c r="N2801" i="144"/>
  <c r="O2801" i="144" s="1"/>
  <c r="N2800" i="144"/>
  <c r="O2800" i="144" s="1"/>
  <c r="N2799" i="144"/>
  <c r="O2799" i="144" s="1"/>
  <c r="N2798" i="144"/>
  <c r="O2798" i="144" s="1"/>
  <c r="N2797" i="144"/>
  <c r="O2797" i="144" s="1"/>
  <c r="N2796" i="144"/>
  <c r="O2796" i="144" s="1"/>
  <c r="N2795" i="144"/>
  <c r="O2795" i="144" s="1"/>
  <c r="N2794" i="144"/>
  <c r="O2794" i="144" s="1"/>
  <c r="N2793" i="144"/>
  <c r="O2793" i="144" s="1"/>
  <c r="N2792" i="144"/>
  <c r="O2792" i="144" s="1"/>
  <c r="N2791" i="144"/>
  <c r="O2791" i="144" s="1"/>
  <c r="N2790" i="144"/>
  <c r="O2790" i="144" s="1"/>
  <c r="N2789" i="144"/>
  <c r="O2789" i="144" s="1"/>
  <c r="N2788" i="144"/>
  <c r="O2788" i="144" s="1"/>
  <c r="N2787" i="144"/>
  <c r="O2787" i="144" s="1"/>
  <c r="N2786" i="144"/>
  <c r="O2786" i="144" s="1"/>
  <c r="N2785" i="144"/>
  <c r="O2785" i="144" s="1"/>
  <c r="N2784" i="144"/>
  <c r="O2784" i="144" s="1"/>
  <c r="N2783" i="144"/>
  <c r="O2783" i="144" s="1"/>
  <c r="N2782" i="144"/>
  <c r="O2782" i="144" s="1"/>
  <c r="N2781" i="144"/>
  <c r="O2781" i="144" s="1"/>
  <c r="N2780" i="144"/>
  <c r="O2780" i="144" s="1"/>
  <c r="N2779" i="144"/>
  <c r="O2779" i="144" s="1"/>
  <c r="N2778" i="144"/>
  <c r="O2778" i="144" s="1"/>
  <c r="N2777" i="144"/>
  <c r="O2777" i="144" s="1"/>
  <c r="N2776" i="144"/>
  <c r="O2776" i="144" s="1"/>
  <c r="N2775" i="144"/>
  <c r="O2775" i="144" s="1"/>
  <c r="N2774" i="144"/>
  <c r="O2774" i="144" s="1"/>
  <c r="N2773" i="144"/>
  <c r="O2773" i="144" s="1"/>
  <c r="N2772" i="144"/>
  <c r="O2772" i="144" s="1"/>
  <c r="N2771" i="144"/>
  <c r="O2771" i="144" s="1"/>
  <c r="N2770" i="144"/>
  <c r="O2770" i="144" s="1"/>
  <c r="N2769" i="144"/>
  <c r="O2769" i="144" s="1"/>
  <c r="N2768" i="144"/>
  <c r="O2768" i="144" s="1"/>
  <c r="N2767" i="144"/>
  <c r="O2767" i="144" s="1"/>
  <c r="N2766" i="144"/>
  <c r="O2766" i="144" s="1"/>
  <c r="N2765" i="144"/>
  <c r="O2765" i="144" s="1"/>
  <c r="N2764" i="144"/>
  <c r="O2764" i="144" s="1"/>
  <c r="N2763" i="144"/>
  <c r="O2763" i="144" s="1"/>
  <c r="N2762" i="144"/>
  <c r="O2762" i="144" s="1"/>
  <c r="N2761" i="144"/>
  <c r="O2761" i="144" s="1"/>
  <c r="N2760" i="144"/>
  <c r="O2760" i="144" s="1"/>
  <c r="N2759" i="144"/>
  <c r="O2759" i="144" s="1"/>
  <c r="N2758" i="144"/>
  <c r="O2758" i="144" s="1"/>
  <c r="N2757" i="144"/>
  <c r="O2757" i="144" s="1"/>
  <c r="N2756" i="144"/>
  <c r="O2756" i="144" s="1"/>
  <c r="N2755" i="144"/>
  <c r="O2755" i="144" s="1"/>
  <c r="N2754" i="144"/>
  <c r="O2754" i="144" s="1"/>
  <c r="N2753" i="144"/>
  <c r="O2753" i="144" s="1"/>
  <c r="N2752" i="144"/>
  <c r="O2752" i="144" s="1"/>
  <c r="N2751" i="144"/>
  <c r="O2751" i="144" s="1"/>
  <c r="N2750" i="144"/>
  <c r="O2750" i="144" s="1"/>
  <c r="N2749" i="144"/>
  <c r="O2749" i="144" s="1"/>
  <c r="N2748" i="144"/>
  <c r="O2748" i="144" s="1"/>
  <c r="N2747" i="144"/>
  <c r="O2747" i="144" s="1"/>
  <c r="N2746" i="144"/>
  <c r="O2746" i="144" s="1"/>
  <c r="N2745" i="144"/>
  <c r="O2745" i="144" s="1"/>
  <c r="N2744" i="144"/>
  <c r="O2744" i="144" s="1"/>
  <c r="N2743" i="144"/>
  <c r="O2743" i="144" s="1"/>
  <c r="N2742" i="144"/>
  <c r="O2742" i="144" s="1"/>
  <c r="N2741" i="144"/>
  <c r="O2741" i="144" s="1"/>
  <c r="N2740" i="144"/>
  <c r="O2740" i="144" s="1"/>
  <c r="N2739" i="144"/>
  <c r="O2739" i="144" s="1"/>
  <c r="N2738" i="144"/>
  <c r="O2738" i="144" s="1"/>
  <c r="N2737" i="144"/>
  <c r="O2737" i="144" s="1"/>
  <c r="N2736" i="144"/>
  <c r="O2736" i="144" s="1"/>
  <c r="N2735" i="144"/>
  <c r="O2735" i="144" s="1"/>
  <c r="N2734" i="144"/>
  <c r="O2734" i="144" s="1"/>
  <c r="N2733" i="144"/>
  <c r="O2733" i="144" s="1"/>
  <c r="N2732" i="144"/>
  <c r="O2732" i="144" s="1"/>
  <c r="N2731" i="144"/>
  <c r="O2731" i="144" s="1"/>
  <c r="N2730" i="144"/>
  <c r="O2730" i="144" s="1"/>
  <c r="N2729" i="144"/>
  <c r="O2729" i="144" s="1"/>
  <c r="N2728" i="144"/>
  <c r="O2728" i="144" s="1"/>
  <c r="N2727" i="144"/>
  <c r="O2727" i="144" s="1"/>
  <c r="N2726" i="144"/>
  <c r="O2726" i="144" s="1"/>
  <c r="N2725" i="144"/>
  <c r="O2725" i="144" s="1"/>
  <c r="N2724" i="144"/>
  <c r="O2724" i="144" s="1"/>
  <c r="N2723" i="144"/>
  <c r="O2723" i="144" s="1"/>
  <c r="N2722" i="144"/>
  <c r="O2722" i="144" s="1"/>
  <c r="N2721" i="144"/>
  <c r="O2721" i="144" s="1"/>
  <c r="N2720" i="144"/>
  <c r="O2720" i="144" s="1"/>
  <c r="N2719" i="144"/>
  <c r="O2719" i="144" s="1"/>
  <c r="N2718" i="144"/>
  <c r="O2718" i="144" s="1"/>
  <c r="N2717" i="144"/>
  <c r="O2717" i="144" s="1"/>
  <c r="N2716" i="144"/>
  <c r="O2716" i="144" s="1"/>
  <c r="N2715" i="144"/>
  <c r="O2715" i="144" s="1"/>
  <c r="N2714" i="144"/>
  <c r="O2714" i="144" s="1"/>
  <c r="N2713" i="144"/>
  <c r="O2713" i="144" s="1"/>
  <c r="N2712" i="144"/>
  <c r="O2712" i="144" s="1"/>
  <c r="N2711" i="144"/>
  <c r="O2711" i="144" s="1"/>
  <c r="N2710" i="144"/>
  <c r="O2710" i="144" s="1"/>
  <c r="N2709" i="144"/>
  <c r="O2709" i="144" s="1"/>
  <c r="N2708" i="144"/>
  <c r="O2708" i="144" s="1"/>
  <c r="O2707" i="144"/>
  <c r="N2707" i="144"/>
  <c r="N2706" i="144"/>
  <c r="O2706" i="144" s="1"/>
  <c r="N2705" i="144"/>
  <c r="O2705" i="144" s="1"/>
  <c r="N2704" i="144"/>
  <c r="O2704" i="144" s="1"/>
  <c r="N2703" i="144"/>
  <c r="O2703" i="144" s="1"/>
  <c r="N2702" i="144"/>
  <c r="O2702" i="144" s="1"/>
  <c r="N2701" i="144"/>
  <c r="O2701" i="144" s="1"/>
  <c r="N2700" i="144"/>
  <c r="O2700" i="144" s="1"/>
  <c r="N2699" i="144"/>
  <c r="O2699" i="144" s="1"/>
  <c r="N2698" i="144"/>
  <c r="O2698" i="144" s="1"/>
  <c r="N2697" i="144"/>
  <c r="O2697" i="144" s="1"/>
  <c r="N2696" i="144"/>
  <c r="O2696" i="144" s="1"/>
  <c r="N2695" i="144"/>
  <c r="O2695" i="144" s="1"/>
  <c r="N2694" i="144"/>
  <c r="O2694" i="144" s="1"/>
  <c r="N2693" i="144"/>
  <c r="O2693" i="144" s="1"/>
  <c r="N2692" i="144"/>
  <c r="O2692" i="144" s="1"/>
  <c r="N2691" i="144"/>
  <c r="O2691" i="144" s="1"/>
  <c r="N2690" i="144"/>
  <c r="O2690" i="144" s="1"/>
  <c r="N2689" i="144"/>
  <c r="O2689" i="144" s="1"/>
  <c r="N2688" i="144"/>
  <c r="O2688" i="144" s="1"/>
  <c r="N2687" i="144"/>
  <c r="O2687" i="144" s="1"/>
  <c r="N2686" i="144"/>
  <c r="O2686" i="144" s="1"/>
  <c r="N2685" i="144"/>
  <c r="O2685" i="144" s="1"/>
  <c r="N2684" i="144"/>
  <c r="O2684" i="144" s="1"/>
  <c r="N2683" i="144"/>
  <c r="O2683" i="144" s="1"/>
  <c r="N2682" i="144"/>
  <c r="O2682" i="144" s="1"/>
  <c r="N2681" i="144"/>
  <c r="O2681" i="144" s="1"/>
  <c r="N2680" i="144"/>
  <c r="O2680" i="144" s="1"/>
  <c r="N2679" i="144"/>
  <c r="O2679" i="144" s="1"/>
  <c r="N2678" i="144"/>
  <c r="O2678" i="144" s="1"/>
  <c r="N2677" i="144"/>
  <c r="O2677" i="144" s="1"/>
  <c r="N2676" i="144"/>
  <c r="O2676" i="144" s="1"/>
  <c r="N2675" i="144"/>
  <c r="O2675" i="144" s="1"/>
  <c r="N2674" i="144"/>
  <c r="O2674" i="144" s="1"/>
  <c r="N2673" i="144"/>
  <c r="O2673" i="144" s="1"/>
  <c r="N2672" i="144"/>
  <c r="O2672" i="144" s="1"/>
  <c r="N2671" i="144"/>
  <c r="O2671" i="144" s="1"/>
  <c r="N2670" i="144"/>
  <c r="O2670" i="144" s="1"/>
  <c r="N2669" i="144"/>
  <c r="O2669" i="144" s="1"/>
  <c r="N2668" i="144"/>
  <c r="O2668" i="144" s="1"/>
  <c r="N2667" i="144"/>
  <c r="O2667" i="144" s="1"/>
  <c r="N2666" i="144"/>
  <c r="O2666" i="144" s="1"/>
  <c r="N2665" i="144"/>
  <c r="O2665" i="144" s="1"/>
  <c r="N2664" i="144"/>
  <c r="O2664" i="144" s="1"/>
  <c r="N2663" i="144"/>
  <c r="O2663" i="144" s="1"/>
  <c r="N2662" i="144"/>
  <c r="O2662" i="144" s="1"/>
  <c r="N2661" i="144"/>
  <c r="O2661" i="144" s="1"/>
  <c r="N2660" i="144"/>
  <c r="O2660" i="144" s="1"/>
  <c r="O2659" i="144"/>
  <c r="N2659" i="144"/>
  <c r="N2658" i="144"/>
  <c r="O2658" i="144" s="1"/>
  <c r="N2657" i="144"/>
  <c r="O2657" i="144" s="1"/>
  <c r="N2656" i="144"/>
  <c r="O2656" i="144" s="1"/>
  <c r="N2655" i="144"/>
  <c r="O2655" i="144" s="1"/>
  <c r="N2654" i="144"/>
  <c r="O2654" i="144" s="1"/>
  <c r="N2653" i="144"/>
  <c r="O2653" i="144" s="1"/>
  <c r="N2652" i="144"/>
  <c r="O2652" i="144" s="1"/>
  <c r="N2651" i="144"/>
  <c r="O2651" i="144" s="1"/>
  <c r="N2650" i="144"/>
  <c r="O2650" i="144" s="1"/>
  <c r="N2649" i="144"/>
  <c r="O2649" i="144" s="1"/>
  <c r="N2648" i="144"/>
  <c r="O2648" i="144" s="1"/>
  <c r="N2647" i="144"/>
  <c r="O2647" i="144" s="1"/>
  <c r="N2646" i="144"/>
  <c r="O2646" i="144" s="1"/>
  <c r="N2645" i="144"/>
  <c r="O2645" i="144" s="1"/>
  <c r="O2644" i="144"/>
  <c r="N2644" i="144"/>
  <c r="N2643" i="144"/>
  <c r="O2643" i="144" s="1"/>
  <c r="N2642" i="144"/>
  <c r="O2642" i="144" s="1"/>
  <c r="N2641" i="144"/>
  <c r="O2641" i="144" s="1"/>
  <c r="N2640" i="144"/>
  <c r="O2640" i="144" s="1"/>
  <c r="N2639" i="144"/>
  <c r="O2639" i="144" s="1"/>
  <c r="N2638" i="144"/>
  <c r="O2638" i="144" s="1"/>
  <c r="N2637" i="144"/>
  <c r="O2637" i="144" s="1"/>
  <c r="N2636" i="144"/>
  <c r="O2636" i="144" s="1"/>
  <c r="N2635" i="144"/>
  <c r="O2635" i="144" s="1"/>
  <c r="N2634" i="144"/>
  <c r="O2634" i="144" s="1"/>
  <c r="N2633" i="144"/>
  <c r="O2633" i="144" s="1"/>
  <c r="N2632" i="144"/>
  <c r="O2632" i="144" s="1"/>
  <c r="N2631" i="144"/>
  <c r="O2631" i="144" s="1"/>
  <c r="N2630" i="144"/>
  <c r="O2630" i="144" s="1"/>
  <c r="N2629" i="144"/>
  <c r="O2629" i="144" s="1"/>
  <c r="N2628" i="144"/>
  <c r="O2628" i="144" s="1"/>
  <c r="N2627" i="144"/>
  <c r="O2627" i="144" s="1"/>
  <c r="N2626" i="144"/>
  <c r="O2626" i="144" s="1"/>
  <c r="N2625" i="144"/>
  <c r="O2625" i="144" s="1"/>
  <c r="N2624" i="144"/>
  <c r="O2624" i="144" s="1"/>
  <c r="N2623" i="144"/>
  <c r="O2623" i="144" s="1"/>
  <c r="N2622" i="144"/>
  <c r="O2622" i="144" s="1"/>
  <c r="N2621" i="144"/>
  <c r="O2621" i="144" s="1"/>
  <c r="N2620" i="144"/>
  <c r="O2620" i="144" s="1"/>
  <c r="N2619" i="144"/>
  <c r="O2619" i="144" s="1"/>
  <c r="N2618" i="144"/>
  <c r="O2618" i="144" s="1"/>
  <c r="N2617" i="144"/>
  <c r="O2617" i="144" s="1"/>
  <c r="N2616" i="144"/>
  <c r="O2616" i="144" s="1"/>
  <c r="N2615" i="144"/>
  <c r="O2615" i="144" s="1"/>
  <c r="N2614" i="144"/>
  <c r="O2614" i="144" s="1"/>
  <c r="N2613" i="144"/>
  <c r="O2613" i="144" s="1"/>
  <c r="N2612" i="144"/>
  <c r="O2612" i="144" s="1"/>
  <c r="N2611" i="144"/>
  <c r="O2611" i="144" s="1"/>
  <c r="N2610" i="144"/>
  <c r="O2610" i="144" s="1"/>
  <c r="N2609" i="144"/>
  <c r="O2609" i="144" s="1"/>
  <c r="N2608" i="144"/>
  <c r="O2608" i="144" s="1"/>
  <c r="N2607" i="144"/>
  <c r="O2607" i="144" s="1"/>
  <c r="N2606" i="144"/>
  <c r="O2606" i="144" s="1"/>
  <c r="N2605" i="144"/>
  <c r="O2605" i="144" s="1"/>
  <c r="N2604" i="144"/>
  <c r="O2604" i="144" s="1"/>
  <c r="N2603" i="144"/>
  <c r="O2603" i="144" s="1"/>
  <c r="N2602" i="144"/>
  <c r="O2602" i="144" s="1"/>
  <c r="N2601" i="144"/>
  <c r="O2601" i="144" s="1"/>
  <c r="N2600" i="144"/>
  <c r="O2600" i="144" s="1"/>
  <c r="N2599" i="144"/>
  <c r="O2599" i="144" s="1"/>
  <c r="N2598" i="144"/>
  <c r="O2598" i="144" s="1"/>
  <c r="N2597" i="144"/>
  <c r="O2597" i="144" s="1"/>
  <c r="N2596" i="144"/>
  <c r="O2596" i="144" s="1"/>
  <c r="N2595" i="144"/>
  <c r="O2595" i="144" s="1"/>
  <c r="N2594" i="144"/>
  <c r="O2594" i="144" s="1"/>
  <c r="N2593" i="144"/>
  <c r="O2593" i="144" s="1"/>
  <c r="N2592" i="144"/>
  <c r="O2592" i="144" s="1"/>
  <c r="N2591" i="144"/>
  <c r="O2591" i="144" s="1"/>
  <c r="N2590" i="144"/>
  <c r="O2590" i="144" s="1"/>
  <c r="N2589" i="144"/>
  <c r="O2589" i="144" s="1"/>
  <c r="N2588" i="144"/>
  <c r="O2588" i="144" s="1"/>
  <c r="N2587" i="144"/>
  <c r="O2587" i="144" s="1"/>
  <c r="N2586" i="144"/>
  <c r="O2586" i="144" s="1"/>
  <c r="N2585" i="144"/>
  <c r="O2585" i="144" s="1"/>
  <c r="N2584" i="144"/>
  <c r="O2584" i="144" s="1"/>
  <c r="N2583" i="144"/>
  <c r="O2583" i="144" s="1"/>
  <c r="N2582" i="144"/>
  <c r="O2582" i="144" s="1"/>
  <c r="N2581" i="144"/>
  <c r="O2581" i="144" s="1"/>
  <c r="N2580" i="144"/>
  <c r="O2580" i="144" s="1"/>
  <c r="N2579" i="144"/>
  <c r="O2579" i="144" s="1"/>
  <c r="N2578" i="144"/>
  <c r="O2578" i="144" s="1"/>
  <c r="N2577" i="144"/>
  <c r="O2577" i="144" s="1"/>
  <c r="O2576" i="144"/>
  <c r="N2576" i="144"/>
  <c r="N2575" i="144"/>
  <c r="O2575" i="144" s="1"/>
  <c r="N2574" i="144"/>
  <c r="O2574" i="144" s="1"/>
  <c r="N2573" i="144"/>
  <c r="O2573" i="144" s="1"/>
  <c r="N2572" i="144"/>
  <c r="O2572" i="144" s="1"/>
  <c r="N2571" i="144"/>
  <c r="O2571" i="144" s="1"/>
  <c r="N2570" i="144"/>
  <c r="O2570" i="144" s="1"/>
  <c r="N2569" i="144"/>
  <c r="O2569" i="144" s="1"/>
  <c r="N2568" i="144"/>
  <c r="O2568" i="144" s="1"/>
  <c r="N2567" i="144"/>
  <c r="O2567" i="144" s="1"/>
  <c r="N2566" i="144"/>
  <c r="O2566" i="144" s="1"/>
  <c r="N2565" i="144"/>
  <c r="O2565" i="144" s="1"/>
  <c r="N2564" i="144"/>
  <c r="O2564" i="144" s="1"/>
  <c r="N2563" i="144"/>
  <c r="O2563" i="144" s="1"/>
  <c r="N2562" i="144"/>
  <c r="O2562" i="144" s="1"/>
  <c r="N2561" i="144"/>
  <c r="O2561" i="144" s="1"/>
  <c r="N2560" i="144"/>
  <c r="O2560" i="144" s="1"/>
  <c r="N2559" i="144"/>
  <c r="O2559" i="144" s="1"/>
  <c r="N2558" i="144"/>
  <c r="O2558" i="144" s="1"/>
  <c r="N2557" i="144"/>
  <c r="O2557" i="144" s="1"/>
  <c r="N2556" i="144"/>
  <c r="O2556" i="144" s="1"/>
  <c r="N2555" i="144"/>
  <c r="O2555" i="144" s="1"/>
  <c r="N2554" i="144"/>
  <c r="O2554" i="144" s="1"/>
  <c r="N2553" i="144"/>
  <c r="O2553" i="144" s="1"/>
  <c r="N2552" i="144"/>
  <c r="O2552" i="144" s="1"/>
  <c r="N2551" i="144"/>
  <c r="O2551" i="144" s="1"/>
  <c r="N2550" i="144"/>
  <c r="O2550" i="144" s="1"/>
  <c r="N2549" i="144"/>
  <c r="O2549" i="144" s="1"/>
  <c r="N2548" i="144"/>
  <c r="O2548" i="144" s="1"/>
  <c r="N2547" i="144"/>
  <c r="O2547" i="144" s="1"/>
  <c r="N2546" i="144"/>
  <c r="O2546" i="144" s="1"/>
  <c r="N2545" i="144"/>
  <c r="O2545" i="144" s="1"/>
  <c r="N2544" i="144"/>
  <c r="O2544" i="144" s="1"/>
  <c r="N2543" i="144"/>
  <c r="O2543" i="144" s="1"/>
  <c r="N2542" i="144"/>
  <c r="O2542" i="144" s="1"/>
  <c r="N2541" i="144"/>
  <c r="O2541" i="144" s="1"/>
  <c r="N2540" i="144"/>
  <c r="O2540" i="144" s="1"/>
  <c r="N2539" i="144"/>
  <c r="O2539" i="144" s="1"/>
  <c r="N2538" i="144"/>
  <c r="O2538" i="144" s="1"/>
  <c r="N2537" i="144"/>
  <c r="O2537" i="144" s="1"/>
  <c r="N2536" i="144"/>
  <c r="O2536" i="144" s="1"/>
  <c r="N2535" i="144"/>
  <c r="O2535" i="144" s="1"/>
  <c r="N2534" i="144"/>
  <c r="O2534" i="144" s="1"/>
  <c r="N2533" i="144"/>
  <c r="O2533" i="144" s="1"/>
  <c r="N2532" i="144"/>
  <c r="O2532" i="144" s="1"/>
  <c r="N2531" i="144"/>
  <c r="O2531" i="144" s="1"/>
  <c r="N2530" i="144"/>
  <c r="O2530" i="144" s="1"/>
  <c r="N2529" i="144"/>
  <c r="O2529" i="144" s="1"/>
  <c r="N2528" i="144"/>
  <c r="O2528" i="144" s="1"/>
  <c r="N2527" i="144"/>
  <c r="O2527" i="144" s="1"/>
  <c r="N2526" i="144"/>
  <c r="O2526" i="144" s="1"/>
  <c r="N2525" i="144"/>
  <c r="O2525" i="144" s="1"/>
  <c r="N2524" i="144"/>
  <c r="O2524" i="144" s="1"/>
  <c r="N2523" i="144"/>
  <c r="O2523" i="144" s="1"/>
  <c r="N2522" i="144"/>
  <c r="O2522" i="144" s="1"/>
  <c r="N2521" i="144"/>
  <c r="O2521" i="144" s="1"/>
  <c r="N2520" i="144"/>
  <c r="O2520" i="144" s="1"/>
  <c r="N2519" i="144"/>
  <c r="O2519" i="144" s="1"/>
  <c r="N2518" i="144"/>
  <c r="O2518" i="144" s="1"/>
  <c r="N2517" i="144"/>
  <c r="O2517" i="144" s="1"/>
  <c r="N2516" i="144"/>
  <c r="O2516" i="144" s="1"/>
  <c r="N2515" i="144"/>
  <c r="O2515" i="144" s="1"/>
  <c r="N2514" i="144"/>
  <c r="O2514" i="144" s="1"/>
  <c r="N2513" i="144"/>
  <c r="O2513" i="144" s="1"/>
  <c r="N2512" i="144"/>
  <c r="O2512" i="144" s="1"/>
  <c r="N2511" i="144"/>
  <c r="O2511" i="144" s="1"/>
  <c r="N2510" i="144"/>
  <c r="O2510" i="144" s="1"/>
  <c r="N2509" i="144"/>
  <c r="O2509" i="144" s="1"/>
  <c r="N2508" i="144"/>
  <c r="O2508" i="144" s="1"/>
  <c r="N2507" i="144"/>
  <c r="O2507" i="144" s="1"/>
  <c r="N2506" i="144"/>
  <c r="O2506" i="144" s="1"/>
  <c r="N2505" i="144"/>
  <c r="O2505" i="144" s="1"/>
  <c r="N2504" i="144"/>
  <c r="O2504" i="144" s="1"/>
  <c r="N2503" i="144"/>
  <c r="O2503" i="144" s="1"/>
  <c r="N2502" i="144"/>
  <c r="O2502" i="144" s="1"/>
  <c r="N2501" i="144"/>
  <c r="O2501" i="144" s="1"/>
  <c r="N2500" i="144"/>
  <c r="O2500" i="144" s="1"/>
  <c r="N2499" i="144"/>
  <c r="O2499" i="144" s="1"/>
  <c r="N2498" i="144"/>
  <c r="O2498" i="144" s="1"/>
  <c r="N2497" i="144"/>
  <c r="O2497" i="144" s="1"/>
  <c r="N2496" i="144"/>
  <c r="O2496" i="144" s="1"/>
  <c r="N2495" i="144"/>
  <c r="O2495" i="144" s="1"/>
  <c r="N2494" i="144"/>
  <c r="O2494" i="144" s="1"/>
  <c r="N2493" i="144"/>
  <c r="O2493" i="144" s="1"/>
  <c r="N2492" i="144"/>
  <c r="O2492" i="144" s="1"/>
  <c r="N2491" i="144"/>
  <c r="O2491" i="144" s="1"/>
  <c r="N2490" i="144"/>
  <c r="O2490" i="144" s="1"/>
  <c r="N2489" i="144"/>
  <c r="O2489" i="144" s="1"/>
  <c r="N2488" i="144"/>
  <c r="O2488" i="144" s="1"/>
  <c r="N2487" i="144"/>
  <c r="O2487" i="144" s="1"/>
  <c r="N2486" i="144"/>
  <c r="O2486" i="144" s="1"/>
  <c r="N2485" i="144"/>
  <c r="O2485" i="144" s="1"/>
  <c r="N2484" i="144"/>
  <c r="O2484" i="144" s="1"/>
  <c r="N2483" i="144"/>
  <c r="O2483" i="144" s="1"/>
  <c r="N2482" i="144"/>
  <c r="O2482" i="144" s="1"/>
  <c r="N2481" i="144"/>
  <c r="O2481" i="144" s="1"/>
  <c r="N2480" i="144"/>
  <c r="O2480" i="144" s="1"/>
  <c r="N2479" i="144"/>
  <c r="O2479" i="144" s="1"/>
  <c r="N2478" i="144"/>
  <c r="O2478" i="144" s="1"/>
  <c r="N2477" i="144"/>
  <c r="O2477" i="144" s="1"/>
  <c r="N2476" i="144"/>
  <c r="O2476" i="144" s="1"/>
  <c r="N2475" i="144"/>
  <c r="O2475" i="144" s="1"/>
  <c r="N2474" i="144"/>
  <c r="O2474" i="144" s="1"/>
  <c r="N2473" i="144"/>
  <c r="O2473" i="144" s="1"/>
  <c r="N2472" i="144"/>
  <c r="O2472" i="144" s="1"/>
  <c r="N2471" i="144"/>
  <c r="O2471" i="144" s="1"/>
  <c r="N2470" i="144"/>
  <c r="O2470" i="144" s="1"/>
  <c r="N2469" i="144"/>
  <c r="O2469" i="144" s="1"/>
  <c r="N2468" i="144"/>
  <c r="O2468" i="144" s="1"/>
  <c r="N2467" i="144"/>
  <c r="O2467" i="144" s="1"/>
  <c r="N2466" i="144"/>
  <c r="O2466" i="144" s="1"/>
  <c r="N2465" i="144"/>
  <c r="O2465" i="144" s="1"/>
  <c r="N2464" i="144"/>
  <c r="O2464" i="144" s="1"/>
  <c r="N2463" i="144"/>
  <c r="O2463" i="144" s="1"/>
  <c r="N2462" i="144"/>
  <c r="O2462" i="144" s="1"/>
  <c r="N2461" i="144"/>
  <c r="O2461" i="144" s="1"/>
  <c r="N2460" i="144"/>
  <c r="O2460" i="144" s="1"/>
  <c r="N2459" i="144"/>
  <c r="O2459" i="144" s="1"/>
  <c r="N2458" i="144"/>
  <c r="O2458" i="144" s="1"/>
  <c r="N2457" i="144"/>
  <c r="O2457" i="144" s="1"/>
  <c r="N2456" i="144"/>
  <c r="O2456" i="144" s="1"/>
  <c r="N2455" i="144"/>
  <c r="O2455" i="144" s="1"/>
  <c r="N2454" i="144"/>
  <c r="O2454" i="144" s="1"/>
  <c r="N2453" i="144"/>
  <c r="O2453" i="144" s="1"/>
  <c r="N2452" i="144"/>
  <c r="O2452" i="144" s="1"/>
  <c r="N2451" i="144"/>
  <c r="O2451" i="144" s="1"/>
  <c r="N2450" i="144"/>
  <c r="O2450" i="144" s="1"/>
  <c r="O2449" i="144"/>
  <c r="N2449" i="144"/>
  <c r="N2448" i="144"/>
  <c r="O2448" i="144" s="1"/>
  <c r="N2447" i="144"/>
  <c r="O2447" i="144" s="1"/>
  <c r="N2446" i="144"/>
  <c r="O2446" i="144" s="1"/>
  <c r="N2445" i="144"/>
  <c r="O2445" i="144" s="1"/>
  <c r="N2444" i="144"/>
  <c r="O2444" i="144" s="1"/>
  <c r="N2443" i="144"/>
  <c r="O2443" i="144" s="1"/>
  <c r="N2442" i="144"/>
  <c r="O2442" i="144" s="1"/>
  <c r="N2441" i="144"/>
  <c r="O2441" i="144" s="1"/>
  <c r="N2440" i="144"/>
  <c r="O2440" i="144" s="1"/>
  <c r="N2439" i="144"/>
  <c r="O2439" i="144" s="1"/>
  <c r="N2438" i="144"/>
  <c r="O2438" i="144" s="1"/>
  <c r="N2437" i="144"/>
  <c r="O2437" i="144" s="1"/>
  <c r="N2436" i="144"/>
  <c r="O2436" i="144" s="1"/>
  <c r="N2435" i="144"/>
  <c r="O2435" i="144" s="1"/>
  <c r="N2434" i="144"/>
  <c r="O2434" i="144" s="1"/>
  <c r="N2433" i="144"/>
  <c r="O2433" i="144" s="1"/>
  <c r="N2432" i="144"/>
  <c r="O2432" i="144" s="1"/>
  <c r="N2431" i="144"/>
  <c r="O2431" i="144" s="1"/>
  <c r="N2430" i="144"/>
  <c r="O2430" i="144" s="1"/>
  <c r="N2429" i="144"/>
  <c r="O2429" i="144" s="1"/>
  <c r="N2428" i="144"/>
  <c r="O2428" i="144" s="1"/>
  <c r="N2427" i="144"/>
  <c r="O2427" i="144" s="1"/>
  <c r="N2426" i="144"/>
  <c r="O2426" i="144" s="1"/>
  <c r="N2425" i="144"/>
  <c r="O2425" i="144" s="1"/>
  <c r="N2424" i="144"/>
  <c r="O2424" i="144" s="1"/>
  <c r="N2423" i="144"/>
  <c r="O2423" i="144" s="1"/>
  <c r="N2422" i="144"/>
  <c r="O2422" i="144" s="1"/>
  <c r="N2421" i="144"/>
  <c r="O2421" i="144" s="1"/>
  <c r="N2420" i="144"/>
  <c r="O2420" i="144" s="1"/>
  <c r="N2419" i="144"/>
  <c r="O2419" i="144" s="1"/>
  <c r="N2418" i="144"/>
  <c r="O2418" i="144" s="1"/>
  <c r="N2417" i="144"/>
  <c r="O2417" i="144" s="1"/>
  <c r="N2416" i="144"/>
  <c r="O2416" i="144" s="1"/>
  <c r="N2415" i="144"/>
  <c r="O2415" i="144" s="1"/>
  <c r="N2414" i="144"/>
  <c r="O2414" i="144" s="1"/>
  <c r="N2413" i="144"/>
  <c r="O2413" i="144" s="1"/>
  <c r="N2412" i="144"/>
  <c r="O2412" i="144" s="1"/>
  <c r="N2411" i="144"/>
  <c r="O2411" i="144" s="1"/>
  <c r="N2410" i="144"/>
  <c r="O2410" i="144" s="1"/>
  <c r="N2409" i="144"/>
  <c r="O2409" i="144" s="1"/>
  <c r="N2408" i="144"/>
  <c r="O2408" i="144" s="1"/>
  <c r="N2407" i="144"/>
  <c r="O2407" i="144" s="1"/>
  <c r="N2406" i="144"/>
  <c r="O2406" i="144" s="1"/>
  <c r="N2405" i="144"/>
  <c r="O2405" i="144" s="1"/>
  <c r="N2404" i="144"/>
  <c r="O2404" i="144" s="1"/>
  <c r="N2403" i="144"/>
  <c r="O2403" i="144" s="1"/>
  <c r="N2402" i="144"/>
  <c r="O2402" i="144" s="1"/>
  <c r="N2401" i="144"/>
  <c r="O2401" i="144" s="1"/>
  <c r="N2400" i="144"/>
  <c r="O2400" i="144" s="1"/>
  <c r="N2399" i="144"/>
  <c r="O2399" i="144" s="1"/>
  <c r="N2398" i="144"/>
  <c r="O2398" i="144" s="1"/>
  <c r="N2397" i="144"/>
  <c r="O2397" i="144" s="1"/>
  <c r="N2396" i="144"/>
  <c r="O2396" i="144" s="1"/>
  <c r="N2395" i="144"/>
  <c r="O2395" i="144" s="1"/>
  <c r="N2394" i="144"/>
  <c r="O2394" i="144" s="1"/>
  <c r="N2393" i="144"/>
  <c r="O2393" i="144" s="1"/>
  <c r="N2392" i="144"/>
  <c r="O2392" i="144" s="1"/>
  <c r="N2391" i="144"/>
  <c r="O2391" i="144" s="1"/>
  <c r="N2390" i="144"/>
  <c r="O2390" i="144" s="1"/>
  <c r="N2389" i="144"/>
  <c r="O2389" i="144" s="1"/>
  <c r="N2388" i="144"/>
  <c r="O2388" i="144" s="1"/>
  <c r="N2387" i="144"/>
  <c r="O2387" i="144" s="1"/>
  <c r="N2386" i="144"/>
  <c r="O2386" i="144" s="1"/>
  <c r="N2385" i="144"/>
  <c r="O2385" i="144" s="1"/>
  <c r="N2384" i="144"/>
  <c r="O2384" i="144" s="1"/>
  <c r="N2383" i="144"/>
  <c r="O2383" i="144" s="1"/>
  <c r="N2382" i="144"/>
  <c r="O2382" i="144" s="1"/>
  <c r="N2381" i="144"/>
  <c r="O2381" i="144" s="1"/>
  <c r="N2380" i="144"/>
  <c r="O2380" i="144" s="1"/>
  <c r="N2379" i="144"/>
  <c r="O2379" i="144" s="1"/>
  <c r="N2378" i="144"/>
  <c r="O2378" i="144" s="1"/>
  <c r="N2377" i="144"/>
  <c r="O2377" i="144" s="1"/>
  <c r="N2376" i="144"/>
  <c r="O2376" i="144" s="1"/>
  <c r="N2375" i="144"/>
  <c r="O2375" i="144" s="1"/>
  <c r="N2374" i="144"/>
  <c r="O2374" i="144" s="1"/>
  <c r="N2373" i="144"/>
  <c r="O2373" i="144" s="1"/>
  <c r="N2372" i="144"/>
  <c r="O2372" i="144" s="1"/>
  <c r="N2371" i="144"/>
  <c r="O2371" i="144" s="1"/>
  <c r="N2370" i="144"/>
  <c r="O2370" i="144" s="1"/>
  <c r="N2369" i="144"/>
  <c r="O2369" i="144" s="1"/>
  <c r="N2368" i="144"/>
  <c r="O2368" i="144" s="1"/>
  <c r="N2367" i="144"/>
  <c r="O2367" i="144" s="1"/>
  <c r="N2366" i="144"/>
  <c r="O2366" i="144" s="1"/>
  <c r="N2365" i="144"/>
  <c r="O2365" i="144" s="1"/>
  <c r="N2364" i="144"/>
  <c r="O2364" i="144" s="1"/>
  <c r="N2363" i="144"/>
  <c r="O2363" i="144" s="1"/>
  <c r="N2362" i="144"/>
  <c r="O2362" i="144" s="1"/>
  <c r="N2361" i="144"/>
  <c r="O2361" i="144" s="1"/>
  <c r="N2360" i="144"/>
  <c r="O2360" i="144" s="1"/>
  <c r="N2359" i="144"/>
  <c r="O2359" i="144" s="1"/>
  <c r="N2358" i="144"/>
  <c r="O2358" i="144" s="1"/>
  <c r="N2357" i="144"/>
  <c r="O2357" i="144" s="1"/>
  <c r="N2356" i="144"/>
  <c r="O2356" i="144" s="1"/>
  <c r="N2355" i="144"/>
  <c r="O2355" i="144" s="1"/>
  <c r="N2354" i="144"/>
  <c r="O2354" i="144" s="1"/>
  <c r="N2353" i="144"/>
  <c r="O2353" i="144" s="1"/>
  <c r="N2352" i="144"/>
  <c r="O2352" i="144" s="1"/>
  <c r="N2351" i="144"/>
  <c r="O2351" i="144" s="1"/>
  <c r="N2350" i="144"/>
  <c r="O2350" i="144" s="1"/>
  <c r="O2349" i="144"/>
  <c r="N2349" i="144"/>
  <c r="N2348" i="144"/>
  <c r="O2348" i="144" s="1"/>
  <c r="N2347" i="144"/>
  <c r="O2347" i="144" s="1"/>
  <c r="N2346" i="144"/>
  <c r="O2346" i="144" s="1"/>
  <c r="N2345" i="144"/>
  <c r="O2345" i="144" s="1"/>
  <c r="N2344" i="144"/>
  <c r="O2344" i="144" s="1"/>
  <c r="N2343" i="144"/>
  <c r="O2343" i="144" s="1"/>
  <c r="N2342" i="144"/>
  <c r="O2342" i="144" s="1"/>
  <c r="N2341" i="144"/>
  <c r="O2341" i="144" s="1"/>
  <c r="N2340" i="144"/>
  <c r="O2340" i="144" s="1"/>
  <c r="N2339" i="144"/>
  <c r="O2339" i="144" s="1"/>
  <c r="N2338" i="144"/>
  <c r="O2338" i="144" s="1"/>
  <c r="N2337" i="144"/>
  <c r="O2337" i="144" s="1"/>
  <c r="N2336" i="144"/>
  <c r="O2336" i="144" s="1"/>
  <c r="N2335" i="144"/>
  <c r="O2335" i="144" s="1"/>
  <c r="N2334" i="144"/>
  <c r="O2334" i="144" s="1"/>
  <c r="N2333" i="144"/>
  <c r="O2333" i="144" s="1"/>
  <c r="N2332" i="144"/>
  <c r="O2332" i="144" s="1"/>
  <c r="N2331" i="144"/>
  <c r="O2331" i="144" s="1"/>
  <c r="N2330" i="144"/>
  <c r="O2330" i="144" s="1"/>
  <c r="N2329" i="144"/>
  <c r="O2329" i="144" s="1"/>
  <c r="N2328" i="144"/>
  <c r="O2328" i="144" s="1"/>
  <c r="N2327" i="144"/>
  <c r="O2327" i="144" s="1"/>
  <c r="N2326" i="144"/>
  <c r="O2326" i="144" s="1"/>
  <c r="N2325" i="144"/>
  <c r="O2325" i="144" s="1"/>
  <c r="N2324" i="144"/>
  <c r="O2324" i="144" s="1"/>
  <c r="N2323" i="144"/>
  <c r="O2323" i="144" s="1"/>
  <c r="N2322" i="144"/>
  <c r="O2322" i="144" s="1"/>
  <c r="O2321" i="144"/>
  <c r="N2321" i="144"/>
  <c r="N2320" i="144"/>
  <c r="O2320" i="144" s="1"/>
  <c r="N2319" i="144"/>
  <c r="O2319" i="144" s="1"/>
  <c r="N2318" i="144"/>
  <c r="O2318" i="144" s="1"/>
  <c r="N2317" i="144"/>
  <c r="O2317" i="144" s="1"/>
  <c r="N2316" i="144"/>
  <c r="O2316" i="144" s="1"/>
  <c r="N2315" i="144"/>
  <c r="O2315" i="144" s="1"/>
  <c r="N2314" i="144"/>
  <c r="O2314" i="144" s="1"/>
  <c r="N2313" i="144"/>
  <c r="O2313" i="144" s="1"/>
  <c r="N2312" i="144"/>
  <c r="O2312" i="144" s="1"/>
  <c r="N2311" i="144"/>
  <c r="O2311" i="144" s="1"/>
  <c r="N2310" i="144"/>
  <c r="O2310" i="144" s="1"/>
  <c r="N2309" i="144"/>
  <c r="O2309" i="144" s="1"/>
  <c r="N2308" i="144"/>
  <c r="O2308" i="144" s="1"/>
  <c r="N2307" i="144"/>
  <c r="O2307" i="144" s="1"/>
  <c r="N2306" i="144"/>
  <c r="O2306" i="144" s="1"/>
  <c r="N2305" i="144"/>
  <c r="O2305" i="144" s="1"/>
  <c r="N2304" i="144"/>
  <c r="O2304" i="144" s="1"/>
  <c r="N2303" i="144"/>
  <c r="O2303" i="144" s="1"/>
  <c r="N2302" i="144"/>
  <c r="O2302" i="144" s="1"/>
  <c r="N2301" i="144"/>
  <c r="O2301" i="144" s="1"/>
  <c r="N2300" i="144"/>
  <c r="O2300" i="144" s="1"/>
  <c r="N2299" i="144"/>
  <c r="O2299" i="144" s="1"/>
  <c r="N2298" i="144"/>
  <c r="O2298" i="144" s="1"/>
  <c r="N2297" i="144"/>
  <c r="O2297" i="144" s="1"/>
  <c r="N2296" i="144"/>
  <c r="O2296" i="144" s="1"/>
  <c r="N2295" i="144"/>
  <c r="O2295" i="144" s="1"/>
  <c r="N2294" i="144"/>
  <c r="O2294" i="144" s="1"/>
  <c r="N2293" i="144"/>
  <c r="O2293" i="144" s="1"/>
  <c r="N2292" i="144"/>
  <c r="O2292" i="144" s="1"/>
  <c r="N2291" i="144"/>
  <c r="O2291" i="144" s="1"/>
  <c r="N2290" i="144"/>
  <c r="O2290" i="144" s="1"/>
  <c r="N2289" i="144"/>
  <c r="O2289" i="144" s="1"/>
  <c r="N2288" i="144"/>
  <c r="O2288" i="144" s="1"/>
  <c r="N2287" i="144"/>
  <c r="O2287" i="144" s="1"/>
  <c r="N2286" i="144"/>
  <c r="O2286" i="144" s="1"/>
  <c r="N2285" i="144"/>
  <c r="O2285" i="144" s="1"/>
  <c r="N2284" i="144"/>
  <c r="O2284" i="144" s="1"/>
  <c r="N2283" i="144"/>
  <c r="O2283" i="144" s="1"/>
  <c r="N2282" i="144"/>
  <c r="O2282" i="144" s="1"/>
  <c r="N2281" i="144"/>
  <c r="O2281" i="144" s="1"/>
  <c r="N2280" i="144"/>
  <c r="O2280" i="144" s="1"/>
  <c r="N2279" i="144"/>
  <c r="O2279" i="144" s="1"/>
  <c r="N2278" i="144"/>
  <c r="O2278" i="144" s="1"/>
  <c r="N2277" i="144"/>
  <c r="O2277" i="144" s="1"/>
  <c r="N2276" i="144"/>
  <c r="O2276" i="144" s="1"/>
  <c r="N2275" i="144"/>
  <c r="O2275" i="144" s="1"/>
  <c r="N2274" i="144"/>
  <c r="O2274" i="144" s="1"/>
  <c r="N2273" i="144"/>
  <c r="O2273" i="144" s="1"/>
  <c r="N2272" i="144"/>
  <c r="O2272" i="144" s="1"/>
  <c r="N2271" i="144"/>
  <c r="O2271" i="144" s="1"/>
  <c r="N2270" i="144"/>
  <c r="O2270" i="144" s="1"/>
  <c r="N2269" i="144"/>
  <c r="O2269" i="144" s="1"/>
  <c r="N2268" i="144"/>
  <c r="O2268" i="144" s="1"/>
  <c r="N2267" i="144"/>
  <c r="O2267" i="144" s="1"/>
  <c r="N2266" i="144"/>
  <c r="O2266" i="144" s="1"/>
  <c r="N2265" i="144"/>
  <c r="O2265" i="144" s="1"/>
  <c r="N2264" i="144"/>
  <c r="O2264" i="144" s="1"/>
  <c r="N2263" i="144"/>
  <c r="O2263" i="144" s="1"/>
  <c r="N2262" i="144"/>
  <c r="O2262" i="144" s="1"/>
  <c r="N2261" i="144"/>
  <c r="O2261" i="144" s="1"/>
  <c r="N2260" i="144"/>
  <c r="O2260" i="144" s="1"/>
  <c r="N2259" i="144"/>
  <c r="O2259" i="144" s="1"/>
  <c r="N2258" i="144"/>
  <c r="O2258" i="144" s="1"/>
  <c r="N2257" i="144"/>
  <c r="O2257" i="144" s="1"/>
  <c r="N2256" i="144"/>
  <c r="O2256" i="144" s="1"/>
  <c r="N2255" i="144"/>
  <c r="O2255" i="144" s="1"/>
  <c r="N2254" i="144"/>
  <c r="O2254" i="144" s="1"/>
  <c r="N2253" i="144"/>
  <c r="O2253" i="144" s="1"/>
  <c r="N2252" i="144"/>
  <c r="O2252" i="144" s="1"/>
  <c r="N2251" i="144"/>
  <c r="O2251" i="144" s="1"/>
  <c r="N2250" i="144"/>
  <c r="O2250" i="144" s="1"/>
  <c r="N2249" i="144"/>
  <c r="O2249" i="144" s="1"/>
  <c r="N2248" i="144"/>
  <c r="O2248" i="144" s="1"/>
  <c r="N2247" i="144"/>
  <c r="O2247" i="144" s="1"/>
  <c r="N2246" i="144"/>
  <c r="O2246" i="144" s="1"/>
  <c r="N2245" i="144"/>
  <c r="O2245" i="144" s="1"/>
  <c r="N2244" i="144"/>
  <c r="O2244" i="144" s="1"/>
  <c r="N2243" i="144"/>
  <c r="O2243" i="144" s="1"/>
  <c r="N2242" i="144"/>
  <c r="O2242" i="144" s="1"/>
  <c r="N2241" i="144"/>
  <c r="O2241" i="144" s="1"/>
  <c r="N2240" i="144"/>
  <c r="O2240" i="144" s="1"/>
  <c r="N2239" i="144"/>
  <c r="O2239" i="144" s="1"/>
  <c r="N2238" i="144"/>
  <c r="O2238" i="144" s="1"/>
  <c r="N2237" i="144"/>
  <c r="O2237" i="144" s="1"/>
  <c r="N2236" i="144"/>
  <c r="O2236" i="144" s="1"/>
  <c r="N2235" i="144"/>
  <c r="O2235" i="144" s="1"/>
  <c r="N2234" i="144"/>
  <c r="O2234" i="144" s="1"/>
  <c r="N2233" i="144"/>
  <c r="O2233" i="144" s="1"/>
  <c r="N2232" i="144"/>
  <c r="O2232" i="144" s="1"/>
  <c r="N2231" i="144"/>
  <c r="O2231" i="144" s="1"/>
  <c r="N2230" i="144"/>
  <c r="O2230" i="144" s="1"/>
  <c r="N2229" i="144"/>
  <c r="O2229" i="144" s="1"/>
  <c r="N2228" i="144"/>
  <c r="O2228" i="144" s="1"/>
  <c r="N2227" i="144"/>
  <c r="O2227" i="144" s="1"/>
  <c r="N2226" i="144"/>
  <c r="O2226" i="144" s="1"/>
  <c r="N2225" i="144"/>
  <c r="O2225" i="144" s="1"/>
  <c r="N2224" i="144"/>
  <c r="O2224" i="144" s="1"/>
  <c r="N2223" i="144"/>
  <c r="O2223" i="144" s="1"/>
  <c r="N2222" i="144"/>
  <c r="O2222" i="144" s="1"/>
  <c r="N2221" i="144"/>
  <c r="O2221" i="144" s="1"/>
  <c r="N2220" i="144"/>
  <c r="O2220" i="144" s="1"/>
  <c r="N2219" i="144"/>
  <c r="O2219" i="144" s="1"/>
  <c r="N2218" i="144"/>
  <c r="O2218" i="144" s="1"/>
  <c r="N2217" i="144"/>
  <c r="O2217" i="144" s="1"/>
  <c r="N2216" i="144"/>
  <c r="O2216" i="144" s="1"/>
  <c r="N2215" i="144"/>
  <c r="O2215" i="144" s="1"/>
  <c r="N2214" i="144"/>
  <c r="O2214" i="144" s="1"/>
  <c r="N2213" i="144"/>
  <c r="O2213" i="144" s="1"/>
  <c r="N2212" i="144"/>
  <c r="O2212" i="144" s="1"/>
  <c r="N2211" i="144"/>
  <c r="O2211" i="144" s="1"/>
  <c r="N2210" i="144"/>
  <c r="O2210" i="144" s="1"/>
  <c r="N2209" i="144"/>
  <c r="O2209" i="144" s="1"/>
  <c r="N2208" i="144"/>
  <c r="O2208" i="144" s="1"/>
  <c r="N2207" i="144"/>
  <c r="O2207" i="144" s="1"/>
  <c r="N2206" i="144"/>
  <c r="O2206" i="144" s="1"/>
  <c r="N2205" i="144"/>
  <c r="O2205" i="144" s="1"/>
  <c r="N2204" i="144"/>
  <c r="O2204" i="144" s="1"/>
  <c r="N2203" i="144"/>
  <c r="O2203" i="144" s="1"/>
  <c r="N2202" i="144"/>
  <c r="O2202" i="144" s="1"/>
  <c r="N2201" i="144"/>
  <c r="O2201" i="144" s="1"/>
  <c r="N2200" i="144"/>
  <c r="O2200" i="144" s="1"/>
  <c r="N2199" i="144"/>
  <c r="O2199" i="144" s="1"/>
  <c r="N2198" i="144"/>
  <c r="O2198" i="144" s="1"/>
  <c r="N2197" i="144"/>
  <c r="O2197" i="144" s="1"/>
  <c r="N2196" i="144"/>
  <c r="O2196" i="144" s="1"/>
  <c r="N2195" i="144"/>
  <c r="O2195" i="144" s="1"/>
  <c r="N2194" i="144"/>
  <c r="O2194" i="144" s="1"/>
  <c r="N2193" i="144"/>
  <c r="O2193" i="144" s="1"/>
  <c r="N2192" i="144"/>
  <c r="O2192" i="144" s="1"/>
  <c r="N2191" i="144"/>
  <c r="O2191" i="144" s="1"/>
  <c r="N2190" i="144"/>
  <c r="O2190" i="144" s="1"/>
  <c r="N2189" i="144"/>
  <c r="O2189" i="144" s="1"/>
  <c r="N2188" i="144"/>
  <c r="O2188" i="144" s="1"/>
  <c r="N2187" i="144"/>
  <c r="O2187" i="144" s="1"/>
  <c r="N2186" i="144"/>
  <c r="O2186" i="144" s="1"/>
  <c r="N2185" i="144"/>
  <c r="O2185" i="144" s="1"/>
  <c r="N2184" i="144"/>
  <c r="O2184" i="144" s="1"/>
  <c r="N2183" i="144"/>
  <c r="O2183" i="144" s="1"/>
  <c r="N2182" i="144"/>
  <c r="O2182" i="144" s="1"/>
  <c r="N2181" i="144"/>
  <c r="O2181" i="144" s="1"/>
  <c r="N2180" i="144"/>
  <c r="O2180" i="144" s="1"/>
  <c r="N2179" i="144"/>
  <c r="O2179" i="144" s="1"/>
  <c r="N2178" i="144"/>
  <c r="O2178" i="144" s="1"/>
  <c r="N2177" i="144"/>
  <c r="O2177" i="144" s="1"/>
  <c r="N2176" i="144"/>
  <c r="O2176" i="144" s="1"/>
  <c r="N2175" i="144"/>
  <c r="O2175" i="144" s="1"/>
  <c r="N2174" i="144"/>
  <c r="O2174" i="144" s="1"/>
  <c r="N2173" i="144"/>
  <c r="O2173" i="144" s="1"/>
  <c r="N2172" i="144"/>
  <c r="O2172" i="144" s="1"/>
  <c r="N2171" i="144"/>
  <c r="O2171" i="144" s="1"/>
  <c r="N2170" i="144"/>
  <c r="O2170" i="144" s="1"/>
  <c r="N2169" i="144"/>
  <c r="O2169" i="144" s="1"/>
  <c r="N2168" i="144"/>
  <c r="O2168" i="144" s="1"/>
  <c r="N2167" i="144"/>
  <c r="O2167" i="144" s="1"/>
  <c r="N2166" i="144"/>
  <c r="O2166" i="144" s="1"/>
  <c r="N2165" i="144"/>
  <c r="O2165" i="144" s="1"/>
  <c r="N2164" i="144"/>
  <c r="O2164" i="144" s="1"/>
  <c r="N2163" i="144"/>
  <c r="O2163" i="144" s="1"/>
  <c r="N2162" i="144"/>
  <c r="O2162" i="144" s="1"/>
  <c r="N2161" i="144"/>
  <c r="O2161" i="144" s="1"/>
  <c r="N2160" i="144"/>
  <c r="O2160" i="144" s="1"/>
  <c r="N2159" i="144"/>
  <c r="O2159" i="144" s="1"/>
  <c r="N2158" i="144"/>
  <c r="O2158" i="144" s="1"/>
  <c r="N2157" i="144"/>
  <c r="O2157" i="144" s="1"/>
  <c r="N2156" i="144"/>
  <c r="O2156" i="144" s="1"/>
  <c r="N2155" i="144"/>
  <c r="O2155" i="144" s="1"/>
  <c r="N2154" i="144"/>
  <c r="O2154" i="144" s="1"/>
  <c r="N2153" i="144"/>
  <c r="O2153" i="144" s="1"/>
  <c r="N2152" i="144"/>
  <c r="O2152" i="144" s="1"/>
  <c r="N2151" i="144"/>
  <c r="O2151" i="144" s="1"/>
  <c r="N2150" i="144"/>
  <c r="O2150" i="144" s="1"/>
  <c r="N2149" i="144"/>
  <c r="O2149" i="144" s="1"/>
  <c r="N2148" i="144"/>
  <c r="O2148" i="144" s="1"/>
  <c r="N2147" i="144"/>
  <c r="O2147" i="144" s="1"/>
  <c r="N2146" i="144"/>
  <c r="O2146" i="144" s="1"/>
  <c r="N2145" i="144"/>
  <c r="O2145" i="144" s="1"/>
  <c r="N2144" i="144"/>
  <c r="O2144" i="144" s="1"/>
  <c r="N2143" i="144"/>
  <c r="O2143" i="144" s="1"/>
  <c r="N2142" i="144"/>
  <c r="O2142" i="144" s="1"/>
  <c r="N2141" i="144"/>
  <c r="O2141" i="144" s="1"/>
  <c r="N2140" i="144"/>
  <c r="O2140" i="144" s="1"/>
  <c r="N2139" i="144"/>
  <c r="O2139" i="144" s="1"/>
  <c r="N2138" i="144"/>
  <c r="O2138" i="144" s="1"/>
  <c r="N2137" i="144"/>
  <c r="O2137" i="144" s="1"/>
  <c r="N2136" i="144"/>
  <c r="O2136" i="144" s="1"/>
  <c r="N2135" i="144"/>
  <c r="O2135" i="144" s="1"/>
  <c r="N2134" i="144"/>
  <c r="O2134" i="144" s="1"/>
  <c r="N2133" i="144"/>
  <c r="O2133" i="144" s="1"/>
  <c r="N2132" i="144"/>
  <c r="O2132" i="144" s="1"/>
  <c r="N2131" i="144"/>
  <c r="O2131" i="144" s="1"/>
  <c r="N2130" i="144"/>
  <c r="O2130" i="144" s="1"/>
  <c r="N2129" i="144"/>
  <c r="O2129" i="144" s="1"/>
  <c r="N2128" i="144"/>
  <c r="O2128" i="144" s="1"/>
  <c r="N2127" i="144"/>
  <c r="O2127" i="144" s="1"/>
  <c r="N2126" i="144"/>
  <c r="O2126" i="144" s="1"/>
  <c r="N2125" i="144"/>
  <c r="O2125" i="144" s="1"/>
  <c r="N2124" i="144"/>
  <c r="O2124" i="144" s="1"/>
  <c r="N2123" i="144"/>
  <c r="O2123" i="144" s="1"/>
  <c r="N2122" i="144"/>
  <c r="O2122" i="144" s="1"/>
  <c r="N2121" i="144"/>
  <c r="O2121" i="144" s="1"/>
  <c r="N2120" i="144"/>
  <c r="O2120" i="144" s="1"/>
  <c r="N2119" i="144"/>
  <c r="O2119" i="144" s="1"/>
  <c r="N2118" i="144"/>
  <c r="O2118" i="144" s="1"/>
  <c r="N2117" i="144"/>
  <c r="O2117" i="144" s="1"/>
  <c r="N2116" i="144"/>
  <c r="O2116" i="144" s="1"/>
  <c r="N2115" i="144"/>
  <c r="O2115" i="144" s="1"/>
  <c r="N2114" i="144"/>
  <c r="O2114" i="144" s="1"/>
  <c r="N2113" i="144"/>
  <c r="O2113" i="144" s="1"/>
  <c r="N2112" i="144"/>
  <c r="O2112" i="144" s="1"/>
  <c r="N2111" i="144"/>
  <c r="O2111" i="144" s="1"/>
  <c r="N2110" i="144"/>
  <c r="O2110" i="144" s="1"/>
  <c r="N2109" i="144"/>
  <c r="O2109" i="144" s="1"/>
  <c r="N2108" i="144"/>
  <c r="O2108" i="144" s="1"/>
  <c r="N2107" i="144"/>
  <c r="O2107" i="144" s="1"/>
  <c r="N2106" i="144"/>
  <c r="O2106" i="144" s="1"/>
  <c r="N2105" i="144"/>
  <c r="O2105" i="144" s="1"/>
  <c r="N2104" i="144"/>
  <c r="O2104" i="144" s="1"/>
  <c r="N2103" i="144"/>
  <c r="O2103" i="144" s="1"/>
  <c r="N2102" i="144"/>
  <c r="O2102" i="144" s="1"/>
  <c r="N2101" i="144"/>
  <c r="O2101" i="144" s="1"/>
  <c r="N2100" i="144"/>
  <c r="O2100" i="144" s="1"/>
  <c r="N2099" i="144"/>
  <c r="O2099" i="144" s="1"/>
  <c r="N2098" i="144"/>
  <c r="O2098" i="144" s="1"/>
  <c r="N2097" i="144"/>
  <c r="O2097" i="144" s="1"/>
  <c r="N2096" i="144"/>
  <c r="O2096" i="144" s="1"/>
  <c r="N2095" i="144"/>
  <c r="O2095" i="144" s="1"/>
  <c r="N2094" i="144"/>
  <c r="O2094" i="144" s="1"/>
  <c r="N2093" i="144"/>
  <c r="O2093" i="144" s="1"/>
  <c r="N2092" i="144"/>
  <c r="O2092" i="144" s="1"/>
  <c r="N2091" i="144"/>
  <c r="O2091" i="144" s="1"/>
  <c r="N2090" i="144"/>
  <c r="O2090" i="144" s="1"/>
  <c r="N2089" i="144"/>
  <c r="O2089" i="144" s="1"/>
  <c r="N2088" i="144"/>
  <c r="O2088" i="144" s="1"/>
  <c r="N2087" i="144"/>
  <c r="O2087" i="144" s="1"/>
  <c r="N2086" i="144"/>
  <c r="O2086" i="144" s="1"/>
  <c r="N2085" i="144"/>
  <c r="O2085" i="144" s="1"/>
  <c r="N2084" i="144"/>
  <c r="O2084" i="144" s="1"/>
  <c r="N2083" i="144"/>
  <c r="O2083" i="144" s="1"/>
  <c r="N2082" i="144"/>
  <c r="O2082" i="144" s="1"/>
  <c r="N2081" i="144"/>
  <c r="O2081" i="144" s="1"/>
  <c r="N2080" i="144"/>
  <c r="O2080" i="144" s="1"/>
  <c r="N2079" i="144"/>
  <c r="O2079" i="144" s="1"/>
  <c r="N2078" i="144"/>
  <c r="O2078" i="144" s="1"/>
  <c r="N2077" i="144"/>
  <c r="O2077" i="144" s="1"/>
  <c r="N2076" i="144"/>
  <c r="O2076" i="144" s="1"/>
  <c r="N2075" i="144"/>
  <c r="O2075" i="144" s="1"/>
  <c r="N2074" i="144"/>
  <c r="O2074" i="144" s="1"/>
  <c r="N2073" i="144"/>
  <c r="O2073" i="144" s="1"/>
  <c r="N2072" i="144"/>
  <c r="O2072" i="144" s="1"/>
  <c r="N2071" i="144"/>
  <c r="O2071" i="144" s="1"/>
  <c r="N2070" i="144"/>
  <c r="O2070" i="144" s="1"/>
  <c r="N2069" i="144"/>
  <c r="O2069" i="144" s="1"/>
  <c r="N2068" i="144"/>
  <c r="O2068" i="144" s="1"/>
  <c r="N2067" i="144"/>
  <c r="O2067" i="144" s="1"/>
  <c r="N2066" i="144"/>
  <c r="O2066" i="144" s="1"/>
  <c r="N2065" i="144"/>
  <c r="O2065" i="144" s="1"/>
  <c r="N2064" i="144"/>
  <c r="O2064" i="144" s="1"/>
  <c r="N2063" i="144"/>
  <c r="O2063" i="144" s="1"/>
  <c r="N2062" i="144"/>
  <c r="O2062" i="144" s="1"/>
  <c r="N2061" i="144"/>
  <c r="O2061" i="144" s="1"/>
  <c r="N2060" i="144"/>
  <c r="O2060" i="144" s="1"/>
  <c r="N2059" i="144"/>
  <c r="O2059" i="144" s="1"/>
  <c r="N2058" i="144"/>
  <c r="O2058" i="144" s="1"/>
  <c r="N2057" i="144"/>
  <c r="O2057" i="144" s="1"/>
  <c r="N2056" i="144"/>
  <c r="O2056" i="144" s="1"/>
  <c r="N2055" i="144"/>
  <c r="O2055" i="144" s="1"/>
  <c r="N2054" i="144"/>
  <c r="O2054" i="144" s="1"/>
  <c r="N2053" i="144"/>
  <c r="O2053" i="144" s="1"/>
  <c r="N2052" i="144"/>
  <c r="O2052" i="144" s="1"/>
  <c r="N2051" i="144"/>
  <c r="O2051" i="144" s="1"/>
  <c r="N2050" i="144"/>
  <c r="O2050" i="144" s="1"/>
  <c r="N2049" i="144"/>
  <c r="O2049" i="144" s="1"/>
  <c r="N2048" i="144"/>
  <c r="O2048" i="144" s="1"/>
  <c r="N2047" i="144"/>
  <c r="O2047" i="144" s="1"/>
  <c r="N2046" i="144"/>
  <c r="O2046" i="144" s="1"/>
  <c r="N2045" i="144"/>
  <c r="O2045" i="144" s="1"/>
  <c r="N2044" i="144"/>
  <c r="O2044" i="144" s="1"/>
  <c r="N2043" i="144"/>
  <c r="O2043" i="144" s="1"/>
  <c r="N2042" i="144"/>
  <c r="O2042" i="144" s="1"/>
  <c r="N2041" i="144"/>
  <c r="O2041" i="144" s="1"/>
  <c r="N2040" i="144"/>
  <c r="O2040" i="144" s="1"/>
  <c r="N2039" i="144"/>
  <c r="O2039" i="144" s="1"/>
  <c r="N2038" i="144"/>
  <c r="O2038" i="144" s="1"/>
  <c r="N2037" i="144"/>
  <c r="O2037" i="144" s="1"/>
  <c r="N2036" i="144"/>
  <c r="O2036" i="144" s="1"/>
  <c r="N2035" i="144"/>
  <c r="O2035" i="144" s="1"/>
  <c r="N2034" i="144"/>
  <c r="O2034" i="144" s="1"/>
  <c r="N2033" i="144"/>
  <c r="O2033" i="144" s="1"/>
  <c r="N2032" i="144"/>
  <c r="O2032" i="144" s="1"/>
  <c r="N2031" i="144"/>
  <c r="O2031" i="144" s="1"/>
  <c r="N2030" i="144"/>
  <c r="O2030" i="144" s="1"/>
  <c r="N2029" i="144"/>
  <c r="O2029" i="144" s="1"/>
  <c r="N2028" i="144"/>
  <c r="O2028" i="144" s="1"/>
  <c r="N2027" i="144"/>
  <c r="O2027" i="144" s="1"/>
  <c r="N2026" i="144"/>
  <c r="O2026" i="144" s="1"/>
  <c r="N2025" i="144"/>
  <c r="O2025" i="144" s="1"/>
  <c r="N2024" i="144"/>
  <c r="O2024" i="144" s="1"/>
  <c r="O2023" i="144"/>
  <c r="N2023" i="144"/>
  <c r="N2022" i="144"/>
  <c r="O2022" i="144" s="1"/>
  <c r="N2021" i="144"/>
  <c r="O2021" i="144" s="1"/>
  <c r="N2020" i="144"/>
  <c r="O2020" i="144" s="1"/>
  <c r="N2019" i="144"/>
  <c r="O2019" i="144" s="1"/>
  <c r="N2018" i="144"/>
  <c r="O2018" i="144" s="1"/>
  <c r="N2017" i="144"/>
  <c r="O2017" i="144" s="1"/>
  <c r="N2016" i="144"/>
  <c r="O2016" i="144" s="1"/>
  <c r="N2015" i="144"/>
  <c r="O2015" i="144" s="1"/>
  <c r="N2014" i="144"/>
  <c r="O2014" i="144" s="1"/>
  <c r="N2013" i="144"/>
  <c r="O2013" i="144" s="1"/>
  <c r="N2012" i="144"/>
  <c r="O2012" i="144" s="1"/>
  <c r="N2011" i="144"/>
  <c r="O2011" i="144" s="1"/>
  <c r="N2010" i="144"/>
  <c r="O2010" i="144" s="1"/>
  <c r="N2009" i="144"/>
  <c r="O2009" i="144" s="1"/>
  <c r="N2008" i="144"/>
  <c r="O2008" i="144" s="1"/>
  <c r="N2007" i="144"/>
  <c r="O2007" i="144" s="1"/>
  <c r="N2006" i="144"/>
  <c r="O2006" i="144" s="1"/>
  <c r="N2005" i="144"/>
  <c r="O2005" i="144" s="1"/>
  <c r="N2004" i="144"/>
  <c r="O2004" i="144" s="1"/>
  <c r="N2003" i="144"/>
  <c r="O2003" i="144" s="1"/>
  <c r="N2002" i="144"/>
  <c r="O2002" i="144" s="1"/>
  <c r="N2001" i="144"/>
  <c r="O2001" i="144" s="1"/>
  <c r="N2000" i="144"/>
  <c r="O2000" i="144" s="1"/>
  <c r="N1999" i="144"/>
  <c r="O1999" i="144" s="1"/>
  <c r="N1998" i="144"/>
  <c r="O1998" i="144" s="1"/>
  <c r="N1997" i="144"/>
  <c r="O1997" i="144" s="1"/>
  <c r="N1996" i="144"/>
  <c r="O1996" i="144" s="1"/>
  <c r="N1995" i="144"/>
  <c r="O1995" i="144" s="1"/>
  <c r="N1994" i="144"/>
  <c r="O1994" i="144" s="1"/>
  <c r="N1993" i="144"/>
  <c r="O1993" i="144" s="1"/>
  <c r="N1992" i="144"/>
  <c r="O1992" i="144" s="1"/>
  <c r="N1991" i="144"/>
  <c r="O1991" i="144" s="1"/>
  <c r="N1990" i="144"/>
  <c r="O1990" i="144" s="1"/>
  <c r="N1989" i="144"/>
  <c r="O1989" i="144" s="1"/>
  <c r="N1988" i="144"/>
  <c r="O1988" i="144" s="1"/>
  <c r="N1987" i="144"/>
  <c r="O1987" i="144" s="1"/>
  <c r="N1986" i="144"/>
  <c r="O1986" i="144" s="1"/>
  <c r="N1985" i="144"/>
  <c r="O1985" i="144" s="1"/>
  <c r="N1984" i="144"/>
  <c r="O1984" i="144" s="1"/>
  <c r="N1983" i="144"/>
  <c r="O1983" i="144" s="1"/>
  <c r="N1982" i="144"/>
  <c r="O1982" i="144" s="1"/>
  <c r="N1981" i="144"/>
  <c r="O1981" i="144" s="1"/>
  <c r="N1980" i="144"/>
  <c r="O1980" i="144" s="1"/>
  <c r="N1979" i="144"/>
  <c r="O1979" i="144" s="1"/>
  <c r="N1978" i="144"/>
  <c r="O1978" i="144" s="1"/>
  <c r="N1977" i="144"/>
  <c r="O1977" i="144" s="1"/>
  <c r="N1976" i="144"/>
  <c r="O1976" i="144" s="1"/>
  <c r="N1975" i="144"/>
  <c r="O1975" i="144" s="1"/>
  <c r="N1974" i="144"/>
  <c r="O1974" i="144" s="1"/>
  <c r="N1973" i="144"/>
  <c r="O1973" i="144" s="1"/>
  <c r="N1972" i="144"/>
  <c r="O1972" i="144" s="1"/>
  <c r="N1971" i="144"/>
  <c r="O1971" i="144" s="1"/>
  <c r="N1970" i="144"/>
  <c r="O1970" i="144" s="1"/>
  <c r="N1969" i="144"/>
  <c r="O1969" i="144" s="1"/>
  <c r="N1968" i="144"/>
  <c r="O1968" i="144" s="1"/>
  <c r="N1967" i="144"/>
  <c r="O1967" i="144" s="1"/>
  <c r="N1966" i="144"/>
  <c r="O1966" i="144" s="1"/>
  <c r="N1965" i="144"/>
  <c r="O1965" i="144" s="1"/>
  <c r="N1964" i="144"/>
  <c r="O1964" i="144" s="1"/>
  <c r="N1963" i="144"/>
  <c r="O1963" i="144" s="1"/>
  <c r="N1962" i="144"/>
  <c r="O1962" i="144" s="1"/>
  <c r="N1961" i="144"/>
  <c r="O1961" i="144" s="1"/>
  <c r="N1960" i="144"/>
  <c r="O1960" i="144" s="1"/>
  <c r="N1959" i="144"/>
  <c r="O1959" i="144" s="1"/>
  <c r="N1958" i="144"/>
  <c r="O1958" i="144" s="1"/>
  <c r="N1957" i="144"/>
  <c r="O1957" i="144" s="1"/>
  <c r="N1956" i="144"/>
  <c r="O1956" i="144" s="1"/>
  <c r="N1955" i="144"/>
  <c r="O1955" i="144" s="1"/>
  <c r="N1954" i="144"/>
  <c r="O1954" i="144" s="1"/>
  <c r="N1953" i="144"/>
  <c r="O1953" i="144" s="1"/>
  <c r="N1952" i="144"/>
  <c r="O1952" i="144" s="1"/>
  <c r="N1951" i="144"/>
  <c r="O1951" i="144" s="1"/>
  <c r="N1950" i="144"/>
  <c r="O1950" i="144" s="1"/>
  <c r="N1949" i="144"/>
  <c r="O1949" i="144" s="1"/>
  <c r="N1948" i="144"/>
  <c r="O1948" i="144" s="1"/>
  <c r="N1947" i="144"/>
  <c r="O1947" i="144" s="1"/>
  <c r="N1946" i="144"/>
  <c r="O1946" i="144" s="1"/>
  <c r="N1945" i="144"/>
  <c r="O1945" i="144" s="1"/>
  <c r="N1944" i="144"/>
  <c r="O1944" i="144" s="1"/>
  <c r="N1943" i="144"/>
  <c r="O1943" i="144" s="1"/>
  <c r="N1942" i="144"/>
  <c r="O1942" i="144" s="1"/>
  <c r="N1941" i="144"/>
  <c r="O1941" i="144" s="1"/>
  <c r="N1940" i="144"/>
  <c r="O1940" i="144" s="1"/>
  <c r="N1939" i="144"/>
  <c r="O1939" i="144" s="1"/>
  <c r="N1938" i="144"/>
  <c r="O1938" i="144" s="1"/>
  <c r="N1937" i="144"/>
  <c r="O1937" i="144" s="1"/>
  <c r="N1936" i="144"/>
  <c r="O1936" i="144" s="1"/>
  <c r="N1935" i="144"/>
  <c r="O1935" i="144" s="1"/>
  <c r="N1934" i="144"/>
  <c r="O1934" i="144" s="1"/>
  <c r="N1933" i="144"/>
  <c r="O1933" i="144" s="1"/>
  <c r="N1932" i="144"/>
  <c r="O1932" i="144" s="1"/>
  <c r="N1931" i="144"/>
  <c r="O1931" i="144" s="1"/>
  <c r="N1930" i="144"/>
  <c r="O1930" i="144" s="1"/>
  <c r="N1929" i="144"/>
  <c r="O1929" i="144" s="1"/>
  <c r="N1928" i="144"/>
  <c r="O1928" i="144" s="1"/>
  <c r="N1927" i="144"/>
  <c r="O1927" i="144" s="1"/>
  <c r="N1926" i="144"/>
  <c r="O1926" i="144" s="1"/>
  <c r="N1925" i="144"/>
  <c r="O1925" i="144" s="1"/>
  <c r="N1924" i="144"/>
  <c r="O1924" i="144" s="1"/>
  <c r="N1923" i="144"/>
  <c r="O1923" i="144" s="1"/>
  <c r="N1922" i="144"/>
  <c r="O1922" i="144" s="1"/>
  <c r="N1921" i="144"/>
  <c r="O1921" i="144" s="1"/>
  <c r="N1920" i="144"/>
  <c r="O1920" i="144" s="1"/>
  <c r="N1919" i="144"/>
  <c r="O1919" i="144" s="1"/>
  <c r="N1918" i="144"/>
  <c r="O1918" i="144" s="1"/>
  <c r="N1917" i="144"/>
  <c r="O1917" i="144" s="1"/>
  <c r="N1916" i="144"/>
  <c r="O1916" i="144" s="1"/>
  <c r="N1915" i="144"/>
  <c r="O1915" i="144" s="1"/>
  <c r="N1914" i="144"/>
  <c r="O1914" i="144" s="1"/>
  <c r="N1913" i="144"/>
  <c r="O1913" i="144" s="1"/>
  <c r="N1912" i="144"/>
  <c r="O1912" i="144" s="1"/>
  <c r="N1911" i="144"/>
  <c r="O1911" i="144" s="1"/>
  <c r="N1910" i="144"/>
  <c r="O1910" i="144" s="1"/>
  <c r="N1909" i="144"/>
  <c r="O1909" i="144" s="1"/>
  <c r="N1908" i="144"/>
  <c r="O1908" i="144" s="1"/>
  <c r="N1907" i="144"/>
  <c r="O1907" i="144" s="1"/>
  <c r="N1906" i="144"/>
  <c r="O1906" i="144" s="1"/>
  <c r="N1905" i="144"/>
  <c r="O1905" i="144" s="1"/>
  <c r="N1904" i="144"/>
  <c r="O1904" i="144" s="1"/>
  <c r="N1903" i="144"/>
  <c r="O1903" i="144" s="1"/>
  <c r="N1902" i="144"/>
  <c r="O1902" i="144" s="1"/>
  <c r="N1901" i="144"/>
  <c r="O1901" i="144" s="1"/>
  <c r="N1900" i="144"/>
  <c r="O1900" i="144" s="1"/>
  <c r="N1899" i="144"/>
  <c r="O1899" i="144" s="1"/>
  <c r="N1898" i="144"/>
  <c r="O1898" i="144" s="1"/>
  <c r="N1897" i="144"/>
  <c r="O1897" i="144" s="1"/>
  <c r="N1896" i="144"/>
  <c r="O1896" i="144" s="1"/>
  <c r="N1895" i="144"/>
  <c r="O1895" i="144" s="1"/>
  <c r="N1894" i="144"/>
  <c r="O1894" i="144" s="1"/>
  <c r="N1893" i="144"/>
  <c r="O1893" i="144" s="1"/>
  <c r="N1892" i="144"/>
  <c r="O1892" i="144" s="1"/>
  <c r="N1891" i="144"/>
  <c r="O1891" i="144" s="1"/>
  <c r="N1890" i="144"/>
  <c r="O1890" i="144" s="1"/>
  <c r="N1889" i="144"/>
  <c r="O1889" i="144" s="1"/>
  <c r="N1888" i="144"/>
  <c r="O1888" i="144" s="1"/>
  <c r="N1887" i="144"/>
  <c r="O1887" i="144" s="1"/>
  <c r="N1886" i="144"/>
  <c r="O1886" i="144" s="1"/>
  <c r="N1885" i="144"/>
  <c r="O1885" i="144" s="1"/>
  <c r="N1884" i="144"/>
  <c r="O1884" i="144" s="1"/>
  <c r="N1883" i="144"/>
  <c r="O1883" i="144" s="1"/>
  <c r="N1882" i="144"/>
  <c r="O1882" i="144" s="1"/>
  <c r="N1881" i="144"/>
  <c r="O1881" i="144" s="1"/>
  <c r="N1880" i="144"/>
  <c r="O1880" i="144" s="1"/>
  <c r="O1879" i="144"/>
  <c r="N1879" i="144"/>
  <c r="N1878" i="144"/>
  <c r="O1878" i="144" s="1"/>
  <c r="N1877" i="144"/>
  <c r="O1877" i="144" s="1"/>
  <c r="N1876" i="144"/>
  <c r="O1876" i="144" s="1"/>
  <c r="N1875" i="144"/>
  <c r="O1875" i="144" s="1"/>
  <c r="N1874" i="144"/>
  <c r="O1874" i="144" s="1"/>
  <c r="N1873" i="144"/>
  <c r="O1873" i="144" s="1"/>
  <c r="N1872" i="144"/>
  <c r="O1872" i="144" s="1"/>
  <c r="N1871" i="144"/>
  <c r="O1871" i="144" s="1"/>
  <c r="N1870" i="144"/>
  <c r="O1870" i="144" s="1"/>
  <c r="N1869" i="144"/>
  <c r="O1869" i="144" s="1"/>
  <c r="O1868" i="144"/>
  <c r="N1868" i="144"/>
  <c r="N1867" i="144"/>
  <c r="O1867" i="144" s="1"/>
  <c r="N1866" i="144"/>
  <c r="O1866" i="144" s="1"/>
  <c r="N1865" i="144"/>
  <c r="O1865" i="144" s="1"/>
  <c r="N1864" i="144"/>
  <c r="O1864" i="144" s="1"/>
  <c r="N1863" i="144"/>
  <c r="O1863" i="144" s="1"/>
  <c r="N1862" i="144"/>
  <c r="O1862" i="144" s="1"/>
  <c r="N1861" i="144"/>
  <c r="O1861" i="144" s="1"/>
  <c r="N1860" i="144"/>
  <c r="O1860" i="144" s="1"/>
  <c r="N1859" i="144"/>
  <c r="O1859" i="144" s="1"/>
  <c r="N1858" i="144"/>
  <c r="O1858" i="144" s="1"/>
  <c r="N1857" i="144"/>
  <c r="O1857" i="144" s="1"/>
  <c r="N1856" i="144"/>
  <c r="O1856" i="144" s="1"/>
  <c r="N1855" i="144"/>
  <c r="O1855" i="144" s="1"/>
  <c r="N1854" i="144"/>
  <c r="O1854" i="144" s="1"/>
  <c r="N1853" i="144"/>
  <c r="O1853" i="144" s="1"/>
  <c r="N1852" i="144"/>
  <c r="O1852" i="144" s="1"/>
  <c r="N1851" i="144"/>
  <c r="O1851" i="144" s="1"/>
  <c r="N1850" i="144"/>
  <c r="O1850" i="144" s="1"/>
  <c r="N1849" i="144"/>
  <c r="O1849" i="144" s="1"/>
  <c r="N1848" i="144"/>
  <c r="O1848" i="144" s="1"/>
  <c r="N1847" i="144"/>
  <c r="O1847" i="144" s="1"/>
  <c r="N1846" i="144"/>
  <c r="O1846" i="144" s="1"/>
  <c r="N1845" i="144"/>
  <c r="O1845" i="144" s="1"/>
  <c r="N1844" i="144"/>
  <c r="O1844" i="144" s="1"/>
  <c r="N1843" i="144"/>
  <c r="O1843" i="144" s="1"/>
  <c r="N1842" i="144"/>
  <c r="O1842" i="144" s="1"/>
  <c r="N1841" i="144"/>
  <c r="O1841" i="144" s="1"/>
  <c r="N1840" i="144"/>
  <c r="O1840" i="144" s="1"/>
  <c r="N1839" i="144"/>
  <c r="O1839" i="144" s="1"/>
  <c r="N1838" i="144"/>
  <c r="O1838" i="144" s="1"/>
  <c r="N1837" i="144"/>
  <c r="O1837" i="144" s="1"/>
  <c r="N1836" i="144"/>
  <c r="O1836" i="144" s="1"/>
  <c r="N1835" i="144"/>
  <c r="O1835" i="144" s="1"/>
  <c r="N1834" i="144"/>
  <c r="O1834" i="144" s="1"/>
  <c r="N1833" i="144"/>
  <c r="O1833" i="144" s="1"/>
  <c r="N1832" i="144"/>
  <c r="O1832" i="144" s="1"/>
  <c r="N1831" i="144"/>
  <c r="O1831" i="144" s="1"/>
  <c r="N1830" i="144"/>
  <c r="O1830" i="144" s="1"/>
  <c r="N1829" i="144"/>
  <c r="O1829" i="144" s="1"/>
  <c r="N1828" i="144"/>
  <c r="O1828" i="144" s="1"/>
  <c r="N1827" i="144"/>
  <c r="O1827" i="144" s="1"/>
  <c r="N1826" i="144"/>
  <c r="O1826" i="144" s="1"/>
  <c r="N1825" i="144"/>
  <c r="O1825" i="144" s="1"/>
  <c r="N1824" i="144"/>
  <c r="O1824" i="144" s="1"/>
  <c r="N1823" i="144"/>
  <c r="O1823" i="144" s="1"/>
  <c r="N1822" i="144"/>
  <c r="O1822" i="144" s="1"/>
  <c r="N1821" i="144"/>
  <c r="O1821" i="144" s="1"/>
  <c r="N1820" i="144"/>
  <c r="O1820" i="144" s="1"/>
  <c r="N1819" i="144"/>
  <c r="O1819" i="144" s="1"/>
  <c r="N1818" i="144"/>
  <c r="O1818" i="144" s="1"/>
  <c r="N1817" i="144"/>
  <c r="O1817" i="144" s="1"/>
  <c r="N1816" i="144"/>
  <c r="O1816" i="144" s="1"/>
  <c r="N1815" i="144"/>
  <c r="O1815" i="144" s="1"/>
  <c r="N1814" i="144"/>
  <c r="O1814" i="144" s="1"/>
  <c r="N1813" i="144"/>
  <c r="O1813" i="144" s="1"/>
  <c r="N1812" i="144"/>
  <c r="O1812" i="144" s="1"/>
  <c r="N1811" i="144"/>
  <c r="O1811" i="144" s="1"/>
  <c r="N1810" i="144"/>
  <c r="O1810" i="144" s="1"/>
  <c r="N1809" i="144"/>
  <c r="O1809" i="144" s="1"/>
  <c r="N1808" i="144"/>
  <c r="O1808" i="144" s="1"/>
  <c r="N1807" i="144"/>
  <c r="O1807" i="144" s="1"/>
  <c r="O1806" i="144"/>
  <c r="N1806" i="144"/>
  <c r="N1805" i="144"/>
  <c r="O1805" i="144" s="1"/>
  <c r="N1804" i="144"/>
  <c r="O1804" i="144" s="1"/>
  <c r="N1803" i="144"/>
  <c r="O1803" i="144" s="1"/>
  <c r="N1802" i="144"/>
  <c r="O1802" i="144" s="1"/>
  <c r="N1801" i="144"/>
  <c r="O1801" i="144" s="1"/>
  <c r="N1800" i="144"/>
  <c r="O1800" i="144" s="1"/>
  <c r="N1799" i="144"/>
  <c r="O1799" i="144" s="1"/>
  <c r="N1798" i="144"/>
  <c r="O1798" i="144" s="1"/>
  <c r="N1797" i="144"/>
  <c r="O1797" i="144" s="1"/>
  <c r="N1796" i="144"/>
  <c r="O1796" i="144" s="1"/>
  <c r="N1795" i="144"/>
  <c r="O1795" i="144" s="1"/>
  <c r="N1794" i="144"/>
  <c r="O1794" i="144" s="1"/>
  <c r="N1793" i="144"/>
  <c r="O1793" i="144" s="1"/>
  <c r="N1792" i="144"/>
  <c r="O1792" i="144" s="1"/>
  <c r="N1791" i="144"/>
  <c r="O1791" i="144" s="1"/>
  <c r="N1790" i="144"/>
  <c r="O1790" i="144" s="1"/>
  <c r="N1789" i="144"/>
  <c r="O1789" i="144" s="1"/>
  <c r="N1788" i="144"/>
  <c r="O1788" i="144" s="1"/>
  <c r="N1787" i="144"/>
  <c r="O1787" i="144" s="1"/>
  <c r="N1786" i="144"/>
  <c r="O1786" i="144" s="1"/>
  <c r="N1785" i="144"/>
  <c r="O1785" i="144" s="1"/>
  <c r="N1784" i="144"/>
  <c r="O1784" i="144" s="1"/>
  <c r="N1783" i="144"/>
  <c r="O1783" i="144" s="1"/>
  <c r="N1782" i="144"/>
  <c r="O1782" i="144" s="1"/>
  <c r="N1781" i="144"/>
  <c r="O1781" i="144" s="1"/>
  <c r="N1780" i="144"/>
  <c r="O1780" i="144" s="1"/>
  <c r="N1779" i="144"/>
  <c r="O1779" i="144" s="1"/>
  <c r="N1778" i="144"/>
  <c r="O1778" i="144" s="1"/>
  <c r="N1777" i="144"/>
  <c r="O1777" i="144" s="1"/>
  <c r="N1776" i="144"/>
  <c r="O1776" i="144" s="1"/>
  <c r="N1775" i="144"/>
  <c r="O1775" i="144" s="1"/>
  <c r="N1774" i="144"/>
  <c r="O1774" i="144" s="1"/>
  <c r="N1773" i="144"/>
  <c r="O1773" i="144" s="1"/>
  <c r="N1772" i="144"/>
  <c r="O1772" i="144" s="1"/>
  <c r="N1771" i="144"/>
  <c r="O1771" i="144" s="1"/>
  <c r="N1770" i="144"/>
  <c r="O1770" i="144" s="1"/>
  <c r="N1769" i="144"/>
  <c r="O1769" i="144" s="1"/>
  <c r="N1768" i="144"/>
  <c r="O1768" i="144" s="1"/>
  <c r="N1767" i="144"/>
  <c r="O1767" i="144" s="1"/>
  <c r="N1766" i="144"/>
  <c r="O1766" i="144" s="1"/>
  <c r="N1765" i="144"/>
  <c r="O1765" i="144" s="1"/>
  <c r="N1764" i="144"/>
  <c r="O1764" i="144" s="1"/>
  <c r="N1763" i="144"/>
  <c r="O1763" i="144" s="1"/>
  <c r="N1762" i="144"/>
  <c r="O1762" i="144" s="1"/>
  <c r="N1761" i="144"/>
  <c r="O1761" i="144" s="1"/>
  <c r="N1760" i="144"/>
  <c r="O1760" i="144" s="1"/>
  <c r="N1759" i="144"/>
  <c r="O1759" i="144" s="1"/>
  <c r="N1758" i="144"/>
  <c r="O1758" i="144" s="1"/>
  <c r="N1757" i="144"/>
  <c r="O1757" i="144" s="1"/>
  <c r="N1756" i="144"/>
  <c r="O1756" i="144" s="1"/>
  <c r="N1755" i="144"/>
  <c r="O1755" i="144" s="1"/>
  <c r="N1754" i="144"/>
  <c r="O1754" i="144" s="1"/>
  <c r="N1753" i="144"/>
  <c r="O1753" i="144" s="1"/>
  <c r="N1752" i="144"/>
  <c r="O1752" i="144" s="1"/>
  <c r="N1751" i="144"/>
  <c r="O1751" i="144" s="1"/>
  <c r="N1750" i="144"/>
  <c r="O1750" i="144" s="1"/>
  <c r="N1749" i="144"/>
  <c r="O1749" i="144" s="1"/>
  <c r="N1748" i="144"/>
  <c r="O1748" i="144" s="1"/>
  <c r="N1747" i="144"/>
  <c r="O1747" i="144" s="1"/>
  <c r="N1746" i="144"/>
  <c r="O1746" i="144" s="1"/>
  <c r="N1745" i="144"/>
  <c r="O1745" i="144" s="1"/>
  <c r="N1744" i="144"/>
  <c r="O1744" i="144" s="1"/>
  <c r="N1743" i="144"/>
  <c r="O1743" i="144" s="1"/>
  <c r="N1742" i="144"/>
  <c r="O1742" i="144" s="1"/>
  <c r="N1741" i="144"/>
  <c r="O1741" i="144" s="1"/>
  <c r="N1740" i="144"/>
  <c r="O1740" i="144" s="1"/>
  <c r="N1739" i="144"/>
  <c r="O1739" i="144" s="1"/>
  <c r="N1738" i="144"/>
  <c r="O1738" i="144" s="1"/>
  <c r="N1737" i="144"/>
  <c r="O1737" i="144" s="1"/>
  <c r="N1736" i="144"/>
  <c r="O1736" i="144" s="1"/>
  <c r="N1735" i="144"/>
  <c r="O1735" i="144" s="1"/>
  <c r="N1734" i="144"/>
  <c r="O1734" i="144" s="1"/>
  <c r="O1733" i="144"/>
  <c r="N1733" i="144"/>
  <c r="N1732" i="144"/>
  <c r="O1732" i="144" s="1"/>
  <c r="N1731" i="144"/>
  <c r="O1731" i="144" s="1"/>
  <c r="N1730" i="144"/>
  <c r="O1730" i="144" s="1"/>
  <c r="N1729" i="144"/>
  <c r="O1729" i="144" s="1"/>
  <c r="O1728" i="144"/>
  <c r="N1728" i="144"/>
  <c r="N1727" i="144"/>
  <c r="O1727" i="144" s="1"/>
  <c r="N1726" i="144"/>
  <c r="O1726" i="144" s="1"/>
  <c r="O1725" i="144"/>
  <c r="N1725" i="144"/>
  <c r="N1724" i="144"/>
  <c r="O1724" i="144" s="1"/>
  <c r="N1723" i="144"/>
  <c r="O1723" i="144" s="1"/>
  <c r="N1722" i="144"/>
  <c r="O1722" i="144" s="1"/>
  <c r="N1721" i="144"/>
  <c r="O1721" i="144" s="1"/>
  <c r="N1720" i="144"/>
  <c r="O1720" i="144" s="1"/>
  <c r="N1719" i="144"/>
  <c r="O1719" i="144" s="1"/>
  <c r="N1718" i="144"/>
  <c r="O1718" i="144" s="1"/>
  <c r="N1717" i="144"/>
  <c r="O1717" i="144" s="1"/>
  <c r="N1716" i="144"/>
  <c r="O1716" i="144" s="1"/>
  <c r="N1715" i="144"/>
  <c r="O1715" i="144" s="1"/>
  <c r="N1714" i="144"/>
  <c r="O1714" i="144" s="1"/>
  <c r="N1713" i="144"/>
  <c r="O1713" i="144" s="1"/>
  <c r="N1712" i="144"/>
  <c r="O1712" i="144" s="1"/>
  <c r="N1711" i="144"/>
  <c r="O1711" i="144" s="1"/>
  <c r="N1710" i="144"/>
  <c r="O1710" i="144" s="1"/>
  <c r="N1709" i="144"/>
  <c r="O1709" i="144" s="1"/>
  <c r="N1708" i="144"/>
  <c r="O1708" i="144" s="1"/>
  <c r="N1707" i="144"/>
  <c r="O1707" i="144" s="1"/>
  <c r="N1706" i="144"/>
  <c r="O1706" i="144" s="1"/>
  <c r="N1705" i="144"/>
  <c r="O1705" i="144" s="1"/>
  <c r="N1704" i="144"/>
  <c r="O1704" i="144" s="1"/>
  <c r="N1703" i="144"/>
  <c r="O1703" i="144" s="1"/>
  <c r="N1702" i="144"/>
  <c r="O1702" i="144" s="1"/>
  <c r="N1701" i="144"/>
  <c r="O1701" i="144" s="1"/>
  <c r="N1700" i="144"/>
  <c r="O1700" i="144" s="1"/>
  <c r="N1699" i="144"/>
  <c r="O1699" i="144" s="1"/>
  <c r="N1698" i="144"/>
  <c r="O1698" i="144" s="1"/>
  <c r="N1697" i="144"/>
  <c r="O1697" i="144" s="1"/>
  <c r="N1696" i="144"/>
  <c r="O1696" i="144" s="1"/>
  <c r="N1695" i="144"/>
  <c r="O1695" i="144" s="1"/>
  <c r="N1694" i="144"/>
  <c r="O1694" i="144" s="1"/>
  <c r="N1693" i="144"/>
  <c r="O1693" i="144" s="1"/>
  <c r="N1692" i="144"/>
  <c r="O1692" i="144" s="1"/>
  <c r="N1691" i="144"/>
  <c r="O1691" i="144" s="1"/>
  <c r="N1690" i="144"/>
  <c r="O1690" i="144" s="1"/>
  <c r="N1689" i="144"/>
  <c r="O1689" i="144" s="1"/>
  <c r="N1688" i="144"/>
  <c r="O1688" i="144" s="1"/>
  <c r="N1687" i="144"/>
  <c r="O1687" i="144" s="1"/>
  <c r="N1686" i="144"/>
  <c r="O1686" i="144" s="1"/>
  <c r="N1685" i="144"/>
  <c r="O1685" i="144" s="1"/>
  <c r="N1684" i="144"/>
  <c r="O1684" i="144" s="1"/>
  <c r="N1683" i="144"/>
  <c r="O1683" i="144" s="1"/>
  <c r="N1682" i="144"/>
  <c r="O1682" i="144" s="1"/>
  <c r="N1681" i="144"/>
  <c r="O1681" i="144" s="1"/>
  <c r="N1680" i="144"/>
  <c r="O1680" i="144" s="1"/>
  <c r="N1679" i="144"/>
  <c r="O1679" i="144" s="1"/>
  <c r="N1678" i="144"/>
  <c r="O1678" i="144" s="1"/>
  <c r="N1677" i="144"/>
  <c r="O1677" i="144" s="1"/>
  <c r="N1676" i="144"/>
  <c r="O1676" i="144" s="1"/>
  <c r="N1675" i="144"/>
  <c r="O1675" i="144" s="1"/>
  <c r="N1674" i="144"/>
  <c r="O1674" i="144" s="1"/>
  <c r="N1673" i="144"/>
  <c r="O1673" i="144" s="1"/>
  <c r="N1672" i="144"/>
  <c r="O1672" i="144" s="1"/>
  <c r="N1671" i="144"/>
  <c r="O1671" i="144" s="1"/>
  <c r="N1670" i="144"/>
  <c r="O1670" i="144" s="1"/>
  <c r="N1669" i="144"/>
  <c r="O1669" i="144" s="1"/>
  <c r="N1668" i="144"/>
  <c r="O1668" i="144" s="1"/>
  <c r="N1667" i="144"/>
  <c r="O1667" i="144" s="1"/>
  <c r="N1666" i="144"/>
  <c r="O1666" i="144" s="1"/>
  <c r="N1665" i="144"/>
  <c r="O1665" i="144" s="1"/>
  <c r="N1664" i="144"/>
  <c r="O1664" i="144" s="1"/>
  <c r="N1663" i="144"/>
  <c r="O1663" i="144" s="1"/>
  <c r="N1662" i="144"/>
  <c r="O1662" i="144" s="1"/>
  <c r="N1661" i="144"/>
  <c r="O1661" i="144" s="1"/>
  <c r="N1660" i="144"/>
  <c r="O1660" i="144" s="1"/>
  <c r="N1659" i="144"/>
  <c r="O1659" i="144" s="1"/>
  <c r="N1658" i="144"/>
  <c r="O1658" i="144" s="1"/>
  <c r="N1657" i="144"/>
  <c r="O1657" i="144" s="1"/>
  <c r="N1656" i="144"/>
  <c r="O1656" i="144" s="1"/>
  <c r="N1655" i="144"/>
  <c r="O1655" i="144" s="1"/>
  <c r="O1654" i="144"/>
  <c r="N1654" i="144"/>
  <c r="N1653" i="144"/>
  <c r="O1653" i="144" s="1"/>
  <c r="N1652" i="144"/>
  <c r="O1652" i="144" s="1"/>
  <c r="N1651" i="144"/>
  <c r="O1651" i="144" s="1"/>
  <c r="N1650" i="144"/>
  <c r="O1650" i="144" s="1"/>
  <c r="N1649" i="144"/>
  <c r="O1649" i="144" s="1"/>
  <c r="N1648" i="144"/>
  <c r="O1648" i="144" s="1"/>
  <c r="N1647" i="144"/>
  <c r="O1647" i="144" s="1"/>
  <c r="N1646" i="144"/>
  <c r="O1646" i="144" s="1"/>
  <c r="N1645" i="144"/>
  <c r="O1645" i="144" s="1"/>
  <c r="N1644" i="144"/>
  <c r="O1644" i="144" s="1"/>
  <c r="N1643" i="144"/>
  <c r="O1643" i="144" s="1"/>
  <c r="N1642" i="144"/>
  <c r="O1642" i="144" s="1"/>
  <c r="N1641" i="144"/>
  <c r="O1641" i="144" s="1"/>
  <c r="N1640" i="144"/>
  <c r="O1640" i="144" s="1"/>
  <c r="N1639" i="144"/>
  <c r="O1639" i="144" s="1"/>
  <c r="N1638" i="144"/>
  <c r="O1638" i="144" s="1"/>
  <c r="N1637" i="144"/>
  <c r="O1637" i="144" s="1"/>
  <c r="N1636" i="144"/>
  <c r="O1636" i="144" s="1"/>
  <c r="N1635" i="144"/>
  <c r="O1635" i="144" s="1"/>
  <c r="N1634" i="144"/>
  <c r="O1634" i="144" s="1"/>
  <c r="N1633" i="144"/>
  <c r="O1633" i="144" s="1"/>
  <c r="N1632" i="144"/>
  <c r="O1632" i="144" s="1"/>
  <c r="N1631" i="144"/>
  <c r="O1631" i="144" s="1"/>
  <c r="N1630" i="144"/>
  <c r="O1630" i="144" s="1"/>
  <c r="N1629" i="144"/>
  <c r="O1629" i="144" s="1"/>
  <c r="N1628" i="144"/>
  <c r="O1628" i="144" s="1"/>
  <c r="N1627" i="144"/>
  <c r="O1627" i="144" s="1"/>
  <c r="N1626" i="144"/>
  <c r="O1626" i="144" s="1"/>
  <c r="N1625" i="144"/>
  <c r="O1625" i="144" s="1"/>
  <c r="N1624" i="144"/>
  <c r="O1624" i="144" s="1"/>
  <c r="N1623" i="144"/>
  <c r="O1623" i="144" s="1"/>
  <c r="N1622" i="144"/>
  <c r="O1622" i="144" s="1"/>
  <c r="N1621" i="144"/>
  <c r="O1621" i="144" s="1"/>
  <c r="N1620" i="144"/>
  <c r="O1620" i="144" s="1"/>
  <c r="N1619" i="144"/>
  <c r="O1619" i="144" s="1"/>
  <c r="N1618" i="144"/>
  <c r="O1618" i="144" s="1"/>
  <c r="N1617" i="144"/>
  <c r="O1617" i="144" s="1"/>
  <c r="N1616" i="144"/>
  <c r="O1616" i="144" s="1"/>
  <c r="N1615" i="144"/>
  <c r="O1615" i="144" s="1"/>
  <c r="N1614" i="144"/>
  <c r="O1614" i="144" s="1"/>
  <c r="N1613" i="144"/>
  <c r="O1613" i="144" s="1"/>
  <c r="N1612" i="144"/>
  <c r="O1612" i="144" s="1"/>
  <c r="N1611" i="144"/>
  <c r="O1611" i="144" s="1"/>
  <c r="N1610" i="144"/>
  <c r="O1610" i="144" s="1"/>
  <c r="N1609" i="144"/>
  <c r="O1609" i="144" s="1"/>
  <c r="N1608" i="144"/>
  <c r="O1608" i="144" s="1"/>
  <c r="N1607" i="144"/>
  <c r="O1607" i="144" s="1"/>
  <c r="N1606" i="144"/>
  <c r="O1606" i="144" s="1"/>
  <c r="N1605" i="144"/>
  <c r="O1605" i="144" s="1"/>
  <c r="N1604" i="144"/>
  <c r="O1604" i="144" s="1"/>
  <c r="N1603" i="144"/>
  <c r="O1603" i="144" s="1"/>
  <c r="N1602" i="144"/>
  <c r="O1602" i="144" s="1"/>
  <c r="N1601" i="144"/>
  <c r="O1601" i="144" s="1"/>
  <c r="N1600" i="144"/>
  <c r="O1600" i="144" s="1"/>
  <c r="N1599" i="144"/>
  <c r="O1599" i="144" s="1"/>
  <c r="N1598" i="144"/>
  <c r="O1598" i="144" s="1"/>
  <c r="N1597" i="144"/>
  <c r="O1597" i="144" s="1"/>
  <c r="N1596" i="144"/>
  <c r="O1596" i="144" s="1"/>
  <c r="N1595" i="144"/>
  <c r="O1595" i="144" s="1"/>
  <c r="N1594" i="144"/>
  <c r="O1594" i="144" s="1"/>
  <c r="N1593" i="144"/>
  <c r="O1593" i="144" s="1"/>
  <c r="N1592" i="144"/>
  <c r="O1592" i="144" s="1"/>
  <c r="N1591" i="144"/>
  <c r="O1591" i="144" s="1"/>
  <c r="N1590" i="144"/>
  <c r="O1590" i="144" s="1"/>
  <c r="N1589" i="144"/>
  <c r="O1589" i="144" s="1"/>
  <c r="N1588" i="144"/>
  <c r="O1588" i="144" s="1"/>
  <c r="N1587" i="144"/>
  <c r="O1587" i="144" s="1"/>
  <c r="N1586" i="144"/>
  <c r="O1586" i="144" s="1"/>
  <c r="N1585" i="144"/>
  <c r="O1585" i="144" s="1"/>
  <c r="N1584" i="144"/>
  <c r="O1584" i="144" s="1"/>
  <c r="N1583" i="144"/>
  <c r="O1583" i="144" s="1"/>
  <c r="N1582" i="144"/>
  <c r="O1582" i="144" s="1"/>
  <c r="N1581" i="144"/>
  <c r="O1581" i="144" s="1"/>
  <c r="N1580" i="144"/>
  <c r="O1580" i="144" s="1"/>
  <c r="N1579" i="144"/>
  <c r="O1579" i="144" s="1"/>
  <c r="N1578" i="144"/>
  <c r="O1578" i="144" s="1"/>
  <c r="N1577" i="144"/>
  <c r="O1577" i="144" s="1"/>
  <c r="N1576" i="144"/>
  <c r="O1576" i="144" s="1"/>
  <c r="N1575" i="144"/>
  <c r="O1575" i="144" s="1"/>
  <c r="N1574" i="144"/>
  <c r="O1574" i="144" s="1"/>
  <c r="N1573" i="144"/>
  <c r="O1573" i="144" s="1"/>
  <c r="N1572" i="144"/>
  <c r="O1572" i="144" s="1"/>
  <c r="N1571" i="144"/>
  <c r="O1571" i="144" s="1"/>
  <c r="N1570" i="144"/>
  <c r="O1570" i="144" s="1"/>
  <c r="N1569" i="144"/>
  <c r="O1569" i="144" s="1"/>
  <c r="N1568" i="144"/>
  <c r="O1568" i="144" s="1"/>
  <c r="N1567" i="144"/>
  <c r="O1567" i="144" s="1"/>
  <c r="N1566" i="144"/>
  <c r="O1566" i="144" s="1"/>
  <c r="N1565" i="144"/>
  <c r="O1565" i="144" s="1"/>
  <c r="N1564" i="144"/>
  <c r="O1564" i="144" s="1"/>
  <c r="N1563" i="144"/>
  <c r="O1563" i="144" s="1"/>
  <c r="N1562" i="144"/>
  <c r="O1562" i="144" s="1"/>
  <c r="N1561" i="144"/>
  <c r="O1561" i="144" s="1"/>
  <c r="N1560" i="144"/>
  <c r="O1560" i="144" s="1"/>
  <c r="N1559" i="144"/>
  <c r="O1559" i="144" s="1"/>
  <c r="N1558" i="144"/>
  <c r="O1558" i="144" s="1"/>
  <c r="N1557" i="144"/>
  <c r="O1557" i="144" s="1"/>
  <c r="N1556" i="144"/>
  <c r="O1556" i="144" s="1"/>
  <c r="N1555" i="144"/>
  <c r="O1555" i="144" s="1"/>
  <c r="N1554" i="144"/>
  <c r="O1554" i="144" s="1"/>
  <c r="N1553" i="144"/>
  <c r="O1553" i="144" s="1"/>
  <c r="N1552" i="144"/>
  <c r="O1552" i="144" s="1"/>
  <c r="N1551" i="144"/>
  <c r="O1551" i="144" s="1"/>
  <c r="O1550" i="144"/>
  <c r="N1550" i="144"/>
  <c r="N1549" i="144"/>
  <c r="O1549" i="144" s="1"/>
  <c r="N1548" i="144"/>
  <c r="O1548" i="144" s="1"/>
  <c r="N1547" i="144"/>
  <c r="O1547" i="144" s="1"/>
  <c r="N1546" i="144"/>
  <c r="O1546" i="144" s="1"/>
  <c r="N1545" i="144"/>
  <c r="O1545" i="144" s="1"/>
  <c r="N1544" i="144"/>
  <c r="O1544" i="144" s="1"/>
  <c r="N1543" i="144"/>
  <c r="O1543" i="144" s="1"/>
  <c r="N1542" i="144"/>
  <c r="O1542" i="144" s="1"/>
  <c r="N1541" i="144"/>
  <c r="O1541" i="144" s="1"/>
  <c r="N1540" i="144"/>
  <c r="O1540" i="144" s="1"/>
  <c r="N1539" i="144"/>
  <c r="O1539" i="144" s="1"/>
  <c r="N1538" i="144"/>
  <c r="O1538" i="144" s="1"/>
  <c r="N1537" i="144"/>
  <c r="O1537" i="144" s="1"/>
  <c r="N1536" i="144"/>
  <c r="O1536" i="144" s="1"/>
  <c r="N1535" i="144"/>
  <c r="O1535" i="144" s="1"/>
  <c r="N1534" i="144"/>
  <c r="O1534" i="144" s="1"/>
  <c r="N1533" i="144"/>
  <c r="O1533" i="144" s="1"/>
  <c r="N1532" i="144"/>
  <c r="O1532" i="144" s="1"/>
  <c r="N1531" i="144"/>
  <c r="O1531" i="144" s="1"/>
  <c r="N1530" i="144"/>
  <c r="O1530" i="144" s="1"/>
  <c r="N1529" i="144"/>
  <c r="O1529" i="144" s="1"/>
  <c r="N1528" i="144"/>
  <c r="O1528" i="144" s="1"/>
  <c r="N1527" i="144"/>
  <c r="O1527" i="144" s="1"/>
  <c r="N1526" i="144"/>
  <c r="O1526" i="144" s="1"/>
  <c r="N1525" i="144"/>
  <c r="O1525" i="144" s="1"/>
  <c r="N1524" i="144"/>
  <c r="O1524" i="144" s="1"/>
  <c r="N1523" i="144"/>
  <c r="O1523" i="144" s="1"/>
  <c r="N1522" i="144"/>
  <c r="O1522" i="144" s="1"/>
  <c r="N1521" i="144"/>
  <c r="O1521" i="144" s="1"/>
  <c r="N1520" i="144"/>
  <c r="O1520" i="144" s="1"/>
  <c r="N1519" i="144"/>
  <c r="O1519" i="144" s="1"/>
  <c r="N1518" i="144"/>
  <c r="O1518" i="144" s="1"/>
  <c r="O1517" i="144"/>
  <c r="N1517" i="144"/>
  <c r="N1516" i="144"/>
  <c r="O1516" i="144" s="1"/>
  <c r="N1515" i="144"/>
  <c r="O1515" i="144" s="1"/>
  <c r="N1514" i="144"/>
  <c r="O1514" i="144" s="1"/>
  <c r="N1513" i="144"/>
  <c r="O1513" i="144" s="1"/>
  <c r="N1512" i="144"/>
  <c r="O1512" i="144" s="1"/>
  <c r="N1511" i="144"/>
  <c r="O1511" i="144" s="1"/>
  <c r="N1510" i="144"/>
  <c r="O1510" i="144" s="1"/>
  <c r="N1509" i="144"/>
  <c r="O1509" i="144" s="1"/>
  <c r="N1508" i="144"/>
  <c r="O1508" i="144" s="1"/>
  <c r="N1507" i="144"/>
  <c r="O1507" i="144" s="1"/>
  <c r="N1506" i="144"/>
  <c r="O1506" i="144" s="1"/>
  <c r="N1505" i="144"/>
  <c r="O1505" i="144" s="1"/>
  <c r="N1504" i="144"/>
  <c r="O1504" i="144" s="1"/>
  <c r="N1503" i="144"/>
  <c r="O1503" i="144" s="1"/>
  <c r="N1502" i="144"/>
  <c r="O1502" i="144" s="1"/>
  <c r="N1501" i="144"/>
  <c r="O1501" i="144" s="1"/>
  <c r="N1500" i="144"/>
  <c r="O1500" i="144" s="1"/>
  <c r="AJ61" i="178"/>
  <c r="AK61" i="178"/>
  <c r="AL61" i="178"/>
  <c r="AM61" i="178"/>
  <c r="AI61" i="178"/>
  <c r="P148" i="93" l="1"/>
  <c r="Q148" i="93"/>
  <c r="P149" i="93"/>
  <c r="Q149" i="93"/>
  <c r="P150" i="93"/>
  <c r="Q150" i="93"/>
  <c r="P151" i="93"/>
  <c r="Q151" i="93"/>
  <c r="P152" i="93"/>
  <c r="Q152" i="93"/>
  <c r="P153" i="93"/>
  <c r="Q153" i="93"/>
  <c r="P154" i="93"/>
  <c r="Q154" i="93"/>
  <c r="P155" i="93"/>
  <c r="Q155" i="93"/>
  <c r="P156" i="93"/>
  <c r="Q156" i="93"/>
  <c r="P157" i="93"/>
  <c r="Q157" i="93"/>
  <c r="O185" i="81"/>
  <c r="O184" i="81"/>
  <c r="M184" i="81"/>
  <c r="M185" i="81"/>
  <c r="L185" i="81"/>
  <c r="L184" i="81"/>
  <c r="R128" i="73"/>
  <c r="R127" i="73"/>
  <c r="R110" i="73"/>
  <c r="R109" i="73"/>
  <c r="AI83" i="63"/>
  <c r="AF78" i="63"/>
  <c r="AG78" i="63"/>
  <c r="AH78" i="63"/>
  <c r="AI78" i="63"/>
  <c r="AF79" i="63"/>
  <c r="AG79" i="63"/>
  <c r="AH79" i="63"/>
  <c r="AI79" i="63"/>
  <c r="AF80" i="63"/>
  <c r="AG80" i="63"/>
  <c r="AH80" i="63"/>
  <c r="AI80" i="63"/>
  <c r="AF81" i="63"/>
  <c r="AG81" i="63"/>
  <c r="AH81" i="63"/>
  <c r="AI81" i="63"/>
  <c r="AF82" i="63"/>
  <c r="AG82" i="63"/>
  <c r="AH82" i="63"/>
  <c r="AI82" i="63"/>
  <c r="AF83" i="63"/>
  <c r="AG83" i="63"/>
  <c r="AH83" i="63"/>
  <c r="AF84" i="63"/>
  <c r="AG84" i="63"/>
  <c r="AH84" i="63"/>
  <c r="AI84" i="63"/>
  <c r="AE79" i="63"/>
  <c r="AE80" i="63"/>
  <c r="AE81" i="63"/>
  <c r="AE82" i="63"/>
  <c r="AE83" i="63"/>
  <c r="AE84" i="63"/>
  <c r="AE78" i="63"/>
  <c r="AF80" i="65" l="1"/>
  <c r="AG80" i="65"/>
  <c r="AH80" i="65"/>
  <c r="AI80" i="65"/>
  <c r="AE80" i="65"/>
  <c r="AC144" i="182"/>
  <c r="AD144" i="182"/>
  <c r="AE144" i="182"/>
  <c r="AF144" i="182"/>
  <c r="AB144" i="182"/>
  <c r="AC141" i="182"/>
  <c r="AD141" i="182"/>
  <c r="AE141" i="182"/>
  <c r="AF141" i="182"/>
  <c r="AC142" i="182"/>
  <c r="AD142" i="182"/>
  <c r="AE142" i="182"/>
  <c r="AF142" i="182"/>
  <c r="AB142" i="182"/>
  <c r="AB141" i="182"/>
  <c r="AC139" i="182"/>
  <c r="AD139" i="182"/>
  <c r="AE139" i="182"/>
  <c r="AF139" i="182"/>
  <c r="AB139" i="182"/>
  <c r="AC138" i="182"/>
  <c r="AD138" i="182"/>
  <c r="AE138" i="182"/>
  <c r="AF138" i="182"/>
  <c r="AB138" i="182"/>
  <c r="AC134" i="182"/>
  <c r="AD134" i="182"/>
  <c r="AE134" i="182"/>
  <c r="AF134" i="182"/>
  <c r="AB134" i="182"/>
  <c r="AC132" i="182"/>
  <c r="AD132" i="182"/>
  <c r="AE132" i="182"/>
  <c r="AF132" i="182"/>
  <c r="AB132" i="182"/>
  <c r="AC128" i="182"/>
  <c r="AD128" i="182"/>
  <c r="AE128" i="182"/>
  <c r="AF128" i="182"/>
  <c r="AB128" i="182"/>
  <c r="AC121" i="182"/>
  <c r="AD121" i="182"/>
  <c r="AE121" i="182"/>
  <c r="AF121" i="182"/>
  <c r="AB121" i="182"/>
  <c r="AC117" i="182"/>
  <c r="AD117" i="182"/>
  <c r="AE117" i="182"/>
  <c r="AF117" i="182"/>
  <c r="AB117" i="182"/>
  <c r="AC116" i="182"/>
  <c r="AD116" i="182"/>
  <c r="AE116" i="182"/>
  <c r="AF116" i="182"/>
  <c r="AB116" i="182"/>
  <c r="AC35" i="182"/>
  <c r="AD35" i="182"/>
  <c r="AE35" i="182"/>
  <c r="AF35" i="182"/>
  <c r="AB35" i="182"/>
  <c r="AC34" i="182"/>
  <c r="AD34" i="182"/>
  <c r="AE34" i="182"/>
  <c r="AF34" i="182"/>
  <c r="AC148" i="182"/>
  <c r="AD148" i="182"/>
  <c r="AE148" i="182"/>
  <c r="AF148" i="182"/>
  <c r="AC149" i="182"/>
  <c r="AD149" i="182"/>
  <c r="AE149" i="182"/>
  <c r="AF149" i="182"/>
  <c r="AC150" i="182"/>
  <c r="AD150" i="182"/>
  <c r="AE150" i="182"/>
  <c r="AF150" i="182"/>
  <c r="AB149" i="182"/>
  <c r="AB150" i="182"/>
  <c r="AB148" i="182"/>
  <c r="A3" i="210"/>
  <c r="A2" i="210"/>
  <c r="A1" i="210"/>
  <c r="A3" i="209" l="1"/>
  <c r="A2" i="209"/>
  <c r="A1" i="209"/>
  <c r="I32" i="184"/>
  <c r="J32" i="184"/>
  <c r="K32" i="184"/>
  <c r="L32" i="184"/>
  <c r="I33" i="184"/>
  <c r="J33" i="184"/>
  <c r="K33" i="184"/>
  <c r="L33" i="184"/>
  <c r="H33" i="184"/>
  <c r="H32" i="184"/>
  <c r="H66" i="183"/>
  <c r="I66" i="183"/>
  <c r="J66" i="183"/>
  <c r="K66" i="183"/>
  <c r="L66" i="183"/>
  <c r="H67" i="183"/>
  <c r="I67" i="183"/>
  <c r="J67" i="183"/>
  <c r="K67" i="183"/>
  <c r="L67" i="183"/>
  <c r="H68" i="183"/>
  <c r="I68" i="183"/>
  <c r="J68" i="183"/>
  <c r="K68" i="183"/>
  <c r="L68" i="183"/>
  <c r="H69" i="183"/>
  <c r="I69" i="183"/>
  <c r="J69" i="183"/>
  <c r="K69" i="183"/>
  <c r="L69" i="183"/>
  <c r="H70" i="183"/>
  <c r="I70" i="183"/>
  <c r="J70" i="183"/>
  <c r="K70" i="183"/>
  <c r="L70" i="183"/>
  <c r="H71" i="183"/>
  <c r="I71" i="183"/>
  <c r="J71" i="183"/>
  <c r="K71" i="183"/>
  <c r="L71" i="183"/>
  <c r="H64" i="183"/>
  <c r="AI25" i="75" l="1"/>
  <c r="AH25" i="75"/>
  <c r="AG25" i="75"/>
  <c r="AF25" i="75"/>
  <c r="AE25" i="75"/>
  <c r="AE15" i="75"/>
  <c r="AF15" i="75"/>
  <c r="AG15" i="75"/>
  <c r="AH15" i="75"/>
  <c r="AI15" i="75"/>
  <c r="AF14" i="75"/>
  <c r="AG14" i="75"/>
  <c r="AH14" i="75"/>
  <c r="AI14" i="75"/>
  <c r="AE14" i="75"/>
  <c r="AE82" i="65"/>
  <c r="AF82" i="65"/>
  <c r="AG82" i="65"/>
  <c r="AH82" i="65"/>
  <c r="AI82" i="65"/>
  <c r="AE83" i="65"/>
  <c r="AF83" i="65"/>
  <c r="AG83" i="65"/>
  <c r="AH83" i="65"/>
  <c r="AI83" i="65"/>
  <c r="AE50" i="65"/>
  <c r="AF50" i="65"/>
  <c r="AG50" i="65"/>
  <c r="AH50" i="65"/>
  <c r="AI50" i="65"/>
  <c r="AE51" i="65"/>
  <c r="AF51" i="65"/>
  <c r="AG51" i="65"/>
  <c r="AH51" i="65"/>
  <c r="AI51" i="65"/>
  <c r="AE49" i="65" l="1"/>
  <c r="AE72" i="208" l="1"/>
  <c r="AF13" i="72"/>
  <c r="AG13" i="72"/>
  <c r="AH13" i="72"/>
  <c r="AI13" i="72"/>
  <c r="AF14" i="72"/>
  <c r="AG14" i="72"/>
  <c r="AH14" i="72"/>
  <c r="AI14" i="72"/>
  <c r="AF15" i="72"/>
  <c r="AG15" i="72"/>
  <c r="AH15" i="72"/>
  <c r="AI15" i="72"/>
  <c r="AF16" i="72"/>
  <c r="AG16" i="72"/>
  <c r="AH16" i="72"/>
  <c r="AI16" i="72"/>
  <c r="AF17" i="72"/>
  <c r="AG17" i="72"/>
  <c r="AH17" i="72"/>
  <c r="AI17" i="72"/>
  <c r="AF18" i="72"/>
  <c r="AG18" i="72"/>
  <c r="AH18" i="72"/>
  <c r="AI18" i="72"/>
  <c r="AF19" i="72"/>
  <c r="AG19" i="72"/>
  <c r="AH19" i="72"/>
  <c r="AI19" i="72"/>
  <c r="AE14" i="72"/>
  <c r="AE15" i="72"/>
  <c r="AE16" i="72"/>
  <c r="AE17" i="72"/>
  <c r="AE18" i="72"/>
  <c r="AE19" i="72"/>
  <c r="AE13" i="72"/>
  <c r="AF13" i="63"/>
  <c r="AG13" i="63"/>
  <c r="AH13" i="63"/>
  <c r="AI13" i="63"/>
  <c r="AF14" i="63"/>
  <c r="AG14" i="63"/>
  <c r="AH14" i="63"/>
  <c r="AI14" i="63"/>
  <c r="AF15" i="63"/>
  <c r="AG15" i="63"/>
  <c r="AH15" i="63"/>
  <c r="AI15" i="63"/>
  <c r="AF16" i="63"/>
  <c r="AG16" i="63"/>
  <c r="AH16" i="63"/>
  <c r="AI16" i="63"/>
  <c r="AF17" i="63"/>
  <c r="AG17" i="63"/>
  <c r="AH17" i="63"/>
  <c r="AI17" i="63"/>
  <c r="AF18" i="63"/>
  <c r="AG18" i="63"/>
  <c r="AH18" i="63"/>
  <c r="AI18" i="63"/>
  <c r="AF19" i="63"/>
  <c r="AG19" i="63"/>
  <c r="AH19" i="63"/>
  <c r="AI19" i="63"/>
  <c r="AE14" i="63"/>
  <c r="AE15" i="63"/>
  <c r="AE16" i="63"/>
  <c r="AE17" i="63"/>
  <c r="AE18" i="63"/>
  <c r="AE19" i="63"/>
  <c r="AE13" i="63"/>
  <c r="AE30" i="61" l="1"/>
  <c r="AE31" i="61"/>
  <c r="H9" i="115"/>
  <c r="H11" i="115"/>
  <c r="H14" i="115"/>
  <c r="H16" i="115"/>
  <c r="H34" i="115"/>
  <c r="H29" i="115"/>
  <c r="H26" i="115"/>
  <c r="H30" i="115" s="1"/>
  <c r="J12" i="150"/>
  <c r="J13" i="150"/>
  <c r="J14" i="150"/>
  <c r="J15" i="150"/>
  <c r="J16" i="150"/>
  <c r="J17" i="150"/>
  <c r="J18" i="150"/>
  <c r="J19" i="150"/>
  <c r="J20" i="150"/>
  <c r="J21" i="150"/>
  <c r="J22" i="150"/>
  <c r="J11" i="150"/>
  <c r="J8" i="150"/>
  <c r="R15" i="150"/>
  <c r="D23" i="141"/>
  <c r="H35" i="115" l="1"/>
  <c r="H39" i="115" s="1"/>
  <c r="AG24" i="177"/>
  <c r="AH24" i="177"/>
  <c r="AI24" i="177"/>
  <c r="AH23" i="177"/>
  <c r="AI23" i="177"/>
  <c r="AG23" i="177"/>
  <c r="O151" i="89" l="1"/>
  <c r="O150" i="89"/>
  <c r="O138" i="89"/>
  <c r="O139" i="89" s="1"/>
  <c r="L12" i="147" l="1"/>
  <c r="H46" i="176"/>
  <c r="H44" i="176"/>
  <c r="H38" i="176"/>
  <c r="H39" i="176"/>
  <c r="H40" i="176"/>
  <c r="H41" i="176"/>
  <c r="H42" i="176"/>
  <c r="O39" i="176"/>
  <c r="O40" i="176"/>
  <c r="O41" i="176"/>
  <c r="V39" i="176"/>
  <c r="V40" i="176"/>
  <c r="V41" i="176"/>
  <c r="AC39" i="176"/>
  <c r="AC40" i="176"/>
  <c r="AC41" i="176"/>
  <c r="AJ39" i="176"/>
  <c r="AJ40" i="176"/>
  <c r="AJ41" i="176"/>
  <c r="H27" i="174"/>
  <c r="I27" i="174"/>
  <c r="J27" i="174"/>
  <c r="K27" i="174"/>
  <c r="G27" i="174"/>
  <c r="G32" i="174" s="1"/>
  <c r="G31" i="174"/>
  <c r="G16" i="174"/>
  <c r="G19" i="174"/>
  <c r="H22" i="174"/>
  <c r="I22" i="174"/>
  <c r="J22" i="174"/>
  <c r="K22" i="174"/>
  <c r="G22" i="174"/>
  <c r="AF70" i="208" l="1"/>
  <c r="AG70" i="208"/>
  <c r="AH70" i="208"/>
  <c r="AI70" i="208"/>
  <c r="AF71" i="208"/>
  <c r="AG71" i="208"/>
  <c r="AH71" i="208"/>
  <c r="AI71" i="208"/>
  <c r="AF72" i="208"/>
  <c r="AG72" i="208"/>
  <c r="AH72" i="208"/>
  <c r="AI72" i="208"/>
  <c r="AE71" i="208"/>
  <c r="A3" i="208"/>
  <c r="A2" i="208"/>
  <c r="A1" i="208"/>
  <c r="AF39" i="207" l="1"/>
  <c r="AG39" i="207"/>
  <c r="AH39" i="207"/>
  <c r="AI39" i="207"/>
  <c r="AF38" i="207"/>
  <c r="AG38" i="207"/>
  <c r="AH38" i="207"/>
  <c r="AI38" i="207"/>
  <c r="AE38" i="207"/>
  <c r="AF37" i="207"/>
  <c r="AG37" i="207"/>
  <c r="AH37" i="207"/>
  <c r="AI37" i="207"/>
  <c r="AE37" i="207"/>
  <c r="AE39" i="207" s="1"/>
  <c r="A3" i="207" l="1"/>
  <c r="A2" i="207"/>
  <c r="A1" i="207"/>
  <c r="N64" i="157"/>
  <c r="N65" i="157"/>
  <c r="N66" i="157"/>
  <c r="N67" i="157"/>
  <c r="N68" i="157"/>
  <c r="N69" i="157"/>
  <c r="N70" i="157"/>
  <c r="N71" i="157"/>
  <c r="N72" i="157"/>
  <c r="N73" i="157"/>
  <c r="N74" i="157"/>
  <c r="N75" i="157"/>
  <c r="N76" i="157"/>
  <c r="N77" i="157"/>
  <c r="N78" i="157"/>
  <c r="N79" i="157"/>
  <c r="N80" i="157"/>
  <c r="N81" i="157"/>
  <c r="N82" i="157"/>
  <c r="N83" i="157"/>
  <c r="N84" i="157"/>
  <c r="N85" i="157"/>
  <c r="N86" i="157"/>
  <c r="N87" i="157"/>
  <c r="N88" i="157"/>
  <c r="N89" i="157"/>
  <c r="N90" i="157"/>
  <c r="N91" i="157"/>
  <c r="N92" i="157"/>
  <c r="N93" i="157"/>
  <c r="N94" i="157"/>
  <c r="N95" i="157"/>
  <c r="N96" i="157"/>
  <c r="N97" i="157"/>
  <c r="N98" i="157"/>
  <c r="N99" i="157"/>
  <c r="N100" i="157"/>
  <c r="N101" i="157"/>
  <c r="N102" i="157"/>
  <c r="N103" i="157"/>
  <c r="N104" i="157"/>
  <c r="N105" i="157"/>
  <c r="N106" i="157"/>
  <c r="N107" i="157"/>
  <c r="N108" i="157"/>
  <c r="N109" i="157"/>
  <c r="N63" i="157"/>
  <c r="N54" i="157" l="1"/>
  <c r="N55" i="157"/>
  <c r="N56" i="157"/>
  <c r="N57" i="157"/>
  <c r="N58" i="157"/>
  <c r="N59" i="157"/>
  <c r="N48" i="157"/>
  <c r="N49" i="157"/>
  <c r="N50" i="157"/>
  <c r="N51" i="157"/>
  <c r="N52" i="157"/>
  <c r="N53" i="157"/>
  <c r="N39" i="157"/>
  <c r="N40" i="157"/>
  <c r="N41" i="157"/>
  <c r="N42" i="157"/>
  <c r="N43" i="157"/>
  <c r="N44" i="157"/>
  <c r="N45" i="157"/>
  <c r="N46" i="157"/>
  <c r="N47" i="157"/>
  <c r="N38" i="157"/>
  <c r="N34" i="157"/>
  <c r="N35" i="157"/>
  <c r="N36" i="157"/>
  <c r="N37" i="157"/>
  <c r="N14" i="157"/>
  <c r="N15" i="157"/>
  <c r="N16" i="157"/>
  <c r="N17" i="157"/>
  <c r="N18" i="157"/>
  <c r="N19" i="157"/>
  <c r="N20" i="157"/>
  <c r="N21" i="157"/>
  <c r="N22" i="157"/>
  <c r="N23" i="157"/>
  <c r="N24" i="157"/>
  <c r="N25" i="157"/>
  <c r="N26" i="157"/>
  <c r="N27" i="157"/>
  <c r="N28" i="157"/>
  <c r="N29" i="157"/>
  <c r="N30" i="157"/>
  <c r="N31" i="157"/>
  <c r="N32" i="157"/>
  <c r="N33" i="157"/>
  <c r="N13" i="157"/>
  <c r="AI46" i="180"/>
  <c r="AJ46" i="180"/>
  <c r="AJ37" i="180"/>
  <c r="AJ21" i="180"/>
  <c r="AJ74" i="178"/>
  <c r="AK74" i="178"/>
  <c r="AL74" i="178"/>
  <c r="AM74" i="178"/>
  <c r="W387" i="83" l="1"/>
  <c r="W293" i="83"/>
  <c r="W69" i="83"/>
  <c r="AC72" i="182"/>
  <c r="AD72" i="182"/>
  <c r="AE72" i="182"/>
  <c r="AF72" i="182"/>
  <c r="M57" i="202" l="1"/>
  <c r="L57" i="202"/>
  <c r="K57" i="202"/>
  <c r="J57" i="202"/>
  <c r="I57" i="202"/>
  <c r="K81" i="202"/>
  <c r="AE166" i="81" l="1"/>
  <c r="AE64" i="81"/>
  <c r="AF64" i="81"/>
  <c r="AG64" i="81"/>
  <c r="AH64" i="81"/>
  <c r="AI64" i="81"/>
  <c r="AE65" i="81"/>
  <c r="AF65" i="81"/>
  <c r="AG65" i="81"/>
  <c r="AH65" i="81"/>
  <c r="AI65" i="81"/>
  <c r="AE66" i="81"/>
  <c r="AF66" i="81"/>
  <c r="AG66" i="81"/>
  <c r="AH66" i="81"/>
  <c r="AI66" i="81"/>
  <c r="AE67" i="81"/>
  <c r="AF67" i="81"/>
  <c r="AG67" i="81"/>
  <c r="AH67" i="81"/>
  <c r="AI67" i="81"/>
  <c r="AE68" i="81"/>
  <c r="AF68" i="81"/>
  <c r="AG68" i="81"/>
  <c r="AH68" i="81"/>
  <c r="AI68" i="81"/>
  <c r="AE69" i="81"/>
  <c r="AF69" i="81"/>
  <c r="AG69" i="81"/>
  <c r="AH69" i="81"/>
  <c r="AI69" i="81"/>
  <c r="AE70" i="81"/>
  <c r="AF70" i="81"/>
  <c r="AG70" i="81"/>
  <c r="AH70" i="81"/>
  <c r="AI70" i="81"/>
  <c r="AE71" i="81"/>
  <c r="AF71" i="81"/>
  <c r="AG71" i="81"/>
  <c r="AH71" i="81"/>
  <c r="AI71" i="81"/>
  <c r="AE72" i="81"/>
  <c r="AF72" i="81"/>
  <c r="AG72" i="81"/>
  <c r="AH72" i="81"/>
  <c r="AI72" i="81"/>
  <c r="AE73" i="81"/>
  <c r="AF73" i="81"/>
  <c r="AG73" i="81"/>
  <c r="AH73" i="81"/>
  <c r="AI73" i="81"/>
  <c r="AE74" i="81"/>
  <c r="AF74" i="81"/>
  <c r="AG74" i="81"/>
  <c r="AH74" i="81"/>
  <c r="AI74" i="81"/>
  <c r="AE75" i="81"/>
  <c r="AF75" i="81"/>
  <c r="AG75" i="81"/>
  <c r="AH75" i="81"/>
  <c r="AI75" i="81"/>
  <c r="AE76" i="81"/>
  <c r="AF76" i="81"/>
  <c r="AG76" i="81"/>
  <c r="AH76" i="81"/>
  <c r="AI76" i="81"/>
  <c r="AE77" i="81"/>
  <c r="AF77" i="81"/>
  <c r="AG77" i="81"/>
  <c r="AH77" i="81"/>
  <c r="AI77" i="81"/>
  <c r="AE78" i="81"/>
  <c r="AF78" i="81"/>
  <c r="AG78" i="81"/>
  <c r="AH78" i="81"/>
  <c r="AI78" i="81"/>
  <c r="AE79" i="81"/>
  <c r="AF79" i="81"/>
  <c r="AG79" i="81"/>
  <c r="AH79" i="81"/>
  <c r="AI79" i="81"/>
  <c r="AE80" i="81"/>
  <c r="AF80" i="81"/>
  <c r="AG80" i="81"/>
  <c r="AH80" i="81"/>
  <c r="AI80" i="81"/>
  <c r="AE81" i="81"/>
  <c r="AF81" i="81"/>
  <c r="AG81" i="81"/>
  <c r="AH81" i="81"/>
  <c r="AI81" i="81"/>
  <c r="AE82" i="81"/>
  <c r="AF82" i="81"/>
  <c r="AG82" i="81"/>
  <c r="AH82" i="81"/>
  <c r="AI82" i="81"/>
  <c r="AE83" i="81"/>
  <c r="AF83" i="81"/>
  <c r="AG83" i="81"/>
  <c r="AH83" i="81"/>
  <c r="AI83" i="81"/>
  <c r="AF63" i="81"/>
  <c r="AG63" i="81"/>
  <c r="AH63" i="81"/>
  <c r="AI63" i="81"/>
  <c r="AE63" i="81"/>
  <c r="C23" i="147" l="1"/>
  <c r="C22" i="147"/>
  <c r="C21" i="147"/>
  <c r="C20" i="147"/>
  <c r="C19" i="147"/>
  <c r="C18" i="147"/>
  <c r="C17" i="147"/>
  <c r="C16" i="147"/>
  <c r="C15" i="147"/>
  <c r="C14" i="147"/>
  <c r="C13" i="147"/>
  <c r="H29" i="183"/>
  <c r="C10" i="13"/>
  <c r="C9" i="13"/>
  <c r="E34" i="13" l="1"/>
  <c r="E35" i="13"/>
  <c r="E36" i="13"/>
  <c r="E37" i="13"/>
  <c r="E38" i="13"/>
  <c r="W528" i="83"/>
  <c r="W527" i="83"/>
  <c r="W526" i="83"/>
  <c r="W525" i="83"/>
  <c r="W524" i="83"/>
  <c r="W523" i="83"/>
  <c r="W522" i="83"/>
  <c r="W521" i="83"/>
  <c r="W520" i="83"/>
  <c r="W519" i="83"/>
  <c r="W518" i="83"/>
  <c r="W517" i="83"/>
  <c r="W516" i="83"/>
  <c r="W515" i="83"/>
  <c r="W514" i="83"/>
  <c r="W513" i="83"/>
  <c r="W512" i="83"/>
  <c r="W511" i="83"/>
  <c r="W510" i="83"/>
  <c r="W509" i="83"/>
  <c r="W508" i="83"/>
  <c r="W507" i="83"/>
  <c r="W506" i="83"/>
  <c r="W505" i="83"/>
  <c r="W504" i="83"/>
  <c r="W503" i="83"/>
  <c r="W502" i="83"/>
  <c r="W501" i="83"/>
  <c r="W500" i="83"/>
  <c r="W499" i="83"/>
  <c r="W498" i="83"/>
  <c r="W497" i="83"/>
  <c r="W496" i="83"/>
  <c r="W495" i="83"/>
  <c r="W494" i="83"/>
  <c r="W493" i="83"/>
  <c r="W492" i="83"/>
  <c r="W491" i="83"/>
  <c r="W490" i="83"/>
  <c r="W489" i="83"/>
  <c r="W488" i="83"/>
  <c r="W487" i="83"/>
  <c r="W486" i="83"/>
  <c r="W485" i="83"/>
  <c r="W484" i="83"/>
  <c r="W483" i="83"/>
  <c r="W482" i="83"/>
  <c r="W481" i="83"/>
  <c r="W480" i="83"/>
  <c r="W479" i="83"/>
  <c r="W478" i="83"/>
  <c r="W477" i="83"/>
  <c r="W476" i="83"/>
  <c r="W475" i="83"/>
  <c r="W474" i="83"/>
  <c r="W473" i="83"/>
  <c r="W472" i="83"/>
  <c r="W471" i="83"/>
  <c r="W470" i="83"/>
  <c r="W469" i="83"/>
  <c r="W468" i="83"/>
  <c r="W467" i="83"/>
  <c r="W466" i="83"/>
  <c r="W465" i="83"/>
  <c r="W464" i="83"/>
  <c r="W463" i="83"/>
  <c r="W462" i="83"/>
  <c r="W461" i="83"/>
  <c r="W460" i="83"/>
  <c r="W459" i="83"/>
  <c r="W458" i="83"/>
  <c r="W457" i="83"/>
  <c r="W456" i="83"/>
  <c r="W455" i="83"/>
  <c r="W454" i="83"/>
  <c r="W453" i="83"/>
  <c r="W452" i="83"/>
  <c r="W451" i="83"/>
  <c r="W450" i="83"/>
  <c r="W449" i="83"/>
  <c r="W448" i="83"/>
  <c r="W447" i="83"/>
  <c r="W446" i="83"/>
  <c r="W445" i="83"/>
  <c r="W444" i="83"/>
  <c r="W443" i="83"/>
  <c r="W442" i="83"/>
  <c r="W441" i="83"/>
  <c r="W440" i="83"/>
  <c r="W439" i="83"/>
  <c r="W438" i="83"/>
  <c r="W437" i="83"/>
  <c r="W436" i="83"/>
  <c r="W435" i="83"/>
  <c r="W434" i="83"/>
  <c r="W433" i="83"/>
  <c r="W432" i="83"/>
  <c r="W431" i="83"/>
  <c r="W430" i="83"/>
  <c r="W429" i="83"/>
  <c r="W428" i="83"/>
  <c r="W427" i="83"/>
  <c r="W426" i="83"/>
  <c r="W425" i="83"/>
  <c r="W424" i="83"/>
  <c r="W423" i="83"/>
  <c r="W422" i="83"/>
  <c r="W421" i="83"/>
  <c r="W420" i="83"/>
  <c r="W419" i="83"/>
  <c r="W418" i="83"/>
  <c r="W417" i="83"/>
  <c r="W416" i="83"/>
  <c r="W415" i="83"/>
  <c r="W414" i="83"/>
  <c r="W413" i="83"/>
  <c r="W412" i="83"/>
  <c r="W411" i="83"/>
  <c r="W410" i="83"/>
  <c r="W409" i="83"/>
  <c r="W408" i="83"/>
  <c r="W407" i="83"/>
  <c r="W406" i="83"/>
  <c r="W405" i="83"/>
  <c r="W404" i="83"/>
  <c r="W403" i="83"/>
  <c r="W402" i="83"/>
  <c r="W401" i="83"/>
  <c r="W400" i="83"/>
  <c r="W399" i="83"/>
  <c r="W398" i="83"/>
  <c r="W397" i="83"/>
  <c r="W396" i="83"/>
  <c r="W395" i="83"/>
  <c r="W394" i="83"/>
  <c r="W393" i="83"/>
  <c r="W392" i="83"/>
  <c r="W391" i="83"/>
  <c r="W390" i="83"/>
  <c r="W389" i="83"/>
  <c r="W388" i="83"/>
  <c r="W386" i="83"/>
  <c r="W385" i="83"/>
  <c r="W384" i="83"/>
  <c r="W383" i="83"/>
  <c r="W382" i="83"/>
  <c r="W381" i="83"/>
  <c r="W380" i="83"/>
  <c r="W379" i="83"/>
  <c r="W378" i="83"/>
  <c r="W377" i="83"/>
  <c r="W376" i="83"/>
  <c r="W375" i="83"/>
  <c r="W374" i="83"/>
  <c r="W373" i="83"/>
  <c r="W372" i="83"/>
  <c r="W371" i="83"/>
  <c r="W370" i="83"/>
  <c r="W369" i="83"/>
  <c r="W368" i="83"/>
  <c r="W367" i="83"/>
  <c r="W366" i="83"/>
  <c r="W365" i="83"/>
  <c r="W364" i="83"/>
  <c r="W363" i="83"/>
  <c r="W362" i="83"/>
  <c r="W361" i="83"/>
  <c r="W360" i="83"/>
  <c r="W359" i="83"/>
  <c r="W358" i="83"/>
  <c r="W357" i="83"/>
  <c r="W356" i="83"/>
  <c r="W355" i="83"/>
  <c r="W354" i="83"/>
  <c r="W353" i="83"/>
  <c r="W352" i="83"/>
  <c r="W351" i="83"/>
  <c r="W350" i="83"/>
  <c r="W349" i="83"/>
  <c r="W348" i="83"/>
  <c r="W347" i="83"/>
  <c r="W346" i="83"/>
  <c r="W345" i="83"/>
  <c r="W344" i="83"/>
  <c r="W343" i="83"/>
  <c r="W342" i="83"/>
  <c r="W341" i="83"/>
  <c r="W340" i="83"/>
  <c r="W339" i="83"/>
  <c r="W338" i="83"/>
  <c r="W337" i="83"/>
  <c r="W336" i="83"/>
  <c r="W335" i="83"/>
  <c r="W334" i="83"/>
  <c r="W333" i="83"/>
  <c r="W332" i="83"/>
  <c r="W331" i="83"/>
  <c r="W330" i="83"/>
  <c r="W329" i="83"/>
  <c r="W328" i="83"/>
  <c r="W327" i="83"/>
  <c r="W326" i="83"/>
  <c r="W325" i="83"/>
  <c r="W324" i="83"/>
  <c r="W323" i="83"/>
  <c r="W322" i="83"/>
  <c r="W321" i="83"/>
  <c r="W320" i="83"/>
  <c r="W319" i="83"/>
  <c r="W318" i="83"/>
  <c r="W317" i="83"/>
  <c r="W316" i="83"/>
  <c r="W315" i="83"/>
  <c r="W314" i="83"/>
  <c r="W313" i="83"/>
  <c r="W312" i="83"/>
  <c r="W311" i="83"/>
  <c r="W310" i="83"/>
  <c r="W309" i="83"/>
  <c r="W308" i="83"/>
  <c r="W307" i="83"/>
  <c r="W306" i="83"/>
  <c r="W305" i="83"/>
  <c r="W304" i="83"/>
  <c r="W303" i="83"/>
  <c r="W302" i="83"/>
  <c r="W301" i="83"/>
  <c r="W300" i="83"/>
  <c r="W299" i="83"/>
  <c r="W298" i="83"/>
  <c r="W297" i="83"/>
  <c r="W296" i="83"/>
  <c r="W295" i="83"/>
  <c r="W294" i="83"/>
  <c r="W292" i="83"/>
  <c r="W291" i="83"/>
  <c r="W290" i="83"/>
  <c r="W289" i="83"/>
  <c r="W288" i="83"/>
  <c r="W287" i="83"/>
  <c r="W286" i="83"/>
  <c r="W285" i="83"/>
  <c r="W284" i="83"/>
  <c r="W283" i="83"/>
  <c r="W282" i="83"/>
  <c r="W281" i="83"/>
  <c r="W280" i="83"/>
  <c r="W279" i="83"/>
  <c r="W278" i="83"/>
  <c r="W277" i="83"/>
  <c r="W276" i="83"/>
  <c r="W275" i="83"/>
  <c r="W274" i="83"/>
  <c r="W273" i="83"/>
  <c r="W272" i="83"/>
  <c r="W271" i="83"/>
  <c r="W270" i="83"/>
  <c r="W269" i="83"/>
  <c r="W268" i="83"/>
  <c r="W267" i="83"/>
  <c r="W266" i="83"/>
  <c r="W265" i="83"/>
  <c r="W264" i="83"/>
  <c r="W263" i="83"/>
  <c r="W262" i="83"/>
  <c r="W261" i="83"/>
  <c r="W260" i="83"/>
  <c r="W259" i="83"/>
  <c r="W258" i="83"/>
  <c r="W257" i="83"/>
  <c r="W256" i="83"/>
  <c r="W255" i="83"/>
  <c r="W254" i="83"/>
  <c r="W253" i="83"/>
  <c r="W252" i="83"/>
  <c r="W251" i="83"/>
  <c r="W250" i="83"/>
  <c r="W249" i="83"/>
  <c r="W248" i="83"/>
  <c r="W247" i="83"/>
  <c r="W246" i="83"/>
  <c r="W245" i="83"/>
  <c r="W244" i="83"/>
  <c r="W243" i="83"/>
  <c r="W242" i="83"/>
  <c r="W241" i="83"/>
  <c r="W240" i="83"/>
  <c r="W239" i="83"/>
  <c r="W238" i="83"/>
  <c r="W237" i="83"/>
  <c r="W236" i="83"/>
  <c r="W235" i="83"/>
  <c r="W234" i="83"/>
  <c r="W233" i="83"/>
  <c r="W232" i="83"/>
  <c r="W231" i="83"/>
  <c r="W230" i="83"/>
  <c r="W229" i="83"/>
  <c r="W228" i="83"/>
  <c r="W227" i="83"/>
  <c r="W226" i="83"/>
  <c r="W225" i="83"/>
  <c r="W224" i="83"/>
  <c r="W223" i="83"/>
  <c r="W222" i="83"/>
  <c r="W221" i="83"/>
  <c r="W220" i="83"/>
  <c r="W219" i="83"/>
  <c r="W218" i="83"/>
  <c r="W217" i="83"/>
  <c r="W216" i="83"/>
  <c r="W215" i="83"/>
  <c r="W214" i="83"/>
  <c r="W213" i="83"/>
  <c r="W212" i="83"/>
  <c r="W211" i="83"/>
  <c r="W210" i="83"/>
  <c r="W209" i="83"/>
  <c r="W208" i="83"/>
  <c r="W207" i="83"/>
  <c r="W206" i="83"/>
  <c r="W205" i="83"/>
  <c r="W204" i="83"/>
  <c r="W203" i="83"/>
  <c r="W202" i="83"/>
  <c r="W201" i="83"/>
  <c r="W200" i="83"/>
  <c r="W199" i="83"/>
  <c r="W198" i="83"/>
  <c r="W197" i="83"/>
  <c r="W196" i="83"/>
  <c r="W195" i="83"/>
  <c r="W194" i="83"/>
  <c r="W193" i="83"/>
  <c r="W192" i="83"/>
  <c r="W191" i="83"/>
  <c r="W190" i="83"/>
  <c r="W189" i="83"/>
  <c r="W188" i="83"/>
  <c r="W187" i="83"/>
  <c r="W186" i="83"/>
  <c r="W185" i="83"/>
  <c r="W184" i="83"/>
  <c r="W183" i="83"/>
  <c r="W182" i="83"/>
  <c r="W181" i="83"/>
  <c r="W180" i="83"/>
  <c r="W179" i="83"/>
  <c r="W178" i="83"/>
  <c r="W177" i="83"/>
  <c r="W176" i="83"/>
  <c r="W175" i="83"/>
  <c r="W174" i="83"/>
  <c r="W173" i="83"/>
  <c r="W172" i="83"/>
  <c r="W171" i="83"/>
  <c r="W170" i="83"/>
  <c r="W169" i="83"/>
  <c r="W168" i="83"/>
  <c r="W167" i="83"/>
  <c r="W166" i="83"/>
  <c r="W165" i="83"/>
  <c r="W164" i="83"/>
  <c r="W163" i="83"/>
  <c r="W162" i="83"/>
  <c r="W161" i="83"/>
  <c r="W160" i="83"/>
  <c r="W159" i="83"/>
  <c r="W158" i="83"/>
  <c r="W157" i="83"/>
  <c r="W156" i="83"/>
  <c r="W155" i="83"/>
  <c r="W154" i="83"/>
  <c r="W153" i="83"/>
  <c r="W152" i="83"/>
  <c r="W151" i="83"/>
  <c r="W150" i="83"/>
  <c r="W149" i="83"/>
  <c r="W148" i="83"/>
  <c r="W147" i="83"/>
  <c r="W146" i="83"/>
  <c r="W145" i="83"/>
  <c r="W144" i="83"/>
  <c r="W143" i="83"/>
  <c r="W142" i="83"/>
  <c r="W141" i="83"/>
  <c r="W140" i="83"/>
  <c r="W139" i="83"/>
  <c r="W138" i="83"/>
  <c r="W137" i="83"/>
  <c r="W136" i="83"/>
  <c r="W135" i="83"/>
  <c r="W134" i="83"/>
  <c r="W133" i="83"/>
  <c r="W132" i="83"/>
  <c r="W131" i="83"/>
  <c r="W130" i="83"/>
  <c r="W129" i="83"/>
  <c r="W128" i="83"/>
  <c r="W127" i="83"/>
  <c r="W126" i="83"/>
  <c r="W125" i="83"/>
  <c r="W124" i="83"/>
  <c r="W123" i="83"/>
  <c r="W122" i="83"/>
  <c r="W121" i="83"/>
  <c r="W120" i="83"/>
  <c r="W119" i="83"/>
  <c r="W118" i="83"/>
  <c r="W117" i="83"/>
  <c r="W116" i="83"/>
  <c r="W115" i="83"/>
  <c r="W114" i="83"/>
  <c r="W113" i="83"/>
  <c r="W112" i="83"/>
  <c r="W111" i="83"/>
  <c r="W110" i="83"/>
  <c r="W109" i="83"/>
  <c r="W108" i="83"/>
  <c r="W107" i="83"/>
  <c r="W106" i="83"/>
  <c r="W105" i="83"/>
  <c r="W104" i="83"/>
  <c r="W103" i="83"/>
  <c r="W102" i="83"/>
  <c r="W101" i="83"/>
  <c r="W100" i="83"/>
  <c r="W99" i="83"/>
  <c r="W98" i="83"/>
  <c r="W97" i="83"/>
  <c r="W96" i="83"/>
  <c r="W95" i="83"/>
  <c r="W94" i="83"/>
  <c r="W93" i="83"/>
  <c r="W92" i="83"/>
  <c r="W91" i="83"/>
  <c r="W90" i="83"/>
  <c r="W89" i="83"/>
  <c r="W88" i="83"/>
  <c r="W87" i="83"/>
  <c r="W86" i="83"/>
  <c r="W85" i="83"/>
  <c r="W84" i="83"/>
  <c r="W83" i="83"/>
  <c r="W82" i="83"/>
  <c r="W81" i="83"/>
  <c r="W80" i="83"/>
  <c r="W79" i="83"/>
  <c r="W78" i="83"/>
  <c r="W77" i="83"/>
  <c r="W76" i="83"/>
  <c r="W75" i="83"/>
  <c r="W74" i="83"/>
  <c r="W73" i="83"/>
  <c r="W72" i="83"/>
  <c r="W71" i="83"/>
  <c r="W70" i="83"/>
  <c r="L42" i="204"/>
  <c r="I42" i="204"/>
  <c r="J42" i="204"/>
  <c r="K42" i="204"/>
  <c r="H42" i="204"/>
  <c r="I41" i="204"/>
  <c r="J41" i="204"/>
  <c r="K41" i="204"/>
  <c r="L41" i="204"/>
  <c r="H41" i="204"/>
  <c r="I34" i="204"/>
  <c r="J34" i="204"/>
  <c r="K34" i="204"/>
  <c r="L34" i="204"/>
  <c r="H34" i="204"/>
  <c r="I33" i="204"/>
  <c r="J33" i="204"/>
  <c r="K33" i="204"/>
  <c r="L33" i="204"/>
  <c r="H33" i="204"/>
  <c r="J137" i="194" l="1"/>
  <c r="K137" i="194"/>
  <c r="I137" i="194"/>
  <c r="H137" i="194"/>
  <c r="M13" i="147"/>
  <c r="M14" i="147"/>
  <c r="M15" i="147"/>
  <c r="M16" i="147"/>
  <c r="M17" i="147"/>
  <c r="M18" i="147"/>
  <c r="M19" i="147"/>
  <c r="M20" i="147"/>
  <c r="M21" i="147"/>
  <c r="M22" i="147"/>
  <c r="M23" i="147"/>
  <c r="M24" i="147"/>
  <c r="M25" i="147"/>
  <c r="M26" i="147"/>
  <c r="M27" i="147"/>
  <c r="M28" i="147"/>
  <c r="M29" i="147"/>
  <c r="M30" i="147"/>
  <c r="M31" i="147"/>
  <c r="M32" i="147"/>
  <c r="M33" i="147"/>
  <c r="M34" i="147"/>
  <c r="M35" i="147"/>
  <c r="M36" i="147"/>
  <c r="M37" i="147"/>
  <c r="M38" i="147"/>
  <c r="M39" i="147"/>
  <c r="M40" i="147"/>
  <c r="M41" i="147"/>
  <c r="M42" i="147"/>
  <c r="M43" i="147"/>
  <c r="M44" i="147"/>
  <c r="M45" i="147"/>
  <c r="M46" i="147"/>
  <c r="M47" i="147"/>
  <c r="M48" i="147"/>
  <c r="M49" i="147"/>
  <c r="M50" i="147"/>
  <c r="M51" i="147"/>
  <c r="M52" i="147"/>
  <c r="M53" i="147"/>
  <c r="M54" i="147"/>
  <c r="M55" i="147"/>
  <c r="M56" i="147"/>
  <c r="M57" i="147"/>
  <c r="M58" i="147"/>
  <c r="M59" i="147"/>
  <c r="M60" i="147"/>
  <c r="M61" i="147"/>
  <c r="M62" i="147"/>
  <c r="M63" i="147"/>
  <c r="M64" i="147"/>
  <c r="M65" i="147"/>
  <c r="M66" i="147"/>
  <c r="M67" i="147"/>
  <c r="M68" i="147"/>
  <c r="M69" i="147"/>
  <c r="M70" i="147"/>
  <c r="M71" i="147"/>
  <c r="M72" i="147"/>
  <c r="M73" i="147"/>
  <c r="M74" i="147"/>
  <c r="M75" i="147"/>
  <c r="M76" i="147"/>
  <c r="M77" i="147"/>
  <c r="M78" i="147"/>
  <c r="M79" i="147"/>
  <c r="M80" i="147"/>
  <c r="M81" i="147"/>
  <c r="M82" i="147"/>
  <c r="M83" i="147"/>
  <c r="M84" i="147"/>
  <c r="M85" i="147"/>
  <c r="M86" i="147"/>
  <c r="M87" i="147"/>
  <c r="M88" i="147"/>
  <c r="M89" i="147"/>
  <c r="M90" i="147"/>
  <c r="M91" i="147"/>
  <c r="M92" i="147"/>
  <c r="M93" i="147"/>
  <c r="M94" i="147"/>
  <c r="M95" i="147"/>
  <c r="M96" i="147"/>
  <c r="M97" i="147"/>
  <c r="M98" i="147"/>
  <c r="M99" i="147"/>
  <c r="M100" i="147"/>
  <c r="M101" i="147"/>
  <c r="M102" i="147"/>
  <c r="M103" i="147"/>
  <c r="M104" i="147"/>
  <c r="M105" i="147"/>
  <c r="M106" i="147"/>
  <c r="M107" i="147"/>
  <c r="M108" i="147"/>
  <c r="M109" i="147"/>
  <c r="M110" i="147"/>
  <c r="M111" i="147"/>
  <c r="M112" i="147"/>
  <c r="M113" i="147"/>
  <c r="M114" i="147"/>
  <c r="M115" i="147"/>
  <c r="M116" i="147"/>
  <c r="M117" i="147"/>
  <c r="M118" i="147"/>
  <c r="M119" i="147"/>
  <c r="M120" i="147"/>
  <c r="M121" i="147"/>
  <c r="M122" i="147"/>
  <c r="M123" i="147"/>
  <c r="M124" i="147"/>
  <c r="M125" i="147"/>
  <c r="M126" i="147"/>
  <c r="M127" i="147"/>
  <c r="M128" i="147"/>
  <c r="M129" i="147"/>
  <c r="M130" i="147"/>
  <c r="M131" i="147"/>
  <c r="M132" i="147"/>
  <c r="M133" i="147"/>
  <c r="M134" i="147"/>
  <c r="M135" i="147"/>
  <c r="M136" i="147"/>
  <c r="M137" i="147"/>
  <c r="M138" i="147"/>
  <c r="M139" i="147"/>
  <c r="M140" i="147"/>
  <c r="M141" i="147"/>
  <c r="M142" i="147"/>
  <c r="M143" i="147"/>
  <c r="M144" i="147"/>
  <c r="M145" i="147"/>
  <c r="M146" i="147"/>
  <c r="M147" i="147"/>
  <c r="M148" i="147"/>
  <c r="M149" i="147"/>
  <c r="M150" i="147"/>
  <c r="M151" i="147"/>
  <c r="M152" i="147"/>
  <c r="M153" i="147"/>
  <c r="M154" i="147"/>
  <c r="M155" i="147"/>
  <c r="M156" i="147"/>
  <c r="M157" i="147"/>
  <c r="M158" i="147"/>
  <c r="M159" i="147"/>
  <c r="M160" i="147"/>
  <c r="M161" i="147"/>
  <c r="M162" i="147"/>
  <c r="M163" i="147"/>
  <c r="M164" i="147"/>
  <c r="M165" i="147"/>
  <c r="M166" i="147"/>
  <c r="M167" i="147"/>
  <c r="M168" i="147"/>
  <c r="M169" i="147"/>
  <c r="M170" i="147"/>
  <c r="M171" i="147"/>
  <c r="M172" i="147"/>
  <c r="M173" i="147"/>
  <c r="M174" i="147"/>
  <c r="M175" i="147"/>
  <c r="M176" i="147"/>
  <c r="M177" i="147"/>
  <c r="M178" i="147"/>
  <c r="M179" i="147"/>
  <c r="M180" i="147"/>
  <c r="M181" i="147"/>
  <c r="M182" i="147"/>
  <c r="M183" i="147"/>
  <c r="M184" i="147"/>
  <c r="M185" i="147"/>
  <c r="M186" i="147"/>
  <c r="M187" i="147"/>
  <c r="M188" i="147"/>
  <c r="M189" i="147"/>
  <c r="M190" i="147"/>
  <c r="M191" i="147"/>
  <c r="M192" i="147"/>
  <c r="M193" i="147"/>
  <c r="M194" i="147"/>
  <c r="M195" i="147"/>
  <c r="M196" i="147"/>
  <c r="M197" i="147"/>
  <c r="M198" i="147"/>
  <c r="M199" i="147"/>
  <c r="M200" i="147"/>
  <c r="M201" i="147"/>
  <c r="M202" i="147"/>
  <c r="M203" i="147"/>
  <c r="M204" i="147"/>
  <c r="M205" i="147"/>
  <c r="M206" i="147"/>
  <c r="M207" i="147"/>
  <c r="M208" i="147"/>
  <c r="M209" i="147"/>
  <c r="M210" i="147"/>
  <c r="M211" i="147"/>
  <c r="M212" i="147"/>
  <c r="M213" i="147"/>
  <c r="M214" i="147"/>
  <c r="M215" i="147"/>
  <c r="M216" i="147"/>
  <c r="M217" i="147"/>
  <c r="M218" i="147"/>
  <c r="M219" i="147"/>
  <c r="M220" i="147"/>
  <c r="M221" i="147"/>
  <c r="M222" i="147"/>
  <c r="M223" i="147"/>
  <c r="M224" i="147"/>
  <c r="M225" i="147"/>
  <c r="M226" i="147"/>
  <c r="M227" i="147"/>
  <c r="M228" i="147"/>
  <c r="M229" i="147"/>
  <c r="M230" i="147"/>
  <c r="M231" i="147"/>
  <c r="M232" i="147"/>
  <c r="M233" i="147"/>
  <c r="M234" i="147"/>
  <c r="M235" i="147"/>
  <c r="M236" i="147"/>
  <c r="M237" i="147"/>
  <c r="M238" i="147"/>
  <c r="M239" i="147"/>
  <c r="M240" i="147"/>
  <c r="M241" i="147"/>
  <c r="M242" i="147"/>
  <c r="M243" i="147"/>
  <c r="M244" i="147"/>
  <c r="M245" i="147"/>
  <c r="M246" i="147"/>
  <c r="M247" i="147"/>
  <c r="M248" i="147"/>
  <c r="M249" i="147"/>
  <c r="M250" i="147"/>
  <c r="M251" i="147"/>
  <c r="M252" i="147"/>
  <c r="M253" i="147"/>
  <c r="M254" i="147"/>
  <c r="M255" i="147"/>
  <c r="M256" i="147"/>
  <c r="M257" i="147"/>
  <c r="M258" i="147"/>
  <c r="M259" i="147"/>
  <c r="M260" i="147"/>
  <c r="M261" i="147"/>
  <c r="M262" i="147"/>
  <c r="M263" i="147"/>
  <c r="M264" i="147"/>
  <c r="M265" i="147"/>
  <c r="M266" i="147"/>
  <c r="M267" i="147"/>
  <c r="M268" i="147"/>
  <c r="M269" i="147"/>
  <c r="M270" i="147"/>
  <c r="M271" i="147"/>
  <c r="M272" i="147"/>
  <c r="M273" i="147"/>
  <c r="M274" i="147"/>
  <c r="M275" i="147"/>
  <c r="M276" i="147"/>
  <c r="M277" i="147"/>
  <c r="M278" i="147"/>
  <c r="M279" i="147"/>
  <c r="M280" i="147"/>
  <c r="M281" i="147"/>
  <c r="M282" i="147"/>
  <c r="M283" i="147"/>
  <c r="M284" i="147"/>
  <c r="M285" i="147"/>
  <c r="M286" i="147"/>
  <c r="M287" i="147"/>
  <c r="M288" i="147"/>
  <c r="M289" i="147"/>
  <c r="M290" i="147"/>
  <c r="M291" i="147"/>
  <c r="M292" i="147"/>
  <c r="M293" i="147"/>
  <c r="M294" i="147"/>
  <c r="M295" i="147"/>
  <c r="M296" i="147"/>
  <c r="M297" i="147"/>
  <c r="M298" i="147"/>
  <c r="M299" i="147"/>
  <c r="M300" i="147"/>
  <c r="M301" i="147"/>
  <c r="M302" i="147"/>
  <c r="M303" i="147"/>
  <c r="M304" i="147"/>
  <c r="M305" i="147"/>
  <c r="M306" i="147"/>
  <c r="M307" i="147"/>
  <c r="M308" i="147"/>
  <c r="M309" i="147"/>
  <c r="M310" i="147"/>
  <c r="M311" i="147"/>
  <c r="M312" i="147"/>
  <c r="M313" i="147"/>
  <c r="M314" i="147"/>
  <c r="M315" i="147"/>
  <c r="M316" i="147"/>
  <c r="M317" i="147"/>
  <c r="M318" i="147"/>
  <c r="M319" i="147"/>
  <c r="M320" i="147"/>
  <c r="M321" i="147"/>
  <c r="M322" i="147"/>
  <c r="M323" i="147"/>
  <c r="M324" i="147"/>
  <c r="M325" i="147"/>
  <c r="M326" i="147"/>
  <c r="M327" i="147"/>
  <c r="M328" i="147"/>
  <c r="M329" i="147"/>
  <c r="M330" i="147"/>
  <c r="M331" i="147"/>
  <c r="M332" i="147"/>
  <c r="M333" i="147"/>
  <c r="M334" i="147"/>
  <c r="M335" i="147"/>
  <c r="M336" i="147"/>
  <c r="M337" i="147"/>
  <c r="M338" i="147"/>
  <c r="M339" i="147"/>
  <c r="M340" i="147"/>
  <c r="M341" i="147"/>
  <c r="M342" i="147"/>
  <c r="M343" i="147"/>
  <c r="M344" i="147"/>
  <c r="M345" i="147"/>
  <c r="M346" i="147"/>
  <c r="M347" i="147"/>
  <c r="M348" i="147"/>
  <c r="M349" i="147"/>
  <c r="M350" i="147"/>
  <c r="M351" i="147"/>
  <c r="M352" i="147"/>
  <c r="M353" i="147"/>
  <c r="M354" i="147"/>
  <c r="M355" i="147"/>
  <c r="M356" i="147"/>
  <c r="M357" i="147"/>
  <c r="M358" i="147"/>
  <c r="M359" i="147"/>
  <c r="M360" i="147"/>
  <c r="M361" i="147"/>
  <c r="M362" i="147"/>
  <c r="M363" i="147"/>
  <c r="M364" i="147"/>
  <c r="M365" i="147"/>
  <c r="M366" i="147"/>
  <c r="M367" i="147"/>
  <c r="M368" i="147"/>
  <c r="M369" i="147"/>
  <c r="M370" i="147"/>
  <c r="M371" i="147"/>
  <c r="M372" i="147"/>
  <c r="M373" i="147"/>
  <c r="M374" i="147"/>
  <c r="M375" i="147"/>
  <c r="M12" i="147"/>
  <c r="C12" i="147" s="1"/>
  <c r="L13" i="147"/>
  <c r="L14" i="147"/>
  <c r="L15" i="147"/>
  <c r="L16" i="147"/>
  <c r="L17" i="147"/>
  <c r="L18" i="147"/>
  <c r="L19" i="147"/>
  <c r="L20" i="147"/>
  <c r="L21" i="147"/>
  <c r="L22" i="147"/>
  <c r="L23" i="147"/>
  <c r="L24" i="147"/>
  <c r="L25" i="147"/>
  <c r="L26" i="147"/>
  <c r="L27" i="147"/>
  <c r="L28" i="147"/>
  <c r="L29" i="147"/>
  <c r="L30" i="147"/>
  <c r="L31" i="147"/>
  <c r="L32" i="147"/>
  <c r="L33" i="147"/>
  <c r="L34" i="147"/>
  <c r="L35" i="147"/>
  <c r="L36" i="147"/>
  <c r="L37" i="147"/>
  <c r="L38" i="147"/>
  <c r="L39" i="147"/>
  <c r="L40" i="147"/>
  <c r="L41" i="147"/>
  <c r="L42" i="147"/>
  <c r="L43" i="147"/>
  <c r="L44" i="147"/>
  <c r="L45" i="147"/>
  <c r="L46" i="147"/>
  <c r="L47" i="147"/>
  <c r="L48" i="147"/>
  <c r="L49" i="147"/>
  <c r="L50" i="147"/>
  <c r="L51" i="147"/>
  <c r="L52" i="147"/>
  <c r="L53" i="147"/>
  <c r="L54" i="147"/>
  <c r="L55" i="147"/>
  <c r="L56" i="147"/>
  <c r="L57" i="147"/>
  <c r="L58" i="147"/>
  <c r="L59" i="147"/>
  <c r="L60" i="147"/>
  <c r="L61" i="147"/>
  <c r="L62" i="147"/>
  <c r="L63" i="147"/>
  <c r="L64" i="147"/>
  <c r="L65" i="147"/>
  <c r="L66" i="147"/>
  <c r="L67" i="147"/>
  <c r="L68" i="147"/>
  <c r="L69" i="147"/>
  <c r="L70" i="147"/>
  <c r="L71" i="147"/>
  <c r="L72" i="147"/>
  <c r="L73" i="147"/>
  <c r="L74" i="147"/>
  <c r="L75" i="147"/>
  <c r="L76" i="147"/>
  <c r="L77" i="147"/>
  <c r="L78" i="147"/>
  <c r="L79" i="147"/>
  <c r="L80" i="147"/>
  <c r="L81" i="147"/>
  <c r="L82" i="147"/>
  <c r="L83" i="147"/>
  <c r="L84" i="147"/>
  <c r="L85" i="147"/>
  <c r="L86" i="147"/>
  <c r="L87" i="147"/>
  <c r="L88" i="147"/>
  <c r="L89" i="147"/>
  <c r="L90" i="147"/>
  <c r="L91" i="147"/>
  <c r="L92" i="147"/>
  <c r="L93" i="147"/>
  <c r="L94" i="147"/>
  <c r="L95" i="147"/>
  <c r="L96" i="147"/>
  <c r="L97" i="147"/>
  <c r="L98" i="147"/>
  <c r="L99" i="147"/>
  <c r="L100" i="147"/>
  <c r="L101" i="147"/>
  <c r="L102" i="147"/>
  <c r="L103" i="147"/>
  <c r="L104" i="147"/>
  <c r="L105" i="147"/>
  <c r="L106" i="147"/>
  <c r="L107" i="147"/>
  <c r="L108" i="147"/>
  <c r="L109" i="147"/>
  <c r="L110" i="147"/>
  <c r="L111" i="147"/>
  <c r="L112" i="147"/>
  <c r="L113" i="147"/>
  <c r="L114" i="147"/>
  <c r="L115" i="147"/>
  <c r="L116" i="147"/>
  <c r="L117" i="147"/>
  <c r="L118" i="147"/>
  <c r="L119" i="147"/>
  <c r="L120" i="147"/>
  <c r="L121" i="147"/>
  <c r="L122" i="147"/>
  <c r="L123" i="147"/>
  <c r="L124" i="147"/>
  <c r="L125" i="147"/>
  <c r="L126" i="147"/>
  <c r="L127" i="147"/>
  <c r="L128" i="147"/>
  <c r="L129" i="147"/>
  <c r="L130" i="147"/>
  <c r="L131" i="147"/>
  <c r="L132" i="147"/>
  <c r="L133" i="147"/>
  <c r="L134" i="147"/>
  <c r="L135" i="147"/>
  <c r="L136" i="147"/>
  <c r="L137" i="147"/>
  <c r="L138" i="147"/>
  <c r="L139" i="147"/>
  <c r="L140" i="147"/>
  <c r="L141" i="147"/>
  <c r="L142" i="147"/>
  <c r="L143" i="147"/>
  <c r="L144" i="147"/>
  <c r="L145" i="147"/>
  <c r="L146" i="147"/>
  <c r="L147" i="147"/>
  <c r="L148" i="147"/>
  <c r="L149" i="147"/>
  <c r="L150" i="147"/>
  <c r="L151" i="147"/>
  <c r="L152" i="147"/>
  <c r="L153" i="147"/>
  <c r="L154" i="147"/>
  <c r="L155" i="147"/>
  <c r="L156" i="147"/>
  <c r="L157" i="147"/>
  <c r="L158" i="147"/>
  <c r="L159" i="147"/>
  <c r="L160" i="147"/>
  <c r="L161" i="147"/>
  <c r="L162" i="147"/>
  <c r="L163" i="147"/>
  <c r="L164" i="147"/>
  <c r="L165" i="147"/>
  <c r="L166" i="147"/>
  <c r="L167" i="147"/>
  <c r="L168" i="147"/>
  <c r="L169" i="147"/>
  <c r="L170" i="147"/>
  <c r="L171" i="147"/>
  <c r="L172" i="147"/>
  <c r="L173" i="147"/>
  <c r="L174" i="147"/>
  <c r="L175" i="147"/>
  <c r="L176" i="147"/>
  <c r="L177" i="147"/>
  <c r="L178" i="147"/>
  <c r="L179" i="147"/>
  <c r="L180" i="147"/>
  <c r="L181" i="147"/>
  <c r="L182" i="147"/>
  <c r="L183" i="147"/>
  <c r="L184" i="147"/>
  <c r="L185" i="147"/>
  <c r="L186" i="147"/>
  <c r="L187" i="147"/>
  <c r="L188" i="147"/>
  <c r="L189" i="147"/>
  <c r="L190" i="147"/>
  <c r="L191" i="147"/>
  <c r="L192" i="147"/>
  <c r="L193" i="147"/>
  <c r="L194" i="147"/>
  <c r="L195" i="147"/>
  <c r="L196" i="147"/>
  <c r="L197" i="147"/>
  <c r="L198" i="147"/>
  <c r="L199" i="147"/>
  <c r="L200" i="147"/>
  <c r="L201" i="147"/>
  <c r="L202" i="147"/>
  <c r="L203" i="147"/>
  <c r="L204" i="147"/>
  <c r="L205" i="147"/>
  <c r="L206" i="147"/>
  <c r="L207" i="147"/>
  <c r="L208" i="147"/>
  <c r="L209" i="147"/>
  <c r="L210" i="147"/>
  <c r="L211" i="147"/>
  <c r="L212" i="147"/>
  <c r="L213" i="147"/>
  <c r="L214" i="147"/>
  <c r="L215" i="147"/>
  <c r="L216" i="147"/>
  <c r="L217" i="147"/>
  <c r="L218" i="147"/>
  <c r="L219" i="147"/>
  <c r="L220" i="147"/>
  <c r="L221" i="147"/>
  <c r="L222" i="147"/>
  <c r="L223" i="147"/>
  <c r="L224" i="147"/>
  <c r="L225" i="147"/>
  <c r="L226" i="147"/>
  <c r="L227" i="147"/>
  <c r="L228" i="147"/>
  <c r="L229" i="147"/>
  <c r="L230" i="147"/>
  <c r="L231" i="147"/>
  <c r="L232" i="147"/>
  <c r="L233" i="147"/>
  <c r="L234" i="147"/>
  <c r="L235" i="147"/>
  <c r="L236" i="147"/>
  <c r="L237" i="147"/>
  <c r="L238" i="147"/>
  <c r="L239" i="147"/>
  <c r="L240" i="147"/>
  <c r="L241" i="147"/>
  <c r="L242" i="147"/>
  <c r="L243" i="147"/>
  <c r="L244" i="147"/>
  <c r="L245" i="147"/>
  <c r="L246" i="147"/>
  <c r="L247" i="147"/>
  <c r="L248" i="147"/>
  <c r="L249" i="147"/>
  <c r="L250" i="147"/>
  <c r="L251" i="147"/>
  <c r="L252" i="147"/>
  <c r="L253" i="147"/>
  <c r="L254" i="147"/>
  <c r="L255" i="147"/>
  <c r="L256" i="147"/>
  <c r="L257" i="147"/>
  <c r="L258" i="147"/>
  <c r="L259" i="147"/>
  <c r="L260" i="147"/>
  <c r="L261" i="147"/>
  <c r="L262" i="147"/>
  <c r="L263" i="147"/>
  <c r="L264" i="147"/>
  <c r="L265" i="147"/>
  <c r="L266" i="147"/>
  <c r="L267" i="147"/>
  <c r="L268" i="147"/>
  <c r="L269" i="147"/>
  <c r="L270" i="147"/>
  <c r="L271" i="147"/>
  <c r="L272" i="147"/>
  <c r="L273" i="147"/>
  <c r="L274" i="147"/>
  <c r="L275" i="147"/>
  <c r="L276" i="147"/>
  <c r="L277" i="147"/>
  <c r="L278" i="147"/>
  <c r="L279" i="147"/>
  <c r="L280" i="147"/>
  <c r="L281" i="147"/>
  <c r="L282" i="147"/>
  <c r="L283" i="147"/>
  <c r="L284" i="147"/>
  <c r="L285" i="147"/>
  <c r="L286" i="147"/>
  <c r="L287" i="147"/>
  <c r="L288" i="147"/>
  <c r="L289" i="147"/>
  <c r="L290" i="147"/>
  <c r="L291" i="147"/>
  <c r="L292" i="147"/>
  <c r="L293" i="147"/>
  <c r="L294" i="147"/>
  <c r="L295" i="147"/>
  <c r="L296" i="147"/>
  <c r="L297" i="147"/>
  <c r="L298" i="147"/>
  <c r="L299" i="147"/>
  <c r="L300" i="147"/>
  <c r="L301" i="147"/>
  <c r="L302" i="147"/>
  <c r="L303" i="147"/>
  <c r="L304" i="147"/>
  <c r="L305" i="147"/>
  <c r="L306" i="147"/>
  <c r="L307" i="147"/>
  <c r="L308" i="147"/>
  <c r="L309" i="147"/>
  <c r="L310" i="147"/>
  <c r="L311" i="147"/>
  <c r="L312" i="147"/>
  <c r="L313" i="147"/>
  <c r="L314" i="147"/>
  <c r="L315" i="147"/>
  <c r="L316" i="147"/>
  <c r="L317" i="147"/>
  <c r="L318" i="147"/>
  <c r="L319" i="147"/>
  <c r="L320" i="147"/>
  <c r="L321" i="147"/>
  <c r="L322" i="147"/>
  <c r="L323" i="147"/>
  <c r="L324" i="147"/>
  <c r="L325" i="147"/>
  <c r="L326" i="147"/>
  <c r="L327" i="147"/>
  <c r="L328" i="147"/>
  <c r="L329" i="147"/>
  <c r="L330" i="147"/>
  <c r="L331" i="147"/>
  <c r="L332" i="147"/>
  <c r="L333" i="147"/>
  <c r="L334" i="147"/>
  <c r="L335" i="147"/>
  <c r="L336" i="147"/>
  <c r="L337" i="147"/>
  <c r="L338" i="147"/>
  <c r="L339" i="147"/>
  <c r="L340" i="147"/>
  <c r="L341" i="147"/>
  <c r="L342" i="147"/>
  <c r="L343" i="147"/>
  <c r="L344" i="147"/>
  <c r="L345" i="147"/>
  <c r="L346" i="147"/>
  <c r="L347" i="147"/>
  <c r="L348" i="147"/>
  <c r="L349" i="147"/>
  <c r="L350" i="147"/>
  <c r="L351" i="147"/>
  <c r="L352" i="147"/>
  <c r="L353" i="147"/>
  <c r="L354" i="147"/>
  <c r="L355" i="147"/>
  <c r="L356" i="147"/>
  <c r="L357" i="147"/>
  <c r="L358" i="147"/>
  <c r="L359" i="147"/>
  <c r="L360" i="147"/>
  <c r="L361" i="147"/>
  <c r="L362" i="147"/>
  <c r="L363" i="147"/>
  <c r="L364" i="147"/>
  <c r="L365" i="147"/>
  <c r="L366" i="147"/>
  <c r="L367" i="147"/>
  <c r="L368" i="147"/>
  <c r="L369" i="147"/>
  <c r="L370" i="147"/>
  <c r="L371" i="147"/>
  <c r="L372" i="147"/>
  <c r="L373" i="147"/>
  <c r="L374" i="147"/>
  <c r="L375" i="147"/>
  <c r="L376" i="147"/>
  <c r="F142" i="194"/>
  <c r="G137" i="194" l="1"/>
  <c r="AC46" i="182"/>
  <c r="AD46" i="182"/>
  <c r="AE46" i="182"/>
  <c r="AF46" i="182"/>
  <c r="AB46" i="182"/>
  <c r="AB53" i="182"/>
  <c r="AC53" i="182"/>
  <c r="AD53" i="182"/>
  <c r="AE53" i="182"/>
  <c r="AF53" i="182"/>
  <c r="AC52" i="182"/>
  <c r="AD52" i="182"/>
  <c r="AE52" i="182"/>
  <c r="AF52" i="182"/>
  <c r="AB52" i="182"/>
  <c r="AB38" i="182"/>
  <c r="H13" i="204" s="1"/>
  <c r="AC38" i="182"/>
  <c r="I13" i="204" s="1"/>
  <c r="AD38" i="182"/>
  <c r="J13" i="204" s="1"/>
  <c r="AE38" i="182"/>
  <c r="K13" i="204" s="1"/>
  <c r="AF38" i="182"/>
  <c r="L13" i="204" s="1"/>
  <c r="AB39" i="182"/>
  <c r="H16" i="204" s="1"/>
  <c r="AC39" i="182"/>
  <c r="I16" i="204" s="1"/>
  <c r="AD39" i="182"/>
  <c r="J16" i="204" s="1"/>
  <c r="AE39" i="182"/>
  <c r="K16" i="204" s="1"/>
  <c r="AF39" i="182"/>
  <c r="L16" i="204" s="1"/>
  <c r="AC37" i="182"/>
  <c r="I12" i="204" s="1"/>
  <c r="AD37" i="182"/>
  <c r="J12" i="204" s="1"/>
  <c r="AE37" i="182"/>
  <c r="K12" i="204" s="1"/>
  <c r="AF37" i="182"/>
  <c r="L12" i="204" s="1"/>
  <c r="AB37" i="182"/>
  <c r="H12" i="204" s="1"/>
  <c r="AC36" i="182"/>
  <c r="AD36" i="182"/>
  <c r="AE36" i="182"/>
  <c r="AF36" i="182"/>
  <c r="AB36" i="182"/>
  <c r="AB34" i="182"/>
  <c r="H9" i="204" s="1"/>
  <c r="AE53" i="65"/>
  <c r="G17" i="201" l="1"/>
  <c r="G19" i="201" s="1"/>
  <c r="J9" i="205"/>
  <c r="AB90" i="182"/>
  <c r="G17" i="200"/>
  <c r="G19" i="200" s="1"/>
  <c r="AB92" i="182"/>
  <c r="AI42" i="180"/>
  <c r="AI41" i="180"/>
  <c r="AI37" i="180"/>
  <c r="AC94" i="182"/>
  <c r="AD94" i="182"/>
  <c r="AE94" i="182"/>
  <c r="AF94" i="182"/>
  <c r="AB94" i="182"/>
  <c r="G42" i="194" s="1"/>
  <c r="AC92" i="182"/>
  <c r="AD92" i="182"/>
  <c r="AE92" i="182"/>
  <c r="AF92" i="182"/>
  <c r="AC91" i="182"/>
  <c r="AD91" i="182"/>
  <c r="AE91" i="182"/>
  <c r="AF91" i="182"/>
  <c r="AB91" i="182"/>
  <c r="AI96" i="96" l="1"/>
  <c r="AI97" i="96"/>
  <c r="AI98" i="96"/>
  <c r="AI99" i="96"/>
  <c r="AI100" i="96"/>
  <c r="AI101" i="96"/>
  <c r="AI102" i="96"/>
  <c r="AI103" i="96"/>
  <c r="AI104" i="96"/>
  <c r="AI105" i="96"/>
  <c r="AI106" i="96"/>
  <c r="AI107" i="96"/>
  <c r="AI108" i="96"/>
  <c r="AI109" i="96"/>
  <c r="AI110" i="96"/>
  <c r="AI111" i="96"/>
  <c r="AI112" i="96"/>
  <c r="AI113" i="96"/>
  <c r="AI114" i="96"/>
  <c r="AI115" i="96"/>
  <c r="AI116" i="96"/>
  <c r="AI117" i="96"/>
  <c r="AI118" i="96"/>
  <c r="AI119" i="96"/>
  <c r="AI120" i="96"/>
  <c r="AI121" i="96"/>
  <c r="AI95" i="96"/>
  <c r="AI14" i="96"/>
  <c r="AI15" i="96"/>
  <c r="AI16" i="96"/>
  <c r="AI17" i="96"/>
  <c r="AI18" i="96"/>
  <c r="AI19" i="96"/>
  <c r="AI20" i="96"/>
  <c r="AI21" i="96"/>
  <c r="AI22" i="96"/>
  <c r="AI23" i="96"/>
  <c r="AI24" i="96"/>
  <c r="AI25" i="96"/>
  <c r="AI26" i="96"/>
  <c r="AI27" i="96"/>
  <c r="AI28" i="96"/>
  <c r="AI29" i="96"/>
  <c r="AI30" i="96"/>
  <c r="AI31" i="96"/>
  <c r="AI32" i="96"/>
  <c r="AI33" i="96"/>
  <c r="AI34" i="96"/>
  <c r="AI35" i="96"/>
  <c r="AI36" i="96"/>
  <c r="AI37" i="96"/>
  <c r="AI38" i="96"/>
  <c r="AI39" i="96"/>
  <c r="AI40" i="96"/>
  <c r="AI41" i="96"/>
  <c r="AI42" i="96"/>
  <c r="AI43" i="96"/>
  <c r="AI44" i="96"/>
  <c r="AI45" i="96"/>
  <c r="AI46" i="96"/>
  <c r="AI47" i="96"/>
  <c r="AI48" i="96"/>
  <c r="AI49" i="96"/>
  <c r="AI50" i="96"/>
  <c r="AI51" i="96"/>
  <c r="AI52" i="96"/>
  <c r="AI53" i="96"/>
  <c r="AI54" i="96"/>
  <c r="AI55" i="96"/>
  <c r="AI56" i="96"/>
  <c r="AI57" i="96"/>
  <c r="AI58" i="96"/>
  <c r="AI59" i="96"/>
  <c r="AI60" i="96"/>
  <c r="AI61" i="96"/>
  <c r="AI62" i="96"/>
  <c r="AI63" i="96"/>
  <c r="AI64" i="96"/>
  <c r="AI65" i="96"/>
  <c r="AI66" i="96"/>
  <c r="AI67" i="96"/>
  <c r="AI68" i="96"/>
  <c r="AI69" i="96"/>
  <c r="AI70" i="96"/>
  <c r="AI71" i="96"/>
  <c r="AI72" i="96"/>
  <c r="AI73" i="96"/>
  <c r="AI74" i="96"/>
  <c r="AI75" i="96"/>
  <c r="AI76" i="96"/>
  <c r="AI77" i="96"/>
  <c r="AI78" i="96"/>
  <c r="AI79" i="96"/>
  <c r="AI80" i="96"/>
  <c r="AI81" i="96"/>
  <c r="AI82" i="96"/>
  <c r="AI83" i="96"/>
  <c r="AI84" i="96"/>
  <c r="AI85" i="96"/>
  <c r="AI86" i="96"/>
  <c r="AI87" i="96"/>
  <c r="AI88" i="96"/>
  <c r="AI89" i="96"/>
  <c r="AI90" i="96"/>
  <c r="AI91" i="96"/>
  <c r="AI13" i="96"/>
  <c r="AC111" i="182"/>
  <c r="H100" i="194" s="1"/>
  <c r="AD111" i="182"/>
  <c r="I100" i="194" s="1"/>
  <c r="AE111" i="182"/>
  <c r="J100" i="194" s="1"/>
  <c r="AF111" i="182"/>
  <c r="K100" i="194" s="1"/>
  <c r="K102" i="194" s="1"/>
  <c r="AC112" i="182"/>
  <c r="H101" i="194" s="1"/>
  <c r="AD112" i="182"/>
  <c r="I101" i="194" s="1"/>
  <c r="AE112" i="182"/>
  <c r="J101" i="194" s="1"/>
  <c r="AF112" i="182"/>
  <c r="K101" i="194" s="1"/>
  <c r="AB112" i="182"/>
  <c r="G101" i="194" s="1"/>
  <c r="AB111" i="182"/>
  <c r="G100" i="194" s="1"/>
  <c r="J102" i="194" l="1"/>
  <c r="G102" i="194"/>
  <c r="I102" i="194"/>
  <c r="H102" i="194"/>
  <c r="AC103" i="182"/>
  <c r="AD103" i="182"/>
  <c r="AE103" i="182"/>
  <c r="AF103" i="182"/>
  <c r="AB103" i="182"/>
  <c r="H63" i="184"/>
  <c r="I63" i="184"/>
  <c r="J63" i="184"/>
  <c r="K63" i="184"/>
  <c r="L63" i="184"/>
  <c r="G63" i="184"/>
  <c r="H104" i="183"/>
  <c r="I104" i="183"/>
  <c r="J104" i="183"/>
  <c r="K104" i="183"/>
  <c r="L104" i="183"/>
  <c r="G104" i="183"/>
  <c r="A1" i="206" l="1"/>
  <c r="A2" i="206"/>
  <c r="L58" i="206"/>
  <c r="L60" i="206" s="1"/>
  <c r="AF25" i="182" s="1"/>
  <c r="K58" i="206"/>
  <c r="K60" i="206" s="1"/>
  <c r="AE25" i="182" s="1"/>
  <c r="H100" i="183" s="1" a="1"/>
  <c r="H100" i="183" s="1"/>
  <c r="J58" i="206"/>
  <c r="J60" i="206" s="1"/>
  <c r="AD25" i="182" s="1"/>
  <c r="I58" i="206"/>
  <c r="I60" i="206" s="1"/>
  <c r="AC25" i="182" s="1"/>
  <c r="H58" i="206"/>
  <c r="H60" i="206" s="1"/>
  <c r="AB25" i="182" s="1"/>
  <c r="L41" i="206"/>
  <c r="K41" i="206"/>
  <c r="J41" i="206"/>
  <c r="I41" i="206"/>
  <c r="H41" i="206"/>
  <c r="L24" i="206"/>
  <c r="K24" i="206"/>
  <c r="J24" i="206"/>
  <c r="I24" i="206"/>
  <c r="H24" i="206"/>
  <c r="L43" i="204" l="1"/>
  <c r="L26" i="204" s="1"/>
  <c r="K43" i="204"/>
  <c r="K26" i="204" s="1"/>
  <c r="J43" i="204"/>
  <c r="J26" i="204" s="1"/>
  <c r="I43" i="204"/>
  <c r="I26" i="204" s="1"/>
  <c r="H43" i="204"/>
  <c r="H26" i="204" s="1"/>
  <c r="L35" i="204"/>
  <c r="L25" i="204" s="1"/>
  <c r="K35" i="204"/>
  <c r="K25" i="204" s="1"/>
  <c r="J35" i="204"/>
  <c r="J25" i="204" s="1"/>
  <c r="I35" i="204"/>
  <c r="I25" i="204" s="1"/>
  <c r="H35" i="204"/>
  <c r="H25" i="204" s="1"/>
  <c r="G25" i="200" l="1"/>
  <c r="G25" i="201"/>
  <c r="I32" i="202"/>
  <c r="H99" i="183" s="1"/>
  <c r="J32" i="202"/>
  <c r="I99" i="183" s="1"/>
  <c r="K32" i="202"/>
  <c r="J99" i="183" s="1"/>
  <c r="L32" i="202"/>
  <c r="K99" i="183" s="1"/>
  <c r="M32" i="202"/>
  <c r="L99" i="183" s="1"/>
  <c r="I81" i="202"/>
  <c r="J81" i="202"/>
  <c r="L81" i="202"/>
  <c r="M81" i="202"/>
  <c r="L30" i="188"/>
  <c r="K30" i="188"/>
  <c r="J30" i="188"/>
  <c r="I30" i="188"/>
  <c r="H30" i="188"/>
  <c r="L43" i="187"/>
  <c r="K43" i="187"/>
  <c r="J43" i="187"/>
  <c r="I43" i="187"/>
  <c r="H43" i="187"/>
  <c r="H25" i="176"/>
  <c r="H65" i="194"/>
  <c r="I65" i="194"/>
  <c r="J65" i="194"/>
  <c r="K65" i="194"/>
  <c r="G65" i="194"/>
  <c r="G26" i="201" l="1"/>
  <c r="G65" i="184" s="1"/>
  <c r="G64" i="184"/>
  <c r="G26" i="200"/>
  <c r="G106" i="183" s="1"/>
  <c r="G105" i="183"/>
  <c r="AE64" i="157"/>
  <c r="AF64" i="157"/>
  <c r="AG64" i="157"/>
  <c r="AH64" i="157"/>
  <c r="AI64" i="157"/>
  <c r="AE65" i="157"/>
  <c r="AF65" i="157"/>
  <c r="AG65" i="157"/>
  <c r="AH65" i="157"/>
  <c r="AI65" i="157"/>
  <c r="AE66" i="157"/>
  <c r="AF66" i="157"/>
  <c r="AG66" i="157"/>
  <c r="AH66" i="157"/>
  <c r="AI66" i="157"/>
  <c r="AE67" i="157"/>
  <c r="AF67" i="157"/>
  <c r="AG67" i="157"/>
  <c r="AH67" i="157"/>
  <c r="AI67" i="157"/>
  <c r="AE68" i="157"/>
  <c r="AF68" i="157"/>
  <c r="AG68" i="157"/>
  <c r="AH68" i="157"/>
  <c r="AI68" i="157"/>
  <c r="AE69" i="157"/>
  <c r="AF69" i="157"/>
  <c r="AG69" i="157"/>
  <c r="AH69" i="157"/>
  <c r="AI69" i="157"/>
  <c r="AE70" i="157"/>
  <c r="AF70" i="157"/>
  <c r="AG70" i="157"/>
  <c r="AH70" i="157"/>
  <c r="AI70" i="157"/>
  <c r="AE71" i="157"/>
  <c r="AF71" i="157"/>
  <c r="AG71" i="157"/>
  <c r="AH71" i="157"/>
  <c r="AI71" i="157"/>
  <c r="AE72" i="157"/>
  <c r="AF72" i="157"/>
  <c r="AG72" i="157"/>
  <c r="AH72" i="157"/>
  <c r="AI72" i="157"/>
  <c r="AE73" i="157"/>
  <c r="AF73" i="157"/>
  <c r="AG73" i="157"/>
  <c r="AH73" i="157"/>
  <c r="AI73" i="157"/>
  <c r="AE74" i="157"/>
  <c r="AF74" i="157"/>
  <c r="AG74" i="157"/>
  <c r="AH74" i="157"/>
  <c r="AI74" i="157"/>
  <c r="AE75" i="157"/>
  <c r="AF75" i="157"/>
  <c r="AG75" i="157"/>
  <c r="AH75" i="157"/>
  <c r="AI75" i="157"/>
  <c r="AE76" i="157"/>
  <c r="AF76" i="157"/>
  <c r="AG76" i="157"/>
  <c r="AH76" i="157"/>
  <c r="AI76" i="157"/>
  <c r="AE77" i="157"/>
  <c r="AF77" i="157"/>
  <c r="AG77" i="157"/>
  <c r="AH77" i="157"/>
  <c r="AI77" i="157"/>
  <c r="AE78" i="157"/>
  <c r="AF78" i="157"/>
  <c r="AG78" i="157"/>
  <c r="AH78" i="157"/>
  <c r="AI78" i="157"/>
  <c r="AE79" i="157"/>
  <c r="AF79" i="157"/>
  <c r="AG79" i="157"/>
  <c r="AH79" i="157"/>
  <c r="AI79" i="157"/>
  <c r="AE80" i="157"/>
  <c r="AF80" i="157"/>
  <c r="AG80" i="157"/>
  <c r="AH80" i="157"/>
  <c r="AI80" i="157"/>
  <c r="AE81" i="157"/>
  <c r="AF81" i="157"/>
  <c r="AG81" i="157"/>
  <c r="AH81" i="157"/>
  <c r="AI81" i="157"/>
  <c r="AE82" i="157"/>
  <c r="AF82" i="157"/>
  <c r="AG82" i="157"/>
  <c r="AH82" i="157"/>
  <c r="AI82" i="157"/>
  <c r="AE83" i="157"/>
  <c r="AF83" i="157"/>
  <c r="AG83" i="157"/>
  <c r="AH83" i="157"/>
  <c r="AI83" i="157"/>
  <c r="AE84" i="157"/>
  <c r="AF84" i="157"/>
  <c r="AG84" i="157"/>
  <c r="AH84" i="157"/>
  <c r="AI84" i="157"/>
  <c r="AE85" i="157"/>
  <c r="AF85" i="157"/>
  <c r="AG85" i="157"/>
  <c r="AH85" i="157"/>
  <c r="AI85" i="157"/>
  <c r="AE86" i="157"/>
  <c r="AF86" i="157"/>
  <c r="AG86" i="157"/>
  <c r="AH86" i="157"/>
  <c r="AI86" i="157"/>
  <c r="AE87" i="157"/>
  <c r="AF87" i="157"/>
  <c r="AG87" i="157"/>
  <c r="AH87" i="157"/>
  <c r="AI87" i="157"/>
  <c r="AE88" i="157"/>
  <c r="AF88" i="157"/>
  <c r="AG88" i="157"/>
  <c r="AH88" i="157"/>
  <c r="AI88" i="157"/>
  <c r="AE89" i="157"/>
  <c r="AF89" i="157"/>
  <c r="AG89" i="157"/>
  <c r="AH89" i="157"/>
  <c r="AI89" i="157"/>
  <c r="AE90" i="157"/>
  <c r="AF90" i="157"/>
  <c r="AG90" i="157"/>
  <c r="AH90" i="157"/>
  <c r="AI90" i="157"/>
  <c r="AE91" i="157"/>
  <c r="AF91" i="157"/>
  <c r="AG91" i="157"/>
  <c r="AH91" i="157"/>
  <c r="AI91" i="157"/>
  <c r="AE92" i="157"/>
  <c r="AF92" i="157"/>
  <c r="AG92" i="157"/>
  <c r="AH92" i="157"/>
  <c r="AI92" i="157"/>
  <c r="AE93" i="157"/>
  <c r="AF93" i="157"/>
  <c r="AG93" i="157"/>
  <c r="AH93" i="157"/>
  <c r="AI93" i="157"/>
  <c r="AE94" i="157"/>
  <c r="AF94" i="157"/>
  <c r="AG94" i="157"/>
  <c r="AH94" i="157"/>
  <c r="AI94" i="157"/>
  <c r="AE95" i="157"/>
  <c r="AF95" i="157"/>
  <c r="AG95" i="157"/>
  <c r="AH95" i="157"/>
  <c r="AI95" i="157"/>
  <c r="AE96" i="157"/>
  <c r="AF96" i="157"/>
  <c r="AG96" i="157"/>
  <c r="AH96" i="157"/>
  <c r="AI96" i="157"/>
  <c r="AE97" i="157"/>
  <c r="AF97" i="157"/>
  <c r="AG97" i="157"/>
  <c r="AH97" i="157"/>
  <c r="AI97" i="157"/>
  <c r="AE98" i="157"/>
  <c r="AF98" i="157"/>
  <c r="AG98" i="157"/>
  <c r="AH98" i="157"/>
  <c r="AI98" i="157"/>
  <c r="AE99" i="157"/>
  <c r="AF99" i="157"/>
  <c r="AG99" i="157"/>
  <c r="AH99" i="157"/>
  <c r="AI99" i="157"/>
  <c r="AE100" i="157"/>
  <c r="AF100" i="157"/>
  <c r="AG100" i="157"/>
  <c r="AH100" i="157"/>
  <c r="AI100" i="157"/>
  <c r="AE101" i="157"/>
  <c r="AF101" i="157"/>
  <c r="AG101" i="157"/>
  <c r="AH101" i="157"/>
  <c r="AI101" i="157"/>
  <c r="AE102" i="157"/>
  <c r="AF102" i="157"/>
  <c r="AG102" i="157"/>
  <c r="AH102" i="157"/>
  <c r="AI102" i="157"/>
  <c r="AE103" i="157"/>
  <c r="AF103" i="157"/>
  <c r="AG103" i="157"/>
  <c r="AH103" i="157"/>
  <c r="AI103" i="157"/>
  <c r="AE104" i="157"/>
  <c r="AF104" i="157"/>
  <c r="AG104" i="157"/>
  <c r="AH104" i="157"/>
  <c r="AI104" i="157"/>
  <c r="AE105" i="157"/>
  <c r="AF105" i="157"/>
  <c r="AG105" i="157"/>
  <c r="AH105" i="157"/>
  <c r="AI105" i="157"/>
  <c r="AE106" i="157"/>
  <c r="AF106" i="157"/>
  <c r="AG106" i="157"/>
  <c r="AH106" i="157"/>
  <c r="AI106" i="157"/>
  <c r="AE107" i="157"/>
  <c r="AF107" i="157"/>
  <c r="AG107" i="157"/>
  <c r="AH107" i="157"/>
  <c r="AI107" i="157"/>
  <c r="AE108" i="157"/>
  <c r="AF108" i="157"/>
  <c r="AG108" i="157"/>
  <c r="AH108" i="157"/>
  <c r="AI108" i="157"/>
  <c r="AE109" i="157"/>
  <c r="AF109" i="157"/>
  <c r="AG109" i="157"/>
  <c r="AH109" i="157"/>
  <c r="AI109" i="157"/>
  <c r="AI63" i="157"/>
  <c r="AH63" i="157"/>
  <c r="AG63" i="157"/>
  <c r="AF63" i="157"/>
  <c r="AE63" i="157"/>
  <c r="AE14" i="157"/>
  <c r="AF14" i="157"/>
  <c r="AG14" i="157"/>
  <c r="AH14" i="157"/>
  <c r="AI14" i="157"/>
  <c r="AE15" i="157"/>
  <c r="AF15" i="157"/>
  <c r="AG15" i="157"/>
  <c r="AH15" i="157"/>
  <c r="AI15" i="157"/>
  <c r="AE16" i="157"/>
  <c r="AF16" i="157"/>
  <c r="AG16" i="157"/>
  <c r="AH16" i="157"/>
  <c r="AI16" i="157"/>
  <c r="AE17" i="157"/>
  <c r="AF17" i="157"/>
  <c r="AG17" i="157"/>
  <c r="AH17" i="157"/>
  <c r="AI17" i="157"/>
  <c r="AE18" i="157"/>
  <c r="AF18" i="157"/>
  <c r="AG18" i="157"/>
  <c r="AH18" i="157"/>
  <c r="AI18" i="157"/>
  <c r="AE19" i="157"/>
  <c r="AF19" i="157"/>
  <c r="AG19" i="157"/>
  <c r="AH19" i="157"/>
  <c r="AI19" i="157"/>
  <c r="AE20" i="157"/>
  <c r="AF20" i="157"/>
  <c r="AG20" i="157"/>
  <c r="AH20" i="157"/>
  <c r="AI20" i="157"/>
  <c r="AE21" i="157"/>
  <c r="AF21" i="157"/>
  <c r="AG21" i="157"/>
  <c r="AH21" i="157"/>
  <c r="AI21" i="157"/>
  <c r="AE22" i="157"/>
  <c r="AF22" i="157"/>
  <c r="AG22" i="157"/>
  <c r="AH22" i="157"/>
  <c r="AI22" i="157"/>
  <c r="AE23" i="157"/>
  <c r="AF23" i="157"/>
  <c r="AG23" i="157"/>
  <c r="AH23" i="157"/>
  <c r="AI23" i="157"/>
  <c r="AE24" i="157"/>
  <c r="AF24" i="157"/>
  <c r="AG24" i="157"/>
  <c r="AH24" i="157"/>
  <c r="AI24" i="157"/>
  <c r="AE25" i="157"/>
  <c r="AF25" i="157"/>
  <c r="AG25" i="157"/>
  <c r="AH25" i="157"/>
  <c r="AI25" i="157"/>
  <c r="AE26" i="157"/>
  <c r="AF26" i="157"/>
  <c r="AG26" i="157"/>
  <c r="AH26" i="157"/>
  <c r="AI26" i="157"/>
  <c r="AE27" i="157"/>
  <c r="AF27" i="157"/>
  <c r="AG27" i="157"/>
  <c r="AH27" i="157"/>
  <c r="AI27" i="157"/>
  <c r="AE28" i="157"/>
  <c r="AF28" i="157"/>
  <c r="AG28" i="157"/>
  <c r="AH28" i="157"/>
  <c r="AI28" i="157"/>
  <c r="AE29" i="157"/>
  <c r="AF29" i="157"/>
  <c r="AG29" i="157"/>
  <c r="AH29" i="157"/>
  <c r="AI29" i="157"/>
  <c r="AE30" i="157"/>
  <c r="AF30" i="157"/>
  <c r="AG30" i="157"/>
  <c r="AH30" i="157"/>
  <c r="AI30" i="157"/>
  <c r="AE31" i="157"/>
  <c r="AF31" i="157"/>
  <c r="AG31" i="157"/>
  <c r="AH31" i="157"/>
  <c r="AI31" i="157"/>
  <c r="AE32" i="157"/>
  <c r="AF32" i="157"/>
  <c r="AG32" i="157"/>
  <c r="AH32" i="157"/>
  <c r="AI32" i="157"/>
  <c r="AE33" i="157"/>
  <c r="AF33" i="157"/>
  <c r="AG33" i="157"/>
  <c r="AH33" i="157"/>
  <c r="AI33" i="157"/>
  <c r="AE34" i="157"/>
  <c r="AF34" i="157"/>
  <c r="AG34" i="157"/>
  <c r="AH34" i="157"/>
  <c r="AI34" i="157"/>
  <c r="AE35" i="157"/>
  <c r="AF35" i="157"/>
  <c r="AG35" i="157"/>
  <c r="AH35" i="157"/>
  <c r="AI35" i="157"/>
  <c r="AE36" i="157"/>
  <c r="AF36" i="157"/>
  <c r="AG36" i="157"/>
  <c r="AH36" i="157"/>
  <c r="AI36" i="157"/>
  <c r="AE37" i="157"/>
  <c r="AF37" i="157"/>
  <c r="AG37" i="157"/>
  <c r="AH37" i="157"/>
  <c r="AI37" i="157"/>
  <c r="AE38" i="157"/>
  <c r="AF38" i="157"/>
  <c r="AG38" i="157"/>
  <c r="AH38" i="157"/>
  <c r="AI38" i="157"/>
  <c r="AE39" i="157"/>
  <c r="AF39" i="157"/>
  <c r="AG39" i="157"/>
  <c r="AH39" i="157"/>
  <c r="AI39" i="157"/>
  <c r="AE40" i="157"/>
  <c r="AF40" i="157"/>
  <c r="AG40" i="157"/>
  <c r="AH40" i="157"/>
  <c r="AI40" i="157"/>
  <c r="AE41" i="157"/>
  <c r="AF41" i="157"/>
  <c r="AG41" i="157"/>
  <c r="AH41" i="157"/>
  <c r="AI41" i="157"/>
  <c r="AE42" i="157"/>
  <c r="AF42" i="157"/>
  <c r="AG42" i="157"/>
  <c r="AH42" i="157"/>
  <c r="AI42" i="157"/>
  <c r="AE43" i="157"/>
  <c r="AF43" i="157"/>
  <c r="AG43" i="157"/>
  <c r="AH43" i="157"/>
  <c r="AI43" i="157"/>
  <c r="AE44" i="157"/>
  <c r="AF44" i="157"/>
  <c r="AG44" i="157"/>
  <c r="AH44" i="157"/>
  <c r="AI44" i="157"/>
  <c r="AE45" i="157"/>
  <c r="AF45" i="157"/>
  <c r="AG45" i="157"/>
  <c r="AH45" i="157"/>
  <c r="AI45" i="157"/>
  <c r="AE46" i="157"/>
  <c r="AF46" i="157"/>
  <c r="AG46" i="157"/>
  <c r="AH46" i="157"/>
  <c r="AI46" i="157"/>
  <c r="AE47" i="157"/>
  <c r="AF47" i="157"/>
  <c r="AG47" i="157"/>
  <c r="AH47" i="157"/>
  <c r="AI47" i="157"/>
  <c r="AE48" i="157"/>
  <c r="AF48" i="157"/>
  <c r="AG48" i="157"/>
  <c r="AH48" i="157"/>
  <c r="AI48" i="157"/>
  <c r="AE49" i="157"/>
  <c r="AF49" i="157"/>
  <c r="AG49" i="157"/>
  <c r="AH49" i="157"/>
  <c r="AI49" i="157"/>
  <c r="AE50" i="157"/>
  <c r="AF50" i="157"/>
  <c r="AG50" i="157"/>
  <c r="AH50" i="157"/>
  <c r="AI50" i="157"/>
  <c r="AE51" i="157"/>
  <c r="AF51" i="157"/>
  <c r="AG51" i="157"/>
  <c r="AH51" i="157"/>
  <c r="AI51" i="157"/>
  <c r="AE52" i="157"/>
  <c r="AF52" i="157"/>
  <c r="AG52" i="157"/>
  <c r="AH52" i="157"/>
  <c r="AI52" i="157"/>
  <c r="AE53" i="157"/>
  <c r="AF53" i="157"/>
  <c r="AG53" i="157"/>
  <c r="AH53" i="157"/>
  <c r="AI53" i="157"/>
  <c r="AE54" i="157"/>
  <c r="AF54" i="157"/>
  <c r="AG54" i="157"/>
  <c r="AH54" i="157"/>
  <c r="AI54" i="157"/>
  <c r="AE55" i="157"/>
  <c r="AF55" i="157"/>
  <c r="AG55" i="157"/>
  <c r="AH55" i="157"/>
  <c r="AI55" i="157"/>
  <c r="AE56" i="157"/>
  <c r="AF56" i="157"/>
  <c r="AG56" i="157"/>
  <c r="AH56" i="157"/>
  <c r="AI56" i="157"/>
  <c r="AE57" i="157"/>
  <c r="AF57" i="157"/>
  <c r="AG57" i="157"/>
  <c r="AH57" i="157"/>
  <c r="AI57" i="157"/>
  <c r="AE58" i="157"/>
  <c r="AF58" i="157"/>
  <c r="AG58" i="157"/>
  <c r="AH58" i="157"/>
  <c r="AI58" i="157"/>
  <c r="AE59" i="157"/>
  <c r="AF59" i="157"/>
  <c r="AG59" i="157"/>
  <c r="AH59" i="157"/>
  <c r="AI59" i="157"/>
  <c r="AF13" i="157"/>
  <c r="AG13" i="157"/>
  <c r="AH13" i="157"/>
  <c r="AI13" i="157"/>
  <c r="AE13" i="157"/>
  <c r="AE47" i="81" l="1"/>
  <c r="AF47" i="81"/>
  <c r="AG47" i="81"/>
  <c r="AH47" i="81"/>
  <c r="AI47" i="81"/>
  <c r="L83" i="95"/>
  <c r="L84" i="95"/>
  <c r="L85" i="95"/>
  <c r="L86" i="95"/>
  <c r="L87" i="95"/>
  <c r="L88" i="95"/>
  <c r="L89" i="95"/>
  <c r="L90" i="95"/>
  <c r="L91" i="95"/>
  <c r="L92" i="95"/>
  <c r="L93" i="95"/>
  <c r="AE158" i="81"/>
  <c r="N17" i="145"/>
  <c r="O17" i="145" s="1"/>
  <c r="N18" i="145"/>
  <c r="O18" i="145"/>
  <c r="N19" i="145"/>
  <c r="O19" i="145" s="1"/>
  <c r="N20" i="145"/>
  <c r="O20" i="145"/>
  <c r="N21" i="145"/>
  <c r="O21" i="145" s="1"/>
  <c r="N22" i="145"/>
  <c r="O22" i="145"/>
  <c r="N23" i="145"/>
  <c r="O23" i="145" s="1"/>
  <c r="N24" i="145"/>
  <c r="O24" i="145" s="1"/>
  <c r="N25" i="145"/>
  <c r="O25" i="145" s="1"/>
  <c r="N26" i="145"/>
  <c r="O26" i="145"/>
  <c r="N27" i="145"/>
  <c r="O27" i="145" s="1"/>
  <c r="N28" i="145"/>
  <c r="O28" i="145" s="1"/>
  <c r="N29" i="145"/>
  <c r="O29" i="145" s="1"/>
  <c r="N30" i="145"/>
  <c r="O30" i="145" s="1"/>
  <c r="N31" i="145"/>
  <c r="O31" i="145" s="1"/>
  <c r="N32" i="145"/>
  <c r="O32" i="145"/>
  <c r="N33" i="145"/>
  <c r="O33" i="145" s="1"/>
  <c r="N34" i="145"/>
  <c r="O34" i="145"/>
  <c r="N35" i="145"/>
  <c r="O35" i="145" s="1"/>
  <c r="N36" i="145"/>
  <c r="O36" i="145" s="1"/>
  <c r="N37" i="145"/>
  <c r="O37" i="145" s="1"/>
  <c r="N38" i="145"/>
  <c r="O38" i="145"/>
  <c r="N39" i="145"/>
  <c r="O39" i="145" s="1"/>
  <c r="N40" i="145"/>
  <c r="O40" i="145"/>
  <c r="N41" i="145"/>
  <c r="O41" i="145" s="1"/>
  <c r="N42" i="145"/>
  <c r="O42" i="145" s="1"/>
  <c r="N43" i="145"/>
  <c r="O43" i="145" s="1"/>
  <c r="N44" i="145"/>
  <c r="O44" i="145" s="1"/>
  <c r="N45" i="145"/>
  <c r="O45" i="145" s="1"/>
  <c r="N46" i="145"/>
  <c r="O46" i="145"/>
  <c r="N47" i="145"/>
  <c r="O47" i="145" s="1"/>
  <c r="N48" i="145"/>
  <c r="O48" i="145" s="1"/>
  <c r="N49" i="145"/>
  <c r="O49" i="145" s="1"/>
  <c r="N50" i="145"/>
  <c r="O50" i="145" s="1"/>
  <c r="N51" i="145"/>
  <c r="O51" i="145" s="1"/>
  <c r="N52" i="145"/>
  <c r="O52" i="145" s="1"/>
  <c r="N53" i="145"/>
  <c r="O53" i="145" s="1"/>
  <c r="N54" i="145"/>
  <c r="O54" i="145" s="1"/>
  <c r="N55" i="145"/>
  <c r="O55" i="145" s="1"/>
  <c r="N56" i="145"/>
  <c r="O56" i="145" s="1"/>
  <c r="N57" i="145"/>
  <c r="O57" i="145" s="1"/>
  <c r="N58" i="145"/>
  <c r="O58" i="145"/>
  <c r="N59" i="145"/>
  <c r="O59" i="145" s="1"/>
  <c r="N60" i="145"/>
  <c r="O60" i="145" s="1"/>
  <c r="N61" i="145"/>
  <c r="O61" i="145" s="1"/>
  <c r="N62" i="145"/>
  <c r="O62" i="145" s="1"/>
  <c r="N63" i="145"/>
  <c r="O63" i="145" s="1"/>
  <c r="N64" i="145"/>
  <c r="O64" i="145"/>
  <c r="N65" i="145"/>
  <c r="O65" i="145" s="1"/>
  <c r="N66" i="145"/>
  <c r="O66" i="145"/>
  <c r="N67" i="145"/>
  <c r="O67" i="145" s="1"/>
  <c r="N68" i="145"/>
  <c r="O68" i="145" s="1"/>
  <c r="N69" i="145"/>
  <c r="O69" i="145" s="1"/>
  <c r="N70" i="145"/>
  <c r="O70" i="145"/>
  <c r="N71" i="145"/>
  <c r="O71" i="145" s="1"/>
  <c r="N72" i="145"/>
  <c r="O72" i="145"/>
  <c r="N73" i="145"/>
  <c r="O73" i="145" s="1"/>
  <c r="N74" i="145"/>
  <c r="O74" i="145" s="1"/>
  <c r="N75" i="145"/>
  <c r="O75" i="145" s="1"/>
  <c r="N76" i="145"/>
  <c r="O76" i="145" s="1"/>
  <c r="N77" i="145"/>
  <c r="O77" i="145" s="1"/>
  <c r="N78" i="145"/>
  <c r="O78" i="145"/>
  <c r="N79" i="145"/>
  <c r="O79" i="145" s="1"/>
  <c r="N80" i="145"/>
  <c r="O80" i="145" s="1"/>
  <c r="N81" i="145"/>
  <c r="O81" i="145" s="1"/>
  <c r="N82" i="145"/>
  <c r="O82" i="145" s="1"/>
  <c r="N83" i="145"/>
  <c r="O83" i="145" s="1"/>
  <c r="N84" i="145"/>
  <c r="O84" i="145" s="1"/>
  <c r="N85" i="145"/>
  <c r="O85" i="145" s="1"/>
  <c r="N86" i="145"/>
  <c r="O86" i="145" s="1"/>
  <c r="N87" i="145"/>
  <c r="O87" i="145" s="1"/>
  <c r="N88" i="145"/>
  <c r="O88" i="145" s="1"/>
  <c r="N89" i="145"/>
  <c r="O89" i="145" s="1"/>
  <c r="N90" i="145"/>
  <c r="O90" i="145"/>
  <c r="N91" i="145"/>
  <c r="O91" i="145" s="1"/>
  <c r="N92" i="145"/>
  <c r="O92" i="145" s="1"/>
  <c r="N93" i="145"/>
  <c r="O93" i="145" s="1"/>
  <c r="N94" i="145"/>
  <c r="O94" i="145" s="1"/>
  <c r="N95" i="145"/>
  <c r="O95" i="145" s="1"/>
  <c r="N96" i="145"/>
  <c r="O96" i="145"/>
  <c r="N97" i="145"/>
  <c r="O97" i="145" s="1"/>
  <c r="N98" i="145"/>
  <c r="O98" i="145"/>
  <c r="N99" i="145"/>
  <c r="O99" i="145" s="1"/>
  <c r="N100" i="145"/>
  <c r="O100" i="145" s="1"/>
  <c r="N101" i="145"/>
  <c r="O101" i="145" s="1"/>
  <c r="N102" i="145"/>
  <c r="O102" i="145"/>
  <c r="N103" i="145"/>
  <c r="O103" i="145" s="1"/>
  <c r="N104" i="145"/>
  <c r="O104" i="145"/>
  <c r="N105" i="145"/>
  <c r="O105" i="145" s="1"/>
  <c r="N106" i="145"/>
  <c r="O106" i="145" s="1"/>
  <c r="N107" i="145"/>
  <c r="O107" i="145" s="1"/>
  <c r="N108" i="145"/>
  <c r="O108" i="145" s="1"/>
  <c r="N109" i="145"/>
  <c r="O109" i="145" s="1"/>
  <c r="N110" i="145"/>
  <c r="O110" i="145"/>
  <c r="N111" i="145"/>
  <c r="O111" i="145" s="1"/>
  <c r="N112" i="145"/>
  <c r="O112" i="145" s="1"/>
  <c r="N113" i="145"/>
  <c r="O113" i="145" s="1"/>
  <c r="N114" i="145"/>
  <c r="O114" i="145" s="1"/>
  <c r="N115" i="145"/>
  <c r="O115" i="145" s="1"/>
  <c r="N116" i="145"/>
  <c r="O116" i="145" s="1"/>
  <c r="N117" i="145"/>
  <c r="O117" i="145" s="1"/>
  <c r="N118" i="145"/>
  <c r="O118" i="145" s="1"/>
  <c r="N119" i="145"/>
  <c r="O119" i="145" s="1"/>
  <c r="N120" i="145"/>
  <c r="O120" i="145" s="1"/>
  <c r="N121" i="145"/>
  <c r="O121" i="145" s="1"/>
  <c r="N122" i="145"/>
  <c r="O122" i="145"/>
  <c r="N123" i="145"/>
  <c r="O123" i="145" s="1"/>
  <c r="N124" i="145"/>
  <c r="O124" i="145" s="1"/>
  <c r="N125" i="145"/>
  <c r="O125" i="145" s="1"/>
  <c r="N126" i="145"/>
  <c r="O126" i="145" s="1"/>
  <c r="N127" i="145"/>
  <c r="O127" i="145" s="1"/>
  <c r="N128" i="145"/>
  <c r="O128" i="145"/>
  <c r="N129" i="145"/>
  <c r="O129" i="145" s="1"/>
  <c r="N130" i="145"/>
  <c r="O130" i="145"/>
  <c r="N131" i="145"/>
  <c r="O131" i="145" s="1"/>
  <c r="N132" i="145"/>
  <c r="O132" i="145" s="1"/>
  <c r="N133" i="145"/>
  <c r="O133" i="145" s="1"/>
  <c r="N134" i="145"/>
  <c r="O134" i="145"/>
  <c r="N135" i="145"/>
  <c r="O135" i="145" s="1"/>
  <c r="N136" i="145"/>
  <c r="O136" i="145"/>
  <c r="N137" i="145"/>
  <c r="O137" i="145" s="1"/>
  <c r="N138" i="145"/>
  <c r="O138" i="145"/>
  <c r="N139" i="145"/>
  <c r="O139" i="145" s="1"/>
  <c r="N140" i="145"/>
  <c r="O140" i="145" s="1"/>
  <c r="N141" i="145"/>
  <c r="O141" i="145" s="1"/>
  <c r="N142" i="145"/>
  <c r="O142" i="145"/>
  <c r="N143" i="145"/>
  <c r="O143" i="145" s="1"/>
  <c r="N144" i="145"/>
  <c r="O144" i="145"/>
  <c r="N145" i="145"/>
  <c r="O145" i="145" s="1"/>
  <c r="N146" i="145"/>
  <c r="O146" i="145" s="1"/>
  <c r="N147" i="145"/>
  <c r="O147" i="145" s="1"/>
  <c r="N148" i="145"/>
  <c r="O148" i="145" s="1"/>
  <c r="N149" i="145"/>
  <c r="O149" i="145" s="1"/>
  <c r="N150" i="145"/>
  <c r="O150" i="145" s="1"/>
  <c r="N151" i="145"/>
  <c r="O151" i="145" s="1"/>
  <c r="N152" i="145"/>
  <c r="O152" i="145"/>
  <c r="N153" i="145"/>
  <c r="O153" i="145" s="1"/>
  <c r="N154" i="145"/>
  <c r="O154" i="145"/>
  <c r="N155" i="145"/>
  <c r="O155" i="145" s="1"/>
  <c r="N156" i="145"/>
  <c r="O156" i="145" s="1"/>
  <c r="N157" i="145"/>
  <c r="O157" i="145" s="1"/>
  <c r="N158" i="145"/>
  <c r="O158" i="145"/>
  <c r="N159" i="145"/>
  <c r="O159" i="145" s="1"/>
  <c r="N160" i="145"/>
  <c r="O160" i="145"/>
  <c r="N161" i="145"/>
  <c r="O161" i="145" s="1"/>
  <c r="N162" i="145"/>
  <c r="O162" i="145" s="1"/>
  <c r="N163" i="145"/>
  <c r="O163" i="145" s="1"/>
  <c r="N164" i="145"/>
  <c r="O164" i="145" s="1"/>
  <c r="N165" i="145"/>
  <c r="O165" i="145" s="1"/>
  <c r="N166" i="145"/>
  <c r="O166" i="145" s="1"/>
  <c r="N167" i="145"/>
  <c r="O167" i="145" s="1"/>
  <c r="N168" i="145"/>
  <c r="O168" i="145" s="1"/>
  <c r="N169" i="145"/>
  <c r="O169" i="145" s="1"/>
  <c r="N170" i="145"/>
  <c r="O170" i="145"/>
  <c r="N171" i="145"/>
  <c r="O171" i="145" s="1"/>
  <c r="N172" i="145"/>
  <c r="O172" i="145" s="1"/>
  <c r="N173" i="145"/>
  <c r="O173" i="145" s="1"/>
  <c r="N174" i="145"/>
  <c r="O174" i="145" s="1"/>
  <c r="N175" i="145"/>
  <c r="O175" i="145" s="1"/>
  <c r="N176" i="145"/>
  <c r="O176" i="145"/>
  <c r="N177" i="145"/>
  <c r="O177" i="145" s="1"/>
  <c r="N178" i="145"/>
  <c r="O178" i="145" s="1"/>
  <c r="N179" i="145"/>
  <c r="O179" i="145" s="1"/>
  <c r="N180" i="145"/>
  <c r="O180" i="145" s="1"/>
  <c r="N181" i="145"/>
  <c r="O181" i="145" s="1"/>
  <c r="N182" i="145"/>
  <c r="O182" i="145"/>
  <c r="N183" i="145"/>
  <c r="O183" i="145" s="1"/>
  <c r="N184" i="145"/>
  <c r="O184" i="145" s="1"/>
  <c r="N185" i="145"/>
  <c r="O185" i="145" s="1"/>
  <c r="N186" i="145"/>
  <c r="O186" i="145" s="1"/>
  <c r="N187" i="145"/>
  <c r="O187" i="145" s="1"/>
  <c r="N188" i="145"/>
  <c r="O188" i="145" s="1"/>
  <c r="N189" i="145"/>
  <c r="O189" i="145" s="1"/>
  <c r="N190" i="145"/>
  <c r="O190" i="145" s="1"/>
  <c r="N191" i="145"/>
  <c r="O191" i="145" s="1"/>
  <c r="N192" i="145"/>
  <c r="O192" i="145" s="1"/>
  <c r="N193" i="145"/>
  <c r="O193" i="145" s="1"/>
  <c r="N194" i="145"/>
  <c r="O194" i="145" s="1"/>
  <c r="N195" i="145"/>
  <c r="O195" i="145" s="1"/>
  <c r="N196" i="145"/>
  <c r="O196" i="145" s="1"/>
  <c r="N197" i="145"/>
  <c r="O197" i="145" s="1"/>
  <c r="N198" i="145"/>
  <c r="O198" i="145"/>
  <c r="N199" i="145"/>
  <c r="O199" i="145" s="1"/>
  <c r="N200" i="145"/>
  <c r="O200" i="145"/>
  <c r="N201" i="145"/>
  <c r="O201" i="145" s="1"/>
  <c r="N202" i="145"/>
  <c r="O202" i="145" s="1"/>
  <c r="N203" i="145"/>
  <c r="O203" i="145" s="1"/>
  <c r="N204" i="145"/>
  <c r="O204" i="145" s="1"/>
  <c r="N205" i="145"/>
  <c r="O205" i="145" s="1"/>
  <c r="N206" i="145"/>
  <c r="O206" i="145"/>
  <c r="N207" i="145"/>
  <c r="O207" i="145" s="1"/>
  <c r="N208" i="145"/>
  <c r="O208" i="145" s="1"/>
  <c r="N209" i="145"/>
  <c r="O209" i="145" s="1"/>
  <c r="N210" i="145"/>
  <c r="O210" i="145" s="1"/>
  <c r="N211" i="145"/>
  <c r="O211" i="145" s="1"/>
  <c r="N212" i="145"/>
  <c r="O212" i="145" s="1"/>
  <c r="N213" i="145"/>
  <c r="O213" i="145" s="1"/>
  <c r="N214" i="145"/>
  <c r="O214" i="145"/>
  <c r="N215" i="145"/>
  <c r="O215" i="145" s="1"/>
  <c r="N216" i="145"/>
  <c r="O216" i="145"/>
  <c r="N217" i="145"/>
  <c r="O217" i="145" s="1"/>
  <c r="N218" i="145"/>
  <c r="O218" i="145"/>
  <c r="N219" i="145"/>
  <c r="O219" i="145" s="1"/>
  <c r="N220" i="145"/>
  <c r="O220" i="145" s="1"/>
  <c r="N221" i="145"/>
  <c r="O221" i="145" s="1"/>
  <c r="N222" i="145"/>
  <c r="O222" i="145"/>
  <c r="N223" i="145"/>
  <c r="O223" i="145" s="1"/>
  <c r="N224" i="145"/>
  <c r="O224" i="145" s="1"/>
  <c r="N225" i="145"/>
  <c r="O225" i="145" s="1"/>
  <c r="N226" i="145"/>
  <c r="O226" i="145" s="1"/>
  <c r="N227" i="145"/>
  <c r="O227" i="145" s="1"/>
  <c r="N228" i="145"/>
  <c r="O228" i="145" s="1"/>
  <c r="N229" i="145"/>
  <c r="O229" i="145" s="1"/>
  <c r="N230" i="145"/>
  <c r="O230" i="145" s="1"/>
  <c r="N231" i="145"/>
  <c r="O231" i="145" s="1"/>
  <c r="N232" i="145"/>
  <c r="O232" i="145"/>
  <c r="N233" i="145"/>
  <c r="O233" i="145" s="1"/>
  <c r="N234" i="145"/>
  <c r="O234" i="145" s="1"/>
  <c r="N235" i="145"/>
  <c r="O235" i="145" s="1"/>
  <c r="N236" i="145"/>
  <c r="O236" i="145" s="1"/>
  <c r="N237" i="145"/>
  <c r="O237" i="145" s="1"/>
  <c r="N238" i="145"/>
  <c r="O238" i="145"/>
  <c r="N239" i="145"/>
  <c r="O239" i="145" s="1"/>
  <c r="N240" i="145"/>
  <c r="O240" i="145" s="1"/>
  <c r="N241" i="145"/>
  <c r="O241" i="145" s="1"/>
  <c r="N242" i="145"/>
  <c r="O242" i="145" s="1"/>
  <c r="N243" i="145"/>
  <c r="O243" i="145" s="1"/>
  <c r="N244" i="145"/>
  <c r="O244" i="145" s="1"/>
  <c r="N245" i="145"/>
  <c r="O245" i="145" s="1"/>
  <c r="N246" i="145"/>
  <c r="O246" i="145" s="1"/>
  <c r="N247" i="145"/>
  <c r="O247" i="145" s="1"/>
  <c r="N248" i="145"/>
  <c r="O248" i="145"/>
  <c r="N249" i="145"/>
  <c r="O249" i="145" s="1"/>
  <c r="N250" i="145"/>
  <c r="O250" i="145" s="1"/>
  <c r="N251" i="145"/>
  <c r="O251" i="145" s="1"/>
  <c r="N252" i="145"/>
  <c r="O252" i="145" s="1"/>
  <c r="N253" i="145"/>
  <c r="O253" i="145" s="1"/>
  <c r="N254" i="145"/>
  <c r="O254" i="145"/>
  <c r="N255" i="145"/>
  <c r="O255" i="145" s="1"/>
  <c r="N256" i="145"/>
  <c r="O256" i="145"/>
  <c r="N257" i="145"/>
  <c r="O257" i="145" s="1"/>
  <c r="N258" i="145"/>
  <c r="O258" i="145" s="1"/>
  <c r="N259" i="145"/>
  <c r="O259" i="145" s="1"/>
  <c r="N260" i="145"/>
  <c r="O260" i="145" s="1"/>
  <c r="N261" i="145"/>
  <c r="O261" i="145" s="1"/>
  <c r="N262" i="145"/>
  <c r="O262" i="145" s="1"/>
  <c r="N263" i="145"/>
  <c r="O263" i="145" s="1"/>
  <c r="N264" i="145"/>
  <c r="O264" i="145"/>
  <c r="N265" i="145"/>
  <c r="O265" i="145" s="1"/>
  <c r="N266" i="145"/>
  <c r="O266" i="145" s="1"/>
  <c r="N267" i="145"/>
  <c r="O267" i="145" s="1"/>
  <c r="N268" i="145"/>
  <c r="O268" i="145" s="1"/>
  <c r="N269" i="145"/>
  <c r="O269" i="145" s="1"/>
  <c r="N270" i="145"/>
  <c r="O270" i="145"/>
  <c r="N271" i="145"/>
  <c r="O271" i="145" s="1"/>
  <c r="N272" i="145"/>
  <c r="O272" i="145" s="1"/>
  <c r="N273" i="145"/>
  <c r="O273" i="145" s="1"/>
  <c r="N274" i="145"/>
  <c r="O274" i="145" s="1"/>
  <c r="N275" i="145"/>
  <c r="O275" i="145" s="1"/>
  <c r="N276" i="145"/>
  <c r="O276" i="145" s="1"/>
  <c r="N277" i="145"/>
  <c r="O277" i="145" s="1"/>
  <c r="N278" i="145"/>
  <c r="O278" i="145" s="1"/>
  <c r="N279" i="145"/>
  <c r="O279" i="145" s="1"/>
  <c r="N280" i="145"/>
  <c r="O280" i="145"/>
  <c r="N281" i="145"/>
  <c r="O281" i="145" s="1"/>
  <c r="N282" i="145"/>
  <c r="O282" i="145" s="1"/>
  <c r="N283" i="145"/>
  <c r="O283" i="145" s="1"/>
  <c r="N284" i="145"/>
  <c r="O284" i="145" s="1"/>
  <c r="N285" i="145"/>
  <c r="O285" i="145" s="1"/>
  <c r="N286" i="145"/>
  <c r="O286" i="145"/>
  <c r="N287" i="145"/>
  <c r="O287" i="145" s="1"/>
  <c r="N288" i="145"/>
  <c r="O288" i="145"/>
  <c r="N289" i="145"/>
  <c r="O289" i="145" s="1"/>
  <c r="N290" i="145"/>
  <c r="O290" i="145" s="1"/>
  <c r="N291" i="145"/>
  <c r="O291" i="145" s="1"/>
  <c r="N292" i="145"/>
  <c r="O292" i="145" s="1"/>
  <c r="N293" i="145"/>
  <c r="O293" i="145" s="1"/>
  <c r="N294" i="145"/>
  <c r="O294" i="145" s="1"/>
  <c r="N295" i="145"/>
  <c r="O295" i="145" s="1"/>
  <c r="N296" i="145"/>
  <c r="O296" i="145"/>
  <c r="N297" i="145"/>
  <c r="O297" i="145" s="1"/>
  <c r="N298" i="145"/>
  <c r="O298" i="145" s="1"/>
  <c r="N299" i="145"/>
  <c r="O299" i="145" s="1"/>
  <c r="N300" i="145"/>
  <c r="O300" i="145" s="1"/>
  <c r="N301" i="145"/>
  <c r="O301" i="145" s="1"/>
  <c r="N302" i="145"/>
  <c r="O302" i="145"/>
  <c r="N303" i="145"/>
  <c r="O303" i="145" s="1"/>
  <c r="N304" i="145"/>
  <c r="O304" i="145" s="1"/>
  <c r="N305" i="145"/>
  <c r="O305" i="145" s="1"/>
  <c r="N306" i="145"/>
  <c r="O306" i="145" s="1"/>
  <c r="N307" i="145"/>
  <c r="O307" i="145" s="1"/>
  <c r="N308" i="145"/>
  <c r="O308" i="145" s="1"/>
  <c r="N309" i="145"/>
  <c r="O309" i="145" s="1"/>
  <c r="N310" i="145"/>
  <c r="O310" i="145" s="1"/>
  <c r="N311" i="145"/>
  <c r="O311" i="145" s="1"/>
  <c r="N312" i="145"/>
  <c r="O312" i="145"/>
  <c r="N313" i="145"/>
  <c r="O313" i="145" s="1"/>
  <c r="N314" i="145"/>
  <c r="O314" i="145" s="1"/>
  <c r="N315" i="145"/>
  <c r="O315" i="145" s="1"/>
  <c r="N316" i="145"/>
  <c r="O316" i="145" s="1"/>
  <c r="N317" i="145"/>
  <c r="O317" i="145" s="1"/>
  <c r="N318" i="145"/>
  <c r="O318" i="145"/>
  <c r="N319" i="145"/>
  <c r="O319" i="145" s="1"/>
  <c r="N320" i="145"/>
  <c r="O320" i="145"/>
  <c r="N321" i="145"/>
  <c r="O321" i="145" s="1"/>
  <c r="N322" i="145"/>
  <c r="O322" i="145" s="1"/>
  <c r="N323" i="145"/>
  <c r="O323" i="145" s="1"/>
  <c r="N324" i="145"/>
  <c r="O324" i="145" s="1"/>
  <c r="N325" i="145"/>
  <c r="O325" i="145" s="1"/>
  <c r="N326" i="145"/>
  <c r="O326" i="145" s="1"/>
  <c r="N327" i="145"/>
  <c r="O327" i="145" s="1"/>
  <c r="N328" i="145"/>
  <c r="O328" i="145"/>
  <c r="N329" i="145"/>
  <c r="O329" i="145" s="1"/>
  <c r="N330" i="145"/>
  <c r="O330" i="145" s="1"/>
  <c r="N331" i="145"/>
  <c r="O331" i="145" s="1"/>
  <c r="N332" i="145"/>
  <c r="O332" i="145" s="1"/>
  <c r="N333" i="145"/>
  <c r="O333" i="145" s="1"/>
  <c r="N334" i="145"/>
  <c r="O334" i="145"/>
  <c r="N335" i="145"/>
  <c r="O335" i="145" s="1"/>
  <c r="N336" i="145"/>
  <c r="O336" i="145" s="1"/>
  <c r="N337" i="145"/>
  <c r="O337" i="145" s="1"/>
  <c r="N338" i="145"/>
  <c r="O338" i="145" s="1"/>
  <c r="N339" i="145"/>
  <c r="O339" i="145" s="1"/>
  <c r="N340" i="145"/>
  <c r="O340" i="145" s="1"/>
  <c r="N341" i="145"/>
  <c r="O341" i="145" s="1"/>
  <c r="N342" i="145"/>
  <c r="O342" i="145" s="1"/>
  <c r="N343" i="145"/>
  <c r="O343" i="145" s="1"/>
  <c r="N344" i="145"/>
  <c r="O344" i="145"/>
  <c r="N345" i="145"/>
  <c r="O345" i="145" s="1"/>
  <c r="N346" i="145"/>
  <c r="O346" i="145" s="1"/>
  <c r="N347" i="145"/>
  <c r="O347" i="145" s="1"/>
  <c r="N348" i="145"/>
  <c r="O348" i="145" s="1"/>
  <c r="N349" i="145"/>
  <c r="O349" i="145" s="1"/>
  <c r="N350" i="145"/>
  <c r="O350" i="145"/>
  <c r="N351" i="145"/>
  <c r="O351" i="145" s="1"/>
  <c r="N352" i="145"/>
  <c r="O352" i="145"/>
  <c r="N353" i="145"/>
  <c r="O353" i="145" s="1"/>
  <c r="N354" i="145"/>
  <c r="O354" i="145" s="1"/>
  <c r="N355" i="145"/>
  <c r="O355" i="145" s="1"/>
  <c r="N356" i="145"/>
  <c r="O356" i="145" s="1"/>
  <c r="N357" i="145"/>
  <c r="O357" i="145"/>
  <c r="N358" i="145"/>
  <c r="O358" i="145" s="1"/>
  <c r="N359" i="145"/>
  <c r="O359" i="145"/>
  <c r="N360" i="145"/>
  <c r="O360" i="145" s="1"/>
  <c r="N361" i="145"/>
  <c r="O361" i="145" s="1"/>
  <c r="N362" i="145"/>
  <c r="O362" i="145" s="1"/>
  <c r="N363" i="145"/>
  <c r="O363" i="145" s="1"/>
  <c r="N364" i="145"/>
  <c r="O364" i="145" s="1"/>
  <c r="N365" i="145"/>
  <c r="O365" i="145"/>
  <c r="N366" i="145"/>
  <c r="O366" i="145" s="1"/>
  <c r="N367" i="145"/>
  <c r="O367" i="145"/>
  <c r="N368" i="145"/>
  <c r="O368" i="145" s="1"/>
  <c r="N369" i="145"/>
  <c r="O369" i="145"/>
  <c r="N370" i="145"/>
  <c r="O370" i="145" s="1"/>
  <c r="N371" i="145"/>
  <c r="O371" i="145" s="1"/>
  <c r="N372" i="145"/>
  <c r="O372" i="145" s="1"/>
  <c r="N373" i="145"/>
  <c r="O373" i="145"/>
  <c r="N374" i="145"/>
  <c r="O374" i="145" s="1"/>
  <c r="N375" i="145"/>
  <c r="O375" i="145"/>
  <c r="N376" i="145"/>
  <c r="O376" i="145" s="1"/>
  <c r="N377" i="145"/>
  <c r="O377" i="145" s="1"/>
  <c r="N378" i="145"/>
  <c r="O378" i="145" s="1"/>
  <c r="N379" i="145"/>
  <c r="O379" i="145" s="1"/>
  <c r="N380" i="145"/>
  <c r="O380" i="145" s="1"/>
  <c r="N381" i="145"/>
  <c r="O381" i="145"/>
  <c r="N382" i="145"/>
  <c r="O382" i="145" s="1"/>
  <c r="N383" i="145"/>
  <c r="O383" i="145"/>
  <c r="N384" i="145"/>
  <c r="O384" i="145" s="1"/>
  <c r="N385" i="145"/>
  <c r="O385" i="145" s="1"/>
  <c r="N386" i="145"/>
  <c r="O386" i="145" s="1"/>
  <c r="N387" i="145"/>
  <c r="O387" i="145" s="1"/>
  <c r="N388" i="145"/>
  <c r="O388" i="145" s="1"/>
  <c r="N389" i="145"/>
  <c r="O389" i="145"/>
  <c r="N390" i="145"/>
  <c r="O390" i="145" s="1"/>
  <c r="N391" i="145"/>
  <c r="O391" i="145"/>
  <c r="N392" i="145"/>
  <c r="O392" i="145" s="1"/>
  <c r="N393" i="145"/>
  <c r="O393" i="145" s="1"/>
  <c r="N394" i="145"/>
  <c r="O394" i="145" s="1"/>
  <c r="N395" i="145"/>
  <c r="O395" i="145" s="1"/>
  <c r="N396" i="145"/>
  <c r="O396" i="145" s="1"/>
  <c r="N397" i="145"/>
  <c r="O397" i="145"/>
  <c r="N398" i="145"/>
  <c r="O398" i="145" s="1"/>
  <c r="N399" i="145"/>
  <c r="O399" i="145"/>
  <c r="N400" i="145"/>
  <c r="O400" i="145" s="1"/>
  <c r="N401" i="145"/>
  <c r="O401" i="145"/>
  <c r="N402" i="145"/>
  <c r="O402" i="145" s="1"/>
  <c r="N403" i="145"/>
  <c r="O403" i="145" s="1"/>
  <c r="N404" i="145"/>
  <c r="O404" i="145" s="1"/>
  <c r="N405" i="145"/>
  <c r="O405" i="145"/>
  <c r="N406" i="145"/>
  <c r="O406" i="145" s="1"/>
  <c r="N407" i="145"/>
  <c r="O407" i="145"/>
  <c r="N408" i="145"/>
  <c r="O408" i="145" s="1"/>
  <c r="N409" i="145"/>
  <c r="O409" i="145" s="1"/>
  <c r="N410" i="145"/>
  <c r="O410" i="145" s="1"/>
  <c r="N411" i="145"/>
  <c r="O411" i="145" s="1"/>
  <c r="N412" i="145"/>
  <c r="O412" i="145" s="1"/>
  <c r="N413" i="145"/>
  <c r="O413" i="145"/>
  <c r="N414" i="145"/>
  <c r="O414" i="145" s="1"/>
  <c r="N415" i="145"/>
  <c r="O415" i="145"/>
  <c r="N416" i="145"/>
  <c r="O416" i="145" s="1"/>
  <c r="N417" i="145"/>
  <c r="O417" i="145"/>
  <c r="N418" i="145"/>
  <c r="O418" i="145" s="1"/>
  <c r="N419" i="145"/>
  <c r="O419" i="145" s="1"/>
  <c r="N420" i="145"/>
  <c r="O420" i="145" s="1"/>
  <c r="N421" i="145"/>
  <c r="O421" i="145"/>
  <c r="N422" i="145"/>
  <c r="O422" i="145" s="1"/>
  <c r="N423" i="145"/>
  <c r="O423" i="145"/>
  <c r="N424" i="145"/>
  <c r="O424" i="145" s="1"/>
  <c r="N425" i="145"/>
  <c r="O425" i="145" s="1"/>
  <c r="N426" i="145"/>
  <c r="O426" i="145" s="1"/>
  <c r="N427" i="145"/>
  <c r="O427" i="145" s="1"/>
  <c r="N428" i="145"/>
  <c r="O428" i="145" s="1"/>
  <c r="N429" i="145"/>
  <c r="O429" i="145"/>
  <c r="N430" i="145"/>
  <c r="O430" i="145" s="1"/>
  <c r="N431" i="145"/>
  <c r="O431" i="145"/>
  <c r="N432" i="145"/>
  <c r="O432" i="145" s="1"/>
  <c r="N433" i="145"/>
  <c r="O433" i="145"/>
  <c r="N434" i="145"/>
  <c r="O434" i="145" s="1"/>
  <c r="N435" i="145"/>
  <c r="O435" i="145" s="1"/>
  <c r="N436" i="145"/>
  <c r="O436" i="145" s="1"/>
  <c r="N437" i="145"/>
  <c r="O437" i="145"/>
  <c r="N438" i="145"/>
  <c r="O438" i="145" s="1"/>
  <c r="N439" i="145"/>
  <c r="O439" i="145"/>
  <c r="N440" i="145"/>
  <c r="O440" i="145" s="1"/>
  <c r="N441" i="145"/>
  <c r="O441" i="145" s="1"/>
  <c r="N442" i="145"/>
  <c r="O442" i="145" s="1"/>
  <c r="N443" i="145"/>
  <c r="O443" i="145" s="1"/>
  <c r="N444" i="145"/>
  <c r="O444" i="145" s="1"/>
  <c r="N445" i="145"/>
  <c r="O445" i="145"/>
  <c r="N446" i="145"/>
  <c r="O446" i="145" s="1"/>
  <c r="N447" i="145"/>
  <c r="O447" i="145"/>
  <c r="N448" i="145"/>
  <c r="O448" i="145" s="1"/>
  <c r="N449" i="145"/>
  <c r="O449" i="145"/>
  <c r="N450" i="145"/>
  <c r="O450" i="145" s="1"/>
  <c r="N451" i="145"/>
  <c r="O451" i="145" s="1"/>
  <c r="N452" i="145"/>
  <c r="O452" i="145" s="1"/>
  <c r="N453" i="145"/>
  <c r="O453" i="145"/>
  <c r="N454" i="145"/>
  <c r="O454" i="145" s="1"/>
  <c r="N455" i="145"/>
  <c r="O455" i="145"/>
  <c r="N456" i="145"/>
  <c r="O456" i="145" s="1"/>
  <c r="N457" i="145"/>
  <c r="O457" i="145" s="1"/>
  <c r="N458" i="145"/>
  <c r="O458" i="145" s="1"/>
  <c r="N459" i="145"/>
  <c r="O459" i="145" s="1"/>
  <c r="N460" i="145"/>
  <c r="O460" i="145" s="1"/>
  <c r="N461" i="145"/>
  <c r="O461" i="145"/>
  <c r="N462" i="145"/>
  <c r="O462" i="145" s="1"/>
  <c r="N463" i="145"/>
  <c r="O463" i="145"/>
  <c r="N464" i="145"/>
  <c r="O464" i="145" s="1"/>
  <c r="N465" i="145"/>
  <c r="O465" i="145"/>
  <c r="N466" i="145"/>
  <c r="O466" i="145" s="1"/>
  <c r="N467" i="145"/>
  <c r="O467" i="145" s="1"/>
  <c r="N468" i="145"/>
  <c r="O468" i="145" s="1"/>
  <c r="N469" i="145"/>
  <c r="O469" i="145"/>
  <c r="N470" i="145"/>
  <c r="O470" i="145" s="1"/>
  <c r="N471" i="145"/>
  <c r="O471" i="145"/>
  <c r="N472" i="145"/>
  <c r="O472" i="145" s="1"/>
  <c r="N473" i="145"/>
  <c r="O473" i="145" s="1"/>
  <c r="N474" i="145"/>
  <c r="O474" i="145" s="1"/>
  <c r="N475" i="145"/>
  <c r="O475" i="145" s="1"/>
  <c r="N476" i="145"/>
  <c r="O476" i="145" s="1"/>
  <c r="N477" i="145"/>
  <c r="O477" i="145"/>
  <c r="N478" i="145"/>
  <c r="O478" i="145" s="1"/>
  <c r="N479" i="145"/>
  <c r="O479" i="145"/>
  <c r="N480" i="145"/>
  <c r="O480" i="145" s="1"/>
  <c r="N481" i="145"/>
  <c r="O481" i="145"/>
  <c r="N482" i="145"/>
  <c r="O482" i="145" s="1"/>
  <c r="N483" i="145"/>
  <c r="O483" i="145" s="1"/>
  <c r="N484" i="145"/>
  <c r="O484" i="145" s="1"/>
  <c r="N485" i="145"/>
  <c r="O485" i="145"/>
  <c r="N486" i="145"/>
  <c r="O486" i="145" s="1"/>
  <c r="N487" i="145"/>
  <c r="O487" i="145"/>
  <c r="N488" i="145"/>
  <c r="O488" i="145" s="1"/>
  <c r="N489" i="145"/>
  <c r="O489" i="145" s="1"/>
  <c r="N490" i="145"/>
  <c r="O490" i="145" s="1"/>
  <c r="N491" i="145"/>
  <c r="O491" i="145" s="1"/>
  <c r="N492" i="145"/>
  <c r="O492" i="145" s="1"/>
  <c r="N493" i="145"/>
  <c r="O493" i="145"/>
  <c r="N494" i="145"/>
  <c r="O494" i="145" s="1"/>
  <c r="N495" i="145"/>
  <c r="O495" i="145"/>
  <c r="N496" i="145"/>
  <c r="O496" i="145" s="1"/>
  <c r="N497" i="145"/>
  <c r="O497" i="145"/>
  <c r="N498" i="145"/>
  <c r="O498" i="145" s="1"/>
  <c r="N499" i="145"/>
  <c r="O499" i="145" s="1"/>
  <c r="N3630" i="144"/>
  <c r="O3630" i="144" s="1"/>
  <c r="N3631" i="144"/>
  <c r="O3631" i="144" s="1"/>
  <c r="N3632" i="144"/>
  <c r="O3632" i="144" s="1"/>
  <c r="N3633" i="144"/>
  <c r="O3633" i="144" s="1"/>
  <c r="N3634" i="144"/>
  <c r="O3634" i="144" s="1"/>
  <c r="N3635" i="144"/>
  <c r="O3635" i="144" s="1"/>
  <c r="N3636" i="144"/>
  <c r="O3636" i="144" s="1"/>
  <c r="N3637" i="144"/>
  <c r="O3637" i="144" s="1"/>
  <c r="N3638" i="144"/>
  <c r="O3638" i="144" s="1"/>
  <c r="N3639" i="144"/>
  <c r="O3639" i="144" s="1"/>
  <c r="N3640" i="144"/>
  <c r="O3640" i="144" s="1"/>
  <c r="N3641" i="144"/>
  <c r="O3641" i="144"/>
  <c r="N3642" i="144"/>
  <c r="O3642" i="144" s="1"/>
  <c r="N3643" i="144"/>
  <c r="O3643" i="144" s="1"/>
  <c r="N3644" i="144"/>
  <c r="O3644" i="144" s="1"/>
  <c r="N3645" i="144"/>
  <c r="O3645" i="144" s="1"/>
  <c r="N3646" i="144"/>
  <c r="O3646" i="144" s="1"/>
  <c r="N3647" i="144"/>
  <c r="O3647" i="144" s="1"/>
  <c r="N3648" i="144"/>
  <c r="O3648" i="144" s="1"/>
  <c r="N3649" i="144"/>
  <c r="O3649" i="144" s="1"/>
  <c r="N3650" i="144"/>
  <c r="O3650" i="144" s="1"/>
  <c r="N3651" i="144"/>
  <c r="O3651" i="144" s="1"/>
  <c r="N3652" i="144"/>
  <c r="O3652" i="144" s="1"/>
  <c r="N3653" i="144"/>
  <c r="O3653" i="144" s="1"/>
  <c r="N3654" i="144"/>
  <c r="O3654" i="144" s="1"/>
  <c r="N3655" i="144"/>
  <c r="O3655" i="144" s="1"/>
  <c r="N3656" i="144"/>
  <c r="O3656" i="144" s="1"/>
  <c r="N3657" i="144"/>
  <c r="O3657" i="144" s="1"/>
  <c r="N3658" i="144"/>
  <c r="O3658" i="144" s="1"/>
  <c r="N3659" i="144"/>
  <c r="O3659" i="144" s="1"/>
  <c r="N3660" i="144"/>
  <c r="O3660" i="144" s="1"/>
  <c r="N3661" i="144"/>
  <c r="O3661" i="144" s="1"/>
  <c r="N3662" i="144"/>
  <c r="O3662" i="144" s="1"/>
  <c r="N3663" i="144"/>
  <c r="O3663" i="144" s="1"/>
  <c r="N3664" i="144"/>
  <c r="O3664" i="144" s="1"/>
  <c r="N3665" i="144"/>
  <c r="O3665" i="144" s="1"/>
  <c r="N3666" i="144"/>
  <c r="O3666" i="144" s="1"/>
  <c r="N3667" i="144"/>
  <c r="O3667" i="144" s="1"/>
  <c r="N3668" i="144"/>
  <c r="O3668" i="144" s="1"/>
  <c r="N3669" i="144"/>
  <c r="O3669" i="144" s="1"/>
  <c r="N3670" i="144"/>
  <c r="O3670" i="144" s="1"/>
  <c r="N3671" i="144"/>
  <c r="O3671" i="144" s="1"/>
  <c r="N3672" i="144"/>
  <c r="O3672" i="144" s="1"/>
  <c r="N3673" i="144"/>
  <c r="O3673" i="144" s="1"/>
  <c r="N3674" i="144"/>
  <c r="O3674" i="144" s="1"/>
  <c r="N3675" i="144"/>
  <c r="O3675" i="144" s="1"/>
  <c r="N3676" i="144"/>
  <c r="O3676" i="144" s="1"/>
  <c r="N3677" i="144"/>
  <c r="O3677" i="144" s="1"/>
  <c r="N3678" i="144"/>
  <c r="O3678" i="144" s="1"/>
  <c r="N3679" i="144"/>
  <c r="O3679" i="144" s="1"/>
  <c r="N3680" i="144"/>
  <c r="O3680" i="144" s="1"/>
  <c r="N3681" i="144"/>
  <c r="O3681" i="144" s="1"/>
  <c r="N3682" i="144"/>
  <c r="O3682" i="144" s="1"/>
  <c r="N3683" i="144"/>
  <c r="O3683" i="144" s="1"/>
  <c r="N3684" i="144"/>
  <c r="O3684" i="144" s="1"/>
  <c r="N3685" i="144"/>
  <c r="O3685" i="144" s="1"/>
  <c r="N3686" i="144"/>
  <c r="O3686" i="144" s="1"/>
  <c r="N3687" i="144"/>
  <c r="O3687" i="144" s="1"/>
  <c r="N3688" i="144"/>
  <c r="O3688" i="144" s="1"/>
  <c r="N3689" i="144"/>
  <c r="O3689" i="144" s="1"/>
  <c r="N3690" i="144"/>
  <c r="O3690" i="144" s="1"/>
  <c r="N3691" i="144"/>
  <c r="O3691" i="144" s="1"/>
  <c r="N3692" i="144"/>
  <c r="O3692" i="144" s="1"/>
  <c r="N3693" i="144"/>
  <c r="O3693" i="144" s="1"/>
  <c r="N3694" i="144"/>
  <c r="O3694" i="144" s="1"/>
  <c r="N3695" i="144"/>
  <c r="O3695" i="144" s="1"/>
  <c r="N3696" i="144"/>
  <c r="O3696" i="144" s="1"/>
  <c r="N3697" i="144"/>
  <c r="O3697" i="144" s="1"/>
  <c r="N3698" i="144"/>
  <c r="O3698" i="144" s="1"/>
  <c r="N3699" i="144"/>
  <c r="O3699" i="144" s="1"/>
  <c r="N3700" i="144"/>
  <c r="O3700" i="144" s="1"/>
  <c r="N3701" i="144"/>
  <c r="O3701" i="144" s="1"/>
  <c r="N3702" i="144"/>
  <c r="O3702" i="144" s="1"/>
  <c r="N3703" i="144"/>
  <c r="O3703" i="144" s="1"/>
  <c r="N3704" i="144"/>
  <c r="O3704" i="144" s="1"/>
  <c r="N3705" i="144"/>
  <c r="O3705" i="144" s="1"/>
  <c r="N3706" i="144"/>
  <c r="O3706" i="144" s="1"/>
  <c r="N3707" i="144"/>
  <c r="O3707" i="144" s="1"/>
  <c r="N3708" i="144"/>
  <c r="O3708" i="144" s="1"/>
  <c r="N3709" i="144"/>
  <c r="O3709" i="144" s="1"/>
  <c r="N3710" i="144"/>
  <c r="O3710" i="144" s="1"/>
  <c r="N3711" i="144"/>
  <c r="O3711" i="144" s="1"/>
  <c r="N3712" i="144"/>
  <c r="O3712" i="144" s="1"/>
  <c r="N3713" i="144"/>
  <c r="O3713" i="144" s="1"/>
  <c r="N3714" i="144"/>
  <c r="O3714" i="144" s="1"/>
  <c r="N3715" i="144"/>
  <c r="O3715" i="144" s="1"/>
  <c r="N3716" i="144"/>
  <c r="O3716" i="144" s="1"/>
  <c r="N3717" i="144"/>
  <c r="O3717" i="144" s="1"/>
  <c r="N3718" i="144"/>
  <c r="O3718" i="144" s="1"/>
  <c r="N3719" i="144"/>
  <c r="O3719" i="144" s="1"/>
  <c r="N3720" i="144"/>
  <c r="O3720" i="144" s="1"/>
  <c r="N3721" i="144"/>
  <c r="O3721" i="144" s="1"/>
  <c r="N3727" i="144"/>
  <c r="O3727" i="144" s="1"/>
  <c r="N3728" i="144"/>
  <c r="O3728" i="144" s="1"/>
  <c r="N3729" i="144"/>
  <c r="O3729" i="144" s="1"/>
  <c r="N3730" i="144"/>
  <c r="O3730" i="144" s="1"/>
  <c r="N3731" i="144"/>
  <c r="O3731" i="144" s="1"/>
  <c r="N3732" i="144"/>
  <c r="O3732" i="144" s="1"/>
  <c r="N3733" i="144"/>
  <c r="O3733" i="144" s="1"/>
  <c r="N3734" i="144"/>
  <c r="O3734" i="144" s="1"/>
  <c r="N3735" i="144"/>
  <c r="O3735" i="144" s="1"/>
  <c r="N3736" i="144"/>
  <c r="O3736" i="144" s="1"/>
  <c r="N3737" i="144"/>
  <c r="O3737" i="144" s="1"/>
  <c r="N3738" i="144"/>
  <c r="O3738" i="144" s="1"/>
  <c r="N3739" i="144"/>
  <c r="O3739" i="144" s="1"/>
  <c r="N3740" i="144"/>
  <c r="O3740" i="144" s="1"/>
  <c r="N3741" i="144"/>
  <c r="O3741" i="144" s="1"/>
  <c r="N3742" i="144"/>
  <c r="O3742" i="144" s="1"/>
  <c r="N3743" i="144"/>
  <c r="O3743" i="144" s="1"/>
  <c r="N3744" i="144"/>
  <c r="O3744" i="144" s="1"/>
  <c r="N3745" i="144"/>
  <c r="O3745" i="144" s="1"/>
  <c r="N3746" i="144"/>
  <c r="O3746" i="144" s="1"/>
  <c r="N3747" i="144"/>
  <c r="O3747" i="144" s="1"/>
  <c r="N3748" i="144"/>
  <c r="O3748" i="144" s="1"/>
  <c r="N3749" i="144"/>
  <c r="O3749" i="144" s="1"/>
  <c r="N3750" i="144"/>
  <c r="O3750" i="144" s="1"/>
  <c r="N3751" i="144"/>
  <c r="O3751" i="144" s="1"/>
  <c r="N3752" i="144"/>
  <c r="O3752" i="144" s="1"/>
  <c r="N3753" i="144"/>
  <c r="O3753" i="144" s="1"/>
  <c r="N3754" i="144"/>
  <c r="O3754" i="144" s="1"/>
  <c r="N3755" i="144"/>
  <c r="O3755" i="144" s="1"/>
  <c r="N3756" i="144"/>
  <c r="O3756" i="144" s="1"/>
  <c r="N3757" i="144"/>
  <c r="O3757" i="144" s="1"/>
  <c r="N3758" i="144"/>
  <c r="O3758" i="144" s="1"/>
  <c r="N3759" i="144"/>
  <c r="O3759" i="144" s="1"/>
  <c r="N3760" i="144"/>
  <c r="O3760" i="144" s="1"/>
  <c r="N3761" i="144"/>
  <c r="O3761" i="144" s="1"/>
  <c r="N3762" i="144"/>
  <c r="O3762" i="144" s="1"/>
  <c r="N3763" i="144"/>
  <c r="O3763" i="144" s="1"/>
  <c r="N3764" i="144"/>
  <c r="O3764" i="144" s="1"/>
  <c r="N3765" i="144"/>
  <c r="O3765" i="144" s="1"/>
  <c r="N3766" i="144"/>
  <c r="O3766" i="144" s="1"/>
  <c r="N3767" i="144"/>
  <c r="O3767" i="144" s="1"/>
  <c r="N3768" i="144"/>
  <c r="O3768" i="144" s="1"/>
  <c r="N3769" i="144"/>
  <c r="O3769" i="144" s="1"/>
  <c r="N3770" i="144"/>
  <c r="O3770" i="144" s="1"/>
  <c r="N3771" i="144"/>
  <c r="O3771" i="144" s="1"/>
  <c r="N3772" i="144"/>
  <c r="O3772" i="144" s="1"/>
  <c r="N3773" i="144"/>
  <c r="O3773" i="144" s="1"/>
  <c r="N3774" i="144"/>
  <c r="O3774" i="144" s="1"/>
  <c r="N3775" i="144"/>
  <c r="O3775" i="144" s="1"/>
  <c r="N3776" i="144"/>
  <c r="O3776" i="144" s="1"/>
  <c r="N3777" i="144"/>
  <c r="O3777" i="144" s="1"/>
  <c r="N3778" i="144"/>
  <c r="O3778" i="144" s="1"/>
  <c r="N3779" i="144"/>
  <c r="O3779" i="144" s="1"/>
  <c r="N3780" i="144"/>
  <c r="O3780" i="144" s="1"/>
  <c r="N3781" i="144"/>
  <c r="O3781" i="144" s="1"/>
  <c r="N3782" i="144"/>
  <c r="O3782" i="144" s="1"/>
  <c r="N3783" i="144"/>
  <c r="O3783" i="144" s="1"/>
  <c r="N3784" i="144"/>
  <c r="O3784" i="144" s="1"/>
  <c r="N3785" i="144"/>
  <c r="O3785" i="144" s="1"/>
  <c r="N3786" i="144"/>
  <c r="O3786" i="144" s="1"/>
  <c r="N3787" i="144"/>
  <c r="O3787" i="144" s="1"/>
  <c r="N3788" i="144"/>
  <c r="O3788" i="144" s="1"/>
  <c r="N3789" i="144"/>
  <c r="O3789" i="144" s="1"/>
  <c r="N3790" i="144"/>
  <c r="O3790" i="144" s="1"/>
  <c r="N3791" i="144"/>
  <c r="O3791" i="144" s="1"/>
  <c r="N3792" i="144"/>
  <c r="O3792" i="144" s="1"/>
  <c r="N3793" i="144"/>
  <c r="O3793" i="144" s="1"/>
  <c r="N3794" i="144"/>
  <c r="O3794" i="144" s="1"/>
  <c r="N3795" i="144"/>
  <c r="O3795" i="144" s="1"/>
  <c r="N3796" i="144"/>
  <c r="O3796" i="144" s="1"/>
  <c r="N3797" i="144"/>
  <c r="O3797" i="144" s="1"/>
  <c r="N3798" i="144"/>
  <c r="O3798" i="144" s="1"/>
  <c r="N3799" i="144"/>
  <c r="O3799" i="144" s="1"/>
  <c r="N3800" i="144"/>
  <c r="O3800" i="144" s="1"/>
  <c r="N3801" i="144"/>
  <c r="O3801" i="144" s="1"/>
  <c r="N3802" i="144"/>
  <c r="O3802" i="144" s="1"/>
  <c r="N3803" i="144"/>
  <c r="O3803" i="144" s="1"/>
  <c r="N3804" i="144"/>
  <c r="O3804" i="144" s="1"/>
  <c r="N3805" i="144"/>
  <c r="O3805" i="144" s="1"/>
  <c r="N3806" i="144"/>
  <c r="O3806" i="144" s="1"/>
  <c r="N3807" i="144"/>
  <c r="O3807" i="144" s="1"/>
  <c r="N3808" i="144"/>
  <c r="O3808" i="144" s="1"/>
  <c r="N3809" i="144"/>
  <c r="O3809" i="144" s="1"/>
  <c r="N3810" i="144"/>
  <c r="O3810" i="144" s="1"/>
  <c r="N3837" i="144"/>
  <c r="O3837" i="144" s="1"/>
  <c r="N3838" i="144"/>
  <c r="O3838" i="144" s="1"/>
  <c r="N3839" i="144"/>
  <c r="O3839" i="144" s="1"/>
  <c r="N3840" i="144"/>
  <c r="O3840" i="144" s="1"/>
  <c r="N3841" i="144"/>
  <c r="O3841" i="144" s="1"/>
  <c r="N3842" i="144"/>
  <c r="O3842" i="144" s="1"/>
  <c r="N3843" i="144"/>
  <c r="O3843" i="144" s="1"/>
  <c r="N3844" i="144"/>
  <c r="O3844" i="144" s="1"/>
  <c r="N3845" i="144"/>
  <c r="O3845" i="144" s="1"/>
  <c r="N3846" i="144"/>
  <c r="O3846" i="144" s="1"/>
  <c r="N3847" i="144"/>
  <c r="O3847" i="144" s="1"/>
  <c r="N3848" i="144"/>
  <c r="O3848" i="144" s="1"/>
  <c r="N3849" i="144"/>
  <c r="O3849" i="144" s="1"/>
  <c r="N3850" i="144"/>
  <c r="O3850" i="144" s="1"/>
  <c r="N3851" i="144"/>
  <c r="O3851" i="144" s="1"/>
  <c r="N3852" i="144"/>
  <c r="O3852" i="144" s="1"/>
  <c r="N3853" i="144"/>
  <c r="O3853" i="144" s="1"/>
  <c r="N3854" i="144"/>
  <c r="O3854" i="144" s="1"/>
  <c r="N3855" i="144"/>
  <c r="O3855" i="144" s="1"/>
  <c r="N3856" i="144"/>
  <c r="O3856" i="144" s="1"/>
  <c r="N3857" i="144"/>
  <c r="O3857" i="144" s="1"/>
  <c r="N3858" i="144"/>
  <c r="O3858" i="144" s="1"/>
  <c r="N3859" i="144"/>
  <c r="O3859" i="144" s="1"/>
  <c r="N3860" i="144"/>
  <c r="O3860" i="144" s="1"/>
  <c r="N3861" i="144"/>
  <c r="O3861" i="144" s="1"/>
  <c r="N3862" i="144"/>
  <c r="O3862" i="144" s="1"/>
  <c r="N3863" i="144"/>
  <c r="O3863" i="144" s="1"/>
  <c r="N3864" i="144"/>
  <c r="O3864" i="144" s="1"/>
  <c r="N3865" i="144"/>
  <c r="O3865" i="144" s="1"/>
  <c r="N3866" i="144"/>
  <c r="O3866" i="144" s="1"/>
  <c r="N3867" i="144"/>
  <c r="O3867" i="144" s="1"/>
  <c r="N3868" i="144"/>
  <c r="O3868" i="144" s="1"/>
  <c r="N3869" i="144"/>
  <c r="O3869" i="144" s="1"/>
  <c r="N3870" i="144"/>
  <c r="O3870" i="144" s="1"/>
  <c r="N3871" i="144"/>
  <c r="O3871" i="144" s="1"/>
  <c r="N3872" i="144"/>
  <c r="O3872" i="144" s="1"/>
  <c r="N3873" i="144"/>
  <c r="O3873" i="144" s="1"/>
  <c r="N3874" i="144"/>
  <c r="O3874" i="144" s="1"/>
  <c r="N3875" i="144"/>
  <c r="O3875" i="144" s="1"/>
  <c r="N3876" i="144"/>
  <c r="O3876" i="144" s="1"/>
  <c r="N3877" i="144"/>
  <c r="O3877" i="144" s="1"/>
  <c r="N3878" i="144"/>
  <c r="O3878" i="144" s="1"/>
  <c r="N3879" i="144"/>
  <c r="O3879" i="144" s="1"/>
  <c r="N3880" i="144"/>
  <c r="O3880" i="144" s="1"/>
  <c r="N3881" i="144"/>
  <c r="O3881" i="144" s="1"/>
  <c r="N3882" i="144"/>
  <c r="O3882" i="144" s="1"/>
  <c r="N3883" i="144"/>
  <c r="O3883" i="144" s="1"/>
  <c r="N3884" i="144"/>
  <c r="O3884" i="144" s="1"/>
  <c r="N3885" i="144"/>
  <c r="O3885" i="144" s="1"/>
  <c r="N3886" i="144"/>
  <c r="O3886" i="144" s="1"/>
  <c r="N3887" i="144"/>
  <c r="O3887" i="144" s="1"/>
  <c r="N3888" i="144"/>
  <c r="O3888" i="144" s="1"/>
  <c r="N3889" i="144"/>
  <c r="O3889" i="144" s="1"/>
  <c r="N3890" i="144"/>
  <c r="O3890" i="144" s="1"/>
  <c r="N3891" i="144"/>
  <c r="O3891" i="144" s="1"/>
  <c r="N3892" i="144"/>
  <c r="O3892" i="144" s="1"/>
  <c r="N3893" i="144"/>
  <c r="O3893" i="144" s="1"/>
  <c r="N3894" i="144"/>
  <c r="O3894" i="144" s="1"/>
  <c r="N3895" i="144"/>
  <c r="O3895" i="144" s="1"/>
  <c r="N3896" i="144"/>
  <c r="O3896" i="144" s="1"/>
  <c r="N3897" i="144"/>
  <c r="O3897" i="144" s="1"/>
  <c r="N3898" i="144"/>
  <c r="O3898" i="144" s="1"/>
  <c r="N3899" i="144"/>
  <c r="O3899" i="144" s="1"/>
  <c r="N3900" i="144"/>
  <c r="O3900" i="144" s="1"/>
  <c r="N3901" i="144"/>
  <c r="O3901" i="144" s="1"/>
  <c r="N3902" i="144"/>
  <c r="O3902" i="144" s="1"/>
  <c r="N3903" i="144"/>
  <c r="O3903" i="144" s="1"/>
  <c r="N3904" i="144"/>
  <c r="O3904" i="144" s="1"/>
  <c r="N3905" i="144"/>
  <c r="O3905" i="144" s="1"/>
  <c r="N3906" i="144"/>
  <c r="O3906" i="144" s="1"/>
  <c r="N3907" i="144"/>
  <c r="O3907" i="144" s="1"/>
  <c r="N3908" i="144"/>
  <c r="O3908" i="144" s="1"/>
  <c r="N3909" i="144"/>
  <c r="O3909" i="144" s="1"/>
  <c r="N3910" i="144"/>
  <c r="O3910" i="144" s="1"/>
  <c r="N3911" i="144"/>
  <c r="O3911" i="144" s="1"/>
  <c r="N3912" i="144"/>
  <c r="O3912" i="144" s="1"/>
  <c r="N3913" i="144"/>
  <c r="O3913" i="144" s="1"/>
  <c r="N3914" i="144"/>
  <c r="O3914" i="144" s="1"/>
  <c r="N3915" i="144"/>
  <c r="O3915" i="144" s="1"/>
  <c r="N3916" i="144"/>
  <c r="O3916" i="144" s="1"/>
  <c r="N3917" i="144"/>
  <c r="O3917" i="144" s="1"/>
  <c r="N3918" i="144"/>
  <c r="O3918" i="144" s="1"/>
  <c r="N3919" i="144"/>
  <c r="O3919" i="144" s="1"/>
  <c r="N3920" i="144"/>
  <c r="O3920" i="144"/>
  <c r="N3921" i="144"/>
  <c r="O3921" i="144" s="1"/>
  <c r="N3922" i="144"/>
  <c r="O3922" i="144" s="1"/>
  <c r="N3923" i="144"/>
  <c r="O3923" i="144" s="1"/>
  <c r="N3924" i="144"/>
  <c r="O3924" i="144" s="1"/>
  <c r="N3925" i="144"/>
  <c r="O3925" i="144" s="1"/>
  <c r="N3926" i="144"/>
  <c r="O3926" i="144" s="1"/>
  <c r="N3927" i="144"/>
  <c r="O3927" i="144" s="1"/>
  <c r="N3928" i="144"/>
  <c r="O3928" i="144" s="1"/>
  <c r="N3929" i="144"/>
  <c r="O3929" i="144" s="1"/>
  <c r="N3930" i="144"/>
  <c r="O3930" i="144" s="1"/>
  <c r="N3931" i="144"/>
  <c r="O3931" i="144" s="1"/>
  <c r="N3932" i="144"/>
  <c r="O3932" i="144" s="1"/>
  <c r="N3933" i="144"/>
  <c r="O3933" i="144" s="1"/>
  <c r="N3934" i="144"/>
  <c r="O3934" i="144" s="1"/>
  <c r="N3935" i="144"/>
  <c r="O3935" i="144" s="1"/>
  <c r="N3936" i="144"/>
  <c r="O3936" i="144" s="1"/>
  <c r="N3937" i="144"/>
  <c r="O3937" i="144" s="1"/>
  <c r="N3938" i="144"/>
  <c r="O3938" i="144" s="1"/>
  <c r="N3939" i="144"/>
  <c r="O3939" i="144" s="1"/>
  <c r="N3940" i="144"/>
  <c r="O3940" i="144" s="1"/>
  <c r="N3941" i="144"/>
  <c r="O3941" i="144" s="1"/>
  <c r="N3942" i="144"/>
  <c r="O3942" i="144" s="1"/>
  <c r="N3943" i="144"/>
  <c r="O3943" i="144" s="1"/>
  <c r="N3944" i="144"/>
  <c r="O3944" i="144" s="1"/>
  <c r="N3945" i="144"/>
  <c r="O3945" i="144" s="1"/>
  <c r="N3946" i="144"/>
  <c r="O3946" i="144" s="1"/>
  <c r="N3947" i="144"/>
  <c r="O3947" i="144" s="1"/>
  <c r="N3948" i="144"/>
  <c r="O3948" i="144" s="1"/>
  <c r="N3949" i="144"/>
  <c r="O3949" i="144" s="1"/>
  <c r="N3950" i="144"/>
  <c r="O3950" i="144" s="1"/>
  <c r="N3951" i="144"/>
  <c r="O3951" i="144" s="1"/>
  <c r="N3952" i="144"/>
  <c r="O3952" i="144" s="1"/>
  <c r="N3953" i="144"/>
  <c r="O3953" i="144" s="1"/>
  <c r="N3954" i="144"/>
  <c r="O3954" i="144" s="1"/>
  <c r="N3955" i="144"/>
  <c r="O3955" i="144" s="1"/>
  <c r="N3956" i="144"/>
  <c r="O3956" i="144" s="1"/>
  <c r="N3957" i="144"/>
  <c r="O3957" i="144" s="1"/>
  <c r="N3958" i="144"/>
  <c r="O3958" i="144" s="1"/>
  <c r="N3959" i="144"/>
  <c r="O3959" i="144" s="1"/>
  <c r="N3960" i="144"/>
  <c r="O3960" i="144" s="1"/>
  <c r="N3961" i="144"/>
  <c r="O3961" i="144" s="1"/>
  <c r="N3962" i="144"/>
  <c r="O3962" i="144" s="1"/>
  <c r="N3963" i="144"/>
  <c r="O3963" i="144" s="1"/>
  <c r="N3964" i="144"/>
  <c r="O3964" i="144" s="1"/>
  <c r="N3965" i="144"/>
  <c r="O3965" i="144" s="1"/>
  <c r="N3966" i="144"/>
  <c r="O3966" i="144" s="1"/>
  <c r="N3967" i="144"/>
  <c r="O3967" i="144" s="1"/>
  <c r="N3968" i="144"/>
  <c r="O3968" i="144" s="1"/>
  <c r="N3969" i="144"/>
  <c r="O3969" i="144" s="1"/>
  <c r="N3970" i="144"/>
  <c r="O3970" i="144" s="1"/>
  <c r="N3971" i="144"/>
  <c r="O3971" i="144" s="1"/>
  <c r="N3972" i="144"/>
  <c r="O3972" i="144" s="1"/>
  <c r="N3973" i="144"/>
  <c r="O3973" i="144" s="1"/>
  <c r="N3974" i="144"/>
  <c r="O3974" i="144" s="1"/>
  <c r="N3975" i="144"/>
  <c r="O3975" i="144" s="1"/>
  <c r="N3976" i="144"/>
  <c r="O3976" i="144" s="1"/>
  <c r="N3977" i="144"/>
  <c r="O3977" i="144" s="1"/>
  <c r="N3978" i="144"/>
  <c r="O3978" i="144" s="1"/>
  <c r="N3979" i="144"/>
  <c r="O3979" i="144" s="1"/>
  <c r="N3980" i="144"/>
  <c r="O3980" i="144" s="1"/>
  <c r="N3981" i="144"/>
  <c r="O3981" i="144" s="1"/>
  <c r="N3982" i="144"/>
  <c r="O3982" i="144" s="1"/>
  <c r="N3983" i="144"/>
  <c r="O3983" i="144" s="1"/>
  <c r="N3984" i="144"/>
  <c r="O3984" i="144" s="1"/>
  <c r="N3985" i="144"/>
  <c r="O3985" i="144" s="1"/>
  <c r="N3986" i="144"/>
  <c r="O3986" i="144" s="1"/>
  <c r="N3987" i="144"/>
  <c r="O3987" i="144" s="1"/>
  <c r="N3988" i="144"/>
  <c r="O3988" i="144" s="1"/>
  <c r="N3989" i="144"/>
  <c r="O3989" i="144" s="1"/>
  <c r="N3990" i="144"/>
  <c r="O3990" i="144" s="1"/>
  <c r="N3991" i="144"/>
  <c r="O3991" i="144" s="1"/>
  <c r="N3992" i="144"/>
  <c r="O3992" i="144" s="1"/>
  <c r="N3993" i="144"/>
  <c r="O3993" i="144" s="1"/>
  <c r="N3994" i="144"/>
  <c r="O3994" i="144" s="1"/>
  <c r="N3995" i="144"/>
  <c r="O3995" i="144" s="1"/>
  <c r="N3996" i="144"/>
  <c r="O3996" i="144" s="1"/>
  <c r="N3997" i="144"/>
  <c r="O3997" i="144" s="1"/>
  <c r="N3998" i="144"/>
  <c r="O3998" i="144" s="1"/>
  <c r="N3999" i="144"/>
  <c r="O3999" i="144" s="1"/>
  <c r="N4000" i="144"/>
  <c r="O4000" i="144" s="1"/>
  <c r="N4001" i="144"/>
  <c r="O4001" i="144" s="1"/>
  <c r="N4002" i="144"/>
  <c r="O4002" i="144" s="1"/>
  <c r="N4003" i="144"/>
  <c r="O4003" i="144" s="1"/>
  <c r="N4004" i="144"/>
  <c r="O4004" i="144" s="1"/>
  <c r="N4005" i="144"/>
  <c r="O4005" i="144" s="1"/>
  <c r="N4006" i="144"/>
  <c r="O4006" i="144" s="1"/>
  <c r="N4007" i="144"/>
  <c r="O4007" i="144" s="1"/>
  <c r="N4008" i="144"/>
  <c r="O4008" i="144" s="1"/>
  <c r="N4009" i="144"/>
  <c r="O4009" i="144" s="1"/>
  <c r="N4010" i="144"/>
  <c r="O4010" i="144" s="1"/>
  <c r="N4011" i="144"/>
  <c r="O4011" i="144" s="1"/>
  <c r="N4012" i="144"/>
  <c r="O4012" i="144" s="1"/>
  <c r="N4013" i="144"/>
  <c r="O4013" i="144" s="1"/>
  <c r="N4014" i="144"/>
  <c r="O4014" i="144" s="1"/>
  <c r="N4015" i="144"/>
  <c r="O4015" i="144" s="1"/>
  <c r="N4016" i="144"/>
  <c r="O4016" i="144" s="1"/>
  <c r="N4017" i="144"/>
  <c r="O4017" i="144" s="1"/>
  <c r="N4018" i="144"/>
  <c r="O4018" i="144" s="1"/>
  <c r="N4019" i="144"/>
  <c r="O4019" i="144" s="1"/>
  <c r="N4020" i="144"/>
  <c r="O4020" i="144" s="1"/>
  <c r="N4021" i="144"/>
  <c r="O4021" i="144" s="1"/>
  <c r="N4022" i="144"/>
  <c r="O4022" i="144" s="1"/>
  <c r="N4023" i="144"/>
  <c r="O4023" i="144" s="1"/>
  <c r="N4024" i="144"/>
  <c r="O4024" i="144"/>
  <c r="N4025" i="144"/>
  <c r="O4025" i="144" s="1"/>
  <c r="N4026" i="144"/>
  <c r="O4026" i="144" s="1"/>
  <c r="N4027" i="144"/>
  <c r="O4027" i="144" s="1"/>
  <c r="N4028" i="144"/>
  <c r="O4028" i="144" s="1"/>
  <c r="N4029" i="144"/>
  <c r="O4029" i="144" s="1"/>
  <c r="N4030" i="144"/>
  <c r="O4030" i="144" s="1"/>
  <c r="N4031" i="144"/>
  <c r="O4031" i="144" s="1"/>
  <c r="N4032" i="144"/>
  <c r="O4032" i="144" s="1"/>
  <c r="N4033" i="144"/>
  <c r="O4033" i="144" s="1"/>
  <c r="N4034" i="144"/>
  <c r="O4034" i="144" s="1"/>
  <c r="N4035" i="144"/>
  <c r="O4035" i="144" s="1"/>
  <c r="N4036" i="144"/>
  <c r="O4036" i="144" s="1"/>
  <c r="N4037" i="144"/>
  <c r="O4037" i="144" s="1"/>
  <c r="N4038" i="144"/>
  <c r="O4038" i="144" s="1"/>
  <c r="N4039" i="144"/>
  <c r="O4039" i="144"/>
  <c r="N4040" i="144"/>
  <c r="O4040" i="144" s="1"/>
  <c r="N4041" i="144"/>
  <c r="O4041" i="144" s="1"/>
  <c r="N4042" i="144"/>
  <c r="O4042" i="144" s="1"/>
  <c r="N4043" i="144"/>
  <c r="O4043" i="144" s="1"/>
  <c r="N4044" i="144"/>
  <c r="O4044" i="144" s="1"/>
  <c r="N4045" i="144"/>
  <c r="O4045" i="144" s="1"/>
  <c r="N4046" i="144"/>
  <c r="O4046" i="144" s="1"/>
  <c r="N4047" i="144"/>
  <c r="O4047" i="144" s="1"/>
  <c r="N4048" i="144"/>
  <c r="O4048" i="144" s="1"/>
  <c r="N4049" i="144"/>
  <c r="O4049" i="144" s="1"/>
  <c r="N4050" i="144"/>
  <c r="O4050" i="144" s="1"/>
  <c r="N4051" i="144"/>
  <c r="O4051" i="144" s="1"/>
  <c r="N4052" i="144"/>
  <c r="O4052" i="144" s="1"/>
  <c r="N4053" i="144"/>
  <c r="O4053" i="144" s="1"/>
  <c r="N4054" i="144"/>
  <c r="O4054" i="144"/>
  <c r="N4055" i="144"/>
  <c r="O4055" i="144" s="1"/>
  <c r="N4056" i="144"/>
  <c r="O4056" i="144" s="1"/>
  <c r="N4057" i="144"/>
  <c r="O4057" i="144" s="1"/>
  <c r="N4058" i="144"/>
  <c r="O4058" i="144" s="1"/>
  <c r="N4059" i="144"/>
  <c r="O4059" i="144" s="1"/>
  <c r="N4060" i="144"/>
  <c r="O4060" i="144" s="1"/>
  <c r="N4061" i="144"/>
  <c r="O4061" i="144" s="1"/>
  <c r="N4062" i="144"/>
  <c r="O4062" i="144" s="1"/>
  <c r="N4063" i="144"/>
  <c r="O4063" i="144" s="1"/>
  <c r="N4064" i="144"/>
  <c r="O4064" i="144" s="1"/>
  <c r="N4065" i="144"/>
  <c r="O4065" i="144" s="1"/>
  <c r="N4066" i="144"/>
  <c r="O4066" i="144" s="1"/>
  <c r="N4067" i="144"/>
  <c r="O4067" i="144" s="1"/>
  <c r="N4068" i="144"/>
  <c r="O4068" i="144" s="1"/>
  <c r="N4069" i="144"/>
  <c r="O4069" i="144" s="1"/>
  <c r="N4070" i="144"/>
  <c r="O4070" i="144" s="1"/>
  <c r="N4071" i="144"/>
  <c r="O4071" i="144" s="1"/>
  <c r="N4072" i="144"/>
  <c r="O4072" i="144" s="1"/>
  <c r="N4073" i="144"/>
  <c r="O4073" i="144" s="1"/>
  <c r="N4074" i="144"/>
  <c r="O4074" i="144" s="1"/>
  <c r="N4075" i="144"/>
  <c r="O4075" i="144" s="1"/>
  <c r="N4076" i="144"/>
  <c r="O4076" i="144" s="1"/>
  <c r="N4077" i="144"/>
  <c r="O4077" i="144" s="1"/>
  <c r="N4078" i="144"/>
  <c r="O4078" i="144" s="1"/>
  <c r="N4079" i="144"/>
  <c r="O4079" i="144" s="1"/>
  <c r="N4080" i="144"/>
  <c r="O4080" i="144" s="1"/>
  <c r="N4081" i="144"/>
  <c r="O4081" i="144" s="1"/>
  <c r="N4082" i="144"/>
  <c r="O4082" i="144" s="1"/>
  <c r="N4083" i="144"/>
  <c r="O4083" i="144" s="1"/>
  <c r="N4084" i="144"/>
  <c r="O4084" i="144" s="1"/>
  <c r="N4085" i="144"/>
  <c r="O4085" i="144" s="1"/>
  <c r="N4086" i="144"/>
  <c r="O4086" i="144" s="1"/>
  <c r="N4087" i="144"/>
  <c r="O4087" i="144" s="1"/>
  <c r="N4088" i="144"/>
  <c r="O4088" i="144" s="1"/>
  <c r="N4089" i="144"/>
  <c r="O4089" i="144" s="1"/>
  <c r="N4090" i="144"/>
  <c r="O4090" i="144" s="1"/>
  <c r="N4091" i="144"/>
  <c r="O4091" i="144"/>
  <c r="N4092" i="144"/>
  <c r="O4092" i="144" s="1"/>
  <c r="N4093" i="144"/>
  <c r="O4093" i="144" s="1"/>
  <c r="N4094" i="144"/>
  <c r="O4094" i="144" s="1"/>
  <c r="N4095" i="144"/>
  <c r="O4095" i="144" s="1"/>
  <c r="N4096" i="144"/>
  <c r="O4096" i="144" s="1"/>
  <c r="N4097" i="144"/>
  <c r="O4097" i="144" s="1"/>
  <c r="N4098" i="144"/>
  <c r="O4098" i="144" s="1"/>
  <c r="N4099" i="144"/>
  <c r="O4099" i="144" s="1"/>
  <c r="N4100" i="144"/>
  <c r="O4100" i="144" s="1"/>
  <c r="N4101" i="144"/>
  <c r="O4101" i="144" s="1"/>
  <c r="N4102" i="144"/>
  <c r="O4102" i="144" s="1"/>
  <c r="N4103" i="144"/>
  <c r="O4103" i="144" s="1"/>
  <c r="N4104" i="144"/>
  <c r="O4104" i="144" s="1"/>
  <c r="N4105" i="144"/>
  <c r="O4105" i="144" s="1"/>
  <c r="N4106" i="144"/>
  <c r="O4106" i="144" s="1"/>
  <c r="N4107" i="144"/>
  <c r="O4107" i="144" s="1"/>
  <c r="N4108" i="144"/>
  <c r="O4108" i="144" s="1"/>
  <c r="N4109" i="144"/>
  <c r="O4109" i="144" s="1"/>
  <c r="N4110" i="144"/>
  <c r="O4110" i="144" s="1"/>
  <c r="N4111" i="144"/>
  <c r="O4111" i="144" s="1"/>
  <c r="N4112" i="144"/>
  <c r="O4112" i="144" s="1"/>
  <c r="N4113" i="144"/>
  <c r="O4113" i="144" s="1"/>
  <c r="N4114" i="144"/>
  <c r="O4114" i="144" s="1"/>
  <c r="N4115" i="144"/>
  <c r="O4115" i="144" s="1"/>
  <c r="N4116" i="144"/>
  <c r="O4116" i="144" s="1"/>
  <c r="N4117" i="144"/>
  <c r="O4117" i="144" s="1"/>
  <c r="N4118" i="144"/>
  <c r="O4118" i="144" s="1"/>
  <c r="N4119" i="144"/>
  <c r="O4119" i="144" s="1"/>
  <c r="N4120" i="144"/>
  <c r="O4120" i="144" s="1"/>
  <c r="N4121" i="144"/>
  <c r="O4121" i="144" s="1"/>
  <c r="N4122" i="144"/>
  <c r="O4122" i="144"/>
  <c r="N4123" i="144"/>
  <c r="O4123" i="144" s="1"/>
  <c r="N4124" i="144"/>
  <c r="O4124" i="144" s="1"/>
  <c r="N4125" i="144"/>
  <c r="O4125" i="144" s="1"/>
  <c r="N4126" i="144"/>
  <c r="O4126" i="144" s="1"/>
  <c r="N4127" i="144"/>
  <c r="O4127" i="144"/>
  <c r="N4128" i="144"/>
  <c r="O4128" i="144" s="1"/>
  <c r="N4129" i="144"/>
  <c r="O4129" i="144" s="1"/>
  <c r="N4130" i="144"/>
  <c r="O4130" i="144" s="1"/>
  <c r="N4131" i="144"/>
  <c r="O4131" i="144" s="1"/>
  <c r="N4132" i="144"/>
  <c r="O4132" i="144" s="1"/>
  <c r="N4133" i="144"/>
  <c r="O4133" i="144" s="1"/>
  <c r="N4134" i="144"/>
  <c r="O4134" i="144" s="1"/>
  <c r="N4135" i="144"/>
  <c r="O4135" i="144" s="1"/>
  <c r="N4136" i="144"/>
  <c r="O4136" i="144" s="1"/>
  <c r="N4137" i="144"/>
  <c r="O4137" i="144" s="1"/>
  <c r="N4138" i="144"/>
  <c r="O4138" i="144" s="1"/>
  <c r="N4139" i="144"/>
  <c r="O4139" i="144" s="1"/>
  <c r="N4140" i="144"/>
  <c r="O4140" i="144" s="1"/>
  <c r="N4141" i="144"/>
  <c r="O4141" i="144" s="1"/>
  <c r="N4142" i="144"/>
  <c r="O4142" i="144" s="1"/>
  <c r="N4143" i="144"/>
  <c r="O4143" i="144" s="1"/>
  <c r="N4144" i="144"/>
  <c r="O4144" i="144" s="1"/>
  <c r="N4145" i="144"/>
  <c r="O4145" i="144" s="1"/>
  <c r="N4146" i="144"/>
  <c r="O4146" i="144" s="1"/>
  <c r="N4147" i="144"/>
  <c r="O4147" i="144" s="1"/>
  <c r="N4148" i="144"/>
  <c r="O4148" i="144" s="1"/>
  <c r="N4149" i="144"/>
  <c r="O4149" i="144" s="1"/>
  <c r="N4150" i="144"/>
  <c r="O4150" i="144" s="1"/>
  <c r="N4151" i="144"/>
  <c r="O4151" i="144" s="1"/>
  <c r="N4152" i="144"/>
  <c r="O4152" i="144" s="1"/>
  <c r="N4153" i="144"/>
  <c r="O4153" i="144" s="1"/>
  <c r="N4154" i="144"/>
  <c r="O4154" i="144" s="1"/>
  <c r="N4155" i="144"/>
  <c r="O4155" i="144" s="1"/>
  <c r="N4156" i="144"/>
  <c r="O4156" i="144" s="1"/>
  <c r="N4157" i="144"/>
  <c r="O4157" i="144" s="1"/>
  <c r="N4158" i="144"/>
  <c r="O4158" i="144" s="1"/>
  <c r="N4159" i="144"/>
  <c r="O4159" i="144" s="1"/>
  <c r="N4160" i="144"/>
  <c r="O4160" i="144" s="1"/>
  <c r="N4161" i="144"/>
  <c r="O4161" i="144" s="1"/>
  <c r="N4162" i="144"/>
  <c r="O4162" i="144" s="1"/>
  <c r="N4163" i="144"/>
  <c r="O4163" i="144" s="1"/>
  <c r="N4164" i="144"/>
  <c r="O4164" i="144" s="1"/>
  <c r="N4165" i="144"/>
  <c r="O4165" i="144" s="1"/>
  <c r="N4166" i="144"/>
  <c r="O4166" i="144" s="1"/>
  <c r="N4167" i="144"/>
  <c r="O4167" i="144" s="1"/>
  <c r="N4168" i="144"/>
  <c r="O4168" i="144" s="1"/>
  <c r="N4169" i="144"/>
  <c r="O4169" i="144" s="1"/>
  <c r="N4170" i="144"/>
  <c r="O4170" i="144" s="1"/>
  <c r="N4171" i="144"/>
  <c r="O4171" i="144" s="1"/>
  <c r="N4172" i="144"/>
  <c r="O4172" i="144" s="1"/>
  <c r="N4173" i="144"/>
  <c r="O4173" i="144" s="1"/>
  <c r="N4174" i="144"/>
  <c r="O4174" i="144" s="1"/>
  <c r="N4175" i="144"/>
  <c r="O4175" i="144" s="1"/>
  <c r="N4176" i="144"/>
  <c r="O4176" i="144" s="1"/>
  <c r="N4177" i="144"/>
  <c r="O4177" i="144" s="1"/>
  <c r="N4178" i="144"/>
  <c r="O4178" i="144" s="1"/>
  <c r="N4179" i="144"/>
  <c r="O4179" i="144" s="1"/>
  <c r="N4180" i="144"/>
  <c r="O4180" i="144" s="1"/>
  <c r="N4181" i="144"/>
  <c r="O4181" i="144" s="1"/>
  <c r="N4182" i="144"/>
  <c r="O4182" i="144" s="1"/>
  <c r="N4183" i="144"/>
  <c r="O4183" i="144" s="1"/>
  <c r="N4184" i="144"/>
  <c r="O4184" i="144" s="1"/>
  <c r="N4185" i="144"/>
  <c r="O4185" i="144" s="1"/>
  <c r="N4186" i="144"/>
  <c r="O4186" i="144" s="1"/>
  <c r="N4187" i="144"/>
  <c r="O4187" i="144" s="1"/>
  <c r="N4188" i="144"/>
  <c r="O4188" i="144" s="1"/>
  <c r="N4189" i="144"/>
  <c r="O4189" i="144" s="1"/>
  <c r="N4190" i="144"/>
  <c r="O4190" i="144" s="1"/>
  <c r="N4191" i="144"/>
  <c r="O4191" i="144" s="1"/>
  <c r="N4192" i="144"/>
  <c r="O4192" i="144" s="1"/>
  <c r="N4193" i="144"/>
  <c r="O4193" i="144" s="1"/>
  <c r="N4194" i="144"/>
  <c r="O4194" i="144" s="1"/>
  <c r="N4195" i="144"/>
  <c r="O4195" i="144" s="1"/>
  <c r="N4196" i="144"/>
  <c r="O4196" i="144" s="1"/>
  <c r="N4197" i="144"/>
  <c r="O4197" i="144" s="1"/>
  <c r="N4198" i="144"/>
  <c r="O4198" i="144" s="1"/>
  <c r="N4199" i="144"/>
  <c r="O4199" i="144" s="1"/>
  <c r="N4200" i="144"/>
  <c r="O4200" i="144" s="1"/>
  <c r="N4201" i="144"/>
  <c r="O4201" i="144" s="1"/>
  <c r="N4202" i="144"/>
  <c r="O4202" i="144" s="1"/>
  <c r="N4203" i="144"/>
  <c r="O4203" i="144" s="1"/>
  <c r="N4204" i="144"/>
  <c r="O4204" i="144" s="1"/>
  <c r="N4205" i="144"/>
  <c r="O4205" i="144" s="1"/>
  <c r="N4206" i="144"/>
  <c r="O4206" i="144" s="1"/>
  <c r="N4207" i="144"/>
  <c r="O4207" i="144" s="1"/>
  <c r="N4208" i="144"/>
  <c r="O4208" i="144" s="1"/>
  <c r="N4209" i="144"/>
  <c r="O4209" i="144" s="1"/>
  <c r="N4210" i="144"/>
  <c r="O4210" i="144" s="1"/>
  <c r="N4211" i="144"/>
  <c r="O4211" i="144" s="1"/>
  <c r="N4212" i="144"/>
  <c r="O4212" i="144" s="1"/>
  <c r="N4213" i="144"/>
  <c r="O4213" i="144" s="1"/>
  <c r="N4214" i="144"/>
  <c r="O4214" i="144" s="1"/>
  <c r="N4215" i="144"/>
  <c r="O4215" i="144" s="1"/>
  <c r="N4216" i="144"/>
  <c r="O4216" i="144" s="1"/>
  <c r="N4217" i="144"/>
  <c r="O4217" i="144" s="1"/>
  <c r="N4218" i="144"/>
  <c r="O4218" i="144" s="1"/>
  <c r="N4219" i="144"/>
  <c r="O4219" i="144" s="1"/>
  <c r="N4220" i="144"/>
  <c r="O4220" i="144" s="1"/>
  <c r="N4221" i="144"/>
  <c r="O4221" i="144" s="1"/>
  <c r="N4222" i="144"/>
  <c r="O4222" i="144" s="1"/>
  <c r="N4254" i="144"/>
  <c r="O4254" i="144" s="1"/>
  <c r="N4255" i="144"/>
  <c r="O4255" i="144" s="1"/>
  <c r="N4256" i="144"/>
  <c r="O4256" i="144" s="1"/>
  <c r="N4257" i="144"/>
  <c r="O4257" i="144" s="1"/>
  <c r="N4258" i="144"/>
  <c r="O4258" i="144" s="1"/>
  <c r="N4259" i="144"/>
  <c r="O4259" i="144" s="1"/>
  <c r="N4260" i="144"/>
  <c r="O4260" i="144" s="1"/>
  <c r="N4261" i="144"/>
  <c r="O4261" i="144" s="1"/>
  <c r="N4262" i="144"/>
  <c r="O4262" i="144" s="1"/>
  <c r="N4263" i="144"/>
  <c r="O4263" i="144" s="1"/>
  <c r="N4264" i="144"/>
  <c r="O4264" i="144" s="1"/>
  <c r="N4265" i="144"/>
  <c r="O4265" i="144" s="1"/>
  <c r="N4266" i="144"/>
  <c r="O4266" i="144" s="1"/>
  <c r="N4267" i="144"/>
  <c r="O4267" i="144" s="1"/>
  <c r="N4268" i="144"/>
  <c r="O4268" i="144" s="1"/>
  <c r="N4269" i="144"/>
  <c r="O4269" i="144" s="1"/>
  <c r="N4270" i="144"/>
  <c r="O4270" i="144" s="1"/>
  <c r="N4271" i="144"/>
  <c r="O4271" i="144" s="1"/>
  <c r="N4272" i="144"/>
  <c r="O4272" i="144" s="1"/>
  <c r="N4273" i="144"/>
  <c r="O4273" i="144" s="1"/>
  <c r="N4274" i="144"/>
  <c r="O4274" i="144" s="1"/>
  <c r="N4275" i="144"/>
  <c r="O4275" i="144" s="1"/>
  <c r="N4276" i="144"/>
  <c r="O4276" i="144" s="1"/>
  <c r="N4277" i="144"/>
  <c r="O4277" i="144" s="1"/>
  <c r="N4278" i="144"/>
  <c r="O4278" i="144" s="1"/>
  <c r="N4279" i="144"/>
  <c r="O4279" i="144" s="1"/>
  <c r="N4280" i="144"/>
  <c r="O4280" i="144" s="1"/>
  <c r="N4281" i="144"/>
  <c r="O4281" i="144" s="1"/>
  <c r="N4282" i="144"/>
  <c r="O4282" i="144" s="1"/>
  <c r="N4283" i="144"/>
  <c r="O4283" i="144" s="1"/>
  <c r="N4284" i="144"/>
  <c r="O4284" i="144" s="1"/>
  <c r="N4285" i="144"/>
  <c r="O4285" i="144" s="1"/>
  <c r="N4286" i="144"/>
  <c r="O4286" i="144" s="1"/>
  <c r="N4287" i="144"/>
  <c r="O4287" i="144" s="1"/>
  <c r="N4288" i="144"/>
  <c r="O4288" i="144" s="1"/>
  <c r="N4289" i="144"/>
  <c r="O4289" i="144" s="1"/>
  <c r="N4290" i="144"/>
  <c r="O4290" i="144" s="1"/>
  <c r="N4291" i="144"/>
  <c r="O4291" i="144" s="1"/>
  <c r="N4292" i="144"/>
  <c r="O4292" i="144" s="1"/>
  <c r="N4293" i="144"/>
  <c r="O4293" i="144" s="1"/>
  <c r="N4294" i="144"/>
  <c r="O4294" i="144" s="1"/>
  <c r="N4295" i="144"/>
  <c r="O4295" i="144" s="1"/>
  <c r="N4296" i="144"/>
  <c r="O4296" i="144" s="1"/>
  <c r="N4297" i="144"/>
  <c r="O4297" i="144" s="1"/>
  <c r="N4298" i="144"/>
  <c r="O4298" i="144" s="1"/>
  <c r="N4299" i="144"/>
  <c r="O4299" i="144" s="1"/>
  <c r="N4300" i="144"/>
  <c r="O4300" i="144" s="1"/>
  <c r="N4301" i="144"/>
  <c r="O4301" i="144" s="1"/>
  <c r="N4302" i="144"/>
  <c r="O4302" i="144" s="1"/>
  <c r="N4303" i="144"/>
  <c r="O4303" i="144" s="1"/>
  <c r="N4304" i="144"/>
  <c r="O4304" i="144" s="1"/>
  <c r="N4305" i="144"/>
  <c r="O4305" i="144" s="1"/>
  <c r="N4306" i="144"/>
  <c r="O4306" i="144" s="1"/>
  <c r="N4307" i="144"/>
  <c r="O4307" i="144" s="1"/>
  <c r="N4308" i="144"/>
  <c r="O4308" i="144" s="1"/>
  <c r="N4309" i="144"/>
  <c r="O4309" i="144" s="1"/>
  <c r="N4310" i="144"/>
  <c r="O4310" i="144" s="1"/>
  <c r="N4311" i="144"/>
  <c r="O4311" i="144" s="1"/>
  <c r="N4312" i="144"/>
  <c r="O4312" i="144" s="1"/>
  <c r="N4313" i="144"/>
  <c r="O4313" i="144" s="1"/>
  <c r="N4314" i="144"/>
  <c r="O4314" i="144" s="1"/>
  <c r="N4315" i="144"/>
  <c r="O4315" i="144" s="1"/>
  <c r="N4316" i="144"/>
  <c r="O4316" i="144" s="1"/>
  <c r="N4317" i="144"/>
  <c r="O4317" i="144" s="1"/>
  <c r="N4318" i="144"/>
  <c r="O4318" i="144" s="1"/>
  <c r="N4319" i="144"/>
  <c r="O4319" i="144" s="1"/>
  <c r="N4320" i="144"/>
  <c r="O4320" i="144" s="1"/>
  <c r="N4321" i="144"/>
  <c r="O4321" i="144" s="1"/>
  <c r="N4322" i="144"/>
  <c r="O4322" i="144" s="1"/>
  <c r="N4323" i="144"/>
  <c r="O4323" i="144" s="1"/>
  <c r="N4324" i="144"/>
  <c r="O4324" i="144" s="1"/>
  <c r="N4325" i="144"/>
  <c r="O4325" i="144" s="1"/>
  <c r="N4326" i="144"/>
  <c r="O4326" i="144" s="1"/>
  <c r="N4327" i="144"/>
  <c r="O4327" i="144" s="1"/>
  <c r="N4328" i="144"/>
  <c r="O4328" i="144" s="1"/>
  <c r="N4329" i="144"/>
  <c r="O4329" i="144" s="1"/>
  <c r="N4330" i="144"/>
  <c r="O4330" i="144" s="1"/>
  <c r="N4331" i="144"/>
  <c r="O4331" i="144" s="1"/>
  <c r="N4332" i="144"/>
  <c r="O4332" i="144" s="1"/>
  <c r="N4333" i="144"/>
  <c r="O4333" i="144" s="1"/>
  <c r="N4334" i="144"/>
  <c r="O4334" i="144" s="1"/>
  <c r="N4335" i="144"/>
  <c r="O4335" i="144" s="1"/>
  <c r="N4336" i="144"/>
  <c r="O4336" i="144" s="1"/>
  <c r="N4337" i="144"/>
  <c r="O4337" i="144" s="1"/>
  <c r="N4338" i="144"/>
  <c r="O4338" i="144" s="1"/>
  <c r="N4339" i="144"/>
  <c r="O4339" i="144" s="1"/>
  <c r="N4340" i="144"/>
  <c r="O4340" i="144" s="1"/>
  <c r="N4341" i="144"/>
  <c r="O4341" i="144" s="1"/>
  <c r="N4342" i="144"/>
  <c r="O4342" i="144" s="1"/>
  <c r="N4343" i="144"/>
  <c r="O4343" i="144" s="1"/>
  <c r="N4344" i="144"/>
  <c r="O4344" i="144" s="1"/>
  <c r="N4345" i="144"/>
  <c r="O4345" i="144" s="1"/>
  <c r="N4346" i="144"/>
  <c r="O4346" i="144" s="1"/>
  <c r="N4347" i="144"/>
  <c r="O4347" i="144" s="1"/>
  <c r="N4348" i="144"/>
  <c r="O4348" i="144" s="1"/>
  <c r="N4349" i="144"/>
  <c r="O4349" i="144" s="1"/>
  <c r="N4350" i="144"/>
  <c r="O4350" i="144" s="1"/>
  <c r="N4351" i="144"/>
  <c r="O4351" i="144" s="1"/>
  <c r="N4352" i="144"/>
  <c r="O4352" i="144" s="1"/>
  <c r="N4353" i="144"/>
  <c r="O4353" i="144" s="1"/>
  <c r="N4354" i="144"/>
  <c r="O4354" i="144" s="1"/>
  <c r="N4355" i="144"/>
  <c r="O4355" i="144" s="1"/>
  <c r="N4356" i="144"/>
  <c r="O4356" i="144" s="1"/>
  <c r="N4357" i="144"/>
  <c r="O4357" i="144" s="1"/>
  <c r="N4358" i="144"/>
  <c r="O4358" i="144" s="1"/>
  <c r="N4359" i="144"/>
  <c r="O4359" i="144" s="1"/>
  <c r="N4360" i="144"/>
  <c r="O4360" i="144" s="1"/>
  <c r="N4361" i="144"/>
  <c r="O4361" i="144" s="1"/>
  <c r="N4362" i="144"/>
  <c r="O4362" i="144" s="1"/>
  <c r="N4363" i="144"/>
  <c r="O4363" i="144" s="1"/>
  <c r="N4364" i="144"/>
  <c r="O4364" i="144" s="1"/>
  <c r="N4365" i="144"/>
  <c r="O4365" i="144" s="1"/>
  <c r="N4366" i="144"/>
  <c r="O4366" i="144" s="1"/>
  <c r="N4367" i="144"/>
  <c r="O4367" i="144" s="1"/>
  <c r="N4368" i="144"/>
  <c r="O4368" i="144" s="1"/>
  <c r="N4369" i="144"/>
  <c r="O4369" i="144" s="1"/>
  <c r="N4370" i="144"/>
  <c r="O4370" i="144" s="1"/>
  <c r="N4371" i="144"/>
  <c r="O4371" i="144" s="1"/>
  <c r="N4372" i="144"/>
  <c r="O4372" i="144" s="1"/>
  <c r="N4373" i="144"/>
  <c r="O4373" i="144" s="1"/>
  <c r="N4374" i="144"/>
  <c r="O4374" i="144" s="1"/>
  <c r="N4375" i="144"/>
  <c r="O4375" i="144" s="1"/>
  <c r="N4376" i="144"/>
  <c r="O4376" i="144" s="1"/>
  <c r="N4377" i="144"/>
  <c r="O4377" i="144" s="1"/>
  <c r="N4378" i="144"/>
  <c r="O4378" i="144" s="1"/>
  <c r="N4379" i="144"/>
  <c r="O4379" i="144" s="1"/>
  <c r="N4380" i="144"/>
  <c r="O4380" i="144" s="1"/>
  <c r="N4381" i="144"/>
  <c r="O4381" i="144" s="1"/>
  <c r="N4382" i="144"/>
  <c r="O4382" i="144" s="1"/>
  <c r="N4383" i="144"/>
  <c r="O4383" i="144" s="1"/>
  <c r="N4384" i="144"/>
  <c r="O4384" i="144" s="1"/>
  <c r="N4385" i="144"/>
  <c r="O4385" i="144" s="1"/>
  <c r="N4386" i="144"/>
  <c r="O4386" i="144" s="1"/>
  <c r="N4387" i="144"/>
  <c r="O4387" i="144" s="1"/>
  <c r="N4388" i="144"/>
  <c r="O4388" i="144" s="1"/>
  <c r="N4389" i="144"/>
  <c r="O4389" i="144" s="1"/>
  <c r="N4390" i="144"/>
  <c r="O4390" i="144" s="1"/>
  <c r="N4391" i="144"/>
  <c r="O4391" i="144" s="1"/>
  <c r="N4392" i="144"/>
  <c r="O4392" i="144" s="1"/>
  <c r="N4393" i="144"/>
  <c r="O4393" i="144" s="1"/>
  <c r="N4394" i="144"/>
  <c r="O4394" i="144" s="1"/>
  <c r="N4395" i="144"/>
  <c r="O4395" i="144" s="1"/>
  <c r="N4396" i="144"/>
  <c r="O4396" i="144" s="1"/>
  <c r="N4397" i="144"/>
  <c r="O4397" i="144" s="1"/>
  <c r="N4398" i="144"/>
  <c r="O4398" i="144" s="1"/>
  <c r="N4399" i="144"/>
  <c r="O4399" i="144" s="1"/>
  <c r="N4400" i="144"/>
  <c r="O4400" i="144" s="1"/>
  <c r="N4401" i="144"/>
  <c r="O4401" i="144" s="1"/>
  <c r="N4402" i="144"/>
  <c r="O4402" i="144" s="1"/>
  <c r="N4403" i="144"/>
  <c r="O4403" i="144" s="1"/>
  <c r="N4404" i="144"/>
  <c r="O4404" i="144" s="1"/>
  <c r="N4405" i="144"/>
  <c r="O4405" i="144" s="1"/>
  <c r="N4406" i="144"/>
  <c r="O4406" i="144" s="1"/>
  <c r="N4407" i="144"/>
  <c r="O4407" i="144" s="1"/>
  <c r="N4408" i="144"/>
  <c r="O4408" i="144" s="1"/>
  <c r="N4409" i="144"/>
  <c r="O4409" i="144" s="1"/>
  <c r="N4410" i="144"/>
  <c r="O4410" i="144" s="1"/>
  <c r="N4411" i="144"/>
  <c r="O4411" i="144" s="1"/>
  <c r="N4412" i="144"/>
  <c r="O4412" i="144" s="1"/>
  <c r="N4413" i="144"/>
  <c r="O4413" i="144" s="1"/>
  <c r="N4414" i="144"/>
  <c r="O4414" i="144" s="1"/>
  <c r="N4415" i="144"/>
  <c r="O4415" i="144" s="1"/>
  <c r="N4416" i="144"/>
  <c r="O4416" i="144" s="1"/>
  <c r="N4417" i="144"/>
  <c r="O4417" i="144" s="1"/>
  <c r="N4418" i="144"/>
  <c r="O4418" i="144" s="1"/>
  <c r="N4419" i="144"/>
  <c r="O4419" i="144" s="1"/>
  <c r="N4420" i="144"/>
  <c r="O4420" i="144" s="1"/>
  <c r="N4421" i="144"/>
  <c r="O4421" i="144" s="1"/>
  <c r="N4422" i="144"/>
  <c r="O4422" i="144" s="1"/>
  <c r="N4423" i="144"/>
  <c r="O4423" i="144" s="1"/>
  <c r="N4424" i="144"/>
  <c r="O4424" i="144" s="1"/>
  <c r="N4425" i="144"/>
  <c r="O4425" i="144" s="1"/>
  <c r="N4426" i="144"/>
  <c r="O4426" i="144" s="1"/>
  <c r="N4427" i="144"/>
  <c r="O4427" i="144" s="1"/>
  <c r="N4428" i="144"/>
  <c r="O4428" i="144" s="1"/>
  <c r="N4429" i="144"/>
  <c r="O4429" i="144" s="1"/>
  <c r="N4430" i="144"/>
  <c r="O4430" i="144" s="1"/>
  <c r="N4431" i="144"/>
  <c r="O4431" i="144" s="1"/>
  <c r="N4432" i="144"/>
  <c r="O4432" i="144" s="1"/>
  <c r="N4433" i="144"/>
  <c r="O4433" i="144" s="1"/>
  <c r="N4434" i="144"/>
  <c r="O4434" i="144" s="1"/>
  <c r="N4435" i="144"/>
  <c r="O4435" i="144" s="1"/>
  <c r="N4436" i="144"/>
  <c r="O4436" i="144" s="1"/>
  <c r="N4437" i="144"/>
  <c r="O4437" i="144" s="1"/>
  <c r="N4438" i="144"/>
  <c r="O4438" i="144" s="1"/>
  <c r="N4443" i="144"/>
  <c r="O4443" i="144" s="1"/>
  <c r="N4444" i="144"/>
  <c r="O4444" i="144" s="1"/>
  <c r="N4445" i="144"/>
  <c r="O4445" i="144" s="1"/>
  <c r="N4446" i="144"/>
  <c r="O4446" i="144" s="1"/>
  <c r="N4447" i="144"/>
  <c r="O4447" i="144" s="1"/>
  <c r="AE118" i="81"/>
  <c r="AE122" i="81"/>
  <c r="AE120" i="81"/>
  <c r="AF120" i="81"/>
  <c r="AG120" i="81"/>
  <c r="AH120" i="81"/>
  <c r="AI120" i="81"/>
  <c r="AF122" i="81"/>
  <c r="AG122" i="81"/>
  <c r="AH122" i="81"/>
  <c r="AI122" i="81"/>
  <c r="AI118" i="81"/>
  <c r="AF118" i="81"/>
  <c r="AG118" i="81"/>
  <c r="AH118" i="81"/>
  <c r="G179" i="194" l="1"/>
  <c r="K23" i="150"/>
  <c r="I179" i="194"/>
  <c r="J179" i="194"/>
  <c r="K179" i="194"/>
  <c r="H179" i="194"/>
  <c r="AC90" i="182" l="1"/>
  <c r="AD90" i="182"/>
  <c r="AE90" i="182"/>
  <c r="AF90" i="182"/>
  <c r="AC100" i="182"/>
  <c r="AD100" i="182"/>
  <c r="AE100" i="182"/>
  <c r="AF100" i="182"/>
  <c r="AC101" i="182"/>
  <c r="AD101" i="182"/>
  <c r="AE101" i="182"/>
  <c r="AF101" i="182"/>
  <c r="AC97" i="182"/>
  <c r="AD97" i="182"/>
  <c r="AE97" i="182"/>
  <c r="AF97" i="182"/>
  <c r="AC98" i="182"/>
  <c r="AD98" i="182"/>
  <c r="AE98" i="182"/>
  <c r="AF98" i="182"/>
  <c r="AC95" i="182"/>
  <c r="AD95" i="182"/>
  <c r="AE95" i="182"/>
  <c r="AF95" i="182"/>
  <c r="I16" i="115"/>
  <c r="J16" i="115"/>
  <c r="K16" i="115"/>
  <c r="AC93" i="182"/>
  <c r="AD93" i="182"/>
  <c r="AE93" i="182"/>
  <c r="AF93" i="182"/>
  <c r="I11" i="115"/>
  <c r="J11" i="115"/>
  <c r="K11" i="115"/>
  <c r="G11" i="115"/>
  <c r="I9" i="115"/>
  <c r="J9" i="115"/>
  <c r="K9" i="115"/>
  <c r="E11" i="152"/>
  <c r="F11" i="152" s="1"/>
  <c r="I11" i="152"/>
  <c r="AC107" i="182"/>
  <c r="AD107" i="182"/>
  <c r="AE107" i="182"/>
  <c r="AF107" i="182"/>
  <c r="K168" i="176"/>
  <c r="N164" i="176"/>
  <c r="N144" i="176"/>
  <c r="N142" i="176"/>
  <c r="R101" i="138"/>
  <c r="R100" i="138"/>
  <c r="R99" i="138"/>
  <c r="R98" i="138"/>
  <c r="R97" i="138"/>
  <c r="AB56" i="182" l="1"/>
  <c r="H15" i="201" s="1"/>
  <c r="AC56" i="182"/>
  <c r="I15" i="201" s="1"/>
  <c r="AD56" i="182"/>
  <c r="J15" i="201" s="1"/>
  <c r="AE56" i="182"/>
  <c r="K15" i="201" s="1"/>
  <c r="AF56" i="182"/>
  <c r="L15" i="201" s="1"/>
  <c r="AB57" i="182"/>
  <c r="H16" i="201" s="1"/>
  <c r="AC57" i="182"/>
  <c r="I16" i="201" s="1"/>
  <c r="AD57" i="182"/>
  <c r="J16" i="201" s="1"/>
  <c r="AE57" i="182"/>
  <c r="K16" i="201" s="1"/>
  <c r="AF57" i="182"/>
  <c r="L16" i="201" s="1"/>
  <c r="AB58" i="182"/>
  <c r="H18" i="201" s="1"/>
  <c r="AC58" i="182"/>
  <c r="I18" i="201" s="1"/>
  <c r="AD58" i="182"/>
  <c r="J18" i="201" s="1"/>
  <c r="AE58" i="182"/>
  <c r="K18" i="201" s="1"/>
  <c r="AF58" i="182"/>
  <c r="L18" i="201" s="1"/>
  <c r="AF55" i="182"/>
  <c r="L14" i="201" s="1"/>
  <c r="AE55" i="182"/>
  <c r="K14" i="201" s="1"/>
  <c r="AD55" i="182"/>
  <c r="J14" i="201" s="1"/>
  <c r="AC55" i="182"/>
  <c r="I14" i="201" s="1"/>
  <c r="AB55" i="182"/>
  <c r="H14" i="201" s="1"/>
  <c r="L9" i="205"/>
  <c r="K9" i="205"/>
  <c r="I9" i="205"/>
  <c r="H9" i="205"/>
  <c r="AC48" i="182"/>
  <c r="I51" i="204" s="1"/>
  <c r="I52" i="204" s="1"/>
  <c r="I15" i="204" s="1"/>
  <c r="AD48" i="182"/>
  <c r="J51" i="204" s="1"/>
  <c r="J52" i="204" s="1"/>
  <c r="J15" i="204" s="1"/>
  <c r="AE48" i="182"/>
  <c r="K51" i="204" s="1"/>
  <c r="K52" i="204" s="1"/>
  <c r="K15" i="204" s="1"/>
  <c r="AF48" i="182"/>
  <c r="L51" i="204" s="1"/>
  <c r="L52" i="204" s="1"/>
  <c r="L15" i="204" s="1"/>
  <c r="AB48" i="182"/>
  <c r="H51" i="204" s="1"/>
  <c r="H52" i="204" s="1"/>
  <c r="H15" i="204" s="1"/>
  <c r="L24" i="204"/>
  <c r="K24" i="204"/>
  <c r="J24" i="204"/>
  <c r="I24" i="204"/>
  <c r="H24" i="204"/>
  <c r="AB42" i="182"/>
  <c r="H15" i="200" s="1"/>
  <c r="AC42" i="182"/>
  <c r="I15" i="200" s="1"/>
  <c r="AD42" i="182"/>
  <c r="J15" i="200" s="1"/>
  <c r="AE42" i="182"/>
  <c r="K15" i="200" s="1"/>
  <c r="AF42" i="182"/>
  <c r="L15" i="200" s="1"/>
  <c r="AB43" i="182"/>
  <c r="H16" i="200" s="1"/>
  <c r="AC43" i="182"/>
  <c r="I16" i="200" s="1"/>
  <c r="AD43" i="182"/>
  <c r="J16" i="200" s="1"/>
  <c r="AE43" i="182"/>
  <c r="K16" i="200" s="1"/>
  <c r="AF43" i="182"/>
  <c r="L16" i="200" s="1"/>
  <c r="AB44" i="182"/>
  <c r="H18" i="200" s="1"/>
  <c r="AC44" i="182"/>
  <c r="I18" i="200" s="1"/>
  <c r="AD44" i="182"/>
  <c r="J18" i="200" s="1"/>
  <c r="AE44" i="182"/>
  <c r="K18" i="200" s="1"/>
  <c r="AF44" i="182"/>
  <c r="L18" i="200" s="1"/>
  <c r="AF41" i="182"/>
  <c r="L14" i="200" s="1"/>
  <c r="AE41" i="182"/>
  <c r="K14" i="200" s="1"/>
  <c r="AD41" i="182"/>
  <c r="J14" i="200" s="1"/>
  <c r="J17" i="200" s="1"/>
  <c r="AC41" i="182"/>
  <c r="I14" i="200" s="1"/>
  <c r="AB41" i="182"/>
  <c r="H14" i="200" s="1"/>
  <c r="J17" i="201" l="1"/>
  <c r="J19" i="201" s="1"/>
  <c r="J25" i="201" s="1"/>
  <c r="H17" i="201"/>
  <c r="H19" i="201" s="1"/>
  <c r="H25" i="201" s="1"/>
  <c r="I17" i="201"/>
  <c r="I19" i="201" s="1"/>
  <c r="I25" i="201" s="1"/>
  <c r="I17" i="200"/>
  <c r="I19" i="200" s="1"/>
  <c r="I25" i="200" s="1"/>
  <c r="J19" i="200"/>
  <c r="J25" i="200" s="1"/>
  <c r="K17" i="200"/>
  <c r="K19" i="200" s="1"/>
  <c r="K25" i="200" s="1"/>
  <c r="K17" i="201"/>
  <c r="K19" i="201" s="1"/>
  <c r="K25" i="201" s="1"/>
  <c r="H17" i="200"/>
  <c r="H19" i="200" s="1"/>
  <c r="H25" i="200" s="1"/>
  <c r="L17" i="200"/>
  <c r="L19" i="200" s="1"/>
  <c r="L25" i="200" s="1"/>
  <c r="L17" i="201"/>
  <c r="L19" i="201" s="1"/>
  <c r="L25" i="201" s="1"/>
  <c r="AF23" i="182"/>
  <c r="AE23" i="182"/>
  <c r="AD23" i="182"/>
  <c r="AF22" i="182"/>
  <c r="AE22" i="182"/>
  <c r="AD22" i="182"/>
  <c r="AC22" i="182"/>
  <c r="AB22" i="182"/>
  <c r="AF21" i="182"/>
  <c r="AE21" i="182"/>
  <c r="AD21" i="182"/>
  <c r="AC21" i="182"/>
  <c r="AB21" i="182"/>
  <c r="AF20" i="182"/>
  <c r="AE20" i="182"/>
  <c r="AD20" i="182"/>
  <c r="AF19" i="182"/>
  <c r="AE19" i="182"/>
  <c r="AD19" i="182"/>
  <c r="AF18" i="182"/>
  <c r="AE18" i="182"/>
  <c r="AD18" i="182"/>
  <c r="AD13" i="182"/>
  <c r="AE13" i="182"/>
  <c r="AF13" i="182"/>
  <c r="AD14" i="182"/>
  <c r="AE14" i="182"/>
  <c r="AF14" i="182"/>
  <c r="AE15" i="182"/>
  <c r="AF15" i="182"/>
  <c r="AD16" i="182"/>
  <c r="AE16" i="182"/>
  <c r="AF16" i="182"/>
  <c r="AD11" i="182"/>
  <c r="AE11" i="182"/>
  <c r="AF11" i="182"/>
  <c r="AD30" i="182"/>
  <c r="AE30" i="182"/>
  <c r="AF30" i="182"/>
  <c r="AD29" i="182"/>
  <c r="AE29" i="182"/>
  <c r="AF29" i="182"/>
  <c r="AE48" i="65"/>
  <c r="AF48" i="65"/>
  <c r="AG48" i="65"/>
  <c r="AH48" i="65"/>
  <c r="AI48" i="65"/>
  <c r="H26" i="200" l="1"/>
  <c r="H106" i="183" s="1"/>
  <c r="H105" i="183"/>
  <c r="J26" i="201"/>
  <c r="J65" i="184" s="1"/>
  <c r="J64" i="184"/>
  <c r="K26" i="201"/>
  <c r="K65" i="184" s="1"/>
  <c r="K64" i="184"/>
  <c r="L26" i="201"/>
  <c r="L65" i="184" s="1"/>
  <c r="L64" i="184"/>
  <c r="H26" i="201"/>
  <c r="H65" i="184" s="1"/>
  <c r="H64" i="184"/>
  <c r="I26" i="200"/>
  <c r="I106" i="183" s="1"/>
  <c r="I105" i="183"/>
  <c r="K105" i="183"/>
  <c r="K26" i="200"/>
  <c r="K106" i="183" s="1"/>
  <c r="I26" i="201"/>
  <c r="I65" i="184" s="1"/>
  <c r="I64" i="184"/>
  <c r="L105" i="183"/>
  <c r="L26" i="200"/>
  <c r="L106" i="183" s="1"/>
  <c r="J26" i="200"/>
  <c r="J106" i="183" s="1"/>
  <c r="J105" i="183"/>
  <c r="AG49" i="155"/>
  <c r="AH49" i="155"/>
  <c r="AI49" i="155"/>
  <c r="AG50" i="155"/>
  <c r="AH50" i="155"/>
  <c r="AI50" i="155"/>
  <c r="AG51" i="155"/>
  <c r="AH51" i="155"/>
  <c r="AI51" i="155"/>
  <c r="AG48" i="155"/>
  <c r="AH48" i="155"/>
  <c r="AI48" i="155"/>
  <c r="AG15" i="155"/>
  <c r="AH15" i="155"/>
  <c r="AI15" i="155"/>
  <c r="AG16" i="155"/>
  <c r="AH16" i="155"/>
  <c r="AI16" i="155"/>
  <c r="AG17" i="155"/>
  <c r="AH17" i="155"/>
  <c r="AI17" i="155"/>
  <c r="AG18" i="155"/>
  <c r="AH18" i="155"/>
  <c r="AI18" i="155"/>
  <c r="AG20" i="155"/>
  <c r="AH20" i="155"/>
  <c r="AI20" i="155"/>
  <c r="AG13" i="155"/>
  <c r="AH13" i="155"/>
  <c r="AI13" i="155"/>
  <c r="AE24" i="155"/>
  <c r="AE57" i="65"/>
  <c r="AE36" i="199"/>
  <c r="AF36" i="199"/>
  <c r="AG36" i="199"/>
  <c r="AH36" i="199"/>
  <c r="AI36" i="199"/>
  <c r="AE37" i="199"/>
  <c r="AF37" i="199"/>
  <c r="AG37" i="199"/>
  <c r="AH37" i="199"/>
  <c r="AI37" i="199"/>
  <c r="AE38" i="199"/>
  <c r="AF38" i="199"/>
  <c r="AG38" i="199"/>
  <c r="AH38" i="199"/>
  <c r="AI38" i="199"/>
  <c r="AI35" i="199"/>
  <c r="AH35" i="199"/>
  <c r="AG35" i="199"/>
  <c r="AF35" i="199"/>
  <c r="AE35" i="199"/>
  <c r="P158" i="92"/>
  <c r="Q158" i="92"/>
  <c r="P159" i="92"/>
  <c r="Q159" i="92"/>
  <c r="P160" i="92"/>
  <c r="Q160" i="92"/>
  <c r="P161" i="92"/>
  <c r="Q161" i="92"/>
  <c r="P162" i="92"/>
  <c r="Q162" i="92"/>
  <c r="P163" i="92"/>
  <c r="Q163" i="92"/>
  <c r="P164" i="92"/>
  <c r="Q164" i="92"/>
  <c r="P165" i="92"/>
  <c r="Q165" i="92"/>
  <c r="P166" i="92"/>
  <c r="Q166" i="92"/>
  <c r="P167" i="92"/>
  <c r="Q167" i="92"/>
  <c r="P168" i="92"/>
  <c r="Q168" i="92"/>
  <c r="P169" i="92"/>
  <c r="Q169" i="92"/>
  <c r="P170" i="92"/>
  <c r="Q170" i="92"/>
  <c r="P171" i="92"/>
  <c r="Q171" i="92"/>
  <c r="P172" i="92"/>
  <c r="Q172" i="92"/>
  <c r="P173" i="92"/>
  <c r="Q173" i="92"/>
  <c r="AE18" i="199"/>
  <c r="AE48" i="81"/>
  <c r="AE156" i="81"/>
  <c r="AE176" i="81"/>
  <c r="AE184" i="81"/>
  <c r="AI185" i="81"/>
  <c r="AH185" i="81"/>
  <c r="AG185" i="81"/>
  <c r="AF185" i="81"/>
  <c r="AE185" i="81"/>
  <c r="AI184" i="81"/>
  <c r="AH184" i="81"/>
  <c r="AG184" i="81"/>
  <c r="AF184" i="81"/>
  <c r="AF108" i="81"/>
  <c r="AG108" i="81"/>
  <c r="AH108" i="81"/>
  <c r="AI108" i="81"/>
  <c r="AF110" i="81"/>
  <c r="AG110" i="81"/>
  <c r="AH110" i="81"/>
  <c r="AI110" i="81"/>
  <c r="AE110" i="81"/>
  <c r="AE108" i="81"/>
  <c r="AF115" i="81"/>
  <c r="AF31" i="199" s="1"/>
  <c r="AG115" i="81"/>
  <c r="AG31" i="199" s="1"/>
  <c r="AH115" i="81"/>
  <c r="AH31" i="199" s="1"/>
  <c r="AI115" i="81"/>
  <c r="AI31" i="199" s="1"/>
  <c r="AF117" i="81"/>
  <c r="AG117" i="81"/>
  <c r="AH117" i="81"/>
  <c r="AI117" i="81"/>
  <c r="AE115" i="81"/>
  <c r="AE31" i="199" s="1"/>
  <c r="AE117" i="81"/>
  <c r="AE47" i="65" s="1"/>
  <c r="AF189" i="81"/>
  <c r="AF45" i="199" s="1"/>
  <c r="AG189" i="81"/>
  <c r="AG45" i="199" s="1"/>
  <c r="AH189" i="81"/>
  <c r="AH45" i="199" s="1"/>
  <c r="AI189" i="81"/>
  <c r="AI45" i="199" s="1"/>
  <c r="AF190" i="81"/>
  <c r="AG190" i="81"/>
  <c r="AH190" i="81"/>
  <c r="AI190" i="81"/>
  <c r="AF191" i="81"/>
  <c r="AG191" i="81"/>
  <c r="AH191" i="81"/>
  <c r="AI191" i="81"/>
  <c r="AF192" i="81"/>
  <c r="AG192" i="81"/>
  <c r="AH192" i="81"/>
  <c r="AI192" i="81"/>
  <c r="AE189" i="81"/>
  <c r="AE45" i="199" s="1"/>
  <c r="AE190" i="81"/>
  <c r="AE191" i="81"/>
  <c r="AE192" i="81"/>
  <c r="AE26" i="199"/>
  <c r="AE52" i="65" l="1"/>
  <c r="G66" i="194"/>
  <c r="I45" i="193"/>
  <c r="I44" i="193"/>
  <c r="AL176" i="81" l="1"/>
  <c r="AL156" i="81"/>
  <c r="AL157" i="81"/>
  <c r="AI30" i="61" l="1"/>
  <c r="AH30" i="61"/>
  <c r="AG30" i="61"/>
  <c r="AG28" i="61"/>
  <c r="AG31" i="61" s="1"/>
  <c r="AH28" i="61" s="1"/>
  <c r="AH31" i="61" s="1"/>
  <c r="AI28" i="61" s="1"/>
  <c r="AI31" i="61" s="1"/>
  <c r="R103" i="73" l="1"/>
  <c r="R108" i="73"/>
  <c r="R107" i="73"/>
  <c r="R106" i="73"/>
  <c r="R105" i="73"/>
  <c r="R104" i="73"/>
  <c r="R122" i="73"/>
  <c r="R123" i="73"/>
  <c r="R124" i="73"/>
  <c r="R125" i="73"/>
  <c r="R126" i="73"/>
  <c r="R121" i="73"/>
  <c r="A2" i="199" l="1"/>
  <c r="A1" i="199"/>
  <c r="AE6" i="88"/>
  <c r="AE55" i="155" l="1"/>
  <c r="AE29" i="155"/>
  <c r="AF31" i="155"/>
  <c r="AG31" i="155"/>
  <c r="AH31" i="155"/>
  <c r="AI31" i="155"/>
  <c r="AE31" i="155"/>
  <c r="AE26" i="155"/>
  <c r="AF26" i="155"/>
  <c r="AG26" i="155"/>
  <c r="AH26" i="155"/>
  <c r="AI26" i="155"/>
  <c r="AE27" i="155"/>
  <c r="AF27" i="155"/>
  <c r="AG27" i="155"/>
  <c r="AH27" i="155"/>
  <c r="AI27" i="155"/>
  <c r="AF25" i="155"/>
  <c r="AG25" i="155"/>
  <c r="AH25" i="155"/>
  <c r="AI25" i="155"/>
  <c r="AE25" i="155"/>
  <c r="AI30" i="155"/>
  <c r="AH30" i="155"/>
  <c r="AG30" i="155"/>
  <c r="AF30" i="155"/>
  <c r="AE30" i="155"/>
  <c r="AI29" i="155"/>
  <c r="AH29" i="155"/>
  <c r="AG29" i="155"/>
  <c r="AF29" i="155"/>
  <c r="AI28" i="155"/>
  <c r="AH28" i="155"/>
  <c r="AG28" i="155"/>
  <c r="AF28" i="155"/>
  <c r="AE28" i="155"/>
  <c r="AI24" i="155"/>
  <c r="AH24" i="155"/>
  <c r="AG24" i="155"/>
  <c r="AF24" i="155"/>
  <c r="AE24" i="75"/>
  <c r="AE49" i="155" s="1"/>
  <c r="AE81" i="65"/>
  <c r="AF84" i="65"/>
  <c r="AG84" i="65"/>
  <c r="AH84" i="65"/>
  <c r="AI84" i="65"/>
  <c r="AE84" i="65"/>
  <c r="AE60" i="65"/>
  <c r="AB13" i="182" s="1"/>
  <c r="AF81" i="65"/>
  <c r="AG81" i="65"/>
  <c r="AH81" i="65"/>
  <c r="AI81" i="65"/>
  <c r="AE65" i="65"/>
  <c r="AF65" i="65"/>
  <c r="AG65" i="65"/>
  <c r="AH65" i="65"/>
  <c r="AI65" i="65"/>
  <c r="AE66" i="65"/>
  <c r="AF66" i="65"/>
  <c r="AG66" i="65"/>
  <c r="AH66" i="65"/>
  <c r="AI66" i="65"/>
  <c r="AE67" i="65"/>
  <c r="AF67" i="65"/>
  <c r="AG67" i="65"/>
  <c r="AH67" i="65"/>
  <c r="AI67" i="65"/>
  <c r="AE68" i="65"/>
  <c r="AF68" i="65"/>
  <c r="AG68" i="65"/>
  <c r="AH68" i="65"/>
  <c r="AI68" i="65"/>
  <c r="AE69" i="65"/>
  <c r="AF69" i="65"/>
  <c r="AG69" i="65"/>
  <c r="AH69" i="65"/>
  <c r="AI69" i="65"/>
  <c r="AF16" i="75"/>
  <c r="AI18" i="75"/>
  <c r="AH18" i="75"/>
  <c r="AG18" i="75"/>
  <c r="AF18" i="75"/>
  <c r="AE18" i="75"/>
  <c r="AI17" i="75"/>
  <c r="AH17" i="75"/>
  <c r="AG17" i="75"/>
  <c r="AF17" i="75"/>
  <c r="AE17" i="75"/>
  <c r="AI19" i="75"/>
  <c r="AH19" i="75"/>
  <c r="AG19" i="75"/>
  <c r="AF19" i="75"/>
  <c r="AF51" i="155" s="1"/>
  <c r="AE19" i="75"/>
  <c r="AE51" i="155" s="1"/>
  <c r="AF24" i="75"/>
  <c r="AF49" i="155" s="1"/>
  <c r="AG24" i="75"/>
  <c r="AH24" i="75"/>
  <c r="AI24" i="75"/>
  <c r="AE59" i="65"/>
  <c r="AF49" i="65"/>
  <c r="AG49" i="65"/>
  <c r="AH49" i="65"/>
  <c r="AI49" i="65"/>
  <c r="AF47" i="65"/>
  <c r="AG47" i="65"/>
  <c r="AH47" i="65"/>
  <c r="AI47" i="65"/>
  <c r="AI60" i="65"/>
  <c r="AH60" i="65"/>
  <c r="AG60" i="65"/>
  <c r="AF60" i="65"/>
  <c r="AI59" i="65"/>
  <c r="AH59" i="65"/>
  <c r="AG59" i="65"/>
  <c r="AF59" i="65"/>
  <c r="AF58" i="65"/>
  <c r="AG58" i="65"/>
  <c r="AH58" i="65"/>
  <c r="AI58" i="65"/>
  <c r="AE56" i="65"/>
  <c r="AE58" i="65"/>
  <c r="AI57" i="65"/>
  <c r="AH57" i="65"/>
  <c r="AG57" i="65"/>
  <c r="AF57" i="65"/>
  <c r="AI56" i="65"/>
  <c r="AH56" i="65"/>
  <c r="AG56" i="65"/>
  <c r="AF56" i="65"/>
  <c r="AI54" i="65"/>
  <c r="AI19" i="155" s="1"/>
  <c r="AH54" i="65"/>
  <c r="AH19" i="155" s="1"/>
  <c r="AG54" i="65"/>
  <c r="AF54" i="65"/>
  <c r="AE54" i="65"/>
  <c r="AF53" i="65"/>
  <c r="AG53" i="65"/>
  <c r="AH53" i="65"/>
  <c r="AI53" i="65"/>
  <c r="AE55" i="65"/>
  <c r="AF55" i="65"/>
  <c r="AG55" i="65"/>
  <c r="AH55" i="65"/>
  <c r="AI55" i="65"/>
  <c r="AI14" i="65"/>
  <c r="AH14" i="65"/>
  <c r="AG14" i="65"/>
  <c r="AF14" i="65"/>
  <c r="AE14" i="65"/>
  <c r="AI13" i="65"/>
  <c r="AH13" i="65"/>
  <c r="AG13" i="65"/>
  <c r="AF13" i="65"/>
  <c r="AE13" i="65"/>
  <c r="L193" i="95"/>
  <c r="L192" i="95"/>
  <c r="L191" i="95"/>
  <c r="L190" i="95"/>
  <c r="L189" i="95"/>
  <c r="L188" i="95"/>
  <c r="L187" i="95"/>
  <c r="L186" i="95"/>
  <c r="L185" i="95"/>
  <c r="L184" i="95"/>
  <c r="L183" i="95"/>
  <c r="L179" i="95"/>
  <c r="L178" i="95"/>
  <c r="L177" i="95"/>
  <c r="L176" i="95"/>
  <c r="L175" i="95"/>
  <c r="L174" i="95"/>
  <c r="L173" i="95"/>
  <c r="L172" i="95"/>
  <c r="L171" i="95"/>
  <c r="L170" i="95"/>
  <c r="L169" i="95"/>
  <c r="L165" i="95"/>
  <c r="L164" i="95"/>
  <c r="L163" i="95"/>
  <c r="L162" i="95"/>
  <c r="L161" i="95"/>
  <c r="L160" i="95"/>
  <c r="L159" i="95"/>
  <c r="L158" i="95"/>
  <c r="L157" i="95"/>
  <c r="L156" i="95"/>
  <c r="L155" i="95"/>
  <c r="L151" i="95"/>
  <c r="L150" i="95"/>
  <c r="L149" i="95"/>
  <c r="L148" i="95"/>
  <c r="L147" i="95"/>
  <c r="L146" i="95"/>
  <c r="L145" i="95"/>
  <c r="L144" i="95"/>
  <c r="L143" i="95"/>
  <c r="L142" i="95"/>
  <c r="L141" i="95"/>
  <c r="L137" i="95"/>
  <c r="L136" i="95"/>
  <c r="L135" i="95"/>
  <c r="L134" i="95"/>
  <c r="L133" i="95"/>
  <c r="L132" i="95"/>
  <c r="L131" i="95"/>
  <c r="L130" i="95"/>
  <c r="L129" i="95"/>
  <c r="L128" i="95"/>
  <c r="L127" i="95"/>
  <c r="L123" i="95"/>
  <c r="L122" i="95"/>
  <c r="L121" i="95"/>
  <c r="L120" i="95"/>
  <c r="L119" i="95"/>
  <c r="L118" i="95"/>
  <c r="L117" i="95"/>
  <c r="L116" i="95"/>
  <c r="L115" i="95"/>
  <c r="L114" i="95"/>
  <c r="L113" i="95"/>
  <c r="L107" i="95"/>
  <c r="L106" i="95"/>
  <c r="L105" i="95"/>
  <c r="L104" i="95"/>
  <c r="L103" i="95"/>
  <c r="L102" i="95"/>
  <c r="L101" i="95"/>
  <c r="L100" i="95"/>
  <c r="L99" i="95"/>
  <c r="L98" i="95"/>
  <c r="L97" i="95"/>
  <c r="L79" i="95"/>
  <c r="L78" i="95"/>
  <c r="L77" i="95"/>
  <c r="L76" i="95"/>
  <c r="L75" i="95"/>
  <c r="L74" i="95"/>
  <c r="L73" i="95"/>
  <c r="L72" i="95"/>
  <c r="L71" i="95"/>
  <c r="L70" i="95"/>
  <c r="L69" i="95"/>
  <c r="L65" i="95"/>
  <c r="L64" i="95"/>
  <c r="L63" i="95"/>
  <c r="L62" i="95"/>
  <c r="L61" i="95"/>
  <c r="L60" i="95"/>
  <c r="L59" i="95"/>
  <c r="L58" i="95"/>
  <c r="L57" i="95"/>
  <c r="L56" i="95"/>
  <c r="L55" i="95"/>
  <c r="L51" i="95"/>
  <c r="L50" i="95"/>
  <c r="L49" i="95"/>
  <c r="L48" i="95"/>
  <c r="L47" i="95"/>
  <c r="L46" i="95"/>
  <c r="L45" i="95"/>
  <c r="L44" i="95"/>
  <c r="L43" i="95"/>
  <c r="L42" i="95"/>
  <c r="L41" i="95"/>
  <c r="L37" i="95"/>
  <c r="L36" i="95"/>
  <c r="L35" i="95"/>
  <c r="L34" i="95"/>
  <c r="L33" i="95"/>
  <c r="L32" i="95"/>
  <c r="L31" i="95"/>
  <c r="L30" i="95"/>
  <c r="L29" i="95"/>
  <c r="L28" i="95"/>
  <c r="L27" i="95"/>
  <c r="L23" i="95"/>
  <c r="L22" i="95"/>
  <c r="L21" i="95"/>
  <c r="L20" i="95"/>
  <c r="L19" i="95"/>
  <c r="L18" i="95"/>
  <c r="L17" i="95"/>
  <c r="L16" i="95"/>
  <c r="L15" i="95"/>
  <c r="L14" i="95"/>
  <c r="L13" i="95"/>
  <c r="AC20" i="182" l="1"/>
  <c r="AC14" i="182"/>
  <c r="AF20" i="155"/>
  <c r="AC13" i="182"/>
  <c r="AC30" i="182"/>
  <c r="AF50" i="155"/>
  <c r="AD15" i="182"/>
  <c r="AG19" i="155"/>
  <c r="AE20" i="155"/>
  <c r="AB14" i="182"/>
  <c r="AB15" i="182"/>
  <c r="AB20" i="182"/>
  <c r="AE18" i="155"/>
  <c r="AE19" i="155"/>
  <c r="AI52" i="65"/>
  <c r="AF52" i="65"/>
  <c r="AF19" i="155" s="1"/>
  <c r="AH16" i="75"/>
  <c r="AI16" i="75"/>
  <c r="AF18" i="155"/>
  <c r="AG16" i="75"/>
  <c r="AE16" i="75"/>
  <c r="AH52" i="65"/>
  <c r="AG52" i="65"/>
  <c r="AC15" i="182" l="1"/>
  <c r="AE50" i="155"/>
  <c r="AB30" i="182"/>
  <c r="AB82" i="182" l="1"/>
  <c r="I39" i="193" s="1"/>
  <c r="AB83" i="182"/>
  <c r="I40" i="193" s="1"/>
  <c r="AB84" i="182"/>
  <c r="I41" i="193" s="1"/>
  <c r="AB81" i="182"/>
  <c r="I38" i="193" s="1"/>
  <c r="AB80" i="182"/>
  <c r="AB77" i="182"/>
  <c r="I22" i="193" s="1"/>
  <c r="AB76" i="182"/>
  <c r="I19" i="193" s="1"/>
  <c r="I23" i="193" s="1"/>
  <c r="L10" i="204"/>
  <c r="L65" i="183" s="1"/>
  <c r="L9" i="204"/>
  <c r="L64" i="183" s="1"/>
  <c r="K10" i="204"/>
  <c r="K65" i="183" s="1"/>
  <c r="K9" i="204"/>
  <c r="K64" i="183" s="1"/>
  <c r="J10" i="204"/>
  <c r="J65" i="183" s="1"/>
  <c r="J9" i="204"/>
  <c r="J64" i="183" s="1"/>
  <c r="I10" i="204"/>
  <c r="I65" i="183" s="1"/>
  <c r="I9" i="204"/>
  <c r="I64" i="183" s="1"/>
  <c r="H10" i="204"/>
  <c r="H65" i="183" s="1"/>
  <c r="H251" i="194"/>
  <c r="I251" i="194"/>
  <c r="J251" i="194"/>
  <c r="K251" i="194"/>
  <c r="G251" i="194"/>
  <c r="G249" i="194"/>
  <c r="H249" i="194"/>
  <c r="I249" i="194"/>
  <c r="J249" i="194"/>
  <c r="K249" i="194"/>
  <c r="H248" i="194"/>
  <c r="I248" i="194"/>
  <c r="J248" i="194"/>
  <c r="K248" i="194"/>
  <c r="G248" i="194"/>
  <c r="H236" i="194"/>
  <c r="I236" i="194"/>
  <c r="J236" i="194"/>
  <c r="K236" i="194"/>
  <c r="H221" i="194"/>
  <c r="I221" i="194"/>
  <c r="J221" i="194"/>
  <c r="K221" i="194"/>
  <c r="H218" i="194"/>
  <c r="I218" i="194"/>
  <c r="J218" i="194"/>
  <c r="K218" i="194"/>
  <c r="H204" i="194"/>
  <c r="I204" i="194"/>
  <c r="J204" i="194"/>
  <c r="K204" i="194"/>
  <c r="H201" i="194"/>
  <c r="I201" i="194"/>
  <c r="J201" i="194"/>
  <c r="K201" i="194"/>
  <c r="G201" i="194"/>
  <c r="H164" i="194"/>
  <c r="I164" i="194"/>
  <c r="J164" i="194"/>
  <c r="K164" i="194"/>
  <c r="G149" i="194"/>
  <c r="H149" i="194"/>
  <c r="I149" i="194"/>
  <c r="J149" i="194"/>
  <c r="K149" i="194"/>
  <c r="F144" i="194"/>
  <c r="H119" i="194"/>
  <c r="I119" i="194"/>
  <c r="J119" i="194"/>
  <c r="K119" i="194"/>
  <c r="H118" i="194"/>
  <c r="I118" i="194"/>
  <c r="J118" i="194"/>
  <c r="K118" i="194"/>
  <c r="H86" i="194"/>
  <c r="I41" i="184" s="1"/>
  <c r="I86" i="194"/>
  <c r="J41" i="184" s="1"/>
  <c r="J86" i="194"/>
  <c r="K41" i="184" s="1"/>
  <c r="K86" i="194"/>
  <c r="L41" i="184" s="1"/>
  <c r="H58" i="194"/>
  <c r="I58" i="194"/>
  <c r="J58" i="194"/>
  <c r="K58" i="194"/>
  <c r="H57" i="194"/>
  <c r="I57" i="194"/>
  <c r="J57" i="194"/>
  <c r="K57" i="194"/>
  <c r="H51" i="194"/>
  <c r="I51" i="194"/>
  <c r="J51" i="194"/>
  <c r="K51" i="194"/>
  <c r="H50" i="194"/>
  <c r="I50" i="194"/>
  <c r="J50" i="194"/>
  <c r="K50" i="194"/>
  <c r="H43" i="194"/>
  <c r="I43" i="194"/>
  <c r="J43" i="194"/>
  <c r="K43" i="194"/>
  <c r="H42" i="194"/>
  <c r="I42" i="194"/>
  <c r="J42" i="194"/>
  <c r="K42" i="194"/>
  <c r="H40" i="194"/>
  <c r="H12" i="194" s="1"/>
  <c r="I40" i="194"/>
  <c r="I12" i="194" s="1"/>
  <c r="J40" i="194"/>
  <c r="J12" i="194" s="1"/>
  <c r="K40" i="194"/>
  <c r="K12" i="194" s="1"/>
  <c r="H41" i="194"/>
  <c r="I41" i="194"/>
  <c r="J41" i="194"/>
  <c r="K41" i="194"/>
  <c r="H39" i="194"/>
  <c r="I39" i="194"/>
  <c r="J39" i="194"/>
  <c r="K39" i="194"/>
  <c r="H38" i="194"/>
  <c r="H13" i="194" s="1"/>
  <c r="I38" i="194"/>
  <c r="I13" i="194" s="1"/>
  <c r="J38" i="194"/>
  <c r="J13" i="194" s="1"/>
  <c r="K38" i="194"/>
  <c r="K13" i="194" s="1"/>
  <c r="I35" i="193"/>
  <c r="AB101" i="182"/>
  <c r="G58" i="194" s="1"/>
  <c r="AB100" i="182"/>
  <c r="G57" i="194" s="1"/>
  <c r="AB95" i="182"/>
  <c r="G43" i="194" s="1"/>
  <c r="G164" i="194"/>
  <c r="G236" i="194"/>
  <c r="G221" i="194"/>
  <c r="G218" i="194"/>
  <c r="G204" i="194"/>
  <c r="G250" i="194" l="1"/>
  <c r="G252" i="194" s="1"/>
  <c r="G87" i="194" s="1"/>
  <c r="H250" i="194"/>
  <c r="H252" i="194" s="1"/>
  <c r="L38" i="184"/>
  <c r="K38" i="184"/>
  <c r="J38" i="184"/>
  <c r="L39" i="184"/>
  <c r="K39" i="184"/>
  <c r="J39" i="184"/>
  <c r="K250" i="194"/>
  <c r="K252" i="194" s="1"/>
  <c r="I38" i="184"/>
  <c r="I39" i="184"/>
  <c r="J250" i="194"/>
  <c r="J252" i="194" s="1"/>
  <c r="I250" i="194"/>
  <c r="I252" i="194" s="1"/>
  <c r="AE172" i="81"/>
  <c r="AE74" i="65" s="1"/>
  <c r="AF172" i="81"/>
  <c r="AF74" i="65" s="1"/>
  <c r="AG172" i="81"/>
  <c r="AG74" i="65" s="1"/>
  <c r="AH172" i="81"/>
  <c r="AH74" i="65" s="1"/>
  <c r="AI172" i="81"/>
  <c r="AI74" i="65" s="1"/>
  <c r="AE167" i="81"/>
  <c r="AE70" i="65" s="1"/>
  <c r="AF167" i="81"/>
  <c r="AF70" i="65" s="1"/>
  <c r="AG167" i="81"/>
  <c r="AG70" i="65" s="1"/>
  <c r="AH167" i="81"/>
  <c r="AH70" i="65" s="1"/>
  <c r="AI167" i="81"/>
  <c r="AI70" i="65" s="1"/>
  <c r="AE168" i="81"/>
  <c r="AF168" i="81"/>
  <c r="AG168" i="81"/>
  <c r="AH168" i="81"/>
  <c r="AI168" i="81"/>
  <c r="AE169" i="81"/>
  <c r="AE72" i="65" s="1"/>
  <c r="AF169" i="81"/>
  <c r="AF72" i="65" s="1"/>
  <c r="AG169" i="81"/>
  <c r="AG72" i="65" s="1"/>
  <c r="AH169" i="81"/>
  <c r="AH72" i="65" s="1"/>
  <c r="AI169" i="81"/>
  <c r="AI72" i="65" s="1"/>
  <c r="AE170" i="81"/>
  <c r="AF170" i="81"/>
  <c r="AG170" i="81"/>
  <c r="AH170" i="81"/>
  <c r="AI170" i="81"/>
  <c r="AE171" i="81"/>
  <c r="AF171" i="81"/>
  <c r="AG171" i="81"/>
  <c r="AH171" i="81"/>
  <c r="AI171" i="81"/>
  <c r="AF166" i="81"/>
  <c r="AG166" i="81"/>
  <c r="AH166" i="81"/>
  <c r="AI166" i="81"/>
  <c r="AE23" i="75"/>
  <c r="AE79" i="65"/>
  <c r="AB23" i="182" s="1"/>
  <c r="AI23" i="75"/>
  <c r="AH23" i="75"/>
  <c r="AG23" i="75"/>
  <c r="AF23" i="75"/>
  <c r="AI79" i="65"/>
  <c r="AH79" i="65"/>
  <c r="AG79" i="65"/>
  <c r="AF79" i="65"/>
  <c r="AC23" i="182" s="1"/>
  <c r="AG76" i="65" l="1"/>
  <c r="AG42" i="199"/>
  <c r="AE71" i="65"/>
  <c r="AE39" i="199"/>
  <c r="AF76" i="65"/>
  <c r="AF42" i="199"/>
  <c r="AE73" i="65"/>
  <c r="AE40" i="199"/>
  <c r="AI71" i="65"/>
  <c r="AI39" i="199"/>
  <c r="AE76" i="65"/>
  <c r="AE42" i="199"/>
  <c r="AG71" i="65"/>
  <c r="AG39" i="199"/>
  <c r="AH75" i="65"/>
  <c r="AH41" i="199"/>
  <c r="AH71" i="65"/>
  <c r="AH39" i="199"/>
  <c r="AI75" i="65"/>
  <c r="AI41" i="199"/>
  <c r="AF71" i="65"/>
  <c r="AF39" i="199"/>
  <c r="AG75" i="65"/>
  <c r="AG41" i="199"/>
  <c r="AI73" i="65"/>
  <c r="AI40" i="199"/>
  <c r="AI76" i="65"/>
  <c r="AI42" i="199"/>
  <c r="AF75" i="65"/>
  <c r="AF41" i="199"/>
  <c r="AH73" i="65"/>
  <c r="AH40" i="199"/>
  <c r="AH76" i="65"/>
  <c r="AH42" i="199"/>
  <c r="AE75" i="65"/>
  <c r="AE41" i="199"/>
  <c r="AG73" i="65"/>
  <c r="AG40" i="199"/>
  <c r="AF73" i="65"/>
  <c r="AF40" i="199"/>
  <c r="AE56" i="155"/>
  <c r="AF56" i="155"/>
  <c r="AG56" i="155"/>
  <c r="AH56" i="155"/>
  <c r="AI56" i="155"/>
  <c r="AE57" i="155"/>
  <c r="AF57" i="155"/>
  <c r="AG57" i="155"/>
  <c r="AH57" i="155"/>
  <c r="AI57" i="155"/>
  <c r="AE58" i="155"/>
  <c r="AF58" i="155"/>
  <c r="AG58" i="155"/>
  <c r="AH58" i="155"/>
  <c r="AI58" i="155"/>
  <c r="AF55" i="155"/>
  <c r="AG55" i="155"/>
  <c r="AH55" i="155"/>
  <c r="AI55" i="155"/>
  <c r="AC76" i="182"/>
  <c r="J19" i="193" s="1"/>
  <c r="AE6" i="92"/>
  <c r="AE13" i="75" l="1"/>
  <c r="AF13" i="75"/>
  <c r="AG13" i="75"/>
  <c r="AH13" i="75"/>
  <c r="AI13" i="75"/>
  <c r="AE46" i="65"/>
  <c r="AE17" i="155" s="1"/>
  <c r="AF46" i="65"/>
  <c r="AG46" i="65"/>
  <c r="AH46" i="65"/>
  <c r="AI46" i="65"/>
  <c r="AF17" i="155" l="1"/>
  <c r="AC16" i="182"/>
  <c r="AF48" i="155"/>
  <c r="AC29" i="182"/>
  <c r="AB16" i="182"/>
  <c r="AE48" i="155"/>
  <c r="AB29" i="182"/>
  <c r="C6" i="13"/>
  <c r="AC62" i="182"/>
  <c r="AD62" i="182"/>
  <c r="AE62" i="182"/>
  <c r="AF62" i="182"/>
  <c r="AB62" i="182"/>
  <c r="R95" i="138"/>
  <c r="R94" i="138"/>
  <c r="R93" i="138"/>
  <c r="R92" i="138"/>
  <c r="R91" i="138"/>
  <c r="R89" i="138"/>
  <c r="R88" i="138"/>
  <c r="R87" i="138"/>
  <c r="R86" i="138"/>
  <c r="R85" i="138"/>
  <c r="R83" i="138"/>
  <c r="R82" i="138"/>
  <c r="R81" i="138"/>
  <c r="R80" i="138"/>
  <c r="R79" i="138"/>
  <c r="R78" i="138"/>
  <c r="R28" i="138"/>
  <c r="R29" i="138"/>
  <c r="R30" i="138"/>
  <c r="H42" i="184"/>
  <c r="K239" i="194"/>
  <c r="K187" i="194" s="1"/>
  <c r="J239" i="194"/>
  <c r="J187" i="194" s="1"/>
  <c r="I239" i="194"/>
  <c r="I187" i="194" s="1"/>
  <c r="H239" i="194"/>
  <c r="H187" i="194" s="1"/>
  <c r="K237" i="194"/>
  <c r="J237" i="194"/>
  <c r="I237" i="194"/>
  <c r="H237" i="194"/>
  <c r="G237" i="194"/>
  <c r="G239" i="194" s="1"/>
  <c r="G187" i="194" s="1"/>
  <c r="K220" i="194"/>
  <c r="K222" i="194" s="1"/>
  <c r="K224" i="194" s="1"/>
  <c r="K186" i="194" s="1"/>
  <c r="J220" i="194"/>
  <c r="J222" i="194" s="1"/>
  <c r="I220" i="194"/>
  <c r="I222" i="194" s="1"/>
  <c r="I224" i="194" s="1"/>
  <c r="I186" i="194" s="1"/>
  <c r="H220" i="194"/>
  <c r="H222" i="194" s="1"/>
  <c r="H224" i="194" s="1"/>
  <c r="H186" i="194" s="1"/>
  <c r="G220" i="194"/>
  <c r="G222" i="194" s="1"/>
  <c r="G224" i="194" s="1"/>
  <c r="G186" i="194" s="1"/>
  <c r="K203" i="194"/>
  <c r="J203" i="194"/>
  <c r="J205" i="194" s="1"/>
  <c r="I203" i="194"/>
  <c r="I205" i="194" s="1"/>
  <c r="H203" i="194"/>
  <c r="H205" i="194" s="1"/>
  <c r="G203" i="194"/>
  <c r="G207" i="194" s="1"/>
  <c r="G185" i="194" s="1"/>
  <c r="K173" i="194"/>
  <c r="K174" i="194" s="1"/>
  <c r="K166" i="194" s="1"/>
  <c r="K167" i="194" s="1"/>
  <c r="J173" i="194"/>
  <c r="J174" i="194" s="1"/>
  <c r="J166" i="194" s="1"/>
  <c r="J167" i="194" s="1"/>
  <c r="I173" i="194"/>
  <c r="I174" i="194" s="1"/>
  <c r="I166" i="194" s="1"/>
  <c r="I167" i="194" s="1"/>
  <c r="H173" i="194"/>
  <c r="H174" i="194" s="1"/>
  <c r="H166" i="194" s="1"/>
  <c r="H167" i="194" s="1"/>
  <c r="G173" i="194"/>
  <c r="G174" i="194" s="1"/>
  <c r="G166" i="194" s="1"/>
  <c r="G167" i="194" s="1"/>
  <c r="K151" i="194"/>
  <c r="J151" i="194"/>
  <c r="J142" i="194" s="1"/>
  <c r="I151" i="194"/>
  <c r="I142" i="194" s="1"/>
  <c r="H151" i="194"/>
  <c r="G151" i="194"/>
  <c r="K128" i="194"/>
  <c r="J128" i="194"/>
  <c r="I128" i="194"/>
  <c r="H128" i="194"/>
  <c r="G128" i="194"/>
  <c r="K120" i="194"/>
  <c r="K109" i="194" s="1"/>
  <c r="K110" i="194" s="1"/>
  <c r="J120" i="194"/>
  <c r="J109" i="194" s="1"/>
  <c r="J110" i="194" s="1"/>
  <c r="I120" i="194"/>
  <c r="I109" i="194" s="1"/>
  <c r="I110" i="194" s="1"/>
  <c r="H120" i="194"/>
  <c r="H109" i="194" s="1"/>
  <c r="H110" i="194" s="1"/>
  <c r="K85" i="194"/>
  <c r="L40" i="184" s="1"/>
  <c r="J85" i="194"/>
  <c r="K40" i="184" s="1"/>
  <c r="I85" i="194"/>
  <c r="J40" i="184" s="1"/>
  <c r="H85" i="194"/>
  <c r="I40" i="184" s="1"/>
  <c r="G85" i="194"/>
  <c r="K66" i="194"/>
  <c r="K25" i="194" s="1"/>
  <c r="J66" i="194"/>
  <c r="J25" i="194" s="1"/>
  <c r="I66" i="194"/>
  <c r="I25" i="194" s="1"/>
  <c r="H66" i="194"/>
  <c r="H25" i="194" s="1"/>
  <c r="G25" i="194"/>
  <c r="K59" i="194"/>
  <c r="K27" i="194" s="1"/>
  <c r="J59" i="194"/>
  <c r="J27" i="194" s="1"/>
  <c r="I59" i="194"/>
  <c r="I27" i="194" s="1"/>
  <c r="H59" i="194"/>
  <c r="H27" i="194" s="1"/>
  <c r="G59" i="194"/>
  <c r="G27" i="194" s="1"/>
  <c r="K52" i="194"/>
  <c r="K37" i="194" s="1"/>
  <c r="K44" i="194" s="1"/>
  <c r="K26" i="194" s="1"/>
  <c r="J52" i="194"/>
  <c r="J37" i="194" s="1"/>
  <c r="J44" i="194" s="1"/>
  <c r="J26" i="194" s="1"/>
  <c r="I52" i="194"/>
  <c r="I37" i="194" s="1"/>
  <c r="I44" i="194" s="1"/>
  <c r="I26" i="194" s="1"/>
  <c r="H52" i="194"/>
  <c r="H37" i="194" s="1"/>
  <c r="H44" i="194" s="1"/>
  <c r="H26" i="194" s="1"/>
  <c r="I42" i="193"/>
  <c r="J23" i="193"/>
  <c r="J8" i="193" s="1"/>
  <c r="I80" i="183" s="1"/>
  <c r="M9" i="193"/>
  <c r="L81" i="183" s="1"/>
  <c r="L9" i="193"/>
  <c r="K9" i="193"/>
  <c r="J81" i="183" s="1"/>
  <c r="J9" i="193"/>
  <c r="I81" i="183" s="1"/>
  <c r="G146" i="192"/>
  <c r="G121" i="192" s="1"/>
  <c r="K128" i="192"/>
  <c r="J128" i="192"/>
  <c r="I128" i="192"/>
  <c r="H128" i="192"/>
  <c r="G128" i="192"/>
  <c r="N26" i="186"/>
  <c r="L9" i="184" s="1"/>
  <c r="M26" i="186"/>
  <c r="K9" i="184" s="1"/>
  <c r="L26" i="186"/>
  <c r="J9" i="184" s="1"/>
  <c r="K26" i="186"/>
  <c r="I9" i="184" s="1"/>
  <c r="J26" i="186"/>
  <c r="H9" i="184" s="1"/>
  <c r="N18" i="186"/>
  <c r="L11" i="184" s="1"/>
  <c r="M18" i="186"/>
  <c r="K11" i="184" s="1"/>
  <c r="L18" i="186"/>
  <c r="J11" i="184" s="1"/>
  <c r="K18" i="186"/>
  <c r="I11" i="184" s="1"/>
  <c r="J18" i="186"/>
  <c r="H11" i="184" s="1"/>
  <c r="N11" i="186"/>
  <c r="L10" i="184" s="1"/>
  <c r="M11" i="186"/>
  <c r="K10" i="184" s="1"/>
  <c r="L11" i="186"/>
  <c r="J10" i="184" s="1"/>
  <c r="K11" i="186"/>
  <c r="I10" i="184" s="1"/>
  <c r="J11" i="186"/>
  <c r="H10" i="184" s="1"/>
  <c r="N71" i="185"/>
  <c r="L15" i="183" s="1"/>
  <c r="M71" i="185"/>
  <c r="K15" i="183" s="1"/>
  <c r="L71" i="185"/>
  <c r="J15" i="183" s="1"/>
  <c r="K71" i="185"/>
  <c r="I15" i="183" s="1"/>
  <c r="J71" i="185"/>
  <c r="H15" i="183" s="1"/>
  <c r="N65" i="185"/>
  <c r="L13" i="183" s="1"/>
  <c r="M65" i="185"/>
  <c r="K13" i="183" s="1"/>
  <c r="L65" i="185"/>
  <c r="J13" i="183" s="1"/>
  <c r="K65" i="185"/>
  <c r="I13" i="183" s="1"/>
  <c r="J65" i="185"/>
  <c r="H13" i="183" s="1"/>
  <c r="N59" i="185"/>
  <c r="L16" i="183" s="1"/>
  <c r="M59" i="185"/>
  <c r="K16" i="183" s="1"/>
  <c r="L59" i="185"/>
  <c r="J16" i="183" s="1"/>
  <c r="K59" i="185"/>
  <c r="I16" i="183" s="1"/>
  <c r="J59" i="185"/>
  <c r="H16" i="183" s="1"/>
  <c r="N53" i="185"/>
  <c r="L12" i="183" s="1"/>
  <c r="M53" i="185"/>
  <c r="K12" i="183" s="1"/>
  <c r="L53" i="185"/>
  <c r="J12" i="183" s="1"/>
  <c r="K53" i="185"/>
  <c r="I12" i="183" s="1"/>
  <c r="J53" i="185"/>
  <c r="H12" i="183" s="1"/>
  <c r="N47" i="185"/>
  <c r="L14" i="183" s="1"/>
  <c r="M47" i="185"/>
  <c r="K14" i="183" s="1"/>
  <c r="L47" i="185"/>
  <c r="J14" i="183" s="1"/>
  <c r="K47" i="185"/>
  <c r="I14" i="183" s="1"/>
  <c r="J47" i="185"/>
  <c r="H14" i="183" s="1"/>
  <c r="N41" i="185"/>
  <c r="L11" i="183" s="1"/>
  <c r="M41" i="185"/>
  <c r="K11" i="183" s="1"/>
  <c r="L41" i="185"/>
  <c r="J11" i="183" s="1"/>
  <c r="K41" i="185"/>
  <c r="I11" i="183" s="1"/>
  <c r="J41" i="185"/>
  <c r="H11" i="183" s="1"/>
  <c r="N35" i="185"/>
  <c r="L19" i="183" s="1"/>
  <c r="M35" i="185"/>
  <c r="K19" i="183" s="1"/>
  <c r="L35" i="185"/>
  <c r="J19" i="183" s="1"/>
  <c r="K35" i="185"/>
  <c r="I19" i="183" s="1"/>
  <c r="J35" i="185"/>
  <c r="H19" i="183" s="1"/>
  <c r="N29" i="185"/>
  <c r="L10" i="183" s="1"/>
  <c r="M29" i="185"/>
  <c r="K10" i="183" s="1"/>
  <c r="L29" i="185"/>
  <c r="J10" i="183" s="1"/>
  <c r="K29" i="185"/>
  <c r="I10" i="183" s="1"/>
  <c r="J29" i="185"/>
  <c r="H10" i="183" s="1"/>
  <c r="N23" i="185"/>
  <c r="L18" i="183" s="1"/>
  <c r="M23" i="185"/>
  <c r="K18" i="183" s="1"/>
  <c r="L23" i="185"/>
  <c r="J18" i="183" s="1"/>
  <c r="K23" i="185"/>
  <c r="I18" i="183" s="1"/>
  <c r="J23" i="185"/>
  <c r="H18" i="183" s="1"/>
  <c r="N17" i="185"/>
  <c r="L17" i="183" s="1"/>
  <c r="M17" i="185"/>
  <c r="K17" i="183" s="1"/>
  <c r="L17" i="185"/>
  <c r="J17" i="183" s="1"/>
  <c r="K17" i="185"/>
  <c r="I17" i="183" s="1"/>
  <c r="J17" i="185"/>
  <c r="H17" i="183" s="1"/>
  <c r="N11" i="185"/>
  <c r="L9" i="183" s="1"/>
  <c r="M11" i="185"/>
  <c r="K9" i="183" s="1"/>
  <c r="L11" i="185"/>
  <c r="J9" i="183" s="1"/>
  <c r="K11" i="185"/>
  <c r="I9" i="183" s="1"/>
  <c r="J11" i="185"/>
  <c r="H9" i="183" s="1"/>
  <c r="L82" i="183"/>
  <c r="K82" i="183"/>
  <c r="J82" i="183"/>
  <c r="I82" i="183"/>
  <c r="H82" i="183"/>
  <c r="K81" i="183"/>
  <c r="G188" i="194" l="1"/>
  <c r="G91" i="194" s="1"/>
  <c r="H46" i="184" s="1"/>
  <c r="H40" i="184"/>
  <c r="K142" i="194"/>
  <c r="K157" i="194"/>
  <c r="K158" i="194" s="1"/>
  <c r="K90" i="194" s="1"/>
  <c r="L45" i="184" s="1"/>
  <c r="I88" i="194"/>
  <c r="J43" i="184" s="1"/>
  <c r="I87" i="194"/>
  <c r="J42" i="184" s="1"/>
  <c r="H157" i="194"/>
  <c r="H158" i="194" s="1"/>
  <c r="H90" i="194" s="1"/>
  <c r="I45" i="184" s="1"/>
  <c r="J88" i="194"/>
  <c r="K43" i="184" s="1"/>
  <c r="G157" i="194"/>
  <c r="G158" i="194" s="1"/>
  <c r="G90" i="194" s="1"/>
  <c r="H45" i="184" s="1"/>
  <c r="J87" i="194"/>
  <c r="K42" i="184" s="1"/>
  <c r="H88" i="194"/>
  <c r="I43" i="184" s="1"/>
  <c r="K88" i="194"/>
  <c r="L43" i="184" s="1"/>
  <c r="K87" i="194"/>
  <c r="L42" i="184" s="1"/>
  <c r="H87" i="194"/>
  <c r="I42" i="184" s="1"/>
  <c r="I157" i="194"/>
  <c r="I158" i="194" s="1"/>
  <c r="I90" i="194" s="1"/>
  <c r="J45" i="184" s="1"/>
  <c r="J224" i="194"/>
  <c r="J186" i="194" s="1"/>
  <c r="J157" i="194"/>
  <c r="J158" i="194" s="1"/>
  <c r="J90" i="194" s="1"/>
  <c r="K45" i="184" s="1"/>
  <c r="J207" i="194"/>
  <c r="J185" i="194" s="1"/>
  <c r="H51" i="183" a="1"/>
  <c r="H207" i="194"/>
  <c r="H185" i="194" s="1"/>
  <c r="H188" i="194" s="1"/>
  <c r="H19" i="184"/>
  <c r="I28" i="194"/>
  <c r="I31" i="194" s="1"/>
  <c r="I11" i="194" s="1"/>
  <c r="J37" i="184" s="1"/>
  <c r="G205" i="194"/>
  <c r="H70" i="187"/>
  <c r="G28" i="191" s="1"/>
  <c r="H23" i="188"/>
  <c r="H17" i="184" s="1"/>
  <c r="H64" i="187"/>
  <c r="H33" i="183" s="1"/>
  <c r="H18" i="187"/>
  <c r="H34" i="183" s="1"/>
  <c r="H48" i="183" a="1"/>
  <c r="H48" i="183" s="1"/>
  <c r="G29" i="192" a="1"/>
  <c r="H49" i="183" a="1"/>
  <c r="H49" i="183" s="1"/>
  <c r="H59" i="183" a="1"/>
  <c r="H59" i="183" s="1"/>
  <c r="H56" i="183" a="1"/>
  <c r="H58" i="183" a="1"/>
  <c r="H58" i="183" s="1"/>
  <c r="H57" i="183" a="1"/>
  <c r="H57" i="183" s="1"/>
  <c r="K28" i="194"/>
  <c r="K31" i="194" s="1"/>
  <c r="K11" i="194" s="1"/>
  <c r="L37" i="184" s="1"/>
  <c r="I8" i="193"/>
  <c r="H80" i="183" s="1"/>
  <c r="K205" i="194"/>
  <c r="K207" i="194"/>
  <c r="K185" i="194" s="1"/>
  <c r="K188" i="194" s="1"/>
  <c r="I207" i="194"/>
  <c r="I185" i="194" s="1"/>
  <c r="I188" i="194" s="1"/>
  <c r="G142" i="194"/>
  <c r="G144" i="194" s="1"/>
  <c r="H142" i="194"/>
  <c r="J188" i="194" l="1"/>
  <c r="J91" i="194" s="1"/>
  <c r="K46" i="184" s="1"/>
  <c r="H144" i="194"/>
  <c r="I144" i="194" s="1"/>
  <c r="J144" i="194" s="1"/>
  <c r="K144" i="194" s="1"/>
  <c r="G129" i="194"/>
  <c r="G130" i="194" s="1"/>
  <c r="G89" i="194" s="1"/>
  <c r="H44" i="184" s="1"/>
  <c r="H91" i="194"/>
  <c r="I46" i="184" s="1"/>
  <c r="H28" i="194"/>
  <c r="H31" i="194" s="1"/>
  <c r="H11" i="194" s="1"/>
  <c r="J70" i="187"/>
  <c r="I28" i="191" s="1"/>
  <c r="I91" i="194"/>
  <c r="J46" i="184" s="1"/>
  <c r="J28" i="194"/>
  <c r="J31" i="194" s="1"/>
  <c r="J11" i="194" s="1"/>
  <c r="K37" i="184" s="1"/>
  <c r="K91" i="194"/>
  <c r="L46" i="184" s="1"/>
  <c r="L19" i="184"/>
  <c r="K19" i="184"/>
  <c r="J19" i="184"/>
  <c r="I19" i="184"/>
  <c r="I70" i="187"/>
  <c r="H28" i="191" s="1"/>
  <c r="K70" i="187"/>
  <c r="K36" i="183" s="1"/>
  <c r="H36" i="183"/>
  <c r="L70" i="187"/>
  <c r="K28" i="191" s="1"/>
  <c r="K64" i="187"/>
  <c r="J27" i="191" s="1"/>
  <c r="I64" i="187"/>
  <c r="H27" i="191" s="1"/>
  <c r="L64" i="187"/>
  <c r="G27" i="191"/>
  <c r="K23" i="188"/>
  <c r="K17" i="184" s="1"/>
  <c r="I18" i="187"/>
  <c r="I34" i="183" s="1"/>
  <c r="J18" i="187"/>
  <c r="J34" i="183" s="1"/>
  <c r="I23" i="188"/>
  <c r="I17" i="184" s="1"/>
  <c r="L18" i="187"/>
  <c r="L34" i="183" s="1"/>
  <c r="K18" i="187"/>
  <c r="K34" i="183" s="1"/>
  <c r="J64" i="187"/>
  <c r="I27" i="191" s="1"/>
  <c r="L23" i="188"/>
  <c r="L17" i="184" s="1"/>
  <c r="J23" i="188"/>
  <c r="J17" i="184" s="1"/>
  <c r="I53" i="195"/>
  <c r="J53" i="195"/>
  <c r="J69" i="195" s="1"/>
  <c r="G29" i="192"/>
  <c r="G30" i="192" s="1"/>
  <c r="G16" i="192" s="1"/>
  <c r="G17" i="192" s="1"/>
  <c r="G8" i="192" s="1"/>
  <c r="H75" i="183" s="1"/>
  <c r="K30" i="192"/>
  <c r="K16" i="192" s="1"/>
  <c r="K17" i="192" s="1"/>
  <c r="K8" i="192" s="1"/>
  <c r="L75" i="183" s="1"/>
  <c r="J30" i="192"/>
  <c r="J16" i="192" s="1"/>
  <c r="J17" i="192" s="1"/>
  <c r="J8" i="192" s="1"/>
  <c r="K75" i="183" s="1"/>
  <c r="I30" i="192"/>
  <c r="I16" i="192" s="1"/>
  <c r="I17" i="192" s="1"/>
  <c r="I8" i="192" s="1"/>
  <c r="J75" i="183" s="1"/>
  <c r="H30" i="192"/>
  <c r="H16" i="192" s="1"/>
  <c r="H17" i="192" s="1"/>
  <c r="H8" i="192" s="1"/>
  <c r="I75" i="183" s="1"/>
  <c r="H24" i="187"/>
  <c r="H35" i="183" s="1"/>
  <c r="L24" i="187"/>
  <c r="L35" i="183" s="1"/>
  <c r="K24" i="187"/>
  <c r="K35" i="183" s="1"/>
  <c r="J24" i="187"/>
  <c r="J35" i="183" s="1"/>
  <c r="I24" i="187"/>
  <c r="I35" i="183" s="1"/>
  <c r="L53" i="195"/>
  <c r="K53" i="195"/>
  <c r="M53" i="195"/>
  <c r="H87" i="187"/>
  <c r="H28" i="183" s="1"/>
  <c r="L87" i="187"/>
  <c r="L28" i="183" s="1"/>
  <c r="K87" i="187"/>
  <c r="K28" i="183" s="1"/>
  <c r="J87" i="187"/>
  <c r="J28" i="183" s="1"/>
  <c r="I87" i="187"/>
  <c r="I28" i="183" s="1"/>
  <c r="H56" i="183"/>
  <c r="I52" i="195" s="1"/>
  <c r="M52" i="195"/>
  <c r="L52" i="195"/>
  <c r="K52" i="195"/>
  <c r="J52" i="195"/>
  <c r="H30" i="187"/>
  <c r="L30" i="187"/>
  <c r="I30" i="187"/>
  <c r="K30" i="187"/>
  <c r="J30" i="187"/>
  <c r="H11" i="187"/>
  <c r="H23" i="183" s="1"/>
  <c r="K11" i="187"/>
  <c r="K23" i="183" s="1"/>
  <c r="J11" i="187"/>
  <c r="J23" i="183" s="1"/>
  <c r="I11" i="187"/>
  <c r="I23" i="183" s="1"/>
  <c r="L11" i="187"/>
  <c r="L23" i="183" s="1"/>
  <c r="H51" i="183"/>
  <c r="I55" i="195" s="1"/>
  <c r="M55" i="195"/>
  <c r="L55" i="195"/>
  <c r="K55" i="195"/>
  <c r="J55" i="195"/>
  <c r="H36" i="187"/>
  <c r="L36" i="187"/>
  <c r="K36" i="187"/>
  <c r="J36" i="187"/>
  <c r="I36" i="187"/>
  <c r="H58" i="187"/>
  <c r="J58" i="187"/>
  <c r="K58" i="187"/>
  <c r="I58" i="187"/>
  <c r="L58" i="187"/>
  <c r="H25" i="183"/>
  <c r="J25" i="183"/>
  <c r="K25" i="183"/>
  <c r="I25" i="183"/>
  <c r="L25" i="183"/>
  <c r="H30" i="183"/>
  <c r="J30" i="183"/>
  <c r="I30" i="183"/>
  <c r="K30" i="183"/>
  <c r="L30" i="183"/>
  <c r="H11" i="188"/>
  <c r="H15" i="184" s="1"/>
  <c r="I11" i="188"/>
  <c r="I15" i="184" s="1"/>
  <c r="J11" i="188"/>
  <c r="J15" i="184" s="1"/>
  <c r="L11" i="188"/>
  <c r="L15" i="184" s="1"/>
  <c r="K11" i="188"/>
  <c r="K15" i="184" s="1"/>
  <c r="L29" i="183"/>
  <c r="K29" i="183"/>
  <c r="J29" i="183"/>
  <c r="I29" i="183"/>
  <c r="H37" i="188"/>
  <c r="H18" i="184" s="1"/>
  <c r="J37" i="188"/>
  <c r="J18" i="184" s="1"/>
  <c r="I37" i="188"/>
  <c r="I18" i="184" s="1"/>
  <c r="K37" i="188"/>
  <c r="K18" i="184" s="1"/>
  <c r="L37" i="188"/>
  <c r="L18" i="184" s="1"/>
  <c r="H76" i="187"/>
  <c r="K76" i="187"/>
  <c r="J76" i="187"/>
  <c r="I76" i="187"/>
  <c r="L76" i="187"/>
  <c r="H17" i="188"/>
  <c r="H16" i="184" s="1"/>
  <c r="L17" i="188"/>
  <c r="L16" i="184" s="1"/>
  <c r="K17" i="188"/>
  <c r="K16" i="184" s="1"/>
  <c r="J17" i="188"/>
  <c r="J16" i="184" s="1"/>
  <c r="I17" i="188"/>
  <c r="I16" i="184" s="1"/>
  <c r="J33" i="183"/>
  <c r="I27" i="183"/>
  <c r="J27" i="183"/>
  <c r="K30" i="191"/>
  <c r="J30" i="191"/>
  <c r="L27" i="183"/>
  <c r="H30" i="191"/>
  <c r="I30" i="191"/>
  <c r="K27" i="183"/>
  <c r="K25" i="191"/>
  <c r="L24" i="183"/>
  <c r="J25" i="191"/>
  <c r="K24" i="183"/>
  <c r="I25" i="191"/>
  <c r="H25" i="191"/>
  <c r="J24" i="183"/>
  <c r="I24" i="183"/>
  <c r="I14" i="194"/>
  <c r="K14" i="194"/>
  <c r="H129" i="194" l="1"/>
  <c r="H130" i="194" s="1"/>
  <c r="H89" i="194" s="1"/>
  <c r="I44" i="184" s="1"/>
  <c r="J36" i="183"/>
  <c r="K129" i="194"/>
  <c r="I33" i="183"/>
  <c r="I37" i="184"/>
  <c r="H14" i="194"/>
  <c r="I36" i="183"/>
  <c r="J14" i="194"/>
  <c r="J28" i="191"/>
  <c r="L36" i="183"/>
  <c r="K33" i="183"/>
  <c r="K27" i="191"/>
  <c r="L33" i="183"/>
  <c r="J81" i="195"/>
  <c r="J87" i="195"/>
  <c r="J75" i="195"/>
  <c r="J93" i="195"/>
  <c r="J63" i="195"/>
  <c r="I81" i="195"/>
  <c r="I63" i="195"/>
  <c r="I87" i="195"/>
  <c r="I69" i="195"/>
  <c r="I75" i="195"/>
  <c r="I93" i="195"/>
  <c r="M93" i="195"/>
  <c r="M81" i="195"/>
  <c r="M69" i="195"/>
  <c r="M87" i="195"/>
  <c r="M63" i="195"/>
  <c r="M75" i="195"/>
  <c r="K75" i="195"/>
  <c r="K87" i="195"/>
  <c r="K63" i="195"/>
  <c r="K93" i="195"/>
  <c r="K81" i="195"/>
  <c r="K69" i="195"/>
  <c r="L87" i="195"/>
  <c r="L75" i="195"/>
  <c r="L69" i="195"/>
  <c r="L63" i="195"/>
  <c r="L81" i="195"/>
  <c r="L93" i="195"/>
  <c r="G29" i="191"/>
  <c r="H37" i="183"/>
  <c r="G26" i="191"/>
  <c r="H31" i="183"/>
  <c r="L95" i="195"/>
  <c r="L77" i="195"/>
  <c r="L71" i="195"/>
  <c r="L65" i="195"/>
  <c r="L83" i="195"/>
  <c r="L89" i="195"/>
  <c r="I23" i="191"/>
  <c r="J32" i="183"/>
  <c r="L74" i="195"/>
  <c r="L68" i="195"/>
  <c r="L62" i="195"/>
  <c r="L86" i="195"/>
  <c r="L92" i="195"/>
  <c r="L80" i="195"/>
  <c r="I26" i="191"/>
  <c r="J31" i="183"/>
  <c r="K95" i="195"/>
  <c r="K71" i="195"/>
  <c r="K77" i="195"/>
  <c r="K83" i="195"/>
  <c r="K65" i="195"/>
  <c r="K89" i="195"/>
  <c r="H24" i="191"/>
  <c r="I26" i="183"/>
  <c r="M77" i="195"/>
  <c r="M95" i="195"/>
  <c r="M65" i="195"/>
  <c r="M83" i="195"/>
  <c r="M89" i="195"/>
  <c r="M71" i="195"/>
  <c r="J23" i="191"/>
  <c r="K32" i="183"/>
  <c r="M92" i="195"/>
  <c r="M68" i="195"/>
  <c r="M74" i="195"/>
  <c r="M86" i="195"/>
  <c r="M80" i="195"/>
  <c r="M62" i="195"/>
  <c r="K92" i="195"/>
  <c r="K62" i="195"/>
  <c r="K68" i="195"/>
  <c r="K74" i="195"/>
  <c r="K80" i="195"/>
  <c r="K86" i="195"/>
  <c r="I24" i="191"/>
  <c r="J26" i="183"/>
  <c r="I83" i="195"/>
  <c r="I77" i="195"/>
  <c r="I65" i="195"/>
  <c r="I95" i="195"/>
  <c r="I89" i="195"/>
  <c r="I71" i="195"/>
  <c r="H23" i="191"/>
  <c r="I32" i="183"/>
  <c r="I92" i="195"/>
  <c r="I74" i="195"/>
  <c r="I86" i="195"/>
  <c r="I62" i="195"/>
  <c r="I68" i="195"/>
  <c r="I80" i="195"/>
  <c r="J24" i="191"/>
  <c r="K26" i="183"/>
  <c r="K23" i="191"/>
  <c r="L32" i="183"/>
  <c r="G25" i="191"/>
  <c r="H24" i="183"/>
  <c r="G30" i="191"/>
  <c r="H27" i="183"/>
  <c r="K29" i="191"/>
  <c r="L37" i="183"/>
  <c r="K26" i="191"/>
  <c r="L31" i="183"/>
  <c r="K24" i="191"/>
  <c r="L26" i="183"/>
  <c r="G23" i="191"/>
  <c r="H32" i="183"/>
  <c r="J29" i="191"/>
  <c r="K37" i="183"/>
  <c r="H29" i="191"/>
  <c r="I37" i="183"/>
  <c r="H26" i="191"/>
  <c r="I31" i="183"/>
  <c r="G24" i="191"/>
  <c r="H26" i="183"/>
  <c r="I29" i="191"/>
  <c r="J37" i="183"/>
  <c r="J26" i="191"/>
  <c r="K31" i="183"/>
  <c r="J89" i="195"/>
  <c r="J71" i="195"/>
  <c r="J77" i="195"/>
  <c r="J65" i="195"/>
  <c r="J83" i="195"/>
  <c r="J95" i="195"/>
  <c r="J92" i="195"/>
  <c r="J86" i="195"/>
  <c r="J80" i="195"/>
  <c r="J62" i="195"/>
  <c r="J68" i="195"/>
  <c r="J74" i="195"/>
  <c r="H92" i="194" l="1"/>
  <c r="I129" i="194"/>
  <c r="I130" i="194" s="1"/>
  <c r="I89" i="194" s="1"/>
  <c r="J44" i="184" s="1"/>
  <c r="K31" i="191"/>
  <c r="K13" i="191" s="1"/>
  <c r="K16" i="191" s="1"/>
  <c r="L38" i="183" s="1"/>
  <c r="I31" i="191"/>
  <c r="I13" i="191" s="1"/>
  <c r="I16" i="191" s="1"/>
  <c r="J38" i="183" s="1"/>
  <c r="H31" i="191"/>
  <c r="H13" i="191" s="1"/>
  <c r="H16" i="191" s="1"/>
  <c r="I38" i="183" s="1"/>
  <c r="G31" i="191"/>
  <c r="G13" i="191" s="1"/>
  <c r="G16" i="191" s="1"/>
  <c r="H38" i="183" s="1"/>
  <c r="J31" i="191"/>
  <c r="J13" i="191" s="1"/>
  <c r="J16" i="191" s="1"/>
  <c r="K38" i="183" s="1"/>
  <c r="J129" i="194"/>
  <c r="J130" i="194" s="1"/>
  <c r="J89" i="194" s="1"/>
  <c r="K44" i="184" s="1"/>
  <c r="K130" i="194"/>
  <c r="K89" i="194" s="1"/>
  <c r="L44" i="184" s="1"/>
  <c r="I92" i="194" l="1"/>
  <c r="K92" i="194"/>
  <c r="J92" i="194"/>
  <c r="AE87" i="81" l="1"/>
  <c r="AF87" i="81"/>
  <c r="AF28" i="199" s="1"/>
  <c r="AG87" i="81"/>
  <c r="AG28" i="199" s="1"/>
  <c r="AH87" i="81"/>
  <c r="AH28" i="199" s="1"/>
  <c r="AI87" i="81"/>
  <c r="AI28" i="199" s="1"/>
  <c r="AE28" i="199" l="1"/>
  <c r="AE42" i="65"/>
  <c r="H50" i="183" a="1"/>
  <c r="H26" i="184" a="1"/>
  <c r="AE25" i="65"/>
  <c r="AF25" i="65"/>
  <c r="AG25" i="65"/>
  <c r="AH25" i="65"/>
  <c r="AI25" i="65"/>
  <c r="AE27" i="65"/>
  <c r="AF27" i="65"/>
  <c r="AG27" i="65"/>
  <c r="AH27" i="65"/>
  <c r="AI27" i="65"/>
  <c r="AE29" i="65"/>
  <c r="AF29" i="65"/>
  <c r="AG29" i="65"/>
  <c r="AH29" i="65"/>
  <c r="AI29" i="65"/>
  <c r="AE31" i="65"/>
  <c r="AF31" i="65"/>
  <c r="AG31" i="65"/>
  <c r="AH31" i="65"/>
  <c r="AI31" i="65"/>
  <c r="AE33" i="65"/>
  <c r="AF33" i="65"/>
  <c r="AG33" i="65"/>
  <c r="AH33" i="65"/>
  <c r="AI33" i="65"/>
  <c r="AE38" i="65"/>
  <c r="AE36" i="65"/>
  <c r="AF36" i="65"/>
  <c r="AG36" i="65"/>
  <c r="AH36" i="65"/>
  <c r="AI36" i="65"/>
  <c r="AE39" i="65"/>
  <c r="AF39" i="65"/>
  <c r="AG39" i="65"/>
  <c r="AH39" i="65"/>
  <c r="AI39" i="65"/>
  <c r="AE26" i="65"/>
  <c r="L180" i="81"/>
  <c r="L179" i="81"/>
  <c r="L178" i="81"/>
  <c r="L177" i="81"/>
  <c r="L176" i="81"/>
  <c r="L162" i="81"/>
  <c r="L161" i="81"/>
  <c r="L160" i="81"/>
  <c r="L159" i="81"/>
  <c r="L158" i="81"/>
  <c r="L157" i="81"/>
  <c r="L156" i="81"/>
  <c r="L53" i="81"/>
  <c r="L52" i="81"/>
  <c r="L51" i="81"/>
  <c r="L50" i="81"/>
  <c r="L49" i="81"/>
  <c r="L48" i="81"/>
  <c r="L47" i="81"/>
  <c r="L43" i="81"/>
  <c r="L42" i="81"/>
  <c r="L41" i="81"/>
  <c r="L40" i="81"/>
  <c r="A2" i="182"/>
  <c r="A1" i="182"/>
  <c r="A2" i="11"/>
  <c r="A2" i="10"/>
  <c r="AI43" i="199" l="1"/>
  <c r="AH43" i="199"/>
  <c r="AG43" i="199"/>
  <c r="AF43" i="199"/>
  <c r="AE43" i="199"/>
  <c r="AE13" i="199"/>
  <c r="AE18" i="65"/>
  <c r="AE14" i="199"/>
  <c r="AF41" i="65"/>
  <c r="AF27" i="199"/>
  <c r="AI34" i="65"/>
  <c r="AI22" i="199"/>
  <c r="AH32" i="65"/>
  <c r="AH21" i="199"/>
  <c r="AG30" i="65"/>
  <c r="AG20" i="199"/>
  <c r="AF28" i="65"/>
  <c r="AF19" i="199"/>
  <c r="AG32" i="65"/>
  <c r="AG21" i="199"/>
  <c r="AF30" i="65"/>
  <c r="AF20" i="199"/>
  <c r="AE28" i="65"/>
  <c r="AE19" i="199"/>
  <c r="AI37" i="65"/>
  <c r="AI23" i="199"/>
  <c r="AH34" i="65"/>
  <c r="AH22" i="199"/>
  <c r="AI40" i="65"/>
  <c r="AI24" i="199"/>
  <c r="AH37" i="65"/>
  <c r="AH23" i="199"/>
  <c r="AG34" i="65"/>
  <c r="AG22" i="199"/>
  <c r="AF32" i="65"/>
  <c r="AF21" i="199"/>
  <c r="AE30" i="65"/>
  <c r="AE20" i="199"/>
  <c r="AE41" i="65"/>
  <c r="AE27" i="199"/>
  <c r="AH40" i="65"/>
  <c r="AH24" i="199"/>
  <c r="AG37" i="65"/>
  <c r="AG23" i="199"/>
  <c r="AI35" i="65"/>
  <c r="AI25" i="199"/>
  <c r="AF34" i="65"/>
  <c r="AF22" i="199"/>
  <c r="AE32" i="65"/>
  <c r="AE21" i="199"/>
  <c r="AI26" i="65"/>
  <c r="AI18" i="199"/>
  <c r="AH26" i="65"/>
  <c r="AH18" i="199"/>
  <c r="AG40" i="65"/>
  <c r="AG24" i="199"/>
  <c r="AI38" i="65"/>
  <c r="AI26" i="199"/>
  <c r="AF37" i="65"/>
  <c r="AF23" i="199"/>
  <c r="AH35" i="65"/>
  <c r="AH25" i="199"/>
  <c r="AE34" i="65"/>
  <c r="AE22" i="199"/>
  <c r="AG26" i="65"/>
  <c r="AG18" i="199"/>
  <c r="AI41" i="65"/>
  <c r="AI27" i="199"/>
  <c r="AF40" i="65"/>
  <c r="AF24" i="199"/>
  <c r="AH38" i="65"/>
  <c r="AH26" i="199"/>
  <c r="AE37" i="65"/>
  <c r="AE23" i="199"/>
  <c r="AG35" i="65"/>
  <c r="AG25" i="199"/>
  <c r="AI28" i="65"/>
  <c r="AI19" i="199"/>
  <c r="AF26" i="65"/>
  <c r="AF18" i="199"/>
  <c r="AH41" i="65"/>
  <c r="AH27" i="199"/>
  <c r="AE40" i="65"/>
  <c r="AE24" i="199"/>
  <c r="AG38" i="65"/>
  <c r="AG26" i="199"/>
  <c r="AF35" i="65"/>
  <c r="AF25" i="199"/>
  <c r="AI30" i="65"/>
  <c r="AI20" i="199"/>
  <c r="AH28" i="65"/>
  <c r="AH19" i="199"/>
  <c r="AG41" i="65"/>
  <c r="AG27" i="199"/>
  <c r="AF38" i="65"/>
  <c r="AF26" i="199"/>
  <c r="AE35" i="65"/>
  <c r="AE25" i="199"/>
  <c r="AI32" i="65"/>
  <c r="AI21" i="199"/>
  <c r="AH30" i="65"/>
  <c r="AH20" i="199"/>
  <c r="AG28" i="65"/>
  <c r="AG19" i="199"/>
  <c r="AG78" i="65"/>
  <c r="AE77" i="65"/>
  <c r="AH78" i="65"/>
  <c r="AF77" i="65"/>
  <c r="AI78" i="65"/>
  <c r="AG77" i="65"/>
  <c r="AE78" i="65"/>
  <c r="AH77" i="65"/>
  <c r="AF78" i="65"/>
  <c r="AI77" i="65"/>
  <c r="AI64" i="65"/>
  <c r="AF64" i="65"/>
  <c r="AC18" i="182" s="1"/>
  <c r="AE64" i="65"/>
  <c r="AB18" i="182" s="1"/>
  <c r="AG64" i="65"/>
  <c r="AH64" i="65"/>
  <c r="AG45" i="65"/>
  <c r="AF45" i="65"/>
  <c r="AI45" i="65"/>
  <c r="AH45" i="65"/>
  <c r="AE45" i="65"/>
  <c r="AF42" i="65"/>
  <c r="AG42" i="65"/>
  <c r="AI42" i="65"/>
  <c r="AH42" i="65"/>
  <c r="AG17" i="65"/>
  <c r="AF17" i="65"/>
  <c r="AI16" i="65"/>
  <c r="AH16" i="65"/>
  <c r="AG16" i="65"/>
  <c r="AI17" i="65"/>
  <c r="AF16" i="65"/>
  <c r="AE17" i="65"/>
  <c r="AH17" i="65"/>
  <c r="AE16" i="65"/>
  <c r="AI15" i="65"/>
  <c r="AE15" i="65"/>
  <c r="AF15" i="65"/>
  <c r="AH15" i="65"/>
  <c r="AG15" i="65"/>
  <c r="AI23" i="65"/>
  <c r="AH20" i="65"/>
  <c r="AG20" i="65"/>
  <c r="AE20" i="65"/>
  <c r="AH24" i="65"/>
  <c r="AE23" i="65"/>
  <c r="AG24" i="65"/>
  <c r="AG23" i="65"/>
  <c r="AF23" i="65"/>
  <c r="AF24" i="65"/>
  <c r="AH23" i="65"/>
  <c r="AE24" i="65"/>
  <c r="AI20" i="65"/>
  <c r="AI24" i="65"/>
  <c r="K54" i="195"/>
  <c r="L54" i="195"/>
  <c r="J54" i="195"/>
  <c r="H50" i="183"/>
  <c r="I54" i="195" s="1"/>
  <c r="M54" i="195"/>
  <c r="M26" i="196"/>
  <c r="K26" i="196"/>
  <c r="J26" i="196"/>
  <c r="H26" i="184"/>
  <c r="I26" i="196" s="1"/>
  <c r="L26" i="196"/>
  <c r="H27" i="184" a="1"/>
  <c r="J27" i="196" s="1"/>
  <c r="G40" i="194"/>
  <c r="G12" i="194" s="1"/>
  <c r="G34" i="115"/>
  <c r="A2" i="181"/>
  <c r="A1" i="181"/>
  <c r="A1" i="180"/>
  <c r="A2" i="179"/>
  <c r="A1" i="179"/>
  <c r="A2" i="178"/>
  <c r="A1" i="178"/>
  <c r="AI21" i="180"/>
  <c r="AI74" i="178"/>
  <c r="AF76" i="182"/>
  <c r="M19" i="193" s="1"/>
  <c r="M23" i="193" s="1"/>
  <c r="M8" i="193" s="1"/>
  <c r="L80" i="183" s="1"/>
  <c r="AE76" i="182"/>
  <c r="L19" i="193" s="1"/>
  <c r="L23" i="193" s="1"/>
  <c r="L8" i="193" s="1"/>
  <c r="K80" i="183" s="1"/>
  <c r="AC19" i="182" l="1"/>
  <c r="AF15" i="155"/>
  <c r="AF13" i="155"/>
  <c r="AC11" i="182"/>
  <c r="AB79" i="182"/>
  <c r="I34" i="193" s="1"/>
  <c r="I47" i="193" s="1"/>
  <c r="I9" i="193" s="1"/>
  <c r="H81" i="183" s="1"/>
  <c r="H38" i="184"/>
  <c r="AB11" i="182"/>
  <c r="AE15" i="155"/>
  <c r="AB19" i="182"/>
  <c r="AE13" i="155"/>
  <c r="AE35" i="155" s="1"/>
  <c r="H54" i="183" a="1"/>
  <c r="H54" i="183" s="1"/>
  <c r="M70" i="195"/>
  <c r="M94" i="195"/>
  <c r="M82" i="195"/>
  <c r="M76" i="195"/>
  <c r="M64" i="195"/>
  <c r="M88" i="195"/>
  <c r="I94" i="195"/>
  <c r="I70" i="195"/>
  <c r="I88" i="195"/>
  <c r="I64" i="195"/>
  <c r="I76" i="195"/>
  <c r="I82" i="195"/>
  <c r="J64" i="195"/>
  <c r="J94" i="195"/>
  <c r="J82" i="195"/>
  <c r="J88" i="195"/>
  <c r="J70" i="195"/>
  <c r="J76" i="195"/>
  <c r="L70" i="195"/>
  <c r="L82" i="195"/>
  <c r="L76" i="195"/>
  <c r="L88" i="195"/>
  <c r="L94" i="195"/>
  <c r="L64" i="195"/>
  <c r="K88" i="195"/>
  <c r="K64" i="195"/>
  <c r="K76" i="195"/>
  <c r="K70" i="195"/>
  <c r="K94" i="195"/>
  <c r="K82" i="195"/>
  <c r="AM86" i="178"/>
  <c r="AM85" i="178" s="1"/>
  <c r="AD76" i="182"/>
  <c r="K19" i="193" s="1"/>
  <c r="K23" i="193" s="1"/>
  <c r="AI79" i="178"/>
  <c r="L32" i="196"/>
  <c r="L34" i="196"/>
  <c r="L40" i="196"/>
  <c r="L38" i="196"/>
  <c r="L42" i="196"/>
  <c r="L36" i="196"/>
  <c r="I32" i="196"/>
  <c r="I42" i="196"/>
  <c r="I36" i="196"/>
  <c r="I40" i="196"/>
  <c r="I38" i="196"/>
  <c r="I34" i="196"/>
  <c r="J40" i="196"/>
  <c r="J32" i="196"/>
  <c r="J42" i="196"/>
  <c r="J34" i="196"/>
  <c r="J36" i="196"/>
  <c r="J38" i="196"/>
  <c r="K34" i="196"/>
  <c r="K32" i="196"/>
  <c r="K38" i="196"/>
  <c r="K36" i="196"/>
  <c r="K42" i="196"/>
  <c r="K40" i="196"/>
  <c r="M38" i="196"/>
  <c r="M36" i="196"/>
  <c r="M42" i="196"/>
  <c r="M34" i="196"/>
  <c r="M40" i="196"/>
  <c r="M32" i="196"/>
  <c r="M27" i="196"/>
  <c r="M33" i="196" s="1"/>
  <c r="K27" i="196"/>
  <c r="L27" i="196"/>
  <c r="L28" i="196" s="1"/>
  <c r="H27" i="184"/>
  <c r="I27" i="196" s="1"/>
  <c r="I41" i="196" s="1"/>
  <c r="J35" i="196"/>
  <c r="J33" i="196"/>
  <c r="J37" i="196"/>
  <c r="J28" i="196"/>
  <c r="J39" i="196"/>
  <c r="J41" i="196"/>
  <c r="J43" i="196"/>
  <c r="AI86" i="178"/>
  <c r="AI85" i="178" s="1"/>
  <c r="AJ86" i="178"/>
  <c r="AJ85" i="178" s="1"/>
  <c r="AK86" i="178"/>
  <c r="AK85" i="178" s="1"/>
  <c r="AL86" i="178"/>
  <c r="AL85" i="178" s="1"/>
  <c r="L41" i="196" l="1"/>
  <c r="K8" i="193"/>
  <c r="J80" i="183" s="1"/>
  <c r="K24" i="193"/>
  <c r="J24" i="193"/>
  <c r="M24" i="193"/>
  <c r="L24" i="193"/>
  <c r="I24" i="193"/>
  <c r="L37" i="196"/>
  <c r="M41" i="196"/>
  <c r="M39" i="196"/>
  <c r="M35" i="196"/>
  <c r="M43" i="196"/>
  <c r="M28" i="196"/>
  <c r="M37" i="196"/>
  <c r="L43" i="196"/>
  <c r="L35" i="196"/>
  <c r="L33" i="196"/>
  <c r="L39" i="196"/>
  <c r="K37" i="196"/>
  <c r="K39" i="196"/>
  <c r="K41" i="196"/>
  <c r="K43" i="196"/>
  <c r="K33" i="196"/>
  <c r="K28" i="196"/>
  <c r="K35" i="196"/>
  <c r="J50" i="196" a="1"/>
  <c r="J50" i="196" s="1"/>
  <c r="I57" i="184" s="1"/>
  <c r="J48" i="196" a="1"/>
  <c r="J48" i="196" s="1"/>
  <c r="I55" i="184" s="1"/>
  <c r="I39" i="196"/>
  <c r="I33" i="196"/>
  <c r="I35" i="196"/>
  <c r="I28" i="196"/>
  <c r="I43" i="196"/>
  <c r="I37" i="196"/>
  <c r="J47" i="196" a="1"/>
  <c r="J47" i="196" s="1"/>
  <c r="I54" i="184" s="1"/>
  <c r="J52" i="196" a="1"/>
  <c r="J52" i="196" s="1"/>
  <c r="I59" i="184" s="1"/>
  <c r="J51" i="196" a="1"/>
  <c r="J51" i="196" s="1"/>
  <c r="I58" i="184" s="1"/>
  <c r="J49" i="196" a="1"/>
  <c r="J49" i="196" s="1"/>
  <c r="I56" i="184" s="1"/>
  <c r="H46" i="183" a="1"/>
  <c r="K50" i="195" s="1"/>
  <c r="P96" i="92"/>
  <c r="Q96" i="92"/>
  <c r="P97" i="92"/>
  <c r="Q97" i="92"/>
  <c r="P98" i="92"/>
  <c r="Q98" i="92"/>
  <c r="P99" i="92"/>
  <c r="Q99" i="92"/>
  <c r="P100" i="92"/>
  <c r="Q100" i="92"/>
  <c r="P101" i="92"/>
  <c r="Q101" i="92"/>
  <c r="P102" i="92"/>
  <c r="Q102" i="92"/>
  <c r="P103" i="92"/>
  <c r="Q103" i="92"/>
  <c r="P104" i="92"/>
  <c r="Q104" i="92"/>
  <c r="P105" i="92"/>
  <c r="Q105" i="92"/>
  <c r="P106" i="92"/>
  <c r="Q106" i="92"/>
  <c r="P107" i="92"/>
  <c r="Q107" i="92"/>
  <c r="P108" i="92"/>
  <c r="Q108" i="92"/>
  <c r="P109" i="92"/>
  <c r="Q109" i="92"/>
  <c r="P110" i="92"/>
  <c r="Q110" i="92"/>
  <c r="P111" i="92"/>
  <c r="Q111" i="92"/>
  <c r="P112" i="92"/>
  <c r="Q112" i="92"/>
  <c r="P113" i="92"/>
  <c r="Q113" i="92"/>
  <c r="P114" i="92"/>
  <c r="Q114" i="92"/>
  <c r="P115" i="92"/>
  <c r="Q115" i="92"/>
  <c r="P116" i="92"/>
  <c r="Q116" i="92"/>
  <c r="P117" i="92"/>
  <c r="Q117" i="92"/>
  <c r="P118" i="92"/>
  <c r="Q118" i="92"/>
  <c r="P119" i="92"/>
  <c r="Q119" i="92"/>
  <c r="P120" i="92"/>
  <c r="Q120" i="92"/>
  <c r="P121" i="92"/>
  <c r="Q121" i="92"/>
  <c r="P122" i="92"/>
  <c r="Q122" i="92"/>
  <c r="P123" i="92"/>
  <c r="Q123" i="92"/>
  <c r="P124" i="92"/>
  <c r="Q124" i="92"/>
  <c r="P125" i="92"/>
  <c r="Q125" i="92"/>
  <c r="P126" i="92"/>
  <c r="Q126" i="92"/>
  <c r="P127" i="92"/>
  <c r="Q127" i="92"/>
  <c r="P128" i="92"/>
  <c r="Q128" i="92"/>
  <c r="P129" i="92"/>
  <c r="Q129" i="92"/>
  <c r="P130" i="92"/>
  <c r="Q130" i="92"/>
  <c r="P131" i="92"/>
  <c r="Q131" i="92"/>
  <c r="P132" i="92"/>
  <c r="Q132" i="92"/>
  <c r="P133" i="92"/>
  <c r="Q133" i="92"/>
  <c r="P134" i="92"/>
  <c r="Q134" i="92"/>
  <c r="P135" i="92"/>
  <c r="Q135" i="92"/>
  <c r="P136" i="92"/>
  <c r="Q136" i="92"/>
  <c r="P137" i="92"/>
  <c r="Q137" i="92"/>
  <c r="P138" i="92"/>
  <c r="Q138" i="92"/>
  <c r="P139" i="92"/>
  <c r="Q139" i="92"/>
  <c r="P140" i="92"/>
  <c r="Q140" i="92"/>
  <c r="P141" i="92"/>
  <c r="Q141" i="92"/>
  <c r="P142" i="92"/>
  <c r="Q142" i="92"/>
  <c r="P143" i="92"/>
  <c r="Q143" i="92"/>
  <c r="P144" i="92"/>
  <c r="Q144" i="92"/>
  <c r="P145" i="92"/>
  <c r="Q145" i="92"/>
  <c r="P146" i="92"/>
  <c r="Q146" i="92"/>
  <c r="P147" i="92"/>
  <c r="Q147" i="92"/>
  <c r="P148" i="92"/>
  <c r="Q148" i="92"/>
  <c r="P149" i="92"/>
  <c r="Q149" i="92"/>
  <c r="P150" i="92"/>
  <c r="Q150" i="92"/>
  <c r="P151" i="92"/>
  <c r="Q151" i="92"/>
  <c r="P152" i="92"/>
  <c r="Q152" i="92"/>
  <c r="P153" i="92"/>
  <c r="Q153" i="92"/>
  <c r="P154" i="92"/>
  <c r="Q154" i="92"/>
  <c r="P155" i="92"/>
  <c r="Q155" i="92"/>
  <c r="P156" i="92"/>
  <c r="Q156" i="92"/>
  <c r="P157" i="92"/>
  <c r="Q157" i="92"/>
  <c r="Q95" i="92"/>
  <c r="P95" i="92"/>
  <c r="P178" i="92"/>
  <c r="Q178" i="92"/>
  <c r="P179" i="92"/>
  <c r="Q179" i="92"/>
  <c r="P180" i="92"/>
  <c r="Q180" i="92"/>
  <c r="P181" i="92"/>
  <c r="Q181" i="92"/>
  <c r="P182" i="92"/>
  <c r="Q182" i="92"/>
  <c r="P183" i="92"/>
  <c r="Q183" i="92"/>
  <c r="P184" i="92"/>
  <c r="Q184" i="92"/>
  <c r="P185" i="92"/>
  <c r="Q185" i="92"/>
  <c r="P186" i="92"/>
  <c r="Q186" i="92"/>
  <c r="P187" i="92"/>
  <c r="Q187" i="92"/>
  <c r="P188" i="92"/>
  <c r="Q188" i="92"/>
  <c r="P189" i="92"/>
  <c r="Q189" i="92"/>
  <c r="P190" i="92"/>
  <c r="Q190" i="92"/>
  <c r="P191" i="92"/>
  <c r="Q191" i="92"/>
  <c r="P192" i="92"/>
  <c r="Q192" i="92"/>
  <c r="P193" i="92"/>
  <c r="Q193" i="92"/>
  <c r="P194" i="92"/>
  <c r="Q194" i="92"/>
  <c r="P195" i="92"/>
  <c r="Q195" i="92"/>
  <c r="P196" i="92"/>
  <c r="Q196" i="92"/>
  <c r="P197" i="92"/>
  <c r="Q197" i="92"/>
  <c r="P198" i="92"/>
  <c r="Q198" i="92"/>
  <c r="P199" i="92"/>
  <c r="Q199" i="92"/>
  <c r="P200" i="92"/>
  <c r="Q200" i="92"/>
  <c r="P201" i="92"/>
  <c r="Q201" i="92"/>
  <c r="P202" i="92"/>
  <c r="Q202" i="92"/>
  <c r="P203" i="92"/>
  <c r="Q203" i="92"/>
  <c r="P204" i="92"/>
  <c r="Q204" i="92"/>
  <c r="P205" i="92"/>
  <c r="Q205" i="92"/>
  <c r="P206" i="92"/>
  <c r="Q206" i="92"/>
  <c r="P207" i="92"/>
  <c r="Q207" i="92"/>
  <c r="P208" i="92"/>
  <c r="Q208" i="92"/>
  <c r="P209" i="92"/>
  <c r="Q209" i="92"/>
  <c r="P210" i="92"/>
  <c r="Q210" i="92"/>
  <c r="P211" i="92"/>
  <c r="Q211" i="92"/>
  <c r="P212" i="92"/>
  <c r="Q212" i="92"/>
  <c r="P213" i="92"/>
  <c r="Q213" i="92"/>
  <c r="P214" i="92"/>
  <c r="Q214" i="92"/>
  <c r="P215" i="92"/>
  <c r="Q215" i="92"/>
  <c r="P216" i="92"/>
  <c r="Q216" i="92"/>
  <c r="P217" i="92"/>
  <c r="Q217" i="92"/>
  <c r="P218" i="92"/>
  <c r="Q218" i="92"/>
  <c r="P219" i="92"/>
  <c r="Q219" i="92"/>
  <c r="P220" i="92"/>
  <c r="Q220" i="92"/>
  <c r="P221" i="92"/>
  <c r="Q221" i="92"/>
  <c r="P222" i="92"/>
  <c r="Q222" i="92"/>
  <c r="P223" i="92"/>
  <c r="Q223" i="92"/>
  <c r="P224" i="92"/>
  <c r="Q224" i="92"/>
  <c r="P225" i="92"/>
  <c r="Q225" i="92"/>
  <c r="P226" i="92"/>
  <c r="Q226" i="92"/>
  <c r="P227" i="92"/>
  <c r="Q227" i="92"/>
  <c r="P228" i="92"/>
  <c r="Q228" i="92"/>
  <c r="P229" i="92"/>
  <c r="Q229" i="92"/>
  <c r="P230" i="92"/>
  <c r="Q230" i="92"/>
  <c r="P231" i="92"/>
  <c r="Q231" i="92"/>
  <c r="P232" i="92"/>
  <c r="Q232" i="92"/>
  <c r="P233" i="92"/>
  <c r="Q233" i="92"/>
  <c r="P234" i="92"/>
  <c r="Q234" i="92"/>
  <c r="P235" i="92"/>
  <c r="Q235" i="92"/>
  <c r="P236" i="92"/>
  <c r="Q236" i="92"/>
  <c r="P237" i="92"/>
  <c r="Q237" i="92"/>
  <c r="P238" i="92"/>
  <c r="Q238" i="92"/>
  <c r="P239" i="92"/>
  <c r="Q239" i="92"/>
  <c r="P240" i="92"/>
  <c r="Q240" i="92"/>
  <c r="P241" i="92"/>
  <c r="Q241" i="92"/>
  <c r="P242" i="92"/>
  <c r="Q242" i="92"/>
  <c r="P243" i="92"/>
  <c r="Q243" i="92"/>
  <c r="P244" i="92"/>
  <c r="Q244" i="92"/>
  <c r="P245" i="92"/>
  <c r="Q245" i="92"/>
  <c r="P246" i="92"/>
  <c r="Q246" i="92"/>
  <c r="P247" i="92"/>
  <c r="Q247" i="92"/>
  <c r="P248" i="92"/>
  <c r="Q248" i="92"/>
  <c r="P249" i="92"/>
  <c r="Q249" i="92"/>
  <c r="P250" i="92"/>
  <c r="Q250" i="92"/>
  <c r="P251" i="92"/>
  <c r="Q251" i="92"/>
  <c r="P252" i="92"/>
  <c r="Q252" i="92"/>
  <c r="P253" i="92"/>
  <c r="Q253" i="92"/>
  <c r="P254" i="92"/>
  <c r="Q254" i="92"/>
  <c r="P255" i="92"/>
  <c r="Q255" i="92"/>
  <c r="Q177" i="92"/>
  <c r="P177" i="92"/>
  <c r="M49" i="196" l="1" a="1"/>
  <c r="M49" i="196" s="1"/>
  <c r="L56" i="184" s="1"/>
  <c r="M51" i="196" a="1"/>
  <c r="M51" i="196" s="1"/>
  <c r="L58" i="184" s="1"/>
  <c r="M50" i="196" a="1"/>
  <c r="M50" i="196" s="1"/>
  <c r="L57" i="184" s="1"/>
  <c r="M52" i="196" a="1"/>
  <c r="M52" i="196" s="1"/>
  <c r="L59" i="184" s="1"/>
  <c r="M47" i="196" a="1"/>
  <c r="M47" i="196" s="1"/>
  <c r="L54" i="184" s="1"/>
  <c r="L48" i="196" a="1"/>
  <c r="L48" i="196" s="1"/>
  <c r="K55" i="184" s="1"/>
  <c r="M48" i="196" a="1"/>
  <c r="M48" i="196" s="1"/>
  <c r="L55" i="184" s="1"/>
  <c r="L47" i="196" a="1"/>
  <c r="L47" i="196" s="1"/>
  <c r="L49" i="196" a="1"/>
  <c r="L49" i="196" s="1"/>
  <c r="K56" i="184" s="1"/>
  <c r="L51" i="196" a="1"/>
  <c r="L51" i="196" s="1"/>
  <c r="K58" i="184" s="1"/>
  <c r="L52" i="196" a="1"/>
  <c r="L52" i="196" s="1"/>
  <c r="K59" i="184" s="1"/>
  <c r="K51" i="196" a="1"/>
  <c r="K51" i="196" s="1"/>
  <c r="J58" i="184" s="1"/>
  <c r="K50" i="196" a="1"/>
  <c r="K50" i="196" s="1"/>
  <c r="J57" i="184" s="1"/>
  <c r="K48" i="196" a="1"/>
  <c r="K48" i="196" s="1"/>
  <c r="J55" i="184" s="1"/>
  <c r="K47" i="196" a="1"/>
  <c r="K47" i="196" s="1"/>
  <c r="K49" i="196" a="1"/>
  <c r="K49" i="196" s="1"/>
  <c r="J56" i="184" s="1"/>
  <c r="K52" i="196" a="1"/>
  <c r="K52" i="196" s="1"/>
  <c r="J59" i="184" s="1"/>
  <c r="L50" i="196" a="1"/>
  <c r="L50" i="196" s="1"/>
  <c r="K57" i="184" s="1"/>
  <c r="I52" i="196" a="1"/>
  <c r="I52" i="196" s="1"/>
  <c r="H59" i="184" s="1"/>
  <c r="I47" i="196" a="1"/>
  <c r="I47" i="196" s="1"/>
  <c r="I49" i="196" a="1"/>
  <c r="I49" i="196" s="1"/>
  <c r="H56" i="184" s="1"/>
  <c r="I50" i="196" a="1"/>
  <c r="I50" i="196" s="1"/>
  <c r="H57" i="184" s="1"/>
  <c r="I48" i="196" a="1"/>
  <c r="I48" i="196" s="1"/>
  <c r="H55" i="184" s="1"/>
  <c r="I51" i="196" a="1"/>
  <c r="I51" i="196" s="1"/>
  <c r="H58" i="184" s="1"/>
  <c r="J53" i="196"/>
  <c r="H46" i="183"/>
  <c r="I50" i="195" s="1"/>
  <c r="I84" i="195" s="1"/>
  <c r="L50" i="195"/>
  <c r="L72" i="195" s="1"/>
  <c r="M50" i="195"/>
  <c r="M84" i="195" s="1"/>
  <c r="J50" i="195"/>
  <c r="J66" i="195" s="1"/>
  <c r="K78" i="195"/>
  <c r="K66" i="195"/>
  <c r="K72" i="195"/>
  <c r="K84" i="195"/>
  <c r="K90" i="195"/>
  <c r="K60" i="195"/>
  <c r="A2" i="177"/>
  <c r="A1" i="177"/>
  <c r="M53" i="196" l="1"/>
  <c r="L84" i="195"/>
  <c r="I78" i="195"/>
  <c r="I66" i="195"/>
  <c r="K53" i="196"/>
  <c r="J54" i="184"/>
  <c r="L53" i="196"/>
  <c r="K54" i="184"/>
  <c r="H54" i="184"/>
  <c r="I53" i="196"/>
  <c r="L78" i="195"/>
  <c r="M60" i="195"/>
  <c r="M90" i="195"/>
  <c r="M72" i="195"/>
  <c r="I90" i="195"/>
  <c r="M78" i="195"/>
  <c r="I72" i="195"/>
  <c r="M66" i="195"/>
  <c r="I60" i="195"/>
  <c r="J90" i="195"/>
  <c r="J84" i="195"/>
  <c r="L60" i="195"/>
  <c r="J72" i="195"/>
  <c r="L66" i="195"/>
  <c r="L90" i="195"/>
  <c r="J78" i="195"/>
  <c r="J60" i="195"/>
  <c r="G16" i="115" l="1"/>
  <c r="G9" i="115"/>
  <c r="G26" i="115"/>
  <c r="G29" i="115"/>
  <c r="AB98" i="182" s="1"/>
  <c r="G51" i="194" s="1"/>
  <c r="G38" i="194"/>
  <c r="G13" i="194" s="1"/>
  <c r="G14" i="115"/>
  <c r="AI42" i="155"/>
  <c r="AH42" i="155"/>
  <c r="AG42" i="155"/>
  <c r="AF42" i="155"/>
  <c r="AI41" i="155"/>
  <c r="AH41" i="155"/>
  <c r="AG41" i="155"/>
  <c r="AF41" i="155"/>
  <c r="AI40" i="155"/>
  <c r="AH40" i="155"/>
  <c r="AG40" i="155"/>
  <c r="AF40" i="155"/>
  <c r="AI39" i="155"/>
  <c r="AH39" i="155"/>
  <c r="AG39" i="155"/>
  <c r="AF39" i="155"/>
  <c r="AI38" i="155"/>
  <c r="AH38" i="155"/>
  <c r="AG38" i="155"/>
  <c r="AI35" i="155"/>
  <c r="AH35" i="155"/>
  <c r="AG35" i="155"/>
  <c r="AF35" i="155"/>
  <c r="A1" i="152"/>
  <c r="A1" i="151"/>
  <c r="A1" i="150"/>
  <c r="A1" i="149"/>
  <c r="A1" i="148"/>
  <c r="A1" i="147"/>
  <c r="A1" i="146"/>
  <c r="A1" i="145"/>
  <c r="A1" i="144"/>
  <c r="A1" i="143"/>
  <c r="A1" i="142"/>
  <c r="A1" i="141"/>
  <c r="A1" i="138"/>
  <c r="A1" i="116"/>
  <c r="A1" i="115"/>
  <c r="A1" i="176"/>
  <c r="A1" i="174"/>
  <c r="A1" i="131"/>
  <c r="A1" i="89"/>
  <c r="A1" i="154"/>
  <c r="A1" i="93"/>
  <c r="A1" i="96"/>
  <c r="A1" i="92"/>
  <c r="A1" i="91"/>
  <c r="A1" i="94"/>
  <c r="A1" i="88"/>
  <c r="A1" i="90"/>
  <c r="A1" i="74"/>
  <c r="A1" i="64"/>
  <c r="A1" i="98"/>
  <c r="A1" i="78"/>
  <c r="A1" i="83"/>
  <c r="A1" i="118"/>
  <c r="A1" i="95"/>
  <c r="A1" i="81"/>
  <c r="A1" i="71"/>
  <c r="A1" i="69"/>
  <c r="A1" i="70"/>
  <c r="A1" i="62"/>
  <c r="A1" i="61"/>
  <c r="A1" i="67"/>
  <c r="A1" i="76"/>
  <c r="A1" i="73"/>
  <c r="A1" i="72"/>
  <c r="A1" i="63"/>
  <c r="A1" i="80"/>
  <c r="A1" i="157"/>
  <c r="A1" i="155"/>
  <c r="A1" i="132"/>
  <c r="A1" i="75"/>
  <c r="A1" i="65"/>
  <c r="A1" i="14"/>
  <c r="A1" i="13"/>
  <c r="A1" i="12"/>
  <c r="A1" i="11"/>
  <c r="A1" i="10"/>
  <c r="AB93" i="182" l="1"/>
  <c r="G41" i="194" s="1"/>
  <c r="H39" i="184"/>
  <c r="G30" i="115"/>
  <c r="AB97" i="182"/>
  <c r="G50" i="194" s="1"/>
  <c r="G52" i="194" s="1"/>
  <c r="G37" i="194" s="1"/>
  <c r="G39" i="194"/>
  <c r="A3" i="9"/>
  <c r="A3" i="90" l="1"/>
  <c r="A3" i="206"/>
  <c r="G44" i="194"/>
  <c r="G26" i="194" s="1"/>
  <c r="A3" i="199"/>
  <c r="G35" i="115"/>
  <c r="G39" i="115" s="1"/>
  <c r="A3" i="182"/>
  <c r="A3" i="180"/>
  <c r="A3" i="179"/>
  <c r="A3" i="181"/>
  <c r="A3" i="178"/>
  <c r="A3" i="177"/>
  <c r="A3" i="152"/>
  <c r="A3" i="144"/>
  <c r="A3" i="154"/>
  <c r="A3" i="74"/>
  <c r="A3" i="71"/>
  <c r="A3" i="149"/>
  <c r="A3" i="141"/>
  <c r="A3" i="92"/>
  <c r="A3" i="78"/>
  <c r="A3" i="146"/>
  <c r="A3" i="131"/>
  <c r="A3" i="88"/>
  <c r="A3" i="95"/>
  <c r="A3" i="67"/>
  <c r="A3" i="75"/>
  <c r="A3" i="14"/>
  <c r="A3" i="151"/>
  <c r="A3" i="143"/>
  <c r="A3" i="116"/>
  <c r="A3" i="93"/>
  <c r="A3" i="69"/>
  <c r="A3" i="11"/>
  <c r="A3" i="174"/>
  <c r="A3" i="65"/>
  <c r="A3" i="64"/>
  <c r="A3" i="72"/>
  <c r="A3" i="10"/>
  <c r="A3" i="94"/>
  <c r="A3" i="118"/>
  <c r="A3" i="61"/>
  <c r="A3" i="132"/>
  <c r="A3" i="63"/>
  <c r="A3" i="12"/>
  <c r="A3" i="148"/>
  <c r="A3" i="138"/>
  <c r="A3" i="176"/>
  <c r="A3" i="91"/>
  <c r="A3" i="83"/>
  <c r="A3" i="62"/>
  <c r="A3" i="155"/>
  <c r="A3" i="145"/>
  <c r="A3" i="89"/>
  <c r="A3" i="81"/>
  <c r="A3" i="76"/>
  <c r="A3" i="157"/>
  <c r="A3" i="13"/>
  <c r="A3" i="150"/>
  <c r="A3" i="142"/>
  <c r="A3" i="115"/>
  <c r="A3" i="96"/>
  <c r="A3" i="98"/>
  <c r="A3" i="70"/>
  <c r="A3" i="147"/>
  <c r="A3" i="73"/>
  <c r="A3" i="80"/>
  <c r="G28" i="194" l="1"/>
  <c r="AM177" i="81"/>
  <c r="AM176" i="81"/>
  <c r="AM159" i="81"/>
  <c r="AM158" i="81"/>
  <c r="AM157" i="81"/>
  <c r="AM156" i="81"/>
  <c r="AM89" i="81"/>
  <c r="AM88" i="81"/>
  <c r="AM48" i="81"/>
  <c r="AM49" i="81"/>
  <c r="AM50" i="81"/>
  <c r="AM51" i="81"/>
  <c r="AM47" i="81"/>
  <c r="AL177" i="81"/>
  <c r="AJ177" i="81"/>
  <c r="AI177" i="81"/>
  <c r="AI44" i="199" s="1"/>
  <c r="AH177" i="81"/>
  <c r="AH44" i="199" s="1"/>
  <c r="AG177" i="81"/>
  <c r="AG44" i="199" s="1"/>
  <c r="AF177" i="81"/>
  <c r="AF44" i="199" s="1"/>
  <c r="AE177" i="81"/>
  <c r="AE44" i="199" s="1"/>
  <c r="AD177" i="81"/>
  <c r="AJ176" i="81"/>
  <c r="AI176" i="81"/>
  <c r="AH176" i="81"/>
  <c r="AG176" i="81"/>
  <c r="AF176" i="81"/>
  <c r="AD176" i="81"/>
  <c r="AL159" i="81"/>
  <c r="AJ159" i="81"/>
  <c r="AI159" i="81"/>
  <c r="AH159" i="81"/>
  <c r="AG159" i="81"/>
  <c r="AF159" i="81"/>
  <c r="AE159" i="81"/>
  <c r="AD159" i="81"/>
  <c r="AL158" i="81"/>
  <c r="AJ158" i="81"/>
  <c r="AI158" i="81"/>
  <c r="AH158" i="81"/>
  <c r="AG158" i="81"/>
  <c r="AF158" i="81"/>
  <c r="AD158" i="81"/>
  <c r="AJ157" i="81"/>
  <c r="AI157" i="81"/>
  <c r="AH157" i="81"/>
  <c r="AG157" i="81"/>
  <c r="AF157" i="81"/>
  <c r="AE157" i="81"/>
  <c r="AD157" i="81"/>
  <c r="AJ156" i="81"/>
  <c r="AI156" i="81"/>
  <c r="AH156" i="81"/>
  <c r="AG156" i="81"/>
  <c r="AF156" i="81"/>
  <c r="AD156" i="81"/>
  <c r="AL89" i="81"/>
  <c r="AJ89" i="81"/>
  <c r="AI89" i="81"/>
  <c r="AH89" i="81"/>
  <c r="AG89" i="81"/>
  <c r="AF89" i="81"/>
  <c r="AE89" i="81"/>
  <c r="AD89" i="81"/>
  <c r="AL88" i="81"/>
  <c r="AJ88" i="81"/>
  <c r="AI88" i="81"/>
  <c r="AH88" i="81"/>
  <c r="AG88" i="81"/>
  <c r="AF88" i="81"/>
  <c r="AE88" i="81"/>
  <c r="AE29" i="199" s="1"/>
  <c r="AD88" i="81"/>
  <c r="AL48" i="81"/>
  <c r="AL49" i="81"/>
  <c r="AL50" i="81"/>
  <c r="AL51" i="81"/>
  <c r="AL47" i="81"/>
  <c r="AD47" i="81"/>
  <c r="AD48" i="81"/>
  <c r="AF48" i="81"/>
  <c r="AG48" i="81"/>
  <c r="AH48" i="81"/>
  <c r="AI48" i="81"/>
  <c r="AJ48" i="81"/>
  <c r="AD49" i="81"/>
  <c r="AE49" i="81"/>
  <c r="AF49" i="81"/>
  <c r="AG49" i="81"/>
  <c r="AH49" i="81"/>
  <c r="AI49" i="81"/>
  <c r="AJ49" i="81"/>
  <c r="AD50" i="81"/>
  <c r="AE50" i="81"/>
  <c r="AE15" i="199" s="1"/>
  <c r="AF50" i="81"/>
  <c r="AG50" i="81"/>
  <c r="AG15" i="199" s="1"/>
  <c r="AH50" i="81"/>
  <c r="AH15" i="199" s="1"/>
  <c r="AI50" i="81"/>
  <c r="AI15" i="199" s="1"/>
  <c r="AJ50" i="81"/>
  <c r="AD51" i="81"/>
  <c r="AE51" i="81"/>
  <c r="AF51" i="81"/>
  <c r="AG51" i="81"/>
  <c r="AH51" i="81"/>
  <c r="AI51" i="81"/>
  <c r="AJ51" i="81"/>
  <c r="AJ47" i="81"/>
  <c r="BM204" i="176"/>
  <c r="AZ204" i="176"/>
  <c r="AM204" i="176"/>
  <c r="Z204" i="176"/>
  <c r="M204" i="176"/>
  <c r="BM203" i="176"/>
  <c r="AZ203" i="176"/>
  <c r="AM203" i="176"/>
  <c r="Z203" i="176"/>
  <c r="M203" i="176"/>
  <c r="BM202" i="176"/>
  <c r="AZ202" i="176"/>
  <c r="AM202" i="176"/>
  <c r="Z202" i="176"/>
  <c r="M202" i="176"/>
  <c r="BM201" i="176"/>
  <c r="AZ201" i="176"/>
  <c r="AM201" i="176"/>
  <c r="Z201" i="176"/>
  <c r="M201" i="176"/>
  <c r="BM200" i="176"/>
  <c r="AZ200" i="176"/>
  <c r="AM200" i="176"/>
  <c r="Z200" i="176"/>
  <c r="M200" i="176"/>
  <c r="BM199" i="176"/>
  <c r="AZ199" i="176"/>
  <c r="AM199" i="176"/>
  <c r="Z199" i="176"/>
  <c r="M199" i="176"/>
  <c r="BM198" i="176"/>
  <c r="AZ198" i="176"/>
  <c r="AM198" i="176"/>
  <c r="Z198" i="176"/>
  <c r="M198" i="176"/>
  <c r="BM197" i="176"/>
  <c r="AZ197" i="176"/>
  <c r="AM197" i="176"/>
  <c r="Z197" i="176"/>
  <c r="M197" i="176"/>
  <c r="BM196" i="176"/>
  <c r="AZ196" i="176"/>
  <c r="AM196" i="176"/>
  <c r="Z196" i="176"/>
  <c r="M196" i="176"/>
  <c r="BM195" i="176"/>
  <c r="AZ195" i="176"/>
  <c r="AM195" i="176"/>
  <c r="Z195" i="176"/>
  <c r="M195" i="176"/>
  <c r="BM194" i="176"/>
  <c r="AZ194" i="176"/>
  <c r="AM194" i="176"/>
  <c r="Z194" i="176"/>
  <c r="M194" i="176"/>
  <c r="BM193" i="176"/>
  <c r="AZ193" i="176"/>
  <c r="AM193" i="176"/>
  <c r="Z193" i="176"/>
  <c r="M193" i="176"/>
  <c r="BM192" i="176"/>
  <c r="AZ192" i="176"/>
  <c r="AM192" i="176"/>
  <c r="Z192" i="176"/>
  <c r="M192" i="176"/>
  <c r="BM191" i="176"/>
  <c r="AZ191" i="176"/>
  <c r="AM191" i="176"/>
  <c r="Z191" i="176"/>
  <c r="M191" i="176"/>
  <c r="BM190" i="176"/>
  <c r="AZ190" i="176"/>
  <c r="AM190" i="176"/>
  <c r="Z190" i="176"/>
  <c r="M190" i="176"/>
  <c r="BM189" i="176"/>
  <c r="AZ189" i="176"/>
  <c r="AM189" i="176"/>
  <c r="Z189" i="176"/>
  <c r="M189" i="176"/>
  <c r="BM188" i="176"/>
  <c r="AZ188" i="176"/>
  <c r="AM188" i="176"/>
  <c r="Z188" i="176"/>
  <c r="M188" i="176"/>
  <c r="BM187" i="176"/>
  <c r="AZ187" i="176"/>
  <c r="AM187" i="176"/>
  <c r="Z187" i="176"/>
  <c r="M187" i="176"/>
  <c r="BM186" i="176"/>
  <c r="AZ186" i="176"/>
  <c r="AM186" i="176"/>
  <c r="Z186" i="176"/>
  <c r="M186" i="176"/>
  <c r="BM185" i="176"/>
  <c r="AZ185" i="176"/>
  <c r="AM185" i="176"/>
  <c r="Z185" i="176"/>
  <c r="M185" i="176"/>
  <c r="BM184" i="176"/>
  <c r="AZ184" i="176"/>
  <c r="AM184" i="176"/>
  <c r="Z184" i="176"/>
  <c r="M184" i="176"/>
  <c r="BM183" i="176"/>
  <c r="AZ183" i="176"/>
  <c r="AM183" i="176"/>
  <c r="Z183" i="176"/>
  <c r="M183" i="176"/>
  <c r="BM182" i="176"/>
  <c r="AZ182" i="176"/>
  <c r="AM182" i="176"/>
  <c r="Z182" i="176"/>
  <c r="M182" i="176"/>
  <c r="BM181" i="176"/>
  <c r="AZ181" i="176"/>
  <c r="AM181" i="176"/>
  <c r="Z181" i="176"/>
  <c r="M181" i="176"/>
  <c r="BM180" i="176"/>
  <c r="AZ180" i="176"/>
  <c r="AM180" i="176"/>
  <c r="Z180" i="176"/>
  <c r="M180" i="176"/>
  <c r="BM179" i="176"/>
  <c r="AZ179" i="176"/>
  <c r="AM179" i="176"/>
  <c r="Z179" i="176"/>
  <c r="M179" i="176"/>
  <c r="BM178" i="176"/>
  <c r="AZ178" i="176"/>
  <c r="AM178" i="176"/>
  <c r="Z178" i="176"/>
  <c r="M178" i="176"/>
  <c r="BI168" i="176"/>
  <c r="BG168" i="176"/>
  <c r="AW168" i="176"/>
  <c r="AU168" i="176"/>
  <c r="AK168" i="176"/>
  <c r="F17" i="176" s="1"/>
  <c r="AI168" i="176"/>
  <c r="Y168" i="176"/>
  <c r="W168" i="176"/>
  <c r="M168" i="176"/>
  <c r="BJ167" i="176"/>
  <c r="AX167" i="176"/>
  <c r="AL167" i="176"/>
  <c r="Z167" i="176"/>
  <c r="N167" i="176"/>
  <c r="BJ166" i="176"/>
  <c r="AX166" i="176"/>
  <c r="AL166" i="176"/>
  <c r="Z166" i="176"/>
  <c r="N166" i="176"/>
  <c r="BJ165" i="176"/>
  <c r="AX165" i="176"/>
  <c r="AL165" i="176"/>
  <c r="Z165" i="176"/>
  <c r="N165" i="176"/>
  <c r="BJ164" i="176"/>
  <c r="AX164" i="176"/>
  <c r="AL164" i="176"/>
  <c r="Z164" i="176"/>
  <c r="BJ163" i="176"/>
  <c r="AX163" i="176"/>
  <c r="AL163" i="176"/>
  <c r="Z163" i="176"/>
  <c r="N163" i="176"/>
  <c r="BJ162" i="176"/>
  <c r="AX162" i="176"/>
  <c r="AL162" i="176"/>
  <c r="Z162" i="176"/>
  <c r="N162" i="176"/>
  <c r="BJ161" i="176"/>
  <c r="AX161" i="176"/>
  <c r="AL161" i="176"/>
  <c r="Z161" i="176"/>
  <c r="N161" i="176"/>
  <c r="BJ160" i="176"/>
  <c r="AX160" i="176"/>
  <c r="AL160" i="176"/>
  <c r="Z160" i="176"/>
  <c r="N160" i="176"/>
  <c r="BJ159" i="176"/>
  <c r="AX159" i="176"/>
  <c r="AL159" i="176"/>
  <c r="Z159" i="176"/>
  <c r="N159" i="176"/>
  <c r="BJ158" i="176"/>
  <c r="AX158" i="176"/>
  <c r="AL158" i="176"/>
  <c r="Z158" i="176"/>
  <c r="N158" i="176"/>
  <c r="BJ157" i="176"/>
  <c r="AX157" i="176"/>
  <c r="AL157" i="176"/>
  <c r="Z157" i="176"/>
  <c r="N157" i="176"/>
  <c r="BJ156" i="176"/>
  <c r="AX156" i="176"/>
  <c r="AL156" i="176"/>
  <c r="Z156" i="176"/>
  <c r="N156" i="176"/>
  <c r="BJ155" i="176"/>
  <c r="AX155" i="176"/>
  <c r="AL155" i="176"/>
  <c r="Z155" i="176"/>
  <c r="N155" i="176"/>
  <c r="BJ154" i="176"/>
  <c r="AX154" i="176"/>
  <c r="AL154" i="176"/>
  <c r="Z154" i="176"/>
  <c r="N154" i="176"/>
  <c r="BJ153" i="176"/>
  <c r="AX153" i="176"/>
  <c r="AL153" i="176"/>
  <c r="Z153" i="176"/>
  <c r="N153" i="176"/>
  <c r="BJ152" i="176"/>
  <c r="AX152" i="176"/>
  <c r="AL152" i="176"/>
  <c r="Z152" i="176"/>
  <c r="N152" i="176"/>
  <c r="BJ151" i="176"/>
  <c r="AX151" i="176"/>
  <c r="AL151" i="176"/>
  <c r="Z151" i="176"/>
  <c r="N151" i="176"/>
  <c r="BJ150" i="176"/>
  <c r="AX150" i="176"/>
  <c r="AL150" i="176"/>
  <c r="Z150" i="176"/>
  <c r="N150" i="176"/>
  <c r="BJ149" i="176"/>
  <c r="AX149" i="176"/>
  <c r="AL149" i="176"/>
  <c r="Z149" i="176"/>
  <c r="N149" i="176"/>
  <c r="BJ148" i="176"/>
  <c r="AX148" i="176"/>
  <c r="AL148" i="176"/>
  <c r="Z148" i="176"/>
  <c r="N148" i="176"/>
  <c r="BJ147" i="176"/>
  <c r="AX147" i="176"/>
  <c r="AL147" i="176"/>
  <c r="Z147" i="176"/>
  <c r="N147" i="176"/>
  <c r="BJ146" i="176"/>
  <c r="AX146" i="176"/>
  <c r="AL146" i="176"/>
  <c r="Z146" i="176"/>
  <c r="N146" i="176"/>
  <c r="BJ145" i="176"/>
  <c r="AX145" i="176"/>
  <c r="AL145" i="176"/>
  <c r="Z145" i="176"/>
  <c r="N145" i="176"/>
  <c r="BJ144" i="176"/>
  <c r="AX144" i="176"/>
  <c r="AL144" i="176"/>
  <c r="Z144" i="176"/>
  <c r="BJ143" i="176"/>
  <c r="AX143" i="176"/>
  <c r="AL143" i="176"/>
  <c r="Z143" i="176"/>
  <c r="N143" i="176"/>
  <c r="BJ142" i="176"/>
  <c r="AX142" i="176"/>
  <c r="AL142" i="176"/>
  <c r="Z142" i="176"/>
  <c r="AG132" i="176"/>
  <c r="AF69" i="182" s="1"/>
  <c r="Z132" i="176"/>
  <c r="S132" i="176"/>
  <c r="L132" i="176"/>
  <c r="E132" i="176"/>
  <c r="AB69" i="182" s="1"/>
  <c r="AJ131" i="176"/>
  <c r="AC131" i="176"/>
  <c r="V131" i="176"/>
  <c r="O131" i="176"/>
  <c r="AJ130" i="176"/>
  <c r="AC130" i="176"/>
  <c r="V130" i="176"/>
  <c r="O130" i="176"/>
  <c r="AJ129" i="176"/>
  <c r="AC129" i="176"/>
  <c r="V129" i="176"/>
  <c r="O129" i="176"/>
  <c r="AJ128" i="176"/>
  <c r="AC128" i="176"/>
  <c r="V128" i="176"/>
  <c r="O128" i="176"/>
  <c r="AJ127" i="176"/>
  <c r="AC127" i="176"/>
  <c r="V127" i="176"/>
  <c r="O127" i="176"/>
  <c r="AJ126" i="176"/>
  <c r="AC126" i="176"/>
  <c r="V126" i="176"/>
  <c r="O126" i="176"/>
  <c r="AI117" i="176"/>
  <c r="AG117" i="176"/>
  <c r="AB117" i="176"/>
  <c r="Z117" i="176"/>
  <c r="U117" i="176"/>
  <c r="S117" i="176"/>
  <c r="N117" i="176"/>
  <c r="L117" i="176"/>
  <c r="G117" i="176"/>
  <c r="E117" i="176"/>
  <c r="AK116" i="176"/>
  <c r="AD116" i="176"/>
  <c r="W116" i="176"/>
  <c r="P116" i="176"/>
  <c r="AK115" i="176"/>
  <c r="AD115" i="176"/>
  <c r="W115" i="176"/>
  <c r="P115" i="176"/>
  <c r="AK114" i="176"/>
  <c r="AD114" i="176"/>
  <c r="W114" i="176"/>
  <c r="P114" i="176"/>
  <c r="AK113" i="176"/>
  <c r="AD113" i="176"/>
  <c r="W113" i="176"/>
  <c r="P113" i="176"/>
  <c r="AK112" i="176"/>
  <c r="AD112" i="176"/>
  <c r="W112" i="176"/>
  <c r="P112" i="176"/>
  <c r="AK111" i="176"/>
  <c r="AK117" i="176" s="1"/>
  <c r="AD111" i="176"/>
  <c r="W111" i="176"/>
  <c r="P111" i="176"/>
  <c r="AK110" i="176"/>
  <c r="AD110" i="176"/>
  <c r="W110" i="176"/>
  <c r="P110" i="176"/>
  <c r="AK109" i="176"/>
  <c r="AD109" i="176"/>
  <c r="W109" i="176"/>
  <c r="P109" i="176"/>
  <c r="AK108" i="176"/>
  <c r="AD108" i="176"/>
  <c r="W108" i="176"/>
  <c r="P108" i="176"/>
  <c r="AK107" i="176"/>
  <c r="AD107" i="176"/>
  <c r="W107" i="176"/>
  <c r="P107" i="176"/>
  <c r="AK106" i="176"/>
  <c r="AD106" i="176"/>
  <c r="W106" i="176"/>
  <c r="P106" i="176"/>
  <c r="AK105" i="176"/>
  <c r="AD105" i="176"/>
  <c r="W105" i="176"/>
  <c r="P105" i="176"/>
  <c r="AK104" i="176"/>
  <c r="AD104" i="176"/>
  <c r="W104" i="176"/>
  <c r="P104" i="176"/>
  <c r="AK103" i="176"/>
  <c r="AD103" i="176"/>
  <c r="W103" i="176"/>
  <c r="P103" i="176"/>
  <c r="AK102" i="176"/>
  <c r="AD102" i="176"/>
  <c r="W102" i="176"/>
  <c r="P102" i="176"/>
  <c r="AK101" i="176"/>
  <c r="AD101" i="176"/>
  <c r="W101" i="176"/>
  <c r="P101" i="176"/>
  <c r="AK100" i="176"/>
  <c r="AD100" i="176"/>
  <c r="W100" i="176"/>
  <c r="P100" i="176"/>
  <c r="AK99" i="176"/>
  <c r="AD99" i="176"/>
  <c r="W99" i="176"/>
  <c r="P99" i="176"/>
  <c r="AK98" i="176"/>
  <c r="AD98" i="176"/>
  <c r="W98" i="176"/>
  <c r="P98" i="176"/>
  <c r="AK97" i="176"/>
  <c r="AD97" i="176"/>
  <c r="W97" i="176"/>
  <c r="P97" i="176"/>
  <c r="AK96" i="176"/>
  <c r="AD96" i="176"/>
  <c r="W96" i="176"/>
  <c r="P96" i="176"/>
  <c r="AK95" i="176"/>
  <c r="AD95" i="176"/>
  <c r="W95" i="176"/>
  <c r="P95" i="176"/>
  <c r="AK94" i="176"/>
  <c r="AD94" i="176"/>
  <c r="W94" i="176"/>
  <c r="P94" i="176"/>
  <c r="AK93" i="176"/>
  <c r="AD93" i="176"/>
  <c r="W93" i="176"/>
  <c r="P93" i="176"/>
  <c r="AK92" i="176"/>
  <c r="AD92" i="176"/>
  <c r="W92" i="176"/>
  <c r="P92" i="176"/>
  <c r="AK91" i="176"/>
  <c r="AD91" i="176"/>
  <c r="W91" i="176"/>
  <c r="P91" i="176"/>
  <c r="AK90" i="176"/>
  <c r="AD90" i="176"/>
  <c r="W90" i="176"/>
  <c r="P90" i="176"/>
  <c r="AI80" i="176"/>
  <c r="AG80" i="176"/>
  <c r="AB80" i="176"/>
  <c r="Z80" i="176"/>
  <c r="U80" i="176"/>
  <c r="S80" i="176"/>
  <c r="N80" i="176"/>
  <c r="L80" i="176"/>
  <c r="G80" i="176"/>
  <c r="AB67" i="182" s="1"/>
  <c r="E80" i="176"/>
  <c r="AJ45" i="176"/>
  <c r="AC45" i="176"/>
  <c r="V45" i="176"/>
  <c r="O45" i="176"/>
  <c r="H45" i="176"/>
  <c r="AJ44" i="176"/>
  <c r="AC44" i="176"/>
  <c r="V44" i="176"/>
  <c r="O44" i="176"/>
  <c r="AJ43" i="176"/>
  <c r="AC43" i="176"/>
  <c r="V43" i="176"/>
  <c r="O43" i="176"/>
  <c r="H43" i="176"/>
  <c r="AJ42" i="176"/>
  <c r="AC42" i="176"/>
  <c r="V42" i="176"/>
  <c r="O42" i="176"/>
  <c r="AJ38" i="176"/>
  <c r="AC38" i="176"/>
  <c r="V38" i="176"/>
  <c r="O38" i="176"/>
  <c r="O32" i="176"/>
  <c r="V32" i="176" s="1"/>
  <c r="AC32" i="176" s="1"/>
  <c r="AJ32" i="176" s="1"/>
  <c r="AJ30" i="176"/>
  <c r="AC30" i="176"/>
  <c r="V30" i="176"/>
  <c r="O30" i="176"/>
  <c r="H30" i="176"/>
  <c r="AJ29" i="176"/>
  <c r="AC29" i="176"/>
  <c r="V29" i="176"/>
  <c r="O29" i="176"/>
  <c r="H29" i="176"/>
  <c r="AJ28" i="176"/>
  <c r="AC28" i="176"/>
  <c r="V28" i="176"/>
  <c r="O28" i="176"/>
  <c r="H28" i="176"/>
  <c r="AJ27" i="176"/>
  <c r="AC27" i="176"/>
  <c r="V27" i="176"/>
  <c r="O27" i="176"/>
  <c r="H27" i="176"/>
  <c r="AJ26" i="176"/>
  <c r="AC26" i="176"/>
  <c r="V26" i="176"/>
  <c r="O26" i="176"/>
  <c r="H26" i="176"/>
  <c r="AJ25" i="176"/>
  <c r="AC25" i="176"/>
  <c r="V25" i="176"/>
  <c r="O25" i="176"/>
  <c r="AF15" i="199" l="1"/>
  <c r="AF20" i="65"/>
  <c r="E118" i="176"/>
  <c r="AG118" i="176"/>
  <c r="AX168" i="176"/>
  <c r="E82" i="176"/>
  <c r="AB66" i="182" s="1"/>
  <c r="AG82" i="176"/>
  <c r="AF66" i="182" s="1"/>
  <c r="H48" i="176"/>
  <c r="D13" i="176" s="1"/>
  <c r="L82" i="176"/>
  <c r="L83" i="176" s="1"/>
  <c r="L84" i="176" s="1"/>
  <c r="E14" i="176" s="1"/>
  <c r="G17" i="176"/>
  <c r="L118" i="176"/>
  <c r="E134" i="176"/>
  <c r="D16" i="176" s="1"/>
  <c r="AD67" i="182"/>
  <c r="E17" i="176"/>
  <c r="G31" i="194"/>
  <c r="G11" i="194" s="1"/>
  <c r="AI14" i="177"/>
  <c r="AF12" i="182" s="1"/>
  <c r="AE14" i="177"/>
  <c r="AH14" i="177"/>
  <c r="AE12" i="182" s="1"/>
  <c r="AG14" i="177"/>
  <c r="AD12" i="182" s="1"/>
  <c r="AF14" i="177"/>
  <c r="S120" i="176"/>
  <c r="F15" i="176" s="1"/>
  <c r="AD68" i="182"/>
  <c r="AJ31" i="176"/>
  <c r="AF64" i="182" s="1"/>
  <c r="V46" i="176"/>
  <c r="AG81" i="176"/>
  <c r="AF67" i="182"/>
  <c r="L120" i="176"/>
  <c r="E15" i="176" s="1"/>
  <c r="AC68" i="182"/>
  <c r="S134" i="176"/>
  <c r="F16" i="176" s="1"/>
  <c r="AD69" i="182"/>
  <c r="S118" i="176"/>
  <c r="AJ132" i="176"/>
  <c r="Z134" i="176"/>
  <c r="G16" i="176" s="1"/>
  <c r="AE69" i="182"/>
  <c r="N168" i="176"/>
  <c r="Z120" i="176"/>
  <c r="G15" i="176" s="1"/>
  <c r="AE68" i="182"/>
  <c r="E207" i="176"/>
  <c r="L134" i="176"/>
  <c r="E16" i="176" s="1"/>
  <c r="AC69" i="182"/>
  <c r="L81" i="176"/>
  <c r="AC67" i="182"/>
  <c r="BJ168" i="176"/>
  <c r="H17" i="176"/>
  <c r="Z81" i="176"/>
  <c r="AE67" i="182"/>
  <c r="E120" i="176"/>
  <c r="D15" i="176" s="1"/>
  <c r="AB68" i="182"/>
  <c r="AG120" i="176"/>
  <c r="H15" i="176" s="1"/>
  <c r="AF68" i="182"/>
  <c r="AG134" i="176"/>
  <c r="H16" i="176" s="1"/>
  <c r="AG22" i="65"/>
  <c r="AG17" i="199"/>
  <c r="AF19" i="65"/>
  <c r="AF14" i="199"/>
  <c r="AE21" i="65"/>
  <c r="AE16" i="199"/>
  <c r="AF18" i="65"/>
  <c r="AF13" i="199"/>
  <c r="AH19" i="65"/>
  <c r="AH14" i="199"/>
  <c r="AH22" i="65"/>
  <c r="AH17" i="199"/>
  <c r="AI21" i="65"/>
  <c r="AI16" i="199"/>
  <c r="AH21" i="65"/>
  <c r="AH16" i="199"/>
  <c r="AF22" i="65"/>
  <c r="AF17" i="199"/>
  <c r="AE44" i="65"/>
  <c r="AE30" i="199"/>
  <c r="AG21" i="65"/>
  <c r="AG16" i="199"/>
  <c r="AE22" i="65"/>
  <c r="AE17" i="199"/>
  <c r="AF43" i="65"/>
  <c r="AF29" i="199"/>
  <c r="AF44" i="65"/>
  <c r="AF30" i="199"/>
  <c r="AF21" i="65"/>
  <c r="AF16" i="199"/>
  <c r="AG43" i="65"/>
  <c r="AG29" i="199"/>
  <c r="AG44" i="65"/>
  <c r="AG30" i="199"/>
  <c r="AH18" i="65"/>
  <c r="AH13" i="199"/>
  <c r="AH44" i="65"/>
  <c r="AH30" i="199"/>
  <c r="AI18" i="65"/>
  <c r="AI13" i="199"/>
  <c r="AH43" i="65"/>
  <c r="AH29" i="199"/>
  <c r="AG18" i="65"/>
  <c r="AG13" i="199"/>
  <c r="AI19" i="65"/>
  <c r="AI14" i="199"/>
  <c r="AI43" i="65"/>
  <c r="AI29" i="199"/>
  <c r="AI44" i="65"/>
  <c r="AI30" i="199"/>
  <c r="AI22" i="65"/>
  <c r="AI17" i="199"/>
  <c r="AG19" i="65"/>
  <c r="AG14" i="199"/>
  <c r="AE19" i="65"/>
  <c r="AE43" i="65"/>
  <c r="AI37" i="155"/>
  <c r="AH37" i="155"/>
  <c r="AG37" i="155"/>
  <c r="AF37" i="155"/>
  <c r="AE37" i="155"/>
  <c r="AC31" i="176"/>
  <c r="AC46" i="176"/>
  <c r="S82" i="176"/>
  <c r="W117" i="176"/>
  <c r="S81" i="176"/>
  <c r="AD117" i="176"/>
  <c r="O132" i="176"/>
  <c r="AG83" i="176"/>
  <c r="H31" i="176"/>
  <c r="V132" i="176"/>
  <c r="Z168" i="176"/>
  <c r="O31" i="176"/>
  <c r="O46" i="176"/>
  <c r="P117" i="176"/>
  <c r="AC132" i="176"/>
  <c r="AL168" i="176"/>
  <c r="AJ46" i="176"/>
  <c r="Z118" i="176"/>
  <c r="BE207" i="176"/>
  <c r="E81" i="176"/>
  <c r="V31" i="176"/>
  <c r="AJ33" i="176"/>
  <c r="H12" i="176" s="1"/>
  <c r="AE206" i="176"/>
  <c r="AR206" i="176"/>
  <c r="Z82" i="176"/>
  <c r="BE206" i="176"/>
  <c r="E83" i="176"/>
  <c r="R207" i="176"/>
  <c r="AE207" i="176"/>
  <c r="E206" i="176"/>
  <c r="AR207" i="176"/>
  <c r="R206" i="176"/>
  <c r="AF16" i="155" l="1"/>
  <c r="AF38" i="155" s="1"/>
  <c r="AC12" i="182"/>
  <c r="AB65" i="182"/>
  <c r="AC66" i="182"/>
  <c r="AG84" i="176"/>
  <c r="H14" i="176" s="1"/>
  <c r="H37" i="184"/>
  <c r="G14" i="194"/>
  <c r="G75" i="192" a="1"/>
  <c r="G75" i="192" s="1"/>
  <c r="G97" i="192" a="1"/>
  <c r="G97" i="192" s="1"/>
  <c r="G98" i="192" s="1"/>
  <c r="G101" i="192" s="1"/>
  <c r="G44" i="192" s="1"/>
  <c r="E171" i="176"/>
  <c r="D17" i="176" s="1"/>
  <c r="F19" i="176"/>
  <c r="AD71" i="182"/>
  <c r="V33" i="176"/>
  <c r="F12" i="176" s="1"/>
  <c r="AD64" i="182"/>
  <c r="O48" i="176"/>
  <c r="E13" i="176" s="1"/>
  <c r="AC65" i="182"/>
  <c r="D18" i="176"/>
  <c r="AB70" i="182"/>
  <c r="V48" i="176"/>
  <c r="F13" i="176" s="1"/>
  <c r="AD65" i="182"/>
  <c r="H19" i="176"/>
  <c r="AF71" i="182"/>
  <c r="S83" i="176"/>
  <c r="S84" i="176" s="1"/>
  <c r="F14" i="176" s="1"/>
  <c r="AD66" i="182"/>
  <c r="G86" i="192" a="1"/>
  <c r="F18" i="176"/>
  <c r="AD70" i="182"/>
  <c r="D19" i="176"/>
  <c r="AB71" i="182"/>
  <c r="G18" i="176"/>
  <c r="AE70" i="182"/>
  <c r="AC48" i="176"/>
  <c r="G13" i="176" s="1"/>
  <c r="AE65" i="182"/>
  <c r="E19" i="176"/>
  <c r="AC71" i="182"/>
  <c r="H18" i="176"/>
  <c r="AF70" i="182"/>
  <c r="O33" i="176"/>
  <c r="E12" i="176" s="1"/>
  <c r="AC64" i="182"/>
  <c r="Z83" i="176"/>
  <c r="Z84" i="176" s="1"/>
  <c r="G14" i="176" s="1"/>
  <c r="AE66" i="182"/>
  <c r="E18" i="176"/>
  <c r="AC70" i="182"/>
  <c r="G19" i="176"/>
  <c r="AE71" i="182"/>
  <c r="AJ48" i="176"/>
  <c r="H13" i="176" s="1"/>
  <c r="AF65" i="182"/>
  <c r="H33" i="176"/>
  <c r="D12" i="176" s="1"/>
  <c r="AB64" i="182"/>
  <c r="AC33" i="176"/>
  <c r="G12" i="176" s="1"/>
  <c r="AE64" i="182"/>
  <c r="AE14" i="155"/>
  <c r="AE36" i="155" s="1"/>
  <c r="AB12" i="182"/>
  <c r="AE16" i="155"/>
  <c r="AE38" i="155" s="1"/>
  <c r="AG14" i="155"/>
  <c r="AG36" i="155" s="1"/>
  <c r="AH14" i="155"/>
  <c r="AH36" i="155" s="1"/>
  <c r="AI14" i="155"/>
  <c r="AI36" i="155" s="1"/>
  <c r="AF14" i="155"/>
  <c r="AF36" i="155" s="1"/>
  <c r="H55" i="183" a="1"/>
  <c r="H55" i="183" s="1"/>
  <c r="E84" i="176"/>
  <c r="D14" i="176" s="1"/>
  <c r="H47" i="183" l="1" a="1"/>
  <c r="L51" i="195" s="1"/>
  <c r="K98" i="192"/>
  <c r="K101" i="192" s="1"/>
  <c r="K44" i="192" s="1"/>
  <c r="J98" i="192"/>
  <c r="J101" i="192" s="1"/>
  <c r="J44" i="192" s="1"/>
  <c r="G74" i="192" a="1"/>
  <c r="J76" i="192" s="1"/>
  <c r="J79" i="192" s="1"/>
  <c r="J42" i="192" s="1"/>
  <c r="H98" i="192"/>
  <c r="H101" i="192" s="1"/>
  <c r="H44" i="192" s="1"/>
  <c r="I98" i="192"/>
  <c r="I101" i="192" s="1"/>
  <c r="I44" i="192" s="1"/>
  <c r="G64" i="192" a="1"/>
  <c r="J65" i="192" s="1"/>
  <c r="J68" i="192" s="1"/>
  <c r="J41" i="192" s="1"/>
  <c r="G111" i="192" a="1"/>
  <c r="G112" i="192" a="1"/>
  <c r="G86" i="192"/>
  <c r="G87" i="192" s="1"/>
  <c r="G90" i="192" s="1"/>
  <c r="G43" i="192" s="1"/>
  <c r="K87" i="192"/>
  <c r="K90" i="192" s="1"/>
  <c r="K43" i="192" s="1"/>
  <c r="J87" i="192"/>
  <c r="J90" i="192" s="1"/>
  <c r="J43" i="192" s="1"/>
  <c r="I87" i="192"/>
  <c r="I90" i="192" s="1"/>
  <c r="I43" i="192" s="1"/>
  <c r="H87" i="192"/>
  <c r="H90" i="192" s="1"/>
  <c r="H43" i="192" s="1"/>
  <c r="G53" i="192" a="1"/>
  <c r="M51" i="195" l="1"/>
  <c r="J51" i="195"/>
  <c r="J85" i="195" s="1"/>
  <c r="H47" i="183"/>
  <c r="I51" i="195" s="1"/>
  <c r="I56" i="195" s="1"/>
  <c r="K51" i="195"/>
  <c r="K91" i="195" s="1"/>
  <c r="K76" i="192"/>
  <c r="K79" i="192" s="1"/>
  <c r="K42" i="192" s="1"/>
  <c r="H76" i="192"/>
  <c r="H79" i="192" s="1"/>
  <c r="H42" i="192" s="1"/>
  <c r="K65" i="192"/>
  <c r="K68" i="192" s="1"/>
  <c r="K41" i="192" s="1"/>
  <c r="H65" i="192"/>
  <c r="H68" i="192" s="1"/>
  <c r="H41" i="192" s="1"/>
  <c r="G64" i="192"/>
  <c r="G65" i="192" s="1"/>
  <c r="G68" i="192" s="1"/>
  <c r="G41" i="192" s="1"/>
  <c r="I65" i="192"/>
  <c r="I68" i="192" s="1"/>
  <c r="I41" i="192" s="1"/>
  <c r="G74" i="192"/>
  <c r="G76" i="192" s="1"/>
  <c r="G79" i="192" s="1"/>
  <c r="G42" i="192" s="1"/>
  <c r="I76" i="192"/>
  <c r="I79" i="192" s="1"/>
  <c r="I42" i="192" s="1"/>
  <c r="G53" i="192"/>
  <c r="G54" i="192" s="1"/>
  <c r="G57" i="192" s="1"/>
  <c r="G40" i="192" s="1"/>
  <c r="K54" i="192"/>
  <c r="K57" i="192" s="1"/>
  <c r="K40" i="192" s="1"/>
  <c r="J54" i="192"/>
  <c r="J57" i="192" s="1"/>
  <c r="J40" i="192" s="1"/>
  <c r="I54" i="192"/>
  <c r="I57" i="192" s="1"/>
  <c r="I40" i="192" s="1"/>
  <c r="H54" i="192"/>
  <c r="H57" i="192" s="1"/>
  <c r="H40" i="192" s="1"/>
  <c r="G111" i="192"/>
  <c r="G114" i="192" s="1"/>
  <c r="G105" i="192" s="1"/>
  <c r="K114" i="192"/>
  <c r="K105" i="192" s="1"/>
  <c r="J114" i="192"/>
  <c r="J105" i="192" s="1"/>
  <c r="I114" i="192"/>
  <c r="I105" i="192" s="1"/>
  <c r="H114" i="192"/>
  <c r="H105" i="192" s="1"/>
  <c r="G112" i="192"/>
  <c r="G115" i="192" s="1"/>
  <c r="G106" i="192" s="1"/>
  <c r="K115" i="192"/>
  <c r="K106" i="192" s="1"/>
  <c r="J115" i="192"/>
  <c r="J106" i="192" s="1"/>
  <c r="I115" i="192"/>
  <c r="I106" i="192" s="1"/>
  <c r="H115" i="192"/>
  <c r="H106" i="192" s="1"/>
  <c r="I73" i="195"/>
  <c r="I91" i="195"/>
  <c r="I67" i="195"/>
  <c r="I85" i="195"/>
  <c r="I79" i="195"/>
  <c r="L91" i="195"/>
  <c r="L61" i="195"/>
  <c r="L67" i="195"/>
  <c r="L73" i="195"/>
  <c r="L85" i="195"/>
  <c r="L79" i="195"/>
  <c r="L56" i="195"/>
  <c r="M85" i="195"/>
  <c r="M79" i="195"/>
  <c r="M91" i="195"/>
  <c r="M61" i="195"/>
  <c r="M67" i="195"/>
  <c r="M73" i="195"/>
  <c r="M56" i="195"/>
  <c r="J73" i="195"/>
  <c r="J61" i="195"/>
  <c r="J79" i="195"/>
  <c r="J91" i="195"/>
  <c r="J67" i="195"/>
  <c r="J56" i="195"/>
  <c r="K56" i="195" l="1"/>
  <c r="K67" i="195"/>
  <c r="K79" i="195"/>
  <c r="K85" i="195"/>
  <c r="K61" i="195"/>
  <c r="K73" i="195"/>
  <c r="I61" i="195"/>
  <c r="I102" i="195" s="1" a="1"/>
  <c r="I102" i="195" s="1"/>
  <c r="H92" i="183" s="1"/>
  <c r="I107" i="192"/>
  <c r="I45" i="192" s="1"/>
  <c r="H107" i="192"/>
  <c r="H45" i="192" s="1"/>
  <c r="J107" i="192"/>
  <c r="J45" i="192" s="1"/>
  <c r="K107" i="192"/>
  <c r="K45" i="192" s="1"/>
  <c r="G107" i="192"/>
  <c r="G45" i="192" s="1"/>
  <c r="G131" i="192"/>
  <c r="G135" i="192" s="1"/>
  <c r="L101" i="195" a="1"/>
  <c r="L101" i="195" s="1"/>
  <c r="K91" i="183" s="1"/>
  <c r="L102" i="195" a="1"/>
  <c r="L102" i="195" s="1"/>
  <c r="K92" i="183" s="1"/>
  <c r="L99" i="195" a="1"/>
  <c r="L99" i="195" s="1"/>
  <c r="L104" i="195" a="1"/>
  <c r="L104" i="195" s="1"/>
  <c r="K94" i="183" s="1"/>
  <c r="L103" i="195" a="1"/>
  <c r="L103" i="195" s="1"/>
  <c r="K93" i="183" s="1"/>
  <c r="L100" i="195" a="1"/>
  <c r="L100" i="195" s="1"/>
  <c r="K90" i="183" s="1"/>
  <c r="J102" i="195" a="1"/>
  <c r="J102" i="195" s="1"/>
  <c r="I92" i="183" s="1"/>
  <c r="J100" i="195" a="1"/>
  <c r="J100" i="195" s="1"/>
  <c r="I90" i="183" s="1"/>
  <c r="J103" i="195" a="1"/>
  <c r="J103" i="195" s="1"/>
  <c r="I93" i="183" s="1"/>
  <c r="J99" i="195" a="1"/>
  <c r="J99" i="195" s="1"/>
  <c r="J104" i="195" a="1"/>
  <c r="J104" i="195" s="1"/>
  <c r="I94" i="183" s="1"/>
  <c r="J101" i="195" a="1"/>
  <c r="J101" i="195" s="1"/>
  <c r="I91" i="183" s="1"/>
  <c r="M101" i="195" a="1"/>
  <c r="M101" i="195" s="1"/>
  <c r="L91" i="183" s="1"/>
  <c r="M103" i="195" a="1"/>
  <c r="M103" i="195" s="1"/>
  <c r="L93" i="183" s="1"/>
  <c r="M102" i="195" a="1"/>
  <c r="M102" i="195" s="1"/>
  <c r="L92" i="183" s="1"/>
  <c r="M99" i="195" a="1"/>
  <c r="M99" i="195" s="1"/>
  <c r="M100" i="195" a="1"/>
  <c r="M100" i="195" s="1"/>
  <c r="L90" i="183" s="1"/>
  <c r="M104" i="195" a="1"/>
  <c r="M104" i="195" s="1"/>
  <c r="L94" i="183" s="1"/>
  <c r="K70" i="174"/>
  <c r="J70" i="174"/>
  <c r="I70" i="174"/>
  <c r="H70" i="174"/>
  <c r="G70" i="174"/>
  <c r="K66" i="174"/>
  <c r="J66" i="174"/>
  <c r="I66" i="174"/>
  <c r="H66" i="174"/>
  <c r="G66" i="174"/>
  <c r="K62" i="174"/>
  <c r="J62" i="174"/>
  <c r="I62" i="174"/>
  <c r="H62" i="174"/>
  <c r="G62" i="174"/>
  <c r="K55" i="174"/>
  <c r="J55" i="174"/>
  <c r="I55" i="174"/>
  <c r="H55" i="174"/>
  <c r="G55" i="174"/>
  <c r="K51" i="174"/>
  <c r="J51" i="174"/>
  <c r="I51" i="174"/>
  <c r="H51" i="174"/>
  <c r="G51" i="174"/>
  <c r="K47" i="174"/>
  <c r="J47" i="174"/>
  <c r="I47" i="174"/>
  <c r="H47" i="174"/>
  <c r="G47" i="174"/>
  <c r="K43" i="174"/>
  <c r="J43" i="174"/>
  <c r="I43" i="174"/>
  <c r="H43" i="174"/>
  <c r="G43" i="174"/>
  <c r="K39" i="174"/>
  <c r="J39" i="174"/>
  <c r="I39" i="174"/>
  <c r="H39" i="174"/>
  <c r="G39" i="174"/>
  <c r="K30" i="174"/>
  <c r="K31" i="174" s="1"/>
  <c r="J30" i="174"/>
  <c r="J31" i="174" s="1"/>
  <c r="I30" i="174"/>
  <c r="I31" i="174" s="1"/>
  <c r="H30" i="174"/>
  <c r="H31" i="174" s="1"/>
  <c r="G30" i="174"/>
  <c r="K26" i="174"/>
  <c r="J26" i="174"/>
  <c r="I26" i="174"/>
  <c r="H26" i="174"/>
  <c r="G26" i="174"/>
  <c r="K19" i="174"/>
  <c r="J19" i="174"/>
  <c r="I19" i="174"/>
  <c r="H19" i="174"/>
  <c r="K16" i="174"/>
  <c r="J16" i="174"/>
  <c r="I16" i="174"/>
  <c r="H16" i="174"/>
  <c r="K12" i="174"/>
  <c r="J12" i="174"/>
  <c r="I12" i="174"/>
  <c r="H12" i="174"/>
  <c r="G12" i="174"/>
  <c r="K100" i="195" l="1" a="1"/>
  <c r="K100" i="195" s="1"/>
  <c r="J90" i="183" s="1"/>
  <c r="K103" i="195" a="1"/>
  <c r="K103" i="195" s="1"/>
  <c r="J93" i="183" s="1"/>
  <c r="K102" i="195" a="1"/>
  <c r="K102" i="195" s="1"/>
  <c r="J92" i="183" s="1"/>
  <c r="K101" i="195" a="1"/>
  <c r="K101" i="195" s="1"/>
  <c r="J91" i="183" s="1"/>
  <c r="K104" i="195" a="1"/>
  <c r="K104" i="195" s="1"/>
  <c r="J94" i="183" s="1"/>
  <c r="K99" i="195" a="1"/>
  <c r="K99" i="195" s="1"/>
  <c r="I100" i="195" a="1"/>
  <c r="I100" i="195" s="1"/>
  <c r="H90" i="183" s="1"/>
  <c r="I99" i="195" a="1"/>
  <c r="I99" i="195" s="1"/>
  <c r="H89" i="183" s="1"/>
  <c r="I104" i="195" a="1"/>
  <c r="I104" i="195" s="1"/>
  <c r="H94" i="183" s="1"/>
  <c r="I101" i="195" a="1"/>
  <c r="I101" i="195" s="1"/>
  <c r="H91" i="183" s="1"/>
  <c r="I103" i="195" a="1"/>
  <c r="I103" i="195" s="1"/>
  <c r="H93" i="183" s="1"/>
  <c r="I131" i="192"/>
  <c r="I135" i="192" s="1"/>
  <c r="J131" i="192"/>
  <c r="J135" i="192" s="1"/>
  <c r="K131" i="192"/>
  <c r="M105" i="195"/>
  <c r="L89" i="183"/>
  <c r="K89" i="183"/>
  <c r="L105" i="195"/>
  <c r="I89" i="183"/>
  <c r="J105" i="195"/>
  <c r="H32" i="174"/>
  <c r="I32" i="174"/>
  <c r="J32" i="174"/>
  <c r="G71" i="174"/>
  <c r="I71" i="174"/>
  <c r="J71" i="174"/>
  <c r="K32" i="174"/>
  <c r="H71" i="174"/>
  <c r="K71" i="174"/>
  <c r="K105" i="195" l="1"/>
  <c r="J89" i="183"/>
  <c r="I105" i="195"/>
  <c r="H131" i="192"/>
  <c r="H135" i="192" s="1"/>
  <c r="H144" i="192" s="1"/>
  <c r="J144" i="192"/>
  <c r="J120" i="192"/>
  <c r="I120" i="192"/>
  <c r="I144" i="192"/>
  <c r="W14" i="152"/>
  <c r="P14" i="152"/>
  <c r="W13" i="152"/>
  <c r="T11" i="152"/>
  <c r="P11" i="152"/>
  <c r="AC11" i="152" s="1"/>
  <c r="O11" i="152"/>
  <c r="K11" i="152"/>
  <c r="AA11" i="152" s="1"/>
  <c r="J11" i="152"/>
  <c r="Q118" i="151"/>
  <c r="Q117" i="151"/>
  <c r="Q116" i="151"/>
  <c r="Q115" i="151"/>
  <c r="Q114" i="151"/>
  <c r="Q113" i="151"/>
  <c r="Q112" i="151"/>
  <c r="Q111" i="151"/>
  <c r="Q110" i="151"/>
  <c r="Q109" i="151"/>
  <c r="Q108" i="151"/>
  <c r="Q107" i="151"/>
  <c r="Q106" i="151"/>
  <c r="Q105" i="151"/>
  <c r="Q104" i="151"/>
  <c r="Q103" i="151"/>
  <c r="Q102" i="151"/>
  <c r="Q101" i="151"/>
  <c r="Q100" i="151"/>
  <c r="Q99" i="151"/>
  <c r="Q98" i="151"/>
  <c r="Q97" i="151"/>
  <c r="Q96" i="151"/>
  <c r="Q95" i="151"/>
  <c r="Q94" i="151"/>
  <c r="Q93" i="151"/>
  <c r="Q92" i="151"/>
  <c r="Q91" i="151"/>
  <c r="Q90" i="151"/>
  <c r="Q89" i="151"/>
  <c r="Q88" i="151"/>
  <c r="Q87" i="151"/>
  <c r="Q86" i="151"/>
  <c r="Q85" i="151"/>
  <c r="Q84" i="151"/>
  <c r="Q83" i="151"/>
  <c r="Q82" i="151"/>
  <c r="Q81" i="151"/>
  <c r="Q80" i="151"/>
  <c r="Q79" i="151"/>
  <c r="Q78" i="151"/>
  <c r="Q77" i="151"/>
  <c r="Q76" i="151"/>
  <c r="Q75" i="151"/>
  <c r="Q74" i="151"/>
  <c r="Q73" i="151"/>
  <c r="Q72" i="151"/>
  <c r="Q71" i="151"/>
  <c r="Q70" i="151"/>
  <c r="Q69" i="151"/>
  <c r="Q68" i="151"/>
  <c r="Q67" i="151"/>
  <c r="Q66" i="151"/>
  <c r="Q65" i="151"/>
  <c r="Q64" i="151"/>
  <c r="Q63" i="151"/>
  <c r="Q62" i="151"/>
  <c r="Q61" i="151"/>
  <c r="Q60" i="151"/>
  <c r="Q59" i="151"/>
  <c r="Q58" i="151"/>
  <c r="Q57" i="151"/>
  <c r="Q56" i="151"/>
  <c r="Q55" i="151"/>
  <c r="Q54" i="151"/>
  <c r="Q53" i="151"/>
  <c r="Q52" i="151"/>
  <c r="Q51" i="151"/>
  <c r="Q50" i="151"/>
  <c r="Q49" i="151"/>
  <c r="Q48" i="151"/>
  <c r="Q47" i="151"/>
  <c r="Q46" i="151"/>
  <c r="Q45" i="151"/>
  <c r="Q44" i="151"/>
  <c r="Q43" i="151"/>
  <c r="Q42" i="151"/>
  <c r="Q41" i="151"/>
  <c r="Q40" i="151"/>
  <c r="Q39" i="151"/>
  <c r="Q38" i="151"/>
  <c r="Q37" i="151"/>
  <c r="Q36" i="151"/>
  <c r="Q35" i="151"/>
  <c r="Q34" i="151"/>
  <c r="Q33" i="151"/>
  <c r="Q32" i="151"/>
  <c r="Q31" i="151"/>
  <c r="Q30" i="151"/>
  <c r="Q29" i="151"/>
  <c r="Q28" i="151"/>
  <c r="Q27" i="151"/>
  <c r="Q26" i="151"/>
  <c r="Q25" i="151"/>
  <c r="Q24" i="151"/>
  <c r="Q23" i="151"/>
  <c r="Q22" i="151"/>
  <c r="P21" i="151"/>
  <c r="O21" i="151"/>
  <c r="N21" i="151"/>
  <c r="M21" i="151"/>
  <c r="L21" i="151"/>
  <c r="K21" i="151"/>
  <c r="J21" i="151"/>
  <c r="I21" i="151"/>
  <c r="H21" i="151"/>
  <c r="G21" i="151"/>
  <c r="F21" i="151"/>
  <c r="E21" i="151"/>
  <c r="P18" i="151"/>
  <c r="O18" i="151"/>
  <c r="N18" i="151"/>
  <c r="M18" i="151"/>
  <c r="L18" i="151"/>
  <c r="K18" i="151"/>
  <c r="J18" i="151"/>
  <c r="I18" i="151"/>
  <c r="H18" i="151"/>
  <c r="G18" i="151"/>
  <c r="F18" i="151"/>
  <c r="E18" i="151"/>
  <c r="Q17" i="151"/>
  <c r="Q16" i="151"/>
  <c r="Q15" i="151"/>
  <c r="Q14" i="151"/>
  <c r="Q13" i="151"/>
  <c r="Q12" i="151"/>
  <c r="Q11" i="151"/>
  <c r="Q10" i="151"/>
  <c r="F23" i="150"/>
  <c r="K22" i="150"/>
  <c r="K21" i="150"/>
  <c r="K20" i="150"/>
  <c r="K19" i="150"/>
  <c r="K18" i="150"/>
  <c r="K17" i="150"/>
  <c r="K16" i="150"/>
  <c r="K15" i="150"/>
  <c r="K14" i="150"/>
  <c r="K13" i="150"/>
  <c r="K12" i="150"/>
  <c r="N11" i="150"/>
  <c r="K11" i="150"/>
  <c r="C378" i="149"/>
  <c r="C377" i="149"/>
  <c r="C376" i="149"/>
  <c r="C375" i="149"/>
  <c r="C374" i="149"/>
  <c r="C373" i="149"/>
  <c r="C372" i="149"/>
  <c r="C371" i="149"/>
  <c r="C370" i="149"/>
  <c r="C369" i="149"/>
  <c r="C368" i="149"/>
  <c r="C367" i="149"/>
  <c r="C366" i="149"/>
  <c r="C365" i="149"/>
  <c r="C364" i="149"/>
  <c r="C363" i="149"/>
  <c r="C362" i="149"/>
  <c r="C361" i="149"/>
  <c r="C360" i="149"/>
  <c r="C359" i="149"/>
  <c r="C358" i="149"/>
  <c r="C357" i="149"/>
  <c r="C356" i="149"/>
  <c r="C355" i="149"/>
  <c r="C354" i="149"/>
  <c r="C353" i="149"/>
  <c r="C352" i="149"/>
  <c r="C351" i="149"/>
  <c r="C350" i="149"/>
  <c r="C349" i="149"/>
  <c r="C348" i="149"/>
  <c r="C347" i="149"/>
  <c r="C346" i="149"/>
  <c r="C345" i="149"/>
  <c r="C344" i="149"/>
  <c r="C343" i="149"/>
  <c r="C342" i="149"/>
  <c r="C341" i="149"/>
  <c r="C340" i="149"/>
  <c r="C339" i="149"/>
  <c r="C338" i="149"/>
  <c r="C337" i="149"/>
  <c r="C336" i="149"/>
  <c r="C335" i="149"/>
  <c r="C334" i="149"/>
  <c r="C333" i="149"/>
  <c r="C332" i="149"/>
  <c r="C331" i="149"/>
  <c r="C330" i="149"/>
  <c r="C329" i="149"/>
  <c r="C328" i="149"/>
  <c r="C327" i="149"/>
  <c r="C326" i="149"/>
  <c r="C325" i="149"/>
  <c r="C324" i="149"/>
  <c r="C323" i="149"/>
  <c r="C322" i="149"/>
  <c r="C321" i="149"/>
  <c r="C320" i="149"/>
  <c r="C319" i="149"/>
  <c r="C318" i="149"/>
  <c r="C317" i="149"/>
  <c r="C316" i="149"/>
  <c r="C315" i="149"/>
  <c r="C314" i="149"/>
  <c r="C313" i="149"/>
  <c r="C312" i="149"/>
  <c r="C311" i="149"/>
  <c r="C310" i="149"/>
  <c r="C309" i="149"/>
  <c r="C308" i="149"/>
  <c r="C307" i="149"/>
  <c r="C306" i="149"/>
  <c r="C305" i="149"/>
  <c r="C304" i="149"/>
  <c r="C303" i="149"/>
  <c r="C302" i="149"/>
  <c r="C301" i="149"/>
  <c r="C300" i="149"/>
  <c r="C299" i="149"/>
  <c r="C298" i="149"/>
  <c r="C297" i="149"/>
  <c r="C296" i="149"/>
  <c r="C295" i="149"/>
  <c r="C294" i="149"/>
  <c r="C293" i="149"/>
  <c r="C292" i="149"/>
  <c r="C291" i="149"/>
  <c r="C290" i="149"/>
  <c r="C289" i="149"/>
  <c r="C288" i="149"/>
  <c r="C287" i="149"/>
  <c r="C286" i="149"/>
  <c r="C285" i="149"/>
  <c r="C284" i="149"/>
  <c r="C283" i="149"/>
  <c r="C282" i="149"/>
  <c r="C281" i="149"/>
  <c r="C280" i="149"/>
  <c r="C279" i="149"/>
  <c r="C278" i="149"/>
  <c r="C277" i="149"/>
  <c r="C276" i="149"/>
  <c r="C275" i="149"/>
  <c r="C274" i="149"/>
  <c r="C273" i="149"/>
  <c r="C272" i="149"/>
  <c r="C271" i="149"/>
  <c r="C270" i="149"/>
  <c r="C269" i="149"/>
  <c r="C268" i="149"/>
  <c r="C267" i="149"/>
  <c r="C266" i="149"/>
  <c r="C265" i="149"/>
  <c r="C264" i="149"/>
  <c r="C263" i="149"/>
  <c r="C262" i="149"/>
  <c r="C261" i="149"/>
  <c r="C260" i="149"/>
  <c r="C259" i="149"/>
  <c r="C258" i="149"/>
  <c r="C257" i="149"/>
  <c r="C256" i="149"/>
  <c r="C255" i="149"/>
  <c r="C254" i="149"/>
  <c r="C253" i="149"/>
  <c r="C252" i="149"/>
  <c r="C251" i="149"/>
  <c r="C250" i="149"/>
  <c r="C249" i="149"/>
  <c r="C248" i="149"/>
  <c r="C247" i="149"/>
  <c r="C246" i="149"/>
  <c r="C245" i="149"/>
  <c r="C244" i="149"/>
  <c r="C243" i="149"/>
  <c r="C242" i="149"/>
  <c r="C241" i="149"/>
  <c r="C240" i="149"/>
  <c r="C239" i="149"/>
  <c r="C238" i="149"/>
  <c r="C237" i="149"/>
  <c r="C236" i="149"/>
  <c r="C235" i="149"/>
  <c r="C234" i="149"/>
  <c r="C233" i="149"/>
  <c r="C232" i="149"/>
  <c r="C231" i="149"/>
  <c r="C230" i="149"/>
  <c r="C229" i="149"/>
  <c r="C228" i="149"/>
  <c r="C227" i="149"/>
  <c r="C226" i="149"/>
  <c r="C225" i="149"/>
  <c r="C224" i="149"/>
  <c r="C223" i="149"/>
  <c r="C222" i="149"/>
  <c r="C221" i="149"/>
  <c r="C220" i="149"/>
  <c r="C219" i="149"/>
  <c r="C218" i="149"/>
  <c r="C217" i="149"/>
  <c r="C216" i="149"/>
  <c r="C215" i="149"/>
  <c r="C214" i="149"/>
  <c r="C213" i="149"/>
  <c r="C212" i="149"/>
  <c r="C211" i="149"/>
  <c r="C210" i="149"/>
  <c r="C209" i="149"/>
  <c r="C208" i="149"/>
  <c r="C207" i="149"/>
  <c r="C206" i="149"/>
  <c r="C205" i="149"/>
  <c r="C204" i="149"/>
  <c r="C203" i="149"/>
  <c r="C202" i="149"/>
  <c r="C201" i="149"/>
  <c r="C200" i="149"/>
  <c r="C199" i="149"/>
  <c r="C198" i="149"/>
  <c r="C197" i="149"/>
  <c r="C196" i="149"/>
  <c r="C195" i="149"/>
  <c r="C194" i="149"/>
  <c r="C193" i="149"/>
  <c r="C192" i="149"/>
  <c r="C191" i="149"/>
  <c r="C190" i="149"/>
  <c r="C189" i="149"/>
  <c r="C188" i="149"/>
  <c r="C187" i="149"/>
  <c r="C186" i="149"/>
  <c r="C185" i="149"/>
  <c r="C184" i="149"/>
  <c r="C183" i="149"/>
  <c r="C182" i="149"/>
  <c r="C181" i="149"/>
  <c r="C180" i="149"/>
  <c r="C179" i="149"/>
  <c r="C178" i="149"/>
  <c r="C177" i="149"/>
  <c r="C176" i="149"/>
  <c r="C175" i="149"/>
  <c r="C174" i="149"/>
  <c r="C173" i="149"/>
  <c r="C172" i="149"/>
  <c r="C171" i="149"/>
  <c r="C170" i="149"/>
  <c r="C169" i="149"/>
  <c r="C168" i="149"/>
  <c r="C167" i="149"/>
  <c r="C166" i="149"/>
  <c r="C165" i="149"/>
  <c r="C164" i="149"/>
  <c r="C163" i="149"/>
  <c r="C162" i="149"/>
  <c r="C161" i="149"/>
  <c r="C160" i="149"/>
  <c r="C159" i="149"/>
  <c r="C158" i="149"/>
  <c r="C157" i="149"/>
  <c r="C156" i="149"/>
  <c r="C155" i="149"/>
  <c r="C154" i="149"/>
  <c r="C153" i="149"/>
  <c r="C152" i="149"/>
  <c r="C151" i="149"/>
  <c r="C150" i="149"/>
  <c r="C149" i="149"/>
  <c r="C148" i="149"/>
  <c r="C147" i="149"/>
  <c r="C146" i="149"/>
  <c r="C145" i="149"/>
  <c r="C144" i="149"/>
  <c r="C143" i="149"/>
  <c r="C142" i="149"/>
  <c r="C141" i="149"/>
  <c r="C140" i="149"/>
  <c r="C139" i="149"/>
  <c r="C138" i="149"/>
  <c r="C137" i="149"/>
  <c r="C136" i="149"/>
  <c r="C135" i="149"/>
  <c r="C134" i="149"/>
  <c r="C133" i="149"/>
  <c r="C132" i="149"/>
  <c r="C131" i="149"/>
  <c r="C130" i="149"/>
  <c r="C129" i="149"/>
  <c r="C128" i="149"/>
  <c r="C127" i="149"/>
  <c r="C126" i="149"/>
  <c r="C125" i="149"/>
  <c r="C124" i="149"/>
  <c r="C123" i="149"/>
  <c r="C122" i="149"/>
  <c r="C121" i="149"/>
  <c r="C120" i="149"/>
  <c r="C119" i="149"/>
  <c r="C118" i="149"/>
  <c r="C117" i="149"/>
  <c r="C116" i="149"/>
  <c r="C115" i="149"/>
  <c r="C114" i="149"/>
  <c r="C113" i="149"/>
  <c r="C112" i="149"/>
  <c r="C111" i="149"/>
  <c r="C110" i="149"/>
  <c r="C109" i="149"/>
  <c r="C108" i="149"/>
  <c r="C107" i="149"/>
  <c r="C106" i="149"/>
  <c r="C105" i="149"/>
  <c r="C104" i="149"/>
  <c r="C103" i="149"/>
  <c r="C102" i="149"/>
  <c r="C101" i="149"/>
  <c r="C100" i="149"/>
  <c r="C99" i="149"/>
  <c r="C98" i="149"/>
  <c r="C97" i="149"/>
  <c r="C96" i="149"/>
  <c r="C95" i="149"/>
  <c r="C94" i="149"/>
  <c r="C93" i="149"/>
  <c r="C92" i="149"/>
  <c r="C91" i="149"/>
  <c r="C90" i="149"/>
  <c r="C89" i="149"/>
  <c r="C88" i="149"/>
  <c r="C87" i="149"/>
  <c r="C86" i="149"/>
  <c r="C85" i="149"/>
  <c r="C84" i="149"/>
  <c r="C83" i="149"/>
  <c r="C82" i="149"/>
  <c r="C81" i="149"/>
  <c r="C80" i="149"/>
  <c r="C79" i="149"/>
  <c r="C78" i="149"/>
  <c r="C77" i="149"/>
  <c r="C76" i="149"/>
  <c r="C75" i="149"/>
  <c r="C74" i="149"/>
  <c r="C73" i="149"/>
  <c r="C72" i="149"/>
  <c r="C71" i="149"/>
  <c r="C70" i="149"/>
  <c r="C69" i="149"/>
  <c r="C68" i="149"/>
  <c r="C67" i="149"/>
  <c r="C66" i="149"/>
  <c r="C65" i="149"/>
  <c r="C64" i="149"/>
  <c r="C63" i="149"/>
  <c r="C62" i="149"/>
  <c r="C61" i="149"/>
  <c r="C60" i="149"/>
  <c r="C59" i="149"/>
  <c r="C58" i="149"/>
  <c r="C57" i="149"/>
  <c r="C56" i="149"/>
  <c r="C55" i="149"/>
  <c r="C54" i="149"/>
  <c r="C53" i="149"/>
  <c r="C52" i="149"/>
  <c r="C51" i="149"/>
  <c r="C50" i="149"/>
  <c r="C49" i="149"/>
  <c r="C48" i="149"/>
  <c r="C47" i="149"/>
  <c r="C46" i="149"/>
  <c r="C45" i="149"/>
  <c r="C44" i="149"/>
  <c r="C43" i="149"/>
  <c r="C42" i="149"/>
  <c r="C41" i="149"/>
  <c r="C40" i="149"/>
  <c r="C39" i="149"/>
  <c r="C38" i="149"/>
  <c r="C37" i="149"/>
  <c r="C36" i="149"/>
  <c r="C35" i="149"/>
  <c r="C34" i="149"/>
  <c r="C33" i="149"/>
  <c r="C32" i="149"/>
  <c r="C31" i="149"/>
  <c r="C30" i="149"/>
  <c r="C29" i="149"/>
  <c r="C28" i="149"/>
  <c r="C27" i="149"/>
  <c r="C26" i="149"/>
  <c r="C25" i="149"/>
  <c r="C24" i="149"/>
  <c r="C23" i="149"/>
  <c r="C22" i="149"/>
  <c r="C21" i="149"/>
  <c r="C20" i="149"/>
  <c r="C19" i="149"/>
  <c r="C18" i="149"/>
  <c r="C17" i="149"/>
  <c r="C16" i="149"/>
  <c r="C15" i="149"/>
  <c r="B15" i="149"/>
  <c r="B16" i="149" s="1"/>
  <c r="B17" i="149" s="1"/>
  <c r="B18" i="149" s="1"/>
  <c r="B19" i="149" s="1"/>
  <c r="B20" i="149" s="1"/>
  <c r="B21" i="149" s="1"/>
  <c r="B22" i="149" s="1"/>
  <c r="B23" i="149" s="1"/>
  <c r="B24" i="149" s="1"/>
  <c r="B25" i="149" s="1"/>
  <c r="B26" i="149" s="1"/>
  <c r="B27" i="149" s="1"/>
  <c r="B28" i="149" s="1"/>
  <c r="B29" i="149" s="1"/>
  <c r="B30" i="149" s="1"/>
  <c r="B31" i="149" s="1"/>
  <c r="B32" i="149" s="1"/>
  <c r="B33" i="149" s="1"/>
  <c r="B34" i="149" s="1"/>
  <c r="B35" i="149" s="1"/>
  <c r="B36" i="149" s="1"/>
  <c r="B37" i="149" s="1"/>
  <c r="B38" i="149" s="1"/>
  <c r="B39" i="149" s="1"/>
  <c r="B40" i="149" s="1"/>
  <c r="B41" i="149" s="1"/>
  <c r="B42" i="149" s="1"/>
  <c r="B43" i="149" s="1"/>
  <c r="B44" i="149" s="1"/>
  <c r="B45" i="149" s="1"/>
  <c r="B46" i="149" s="1"/>
  <c r="B47" i="149" s="1"/>
  <c r="B48" i="149" s="1"/>
  <c r="B49" i="149" s="1"/>
  <c r="B50" i="149" s="1"/>
  <c r="B51" i="149" s="1"/>
  <c r="B52" i="149" s="1"/>
  <c r="B53" i="149" s="1"/>
  <c r="B54" i="149" s="1"/>
  <c r="B55" i="149" s="1"/>
  <c r="B56" i="149" s="1"/>
  <c r="B57" i="149" s="1"/>
  <c r="B58" i="149" s="1"/>
  <c r="B59" i="149" s="1"/>
  <c r="B60" i="149" s="1"/>
  <c r="B61" i="149" s="1"/>
  <c r="B62" i="149" s="1"/>
  <c r="B63" i="149" s="1"/>
  <c r="B64" i="149" s="1"/>
  <c r="B65" i="149" s="1"/>
  <c r="B66" i="149" s="1"/>
  <c r="B67" i="149" s="1"/>
  <c r="B68" i="149" s="1"/>
  <c r="B69" i="149" s="1"/>
  <c r="B70" i="149" s="1"/>
  <c r="B71" i="149" s="1"/>
  <c r="B72" i="149" s="1"/>
  <c r="B73" i="149" s="1"/>
  <c r="B74" i="149" s="1"/>
  <c r="B75" i="149" s="1"/>
  <c r="B76" i="149" s="1"/>
  <c r="B77" i="149" s="1"/>
  <c r="B78" i="149" s="1"/>
  <c r="B79" i="149" s="1"/>
  <c r="B80" i="149" s="1"/>
  <c r="B81" i="149" s="1"/>
  <c r="B82" i="149" s="1"/>
  <c r="B83" i="149" s="1"/>
  <c r="B84" i="149" s="1"/>
  <c r="B85" i="149" s="1"/>
  <c r="B86" i="149" s="1"/>
  <c r="B87" i="149" s="1"/>
  <c r="B88" i="149" s="1"/>
  <c r="B89" i="149" s="1"/>
  <c r="B90" i="149" s="1"/>
  <c r="B91" i="149" s="1"/>
  <c r="B92" i="149" s="1"/>
  <c r="B93" i="149" s="1"/>
  <c r="B94" i="149" s="1"/>
  <c r="B95" i="149" s="1"/>
  <c r="B96" i="149" s="1"/>
  <c r="B97" i="149" s="1"/>
  <c r="B98" i="149" s="1"/>
  <c r="B99" i="149" s="1"/>
  <c r="B100" i="149" s="1"/>
  <c r="B101" i="149" s="1"/>
  <c r="B102" i="149" s="1"/>
  <c r="B103" i="149" s="1"/>
  <c r="B104" i="149" s="1"/>
  <c r="B105" i="149" s="1"/>
  <c r="B106" i="149" s="1"/>
  <c r="B107" i="149" s="1"/>
  <c r="B108" i="149" s="1"/>
  <c r="B109" i="149" s="1"/>
  <c r="B110" i="149" s="1"/>
  <c r="B111" i="149" s="1"/>
  <c r="B112" i="149" s="1"/>
  <c r="B113" i="149" s="1"/>
  <c r="B114" i="149" s="1"/>
  <c r="B115" i="149" s="1"/>
  <c r="B116" i="149" s="1"/>
  <c r="B117" i="149" s="1"/>
  <c r="B118" i="149" s="1"/>
  <c r="B119" i="149" s="1"/>
  <c r="B120" i="149" s="1"/>
  <c r="B121" i="149" s="1"/>
  <c r="B122" i="149" s="1"/>
  <c r="B123" i="149" s="1"/>
  <c r="B124" i="149" s="1"/>
  <c r="B125" i="149" s="1"/>
  <c r="B126" i="149" s="1"/>
  <c r="B127" i="149" s="1"/>
  <c r="B128" i="149" s="1"/>
  <c r="B129" i="149" s="1"/>
  <c r="B130" i="149" s="1"/>
  <c r="B131" i="149" s="1"/>
  <c r="B132" i="149" s="1"/>
  <c r="B133" i="149" s="1"/>
  <c r="B134" i="149" s="1"/>
  <c r="B135" i="149" s="1"/>
  <c r="B136" i="149" s="1"/>
  <c r="B137" i="149" s="1"/>
  <c r="B138" i="149" s="1"/>
  <c r="B139" i="149" s="1"/>
  <c r="B140" i="149" s="1"/>
  <c r="B141" i="149" s="1"/>
  <c r="B142" i="149" s="1"/>
  <c r="B143" i="149" s="1"/>
  <c r="B144" i="149" s="1"/>
  <c r="B145" i="149" s="1"/>
  <c r="B146" i="149" s="1"/>
  <c r="B147" i="149" s="1"/>
  <c r="B148" i="149" s="1"/>
  <c r="B149" i="149" s="1"/>
  <c r="B150" i="149" s="1"/>
  <c r="B151" i="149" s="1"/>
  <c r="B152" i="149" s="1"/>
  <c r="B153" i="149" s="1"/>
  <c r="B154" i="149" s="1"/>
  <c r="B155" i="149" s="1"/>
  <c r="B156" i="149" s="1"/>
  <c r="B157" i="149" s="1"/>
  <c r="B158" i="149" s="1"/>
  <c r="B159" i="149" s="1"/>
  <c r="B160" i="149" s="1"/>
  <c r="B161" i="149" s="1"/>
  <c r="B162" i="149" s="1"/>
  <c r="B163" i="149" s="1"/>
  <c r="B164" i="149" s="1"/>
  <c r="B165" i="149" s="1"/>
  <c r="B166" i="149" s="1"/>
  <c r="B167" i="149" s="1"/>
  <c r="B168" i="149" s="1"/>
  <c r="B169" i="149" s="1"/>
  <c r="B170" i="149" s="1"/>
  <c r="B171" i="149" s="1"/>
  <c r="B172" i="149" s="1"/>
  <c r="B173" i="149" s="1"/>
  <c r="B174" i="149" s="1"/>
  <c r="B175" i="149" s="1"/>
  <c r="B176" i="149" s="1"/>
  <c r="B177" i="149" s="1"/>
  <c r="B178" i="149" s="1"/>
  <c r="B179" i="149" s="1"/>
  <c r="B180" i="149" s="1"/>
  <c r="B181" i="149" s="1"/>
  <c r="B182" i="149" s="1"/>
  <c r="B183" i="149" s="1"/>
  <c r="B184" i="149" s="1"/>
  <c r="B185" i="149" s="1"/>
  <c r="B186" i="149" s="1"/>
  <c r="B187" i="149" s="1"/>
  <c r="B188" i="149" s="1"/>
  <c r="B189" i="149" s="1"/>
  <c r="B190" i="149" s="1"/>
  <c r="B191" i="149" s="1"/>
  <c r="B192" i="149" s="1"/>
  <c r="B193" i="149" s="1"/>
  <c r="B194" i="149" s="1"/>
  <c r="B195" i="149" s="1"/>
  <c r="B196" i="149" s="1"/>
  <c r="B197" i="149" s="1"/>
  <c r="B198" i="149" s="1"/>
  <c r="B199" i="149" s="1"/>
  <c r="B200" i="149" s="1"/>
  <c r="B201" i="149" s="1"/>
  <c r="B202" i="149" s="1"/>
  <c r="B203" i="149" s="1"/>
  <c r="B204" i="149" s="1"/>
  <c r="B205" i="149" s="1"/>
  <c r="B206" i="149" s="1"/>
  <c r="B207" i="149" s="1"/>
  <c r="B208" i="149" s="1"/>
  <c r="B209" i="149" s="1"/>
  <c r="B210" i="149" s="1"/>
  <c r="B211" i="149" s="1"/>
  <c r="B212" i="149" s="1"/>
  <c r="B213" i="149" s="1"/>
  <c r="B214" i="149" s="1"/>
  <c r="B215" i="149" s="1"/>
  <c r="B216" i="149" s="1"/>
  <c r="B217" i="149" s="1"/>
  <c r="B218" i="149" s="1"/>
  <c r="B219" i="149" s="1"/>
  <c r="B220" i="149" s="1"/>
  <c r="B221" i="149" s="1"/>
  <c r="B222" i="149" s="1"/>
  <c r="B223" i="149" s="1"/>
  <c r="B224" i="149" s="1"/>
  <c r="B225" i="149" s="1"/>
  <c r="B226" i="149" s="1"/>
  <c r="B227" i="149" s="1"/>
  <c r="B228" i="149" s="1"/>
  <c r="B229" i="149" s="1"/>
  <c r="B230" i="149" s="1"/>
  <c r="B231" i="149" s="1"/>
  <c r="B232" i="149" s="1"/>
  <c r="B233" i="149" s="1"/>
  <c r="B234" i="149" s="1"/>
  <c r="B235" i="149" s="1"/>
  <c r="B236" i="149" s="1"/>
  <c r="B237" i="149" s="1"/>
  <c r="B238" i="149" s="1"/>
  <c r="B239" i="149" s="1"/>
  <c r="B240" i="149" s="1"/>
  <c r="B241" i="149" s="1"/>
  <c r="B242" i="149" s="1"/>
  <c r="B243" i="149" s="1"/>
  <c r="B244" i="149" s="1"/>
  <c r="B245" i="149" s="1"/>
  <c r="B246" i="149" s="1"/>
  <c r="B247" i="149" s="1"/>
  <c r="B248" i="149" s="1"/>
  <c r="B249" i="149" s="1"/>
  <c r="B250" i="149" s="1"/>
  <c r="B251" i="149" s="1"/>
  <c r="B252" i="149" s="1"/>
  <c r="B253" i="149" s="1"/>
  <c r="B254" i="149" s="1"/>
  <c r="B255" i="149" s="1"/>
  <c r="B256" i="149" s="1"/>
  <c r="B257" i="149" s="1"/>
  <c r="B258" i="149" s="1"/>
  <c r="B259" i="149" s="1"/>
  <c r="B260" i="149" s="1"/>
  <c r="B261" i="149" s="1"/>
  <c r="B262" i="149" s="1"/>
  <c r="B263" i="149" s="1"/>
  <c r="B264" i="149" s="1"/>
  <c r="B265" i="149" s="1"/>
  <c r="B266" i="149" s="1"/>
  <c r="B267" i="149" s="1"/>
  <c r="B268" i="149" s="1"/>
  <c r="B269" i="149" s="1"/>
  <c r="B270" i="149" s="1"/>
  <c r="B271" i="149" s="1"/>
  <c r="B272" i="149" s="1"/>
  <c r="B273" i="149" s="1"/>
  <c r="B274" i="149" s="1"/>
  <c r="B275" i="149" s="1"/>
  <c r="B276" i="149" s="1"/>
  <c r="B277" i="149" s="1"/>
  <c r="B278" i="149" s="1"/>
  <c r="B279" i="149" s="1"/>
  <c r="B280" i="149" s="1"/>
  <c r="B281" i="149" s="1"/>
  <c r="B282" i="149" s="1"/>
  <c r="B283" i="149" s="1"/>
  <c r="B284" i="149" s="1"/>
  <c r="B285" i="149" s="1"/>
  <c r="B286" i="149" s="1"/>
  <c r="B287" i="149" s="1"/>
  <c r="B288" i="149" s="1"/>
  <c r="B289" i="149" s="1"/>
  <c r="B290" i="149" s="1"/>
  <c r="B291" i="149" s="1"/>
  <c r="B292" i="149" s="1"/>
  <c r="B293" i="149" s="1"/>
  <c r="B294" i="149" s="1"/>
  <c r="B295" i="149" s="1"/>
  <c r="B296" i="149" s="1"/>
  <c r="B297" i="149" s="1"/>
  <c r="B298" i="149" s="1"/>
  <c r="B299" i="149" s="1"/>
  <c r="B300" i="149" s="1"/>
  <c r="B301" i="149" s="1"/>
  <c r="B302" i="149" s="1"/>
  <c r="B303" i="149" s="1"/>
  <c r="B304" i="149" s="1"/>
  <c r="B305" i="149" s="1"/>
  <c r="B306" i="149" s="1"/>
  <c r="B307" i="149" s="1"/>
  <c r="B308" i="149" s="1"/>
  <c r="B309" i="149" s="1"/>
  <c r="B310" i="149" s="1"/>
  <c r="B311" i="149" s="1"/>
  <c r="B312" i="149" s="1"/>
  <c r="B313" i="149" s="1"/>
  <c r="B314" i="149" s="1"/>
  <c r="B315" i="149" s="1"/>
  <c r="B316" i="149" s="1"/>
  <c r="B317" i="149" s="1"/>
  <c r="B318" i="149" s="1"/>
  <c r="B319" i="149" s="1"/>
  <c r="B320" i="149" s="1"/>
  <c r="B321" i="149" s="1"/>
  <c r="B322" i="149" s="1"/>
  <c r="B323" i="149" s="1"/>
  <c r="B324" i="149" s="1"/>
  <c r="B325" i="149" s="1"/>
  <c r="B326" i="149" s="1"/>
  <c r="B327" i="149" s="1"/>
  <c r="B328" i="149" s="1"/>
  <c r="B329" i="149" s="1"/>
  <c r="B330" i="149" s="1"/>
  <c r="B331" i="149" s="1"/>
  <c r="B332" i="149" s="1"/>
  <c r="B333" i="149" s="1"/>
  <c r="B334" i="149" s="1"/>
  <c r="B335" i="149" s="1"/>
  <c r="B336" i="149" s="1"/>
  <c r="B337" i="149" s="1"/>
  <c r="B338" i="149" s="1"/>
  <c r="B339" i="149" s="1"/>
  <c r="B340" i="149" s="1"/>
  <c r="B341" i="149" s="1"/>
  <c r="B342" i="149" s="1"/>
  <c r="B343" i="149" s="1"/>
  <c r="B344" i="149" s="1"/>
  <c r="B345" i="149" s="1"/>
  <c r="B346" i="149" s="1"/>
  <c r="B347" i="149" s="1"/>
  <c r="B348" i="149" s="1"/>
  <c r="B349" i="149" s="1"/>
  <c r="B350" i="149" s="1"/>
  <c r="B351" i="149" s="1"/>
  <c r="B352" i="149" s="1"/>
  <c r="B353" i="149" s="1"/>
  <c r="B354" i="149" s="1"/>
  <c r="B355" i="149" s="1"/>
  <c r="B356" i="149" s="1"/>
  <c r="B357" i="149" s="1"/>
  <c r="B358" i="149" s="1"/>
  <c r="B359" i="149" s="1"/>
  <c r="B360" i="149" s="1"/>
  <c r="B361" i="149" s="1"/>
  <c r="B362" i="149" s="1"/>
  <c r="B363" i="149" s="1"/>
  <c r="B364" i="149" s="1"/>
  <c r="B365" i="149" s="1"/>
  <c r="B366" i="149" s="1"/>
  <c r="B367" i="149" s="1"/>
  <c r="B368" i="149" s="1"/>
  <c r="B369" i="149" s="1"/>
  <c r="B370" i="149" s="1"/>
  <c r="B371" i="149" s="1"/>
  <c r="B372" i="149" s="1"/>
  <c r="B373" i="149" s="1"/>
  <c r="B374" i="149" s="1"/>
  <c r="B375" i="149" s="1"/>
  <c r="B376" i="149" s="1"/>
  <c r="B377" i="149" s="1"/>
  <c r="B378" i="149" s="1"/>
  <c r="C14" i="149"/>
  <c r="B12" i="148"/>
  <c r="B13" i="148" s="1"/>
  <c r="B14" i="148" s="1"/>
  <c r="B15" i="148" s="1"/>
  <c r="B16" i="148" s="1"/>
  <c r="B17" i="148" s="1"/>
  <c r="B18" i="148" s="1"/>
  <c r="B19" i="148" s="1"/>
  <c r="B20" i="148" s="1"/>
  <c r="B21" i="148" s="1"/>
  <c r="B22" i="148" s="1"/>
  <c r="B23" i="148" s="1"/>
  <c r="B24" i="148" s="1"/>
  <c r="B25" i="148" s="1"/>
  <c r="B26" i="148" s="1"/>
  <c r="B27" i="148" s="1"/>
  <c r="B28" i="148" s="1"/>
  <c r="B29" i="148" s="1"/>
  <c r="B30" i="148" s="1"/>
  <c r="B31" i="148" s="1"/>
  <c r="B32" i="148" s="1"/>
  <c r="B33" i="148" s="1"/>
  <c r="B34" i="148" s="1"/>
  <c r="B35" i="148" s="1"/>
  <c r="B36" i="148" s="1"/>
  <c r="B37" i="148" s="1"/>
  <c r="B38" i="148" s="1"/>
  <c r="B39" i="148" s="1"/>
  <c r="B40" i="148" s="1"/>
  <c r="B41" i="148" s="1"/>
  <c r="B42" i="148" s="1"/>
  <c r="B43" i="148" s="1"/>
  <c r="B44" i="148" s="1"/>
  <c r="B45" i="148" s="1"/>
  <c r="B46" i="148" s="1"/>
  <c r="B47" i="148" s="1"/>
  <c r="B48" i="148" s="1"/>
  <c r="B49" i="148" s="1"/>
  <c r="B50" i="148" s="1"/>
  <c r="B51" i="148" s="1"/>
  <c r="B52" i="148" s="1"/>
  <c r="B53" i="148" s="1"/>
  <c r="B54" i="148" s="1"/>
  <c r="B55" i="148" s="1"/>
  <c r="B56" i="148" s="1"/>
  <c r="B57" i="148" s="1"/>
  <c r="B58" i="148" s="1"/>
  <c r="B59" i="148" s="1"/>
  <c r="B60" i="148" s="1"/>
  <c r="B61" i="148" s="1"/>
  <c r="B62" i="148" s="1"/>
  <c r="B63" i="148" s="1"/>
  <c r="B64" i="148" s="1"/>
  <c r="B65" i="148" s="1"/>
  <c r="B66" i="148" s="1"/>
  <c r="B67" i="148" s="1"/>
  <c r="B68" i="148" s="1"/>
  <c r="B69" i="148" s="1"/>
  <c r="B70" i="148" s="1"/>
  <c r="B71" i="148" s="1"/>
  <c r="B72" i="148" s="1"/>
  <c r="B73" i="148" s="1"/>
  <c r="B74" i="148" s="1"/>
  <c r="B75" i="148" s="1"/>
  <c r="B76" i="148" s="1"/>
  <c r="B77" i="148" s="1"/>
  <c r="B78" i="148" s="1"/>
  <c r="B79" i="148" s="1"/>
  <c r="B80" i="148" s="1"/>
  <c r="B81" i="148" s="1"/>
  <c r="B82" i="148" s="1"/>
  <c r="B83" i="148" s="1"/>
  <c r="B84" i="148" s="1"/>
  <c r="B85" i="148" s="1"/>
  <c r="B86" i="148" s="1"/>
  <c r="B87" i="148" s="1"/>
  <c r="B88" i="148" s="1"/>
  <c r="B89" i="148" s="1"/>
  <c r="B90" i="148" s="1"/>
  <c r="B91" i="148" s="1"/>
  <c r="B92" i="148" s="1"/>
  <c r="B93" i="148" s="1"/>
  <c r="B94" i="148" s="1"/>
  <c r="B95" i="148" s="1"/>
  <c r="B96" i="148" s="1"/>
  <c r="B97" i="148" s="1"/>
  <c r="B98" i="148" s="1"/>
  <c r="B99" i="148" s="1"/>
  <c r="B100" i="148" s="1"/>
  <c r="B101" i="148" s="1"/>
  <c r="B102" i="148" s="1"/>
  <c r="B103" i="148" s="1"/>
  <c r="B104" i="148" s="1"/>
  <c r="B105" i="148" s="1"/>
  <c r="B106" i="148" s="1"/>
  <c r="B107" i="148" s="1"/>
  <c r="B108" i="148" s="1"/>
  <c r="B109" i="148" s="1"/>
  <c r="B110" i="148" s="1"/>
  <c r="B111" i="148" s="1"/>
  <c r="B112" i="148" s="1"/>
  <c r="B113" i="148" s="1"/>
  <c r="B114" i="148" s="1"/>
  <c r="B115" i="148" s="1"/>
  <c r="B116" i="148" s="1"/>
  <c r="B117" i="148" s="1"/>
  <c r="B118" i="148" s="1"/>
  <c r="B119" i="148" s="1"/>
  <c r="B120" i="148" s="1"/>
  <c r="B121" i="148" s="1"/>
  <c r="B122" i="148" s="1"/>
  <c r="B123" i="148" s="1"/>
  <c r="B124" i="148" s="1"/>
  <c r="B125" i="148" s="1"/>
  <c r="B126" i="148" s="1"/>
  <c r="B127" i="148" s="1"/>
  <c r="B128" i="148" s="1"/>
  <c r="B129" i="148" s="1"/>
  <c r="B130" i="148" s="1"/>
  <c r="B131" i="148" s="1"/>
  <c r="B132" i="148" s="1"/>
  <c r="B133" i="148" s="1"/>
  <c r="B134" i="148" s="1"/>
  <c r="B135" i="148" s="1"/>
  <c r="B136" i="148" s="1"/>
  <c r="B137" i="148" s="1"/>
  <c r="B138" i="148" s="1"/>
  <c r="B139" i="148" s="1"/>
  <c r="B140" i="148" s="1"/>
  <c r="B141" i="148" s="1"/>
  <c r="B142" i="148" s="1"/>
  <c r="B143" i="148" s="1"/>
  <c r="B144" i="148" s="1"/>
  <c r="B145" i="148" s="1"/>
  <c r="B146" i="148" s="1"/>
  <c r="B147" i="148" s="1"/>
  <c r="B148" i="148" s="1"/>
  <c r="B149" i="148" s="1"/>
  <c r="B150" i="148" s="1"/>
  <c r="B151" i="148" s="1"/>
  <c r="B152" i="148" s="1"/>
  <c r="B153" i="148" s="1"/>
  <c r="B154" i="148" s="1"/>
  <c r="B155" i="148" s="1"/>
  <c r="B156" i="148" s="1"/>
  <c r="B157" i="148" s="1"/>
  <c r="B158" i="148" s="1"/>
  <c r="B159" i="148" s="1"/>
  <c r="B160" i="148" s="1"/>
  <c r="B161" i="148" s="1"/>
  <c r="B162" i="148" s="1"/>
  <c r="B163" i="148" s="1"/>
  <c r="B164" i="148" s="1"/>
  <c r="B165" i="148" s="1"/>
  <c r="B166" i="148" s="1"/>
  <c r="B167" i="148" s="1"/>
  <c r="B168" i="148" s="1"/>
  <c r="B169" i="148" s="1"/>
  <c r="B170" i="148" s="1"/>
  <c r="B171" i="148" s="1"/>
  <c r="B172" i="148" s="1"/>
  <c r="B173" i="148" s="1"/>
  <c r="B174" i="148" s="1"/>
  <c r="B175" i="148" s="1"/>
  <c r="B176" i="148" s="1"/>
  <c r="B177" i="148" s="1"/>
  <c r="B178" i="148" s="1"/>
  <c r="B179" i="148" s="1"/>
  <c r="B180" i="148" s="1"/>
  <c r="B181" i="148" s="1"/>
  <c r="B182" i="148" s="1"/>
  <c r="B183" i="148" s="1"/>
  <c r="B184" i="148" s="1"/>
  <c r="B185" i="148" s="1"/>
  <c r="B186" i="148" s="1"/>
  <c r="B187" i="148" s="1"/>
  <c r="B188" i="148" s="1"/>
  <c r="B189" i="148" s="1"/>
  <c r="B190" i="148" s="1"/>
  <c r="B191" i="148" s="1"/>
  <c r="B192" i="148" s="1"/>
  <c r="B193" i="148" s="1"/>
  <c r="B194" i="148" s="1"/>
  <c r="B195" i="148" s="1"/>
  <c r="B196" i="148" s="1"/>
  <c r="B197" i="148" s="1"/>
  <c r="B198" i="148" s="1"/>
  <c r="B199" i="148" s="1"/>
  <c r="B200" i="148" s="1"/>
  <c r="B201" i="148" s="1"/>
  <c r="B202" i="148" s="1"/>
  <c r="B203" i="148" s="1"/>
  <c r="B204" i="148" s="1"/>
  <c r="B205" i="148" s="1"/>
  <c r="B206" i="148" s="1"/>
  <c r="B207" i="148" s="1"/>
  <c r="B208" i="148" s="1"/>
  <c r="B209" i="148" s="1"/>
  <c r="B210" i="148" s="1"/>
  <c r="B211" i="148" s="1"/>
  <c r="B212" i="148" s="1"/>
  <c r="B213" i="148" s="1"/>
  <c r="B214" i="148" s="1"/>
  <c r="B215" i="148" s="1"/>
  <c r="B216" i="148" s="1"/>
  <c r="B217" i="148" s="1"/>
  <c r="B218" i="148" s="1"/>
  <c r="B219" i="148" s="1"/>
  <c r="B220" i="148" s="1"/>
  <c r="B221" i="148" s="1"/>
  <c r="B222" i="148" s="1"/>
  <c r="B223" i="148" s="1"/>
  <c r="B224" i="148" s="1"/>
  <c r="B225" i="148" s="1"/>
  <c r="B226" i="148" s="1"/>
  <c r="B227" i="148" s="1"/>
  <c r="B228" i="148" s="1"/>
  <c r="B229" i="148" s="1"/>
  <c r="B230" i="148" s="1"/>
  <c r="B231" i="148" s="1"/>
  <c r="B232" i="148" s="1"/>
  <c r="B233" i="148" s="1"/>
  <c r="B234" i="148" s="1"/>
  <c r="B235" i="148" s="1"/>
  <c r="B236" i="148" s="1"/>
  <c r="B237" i="148" s="1"/>
  <c r="B238" i="148" s="1"/>
  <c r="B239" i="148" s="1"/>
  <c r="B240" i="148" s="1"/>
  <c r="B241" i="148" s="1"/>
  <c r="B242" i="148" s="1"/>
  <c r="B243" i="148" s="1"/>
  <c r="B244" i="148" s="1"/>
  <c r="B245" i="148" s="1"/>
  <c r="B246" i="148" s="1"/>
  <c r="B247" i="148" s="1"/>
  <c r="B248" i="148" s="1"/>
  <c r="B249" i="148" s="1"/>
  <c r="B250" i="148" s="1"/>
  <c r="B251" i="148" s="1"/>
  <c r="B252" i="148" s="1"/>
  <c r="B253" i="148" s="1"/>
  <c r="B254" i="148" s="1"/>
  <c r="B255" i="148" s="1"/>
  <c r="B256" i="148" s="1"/>
  <c r="B257" i="148" s="1"/>
  <c r="B258" i="148" s="1"/>
  <c r="B259" i="148" s="1"/>
  <c r="B260" i="148" s="1"/>
  <c r="B261" i="148" s="1"/>
  <c r="B262" i="148" s="1"/>
  <c r="B263" i="148" s="1"/>
  <c r="B264" i="148" s="1"/>
  <c r="B265" i="148" s="1"/>
  <c r="B266" i="148" s="1"/>
  <c r="B267" i="148" s="1"/>
  <c r="B268" i="148" s="1"/>
  <c r="B269" i="148" s="1"/>
  <c r="B270" i="148" s="1"/>
  <c r="B271" i="148" s="1"/>
  <c r="B272" i="148" s="1"/>
  <c r="B273" i="148" s="1"/>
  <c r="B274" i="148" s="1"/>
  <c r="B275" i="148" s="1"/>
  <c r="B276" i="148" s="1"/>
  <c r="B277" i="148" s="1"/>
  <c r="B278" i="148" s="1"/>
  <c r="B279" i="148" s="1"/>
  <c r="B280" i="148" s="1"/>
  <c r="B281" i="148" s="1"/>
  <c r="B282" i="148" s="1"/>
  <c r="B283" i="148" s="1"/>
  <c r="B284" i="148" s="1"/>
  <c r="B285" i="148" s="1"/>
  <c r="B286" i="148" s="1"/>
  <c r="B287" i="148" s="1"/>
  <c r="B288" i="148" s="1"/>
  <c r="B289" i="148" s="1"/>
  <c r="B290" i="148" s="1"/>
  <c r="B291" i="148" s="1"/>
  <c r="B292" i="148" s="1"/>
  <c r="B293" i="148" s="1"/>
  <c r="B294" i="148" s="1"/>
  <c r="B295" i="148" s="1"/>
  <c r="B296" i="148" s="1"/>
  <c r="B297" i="148" s="1"/>
  <c r="B298" i="148" s="1"/>
  <c r="B299" i="148" s="1"/>
  <c r="B300" i="148" s="1"/>
  <c r="B301" i="148" s="1"/>
  <c r="B302" i="148" s="1"/>
  <c r="B303" i="148" s="1"/>
  <c r="B304" i="148" s="1"/>
  <c r="B305" i="148" s="1"/>
  <c r="B306" i="148" s="1"/>
  <c r="B307" i="148" s="1"/>
  <c r="B308" i="148" s="1"/>
  <c r="B309" i="148" s="1"/>
  <c r="B310" i="148" s="1"/>
  <c r="B311" i="148" s="1"/>
  <c r="B312" i="148" s="1"/>
  <c r="B313" i="148" s="1"/>
  <c r="B314" i="148" s="1"/>
  <c r="B315" i="148" s="1"/>
  <c r="B316" i="148" s="1"/>
  <c r="B317" i="148" s="1"/>
  <c r="B318" i="148" s="1"/>
  <c r="B319" i="148" s="1"/>
  <c r="B320" i="148" s="1"/>
  <c r="B321" i="148" s="1"/>
  <c r="B322" i="148" s="1"/>
  <c r="B323" i="148" s="1"/>
  <c r="B324" i="148" s="1"/>
  <c r="B325" i="148" s="1"/>
  <c r="B326" i="148" s="1"/>
  <c r="B327" i="148" s="1"/>
  <c r="B328" i="148" s="1"/>
  <c r="B329" i="148" s="1"/>
  <c r="B330" i="148" s="1"/>
  <c r="B331" i="148" s="1"/>
  <c r="B332" i="148" s="1"/>
  <c r="B333" i="148" s="1"/>
  <c r="B334" i="148" s="1"/>
  <c r="B335" i="148" s="1"/>
  <c r="B336" i="148" s="1"/>
  <c r="B337" i="148" s="1"/>
  <c r="B338" i="148" s="1"/>
  <c r="B339" i="148" s="1"/>
  <c r="B340" i="148" s="1"/>
  <c r="B341" i="148" s="1"/>
  <c r="B342" i="148" s="1"/>
  <c r="B343" i="148" s="1"/>
  <c r="B344" i="148" s="1"/>
  <c r="B345" i="148" s="1"/>
  <c r="B346" i="148" s="1"/>
  <c r="B347" i="148" s="1"/>
  <c r="B348" i="148" s="1"/>
  <c r="B349" i="148" s="1"/>
  <c r="B350" i="148" s="1"/>
  <c r="B351" i="148" s="1"/>
  <c r="B352" i="148" s="1"/>
  <c r="B353" i="148" s="1"/>
  <c r="B354" i="148" s="1"/>
  <c r="B355" i="148" s="1"/>
  <c r="B356" i="148" s="1"/>
  <c r="B357" i="148" s="1"/>
  <c r="B358" i="148" s="1"/>
  <c r="B359" i="148" s="1"/>
  <c r="B360" i="148" s="1"/>
  <c r="B361" i="148" s="1"/>
  <c r="B362" i="148" s="1"/>
  <c r="B363" i="148" s="1"/>
  <c r="B364" i="148" s="1"/>
  <c r="B365" i="148" s="1"/>
  <c r="B366" i="148" s="1"/>
  <c r="B367" i="148" s="1"/>
  <c r="B368" i="148" s="1"/>
  <c r="B369" i="148" s="1"/>
  <c r="B370" i="148" s="1"/>
  <c r="B371" i="148" s="1"/>
  <c r="B372" i="148" s="1"/>
  <c r="B373" i="148" s="1"/>
  <c r="B374" i="148" s="1"/>
  <c r="B375" i="148" s="1"/>
  <c r="C24" i="147"/>
  <c r="I13" i="147"/>
  <c r="I14" i="147" s="1"/>
  <c r="I15" i="147" s="1"/>
  <c r="I16" i="147" s="1"/>
  <c r="I17" i="147" s="1"/>
  <c r="I18" i="147" s="1"/>
  <c r="I19" i="147" s="1"/>
  <c r="I20" i="147" s="1"/>
  <c r="I21" i="147" s="1"/>
  <c r="I22" i="147" s="1"/>
  <c r="I23" i="147" s="1"/>
  <c r="I24" i="147" s="1"/>
  <c r="I25" i="147" s="1"/>
  <c r="I26" i="147" s="1"/>
  <c r="I27" i="147" s="1"/>
  <c r="I28" i="147" s="1"/>
  <c r="I29" i="147" s="1"/>
  <c r="I30" i="147" s="1"/>
  <c r="I31" i="147" s="1"/>
  <c r="I32" i="147" s="1"/>
  <c r="I33" i="147" s="1"/>
  <c r="I34" i="147" s="1"/>
  <c r="I35" i="147" s="1"/>
  <c r="I36" i="147" s="1"/>
  <c r="I37" i="147" s="1"/>
  <c r="I38" i="147" s="1"/>
  <c r="I39" i="147" s="1"/>
  <c r="I40" i="147" s="1"/>
  <c r="I41" i="147" s="1"/>
  <c r="I42" i="147" s="1"/>
  <c r="I43" i="147" s="1"/>
  <c r="I44" i="147" s="1"/>
  <c r="I45" i="147" s="1"/>
  <c r="I46" i="147" s="1"/>
  <c r="I47" i="147" s="1"/>
  <c r="I48" i="147" s="1"/>
  <c r="I49" i="147" s="1"/>
  <c r="I50" i="147" s="1"/>
  <c r="I51" i="147" s="1"/>
  <c r="I52" i="147" s="1"/>
  <c r="I53" i="147" s="1"/>
  <c r="I54" i="147" s="1"/>
  <c r="I55" i="147" s="1"/>
  <c r="I56" i="147" s="1"/>
  <c r="I57" i="147" s="1"/>
  <c r="I58" i="147" s="1"/>
  <c r="I59" i="147" s="1"/>
  <c r="I60" i="147" s="1"/>
  <c r="I61" i="147" s="1"/>
  <c r="I62" i="147" s="1"/>
  <c r="I63" i="147" s="1"/>
  <c r="I64" i="147" s="1"/>
  <c r="I65" i="147" s="1"/>
  <c r="I66" i="147" s="1"/>
  <c r="I67" i="147" s="1"/>
  <c r="I68" i="147" s="1"/>
  <c r="I69" i="147" s="1"/>
  <c r="I70" i="147" s="1"/>
  <c r="I71" i="147" s="1"/>
  <c r="I72" i="147" s="1"/>
  <c r="I73" i="147" s="1"/>
  <c r="I74" i="147" s="1"/>
  <c r="I75" i="147" s="1"/>
  <c r="I76" i="147" s="1"/>
  <c r="I77" i="147" s="1"/>
  <c r="I78" i="147" s="1"/>
  <c r="I79" i="147" s="1"/>
  <c r="I80" i="147" s="1"/>
  <c r="I81" i="147" s="1"/>
  <c r="I82" i="147" s="1"/>
  <c r="I83" i="147" s="1"/>
  <c r="I84" i="147" s="1"/>
  <c r="I85" i="147" s="1"/>
  <c r="I86" i="147" s="1"/>
  <c r="I87" i="147" s="1"/>
  <c r="I88" i="147" s="1"/>
  <c r="I89" i="147" s="1"/>
  <c r="I90" i="147" s="1"/>
  <c r="I91" i="147" s="1"/>
  <c r="I92" i="147" s="1"/>
  <c r="I93" i="147" s="1"/>
  <c r="I94" i="147" s="1"/>
  <c r="I95" i="147" s="1"/>
  <c r="I96" i="147" s="1"/>
  <c r="I97" i="147" s="1"/>
  <c r="I98" i="147" s="1"/>
  <c r="I99" i="147" s="1"/>
  <c r="I100" i="147" s="1"/>
  <c r="I101" i="147" s="1"/>
  <c r="I102" i="147" s="1"/>
  <c r="I103" i="147" s="1"/>
  <c r="I104" i="147" s="1"/>
  <c r="I105" i="147" s="1"/>
  <c r="I106" i="147" s="1"/>
  <c r="I107" i="147" s="1"/>
  <c r="I108" i="147" s="1"/>
  <c r="I109" i="147" s="1"/>
  <c r="I110" i="147" s="1"/>
  <c r="I111" i="147" s="1"/>
  <c r="I112" i="147" s="1"/>
  <c r="I113" i="147" s="1"/>
  <c r="I114" i="147" s="1"/>
  <c r="I115" i="147" s="1"/>
  <c r="I116" i="147" s="1"/>
  <c r="I117" i="147" s="1"/>
  <c r="I118" i="147" s="1"/>
  <c r="I119" i="147" s="1"/>
  <c r="I120" i="147" s="1"/>
  <c r="I121" i="147" s="1"/>
  <c r="I122" i="147" s="1"/>
  <c r="I123" i="147" s="1"/>
  <c r="I124" i="147" s="1"/>
  <c r="I125" i="147" s="1"/>
  <c r="I126" i="147" s="1"/>
  <c r="I127" i="147" s="1"/>
  <c r="I128" i="147" s="1"/>
  <c r="I129" i="147" s="1"/>
  <c r="I130" i="147" s="1"/>
  <c r="I131" i="147" s="1"/>
  <c r="I132" i="147" s="1"/>
  <c r="I133" i="147" s="1"/>
  <c r="I134" i="147" s="1"/>
  <c r="I135" i="147" s="1"/>
  <c r="I136" i="147" s="1"/>
  <c r="I137" i="147" s="1"/>
  <c r="I138" i="147" s="1"/>
  <c r="I139" i="147" s="1"/>
  <c r="I140" i="147" s="1"/>
  <c r="I141" i="147" s="1"/>
  <c r="I142" i="147" s="1"/>
  <c r="I143" i="147" s="1"/>
  <c r="I144" i="147" s="1"/>
  <c r="I145" i="147" s="1"/>
  <c r="I146" i="147" s="1"/>
  <c r="I147" i="147" s="1"/>
  <c r="I148" i="147" s="1"/>
  <c r="I149" i="147" s="1"/>
  <c r="I150" i="147" s="1"/>
  <c r="I151" i="147" s="1"/>
  <c r="I152" i="147" s="1"/>
  <c r="I153" i="147" s="1"/>
  <c r="I154" i="147" s="1"/>
  <c r="I155" i="147" s="1"/>
  <c r="I156" i="147" s="1"/>
  <c r="I157" i="147" s="1"/>
  <c r="I158" i="147" s="1"/>
  <c r="I159" i="147" s="1"/>
  <c r="I160" i="147" s="1"/>
  <c r="I161" i="147" s="1"/>
  <c r="I162" i="147" s="1"/>
  <c r="I163" i="147" s="1"/>
  <c r="I164" i="147" s="1"/>
  <c r="I165" i="147" s="1"/>
  <c r="I166" i="147" s="1"/>
  <c r="I167" i="147" s="1"/>
  <c r="I168" i="147" s="1"/>
  <c r="I169" i="147" s="1"/>
  <c r="I170" i="147" s="1"/>
  <c r="I171" i="147" s="1"/>
  <c r="I172" i="147" s="1"/>
  <c r="I173" i="147" s="1"/>
  <c r="I174" i="147" s="1"/>
  <c r="I175" i="147" s="1"/>
  <c r="I176" i="147" s="1"/>
  <c r="I177" i="147" s="1"/>
  <c r="I178" i="147" s="1"/>
  <c r="I179" i="147" s="1"/>
  <c r="I180" i="147" s="1"/>
  <c r="I181" i="147" s="1"/>
  <c r="I182" i="147" s="1"/>
  <c r="I183" i="147" s="1"/>
  <c r="I184" i="147" s="1"/>
  <c r="I185" i="147" s="1"/>
  <c r="I186" i="147" s="1"/>
  <c r="I187" i="147" s="1"/>
  <c r="I188" i="147" s="1"/>
  <c r="I189" i="147" s="1"/>
  <c r="I190" i="147" s="1"/>
  <c r="I191" i="147" s="1"/>
  <c r="I192" i="147" s="1"/>
  <c r="I193" i="147" s="1"/>
  <c r="I194" i="147" s="1"/>
  <c r="I195" i="147" s="1"/>
  <c r="I196" i="147" s="1"/>
  <c r="I197" i="147" s="1"/>
  <c r="I198" i="147" s="1"/>
  <c r="I199" i="147" s="1"/>
  <c r="I200" i="147" s="1"/>
  <c r="I201" i="147" s="1"/>
  <c r="I202" i="147" s="1"/>
  <c r="I203" i="147" s="1"/>
  <c r="I204" i="147" s="1"/>
  <c r="I205" i="147" s="1"/>
  <c r="I206" i="147" s="1"/>
  <c r="I207" i="147" s="1"/>
  <c r="I208" i="147" s="1"/>
  <c r="I209" i="147" s="1"/>
  <c r="I210" i="147" s="1"/>
  <c r="I211" i="147" s="1"/>
  <c r="I212" i="147" s="1"/>
  <c r="I213" i="147" s="1"/>
  <c r="I214" i="147" s="1"/>
  <c r="I215" i="147" s="1"/>
  <c r="I216" i="147" s="1"/>
  <c r="I217" i="147" s="1"/>
  <c r="I218" i="147" s="1"/>
  <c r="I219" i="147" s="1"/>
  <c r="I220" i="147" s="1"/>
  <c r="I221" i="147" s="1"/>
  <c r="I222" i="147" s="1"/>
  <c r="I223" i="147" s="1"/>
  <c r="I224" i="147" s="1"/>
  <c r="I225" i="147" s="1"/>
  <c r="I226" i="147" s="1"/>
  <c r="I227" i="147" s="1"/>
  <c r="I228" i="147" s="1"/>
  <c r="I229" i="147" s="1"/>
  <c r="I230" i="147" s="1"/>
  <c r="I231" i="147" s="1"/>
  <c r="I232" i="147" s="1"/>
  <c r="I233" i="147" s="1"/>
  <c r="I234" i="147" s="1"/>
  <c r="I235" i="147" s="1"/>
  <c r="I236" i="147" s="1"/>
  <c r="I237" i="147" s="1"/>
  <c r="I238" i="147" s="1"/>
  <c r="I239" i="147" s="1"/>
  <c r="I240" i="147" s="1"/>
  <c r="I241" i="147" s="1"/>
  <c r="I242" i="147" s="1"/>
  <c r="I243" i="147" s="1"/>
  <c r="I244" i="147" s="1"/>
  <c r="I245" i="147" s="1"/>
  <c r="I246" i="147" s="1"/>
  <c r="I247" i="147" s="1"/>
  <c r="I248" i="147" s="1"/>
  <c r="I249" i="147" s="1"/>
  <c r="I250" i="147" s="1"/>
  <c r="I251" i="147" s="1"/>
  <c r="I252" i="147" s="1"/>
  <c r="I253" i="147" s="1"/>
  <c r="I254" i="147" s="1"/>
  <c r="I255" i="147" s="1"/>
  <c r="I256" i="147" s="1"/>
  <c r="I257" i="147" s="1"/>
  <c r="I258" i="147" s="1"/>
  <c r="I259" i="147" s="1"/>
  <c r="I260" i="147" s="1"/>
  <c r="I261" i="147" s="1"/>
  <c r="I262" i="147" s="1"/>
  <c r="I263" i="147" s="1"/>
  <c r="I264" i="147" s="1"/>
  <c r="I265" i="147" s="1"/>
  <c r="I266" i="147" s="1"/>
  <c r="I267" i="147" s="1"/>
  <c r="I268" i="147" s="1"/>
  <c r="I269" i="147" s="1"/>
  <c r="I270" i="147" s="1"/>
  <c r="I271" i="147" s="1"/>
  <c r="I272" i="147" s="1"/>
  <c r="I273" i="147" s="1"/>
  <c r="I274" i="147" s="1"/>
  <c r="I275" i="147" s="1"/>
  <c r="I276" i="147" s="1"/>
  <c r="I277" i="147" s="1"/>
  <c r="I278" i="147" s="1"/>
  <c r="I279" i="147" s="1"/>
  <c r="I280" i="147" s="1"/>
  <c r="I281" i="147" s="1"/>
  <c r="I282" i="147" s="1"/>
  <c r="I283" i="147" s="1"/>
  <c r="I284" i="147" s="1"/>
  <c r="I285" i="147" s="1"/>
  <c r="I286" i="147" s="1"/>
  <c r="I287" i="147" s="1"/>
  <c r="I288" i="147" s="1"/>
  <c r="I289" i="147" s="1"/>
  <c r="I290" i="147" s="1"/>
  <c r="I291" i="147" s="1"/>
  <c r="I292" i="147" s="1"/>
  <c r="I293" i="147" s="1"/>
  <c r="I294" i="147" s="1"/>
  <c r="I295" i="147" s="1"/>
  <c r="I296" i="147" s="1"/>
  <c r="I297" i="147" s="1"/>
  <c r="I298" i="147" s="1"/>
  <c r="I299" i="147" s="1"/>
  <c r="I300" i="147" s="1"/>
  <c r="I301" i="147" s="1"/>
  <c r="I302" i="147" s="1"/>
  <c r="I303" i="147" s="1"/>
  <c r="I304" i="147" s="1"/>
  <c r="I305" i="147" s="1"/>
  <c r="I306" i="147" s="1"/>
  <c r="I307" i="147" s="1"/>
  <c r="I308" i="147" s="1"/>
  <c r="I309" i="147" s="1"/>
  <c r="I310" i="147" s="1"/>
  <c r="I311" i="147" s="1"/>
  <c r="I312" i="147" s="1"/>
  <c r="I313" i="147" s="1"/>
  <c r="I314" i="147" s="1"/>
  <c r="I315" i="147" s="1"/>
  <c r="I316" i="147" s="1"/>
  <c r="I317" i="147" s="1"/>
  <c r="I318" i="147" s="1"/>
  <c r="I319" i="147" s="1"/>
  <c r="I320" i="147" s="1"/>
  <c r="I321" i="147" s="1"/>
  <c r="I322" i="147" s="1"/>
  <c r="I323" i="147" s="1"/>
  <c r="I324" i="147" s="1"/>
  <c r="I325" i="147" s="1"/>
  <c r="I326" i="147" s="1"/>
  <c r="I327" i="147" s="1"/>
  <c r="I328" i="147" s="1"/>
  <c r="I329" i="147" s="1"/>
  <c r="I330" i="147" s="1"/>
  <c r="I331" i="147" s="1"/>
  <c r="I332" i="147" s="1"/>
  <c r="I333" i="147" s="1"/>
  <c r="I334" i="147" s="1"/>
  <c r="I335" i="147" s="1"/>
  <c r="I336" i="147" s="1"/>
  <c r="I337" i="147" s="1"/>
  <c r="I338" i="147" s="1"/>
  <c r="I339" i="147" s="1"/>
  <c r="I340" i="147" s="1"/>
  <c r="I341" i="147" s="1"/>
  <c r="I342" i="147" s="1"/>
  <c r="I343" i="147" s="1"/>
  <c r="I344" i="147" s="1"/>
  <c r="I345" i="147" s="1"/>
  <c r="I346" i="147" s="1"/>
  <c r="I347" i="147" s="1"/>
  <c r="I348" i="147" s="1"/>
  <c r="I349" i="147" s="1"/>
  <c r="I350" i="147" s="1"/>
  <c r="I351" i="147" s="1"/>
  <c r="I352" i="147" s="1"/>
  <c r="I353" i="147" s="1"/>
  <c r="I354" i="147" s="1"/>
  <c r="I355" i="147" s="1"/>
  <c r="I356" i="147" s="1"/>
  <c r="I357" i="147" s="1"/>
  <c r="I358" i="147" s="1"/>
  <c r="I359" i="147" s="1"/>
  <c r="I360" i="147" s="1"/>
  <c r="I361" i="147" s="1"/>
  <c r="I362" i="147" s="1"/>
  <c r="I363" i="147" s="1"/>
  <c r="I364" i="147" s="1"/>
  <c r="I365" i="147" s="1"/>
  <c r="I366" i="147" s="1"/>
  <c r="I367" i="147" s="1"/>
  <c r="I368" i="147" s="1"/>
  <c r="I369" i="147" s="1"/>
  <c r="I370" i="147" s="1"/>
  <c r="I371" i="147" s="1"/>
  <c r="I372" i="147" s="1"/>
  <c r="I373" i="147" s="1"/>
  <c r="I374" i="147" s="1"/>
  <c r="I375" i="147" s="1"/>
  <c r="I376" i="147" s="1"/>
  <c r="K379" i="146"/>
  <c r="L379" i="146" s="1"/>
  <c r="M379" i="146" s="1"/>
  <c r="G379" i="146"/>
  <c r="H379" i="146" s="1"/>
  <c r="O379" i="146" s="1"/>
  <c r="K378" i="146"/>
  <c r="L378" i="146" s="1"/>
  <c r="M378" i="146" s="1"/>
  <c r="H378" i="146"/>
  <c r="G378" i="146"/>
  <c r="K377" i="146"/>
  <c r="L377" i="146" s="1"/>
  <c r="M377" i="146" s="1"/>
  <c r="G377" i="146"/>
  <c r="H377" i="146" s="1"/>
  <c r="O377" i="146" s="1"/>
  <c r="K376" i="146"/>
  <c r="L376" i="146" s="1"/>
  <c r="M376" i="146" s="1"/>
  <c r="G376" i="146"/>
  <c r="H376" i="146" s="1"/>
  <c r="K375" i="146"/>
  <c r="L375" i="146" s="1"/>
  <c r="M375" i="146" s="1"/>
  <c r="G375" i="146"/>
  <c r="H375" i="146" s="1"/>
  <c r="K374" i="146"/>
  <c r="L374" i="146" s="1"/>
  <c r="M374" i="146" s="1"/>
  <c r="G374" i="146"/>
  <c r="H374" i="146" s="1"/>
  <c r="K373" i="146"/>
  <c r="L373" i="146" s="1"/>
  <c r="M373" i="146" s="1"/>
  <c r="G373" i="146"/>
  <c r="H373" i="146" s="1"/>
  <c r="K372" i="146"/>
  <c r="L372" i="146" s="1"/>
  <c r="M372" i="146" s="1"/>
  <c r="G372" i="146"/>
  <c r="H372" i="146" s="1"/>
  <c r="K371" i="146"/>
  <c r="L371" i="146" s="1"/>
  <c r="M371" i="146" s="1"/>
  <c r="G371" i="146"/>
  <c r="H371" i="146" s="1"/>
  <c r="M370" i="146"/>
  <c r="K370" i="146"/>
  <c r="L370" i="146" s="1"/>
  <c r="G370" i="146"/>
  <c r="H370" i="146" s="1"/>
  <c r="K369" i="146"/>
  <c r="L369" i="146" s="1"/>
  <c r="M369" i="146" s="1"/>
  <c r="G369" i="146"/>
  <c r="H369" i="146" s="1"/>
  <c r="K368" i="146"/>
  <c r="L368" i="146" s="1"/>
  <c r="M368" i="146" s="1"/>
  <c r="G368" i="146"/>
  <c r="H368" i="146" s="1"/>
  <c r="K367" i="146"/>
  <c r="L367" i="146" s="1"/>
  <c r="M367" i="146" s="1"/>
  <c r="G367" i="146"/>
  <c r="H367" i="146" s="1"/>
  <c r="K366" i="146"/>
  <c r="L366" i="146" s="1"/>
  <c r="M366" i="146" s="1"/>
  <c r="G366" i="146"/>
  <c r="H366" i="146" s="1"/>
  <c r="K365" i="146"/>
  <c r="L365" i="146" s="1"/>
  <c r="M365" i="146" s="1"/>
  <c r="G365" i="146"/>
  <c r="H365" i="146" s="1"/>
  <c r="K364" i="146"/>
  <c r="L364" i="146" s="1"/>
  <c r="M364" i="146" s="1"/>
  <c r="G364" i="146"/>
  <c r="H364" i="146" s="1"/>
  <c r="K363" i="146"/>
  <c r="L363" i="146" s="1"/>
  <c r="M363" i="146" s="1"/>
  <c r="G363" i="146"/>
  <c r="H363" i="146" s="1"/>
  <c r="K362" i="146"/>
  <c r="L362" i="146" s="1"/>
  <c r="M362" i="146" s="1"/>
  <c r="G362" i="146"/>
  <c r="H362" i="146" s="1"/>
  <c r="K361" i="146"/>
  <c r="L361" i="146" s="1"/>
  <c r="M361" i="146" s="1"/>
  <c r="H361" i="146"/>
  <c r="G361" i="146"/>
  <c r="K360" i="146"/>
  <c r="L360" i="146" s="1"/>
  <c r="M360" i="146" s="1"/>
  <c r="G360" i="146"/>
  <c r="H360" i="146" s="1"/>
  <c r="K359" i="146"/>
  <c r="L359" i="146" s="1"/>
  <c r="M359" i="146" s="1"/>
  <c r="G359" i="146"/>
  <c r="H359" i="146" s="1"/>
  <c r="K358" i="146"/>
  <c r="L358" i="146" s="1"/>
  <c r="M358" i="146" s="1"/>
  <c r="H358" i="146"/>
  <c r="G358" i="146"/>
  <c r="K357" i="146"/>
  <c r="L357" i="146" s="1"/>
  <c r="M357" i="146" s="1"/>
  <c r="G357" i="146"/>
  <c r="H357" i="146" s="1"/>
  <c r="K356" i="146"/>
  <c r="L356" i="146" s="1"/>
  <c r="M356" i="146" s="1"/>
  <c r="G356" i="146"/>
  <c r="H356" i="146" s="1"/>
  <c r="O356" i="146" s="1"/>
  <c r="K355" i="146"/>
  <c r="L355" i="146" s="1"/>
  <c r="M355" i="146" s="1"/>
  <c r="G355" i="146"/>
  <c r="H355" i="146" s="1"/>
  <c r="K354" i="146"/>
  <c r="L354" i="146" s="1"/>
  <c r="M354" i="146" s="1"/>
  <c r="G354" i="146"/>
  <c r="H354" i="146" s="1"/>
  <c r="K353" i="146"/>
  <c r="L353" i="146" s="1"/>
  <c r="M353" i="146" s="1"/>
  <c r="G353" i="146"/>
  <c r="H353" i="146" s="1"/>
  <c r="K352" i="146"/>
  <c r="L352" i="146" s="1"/>
  <c r="M352" i="146" s="1"/>
  <c r="H352" i="146"/>
  <c r="G352" i="146"/>
  <c r="K351" i="146"/>
  <c r="L351" i="146" s="1"/>
  <c r="M351" i="146" s="1"/>
  <c r="G351" i="146"/>
  <c r="H351" i="146" s="1"/>
  <c r="K350" i="146"/>
  <c r="L350" i="146" s="1"/>
  <c r="M350" i="146" s="1"/>
  <c r="G350" i="146"/>
  <c r="H350" i="146" s="1"/>
  <c r="K349" i="146"/>
  <c r="L349" i="146" s="1"/>
  <c r="M349" i="146" s="1"/>
  <c r="G349" i="146"/>
  <c r="H349" i="146" s="1"/>
  <c r="K348" i="146"/>
  <c r="L348" i="146" s="1"/>
  <c r="M348" i="146" s="1"/>
  <c r="G348" i="146"/>
  <c r="H348" i="146" s="1"/>
  <c r="K347" i="146"/>
  <c r="L347" i="146" s="1"/>
  <c r="M347" i="146" s="1"/>
  <c r="G347" i="146"/>
  <c r="H347" i="146" s="1"/>
  <c r="K346" i="146"/>
  <c r="L346" i="146" s="1"/>
  <c r="M346" i="146" s="1"/>
  <c r="G346" i="146"/>
  <c r="H346" i="146" s="1"/>
  <c r="K345" i="146"/>
  <c r="L345" i="146" s="1"/>
  <c r="M345" i="146" s="1"/>
  <c r="G345" i="146"/>
  <c r="H345" i="146" s="1"/>
  <c r="K344" i="146"/>
  <c r="L344" i="146" s="1"/>
  <c r="M344" i="146" s="1"/>
  <c r="G344" i="146"/>
  <c r="H344" i="146" s="1"/>
  <c r="K343" i="146"/>
  <c r="L343" i="146" s="1"/>
  <c r="M343" i="146" s="1"/>
  <c r="G343" i="146"/>
  <c r="H343" i="146" s="1"/>
  <c r="K342" i="146"/>
  <c r="L342" i="146" s="1"/>
  <c r="M342" i="146" s="1"/>
  <c r="G342" i="146"/>
  <c r="H342" i="146" s="1"/>
  <c r="L341" i="146"/>
  <c r="M341" i="146" s="1"/>
  <c r="K341" i="146"/>
  <c r="G341" i="146"/>
  <c r="H341" i="146" s="1"/>
  <c r="K340" i="146"/>
  <c r="L340" i="146" s="1"/>
  <c r="M340" i="146" s="1"/>
  <c r="G340" i="146"/>
  <c r="H340" i="146" s="1"/>
  <c r="L339" i="146"/>
  <c r="M339" i="146" s="1"/>
  <c r="K339" i="146"/>
  <c r="G339" i="146"/>
  <c r="H339" i="146" s="1"/>
  <c r="M338" i="146"/>
  <c r="K338" i="146"/>
  <c r="L338" i="146" s="1"/>
  <c r="G338" i="146"/>
  <c r="H338" i="146" s="1"/>
  <c r="K337" i="146"/>
  <c r="L337" i="146" s="1"/>
  <c r="M337" i="146" s="1"/>
  <c r="G337" i="146"/>
  <c r="H337" i="146" s="1"/>
  <c r="L336" i="146"/>
  <c r="M336" i="146" s="1"/>
  <c r="K336" i="146"/>
  <c r="G336" i="146"/>
  <c r="H336" i="146" s="1"/>
  <c r="L335" i="146"/>
  <c r="M335" i="146" s="1"/>
  <c r="K335" i="146"/>
  <c r="G335" i="146"/>
  <c r="H335" i="146" s="1"/>
  <c r="K334" i="146"/>
  <c r="L334" i="146" s="1"/>
  <c r="M334" i="146" s="1"/>
  <c r="G334" i="146"/>
  <c r="H334" i="146" s="1"/>
  <c r="K333" i="146"/>
  <c r="L333" i="146" s="1"/>
  <c r="M333" i="146" s="1"/>
  <c r="G333" i="146"/>
  <c r="H333" i="146" s="1"/>
  <c r="K332" i="146"/>
  <c r="L332" i="146" s="1"/>
  <c r="M332" i="146" s="1"/>
  <c r="G332" i="146"/>
  <c r="H332" i="146" s="1"/>
  <c r="O332" i="146" s="1"/>
  <c r="K331" i="146"/>
  <c r="L331" i="146" s="1"/>
  <c r="M331" i="146" s="1"/>
  <c r="G331" i="146"/>
  <c r="H331" i="146" s="1"/>
  <c r="K330" i="146"/>
  <c r="L330" i="146" s="1"/>
  <c r="M330" i="146" s="1"/>
  <c r="G330" i="146"/>
  <c r="H330" i="146" s="1"/>
  <c r="L329" i="146"/>
  <c r="M329" i="146" s="1"/>
  <c r="K329" i="146"/>
  <c r="G329" i="146"/>
  <c r="H329" i="146" s="1"/>
  <c r="K328" i="146"/>
  <c r="L328" i="146" s="1"/>
  <c r="M328" i="146" s="1"/>
  <c r="G328" i="146"/>
  <c r="H328" i="146" s="1"/>
  <c r="K327" i="146"/>
  <c r="L327" i="146" s="1"/>
  <c r="M327" i="146" s="1"/>
  <c r="G327" i="146"/>
  <c r="H327" i="146" s="1"/>
  <c r="K326" i="146"/>
  <c r="L326" i="146" s="1"/>
  <c r="M326" i="146" s="1"/>
  <c r="G326" i="146"/>
  <c r="H326" i="146" s="1"/>
  <c r="K325" i="146"/>
  <c r="L325" i="146" s="1"/>
  <c r="M325" i="146" s="1"/>
  <c r="G325" i="146"/>
  <c r="H325" i="146" s="1"/>
  <c r="K324" i="146"/>
  <c r="L324" i="146" s="1"/>
  <c r="M324" i="146" s="1"/>
  <c r="G324" i="146"/>
  <c r="H324" i="146" s="1"/>
  <c r="K323" i="146"/>
  <c r="L323" i="146" s="1"/>
  <c r="M323" i="146" s="1"/>
  <c r="G323" i="146"/>
  <c r="H323" i="146" s="1"/>
  <c r="K322" i="146"/>
  <c r="L322" i="146" s="1"/>
  <c r="M322" i="146" s="1"/>
  <c r="G322" i="146"/>
  <c r="H322" i="146" s="1"/>
  <c r="K321" i="146"/>
  <c r="L321" i="146" s="1"/>
  <c r="M321" i="146" s="1"/>
  <c r="G321" i="146"/>
  <c r="H321" i="146" s="1"/>
  <c r="K320" i="146"/>
  <c r="L320" i="146" s="1"/>
  <c r="M320" i="146" s="1"/>
  <c r="G320" i="146"/>
  <c r="H320" i="146" s="1"/>
  <c r="K319" i="146"/>
  <c r="L319" i="146" s="1"/>
  <c r="M319" i="146" s="1"/>
  <c r="G319" i="146"/>
  <c r="H319" i="146" s="1"/>
  <c r="K318" i="146"/>
  <c r="L318" i="146" s="1"/>
  <c r="M318" i="146" s="1"/>
  <c r="G318" i="146"/>
  <c r="H318" i="146" s="1"/>
  <c r="K317" i="146"/>
  <c r="L317" i="146" s="1"/>
  <c r="M317" i="146" s="1"/>
  <c r="G317" i="146"/>
  <c r="H317" i="146" s="1"/>
  <c r="K316" i="146"/>
  <c r="L316" i="146" s="1"/>
  <c r="M316" i="146" s="1"/>
  <c r="G316" i="146"/>
  <c r="H316" i="146" s="1"/>
  <c r="K315" i="146"/>
  <c r="L315" i="146" s="1"/>
  <c r="M315" i="146" s="1"/>
  <c r="G315" i="146"/>
  <c r="H315" i="146" s="1"/>
  <c r="K314" i="146"/>
  <c r="L314" i="146" s="1"/>
  <c r="M314" i="146" s="1"/>
  <c r="G314" i="146"/>
  <c r="H314" i="146" s="1"/>
  <c r="K313" i="146"/>
  <c r="L313" i="146" s="1"/>
  <c r="M313" i="146" s="1"/>
  <c r="G313" i="146"/>
  <c r="H313" i="146" s="1"/>
  <c r="K312" i="146"/>
  <c r="L312" i="146" s="1"/>
  <c r="M312" i="146" s="1"/>
  <c r="G312" i="146"/>
  <c r="H312" i="146" s="1"/>
  <c r="L311" i="146"/>
  <c r="M311" i="146" s="1"/>
  <c r="K311" i="146"/>
  <c r="G311" i="146"/>
  <c r="H311" i="146" s="1"/>
  <c r="K310" i="146"/>
  <c r="L310" i="146" s="1"/>
  <c r="M310" i="146" s="1"/>
  <c r="G310" i="146"/>
  <c r="H310" i="146" s="1"/>
  <c r="K309" i="146"/>
  <c r="L309" i="146" s="1"/>
  <c r="M309" i="146" s="1"/>
  <c r="G309" i="146"/>
  <c r="H309" i="146" s="1"/>
  <c r="K308" i="146"/>
  <c r="L308" i="146" s="1"/>
  <c r="M308" i="146" s="1"/>
  <c r="G308" i="146"/>
  <c r="H308" i="146" s="1"/>
  <c r="K307" i="146"/>
  <c r="L307" i="146" s="1"/>
  <c r="M307" i="146" s="1"/>
  <c r="G307" i="146"/>
  <c r="H307" i="146" s="1"/>
  <c r="K306" i="146"/>
  <c r="L306" i="146" s="1"/>
  <c r="M306" i="146" s="1"/>
  <c r="G306" i="146"/>
  <c r="H306" i="146" s="1"/>
  <c r="K305" i="146"/>
  <c r="L305" i="146" s="1"/>
  <c r="M305" i="146" s="1"/>
  <c r="G305" i="146"/>
  <c r="H305" i="146" s="1"/>
  <c r="K304" i="146"/>
  <c r="L304" i="146" s="1"/>
  <c r="M304" i="146" s="1"/>
  <c r="G304" i="146"/>
  <c r="H304" i="146" s="1"/>
  <c r="K303" i="146"/>
  <c r="L303" i="146" s="1"/>
  <c r="M303" i="146" s="1"/>
  <c r="G303" i="146"/>
  <c r="H303" i="146" s="1"/>
  <c r="K302" i="146"/>
  <c r="L302" i="146" s="1"/>
  <c r="M302" i="146" s="1"/>
  <c r="G302" i="146"/>
  <c r="H302" i="146" s="1"/>
  <c r="K301" i="146"/>
  <c r="L301" i="146" s="1"/>
  <c r="M301" i="146" s="1"/>
  <c r="O301" i="146" s="1"/>
  <c r="G301" i="146"/>
  <c r="H301" i="146" s="1"/>
  <c r="K300" i="146"/>
  <c r="L300" i="146" s="1"/>
  <c r="M300" i="146" s="1"/>
  <c r="G300" i="146"/>
  <c r="H300" i="146" s="1"/>
  <c r="K299" i="146"/>
  <c r="L299" i="146" s="1"/>
  <c r="M299" i="146" s="1"/>
  <c r="G299" i="146"/>
  <c r="H299" i="146" s="1"/>
  <c r="K298" i="146"/>
  <c r="L298" i="146" s="1"/>
  <c r="M298" i="146" s="1"/>
  <c r="G298" i="146"/>
  <c r="H298" i="146" s="1"/>
  <c r="K297" i="146"/>
  <c r="L297" i="146" s="1"/>
  <c r="M297" i="146" s="1"/>
  <c r="G297" i="146"/>
  <c r="H297" i="146" s="1"/>
  <c r="K296" i="146"/>
  <c r="L296" i="146" s="1"/>
  <c r="M296" i="146" s="1"/>
  <c r="G296" i="146"/>
  <c r="H296" i="146" s="1"/>
  <c r="K295" i="146"/>
  <c r="L295" i="146" s="1"/>
  <c r="M295" i="146" s="1"/>
  <c r="G295" i="146"/>
  <c r="H295" i="146" s="1"/>
  <c r="K294" i="146"/>
  <c r="L294" i="146" s="1"/>
  <c r="M294" i="146" s="1"/>
  <c r="G294" i="146"/>
  <c r="H294" i="146" s="1"/>
  <c r="K293" i="146"/>
  <c r="L293" i="146" s="1"/>
  <c r="M293" i="146" s="1"/>
  <c r="G293" i="146"/>
  <c r="H293" i="146" s="1"/>
  <c r="K292" i="146"/>
  <c r="L292" i="146" s="1"/>
  <c r="M292" i="146" s="1"/>
  <c r="G292" i="146"/>
  <c r="H292" i="146" s="1"/>
  <c r="K291" i="146"/>
  <c r="L291" i="146" s="1"/>
  <c r="M291" i="146" s="1"/>
  <c r="G291" i="146"/>
  <c r="H291" i="146" s="1"/>
  <c r="K290" i="146"/>
  <c r="L290" i="146" s="1"/>
  <c r="M290" i="146" s="1"/>
  <c r="G290" i="146"/>
  <c r="H290" i="146" s="1"/>
  <c r="K289" i="146"/>
  <c r="L289" i="146" s="1"/>
  <c r="M289" i="146" s="1"/>
  <c r="G289" i="146"/>
  <c r="H289" i="146" s="1"/>
  <c r="K288" i="146"/>
  <c r="L288" i="146" s="1"/>
  <c r="M288" i="146" s="1"/>
  <c r="G288" i="146"/>
  <c r="H288" i="146" s="1"/>
  <c r="K287" i="146"/>
  <c r="L287" i="146" s="1"/>
  <c r="M287" i="146" s="1"/>
  <c r="G287" i="146"/>
  <c r="H287" i="146" s="1"/>
  <c r="K286" i="146"/>
  <c r="L286" i="146" s="1"/>
  <c r="M286" i="146" s="1"/>
  <c r="G286" i="146"/>
  <c r="H286" i="146" s="1"/>
  <c r="L285" i="146"/>
  <c r="M285" i="146" s="1"/>
  <c r="K285" i="146"/>
  <c r="G285" i="146"/>
  <c r="H285" i="146" s="1"/>
  <c r="K284" i="146"/>
  <c r="L284" i="146" s="1"/>
  <c r="M284" i="146" s="1"/>
  <c r="G284" i="146"/>
  <c r="H284" i="146" s="1"/>
  <c r="K283" i="146"/>
  <c r="L283" i="146" s="1"/>
  <c r="M283" i="146" s="1"/>
  <c r="G283" i="146"/>
  <c r="H283" i="146" s="1"/>
  <c r="K282" i="146"/>
  <c r="L282" i="146" s="1"/>
  <c r="M282" i="146" s="1"/>
  <c r="G282" i="146"/>
  <c r="H282" i="146" s="1"/>
  <c r="K281" i="146"/>
  <c r="L281" i="146" s="1"/>
  <c r="M281" i="146" s="1"/>
  <c r="G281" i="146"/>
  <c r="H281" i="146" s="1"/>
  <c r="K280" i="146"/>
  <c r="L280" i="146" s="1"/>
  <c r="M280" i="146" s="1"/>
  <c r="G280" i="146"/>
  <c r="H280" i="146" s="1"/>
  <c r="K279" i="146"/>
  <c r="L279" i="146" s="1"/>
  <c r="M279" i="146" s="1"/>
  <c r="G279" i="146"/>
  <c r="H279" i="146" s="1"/>
  <c r="K278" i="146"/>
  <c r="L278" i="146" s="1"/>
  <c r="M278" i="146" s="1"/>
  <c r="G278" i="146"/>
  <c r="H278" i="146" s="1"/>
  <c r="K277" i="146"/>
  <c r="L277" i="146" s="1"/>
  <c r="M277" i="146" s="1"/>
  <c r="G277" i="146"/>
  <c r="H277" i="146" s="1"/>
  <c r="K276" i="146"/>
  <c r="L276" i="146" s="1"/>
  <c r="M276" i="146" s="1"/>
  <c r="G276" i="146"/>
  <c r="H276" i="146" s="1"/>
  <c r="K275" i="146"/>
  <c r="L275" i="146" s="1"/>
  <c r="M275" i="146" s="1"/>
  <c r="G275" i="146"/>
  <c r="H275" i="146" s="1"/>
  <c r="K274" i="146"/>
  <c r="L274" i="146" s="1"/>
  <c r="M274" i="146" s="1"/>
  <c r="G274" i="146"/>
  <c r="H274" i="146" s="1"/>
  <c r="K273" i="146"/>
  <c r="L273" i="146" s="1"/>
  <c r="M273" i="146" s="1"/>
  <c r="G273" i="146"/>
  <c r="H273" i="146" s="1"/>
  <c r="K272" i="146"/>
  <c r="L272" i="146" s="1"/>
  <c r="M272" i="146" s="1"/>
  <c r="G272" i="146"/>
  <c r="H272" i="146" s="1"/>
  <c r="K271" i="146"/>
  <c r="L271" i="146" s="1"/>
  <c r="M271" i="146" s="1"/>
  <c r="G271" i="146"/>
  <c r="H271" i="146" s="1"/>
  <c r="K270" i="146"/>
  <c r="L270" i="146" s="1"/>
  <c r="M270" i="146" s="1"/>
  <c r="G270" i="146"/>
  <c r="H270" i="146" s="1"/>
  <c r="K269" i="146"/>
  <c r="L269" i="146" s="1"/>
  <c r="M269" i="146" s="1"/>
  <c r="G269" i="146"/>
  <c r="H269" i="146" s="1"/>
  <c r="K268" i="146"/>
  <c r="L268" i="146" s="1"/>
  <c r="M268" i="146" s="1"/>
  <c r="G268" i="146"/>
  <c r="H268" i="146" s="1"/>
  <c r="K267" i="146"/>
  <c r="L267" i="146" s="1"/>
  <c r="M267" i="146" s="1"/>
  <c r="G267" i="146"/>
  <c r="H267" i="146" s="1"/>
  <c r="K266" i="146"/>
  <c r="L266" i="146" s="1"/>
  <c r="M266" i="146" s="1"/>
  <c r="G266" i="146"/>
  <c r="H266" i="146" s="1"/>
  <c r="K265" i="146"/>
  <c r="L265" i="146" s="1"/>
  <c r="M265" i="146" s="1"/>
  <c r="G265" i="146"/>
  <c r="H265" i="146" s="1"/>
  <c r="K264" i="146"/>
  <c r="L264" i="146" s="1"/>
  <c r="M264" i="146" s="1"/>
  <c r="G264" i="146"/>
  <c r="H264" i="146" s="1"/>
  <c r="K263" i="146"/>
  <c r="L263" i="146" s="1"/>
  <c r="M263" i="146" s="1"/>
  <c r="G263" i="146"/>
  <c r="H263" i="146" s="1"/>
  <c r="K262" i="146"/>
  <c r="L262" i="146" s="1"/>
  <c r="M262" i="146" s="1"/>
  <c r="G262" i="146"/>
  <c r="H262" i="146" s="1"/>
  <c r="K261" i="146"/>
  <c r="L261" i="146" s="1"/>
  <c r="M261" i="146" s="1"/>
  <c r="G261" i="146"/>
  <c r="H261" i="146" s="1"/>
  <c r="K260" i="146"/>
  <c r="L260" i="146" s="1"/>
  <c r="M260" i="146" s="1"/>
  <c r="G260" i="146"/>
  <c r="H260" i="146" s="1"/>
  <c r="K259" i="146"/>
  <c r="L259" i="146" s="1"/>
  <c r="M259" i="146" s="1"/>
  <c r="G259" i="146"/>
  <c r="H259" i="146" s="1"/>
  <c r="K258" i="146"/>
  <c r="L258" i="146" s="1"/>
  <c r="M258" i="146" s="1"/>
  <c r="G258" i="146"/>
  <c r="H258" i="146" s="1"/>
  <c r="K257" i="146"/>
  <c r="L257" i="146" s="1"/>
  <c r="M257" i="146" s="1"/>
  <c r="H257" i="146"/>
  <c r="G257" i="146"/>
  <c r="K256" i="146"/>
  <c r="L256" i="146" s="1"/>
  <c r="M256" i="146" s="1"/>
  <c r="G256" i="146"/>
  <c r="H256" i="146" s="1"/>
  <c r="K255" i="146"/>
  <c r="L255" i="146" s="1"/>
  <c r="M255" i="146" s="1"/>
  <c r="G255" i="146"/>
  <c r="H255" i="146" s="1"/>
  <c r="K254" i="146"/>
  <c r="L254" i="146" s="1"/>
  <c r="M254" i="146" s="1"/>
  <c r="G254" i="146"/>
  <c r="H254" i="146" s="1"/>
  <c r="K253" i="146"/>
  <c r="L253" i="146" s="1"/>
  <c r="M253" i="146" s="1"/>
  <c r="G253" i="146"/>
  <c r="H253" i="146" s="1"/>
  <c r="K252" i="146"/>
  <c r="L252" i="146" s="1"/>
  <c r="M252" i="146" s="1"/>
  <c r="G252" i="146"/>
  <c r="H252" i="146" s="1"/>
  <c r="K251" i="146"/>
  <c r="L251" i="146" s="1"/>
  <c r="M251" i="146" s="1"/>
  <c r="G251" i="146"/>
  <c r="H251" i="146" s="1"/>
  <c r="K250" i="146"/>
  <c r="L250" i="146" s="1"/>
  <c r="M250" i="146" s="1"/>
  <c r="G250" i="146"/>
  <c r="H250" i="146" s="1"/>
  <c r="K249" i="146"/>
  <c r="L249" i="146" s="1"/>
  <c r="M249" i="146" s="1"/>
  <c r="G249" i="146"/>
  <c r="H249" i="146" s="1"/>
  <c r="K248" i="146"/>
  <c r="L248" i="146" s="1"/>
  <c r="M248" i="146" s="1"/>
  <c r="G248" i="146"/>
  <c r="H248" i="146" s="1"/>
  <c r="K247" i="146"/>
  <c r="L247" i="146" s="1"/>
  <c r="M247" i="146" s="1"/>
  <c r="G247" i="146"/>
  <c r="H247" i="146" s="1"/>
  <c r="K246" i="146"/>
  <c r="L246" i="146" s="1"/>
  <c r="M246" i="146" s="1"/>
  <c r="G246" i="146"/>
  <c r="H246" i="146" s="1"/>
  <c r="K245" i="146"/>
  <c r="L245" i="146" s="1"/>
  <c r="M245" i="146" s="1"/>
  <c r="G245" i="146"/>
  <c r="H245" i="146" s="1"/>
  <c r="K244" i="146"/>
  <c r="L244" i="146" s="1"/>
  <c r="M244" i="146" s="1"/>
  <c r="G244" i="146"/>
  <c r="H244" i="146" s="1"/>
  <c r="K243" i="146"/>
  <c r="L243" i="146" s="1"/>
  <c r="M243" i="146" s="1"/>
  <c r="G243" i="146"/>
  <c r="H243" i="146" s="1"/>
  <c r="O243" i="146" s="1"/>
  <c r="K242" i="146"/>
  <c r="L242" i="146" s="1"/>
  <c r="M242" i="146" s="1"/>
  <c r="G242" i="146"/>
  <c r="H242" i="146" s="1"/>
  <c r="K241" i="146"/>
  <c r="L241" i="146" s="1"/>
  <c r="M241" i="146" s="1"/>
  <c r="G241" i="146"/>
  <c r="H241" i="146" s="1"/>
  <c r="K240" i="146"/>
  <c r="L240" i="146" s="1"/>
  <c r="M240" i="146" s="1"/>
  <c r="G240" i="146"/>
  <c r="H240" i="146" s="1"/>
  <c r="K239" i="146"/>
  <c r="L239" i="146" s="1"/>
  <c r="M239" i="146" s="1"/>
  <c r="G239" i="146"/>
  <c r="H239" i="146" s="1"/>
  <c r="K238" i="146"/>
  <c r="L238" i="146" s="1"/>
  <c r="M238" i="146" s="1"/>
  <c r="O238" i="146" s="1"/>
  <c r="G238" i="146"/>
  <c r="H238" i="146" s="1"/>
  <c r="K237" i="146"/>
  <c r="L237" i="146" s="1"/>
  <c r="M237" i="146" s="1"/>
  <c r="G237" i="146"/>
  <c r="H237" i="146" s="1"/>
  <c r="K236" i="146"/>
  <c r="L236" i="146" s="1"/>
  <c r="M236" i="146" s="1"/>
  <c r="G236" i="146"/>
  <c r="H236" i="146" s="1"/>
  <c r="K235" i="146"/>
  <c r="L235" i="146" s="1"/>
  <c r="M235" i="146" s="1"/>
  <c r="G235" i="146"/>
  <c r="H235" i="146" s="1"/>
  <c r="K234" i="146"/>
  <c r="L234" i="146" s="1"/>
  <c r="M234" i="146" s="1"/>
  <c r="G234" i="146"/>
  <c r="H234" i="146" s="1"/>
  <c r="K233" i="146"/>
  <c r="L233" i="146" s="1"/>
  <c r="M233" i="146" s="1"/>
  <c r="G233" i="146"/>
  <c r="H233" i="146" s="1"/>
  <c r="K232" i="146"/>
  <c r="L232" i="146" s="1"/>
  <c r="M232" i="146" s="1"/>
  <c r="G232" i="146"/>
  <c r="H232" i="146" s="1"/>
  <c r="K231" i="146"/>
  <c r="L231" i="146" s="1"/>
  <c r="M231" i="146" s="1"/>
  <c r="G231" i="146"/>
  <c r="H231" i="146" s="1"/>
  <c r="K230" i="146"/>
  <c r="L230" i="146" s="1"/>
  <c r="M230" i="146" s="1"/>
  <c r="G230" i="146"/>
  <c r="H230" i="146" s="1"/>
  <c r="K229" i="146"/>
  <c r="L229" i="146" s="1"/>
  <c r="M229" i="146" s="1"/>
  <c r="G229" i="146"/>
  <c r="H229" i="146" s="1"/>
  <c r="K228" i="146"/>
  <c r="L228" i="146" s="1"/>
  <c r="M228" i="146" s="1"/>
  <c r="G228" i="146"/>
  <c r="H228" i="146" s="1"/>
  <c r="K227" i="146"/>
  <c r="L227" i="146" s="1"/>
  <c r="M227" i="146" s="1"/>
  <c r="G227" i="146"/>
  <c r="H227" i="146" s="1"/>
  <c r="L226" i="146"/>
  <c r="M226" i="146" s="1"/>
  <c r="K226" i="146"/>
  <c r="G226" i="146"/>
  <c r="H226" i="146" s="1"/>
  <c r="K225" i="146"/>
  <c r="L225" i="146" s="1"/>
  <c r="M225" i="146" s="1"/>
  <c r="G225" i="146"/>
  <c r="H225" i="146" s="1"/>
  <c r="K224" i="146"/>
  <c r="L224" i="146" s="1"/>
  <c r="M224" i="146" s="1"/>
  <c r="G224" i="146"/>
  <c r="H224" i="146" s="1"/>
  <c r="K223" i="146"/>
  <c r="L223" i="146" s="1"/>
  <c r="M223" i="146" s="1"/>
  <c r="G223" i="146"/>
  <c r="H223" i="146" s="1"/>
  <c r="K222" i="146"/>
  <c r="L222" i="146" s="1"/>
  <c r="M222" i="146" s="1"/>
  <c r="G222" i="146"/>
  <c r="H222" i="146" s="1"/>
  <c r="K221" i="146"/>
  <c r="L221" i="146" s="1"/>
  <c r="M221" i="146" s="1"/>
  <c r="G221" i="146"/>
  <c r="H221" i="146" s="1"/>
  <c r="K220" i="146"/>
  <c r="L220" i="146" s="1"/>
  <c r="M220" i="146" s="1"/>
  <c r="G220" i="146"/>
  <c r="H220" i="146" s="1"/>
  <c r="K219" i="146"/>
  <c r="L219" i="146" s="1"/>
  <c r="M219" i="146" s="1"/>
  <c r="G219" i="146"/>
  <c r="H219" i="146" s="1"/>
  <c r="K218" i="146"/>
  <c r="L218" i="146" s="1"/>
  <c r="M218" i="146" s="1"/>
  <c r="G218" i="146"/>
  <c r="H218" i="146" s="1"/>
  <c r="K217" i="146"/>
  <c r="L217" i="146" s="1"/>
  <c r="M217" i="146" s="1"/>
  <c r="G217" i="146"/>
  <c r="H217" i="146" s="1"/>
  <c r="K216" i="146"/>
  <c r="L216" i="146" s="1"/>
  <c r="M216" i="146" s="1"/>
  <c r="G216" i="146"/>
  <c r="H216" i="146" s="1"/>
  <c r="K215" i="146"/>
  <c r="L215" i="146" s="1"/>
  <c r="M215" i="146" s="1"/>
  <c r="G215" i="146"/>
  <c r="H215" i="146" s="1"/>
  <c r="K214" i="146"/>
  <c r="L214" i="146" s="1"/>
  <c r="M214" i="146" s="1"/>
  <c r="G214" i="146"/>
  <c r="H214" i="146" s="1"/>
  <c r="K213" i="146"/>
  <c r="L213" i="146" s="1"/>
  <c r="M213" i="146" s="1"/>
  <c r="G213" i="146"/>
  <c r="H213" i="146" s="1"/>
  <c r="K212" i="146"/>
  <c r="L212" i="146" s="1"/>
  <c r="M212" i="146" s="1"/>
  <c r="G212" i="146"/>
  <c r="H212" i="146" s="1"/>
  <c r="K211" i="146"/>
  <c r="L211" i="146" s="1"/>
  <c r="M211" i="146" s="1"/>
  <c r="G211" i="146"/>
  <c r="H211" i="146" s="1"/>
  <c r="K210" i="146"/>
  <c r="L210" i="146" s="1"/>
  <c r="M210" i="146" s="1"/>
  <c r="G210" i="146"/>
  <c r="H210" i="146" s="1"/>
  <c r="K209" i="146"/>
  <c r="L209" i="146" s="1"/>
  <c r="M209" i="146" s="1"/>
  <c r="G209" i="146"/>
  <c r="H209" i="146" s="1"/>
  <c r="K208" i="146"/>
  <c r="L208" i="146" s="1"/>
  <c r="M208" i="146" s="1"/>
  <c r="G208" i="146"/>
  <c r="H208" i="146" s="1"/>
  <c r="K207" i="146"/>
  <c r="L207" i="146" s="1"/>
  <c r="M207" i="146" s="1"/>
  <c r="G207" i="146"/>
  <c r="H207" i="146" s="1"/>
  <c r="K206" i="146"/>
  <c r="L206" i="146" s="1"/>
  <c r="M206" i="146" s="1"/>
  <c r="G206" i="146"/>
  <c r="H206" i="146" s="1"/>
  <c r="K205" i="146"/>
  <c r="L205" i="146" s="1"/>
  <c r="M205" i="146" s="1"/>
  <c r="H205" i="146"/>
  <c r="O205" i="146" s="1"/>
  <c r="G205" i="146"/>
  <c r="K204" i="146"/>
  <c r="L204" i="146" s="1"/>
  <c r="M204" i="146" s="1"/>
  <c r="G204" i="146"/>
  <c r="H204" i="146" s="1"/>
  <c r="K203" i="146"/>
  <c r="L203" i="146" s="1"/>
  <c r="M203" i="146" s="1"/>
  <c r="G203" i="146"/>
  <c r="H203" i="146" s="1"/>
  <c r="K202" i="146"/>
  <c r="L202" i="146" s="1"/>
  <c r="M202" i="146" s="1"/>
  <c r="G202" i="146"/>
  <c r="H202" i="146" s="1"/>
  <c r="K201" i="146"/>
  <c r="L201" i="146" s="1"/>
  <c r="M201" i="146" s="1"/>
  <c r="G201" i="146"/>
  <c r="H201" i="146" s="1"/>
  <c r="K200" i="146"/>
  <c r="L200" i="146" s="1"/>
  <c r="M200" i="146" s="1"/>
  <c r="G200" i="146"/>
  <c r="H200" i="146" s="1"/>
  <c r="K199" i="146"/>
  <c r="L199" i="146" s="1"/>
  <c r="M199" i="146" s="1"/>
  <c r="G199" i="146"/>
  <c r="H199" i="146" s="1"/>
  <c r="K198" i="146"/>
  <c r="L198" i="146" s="1"/>
  <c r="M198" i="146" s="1"/>
  <c r="O198" i="146" s="1"/>
  <c r="G198" i="146"/>
  <c r="H198" i="146" s="1"/>
  <c r="K197" i="146"/>
  <c r="L197" i="146" s="1"/>
  <c r="M197" i="146" s="1"/>
  <c r="G197" i="146"/>
  <c r="H197" i="146" s="1"/>
  <c r="K196" i="146"/>
  <c r="L196" i="146" s="1"/>
  <c r="M196" i="146" s="1"/>
  <c r="G196" i="146"/>
  <c r="H196" i="146" s="1"/>
  <c r="K195" i="146"/>
  <c r="L195" i="146" s="1"/>
  <c r="M195" i="146" s="1"/>
  <c r="G195" i="146"/>
  <c r="H195" i="146" s="1"/>
  <c r="K194" i="146"/>
  <c r="L194" i="146" s="1"/>
  <c r="M194" i="146" s="1"/>
  <c r="G194" i="146"/>
  <c r="H194" i="146" s="1"/>
  <c r="K193" i="146"/>
  <c r="L193" i="146" s="1"/>
  <c r="M193" i="146" s="1"/>
  <c r="G193" i="146"/>
  <c r="H193" i="146" s="1"/>
  <c r="K192" i="146"/>
  <c r="L192" i="146" s="1"/>
  <c r="M192" i="146" s="1"/>
  <c r="G192" i="146"/>
  <c r="H192" i="146" s="1"/>
  <c r="K191" i="146"/>
  <c r="L191" i="146" s="1"/>
  <c r="M191" i="146" s="1"/>
  <c r="G191" i="146"/>
  <c r="H191" i="146" s="1"/>
  <c r="K190" i="146"/>
  <c r="L190" i="146" s="1"/>
  <c r="M190" i="146" s="1"/>
  <c r="G190" i="146"/>
  <c r="H190" i="146" s="1"/>
  <c r="K189" i="146"/>
  <c r="L189" i="146" s="1"/>
  <c r="M189" i="146" s="1"/>
  <c r="G189" i="146"/>
  <c r="H189" i="146" s="1"/>
  <c r="K188" i="146"/>
  <c r="L188" i="146" s="1"/>
  <c r="M188" i="146" s="1"/>
  <c r="G188" i="146"/>
  <c r="H188" i="146" s="1"/>
  <c r="K187" i="146"/>
  <c r="L187" i="146" s="1"/>
  <c r="M187" i="146" s="1"/>
  <c r="G187" i="146"/>
  <c r="H187" i="146" s="1"/>
  <c r="K186" i="146"/>
  <c r="L186" i="146" s="1"/>
  <c r="M186" i="146" s="1"/>
  <c r="G186" i="146"/>
  <c r="H186" i="146" s="1"/>
  <c r="K185" i="146"/>
  <c r="L185" i="146" s="1"/>
  <c r="M185" i="146" s="1"/>
  <c r="G185" i="146"/>
  <c r="H185" i="146" s="1"/>
  <c r="K184" i="146"/>
  <c r="L184" i="146" s="1"/>
  <c r="M184" i="146" s="1"/>
  <c r="G184" i="146"/>
  <c r="H184" i="146" s="1"/>
  <c r="O184" i="146" s="1"/>
  <c r="K183" i="146"/>
  <c r="L183" i="146" s="1"/>
  <c r="M183" i="146" s="1"/>
  <c r="G183" i="146"/>
  <c r="H183" i="146" s="1"/>
  <c r="K182" i="146"/>
  <c r="L182" i="146" s="1"/>
  <c r="M182" i="146" s="1"/>
  <c r="G182" i="146"/>
  <c r="H182" i="146" s="1"/>
  <c r="K181" i="146"/>
  <c r="L181" i="146" s="1"/>
  <c r="M181" i="146" s="1"/>
  <c r="G181" i="146"/>
  <c r="H181" i="146" s="1"/>
  <c r="K180" i="146"/>
  <c r="L180" i="146" s="1"/>
  <c r="M180" i="146" s="1"/>
  <c r="G180" i="146"/>
  <c r="H180" i="146" s="1"/>
  <c r="K179" i="146"/>
  <c r="L179" i="146" s="1"/>
  <c r="M179" i="146" s="1"/>
  <c r="G179" i="146"/>
  <c r="H179" i="146" s="1"/>
  <c r="K178" i="146"/>
  <c r="L178" i="146" s="1"/>
  <c r="M178" i="146" s="1"/>
  <c r="G178" i="146"/>
  <c r="H178" i="146" s="1"/>
  <c r="K177" i="146"/>
  <c r="L177" i="146" s="1"/>
  <c r="M177" i="146" s="1"/>
  <c r="G177" i="146"/>
  <c r="H177" i="146" s="1"/>
  <c r="O177" i="146" s="1"/>
  <c r="K176" i="146"/>
  <c r="L176" i="146" s="1"/>
  <c r="M176" i="146" s="1"/>
  <c r="G176" i="146"/>
  <c r="H176" i="146" s="1"/>
  <c r="K175" i="146"/>
  <c r="L175" i="146" s="1"/>
  <c r="M175" i="146" s="1"/>
  <c r="G175" i="146"/>
  <c r="H175" i="146" s="1"/>
  <c r="K174" i="146"/>
  <c r="L174" i="146" s="1"/>
  <c r="M174" i="146" s="1"/>
  <c r="G174" i="146"/>
  <c r="H174" i="146" s="1"/>
  <c r="K173" i="146"/>
  <c r="L173" i="146" s="1"/>
  <c r="M173" i="146" s="1"/>
  <c r="G173" i="146"/>
  <c r="H173" i="146" s="1"/>
  <c r="L172" i="146"/>
  <c r="M172" i="146" s="1"/>
  <c r="K172" i="146"/>
  <c r="G172" i="146"/>
  <c r="H172" i="146" s="1"/>
  <c r="K171" i="146"/>
  <c r="L171" i="146" s="1"/>
  <c r="M171" i="146" s="1"/>
  <c r="G171" i="146"/>
  <c r="H171" i="146" s="1"/>
  <c r="K170" i="146"/>
  <c r="L170" i="146" s="1"/>
  <c r="M170" i="146" s="1"/>
  <c r="G170" i="146"/>
  <c r="H170" i="146" s="1"/>
  <c r="K169" i="146"/>
  <c r="L169" i="146" s="1"/>
  <c r="M169" i="146" s="1"/>
  <c r="G169" i="146"/>
  <c r="H169" i="146" s="1"/>
  <c r="K168" i="146"/>
  <c r="L168" i="146" s="1"/>
  <c r="M168" i="146" s="1"/>
  <c r="G168" i="146"/>
  <c r="H168" i="146" s="1"/>
  <c r="O168" i="146" s="1"/>
  <c r="K167" i="146"/>
  <c r="L167" i="146" s="1"/>
  <c r="M167" i="146" s="1"/>
  <c r="G167" i="146"/>
  <c r="H167" i="146" s="1"/>
  <c r="K166" i="146"/>
  <c r="L166" i="146" s="1"/>
  <c r="M166" i="146" s="1"/>
  <c r="G166" i="146"/>
  <c r="H166" i="146" s="1"/>
  <c r="K165" i="146"/>
  <c r="L165" i="146" s="1"/>
  <c r="M165" i="146" s="1"/>
  <c r="G165" i="146"/>
  <c r="H165" i="146" s="1"/>
  <c r="K164" i="146"/>
  <c r="L164" i="146" s="1"/>
  <c r="M164" i="146" s="1"/>
  <c r="G164" i="146"/>
  <c r="H164" i="146" s="1"/>
  <c r="K163" i="146"/>
  <c r="L163" i="146" s="1"/>
  <c r="M163" i="146" s="1"/>
  <c r="G163" i="146"/>
  <c r="H163" i="146" s="1"/>
  <c r="K162" i="146"/>
  <c r="L162" i="146" s="1"/>
  <c r="M162" i="146" s="1"/>
  <c r="G162" i="146"/>
  <c r="H162" i="146" s="1"/>
  <c r="M161" i="146"/>
  <c r="K161" i="146"/>
  <c r="L161" i="146" s="1"/>
  <c r="G161" i="146"/>
  <c r="H161" i="146" s="1"/>
  <c r="K160" i="146"/>
  <c r="L160" i="146" s="1"/>
  <c r="M160" i="146" s="1"/>
  <c r="G160" i="146"/>
  <c r="H160" i="146" s="1"/>
  <c r="K159" i="146"/>
  <c r="L159" i="146" s="1"/>
  <c r="M159" i="146" s="1"/>
  <c r="G159" i="146"/>
  <c r="H159" i="146" s="1"/>
  <c r="K158" i="146"/>
  <c r="L158" i="146" s="1"/>
  <c r="M158" i="146" s="1"/>
  <c r="G158" i="146"/>
  <c r="H158" i="146" s="1"/>
  <c r="K157" i="146"/>
  <c r="L157" i="146" s="1"/>
  <c r="M157" i="146" s="1"/>
  <c r="G157" i="146"/>
  <c r="H157" i="146" s="1"/>
  <c r="K156" i="146"/>
  <c r="L156" i="146" s="1"/>
  <c r="M156" i="146" s="1"/>
  <c r="G156" i="146"/>
  <c r="H156" i="146" s="1"/>
  <c r="K155" i="146"/>
  <c r="L155" i="146" s="1"/>
  <c r="M155" i="146" s="1"/>
  <c r="G155" i="146"/>
  <c r="H155" i="146" s="1"/>
  <c r="K154" i="146"/>
  <c r="L154" i="146" s="1"/>
  <c r="M154" i="146" s="1"/>
  <c r="G154" i="146"/>
  <c r="H154" i="146" s="1"/>
  <c r="K153" i="146"/>
  <c r="L153" i="146" s="1"/>
  <c r="M153" i="146" s="1"/>
  <c r="G153" i="146"/>
  <c r="H153" i="146" s="1"/>
  <c r="K152" i="146"/>
  <c r="L152" i="146" s="1"/>
  <c r="M152" i="146" s="1"/>
  <c r="G152" i="146"/>
  <c r="H152" i="146" s="1"/>
  <c r="K151" i="146"/>
  <c r="L151" i="146" s="1"/>
  <c r="M151" i="146" s="1"/>
  <c r="G151" i="146"/>
  <c r="H151" i="146" s="1"/>
  <c r="K150" i="146"/>
  <c r="L150" i="146" s="1"/>
  <c r="M150" i="146" s="1"/>
  <c r="G150" i="146"/>
  <c r="H150" i="146" s="1"/>
  <c r="K149" i="146"/>
  <c r="L149" i="146" s="1"/>
  <c r="M149" i="146" s="1"/>
  <c r="G149" i="146"/>
  <c r="H149" i="146" s="1"/>
  <c r="O149" i="146" s="1"/>
  <c r="K148" i="146"/>
  <c r="L148" i="146" s="1"/>
  <c r="M148" i="146" s="1"/>
  <c r="G148" i="146"/>
  <c r="H148" i="146" s="1"/>
  <c r="K147" i="146"/>
  <c r="L147" i="146" s="1"/>
  <c r="M147" i="146" s="1"/>
  <c r="G147" i="146"/>
  <c r="H147" i="146" s="1"/>
  <c r="K146" i="146"/>
  <c r="L146" i="146" s="1"/>
  <c r="M146" i="146" s="1"/>
  <c r="G146" i="146"/>
  <c r="H146" i="146" s="1"/>
  <c r="K145" i="146"/>
  <c r="L145" i="146" s="1"/>
  <c r="M145" i="146" s="1"/>
  <c r="G145" i="146"/>
  <c r="H145" i="146" s="1"/>
  <c r="K144" i="146"/>
  <c r="L144" i="146" s="1"/>
  <c r="M144" i="146" s="1"/>
  <c r="G144" i="146"/>
  <c r="H144" i="146" s="1"/>
  <c r="K143" i="146"/>
  <c r="L143" i="146" s="1"/>
  <c r="M143" i="146" s="1"/>
  <c r="G143" i="146"/>
  <c r="H143" i="146" s="1"/>
  <c r="K142" i="146"/>
  <c r="L142" i="146" s="1"/>
  <c r="M142" i="146" s="1"/>
  <c r="O142" i="146" s="1"/>
  <c r="G142" i="146"/>
  <c r="H142" i="146" s="1"/>
  <c r="K141" i="146"/>
  <c r="L141" i="146" s="1"/>
  <c r="M141" i="146" s="1"/>
  <c r="G141" i="146"/>
  <c r="H141" i="146" s="1"/>
  <c r="K140" i="146"/>
  <c r="L140" i="146" s="1"/>
  <c r="M140" i="146" s="1"/>
  <c r="G140" i="146"/>
  <c r="H140" i="146" s="1"/>
  <c r="K139" i="146"/>
  <c r="L139" i="146" s="1"/>
  <c r="M139" i="146" s="1"/>
  <c r="G139" i="146"/>
  <c r="H139" i="146" s="1"/>
  <c r="K138" i="146"/>
  <c r="L138" i="146" s="1"/>
  <c r="M138" i="146" s="1"/>
  <c r="G138" i="146"/>
  <c r="H138" i="146" s="1"/>
  <c r="K137" i="146"/>
  <c r="L137" i="146" s="1"/>
  <c r="M137" i="146" s="1"/>
  <c r="G137" i="146"/>
  <c r="H137" i="146" s="1"/>
  <c r="K136" i="146"/>
  <c r="L136" i="146" s="1"/>
  <c r="M136" i="146" s="1"/>
  <c r="G136" i="146"/>
  <c r="H136" i="146" s="1"/>
  <c r="K135" i="146"/>
  <c r="L135" i="146" s="1"/>
  <c r="M135" i="146" s="1"/>
  <c r="G135" i="146"/>
  <c r="H135" i="146" s="1"/>
  <c r="K134" i="146"/>
  <c r="L134" i="146" s="1"/>
  <c r="M134" i="146" s="1"/>
  <c r="G134" i="146"/>
  <c r="H134" i="146" s="1"/>
  <c r="K133" i="146"/>
  <c r="L133" i="146" s="1"/>
  <c r="M133" i="146" s="1"/>
  <c r="G133" i="146"/>
  <c r="H133" i="146" s="1"/>
  <c r="K132" i="146"/>
  <c r="L132" i="146" s="1"/>
  <c r="M132" i="146" s="1"/>
  <c r="G132" i="146"/>
  <c r="H132" i="146" s="1"/>
  <c r="K131" i="146"/>
  <c r="L131" i="146" s="1"/>
  <c r="M131" i="146" s="1"/>
  <c r="G131" i="146"/>
  <c r="H131" i="146" s="1"/>
  <c r="L130" i="146"/>
  <c r="M130" i="146" s="1"/>
  <c r="K130" i="146"/>
  <c r="G130" i="146"/>
  <c r="H130" i="146" s="1"/>
  <c r="K129" i="146"/>
  <c r="L129" i="146" s="1"/>
  <c r="M129" i="146" s="1"/>
  <c r="G129" i="146"/>
  <c r="H129" i="146" s="1"/>
  <c r="K128" i="146"/>
  <c r="L128" i="146" s="1"/>
  <c r="M128" i="146" s="1"/>
  <c r="G128" i="146"/>
  <c r="H128" i="146" s="1"/>
  <c r="K127" i="146"/>
  <c r="L127" i="146" s="1"/>
  <c r="M127" i="146" s="1"/>
  <c r="G127" i="146"/>
  <c r="H127" i="146" s="1"/>
  <c r="K126" i="146"/>
  <c r="L126" i="146" s="1"/>
  <c r="M126" i="146" s="1"/>
  <c r="G126" i="146"/>
  <c r="H126" i="146" s="1"/>
  <c r="K125" i="146"/>
  <c r="L125" i="146" s="1"/>
  <c r="M125" i="146" s="1"/>
  <c r="G125" i="146"/>
  <c r="H125" i="146" s="1"/>
  <c r="L124" i="146"/>
  <c r="M124" i="146" s="1"/>
  <c r="K124" i="146"/>
  <c r="G124" i="146"/>
  <c r="H124" i="146" s="1"/>
  <c r="K123" i="146"/>
  <c r="L123" i="146" s="1"/>
  <c r="M123" i="146" s="1"/>
  <c r="G123" i="146"/>
  <c r="H123" i="146" s="1"/>
  <c r="K122" i="146"/>
  <c r="L122" i="146" s="1"/>
  <c r="M122" i="146" s="1"/>
  <c r="G122" i="146"/>
  <c r="H122" i="146" s="1"/>
  <c r="K121" i="146"/>
  <c r="L121" i="146" s="1"/>
  <c r="M121" i="146" s="1"/>
  <c r="G121" i="146"/>
  <c r="H121" i="146" s="1"/>
  <c r="L120" i="146"/>
  <c r="M120" i="146" s="1"/>
  <c r="K120" i="146"/>
  <c r="G120" i="146"/>
  <c r="H120" i="146" s="1"/>
  <c r="K119" i="146"/>
  <c r="L119" i="146" s="1"/>
  <c r="M119" i="146" s="1"/>
  <c r="G119" i="146"/>
  <c r="H119" i="146" s="1"/>
  <c r="K118" i="146"/>
  <c r="L118" i="146" s="1"/>
  <c r="M118" i="146" s="1"/>
  <c r="G118" i="146"/>
  <c r="H118" i="146" s="1"/>
  <c r="K117" i="146"/>
  <c r="L117" i="146" s="1"/>
  <c r="M117" i="146" s="1"/>
  <c r="H117" i="146"/>
  <c r="G117" i="146"/>
  <c r="K116" i="146"/>
  <c r="L116" i="146" s="1"/>
  <c r="M116" i="146" s="1"/>
  <c r="G116" i="146"/>
  <c r="H116" i="146" s="1"/>
  <c r="K115" i="146"/>
  <c r="L115" i="146" s="1"/>
  <c r="M115" i="146" s="1"/>
  <c r="G115" i="146"/>
  <c r="H115" i="146" s="1"/>
  <c r="O115" i="146" s="1"/>
  <c r="K114" i="146"/>
  <c r="L114" i="146" s="1"/>
  <c r="M114" i="146" s="1"/>
  <c r="G114" i="146"/>
  <c r="H114" i="146" s="1"/>
  <c r="K113" i="146"/>
  <c r="L113" i="146" s="1"/>
  <c r="M113" i="146" s="1"/>
  <c r="G113" i="146"/>
  <c r="H113" i="146" s="1"/>
  <c r="L112" i="146"/>
  <c r="M112" i="146" s="1"/>
  <c r="K112" i="146"/>
  <c r="G112" i="146"/>
  <c r="H112" i="146" s="1"/>
  <c r="K111" i="146"/>
  <c r="L111" i="146" s="1"/>
  <c r="M111" i="146" s="1"/>
  <c r="G111" i="146"/>
  <c r="H111" i="146" s="1"/>
  <c r="K110" i="146"/>
  <c r="L110" i="146" s="1"/>
  <c r="M110" i="146" s="1"/>
  <c r="G110" i="146"/>
  <c r="H110" i="146" s="1"/>
  <c r="K109" i="146"/>
  <c r="L109" i="146" s="1"/>
  <c r="M109" i="146" s="1"/>
  <c r="H109" i="146"/>
  <c r="G109" i="146"/>
  <c r="K108" i="146"/>
  <c r="L108" i="146" s="1"/>
  <c r="M108" i="146" s="1"/>
  <c r="G108" i="146"/>
  <c r="H108" i="146" s="1"/>
  <c r="K107" i="146"/>
  <c r="L107" i="146" s="1"/>
  <c r="M107" i="146" s="1"/>
  <c r="G107" i="146"/>
  <c r="H107" i="146" s="1"/>
  <c r="K106" i="146"/>
  <c r="L106" i="146" s="1"/>
  <c r="M106" i="146" s="1"/>
  <c r="G106" i="146"/>
  <c r="H106" i="146" s="1"/>
  <c r="K105" i="146"/>
  <c r="L105" i="146" s="1"/>
  <c r="M105" i="146" s="1"/>
  <c r="G105" i="146"/>
  <c r="H105" i="146" s="1"/>
  <c r="K104" i="146"/>
  <c r="L104" i="146" s="1"/>
  <c r="M104" i="146" s="1"/>
  <c r="G104" i="146"/>
  <c r="H104" i="146" s="1"/>
  <c r="K103" i="146"/>
  <c r="L103" i="146" s="1"/>
  <c r="M103" i="146" s="1"/>
  <c r="G103" i="146"/>
  <c r="H103" i="146" s="1"/>
  <c r="O103" i="146" s="1"/>
  <c r="K102" i="146"/>
  <c r="L102" i="146" s="1"/>
  <c r="M102" i="146" s="1"/>
  <c r="G102" i="146"/>
  <c r="H102" i="146" s="1"/>
  <c r="K101" i="146"/>
  <c r="L101" i="146" s="1"/>
  <c r="M101" i="146" s="1"/>
  <c r="G101" i="146"/>
  <c r="H101" i="146" s="1"/>
  <c r="K100" i="146"/>
  <c r="L100" i="146" s="1"/>
  <c r="M100" i="146" s="1"/>
  <c r="G100" i="146"/>
  <c r="H100" i="146" s="1"/>
  <c r="K99" i="146"/>
  <c r="L99" i="146" s="1"/>
  <c r="M99" i="146" s="1"/>
  <c r="G99" i="146"/>
  <c r="H99" i="146" s="1"/>
  <c r="K98" i="146"/>
  <c r="L98" i="146" s="1"/>
  <c r="M98" i="146" s="1"/>
  <c r="G98" i="146"/>
  <c r="H98" i="146" s="1"/>
  <c r="K97" i="146"/>
  <c r="L97" i="146" s="1"/>
  <c r="M97" i="146" s="1"/>
  <c r="G97" i="146"/>
  <c r="H97" i="146" s="1"/>
  <c r="K96" i="146"/>
  <c r="L96" i="146" s="1"/>
  <c r="M96" i="146" s="1"/>
  <c r="G96" i="146"/>
  <c r="H96" i="146" s="1"/>
  <c r="K95" i="146"/>
  <c r="L95" i="146" s="1"/>
  <c r="M95" i="146" s="1"/>
  <c r="G95" i="146"/>
  <c r="H95" i="146" s="1"/>
  <c r="K94" i="146"/>
  <c r="L94" i="146" s="1"/>
  <c r="M94" i="146" s="1"/>
  <c r="G94" i="146"/>
  <c r="H94" i="146" s="1"/>
  <c r="K93" i="146"/>
  <c r="L93" i="146" s="1"/>
  <c r="M93" i="146" s="1"/>
  <c r="G93" i="146"/>
  <c r="H93" i="146" s="1"/>
  <c r="K92" i="146"/>
  <c r="L92" i="146" s="1"/>
  <c r="M92" i="146" s="1"/>
  <c r="G92" i="146"/>
  <c r="H92" i="146" s="1"/>
  <c r="K91" i="146"/>
  <c r="L91" i="146" s="1"/>
  <c r="M91" i="146" s="1"/>
  <c r="G91" i="146"/>
  <c r="H91" i="146" s="1"/>
  <c r="K90" i="146"/>
  <c r="L90" i="146" s="1"/>
  <c r="M90" i="146" s="1"/>
  <c r="G90" i="146"/>
  <c r="H90" i="146" s="1"/>
  <c r="K89" i="146"/>
  <c r="L89" i="146" s="1"/>
  <c r="M89" i="146" s="1"/>
  <c r="G89" i="146"/>
  <c r="H89" i="146" s="1"/>
  <c r="K88" i="146"/>
  <c r="L88" i="146" s="1"/>
  <c r="M88" i="146" s="1"/>
  <c r="G88" i="146"/>
  <c r="H88" i="146" s="1"/>
  <c r="K87" i="146"/>
  <c r="L87" i="146" s="1"/>
  <c r="M87" i="146" s="1"/>
  <c r="G87" i="146"/>
  <c r="H87" i="146" s="1"/>
  <c r="K86" i="146"/>
  <c r="L86" i="146" s="1"/>
  <c r="M86" i="146" s="1"/>
  <c r="G86" i="146"/>
  <c r="H86" i="146" s="1"/>
  <c r="K85" i="146"/>
  <c r="L85" i="146" s="1"/>
  <c r="M85" i="146" s="1"/>
  <c r="G85" i="146"/>
  <c r="H85" i="146" s="1"/>
  <c r="L84" i="146"/>
  <c r="M84" i="146" s="1"/>
  <c r="K84" i="146"/>
  <c r="G84" i="146"/>
  <c r="H84" i="146" s="1"/>
  <c r="K83" i="146"/>
  <c r="L83" i="146" s="1"/>
  <c r="M83" i="146" s="1"/>
  <c r="G83" i="146"/>
  <c r="H83" i="146" s="1"/>
  <c r="K82" i="146"/>
  <c r="L82" i="146" s="1"/>
  <c r="M82" i="146" s="1"/>
  <c r="G82" i="146"/>
  <c r="H82" i="146" s="1"/>
  <c r="K81" i="146"/>
  <c r="L81" i="146" s="1"/>
  <c r="M81" i="146" s="1"/>
  <c r="G81" i="146"/>
  <c r="H81" i="146" s="1"/>
  <c r="K80" i="146"/>
  <c r="L80" i="146" s="1"/>
  <c r="M80" i="146" s="1"/>
  <c r="G80" i="146"/>
  <c r="H80" i="146" s="1"/>
  <c r="K79" i="146"/>
  <c r="L79" i="146" s="1"/>
  <c r="M79" i="146" s="1"/>
  <c r="G79" i="146"/>
  <c r="H79" i="146" s="1"/>
  <c r="K78" i="146"/>
  <c r="L78" i="146" s="1"/>
  <c r="M78" i="146" s="1"/>
  <c r="G78" i="146"/>
  <c r="H78" i="146" s="1"/>
  <c r="K77" i="146"/>
  <c r="L77" i="146" s="1"/>
  <c r="M77" i="146" s="1"/>
  <c r="G77" i="146"/>
  <c r="H77" i="146" s="1"/>
  <c r="K76" i="146"/>
  <c r="L76" i="146" s="1"/>
  <c r="M76" i="146" s="1"/>
  <c r="G76" i="146"/>
  <c r="H76" i="146" s="1"/>
  <c r="K75" i="146"/>
  <c r="L75" i="146" s="1"/>
  <c r="M75" i="146" s="1"/>
  <c r="G75" i="146"/>
  <c r="H75" i="146" s="1"/>
  <c r="K74" i="146"/>
  <c r="L74" i="146" s="1"/>
  <c r="M74" i="146" s="1"/>
  <c r="G74" i="146"/>
  <c r="H74" i="146" s="1"/>
  <c r="K73" i="146"/>
  <c r="L73" i="146" s="1"/>
  <c r="M73" i="146" s="1"/>
  <c r="G73" i="146"/>
  <c r="H73" i="146" s="1"/>
  <c r="O73" i="146" s="1"/>
  <c r="K72" i="146"/>
  <c r="L72" i="146" s="1"/>
  <c r="M72" i="146" s="1"/>
  <c r="G72" i="146"/>
  <c r="H72" i="146" s="1"/>
  <c r="K71" i="146"/>
  <c r="L71" i="146" s="1"/>
  <c r="M71" i="146" s="1"/>
  <c r="G71" i="146"/>
  <c r="H71" i="146" s="1"/>
  <c r="K70" i="146"/>
  <c r="L70" i="146" s="1"/>
  <c r="M70" i="146" s="1"/>
  <c r="G70" i="146"/>
  <c r="H70" i="146" s="1"/>
  <c r="K69" i="146"/>
  <c r="L69" i="146" s="1"/>
  <c r="M69" i="146" s="1"/>
  <c r="G69" i="146"/>
  <c r="H69" i="146" s="1"/>
  <c r="K68" i="146"/>
  <c r="L68" i="146" s="1"/>
  <c r="M68" i="146" s="1"/>
  <c r="G68" i="146"/>
  <c r="H68" i="146" s="1"/>
  <c r="K67" i="146"/>
  <c r="L67" i="146" s="1"/>
  <c r="M67" i="146" s="1"/>
  <c r="G67" i="146"/>
  <c r="H67" i="146" s="1"/>
  <c r="K66" i="146"/>
  <c r="L66" i="146" s="1"/>
  <c r="M66" i="146" s="1"/>
  <c r="G66" i="146"/>
  <c r="H66" i="146" s="1"/>
  <c r="K65" i="146"/>
  <c r="L65" i="146" s="1"/>
  <c r="M65" i="146" s="1"/>
  <c r="G65" i="146"/>
  <c r="H65" i="146" s="1"/>
  <c r="K64" i="146"/>
  <c r="L64" i="146" s="1"/>
  <c r="M64" i="146" s="1"/>
  <c r="G64" i="146"/>
  <c r="H64" i="146" s="1"/>
  <c r="K63" i="146"/>
  <c r="L63" i="146" s="1"/>
  <c r="M63" i="146" s="1"/>
  <c r="G63" i="146"/>
  <c r="H63" i="146" s="1"/>
  <c r="K62" i="146"/>
  <c r="L62" i="146" s="1"/>
  <c r="M62" i="146" s="1"/>
  <c r="G62" i="146"/>
  <c r="H62" i="146" s="1"/>
  <c r="K61" i="146"/>
  <c r="L61" i="146" s="1"/>
  <c r="M61" i="146" s="1"/>
  <c r="G61" i="146"/>
  <c r="H61" i="146" s="1"/>
  <c r="O61" i="146" s="1"/>
  <c r="K60" i="146"/>
  <c r="L60" i="146" s="1"/>
  <c r="M60" i="146" s="1"/>
  <c r="G60" i="146"/>
  <c r="H60" i="146" s="1"/>
  <c r="K59" i="146"/>
  <c r="L59" i="146" s="1"/>
  <c r="M59" i="146" s="1"/>
  <c r="G59" i="146"/>
  <c r="H59" i="146" s="1"/>
  <c r="K58" i="146"/>
  <c r="L58" i="146" s="1"/>
  <c r="M58" i="146" s="1"/>
  <c r="G58" i="146"/>
  <c r="H58" i="146" s="1"/>
  <c r="K57" i="146"/>
  <c r="L57" i="146" s="1"/>
  <c r="M57" i="146" s="1"/>
  <c r="G57" i="146"/>
  <c r="H57" i="146" s="1"/>
  <c r="K56" i="146"/>
  <c r="L56" i="146" s="1"/>
  <c r="M56" i="146" s="1"/>
  <c r="G56" i="146"/>
  <c r="H56" i="146" s="1"/>
  <c r="K55" i="146"/>
  <c r="L55" i="146" s="1"/>
  <c r="M55" i="146" s="1"/>
  <c r="G55" i="146"/>
  <c r="H55" i="146" s="1"/>
  <c r="K54" i="146"/>
  <c r="L54" i="146" s="1"/>
  <c r="M54" i="146" s="1"/>
  <c r="G54" i="146"/>
  <c r="H54" i="146" s="1"/>
  <c r="K53" i="146"/>
  <c r="L53" i="146" s="1"/>
  <c r="M53" i="146" s="1"/>
  <c r="G53" i="146"/>
  <c r="H53" i="146" s="1"/>
  <c r="K52" i="146"/>
  <c r="L52" i="146" s="1"/>
  <c r="M52" i="146" s="1"/>
  <c r="G52" i="146"/>
  <c r="H52" i="146" s="1"/>
  <c r="K51" i="146"/>
  <c r="L51" i="146" s="1"/>
  <c r="M51" i="146" s="1"/>
  <c r="G51" i="146"/>
  <c r="H51" i="146" s="1"/>
  <c r="L50" i="146"/>
  <c r="M50" i="146" s="1"/>
  <c r="K50" i="146"/>
  <c r="G50" i="146"/>
  <c r="H50" i="146" s="1"/>
  <c r="K49" i="146"/>
  <c r="L49" i="146" s="1"/>
  <c r="M49" i="146" s="1"/>
  <c r="G49" i="146"/>
  <c r="H49" i="146" s="1"/>
  <c r="K48" i="146"/>
  <c r="L48" i="146" s="1"/>
  <c r="M48" i="146" s="1"/>
  <c r="G48" i="146"/>
  <c r="H48" i="146" s="1"/>
  <c r="K47" i="146"/>
  <c r="L47" i="146" s="1"/>
  <c r="M47" i="146" s="1"/>
  <c r="H47" i="146"/>
  <c r="G47" i="146"/>
  <c r="K46" i="146"/>
  <c r="L46" i="146" s="1"/>
  <c r="M46" i="146" s="1"/>
  <c r="G46" i="146"/>
  <c r="H46" i="146" s="1"/>
  <c r="K45" i="146"/>
  <c r="L45" i="146" s="1"/>
  <c r="M45" i="146" s="1"/>
  <c r="G45" i="146"/>
  <c r="H45" i="146" s="1"/>
  <c r="K44" i="146"/>
  <c r="L44" i="146" s="1"/>
  <c r="M44" i="146" s="1"/>
  <c r="G44" i="146"/>
  <c r="H44" i="146" s="1"/>
  <c r="K43" i="146"/>
  <c r="L43" i="146" s="1"/>
  <c r="M43" i="146" s="1"/>
  <c r="G43" i="146"/>
  <c r="H43" i="146" s="1"/>
  <c r="L42" i="146"/>
  <c r="M42" i="146" s="1"/>
  <c r="K42" i="146"/>
  <c r="G42" i="146"/>
  <c r="H42" i="146" s="1"/>
  <c r="K41" i="146"/>
  <c r="L41" i="146" s="1"/>
  <c r="M41" i="146" s="1"/>
  <c r="G41" i="146"/>
  <c r="H41" i="146" s="1"/>
  <c r="K40" i="146"/>
  <c r="L40" i="146" s="1"/>
  <c r="M40" i="146" s="1"/>
  <c r="G40" i="146"/>
  <c r="H40" i="146" s="1"/>
  <c r="K39" i="146"/>
  <c r="L39" i="146" s="1"/>
  <c r="M39" i="146" s="1"/>
  <c r="G39" i="146"/>
  <c r="H39" i="146" s="1"/>
  <c r="K38" i="146"/>
  <c r="L38" i="146" s="1"/>
  <c r="M38" i="146" s="1"/>
  <c r="G38" i="146"/>
  <c r="H38" i="146" s="1"/>
  <c r="K37" i="146"/>
  <c r="L37" i="146" s="1"/>
  <c r="M37" i="146" s="1"/>
  <c r="G37" i="146"/>
  <c r="H37" i="146" s="1"/>
  <c r="L36" i="146"/>
  <c r="M36" i="146" s="1"/>
  <c r="K36" i="146"/>
  <c r="G36" i="146"/>
  <c r="H36" i="146" s="1"/>
  <c r="K35" i="146"/>
  <c r="L35" i="146" s="1"/>
  <c r="M35" i="146" s="1"/>
  <c r="G35" i="146"/>
  <c r="H35" i="146" s="1"/>
  <c r="O35" i="146" s="1"/>
  <c r="K34" i="146"/>
  <c r="L34" i="146" s="1"/>
  <c r="M34" i="146" s="1"/>
  <c r="G34" i="146"/>
  <c r="H34" i="146" s="1"/>
  <c r="K33" i="146"/>
  <c r="L33" i="146" s="1"/>
  <c r="M33" i="146" s="1"/>
  <c r="G33" i="146"/>
  <c r="H33" i="146" s="1"/>
  <c r="K32" i="146"/>
  <c r="L32" i="146" s="1"/>
  <c r="M32" i="146" s="1"/>
  <c r="G32" i="146"/>
  <c r="H32" i="146" s="1"/>
  <c r="K31" i="146"/>
  <c r="L31" i="146" s="1"/>
  <c r="M31" i="146" s="1"/>
  <c r="G31" i="146"/>
  <c r="H31" i="146" s="1"/>
  <c r="K30" i="146"/>
  <c r="L30" i="146" s="1"/>
  <c r="M30" i="146" s="1"/>
  <c r="G30" i="146"/>
  <c r="H30" i="146" s="1"/>
  <c r="K29" i="146"/>
  <c r="L29" i="146" s="1"/>
  <c r="M29" i="146" s="1"/>
  <c r="G29" i="146"/>
  <c r="H29" i="146" s="1"/>
  <c r="K28" i="146"/>
  <c r="L28" i="146" s="1"/>
  <c r="M28" i="146" s="1"/>
  <c r="G28" i="146"/>
  <c r="H28" i="146" s="1"/>
  <c r="K27" i="146"/>
  <c r="L27" i="146" s="1"/>
  <c r="M27" i="146" s="1"/>
  <c r="G27" i="146"/>
  <c r="H27" i="146" s="1"/>
  <c r="K26" i="146"/>
  <c r="L26" i="146" s="1"/>
  <c r="M26" i="146" s="1"/>
  <c r="G26" i="146"/>
  <c r="H26" i="146" s="1"/>
  <c r="K25" i="146"/>
  <c r="L25" i="146" s="1"/>
  <c r="M25" i="146" s="1"/>
  <c r="G25" i="146"/>
  <c r="H25" i="146" s="1"/>
  <c r="K24" i="146"/>
  <c r="L24" i="146" s="1"/>
  <c r="M24" i="146" s="1"/>
  <c r="G24" i="146"/>
  <c r="H24" i="146" s="1"/>
  <c r="K23" i="146"/>
  <c r="L23" i="146" s="1"/>
  <c r="M23" i="146" s="1"/>
  <c r="G23" i="146"/>
  <c r="H23" i="146" s="1"/>
  <c r="K22" i="146"/>
  <c r="L22" i="146" s="1"/>
  <c r="M22" i="146" s="1"/>
  <c r="G22" i="146"/>
  <c r="H22" i="146" s="1"/>
  <c r="K21" i="146"/>
  <c r="L21" i="146" s="1"/>
  <c r="M21" i="146" s="1"/>
  <c r="G21" i="146"/>
  <c r="H21" i="146" s="1"/>
  <c r="K20" i="146"/>
  <c r="L20" i="146" s="1"/>
  <c r="M20" i="146" s="1"/>
  <c r="G20" i="146"/>
  <c r="H20" i="146" s="1"/>
  <c r="K19" i="146"/>
  <c r="L19" i="146" s="1"/>
  <c r="M19" i="146" s="1"/>
  <c r="G19" i="146"/>
  <c r="H19" i="146" s="1"/>
  <c r="K18" i="146"/>
  <c r="L18" i="146" s="1"/>
  <c r="M18" i="146" s="1"/>
  <c r="G18" i="146"/>
  <c r="H18" i="146" s="1"/>
  <c r="K17" i="146"/>
  <c r="L17" i="146" s="1"/>
  <c r="M17" i="146" s="1"/>
  <c r="G17" i="146"/>
  <c r="H17" i="146" s="1"/>
  <c r="K16" i="146"/>
  <c r="L16" i="146" s="1"/>
  <c r="M16" i="146" s="1"/>
  <c r="G16" i="146"/>
  <c r="H16" i="146" s="1"/>
  <c r="B16" i="146"/>
  <c r="K15" i="146"/>
  <c r="L15" i="146" s="1"/>
  <c r="M15" i="146" s="1"/>
  <c r="G15" i="146"/>
  <c r="H15" i="146" s="1"/>
  <c r="C15" i="146"/>
  <c r="N500" i="145"/>
  <c r="O500" i="145" s="1"/>
  <c r="N16" i="145"/>
  <c r="O16" i="145" s="1"/>
  <c r="N15" i="145"/>
  <c r="O15" i="145" s="1"/>
  <c r="N14" i="145"/>
  <c r="O14" i="145" s="1"/>
  <c r="N13" i="145"/>
  <c r="O13" i="145" s="1"/>
  <c r="N12" i="145"/>
  <c r="O12" i="145" s="1"/>
  <c r="N11" i="145"/>
  <c r="O11" i="145" s="1"/>
  <c r="N10" i="145"/>
  <c r="N4450" i="144"/>
  <c r="O4450" i="144" s="1"/>
  <c r="N4449" i="144"/>
  <c r="O4449" i="144" s="1"/>
  <c r="N4448" i="144"/>
  <c r="O4448" i="144" s="1"/>
  <c r="N4442" i="144"/>
  <c r="O4442" i="144" s="1"/>
  <c r="N4441" i="144"/>
  <c r="O4441" i="144" s="1"/>
  <c r="N4440" i="144"/>
  <c r="O4440" i="144" s="1"/>
  <c r="N4439" i="144"/>
  <c r="O4439" i="144" s="1"/>
  <c r="N4253" i="144"/>
  <c r="O4253" i="144" s="1"/>
  <c r="N4252" i="144"/>
  <c r="O4252" i="144" s="1"/>
  <c r="N4251" i="144"/>
  <c r="O4251" i="144" s="1"/>
  <c r="N4250" i="144"/>
  <c r="O4250" i="144" s="1"/>
  <c r="N4249" i="144"/>
  <c r="O4249" i="144" s="1"/>
  <c r="N4248" i="144"/>
  <c r="O4248" i="144" s="1"/>
  <c r="N4247" i="144"/>
  <c r="O4247" i="144" s="1"/>
  <c r="N4246" i="144"/>
  <c r="O4246" i="144" s="1"/>
  <c r="N4245" i="144"/>
  <c r="O4245" i="144" s="1"/>
  <c r="N4244" i="144"/>
  <c r="O4244" i="144" s="1"/>
  <c r="N4243" i="144"/>
  <c r="O4243" i="144" s="1"/>
  <c r="N4242" i="144"/>
  <c r="O4242" i="144" s="1"/>
  <c r="N4241" i="144"/>
  <c r="O4241" i="144" s="1"/>
  <c r="N4240" i="144"/>
  <c r="O4240" i="144" s="1"/>
  <c r="N4239" i="144"/>
  <c r="O4239" i="144" s="1"/>
  <c r="N4238" i="144"/>
  <c r="O4238" i="144" s="1"/>
  <c r="N4237" i="144"/>
  <c r="O4237" i="144" s="1"/>
  <c r="N4236" i="144"/>
  <c r="O4236" i="144" s="1"/>
  <c r="N4235" i="144"/>
  <c r="O4235" i="144" s="1"/>
  <c r="N4234" i="144"/>
  <c r="O4234" i="144" s="1"/>
  <c r="N4233" i="144"/>
  <c r="O4233" i="144" s="1"/>
  <c r="N4232" i="144"/>
  <c r="O4232" i="144" s="1"/>
  <c r="N4231" i="144"/>
  <c r="O4231" i="144" s="1"/>
  <c r="N4230" i="144"/>
  <c r="O4230" i="144" s="1"/>
  <c r="N4229" i="144"/>
  <c r="O4229" i="144" s="1"/>
  <c r="N4228" i="144"/>
  <c r="O4228" i="144" s="1"/>
  <c r="N4227" i="144"/>
  <c r="O4227" i="144" s="1"/>
  <c r="N4226" i="144"/>
  <c r="O4226" i="144" s="1"/>
  <c r="N4225" i="144"/>
  <c r="O4225" i="144" s="1"/>
  <c r="N4224" i="144"/>
  <c r="O4224" i="144" s="1"/>
  <c r="N4223" i="144"/>
  <c r="O4223" i="144" s="1"/>
  <c r="N3836" i="144"/>
  <c r="O3836" i="144" s="1"/>
  <c r="N3835" i="144"/>
  <c r="O3835" i="144" s="1"/>
  <c r="N3834" i="144"/>
  <c r="O3834" i="144" s="1"/>
  <c r="N3833" i="144"/>
  <c r="O3833" i="144" s="1"/>
  <c r="N3832" i="144"/>
  <c r="O3832" i="144" s="1"/>
  <c r="N3831" i="144"/>
  <c r="O3831" i="144" s="1"/>
  <c r="N3830" i="144"/>
  <c r="O3830" i="144" s="1"/>
  <c r="N3829" i="144"/>
  <c r="O3829" i="144" s="1"/>
  <c r="N3828" i="144"/>
  <c r="O3828" i="144" s="1"/>
  <c r="N3827" i="144"/>
  <c r="O3827" i="144" s="1"/>
  <c r="N3826" i="144"/>
  <c r="O3826" i="144" s="1"/>
  <c r="N3825" i="144"/>
  <c r="O3825" i="144" s="1"/>
  <c r="N3824" i="144"/>
  <c r="O3824" i="144" s="1"/>
  <c r="N3823" i="144"/>
  <c r="O3823" i="144" s="1"/>
  <c r="N3822" i="144"/>
  <c r="O3822" i="144" s="1"/>
  <c r="N3821" i="144"/>
  <c r="O3821" i="144" s="1"/>
  <c r="N3820" i="144"/>
  <c r="O3820" i="144" s="1"/>
  <c r="N3819" i="144"/>
  <c r="O3819" i="144" s="1"/>
  <c r="N3818" i="144"/>
  <c r="O3818" i="144" s="1"/>
  <c r="N3817" i="144"/>
  <c r="O3817" i="144" s="1"/>
  <c r="N3816" i="144"/>
  <c r="O3816" i="144" s="1"/>
  <c r="N3815" i="144"/>
  <c r="O3815" i="144" s="1"/>
  <c r="N3814" i="144"/>
  <c r="O3814" i="144" s="1"/>
  <c r="N3813" i="144"/>
  <c r="O3813" i="144" s="1"/>
  <c r="N3812" i="144"/>
  <c r="O3812" i="144" s="1"/>
  <c r="N3811" i="144"/>
  <c r="O3811" i="144" s="1"/>
  <c r="N3726" i="144"/>
  <c r="O3726" i="144" s="1"/>
  <c r="N3725" i="144"/>
  <c r="O3725" i="144" s="1"/>
  <c r="N3724" i="144"/>
  <c r="O3724" i="144" s="1"/>
  <c r="N3723" i="144"/>
  <c r="O3723" i="144" s="1"/>
  <c r="N3722" i="144"/>
  <c r="O3722" i="144" s="1"/>
  <c r="N3629" i="144"/>
  <c r="O3629" i="144" s="1"/>
  <c r="N3628" i="144"/>
  <c r="O3628" i="144" s="1"/>
  <c r="N3627" i="144"/>
  <c r="O3627" i="144" s="1"/>
  <c r="N3626" i="144"/>
  <c r="O3626" i="144" s="1"/>
  <c r="N3625" i="144"/>
  <c r="O3625" i="144" s="1"/>
  <c r="N3624" i="144"/>
  <c r="O3624" i="144" s="1"/>
  <c r="N3623" i="144"/>
  <c r="O3623" i="144" s="1"/>
  <c r="N3622" i="144"/>
  <c r="O3622" i="144" s="1"/>
  <c r="N3621" i="144"/>
  <c r="O3621" i="144" s="1"/>
  <c r="N3620" i="144"/>
  <c r="O3620" i="144" s="1"/>
  <c r="N3619" i="144"/>
  <c r="O3619" i="144" s="1"/>
  <c r="N3618" i="144"/>
  <c r="O3618" i="144" s="1"/>
  <c r="N3617" i="144"/>
  <c r="O3617" i="144" s="1"/>
  <c r="N3616" i="144"/>
  <c r="O3616" i="144" s="1"/>
  <c r="N3615" i="144"/>
  <c r="O3615" i="144" s="1"/>
  <c r="N3614" i="144"/>
  <c r="O3614" i="144" s="1"/>
  <c r="N3613" i="144"/>
  <c r="O3613" i="144" s="1"/>
  <c r="N3612" i="144"/>
  <c r="O3612" i="144" s="1"/>
  <c r="N3611" i="144"/>
  <c r="O3611" i="144" s="1"/>
  <c r="N3610" i="144"/>
  <c r="O3610" i="144" s="1"/>
  <c r="N3609" i="144"/>
  <c r="O3609" i="144" s="1"/>
  <c r="N3608" i="144"/>
  <c r="O3608" i="144" s="1"/>
  <c r="N3607" i="144"/>
  <c r="O3607" i="144" s="1"/>
  <c r="N3606" i="144"/>
  <c r="O3606" i="144" s="1"/>
  <c r="N3605" i="144"/>
  <c r="O3605" i="144" s="1"/>
  <c r="N3604" i="144"/>
  <c r="O3604" i="144" s="1"/>
  <c r="N3603" i="144"/>
  <c r="O3603" i="144" s="1"/>
  <c r="N3602" i="144"/>
  <c r="O3602" i="144" s="1"/>
  <c r="N3601" i="144"/>
  <c r="O3601" i="144" s="1"/>
  <c r="N3600" i="144"/>
  <c r="O3600" i="144" s="1"/>
  <c r="N3599" i="144"/>
  <c r="O3599" i="144" s="1"/>
  <c r="N3598" i="144"/>
  <c r="O3598" i="144" s="1"/>
  <c r="N3597" i="144"/>
  <c r="O3597" i="144" s="1"/>
  <c r="N3596" i="144"/>
  <c r="O3596" i="144" s="1"/>
  <c r="N3595" i="144"/>
  <c r="O3595" i="144" s="1"/>
  <c r="N3594" i="144"/>
  <c r="O3594" i="144" s="1"/>
  <c r="N3593" i="144"/>
  <c r="O3593" i="144" s="1"/>
  <c r="N3592" i="144"/>
  <c r="O3592" i="144" s="1"/>
  <c r="N3591" i="144"/>
  <c r="O3591" i="144" s="1"/>
  <c r="N3590" i="144"/>
  <c r="O3590" i="144" s="1"/>
  <c r="N3589" i="144"/>
  <c r="O3589" i="144" s="1"/>
  <c r="N3588" i="144"/>
  <c r="O3588" i="144" s="1"/>
  <c r="N3587" i="144"/>
  <c r="O3587" i="144" s="1"/>
  <c r="N3586" i="144"/>
  <c r="O3586" i="144" s="1"/>
  <c r="N3585" i="144"/>
  <c r="O3585" i="144" s="1"/>
  <c r="N3584" i="144"/>
  <c r="O3584" i="144" s="1"/>
  <c r="N3583" i="144"/>
  <c r="O3583" i="144" s="1"/>
  <c r="N3582" i="144"/>
  <c r="O3582" i="144" s="1"/>
  <c r="N3581" i="144"/>
  <c r="O3581" i="144" s="1"/>
  <c r="N3580" i="144"/>
  <c r="O3580" i="144" s="1"/>
  <c r="N3579" i="144"/>
  <c r="O3579" i="144" s="1"/>
  <c r="N3578" i="144"/>
  <c r="O3578" i="144" s="1"/>
  <c r="N3577" i="144"/>
  <c r="O3577" i="144" s="1"/>
  <c r="N3576" i="144"/>
  <c r="O3576" i="144" s="1"/>
  <c r="N3575" i="144"/>
  <c r="O3575" i="144" s="1"/>
  <c r="N3574" i="144"/>
  <c r="O3574" i="144" s="1"/>
  <c r="N3573" i="144"/>
  <c r="O3573" i="144" s="1"/>
  <c r="N3572" i="144"/>
  <c r="O3572" i="144" s="1"/>
  <c r="N3571" i="144"/>
  <c r="O3571" i="144" s="1"/>
  <c r="N3570" i="144"/>
  <c r="O3570" i="144" s="1"/>
  <c r="N3569" i="144"/>
  <c r="O3569" i="144" s="1"/>
  <c r="N3568" i="144"/>
  <c r="O3568" i="144" s="1"/>
  <c r="N3567" i="144"/>
  <c r="O3567" i="144" s="1"/>
  <c r="N3566" i="144"/>
  <c r="O3566" i="144" s="1"/>
  <c r="N3565" i="144"/>
  <c r="O3565" i="144" s="1"/>
  <c r="N3564" i="144"/>
  <c r="O3564" i="144" s="1"/>
  <c r="N3563" i="144"/>
  <c r="O3563" i="144" s="1"/>
  <c r="N3562" i="144"/>
  <c r="O3562" i="144" s="1"/>
  <c r="N3561" i="144"/>
  <c r="O3561" i="144" s="1"/>
  <c r="N3560" i="144"/>
  <c r="O3560" i="144" s="1"/>
  <c r="N3559" i="144"/>
  <c r="O3559" i="144" s="1"/>
  <c r="N3558" i="144"/>
  <c r="O3558" i="144" s="1"/>
  <c r="N3557" i="144"/>
  <c r="O3557" i="144" s="1"/>
  <c r="N3556" i="144"/>
  <c r="O3556" i="144" s="1"/>
  <c r="N3555" i="144"/>
  <c r="O3555" i="144" s="1"/>
  <c r="N3554" i="144"/>
  <c r="O3554" i="144" s="1"/>
  <c r="N3553" i="144"/>
  <c r="O3553" i="144" s="1"/>
  <c r="N3552" i="144"/>
  <c r="O3552" i="144" s="1"/>
  <c r="N3551" i="144"/>
  <c r="O3551" i="144" s="1"/>
  <c r="N3550" i="144"/>
  <c r="O3550" i="144" s="1"/>
  <c r="N3549" i="144"/>
  <c r="O3549" i="144" s="1"/>
  <c r="N3548" i="144"/>
  <c r="O3548" i="144" s="1"/>
  <c r="N3547" i="144"/>
  <c r="O3547" i="144" s="1"/>
  <c r="N3546" i="144"/>
  <c r="O3546" i="144" s="1"/>
  <c r="N3545" i="144"/>
  <c r="O3545" i="144" s="1"/>
  <c r="N3544" i="144"/>
  <c r="O3544" i="144" s="1"/>
  <c r="N3543" i="144"/>
  <c r="O3543" i="144" s="1"/>
  <c r="N3542" i="144"/>
  <c r="O3542" i="144" s="1"/>
  <c r="N3541" i="144"/>
  <c r="O3541" i="144" s="1"/>
  <c r="N3540" i="144"/>
  <c r="O3540" i="144" s="1"/>
  <c r="N3539" i="144"/>
  <c r="O3539" i="144" s="1"/>
  <c r="N3538" i="144"/>
  <c r="O3538" i="144" s="1"/>
  <c r="N3537" i="144"/>
  <c r="O3537" i="144" s="1"/>
  <c r="N3536" i="144"/>
  <c r="O3536" i="144" s="1"/>
  <c r="N3535" i="144"/>
  <c r="O3535" i="144" s="1"/>
  <c r="N3534" i="144"/>
  <c r="O3534" i="144" s="1"/>
  <c r="N3533" i="144"/>
  <c r="O3533" i="144" s="1"/>
  <c r="N3532" i="144"/>
  <c r="O3532" i="144" s="1"/>
  <c r="N3531" i="144"/>
  <c r="O3531" i="144" s="1"/>
  <c r="N3530" i="144"/>
  <c r="O3530" i="144" s="1"/>
  <c r="N3529" i="144"/>
  <c r="O3529" i="144" s="1"/>
  <c r="N3528" i="144"/>
  <c r="O3528" i="144" s="1"/>
  <c r="N3527" i="144"/>
  <c r="O3527" i="144" s="1"/>
  <c r="N3526" i="144"/>
  <c r="O3526" i="144" s="1"/>
  <c r="N3525" i="144"/>
  <c r="O3525" i="144" s="1"/>
  <c r="N3524" i="144"/>
  <c r="O3524" i="144" s="1"/>
  <c r="N3523" i="144"/>
  <c r="O3523" i="144" s="1"/>
  <c r="N3522" i="144"/>
  <c r="O3522" i="144" s="1"/>
  <c r="N3521" i="144"/>
  <c r="O3521" i="144" s="1"/>
  <c r="N3520" i="144"/>
  <c r="O3520" i="144" s="1"/>
  <c r="N3519" i="144"/>
  <c r="O3519" i="144" s="1"/>
  <c r="N3518" i="144"/>
  <c r="O3518" i="144" s="1"/>
  <c r="N3517" i="144"/>
  <c r="O3517" i="144" s="1"/>
  <c r="N3516" i="144"/>
  <c r="O3516" i="144" s="1"/>
  <c r="N3515" i="144"/>
  <c r="O3515" i="144" s="1"/>
  <c r="N3514" i="144"/>
  <c r="O3514" i="144" s="1"/>
  <c r="N3513" i="144"/>
  <c r="O3513" i="144" s="1"/>
  <c r="N3512" i="144"/>
  <c r="O3512" i="144" s="1"/>
  <c r="N3511" i="144"/>
  <c r="O3511" i="144" s="1"/>
  <c r="N3510" i="144"/>
  <c r="O3510" i="144" s="1"/>
  <c r="N3509" i="144"/>
  <c r="O3509" i="144" s="1"/>
  <c r="N3508" i="144"/>
  <c r="O3508" i="144" s="1"/>
  <c r="N3507" i="144"/>
  <c r="O3507" i="144" s="1"/>
  <c r="N3506" i="144"/>
  <c r="O3506" i="144" s="1"/>
  <c r="N3505" i="144"/>
  <c r="O3505" i="144" s="1"/>
  <c r="N3504" i="144"/>
  <c r="O3504" i="144" s="1"/>
  <c r="N3503" i="144"/>
  <c r="O3503" i="144" s="1"/>
  <c r="N3502" i="144"/>
  <c r="O3502" i="144" s="1"/>
  <c r="N3501" i="144"/>
  <c r="O3501" i="144" s="1"/>
  <c r="N3500" i="144"/>
  <c r="O3500" i="144" s="1"/>
  <c r="N3499" i="144"/>
  <c r="O3499" i="144" s="1"/>
  <c r="N3498" i="144"/>
  <c r="O3498" i="144" s="1"/>
  <c r="N3497" i="144"/>
  <c r="O3497" i="144" s="1"/>
  <c r="N3496" i="144"/>
  <c r="O3496" i="144" s="1"/>
  <c r="N3495" i="144"/>
  <c r="O3495" i="144" s="1"/>
  <c r="N3494" i="144"/>
  <c r="O3494" i="144" s="1"/>
  <c r="N3493" i="144"/>
  <c r="O3493" i="144" s="1"/>
  <c r="N3492" i="144"/>
  <c r="O3492" i="144" s="1"/>
  <c r="N3491" i="144"/>
  <c r="O3491" i="144" s="1"/>
  <c r="N3490" i="144"/>
  <c r="O3490" i="144" s="1"/>
  <c r="N3489" i="144"/>
  <c r="O3489" i="144" s="1"/>
  <c r="N3488" i="144"/>
  <c r="O3488" i="144" s="1"/>
  <c r="N3487" i="144"/>
  <c r="O3487" i="144" s="1"/>
  <c r="N3486" i="144"/>
  <c r="O3486" i="144" s="1"/>
  <c r="N3485" i="144"/>
  <c r="O3485" i="144" s="1"/>
  <c r="N3484" i="144"/>
  <c r="O3484" i="144" s="1"/>
  <c r="N3483" i="144"/>
  <c r="O3483" i="144" s="1"/>
  <c r="N3482" i="144"/>
  <c r="O3482" i="144" s="1"/>
  <c r="N3481" i="144"/>
  <c r="O3481" i="144" s="1"/>
  <c r="N3480" i="144"/>
  <c r="O3480" i="144" s="1"/>
  <c r="N3479" i="144"/>
  <c r="O3479" i="144" s="1"/>
  <c r="N3478" i="144"/>
  <c r="O3478" i="144" s="1"/>
  <c r="N3477" i="144"/>
  <c r="O3477" i="144" s="1"/>
  <c r="N3476" i="144"/>
  <c r="O3476" i="144" s="1"/>
  <c r="N3475" i="144"/>
  <c r="O3475" i="144" s="1"/>
  <c r="N3474" i="144"/>
  <c r="O3474" i="144" s="1"/>
  <c r="N3473" i="144"/>
  <c r="O3473" i="144" s="1"/>
  <c r="N3472" i="144"/>
  <c r="O3472" i="144" s="1"/>
  <c r="N3471" i="144"/>
  <c r="O3471" i="144" s="1"/>
  <c r="N3470" i="144"/>
  <c r="O3470" i="144" s="1"/>
  <c r="N3469" i="144"/>
  <c r="O3469" i="144" s="1"/>
  <c r="N3468" i="144"/>
  <c r="O3468" i="144" s="1"/>
  <c r="N3467" i="144"/>
  <c r="O3467" i="144" s="1"/>
  <c r="N3466" i="144"/>
  <c r="O3466" i="144" s="1"/>
  <c r="N3465" i="144"/>
  <c r="O3465" i="144" s="1"/>
  <c r="N3464" i="144"/>
  <c r="O3464" i="144" s="1"/>
  <c r="N3463" i="144"/>
  <c r="O3463" i="144" s="1"/>
  <c r="N3462" i="144"/>
  <c r="O3462" i="144" s="1"/>
  <c r="N3461" i="144"/>
  <c r="O3461" i="144" s="1"/>
  <c r="N3460" i="144"/>
  <c r="O3460" i="144" s="1"/>
  <c r="N3459" i="144"/>
  <c r="O3459" i="144" s="1"/>
  <c r="N3458" i="144"/>
  <c r="O3458" i="144" s="1"/>
  <c r="N3457" i="144"/>
  <c r="O3457" i="144" s="1"/>
  <c r="N3456" i="144"/>
  <c r="O3456" i="144" s="1"/>
  <c r="N3455" i="144"/>
  <c r="O3455" i="144" s="1"/>
  <c r="N3454" i="144"/>
  <c r="O3454" i="144" s="1"/>
  <c r="N3453" i="144"/>
  <c r="O3453" i="144" s="1"/>
  <c r="N3452" i="144"/>
  <c r="O3452" i="144" s="1"/>
  <c r="N3451" i="144"/>
  <c r="O3451" i="144" s="1"/>
  <c r="N3450" i="144"/>
  <c r="O3450" i="144" s="1"/>
  <c r="N3449" i="144"/>
  <c r="O3449" i="144" s="1"/>
  <c r="N3448" i="144"/>
  <c r="O3448" i="144" s="1"/>
  <c r="N3447" i="144"/>
  <c r="O3447" i="144" s="1"/>
  <c r="N3446" i="144"/>
  <c r="O3446" i="144" s="1"/>
  <c r="N3445" i="144"/>
  <c r="O3445" i="144" s="1"/>
  <c r="N3444" i="144"/>
  <c r="O3444" i="144" s="1"/>
  <c r="N3443" i="144"/>
  <c r="O3443" i="144" s="1"/>
  <c r="N3442" i="144"/>
  <c r="O3442" i="144" s="1"/>
  <c r="N3441" i="144"/>
  <c r="O3441" i="144" s="1"/>
  <c r="N3440" i="144"/>
  <c r="O3440" i="144" s="1"/>
  <c r="N3439" i="144"/>
  <c r="O3439" i="144" s="1"/>
  <c r="N3438" i="144"/>
  <c r="O3438" i="144" s="1"/>
  <c r="N3437" i="144"/>
  <c r="O3437" i="144" s="1"/>
  <c r="N3436" i="144"/>
  <c r="O3436" i="144" s="1"/>
  <c r="N3435" i="144"/>
  <c r="O3435" i="144" s="1"/>
  <c r="N3434" i="144"/>
  <c r="O3434" i="144" s="1"/>
  <c r="N3433" i="144"/>
  <c r="O3433" i="144" s="1"/>
  <c r="N3432" i="144"/>
  <c r="O3432" i="144" s="1"/>
  <c r="N3431" i="144"/>
  <c r="O3431" i="144" s="1"/>
  <c r="N3430" i="144"/>
  <c r="O3430" i="144" s="1"/>
  <c r="N3429" i="144"/>
  <c r="O3429" i="144" s="1"/>
  <c r="N3428" i="144"/>
  <c r="O3428" i="144" s="1"/>
  <c r="N3427" i="144"/>
  <c r="O3427" i="144" s="1"/>
  <c r="N3426" i="144"/>
  <c r="O3426" i="144" s="1"/>
  <c r="N3425" i="144"/>
  <c r="O3425" i="144" s="1"/>
  <c r="N3424" i="144"/>
  <c r="O3424" i="144" s="1"/>
  <c r="N3423" i="144"/>
  <c r="O3423" i="144" s="1"/>
  <c r="N3422" i="144"/>
  <c r="O3422" i="144" s="1"/>
  <c r="N3421" i="144"/>
  <c r="O3421" i="144" s="1"/>
  <c r="N3420" i="144"/>
  <c r="O3420" i="144" s="1"/>
  <c r="N3419" i="144"/>
  <c r="O3419" i="144" s="1"/>
  <c r="N3418" i="144"/>
  <c r="O3418" i="144" s="1"/>
  <c r="N3417" i="144"/>
  <c r="O3417" i="144" s="1"/>
  <c r="N3416" i="144"/>
  <c r="O3416" i="144" s="1"/>
  <c r="N3415" i="144"/>
  <c r="O3415" i="144" s="1"/>
  <c r="N3414" i="144"/>
  <c r="O3414" i="144" s="1"/>
  <c r="N3413" i="144"/>
  <c r="O3413" i="144" s="1"/>
  <c r="N3412" i="144"/>
  <c r="O3412" i="144" s="1"/>
  <c r="N3411" i="144"/>
  <c r="O3411" i="144" s="1"/>
  <c r="N3410" i="144"/>
  <c r="O3410" i="144" s="1"/>
  <c r="N3409" i="144"/>
  <c r="O3409" i="144" s="1"/>
  <c r="N3408" i="144"/>
  <c r="O3408" i="144" s="1"/>
  <c r="N3407" i="144"/>
  <c r="O3407" i="144" s="1"/>
  <c r="N3406" i="144"/>
  <c r="O3406" i="144" s="1"/>
  <c r="N3405" i="144"/>
  <c r="O3405" i="144" s="1"/>
  <c r="N3404" i="144"/>
  <c r="O3404" i="144" s="1"/>
  <c r="N3403" i="144"/>
  <c r="O3403" i="144" s="1"/>
  <c r="N3402" i="144"/>
  <c r="O3402" i="144" s="1"/>
  <c r="N3401" i="144"/>
  <c r="O3401" i="144" s="1"/>
  <c r="N3400" i="144"/>
  <c r="O3400" i="144" s="1"/>
  <c r="N3399" i="144"/>
  <c r="O3399" i="144" s="1"/>
  <c r="N3398" i="144"/>
  <c r="O3398" i="144" s="1"/>
  <c r="N3397" i="144"/>
  <c r="O3397" i="144" s="1"/>
  <c r="N3396" i="144"/>
  <c r="O3396" i="144" s="1"/>
  <c r="N3395" i="144"/>
  <c r="O3395" i="144" s="1"/>
  <c r="N3394" i="144"/>
  <c r="O3394" i="144" s="1"/>
  <c r="N3393" i="144"/>
  <c r="O3393" i="144" s="1"/>
  <c r="N3392" i="144"/>
  <c r="O3392" i="144" s="1"/>
  <c r="N3391" i="144"/>
  <c r="O3391" i="144" s="1"/>
  <c r="N3390" i="144"/>
  <c r="O3390" i="144" s="1"/>
  <c r="N3389" i="144"/>
  <c r="O3389" i="144" s="1"/>
  <c r="N3388" i="144"/>
  <c r="O3388" i="144" s="1"/>
  <c r="N3387" i="144"/>
  <c r="O3387" i="144" s="1"/>
  <c r="N3386" i="144"/>
  <c r="O3386" i="144" s="1"/>
  <c r="N3385" i="144"/>
  <c r="O3385" i="144" s="1"/>
  <c r="N3384" i="144"/>
  <c r="O3384" i="144" s="1"/>
  <c r="N3383" i="144"/>
  <c r="O3383" i="144" s="1"/>
  <c r="N3382" i="144"/>
  <c r="O3382" i="144" s="1"/>
  <c r="N3381" i="144"/>
  <c r="O3381" i="144" s="1"/>
  <c r="N3380" i="144"/>
  <c r="O3380" i="144" s="1"/>
  <c r="N3379" i="144"/>
  <c r="O3379" i="144" s="1"/>
  <c r="N3378" i="144"/>
  <c r="O3378" i="144" s="1"/>
  <c r="N3377" i="144"/>
  <c r="O3377" i="144" s="1"/>
  <c r="N3376" i="144"/>
  <c r="O3376" i="144" s="1"/>
  <c r="N3375" i="144"/>
  <c r="O3375" i="144" s="1"/>
  <c r="N3374" i="144"/>
  <c r="O3374" i="144" s="1"/>
  <c r="N3373" i="144"/>
  <c r="O3373" i="144" s="1"/>
  <c r="N3372" i="144"/>
  <c r="O3372" i="144" s="1"/>
  <c r="N3371" i="144"/>
  <c r="O3371" i="144" s="1"/>
  <c r="N3370" i="144"/>
  <c r="O3370" i="144" s="1"/>
  <c r="N3369" i="144"/>
  <c r="O3369" i="144" s="1"/>
  <c r="N3368" i="144"/>
  <c r="O3368" i="144" s="1"/>
  <c r="N3367" i="144"/>
  <c r="O3367" i="144" s="1"/>
  <c r="N3366" i="144"/>
  <c r="O3366" i="144" s="1"/>
  <c r="N3365" i="144"/>
  <c r="O3365" i="144" s="1"/>
  <c r="N3364" i="144"/>
  <c r="O3364" i="144" s="1"/>
  <c r="N3363" i="144"/>
  <c r="O3363" i="144" s="1"/>
  <c r="N3362" i="144"/>
  <c r="O3362" i="144" s="1"/>
  <c r="N3361" i="144"/>
  <c r="O3361" i="144" s="1"/>
  <c r="N3360" i="144"/>
  <c r="O3360" i="144" s="1"/>
  <c r="N3359" i="144"/>
  <c r="O3359" i="144" s="1"/>
  <c r="N3358" i="144"/>
  <c r="O3358" i="144" s="1"/>
  <c r="N3357" i="144"/>
  <c r="O3357" i="144" s="1"/>
  <c r="N3356" i="144"/>
  <c r="O3356" i="144" s="1"/>
  <c r="N3355" i="144"/>
  <c r="O3355" i="144" s="1"/>
  <c r="N3354" i="144"/>
  <c r="O3354" i="144" s="1"/>
  <c r="N3353" i="144"/>
  <c r="O3353" i="144" s="1"/>
  <c r="N3352" i="144"/>
  <c r="O3352" i="144" s="1"/>
  <c r="N3351" i="144"/>
  <c r="O3351" i="144" s="1"/>
  <c r="N3350" i="144"/>
  <c r="O3350" i="144" s="1"/>
  <c r="N3349" i="144"/>
  <c r="O3349" i="144" s="1"/>
  <c r="N3348" i="144"/>
  <c r="O3348" i="144" s="1"/>
  <c r="N3347" i="144"/>
  <c r="O3347" i="144" s="1"/>
  <c r="N3346" i="144"/>
  <c r="O3346" i="144" s="1"/>
  <c r="N3345" i="144"/>
  <c r="O3345" i="144" s="1"/>
  <c r="N3344" i="144"/>
  <c r="O3344" i="144" s="1"/>
  <c r="N3343" i="144"/>
  <c r="O3343" i="144" s="1"/>
  <c r="N3342" i="144"/>
  <c r="O3342" i="144" s="1"/>
  <c r="N3341" i="144"/>
  <c r="O3341" i="144" s="1"/>
  <c r="N3340" i="144"/>
  <c r="O3340" i="144" s="1"/>
  <c r="N3339" i="144"/>
  <c r="O3339" i="144" s="1"/>
  <c r="N3338" i="144"/>
  <c r="O3338" i="144" s="1"/>
  <c r="N3337" i="144"/>
  <c r="O3337" i="144" s="1"/>
  <c r="N3336" i="144"/>
  <c r="O3336" i="144" s="1"/>
  <c r="N3335" i="144"/>
  <c r="O3335" i="144" s="1"/>
  <c r="N3334" i="144"/>
  <c r="O3334" i="144" s="1"/>
  <c r="N3333" i="144"/>
  <c r="O3333" i="144" s="1"/>
  <c r="N3332" i="144"/>
  <c r="O3332" i="144" s="1"/>
  <c r="N3331" i="144"/>
  <c r="O3331" i="144" s="1"/>
  <c r="N3330" i="144"/>
  <c r="O3330" i="144" s="1"/>
  <c r="N3329" i="144"/>
  <c r="O3329" i="144" s="1"/>
  <c r="N3328" i="144"/>
  <c r="O3328" i="144" s="1"/>
  <c r="N3327" i="144"/>
  <c r="O3327" i="144" s="1"/>
  <c r="N3326" i="144"/>
  <c r="O3326" i="144" s="1"/>
  <c r="N3325" i="144"/>
  <c r="O3325" i="144" s="1"/>
  <c r="N3324" i="144"/>
  <c r="O3324" i="144" s="1"/>
  <c r="N3323" i="144"/>
  <c r="O3323" i="144" s="1"/>
  <c r="N3322" i="144"/>
  <c r="O3322" i="144" s="1"/>
  <c r="N3321" i="144"/>
  <c r="O3321" i="144" s="1"/>
  <c r="N3320" i="144"/>
  <c r="O3320" i="144" s="1"/>
  <c r="N3319" i="144"/>
  <c r="O3319" i="144" s="1"/>
  <c r="N3318" i="144"/>
  <c r="O3318" i="144" s="1"/>
  <c r="N3317" i="144"/>
  <c r="O3317" i="144" s="1"/>
  <c r="N3316" i="144"/>
  <c r="O3316" i="144" s="1"/>
  <c r="N3315" i="144"/>
  <c r="O3315" i="144" s="1"/>
  <c r="N3314" i="144"/>
  <c r="O3314" i="144" s="1"/>
  <c r="N3313" i="144"/>
  <c r="O3313" i="144" s="1"/>
  <c r="N3312" i="144"/>
  <c r="O3312" i="144" s="1"/>
  <c r="N3311" i="144"/>
  <c r="O3311" i="144" s="1"/>
  <c r="N3310" i="144"/>
  <c r="O3310" i="144" s="1"/>
  <c r="N3309" i="144"/>
  <c r="O3309" i="144" s="1"/>
  <c r="N3308" i="144"/>
  <c r="O3308" i="144" s="1"/>
  <c r="N3307" i="144"/>
  <c r="O3307" i="144" s="1"/>
  <c r="N3306" i="144"/>
  <c r="O3306" i="144" s="1"/>
  <c r="N3305" i="144"/>
  <c r="O3305" i="144" s="1"/>
  <c r="N3304" i="144"/>
  <c r="O3304" i="144" s="1"/>
  <c r="N3303" i="144"/>
  <c r="O3303" i="144" s="1"/>
  <c r="N3302" i="144"/>
  <c r="O3302" i="144" s="1"/>
  <c r="N3301" i="144"/>
  <c r="O3301" i="144" s="1"/>
  <c r="N3300" i="144"/>
  <c r="O3300" i="144" s="1"/>
  <c r="N3299" i="144"/>
  <c r="O3299" i="144" s="1"/>
  <c r="N3298" i="144"/>
  <c r="O3298" i="144" s="1"/>
  <c r="N3297" i="144"/>
  <c r="O3297" i="144" s="1"/>
  <c r="N3296" i="144"/>
  <c r="O3296" i="144" s="1"/>
  <c r="N3295" i="144"/>
  <c r="O3295" i="144" s="1"/>
  <c r="N3294" i="144"/>
  <c r="O3294" i="144" s="1"/>
  <c r="N3293" i="144"/>
  <c r="O3293" i="144" s="1"/>
  <c r="N3292" i="144"/>
  <c r="O3292" i="144" s="1"/>
  <c r="N3291" i="144"/>
  <c r="O3291" i="144" s="1"/>
  <c r="N3290" i="144"/>
  <c r="O3290" i="144" s="1"/>
  <c r="N3289" i="144"/>
  <c r="O3289" i="144" s="1"/>
  <c r="N3288" i="144"/>
  <c r="O3288" i="144" s="1"/>
  <c r="N3287" i="144"/>
  <c r="O3287" i="144" s="1"/>
  <c r="N3286" i="144"/>
  <c r="O3286" i="144" s="1"/>
  <c r="N3285" i="144"/>
  <c r="O3285" i="144" s="1"/>
  <c r="N3284" i="144"/>
  <c r="O3284" i="144" s="1"/>
  <c r="N3283" i="144"/>
  <c r="O3283" i="144" s="1"/>
  <c r="N3282" i="144"/>
  <c r="O3282" i="144" s="1"/>
  <c r="N3281" i="144"/>
  <c r="O3281" i="144" s="1"/>
  <c r="N3280" i="144"/>
  <c r="O3280" i="144" s="1"/>
  <c r="N3279" i="144"/>
  <c r="O3279" i="144" s="1"/>
  <c r="N3278" i="144"/>
  <c r="O3278" i="144" s="1"/>
  <c r="N3277" i="144"/>
  <c r="O3277" i="144" s="1"/>
  <c r="N3276" i="144"/>
  <c r="O3276" i="144" s="1"/>
  <c r="N3275" i="144"/>
  <c r="O3275" i="144" s="1"/>
  <c r="N3274" i="144"/>
  <c r="O3274" i="144" s="1"/>
  <c r="N3273" i="144"/>
  <c r="O3273" i="144" s="1"/>
  <c r="N3272" i="144"/>
  <c r="O3272" i="144" s="1"/>
  <c r="N3271" i="144"/>
  <c r="O3271" i="144" s="1"/>
  <c r="N3270" i="144"/>
  <c r="O3270" i="144" s="1"/>
  <c r="N3269" i="144"/>
  <c r="O3269" i="144" s="1"/>
  <c r="N3268" i="144"/>
  <c r="O3268" i="144" s="1"/>
  <c r="N3267" i="144"/>
  <c r="O3267" i="144" s="1"/>
  <c r="N3266" i="144"/>
  <c r="O3266" i="144" s="1"/>
  <c r="N3265" i="144"/>
  <c r="O3265" i="144" s="1"/>
  <c r="N3264" i="144"/>
  <c r="O3264" i="144" s="1"/>
  <c r="N3263" i="144"/>
  <c r="O3263" i="144" s="1"/>
  <c r="N3262" i="144"/>
  <c r="O3262" i="144" s="1"/>
  <c r="N3261" i="144"/>
  <c r="O3261" i="144" s="1"/>
  <c r="N3260" i="144"/>
  <c r="O3260" i="144" s="1"/>
  <c r="N3259" i="144"/>
  <c r="O3259" i="144" s="1"/>
  <c r="N3258" i="144"/>
  <c r="O3258" i="144" s="1"/>
  <c r="N3257" i="144"/>
  <c r="O3257" i="144" s="1"/>
  <c r="N3256" i="144"/>
  <c r="O3256" i="144" s="1"/>
  <c r="N3255" i="144"/>
  <c r="O3255" i="144" s="1"/>
  <c r="N3254" i="144"/>
  <c r="O3254" i="144" s="1"/>
  <c r="N3253" i="144"/>
  <c r="O3253" i="144" s="1"/>
  <c r="N3252" i="144"/>
  <c r="O3252" i="144" s="1"/>
  <c r="N3251" i="144"/>
  <c r="O3251" i="144" s="1"/>
  <c r="N3250" i="144"/>
  <c r="O3250" i="144" s="1"/>
  <c r="N3249" i="144"/>
  <c r="O3249" i="144" s="1"/>
  <c r="N3248" i="144"/>
  <c r="O3248" i="144" s="1"/>
  <c r="N3247" i="144"/>
  <c r="O3247" i="144" s="1"/>
  <c r="N3246" i="144"/>
  <c r="O3246" i="144" s="1"/>
  <c r="N3245" i="144"/>
  <c r="O3245" i="144" s="1"/>
  <c r="N3244" i="144"/>
  <c r="O3244" i="144" s="1"/>
  <c r="N3243" i="144"/>
  <c r="O3243" i="144" s="1"/>
  <c r="N3242" i="144"/>
  <c r="O3242" i="144" s="1"/>
  <c r="N3241" i="144"/>
  <c r="O3241" i="144" s="1"/>
  <c r="N3240" i="144"/>
  <c r="O3240" i="144" s="1"/>
  <c r="N3239" i="144"/>
  <c r="O3239" i="144" s="1"/>
  <c r="N3238" i="144"/>
  <c r="O3238" i="144" s="1"/>
  <c r="N3237" i="144"/>
  <c r="O3237" i="144" s="1"/>
  <c r="N3236" i="144"/>
  <c r="O3236" i="144" s="1"/>
  <c r="N3235" i="144"/>
  <c r="O3235" i="144" s="1"/>
  <c r="N3234" i="144"/>
  <c r="O3234" i="144" s="1"/>
  <c r="N3233" i="144"/>
  <c r="O3233" i="144" s="1"/>
  <c r="N3232" i="144"/>
  <c r="O3232" i="144" s="1"/>
  <c r="N3231" i="144"/>
  <c r="O3231" i="144" s="1"/>
  <c r="N3230" i="144"/>
  <c r="O3230" i="144" s="1"/>
  <c r="N3229" i="144"/>
  <c r="O3229" i="144" s="1"/>
  <c r="N3228" i="144"/>
  <c r="O3228" i="144" s="1"/>
  <c r="N3227" i="144"/>
  <c r="O3227" i="144" s="1"/>
  <c r="N3226" i="144"/>
  <c r="O3226" i="144" s="1"/>
  <c r="N3225" i="144"/>
  <c r="O3225" i="144" s="1"/>
  <c r="N3224" i="144"/>
  <c r="O3224" i="144" s="1"/>
  <c r="N3223" i="144"/>
  <c r="O3223" i="144" s="1"/>
  <c r="N3222" i="144"/>
  <c r="O3222" i="144" s="1"/>
  <c r="N3221" i="144"/>
  <c r="O3221" i="144" s="1"/>
  <c r="N3220" i="144"/>
  <c r="O3220" i="144" s="1"/>
  <c r="N3219" i="144"/>
  <c r="O3219" i="144" s="1"/>
  <c r="N3218" i="144"/>
  <c r="O3218" i="144" s="1"/>
  <c r="N3217" i="144"/>
  <c r="O3217" i="144" s="1"/>
  <c r="N3216" i="144"/>
  <c r="O3216" i="144" s="1"/>
  <c r="N3215" i="144"/>
  <c r="O3215" i="144" s="1"/>
  <c r="N3214" i="144"/>
  <c r="O3214" i="144" s="1"/>
  <c r="N3213" i="144"/>
  <c r="O3213" i="144" s="1"/>
  <c r="N3212" i="144"/>
  <c r="O3212" i="144" s="1"/>
  <c r="N3211" i="144"/>
  <c r="O3211" i="144" s="1"/>
  <c r="N3210" i="144"/>
  <c r="O3210" i="144" s="1"/>
  <c r="N3209" i="144"/>
  <c r="O3209" i="144" s="1"/>
  <c r="N3208" i="144"/>
  <c r="O3208" i="144" s="1"/>
  <c r="N3207" i="144"/>
  <c r="O3207" i="144" s="1"/>
  <c r="N3206" i="144"/>
  <c r="O3206" i="144" s="1"/>
  <c r="N3205" i="144"/>
  <c r="O3205" i="144" s="1"/>
  <c r="N3204" i="144"/>
  <c r="O3204" i="144" s="1"/>
  <c r="N3203" i="144"/>
  <c r="O3203" i="144" s="1"/>
  <c r="N3202" i="144"/>
  <c r="O3202" i="144" s="1"/>
  <c r="N3201" i="144"/>
  <c r="O3201" i="144" s="1"/>
  <c r="N3200" i="144"/>
  <c r="O3200" i="144" s="1"/>
  <c r="N3199" i="144"/>
  <c r="O3199" i="144" s="1"/>
  <c r="N3198" i="144"/>
  <c r="O3198" i="144" s="1"/>
  <c r="N3197" i="144"/>
  <c r="O3197" i="144" s="1"/>
  <c r="N3196" i="144"/>
  <c r="O3196" i="144" s="1"/>
  <c r="N3195" i="144"/>
  <c r="O3195" i="144" s="1"/>
  <c r="N3194" i="144"/>
  <c r="O3194" i="144" s="1"/>
  <c r="N3193" i="144"/>
  <c r="O3193" i="144" s="1"/>
  <c r="N3192" i="144"/>
  <c r="O3192" i="144" s="1"/>
  <c r="N3191" i="144"/>
  <c r="O3191" i="144" s="1"/>
  <c r="N3190" i="144"/>
  <c r="O3190" i="144" s="1"/>
  <c r="N3189" i="144"/>
  <c r="O3189" i="144" s="1"/>
  <c r="N3188" i="144"/>
  <c r="O3188" i="144" s="1"/>
  <c r="N3187" i="144"/>
  <c r="O3187" i="144" s="1"/>
  <c r="N3186" i="144"/>
  <c r="O3186" i="144" s="1"/>
  <c r="N3185" i="144"/>
  <c r="O3185" i="144" s="1"/>
  <c r="N3184" i="144"/>
  <c r="O3184" i="144" s="1"/>
  <c r="N3183" i="144"/>
  <c r="O3183" i="144" s="1"/>
  <c r="N3182" i="144"/>
  <c r="O3182" i="144" s="1"/>
  <c r="N3181" i="144"/>
  <c r="O3181" i="144" s="1"/>
  <c r="N3180" i="144"/>
  <c r="O3180" i="144" s="1"/>
  <c r="N3179" i="144"/>
  <c r="O3179" i="144" s="1"/>
  <c r="N3178" i="144"/>
  <c r="O3178" i="144" s="1"/>
  <c r="N3177" i="144"/>
  <c r="O3177" i="144" s="1"/>
  <c r="N3176" i="144"/>
  <c r="O3176" i="144" s="1"/>
  <c r="N3175" i="144"/>
  <c r="O3175" i="144" s="1"/>
  <c r="N3174" i="144"/>
  <c r="O3174" i="144" s="1"/>
  <c r="N3173" i="144"/>
  <c r="O3173" i="144" s="1"/>
  <c r="N3172" i="144"/>
  <c r="O3172" i="144" s="1"/>
  <c r="N3171" i="144"/>
  <c r="O3171" i="144" s="1"/>
  <c r="N3170" i="144"/>
  <c r="O3170" i="144" s="1"/>
  <c r="N3169" i="144"/>
  <c r="O3169" i="144" s="1"/>
  <c r="N3168" i="144"/>
  <c r="O3168" i="144" s="1"/>
  <c r="N3167" i="144"/>
  <c r="O3167" i="144" s="1"/>
  <c r="N3166" i="144"/>
  <c r="O3166" i="144" s="1"/>
  <c r="N3165" i="144"/>
  <c r="O3165" i="144" s="1"/>
  <c r="N3164" i="144"/>
  <c r="O3164" i="144" s="1"/>
  <c r="N3163" i="144"/>
  <c r="O3163" i="144" s="1"/>
  <c r="N3162" i="144"/>
  <c r="O3162" i="144" s="1"/>
  <c r="N3161" i="144"/>
  <c r="O3161" i="144" s="1"/>
  <c r="N3160" i="144"/>
  <c r="O3160" i="144" s="1"/>
  <c r="N3159" i="144"/>
  <c r="O3159" i="144" s="1"/>
  <c r="N3158" i="144"/>
  <c r="O3158" i="144" s="1"/>
  <c r="N3157" i="144"/>
  <c r="O3157" i="144" s="1"/>
  <c r="N3156" i="144"/>
  <c r="O3156" i="144" s="1"/>
  <c r="N3155" i="144"/>
  <c r="O3155" i="144" s="1"/>
  <c r="N3154" i="144"/>
  <c r="O3154" i="144" s="1"/>
  <c r="N3153" i="144"/>
  <c r="O3153" i="144" s="1"/>
  <c r="N3152" i="144"/>
  <c r="O3152" i="144" s="1"/>
  <c r="N3151" i="144"/>
  <c r="O3151" i="144" s="1"/>
  <c r="N3150" i="144"/>
  <c r="O3150" i="144" s="1"/>
  <c r="N3149" i="144"/>
  <c r="O3149" i="144" s="1"/>
  <c r="N3148" i="144"/>
  <c r="O3148" i="144" s="1"/>
  <c r="N3147" i="144"/>
  <c r="O3147" i="144" s="1"/>
  <c r="N3146" i="144"/>
  <c r="O3146" i="144" s="1"/>
  <c r="N3145" i="144"/>
  <c r="O3145" i="144" s="1"/>
  <c r="N3144" i="144"/>
  <c r="O3144" i="144" s="1"/>
  <c r="N3143" i="144"/>
  <c r="O3143" i="144" s="1"/>
  <c r="N3142" i="144"/>
  <c r="O3142" i="144" s="1"/>
  <c r="N3141" i="144"/>
  <c r="O3141" i="144" s="1"/>
  <c r="N3140" i="144"/>
  <c r="O3140" i="144" s="1"/>
  <c r="N3139" i="144"/>
  <c r="O3139" i="144" s="1"/>
  <c r="N3138" i="144"/>
  <c r="O3138" i="144" s="1"/>
  <c r="N3137" i="144"/>
  <c r="O3137" i="144" s="1"/>
  <c r="N3136" i="144"/>
  <c r="O3136" i="144" s="1"/>
  <c r="N3135" i="144"/>
  <c r="O3135" i="144" s="1"/>
  <c r="N3134" i="144"/>
  <c r="O3134" i="144" s="1"/>
  <c r="N3133" i="144"/>
  <c r="O3133" i="144" s="1"/>
  <c r="N3132" i="144"/>
  <c r="O3132" i="144" s="1"/>
  <c r="N3131" i="144"/>
  <c r="O3131" i="144" s="1"/>
  <c r="N3130" i="144"/>
  <c r="O3130" i="144" s="1"/>
  <c r="N3129" i="144"/>
  <c r="O3129" i="144" s="1"/>
  <c r="N3128" i="144"/>
  <c r="O3128" i="144" s="1"/>
  <c r="N3127" i="144"/>
  <c r="O3127" i="144" s="1"/>
  <c r="N3126" i="144"/>
  <c r="O3126" i="144" s="1"/>
  <c r="N3125" i="144"/>
  <c r="O3125" i="144" s="1"/>
  <c r="N3124" i="144"/>
  <c r="O3124" i="144" s="1"/>
  <c r="N3123" i="144"/>
  <c r="O3123" i="144" s="1"/>
  <c r="N3122" i="144"/>
  <c r="O3122" i="144" s="1"/>
  <c r="N3121" i="144"/>
  <c r="O3121" i="144" s="1"/>
  <c r="N3120" i="144"/>
  <c r="O3120" i="144" s="1"/>
  <c r="N3119" i="144"/>
  <c r="O3119" i="144" s="1"/>
  <c r="N3118" i="144"/>
  <c r="O3118" i="144" s="1"/>
  <c r="N3117" i="144"/>
  <c r="O3117" i="144" s="1"/>
  <c r="N3116" i="144"/>
  <c r="O3116" i="144" s="1"/>
  <c r="N3115" i="144"/>
  <c r="O3115" i="144" s="1"/>
  <c r="N3114" i="144"/>
  <c r="O3114" i="144" s="1"/>
  <c r="N3113" i="144"/>
  <c r="O3113" i="144" s="1"/>
  <c r="N3112" i="144"/>
  <c r="O3112" i="144" s="1"/>
  <c r="N3111" i="144"/>
  <c r="O3111" i="144" s="1"/>
  <c r="N3110" i="144"/>
  <c r="O3110" i="144" s="1"/>
  <c r="N3109" i="144"/>
  <c r="O3109" i="144" s="1"/>
  <c r="N3108" i="144"/>
  <c r="O3108" i="144" s="1"/>
  <c r="N3107" i="144"/>
  <c r="O3107" i="144" s="1"/>
  <c r="N3106" i="144"/>
  <c r="O3106" i="144" s="1"/>
  <c r="N3105" i="144"/>
  <c r="O3105" i="144" s="1"/>
  <c r="N3104" i="144"/>
  <c r="O3104" i="144" s="1"/>
  <c r="N3103" i="144"/>
  <c r="O3103" i="144" s="1"/>
  <c r="N3102" i="144"/>
  <c r="O3102" i="144" s="1"/>
  <c r="N3101" i="144"/>
  <c r="O3101" i="144" s="1"/>
  <c r="N3100" i="144"/>
  <c r="O3100" i="144" s="1"/>
  <c r="N3099" i="144"/>
  <c r="O3099" i="144" s="1"/>
  <c r="N3098" i="144"/>
  <c r="O3098" i="144" s="1"/>
  <c r="N3097" i="144"/>
  <c r="O3097" i="144" s="1"/>
  <c r="N3096" i="144"/>
  <c r="O3096" i="144" s="1"/>
  <c r="N3095" i="144"/>
  <c r="O3095" i="144" s="1"/>
  <c r="N3094" i="144"/>
  <c r="O3094" i="144" s="1"/>
  <c r="N3093" i="144"/>
  <c r="O3093" i="144" s="1"/>
  <c r="N3092" i="144"/>
  <c r="O3092" i="144" s="1"/>
  <c r="N3091" i="144"/>
  <c r="O3091" i="144" s="1"/>
  <c r="N3090" i="144"/>
  <c r="O3090" i="144" s="1"/>
  <c r="N3089" i="144"/>
  <c r="O3089" i="144" s="1"/>
  <c r="N3088" i="144"/>
  <c r="O3088" i="144" s="1"/>
  <c r="N3087" i="144"/>
  <c r="O3087" i="144" s="1"/>
  <c r="N3086" i="144"/>
  <c r="O3086" i="144" s="1"/>
  <c r="N3085" i="144"/>
  <c r="O3085" i="144" s="1"/>
  <c r="N3084" i="144"/>
  <c r="O3084" i="144" s="1"/>
  <c r="N3083" i="144"/>
  <c r="O3083" i="144" s="1"/>
  <c r="N3082" i="144"/>
  <c r="O3082" i="144" s="1"/>
  <c r="N3081" i="144"/>
  <c r="O3081" i="144" s="1"/>
  <c r="N3080" i="144"/>
  <c r="O3080" i="144" s="1"/>
  <c r="N3079" i="144"/>
  <c r="O3079" i="144" s="1"/>
  <c r="N3078" i="144"/>
  <c r="O3078" i="144" s="1"/>
  <c r="N3077" i="144"/>
  <c r="O3077" i="144" s="1"/>
  <c r="N3076" i="144"/>
  <c r="O3076" i="144" s="1"/>
  <c r="N3075" i="144"/>
  <c r="O3075" i="144" s="1"/>
  <c r="N3074" i="144"/>
  <c r="O3074" i="144" s="1"/>
  <c r="N3073" i="144"/>
  <c r="O3073" i="144" s="1"/>
  <c r="N3072" i="144"/>
  <c r="O3072" i="144" s="1"/>
  <c r="N3071" i="144"/>
  <c r="O3071" i="144" s="1"/>
  <c r="N3070" i="144"/>
  <c r="O3070" i="144" s="1"/>
  <c r="N3069" i="144"/>
  <c r="O3069" i="144" s="1"/>
  <c r="N3068" i="144"/>
  <c r="O3068" i="144" s="1"/>
  <c r="N3067" i="144"/>
  <c r="O3067" i="144" s="1"/>
  <c r="N3066" i="144"/>
  <c r="O3066" i="144" s="1"/>
  <c r="N3065" i="144"/>
  <c r="O3065" i="144" s="1"/>
  <c r="N3064" i="144"/>
  <c r="O3064" i="144" s="1"/>
  <c r="N3063" i="144"/>
  <c r="O3063" i="144" s="1"/>
  <c r="N3062" i="144"/>
  <c r="O3062" i="144" s="1"/>
  <c r="N3061" i="144"/>
  <c r="O3061" i="144" s="1"/>
  <c r="N3060" i="144"/>
  <c r="O3060" i="144" s="1"/>
  <c r="N3059" i="144"/>
  <c r="O3059" i="144" s="1"/>
  <c r="N3058" i="144"/>
  <c r="O3058" i="144" s="1"/>
  <c r="N3057" i="144"/>
  <c r="O3057" i="144" s="1"/>
  <c r="N3056" i="144"/>
  <c r="O3056" i="144" s="1"/>
  <c r="N3055" i="144"/>
  <c r="O3055" i="144" s="1"/>
  <c r="N3054" i="144"/>
  <c r="O3054" i="144" s="1"/>
  <c r="N3053" i="144"/>
  <c r="O3053" i="144" s="1"/>
  <c r="N3052" i="144"/>
  <c r="O3052" i="144" s="1"/>
  <c r="N3051" i="144"/>
  <c r="O3051" i="144" s="1"/>
  <c r="N3050" i="144"/>
  <c r="O3050" i="144" s="1"/>
  <c r="N3049" i="144"/>
  <c r="O3049" i="144" s="1"/>
  <c r="N3048" i="144"/>
  <c r="O3048" i="144" s="1"/>
  <c r="N3047" i="144"/>
  <c r="O3047" i="144" s="1"/>
  <c r="N3046" i="144"/>
  <c r="O3046" i="144" s="1"/>
  <c r="N3045" i="144"/>
  <c r="O3045" i="144" s="1"/>
  <c r="N3044" i="144"/>
  <c r="O3044" i="144" s="1"/>
  <c r="N3043" i="144"/>
  <c r="O3043" i="144" s="1"/>
  <c r="N3042" i="144"/>
  <c r="O3042" i="144" s="1"/>
  <c r="N3041" i="144"/>
  <c r="O3041" i="144" s="1"/>
  <c r="N3040" i="144"/>
  <c r="O3040" i="144" s="1"/>
  <c r="N3039" i="144"/>
  <c r="O3039" i="144" s="1"/>
  <c r="N3038" i="144"/>
  <c r="O3038" i="144" s="1"/>
  <c r="N3037" i="144"/>
  <c r="O3037" i="144" s="1"/>
  <c r="N3036" i="144"/>
  <c r="O3036" i="144" s="1"/>
  <c r="N3035" i="144"/>
  <c r="O3035" i="144" s="1"/>
  <c r="N3034" i="144"/>
  <c r="O3034" i="144" s="1"/>
  <c r="N3033" i="144"/>
  <c r="O3033" i="144" s="1"/>
  <c r="N3032" i="144"/>
  <c r="O3032" i="144" s="1"/>
  <c r="N3031" i="144"/>
  <c r="O3031" i="144" s="1"/>
  <c r="N3030" i="144"/>
  <c r="O3030" i="144" s="1"/>
  <c r="N3029" i="144"/>
  <c r="O3029" i="144" s="1"/>
  <c r="N3028" i="144"/>
  <c r="O3028" i="144" s="1"/>
  <c r="N3027" i="144"/>
  <c r="O3027" i="144" s="1"/>
  <c r="N3026" i="144"/>
  <c r="O3026" i="144" s="1"/>
  <c r="N3025" i="144"/>
  <c r="O3025" i="144" s="1"/>
  <c r="N3024" i="144"/>
  <c r="O3024" i="144" s="1"/>
  <c r="N3023" i="144"/>
  <c r="O3023" i="144" s="1"/>
  <c r="N3022" i="144"/>
  <c r="O3022" i="144" s="1"/>
  <c r="N3021" i="144"/>
  <c r="O3021" i="144" s="1"/>
  <c r="N3020" i="144"/>
  <c r="O3020" i="144" s="1"/>
  <c r="N3019" i="144"/>
  <c r="O3019" i="144" s="1"/>
  <c r="N3018" i="144"/>
  <c r="O3018" i="144" s="1"/>
  <c r="N3017" i="144"/>
  <c r="O3017" i="144" s="1"/>
  <c r="N3016" i="144"/>
  <c r="O3016" i="144" s="1"/>
  <c r="N3015" i="144"/>
  <c r="O3015" i="144" s="1"/>
  <c r="N3014" i="144"/>
  <c r="O3014" i="144" s="1"/>
  <c r="N3013" i="144"/>
  <c r="O3013" i="144" s="1"/>
  <c r="N3012" i="144"/>
  <c r="O3012" i="144" s="1"/>
  <c r="N3011" i="144"/>
  <c r="O3011" i="144" s="1"/>
  <c r="N3010" i="144"/>
  <c r="O3010" i="144" s="1"/>
  <c r="N3009" i="144"/>
  <c r="O3009" i="144" s="1"/>
  <c r="N3008" i="144"/>
  <c r="O3008" i="144" s="1"/>
  <c r="N3007" i="144"/>
  <c r="O3007" i="144" s="1"/>
  <c r="N3006" i="144"/>
  <c r="O3006" i="144" s="1"/>
  <c r="N3005" i="144"/>
  <c r="O3005" i="144" s="1"/>
  <c r="N3004" i="144"/>
  <c r="O3004" i="144" s="1"/>
  <c r="N3003" i="144"/>
  <c r="O3003" i="144" s="1"/>
  <c r="N3002" i="144"/>
  <c r="O3002" i="144" s="1"/>
  <c r="N3001" i="144"/>
  <c r="O3001" i="144" s="1"/>
  <c r="N3000" i="144"/>
  <c r="O3000" i="144" s="1"/>
  <c r="N2999" i="144"/>
  <c r="O2999" i="144" s="1"/>
  <c r="N2998" i="144"/>
  <c r="O2998" i="144" s="1"/>
  <c r="N2997" i="144"/>
  <c r="O2997" i="144" s="1"/>
  <c r="N2996" i="144"/>
  <c r="O2996" i="144" s="1"/>
  <c r="N2995" i="144"/>
  <c r="O2995" i="144" s="1"/>
  <c r="N2994" i="144"/>
  <c r="O2994" i="144" s="1"/>
  <c r="N2993" i="144"/>
  <c r="O2993" i="144" s="1"/>
  <c r="N2992" i="144"/>
  <c r="O2992" i="144" s="1"/>
  <c r="N2991" i="144"/>
  <c r="O2991" i="144" s="1"/>
  <c r="N2990" i="144"/>
  <c r="O2990" i="144" s="1"/>
  <c r="N2989" i="144"/>
  <c r="O2989" i="144" s="1"/>
  <c r="N2988" i="144"/>
  <c r="O2988" i="144" s="1"/>
  <c r="N2987" i="144"/>
  <c r="O2987" i="144" s="1"/>
  <c r="N2986" i="144"/>
  <c r="O2986" i="144" s="1"/>
  <c r="N2985" i="144"/>
  <c r="O2985" i="144" s="1"/>
  <c r="N2984" i="144"/>
  <c r="O2984" i="144" s="1"/>
  <c r="N2983" i="144"/>
  <c r="O2983" i="144" s="1"/>
  <c r="N2982" i="144"/>
  <c r="O2982" i="144" s="1"/>
  <c r="N2981" i="144"/>
  <c r="O2981" i="144" s="1"/>
  <c r="N2980" i="144"/>
  <c r="O2980" i="144" s="1"/>
  <c r="N2979" i="144"/>
  <c r="O2979" i="144" s="1"/>
  <c r="N2978" i="144"/>
  <c r="O2978" i="144" s="1"/>
  <c r="N2977" i="144"/>
  <c r="O2977" i="144" s="1"/>
  <c r="N2976" i="144"/>
  <c r="O2976" i="144" s="1"/>
  <c r="N2975" i="144"/>
  <c r="O2975" i="144" s="1"/>
  <c r="N24" i="144"/>
  <c r="O24" i="144" s="1"/>
  <c r="N23" i="144"/>
  <c r="O23" i="144" s="1"/>
  <c r="N22" i="144"/>
  <c r="O22" i="144" s="1"/>
  <c r="N21" i="144"/>
  <c r="O21" i="144" s="1"/>
  <c r="N20" i="144"/>
  <c r="O20" i="144" s="1"/>
  <c r="N19" i="144"/>
  <c r="O19" i="144" s="1"/>
  <c r="N18" i="144"/>
  <c r="O18" i="144" s="1"/>
  <c r="N17" i="144"/>
  <c r="O17" i="144" s="1"/>
  <c r="B16" i="144"/>
  <c r="N16" i="144" s="1"/>
  <c r="O16" i="144" s="1"/>
  <c r="B15" i="144"/>
  <c r="N15" i="144" s="1"/>
  <c r="O15" i="144" s="1"/>
  <c r="B14" i="144"/>
  <c r="N14" i="144" s="1"/>
  <c r="O14" i="144" s="1"/>
  <c r="B13" i="144"/>
  <c r="N13" i="144" s="1"/>
  <c r="O13" i="144" s="1"/>
  <c r="B12" i="144"/>
  <c r="N12" i="144" s="1"/>
  <c r="O12" i="144" s="1"/>
  <c r="B11" i="144"/>
  <c r="N11" i="144" s="1"/>
  <c r="O11" i="144" s="1"/>
  <c r="N10" i="144"/>
  <c r="B13" i="143"/>
  <c r="B14" i="143" s="1"/>
  <c r="B15" i="143" s="1"/>
  <c r="B16" i="143" s="1"/>
  <c r="B17" i="143" s="1"/>
  <c r="B18" i="143" s="1"/>
  <c r="B19" i="143" s="1"/>
  <c r="B20" i="143" s="1"/>
  <c r="B21" i="143" s="1"/>
  <c r="B22" i="143" s="1"/>
  <c r="B23" i="143" s="1"/>
  <c r="B24" i="143" s="1"/>
  <c r="B25" i="143" s="1"/>
  <c r="B26" i="143" s="1"/>
  <c r="B27" i="143" s="1"/>
  <c r="B28" i="143" s="1"/>
  <c r="B29" i="143" s="1"/>
  <c r="B30" i="143" s="1"/>
  <c r="B31" i="143" s="1"/>
  <c r="B32" i="143" s="1"/>
  <c r="B33" i="143" s="1"/>
  <c r="B34" i="143" s="1"/>
  <c r="B35" i="143" s="1"/>
  <c r="B36" i="143" s="1"/>
  <c r="B37" i="143" s="1"/>
  <c r="B38" i="143" s="1"/>
  <c r="B39" i="143" s="1"/>
  <c r="B40" i="143" s="1"/>
  <c r="B41" i="143" s="1"/>
  <c r="B43" i="143" s="1"/>
  <c r="B44" i="143" s="1"/>
  <c r="B45" i="143" s="1"/>
  <c r="B46" i="143" s="1"/>
  <c r="B47" i="143" s="1"/>
  <c r="B48" i="143" s="1"/>
  <c r="B49" i="143" s="1"/>
  <c r="B50" i="143" s="1"/>
  <c r="B51" i="143" s="1"/>
  <c r="B52" i="143" s="1"/>
  <c r="B53" i="143" s="1"/>
  <c r="B54" i="143" s="1"/>
  <c r="B55" i="143" s="1"/>
  <c r="B56" i="143" s="1"/>
  <c r="B57" i="143" s="1"/>
  <c r="B58" i="143" s="1"/>
  <c r="B59" i="143" s="1"/>
  <c r="B60" i="143" s="1"/>
  <c r="B61" i="143" s="1"/>
  <c r="B62" i="143" s="1"/>
  <c r="B63" i="143" s="1"/>
  <c r="B64" i="143" s="1"/>
  <c r="B65" i="143" s="1"/>
  <c r="B66" i="143" s="1"/>
  <c r="B67" i="143" s="1"/>
  <c r="B68" i="143" s="1"/>
  <c r="B69" i="143" s="1"/>
  <c r="B70" i="143" s="1"/>
  <c r="B71" i="143" s="1"/>
  <c r="B72" i="143" s="1"/>
  <c r="B73" i="143" s="1"/>
  <c r="B75" i="143" s="1"/>
  <c r="B76" i="143" s="1"/>
  <c r="B77" i="143" s="1"/>
  <c r="B78" i="143" s="1"/>
  <c r="B79" i="143" s="1"/>
  <c r="B80" i="143" s="1"/>
  <c r="B81" i="143" s="1"/>
  <c r="B82" i="143" s="1"/>
  <c r="B83" i="143" s="1"/>
  <c r="B84" i="143" s="1"/>
  <c r="B85" i="143" s="1"/>
  <c r="B86" i="143" s="1"/>
  <c r="B87" i="143" s="1"/>
  <c r="B88" i="143" s="1"/>
  <c r="B89" i="143" s="1"/>
  <c r="B90" i="143" s="1"/>
  <c r="B91" i="143" s="1"/>
  <c r="B92" i="143" s="1"/>
  <c r="B93" i="143" s="1"/>
  <c r="B94" i="143" s="1"/>
  <c r="B95" i="143" s="1"/>
  <c r="B96" i="143" s="1"/>
  <c r="B97" i="143" s="1"/>
  <c r="B98" i="143" s="1"/>
  <c r="B99" i="143" s="1"/>
  <c r="B100" i="143" s="1"/>
  <c r="B101" i="143" s="1"/>
  <c r="B102" i="143" s="1"/>
  <c r="B103" i="143" s="1"/>
  <c r="B104" i="143" s="1"/>
  <c r="B106" i="143" s="1"/>
  <c r="B107" i="143" s="1"/>
  <c r="B108" i="143" s="1"/>
  <c r="B109" i="143" s="1"/>
  <c r="B110" i="143" s="1"/>
  <c r="B111" i="143" s="1"/>
  <c r="B112" i="143" s="1"/>
  <c r="B113" i="143" s="1"/>
  <c r="B114" i="143" s="1"/>
  <c r="B115" i="143" s="1"/>
  <c r="B116" i="143" s="1"/>
  <c r="B117" i="143" s="1"/>
  <c r="B118" i="143" s="1"/>
  <c r="B119" i="143" s="1"/>
  <c r="B120" i="143" s="1"/>
  <c r="B121" i="143" s="1"/>
  <c r="B122" i="143" s="1"/>
  <c r="B123" i="143" s="1"/>
  <c r="B124" i="143" s="1"/>
  <c r="B125" i="143" s="1"/>
  <c r="B126" i="143" s="1"/>
  <c r="B127" i="143" s="1"/>
  <c r="B128" i="143" s="1"/>
  <c r="B129" i="143" s="1"/>
  <c r="B130" i="143" s="1"/>
  <c r="B131" i="143" s="1"/>
  <c r="B132" i="143" s="1"/>
  <c r="B133" i="143" s="1"/>
  <c r="B134" i="143" s="1"/>
  <c r="B135" i="143" s="1"/>
  <c r="B136" i="143" s="1"/>
  <c r="B138" i="143" s="1"/>
  <c r="B139" i="143" s="1"/>
  <c r="B140" i="143" s="1"/>
  <c r="B141" i="143" s="1"/>
  <c r="B142" i="143" s="1"/>
  <c r="B143" i="143" s="1"/>
  <c r="B144" i="143" s="1"/>
  <c r="B145" i="143" s="1"/>
  <c r="B146" i="143" s="1"/>
  <c r="B147" i="143" s="1"/>
  <c r="B148" i="143" s="1"/>
  <c r="B149" i="143" s="1"/>
  <c r="B150" i="143" s="1"/>
  <c r="B151" i="143" s="1"/>
  <c r="B152" i="143" s="1"/>
  <c r="B153" i="143" s="1"/>
  <c r="B154" i="143" s="1"/>
  <c r="B155" i="143" s="1"/>
  <c r="B156" i="143" s="1"/>
  <c r="B157" i="143" s="1"/>
  <c r="B158" i="143" s="1"/>
  <c r="B159" i="143" s="1"/>
  <c r="B160" i="143" s="1"/>
  <c r="B161" i="143" s="1"/>
  <c r="B162" i="143" s="1"/>
  <c r="B163" i="143" s="1"/>
  <c r="B164" i="143" s="1"/>
  <c r="B165" i="143" s="1"/>
  <c r="B166" i="143" s="1"/>
  <c r="B167" i="143" s="1"/>
  <c r="B168" i="143" s="1"/>
  <c r="B170" i="143" s="1"/>
  <c r="B171" i="143" s="1"/>
  <c r="B172" i="143" s="1"/>
  <c r="B173" i="143" s="1"/>
  <c r="B174" i="143" s="1"/>
  <c r="B175" i="143" s="1"/>
  <c r="B176" i="143" s="1"/>
  <c r="B177" i="143" s="1"/>
  <c r="B178" i="143" s="1"/>
  <c r="B179" i="143" s="1"/>
  <c r="B180" i="143" s="1"/>
  <c r="B181" i="143" s="1"/>
  <c r="B182" i="143" s="1"/>
  <c r="B183" i="143" s="1"/>
  <c r="B184" i="143" s="1"/>
  <c r="B185" i="143" s="1"/>
  <c r="B186" i="143" s="1"/>
  <c r="B187" i="143" s="1"/>
  <c r="B188" i="143" s="1"/>
  <c r="B189" i="143" s="1"/>
  <c r="B190" i="143" s="1"/>
  <c r="B191" i="143" s="1"/>
  <c r="B192" i="143" s="1"/>
  <c r="B193" i="143" s="1"/>
  <c r="B194" i="143" s="1"/>
  <c r="B195" i="143" s="1"/>
  <c r="B196" i="143" s="1"/>
  <c r="B197" i="143" s="1"/>
  <c r="B198" i="143" s="1"/>
  <c r="B199" i="143" s="1"/>
  <c r="B201" i="143" s="1"/>
  <c r="B202" i="143" s="1"/>
  <c r="B203" i="143" s="1"/>
  <c r="B204" i="143" s="1"/>
  <c r="B205" i="143" s="1"/>
  <c r="B206" i="143" s="1"/>
  <c r="B207" i="143" s="1"/>
  <c r="B208" i="143" s="1"/>
  <c r="B209" i="143" s="1"/>
  <c r="B210" i="143" s="1"/>
  <c r="B211" i="143" s="1"/>
  <c r="B212" i="143" s="1"/>
  <c r="B213" i="143" s="1"/>
  <c r="B214" i="143" s="1"/>
  <c r="B215" i="143" s="1"/>
  <c r="B216" i="143" s="1"/>
  <c r="B217" i="143" s="1"/>
  <c r="B218" i="143" s="1"/>
  <c r="B219" i="143" s="1"/>
  <c r="B220" i="143" s="1"/>
  <c r="B221" i="143" s="1"/>
  <c r="B222" i="143" s="1"/>
  <c r="B223" i="143" s="1"/>
  <c r="B224" i="143" s="1"/>
  <c r="B225" i="143" s="1"/>
  <c r="B226" i="143" s="1"/>
  <c r="B227" i="143" s="1"/>
  <c r="B228" i="143" s="1"/>
  <c r="B229" i="143" s="1"/>
  <c r="B230" i="143" s="1"/>
  <c r="B231" i="143" s="1"/>
  <c r="B233" i="143" s="1"/>
  <c r="B234" i="143" s="1"/>
  <c r="B235" i="143" s="1"/>
  <c r="B236" i="143" s="1"/>
  <c r="B237" i="143" s="1"/>
  <c r="B238" i="143" s="1"/>
  <c r="B239" i="143" s="1"/>
  <c r="B240" i="143" s="1"/>
  <c r="B241" i="143" s="1"/>
  <c r="B242" i="143" s="1"/>
  <c r="B243" i="143" s="1"/>
  <c r="B244" i="143" s="1"/>
  <c r="B245" i="143" s="1"/>
  <c r="B246" i="143" s="1"/>
  <c r="B247" i="143" s="1"/>
  <c r="B248" i="143" s="1"/>
  <c r="B249" i="143" s="1"/>
  <c r="B250" i="143" s="1"/>
  <c r="B251" i="143" s="1"/>
  <c r="B252" i="143" s="1"/>
  <c r="B253" i="143" s="1"/>
  <c r="B254" i="143" s="1"/>
  <c r="B255" i="143" s="1"/>
  <c r="B256" i="143" s="1"/>
  <c r="B257" i="143" s="1"/>
  <c r="B258" i="143" s="1"/>
  <c r="B259" i="143" s="1"/>
  <c r="B260" i="143" s="1"/>
  <c r="B261" i="143" s="1"/>
  <c r="B262" i="143" s="1"/>
  <c r="B264" i="143" s="1"/>
  <c r="B265" i="143" s="1"/>
  <c r="B266" i="143" s="1"/>
  <c r="B267" i="143" s="1"/>
  <c r="B268" i="143" s="1"/>
  <c r="B269" i="143" s="1"/>
  <c r="B270" i="143" s="1"/>
  <c r="B271" i="143" s="1"/>
  <c r="B272" i="143" s="1"/>
  <c r="B273" i="143" s="1"/>
  <c r="B274" i="143" s="1"/>
  <c r="B275" i="143" s="1"/>
  <c r="B276" i="143" s="1"/>
  <c r="B277" i="143" s="1"/>
  <c r="B278" i="143" s="1"/>
  <c r="B279" i="143" s="1"/>
  <c r="B280" i="143" s="1"/>
  <c r="B281" i="143" s="1"/>
  <c r="B282" i="143" s="1"/>
  <c r="B283" i="143" s="1"/>
  <c r="B284" i="143" s="1"/>
  <c r="B285" i="143" s="1"/>
  <c r="B286" i="143" s="1"/>
  <c r="B287" i="143" s="1"/>
  <c r="B288" i="143" s="1"/>
  <c r="B289" i="143" s="1"/>
  <c r="B290" i="143" s="1"/>
  <c r="B291" i="143" s="1"/>
  <c r="B292" i="143" s="1"/>
  <c r="B293" i="143" s="1"/>
  <c r="B294" i="143" s="1"/>
  <c r="B296" i="143" s="1"/>
  <c r="B297" i="143" s="1"/>
  <c r="B298" i="143" s="1"/>
  <c r="B299" i="143" s="1"/>
  <c r="B300" i="143" s="1"/>
  <c r="B301" i="143" s="1"/>
  <c r="B302" i="143" s="1"/>
  <c r="B303" i="143" s="1"/>
  <c r="B304" i="143" s="1"/>
  <c r="B305" i="143" s="1"/>
  <c r="B306" i="143" s="1"/>
  <c r="B307" i="143" s="1"/>
  <c r="B308" i="143" s="1"/>
  <c r="B309" i="143" s="1"/>
  <c r="B310" i="143" s="1"/>
  <c r="B311" i="143" s="1"/>
  <c r="B312" i="143" s="1"/>
  <c r="B313" i="143" s="1"/>
  <c r="B314" i="143" s="1"/>
  <c r="B315" i="143" s="1"/>
  <c r="B316" i="143" s="1"/>
  <c r="B317" i="143" s="1"/>
  <c r="B318" i="143" s="1"/>
  <c r="B319" i="143" s="1"/>
  <c r="B320" i="143" s="1"/>
  <c r="B321" i="143" s="1"/>
  <c r="B322" i="143" s="1"/>
  <c r="B323" i="143" s="1"/>
  <c r="B324" i="143" s="1"/>
  <c r="B325" i="143" s="1"/>
  <c r="B326" i="143" s="1"/>
  <c r="B328" i="143" s="1"/>
  <c r="B329" i="143" s="1"/>
  <c r="B330" i="143" s="1"/>
  <c r="B331" i="143" s="1"/>
  <c r="B332" i="143" s="1"/>
  <c r="B333" i="143" s="1"/>
  <c r="B334" i="143" s="1"/>
  <c r="B335" i="143" s="1"/>
  <c r="B336" i="143" s="1"/>
  <c r="B337" i="143" s="1"/>
  <c r="B338" i="143" s="1"/>
  <c r="B339" i="143" s="1"/>
  <c r="B340" i="143" s="1"/>
  <c r="B341" i="143" s="1"/>
  <c r="B342" i="143" s="1"/>
  <c r="B343" i="143" s="1"/>
  <c r="B344" i="143" s="1"/>
  <c r="B345" i="143" s="1"/>
  <c r="B346" i="143" s="1"/>
  <c r="B347" i="143" s="1"/>
  <c r="B348" i="143" s="1"/>
  <c r="B349" i="143" s="1"/>
  <c r="B350" i="143" s="1"/>
  <c r="B351" i="143" s="1"/>
  <c r="B352" i="143" s="1"/>
  <c r="B353" i="143" s="1"/>
  <c r="B354" i="143" s="1"/>
  <c r="B355" i="143" s="1"/>
  <c r="B357" i="143" s="1"/>
  <c r="B358" i="143" s="1"/>
  <c r="B359" i="143" s="1"/>
  <c r="B360" i="143" s="1"/>
  <c r="B361" i="143" s="1"/>
  <c r="B362" i="143" s="1"/>
  <c r="B363" i="143" s="1"/>
  <c r="B364" i="143" s="1"/>
  <c r="B365" i="143" s="1"/>
  <c r="B366" i="143" s="1"/>
  <c r="B367" i="143" s="1"/>
  <c r="B368" i="143" s="1"/>
  <c r="B369" i="143" s="1"/>
  <c r="B370" i="143" s="1"/>
  <c r="B371" i="143" s="1"/>
  <c r="B372" i="143" s="1"/>
  <c r="B373" i="143" s="1"/>
  <c r="B374" i="143" s="1"/>
  <c r="B375" i="143" s="1"/>
  <c r="B376" i="143" s="1"/>
  <c r="B377" i="143" s="1"/>
  <c r="B378" i="143" s="1"/>
  <c r="B379" i="143" s="1"/>
  <c r="B380" i="143" s="1"/>
  <c r="B381" i="143" s="1"/>
  <c r="B382" i="143" s="1"/>
  <c r="B383" i="143" s="1"/>
  <c r="B384" i="143" s="1"/>
  <c r="B385" i="143" s="1"/>
  <c r="B386" i="143" s="1"/>
  <c r="B387" i="143" s="1"/>
  <c r="C23" i="141"/>
  <c r="AB107" i="182" s="1"/>
  <c r="G86" i="194" s="1"/>
  <c r="N4451" i="144" l="1"/>
  <c r="K152" i="192"/>
  <c r="M153" i="192" s="1"/>
  <c r="O71" i="146"/>
  <c r="O213" i="146"/>
  <c r="O119" i="146"/>
  <c r="O217" i="146"/>
  <c r="O221" i="146"/>
  <c r="O264" i="146"/>
  <c r="O268" i="146"/>
  <c r="O272" i="146"/>
  <c r="O280" i="146"/>
  <c r="O350" i="146"/>
  <c r="O87" i="146"/>
  <c r="O105" i="146"/>
  <c r="O237" i="146"/>
  <c r="O288" i="146"/>
  <c r="O37" i="146"/>
  <c r="O65" i="146"/>
  <c r="O161" i="146"/>
  <c r="O277" i="146"/>
  <c r="O139" i="146"/>
  <c r="O195" i="146"/>
  <c r="O266" i="146"/>
  <c r="O308" i="146"/>
  <c r="O348" i="146"/>
  <c r="O42" i="146"/>
  <c r="O140" i="146"/>
  <c r="O158" i="146"/>
  <c r="O279" i="146"/>
  <c r="O284" i="146"/>
  <c r="O86" i="146"/>
  <c r="O95" i="146"/>
  <c r="O107" i="146"/>
  <c r="O108" i="146"/>
  <c r="O111" i="146"/>
  <c r="O143" i="146"/>
  <c r="O174" i="146"/>
  <c r="O191" i="146"/>
  <c r="O329" i="146"/>
  <c r="O352" i="146"/>
  <c r="O366" i="146"/>
  <c r="O69" i="146"/>
  <c r="O55" i="146"/>
  <c r="O93" i="146"/>
  <c r="O101" i="146"/>
  <c r="O123" i="146"/>
  <c r="O249" i="146"/>
  <c r="O304" i="146"/>
  <c r="O314" i="146"/>
  <c r="O318" i="146"/>
  <c r="O127" i="146"/>
  <c r="O163" i="146"/>
  <c r="O181" i="146"/>
  <c r="O246" i="146"/>
  <c r="O274" i="146"/>
  <c r="O287" i="146"/>
  <c r="O326" i="146"/>
  <c r="O53" i="146"/>
  <c r="O97" i="146"/>
  <c r="O99" i="146"/>
  <c r="O193" i="146"/>
  <c r="O225" i="146"/>
  <c r="O294" i="146"/>
  <c r="O319" i="146"/>
  <c r="O337" i="146"/>
  <c r="O340" i="146"/>
  <c r="O343" i="146"/>
  <c r="O364" i="146"/>
  <c r="O367" i="146"/>
  <c r="O33" i="146"/>
  <c r="O49" i="146"/>
  <c r="O25" i="146"/>
  <c r="O91" i="146"/>
  <c r="O176" i="146"/>
  <c r="O376" i="146"/>
  <c r="O41" i="146"/>
  <c r="O47" i="146"/>
  <c r="O32" i="146"/>
  <c r="O141" i="146"/>
  <c r="O145" i="146"/>
  <c r="O173" i="146"/>
  <c r="O203" i="146"/>
  <c r="O222" i="146"/>
  <c r="O248" i="146"/>
  <c r="O251" i="146"/>
  <c r="O335" i="146"/>
  <c r="O44" i="146"/>
  <c r="O135" i="146"/>
  <c r="O230" i="146"/>
  <c r="O324" i="146"/>
  <c r="O368" i="146"/>
  <c r="O21" i="146"/>
  <c r="O89" i="146"/>
  <c r="O159" i="146"/>
  <c r="O227" i="146"/>
  <c r="O286" i="146"/>
  <c r="O310" i="146"/>
  <c r="O66" i="146"/>
  <c r="O322" i="146"/>
  <c r="I48" i="146"/>
  <c r="I379" i="146"/>
  <c r="G118" i="194" s="1"/>
  <c r="I23" i="146"/>
  <c r="N104" i="146"/>
  <c r="N379" i="146"/>
  <c r="G119" i="194" s="1"/>
  <c r="N22" i="146"/>
  <c r="N44" i="146"/>
  <c r="N16" i="146"/>
  <c r="N24" i="146"/>
  <c r="N76" i="146"/>
  <c r="N74" i="146"/>
  <c r="N52" i="146"/>
  <c r="N20" i="146"/>
  <c r="N26" i="146"/>
  <c r="N36" i="146"/>
  <c r="N58" i="146"/>
  <c r="N28" i="146"/>
  <c r="N77" i="146"/>
  <c r="N62" i="146"/>
  <c r="N18" i="146"/>
  <c r="O67" i="146"/>
  <c r="O82" i="146"/>
  <c r="O190" i="146"/>
  <c r="O278" i="146"/>
  <c r="O16" i="146"/>
  <c r="O23" i="146"/>
  <c r="O233" i="146"/>
  <c r="O303" i="146"/>
  <c r="O354" i="146"/>
  <c r="O20" i="146"/>
  <c r="O150" i="146"/>
  <c r="O192" i="146"/>
  <c r="O302" i="146"/>
  <c r="O338" i="146"/>
  <c r="O48" i="146"/>
  <c r="O84" i="146"/>
  <c r="O133" i="146"/>
  <c r="O167" i="146"/>
  <c r="O220" i="146"/>
  <c r="O254" i="146"/>
  <c r="O285" i="146"/>
  <c r="O344" i="146"/>
  <c r="O360" i="146"/>
  <c r="O362" i="146"/>
  <c r="O370" i="146"/>
  <c r="O375" i="146"/>
  <c r="O17" i="146"/>
  <c r="O328" i="146"/>
  <c r="O39" i="146"/>
  <c r="O46" i="146"/>
  <c r="O74" i="146"/>
  <c r="O96" i="146"/>
  <c r="O110" i="146"/>
  <c r="O134" i="146"/>
  <c r="O144" i="146"/>
  <c r="O206" i="146"/>
  <c r="O241" i="146"/>
  <c r="O292" i="146"/>
  <c r="O305" i="146"/>
  <c r="O345" i="146"/>
  <c r="O371" i="146"/>
  <c r="O22" i="146"/>
  <c r="O131" i="146"/>
  <c r="O165" i="146"/>
  <c r="O201" i="146"/>
  <c r="O211" i="146"/>
  <c r="O216" i="146"/>
  <c r="O229" i="146"/>
  <c r="O232" i="146"/>
  <c r="O263" i="146"/>
  <c r="O293" i="146"/>
  <c r="O295" i="146"/>
  <c r="O300" i="146"/>
  <c r="O327" i="146"/>
  <c r="O353" i="146"/>
  <c r="O359" i="146"/>
  <c r="O361" i="146"/>
  <c r="O369" i="146"/>
  <c r="O54" i="146"/>
  <c r="O31" i="146"/>
  <c r="O38" i="146"/>
  <c r="O94" i="146"/>
  <c r="O132" i="146"/>
  <c r="O153" i="146"/>
  <c r="O166" i="146"/>
  <c r="O185" i="146"/>
  <c r="O257" i="146"/>
  <c r="O260" i="146"/>
  <c r="O291" i="146"/>
  <c r="O325" i="146"/>
  <c r="O351" i="146"/>
  <c r="O372" i="146"/>
  <c r="O169" i="146"/>
  <c r="O336" i="146"/>
  <c r="O18" i="146"/>
  <c r="O63" i="146"/>
  <c r="O68" i="146"/>
  <c r="O79" i="146"/>
  <c r="O81" i="146"/>
  <c r="O83" i="146"/>
  <c r="O85" i="146"/>
  <c r="O92" i="146"/>
  <c r="O118" i="146"/>
  <c r="O125" i="146"/>
  <c r="O147" i="146"/>
  <c r="O179" i="146"/>
  <c r="O183" i="146"/>
  <c r="O197" i="146"/>
  <c r="O200" i="146"/>
  <c r="O214" i="146"/>
  <c r="O235" i="146"/>
  <c r="O240" i="146"/>
  <c r="O269" i="146"/>
  <c r="O276" i="146"/>
  <c r="O313" i="146"/>
  <c r="O316" i="146"/>
  <c r="O374" i="146"/>
  <c r="O148" i="146"/>
  <c r="O182" i="146"/>
  <c r="O208" i="146"/>
  <c r="O321" i="146"/>
  <c r="O30" i="146"/>
  <c r="O62" i="146"/>
  <c r="O88" i="146"/>
  <c r="O104" i="146"/>
  <c r="O128" i="146"/>
  <c r="O209" i="146"/>
  <c r="O212" i="146"/>
  <c r="O219" i="146"/>
  <c r="O224" i="146"/>
  <c r="O309" i="146"/>
  <c r="O320" i="146"/>
  <c r="O330" i="146"/>
  <c r="O102" i="146"/>
  <c r="O19" i="146"/>
  <c r="O57" i="146"/>
  <c r="O24" i="146"/>
  <c r="O28" i="146"/>
  <c r="O51" i="146"/>
  <c r="O109" i="146"/>
  <c r="O114" i="146"/>
  <c r="O116" i="146"/>
  <c r="O152" i="146"/>
  <c r="O160" i="146"/>
  <c r="O189" i="146"/>
  <c r="O256" i="146"/>
  <c r="O259" i="146"/>
  <c r="O289" i="146"/>
  <c r="O346" i="146"/>
  <c r="O373" i="146"/>
  <c r="H41" i="184"/>
  <c r="N501" i="145"/>
  <c r="H120" i="192"/>
  <c r="O10" i="145"/>
  <c r="G144" i="192"/>
  <c r="G145" i="192" s="1"/>
  <c r="G120" i="192"/>
  <c r="G122" i="192" s="1"/>
  <c r="G142" i="192" s="1"/>
  <c r="B17" i="146"/>
  <c r="C16" i="146"/>
  <c r="O75" i="146"/>
  <c r="I17" i="146"/>
  <c r="O26" i="146"/>
  <c r="O59" i="146"/>
  <c r="O77" i="146"/>
  <c r="I376" i="146"/>
  <c r="I378" i="146"/>
  <c r="I377" i="146"/>
  <c r="I368" i="146"/>
  <c r="I360" i="146"/>
  <c r="I352" i="146"/>
  <c r="I344" i="146"/>
  <c r="I336" i="146"/>
  <c r="I328" i="146"/>
  <c r="I320" i="146"/>
  <c r="I312" i="146"/>
  <c r="I375" i="146"/>
  <c r="I374" i="146"/>
  <c r="I365" i="146"/>
  <c r="I357" i="146"/>
  <c r="I349" i="146"/>
  <c r="I341" i="146"/>
  <c r="I333" i="146"/>
  <c r="I325" i="146"/>
  <c r="I370" i="146"/>
  <c r="I362" i="146"/>
  <c r="I354" i="146"/>
  <c r="I346" i="146"/>
  <c r="I338" i="146"/>
  <c r="I330" i="146"/>
  <c r="I322" i="146"/>
  <c r="I373" i="146"/>
  <c r="I367" i="146"/>
  <c r="I359" i="146"/>
  <c r="I351" i="146"/>
  <c r="I343" i="146"/>
  <c r="I335" i="146"/>
  <c r="I327" i="146"/>
  <c r="I364" i="146"/>
  <c r="I356" i="146"/>
  <c r="I348" i="146"/>
  <c r="I340" i="146"/>
  <c r="I332" i="146"/>
  <c r="I324" i="146"/>
  <c r="I316" i="146"/>
  <c r="I372" i="146"/>
  <c r="I369" i="146"/>
  <c r="I361" i="146"/>
  <c r="I353" i="146"/>
  <c r="I358" i="146"/>
  <c r="I315" i="146"/>
  <c r="I314" i="146"/>
  <c r="I305" i="146"/>
  <c r="I297" i="146"/>
  <c r="I289" i="146"/>
  <c r="I281" i="146"/>
  <c r="I273" i="146"/>
  <c r="I371" i="146"/>
  <c r="I318" i="146"/>
  <c r="I310" i="146"/>
  <c r="I302" i="146"/>
  <c r="I294" i="146"/>
  <c r="I286" i="146"/>
  <c r="I278" i="146"/>
  <c r="I270" i="146"/>
  <c r="I262" i="146"/>
  <c r="I366" i="146"/>
  <c r="I329" i="146"/>
  <c r="I337" i="146"/>
  <c r="I326" i="146"/>
  <c r="I321" i="146"/>
  <c r="I304" i="146"/>
  <c r="I296" i="146"/>
  <c r="I288" i="146"/>
  <c r="I280" i="146"/>
  <c r="I272" i="146"/>
  <c r="I345" i="146"/>
  <c r="I334" i="146"/>
  <c r="I355" i="146"/>
  <c r="I342" i="146"/>
  <c r="I331" i="146"/>
  <c r="I323" i="146"/>
  <c r="I306" i="146"/>
  <c r="I298" i="146"/>
  <c r="I290" i="146"/>
  <c r="I282" i="146"/>
  <c r="I274" i="146"/>
  <c r="I266" i="146"/>
  <c r="I350" i="146"/>
  <c r="I339" i="146"/>
  <c r="I311" i="146"/>
  <c r="I303" i="146"/>
  <c r="I295" i="146"/>
  <c r="I287" i="146"/>
  <c r="I363" i="146"/>
  <c r="I347" i="146"/>
  <c r="I275" i="146"/>
  <c r="I271" i="146"/>
  <c r="I269" i="146"/>
  <c r="I267" i="146"/>
  <c r="I261" i="146"/>
  <c r="I255" i="146"/>
  <c r="I247" i="146"/>
  <c r="I239" i="146"/>
  <c r="I231" i="146"/>
  <c r="I223" i="146"/>
  <c r="I215" i="146"/>
  <c r="I207" i="146"/>
  <c r="I199" i="146"/>
  <c r="I191" i="146"/>
  <c r="I183" i="146"/>
  <c r="I175" i="146"/>
  <c r="I167" i="146"/>
  <c r="I159" i="146"/>
  <c r="I151" i="146"/>
  <c r="I143" i="146"/>
  <c r="I301" i="146"/>
  <c r="I284" i="146"/>
  <c r="I277" i="146"/>
  <c r="I252" i="146"/>
  <c r="I244" i="146"/>
  <c r="I236" i="146"/>
  <c r="I308" i="146"/>
  <c r="I307" i="146"/>
  <c r="I283" i="146"/>
  <c r="I279" i="146"/>
  <c r="I260" i="146"/>
  <c r="I257" i="146"/>
  <c r="I249" i="146"/>
  <c r="I241" i="146"/>
  <c r="I233" i="146"/>
  <c r="I225" i="146"/>
  <c r="I217" i="146"/>
  <c r="I209" i="146"/>
  <c r="I201" i="146"/>
  <c r="I193" i="146"/>
  <c r="I185" i="146"/>
  <c r="I177" i="146"/>
  <c r="I169" i="146"/>
  <c r="I161" i="146"/>
  <c r="I153" i="146"/>
  <c r="I145" i="146"/>
  <c r="I319" i="146"/>
  <c r="I285" i="146"/>
  <c r="I254" i="146"/>
  <c r="I246" i="146"/>
  <c r="I238" i="146"/>
  <c r="I230" i="146"/>
  <c r="I222" i="146"/>
  <c r="I214" i="146"/>
  <c r="I206" i="146"/>
  <c r="I198" i="146"/>
  <c r="I309" i="146"/>
  <c r="I292" i="146"/>
  <c r="I291" i="146"/>
  <c r="I251" i="146"/>
  <c r="I243" i="146"/>
  <c r="I235" i="146"/>
  <c r="I227" i="146"/>
  <c r="I219" i="146"/>
  <c r="I211" i="146"/>
  <c r="I203" i="146"/>
  <c r="I195" i="146"/>
  <c r="I187" i="146"/>
  <c r="I179" i="146"/>
  <c r="I171" i="146"/>
  <c r="I163" i="146"/>
  <c r="I155" i="146"/>
  <c r="I147" i="146"/>
  <c r="I264" i="146"/>
  <c r="I259" i="146"/>
  <c r="I256" i="146"/>
  <c r="I317" i="146"/>
  <c r="I293" i="146"/>
  <c r="I265" i="146"/>
  <c r="I253" i="146"/>
  <c r="I242" i="146"/>
  <c r="I229" i="146"/>
  <c r="I228" i="146"/>
  <c r="I197" i="146"/>
  <c r="I196" i="146"/>
  <c r="I184" i="146"/>
  <c r="I182" i="146"/>
  <c r="I180" i="146"/>
  <c r="I162" i="146"/>
  <c r="I131" i="146"/>
  <c r="I123" i="146"/>
  <c r="I115" i="146"/>
  <c r="I107" i="146"/>
  <c r="I99" i="146"/>
  <c r="I91" i="146"/>
  <c r="I83" i="146"/>
  <c r="I75" i="146"/>
  <c r="I300" i="146"/>
  <c r="I250" i="146"/>
  <c r="I216" i="146"/>
  <c r="I210" i="146"/>
  <c r="I186" i="146"/>
  <c r="I165" i="146"/>
  <c r="I144" i="146"/>
  <c r="I142" i="146"/>
  <c r="I141" i="146"/>
  <c r="I136" i="146"/>
  <c r="I128" i="146"/>
  <c r="I120" i="146"/>
  <c r="I112" i="146"/>
  <c r="I268" i="146"/>
  <c r="I205" i="146"/>
  <c r="I204" i="146"/>
  <c r="I189" i="146"/>
  <c r="I168" i="146"/>
  <c r="I166" i="146"/>
  <c r="I164" i="146"/>
  <c r="I146" i="146"/>
  <c r="I133" i="146"/>
  <c r="I125" i="146"/>
  <c r="I117" i="146"/>
  <c r="I109" i="146"/>
  <c r="I101" i="146"/>
  <c r="I93" i="146"/>
  <c r="I85" i="146"/>
  <c r="I77" i="146"/>
  <c r="I69" i="146"/>
  <c r="I61" i="146"/>
  <c r="I263" i="146"/>
  <c r="I224" i="146"/>
  <c r="I218" i="146"/>
  <c r="I192" i="146"/>
  <c r="I190" i="146"/>
  <c r="I188" i="146"/>
  <c r="I170" i="146"/>
  <c r="I149" i="146"/>
  <c r="I140" i="146"/>
  <c r="I313" i="146"/>
  <c r="I213" i="146"/>
  <c r="I212" i="146"/>
  <c r="I173" i="146"/>
  <c r="I152" i="146"/>
  <c r="I150" i="146"/>
  <c r="I148" i="146"/>
  <c r="I139" i="146"/>
  <c r="I135" i="146"/>
  <c r="I127" i="146"/>
  <c r="I119" i="146"/>
  <c r="I111" i="146"/>
  <c r="I103" i="146"/>
  <c r="I95" i="146"/>
  <c r="I87" i="146"/>
  <c r="I79" i="146"/>
  <c r="I71" i="146"/>
  <c r="I240" i="146"/>
  <c r="I232" i="146"/>
  <c r="I226" i="146"/>
  <c r="I200" i="146"/>
  <c r="I194" i="146"/>
  <c r="I176" i="146"/>
  <c r="I174" i="146"/>
  <c r="I172" i="146"/>
  <c r="I154" i="146"/>
  <c r="I248" i="146"/>
  <c r="I237" i="146"/>
  <c r="I221" i="146"/>
  <c r="I220" i="146"/>
  <c r="I178" i="146"/>
  <c r="I157" i="146"/>
  <c r="I138" i="146"/>
  <c r="I129" i="146"/>
  <c r="I121" i="146"/>
  <c r="I113" i="146"/>
  <c r="I105" i="146"/>
  <c r="I97" i="146"/>
  <c r="I89" i="146"/>
  <c r="I299" i="146"/>
  <c r="I276" i="146"/>
  <c r="I258" i="146"/>
  <c r="I245" i="146"/>
  <c r="I234" i="146"/>
  <c r="I208" i="146"/>
  <c r="I202" i="146"/>
  <c r="I181" i="146"/>
  <c r="I160" i="146"/>
  <c r="I158" i="146"/>
  <c r="I156" i="146"/>
  <c r="I124" i="146"/>
  <c r="I106" i="146"/>
  <c r="I90" i="146"/>
  <c r="I78" i="146"/>
  <c r="I62" i="146"/>
  <c r="I58" i="146"/>
  <c r="I52" i="146"/>
  <c r="I44" i="146"/>
  <c r="I36" i="146"/>
  <c r="I28" i="146"/>
  <c r="I26" i="146"/>
  <c r="I24" i="146"/>
  <c r="I22" i="146"/>
  <c r="I20" i="146"/>
  <c r="I18" i="146"/>
  <c r="I16" i="146"/>
  <c r="I118" i="146"/>
  <c r="I114" i="146"/>
  <c r="I96" i="146"/>
  <c r="I81" i="146"/>
  <c r="I66" i="146"/>
  <c r="I49" i="146"/>
  <c r="I41" i="146"/>
  <c r="I33" i="146"/>
  <c r="I134" i="146"/>
  <c r="I102" i="146"/>
  <c r="I84" i="146"/>
  <c r="I82" i="146"/>
  <c r="I80" i="146"/>
  <c r="I57" i="146"/>
  <c r="I54" i="146"/>
  <c r="I46" i="146"/>
  <c r="I38" i="146"/>
  <c r="I30" i="146"/>
  <c r="I108" i="146"/>
  <c r="I92" i="146"/>
  <c r="I86" i="146"/>
  <c r="I65" i="146"/>
  <c r="I60" i="146"/>
  <c r="I51" i="146"/>
  <c r="I43" i="146"/>
  <c r="I35" i="146"/>
  <c r="I137" i="146"/>
  <c r="I126" i="146"/>
  <c r="I122" i="146"/>
  <c r="I98" i="146"/>
  <c r="I132" i="146"/>
  <c r="I116" i="146"/>
  <c r="I104" i="146"/>
  <c r="I88" i="146"/>
  <c r="I70" i="146"/>
  <c r="I64" i="146"/>
  <c r="I59" i="146"/>
  <c r="I53" i="146"/>
  <c r="I45" i="146"/>
  <c r="I37" i="146"/>
  <c r="I29" i="146"/>
  <c r="I110" i="146"/>
  <c r="I94" i="146"/>
  <c r="I73" i="146"/>
  <c r="I67" i="146"/>
  <c r="I63" i="146"/>
  <c r="I50" i="146"/>
  <c r="I42" i="146"/>
  <c r="I34" i="146"/>
  <c r="I130" i="146"/>
  <c r="I100" i="146"/>
  <c r="I76" i="146"/>
  <c r="I74" i="146"/>
  <c r="I72" i="146"/>
  <c r="I55" i="146"/>
  <c r="I47" i="146"/>
  <c r="I39" i="146"/>
  <c r="I31" i="146"/>
  <c r="O15" i="146"/>
  <c r="I15" i="146"/>
  <c r="I21" i="146"/>
  <c r="I32" i="146"/>
  <c r="O52" i="146"/>
  <c r="O56" i="146"/>
  <c r="O117" i="146"/>
  <c r="O50" i="146"/>
  <c r="I56" i="146"/>
  <c r="O58" i="146"/>
  <c r="O60" i="146"/>
  <c r="I25" i="146"/>
  <c r="O27" i="146"/>
  <c r="O36" i="146"/>
  <c r="O40" i="146"/>
  <c r="O43" i="146"/>
  <c r="O45" i="146"/>
  <c r="O64" i="146"/>
  <c r="I19" i="146"/>
  <c r="I27" i="146"/>
  <c r="O34" i="146"/>
  <c r="I40" i="146"/>
  <c r="I68" i="146"/>
  <c r="O29" i="146"/>
  <c r="N35" i="146"/>
  <c r="N43" i="146"/>
  <c r="N51" i="146"/>
  <c r="N82" i="146"/>
  <c r="N84" i="146"/>
  <c r="N85" i="146"/>
  <c r="N102" i="146"/>
  <c r="O120" i="146"/>
  <c r="N128" i="146"/>
  <c r="N140" i="146"/>
  <c r="O155" i="146"/>
  <c r="O175" i="146"/>
  <c r="O187" i="146"/>
  <c r="N30" i="146"/>
  <c r="N38" i="146"/>
  <c r="N46" i="146"/>
  <c r="N54" i="146"/>
  <c r="N61" i="146"/>
  <c r="O70" i="146"/>
  <c r="N80" i="146"/>
  <c r="N96" i="146"/>
  <c r="O113" i="146"/>
  <c r="N114" i="146"/>
  <c r="N118" i="146"/>
  <c r="N136" i="146"/>
  <c r="N33" i="146"/>
  <c r="N41" i="146"/>
  <c r="N49" i="146"/>
  <c r="N66" i="146"/>
  <c r="N78" i="146"/>
  <c r="N90" i="146"/>
  <c r="O98" i="146"/>
  <c r="N106" i="146"/>
  <c r="O122" i="146"/>
  <c r="O126" i="146"/>
  <c r="O137" i="146"/>
  <c r="N100" i="146"/>
  <c r="O112" i="146"/>
  <c r="N120" i="146"/>
  <c r="O129" i="146"/>
  <c r="N130" i="146"/>
  <c r="N31" i="146"/>
  <c r="N39" i="146"/>
  <c r="N47" i="146"/>
  <c r="N55" i="146"/>
  <c r="N63" i="146"/>
  <c r="N72" i="146"/>
  <c r="O80" i="146"/>
  <c r="N94" i="146"/>
  <c r="N110" i="146"/>
  <c r="O151" i="146"/>
  <c r="O171" i="146"/>
  <c r="N34" i="146"/>
  <c r="N42" i="146"/>
  <c r="N50" i="146"/>
  <c r="N67" i="146"/>
  <c r="N70" i="146"/>
  <c r="N88" i="146"/>
  <c r="N375" i="146"/>
  <c r="N372" i="146"/>
  <c r="N377" i="146"/>
  <c r="N374" i="146"/>
  <c r="N376" i="146"/>
  <c r="N373" i="146"/>
  <c r="N364" i="146"/>
  <c r="N356" i="146"/>
  <c r="N348" i="146"/>
  <c r="N340" i="146"/>
  <c r="N332" i="146"/>
  <c r="N324" i="146"/>
  <c r="N316" i="146"/>
  <c r="N369" i="146"/>
  <c r="N361" i="146"/>
  <c r="N353" i="146"/>
  <c r="N345" i="146"/>
  <c r="N337" i="146"/>
  <c r="N329" i="146"/>
  <c r="N321" i="146"/>
  <c r="N366" i="146"/>
  <c r="N358" i="146"/>
  <c r="N350" i="146"/>
  <c r="N342" i="146"/>
  <c r="N334" i="146"/>
  <c r="N326" i="146"/>
  <c r="N318" i="146"/>
  <c r="N371" i="146"/>
  <c r="N363" i="146"/>
  <c r="N355" i="146"/>
  <c r="N347" i="146"/>
  <c r="N339" i="146"/>
  <c r="N331" i="146"/>
  <c r="N368" i="146"/>
  <c r="N360" i="146"/>
  <c r="N352" i="146"/>
  <c r="N344" i="146"/>
  <c r="N336" i="146"/>
  <c r="N328" i="146"/>
  <c r="N320" i="146"/>
  <c r="N365" i="146"/>
  <c r="N357" i="146"/>
  <c r="N341" i="146"/>
  <c r="N330" i="146"/>
  <c r="N312" i="146"/>
  <c r="N309" i="146"/>
  <c r="N301" i="146"/>
  <c r="N293" i="146"/>
  <c r="N285" i="146"/>
  <c r="N277" i="146"/>
  <c r="N362" i="146"/>
  <c r="N359" i="146"/>
  <c r="N349" i="146"/>
  <c r="N338" i="146"/>
  <c r="N322" i="146"/>
  <c r="N306" i="146"/>
  <c r="N298" i="146"/>
  <c r="N290" i="146"/>
  <c r="N282" i="146"/>
  <c r="N274" i="146"/>
  <c r="N266" i="146"/>
  <c r="N258" i="146"/>
  <c r="N346" i="146"/>
  <c r="N370" i="146"/>
  <c r="N367" i="146"/>
  <c r="N308" i="146"/>
  <c r="N300" i="146"/>
  <c r="N292" i="146"/>
  <c r="N284" i="146"/>
  <c r="N276" i="146"/>
  <c r="N268" i="146"/>
  <c r="N378" i="146"/>
  <c r="N335" i="146"/>
  <c r="N315" i="146"/>
  <c r="N314" i="146"/>
  <c r="N310" i="146"/>
  <c r="N302" i="146"/>
  <c r="N294" i="146"/>
  <c r="N286" i="146"/>
  <c r="N278" i="146"/>
  <c r="N270" i="146"/>
  <c r="N262" i="146"/>
  <c r="N343" i="146"/>
  <c r="N325" i="146"/>
  <c r="N317" i="146"/>
  <c r="N313" i="146"/>
  <c r="N307" i="146"/>
  <c r="N299" i="146"/>
  <c r="N291" i="146"/>
  <c r="N354" i="146"/>
  <c r="N351" i="146"/>
  <c r="N333" i="146"/>
  <c r="N319" i="146"/>
  <c r="N251" i="146"/>
  <c r="N243" i="146"/>
  <c r="N235" i="146"/>
  <c r="N227" i="146"/>
  <c r="N219" i="146"/>
  <c r="N211" i="146"/>
  <c r="N203" i="146"/>
  <c r="N195" i="146"/>
  <c r="N187" i="146"/>
  <c r="N179" i="146"/>
  <c r="N171" i="146"/>
  <c r="N163" i="146"/>
  <c r="N155" i="146"/>
  <c r="N147" i="146"/>
  <c r="N139" i="146"/>
  <c r="N323" i="146"/>
  <c r="N305" i="146"/>
  <c r="N280" i="146"/>
  <c r="N273" i="146"/>
  <c r="N259" i="146"/>
  <c r="N256" i="146"/>
  <c r="N248" i="146"/>
  <c r="N240" i="146"/>
  <c r="N327" i="146"/>
  <c r="N303" i="146"/>
  <c r="N296" i="146"/>
  <c r="N264" i="146"/>
  <c r="N253" i="146"/>
  <c r="N245" i="146"/>
  <c r="N237" i="146"/>
  <c r="N229" i="146"/>
  <c r="N221" i="146"/>
  <c r="N213" i="146"/>
  <c r="N205" i="146"/>
  <c r="N197" i="146"/>
  <c r="N189" i="146"/>
  <c r="N181" i="146"/>
  <c r="N173" i="146"/>
  <c r="N165" i="146"/>
  <c r="N157" i="146"/>
  <c r="N149" i="146"/>
  <c r="N289" i="146"/>
  <c r="N281" i="146"/>
  <c r="N265" i="146"/>
  <c r="N263" i="146"/>
  <c r="N250" i="146"/>
  <c r="N242" i="146"/>
  <c r="N234" i="146"/>
  <c r="N226" i="146"/>
  <c r="N218" i="146"/>
  <c r="N210" i="146"/>
  <c r="N202" i="146"/>
  <c r="N194" i="146"/>
  <c r="N287" i="146"/>
  <c r="N275" i="146"/>
  <c r="N267" i="146"/>
  <c r="N255" i="146"/>
  <c r="N247" i="146"/>
  <c r="N239" i="146"/>
  <c r="N231" i="146"/>
  <c r="N223" i="146"/>
  <c r="N215" i="146"/>
  <c r="N207" i="146"/>
  <c r="N199" i="146"/>
  <c r="N191" i="146"/>
  <c r="N183" i="146"/>
  <c r="N175" i="146"/>
  <c r="N167" i="146"/>
  <c r="N159" i="146"/>
  <c r="N151" i="146"/>
  <c r="N143" i="146"/>
  <c r="N311" i="146"/>
  <c r="N304" i="146"/>
  <c r="N271" i="146"/>
  <c r="N269" i="146"/>
  <c r="N261" i="146"/>
  <c r="N297" i="146"/>
  <c r="N283" i="146"/>
  <c r="N295" i="146"/>
  <c r="N246" i="146"/>
  <c r="N230" i="146"/>
  <c r="N225" i="146"/>
  <c r="N224" i="146"/>
  <c r="N212" i="146"/>
  <c r="N198" i="146"/>
  <c r="N193" i="146"/>
  <c r="N192" i="146"/>
  <c r="N190" i="146"/>
  <c r="N170" i="146"/>
  <c r="N148" i="146"/>
  <c r="N135" i="146"/>
  <c r="N127" i="146"/>
  <c r="N119" i="146"/>
  <c r="N111" i="146"/>
  <c r="N103" i="146"/>
  <c r="N95" i="146"/>
  <c r="N87" i="146"/>
  <c r="N79" i="146"/>
  <c r="N71" i="146"/>
  <c r="N288" i="146"/>
  <c r="N279" i="146"/>
  <c r="N257" i="146"/>
  <c r="N254" i="146"/>
  <c r="N236" i="146"/>
  <c r="N172" i="146"/>
  <c r="N153" i="146"/>
  <c r="N152" i="146"/>
  <c r="N150" i="146"/>
  <c r="N132" i="146"/>
  <c r="N124" i="146"/>
  <c r="N116" i="146"/>
  <c r="N244" i="146"/>
  <c r="N233" i="146"/>
  <c r="N232" i="146"/>
  <c r="N220" i="146"/>
  <c r="N206" i="146"/>
  <c r="N201" i="146"/>
  <c r="N200" i="146"/>
  <c r="N177" i="146"/>
  <c r="N176" i="146"/>
  <c r="N174" i="146"/>
  <c r="N154" i="146"/>
  <c r="N138" i="146"/>
  <c r="N129" i="146"/>
  <c r="N121" i="146"/>
  <c r="N113" i="146"/>
  <c r="N105" i="146"/>
  <c r="N97" i="146"/>
  <c r="N89" i="146"/>
  <c r="N81" i="146"/>
  <c r="N73" i="146"/>
  <c r="N65" i="146"/>
  <c r="N57" i="146"/>
  <c r="N272" i="146"/>
  <c r="N260" i="146"/>
  <c r="N252" i="146"/>
  <c r="N241" i="146"/>
  <c r="N178" i="146"/>
  <c r="N156" i="146"/>
  <c r="N134" i="146"/>
  <c r="N249" i="146"/>
  <c r="N228" i="146"/>
  <c r="N214" i="146"/>
  <c r="N209" i="146"/>
  <c r="N208" i="146"/>
  <c r="N196" i="146"/>
  <c r="N180" i="146"/>
  <c r="N161" i="146"/>
  <c r="N160" i="146"/>
  <c r="N158" i="146"/>
  <c r="N137" i="146"/>
  <c r="N131" i="146"/>
  <c r="N123" i="146"/>
  <c r="N115" i="146"/>
  <c r="N107" i="146"/>
  <c r="N99" i="146"/>
  <c r="N91" i="146"/>
  <c r="N83" i="146"/>
  <c r="N75" i="146"/>
  <c r="N185" i="146"/>
  <c r="N184" i="146"/>
  <c r="N182" i="146"/>
  <c r="N162" i="146"/>
  <c r="N222" i="146"/>
  <c r="N217" i="146"/>
  <c r="N216" i="146"/>
  <c r="N204" i="146"/>
  <c r="N186" i="146"/>
  <c r="N164" i="146"/>
  <c r="N145" i="146"/>
  <c r="N144" i="146"/>
  <c r="N142" i="146"/>
  <c r="N141" i="146"/>
  <c r="N133" i="146"/>
  <c r="N125" i="146"/>
  <c r="N117" i="146"/>
  <c r="N109" i="146"/>
  <c r="N101" i="146"/>
  <c r="N93" i="146"/>
  <c r="N238" i="146"/>
  <c r="N188" i="146"/>
  <c r="N169" i="146"/>
  <c r="N168" i="146"/>
  <c r="N166" i="146"/>
  <c r="N146" i="146"/>
  <c r="N29" i="146"/>
  <c r="N37" i="146"/>
  <c r="N45" i="146"/>
  <c r="N53" i="146"/>
  <c r="N59" i="146"/>
  <c r="N64" i="146"/>
  <c r="N68" i="146"/>
  <c r="N69" i="146"/>
  <c r="O78" i="146"/>
  <c r="O90" i="146"/>
  <c r="N98" i="146"/>
  <c r="O106" i="146"/>
  <c r="N112" i="146"/>
  <c r="O121" i="146"/>
  <c r="N122" i="146"/>
  <c r="O124" i="146"/>
  <c r="N126" i="146"/>
  <c r="O136" i="146"/>
  <c r="O138" i="146"/>
  <c r="O157" i="146"/>
  <c r="N15" i="146"/>
  <c r="N17" i="146"/>
  <c r="N19" i="146"/>
  <c r="N21" i="146"/>
  <c r="N23" i="146"/>
  <c r="N25" i="146"/>
  <c r="N27" i="146"/>
  <c r="N32" i="146"/>
  <c r="N40" i="146"/>
  <c r="N48" i="146"/>
  <c r="N56" i="146"/>
  <c r="N60" i="146"/>
  <c r="O72" i="146"/>
  <c r="O76" i="146"/>
  <c r="N86" i="146"/>
  <c r="N92" i="146"/>
  <c r="O100" i="146"/>
  <c r="N108" i="146"/>
  <c r="O130" i="146"/>
  <c r="O178" i="146"/>
  <c r="O252" i="146"/>
  <c r="O154" i="146"/>
  <c r="O172" i="146"/>
  <c r="O194" i="146"/>
  <c r="O207" i="146"/>
  <c r="O226" i="146"/>
  <c r="O244" i="146"/>
  <c r="O255" i="146"/>
  <c r="O262" i="146"/>
  <c r="O306" i="146"/>
  <c r="O236" i="146"/>
  <c r="O170" i="146"/>
  <c r="O188" i="146"/>
  <c r="O199" i="146"/>
  <c r="O218" i="146"/>
  <c r="O231" i="146"/>
  <c r="O247" i="146"/>
  <c r="O265" i="146"/>
  <c r="O270" i="146"/>
  <c r="O146" i="146"/>
  <c r="O164" i="146"/>
  <c r="O204" i="146"/>
  <c r="O239" i="146"/>
  <c r="O186" i="146"/>
  <c r="O210" i="146"/>
  <c r="O223" i="146"/>
  <c r="O250" i="146"/>
  <c r="O282" i="146"/>
  <c r="O162" i="146"/>
  <c r="O180" i="146"/>
  <c r="O196" i="146"/>
  <c r="O228" i="146"/>
  <c r="O242" i="146"/>
  <c r="O253" i="146"/>
  <c r="O261" i="146"/>
  <c r="O156" i="146"/>
  <c r="O202" i="146"/>
  <c r="O215" i="146"/>
  <c r="O234" i="146"/>
  <c r="O245" i="146"/>
  <c r="O258" i="146"/>
  <c r="O281" i="146"/>
  <c r="O273" i="146"/>
  <c r="O296" i="146"/>
  <c r="O298" i="146"/>
  <c r="O283" i="146"/>
  <c r="O307" i="146"/>
  <c r="O312" i="146"/>
  <c r="O267" i="146"/>
  <c r="O271" i="146"/>
  <c r="O275" i="146"/>
  <c r="O290" i="146"/>
  <c r="O297" i="146"/>
  <c r="O299" i="146"/>
  <c r="O311" i="146"/>
  <c r="O339" i="146"/>
  <c r="O323" i="146"/>
  <c r="O331" i="146"/>
  <c r="O342" i="146"/>
  <c r="O355" i="146"/>
  <c r="O357" i="146"/>
  <c r="O334" i="146"/>
  <c r="O349" i="146"/>
  <c r="O341" i="146"/>
  <c r="O317" i="146"/>
  <c r="O333" i="146"/>
  <c r="O315" i="146"/>
  <c r="O358" i="146"/>
  <c r="O347" i="146"/>
  <c r="O363" i="146"/>
  <c r="O365" i="146"/>
  <c r="O378" i="146"/>
  <c r="W11" i="152"/>
  <c r="AB11" i="152" s="1"/>
  <c r="AD11" i="152" s="1"/>
  <c r="P11" i="150"/>
  <c r="V11" i="152"/>
  <c r="Q18" i="151"/>
  <c r="G120" i="194" l="1"/>
  <c r="H143" i="192"/>
  <c r="H145" i="192" s="1"/>
  <c r="H146" i="192" s="1"/>
  <c r="H121" i="192" s="1"/>
  <c r="H122" i="192" s="1"/>
  <c r="H46" i="192" s="1"/>
  <c r="H47" i="192" s="1"/>
  <c r="H9" i="192" s="1"/>
  <c r="I76" i="183" s="1"/>
  <c r="G46" i="192"/>
  <c r="G47" i="192" s="1"/>
  <c r="G9" i="192" s="1"/>
  <c r="H76" i="183" s="1"/>
  <c r="P377" i="146"/>
  <c r="P374" i="146"/>
  <c r="P379" i="146"/>
  <c r="P376" i="146"/>
  <c r="P378" i="146"/>
  <c r="P375" i="146"/>
  <c r="P372" i="146"/>
  <c r="P366" i="146"/>
  <c r="P358" i="146"/>
  <c r="P350" i="146"/>
  <c r="P342" i="146"/>
  <c r="P334" i="146"/>
  <c r="P326" i="146"/>
  <c r="P318" i="146"/>
  <c r="P371" i="146"/>
  <c r="P363" i="146"/>
  <c r="P355" i="146"/>
  <c r="P347" i="146"/>
  <c r="P339" i="146"/>
  <c r="P331" i="146"/>
  <c r="P323" i="146"/>
  <c r="P368" i="146"/>
  <c r="P360" i="146"/>
  <c r="P352" i="146"/>
  <c r="P344" i="146"/>
  <c r="P336" i="146"/>
  <c r="P328" i="146"/>
  <c r="P320" i="146"/>
  <c r="P365" i="146"/>
  <c r="P357" i="146"/>
  <c r="P349" i="146"/>
  <c r="P341" i="146"/>
  <c r="P333" i="146"/>
  <c r="P325" i="146"/>
  <c r="P370" i="146"/>
  <c r="P362" i="146"/>
  <c r="P354" i="146"/>
  <c r="P346" i="146"/>
  <c r="P338" i="146"/>
  <c r="P330" i="146"/>
  <c r="P322" i="146"/>
  <c r="P367" i="146"/>
  <c r="P359" i="146"/>
  <c r="P351" i="146"/>
  <c r="P373" i="146"/>
  <c r="P337" i="146"/>
  <c r="P321" i="146"/>
  <c r="P311" i="146"/>
  <c r="P303" i="146"/>
  <c r="P295" i="146"/>
  <c r="P287" i="146"/>
  <c r="P279" i="146"/>
  <c r="P271" i="146"/>
  <c r="P369" i="146"/>
  <c r="P364" i="146"/>
  <c r="P345" i="146"/>
  <c r="P308" i="146"/>
  <c r="P300" i="146"/>
  <c r="P292" i="146"/>
  <c r="P284" i="146"/>
  <c r="P276" i="146"/>
  <c r="P268" i="146"/>
  <c r="P260" i="146"/>
  <c r="P327" i="146"/>
  <c r="P335" i="146"/>
  <c r="P314" i="146"/>
  <c r="P310" i="146"/>
  <c r="P302" i="146"/>
  <c r="P294" i="146"/>
  <c r="P286" i="146"/>
  <c r="P278" i="146"/>
  <c r="P270" i="146"/>
  <c r="P343" i="146"/>
  <c r="P353" i="146"/>
  <c r="P332" i="146"/>
  <c r="P319" i="146"/>
  <c r="P317" i="146"/>
  <c r="P316" i="146"/>
  <c r="P313" i="146"/>
  <c r="P304" i="146"/>
  <c r="P296" i="146"/>
  <c r="P288" i="146"/>
  <c r="P280" i="146"/>
  <c r="P272" i="146"/>
  <c r="P264" i="146"/>
  <c r="P340" i="146"/>
  <c r="P312" i="146"/>
  <c r="P309" i="146"/>
  <c r="P301" i="146"/>
  <c r="P293" i="146"/>
  <c r="P285" i="146"/>
  <c r="P361" i="146"/>
  <c r="P356" i="146"/>
  <c r="P348" i="146"/>
  <c r="P329" i="146"/>
  <c r="P305" i="146"/>
  <c r="P291" i="146"/>
  <c r="P273" i="146"/>
  <c r="P253" i="146"/>
  <c r="P245" i="146"/>
  <c r="P237" i="146"/>
  <c r="P229" i="146"/>
  <c r="P221" i="146"/>
  <c r="P213" i="146"/>
  <c r="P205" i="146"/>
  <c r="P197" i="146"/>
  <c r="P189" i="146"/>
  <c r="P181" i="146"/>
  <c r="P173" i="146"/>
  <c r="P165" i="146"/>
  <c r="P157" i="146"/>
  <c r="P149" i="146"/>
  <c r="P141" i="146"/>
  <c r="P298" i="146"/>
  <c r="P250" i="146"/>
  <c r="P242" i="146"/>
  <c r="P234" i="146"/>
  <c r="P289" i="146"/>
  <c r="P281" i="146"/>
  <c r="P265" i="146"/>
  <c r="P263" i="146"/>
  <c r="P258" i="146"/>
  <c r="P255" i="146"/>
  <c r="P247" i="146"/>
  <c r="P239" i="146"/>
  <c r="P231" i="146"/>
  <c r="P223" i="146"/>
  <c r="P215" i="146"/>
  <c r="P207" i="146"/>
  <c r="P199" i="146"/>
  <c r="P191" i="146"/>
  <c r="P183" i="146"/>
  <c r="P175" i="146"/>
  <c r="P167" i="146"/>
  <c r="P159" i="146"/>
  <c r="P151" i="146"/>
  <c r="P143" i="146"/>
  <c r="P299" i="146"/>
  <c r="P275" i="146"/>
  <c r="P274" i="146"/>
  <c r="P269" i="146"/>
  <c r="P267" i="146"/>
  <c r="P266" i="146"/>
  <c r="P262" i="146"/>
  <c r="P261" i="146"/>
  <c r="P252" i="146"/>
  <c r="P244" i="146"/>
  <c r="P236" i="146"/>
  <c r="P228" i="146"/>
  <c r="P220" i="146"/>
  <c r="P212" i="146"/>
  <c r="P204" i="146"/>
  <c r="P196" i="146"/>
  <c r="P315" i="146"/>
  <c r="P306" i="146"/>
  <c r="P257" i="146"/>
  <c r="P249" i="146"/>
  <c r="P241" i="146"/>
  <c r="P233" i="146"/>
  <c r="P225" i="146"/>
  <c r="P217" i="146"/>
  <c r="P209" i="146"/>
  <c r="P201" i="146"/>
  <c r="P193" i="146"/>
  <c r="P185" i="146"/>
  <c r="P177" i="146"/>
  <c r="P169" i="146"/>
  <c r="P161" i="146"/>
  <c r="P153" i="146"/>
  <c r="P145" i="146"/>
  <c r="P324" i="146"/>
  <c r="P297" i="146"/>
  <c r="P283" i="146"/>
  <c r="P282" i="146"/>
  <c r="P277" i="146"/>
  <c r="P254" i="146"/>
  <c r="P307" i="146"/>
  <c r="P290" i="146"/>
  <c r="P243" i="146"/>
  <c r="P218" i="146"/>
  <c r="P206" i="146"/>
  <c r="P174" i="146"/>
  <c r="P172" i="146"/>
  <c r="P171" i="146"/>
  <c r="P152" i="146"/>
  <c r="P138" i="146"/>
  <c r="P129" i="146"/>
  <c r="P121" i="146"/>
  <c r="P113" i="146"/>
  <c r="P105" i="146"/>
  <c r="P97" i="146"/>
  <c r="P89" i="146"/>
  <c r="P81" i="146"/>
  <c r="P73" i="146"/>
  <c r="P259" i="146"/>
  <c r="P251" i="146"/>
  <c r="P232" i="146"/>
  <c r="P219" i="146"/>
  <c r="P200" i="146"/>
  <c r="P176" i="146"/>
  <c r="P154" i="146"/>
  <c r="P134" i="146"/>
  <c r="P126" i="146"/>
  <c r="P118" i="146"/>
  <c r="P110" i="146"/>
  <c r="P240" i="146"/>
  <c r="P226" i="146"/>
  <c r="P214" i="146"/>
  <c r="P194" i="146"/>
  <c r="P178" i="146"/>
  <c r="P158" i="146"/>
  <c r="P156" i="146"/>
  <c r="P155" i="146"/>
  <c r="P137" i="146"/>
  <c r="P131" i="146"/>
  <c r="P123" i="146"/>
  <c r="P115" i="146"/>
  <c r="P107" i="146"/>
  <c r="P99" i="146"/>
  <c r="P91" i="146"/>
  <c r="P83" i="146"/>
  <c r="P75" i="146"/>
  <c r="P67" i="146"/>
  <c r="P59" i="146"/>
  <c r="P248" i="146"/>
  <c r="P227" i="146"/>
  <c r="P208" i="146"/>
  <c r="P195" i="146"/>
  <c r="P182" i="146"/>
  <c r="P180" i="146"/>
  <c r="P179" i="146"/>
  <c r="P160" i="146"/>
  <c r="P222" i="146"/>
  <c r="P202" i="146"/>
  <c r="P184" i="146"/>
  <c r="P162" i="146"/>
  <c r="P142" i="146"/>
  <c r="P136" i="146"/>
  <c r="P133" i="146"/>
  <c r="P125" i="146"/>
  <c r="P117" i="146"/>
  <c r="P109" i="146"/>
  <c r="P101" i="146"/>
  <c r="P93" i="146"/>
  <c r="P85" i="146"/>
  <c r="P77" i="146"/>
  <c r="P69" i="146"/>
  <c r="P238" i="146"/>
  <c r="P216" i="146"/>
  <c r="P203" i="146"/>
  <c r="P186" i="146"/>
  <c r="P166" i="146"/>
  <c r="P164" i="146"/>
  <c r="P163" i="146"/>
  <c r="P246" i="146"/>
  <c r="P230" i="146"/>
  <c r="P210" i="146"/>
  <c r="P198" i="146"/>
  <c r="P190" i="146"/>
  <c r="P188" i="146"/>
  <c r="P187" i="146"/>
  <c r="P168" i="146"/>
  <c r="P146" i="146"/>
  <c r="P140" i="146"/>
  <c r="P135" i="146"/>
  <c r="P127" i="146"/>
  <c r="P119" i="146"/>
  <c r="P111" i="146"/>
  <c r="P103" i="146"/>
  <c r="P95" i="146"/>
  <c r="P256" i="146"/>
  <c r="P235" i="146"/>
  <c r="P224" i="146"/>
  <c r="P211" i="146"/>
  <c r="P192" i="146"/>
  <c r="P170" i="146"/>
  <c r="P150" i="146"/>
  <c r="P148" i="146"/>
  <c r="P147" i="146"/>
  <c r="P122" i="146"/>
  <c r="P112" i="146"/>
  <c r="P98" i="146"/>
  <c r="P87" i="146"/>
  <c r="P68" i="146"/>
  <c r="P50" i="146"/>
  <c r="P42" i="146"/>
  <c r="P34" i="146"/>
  <c r="T14" i="146"/>
  <c r="T26" i="146" s="1"/>
  <c r="T27" i="146" s="1"/>
  <c r="P104" i="146"/>
  <c r="P88" i="146"/>
  <c r="P70" i="146"/>
  <c r="P63" i="146"/>
  <c r="P55" i="146"/>
  <c r="P47" i="146"/>
  <c r="P39" i="146"/>
  <c r="P31" i="146"/>
  <c r="P132" i="146"/>
  <c r="P116" i="146"/>
  <c r="P94" i="146"/>
  <c r="P74" i="146"/>
  <c r="P72" i="146"/>
  <c r="P71" i="146"/>
  <c r="P58" i="146"/>
  <c r="P52" i="146"/>
  <c r="P44" i="146"/>
  <c r="P36" i="146"/>
  <c r="P28" i="146"/>
  <c r="P26" i="146"/>
  <c r="P24" i="146"/>
  <c r="P22" i="146"/>
  <c r="P20" i="146"/>
  <c r="P18" i="146"/>
  <c r="P16" i="146"/>
  <c r="P139" i="146"/>
  <c r="P130" i="146"/>
  <c r="P120" i="146"/>
  <c r="P100" i="146"/>
  <c r="P76" i="146"/>
  <c r="P66" i="146"/>
  <c r="P62" i="146"/>
  <c r="P49" i="146"/>
  <c r="P41" i="146"/>
  <c r="P33" i="146"/>
  <c r="P144" i="146"/>
  <c r="P106" i="146"/>
  <c r="P90" i="146"/>
  <c r="P124" i="146"/>
  <c r="P114" i="146"/>
  <c r="P96" i="146"/>
  <c r="P82" i="146"/>
  <c r="P80" i="146"/>
  <c r="P79" i="146"/>
  <c r="P57" i="146"/>
  <c r="P51" i="146"/>
  <c r="P43" i="146"/>
  <c r="P35" i="146"/>
  <c r="P128" i="146"/>
  <c r="P102" i="146"/>
  <c r="P84" i="146"/>
  <c r="P65" i="146"/>
  <c r="P60" i="146"/>
  <c r="P56" i="146"/>
  <c r="P48" i="146"/>
  <c r="P40" i="146"/>
  <c r="P32" i="146"/>
  <c r="P27" i="146"/>
  <c r="P25" i="146"/>
  <c r="P23" i="146"/>
  <c r="P21" i="146"/>
  <c r="P19" i="146"/>
  <c r="P17" i="146"/>
  <c r="P15" i="146"/>
  <c r="P108" i="146"/>
  <c r="P92" i="146"/>
  <c r="P86" i="146"/>
  <c r="P64" i="146"/>
  <c r="P53" i="146"/>
  <c r="P45" i="146"/>
  <c r="P37" i="146"/>
  <c r="P29" i="146"/>
  <c r="P78" i="146"/>
  <c r="P54" i="146"/>
  <c r="P30" i="146"/>
  <c r="P61" i="146"/>
  <c r="P46" i="146"/>
  <c r="P38" i="146"/>
  <c r="C17" i="146"/>
  <c r="B18" i="146"/>
  <c r="G109" i="194" l="1"/>
  <c r="G110" i="194" s="1"/>
  <c r="G88" i="194" s="1"/>
  <c r="H142" i="192"/>
  <c r="I143" i="192" s="1"/>
  <c r="I145" i="192" s="1"/>
  <c r="I146" i="192" s="1"/>
  <c r="I121" i="192" s="1"/>
  <c r="I122" i="192" s="1"/>
  <c r="I46" i="192" s="1"/>
  <c r="I47" i="192" s="1"/>
  <c r="I9" i="192" s="1"/>
  <c r="J76" i="183" s="1"/>
  <c r="B19" i="146"/>
  <c r="C18" i="146"/>
  <c r="H43" i="184" l="1"/>
  <c r="G92" i="194"/>
  <c r="I142" i="192"/>
  <c r="J143" i="192" s="1"/>
  <c r="J145" i="192" s="1"/>
  <c r="J146" i="192" s="1"/>
  <c r="J121" i="192" s="1"/>
  <c r="J122" i="192" s="1"/>
  <c r="J46" i="192" s="1"/>
  <c r="J47" i="192" s="1"/>
  <c r="J9" i="192" s="1"/>
  <c r="K76" i="183" s="1"/>
  <c r="C19" i="146"/>
  <c r="B20" i="146"/>
  <c r="J142" i="192" l="1"/>
  <c r="K153" i="192" s="1"/>
  <c r="B21" i="146"/>
  <c r="C20" i="146"/>
  <c r="K154" i="192" l="1"/>
  <c r="K46" i="192" s="1"/>
  <c r="K47" i="192" s="1"/>
  <c r="K9" i="192" s="1"/>
  <c r="L76" i="183" s="1"/>
  <c r="C21" i="146"/>
  <c r="B22" i="146"/>
  <c r="M154" i="192" l="1"/>
  <c r="B23" i="146"/>
  <c r="C22" i="146"/>
  <c r="C23" i="146" l="1"/>
  <c r="B24" i="146"/>
  <c r="B25" i="146" l="1"/>
  <c r="C24" i="146"/>
  <c r="C25" i="146" l="1"/>
  <c r="B26" i="146"/>
  <c r="B27" i="146" l="1"/>
  <c r="C26" i="146"/>
  <c r="C27" i="146" l="1"/>
  <c r="B28" i="146"/>
  <c r="B29" i="146" l="1"/>
  <c r="C28" i="146"/>
  <c r="C29" i="146" l="1"/>
  <c r="B30" i="146"/>
  <c r="B31" i="146" l="1"/>
  <c r="C30" i="146"/>
  <c r="B32" i="146" l="1"/>
  <c r="C31" i="146"/>
  <c r="B33" i="146" l="1"/>
  <c r="C32" i="146"/>
  <c r="B34" i="146" l="1"/>
  <c r="C33" i="146"/>
  <c r="C34" i="146" l="1"/>
  <c r="B35" i="146"/>
  <c r="C35" i="146" l="1"/>
  <c r="B36" i="146"/>
  <c r="B37" i="146" l="1"/>
  <c r="C36" i="146"/>
  <c r="C37" i="146" l="1"/>
  <c r="B38" i="146"/>
  <c r="B39" i="146" l="1"/>
  <c r="C38" i="146"/>
  <c r="B40" i="146" l="1"/>
  <c r="C39" i="146"/>
  <c r="B41" i="146" l="1"/>
  <c r="C40" i="146"/>
  <c r="B42" i="146" l="1"/>
  <c r="C41" i="146"/>
  <c r="C42" i="146" l="1"/>
  <c r="B43" i="146"/>
  <c r="C43" i="146" l="1"/>
  <c r="B44" i="146"/>
  <c r="B45" i="146" l="1"/>
  <c r="C44" i="146"/>
  <c r="C45" i="146" l="1"/>
  <c r="B46" i="146"/>
  <c r="B47" i="146" l="1"/>
  <c r="C46" i="146"/>
  <c r="B48" i="146" l="1"/>
  <c r="C47" i="146"/>
  <c r="B49" i="146" l="1"/>
  <c r="C48" i="146"/>
  <c r="B50" i="146" l="1"/>
  <c r="C49" i="146"/>
  <c r="C50" i="146" l="1"/>
  <c r="B51" i="146"/>
  <c r="C51" i="146" l="1"/>
  <c r="B52" i="146"/>
  <c r="B53" i="146" l="1"/>
  <c r="C52" i="146"/>
  <c r="C53" i="146" l="1"/>
  <c r="B54" i="146"/>
  <c r="B55" i="146" l="1"/>
  <c r="C54" i="146"/>
  <c r="B56" i="146" l="1"/>
  <c r="C55" i="146"/>
  <c r="B57" i="146" l="1"/>
  <c r="C56" i="146"/>
  <c r="C57" i="146" l="1"/>
  <c r="B58" i="146"/>
  <c r="B59" i="146" l="1"/>
  <c r="C58" i="146"/>
  <c r="C59" i="146" l="1"/>
  <c r="B60" i="146"/>
  <c r="B61" i="146" l="1"/>
  <c r="C60" i="146"/>
  <c r="B62" i="146" l="1"/>
  <c r="C61" i="146"/>
  <c r="C62" i="146" l="1"/>
  <c r="B63" i="146"/>
  <c r="B64" i="146" l="1"/>
  <c r="C63" i="146"/>
  <c r="B65" i="146" l="1"/>
  <c r="C64" i="146"/>
  <c r="B66" i="146" l="1"/>
  <c r="C65" i="146"/>
  <c r="B67" i="146" l="1"/>
  <c r="C66" i="146"/>
  <c r="B68" i="146" l="1"/>
  <c r="C67" i="146"/>
  <c r="B69" i="146" l="1"/>
  <c r="C68" i="146"/>
  <c r="C69" i="146" l="1"/>
  <c r="B70" i="146"/>
  <c r="B71" i="146" l="1"/>
  <c r="C70" i="146"/>
  <c r="C71" i="146" l="1"/>
  <c r="B72" i="146"/>
  <c r="B73" i="146" l="1"/>
  <c r="C72" i="146"/>
  <c r="C73" i="146" l="1"/>
  <c r="B74" i="146"/>
  <c r="B75" i="146" l="1"/>
  <c r="C74" i="146"/>
  <c r="C75" i="146" l="1"/>
  <c r="B76" i="146"/>
  <c r="C76" i="146" l="1"/>
  <c r="B77" i="146"/>
  <c r="C77" i="146" l="1"/>
  <c r="B78" i="146"/>
  <c r="B79" i="146" l="1"/>
  <c r="C78" i="146"/>
  <c r="C79" i="146" l="1"/>
  <c r="B80" i="146"/>
  <c r="B81" i="146" l="1"/>
  <c r="C80" i="146"/>
  <c r="B82" i="146" l="1"/>
  <c r="C81" i="146"/>
  <c r="B83" i="146" l="1"/>
  <c r="C82" i="146"/>
  <c r="B84" i="146" l="1"/>
  <c r="C83" i="146"/>
  <c r="C84" i="146" l="1"/>
  <c r="B85" i="146"/>
  <c r="B86" i="146" l="1"/>
  <c r="C85" i="146"/>
  <c r="B87" i="146" l="1"/>
  <c r="C86" i="146"/>
  <c r="C87" i="146" l="1"/>
  <c r="B88" i="146"/>
  <c r="B89" i="146" l="1"/>
  <c r="C88" i="146"/>
  <c r="C89" i="146" l="1"/>
  <c r="B90" i="146"/>
  <c r="B91" i="146" l="1"/>
  <c r="C90" i="146"/>
  <c r="C91" i="146" l="1"/>
  <c r="B92" i="146"/>
  <c r="C92" i="146" l="1"/>
  <c r="B93" i="146"/>
  <c r="B94" i="146" l="1"/>
  <c r="C93" i="146"/>
  <c r="B95" i="146" l="1"/>
  <c r="C94" i="146"/>
  <c r="C95" i="146" l="1"/>
  <c r="B96" i="146"/>
  <c r="B97" i="146" l="1"/>
  <c r="C96" i="146"/>
  <c r="C97" i="146" l="1"/>
  <c r="B98" i="146"/>
  <c r="B99" i="146" l="1"/>
  <c r="C98" i="146"/>
  <c r="B100" i="146" l="1"/>
  <c r="C99" i="146"/>
  <c r="C100" i="146" l="1"/>
  <c r="B101" i="146"/>
  <c r="C101" i="146" l="1"/>
  <c r="B102" i="146"/>
  <c r="B103" i="146" l="1"/>
  <c r="C102" i="146"/>
  <c r="C103" i="146" l="1"/>
  <c r="B104" i="146"/>
  <c r="B105" i="146" l="1"/>
  <c r="C104" i="146"/>
  <c r="C105" i="146" l="1"/>
  <c r="B106" i="146"/>
  <c r="B107" i="146" l="1"/>
  <c r="C106" i="146"/>
  <c r="C107" i="146" l="1"/>
  <c r="B108" i="146"/>
  <c r="C108" i="146" l="1"/>
  <c r="B109" i="146"/>
  <c r="B110" i="146" l="1"/>
  <c r="C109" i="146"/>
  <c r="B111" i="146" l="1"/>
  <c r="C110" i="146"/>
  <c r="C111" i="146" l="1"/>
  <c r="B112" i="146"/>
  <c r="B113" i="146" l="1"/>
  <c r="C112" i="146"/>
  <c r="C113" i="146" l="1"/>
  <c r="B114" i="146"/>
  <c r="B115" i="146" l="1"/>
  <c r="C114" i="146"/>
  <c r="B116" i="146" l="1"/>
  <c r="C115" i="146"/>
  <c r="C116" i="146" l="1"/>
  <c r="B117" i="146"/>
  <c r="C117" i="146" l="1"/>
  <c r="B118" i="146"/>
  <c r="B119" i="146" l="1"/>
  <c r="C118" i="146"/>
  <c r="B120" i="146" l="1"/>
  <c r="C119" i="146"/>
  <c r="B121" i="146" l="1"/>
  <c r="C120" i="146"/>
  <c r="C121" i="146" l="1"/>
  <c r="B122" i="146"/>
  <c r="B123" i="146" l="1"/>
  <c r="C122" i="146"/>
  <c r="B124" i="146" l="1"/>
  <c r="C123" i="146"/>
  <c r="C124" i="146" l="1"/>
  <c r="B125" i="146"/>
  <c r="C125" i="146" l="1"/>
  <c r="B126" i="146"/>
  <c r="B127" i="146" l="1"/>
  <c r="C126" i="146"/>
  <c r="C127" i="146" l="1"/>
  <c r="B128" i="146"/>
  <c r="B129" i="146" l="1"/>
  <c r="C128" i="146"/>
  <c r="C129" i="146" l="1"/>
  <c r="B130" i="146"/>
  <c r="B131" i="146" l="1"/>
  <c r="C130" i="146"/>
  <c r="B132" i="146" l="1"/>
  <c r="C131" i="146"/>
  <c r="C132" i="146" l="1"/>
  <c r="B133" i="146"/>
  <c r="B134" i="146" l="1"/>
  <c r="C133" i="146"/>
  <c r="B135" i="146" l="1"/>
  <c r="C134" i="146"/>
  <c r="B136" i="146" l="1"/>
  <c r="C135" i="146"/>
  <c r="B137" i="146" l="1"/>
  <c r="C136" i="146"/>
  <c r="B138" i="146" l="1"/>
  <c r="C137" i="146"/>
  <c r="B139" i="146" l="1"/>
  <c r="C138" i="146"/>
  <c r="B140" i="146" l="1"/>
  <c r="C139" i="146"/>
  <c r="C140" i="146" l="1"/>
  <c r="B141" i="146"/>
  <c r="B142" i="146" l="1"/>
  <c r="C141" i="146"/>
  <c r="B143" i="146" l="1"/>
  <c r="C142" i="146"/>
  <c r="C143" i="146" l="1"/>
  <c r="B144" i="146"/>
  <c r="C144" i="146" l="1"/>
  <c r="B145" i="146"/>
  <c r="C145" i="146" l="1"/>
  <c r="B146" i="146"/>
  <c r="B147" i="146" l="1"/>
  <c r="C146" i="146"/>
  <c r="B148" i="146" l="1"/>
  <c r="C147" i="146"/>
  <c r="B149" i="146" l="1"/>
  <c r="C148" i="146"/>
  <c r="C149" i="146" l="1"/>
  <c r="B150" i="146"/>
  <c r="B151" i="146" l="1"/>
  <c r="C150" i="146"/>
  <c r="C151" i="146" l="1"/>
  <c r="B152" i="146"/>
  <c r="C152" i="146" l="1"/>
  <c r="B153" i="146"/>
  <c r="C153" i="146" l="1"/>
  <c r="B154" i="146"/>
  <c r="B155" i="146" l="1"/>
  <c r="C154" i="146"/>
  <c r="C155" i="146" l="1"/>
  <c r="B156" i="146"/>
  <c r="B157" i="146" l="1"/>
  <c r="C156" i="146"/>
  <c r="C157" i="146" l="1"/>
  <c r="B158" i="146"/>
  <c r="B159" i="146" l="1"/>
  <c r="C158" i="146"/>
  <c r="C159" i="146" l="1"/>
  <c r="B160" i="146"/>
  <c r="C160" i="146" l="1"/>
  <c r="B161" i="146"/>
  <c r="C161" i="146" l="1"/>
  <c r="B162" i="146"/>
  <c r="B163" i="146" l="1"/>
  <c r="C162" i="146"/>
  <c r="C163" i="146" l="1"/>
  <c r="B164" i="146"/>
  <c r="B165" i="146" l="1"/>
  <c r="C164" i="146"/>
  <c r="C165" i="146" l="1"/>
  <c r="B166" i="146"/>
  <c r="B167" i="146" l="1"/>
  <c r="C166" i="146"/>
  <c r="C167" i="146" l="1"/>
  <c r="B168" i="146"/>
  <c r="C168" i="146" l="1"/>
  <c r="B169" i="146"/>
  <c r="C169" i="146" l="1"/>
  <c r="B170" i="146"/>
  <c r="B171" i="146" l="1"/>
  <c r="C170" i="146"/>
  <c r="C171" i="146" l="1"/>
  <c r="B172" i="146"/>
  <c r="B173" i="146" l="1"/>
  <c r="C172" i="146"/>
  <c r="B174" i="146" l="1"/>
  <c r="C173" i="146"/>
  <c r="B175" i="146" l="1"/>
  <c r="C174" i="146"/>
  <c r="B176" i="146" l="1"/>
  <c r="C175" i="146"/>
  <c r="C176" i="146" l="1"/>
  <c r="B177" i="146"/>
  <c r="B178" i="146" l="1"/>
  <c r="C177" i="146"/>
  <c r="B179" i="146" l="1"/>
  <c r="C178" i="146"/>
  <c r="C179" i="146" l="1"/>
  <c r="B180" i="146"/>
  <c r="B181" i="146" l="1"/>
  <c r="C180" i="146"/>
  <c r="C181" i="146" l="1"/>
  <c r="B182" i="146"/>
  <c r="B183" i="146" l="1"/>
  <c r="C182" i="146"/>
  <c r="C183" i="146" l="1"/>
  <c r="B184" i="146"/>
  <c r="C184" i="146" l="1"/>
  <c r="B185" i="146"/>
  <c r="C185" i="146" l="1"/>
  <c r="B186" i="146"/>
  <c r="B187" i="146" l="1"/>
  <c r="C186" i="146"/>
  <c r="C187" i="146" l="1"/>
  <c r="B188" i="146"/>
  <c r="B189" i="146" l="1"/>
  <c r="C188" i="146"/>
  <c r="C189" i="146" l="1"/>
  <c r="B190" i="146"/>
  <c r="B191" i="146" l="1"/>
  <c r="C190" i="146"/>
  <c r="C191" i="146" l="1"/>
  <c r="B192" i="146"/>
  <c r="C192" i="146" l="1"/>
  <c r="B193" i="146"/>
  <c r="B194" i="146" l="1"/>
  <c r="C193" i="146"/>
  <c r="B195" i="146" l="1"/>
  <c r="C194" i="146"/>
  <c r="C195" i="146" l="1"/>
  <c r="B196" i="146"/>
  <c r="B197" i="146" l="1"/>
  <c r="C196" i="146"/>
  <c r="C197" i="146" l="1"/>
  <c r="B198" i="146"/>
  <c r="B199" i="146" l="1"/>
  <c r="C198" i="146"/>
  <c r="C199" i="146" l="1"/>
  <c r="B200" i="146"/>
  <c r="C200" i="146" l="1"/>
  <c r="B201" i="146"/>
  <c r="B202" i="146" l="1"/>
  <c r="C201" i="146"/>
  <c r="B203" i="146" l="1"/>
  <c r="C202" i="146"/>
  <c r="C203" i="146" l="1"/>
  <c r="B204" i="146"/>
  <c r="B205" i="146" l="1"/>
  <c r="C204" i="146"/>
  <c r="C205" i="146" l="1"/>
  <c r="B206" i="146"/>
  <c r="B207" i="146" l="1"/>
  <c r="C206" i="146"/>
  <c r="C207" i="146" l="1"/>
  <c r="B208" i="146"/>
  <c r="C208" i="146" l="1"/>
  <c r="B209" i="146"/>
  <c r="B210" i="146" l="1"/>
  <c r="C209" i="146"/>
  <c r="B211" i="146" l="1"/>
  <c r="C210" i="146"/>
  <c r="C211" i="146" l="1"/>
  <c r="B212" i="146"/>
  <c r="B213" i="146" l="1"/>
  <c r="C212" i="146"/>
  <c r="B214" i="146" l="1"/>
  <c r="C213" i="146"/>
  <c r="B215" i="146" l="1"/>
  <c r="C214" i="146"/>
  <c r="C215" i="146" l="1"/>
  <c r="B216" i="146"/>
  <c r="C216" i="146" l="1"/>
  <c r="B217" i="146"/>
  <c r="B218" i="146" l="1"/>
  <c r="C217" i="146"/>
  <c r="B219" i="146" l="1"/>
  <c r="C218" i="146"/>
  <c r="B220" i="146" l="1"/>
  <c r="C219" i="146"/>
  <c r="B221" i="146" l="1"/>
  <c r="C220" i="146"/>
  <c r="C221" i="146" l="1"/>
  <c r="B222" i="146"/>
  <c r="B223" i="146" l="1"/>
  <c r="C222" i="146"/>
  <c r="C223" i="146" l="1"/>
  <c r="B224" i="146"/>
  <c r="C224" i="146" l="1"/>
  <c r="B225" i="146"/>
  <c r="B226" i="146" l="1"/>
  <c r="C225" i="146"/>
  <c r="B227" i="146" l="1"/>
  <c r="C226" i="146"/>
  <c r="C227" i="146" l="1"/>
  <c r="B228" i="146"/>
  <c r="B229" i="146" l="1"/>
  <c r="C228" i="146"/>
  <c r="C229" i="146" l="1"/>
  <c r="B230" i="146"/>
  <c r="B231" i="146" l="1"/>
  <c r="C230" i="146"/>
  <c r="C231" i="146" l="1"/>
  <c r="B232" i="146"/>
  <c r="C232" i="146" l="1"/>
  <c r="B233" i="146"/>
  <c r="B234" i="146" l="1"/>
  <c r="C233" i="146"/>
  <c r="B235" i="146" l="1"/>
  <c r="C234" i="146"/>
  <c r="C235" i="146" l="1"/>
  <c r="B236" i="146"/>
  <c r="B237" i="146" l="1"/>
  <c r="C236" i="146"/>
  <c r="C237" i="146" l="1"/>
  <c r="B238" i="146"/>
  <c r="B239" i="146" l="1"/>
  <c r="C238" i="146"/>
  <c r="B240" i="146" l="1"/>
  <c r="C239" i="146"/>
  <c r="C240" i="146" l="1"/>
  <c r="B241" i="146"/>
  <c r="B242" i="146" l="1"/>
  <c r="C241" i="146"/>
  <c r="B243" i="146" l="1"/>
  <c r="C242" i="146"/>
  <c r="C243" i="146" l="1"/>
  <c r="B244" i="146"/>
  <c r="B245" i="146" l="1"/>
  <c r="C244" i="146"/>
  <c r="C245" i="146" l="1"/>
  <c r="B246" i="146"/>
  <c r="B247" i="146" l="1"/>
  <c r="C246" i="146"/>
  <c r="B248" i="146" l="1"/>
  <c r="C247" i="146"/>
  <c r="C248" i="146" l="1"/>
  <c r="B249" i="146"/>
  <c r="B250" i="146" l="1"/>
  <c r="C249" i="146"/>
  <c r="B251" i="146" l="1"/>
  <c r="C250" i="146"/>
  <c r="B252" i="146" l="1"/>
  <c r="C251" i="146"/>
  <c r="B253" i="146" l="1"/>
  <c r="C252" i="146"/>
  <c r="C253" i="146" l="1"/>
  <c r="B254" i="146"/>
  <c r="B255" i="146" l="1"/>
  <c r="C254" i="146"/>
  <c r="B256" i="146" l="1"/>
  <c r="C255" i="146"/>
  <c r="C256" i="146" l="1"/>
  <c r="B257" i="146"/>
  <c r="B258" i="146" l="1"/>
  <c r="C257" i="146"/>
  <c r="B259" i="146" l="1"/>
  <c r="C258" i="146"/>
  <c r="C259" i="146" l="1"/>
  <c r="B260" i="146"/>
  <c r="B261" i="146" l="1"/>
  <c r="C260" i="146"/>
  <c r="B262" i="146" l="1"/>
  <c r="C261" i="146"/>
  <c r="B263" i="146" l="1"/>
  <c r="C262" i="146"/>
  <c r="C263" i="146" l="1"/>
  <c r="B264" i="146"/>
  <c r="B265" i="146" l="1"/>
  <c r="C264" i="146"/>
  <c r="B266" i="146" l="1"/>
  <c r="C265" i="146"/>
  <c r="C266" i="146" l="1"/>
  <c r="B267" i="146"/>
  <c r="B268" i="146" l="1"/>
  <c r="C267" i="146"/>
  <c r="C268" i="146" l="1"/>
  <c r="B269" i="146"/>
  <c r="B270" i="146" l="1"/>
  <c r="C269" i="146"/>
  <c r="C270" i="146" l="1"/>
  <c r="B271" i="146"/>
  <c r="C271" i="146" l="1"/>
  <c r="B272" i="146"/>
  <c r="C272" i="146" l="1"/>
  <c r="B273" i="146"/>
  <c r="B274" i="146" l="1"/>
  <c r="C273" i="146"/>
  <c r="C274" i="146" l="1"/>
  <c r="B275" i="146"/>
  <c r="B276" i="146" l="1"/>
  <c r="C275" i="146"/>
  <c r="B277" i="146" l="1"/>
  <c r="C276" i="146"/>
  <c r="B278" i="146" l="1"/>
  <c r="C277" i="146"/>
  <c r="C278" i="146" l="1"/>
  <c r="B279" i="146"/>
  <c r="C279" i="146" l="1"/>
  <c r="B280" i="146"/>
  <c r="C280" i="146" l="1"/>
  <c r="B281" i="146"/>
  <c r="B282" i="146" l="1"/>
  <c r="C281" i="146"/>
  <c r="C282" i="146" l="1"/>
  <c r="B283" i="146"/>
  <c r="B284" i="146" l="1"/>
  <c r="C283" i="146"/>
  <c r="B285" i="146" l="1"/>
  <c r="C284" i="146"/>
  <c r="B286" i="146" l="1"/>
  <c r="C285" i="146"/>
  <c r="B287" i="146" l="1"/>
  <c r="C286" i="146"/>
  <c r="C287" i="146" l="1"/>
  <c r="B288" i="146"/>
  <c r="C288" i="146" l="1"/>
  <c r="B289" i="146"/>
  <c r="B290" i="146" l="1"/>
  <c r="C289" i="146"/>
  <c r="C290" i="146" l="1"/>
  <c r="B291" i="146"/>
  <c r="B292" i="146" l="1"/>
  <c r="C291" i="146"/>
  <c r="B293" i="146" l="1"/>
  <c r="C292" i="146"/>
  <c r="B294" i="146" l="1"/>
  <c r="C293" i="146"/>
  <c r="C294" i="146" l="1"/>
  <c r="B295" i="146"/>
  <c r="C295" i="146" l="1"/>
  <c r="B296" i="146"/>
  <c r="C296" i="146" l="1"/>
  <c r="B297" i="146"/>
  <c r="B298" i="146" l="1"/>
  <c r="C297" i="146"/>
  <c r="C298" i="146" l="1"/>
  <c r="B299" i="146"/>
  <c r="B300" i="146" l="1"/>
  <c r="C299" i="146"/>
  <c r="B301" i="146" l="1"/>
  <c r="C300" i="146"/>
  <c r="B302" i="146" l="1"/>
  <c r="C301" i="146"/>
  <c r="C302" i="146" l="1"/>
  <c r="B303" i="146"/>
  <c r="C303" i="146" l="1"/>
  <c r="B304" i="146"/>
  <c r="C304" i="146" l="1"/>
  <c r="B305" i="146"/>
  <c r="B306" i="146" l="1"/>
  <c r="C305" i="146"/>
  <c r="C306" i="146" l="1"/>
  <c r="B307" i="146"/>
  <c r="B308" i="146" l="1"/>
  <c r="C307" i="146"/>
  <c r="B309" i="146" l="1"/>
  <c r="C308" i="146"/>
  <c r="B310" i="146" l="1"/>
  <c r="C309" i="146"/>
  <c r="C310" i="146" l="1"/>
  <c r="B311" i="146"/>
  <c r="C311" i="146" l="1"/>
  <c r="B312" i="146"/>
  <c r="B313" i="146" l="1"/>
  <c r="C312" i="146"/>
  <c r="C313" i="146" l="1"/>
  <c r="B314" i="146"/>
  <c r="C314" i="146" l="1"/>
  <c r="B315" i="146"/>
  <c r="B316" i="146" l="1"/>
  <c r="C315" i="146"/>
  <c r="C316" i="146" l="1"/>
  <c r="B317" i="146"/>
  <c r="B318" i="146" l="1"/>
  <c r="C317" i="146"/>
  <c r="B319" i="146" l="1"/>
  <c r="C318" i="146"/>
  <c r="B320" i="146" l="1"/>
  <c r="C319" i="146"/>
  <c r="B321" i="146" l="1"/>
  <c r="C320" i="146"/>
  <c r="C321" i="146" l="1"/>
  <c r="B322" i="146"/>
  <c r="C322" i="146" l="1"/>
  <c r="B323" i="146"/>
  <c r="B324" i="146" l="1"/>
  <c r="C323" i="146"/>
  <c r="C324" i="146" l="1"/>
  <c r="B325" i="146"/>
  <c r="B326" i="146" l="1"/>
  <c r="C325" i="146"/>
  <c r="C326" i="146" l="1"/>
  <c r="B327" i="146"/>
  <c r="B328" i="146" l="1"/>
  <c r="C327" i="146"/>
  <c r="B329" i="146" l="1"/>
  <c r="C328" i="146"/>
  <c r="C329" i="146" l="1"/>
  <c r="B330" i="146"/>
  <c r="B331" i="146" l="1"/>
  <c r="C330" i="146"/>
  <c r="B332" i="146" l="1"/>
  <c r="C331" i="146"/>
  <c r="C332" i="146" l="1"/>
  <c r="B333" i="146"/>
  <c r="B334" i="146" l="1"/>
  <c r="C333" i="146"/>
  <c r="C334" i="146" l="1"/>
  <c r="B335" i="146"/>
  <c r="B336" i="146" l="1"/>
  <c r="C335" i="146"/>
  <c r="B337" i="146" l="1"/>
  <c r="C336" i="146"/>
  <c r="C337" i="146" l="1"/>
  <c r="B338" i="146"/>
  <c r="B339" i="146" l="1"/>
  <c r="C338" i="146"/>
  <c r="B340" i="146" l="1"/>
  <c r="C339" i="146"/>
  <c r="C340" i="146" l="1"/>
  <c r="B341" i="146"/>
  <c r="B342" i="146" l="1"/>
  <c r="C341" i="146"/>
  <c r="C342" i="146" l="1"/>
  <c r="B343" i="146"/>
  <c r="B344" i="146" l="1"/>
  <c r="C343" i="146"/>
  <c r="B345" i="146" l="1"/>
  <c r="C344" i="146"/>
  <c r="C345" i="146" l="1"/>
  <c r="B346" i="146"/>
  <c r="B347" i="146" l="1"/>
  <c r="C346" i="146"/>
  <c r="B348" i="146" l="1"/>
  <c r="C347" i="146"/>
  <c r="C348" i="146" l="1"/>
  <c r="B349" i="146"/>
  <c r="B350" i="146" l="1"/>
  <c r="C349" i="146"/>
  <c r="C350" i="146" l="1"/>
  <c r="B351" i="146"/>
  <c r="B352" i="146" l="1"/>
  <c r="C351" i="146"/>
  <c r="B353" i="146" l="1"/>
  <c r="C352" i="146"/>
  <c r="C353" i="146" l="1"/>
  <c r="B354" i="146"/>
  <c r="B355" i="146" l="1"/>
  <c r="C354" i="146"/>
  <c r="B356" i="146" l="1"/>
  <c r="C355" i="146"/>
  <c r="B357" i="146" l="1"/>
  <c r="C356" i="146"/>
  <c r="B358" i="146" l="1"/>
  <c r="C357" i="146"/>
  <c r="C358" i="146" l="1"/>
  <c r="B359" i="146"/>
  <c r="B360" i="146" l="1"/>
  <c r="C359" i="146"/>
  <c r="B361" i="146" l="1"/>
  <c r="C360" i="146"/>
  <c r="C361" i="146" l="1"/>
  <c r="B362" i="146"/>
  <c r="B363" i="146" l="1"/>
  <c r="C362" i="146"/>
  <c r="B364" i="146" l="1"/>
  <c r="C363" i="146"/>
  <c r="B365" i="146" l="1"/>
  <c r="C364" i="146"/>
  <c r="B366" i="146" l="1"/>
  <c r="C365" i="146"/>
  <c r="C366" i="146" l="1"/>
  <c r="B367" i="146"/>
  <c r="B368" i="146" l="1"/>
  <c r="C367" i="146"/>
  <c r="B369" i="146" l="1"/>
  <c r="C368" i="146"/>
  <c r="C369" i="146" l="1"/>
  <c r="B370" i="146"/>
  <c r="B371" i="146" l="1"/>
  <c r="C370" i="146"/>
  <c r="B372" i="146" l="1"/>
  <c r="C371" i="146"/>
  <c r="C372" i="146" l="1"/>
  <c r="B373" i="146"/>
  <c r="B374" i="146" l="1"/>
  <c r="C373" i="146"/>
  <c r="B375" i="146" l="1"/>
  <c r="C374" i="146"/>
  <c r="B376" i="146" l="1"/>
  <c r="C375" i="146"/>
  <c r="B377" i="146" l="1"/>
  <c r="C376" i="146"/>
  <c r="C377" i="146" l="1"/>
  <c r="B378" i="146"/>
  <c r="C378" i="146" l="1"/>
  <c r="B379" i="146"/>
  <c r="C379" i="146" s="1"/>
  <c r="T24" i="146" l="1"/>
  <c r="T22" i="146"/>
  <c r="T16" i="146"/>
  <c r="T19" i="146"/>
  <c r="T23" i="146"/>
  <c r="T17" i="146"/>
  <c r="T18" i="146"/>
  <c r="T20" i="146"/>
  <c r="T15" i="146"/>
  <c r="T25" i="146"/>
  <c r="T21" i="146"/>
  <c r="R74" i="138" l="1"/>
  <c r="R73" i="138"/>
  <c r="R72" i="138"/>
  <c r="R71" i="138"/>
  <c r="R70" i="138"/>
  <c r="R67" i="138"/>
  <c r="R66" i="138"/>
  <c r="R65" i="138"/>
  <c r="R64" i="138"/>
  <c r="R63" i="138"/>
  <c r="R60" i="138"/>
  <c r="R59" i="138"/>
  <c r="R58" i="138"/>
  <c r="R57" i="138"/>
  <c r="R56" i="138"/>
  <c r="R55" i="138"/>
  <c r="R54" i="138"/>
  <c r="R51" i="138"/>
  <c r="R50" i="138"/>
  <c r="R49" i="138"/>
  <c r="R48" i="138"/>
  <c r="R47" i="138"/>
  <c r="R44" i="138"/>
  <c r="R43" i="138"/>
  <c r="R42" i="138"/>
  <c r="R41" i="138"/>
  <c r="R40" i="138"/>
  <c r="R37" i="138"/>
  <c r="R36" i="138"/>
  <c r="R35" i="138"/>
  <c r="R34" i="138"/>
  <c r="R33" i="138"/>
  <c r="R27" i="138"/>
  <c r="R24" i="138"/>
  <c r="R23" i="138"/>
  <c r="R22" i="138"/>
  <c r="R21" i="138"/>
  <c r="R20" i="138"/>
  <c r="E33" i="13" l="1"/>
  <c r="E32" i="13"/>
  <c r="E31" i="13"/>
  <c r="C22" i="13"/>
  <c r="C21" i="13"/>
  <c r="C20" i="13"/>
  <c r="C19" i="13"/>
  <c r="C18" i="13"/>
  <c r="C17" i="13"/>
  <c r="D41" i="13" s="1"/>
  <c r="C16" i="13"/>
  <c r="C15" i="13"/>
  <c r="AE42" i="155" s="1"/>
  <c r="C14" i="13"/>
  <c r="AE41" i="155" s="1"/>
  <c r="C13" i="13"/>
  <c r="AE40" i="155" s="1"/>
  <c r="C12" i="13"/>
  <c r="AE39" i="155" s="1"/>
  <c r="F32" i="13" l="1"/>
  <c r="F36" i="13"/>
  <c r="F37" i="13"/>
  <c r="F38" i="13"/>
  <c r="F35" i="13"/>
  <c r="F34" i="13"/>
  <c r="F31" i="13"/>
  <c r="F33" i="13"/>
  <c r="AI65" i="155"/>
  <c r="AH64" i="155"/>
  <c r="AE64" i="155"/>
  <c r="AH65" i="155"/>
  <c r="AF65" i="155"/>
  <c r="AG65" i="155"/>
  <c r="AF64" i="155"/>
  <c r="AG62" i="155"/>
  <c r="AE65" i="155"/>
  <c r="AI63" i="155"/>
  <c r="AF62" i="155"/>
  <c r="K27" i="204" l="1"/>
  <c r="K14" i="204" s="1"/>
  <c r="I27" i="204"/>
  <c r="I14" i="204" s="1"/>
  <c r="J27" i="204"/>
  <c r="J14" i="204" s="1"/>
  <c r="H27" i="204"/>
  <c r="H14" i="204" s="1"/>
  <c r="L27" i="204"/>
  <c r="L14" i="204" s="1"/>
  <c r="AG64" i="155"/>
  <c r="AE62" i="155"/>
  <c r="AH63" i="155"/>
  <c r="AH62" i="155"/>
  <c r="AI62" i="155"/>
  <c r="AE63" i="155"/>
  <c r="AF63" i="155"/>
  <c r="AI64" i="155"/>
  <c r="AG63" i="155"/>
  <c r="P13" i="96"/>
  <c r="Q13" i="96"/>
  <c r="P14" i="96"/>
  <c r="Q14" i="96"/>
  <c r="P15" i="96"/>
  <c r="Q15" i="96"/>
  <c r="P16" i="96"/>
  <c r="Q16" i="96"/>
  <c r="P17" i="96"/>
  <c r="Q17" i="96"/>
  <c r="P18" i="96"/>
  <c r="Q18" i="96"/>
  <c r="P19" i="96"/>
  <c r="Q19" i="96"/>
  <c r="P20" i="96"/>
  <c r="Q20" i="96"/>
  <c r="P21" i="96"/>
  <c r="Q21" i="96"/>
  <c r="P22" i="96"/>
  <c r="Q22" i="96"/>
  <c r="P23" i="96"/>
  <c r="Q23" i="96"/>
  <c r="P24" i="96"/>
  <c r="Q24" i="96"/>
  <c r="P25" i="96"/>
  <c r="Q25" i="96"/>
  <c r="P26" i="96"/>
  <c r="Q26" i="96"/>
  <c r="P27" i="96"/>
  <c r="Q27" i="96"/>
  <c r="P28" i="96"/>
  <c r="Q28" i="96"/>
  <c r="P29" i="96"/>
  <c r="Q29" i="96"/>
  <c r="P30" i="96"/>
  <c r="Q30" i="96"/>
  <c r="P31" i="96"/>
  <c r="Q31" i="96"/>
  <c r="P32" i="96"/>
  <c r="Q32" i="96"/>
  <c r="P33" i="96"/>
  <c r="Q33" i="96"/>
  <c r="P34" i="96"/>
  <c r="Q34" i="96"/>
  <c r="P35" i="96"/>
  <c r="Q35" i="96"/>
  <c r="P36" i="96"/>
  <c r="Q36" i="96"/>
  <c r="P37" i="96"/>
  <c r="Q37" i="96"/>
  <c r="P38" i="96"/>
  <c r="Q38" i="96"/>
  <c r="P39" i="96"/>
  <c r="Q39" i="96"/>
  <c r="P40" i="96"/>
  <c r="Q40" i="96"/>
  <c r="P41" i="96"/>
  <c r="Q41" i="96"/>
  <c r="P42" i="96"/>
  <c r="Q42" i="96"/>
  <c r="P43" i="96"/>
  <c r="Q43" i="96"/>
  <c r="P44" i="96"/>
  <c r="Q44" i="96"/>
  <c r="P45" i="96"/>
  <c r="Q45" i="96"/>
  <c r="P46" i="96"/>
  <c r="Q46" i="96"/>
  <c r="P47" i="96"/>
  <c r="Q47" i="96"/>
  <c r="P48" i="96"/>
  <c r="Q48" i="96"/>
  <c r="P49" i="96"/>
  <c r="Q49" i="96"/>
  <c r="P50" i="96"/>
  <c r="Q50" i="96"/>
  <c r="P51" i="96"/>
  <c r="Q51" i="96"/>
  <c r="P52" i="96"/>
  <c r="Q52" i="96"/>
  <c r="P53" i="96"/>
  <c r="Q53" i="96"/>
  <c r="P54" i="96"/>
  <c r="Q54" i="96"/>
  <c r="P55" i="96"/>
  <c r="Q55" i="96"/>
  <c r="P56" i="96"/>
  <c r="Q56" i="96"/>
  <c r="P57" i="96"/>
  <c r="Q57" i="96"/>
  <c r="P58" i="96"/>
  <c r="Q58" i="96"/>
  <c r="P59" i="96"/>
  <c r="Q59" i="96"/>
  <c r="P60" i="96"/>
  <c r="Q60" i="96"/>
  <c r="P61" i="96"/>
  <c r="Q61" i="96"/>
  <c r="P62" i="96"/>
  <c r="Q62" i="96"/>
  <c r="P63" i="96"/>
  <c r="Q63" i="96"/>
  <c r="P64" i="96"/>
  <c r="Q64" i="96"/>
  <c r="P65" i="96"/>
  <c r="Q65" i="96"/>
  <c r="P66" i="96"/>
  <c r="Q66" i="96"/>
  <c r="P67" i="96"/>
  <c r="Q67" i="96"/>
  <c r="P68" i="96"/>
  <c r="Q68" i="96"/>
  <c r="P69" i="96"/>
  <c r="Q69" i="96"/>
  <c r="P70" i="96"/>
  <c r="Q70" i="96"/>
  <c r="P71" i="96"/>
  <c r="Q71" i="96"/>
  <c r="P72" i="96"/>
  <c r="Q72" i="96"/>
  <c r="P73" i="96"/>
  <c r="Q73" i="96"/>
  <c r="P74" i="96"/>
  <c r="Q74" i="96"/>
  <c r="P75" i="96"/>
  <c r="Q75" i="96"/>
  <c r="P76" i="96"/>
  <c r="Q76" i="96"/>
  <c r="P77" i="96"/>
  <c r="Q77" i="96"/>
  <c r="P78" i="96"/>
  <c r="Q78" i="96"/>
  <c r="P79" i="96"/>
  <c r="Q79" i="96"/>
  <c r="P80" i="96"/>
  <c r="Q80" i="96"/>
  <c r="P81" i="96"/>
  <c r="Q81" i="96"/>
  <c r="P82" i="96"/>
  <c r="Q82" i="96"/>
  <c r="P83" i="96"/>
  <c r="Q83" i="96"/>
  <c r="P84" i="96"/>
  <c r="Q84" i="96"/>
  <c r="P85" i="96"/>
  <c r="Q85" i="96"/>
  <c r="P86" i="96"/>
  <c r="Q86" i="96"/>
  <c r="P87" i="96"/>
  <c r="Q87" i="96"/>
  <c r="P88" i="96"/>
  <c r="Q88" i="96"/>
  <c r="P89" i="96"/>
  <c r="Q89" i="96"/>
  <c r="P90" i="96"/>
  <c r="Q90" i="96"/>
  <c r="P91" i="96"/>
  <c r="Q91" i="96"/>
  <c r="Q260" i="92"/>
  <c r="Q262" i="92"/>
  <c r="Q264" i="92"/>
  <c r="Q266" i="92"/>
  <c r="Q268" i="92"/>
  <c r="Q270" i="92"/>
  <c r="Q272" i="92"/>
  <c r="Q274" i="92"/>
  <c r="Q276" i="92"/>
  <c r="Q278" i="92"/>
  <c r="Q280" i="92"/>
  <c r="Q282" i="92"/>
  <c r="Q284" i="92"/>
  <c r="Q286" i="92"/>
  <c r="Q288" i="92"/>
  <c r="Q290" i="92"/>
  <c r="Q292" i="92"/>
  <c r="Q294" i="92"/>
  <c r="Q296" i="92"/>
  <c r="Q298" i="92"/>
  <c r="Q300" i="92"/>
  <c r="Q302" i="92"/>
  <c r="Q304" i="92"/>
  <c r="Q306" i="92"/>
  <c r="Q308" i="92"/>
  <c r="Q310" i="92"/>
  <c r="Q312" i="92"/>
  <c r="Q314" i="92"/>
  <c r="Q316" i="92"/>
  <c r="Q318" i="92"/>
  <c r="Q320" i="92"/>
  <c r="Q322" i="92"/>
  <c r="Q324" i="92"/>
  <c r="Q326" i="92"/>
  <c r="Q261" i="92"/>
  <c r="Q265" i="92"/>
  <c r="Q269" i="92"/>
  <c r="Q273" i="92"/>
  <c r="Q277" i="92"/>
  <c r="Q281" i="92"/>
  <c r="Q285" i="92"/>
  <c r="Q289" i="92"/>
  <c r="Q293" i="92"/>
  <c r="Q297" i="92"/>
  <c r="Q301" i="92"/>
  <c r="Q305" i="92"/>
  <c r="Q309" i="92"/>
  <c r="Q313" i="92"/>
  <c r="Q317" i="92"/>
  <c r="Q321" i="92"/>
  <c r="Q325" i="92"/>
  <c r="Q329" i="92"/>
  <c r="Q333" i="92"/>
  <c r="Q337" i="92"/>
  <c r="P259" i="92"/>
  <c r="Q259" i="92"/>
  <c r="P260" i="92"/>
  <c r="P267" i="92"/>
  <c r="P269" i="92"/>
  <c r="P271" i="92"/>
  <c r="P273" i="92"/>
  <c r="P279" i="92"/>
  <c r="Q279" i="92"/>
  <c r="Q283" i="92"/>
  <c r="P285" i="92"/>
  <c r="Q291" i="92"/>
  <c r="P292" i="92"/>
  <c r="P295" i="92"/>
  <c r="P299" i="92"/>
  <c r="P302" i="92"/>
  <c r="Q303" i="92"/>
  <c r="P304" i="92"/>
  <c r="Q307" i="92"/>
  <c r="P311" i="92"/>
  <c r="Q311" i="92"/>
  <c r="P315" i="92"/>
  <c r="P317" i="92"/>
  <c r="P318" i="92"/>
  <c r="P320" i="92"/>
  <c r="Q328" i="92"/>
  <c r="P329" i="92"/>
  <c r="P330" i="92"/>
  <c r="Q330" i="92"/>
  <c r="P331" i="92"/>
  <c r="Q331" i="92"/>
  <c r="Q332" i="92"/>
  <c r="P333" i="92"/>
  <c r="Q334" i="92"/>
  <c r="Q336" i="92"/>
  <c r="P261" i="92"/>
  <c r="P263" i="92"/>
  <c r="P265" i="92"/>
  <c r="P275" i="92"/>
  <c r="P277" i="92"/>
  <c r="P281" i="92"/>
  <c r="P283" i="92"/>
  <c r="P287" i="92"/>
  <c r="P289" i="92"/>
  <c r="P291" i="92"/>
  <c r="P293" i="92"/>
  <c r="P297" i="92"/>
  <c r="P301" i="92"/>
  <c r="P303" i="92"/>
  <c r="P305" i="92"/>
  <c r="P307" i="92"/>
  <c r="P309" i="92"/>
  <c r="P313" i="92"/>
  <c r="P319" i="92"/>
  <c r="P321" i="92"/>
  <c r="P323" i="92"/>
  <c r="P325" i="92"/>
  <c r="P327" i="92"/>
  <c r="P335" i="92"/>
  <c r="P337" i="92"/>
  <c r="P262" i="92"/>
  <c r="Q263" i="92"/>
  <c r="P264" i="92"/>
  <c r="P266" i="92"/>
  <c r="Q267" i="92"/>
  <c r="P268" i="92"/>
  <c r="P270" i="92"/>
  <c r="Q271" i="92"/>
  <c r="P272" i="92"/>
  <c r="P274" i="92"/>
  <c r="Q275" i="92"/>
  <c r="P276" i="92"/>
  <c r="P278" i="92"/>
  <c r="P280" i="92"/>
  <c r="P282" i="92"/>
  <c r="P284" i="92"/>
  <c r="P286" i="92"/>
  <c r="Q287" i="92"/>
  <c r="P288" i="92"/>
  <c r="P290" i="92"/>
  <c r="P294" i="92"/>
  <c r="Q295" i="92"/>
  <c r="P296" i="92"/>
  <c r="P298" i="92"/>
  <c r="Q299" i="92"/>
  <c r="P300" i="92"/>
  <c r="P306" i="92"/>
  <c r="P308" i="92"/>
  <c r="P310" i="92"/>
  <c r="P312" i="92"/>
  <c r="P314" i="92"/>
  <c r="Q315" i="92"/>
  <c r="P316" i="92"/>
  <c r="Q319" i="92"/>
  <c r="P322" i="92"/>
  <c r="Q323" i="92"/>
  <c r="P324" i="92"/>
  <c r="P326" i="92"/>
  <c r="Q327" i="92"/>
  <c r="P328" i="92"/>
  <c r="P332" i="92"/>
  <c r="P334" i="92"/>
  <c r="Q335" i="92"/>
  <c r="P336" i="92"/>
  <c r="Q147" i="93" l="1"/>
  <c r="P147" i="93"/>
  <c r="Q146" i="93"/>
  <c r="P146" i="93"/>
  <c r="Q145" i="93"/>
  <c r="P145" i="93"/>
  <c r="Q144" i="93"/>
  <c r="P144" i="93"/>
  <c r="Q143" i="93"/>
  <c r="P143" i="93"/>
  <c r="Q142" i="93"/>
  <c r="P142" i="93"/>
  <c r="Q141" i="93"/>
  <c r="P141" i="93"/>
  <c r="Q140" i="93"/>
  <c r="P140" i="93"/>
  <c r="Q139" i="93"/>
  <c r="P139" i="93"/>
  <c r="Q138" i="93"/>
  <c r="P138" i="93"/>
  <c r="Q137" i="93"/>
  <c r="P137" i="93"/>
  <c r="Q136" i="93"/>
  <c r="P136" i="93"/>
  <c r="Q135" i="93"/>
  <c r="P135" i="93"/>
  <c r="Q134" i="93"/>
  <c r="P134" i="93"/>
  <c r="Q133" i="93"/>
  <c r="P133" i="93"/>
  <c r="Q132" i="93"/>
  <c r="P132" i="93"/>
  <c r="Q131" i="93"/>
  <c r="P131" i="93"/>
  <c r="Q130" i="93"/>
  <c r="P130" i="93"/>
  <c r="Q129" i="93"/>
  <c r="P129" i="93"/>
  <c r="Q128" i="93"/>
  <c r="P128" i="93"/>
  <c r="Q127" i="93"/>
  <c r="P127" i="93"/>
  <c r="Q126" i="93"/>
  <c r="P126" i="93"/>
  <c r="Q125" i="93"/>
  <c r="P125" i="93"/>
  <c r="Q124" i="93"/>
  <c r="P124" i="93"/>
  <c r="Q123" i="93"/>
  <c r="P123" i="93"/>
  <c r="Q122" i="93"/>
  <c r="P122" i="93"/>
  <c r="Q121" i="93"/>
  <c r="P121" i="93"/>
  <c r="Q120" i="93"/>
  <c r="P120" i="93"/>
  <c r="Q119" i="93"/>
  <c r="P119" i="93"/>
  <c r="Q118" i="93"/>
  <c r="P118" i="93"/>
  <c r="Q117" i="93"/>
  <c r="P117" i="93"/>
  <c r="Q116" i="93"/>
  <c r="P116" i="93"/>
  <c r="Q115" i="93"/>
  <c r="P115" i="93"/>
  <c r="Q114" i="93"/>
  <c r="P114" i="93"/>
  <c r="Q113" i="93"/>
  <c r="P113" i="93"/>
  <c r="Q112" i="93"/>
  <c r="P112" i="93"/>
  <c r="Q111" i="93"/>
  <c r="P111" i="93"/>
  <c r="Q110" i="93"/>
  <c r="P110" i="93"/>
  <c r="Q109" i="93"/>
  <c r="P109" i="93"/>
  <c r="Q108" i="93"/>
  <c r="P108" i="93"/>
  <c r="Q107" i="93"/>
  <c r="P107" i="93"/>
  <c r="Q106" i="93"/>
  <c r="P106" i="93"/>
  <c r="Q105" i="93"/>
  <c r="P105" i="93"/>
  <c r="Q104" i="93"/>
  <c r="P104" i="93"/>
  <c r="Q103" i="93"/>
  <c r="P103" i="93"/>
  <c r="Q102" i="93"/>
  <c r="P102" i="93"/>
  <c r="Q101" i="93"/>
  <c r="P101" i="93"/>
  <c r="Q100" i="93"/>
  <c r="P100" i="93"/>
  <c r="Q99" i="93"/>
  <c r="P99" i="93"/>
  <c r="Q98" i="93"/>
  <c r="P98" i="93"/>
  <c r="Q97" i="93"/>
  <c r="P97" i="93"/>
  <c r="Q96" i="93"/>
  <c r="P96" i="93"/>
  <c r="Q95" i="93"/>
  <c r="P95" i="93"/>
  <c r="Q94" i="93"/>
  <c r="P94" i="93"/>
  <c r="Q93" i="93"/>
  <c r="P93" i="93"/>
  <c r="Q92" i="93"/>
  <c r="P92" i="93"/>
  <c r="Q91" i="93"/>
  <c r="P91" i="93"/>
  <c r="Q90" i="93"/>
  <c r="P90" i="93"/>
  <c r="Q89" i="93"/>
  <c r="P89" i="93"/>
  <c r="Q88" i="93"/>
  <c r="P88" i="93"/>
  <c r="Q87" i="93"/>
  <c r="P87" i="93"/>
  <c r="O14" i="89" l="1"/>
  <c r="O15" i="89" s="1"/>
  <c r="O16" i="89" s="1"/>
  <c r="O17" i="89" s="1"/>
  <c r="O18" i="89" s="1"/>
  <c r="O19" i="89" s="1"/>
  <c r="O20" i="89" s="1"/>
  <c r="O21" i="89" s="1"/>
  <c r="O22" i="89" s="1"/>
  <c r="O23" i="89" s="1"/>
  <c r="O24" i="89" s="1"/>
  <c r="O25" i="89" s="1"/>
  <c r="O26" i="89" s="1"/>
  <c r="O27" i="89" s="1"/>
  <c r="O28" i="89" s="1"/>
  <c r="O30" i="89" s="1"/>
  <c r="O31" i="89" s="1"/>
  <c r="O32" i="89" s="1"/>
  <c r="O33" i="89" s="1"/>
  <c r="O34" i="89" s="1"/>
  <c r="O35" i="89" s="1"/>
  <c r="O36" i="89" s="1"/>
  <c r="O37" i="89" s="1"/>
  <c r="O38" i="89" s="1"/>
  <c r="O39" i="89" s="1"/>
  <c r="O40" i="89" s="1"/>
  <c r="O41" i="89" s="1"/>
  <c r="O42" i="89" s="1"/>
  <c r="O43" i="89" s="1"/>
  <c r="O50" i="89"/>
  <c r="O51" i="89" s="1"/>
  <c r="O52" i="89" s="1"/>
  <c r="O53" i="89" s="1"/>
  <c r="O54" i="89" s="1"/>
  <c r="O55" i="89" s="1"/>
  <c r="O56" i="89" s="1"/>
  <c r="O57" i="89" s="1"/>
  <c r="O58" i="89" s="1"/>
  <c r="O59" i="89" s="1"/>
  <c r="O60" i="89" s="1"/>
  <c r="O61" i="89" s="1"/>
  <c r="O62" i="89" s="1"/>
  <c r="O63" i="89" s="1"/>
  <c r="O64" i="89" s="1"/>
  <c r="O65" i="89" s="1"/>
  <c r="O66" i="89" s="1"/>
  <c r="O86" i="89"/>
  <c r="O87" i="89" s="1"/>
  <c r="O88" i="89" s="1"/>
  <c r="O89" i="89" s="1"/>
  <c r="O90" i="89" s="1"/>
  <c r="O91" i="89" s="1"/>
  <c r="O92" i="89" s="1"/>
  <c r="O93" i="89" s="1"/>
  <c r="O94" i="89" s="1"/>
  <c r="O95" i="89" s="1"/>
  <c r="O96" i="89" s="1"/>
  <c r="O97" i="89" s="1"/>
  <c r="O98" i="89" s="1"/>
  <c r="O99" i="89" s="1"/>
  <c r="O122" i="89"/>
  <c r="O123" i="89" s="1"/>
  <c r="O124" i="89" s="1"/>
  <c r="O125" i="89" s="1"/>
  <c r="O126" i="89" s="1"/>
  <c r="O127" i="89" s="1"/>
  <c r="O128" i="89" s="1"/>
  <c r="O129" i="89" s="1"/>
  <c r="O130" i="89" s="1"/>
  <c r="O131" i="89" s="1"/>
  <c r="O132" i="89" s="1"/>
  <c r="O133" i="89" s="1"/>
  <c r="O134" i="89" s="1"/>
  <c r="O135" i="89" s="1"/>
  <c r="P152" i="89"/>
  <c r="P153" i="89"/>
  <c r="P151" i="89"/>
  <c r="O140" i="89" l="1"/>
  <c r="O141" i="89" s="1"/>
  <c r="O142" i="89" s="1"/>
  <c r="O143" i="89" s="1"/>
  <c r="O144" i="89" s="1"/>
  <c r="O145" i="89" s="1"/>
  <c r="O146" i="89" s="1"/>
  <c r="O147" i="89" s="1"/>
  <c r="O148" i="89" s="1"/>
  <c r="O149" i="89" s="1"/>
  <c r="O152" i="89" s="1"/>
  <c r="O153" i="89" s="1"/>
  <c r="O136" i="89"/>
  <c r="O137" i="89" s="1"/>
  <c r="O100" i="89"/>
  <c r="O101" i="89" s="1"/>
  <c r="O102" i="89" s="1"/>
  <c r="O103" i="89" s="1"/>
  <c r="O104" i="89" s="1"/>
  <c r="O105" i="89" s="1"/>
  <c r="O106" i="89" s="1"/>
  <c r="O107" i="89" s="1"/>
  <c r="O108" i="89" s="1"/>
  <c r="O109" i="89" s="1"/>
  <c r="O110" i="89" s="1"/>
  <c r="O111" i="89" s="1"/>
  <c r="O112" i="89" s="1"/>
  <c r="O113" i="89" s="1"/>
  <c r="O67" i="89"/>
  <c r="O68" i="89" s="1"/>
  <c r="O69" i="89" s="1"/>
  <c r="O70" i="89" s="1"/>
  <c r="O71" i="89" s="1"/>
  <c r="O72" i="89" s="1"/>
  <c r="O73" i="89" s="1"/>
  <c r="O74" i="89" s="1"/>
  <c r="O75" i="89" s="1"/>
  <c r="O76" i="89" s="1"/>
  <c r="O77" i="89" s="1"/>
  <c r="AI45" i="70"/>
  <c r="AH45" i="70"/>
  <c r="AG45" i="70"/>
  <c r="AF45" i="70"/>
  <c r="AE45" i="70"/>
  <c r="AI42" i="70"/>
  <c r="AH42" i="70"/>
  <c r="AG42" i="70"/>
  <c r="AF42" i="70"/>
  <c r="AE42" i="70"/>
  <c r="AI39" i="70"/>
  <c r="AH39" i="70"/>
  <c r="AG39" i="70"/>
  <c r="AF39" i="70"/>
  <c r="AE39" i="70"/>
  <c r="AI36" i="70"/>
  <c r="AH36" i="70"/>
  <c r="AG36" i="70"/>
  <c r="AF36" i="70"/>
  <c r="AE36" i="70"/>
  <c r="AI33" i="70"/>
  <c r="AH33" i="70"/>
  <c r="AG33" i="70"/>
  <c r="AF33" i="70"/>
  <c r="AE33" i="70"/>
  <c r="AI27" i="70"/>
  <c r="AH27" i="70"/>
  <c r="AG27" i="70"/>
  <c r="AF27" i="70"/>
  <c r="AE27" i="70"/>
  <c r="AI24" i="70"/>
  <c r="AH24" i="70"/>
  <c r="AG24" i="70"/>
  <c r="AF24" i="70"/>
  <c r="AE24" i="70"/>
  <c r="AI21" i="70"/>
  <c r="AH21" i="70"/>
  <c r="AG21" i="70"/>
  <c r="AF21" i="70"/>
  <c r="AE21" i="70"/>
  <c r="AI18" i="70"/>
  <c r="AH18" i="70"/>
  <c r="AG18" i="70"/>
  <c r="AF18" i="70"/>
  <c r="AE18" i="70"/>
  <c r="AI15" i="70"/>
  <c r="AH15" i="70"/>
  <c r="AG15" i="70"/>
  <c r="AF15" i="70"/>
  <c r="AE15" i="70"/>
  <c r="O114" i="89" l="1"/>
  <c r="O115" i="89" s="1"/>
  <c r="O116" i="89" s="1"/>
  <c r="O117" i="89" s="1"/>
  <c r="O78" i="89"/>
  <c r="O79" i="89" s="1"/>
  <c r="O80" i="89" s="1"/>
  <c r="O81" i="89" s="1"/>
  <c r="O44" i="89"/>
  <c r="O45" i="89" s="1"/>
  <c r="A2" i="147"/>
  <c r="A2" i="174"/>
  <c r="A2" i="94"/>
  <c r="A2" i="118"/>
  <c r="A2" i="152"/>
  <c r="A2" i="144"/>
  <c r="A2" i="154"/>
  <c r="A2" i="74"/>
  <c r="A2" i="71"/>
  <c r="A2" i="73"/>
  <c r="A2" i="80"/>
  <c r="A2" i="14"/>
  <c r="A2" i="149"/>
  <c r="A2" i="141"/>
  <c r="A2" i="92"/>
  <c r="A2" i="78"/>
  <c r="A2" i="146"/>
  <c r="A2" i="131"/>
  <c r="A2" i="88"/>
  <c r="A2" i="95"/>
  <c r="A2" i="67"/>
  <c r="A2" i="75"/>
  <c r="A2" i="96"/>
  <c r="A2" i="70"/>
  <c r="A2" i="63"/>
  <c r="A2" i="61"/>
  <c r="A2" i="65"/>
  <c r="A2" i="150"/>
  <c r="A2" i="115"/>
  <c r="A2" i="132"/>
  <c r="A2" i="151"/>
  <c r="A2" i="143"/>
  <c r="A2" i="116"/>
  <c r="A2" i="93"/>
  <c r="A2" i="64"/>
  <c r="A2" i="69"/>
  <c r="A2" i="72"/>
  <c r="A2" i="157"/>
  <c r="A2" i="13"/>
  <c r="A2" i="148"/>
  <c r="A2" i="138"/>
  <c r="A2" i="176"/>
  <c r="A2" i="91"/>
  <c r="A2" i="83"/>
  <c r="A2" i="62"/>
  <c r="A2" i="155"/>
  <c r="A2" i="145"/>
  <c r="A2" i="89"/>
  <c r="A2" i="90"/>
  <c r="A2" i="81"/>
  <c r="A2" i="76"/>
  <c r="A2" i="142"/>
  <c r="A2" i="98"/>
  <c r="A2" i="1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<sst xmlns="http://schemas.openxmlformats.org/spreadsheetml/2006/main" count="46942" uniqueCount="3502">
  <si>
    <t>Regulatory Reporting Pack</t>
  </si>
  <si>
    <t xml:space="preserve"> </t>
  </si>
  <si>
    <t>Price base - 2018/19</t>
  </si>
  <si>
    <t>Cover</t>
  </si>
  <si>
    <t>RIIO-GT2</t>
  </si>
  <si>
    <t>Regulatory Reporting Pack Template</t>
  </si>
  <si>
    <t xml:space="preserve"> Name:</t>
  </si>
  <si>
    <t>Reporting Year:</t>
  </si>
  <si>
    <t>April 2021 - March 2022</t>
  </si>
  <si>
    <t>Version Number:</t>
  </si>
  <si>
    <t>Date of Submission:</t>
  </si>
  <si>
    <t>Cell Format Key</t>
  </si>
  <si>
    <t>Cell intentionally blank</t>
  </si>
  <si>
    <t>Value</t>
  </si>
  <si>
    <t>Input</t>
  </si>
  <si>
    <t xml:space="preserve">Imported or linked </t>
  </si>
  <si>
    <t>Calculation</t>
  </si>
  <si>
    <t>Output</t>
  </si>
  <si>
    <t>Error checking</t>
  </si>
  <si>
    <t>Annotation</t>
  </si>
  <si>
    <t>Contents</t>
  </si>
  <si>
    <t>Please put an 'X' in this column for each table completed</t>
  </si>
  <si>
    <t>Reference</t>
  </si>
  <si>
    <t>1.1</t>
  </si>
  <si>
    <t>1.2</t>
  </si>
  <si>
    <t>1.3</t>
  </si>
  <si>
    <t>Lists</t>
  </si>
  <si>
    <t>1.4</t>
  </si>
  <si>
    <t>Changes Log</t>
  </si>
  <si>
    <t>1.5</t>
  </si>
  <si>
    <t>Universal Data</t>
  </si>
  <si>
    <t>1.6</t>
  </si>
  <si>
    <t>Checks</t>
  </si>
  <si>
    <t>Interface</t>
  </si>
  <si>
    <t>2.1</t>
  </si>
  <si>
    <t>Revenue Interface</t>
  </si>
  <si>
    <t>2.2</t>
  </si>
  <si>
    <t>NARM Interface</t>
  </si>
  <si>
    <t>Totex</t>
  </si>
  <si>
    <t>3.1</t>
  </si>
  <si>
    <t>TO Totex</t>
  </si>
  <si>
    <t>3.2</t>
  </si>
  <si>
    <t>SO Totex</t>
  </si>
  <si>
    <t>3.3</t>
  </si>
  <si>
    <t>Allowances</t>
  </si>
  <si>
    <t>3.4</t>
  </si>
  <si>
    <t>Totex summary</t>
  </si>
  <si>
    <t>3.5</t>
  </si>
  <si>
    <t>Totex Forecast</t>
  </si>
  <si>
    <t>3.6</t>
  </si>
  <si>
    <t>PCD Summary</t>
  </si>
  <si>
    <t>Revenue</t>
  </si>
  <si>
    <t>4.1</t>
  </si>
  <si>
    <t>TO PCFM input summary</t>
  </si>
  <si>
    <t>4.2</t>
  </si>
  <si>
    <t>SO PCFM input summary</t>
  </si>
  <si>
    <t>4.3</t>
  </si>
  <si>
    <t>TO PCDs</t>
  </si>
  <si>
    <t>4.4</t>
  </si>
  <si>
    <t>SO PCDs</t>
  </si>
  <si>
    <t>4.5</t>
  </si>
  <si>
    <t>TO Reopeners</t>
  </si>
  <si>
    <t>4.6</t>
  </si>
  <si>
    <t>SO Reopeners</t>
  </si>
  <si>
    <t>4.7</t>
  </si>
  <si>
    <t>TO pass through</t>
  </si>
  <si>
    <t>4.8</t>
  </si>
  <si>
    <t>SO pass through</t>
  </si>
  <si>
    <t>4.9</t>
  </si>
  <si>
    <t>TO Opex escalator</t>
  </si>
  <si>
    <t>4.10</t>
  </si>
  <si>
    <t>TO Incentives</t>
  </si>
  <si>
    <t>4.11</t>
  </si>
  <si>
    <t>TO Other revenue allowances</t>
  </si>
  <si>
    <t>4.12</t>
  </si>
  <si>
    <t>SO Other revenue allowances</t>
  </si>
  <si>
    <t>4.13</t>
  </si>
  <si>
    <t>TO tax pool Totex allocation</t>
  </si>
  <si>
    <t>4.14</t>
  </si>
  <si>
    <t>SO tax pool Totex allocation</t>
  </si>
  <si>
    <t>4.15</t>
  </si>
  <si>
    <t>DRS Revenue</t>
  </si>
  <si>
    <t>4.16</t>
  </si>
  <si>
    <t>TO Recovered Revenue</t>
  </si>
  <si>
    <t>4.17</t>
  </si>
  <si>
    <t>SO Recovered Revenue</t>
  </si>
  <si>
    <t>4.18</t>
  </si>
  <si>
    <t>Inflation Update</t>
  </si>
  <si>
    <t>Opex</t>
  </si>
  <si>
    <t>5.1</t>
  </si>
  <si>
    <t>TO Indirects</t>
  </si>
  <si>
    <t>5.2</t>
  </si>
  <si>
    <t>SO Indirects</t>
  </si>
  <si>
    <t>5.3</t>
  </si>
  <si>
    <t>TO Direct Opex</t>
  </si>
  <si>
    <t>5.4</t>
  </si>
  <si>
    <t>SO Direct Opex</t>
  </si>
  <si>
    <t>5.5</t>
  </si>
  <si>
    <t>Cost_Movements</t>
  </si>
  <si>
    <t>5.6</t>
  </si>
  <si>
    <t>TO Quarry and loss</t>
  </si>
  <si>
    <t>5.7</t>
  </si>
  <si>
    <t>TO Physical security opex</t>
  </si>
  <si>
    <t>5.8</t>
  </si>
  <si>
    <t>Provisions</t>
  </si>
  <si>
    <t>5.9</t>
  </si>
  <si>
    <t>Business support allocation</t>
  </si>
  <si>
    <t>Capex</t>
  </si>
  <si>
    <t>6.1</t>
  </si>
  <si>
    <t>Capex Summary</t>
  </si>
  <si>
    <t>6.2</t>
  </si>
  <si>
    <t>Projects</t>
  </si>
  <si>
    <t>6.3</t>
  </si>
  <si>
    <t>AH Interventions</t>
  </si>
  <si>
    <t>6.4</t>
  </si>
  <si>
    <t>AH Projects</t>
  </si>
  <si>
    <t>6.5</t>
  </si>
  <si>
    <t>Redundant Assets</t>
  </si>
  <si>
    <t>6.6</t>
  </si>
  <si>
    <t>PSUP Capex</t>
  </si>
  <si>
    <t>6.7</t>
  </si>
  <si>
    <t>TO Non-operational capex</t>
  </si>
  <si>
    <t>6.8</t>
  </si>
  <si>
    <t>SO Non-operational capex</t>
  </si>
  <si>
    <t>6.9</t>
  </si>
  <si>
    <t>Resilience</t>
  </si>
  <si>
    <t>Network Data</t>
  </si>
  <si>
    <t>7.1</t>
  </si>
  <si>
    <t>Pipeline Data</t>
  </si>
  <si>
    <t>7.2</t>
  </si>
  <si>
    <t>Activity Indicators</t>
  </si>
  <si>
    <t>7.3</t>
  </si>
  <si>
    <t>Demand &amp; Capability</t>
  </si>
  <si>
    <t>7.4</t>
  </si>
  <si>
    <t>Demand Performance</t>
  </si>
  <si>
    <t>7.5</t>
  </si>
  <si>
    <t>Compressor Perf &amp; Utilisation</t>
  </si>
  <si>
    <t>7.6</t>
  </si>
  <si>
    <t>Compressor Assets</t>
  </si>
  <si>
    <t>7.7</t>
  </si>
  <si>
    <t>7.8</t>
  </si>
  <si>
    <t>Asset Data</t>
  </si>
  <si>
    <t>7.9</t>
  </si>
  <si>
    <t>Forecast Scenarios</t>
  </si>
  <si>
    <t>Outputs</t>
  </si>
  <si>
    <t>8.1</t>
  </si>
  <si>
    <t>Customer Satisfaction</t>
  </si>
  <si>
    <t>8.2</t>
  </si>
  <si>
    <t>BCF</t>
  </si>
  <si>
    <t>8.3</t>
  </si>
  <si>
    <t>Environmental scorecard</t>
  </si>
  <si>
    <t>8.4</t>
  </si>
  <si>
    <t>Gas Constraints</t>
  </si>
  <si>
    <t>8.5</t>
  </si>
  <si>
    <t>Gas Constraint events</t>
  </si>
  <si>
    <t>8.6</t>
  </si>
  <si>
    <t>NIA</t>
  </si>
  <si>
    <t>8.7</t>
  </si>
  <si>
    <t>CNIA</t>
  </si>
  <si>
    <t>8.8</t>
  </si>
  <si>
    <t>NIC</t>
  </si>
  <si>
    <t>8.9</t>
  </si>
  <si>
    <t>SIF</t>
  </si>
  <si>
    <t>8.10</t>
  </si>
  <si>
    <t>Reopener pipeline log</t>
  </si>
  <si>
    <t>8.11</t>
  </si>
  <si>
    <t>Net Zero</t>
  </si>
  <si>
    <t>8.12</t>
  </si>
  <si>
    <t>DRS</t>
  </si>
  <si>
    <t>GSO Incentives</t>
  </si>
  <si>
    <t>9.1</t>
  </si>
  <si>
    <t>Operating margins</t>
  </si>
  <si>
    <t>9.2</t>
  </si>
  <si>
    <t>NTS shrinkage report</t>
  </si>
  <si>
    <t>9.3</t>
  </si>
  <si>
    <t>NTS shrinkage (prompt and price targets)</t>
  </si>
  <si>
    <t>9.4</t>
  </si>
  <si>
    <t>NTS shrinkage (gas trades)</t>
  </si>
  <si>
    <t>9.5</t>
  </si>
  <si>
    <t>NTS shrinkage (elec trades)</t>
  </si>
  <si>
    <t>9.6</t>
  </si>
  <si>
    <t>Residual balancing incentive</t>
  </si>
  <si>
    <t>9.7</t>
  </si>
  <si>
    <t>Demand forecasting (D-1) incentive report</t>
  </si>
  <si>
    <t>9.8</t>
  </si>
  <si>
    <t>Demand forecasting adjustment</t>
  </si>
  <si>
    <t>9.9</t>
  </si>
  <si>
    <t>Demand forecasting (D-2-D-5) report</t>
  </si>
  <si>
    <t>9.10</t>
  </si>
  <si>
    <t>GHG Inventive report</t>
  </si>
  <si>
    <t>9.11</t>
  </si>
  <si>
    <t>GHG Venting data</t>
  </si>
  <si>
    <t>9.12</t>
  </si>
  <si>
    <t>Maintenance incentive report</t>
  </si>
  <si>
    <t>Version Submission Control</t>
  </si>
  <si>
    <t>Date of Submission</t>
  </si>
  <si>
    <t>Version submitted</t>
  </si>
  <si>
    <t>Additional information submitted with this RIIO Pack or earlier</t>
  </si>
  <si>
    <t>A</t>
  </si>
  <si>
    <t>B</t>
  </si>
  <si>
    <t>C</t>
  </si>
  <si>
    <t>D</t>
  </si>
  <si>
    <t>E</t>
  </si>
  <si>
    <t>F</t>
  </si>
  <si>
    <t>G</t>
  </si>
  <si>
    <t>H</t>
  </si>
  <si>
    <t>I</t>
  </si>
  <si>
    <t>J</t>
  </si>
  <si>
    <t>K</t>
  </si>
  <si>
    <t>L</t>
  </si>
  <si>
    <t>M</t>
  </si>
  <si>
    <t>N</t>
  </si>
  <si>
    <t>Licensee</t>
  </si>
  <si>
    <t>Reporting Year</t>
  </si>
  <si>
    <t>TO/SO</t>
  </si>
  <si>
    <t>TIM</t>
  </si>
  <si>
    <t>Cost Type</t>
  </si>
  <si>
    <t>Capitalisation</t>
  </si>
  <si>
    <t>Cost / Vol</t>
  </si>
  <si>
    <t>Cost Area</t>
  </si>
  <si>
    <t>Cap/Op</t>
  </si>
  <si>
    <t>Cost Cat</t>
  </si>
  <si>
    <t>Sub Cat1</t>
  </si>
  <si>
    <t>Sub Cat2</t>
  </si>
  <si>
    <t>Sub Cat3</t>
  </si>
  <si>
    <t>PCDs</t>
  </si>
  <si>
    <t>PCFM</t>
  </si>
  <si>
    <t>SAC</t>
  </si>
  <si>
    <t>Project Theme</t>
  </si>
  <si>
    <t>Project Sub-theme</t>
  </si>
  <si>
    <t>UID</t>
  </si>
  <si>
    <t>Asset Health Inverventions</t>
  </si>
  <si>
    <t>Cost Breakdown</t>
  </si>
  <si>
    <t>Movement Category</t>
  </si>
  <si>
    <t>Project Phase</t>
  </si>
  <si>
    <t>Project Status</t>
  </si>
  <si>
    <t>Current Status</t>
  </si>
  <si>
    <t>Project category</t>
  </si>
  <si>
    <t>TO</t>
  </si>
  <si>
    <t>Baseline</t>
  </si>
  <si>
    <t xml:space="preserve">net </t>
  </si>
  <si>
    <t>Cost</t>
  </si>
  <si>
    <t>Load Related</t>
  </si>
  <si>
    <t>Entry</t>
  </si>
  <si>
    <t>Tactical access</t>
  </si>
  <si>
    <t>PCD</t>
  </si>
  <si>
    <t>New Sites</t>
  </si>
  <si>
    <t>Emissions compliance</t>
  </si>
  <si>
    <t>ALC</t>
  </si>
  <si>
    <t>01 - CLADDING</t>
  </si>
  <si>
    <t>Cabs</t>
  </si>
  <si>
    <t>Cab Infrastructure</t>
  </si>
  <si>
    <t>A22.08.1.1</t>
  </si>
  <si>
    <t>Air Intake Major Refurb</t>
  </si>
  <si>
    <t>Direct</t>
  </si>
  <si>
    <t>Cost reclassifications</t>
  </si>
  <si>
    <t>4.0</t>
  </si>
  <si>
    <t>Planned</t>
  </si>
  <si>
    <t>To be constructed</t>
  </si>
  <si>
    <t>Small Net Zero facilitation capital project</t>
  </si>
  <si>
    <t>April 2022 - March 2023</t>
  </si>
  <si>
    <t>SO</t>
  </si>
  <si>
    <t>Non-TIM</t>
  </si>
  <si>
    <t>Uncertainty Mechanism</t>
  </si>
  <si>
    <t>gross</t>
  </si>
  <si>
    <t>Workload</t>
  </si>
  <si>
    <t>Non-load related</t>
  </si>
  <si>
    <t>Exit</t>
  </si>
  <si>
    <t>Changing customer needs</t>
  </si>
  <si>
    <t>UIOLI</t>
  </si>
  <si>
    <t>Major Projects</t>
  </si>
  <si>
    <t>NARM</t>
  </si>
  <si>
    <t>ARC</t>
  </si>
  <si>
    <t>Civils</t>
  </si>
  <si>
    <t>Fire Suppression Systems</t>
  </si>
  <si>
    <t>A22.08.1.2</t>
  </si>
  <si>
    <t>Air Intake Minor Refurb</t>
  </si>
  <si>
    <t>Indirect</t>
  </si>
  <si>
    <t>Upward cost pressures</t>
  </si>
  <si>
    <t>In Progress</t>
  </si>
  <si>
    <t>Under construction</t>
  </si>
  <si>
    <t>Early development work</t>
  </si>
  <si>
    <t>April 2023 - March 2024</t>
  </si>
  <si>
    <t>n/a</t>
  </si>
  <si>
    <t>Other</t>
  </si>
  <si>
    <t>Offtakes</t>
  </si>
  <si>
    <t>Hatton</t>
  </si>
  <si>
    <t>null</t>
  </si>
  <si>
    <t>IT asset refresh</t>
  </si>
  <si>
    <t>Non-lead assets</t>
  </si>
  <si>
    <t>ANC</t>
  </si>
  <si>
    <t>03 - AIR INTAKE</t>
  </si>
  <si>
    <t>Compressor</t>
  </si>
  <si>
    <t>Pipe Supports/ Pits and Ducting</t>
  </si>
  <si>
    <t>A22.08.1.3</t>
  </si>
  <si>
    <t>Air Intake Replacement</t>
  </si>
  <si>
    <t>Work volume and mix</t>
  </si>
  <si>
    <t>Complete</t>
  </si>
  <si>
    <t>Under review</t>
  </si>
  <si>
    <t>April 2024 - March 2025</t>
  </si>
  <si>
    <t>Network capability</t>
  </si>
  <si>
    <t>Wormington FEED</t>
  </si>
  <si>
    <t>Technical asset refresh</t>
  </si>
  <si>
    <t>Decommissioning</t>
  </si>
  <si>
    <t>AOC</t>
  </si>
  <si>
    <t>04 - EXHAUSTS</t>
  </si>
  <si>
    <t>Electrical</t>
  </si>
  <si>
    <t>Security and Fencing, Access and Buildings</t>
  </si>
  <si>
    <t>A22.08.1.10</t>
  </si>
  <si>
    <t>Exhaust Minor Refurb</t>
  </si>
  <si>
    <t>Management initiatives</t>
  </si>
  <si>
    <t>Cancelled</t>
  </si>
  <si>
    <t>April 2025 - March 2026</t>
  </si>
  <si>
    <t>Network operating costs</t>
  </si>
  <si>
    <t>Compressor emissions</t>
  </si>
  <si>
    <t>Wormington</t>
  </si>
  <si>
    <t>ICE</t>
  </si>
  <si>
    <t>Bacton site redevelopment</t>
  </si>
  <si>
    <t>AIO</t>
  </si>
  <si>
    <t>Pipelines</t>
  </si>
  <si>
    <t>Treatment and Drainage, Tanks and Bunds</t>
  </si>
  <si>
    <t>A22.08.1.11</t>
  </si>
  <si>
    <t>Exhaust Replacement</t>
  </si>
  <si>
    <t>New</t>
  </si>
  <si>
    <t>Closed</t>
  </si>
  <si>
    <t>Asset Health</t>
  </si>
  <si>
    <t>Peterborough FEED</t>
  </si>
  <si>
    <t>EV</t>
  </si>
  <si>
    <t>Kings Lynn subsidence</t>
  </si>
  <si>
    <t>ACO</t>
  </si>
  <si>
    <t>06 - CAB VENTILATION</t>
  </si>
  <si>
    <t>Plant &amp; Equipment</t>
  </si>
  <si>
    <t>A22.08.1.9</t>
  </si>
  <si>
    <t>Exhaust Major Refurb</t>
  </si>
  <si>
    <t>Stopped/terminated</t>
  </si>
  <si>
    <t>Other Non-load</t>
  </si>
  <si>
    <t>Peterborough</t>
  </si>
  <si>
    <t>Building Refurbishment</t>
  </si>
  <si>
    <t>PSUP</t>
  </si>
  <si>
    <t>ALCU</t>
  </si>
  <si>
    <t>07 - CIVIL ASSETS (DRAINAGE)</t>
  </si>
  <si>
    <t>Valves</t>
  </si>
  <si>
    <t>Gas Generator Power Train</t>
  </si>
  <si>
    <t>A22.08.1.4</t>
  </si>
  <si>
    <t>Cab Ventilation Major Refurb</t>
  </si>
  <si>
    <t>N/A</t>
  </si>
  <si>
    <t>Non-operational capex</t>
  </si>
  <si>
    <t>St Fergus FEED</t>
  </si>
  <si>
    <t>EV Charging Infrastructure</t>
  </si>
  <si>
    <t>Resilience IT</t>
  </si>
  <si>
    <t>ARCU</t>
  </si>
  <si>
    <t>08 - CIVIL ASSETS (ACCESS)</t>
  </si>
  <si>
    <t>Variable Speed Drive</t>
  </si>
  <si>
    <t>A22.08.1.5</t>
  </si>
  <si>
    <t>Cab Ventilation Minor Refurb</t>
  </si>
  <si>
    <t>St Fergus</t>
  </si>
  <si>
    <t>Strategic Spares</t>
  </si>
  <si>
    <t>Resilience OT</t>
  </si>
  <si>
    <t>ANCU</t>
  </si>
  <si>
    <t>09 - CIVIL ASSETS (BUILDINGS/ENCLOSURES)</t>
  </si>
  <si>
    <t>Vent System</t>
  </si>
  <si>
    <t>A22.08.1.6</t>
  </si>
  <si>
    <t>Cab Ventilation Replacement</t>
  </si>
  <si>
    <t>Business support costs</t>
  </si>
  <si>
    <t>Kings Lynn FEED</t>
  </si>
  <si>
    <t>Non-Strategic Spares</t>
  </si>
  <si>
    <t>AOCU</t>
  </si>
  <si>
    <t>10 - CIVIL ASSETS (DUCTING)</t>
  </si>
  <si>
    <t>Site Electrical Systems</t>
  </si>
  <si>
    <t>A22.22.1.9</t>
  </si>
  <si>
    <t>Closely associated indirects</t>
  </si>
  <si>
    <t>Kings Lynn</t>
  </si>
  <si>
    <t>SOANC</t>
  </si>
  <si>
    <t>Standby Power Supplies</t>
  </si>
  <si>
    <t>A22.08.1.12</t>
  </si>
  <si>
    <t>Cab Structure Major Refurbishment</t>
  </si>
  <si>
    <t>Quarry and loss</t>
  </si>
  <si>
    <t>Methane detection and quantification</t>
  </si>
  <si>
    <t>SOACO</t>
  </si>
  <si>
    <t>12 - CIVIL ASSETS (PIPE SUPPORTS)</t>
  </si>
  <si>
    <t>Depth of Cover</t>
  </si>
  <si>
    <t>A22.08.1.7</t>
  </si>
  <si>
    <t>Cab Structure Minor Refurb</t>
  </si>
  <si>
    <t>Pension costs</t>
  </si>
  <si>
    <t>Recompression</t>
  </si>
  <si>
    <t>13 - FUEL TANKS &amp; BUNDS</t>
  </si>
  <si>
    <t>Impact Sleeves</t>
  </si>
  <si>
    <t>A22.08.1.8</t>
  </si>
  <si>
    <t>Cab Structure Replacement</t>
  </si>
  <si>
    <t>Direct Opex</t>
  </si>
  <si>
    <t>14 - COMPRESSOR</t>
  </si>
  <si>
    <t>Pig Traps</t>
  </si>
  <si>
    <t>A22.22.1.1</t>
  </si>
  <si>
    <t>15 - CATHODIC PROTECTION</t>
  </si>
  <si>
    <t>Watercourse Crossings</t>
  </si>
  <si>
    <t>A22.22.2.8</t>
  </si>
  <si>
    <t>Minor remediation works</t>
  </si>
  <si>
    <t>Pipeline</t>
  </si>
  <si>
    <t>16 - ELECTRICAL (INCUDING STANDBY GENERATORS)</t>
  </si>
  <si>
    <t>Above Ground Pipework, Cladding and CP Systems</t>
  </si>
  <si>
    <t>A22.03.3.3</t>
  </si>
  <si>
    <t>Fire water ringmain replacement</t>
  </si>
  <si>
    <t>17 - ELECTRICAL (SAFE SHUTDOWN)</t>
  </si>
  <si>
    <t>Filters, Scrubbers and Preheaters</t>
  </si>
  <si>
    <t>A22.08.2.1</t>
  </si>
  <si>
    <t>Fire Suppression Major Refurb</t>
  </si>
  <si>
    <t>18 - FILTER / SCRUBBERS</t>
  </si>
  <si>
    <t>Pressure Reduction, Flow Control and Slamshut Systems</t>
  </si>
  <si>
    <t>A22.08.2.2</t>
  </si>
  <si>
    <t>Fire Suppression Minor Refurb</t>
  </si>
  <si>
    <t>A22.08.2.3</t>
  </si>
  <si>
    <t>Fire Suppression Replacement of Electric Water Pump System</t>
  </si>
  <si>
    <t>20 - FIRE SUPPRESSION</t>
  </si>
  <si>
    <t>A22.08.2.4</t>
  </si>
  <si>
    <t>Fire Suppression Replacement of Nitrogen Bottle System (MAU)</t>
  </si>
  <si>
    <t>21 - FLOW OR PRESSURE REGULATORS</t>
  </si>
  <si>
    <t>Null</t>
  </si>
  <si>
    <t>A22.22.1.12</t>
  </si>
  <si>
    <t>Bacton site redevelopment FEED</t>
  </si>
  <si>
    <t>A22.03.2.10</t>
  </si>
  <si>
    <t>23 - GAS GENERATOR</t>
  </si>
  <si>
    <t>A22.03.2.11</t>
  </si>
  <si>
    <t>Monitoring of Structural Integrity Assets</t>
  </si>
  <si>
    <t>Kings Lynn subsidence FEED</t>
  </si>
  <si>
    <t>Pipeline, Coating and CP</t>
  </si>
  <si>
    <t>24 - IMPACT PROTECTION</t>
  </si>
  <si>
    <t>A22.03.2.12</t>
  </si>
  <si>
    <t>Major remediation works</t>
  </si>
  <si>
    <t>25 - RIVER CROSSINGS</t>
  </si>
  <si>
    <t>A22.18.1.1</t>
  </si>
  <si>
    <t>Project Graid</t>
  </si>
  <si>
    <t>A22.18.1.2</t>
  </si>
  <si>
    <t>Stopples</t>
  </si>
  <si>
    <t>A22.18.1.3</t>
  </si>
  <si>
    <t>Relifing of Site Ducting</t>
  </si>
  <si>
    <t>A22.22.2.5</t>
  </si>
  <si>
    <t>Damaged ducting covers - Replacement</t>
  </si>
  <si>
    <t>Cyber</t>
  </si>
  <si>
    <t>A22.03.2.13</t>
  </si>
  <si>
    <t>Faults</t>
  </si>
  <si>
    <t>IT &amp; telecoms</t>
  </si>
  <si>
    <t>A22.03.2.15</t>
  </si>
  <si>
    <t>Planned inspections &amp; maintenance</t>
  </si>
  <si>
    <t>Property management</t>
  </si>
  <si>
    <t>31 - PIG TRAP</t>
  </si>
  <si>
    <t>A22.03.2.17</t>
  </si>
  <si>
    <t>Operational property</t>
  </si>
  <si>
    <t>HR &amp; non-operational training</t>
  </si>
  <si>
    <t>32 - ABOVE GROUND PIPE COATING</t>
  </si>
  <si>
    <t>A22.18.1.10</t>
  </si>
  <si>
    <t>Relifing of Pipe Supports &amp; Pits at Compressor Sites (Concrete)</t>
  </si>
  <si>
    <t>Physical security</t>
  </si>
  <si>
    <t>Finance, audit &amp; regulation</t>
  </si>
  <si>
    <t>33 - BELOW GROUND PIPE COATING</t>
  </si>
  <si>
    <t>A22.18.1.11</t>
  </si>
  <si>
    <t>Relifing of Pipe Supports &amp; Pits at Compressor Sites  (Hydro Demolition)</t>
  </si>
  <si>
    <t>Net Zero UIOLI</t>
  </si>
  <si>
    <t>Insurance</t>
  </si>
  <si>
    <t>34 - POWER TURBINE</t>
  </si>
  <si>
    <t>A22.18.1.12</t>
  </si>
  <si>
    <t>Relifing of Pipe Supports &amp; Pits at AGIs - Replace Concrete pipe supports</t>
  </si>
  <si>
    <t>Procurement</t>
  </si>
  <si>
    <t>35 - PREHEATERS</t>
  </si>
  <si>
    <t>A22.18.1.13</t>
  </si>
  <si>
    <t>Relifing of Pipe supports and pits AGI sites - Inspect, Remove Frame &amp; Cover &amp; Backfill</t>
  </si>
  <si>
    <t>CEO &amp; group management</t>
  </si>
  <si>
    <t>A22.18.1.14</t>
  </si>
  <si>
    <t>Relifing of Pipe supports and pits AGI sites - Remove Chamber Walls, Inspect &amp; Backfill</t>
  </si>
  <si>
    <t>Project Management</t>
  </si>
  <si>
    <t>A22.18.1.4</t>
  </si>
  <si>
    <t>Network Design &amp; Engineering</t>
  </si>
  <si>
    <t>A22.18.1.5</t>
  </si>
  <si>
    <t>Engineering Management &amp; Clerical Support</t>
  </si>
  <si>
    <t>39 - SECURITY</t>
  </si>
  <si>
    <t>A22.18.1.6</t>
  </si>
  <si>
    <t>Relifing of Pipe Supports &amp; Pits at Compressor Sites (Steel)</t>
  </si>
  <si>
    <t>Operational IT &amp; Telecoms</t>
  </si>
  <si>
    <t>A22.18.1.7</t>
  </si>
  <si>
    <t>Relifing of Pipe Supports at AGIs – Replace Steel pipe supports</t>
  </si>
  <si>
    <t>System mapping</t>
  </si>
  <si>
    <t>41 - VENT SYSTEM</t>
  </si>
  <si>
    <t>A22.18.1.8</t>
  </si>
  <si>
    <t>Replacement of Pipeline Spring Hangers at Compressor Sites</t>
  </si>
  <si>
    <t>Network Policy (incl. R&amp;D)</t>
  </si>
  <si>
    <t>42 - ELECTRICAL VARIABLE SPEED DRIVE</t>
  </si>
  <si>
    <t>A22.18.1.9</t>
  </si>
  <si>
    <t>Mitigation of Settlement</t>
  </si>
  <si>
    <t>Health, Safety &amp; Environment</t>
  </si>
  <si>
    <t>43 - LOCALLY ACTUATED VALVES</t>
  </si>
  <si>
    <t>A22.03.2.1</t>
  </si>
  <si>
    <t>Operational Training</t>
  </si>
  <si>
    <t>44 - NON RETURN VALVES</t>
  </si>
  <si>
    <t>A22.03.2.2</t>
  </si>
  <si>
    <t>Stores &amp; Logistics</t>
  </si>
  <si>
    <t>45 - REMOTE ISOLATION VALVES</t>
  </si>
  <si>
    <t>A22.03.2.3</t>
  </si>
  <si>
    <t>Vehicles &amp; Transport</t>
  </si>
  <si>
    <t>46 - PROCESS VALVES</t>
  </si>
  <si>
    <t>A22.18.2.1</t>
  </si>
  <si>
    <t>Market Facilitation</t>
  </si>
  <si>
    <t>47 - SLAMSHUT SYSTEM</t>
  </si>
  <si>
    <t>A22.18.2.2</t>
  </si>
  <si>
    <t>Network Planning</t>
  </si>
  <si>
    <t>A22.18.2.3</t>
  </si>
  <si>
    <t>G2/G3 Access Platforms &amp; Stairs Relifing</t>
  </si>
  <si>
    <t>Pension scheme admin &amp; PPF Levy</t>
  </si>
  <si>
    <t>A22.18.2.4</t>
  </si>
  <si>
    <t>Site Access Roads and Paths Major Refurb</t>
  </si>
  <si>
    <t>Related Party Margins Disallowed</t>
  </si>
  <si>
    <t>A22.22.2.2</t>
  </si>
  <si>
    <t>Access Road Monitoring &amp; Replacement</t>
  </si>
  <si>
    <t>A22.03.2.4</t>
  </si>
  <si>
    <t>A22.03.2.5</t>
  </si>
  <si>
    <t>A22.03.2.6</t>
  </si>
  <si>
    <t>A22.18.2.5</t>
  </si>
  <si>
    <t>A22.18.2.6</t>
  </si>
  <si>
    <t>A22.18.2.7</t>
  </si>
  <si>
    <t>Buildings &amp; Enclosures at AGIs Major Refurb</t>
  </si>
  <si>
    <t>A22.18.2.8</t>
  </si>
  <si>
    <t>Relifing of Buildings &amp; Enclosures at Compressor Sites</t>
  </si>
  <si>
    <t>Operational Delivery</t>
  </si>
  <si>
    <t>A22.18.2.10</t>
  </si>
  <si>
    <t>Commercial and Incentives</t>
  </si>
  <si>
    <t>A22.18.2.11</t>
  </si>
  <si>
    <t>Security - Fences and Gates - AGI (Minor Works)</t>
  </si>
  <si>
    <t>System Capability and Risk</t>
  </si>
  <si>
    <t>A22.18.2.12</t>
  </si>
  <si>
    <t>Security - Fences and Gates - Compressor</t>
  </si>
  <si>
    <t>National Control</t>
  </si>
  <si>
    <t>A22.18.2.9</t>
  </si>
  <si>
    <t>Markets</t>
  </si>
  <si>
    <t>A22.22.2.7</t>
  </si>
  <si>
    <t>ISS software, cameras and monitors - Replacement</t>
  </si>
  <si>
    <t>Xoserve</t>
  </si>
  <si>
    <t>A22.03.2.7</t>
  </si>
  <si>
    <t>Loss of Crop</t>
  </si>
  <si>
    <t>A22.03.2.8</t>
  </si>
  <si>
    <t>Drainage</t>
  </si>
  <si>
    <t>A22.03.2.9</t>
  </si>
  <si>
    <t>Loss of Development</t>
  </si>
  <si>
    <t>A22.18.3.1</t>
  </si>
  <si>
    <t>Sterilised Minerals</t>
  </si>
  <si>
    <t>A22.18.3.2</t>
  </si>
  <si>
    <t>Shared Sites</t>
  </si>
  <si>
    <t>A22.18.3.3</t>
  </si>
  <si>
    <t>Damaged and Broken Drainage Assets at AGIs Minor Refurb</t>
  </si>
  <si>
    <t>Owned Sites</t>
  </si>
  <si>
    <t>A22.18.3.4</t>
  </si>
  <si>
    <t>Replace Obsolete Sewage Treatment Assets at Compressor Sites</t>
  </si>
  <si>
    <t>A22.22.2.4</t>
  </si>
  <si>
    <t>Damaged and broken drainage assets - Replacement</t>
  </si>
  <si>
    <t>A22.03.2.18</t>
  </si>
  <si>
    <t>A22.03.2.19</t>
  </si>
  <si>
    <t>A22.03.2.20</t>
  </si>
  <si>
    <t>Relifing or Replacement of Tank Bunds</t>
  </si>
  <si>
    <t>A22.18.3.5</t>
  </si>
  <si>
    <t>A22.18.3.6</t>
  </si>
  <si>
    <t>A22.18.3.7</t>
  </si>
  <si>
    <t>A22.22.2.6</t>
  </si>
  <si>
    <t>A22.10.1.1</t>
  </si>
  <si>
    <t>Compressor Bearing &amp; Coupling Major Refurb</t>
  </si>
  <si>
    <t>A22.10.1.3</t>
  </si>
  <si>
    <t>Compressor Wet / Dry Seal Major  Refurb</t>
  </si>
  <si>
    <t>A22.10.1.4</t>
  </si>
  <si>
    <t>GG/PT/Compressor Oil System Major Refurb</t>
  </si>
  <si>
    <t>A22.10.1.5</t>
  </si>
  <si>
    <t>Impeller Major Refurb</t>
  </si>
  <si>
    <t>A22.10.1.6</t>
  </si>
  <si>
    <t>Instrument Air / N2 System Major Refurb</t>
  </si>
  <si>
    <t>A22.10.1.7</t>
  </si>
  <si>
    <t>Instrument Air / N2 System Replacement</t>
  </si>
  <si>
    <t>A22.10.2.1</t>
  </si>
  <si>
    <t>Avon / RB211 Fuel Gas Conditioning Skid Installation</t>
  </si>
  <si>
    <t>A22.10.2.2</t>
  </si>
  <si>
    <t>Compressor Train Breakdown Budget (inc St Fergus)</t>
  </si>
  <si>
    <t>A22.10.2.3</t>
  </si>
  <si>
    <t>Gas Generator Overhauls - GE LM2500s</t>
  </si>
  <si>
    <t>A22.10.2.4</t>
  </si>
  <si>
    <t>Gas Generator Overhauls - Rolls-Royce Avons</t>
  </si>
  <si>
    <t>A22.10.2.5</t>
  </si>
  <si>
    <t>Gas Generator Overhauls - Rolls-Royce RB211s</t>
  </si>
  <si>
    <t>A22.10.2.6</t>
  </si>
  <si>
    <t>Gas Generator Overhauls - Siemens SGT400s</t>
  </si>
  <si>
    <t>A22.10.2.8</t>
  </si>
  <si>
    <t>Solar Titan Overhaul - GT &amp; PT</t>
  </si>
  <si>
    <t>A22.10.2.11</t>
  </si>
  <si>
    <t>Power Turbine Overhauls - Dresser Vectra</t>
  </si>
  <si>
    <t>A22.10.2.12</t>
  </si>
  <si>
    <t>Power Turbine Overhauls - GE HSPT</t>
  </si>
  <si>
    <t>A22.10.2.13</t>
  </si>
  <si>
    <t>Power Turbine Overhauls - GEC EAS1 / ERB1</t>
  </si>
  <si>
    <t>A22.10.2.14</t>
  </si>
  <si>
    <t>Power Turbine Overhauls - Rolls-Royce RT48 / RT56</t>
  </si>
  <si>
    <t>A22.10.2.15</t>
  </si>
  <si>
    <t>Power Turbine Overhauls - Siemens SGT400</t>
  </si>
  <si>
    <t>A22.10.3.10</t>
  </si>
  <si>
    <t>Electric Drives - Harmonic Filter - Replacement</t>
  </si>
  <si>
    <t>A22.10.3.11</t>
  </si>
  <si>
    <t>Electric Drives - HV Motor &amp; Exciter - Major Refurb</t>
  </si>
  <si>
    <t>A22.10.3.12</t>
  </si>
  <si>
    <t>Electric Drives - HV Motor &amp; Exciter - Minor Refurb</t>
  </si>
  <si>
    <t>A22.10.3.14</t>
  </si>
  <si>
    <t>Mopico Motor Compressor Replacement</t>
  </si>
  <si>
    <t>A22.10.3.2</t>
  </si>
  <si>
    <t>Electric Drives - Auxiliary Systems - Minor Refurb</t>
  </si>
  <si>
    <t>A22.10.3.3</t>
  </si>
  <si>
    <t>Electric Drives - Converter Transformer - Major Refurb</t>
  </si>
  <si>
    <t>A22.10.3.4</t>
  </si>
  <si>
    <t>Electric Drives - Converter Transformer - Minor Refurb</t>
  </si>
  <si>
    <t>A22.10.3.5</t>
  </si>
  <si>
    <t>Electric Drives - Converter Transformer - Replacement</t>
  </si>
  <si>
    <t>A22.10.3.6</t>
  </si>
  <si>
    <t>Electric Drives - Frequency Converter - Major Refurb</t>
  </si>
  <si>
    <t>A22.10.3.7</t>
  </si>
  <si>
    <t>Electric Drives - Frequency Converter - Minor Refurb</t>
  </si>
  <si>
    <t>A22.10.3.8</t>
  </si>
  <si>
    <t>Electric Drives - Frequency Converter - Replacement</t>
  </si>
  <si>
    <t>A22.10.3.9</t>
  </si>
  <si>
    <t>Electric Drives - Harmonic Filter - Minor Refurb</t>
  </si>
  <si>
    <t>A22.22.3.10</t>
  </si>
  <si>
    <t>A22.22.3.7</t>
  </si>
  <si>
    <t>A22.22.3.9</t>
  </si>
  <si>
    <t>A22.22.3.11</t>
  </si>
  <si>
    <t>A22.22.3.12</t>
  </si>
  <si>
    <t>A22.22.3.5</t>
  </si>
  <si>
    <t>A22.22.3.6</t>
  </si>
  <si>
    <t>A22.22.3.8</t>
  </si>
  <si>
    <t>A22.10.4.3</t>
  </si>
  <si>
    <t>Modulating Vent Valve Overhaul</t>
  </si>
  <si>
    <t>A22.10.4.4</t>
  </si>
  <si>
    <t>N2 Snuffing &amp; Molecular Seal Major Refurb</t>
  </si>
  <si>
    <t>A22.10.4.6</t>
  </si>
  <si>
    <t>Vent System Pipework Corrosion / P11 Major Refurb</t>
  </si>
  <si>
    <t>A22.10.4.7</t>
  </si>
  <si>
    <t>Vent System Pipework Minor Refurb</t>
  </si>
  <si>
    <t>A22.22.3.21</t>
  </si>
  <si>
    <t>A22.22.3.24</t>
  </si>
  <si>
    <t>A22.20.1.1</t>
  </si>
  <si>
    <t>AGIs - Distribution Systems - Major Refurb</t>
  </si>
  <si>
    <t>A22.20.1.11</t>
  </si>
  <si>
    <t>HV Switchgear Replacement</t>
  </si>
  <si>
    <t>A22.20.1.12</t>
  </si>
  <si>
    <t>LV Distribution Boards Major Refurb</t>
  </si>
  <si>
    <t>A22.20.1.13</t>
  </si>
  <si>
    <t>LV Distribution Boards Minor Refurb</t>
  </si>
  <si>
    <t>A22.20.1.14</t>
  </si>
  <si>
    <t>LV Distribution Boards Replacement</t>
  </si>
  <si>
    <t>A22.20.1.15</t>
  </si>
  <si>
    <t>LV Switchboards Major Refurb</t>
  </si>
  <si>
    <t>A22.20.1.16</t>
  </si>
  <si>
    <t>LV Switchboards Minor Refurb</t>
  </si>
  <si>
    <t>A22.20.1.17</t>
  </si>
  <si>
    <t>LV Switchboards Replacement</t>
  </si>
  <si>
    <t>A22.20.1.18</t>
  </si>
  <si>
    <t>Other Equipment Major Refurb</t>
  </si>
  <si>
    <t>A22.20.1.19</t>
  </si>
  <si>
    <t>Other Equipment Minor Refurb</t>
  </si>
  <si>
    <t>A22.20.1.2</t>
  </si>
  <si>
    <t>AGI - Distribution Systems Electrical Survey/Minor refurb</t>
  </si>
  <si>
    <t>A22.20.1.20</t>
  </si>
  <si>
    <t>Other Equipment Replacement</t>
  </si>
  <si>
    <t>A22.20.1.21</t>
  </si>
  <si>
    <t>Site Lighting - Emergency - Major Refurb</t>
  </si>
  <si>
    <t>A22.20.1.22</t>
  </si>
  <si>
    <t>Site Lighting - Emergency - Minor Refurb</t>
  </si>
  <si>
    <t>A22.20.1.23</t>
  </si>
  <si>
    <t>Site Lighting - Emergency - Replacement</t>
  </si>
  <si>
    <t>A22.20.1.24</t>
  </si>
  <si>
    <t>Site Lighting - External Columns Major Refurb</t>
  </si>
  <si>
    <t>A22.20.1.25</t>
  </si>
  <si>
    <t>Site Lighting - External Columns Replacement</t>
  </si>
  <si>
    <t>A22.20.1.26</t>
  </si>
  <si>
    <t>Site Lighting - Internal - Major Refurb</t>
  </si>
  <si>
    <t>A22.20.1.27</t>
  </si>
  <si>
    <t>Site Lighting - Internal - Minor Refurb</t>
  </si>
  <si>
    <t>A22.20.1.28</t>
  </si>
  <si>
    <t>Site Lighting - Internal - Replacement</t>
  </si>
  <si>
    <t>A22.20.1.29</t>
  </si>
  <si>
    <t>Site Lighting External Task Major Refurb</t>
  </si>
  <si>
    <t>A22.20.1.3</t>
  </si>
  <si>
    <t>AGIs - Distribution Systems - Replacement</t>
  </si>
  <si>
    <t>A22.20.1.30</t>
  </si>
  <si>
    <t>Site Lighting External Task Minor Refurb</t>
  </si>
  <si>
    <t>A22.20.1.31</t>
  </si>
  <si>
    <t>Site Lighting External Task Replacement</t>
  </si>
  <si>
    <t>A22.20.1.32</t>
  </si>
  <si>
    <t>Standby Generator - Major Refurb</t>
  </si>
  <si>
    <t>A22.20.1.33</t>
  </si>
  <si>
    <t>Standby Generator - Minor Refurb</t>
  </si>
  <si>
    <t>A22.20.1.34</t>
  </si>
  <si>
    <t>Standby Generator Replacement</t>
  </si>
  <si>
    <t>A22.20.1.35</t>
  </si>
  <si>
    <t>Transformers Major Refurb</t>
  </si>
  <si>
    <t>A22.20.1.36</t>
  </si>
  <si>
    <t>Transformers Minor Refurb</t>
  </si>
  <si>
    <t>A22.20.1.37</t>
  </si>
  <si>
    <t>Transformers Replacement</t>
  </si>
  <si>
    <t>A22.20.1.38</t>
  </si>
  <si>
    <t>Electrical Survey/Minor refurb</t>
  </si>
  <si>
    <t>A22.20.1.4</t>
  </si>
  <si>
    <t>Auxillary Equipment Major Refurb</t>
  </si>
  <si>
    <t>A22.20.1.6</t>
  </si>
  <si>
    <t>Auxillary Equipment Replacement</t>
  </si>
  <si>
    <t>A22.20.1.7</t>
  </si>
  <si>
    <t>Earthing &amp; Lightning Protection Systems Major Refurb</t>
  </si>
  <si>
    <t>A22.20.1.8</t>
  </si>
  <si>
    <t>Earthing &amp; Lightning Protection Systems Minor Refurb</t>
  </si>
  <si>
    <t>A22.22.4.10</t>
  </si>
  <si>
    <t>A22.22.4.11</t>
  </si>
  <si>
    <t>A22.22.4.12</t>
  </si>
  <si>
    <t>A22.22.4.13</t>
  </si>
  <si>
    <t>HV Switchgear Minor Refurb</t>
  </si>
  <si>
    <t>A22.22.4.14</t>
  </si>
  <si>
    <t>HV Switchgear Major Refurb</t>
  </si>
  <si>
    <t>A22.22.4.15</t>
  </si>
  <si>
    <t>A22.22.4.16</t>
  </si>
  <si>
    <t>A22.22.4.17</t>
  </si>
  <si>
    <t>A22.22.4.18</t>
  </si>
  <si>
    <t>A22.22.4.19</t>
  </si>
  <si>
    <t>A22.22.4.2</t>
  </si>
  <si>
    <t>A22.22.4.20</t>
  </si>
  <si>
    <t>A22.22.4.21</t>
  </si>
  <si>
    <t>A22.22.4.22</t>
  </si>
  <si>
    <t>A22.22.4.3</t>
  </si>
  <si>
    <t>A22.22.4.31</t>
  </si>
  <si>
    <t>A22.22.4.33</t>
  </si>
  <si>
    <t>A22.22.4.34</t>
  </si>
  <si>
    <t>Site Lighting - External Columns Minor Refurb</t>
  </si>
  <si>
    <t>A22.22.4.35</t>
  </si>
  <si>
    <t>Site Lighting - External Columns Major Refurbishment</t>
  </si>
  <si>
    <t>A22.22.4.36</t>
  </si>
  <si>
    <t>A22.22.4.37</t>
  </si>
  <si>
    <t>A22.22.4.38</t>
  </si>
  <si>
    <t>Site Lighting - Internal - Major Refurbishment</t>
  </si>
  <si>
    <t>A22.22.4.39</t>
  </si>
  <si>
    <t>A22.22.4.4</t>
  </si>
  <si>
    <t>AGIs - Distribution Systems - Minor Refurb</t>
  </si>
  <si>
    <t>A22.22.4.40</t>
  </si>
  <si>
    <t>A22.22.4.41</t>
  </si>
  <si>
    <t>Site Lighting - Emergency - Major Refurbishment</t>
  </si>
  <si>
    <t>A22.22.4.42</t>
  </si>
  <si>
    <t>A22.22.4.5</t>
  </si>
  <si>
    <t>A22.22.4.6</t>
  </si>
  <si>
    <t>A22.22.4.7</t>
  </si>
  <si>
    <t>A22.22.4.8</t>
  </si>
  <si>
    <t>A22.22.4.9</t>
  </si>
  <si>
    <t>A22.20.1.10</t>
  </si>
  <si>
    <t>A22.20.1.9</t>
  </si>
  <si>
    <t>A22.22.4.32</t>
  </si>
  <si>
    <t>A22.20.2.1</t>
  </si>
  <si>
    <t>Batteries NiCad - Replacement</t>
  </si>
  <si>
    <t>A22.20.2.10</t>
  </si>
  <si>
    <t>Piller Rotary UPS - Major Refurb</t>
  </si>
  <si>
    <t>A22.20.2.11</t>
  </si>
  <si>
    <t>Piller Rotary UPS - Minor Refurb</t>
  </si>
  <si>
    <t>A22.20.2.12</t>
  </si>
  <si>
    <t>Piller Rotary UPS - Replacement</t>
  </si>
  <si>
    <t>A22.20.2.13</t>
  </si>
  <si>
    <t>UPS - Large - Major Refurb</t>
  </si>
  <si>
    <t>A22.20.2.14</t>
  </si>
  <si>
    <t>UPS - Large - Minor Refurb</t>
  </si>
  <si>
    <t>A22.20.2.15</t>
  </si>
  <si>
    <t>UPS - Large - Replacement</t>
  </si>
  <si>
    <t>A22.20.2.16</t>
  </si>
  <si>
    <t>UPS - Small - Major Refurb</t>
  </si>
  <si>
    <t>A22.20.2.17</t>
  </si>
  <si>
    <t>UPS - Small - Minor Refurb</t>
  </si>
  <si>
    <t>A22.20.2.18</t>
  </si>
  <si>
    <t>UPS - Small - Replacement</t>
  </si>
  <si>
    <t>A22.20.2.2</t>
  </si>
  <si>
    <t>Batteries VRLA - Large System - Replacement</t>
  </si>
  <si>
    <t>A22.20.2.3</t>
  </si>
  <si>
    <t>Batteries VRLA - Small System - Replacement</t>
  </si>
  <si>
    <t>A22.20.2.4</t>
  </si>
  <si>
    <t>DC Charger - Large - Major Refurb</t>
  </si>
  <si>
    <t>A22.20.2.5</t>
  </si>
  <si>
    <t>DC Charger - Large - Minor Refurb</t>
  </si>
  <si>
    <t>A22.20.2.6</t>
  </si>
  <si>
    <t>DC Charger - Large - Replacement</t>
  </si>
  <si>
    <t>A22.20.2.7</t>
  </si>
  <si>
    <t>DC Charger - Small - Major Refurb</t>
  </si>
  <si>
    <t>A22.20.2.8</t>
  </si>
  <si>
    <t>DC Charger - Small - Minor Refurb</t>
  </si>
  <si>
    <t>A22.20.2.9</t>
  </si>
  <si>
    <t>DC Charger - Small - Replacement</t>
  </si>
  <si>
    <t>A22.22.4.23</t>
  </si>
  <si>
    <t>A22.22.4.24</t>
  </si>
  <si>
    <t>A22.22.4.25</t>
  </si>
  <si>
    <t>A22.22.4.26</t>
  </si>
  <si>
    <t>A22.22.4.27</t>
  </si>
  <si>
    <t>A22.22.4.28</t>
  </si>
  <si>
    <t>A22.22.4.29</t>
  </si>
  <si>
    <t>A22.22.4.30</t>
  </si>
  <si>
    <t>A22.16.1.1</t>
  </si>
  <si>
    <t>Depth of cover (defect resolution)</t>
  </si>
  <si>
    <t>A22.16.2.1</t>
  </si>
  <si>
    <t>Nitrogen Sleeve Remediation - Minor</t>
  </si>
  <si>
    <t>A22.16.2.2</t>
  </si>
  <si>
    <t>Nitrogen Sleeve  - Grouting</t>
  </si>
  <si>
    <t>A22.16.2.3</t>
  </si>
  <si>
    <t>Nitrogen Sleeve Remediation - Major</t>
  </si>
  <si>
    <t>A22.16.3.1</t>
  </si>
  <si>
    <t>Pig Trap PSSR Defect Resolution - Minor</t>
  </si>
  <si>
    <t>A22.16.3.2</t>
  </si>
  <si>
    <t>Pig Trap PSSR Major Inspection</t>
  </si>
  <si>
    <t>A22.16.3.3</t>
  </si>
  <si>
    <t>Pig Trap PSSR Defect Resolution - Major</t>
  </si>
  <si>
    <t>A22.16.4.1</t>
  </si>
  <si>
    <t>Cathodic Protection (CIPS) Digs</t>
  </si>
  <si>
    <t>A22.16.4.10</t>
  </si>
  <si>
    <t>Cathodic Protection - AC mitigation</t>
  </si>
  <si>
    <t>A22.16.4.11</t>
  </si>
  <si>
    <t>Cathodic Protection - remote monitoring</t>
  </si>
  <si>
    <t>A22.16.4.12</t>
  </si>
  <si>
    <t>Replace existing Transformer/Rectifier</t>
  </si>
  <si>
    <t>A22.16.4.2</t>
  </si>
  <si>
    <t>Repair/Replace existing CP test posts</t>
  </si>
  <si>
    <t>A22.16.4.8</t>
  </si>
  <si>
    <t>CIPS for Capital Refurbishment</t>
  </si>
  <si>
    <t>A22.16.4.9</t>
  </si>
  <si>
    <t>Install new Transformer/Rectifier</t>
  </si>
  <si>
    <t>A22.16.4.4</t>
  </si>
  <si>
    <t>In Line Inspection Defect Digs</t>
  </si>
  <si>
    <t>A22.16.4.5</t>
  </si>
  <si>
    <t>In Line Inspection (Pipeline PSSR Inspection)</t>
  </si>
  <si>
    <t>A22.16.4.6</t>
  </si>
  <si>
    <t>OLI/4 (Pipeline PSSR Inspection)</t>
  </si>
  <si>
    <t>A22.16.4.7</t>
  </si>
  <si>
    <t>OLI/4 Pipeline Defect Remediation</t>
  </si>
  <si>
    <t>A22.16.5.1</t>
  </si>
  <si>
    <t>Watercourse crossings (defect resolution)</t>
  </si>
  <si>
    <t>A22.16.5.2</t>
  </si>
  <si>
    <t>Watercourse crossings (Duddon Estuary)</t>
  </si>
  <si>
    <t>A22.12.1.3</t>
  </si>
  <si>
    <t>Replace Cladding on on AGIs</t>
  </si>
  <si>
    <t>A22.03.1.2</t>
  </si>
  <si>
    <t>CP Investigations &amp; Rectification</t>
  </si>
  <si>
    <t>A22.12.1.5</t>
  </si>
  <si>
    <t>Resolve Existing AGI CP Priority 1 Defects</t>
  </si>
  <si>
    <t>A22.12.1.6</t>
  </si>
  <si>
    <t>Resolve Existing AGI CP Priority 2 Defects</t>
  </si>
  <si>
    <t>A22.22.5.5</t>
  </si>
  <si>
    <t>Replacement of CP system at St Fergus</t>
  </si>
  <si>
    <t>A22.03.1.1</t>
  </si>
  <si>
    <t>Replacement of Failed IJs on AGIs</t>
  </si>
  <si>
    <t>A22.03.3.1</t>
  </si>
  <si>
    <t>AGI Pipework Painting (Full, Partial or Patch)</t>
  </si>
  <si>
    <t>A22.12.1.1</t>
  </si>
  <si>
    <t>A22.12.1.2</t>
  </si>
  <si>
    <t>CM/4 Corrosion Defects Resolution</t>
  </si>
  <si>
    <t>A22.12.1.4</t>
  </si>
  <si>
    <t>A22.22.5.1</t>
  </si>
  <si>
    <t>Pipework modifications - compressor surge issues</t>
  </si>
  <si>
    <t>A22.22.5.2</t>
  </si>
  <si>
    <t>Resolve CAT4 CM/4 Defects on pipework (St Fergus)</t>
  </si>
  <si>
    <t>A22.22.5.3</t>
  </si>
  <si>
    <t>Pipework modifications - Minor CAPEX</t>
  </si>
  <si>
    <t>A22.22.5.4</t>
  </si>
  <si>
    <t>Above Ground Pipework Patch Painting</t>
  </si>
  <si>
    <t>A22.03.3.2</t>
  </si>
  <si>
    <t>Filters PSSR Inspection &amp; Major Overhauls</t>
  </si>
  <si>
    <t>A22.12.2.1</t>
  </si>
  <si>
    <t>A22.12.2.2</t>
  </si>
  <si>
    <t>Replace Strainers with Filters/Separators</t>
  </si>
  <si>
    <t>A22.12.2.3</t>
  </si>
  <si>
    <t>Scrubber &amp; Condensate Tank Internal Inspections &amp; Estimated Major Refurbs</t>
  </si>
  <si>
    <t>A22.03.3.4</t>
  </si>
  <si>
    <t>Preheater PSSR Revalidation, WBH Inspection &amp; Major Refurbs</t>
  </si>
  <si>
    <t>A22.12.2.4</t>
  </si>
  <si>
    <t>Preheater AGI Boiler Replacement</t>
  </si>
  <si>
    <t>A22.12.2.5</t>
  </si>
  <si>
    <t>Preheater Minor Refurb</t>
  </si>
  <si>
    <t>A22.12.2.6</t>
  </si>
  <si>
    <t>A22.12.2.7</t>
  </si>
  <si>
    <t>Preheater Upgrade - Compressor Fuel Gas @ Wooler</t>
  </si>
  <si>
    <t>A22.12.3.1</t>
  </si>
  <si>
    <t>Pressure Reduction - Flow Control Valve Upgrade</t>
  </si>
  <si>
    <t>A22.12.3.2</t>
  </si>
  <si>
    <t>Pressure Reduction Offtakes - Regulator Replacement</t>
  </si>
  <si>
    <t>A22.12.3.3</t>
  </si>
  <si>
    <t>Pressure Reduction Skid Replacement - Compressor Stations</t>
  </si>
  <si>
    <t>A22.12.3.4</t>
  </si>
  <si>
    <t>Pressure Reduction Streams - Major Overhauls</t>
  </si>
  <si>
    <t>A22.12.3.5</t>
  </si>
  <si>
    <t>A22.12.3.6</t>
  </si>
  <si>
    <t>A22.12.3.7</t>
  </si>
  <si>
    <t>A22.12.3.8</t>
  </si>
  <si>
    <t>Pressure Reduction Streams - Minor Overhauls</t>
  </si>
  <si>
    <t>A22.14.1.1</t>
  </si>
  <si>
    <t>Locally Actuated Valve - Block Valve Replacement</t>
  </si>
  <si>
    <t>A22.14.1.2</t>
  </si>
  <si>
    <t>Locally Actuated Valve - DSEAR Actuator Replacement</t>
  </si>
  <si>
    <t>A22.14.1.5</t>
  </si>
  <si>
    <t>Locally Actuated Valve Replacement</t>
  </si>
  <si>
    <t>A22.14.1.6</t>
  </si>
  <si>
    <t>Locally Actuated Valve Stem Seal Replacement</t>
  </si>
  <si>
    <t>A22.14.1.7</t>
  </si>
  <si>
    <t>Locally Actuated Valve Vent &amp; Sealant Line Minor Refurbishment</t>
  </si>
  <si>
    <t>A22.14.1.8</t>
  </si>
  <si>
    <t>Locally Actuated Valve Vent &amp; Sealant Line Replacement</t>
  </si>
  <si>
    <t>A22.14.1.9</t>
  </si>
  <si>
    <t>Locally Actuated Valves - Block Valve Removal</t>
  </si>
  <si>
    <t>A22.22.6.1</t>
  </si>
  <si>
    <t>A22.22.6.2</t>
  </si>
  <si>
    <t>A22.14.1.4</t>
  </si>
  <si>
    <t>Locally Actuated Valve Actuator Replacement</t>
  </si>
  <si>
    <t>A22.22.6.3</t>
  </si>
  <si>
    <t>A22.14.1.10</t>
  </si>
  <si>
    <t>NRV Major Overhaul - 36" NRV</t>
  </si>
  <si>
    <t>A22.14.1.11</t>
  </si>
  <si>
    <t>NRV Replacement - 8" NRV</t>
  </si>
  <si>
    <t>A22.22.6.14</t>
  </si>
  <si>
    <t>A22.22.6.4</t>
  </si>
  <si>
    <t>A22.14.1.18</t>
  </si>
  <si>
    <t>Remote Isolation Valve - DSEAR Actuator Replacement</t>
  </si>
  <si>
    <t>A22.14.1.20</t>
  </si>
  <si>
    <t>Remote Isolation Valve Actuator Replacement</t>
  </si>
  <si>
    <t>A22.14.1.21</t>
  </si>
  <si>
    <t>Remote Isolation Valve Removal</t>
  </si>
  <si>
    <t>A22.14.1.22</t>
  </si>
  <si>
    <t>Remote Isolation Valve Replacement</t>
  </si>
  <si>
    <t>A22.14.1.23</t>
  </si>
  <si>
    <t>Remote Isolation Valve Stem Seal Replacement</t>
  </si>
  <si>
    <t>A22.14.1.25</t>
  </si>
  <si>
    <t>Remote Isolation Valve Vent &amp; Sealant Line Replacement</t>
  </si>
  <si>
    <t>A22.22.6.10</t>
  </si>
  <si>
    <t>A22.22.6.11</t>
  </si>
  <si>
    <t>A22.22.6.12</t>
  </si>
  <si>
    <t>A22.22.6.9</t>
  </si>
  <si>
    <t>A22.14.1.13</t>
  </si>
  <si>
    <t>Process Valve Actuator Replacement</t>
  </si>
  <si>
    <t>A22.14.1.14</t>
  </si>
  <si>
    <t>Process Valve Replacement</t>
  </si>
  <si>
    <t>A22.14.1.15</t>
  </si>
  <si>
    <t>Process Valve Stem Seal Replacement</t>
  </si>
  <si>
    <t>A22.14.1.16</t>
  </si>
  <si>
    <t>Process Valve Vent &amp; Sealant Line Major Refurb</t>
  </si>
  <si>
    <t>A22.14.1.17</t>
  </si>
  <si>
    <t>Process Valve Vent &amp; Sealant Line Replacement</t>
  </si>
  <si>
    <t>A22.22.6.5</t>
  </si>
  <si>
    <t>A22.22.6.6</t>
  </si>
  <si>
    <t>A22.22.6.7</t>
  </si>
  <si>
    <t>A22.22.6.8</t>
  </si>
  <si>
    <t>A22.22.5.6</t>
  </si>
  <si>
    <t>St Fergus After Cooler Replacement</t>
  </si>
  <si>
    <t>Enter UID Description &gt;&gt;&gt;&gt;</t>
  </si>
  <si>
    <t>RRP Version</t>
  </si>
  <si>
    <t>Sheet Name</t>
  </si>
  <si>
    <t>Changes Made</t>
  </si>
  <si>
    <t>Change Made By</t>
  </si>
  <si>
    <t>Date changes made</t>
  </si>
  <si>
    <t>8.11 net Zero</t>
  </si>
  <si>
    <t>Sheet added, missing from previous version</t>
  </si>
  <si>
    <t>SM</t>
  </si>
  <si>
    <t>3.1 &amp; 3.2 SO &amp; TO Totex</t>
  </si>
  <si>
    <t>data tags updated and formulas updated for consistency</t>
  </si>
  <si>
    <t>11-13/01/2022</t>
  </si>
  <si>
    <t>all cost/vol tables</t>
  </si>
  <si>
    <t>added data tag for net / gross cost classification</t>
  </si>
  <si>
    <t>6.1 Capex Summary</t>
  </si>
  <si>
    <t>Remove UM rows for offtakes and network capability as no mechanisms exist</t>
  </si>
  <si>
    <t>5.1 &amp; 5.2 Indirects</t>
  </si>
  <si>
    <t>requirement changed - entry for related party margins disallowed to be negative value</t>
  </si>
  <si>
    <t>data tags updated to ensure consistency across all worksheets</t>
  </si>
  <si>
    <t>15-17/01/2022</t>
  </si>
  <si>
    <t>drop down lists for customer contribution updated</t>
  </si>
  <si>
    <t>6.5 Redundant assets</t>
  </si>
  <si>
    <t>removed requirement for prior to ad beyond T2 reporting</t>
  </si>
  <si>
    <t>2.3 Resilience</t>
  </si>
  <si>
    <t>moved to capex section 6</t>
  </si>
  <si>
    <t>2.13 TO totex tax pool allocations</t>
  </si>
  <si>
    <t>table now direct input</t>
  </si>
  <si>
    <t>2.14 SO totex tax pool allocations</t>
  </si>
  <si>
    <t>2.1 Revenue interface</t>
  </si>
  <si>
    <t>requirement for input of tax pool information removed (to be input direct in revenue tabs)</t>
  </si>
  <si>
    <t>5.1/5.2 TO/SO indirects</t>
  </si>
  <si>
    <t>related party transactions disallowed removed from tables</t>
  </si>
  <si>
    <t>5.6 Quarry and loss</t>
  </si>
  <si>
    <t>accruals data added</t>
  </si>
  <si>
    <t>5.3 TO direct opex</t>
  </si>
  <si>
    <t>additional rows added for 'other' cost categories</t>
  </si>
  <si>
    <t>6.7 TO non op capex</t>
  </si>
  <si>
    <t>categories updated</t>
  </si>
  <si>
    <t>6.6 PSUP capex</t>
  </si>
  <si>
    <t>columns added for project status and cost incurred prior to RIIO-2</t>
  </si>
  <si>
    <t>updated with revised categories for asset refresh</t>
  </si>
  <si>
    <t>1.5 universal data</t>
  </si>
  <si>
    <t>updated 2020/21 RPI/CPIH value from 294.175092692262 to 294.166666666667 as per finance</t>
  </si>
  <si>
    <t>removed forecasting requirement on table and added conditional formatting</t>
  </si>
  <si>
    <t>6.1 capex summary</t>
  </si>
  <si>
    <t>added in resilience capex and updated sum formulas</t>
  </si>
  <si>
    <t>5.9 Business support allocation</t>
  </si>
  <si>
    <t>3.6 PCDs</t>
  </si>
  <si>
    <t>tab added to track PCDs</t>
  </si>
  <si>
    <t>Requirement for DRS data removed (to be input direct in revenue tabs)</t>
  </si>
  <si>
    <t>4.3/4.4 PCDs</t>
  </si>
  <si>
    <t>Cells with no source in pack converted to direct input (yellow)</t>
  </si>
  <si>
    <t>4.5/4.6 Reopeners</t>
  </si>
  <si>
    <t>4.13/4.14 tax pool allocations</t>
  </si>
  <si>
    <t>Requirement for PCD and Reopener adjustments removed (to be input direct in revenue tabs)</t>
  </si>
  <si>
    <t>directly remunerated services inputs converted to direct input (yellow)</t>
  </si>
  <si>
    <t>added rows for any costs incurred through UM, as this goes to cap rate 2</t>
  </si>
  <si>
    <t>PSUP capex</t>
  </si>
  <si>
    <t>updated Unit of measure for psup workloads</t>
  </si>
  <si>
    <t>added additional rows in capex summary for RIIO-1 carry over work</t>
  </si>
  <si>
    <t>7.3 demand and capability</t>
  </si>
  <si>
    <t>changed non-strategic spares category to small tools, equipment &amp; machinery</t>
  </si>
  <si>
    <t>5.1/5.2 Indirects</t>
  </si>
  <si>
    <t>Environmental Scorecard</t>
  </si>
  <si>
    <t>updates made to reflect feedback</t>
  </si>
  <si>
    <t>KM</t>
  </si>
  <si>
    <t>9.x tables</t>
  </si>
  <si>
    <t>ML/SM</t>
  </si>
  <si>
    <t>1.13r</t>
  </si>
  <si>
    <t>2.2 NARM Interface</t>
  </si>
  <si>
    <t>NARM interface formula update to only sum UIDs linked to NARM</t>
  </si>
  <si>
    <t>6.3 Asset Health</t>
  </si>
  <si>
    <t>Updated Sub Cat 1 to read 'Pipeline' to ensure consistency across pack</t>
  </si>
  <si>
    <t>Updated sumif formula for resilience to only include capex costs from table 6.9 resilience</t>
  </si>
  <si>
    <t>8.1 Satisfaction Survey</t>
  </si>
  <si>
    <t>Typo in header corrected</t>
  </si>
  <si>
    <t>7.9 Forecast Scenarios</t>
  </si>
  <si>
    <t>Erronous reference to 7.8 corrected</t>
  </si>
  <si>
    <t>7.8 Asset Data</t>
  </si>
  <si>
    <t>Input cell requirements updated to align with asset attributes</t>
  </si>
  <si>
    <t>9.4/9.35 NTS shrinkage (gas and elec trades)</t>
  </si>
  <si>
    <t>additional rows added</t>
  </si>
  <si>
    <t>cells updated to allow forecasting for pass through costs</t>
  </si>
  <si>
    <t>Cell AA144 on Table 2.1 should link to I11 on table 9.8 DF Adjustment</t>
  </si>
  <si>
    <t>6.2 projects</t>
  </si>
  <si>
    <t>4.12 SO SORA</t>
  </si>
  <si>
    <t>price base conversion calculation updated to reference correct year</t>
  </si>
  <si>
    <t>8.10 pipeline log</t>
  </si>
  <si>
    <t>Incorrect references corrected in pipeline log</t>
  </si>
  <si>
    <t>6.3 Asset health projects</t>
  </si>
  <si>
    <t>3.5 Forecast totex</t>
  </si>
  <si>
    <t>updated emissions compliance formula to pick correct values from 6.1 capex summary</t>
  </si>
  <si>
    <t>net shrinkage formula corrected</t>
  </si>
  <si>
    <t>clarified requirement for 5 year rolling forecast</t>
  </si>
  <si>
    <t>9.8 DF adjustment</t>
  </si>
  <si>
    <t>incorrect license term for projection value updated</t>
  </si>
  <si>
    <t>6.6 PDUP capex</t>
  </si>
  <si>
    <t>columns S &amp; T formatted for date input</t>
  </si>
  <si>
    <t>6.6 SO non op capex</t>
  </si>
  <si>
    <t>4.12 SO ORA</t>
  </si>
  <si>
    <t>L138-139 to say 'Links to 9.7_DF_Overview of the Cost RRP</t>
  </si>
  <si>
    <t xml:space="preserve">cell C146 to 'Aggregate Capability of any relevant Short-Cycle Storage Facilities to have gas injected on Day d' and leave D146 blank. </t>
  </si>
  <si>
    <t>6.8 SO Non op capex</t>
  </si>
  <si>
    <t>baseline and cost added into cells F57 and H 57 respectively</t>
  </si>
  <si>
    <t>8.4 Gas constraints</t>
  </si>
  <si>
    <t>row 28 relabelled as 'offtake flow reductions'</t>
  </si>
  <si>
    <t>9.1 Operating margins</t>
  </si>
  <si>
    <t>additional two tables in column I-P removed</t>
  </si>
  <si>
    <t>8.5 Gas constraint events</t>
  </si>
  <si>
    <t xml:space="preserve">6.4 Asset Health projects </t>
  </si>
  <si>
    <t>Missing UID description formula added</t>
  </si>
  <si>
    <t>2.1/4.12/8.4</t>
  </si>
  <si>
    <t>CMOpDTt term added in 8.4 and linked through pack</t>
  </si>
  <si>
    <t>Added row for Forecast UM Opex for SO</t>
  </si>
  <si>
    <t>3.3 allowances / 3.1 TO totex / 8.12 Net Zero</t>
  </si>
  <si>
    <t>8.3 Environmental scorecard</t>
  </si>
  <si>
    <t>Unspecified added to drop down list</t>
  </si>
  <si>
    <t>6.1 Capex summary</t>
  </si>
  <si>
    <t>Memo line added for unlicensed capex</t>
  </si>
  <si>
    <t>4.5/4.6 TO/SO Reopeners</t>
  </si>
  <si>
    <t>updated to use new NOITRE formula from licence</t>
  </si>
  <si>
    <t>MS</t>
  </si>
  <si>
    <t>TO/SO PCFM Input Summary, PCD, Reopener sheets</t>
  </si>
  <si>
    <t>updated CROT/CRIT term names to align with licence</t>
  </si>
  <si>
    <t>Removed bad debt from pass-through terms per licence consultation, introduced new tabs for TO/SO Recovered Revenue. Bad debt is now included in the TO/SO recovered revenue sheets.</t>
  </si>
  <si>
    <t>4.1 TO PCFM Input Summary</t>
  </si>
  <si>
    <t>Replaced DRS input categories with DRS Revenue and DRS Cost, similar to ESO treatment.</t>
  </si>
  <si>
    <t>4.15 DRS Revenue</t>
  </si>
  <si>
    <t>New sheet added</t>
  </si>
  <si>
    <t>CA</t>
  </si>
  <si>
    <t>4.18 - Inflation update</t>
  </si>
  <si>
    <t>4.7 TO PT</t>
  </si>
  <si>
    <t>New table added S9:W17. This table inflates the pass-through forecast costs as per the Oct OBR publication</t>
  </si>
  <si>
    <t>4.8 SO PT</t>
  </si>
  <si>
    <t>New table added S9:W11. This table inflates the pass-through forecast costs as per the Oct OBR publication</t>
  </si>
  <si>
    <t>8.12 DRS</t>
  </si>
  <si>
    <t>New sheet added to capture DRS Costs</t>
  </si>
  <si>
    <t>2.1/8.4 Revenue Interface / Constraints</t>
  </si>
  <si>
    <t xml:space="preserve">2.1- erroneous formula updated 2.1/8.4 text added to clarify license term </t>
  </si>
  <si>
    <t>5.2 SO indirects</t>
  </si>
  <si>
    <t>misalignment of license terms against pass through costs updated</t>
  </si>
  <si>
    <t>7.2 Activity indicators</t>
  </si>
  <si>
    <t>missing site added and cell formats updated</t>
  </si>
  <si>
    <t>1.5 Universal data</t>
  </si>
  <si>
    <t>8.5 Gas Constraints</t>
  </si>
  <si>
    <t>removed requirement for reporting MCM/d</t>
  </si>
  <si>
    <t>2.1/4.12/9.6</t>
  </si>
  <si>
    <t>input for basic net neutrality and adjustment net neutrality moved to 9.6 and linked through interface</t>
  </si>
  <si>
    <t>7.6 Compressor assets</t>
  </si>
  <si>
    <t>efficiency calculation corrected</t>
  </si>
  <si>
    <t>7.1 Pipeline data</t>
  </si>
  <si>
    <t>3.5 forecast totex</t>
  </si>
  <si>
    <t>incorrect reference to TO corrected to SO</t>
  </si>
  <si>
    <t>8.7 CNIA</t>
  </si>
  <si>
    <t>price base clarified for costs and price indices linked up</t>
  </si>
  <si>
    <t>1.2 Contents</t>
  </si>
  <si>
    <t>Update to list for 7.8 Asset Data &amp; 7.9 Forecast Scenarios</t>
  </si>
  <si>
    <t>NM</t>
  </si>
  <si>
    <t>1.3 Lists</t>
  </si>
  <si>
    <t>Update to formula to use absolute referencing (V10:W314) now ($V$10:$W$315)</t>
  </si>
  <si>
    <t>1.5 Universal Data</t>
  </si>
  <si>
    <t>Cells E34:F39 were previously hard-coded but have now been updated to include the correct formula, in line with the rows above.</t>
  </si>
  <si>
    <t>PH</t>
  </si>
  <si>
    <t>5.1 TO Indirects</t>
  </si>
  <si>
    <t>Adjustment to cells D60-D63 - was SO now corrected to TO.</t>
  </si>
  <si>
    <t>8.9 SIF</t>
  </si>
  <si>
    <t>Addition of rows in the "SIF Funding by Project" section</t>
  </si>
  <si>
    <t>Inclusion of PCD and Null in the dropdown list in Column M rows 315-328, 634-647 and 705-718.</t>
  </si>
  <si>
    <t>Company Name:</t>
  </si>
  <si>
    <t>Company Short Name:</t>
  </si>
  <si>
    <t>NGG</t>
  </si>
  <si>
    <t>Reporting Year: (enter 2022 for 2021/22)</t>
  </si>
  <si>
    <t>Version (Number)</t>
  </si>
  <si>
    <t>Submitted Date:</t>
  </si>
  <si>
    <t>Reporting Year - 5</t>
  </si>
  <si>
    <t>Reporting Year - 4</t>
  </si>
  <si>
    <t>Reporting Year - 3</t>
  </si>
  <si>
    <t>Reporting Year - 2</t>
  </si>
  <si>
    <t>Reporting Year - 1</t>
  </si>
  <si>
    <t>Reporting Year + 1</t>
  </si>
  <si>
    <t>Reporting Year + 2</t>
  </si>
  <si>
    <t>Reporting Year + 3</t>
  </si>
  <si>
    <t>Reporting Year + 4</t>
  </si>
  <si>
    <t>Reporting Year + 5</t>
  </si>
  <si>
    <t>Error Limit lower than (Rounding)</t>
  </si>
  <si>
    <t>RPI-CPIH Index</t>
  </si>
  <si>
    <t>Financial Year Average (RPI-CPIH)</t>
  </si>
  <si>
    <t>Combined RPI-CPIH real to nominal prices conversion factor</t>
  </si>
  <si>
    <t>Combined RPI-CPIH nominal to real prices conversion factor (2018/19 price base)</t>
  </si>
  <si>
    <t>2016/17</t>
  </si>
  <si>
    <t>2017/18</t>
  </si>
  <si>
    <t>2018/19</t>
  </si>
  <si>
    <t>2019/20</t>
  </si>
  <si>
    <t>2020/21</t>
  </si>
  <si>
    <t>2021/22</t>
  </si>
  <si>
    <t>2022/23</t>
  </si>
  <si>
    <t>2023/24</t>
  </si>
  <si>
    <t>2024/25</t>
  </si>
  <si>
    <t>2025/26</t>
  </si>
  <si>
    <t>2026/27</t>
  </si>
  <si>
    <t>Reporting Year's Financial Year Average RPI:</t>
  </si>
  <si>
    <t>RIIO-T2</t>
  </si>
  <si>
    <t>name</t>
  </si>
  <si>
    <t>2.1 TO PCFM Input Summary</t>
  </si>
  <si>
    <t>Actual Totex (Cap Rate 1)</t>
  </si>
  <si>
    <t>Actual load related capex expenditure</t>
  </si>
  <si>
    <t>£m 18/19</t>
  </si>
  <si>
    <t>TOALC</t>
  </si>
  <si>
    <t>summed from TO Totex tab</t>
  </si>
  <si>
    <t>linked to revenue tabs</t>
  </si>
  <si>
    <t>Actual asset replacement capex expenditure</t>
  </si>
  <si>
    <t>TOARC</t>
  </si>
  <si>
    <t>Actual other capex expenditure</t>
  </si>
  <si>
    <t>TOAOC</t>
  </si>
  <si>
    <t>Actual non-load (opex)</t>
  </si>
  <si>
    <t>TOACO</t>
  </si>
  <si>
    <t>Actual indirects (opex)</t>
  </si>
  <si>
    <t>TOAIO</t>
  </si>
  <si>
    <t>Actual non-operational capex</t>
  </si>
  <si>
    <t>TOANC</t>
  </si>
  <si>
    <t>Actual Totex (Cap Rate 2)</t>
  </si>
  <si>
    <t>TOALCU</t>
  </si>
  <si>
    <t>TOARCU</t>
  </si>
  <si>
    <t>TOAOCU</t>
  </si>
  <si>
    <t>ACOU</t>
  </si>
  <si>
    <t>TOACOU</t>
  </si>
  <si>
    <t>AIOU</t>
  </si>
  <si>
    <t>TOAIOU</t>
  </si>
  <si>
    <t>TOANCU</t>
  </si>
  <si>
    <t>Directly remunerated services cost</t>
  </si>
  <si>
    <r>
      <t>DRSC</t>
    </r>
    <r>
      <rPr>
        <vertAlign val="subscript"/>
        <sz val="10"/>
        <color theme="1"/>
        <rFont val="Verdana"/>
        <family val="2"/>
      </rPr>
      <t>t</t>
    </r>
  </si>
  <si>
    <t>DRSC</t>
  </si>
  <si>
    <t>2.2 SO PCFM Input Summary</t>
  </si>
  <si>
    <t xml:space="preserve">Actual Totex </t>
  </si>
  <si>
    <t>SOSOANC</t>
  </si>
  <si>
    <t>summed from SO Totex tab</t>
  </si>
  <si>
    <t>Actual controllable opex</t>
  </si>
  <si>
    <t>SOSOACO</t>
  </si>
  <si>
    <t>2.7 TO PT</t>
  </si>
  <si>
    <t>Pass through costs</t>
  </si>
  <si>
    <t>NTS Transportation Owner Licenced Activity</t>
  </si>
  <si>
    <t>LFt</t>
  </si>
  <si>
    <t>SpC 6.1</t>
  </si>
  <si>
    <t>nominal</t>
  </si>
  <si>
    <t>TOLFt</t>
  </si>
  <si>
    <t>link from TO indirects tab price base conversion to nominal</t>
  </si>
  <si>
    <t>Prescribed Rates</t>
  </si>
  <si>
    <t>RBt</t>
  </si>
  <si>
    <t>TORBt</t>
  </si>
  <si>
    <t>Pension Scheme Established Deficit repair</t>
  </si>
  <si>
    <t>EDEt</t>
  </si>
  <si>
    <t>TOEDEt</t>
  </si>
  <si>
    <t>Secretary of State in respect of Policing Costs</t>
  </si>
  <si>
    <t>OPTCt</t>
  </si>
  <si>
    <t>TOOPTCt</t>
  </si>
  <si>
    <t>PARCA Termination Value</t>
  </si>
  <si>
    <t>PTVt</t>
  </si>
  <si>
    <t>TOPTVt</t>
  </si>
  <si>
    <t xml:space="preserve">Net Zero Pre-construction Work and Small Net Zero Projects Re-opener </t>
  </si>
  <si>
    <r>
      <t>NZPS</t>
    </r>
    <r>
      <rPr>
        <vertAlign val="subscript"/>
        <sz val="10"/>
        <color theme="1"/>
        <rFont val="Gili"/>
      </rPr>
      <t>t</t>
    </r>
  </si>
  <si>
    <t>SpC 6.2</t>
  </si>
  <si>
    <t>TONZPSt</t>
  </si>
  <si>
    <t>Bad Debt</t>
  </si>
  <si>
    <t xml:space="preserve">Provisional Bad Debt cost </t>
  </si>
  <si>
    <t xml:space="preserve">TOProvisionalBadDebtcost </t>
  </si>
  <si>
    <t>Actual Bad Debt cost incurred</t>
  </si>
  <si>
    <t>TOActualBadDebtcostincurred</t>
  </si>
  <si>
    <t>Interest income accrued adjustment</t>
  </si>
  <si>
    <t>TOInterestincomeaccruedadjustment</t>
  </si>
  <si>
    <t>Recovered Bad Debt</t>
  </si>
  <si>
    <t>RBDt</t>
  </si>
  <si>
    <t>TORBDt</t>
  </si>
  <si>
    <t>Gas conveyed to Independent systems</t>
  </si>
  <si>
    <t>Bulk Price Differential</t>
  </si>
  <si>
    <t>BPDt</t>
  </si>
  <si>
    <t>TOBPDt</t>
  </si>
  <si>
    <t xml:space="preserve">Hy-net FEED study </t>
  </si>
  <si>
    <t xml:space="preserve">Adjustment </t>
  </si>
  <si>
    <t>ALTt</t>
  </si>
  <si>
    <t>TOALTt</t>
  </si>
  <si>
    <t>no source in pack - direct input</t>
  </si>
  <si>
    <t>2.8 SO PT</t>
  </si>
  <si>
    <t>SO Pass-through costs</t>
  </si>
  <si>
    <t>CDSP Costs</t>
  </si>
  <si>
    <t>CDSPt</t>
  </si>
  <si>
    <t>SpC 6.3</t>
  </si>
  <si>
    <t>SOCDSPt</t>
  </si>
  <si>
    <t>Pension Scheme Established Deficit</t>
  </si>
  <si>
    <t>SOEDEt</t>
  </si>
  <si>
    <t>SOSOEDEt</t>
  </si>
  <si>
    <t xml:space="preserve">SO Bad Debt </t>
  </si>
  <si>
    <t xml:space="preserve">SOProvisionalBadDebtcost </t>
  </si>
  <si>
    <t>SOActualBadDebtcostincurred</t>
  </si>
  <si>
    <t>SOInterestincomeaccruedadjustment</t>
  </si>
  <si>
    <t>SORBDt</t>
  </si>
  <si>
    <t>SOSORBDt</t>
  </si>
  <si>
    <t>2.10 To ODI</t>
  </si>
  <si>
    <t>Customer satisfaction survey ODI</t>
  </si>
  <si>
    <t>Customer Satisfaction Survey score</t>
  </si>
  <si>
    <r>
      <t>CSP</t>
    </r>
    <r>
      <rPr>
        <vertAlign val="subscript"/>
        <sz val="10"/>
        <rFont val="Verdana"/>
        <family val="2"/>
      </rPr>
      <t>t</t>
    </r>
  </si>
  <si>
    <t>TOCSPt</t>
  </si>
  <si>
    <t>linked to 8.1 satisfaction tab</t>
  </si>
  <si>
    <t>Environmental scorecard ODI</t>
  </si>
  <si>
    <t>Actual operational transport emissions</t>
  </si>
  <si>
    <t>tCO2e</t>
  </si>
  <si>
    <t>TOActualoperationaltransportemissions</t>
  </si>
  <si>
    <t>linked to 8.2 env scorecard</t>
  </si>
  <si>
    <t>Actual business mileage emissions</t>
  </si>
  <si>
    <t>TOActualbusinessmileageemissions</t>
  </si>
  <si>
    <t>Total annual operational and office waste</t>
  </si>
  <si>
    <t>tonnes</t>
  </si>
  <si>
    <t>TOTotalannualoperationalandofficewaste</t>
  </si>
  <si>
    <t>Total annual operational and office waste recycled</t>
  </si>
  <si>
    <t>TOTotalannualoperationalandofficewasterecycled</t>
  </si>
  <si>
    <t>Actual office waste</t>
  </si>
  <si>
    <t>TOActualofficewaste</t>
  </si>
  <si>
    <t>Actual water use</t>
  </si>
  <si>
    <t>m3</t>
  </si>
  <si>
    <t>TOActualwateruse</t>
  </si>
  <si>
    <t xml:space="preserve">Number of Qualifying Projects with net Environmental Gain equal to or above 15% </t>
  </si>
  <si>
    <t>number</t>
  </si>
  <si>
    <t xml:space="preserve">TONumberofQualifyingProjectswithnetEnvironmentalGainequaltoorabove15% </t>
  </si>
  <si>
    <t xml:space="preserve">Number of Qualifying Projects with net Environmental Gain equal to or less than 5% </t>
  </si>
  <si>
    <t xml:space="preserve">TONumberofQualifyingProjectswithnetEnvironmentalGainequaltoorlessthan5% </t>
  </si>
  <si>
    <t>Actual Environmental Value</t>
  </si>
  <si>
    <t>TOActualEnvironmentalValue</t>
  </si>
  <si>
    <t>no link in pack direct input</t>
  </si>
  <si>
    <t>2.11 TO ORA</t>
  </si>
  <si>
    <t>Network Innovation Allowance Calculation</t>
  </si>
  <si>
    <t>Total NIA Expenditure</t>
  </si>
  <si>
    <r>
      <t>NIAE</t>
    </r>
    <r>
      <rPr>
        <vertAlign val="subscript"/>
        <sz val="10"/>
        <rFont val="Verdana"/>
        <family val="2"/>
      </rPr>
      <t>t</t>
    </r>
  </si>
  <si>
    <t>SpC 5.2</t>
  </si>
  <si>
    <t>linked to 8.6 NIA</t>
  </si>
  <si>
    <t>Hydrogen innovation funding directed by the Authority</t>
  </si>
  <si>
    <r>
      <t>HYIN</t>
    </r>
    <r>
      <rPr>
        <vertAlign val="subscript"/>
        <sz val="10"/>
        <rFont val="Verdana"/>
        <family val="2"/>
      </rPr>
      <t>t</t>
    </r>
  </si>
  <si>
    <t xml:space="preserve">Carry Over Network Innovation Allowance </t>
  </si>
  <si>
    <t>Eligible CNIA Expenditure</t>
  </si>
  <si>
    <t>ECNIAt</t>
  </si>
  <si>
    <t>SpC 5.3</t>
  </si>
  <si>
    <t>linked to 8.8 CNIA</t>
  </si>
  <si>
    <t>Unrecoverable CNIA Expenditure</t>
  </si>
  <si>
    <t>CNIARt</t>
  </si>
  <si>
    <t>Maximum Carry-over Network Innovation Allowance Calculation (CNIAV)</t>
  </si>
  <si>
    <t>NIAV2020/21</t>
  </si>
  <si>
    <t>%</t>
  </si>
  <si>
    <t>BR2020/21</t>
  </si>
  <si>
    <t>ENIA2020/21</t>
  </si>
  <si>
    <t>BPC2020/21</t>
  </si>
  <si>
    <t>2.12 SO ORA</t>
  </si>
  <si>
    <r>
      <t>Calculation of constraint management performance measure (CMOpPM</t>
    </r>
    <r>
      <rPr>
        <b/>
        <vertAlign val="subscript"/>
        <sz val="10"/>
        <rFont val="Gili"/>
      </rPr>
      <t>t</t>
    </r>
    <r>
      <rPr>
        <b/>
        <sz val="10"/>
        <rFont val="Gili"/>
      </rPr>
      <t>)</t>
    </r>
  </si>
  <si>
    <t>Exit Capacity buyback costs</t>
  </si>
  <si>
    <r>
      <t>ExBBCNLRA</t>
    </r>
    <r>
      <rPr>
        <vertAlign val="subscript"/>
        <sz val="10"/>
        <color theme="1"/>
        <rFont val="Verdana"/>
        <family val="2"/>
      </rPr>
      <t>t</t>
    </r>
  </si>
  <si>
    <t>SpC 5.5</t>
  </si>
  <si>
    <t>linked to 8.4 constraints</t>
  </si>
  <si>
    <t>Revenue from Non-obligated entry capacity</t>
  </si>
  <si>
    <r>
      <t>RNOEC</t>
    </r>
    <r>
      <rPr>
        <vertAlign val="subscript"/>
        <sz val="10"/>
        <color theme="1"/>
        <rFont val="Verdana"/>
        <family val="2"/>
      </rPr>
      <t>t</t>
    </r>
  </si>
  <si>
    <t xml:space="preserve">Revenue from accelerated release of Incremental Obligated Entry Capacity from sales of Non-Obligated Entry Capacity at an NTS Entry Point </t>
  </si>
  <si>
    <r>
      <t>RAREnCA</t>
    </r>
    <r>
      <rPr>
        <vertAlign val="subscript"/>
        <sz val="10"/>
        <color theme="1"/>
        <rFont val="Verdana"/>
        <family val="2"/>
      </rPr>
      <t>t</t>
    </r>
  </si>
  <si>
    <t xml:space="preserve">Revenue from locational sell actions and physical renomination incentive charges </t>
  </si>
  <si>
    <r>
      <t>RLOC</t>
    </r>
    <r>
      <rPr>
        <vertAlign val="subscript"/>
        <sz val="10"/>
        <color theme="1"/>
        <rFont val="Verdana"/>
        <family val="2"/>
      </rPr>
      <t>t</t>
    </r>
  </si>
  <si>
    <t>Revenue from the sale of Non-obligated Exit Capacity</t>
  </si>
  <si>
    <t>RNOExCt</t>
  </si>
  <si>
    <t xml:space="preserve">Any further revenues that the Authority has directed to include </t>
  </si>
  <si>
    <r>
      <t>RADD</t>
    </r>
    <r>
      <rPr>
        <vertAlign val="subscript"/>
        <sz val="10"/>
        <color theme="1"/>
        <rFont val="Verdana"/>
        <family val="2"/>
      </rPr>
      <t>t</t>
    </r>
  </si>
  <si>
    <r>
      <t>Calculation of constraint management operational costs (CMOpC</t>
    </r>
    <r>
      <rPr>
        <vertAlign val="subscript"/>
        <sz val="10"/>
        <rFont val="Gili"/>
      </rPr>
      <t>t</t>
    </r>
    <r>
      <rPr>
        <sz val="10"/>
        <rFont val="Gili"/>
      </rPr>
      <t>)</t>
    </r>
  </si>
  <si>
    <t>Entry capacity operational CM cost term</t>
  </si>
  <si>
    <r>
      <t>EnCMOpC</t>
    </r>
    <r>
      <rPr>
        <vertAlign val="subscript"/>
        <sz val="10"/>
        <rFont val="Verdana"/>
        <family val="2"/>
      </rPr>
      <t>t</t>
    </r>
  </si>
  <si>
    <t>£m 18/19 prices</t>
  </si>
  <si>
    <t>Exit capacity operational CM cost term</t>
  </si>
  <si>
    <r>
      <t>ExCMOpC</t>
    </r>
    <r>
      <rPr>
        <vertAlign val="subscript"/>
        <sz val="10"/>
        <rFont val="Verdana"/>
        <family val="2"/>
      </rPr>
      <t>t</t>
    </r>
  </si>
  <si>
    <r>
      <t>Calculation of constraint management investment costs (CMInvC</t>
    </r>
    <r>
      <rPr>
        <vertAlign val="subscript"/>
        <sz val="10"/>
        <rFont val="Gili"/>
      </rPr>
      <t>t</t>
    </r>
    <r>
      <rPr>
        <sz val="10"/>
        <rFont val="Gili"/>
      </rPr>
      <t>)</t>
    </r>
  </si>
  <si>
    <t>Entry capacity investment CM cost term</t>
  </si>
  <si>
    <r>
      <t>EnCMInvC</t>
    </r>
    <r>
      <rPr>
        <vertAlign val="subscript"/>
        <sz val="10"/>
        <rFont val="Verdana"/>
        <family val="2"/>
      </rPr>
      <t>t</t>
    </r>
  </si>
  <si>
    <t>Exit capacity investment CM cost term</t>
  </si>
  <si>
    <r>
      <t>ExCMInvC</t>
    </r>
    <r>
      <rPr>
        <vertAlign val="subscript"/>
        <sz val="10"/>
        <rFont val="Verdana"/>
        <family val="2"/>
      </rPr>
      <t>t</t>
    </r>
  </si>
  <si>
    <t>Variation to the Constraint Management target</t>
  </si>
  <si>
    <t>CMOpDTt</t>
  </si>
  <si>
    <t>SO External Incentives, Revenues and Costs (SOIRCt)</t>
  </si>
  <si>
    <t>Operating Margin costs</t>
  </si>
  <si>
    <r>
      <t>OMC</t>
    </r>
    <r>
      <rPr>
        <vertAlign val="subscript"/>
        <sz val="10"/>
        <color theme="1"/>
        <rFont val="Verdana"/>
        <family val="2"/>
      </rPr>
      <t>t</t>
    </r>
  </si>
  <si>
    <t>SpC 5.6</t>
  </si>
  <si>
    <t>linked to 9.1 OM</t>
  </si>
  <si>
    <t>Basic Net Neutrality Amount</t>
  </si>
  <si>
    <t>BasicNet</t>
  </si>
  <si>
    <t>linked to 9.6 res bal data</t>
  </si>
  <si>
    <t>Adjustment Net Neutrality Amount</t>
  </si>
  <si>
    <t>AdjustNet</t>
  </si>
  <si>
    <r>
      <t>Total Daily Incentive Payments (STIP</t>
    </r>
    <r>
      <rPr>
        <b/>
        <vertAlign val="subscript"/>
        <sz val="12"/>
        <color theme="1"/>
        <rFont val="Gili"/>
      </rPr>
      <t>t</t>
    </r>
    <r>
      <rPr>
        <b/>
        <sz val="12"/>
        <color theme="1"/>
        <rFont val="Gili"/>
      </rPr>
      <t>)</t>
    </r>
  </si>
  <si>
    <t>Sum of daily price incentive payment</t>
  </si>
  <si>
    <t>Sum of daily linepack incentive payment</t>
  </si>
  <si>
    <t>Day ahead demand forecasting incentivised average forecast error (DAFIEt)</t>
  </si>
  <si>
    <r>
      <t>DAFIE</t>
    </r>
    <r>
      <rPr>
        <vertAlign val="subscript"/>
        <sz val="10"/>
        <color theme="1"/>
        <rFont val="Verdana"/>
        <family val="2"/>
      </rPr>
      <t>t</t>
    </r>
  </si>
  <si>
    <t>linked to 9.7 DF overview</t>
  </si>
  <si>
    <t>Average Daily Injection Capability for Previous Formula Year</t>
  </si>
  <si>
    <t>AICt</t>
  </si>
  <si>
    <t>linked to 9.8 DF adjustment</t>
  </si>
  <si>
    <t>Demand forecasting short-cycle storage adjustment (DFSAt)</t>
  </si>
  <si>
    <t>DFSAt</t>
  </si>
  <si>
    <t>mcm</t>
  </si>
  <si>
    <t>Aggregate Capability of any relevant Short-Cycle Storage Facilities to have gas injected on Day d</t>
  </si>
  <si>
    <t>mcm/d</t>
  </si>
  <si>
    <t>Venting Emissions Performance (VEPt)</t>
  </si>
  <si>
    <t xml:space="preserve">Venting incentive performance measure </t>
  </si>
  <si>
    <t xml:space="preserve">VIPMt </t>
  </si>
  <si>
    <t>linked from 9.10 ghg</t>
  </si>
  <si>
    <r>
      <t>Non-traded carbon price (NTCP</t>
    </r>
    <r>
      <rPr>
        <b/>
        <vertAlign val="subscript"/>
        <sz val="12"/>
        <color theme="1"/>
        <rFont val="Gili"/>
      </rPr>
      <t>t</t>
    </r>
    <r>
      <rPr>
        <b/>
        <sz val="12"/>
        <color theme="1"/>
        <rFont val="Gili"/>
      </rPr>
      <t>)</t>
    </r>
  </si>
  <si>
    <t>The sum as defined in SpC 5.6.19</t>
  </si>
  <si>
    <t>NTCPt</t>
  </si>
  <si>
    <r>
      <t>Maintenance Change Incentive Revenue (MCIR</t>
    </r>
    <r>
      <rPr>
        <b/>
        <vertAlign val="subscript"/>
        <sz val="10"/>
        <color theme="1"/>
        <rFont val="Gili"/>
      </rPr>
      <t>t</t>
    </r>
    <r>
      <rPr>
        <b/>
        <sz val="10"/>
        <color theme="1"/>
        <rFont val="Gili"/>
      </rPr>
      <t>)</t>
    </r>
  </si>
  <si>
    <t>Maintenance workload in days</t>
  </si>
  <si>
    <t>MW</t>
  </si>
  <si>
    <t>linked from9.12 mtce IR</t>
  </si>
  <si>
    <t>Total of actual Maintenance Change Days</t>
  </si>
  <si>
    <r>
      <t>MCICD</t>
    </r>
    <r>
      <rPr>
        <vertAlign val="subscript"/>
        <sz val="10"/>
        <color theme="1"/>
        <rFont val="Verdana"/>
        <family val="2"/>
      </rPr>
      <t>t</t>
    </r>
  </si>
  <si>
    <t>Days</t>
  </si>
  <si>
    <r>
      <t>Maintenance Days Incentive (Non-RVO) (MDI</t>
    </r>
    <r>
      <rPr>
        <b/>
        <vertAlign val="subscript"/>
        <sz val="10"/>
        <color theme="1"/>
        <rFont val="Gili"/>
      </rPr>
      <t>t</t>
    </r>
    <r>
      <rPr>
        <b/>
        <sz val="10"/>
        <color theme="1"/>
        <rFont val="Gili"/>
      </rPr>
      <t>)</t>
    </r>
  </si>
  <si>
    <t xml:space="preserve">Total Quantity of Customers Impacting Work in Days </t>
  </si>
  <si>
    <r>
      <t>TQM</t>
    </r>
    <r>
      <rPr>
        <vertAlign val="subscript"/>
        <sz val="10"/>
        <color theme="1"/>
        <rFont val="Verdana"/>
        <family val="2"/>
      </rPr>
      <t>t</t>
    </r>
  </si>
  <si>
    <t>Advice Notice Days (non-RVO)</t>
  </si>
  <si>
    <r>
      <t>MDA</t>
    </r>
    <r>
      <rPr>
        <vertAlign val="subscript"/>
        <sz val="10"/>
        <color theme="1"/>
        <rFont val="Verdana"/>
        <family val="2"/>
      </rPr>
      <t>t</t>
    </r>
  </si>
  <si>
    <r>
      <t>Maintenance Days Incentive (RVO) (MDIRV</t>
    </r>
    <r>
      <rPr>
        <b/>
        <vertAlign val="subscript"/>
        <sz val="10"/>
        <color theme="1"/>
        <rFont val="Gili"/>
      </rPr>
      <t>t</t>
    </r>
    <r>
      <rPr>
        <b/>
        <sz val="10"/>
        <color theme="1"/>
        <rFont val="Gili"/>
      </rPr>
      <t>)</t>
    </r>
  </si>
  <si>
    <t>Total Maintenance Plan Days (RVO)</t>
  </si>
  <si>
    <r>
      <t>MDV</t>
    </r>
    <r>
      <rPr>
        <vertAlign val="subscript"/>
        <sz val="10"/>
        <color theme="1"/>
        <rFont val="Verdana"/>
        <family val="2"/>
      </rPr>
      <t>t</t>
    </r>
  </si>
  <si>
    <t>NTS shrinkage costs - gross</t>
  </si>
  <si>
    <t>Shrink</t>
  </si>
  <si>
    <t>linked to shrinkage 9.2</t>
  </si>
  <si>
    <t xml:space="preserve">Less revenues received from 3rd parties  </t>
  </si>
  <si>
    <t>ShrinkInc</t>
  </si>
  <si>
    <t>Compressor electricity costs</t>
  </si>
  <si>
    <t>ECCt</t>
  </si>
  <si>
    <t>End of Sheet</t>
  </si>
  <si>
    <t>Spare1</t>
  </si>
  <si>
    <t>Spare2</t>
  </si>
  <si>
    <t>Spare3</t>
  </si>
  <si>
    <t>Spare4</t>
  </si>
  <si>
    <t>Spare5</t>
  </si>
  <si>
    <t>Spare6</t>
  </si>
  <si>
    <t>Spare7</t>
  </si>
  <si>
    <t>Spare8</t>
  </si>
  <si>
    <t>Spare9</t>
  </si>
  <si>
    <t>Spare10</t>
  </si>
  <si>
    <t>Spare11</t>
  </si>
  <si>
    <t>Unit</t>
  </si>
  <si>
    <t>Asset Health - Costs</t>
  </si>
  <si>
    <t>Non-load</t>
  </si>
  <si>
    <t>£m</t>
  </si>
  <si>
    <t>Asset Health - Workload</t>
  </si>
  <si>
    <t>No</t>
  </si>
  <si>
    <t>TO ActualTotex</t>
  </si>
  <si>
    <t>2018/19 prices</t>
  </si>
  <si>
    <t>Source</t>
  </si>
  <si>
    <t>Cap</t>
  </si>
  <si>
    <t>Transmission Owner</t>
  </si>
  <si>
    <t>Actual Totex Baseline</t>
  </si>
  <si>
    <t>6.1 Capex_Summary</t>
  </si>
  <si>
    <t>net</t>
  </si>
  <si>
    <t>Load related</t>
  </si>
  <si>
    <t>Methane detection &amp; quantification</t>
  </si>
  <si>
    <t>Asset health</t>
  </si>
  <si>
    <t>Other non-load</t>
  </si>
  <si>
    <t>Redundant assets</t>
  </si>
  <si>
    <t>Bacton FEED</t>
  </si>
  <si>
    <t>Kings Lynn Subsidence</t>
  </si>
  <si>
    <t>2.3 Resilience &amp; 6.1 Capex_Summary</t>
  </si>
  <si>
    <t>5.1 TO_Indirects</t>
  </si>
  <si>
    <t>5.6 Quarry_Loss</t>
  </si>
  <si>
    <t>5.3 TO_Direct_Opex</t>
  </si>
  <si>
    <t>Direct opex</t>
  </si>
  <si>
    <t>5.7 PSUP_Opex</t>
  </si>
  <si>
    <t>8.11 Net_Zero</t>
  </si>
  <si>
    <t>Net zero</t>
  </si>
  <si>
    <t>Net zero UIOLI</t>
  </si>
  <si>
    <t>Actual Totex Uncertainty Mechanism</t>
  </si>
  <si>
    <t>Non-Load related</t>
  </si>
  <si>
    <t>Emissions Compliance</t>
  </si>
  <si>
    <t xml:space="preserve">Wormington </t>
  </si>
  <si>
    <t xml:space="preserve">St Fergus </t>
  </si>
  <si>
    <t xml:space="preserve">Kings Lynn </t>
  </si>
  <si>
    <t>Bacton</t>
  </si>
  <si>
    <t>SO Actual Totex</t>
  </si>
  <si>
    <t>System Operator</t>
  </si>
  <si>
    <t xml:space="preserve">Actual Totex Baseline </t>
  </si>
  <si>
    <t>2.3 Resilience_Interface</t>
  </si>
  <si>
    <t>5.2 SO_Indirects</t>
  </si>
  <si>
    <t>5.4 SO Direct_Opex</t>
  </si>
  <si>
    <t>RIIO-2 FD Allowances (excluding RPEs)</t>
  </si>
  <si>
    <t>Transmission Operator</t>
  </si>
  <si>
    <t>Baseline Allowances</t>
  </si>
  <si>
    <t>Methane Detection &amp; Quantification</t>
  </si>
  <si>
    <t>Business support</t>
  </si>
  <si>
    <t>Uncertainty Mechanism Allowances</t>
  </si>
  <si>
    <t>Resillience</t>
  </si>
  <si>
    <t>Business Support Costs</t>
  </si>
  <si>
    <t>Totex Summary</t>
  </si>
  <si>
    <t>Cost/Vol</t>
  </si>
  <si>
    <t>Actual / Forecast Totex</t>
  </si>
  <si>
    <t>Act/Fcast</t>
  </si>
  <si>
    <t>Allwnce</t>
  </si>
  <si>
    <t>Performance vs Allowance</t>
  </si>
  <si>
    <t>variance</t>
  </si>
  <si>
    <t>Network Operating Costs</t>
  </si>
  <si>
    <t>Forecast Totex</t>
  </si>
  <si>
    <t>Forecast Baseline Totex</t>
  </si>
  <si>
    <t>Forecast</t>
  </si>
  <si>
    <t>cost</t>
  </si>
  <si>
    <t>linked to Capex project forecasts</t>
  </si>
  <si>
    <t>Bacton Site Redevelopment</t>
  </si>
  <si>
    <t>Non-operational Capex</t>
  </si>
  <si>
    <t>Closely Associated indirects</t>
  </si>
  <si>
    <t>Other Indirect</t>
  </si>
  <si>
    <t>Inspections and planned maintenance</t>
  </si>
  <si>
    <t>Other network operating costs</t>
  </si>
  <si>
    <t>Forecast Uncertainty mechanism totex</t>
  </si>
  <si>
    <t>Other indirect</t>
  </si>
  <si>
    <t>Price Control Deliverables</t>
  </si>
  <si>
    <t>Delivery Status</t>
  </si>
  <si>
    <t>Baseline PCD Allowances</t>
  </si>
  <si>
    <t>PSUP new sites</t>
  </si>
  <si>
    <t>Uncertainty Mechanism PCDs</t>
  </si>
  <si>
    <t>PCFM Inputs Summary</t>
  </si>
  <si>
    <t>Variant allowances</t>
  </si>
  <si>
    <t>Baseline Allowed NARM Expenditure</t>
  </si>
  <si>
    <t>SpC 3.1</t>
  </si>
  <si>
    <r>
      <t>NARM</t>
    </r>
    <r>
      <rPr>
        <vertAlign val="subscript"/>
        <sz val="10"/>
        <color theme="1"/>
        <rFont val="Verdana"/>
        <family val="2"/>
      </rPr>
      <t>t</t>
    </r>
  </si>
  <si>
    <t>Physical security Price Control Deliverable</t>
  </si>
  <si>
    <t>SpC 3.4</t>
  </si>
  <si>
    <r>
      <t>PSUP</t>
    </r>
    <r>
      <rPr>
        <vertAlign val="subscript"/>
        <sz val="10"/>
        <color theme="1"/>
        <rFont val="Verdana"/>
        <family val="2"/>
      </rPr>
      <t>t</t>
    </r>
  </si>
  <si>
    <t>Bacton terminal site redevelopment Price Control Deliverable</t>
  </si>
  <si>
    <t>SpC 3.10</t>
  </si>
  <si>
    <r>
      <t>BTR</t>
    </r>
    <r>
      <rPr>
        <vertAlign val="subscript"/>
        <sz val="10"/>
        <color theme="1"/>
        <rFont val="Verdana"/>
        <family val="2"/>
      </rPr>
      <t>t</t>
    </r>
  </si>
  <si>
    <t>King's Lynn subsidence Price Control Deliverable</t>
  </si>
  <si>
    <t>SpC 3.12</t>
  </si>
  <si>
    <r>
      <t>KLS</t>
    </r>
    <r>
      <rPr>
        <vertAlign val="subscript"/>
        <sz val="10"/>
        <color theme="1"/>
        <rFont val="Verdana"/>
        <family val="2"/>
      </rPr>
      <t>t</t>
    </r>
  </si>
  <si>
    <t>Asset health - non lead assets Price Control Deliverable</t>
  </si>
  <si>
    <t>SpC 3.15</t>
  </si>
  <si>
    <r>
      <t>NLA</t>
    </r>
    <r>
      <rPr>
        <vertAlign val="subscript"/>
        <sz val="10"/>
        <color theme="1"/>
        <rFont val="Verdana"/>
        <family val="2"/>
      </rPr>
      <t>t</t>
    </r>
  </si>
  <si>
    <t>Compressor emissions Price Control Deliverable</t>
  </si>
  <si>
    <t>SpC 3.11</t>
  </si>
  <si>
    <r>
      <t>CEP</t>
    </r>
    <r>
      <rPr>
        <vertAlign val="subscript"/>
        <sz val="10"/>
        <color theme="1"/>
        <rFont val="Verdana"/>
        <family val="2"/>
      </rPr>
      <t>t</t>
    </r>
  </si>
  <si>
    <t>Redundant Assets Price Control Deliverable</t>
  </si>
  <si>
    <t>SpC 3.16</t>
  </si>
  <si>
    <r>
      <t>RA</t>
    </r>
    <r>
      <rPr>
        <vertAlign val="subscript"/>
        <sz val="10"/>
        <color theme="1"/>
        <rFont val="Verdana"/>
        <family val="2"/>
      </rPr>
      <t>t</t>
    </r>
  </si>
  <si>
    <t>Funded incremental obligated capacity Price Control Deliverable</t>
  </si>
  <si>
    <t>SpC 3.13</t>
  </si>
  <si>
    <r>
      <t>FIOC</t>
    </r>
    <r>
      <rPr>
        <vertAlign val="subscript"/>
        <sz val="10"/>
        <color theme="1"/>
        <rFont val="Verdana"/>
        <family val="2"/>
      </rPr>
      <t>t</t>
    </r>
  </si>
  <si>
    <t>Cyber Resilience OT Baseline</t>
  </si>
  <si>
    <t>SpC 3.2</t>
  </si>
  <si>
    <r>
      <t>CROT</t>
    </r>
    <r>
      <rPr>
        <vertAlign val="subscript"/>
        <sz val="10"/>
        <color theme="1"/>
        <rFont val="Verdana"/>
        <family val="2"/>
      </rPr>
      <t>t</t>
    </r>
  </si>
  <si>
    <t>Cyber Resilience IT Baseline</t>
  </si>
  <si>
    <t>SpC 3.3</t>
  </si>
  <si>
    <r>
      <t>CRIT</t>
    </r>
    <r>
      <rPr>
        <vertAlign val="subscript"/>
        <sz val="10"/>
        <color theme="1"/>
        <rFont val="Verdana"/>
        <family val="2"/>
      </rPr>
      <t>t</t>
    </r>
  </si>
  <si>
    <t>Net Zero And Re-opener Development Fund use it or lose it allowance</t>
  </si>
  <si>
    <t>SpC 3.5</t>
  </si>
  <si>
    <r>
      <t>RDF</t>
    </r>
    <r>
      <rPr>
        <vertAlign val="subscript"/>
        <sz val="10"/>
        <color theme="1"/>
        <rFont val="Verdana"/>
        <family val="2"/>
      </rPr>
      <t>t</t>
    </r>
  </si>
  <si>
    <t>Spare PCD 1</t>
  </si>
  <si>
    <t>-</t>
  </si>
  <si>
    <t>Spare PCD 2</t>
  </si>
  <si>
    <t>Spare PCD 3</t>
  </si>
  <si>
    <t>NARM Asset Health Re-opener</t>
  </si>
  <si>
    <r>
      <t>NARMAH</t>
    </r>
    <r>
      <rPr>
        <vertAlign val="subscript"/>
        <sz val="10"/>
        <color theme="1"/>
        <rFont val="Verdana"/>
        <family val="2"/>
      </rPr>
      <t>t</t>
    </r>
  </si>
  <si>
    <t>UM</t>
  </si>
  <si>
    <t>Non-operational IT Capex Re-opener</t>
  </si>
  <si>
    <t>SpC 3.7</t>
  </si>
  <si>
    <r>
      <t>NOITRE</t>
    </r>
    <r>
      <rPr>
        <vertAlign val="subscript"/>
        <sz val="10"/>
        <color theme="1"/>
        <rFont val="Verdana"/>
        <family val="2"/>
      </rPr>
      <t>t</t>
    </r>
  </si>
  <si>
    <t>Coordinated adjustment mechanism Re-opener</t>
  </si>
  <si>
    <t>SpC 3.8</t>
  </si>
  <si>
    <r>
      <t>CAM</t>
    </r>
    <r>
      <rPr>
        <vertAlign val="subscript"/>
        <sz val="10"/>
        <color theme="1"/>
        <rFont val="Verdana"/>
        <family val="2"/>
      </rPr>
      <t>t</t>
    </r>
  </si>
  <si>
    <t>Net zero Re-opener</t>
  </si>
  <si>
    <t>SpC 3.6</t>
  </si>
  <si>
    <r>
      <t>NZ</t>
    </r>
    <r>
      <rPr>
        <vertAlign val="subscript"/>
        <sz val="10"/>
        <color theme="1"/>
        <rFont val="Verdana"/>
        <family val="2"/>
      </rPr>
      <t>t</t>
    </r>
  </si>
  <si>
    <t>Asset health Re-opener</t>
  </si>
  <si>
    <t>SpC 3.14</t>
  </si>
  <si>
    <r>
      <t>AH</t>
    </r>
    <r>
      <rPr>
        <vertAlign val="subscript"/>
        <sz val="10"/>
        <color theme="1"/>
        <rFont val="Verdana"/>
        <family val="2"/>
      </rPr>
      <t>t</t>
    </r>
  </si>
  <si>
    <t>Asset health – non lead assets Re-opener</t>
  </si>
  <si>
    <r>
      <t>NLAAH</t>
    </r>
    <r>
      <rPr>
        <vertAlign val="subscript"/>
        <sz val="10"/>
        <color theme="1"/>
        <rFont val="Verdana"/>
        <family val="2"/>
      </rPr>
      <t>t</t>
    </r>
  </si>
  <si>
    <t>Uncertain Costs Re-opener</t>
  </si>
  <si>
    <t>SpC 3.17</t>
  </si>
  <si>
    <r>
      <t>QL</t>
    </r>
    <r>
      <rPr>
        <vertAlign val="subscript"/>
        <sz val="10"/>
        <color theme="1"/>
        <rFont val="Verdana"/>
        <family val="2"/>
      </rPr>
      <t>t</t>
    </r>
    <r>
      <rPr>
        <sz val="11"/>
        <color theme="1"/>
        <rFont val="Calibri"/>
        <family val="2"/>
        <scheme val="minor"/>
      </rPr>
      <t xml:space="preserve"> and PD</t>
    </r>
    <r>
      <rPr>
        <vertAlign val="subscript"/>
        <sz val="10"/>
        <color theme="1"/>
        <rFont val="Verdana"/>
        <family val="2"/>
      </rPr>
      <t>t</t>
    </r>
  </si>
  <si>
    <t>Net Zero Pre-construction Work and Small Net Zero Projects Re-opener</t>
  </si>
  <si>
    <t>SpC 3.9</t>
  </si>
  <si>
    <r>
      <t>NZP</t>
    </r>
    <r>
      <rPr>
        <vertAlign val="subscript"/>
        <sz val="10"/>
        <color theme="1"/>
        <rFont val="Verdana"/>
        <family val="2"/>
      </rPr>
      <t>t</t>
    </r>
  </si>
  <si>
    <t>Bacton terminal site redevelopment Re-Opener</t>
  </si>
  <si>
    <r>
      <t>BTRE</t>
    </r>
    <r>
      <rPr>
        <vertAlign val="subscript"/>
        <sz val="10"/>
        <color theme="1"/>
        <rFont val="Verdana"/>
        <family val="2"/>
      </rPr>
      <t>t</t>
    </r>
  </si>
  <si>
    <t>Physical Security Re-Opener</t>
  </si>
  <si>
    <r>
      <t>PSUPRE</t>
    </r>
    <r>
      <rPr>
        <vertAlign val="subscript"/>
        <sz val="10"/>
        <color theme="1"/>
        <rFont val="Verdana"/>
        <family val="2"/>
      </rPr>
      <t>t</t>
    </r>
  </si>
  <si>
    <t>Compressor emissions Re-Opener</t>
  </si>
  <si>
    <r>
      <t>CEPRE</t>
    </r>
    <r>
      <rPr>
        <vertAlign val="subscript"/>
        <sz val="10"/>
        <color theme="1"/>
        <rFont val="Verdana"/>
        <family val="2"/>
      </rPr>
      <t>t</t>
    </r>
  </si>
  <si>
    <t>Cyber Resilience OT non-baseline</t>
  </si>
  <si>
    <r>
      <t>CROTRE</t>
    </r>
    <r>
      <rPr>
        <vertAlign val="subscript"/>
        <sz val="10"/>
        <color theme="1"/>
        <rFont val="Verdana"/>
        <family val="2"/>
      </rPr>
      <t>t</t>
    </r>
  </si>
  <si>
    <t>Cyber Resilience IT non-baseline</t>
  </si>
  <si>
    <r>
      <t>CRITRE</t>
    </r>
    <r>
      <rPr>
        <vertAlign val="subscript"/>
        <sz val="10"/>
        <color theme="1"/>
        <rFont val="Verdana"/>
        <family val="2"/>
      </rPr>
      <t>t</t>
    </r>
  </si>
  <si>
    <t>King's Lynn subsidence Re-Opener</t>
  </si>
  <si>
    <r>
      <t>KLSRE</t>
    </r>
    <r>
      <rPr>
        <vertAlign val="subscript"/>
        <sz val="10"/>
        <color theme="1"/>
        <rFont val="Verdana"/>
        <family val="2"/>
      </rPr>
      <t>t</t>
    </r>
  </si>
  <si>
    <t>Funded incremental obligated capacity Re-Opener</t>
  </si>
  <si>
    <r>
      <t>FIOCRE</t>
    </r>
    <r>
      <rPr>
        <vertAlign val="subscript"/>
        <sz val="10"/>
        <color theme="1"/>
        <rFont val="Verdana"/>
        <family val="2"/>
      </rPr>
      <t>t</t>
    </r>
  </si>
  <si>
    <t>Opex Escalator</t>
  </si>
  <si>
    <t>SpC 3.18</t>
  </si>
  <si>
    <r>
      <t>OE</t>
    </r>
    <r>
      <rPr>
        <vertAlign val="subscript"/>
        <sz val="10"/>
        <color theme="1"/>
        <rFont val="Verdana"/>
        <family val="2"/>
      </rPr>
      <t>t</t>
    </r>
  </si>
  <si>
    <t>Spare UM 1</t>
  </si>
  <si>
    <t>Spare UM 2</t>
  </si>
  <si>
    <t>Spare UM 3</t>
  </si>
  <si>
    <t>Actual Totex</t>
  </si>
  <si>
    <t>Capitalisation rate 1:</t>
  </si>
  <si>
    <t>Capitalisation rate 2:</t>
  </si>
  <si>
    <t>Pass-through Costs (PTt)</t>
  </si>
  <si>
    <r>
      <t>LF</t>
    </r>
    <r>
      <rPr>
        <vertAlign val="subscript"/>
        <sz val="10"/>
        <color theme="1"/>
        <rFont val="Verdana"/>
        <family val="2"/>
      </rPr>
      <t>t</t>
    </r>
  </si>
  <si>
    <r>
      <t>RB</t>
    </r>
    <r>
      <rPr>
        <vertAlign val="subscript"/>
        <sz val="10"/>
        <color theme="1"/>
        <rFont val="Verdana"/>
        <family val="2"/>
      </rPr>
      <t>t</t>
    </r>
  </si>
  <si>
    <r>
      <t>EDE</t>
    </r>
    <r>
      <rPr>
        <vertAlign val="subscript"/>
        <sz val="10"/>
        <color theme="1"/>
        <rFont val="Verdana"/>
        <family val="2"/>
      </rPr>
      <t>t</t>
    </r>
  </si>
  <si>
    <r>
      <t>OPTC</t>
    </r>
    <r>
      <rPr>
        <vertAlign val="subscript"/>
        <sz val="10"/>
        <color theme="1"/>
        <rFont val="Verdana"/>
        <family val="2"/>
      </rPr>
      <t>t</t>
    </r>
  </si>
  <si>
    <r>
      <t>PTV</t>
    </r>
    <r>
      <rPr>
        <vertAlign val="subscript"/>
        <sz val="10"/>
        <color theme="1"/>
        <rFont val="Verdana"/>
        <family val="2"/>
      </rPr>
      <t>t</t>
    </r>
  </si>
  <si>
    <t>Gas conveyed to Independent Systems</t>
  </si>
  <si>
    <r>
      <t>IS</t>
    </r>
    <r>
      <rPr>
        <vertAlign val="subscript"/>
        <sz val="10"/>
        <color theme="1"/>
        <rFont val="Verdana"/>
        <family val="2"/>
      </rPr>
      <t>t</t>
    </r>
  </si>
  <si>
    <t>Hy-Net</t>
  </si>
  <si>
    <r>
      <t>Hy</t>
    </r>
    <r>
      <rPr>
        <vertAlign val="subscript"/>
        <sz val="10"/>
        <color theme="1"/>
        <rFont val="Verdana"/>
        <family val="2"/>
      </rPr>
      <t>t</t>
    </r>
  </si>
  <si>
    <r>
      <t>NZPS</t>
    </r>
    <r>
      <rPr>
        <vertAlign val="subscript"/>
        <sz val="10"/>
        <color theme="1"/>
        <rFont val="Verdana"/>
        <family val="2"/>
      </rPr>
      <t>t</t>
    </r>
  </si>
  <si>
    <t>Incentive Revenue</t>
  </si>
  <si>
    <t>SpC 4.2</t>
  </si>
  <si>
    <r>
      <t>CSI</t>
    </r>
    <r>
      <rPr>
        <vertAlign val="subscript"/>
        <sz val="10"/>
        <color theme="1"/>
        <rFont val="Verdana"/>
        <family val="2"/>
      </rPr>
      <t>t</t>
    </r>
  </si>
  <si>
    <t>SpC 4.3</t>
  </si>
  <si>
    <r>
      <t>ESI</t>
    </r>
    <r>
      <rPr>
        <vertAlign val="subscript"/>
        <sz val="10"/>
        <color theme="1"/>
        <rFont val="Verdana"/>
        <family val="2"/>
      </rPr>
      <t>t</t>
    </r>
  </si>
  <si>
    <t>Other revenue allowances</t>
  </si>
  <si>
    <t xml:space="preserve">RIIO-2 Network Innovation Allowance
</t>
  </si>
  <si>
    <r>
      <t>NIA</t>
    </r>
    <r>
      <rPr>
        <vertAlign val="subscript"/>
        <sz val="10"/>
        <color theme="1"/>
        <rFont val="Verdana"/>
        <family val="2"/>
      </rPr>
      <t>t</t>
    </r>
  </si>
  <si>
    <t xml:space="preserve">Carry-over Network Innovation Allowance </t>
  </si>
  <si>
    <r>
      <t>CNIA</t>
    </r>
    <r>
      <rPr>
        <vertAlign val="subscript"/>
        <sz val="10"/>
        <color theme="1"/>
        <rFont val="Verdana"/>
        <family val="2"/>
      </rPr>
      <t>t</t>
    </r>
  </si>
  <si>
    <t>Strategic Innovation Fund</t>
  </si>
  <si>
    <t>SpC 5.7</t>
  </si>
  <si>
    <r>
      <t>SIFF</t>
    </r>
    <r>
      <rPr>
        <vertAlign val="subscript"/>
        <sz val="10"/>
        <color theme="1"/>
        <rFont val="Verdana"/>
        <family val="2"/>
      </rPr>
      <t>t</t>
    </r>
  </si>
  <si>
    <t>Finance Inputs</t>
  </si>
  <si>
    <t>Totex percentage allocation to Tax pools</t>
  </si>
  <si>
    <t>Totex allocation to "General" tax pool</t>
  </si>
  <si>
    <r>
      <t>ARGP</t>
    </r>
    <r>
      <rPr>
        <vertAlign val="subscript"/>
        <sz val="10"/>
        <color theme="1"/>
        <rFont val="Verdana"/>
        <family val="2"/>
      </rPr>
      <t>t</t>
    </r>
  </si>
  <si>
    <t>Totex allocation to "Special Rate" tax pool</t>
  </si>
  <si>
    <r>
      <t>ARSR</t>
    </r>
    <r>
      <rPr>
        <vertAlign val="subscript"/>
        <sz val="10"/>
        <color theme="1"/>
        <rFont val="Verdana"/>
        <family val="2"/>
      </rPr>
      <t>t</t>
    </r>
  </si>
  <si>
    <t>Totex allocation to "Structures and Buildings" tax pool</t>
  </si>
  <si>
    <r>
      <t>ARSB</t>
    </r>
    <r>
      <rPr>
        <vertAlign val="subscript"/>
        <sz val="10"/>
        <color theme="1"/>
        <rFont val="Verdana"/>
        <family val="2"/>
      </rPr>
      <t>t</t>
    </r>
  </si>
  <si>
    <t>Totex allocation to "Deferred Revenue" tax pool</t>
  </si>
  <si>
    <r>
      <t>ARDR</t>
    </r>
    <r>
      <rPr>
        <vertAlign val="subscript"/>
        <sz val="10"/>
        <color theme="1"/>
        <rFont val="Verdana"/>
        <family val="2"/>
      </rPr>
      <t>t</t>
    </r>
  </si>
  <si>
    <t>Totex allocation to "Revenue" tax pool</t>
  </si>
  <si>
    <r>
      <t>ARR</t>
    </r>
    <r>
      <rPr>
        <vertAlign val="subscript"/>
        <sz val="10"/>
        <color theme="1"/>
        <rFont val="Verdana"/>
        <family val="2"/>
      </rPr>
      <t>t</t>
    </r>
  </si>
  <si>
    <t>Totex allocation to "Non Qualifying" tax pool</t>
  </si>
  <si>
    <r>
      <t>ARNQ</t>
    </r>
    <r>
      <rPr>
        <vertAlign val="subscript"/>
        <sz val="10"/>
        <color theme="1"/>
        <rFont val="Verdana"/>
        <family val="2"/>
      </rPr>
      <t>t</t>
    </r>
  </si>
  <si>
    <t>Directly remunerated services</t>
  </si>
  <si>
    <t>Directly remunerated services revenue</t>
  </si>
  <si>
    <r>
      <t>DRSR</t>
    </r>
    <r>
      <rPr>
        <vertAlign val="subscript"/>
        <sz val="10"/>
        <color theme="1"/>
        <rFont val="Verdana"/>
        <family val="2"/>
      </rPr>
      <t>t</t>
    </r>
  </si>
  <si>
    <t>Recovered Revenue</t>
  </si>
  <si>
    <t>Recovered Revenue billed basis</t>
  </si>
  <si>
    <t>£m nominal</t>
  </si>
  <si>
    <r>
      <t>BRR</t>
    </r>
    <r>
      <rPr>
        <vertAlign val="subscript"/>
        <sz val="10"/>
        <color theme="1"/>
        <rFont val="Verdana"/>
        <family val="2"/>
      </rPr>
      <t>t</t>
    </r>
  </si>
  <si>
    <r>
      <t>BD</t>
    </r>
    <r>
      <rPr>
        <vertAlign val="subscript"/>
        <sz val="10"/>
        <color theme="1"/>
        <rFont val="Verdana"/>
        <family val="2"/>
      </rPr>
      <t>t</t>
    </r>
  </si>
  <si>
    <r>
      <t>RR</t>
    </r>
    <r>
      <rPr>
        <vertAlign val="subscript"/>
        <sz val="10"/>
        <color theme="1"/>
        <rFont val="Verdana"/>
        <family val="2"/>
      </rPr>
      <t>t</t>
    </r>
  </si>
  <si>
    <t>SO PCFM Inputs Summary</t>
  </si>
  <si>
    <t>Cyber resilience OT Baseline</t>
  </si>
  <si>
    <r>
      <t>CRITRE</t>
    </r>
    <r>
      <rPr>
        <vertAlign val="subscript"/>
        <sz val="10"/>
        <rFont val="Verdana"/>
        <family val="2"/>
      </rPr>
      <t>t</t>
    </r>
  </si>
  <si>
    <t>Net Zero Re-opener</t>
  </si>
  <si>
    <r>
      <t>NZ</t>
    </r>
    <r>
      <rPr>
        <vertAlign val="subscript"/>
        <sz val="10"/>
        <rFont val="Verdana"/>
        <family val="2"/>
      </rPr>
      <t>t</t>
    </r>
  </si>
  <si>
    <t>Funded incremental obligated capacity Re-opener</t>
  </si>
  <si>
    <r>
      <t>FIOCRE</t>
    </r>
    <r>
      <rPr>
        <vertAlign val="subscript"/>
        <sz val="10"/>
        <rFont val="Verdana"/>
        <family val="2"/>
      </rPr>
      <t>t</t>
    </r>
  </si>
  <si>
    <t xml:space="preserve">Non-operational IT Capex Re-opener </t>
  </si>
  <si>
    <r>
      <t>NOITRE</t>
    </r>
    <r>
      <rPr>
        <vertAlign val="subscript"/>
        <sz val="10"/>
        <rFont val="Verdana"/>
        <family val="2"/>
      </rPr>
      <t>t</t>
    </r>
  </si>
  <si>
    <r>
      <t>CDSP</t>
    </r>
    <r>
      <rPr>
        <vertAlign val="subscript"/>
        <sz val="10"/>
        <color theme="1"/>
        <rFont val="Verdana"/>
        <family val="2"/>
      </rPr>
      <t>t</t>
    </r>
  </si>
  <si>
    <r>
      <t>SOEDE</t>
    </r>
    <r>
      <rPr>
        <vertAlign val="subscript"/>
        <sz val="10"/>
        <color theme="1"/>
        <rFont val="Verdana"/>
        <family val="2"/>
      </rPr>
      <t>t</t>
    </r>
  </si>
  <si>
    <t>Constraint management incentive revenue</t>
  </si>
  <si>
    <r>
      <t>CMIR</t>
    </r>
    <r>
      <rPr>
        <vertAlign val="subscript"/>
        <sz val="10"/>
        <color theme="1"/>
        <rFont val="Verdana"/>
        <family val="2"/>
      </rPr>
      <t>t</t>
    </r>
  </si>
  <si>
    <t>Revenue from accelerated release of incr. obl. entry capacity</t>
  </si>
  <si>
    <t>Exit capacity buyback cost which users are liable to reimbourse</t>
  </si>
  <si>
    <t>Revenue for net residual balancing costs</t>
  </si>
  <si>
    <r>
      <t>RBC</t>
    </r>
    <r>
      <rPr>
        <vertAlign val="subscript"/>
        <sz val="10"/>
        <rFont val="Verdana"/>
        <family val="2"/>
      </rPr>
      <t>t</t>
    </r>
  </si>
  <si>
    <t>Total costs for procurement of operating margin services</t>
  </si>
  <si>
    <r>
      <t>OMC</t>
    </r>
    <r>
      <rPr>
        <vertAlign val="subscript"/>
        <sz val="10"/>
        <rFont val="Verdana"/>
        <family val="2"/>
      </rPr>
      <t>t</t>
    </r>
  </si>
  <si>
    <t>System costs</t>
  </si>
  <si>
    <r>
      <t>SC</t>
    </r>
    <r>
      <rPr>
        <vertAlign val="subscript"/>
        <sz val="10"/>
        <rFont val="Verdana"/>
        <family val="2"/>
      </rPr>
      <t>t</t>
    </r>
  </si>
  <si>
    <t xml:space="preserve">Residual balancing incentive </t>
  </si>
  <si>
    <r>
      <t>RBIR</t>
    </r>
    <r>
      <rPr>
        <vertAlign val="subscript"/>
        <sz val="10"/>
        <color theme="1"/>
        <rFont val="Verdana"/>
        <family val="2"/>
      </rPr>
      <t>t</t>
    </r>
  </si>
  <si>
    <t xml:space="preserve">Quality of demand forecasting incentive </t>
  </si>
  <si>
    <r>
      <t>QDAIR</t>
    </r>
    <r>
      <rPr>
        <vertAlign val="subscript"/>
        <sz val="10"/>
        <color theme="1"/>
        <rFont val="Verdana"/>
        <family val="2"/>
      </rPr>
      <t>t</t>
    </r>
  </si>
  <si>
    <t>Greenhouse gas emissions incentive</t>
  </si>
  <si>
    <r>
      <t>GHGIR</t>
    </r>
    <r>
      <rPr>
        <vertAlign val="subscript"/>
        <sz val="10"/>
        <color theme="1"/>
        <rFont val="Verdana"/>
        <family val="2"/>
      </rPr>
      <t>t</t>
    </r>
  </si>
  <si>
    <t xml:space="preserve">Maintenance incentive </t>
  </si>
  <si>
    <r>
      <t>MIR</t>
    </r>
    <r>
      <rPr>
        <vertAlign val="subscript"/>
        <sz val="10"/>
        <color theme="1"/>
        <rFont val="Verdana"/>
        <family val="2"/>
      </rPr>
      <t>t</t>
    </r>
  </si>
  <si>
    <r>
      <t>SOARGP</t>
    </r>
    <r>
      <rPr>
        <vertAlign val="subscript"/>
        <sz val="10"/>
        <color theme="1"/>
        <rFont val="Verdana"/>
        <family val="2"/>
      </rPr>
      <t>t</t>
    </r>
  </si>
  <si>
    <r>
      <t>SOARSR</t>
    </r>
    <r>
      <rPr>
        <vertAlign val="subscript"/>
        <sz val="10"/>
        <color theme="1"/>
        <rFont val="Verdana"/>
        <family val="2"/>
      </rPr>
      <t>t</t>
    </r>
  </si>
  <si>
    <r>
      <t>SOARR</t>
    </r>
    <r>
      <rPr>
        <vertAlign val="subscript"/>
        <sz val="10"/>
        <color theme="1"/>
        <rFont val="Verdana"/>
        <family val="2"/>
      </rPr>
      <t>t</t>
    </r>
  </si>
  <si>
    <r>
      <t>SOARSB</t>
    </r>
    <r>
      <rPr>
        <vertAlign val="subscript"/>
        <sz val="10"/>
        <color theme="1"/>
        <rFont val="Verdana"/>
        <family val="2"/>
      </rPr>
      <t>t</t>
    </r>
  </si>
  <si>
    <t>Totex allocation to "Deferred revenue" tax pool</t>
  </si>
  <si>
    <r>
      <t>SOARDR</t>
    </r>
    <r>
      <rPr>
        <vertAlign val="subscript"/>
        <sz val="10"/>
        <color theme="1"/>
        <rFont val="Verdana"/>
        <family val="2"/>
      </rPr>
      <t>t</t>
    </r>
  </si>
  <si>
    <r>
      <t>SOARNQ</t>
    </r>
    <r>
      <rPr>
        <vertAlign val="subscript"/>
        <sz val="10"/>
        <color theme="1"/>
        <rFont val="Verdana"/>
        <family val="2"/>
      </rPr>
      <t>t</t>
    </r>
  </si>
  <si>
    <r>
      <t>SOBRR</t>
    </r>
    <r>
      <rPr>
        <vertAlign val="subscript"/>
        <sz val="10"/>
        <color theme="1"/>
        <rFont val="Verdana"/>
        <family val="2"/>
      </rPr>
      <t>t</t>
    </r>
  </si>
  <si>
    <r>
      <t>SOBD</t>
    </r>
    <r>
      <rPr>
        <vertAlign val="subscript"/>
        <sz val="10"/>
        <color theme="1"/>
        <rFont val="Verdana"/>
        <family val="2"/>
      </rPr>
      <t>t</t>
    </r>
  </si>
  <si>
    <r>
      <t>SORR</t>
    </r>
    <r>
      <rPr>
        <vertAlign val="subscript"/>
        <sz val="10"/>
        <color theme="1"/>
        <rFont val="Verdana"/>
        <family val="2"/>
      </rPr>
      <t>t</t>
    </r>
  </si>
  <si>
    <t>TO Price Control Deliverables</t>
  </si>
  <si>
    <t>Allowance</t>
  </si>
  <si>
    <r>
      <t>NARMA</t>
    </r>
    <r>
      <rPr>
        <vertAlign val="subscript"/>
        <sz val="10"/>
        <color theme="1"/>
        <rFont val="Verdana"/>
        <family val="2"/>
      </rPr>
      <t>t</t>
    </r>
  </si>
  <si>
    <t>Adjustment</t>
  </si>
  <si>
    <r>
      <t>NARMR</t>
    </r>
    <r>
      <rPr>
        <vertAlign val="subscript"/>
        <sz val="10"/>
        <color theme="1"/>
        <rFont val="Verdana"/>
        <family val="2"/>
      </rPr>
      <t>t</t>
    </r>
  </si>
  <si>
    <t>Value to be forecast by the licensee (or directed by the authority)</t>
  </si>
  <si>
    <r>
      <t>NARM</t>
    </r>
    <r>
      <rPr>
        <b/>
        <vertAlign val="subscript"/>
        <sz val="10"/>
        <color theme="1"/>
        <rFont val="Verdana"/>
        <family val="2"/>
      </rPr>
      <t>t</t>
    </r>
  </si>
  <si>
    <r>
      <t>CROTA</t>
    </r>
    <r>
      <rPr>
        <vertAlign val="subscript"/>
        <sz val="10"/>
        <color theme="1"/>
        <rFont val="Verdana"/>
        <family val="2"/>
      </rPr>
      <t>t</t>
    </r>
  </si>
  <si>
    <r>
      <t>CROTRA</t>
    </r>
    <r>
      <rPr>
        <vertAlign val="subscript"/>
        <sz val="10"/>
        <rFont val="Verdana"/>
        <family val="2"/>
      </rPr>
      <t>t</t>
    </r>
  </si>
  <si>
    <r>
      <t>CROT</t>
    </r>
    <r>
      <rPr>
        <b/>
        <vertAlign val="subscript"/>
        <sz val="10"/>
        <rFont val="Verdana"/>
        <family val="2"/>
      </rPr>
      <t>t</t>
    </r>
  </si>
  <si>
    <t>Cyber resilience IT Baseline</t>
  </si>
  <si>
    <r>
      <t>CRITA</t>
    </r>
    <r>
      <rPr>
        <vertAlign val="subscript"/>
        <sz val="10"/>
        <color theme="1"/>
        <rFont val="Verdana"/>
        <family val="2"/>
      </rPr>
      <t>t</t>
    </r>
  </si>
  <si>
    <r>
      <t>CRITRA</t>
    </r>
    <r>
      <rPr>
        <vertAlign val="subscript"/>
        <sz val="10"/>
        <rFont val="Verdana"/>
        <family val="2"/>
      </rPr>
      <t>t</t>
    </r>
  </si>
  <si>
    <r>
      <t>CRIT</t>
    </r>
    <r>
      <rPr>
        <b/>
        <vertAlign val="subscript"/>
        <sz val="10"/>
        <rFont val="Verdana"/>
        <family val="2"/>
      </rPr>
      <t>t</t>
    </r>
  </si>
  <si>
    <r>
      <t>PSUPA</t>
    </r>
    <r>
      <rPr>
        <vertAlign val="subscript"/>
        <sz val="10"/>
        <rFont val="Verdana"/>
        <family val="2"/>
      </rPr>
      <t>t</t>
    </r>
  </si>
  <si>
    <r>
      <t>PSUPRA</t>
    </r>
    <r>
      <rPr>
        <vertAlign val="subscript"/>
        <sz val="10"/>
        <rFont val="Verdana"/>
        <family val="2"/>
      </rPr>
      <t>t</t>
    </r>
  </si>
  <si>
    <r>
      <t>PSUP</t>
    </r>
    <r>
      <rPr>
        <b/>
        <vertAlign val="subscript"/>
        <sz val="10"/>
        <rFont val="Verdana"/>
        <family val="2"/>
      </rPr>
      <t>t</t>
    </r>
  </si>
  <si>
    <t>Net zero and Re-opener development fund use it or lose it allowance</t>
  </si>
  <si>
    <r>
      <t>RDFA</t>
    </r>
    <r>
      <rPr>
        <vertAlign val="subscript"/>
        <sz val="10"/>
        <rFont val="Verdana"/>
        <family val="2"/>
      </rPr>
      <t>t</t>
    </r>
  </si>
  <si>
    <r>
      <t>RDFR</t>
    </r>
    <r>
      <rPr>
        <vertAlign val="subscript"/>
        <sz val="10"/>
        <rFont val="Verdana"/>
        <family val="2"/>
      </rPr>
      <t>t</t>
    </r>
  </si>
  <si>
    <t>Net Zero And Re-opener Development Fund UIOLI</t>
  </si>
  <si>
    <r>
      <t>RDF</t>
    </r>
    <r>
      <rPr>
        <b/>
        <vertAlign val="subscript"/>
        <sz val="10"/>
        <rFont val="Verdana"/>
        <family val="2"/>
      </rPr>
      <t>t</t>
    </r>
  </si>
  <si>
    <r>
      <t>BTRA</t>
    </r>
    <r>
      <rPr>
        <vertAlign val="subscript"/>
        <sz val="10"/>
        <rFont val="Verdana"/>
        <family val="2"/>
      </rPr>
      <t>t</t>
    </r>
  </si>
  <si>
    <r>
      <t>BTRRA</t>
    </r>
    <r>
      <rPr>
        <vertAlign val="subscript"/>
        <sz val="10"/>
        <rFont val="Verdana"/>
        <family val="2"/>
      </rPr>
      <t>t</t>
    </r>
  </si>
  <si>
    <t>Bacton terminal site redevelopment PCD</t>
  </si>
  <si>
    <r>
      <t>BTR</t>
    </r>
    <r>
      <rPr>
        <b/>
        <vertAlign val="subscript"/>
        <sz val="10"/>
        <rFont val="Verdana"/>
        <family val="2"/>
      </rPr>
      <t>t</t>
    </r>
  </si>
  <si>
    <r>
      <t>CEPA</t>
    </r>
    <r>
      <rPr>
        <vertAlign val="subscript"/>
        <sz val="10"/>
        <rFont val="Verdana"/>
        <family val="2"/>
      </rPr>
      <t>t</t>
    </r>
  </si>
  <si>
    <r>
      <t>CEPRA</t>
    </r>
    <r>
      <rPr>
        <vertAlign val="subscript"/>
        <sz val="10"/>
        <rFont val="Verdana"/>
        <family val="2"/>
      </rPr>
      <t>t</t>
    </r>
  </si>
  <si>
    <r>
      <t>CEP</t>
    </r>
    <r>
      <rPr>
        <b/>
        <vertAlign val="subscript"/>
        <sz val="10"/>
        <rFont val="Verdana"/>
        <family val="2"/>
      </rPr>
      <t>t</t>
    </r>
  </si>
  <si>
    <r>
      <t>KLSA</t>
    </r>
    <r>
      <rPr>
        <vertAlign val="subscript"/>
        <sz val="10"/>
        <rFont val="Verdana"/>
        <family val="2"/>
      </rPr>
      <t>t</t>
    </r>
  </si>
  <si>
    <r>
      <t>KLSRA</t>
    </r>
    <r>
      <rPr>
        <vertAlign val="subscript"/>
        <sz val="10"/>
        <rFont val="Verdana"/>
        <family val="2"/>
      </rPr>
      <t>t</t>
    </r>
  </si>
  <si>
    <r>
      <t>KLS</t>
    </r>
    <r>
      <rPr>
        <b/>
        <vertAlign val="subscript"/>
        <sz val="10"/>
        <rFont val="Verdana"/>
        <family val="2"/>
      </rPr>
      <t>t</t>
    </r>
  </si>
  <si>
    <r>
      <t>FIOCA</t>
    </r>
    <r>
      <rPr>
        <vertAlign val="subscript"/>
        <sz val="10"/>
        <color theme="1"/>
        <rFont val="Verdana"/>
        <family val="2"/>
      </rPr>
      <t>t</t>
    </r>
  </si>
  <si>
    <r>
      <t>FIOCRA</t>
    </r>
    <r>
      <rPr>
        <vertAlign val="subscript"/>
        <sz val="10"/>
        <color theme="1"/>
        <rFont val="Verdana"/>
        <family val="2"/>
      </rPr>
      <t>t</t>
    </r>
  </si>
  <si>
    <t>Funded incremental obligated capacity PCD</t>
  </si>
  <si>
    <r>
      <t>FIOC</t>
    </r>
    <r>
      <rPr>
        <b/>
        <vertAlign val="subscript"/>
        <sz val="10"/>
        <rFont val="Verdana"/>
        <family val="2"/>
      </rPr>
      <t>t</t>
    </r>
  </si>
  <si>
    <r>
      <t>NLAA</t>
    </r>
    <r>
      <rPr>
        <vertAlign val="subscript"/>
        <sz val="10"/>
        <color theme="1"/>
        <rFont val="Verdana"/>
        <family val="2"/>
      </rPr>
      <t>t</t>
    </r>
  </si>
  <si>
    <r>
      <t>NLAR</t>
    </r>
    <r>
      <rPr>
        <vertAlign val="subscript"/>
        <sz val="10"/>
        <color theme="1"/>
        <rFont val="Verdana"/>
        <family val="2"/>
      </rPr>
      <t>t</t>
    </r>
  </si>
  <si>
    <r>
      <t>NLA</t>
    </r>
    <r>
      <rPr>
        <b/>
        <vertAlign val="subscript"/>
        <sz val="10"/>
        <color theme="1"/>
        <rFont val="Verdana"/>
        <family val="2"/>
      </rPr>
      <t>t</t>
    </r>
  </si>
  <si>
    <r>
      <t>RAA</t>
    </r>
    <r>
      <rPr>
        <vertAlign val="subscript"/>
        <sz val="10"/>
        <color theme="1"/>
        <rFont val="Verdana"/>
        <family val="2"/>
      </rPr>
      <t>t</t>
    </r>
  </si>
  <si>
    <r>
      <t>RAR</t>
    </r>
    <r>
      <rPr>
        <vertAlign val="subscript"/>
        <sz val="10"/>
        <color theme="1"/>
        <rFont val="Verdana"/>
        <family val="2"/>
      </rPr>
      <t>t</t>
    </r>
  </si>
  <si>
    <r>
      <t>RA</t>
    </r>
    <r>
      <rPr>
        <b/>
        <vertAlign val="subscript"/>
        <sz val="10"/>
        <rFont val="Verdana"/>
        <family val="2"/>
      </rPr>
      <t>t</t>
    </r>
  </si>
  <si>
    <t>SO Price Control Deliverables</t>
  </si>
  <si>
    <t>TO Re-openers</t>
  </si>
  <si>
    <t>Baseline Allowed NARM Re-opener</t>
  </si>
  <si>
    <r>
      <t>NARMAHO</t>
    </r>
    <r>
      <rPr>
        <vertAlign val="subscript"/>
        <sz val="10"/>
        <color theme="1"/>
        <rFont val="Verdana"/>
        <family val="2"/>
      </rPr>
      <t>t</t>
    </r>
  </si>
  <si>
    <t>Value to be forecast by the licensee in line with the re-opener pipeline log (or directed by the authority)</t>
  </si>
  <si>
    <r>
      <t>NARMAHR</t>
    </r>
    <r>
      <rPr>
        <vertAlign val="subscript"/>
        <sz val="10"/>
        <color theme="1"/>
        <rFont val="Verdana"/>
        <family val="2"/>
      </rPr>
      <t>t</t>
    </r>
  </si>
  <si>
    <r>
      <t>NARMAH</t>
    </r>
    <r>
      <rPr>
        <b/>
        <vertAlign val="subscript"/>
        <sz val="10"/>
        <color theme="1"/>
        <rFont val="Verdana"/>
        <family val="2"/>
      </rPr>
      <t>t</t>
    </r>
  </si>
  <si>
    <r>
      <t>CROTO</t>
    </r>
    <r>
      <rPr>
        <vertAlign val="subscript"/>
        <sz val="12"/>
        <color theme="1"/>
        <rFont val="Verdana"/>
        <family val="2"/>
      </rPr>
      <t>t</t>
    </r>
  </si>
  <si>
    <r>
      <t>CROTRO</t>
    </r>
    <r>
      <rPr>
        <vertAlign val="subscript"/>
        <sz val="10"/>
        <rFont val="Verdana"/>
        <family val="2"/>
      </rPr>
      <t>t</t>
    </r>
  </si>
  <si>
    <r>
      <t>CROTRE</t>
    </r>
    <r>
      <rPr>
        <b/>
        <vertAlign val="subscript"/>
        <sz val="12"/>
        <color theme="1"/>
        <rFont val="Verdana"/>
        <family val="2"/>
      </rPr>
      <t>t</t>
    </r>
  </si>
  <si>
    <r>
      <t>CRITO</t>
    </r>
    <r>
      <rPr>
        <vertAlign val="subscript"/>
        <sz val="12"/>
        <color theme="1"/>
        <rFont val="Verdana"/>
        <family val="2"/>
      </rPr>
      <t>t</t>
    </r>
  </si>
  <si>
    <r>
      <t>CRITRO</t>
    </r>
    <r>
      <rPr>
        <vertAlign val="subscript"/>
        <sz val="10"/>
        <rFont val="Verdana"/>
        <family val="2"/>
      </rPr>
      <t>t</t>
    </r>
  </si>
  <si>
    <r>
      <t>CRITRE</t>
    </r>
    <r>
      <rPr>
        <b/>
        <vertAlign val="subscript"/>
        <sz val="10"/>
        <rFont val="Verdana"/>
        <family val="2"/>
      </rPr>
      <t>t</t>
    </r>
  </si>
  <si>
    <t>Physical Security Re-opener</t>
  </si>
  <si>
    <r>
      <t>PSUPO</t>
    </r>
    <r>
      <rPr>
        <vertAlign val="subscript"/>
        <sz val="10"/>
        <rFont val="Verdana"/>
        <family val="2"/>
      </rPr>
      <t>t</t>
    </r>
  </si>
  <si>
    <r>
      <t>PSUPRO</t>
    </r>
    <r>
      <rPr>
        <vertAlign val="subscript"/>
        <sz val="10"/>
        <rFont val="Verdana"/>
        <family val="2"/>
      </rPr>
      <t>t</t>
    </r>
  </si>
  <si>
    <r>
      <t>PSUPRE</t>
    </r>
    <r>
      <rPr>
        <b/>
        <vertAlign val="subscript"/>
        <sz val="10"/>
        <rFont val="Verdana"/>
        <family val="2"/>
      </rPr>
      <t>t</t>
    </r>
  </si>
  <si>
    <t xml:space="preserve">Net zero Re-opener </t>
  </si>
  <si>
    <r>
      <t>NZO</t>
    </r>
    <r>
      <rPr>
        <vertAlign val="subscript"/>
        <sz val="10"/>
        <rFont val="Verdana"/>
        <family val="2"/>
      </rPr>
      <t>t</t>
    </r>
  </si>
  <si>
    <r>
      <t>NZRO</t>
    </r>
    <r>
      <rPr>
        <vertAlign val="subscript"/>
        <sz val="10"/>
        <rFont val="Verdana"/>
        <family val="2"/>
      </rPr>
      <t>t</t>
    </r>
  </si>
  <si>
    <r>
      <t>NZ</t>
    </r>
    <r>
      <rPr>
        <b/>
        <vertAlign val="subscript"/>
        <sz val="10"/>
        <rFont val="Verdana"/>
        <family val="2"/>
      </rPr>
      <t>t</t>
    </r>
  </si>
  <si>
    <r>
      <t>NOITO</t>
    </r>
    <r>
      <rPr>
        <vertAlign val="subscript"/>
        <sz val="10"/>
        <rFont val="Verdana"/>
        <family val="2"/>
      </rPr>
      <t>t</t>
    </r>
  </si>
  <si>
    <r>
      <t>NOITRO</t>
    </r>
    <r>
      <rPr>
        <vertAlign val="subscript"/>
        <sz val="10"/>
        <rFont val="Verdana"/>
        <family val="2"/>
      </rPr>
      <t>t</t>
    </r>
  </si>
  <si>
    <r>
      <t>NOITRE</t>
    </r>
    <r>
      <rPr>
        <b/>
        <vertAlign val="subscript"/>
        <sz val="10"/>
        <color theme="1"/>
        <rFont val="Verdana"/>
        <family val="2"/>
      </rPr>
      <t>t</t>
    </r>
  </si>
  <si>
    <r>
      <t>CAM</t>
    </r>
    <r>
      <rPr>
        <b/>
        <vertAlign val="subscript"/>
        <sz val="10"/>
        <color theme="1"/>
        <rFont val="Verdana"/>
        <family val="2"/>
      </rPr>
      <t>t</t>
    </r>
  </si>
  <si>
    <r>
      <t>NZP</t>
    </r>
    <r>
      <rPr>
        <b/>
        <vertAlign val="subscript"/>
        <sz val="10"/>
        <color theme="1"/>
        <rFont val="Verdana"/>
        <family val="2"/>
      </rPr>
      <t>t</t>
    </r>
  </si>
  <si>
    <t>Bacton terminal site redevelopment Re-opener</t>
  </si>
  <si>
    <r>
      <t>BTRO</t>
    </r>
    <r>
      <rPr>
        <vertAlign val="subscript"/>
        <sz val="10"/>
        <rFont val="Verdana"/>
        <family val="2"/>
      </rPr>
      <t>t</t>
    </r>
  </si>
  <si>
    <r>
      <t>BTRRO</t>
    </r>
    <r>
      <rPr>
        <vertAlign val="subscript"/>
        <sz val="10"/>
        <rFont val="Verdana"/>
        <family val="2"/>
      </rPr>
      <t>t</t>
    </r>
  </si>
  <si>
    <r>
      <t>BTRE</t>
    </r>
    <r>
      <rPr>
        <b/>
        <vertAlign val="subscript"/>
        <sz val="10"/>
        <rFont val="Verdana"/>
        <family val="2"/>
      </rPr>
      <t>t</t>
    </r>
  </si>
  <si>
    <t>Compressor emissions Re-opener</t>
  </si>
  <si>
    <r>
      <t>CEPO</t>
    </r>
    <r>
      <rPr>
        <vertAlign val="subscript"/>
        <sz val="10"/>
        <rFont val="Verdana"/>
        <family val="2"/>
      </rPr>
      <t>t</t>
    </r>
  </si>
  <si>
    <r>
      <t>CEPRO</t>
    </r>
    <r>
      <rPr>
        <vertAlign val="subscript"/>
        <sz val="10"/>
        <rFont val="Verdana"/>
        <family val="2"/>
      </rPr>
      <t>t</t>
    </r>
  </si>
  <si>
    <r>
      <t>CEPRE</t>
    </r>
    <r>
      <rPr>
        <b/>
        <vertAlign val="subscript"/>
        <sz val="10"/>
        <rFont val="Verdana"/>
        <family val="2"/>
      </rPr>
      <t>t</t>
    </r>
  </si>
  <si>
    <t>King's Lynn subsidence Re-opener</t>
  </si>
  <si>
    <r>
      <t>KLSO</t>
    </r>
    <r>
      <rPr>
        <vertAlign val="subscript"/>
        <sz val="10"/>
        <rFont val="Verdana"/>
        <family val="2"/>
      </rPr>
      <t>t</t>
    </r>
  </si>
  <si>
    <r>
      <t>KLSRO</t>
    </r>
    <r>
      <rPr>
        <vertAlign val="subscript"/>
        <sz val="10"/>
        <rFont val="Verdana"/>
        <family val="2"/>
      </rPr>
      <t>t</t>
    </r>
  </si>
  <si>
    <r>
      <t>KLSRE</t>
    </r>
    <r>
      <rPr>
        <b/>
        <vertAlign val="subscript"/>
        <sz val="10"/>
        <rFont val="Verdana"/>
        <family val="2"/>
      </rPr>
      <t>t</t>
    </r>
  </si>
  <si>
    <r>
      <t>FIOCO</t>
    </r>
    <r>
      <rPr>
        <vertAlign val="subscript"/>
        <sz val="10"/>
        <color theme="1"/>
        <rFont val="Verdana"/>
        <family val="2"/>
      </rPr>
      <t>t</t>
    </r>
  </si>
  <si>
    <r>
      <t>FIOCRO</t>
    </r>
    <r>
      <rPr>
        <vertAlign val="subscript"/>
        <sz val="10"/>
        <color theme="1"/>
        <rFont val="Verdana"/>
        <family val="2"/>
      </rPr>
      <t>t</t>
    </r>
  </si>
  <si>
    <r>
      <t>FIOCRE</t>
    </r>
    <r>
      <rPr>
        <b/>
        <vertAlign val="subscript"/>
        <sz val="10"/>
        <rFont val="Verdana"/>
        <family val="2"/>
      </rPr>
      <t>t</t>
    </r>
  </si>
  <si>
    <r>
      <t>AH</t>
    </r>
    <r>
      <rPr>
        <b/>
        <vertAlign val="subscript"/>
        <sz val="10"/>
        <color theme="1"/>
        <rFont val="Verdana"/>
        <family val="2"/>
      </rPr>
      <t>t</t>
    </r>
  </si>
  <si>
    <r>
      <t>NLAHO</t>
    </r>
    <r>
      <rPr>
        <vertAlign val="subscript"/>
        <sz val="10"/>
        <color theme="1"/>
        <rFont val="Verdana"/>
        <family val="2"/>
      </rPr>
      <t>t</t>
    </r>
  </si>
  <si>
    <r>
      <t>NLAHR</t>
    </r>
    <r>
      <rPr>
        <vertAlign val="subscript"/>
        <sz val="10"/>
        <color theme="1"/>
        <rFont val="Verdana"/>
        <family val="2"/>
      </rPr>
      <t>t</t>
    </r>
  </si>
  <si>
    <t>Asset health - non lead assets Re-opener</t>
  </si>
  <si>
    <r>
      <t>NLAAH</t>
    </r>
    <r>
      <rPr>
        <b/>
        <vertAlign val="subscript"/>
        <sz val="10"/>
        <color theme="1"/>
        <rFont val="Verdana"/>
        <family val="2"/>
      </rPr>
      <t>t</t>
    </r>
  </si>
  <si>
    <r>
      <t>QL</t>
    </r>
    <r>
      <rPr>
        <b/>
        <vertAlign val="subscript"/>
        <sz val="10"/>
        <color theme="1"/>
        <rFont val="Verdana"/>
        <family val="2"/>
      </rPr>
      <t>t</t>
    </r>
    <r>
      <rPr>
        <b/>
        <sz val="10"/>
        <color theme="1"/>
        <rFont val="Verdana"/>
        <family val="2"/>
      </rPr>
      <t xml:space="preserve"> and PD</t>
    </r>
    <r>
      <rPr>
        <b/>
        <vertAlign val="subscript"/>
        <sz val="10"/>
        <color theme="1"/>
        <rFont val="Verdana"/>
        <family val="2"/>
      </rPr>
      <t>t</t>
    </r>
  </si>
  <si>
    <t>SO Re-openers</t>
  </si>
  <si>
    <r>
      <t>CROTO</t>
    </r>
    <r>
      <rPr>
        <vertAlign val="subscript"/>
        <sz val="10"/>
        <color theme="1"/>
        <rFont val="Verdana"/>
        <family val="2"/>
      </rPr>
      <t>t</t>
    </r>
  </si>
  <si>
    <t>Adjustment value to be forecast by the licensee in line with the re-opener pipeline log (or directed by the authority)</t>
  </si>
  <si>
    <r>
      <t>CROTRE</t>
    </r>
    <r>
      <rPr>
        <b/>
        <vertAlign val="subscript"/>
        <sz val="10"/>
        <color theme="1"/>
        <rFont val="Verdana"/>
        <family val="2"/>
      </rPr>
      <t>t</t>
    </r>
  </si>
  <si>
    <r>
      <t>CRITO</t>
    </r>
    <r>
      <rPr>
        <vertAlign val="subscript"/>
        <sz val="10"/>
        <color theme="1"/>
        <rFont val="Verdana"/>
        <family val="2"/>
      </rPr>
      <t>t</t>
    </r>
  </si>
  <si>
    <t xml:space="preserve">Net Zero Re-opener </t>
  </si>
  <si>
    <t>TO Pass through</t>
  </si>
  <si>
    <r>
      <t>PT</t>
    </r>
    <r>
      <rPr>
        <vertAlign val="subscript"/>
        <sz val="10"/>
        <color theme="1"/>
        <rFont val="Verdana"/>
        <family val="2"/>
      </rPr>
      <t>t</t>
    </r>
    <r>
      <rPr>
        <sz val="11"/>
        <color theme="1"/>
        <rFont val="Calibri"/>
        <family val="2"/>
        <scheme val="minor"/>
      </rPr>
      <t>=RB</t>
    </r>
    <r>
      <rPr>
        <vertAlign val="subscript"/>
        <sz val="10"/>
        <color theme="1"/>
        <rFont val="Verdana"/>
        <family val="2"/>
      </rPr>
      <t>t</t>
    </r>
    <r>
      <rPr>
        <sz val="11"/>
        <color theme="1"/>
        <rFont val="Calibri"/>
        <family val="2"/>
        <scheme val="minor"/>
      </rPr>
      <t>+ LF</t>
    </r>
    <r>
      <rPr>
        <vertAlign val="subscript"/>
        <sz val="10"/>
        <color theme="1"/>
        <rFont val="Verdana"/>
        <family val="2"/>
      </rPr>
      <t>t</t>
    </r>
    <r>
      <rPr>
        <sz val="11"/>
        <color theme="1"/>
        <rFont val="Calibri"/>
        <family val="2"/>
        <scheme val="minor"/>
      </rPr>
      <t xml:space="preserve"> + EDE</t>
    </r>
    <r>
      <rPr>
        <vertAlign val="subscript"/>
        <sz val="10"/>
        <color theme="1"/>
        <rFont val="Verdana"/>
        <family val="2"/>
      </rPr>
      <t>t</t>
    </r>
    <r>
      <rPr>
        <sz val="11"/>
        <color theme="1"/>
        <rFont val="Calibri"/>
        <family val="2"/>
        <scheme val="minor"/>
      </rPr>
      <t xml:space="preserve"> + BD</t>
    </r>
    <r>
      <rPr>
        <vertAlign val="subscript"/>
        <sz val="10"/>
        <color theme="1"/>
        <rFont val="Verdana"/>
        <family val="2"/>
      </rPr>
      <t>t</t>
    </r>
    <r>
      <rPr>
        <sz val="11"/>
        <color theme="1"/>
        <rFont val="Calibri"/>
        <family val="2"/>
        <scheme val="minor"/>
      </rPr>
      <t xml:space="preserve"> + OPTC</t>
    </r>
    <r>
      <rPr>
        <vertAlign val="subscript"/>
        <sz val="10"/>
        <color theme="1"/>
        <rFont val="Verdana"/>
        <family val="2"/>
      </rPr>
      <t>t</t>
    </r>
    <r>
      <rPr>
        <sz val="11"/>
        <color theme="1"/>
        <rFont val="Calibri"/>
        <family val="2"/>
        <scheme val="minor"/>
      </rPr>
      <t xml:space="preserve"> + IS</t>
    </r>
    <r>
      <rPr>
        <vertAlign val="subscript"/>
        <sz val="10"/>
        <color theme="1"/>
        <rFont val="Verdana"/>
        <family val="2"/>
      </rPr>
      <t>t</t>
    </r>
    <r>
      <rPr>
        <sz val="11"/>
        <color theme="1"/>
        <rFont val="Calibri"/>
        <family val="2"/>
        <scheme val="minor"/>
      </rPr>
      <t xml:space="preserve"> + PTV</t>
    </r>
    <r>
      <rPr>
        <vertAlign val="subscript"/>
        <sz val="10"/>
        <color theme="1"/>
        <rFont val="Verdana"/>
        <family val="2"/>
      </rPr>
      <t>t</t>
    </r>
    <r>
      <rPr>
        <sz val="11"/>
        <color theme="1"/>
        <rFont val="Calibri"/>
        <family val="2"/>
        <scheme val="minor"/>
      </rPr>
      <t xml:space="preserve"> + Hy</t>
    </r>
    <r>
      <rPr>
        <vertAlign val="subscript"/>
        <sz val="10"/>
        <color theme="1"/>
        <rFont val="Verdana"/>
        <family val="2"/>
      </rPr>
      <t>t</t>
    </r>
    <r>
      <rPr>
        <sz val="11"/>
        <color theme="1"/>
        <rFont val="Calibri"/>
        <family val="2"/>
        <scheme val="minor"/>
      </rPr>
      <t xml:space="preserve"> + NZPS</t>
    </r>
    <r>
      <rPr>
        <vertAlign val="subscript"/>
        <sz val="10"/>
        <color theme="1"/>
        <rFont val="Verdana"/>
        <family val="2"/>
      </rPr>
      <t>t</t>
    </r>
  </si>
  <si>
    <t>Pass-through costs</t>
  </si>
  <si>
    <r>
      <t>LF</t>
    </r>
    <r>
      <rPr>
        <vertAlign val="subscript"/>
        <sz val="10"/>
        <color theme="1"/>
        <rFont val="Gili"/>
      </rPr>
      <t>t</t>
    </r>
  </si>
  <si>
    <r>
      <t>RB</t>
    </r>
    <r>
      <rPr>
        <vertAlign val="subscript"/>
        <sz val="10"/>
        <color theme="1"/>
        <rFont val="Gili"/>
      </rPr>
      <t>t</t>
    </r>
  </si>
  <si>
    <r>
      <t>EDE</t>
    </r>
    <r>
      <rPr>
        <vertAlign val="subscript"/>
        <sz val="10"/>
        <color theme="1"/>
        <rFont val="Gili"/>
      </rPr>
      <t>t</t>
    </r>
  </si>
  <si>
    <r>
      <t>OPTC</t>
    </r>
    <r>
      <rPr>
        <vertAlign val="subscript"/>
        <sz val="10"/>
        <color theme="1"/>
        <rFont val="Gili"/>
      </rPr>
      <t>t</t>
    </r>
  </si>
  <si>
    <r>
      <t>PTV</t>
    </r>
    <r>
      <rPr>
        <vertAlign val="subscript"/>
        <sz val="10"/>
        <color theme="1"/>
        <rFont val="Gili"/>
      </rPr>
      <t>t</t>
    </r>
  </si>
  <si>
    <r>
      <t>IS</t>
    </r>
    <r>
      <rPr>
        <vertAlign val="subscript"/>
        <sz val="10"/>
        <color theme="1"/>
        <rFont val="Gili"/>
      </rPr>
      <t>t</t>
    </r>
  </si>
  <si>
    <r>
      <t>Hy</t>
    </r>
    <r>
      <rPr>
        <vertAlign val="subscript"/>
        <sz val="10"/>
        <color theme="1"/>
        <rFont val="Gili"/>
      </rPr>
      <t>t</t>
    </r>
  </si>
  <si>
    <r>
      <t>BPD</t>
    </r>
    <r>
      <rPr>
        <vertAlign val="subscript"/>
        <sz val="10"/>
        <color theme="1"/>
        <rFont val="Gili"/>
      </rPr>
      <t>t</t>
    </r>
  </si>
  <si>
    <t>BPD value to be provided by the licensee in accordance with licence definition</t>
  </si>
  <si>
    <t>Amount to pay Scotland Gas Networks plc</t>
  </si>
  <si>
    <r>
      <t>ACPS</t>
    </r>
    <r>
      <rPr>
        <vertAlign val="subscript"/>
        <sz val="10"/>
        <color theme="1"/>
        <rFont val="Gili"/>
      </rPr>
      <t>t</t>
    </r>
  </si>
  <si>
    <t>Amount to pay Wales &amp; West Utilities Limited</t>
  </si>
  <si>
    <r>
      <t>ACPW</t>
    </r>
    <r>
      <rPr>
        <vertAlign val="subscript"/>
        <sz val="10"/>
        <color theme="1"/>
        <rFont val="Gili"/>
      </rPr>
      <t>t</t>
    </r>
  </si>
  <si>
    <t>Independent Systems</t>
  </si>
  <si>
    <r>
      <t>IS</t>
    </r>
    <r>
      <rPr>
        <b/>
        <vertAlign val="subscript"/>
        <sz val="10"/>
        <color theme="1"/>
        <rFont val="Gili"/>
      </rPr>
      <t>t</t>
    </r>
  </si>
  <si>
    <t>ACPSt calculation</t>
  </si>
  <si>
    <t>Scotland Gas Networks plc</t>
  </si>
  <si>
    <r>
      <t>SGNACP</t>
    </r>
    <r>
      <rPr>
        <vertAlign val="subscript"/>
        <sz val="10"/>
        <color theme="1"/>
        <rFont val="Gili"/>
      </rPr>
      <t>t</t>
    </r>
  </si>
  <si>
    <t>Forecast price index for year t</t>
  </si>
  <si>
    <r>
      <t>PI</t>
    </r>
    <r>
      <rPr>
        <vertAlign val="subscript"/>
        <sz val="10"/>
        <color theme="1"/>
        <rFont val="Gili"/>
      </rPr>
      <t>t</t>
    </r>
    <r>
      <rPr>
        <sz val="10"/>
        <color theme="1"/>
        <rFont val="Gili"/>
      </rPr>
      <t>*</t>
    </r>
  </si>
  <si>
    <t>Links to the price index calculation in Cost RRP</t>
  </si>
  <si>
    <t>Price index for 2018/19</t>
  </si>
  <si>
    <r>
      <t xml:space="preserve">PI </t>
    </r>
    <r>
      <rPr>
        <vertAlign val="subscript"/>
        <sz val="10"/>
        <color theme="1"/>
        <rFont val="Gili"/>
      </rPr>
      <t>2018/19</t>
    </r>
  </si>
  <si>
    <t>ACPWt calculation</t>
  </si>
  <si>
    <t>Wales &amp; West Utilities Limited</t>
  </si>
  <si>
    <r>
      <t>WWUACP</t>
    </r>
    <r>
      <rPr>
        <vertAlign val="subscript"/>
        <sz val="10"/>
        <color theme="1"/>
        <rFont val="Gili"/>
      </rPr>
      <t>t</t>
    </r>
  </si>
  <si>
    <r>
      <t>CADENT</t>
    </r>
    <r>
      <rPr>
        <vertAlign val="subscript"/>
        <sz val="10"/>
        <color theme="1"/>
        <rFont val="Gili"/>
      </rPr>
      <t>t</t>
    </r>
  </si>
  <si>
    <r>
      <t>ALT</t>
    </r>
    <r>
      <rPr>
        <vertAlign val="subscript"/>
        <sz val="10"/>
        <color theme="1"/>
        <rFont val="Gili"/>
      </rPr>
      <t>t</t>
    </r>
  </si>
  <si>
    <t>Adjustment value to be forecast by the licensee (or directed by the authority)</t>
  </si>
  <si>
    <t>Hynet FEED study costs</t>
  </si>
  <si>
    <r>
      <t>Hy</t>
    </r>
    <r>
      <rPr>
        <b/>
        <vertAlign val="subscript"/>
        <sz val="10"/>
        <color theme="1"/>
        <rFont val="Gili"/>
      </rPr>
      <t>t</t>
    </r>
  </si>
  <si>
    <t>SO Pass through</t>
  </si>
  <si>
    <r>
      <t>UMTERM</t>
    </r>
    <r>
      <rPr>
        <vertAlign val="subscript"/>
        <sz val="10"/>
        <color theme="1"/>
        <rFont val="Verdana"/>
        <family val="2"/>
      </rPr>
      <t>t</t>
    </r>
  </si>
  <si>
    <t xml:space="preserve">Baseline allowance for closely associated indirect opex </t>
  </si>
  <si>
    <t>BCAI</t>
  </si>
  <si>
    <t xml:space="preserve">Baseline allowance for capex </t>
  </si>
  <si>
    <t>BCAPEX</t>
  </si>
  <si>
    <t>Opex escalator</t>
  </si>
  <si>
    <r>
      <t>OE</t>
    </r>
    <r>
      <rPr>
        <b/>
        <vertAlign val="subscript"/>
        <sz val="10"/>
        <color theme="1"/>
        <rFont val="Verdana"/>
        <family val="2"/>
      </rPr>
      <t>t</t>
    </r>
  </si>
  <si>
    <t>UMTERM calculation</t>
  </si>
  <si>
    <r>
      <t>NOIT</t>
    </r>
    <r>
      <rPr>
        <vertAlign val="subscript"/>
        <sz val="10"/>
        <color theme="1"/>
        <rFont val="Verdana"/>
        <family val="2"/>
      </rPr>
      <t>t</t>
    </r>
  </si>
  <si>
    <t>Asset Health Re-opener</t>
  </si>
  <si>
    <r>
      <t>UMTERM</t>
    </r>
    <r>
      <rPr>
        <b/>
        <vertAlign val="subscript"/>
        <sz val="10"/>
        <color theme="1"/>
        <rFont val="Verdana"/>
        <family val="2"/>
      </rPr>
      <t>t</t>
    </r>
  </si>
  <si>
    <t>Output Delivery Incentives (ODIt)</t>
  </si>
  <si>
    <t>Ex-Ante Base Revenue</t>
  </si>
  <si>
    <t>EABR</t>
  </si>
  <si>
    <t>Revenue adjustment factor</t>
  </si>
  <si>
    <r>
      <t>CSAF</t>
    </r>
    <r>
      <rPr>
        <vertAlign val="subscript"/>
        <sz val="10"/>
        <color theme="1"/>
        <rFont val="Verdana"/>
        <family val="2"/>
      </rPr>
      <t>t</t>
    </r>
  </si>
  <si>
    <r>
      <t>CSI</t>
    </r>
    <r>
      <rPr>
        <b/>
        <vertAlign val="subscript"/>
        <sz val="10"/>
        <color theme="1"/>
        <rFont val="Verdana"/>
        <family val="2"/>
      </rPr>
      <t>t</t>
    </r>
  </si>
  <si>
    <r>
      <t>If CSP</t>
    </r>
    <r>
      <rPr>
        <vertAlign val="subscript"/>
        <sz val="10"/>
        <rFont val="Verdana"/>
        <family val="2"/>
      </rPr>
      <t>t</t>
    </r>
    <r>
      <rPr>
        <sz val="10"/>
        <rFont val="Verdana"/>
        <family val="2"/>
      </rPr>
      <t>&gt; CST:</t>
    </r>
  </si>
  <si>
    <r>
      <t>If CSP</t>
    </r>
    <r>
      <rPr>
        <vertAlign val="subscript"/>
        <sz val="12"/>
        <rFont val="Verdana"/>
        <family val="2"/>
      </rPr>
      <t>t</t>
    </r>
    <r>
      <rPr>
        <sz val="12"/>
        <rFont val="Verdana"/>
        <family val="2"/>
      </rPr>
      <t>&lt; CST:</t>
    </r>
  </si>
  <si>
    <r>
      <t>CSAF</t>
    </r>
    <r>
      <rPr>
        <vertAlign val="subscript"/>
        <sz val="10"/>
        <rFont val="Verdana"/>
        <family val="2"/>
      </rPr>
      <t>t</t>
    </r>
    <r>
      <rPr>
        <sz val="10"/>
        <rFont val="Verdana"/>
        <family val="2"/>
      </rPr>
      <t xml:space="preserve"> calculation</t>
    </r>
  </si>
  <si>
    <t>Customer Satisfaction Target</t>
  </si>
  <si>
    <t>CST</t>
  </si>
  <si>
    <t>Score</t>
  </si>
  <si>
    <t>Customer Satisfaction Survey cap</t>
  </si>
  <si>
    <t>CSCAP</t>
  </si>
  <si>
    <t>Customer Satisfaction Survey upside adj</t>
  </si>
  <si>
    <t>CSUPA</t>
  </si>
  <si>
    <t>Customer Satisfaction Survey collar</t>
  </si>
  <si>
    <t>CSCOL</t>
  </si>
  <si>
    <t xml:space="preserve">Customer Satisfaction Survey downside </t>
  </si>
  <si>
    <t>CSDPA</t>
  </si>
  <si>
    <t>Value of the overall average customer satisfaction survey results to be provided by licensee</t>
  </si>
  <si>
    <r>
      <t>CSAF</t>
    </r>
    <r>
      <rPr>
        <vertAlign val="subscript"/>
        <sz val="10"/>
        <rFont val="Verdana"/>
        <family val="2"/>
      </rPr>
      <t>t</t>
    </r>
  </si>
  <si>
    <t>Factor</t>
  </si>
  <si>
    <t xml:space="preserve">Environmental scorecard ODI </t>
  </si>
  <si>
    <t>Main equation</t>
  </si>
  <si>
    <t>𝐸𝑆𝐼𝑡=[𝑂𝑇𝑡+𝐵𝑀𝑡+𝑊𝑅𝑡+𝑂𝑊𝑡+𝑊𝑈𝑡+𝐸𝑉𝑡+𝐸𝐺𝑡]× 𝑇𝐼𝑆</t>
  </si>
  <si>
    <t>Totex Incentive Strength</t>
  </si>
  <si>
    <t>TIS</t>
  </si>
  <si>
    <t>Incentive for operational transport emissions</t>
  </si>
  <si>
    <r>
      <t>OT</t>
    </r>
    <r>
      <rPr>
        <vertAlign val="subscript"/>
        <sz val="10"/>
        <rFont val="Verdana"/>
        <family val="2"/>
      </rPr>
      <t>t</t>
    </r>
  </si>
  <si>
    <t>£m 2018/19 prices</t>
  </si>
  <si>
    <t xml:space="preserve">Incentive for Business Mileage emissions </t>
  </si>
  <si>
    <r>
      <t>BM</t>
    </r>
    <r>
      <rPr>
        <vertAlign val="subscript"/>
        <sz val="10"/>
        <rFont val="Verdana"/>
        <family val="2"/>
      </rPr>
      <t>t</t>
    </r>
  </si>
  <si>
    <t>Incentive for Operational and Office Waste recycling</t>
  </si>
  <si>
    <r>
      <t>WR</t>
    </r>
    <r>
      <rPr>
        <vertAlign val="subscript"/>
        <sz val="10"/>
        <rFont val="Verdana"/>
        <family val="2"/>
      </rPr>
      <t>t</t>
    </r>
  </si>
  <si>
    <t>Incentive for Office Waste reduction</t>
  </si>
  <si>
    <r>
      <t>OW</t>
    </r>
    <r>
      <rPr>
        <vertAlign val="subscript"/>
        <sz val="10"/>
        <rFont val="Verdana"/>
        <family val="2"/>
      </rPr>
      <t>t</t>
    </r>
  </si>
  <si>
    <t>Incentive for Office Water Use reduction</t>
  </si>
  <si>
    <r>
      <t>Wu</t>
    </r>
    <r>
      <rPr>
        <vertAlign val="subscript"/>
        <sz val="10"/>
        <rFont val="Verdana"/>
        <family val="2"/>
      </rPr>
      <t>t</t>
    </r>
  </si>
  <si>
    <t>Incentive for net Environmental Gain</t>
  </si>
  <si>
    <r>
      <t>EG</t>
    </r>
    <r>
      <rPr>
        <vertAlign val="subscript"/>
        <sz val="10"/>
        <rFont val="Verdana"/>
        <family val="2"/>
      </rPr>
      <t>t</t>
    </r>
  </si>
  <si>
    <t>Incentive for change in Environmental Value</t>
  </si>
  <si>
    <r>
      <t>EV</t>
    </r>
    <r>
      <rPr>
        <vertAlign val="subscript"/>
        <sz val="10"/>
        <rFont val="Verdana"/>
        <family val="2"/>
      </rPr>
      <t>t</t>
    </r>
  </si>
  <si>
    <t>Environmental Scorecard Incentive</t>
  </si>
  <si>
    <r>
      <t>ESI</t>
    </r>
    <r>
      <rPr>
        <b/>
        <vertAlign val="subscript"/>
        <sz val="10"/>
        <rFont val="Verdana"/>
        <family val="2"/>
      </rPr>
      <t>t</t>
    </r>
  </si>
  <si>
    <t>For all years of price control period OTt is calculated by:</t>
  </si>
  <si>
    <t xml:space="preserve"> = OTIt, if OTAt =&lt; OTTRt;
 = -OTIt, if OTAt &gt;= OTTPt;
otherwise has the value zero;</t>
  </si>
  <si>
    <t>Operational Transport Emissions Incentive</t>
  </si>
  <si>
    <r>
      <t>OTI</t>
    </r>
    <r>
      <rPr>
        <vertAlign val="subscript"/>
        <sz val="10"/>
        <rFont val="Verdana"/>
        <family val="2"/>
      </rPr>
      <t>t</t>
    </r>
  </si>
  <si>
    <t>£ 2018/19 prices</t>
  </si>
  <si>
    <t>Operational transport emissions (2021 forecast)</t>
  </si>
  <si>
    <t>Otbase</t>
  </si>
  <si>
    <t>percentage change compared to baseline</t>
  </si>
  <si>
    <r>
      <t>OTA</t>
    </r>
    <r>
      <rPr>
        <vertAlign val="subscript"/>
        <sz val="10"/>
        <rFont val="Verdana"/>
        <family val="2"/>
      </rPr>
      <t>t</t>
    </r>
  </si>
  <si>
    <t>reward Threshold</t>
  </si>
  <si>
    <r>
      <t>OTTR</t>
    </r>
    <r>
      <rPr>
        <vertAlign val="subscript"/>
        <sz val="10"/>
        <rFont val="Verdana"/>
        <family val="2"/>
      </rPr>
      <t>t</t>
    </r>
  </si>
  <si>
    <t>penalty threshold</t>
  </si>
  <si>
    <r>
      <t>OTTP</t>
    </r>
    <r>
      <rPr>
        <vertAlign val="subscript"/>
        <sz val="10"/>
        <rFont val="Verdana"/>
        <family val="2"/>
      </rPr>
      <t>t</t>
    </r>
  </si>
  <si>
    <t>£m  2018/19 prices</t>
  </si>
  <si>
    <t>For all years of price control period BMt is calculated by:</t>
  </si>
  <si>
    <t xml:space="preserve"> = BMIt, if BMAt =&lt; BMTRt;
 =-BMIt, if BMAt &gt;= BMTPt;
otherwise has the value zero;</t>
  </si>
  <si>
    <t>Business mileage emissions incentive</t>
  </si>
  <si>
    <r>
      <t>BMI</t>
    </r>
    <r>
      <rPr>
        <vertAlign val="subscript"/>
        <sz val="10"/>
        <rFont val="Verdana"/>
        <family val="2"/>
      </rPr>
      <t>t</t>
    </r>
  </si>
  <si>
    <t>Business mileage 2019/20</t>
  </si>
  <si>
    <t>BMbase</t>
  </si>
  <si>
    <t>Percentage change compared to baseline</t>
  </si>
  <si>
    <r>
      <t>BMA</t>
    </r>
    <r>
      <rPr>
        <vertAlign val="subscript"/>
        <sz val="10"/>
        <rFont val="Verdana"/>
        <family val="2"/>
      </rPr>
      <t>t</t>
    </r>
  </si>
  <si>
    <t xml:space="preserve">Second reward threshold </t>
  </si>
  <si>
    <r>
      <t>BMTR</t>
    </r>
    <r>
      <rPr>
        <vertAlign val="subscript"/>
        <sz val="10"/>
        <rFont val="Verdana"/>
        <family val="2"/>
      </rPr>
      <t>t</t>
    </r>
  </si>
  <si>
    <t>First reward threshold</t>
  </si>
  <si>
    <r>
      <t>BMTP</t>
    </r>
    <r>
      <rPr>
        <vertAlign val="subscript"/>
        <sz val="10"/>
        <rFont val="Verdana"/>
        <family val="2"/>
      </rPr>
      <t>t</t>
    </r>
  </si>
  <si>
    <t>Value of the business mileage emissions component</t>
  </si>
  <si>
    <t xml:space="preserve">WRt  </t>
  </si>
  <si>
    <t xml:space="preserve"> = WRIt, if WRAt &gt;= WRTRt;
 = -WRIt, if WRAt =&lt; WRTPt;
otherwise has value the zero;</t>
  </si>
  <si>
    <t>Waste recycling emissions incentive</t>
  </si>
  <si>
    <r>
      <t>WRI</t>
    </r>
    <r>
      <rPr>
        <vertAlign val="subscript"/>
        <sz val="10"/>
        <rFont val="Verdana"/>
        <family val="2"/>
      </rPr>
      <t>t</t>
    </r>
  </si>
  <si>
    <t>Operational and office waste recycling rate</t>
  </si>
  <si>
    <r>
      <t>WRA</t>
    </r>
    <r>
      <rPr>
        <vertAlign val="subscript"/>
        <sz val="10"/>
        <rFont val="Verdana"/>
        <family val="2"/>
      </rPr>
      <t>t</t>
    </r>
  </si>
  <si>
    <t>Reward threshold</t>
  </si>
  <si>
    <r>
      <t>WRTR</t>
    </r>
    <r>
      <rPr>
        <vertAlign val="subscript"/>
        <sz val="10"/>
        <rFont val="Verdana"/>
        <family val="2"/>
      </rPr>
      <t>t</t>
    </r>
  </si>
  <si>
    <t>Penalty threshold</t>
  </si>
  <si>
    <r>
      <t>WRTP</t>
    </r>
    <r>
      <rPr>
        <vertAlign val="subscript"/>
        <sz val="10"/>
        <rFont val="Verdana"/>
        <family val="2"/>
      </rPr>
      <t>t</t>
    </r>
  </si>
  <si>
    <t>Value of the operational and office waste recycling component</t>
  </si>
  <si>
    <t>OWt</t>
  </si>
  <si>
    <t xml:space="preserve"> = OWIt, if OWAt =&lt; OWTRt;
 = -OWIt, if OWAt &gt;= OWTPt;
otherwise has the value zero;</t>
  </si>
  <si>
    <t>Office waste reduction incentive</t>
  </si>
  <si>
    <r>
      <t>OWI</t>
    </r>
    <r>
      <rPr>
        <vertAlign val="subscript"/>
        <sz val="10"/>
        <rFont val="Verdana"/>
        <family val="2"/>
      </rPr>
      <t>t</t>
    </r>
  </si>
  <si>
    <t>Licensee's Office waste generated (2019/20)</t>
  </si>
  <si>
    <t>OWbase</t>
  </si>
  <si>
    <r>
      <t>OWA</t>
    </r>
    <r>
      <rPr>
        <vertAlign val="subscript"/>
        <sz val="10"/>
        <rFont val="Verdana"/>
        <family val="2"/>
      </rPr>
      <t>t</t>
    </r>
  </si>
  <si>
    <r>
      <t>OWTR</t>
    </r>
    <r>
      <rPr>
        <vertAlign val="subscript"/>
        <sz val="10"/>
        <rFont val="Verdana"/>
        <family val="2"/>
      </rPr>
      <t>t</t>
    </r>
  </si>
  <si>
    <t>First penalty threshold</t>
  </si>
  <si>
    <r>
      <t>OWTP</t>
    </r>
    <r>
      <rPr>
        <vertAlign val="subscript"/>
        <sz val="10"/>
        <rFont val="Verdana"/>
        <family val="2"/>
      </rPr>
      <t>t</t>
    </r>
  </si>
  <si>
    <t>Value of the office waste reduction component</t>
  </si>
  <si>
    <t>WUt</t>
  </si>
  <si>
    <t xml:space="preserve"> = WUIt, if WUAt =&lt; WUTRt;
 = -WUIt, if WUAt &gt;=WUTPt;
otherwise has the value zero;</t>
  </si>
  <si>
    <t>Water use reduction incentive</t>
  </si>
  <si>
    <r>
      <t>WUI</t>
    </r>
    <r>
      <rPr>
        <vertAlign val="subscript"/>
        <sz val="10"/>
        <rFont val="Verdana"/>
        <family val="2"/>
      </rPr>
      <t>t</t>
    </r>
  </si>
  <si>
    <t>Licensee's Office water use (2019/20)</t>
  </si>
  <si>
    <t>WUbase</t>
  </si>
  <si>
    <r>
      <t>m</t>
    </r>
    <r>
      <rPr>
        <vertAlign val="superscript"/>
        <sz val="10"/>
        <rFont val="Verdana"/>
        <family val="2"/>
      </rPr>
      <t>3</t>
    </r>
  </si>
  <si>
    <r>
      <t>WUA</t>
    </r>
    <r>
      <rPr>
        <vertAlign val="subscript"/>
        <sz val="10"/>
        <rFont val="Verdana"/>
        <family val="2"/>
      </rPr>
      <t>t</t>
    </r>
  </si>
  <si>
    <r>
      <t>WUTR1</t>
    </r>
    <r>
      <rPr>
        <vertAlign val="subscript"/>
        <sz val="10"/>
        <rFont val="Verdana"/>
        <family val="2"/>
      </rPr>
      <t>t</t>
    </r>
  </si>
  <si>
    <r>
      <t>WUTP1</t>
    </r>
    <r>
      <rPr>
        <vertAlign val="subscript"/>
        <sz val="10"/>
        <rFont val="Verdana"/>
        <family val="2"/>
      </rPr>
      <t>t</t>
    </r>
  </si>
  <si>
    <t>Value of the water use reduction component</t>
  </si>
  <si>
    <r>
      <t>WU</t>
    </r>
    <r>
      <rPr>
        <vertAlign val="subscript"/>
        <sz val="10"/>
        <rFont val="Verdana"/>
        <family val="2"/>
      </rPr>
      <t>t</t>
    </r>
  </si>
  <si>
    <t>EGt</t>
  </si>
  <si>
    <r>
      <t xml:space="preserve"> = EGR</t>
    </r>
    <r>
      <rPr>
        <b/>
        <vertAlign val="subscript"/>
        <sz val="10"/>
        <rFont val="Verdana"/>
        <family val="2"/>
      </rPr>
      <t>t</t>
    </r>
    <r>
      <rPr>
        <b/>
        <sz val="10"/>
        <rFont val="Verdana"/>
        <family val="2"/>
      </rPr>
      <t>+EGP</t>
    </r>
    <r>
      <rPr>
        <b/>
        <vertAlign val="subscript"/>
        <sz val="10"/>
        <rFont val="Verdana"/>
        <family val="2"/>
      </rPr>
      <t>t</t>
    </r>
    <r>
      <rPr>
        <b/>
        <sz val="10"/>
        <rFont val="Verdana"/>
        <family val="2"/>
      </rPr>
      <t xml:space="preserve">
</t>
    </r>
  </si>
  <si>
    <t>Value of reward for all Qualifying Projects that met or exceeded the reward threshold of 15%</t>
  </si>
  <si>
    <r>
      <t>EGR</t>
    </r>
    <r>
      <rPr>
        <vertAlign val="subscript"/>
        <sz val="10"/>
        <rFont val="Verdana"/>
        <family val="2"/>
      </rPr>
      <t>t</t>
    </r>
  </si>
  <si>
    <t>Value of penalty for all Qualifying Projects that achieved equal to of less than the penalty threshold of 5%</t>
  </si>
  <si>
    <r>
      <t>EGP</t>
    </r>
    <r>
      <rPr>
        <vertAlign val="subscript"/>
        <sz val="10"/>
        <rFont val="Verdana"/>
        <family val="2"/>
      </rPr>
      <t>t</t>
    </r>
  </si>
  <si>
    <t>Value of the net Environmental Gain component</t>
  </si>
  <si>
    <t>EGRt</t>
  </si>
  <si>
    <r>
      <t>= NR</t>
    </r>
    <r>
      <rPr>
        <b/>
        <vertAlign val="subscript"/>
        <sz val="10"/>
        <rFont val="Verdana"/>
        <family val="2"/>
      </rPr>
      <t xml:space="preserve">t </t>
    </r>
    <r>
      <rPr>
        <b/>
        <sz val="10"/>
        <rFont val="Verdana"/>
        <family val="2"/>
      </rPr>
      <t>* EGI</t>
    </r>
    <r>
      <rPr>
        <b/>
        <vertAlign val="subscript"/>
        <sz val="10"/>
        <rFont val="Verdana"/>
        <family val="2"/>
      </rPr>
      <t>t</t>
    </r>
    <r>
      <rPr>
        <b/>
        <sz val="10"/>
        <rFont val="Verdana"/>
        <family val="2"/>
      </rPr>
      <t xml:space="preserve">
</t>
    </r>
  </si>
  <si>
    <t>EGPt</t>
  </si>
  <si>
    <r>
      <t>= NP</t>
    </r>
    <r>
      <rPr>
        <b/>
        <vertAlign val="subscript"/>
        <sz val="10"/>
        <rFont val="Verdana"/>
        <family val="2"/>
      </rPr>
      <t xml:space="preserve">t </t>
    </r>
    <r>
      <rPr>
        <b/>
        <sz val="10"/>
        <rFont val="Verdana"/>
        <family val="2"/>
      </rPr>
      <t>* -EGI</t>
    </r>
    <r>
      <rPr>
        <b/>
        <vertAlign val="subscript"/>
        <sz val="10"/>
        <rFont val="Verdana"/>
        <family val="2"/>
      </rPr>
      <t xml:space="preserve">t </t>
    </r>
    <r>
      <rPr>
        <b/>
        <sz val="10"/>
        <rFont val="Verdana"/>
        <family val="2"/>
      </rPr>
      <t xml:space="preserve">
</t>
    </r>
  </si>
  <si>
    <r>
      <t>NR</t>
    </r>
    <r>
      <rPr>
        <vertAlign val="subscript"/>
        <sz val="10"/>
        <rFont val="Verdana"/>
        <family val="2"/>
      </rPr>
      <t>t</t>
    </r>
  </si>
  <si>
    <r>
      <t>NP</t>
    </r>
    <r>
      <rPr>
        <vertAlign val="subscript"/>
        <sz val="10"/>
        <rFont val="Verdana"/>
        <family val="2"/>
      </rPr>
      <t>t</t>
    </r>
  </si>
  <si>
    <t>Net Environmental Gain incentive</t>
  </si>
  <si>
    <r>
      <t>EGI</t>
    </r>
    <r>
      <rPr>
        <vertAlign val="subscript"/>
        <sz val="10"/>
        <rFont val="Verdana"/>
        <family val="2"/>
      </rPr>
      <t>t</t>
    </r>
  </si>
  <si>
    <t>Value of reward for Qualifying Projects</t>
  </si>
  <si>
    <t>£</t>
  </si>
  <si>
    <t>Value of penalty for Qualifying Projects</t>
  </si>
  <si>
    <t>For years 2021/22 to 2024/25, EVt is derived in accordance with the following formula</t>
  </si>
  <si>
    <r>
      <t xml:space="preserve">
=EVPC</t>
    </r>
    <r>
      <rPr>
        <b/>
        <vertAlign val="subscript"/>
        <sz val="10"/>
        <rFont val="Verdana"/>
        <family val="2"/>
      </rPr>
      <t>t</t>
    </r>
    <r>
      <rPr>
        <b/>
        <sz val="10"/>
        <rFont val="Verdana"/>
        <family val="2"/>
      </rPr>
      <t xml:space="preserve"> + EVCOR</t>
    </r>
    <r>
      <rPr>
        <b/>
        <vertAlign val="subscript"/>
        <sz val="10"/>
        <rFont val="Verdana"/>
        <family val="2"/>
      </rPr>
      <t>t</t>
    </r>
    <r>
      <rPr>
        <b/>
        <sz val="10"/>
        <rFont val="Verdana"/>
        <family val="2"/>
      </rPr>
      <t xml:space="preserve"> </t>
    </r>
  </si>
  <si>
    <t>For years 2021 to 2024/25:</t>
  </si>
  <si>
    <t xml:space="preserve">Valuation of the annual change in Environmental Value </t>
  </si>
  <si>
    <r>
      <t>EVPC</t>
    </r>
    <r>
      <rPr>
        <vertAlign val="subscript"/>
        <sz val="10"/>
        <rFont val="Verdana"/>
        <family val="2"/>
      </rPr>
      <t>t</t>
    </r>
  </si>
  <si>
    <t>Correction factor for the Evironmental Value component</t>
  </si>
  <si>
    <r>
      <t>EVCOR</t>
    </r>
    <r>
      <rPr>
        <vertAlign val="subscript"/>
        <sz val="10"/>
        <rFont val="Verdana"/>
        <family val="2"/>
      </rPr>
      <t>t</t>
    </r>
  </si>
  <si>
    <t>Value of the Environmental Value component</t>
  </si>
  <si>
    <t xml:space="preserve"> =EVIt * (EVTPt - EVTTt)*100, if EVAt =&lt; EVTP;
 =EVIt * (EVTRt - EVTTt]*100, if EVAt &gt;= EVTR;
otherwise has the value of zero</t>
  </si>
  <si>
    <t>EVPCt</t>
  </si>
  <si>
    <t>Environmental Value incentive</t>
  </si>
  <si>
    <r>
      <t>EVI</t>
    </r>
    <r>
      <rPr>
        <vertAlign val="subscript"/>
        <sz val="10"/>
        <rFont val="Verdana"/>
        <family val="2"/>
      </rPr>
      <t>t</t>
    </r>
  </si>
  <si>
    <t>Environmental Value of licensee's non-operational land (2019/20)</t>
  </si>
  <si>
    <t>EVbase</t>
  </si>
  <si>
    <r>
      <t>EVM</t>
    </r>
    <r>
      <rPr>
        <vertAlign val="subscript"/>
        <sz val="10"/>
        <rFont val="Verdana"/>
        <family val="2"/>
      </rPr>
      <t>t</t>
    </r>
  </si>
  <si>
    <r>
      <t>EVA</t>
    </r>
    <r>
      <rPr>
        <vertAlign val="subscript"/>
        <sz val="10"/>
        <rFont val="Verdana"/>
        <family val="2"/>
      </rPr>
      <t>t</t>
    </r>
  </si>
  <si>
    <t xml:space="preserve">Reward threshold </t>
  </si>
  <si>
    <r>
      <t>EVTR</t>
    </r>
    <r>
      <rPr>
        <vertAlign val="subscript"/>
        <sz val="10"/>
        <rFont val="Verdana"/>
        <family val="2"/>
      </rPr>
      <t>t</t>
    </r>
  </si>
  <si>
    <r>
      <t>EVTP</t>
    </r>
    <r>
      <rPr>
        <vertAlign val="subscript"/>
        <sz val="10"/>
        <rFont val="Verdana"/>
        <family val="2"/>
      </rPr>
      <t>t</t>
    </r>
  </si>
  <si>
    <t>Environmental Value target</t>
  </si>
  <si>
    <r>
      <t>EVTT</t>
    </r>
    <r>
      <rPr>
        <vertAlign val="subscript"/>
        <sz val="10"/>
        <rFont val="Verdana"/>
        <family val="2"/>
      </rPr>
      <t>t</t>
    </r>
  </si>
  <si>
    <r>
      <t xml:space="preserve"> =MIN [-(EVCOM</t>
    </r>
    <r>
      <rPr>
        <b/>
        <sz val="8"/>
        <rFont val="Verdana"/>
        <family val="2"/>
      </rPr>
      <t>t-1</t>
    </r>
    <r>
      <rPr>
        <b/>
        <sz val="10"/>
        <rFont val="Verdana"/>
        <family val="2"/>
      </rPr>
      <t>+EVPCt), (EVAt-EVTTt)*EVIt*100];  If EVCOMt-1 +EVPCt&lt; 0 AND EVAt &gt; EVTTt,
 =MAX [-EVCOMt-1, +EVPCt , (EVAt - EVTTt) * EVIt*100];  if (EVCOMt-1 +EVPCt)&gt; 0 AND EVAt &lt; EVTTt,
Otherwise has the value of zero</t>
    </r>
  </si>
  <si>
    <t>EVCORt</t>
  </si>
  <si>
    <t>Cumulative value of the Environmental Value component in year t</t>
  </si>
  <si>
    <t>EVCOMt</t>
  </si>
  <si>
    <t>Cumulative value of the Environmental Value component in year t-1</t>
  </si>
  <si>
    <r>
      <t>EVCOM</t>
    </r>
    <r>
      <rPr>
        <vertAlign val="subscript"/>
        <sz val="10"/>
        <rFont val="Verdana"/>
        <family val="2"/>
      </rPr>
      <t>t-1</t>
    </r>
  </si>
  <si>
    <r>
      <t>(EVCOM</t>
    </r>
    <r>
      <rPr>
        <vertAlign val="subscript"/>
        <sz val="10"/>
        <rFont val="Verdana"/>
        <family val="2"/>
      </rPr>
      <t>t-1</t>
    </r>
    <r>
      <rPr>
        <sz val="10"/>
        <rFont val="Verdana"/>
        <family val="2"/>
      </rPr>
      <t xml:space="preserve"> + EVPC</t>
    </r>
    <r>
      <rPr>
        <vertAlign val="subscript"/>
        <sz val="10"/>
        <rFont val="Verdana"/>
        <family val="2"/>
      </rPr>
      <t>t</t>
    </r>
    <r>
      <rPr>
        <sz val="10"/>
        <rFont val="Verdana"/>
        <family val="2"/>
      </rPr>
      <t>)</t>
    </r>
  </si>
  <si>
    <t>Correction factor for the Environmental Value component</t>
  </si>
  <si>
    <t>For the final year of the Price Control Period, 2025/26, EVt is derived in accordance with the following formula:</t>
  </si>
  <si>
    <r>
      <t>= -4 * EVI</t>
    </r>
    <r>
      <rPr>
        <b/>
        <vertAlign val="subscript"/>
        <sz val="10"/>
        <rFont val="Verdana"/>
        <family val="2"/>
      </rPr>
      <t>t</t>
    </r>
    <r>
      <rPr>
        <b/>
        <sz val="10"/>
        <rFont val="Verdana"/>
        <family val="2"/>
      </rPr>
      <t xml:space="preserve"> – EVCOM</t>
    </r>
    <r>
      <rPr>
        <b/>
        <vertAlign val="subscript"/>
        <sz val="10"/>
        <rFont val="Verdana"/>
        <family val="2"/>
      </rPr>
      <t>t-1</t>
    </r>
    <r>
      <rPr>
        <b/>
        <sz val="10"/>
        <rFont val="Verdana"/>
        <family val="2"/>
      </rPr>
      <t>, if  ∑</t>
    </r>
    <r>
      <rPr>
        <b/>
        <vertAlign val="subscript"/>
        <sz val="10"/>
        <rFont val="Verdana"/>
        <family val="2"/>
      </rPr>
      <t>(2021/22)</t>
    </r>
    <r>
      <rPr>
        <b/>
        <vertAlign val="superscript"/>
        <sz val="10"/>
        <rFont val="Verdana"/>
        <family val="2"/>
      </rPr>
      <t>t</t>
    </r>
    <r>
      <rPr>
        <b/>
        <sz val="10"/>
        <rFont val="Verdana"/>
        <family val="2"/>
      </rPr>
      <t xml:space="preserve"> EVA</t>
    </r>
    <r>
      <rPr>
        <b/>
        <vertAlign val="subscript"/>
        <sz val="10"/>
        <rFont val="Verdana"/>
        <family val="2"/>
      </rPr>
      <t>t</t>
    </r>
    <r>
      <rPr>
        <b/>
        <sz val="10"/>
        <rFont val="Verdana"/>
        <family val="2"/>
      </rPr>
      <t xml:space="preserve"> *100 &lt; 6, 
= (Min ( ∑</t>
    </r>
    <r>
      <rPr>
        <b/>
        <vertAlign val="subscript"/>
        <sz val="10"/>
        <rFont val="Verdana"/>
        <family val="2"/>
      </rPr>
      <t>(2021/22)</t>
    </r>
    <r>
      <rPr>
        <b/>
        <vertAlign val="superscript"/>
        <sz val="10"/>
        <rFont val="Verdana"/>
        <family val="2"/>
      </rPr>
      <t>t</t>
    </r>
    <r>
      <rPr>
        <b/>
        <sz val="10"/>
        <rFont val="Verdana"/>
        <family val="2"/>
      </rPr>
      <t xml:space="preserve"> EVA</t>
    </r>
    <r>
      <rPr>
        <b/>
        <vertAlign val="subscript"/>
        <sz val="10"/>
        <rFont val="Verdana"/>
        <family val="2"/>
      </rPr>
      <t xml:space="preserve">t </t>
    </r>
    <r>
      <rPr>
        <b/>
        <sz val="10"/>
        <rFont val="Verdana"/>
        <family val="2"/>
      </rPr>
      <t>*100 , 14) – 10) * EVI</t>
    </r>
    <r>
      <rPr>
        <b/>
        <vertAlign val="subscript"/>
        <sz val="10"/>
        <rFont val="Verdana"/>
        <family val="2"/>
      </rPr>
      <t xml:space="preserve">t </t>
    </r>
    <r>
      <rPr>
        <b/>
        <sz val="10"/>
        <rFont val="Verdana"/>
        <family val="2"/>
      </rPr>
      <t xml:space="preserve"> - EVCOM</t>
    </r>
    <r>
      <rPr>
        <b/>
        <vertAlign val="subscript"/>
        <sz val="10"/>
        <rFont val="Verdana"/>
        <family val="2"/>
      </rPr>
      <t>t-1</t>
    </r>
    <r>
      <rPr>
        <b/>
        <sz val="10"/>
        <rFont val="Verdana"/>
        <family val="2"/>
      </rPr>
      <t xml:space="preserve"> in all other cases;</t>
    </r>
  </si>
  <si>
    <t>Total change in Environmental Value over price control period</t>
  </si>
  <si>
    <r>
      <t>∑</t>
    </r>
    <r>
      <rPr>
        <vertAlign val="subscript"/>
        <sz val="10"/>
        <rFont val="Verdana"/>
        <family val="2"/>
      </rPr>
      <t>(2021/22)</t>
    </r>
    <r>
      <rPr>
        <vertAlign val="superscript"/>
        <sz val="10"/>
        <rFont val="Verdana"/>
        <family val="2"/>
      </rPr>
      <t>t</t>
    </r>
    <r>
      <rPr>
        <sz val="10"/>
        <rFont val="Verdana"/>
        <family val="2"/>
      </rPr>
      <t xml:space="preserve"> EVA</t>
    </r>
    <r>
      <rPr>
        <vertAlign val="subscript"/>
        <sz val="10"/>
        <rFont val="Verdana"/>
        <family val="2"/>
      </rPr>
      <t>t</t>
    </r>
    <r>
      <rPr>
        <sz val="10"/>
        <rFont val="Verdana"/>
        <family val="2"/>
      </rPr>
      <t xml:space="preserve"> </t>
    </r>
  </si>
  <si>
    <t>CVP check</t>
  </si>
  <si>
    <r>
      <t>EVCOM</t>
    </r>
    <r>
      <rPr>
        <vertAlign val="subscript"/>
        <sz val="10"/>
        <rFont val="Verdana"/>
        <family val="2"/>
      </rPr>
      <t>t</t>
    </r>
    <r>
      <rPr>
        <sz val="10"/>
        <rFont val="Verdana"/>
        <family val="2"/>
      </rPr>
      <t>-1</t>
    </r>
  </si>
  <si>
    <r>
      <t>EV</t>
    </r>
    <r>
      <rPr>
        <vertAlign val="subscript"/>
        <sz val="10"/>
        <rFont val="Verdana"/>
        <family val="2"/>
      </rPr>
      <t>t=2025/26</t>
    </r>
  </si>
  <si>
    <r>
      <t>Other Revenue Allowances (ORA</t>
    </r>
    <r>
      <rPr>
        <b/>
        <vertAlign val="subscript"/>
        <sz val="12"/>
        <rFont val="Gili"/>
      </rPr>
      <t>t</t>
    </r>
    <r>
      <rPr>
        <b/>
        <sz val="12"/>
        <rFont val="Gili"/>
      </rPr>
      <t>)</t>
    </r>
  </si>
  <si>
    <r>
      <t>Other Revenue Allowances (ORA</t>
    </r>
    <r>
      <rPr>
        <b/>
        <vertAlign val="subscript"/>
        <sz val="10"/>
        <rFont val="Verdana"/>
        <family val="2"/>
      </rPr>
      <t>t</t>
    </r>
    <r>
      <rPr>
        <b/>
        <sz val="10"/>
        <rFont val="Verdana"/>
        <family val="2"/>
      </rPr>
      <t>)</t>
    </r>
  </si>
  <si>
    <t>Network Innovation Allowance</t>
  </si>
  <si>
    <t>Carry Over RIIO-1 Network Innovation Allowance</t>
  </si>
  <si>
    <t xml:space="preserve">Strategic Innovation Fund </t>
  </si>
  <si>
    <t>Links to total of all expenditure on NIA activities/projects in the Cost RRP</t>
  </si>
  <si>
    <t>Maximum Network innovation Allowance</t>
  </si>
  <si>
    <r>
      <t>TNIA</t>
    </r>
    <r>
      <rPr>
        <vertAlign val="subscript"/>
        <sz val="10"/>
        <rFont val="Verdana"/>
        <family val="2"/>
      </rPr>
      <t>t</t>
    </r>
  </si>
  <si>
    <t>Value directed by the authority</t>
  </si>
  <si>
    <r>
      <t>NIA</t>
    </r>
    <r>
      <rPr>
        <b/>
        <vertAlign val="subscript"/>
        <sz val="10"/>
        <color theme="1"/>
        <rFont val="Verdana"/>
        <family val="2"/>
      </rPr>
      <t>t</t>
    </r>
  </si>
  <si>
    <r>
      <t>ECNIA</t>
    </r>
    <r>
      <rPr>
        <vertAlign val="subscript"/>
        <sz val="10"/>
        <rFont val="Verdana"/>
        <family val="2"/>
      </rPr>
      <t>t</t>
    </r>
  </si>
  <si>
    <t>£m, nominal</t>
  </si>
  <si>
    <t>Links to total of all expenditure on CNIA activities/projects in the Cost RRP</t>
  </si>
  <si>
    <t>Value of any expenditure which a licensee cannot recover to be forecast by the licensee (or directed by the authority)</t>
  </si>
  <si>
    <r>
      <t>NIAV</t>
    </r>
    <r>
      <rPr>
        <i/>
        <vertAlign val="subscript"/>
        <sz val="12"/>
        <color theme="1"/>
        <rFont val="Cambria"/>
        <family val="1"/>
      </rPr>
      <t>2020/21</t>
    </r>
  </si>
  <si>
    <t>is calculated in accordance with Part B of Special Condition 2E (The Network Innovation Allowance) of this licence as in force on 31 March 2021;</t>
  </si>
  <si>
    <r>
      <t>BR</t>
    </r>
    <r>
      <rPr>
        <i/>
        <vertAlign val="subscript"/>
        <sz val="12"/>
        <color theme="1"/>
        <rFont val="Cambria"/>
        <family val="1"/>
      </rPr>
      <t>2020/21</t>
    </r>
  </si>
  <si>
    <r>
      <t>ENIA</t>
    </r>
    <r>
      <rPr>
        <i/>
        <vertAlign val="subscript"/>
        <sz val="12"/>
        <color theme="1"/>
        <rFont val="Cambria"/>
        <family val="1"/>
      </rPr>
      <t>2020/21</t>
    </r>
  </si>
  <si>
    <r>
      <t>BPC</t>
    </r>
    <r>
      <rPr>
        <i/>
        <vertAlign val="subscript"/>
        <sz val="12"/>
        <color theme="1"/>
        <rFont val="Cambria"/>
        <family val="1"/>
      </rPr>
      <t>2020/21</t>
    </r>
  </si>
  <si>
    <t>CNIAV</t>
  </si>
  <si>
    <r>
      <t>PI</t>
    </r>
    <r>
      <rPr>
        <vertAlign val="subscript"/>
        <sz val="10"/>
        <rFont val="Verdana"/>
        <family val="2"/>
      </rPr>
      <t>2018/19</t>
    </r>
  </si>
  <si>
    <t>Index</t>
  </si>
  <si>
    <r>
      <t>PI</t>
    </r>
    <r>
      <rPr>
        <vertAlign val="subscript"/>
        <sz val="10"/>
        <rFont val="Verdana"/>
        <family val="2"/>
      </rPr>
      <t>t</t>
    </r>
  </si>
  <si>
    <t>Carry-over Network Innovation Allowance</t>
  </si>
  <si>
    <r>
      <t>CNIA</t>
    </r>
    <r>
      <rPr>
        <b/>
        <vertAlign val="subscript"/>
        <sz val="10"/>
        <color theme="1"/>
        <rFont val="Verdana"/>
        <family val="2"/>
      </rPr>
      <t>t</t>
    </r>
  </si>
  <si>
    <t>£m 18/19 Prices</t>
  </si>
  <si>
    <r>
      <t>SO Other Revenue Allowances (SOORA</t>
    </r>
    <r>
      <rPr>
        <b/>
        <vertAlign val="subscript"/>
        <sz val="12"/>
        <rFont val="Gili"/>
      </rPr>
      <t>t</t>
    </r>
    <r>
      <rPr>
        <b/>
        <sz val="12"/>
        <rFont val="Gili"/>
      </rPr>
      <t>)</t>
    </r>
  </si>
  <si>
    <t>Constraint Management incentive revenue</t>
  </si>
  <si>
    <t>Constraint management revenue</t>
  </si>
  <si>
    <r>
      <t>CM</t>
    </r>
    <r>
      <rPr>
        <b/>
        <vertAlign val="subscript"/>
        <sz val="10"/>
        <color theme="1"/>
        <rFont val="Verdana"/>
        <family val="2"/>
      </rPr>
      <t>t</t>
    </r>
  </si>
  <si>
    <r>
      <t>Calculation of Constraint Management incentive revenue (CMIR</t>
    </r>
    <r>
      <rPr>
        <b/>
        <vertAlign val="subscript"/>
        <sz val="10"/>
        <rFont val="Gili"/>
      </rPr>
      <t>t</t>
    </r>
    <r>
      <rPr>
        <b/>
        <sz val="10"/>
        <rFont val="Gili"/>
      </rPr>
      <t>)</t>
    </r>
  </si>
  <si>
    <t>Constraint management sharing factor</t>
  </si>
  <si>
    <t>CMSF</t>
  </si>
  <si>
    <t>Constraint management target cost</t>
  </si>
  <si>
    <t>CMOpTC</t>
  </si>
  <si>
    <t>Constraint management performance</t>
  </si>
  <si>
    <t>CMOpPM</t>
  </si>
  <si>
    <t>Constraint management investment cost</t>
  </si>
  <si>
    <t>CMInvC</t>
  </si>
  <si>
    <t>Provisonal CMIR</t>
  </si>
  <si>
    <t>Annual lower limit on constraint management incentive revenue</t>
  </si>
  <si>
    <r>
      <t>ANLL</t>
    </r>
    <r>
      <rPr>
        <vertAlign val="subscript"/>
        <sz val="10"/>
        <rFont val="Verdana"/>
        <family val="2"/>
      </rPr>
      <t>t</t>
    </r>
  </si>
  <si>
    <t>Annual upper limit on constraint management incentive revenue</t>
  </si>
  <si>
    <r>
      <t>ANLU</t>
    </r>
    <r>
      <rPr>
        <vertAlign val="subscript"/>
        <sz val="10"/>
        <rFont val="Verdana"/>
        <family val="2"/>
      </rPr>
      <t>t</t>
    </r>
  </si>
  <si>
    <r>
      <t>CMIR</t>
    </r>
    <r>
      <rPr>
        <b/>
        <vertAlign val="subscript"/>
        <sz val="10"/>
        <rFont val="Verdana"/>
        <family val="2"/>
      </rPr>
      <t>t</t>
    </r>
  </si>
  <si>
    <t>CM operational costs for Entry Capacity and Exit Capacity</t>
  </si>
  <si>
    <r>
      <t>CMOpC</t>
    </r>
    <r>
      <rPr>
        <vertAlign val="subscript"/>
        <sz val="10"/>
        <color theme="1"/>
        <rFont val="Verdana"/>
        <family val="2"/>
      </rPr>
      <t>t</t>
    </r>
  </si>
  <si>
    <t>Links to '8.4_Gas_contraints' of the Cost RRP</t>
  </si>
  <si>
    <r>
      <t>RAREnCA</t>
    </r>
    <r>
      <rPr>
        <vertAlign val="subscript"/>
        <sz val="10"/>
        <color theme="1"/>
        <rFont val="Verdana"/>
        <family val="2"/>
      </rPr>
      <t xml:space="preserve">t </t>
    </r>
  </si>
  <si>
    <r>
      <t>CMOpPM</t>
    </r>
    <r>
      <rPr>
        <b/>
        <vertAlign val="subscript"/>
        <sz val="10"/>
        <rFont val="Verdana"/>
        <family val="2"/>
      </rPr>
      <t>t</t>
    </r>
  </si>
  <si>
    <r>
      <t>Calculation of constraint management operational costs (CMOpC</t>
    </r>
    <r>
      <rPr>
        <b/>
        <vertAlign val="subscript"/>
        <sz val="10"/>
        <rFont val="Gili"/>
      </rPr>
      <t>t</t>
    </r>
    <r>
      <rPr>
        <b/>
        <sz val="10"/>
        <rFont val="Gili"/>
      </rPr>
      <t>)</t>
    </r>
  </si>
  <si>
    <t>Constraint management operational costs</t>
  </si>
  <si>
    <r>
      <t>CMOpC</t>
    </r>
    <r>
      <rPr>
        <b/>
        <vertAlign val="subscript"/>
        <sz val="10"/>
        <rFont val="Verdana"/>
        <family val="2"/>
      </rPr>
      <t>t</t>
    </r>
  </si>
  <si>
    <r>
      <t>Calculation of constraint management investment costs (CMInvC</t>
    </r>
    <r>
      <rPr>
        <b/>
        <vertAlign val="subscript"/>
        <sz val="10"/>
        <rFont val="Gili"/>
      </rPr>
      <t>t</t>
    </r>
    <r>
      <rPr>
        <b/>
        <sz val="10"/>
        <rFont val="Gili"/>
      </rPr>
      <t>)</t>
    </r>
  </si>
  <si>
    <t>Constraint management investment costs</t>
  </si>
  <si>
    <r>
      <t>CMInvC</t>
    </r>
    <r>
      <rPr>
        <b/>
        <vertAlign val="subscript"/>
        <sz val="10"/>
        <rFont val="Verdana"/>
        <family val="2"/>
      </rPr>
      <t>t</t>
    </r>
  </si>
  <si>
    <r>
      <t>Calculation of Constraint Management operational target (CMOpTC</t>
    </r>
    <r>
      <rPr>
        <b/>
        <vertAlign val="subscript"/>
        <sz val="10"/>
        <color theme="1"/>
        <rFont val="Gili"/>
      </rPr>
      <t>t</t>
    </r>
    <r>
      <rPr>
        <b/>
        <sz val="10"/>
        <color theme="1"/>
        <rFont val="Gili"/>
      </rPr>
      <t xml:space="preserve">) </t>
    </r>
  </si>
  <si>
    <t xml:space="preserve">Constraint Management base target </t>
  </si>
  <si>
    <r>
      <t>CMOpBT</t>
    </r>
    <r>
      <rPr>
        <vertAlign val="subscript"/>
        <sz val="10"/>
        <color theme="1"/>
        <rFont val="Verdana"/>
        <family val="2"/>
      </rPr>
      <t>t</t>
    </r>
  </si>
  <si>
    <t xml:space="preserve">Variation to the Constraint Management target </t>
  </si>
  <si>
    <r>
      <t>CMOpDT</t>
    </r>
    <r>
      <rPr>
        <vertAlign val="subscript"/>
        <sz val="10"/>
        <color theme="1"/>
        <rFont val="Verdana"/>
        <family val="2"/>
      </rPr>
      <t>t</t>
    </r>
  </si>
  <si>
    <t xml:space="preserve">Constraint Management operational target </t>
  </si>
  <si>
    <r>
      <t>CMOpTC</t>
    </r>
    <r>
      <rPr>
        <b/>
        <vertAlign val="subscript"/>
        <sz val="10"/>
        <color theme="1"/>
        <rFont val="Verdana"/>
        <family val="2"/>
      </rPr>
      <t>t</t>
    </r>
  </si>
  <si>
    <r>
      <t>SO External Incentives, Revenues and Costs (SOIRC</t>
    </r>
    <r>
      <rPr>
        <b/>
        <vertAlign val="subscript"/>
        <sz val="14"/>
        <color theme="1"/>
        <rFont val="Gili"/>
      </rPr>
      <t>t</t>
    </r>
    <r>
      <rPr>
        <b/>
        <sz val="14"/>
        <color theme="1"/>
        <rFont val="Gili"/>
      </rPr>
      <t>)</t>
    </r>
  </si>
  <si>
    <t>Residual balancing costs</t>
  </si>
  <si>
    <r>
      <t>RBC</t>
    </r>
    <r>
      <rPr>
        <vertAlign val="subscript"/>
        <sz val="10"/>
        <color theme="1"/>
        <rFont val="Verdana"/>
        <family val="2"/>
      </rPr>
      <t>t</t>
    </r>
  </si>
  <si>
    <t>Links to '9.1_Operating_margins' of the Cost RRP</t>
  </si>
  <si>
    <t>Shrinkage and compressor elec costs</t>
  </si>
  <si>
    <r>
      <t>SC</t>
    </r>
    <r>
      <rPr>
        <vertAlign val="subscript"/>
        <sz val="10"/>
        <color theme="1"/>
        <rFont val="Verdana"/>
        <family val="2"/>
      </rPr>
      <t>t</t>
    </r>
  </si>
  <si>
    <t>Residual balancing incentive revenue</t>
  </si>
  <si>
    <t>Quality of day ahead demand forecasting incentive revenue</t>
  </si>
  <si>
    <t>Green house gas incentive revenue</t>
  </si>
  <si>
    <r>
      <t>GHGIR</t>
    </r>
    <r>
      <rPr>
        <vertAlign val="subscript"/>
        <sz val="10"/>
        <color theme="1"/>
        <rFont val="Verdana"/>
        <family val="2"/>
      </rPr>
      <t>t</t>
    </r>
    <r>
      <rPr>
        <sz val="11"/>
        <color theme="1"/>
        <rFont val="Calibri"/>
        <family val="2"/>
        <scheme val="minor"/>
      </rPr>
      <t xml:space="preserve"> </t>
    </r>
  </si>
  <si>
    <t>Maintenance incentive revenue</t>
  </si>
  <si>
    <t>NTS External cost SO Revenue</t>
  </si>
  <si>
    <r>
      <t>SOIRC</t>
    </r>
    <r>
      <rPr>
        <vertAlign val="subscript"/>
        <sz val="10"/>
        <color theme="1"/>
        <rFont val="Verdana"/>
        <family val="2"/>
      </rPr>
      <t>t</t>
    </r>
    <r>
      <rPr>
        <sz val="11"/>
        <color theme="1"/>
        <rFont val="Calibri"/>
        <family val="2"/>
        <scheme val="minor"/>
      </rPr>
      <t xml:space="preserve"> </t>
    </r>
  </si>
  <si>
    <t>Net Residual Balancing costs</t>
  </si>
  <si>
    <t>Value to be input according to UNC definition</t>
  </si>
  <si>
    <t>Value of net residual balancing costs incurred  to be provided by the licensee</t>
  </si>
  <si>
    <r>
      <t>Residual Gas Balancing Incentive Revenue (RBIR</t>
    </r>
    <r>
      <rPr>
        <b/>
        <vertAlign val="subscript"/>
        <sz val="12"/>
        <color theme="1"/>
        <rFont val="Gili"/>
      </rPr>
      <t>t</t>
    </r>
    <r>
      <rPr>
        <b/>
        <sz val="12"/>
        <color theme="1"/>
        <rFont val="Gili"/>
      </rPr>
      <t>)</t>
    </r>
  </si>
  <si>
    <t>Sum of the total daily incentive payments</t>
  </si>
  <si>
    <r>
      <t>STIP</t>
    </r>
    <r>
      <rPr>
        <vertAlign val="subscript"/>
        <sz val="10"/>
        <color theme="1"/>
        <rFont val="Verdana"/>
        <family val="2"/>
      </rPr>
      <t>t</t>
    </r>
  </si>
  <si>
    <t>Maximum residual gas balancing incentive</t>
  </si>
  <si>
    <r>
      <t>RBIR</t>
    </r>
    <r>
      <rPr>
        <vertAlign val="subscript"/>
        <sz val="10"/>
        <color theme="1"/>
        <rFont val="Verdana"/>
        <family val="2"/>
      </rPr>
      <t>t</t>
    </r>
    <r>
      <rPr>
        <sz val="11"/>
        <color theme="1"/>
        <rFont val="Calibri"/>
        <family val="2"/>
        <scheme val="minor"/>
      </rPr>
      <t xml:space="preserve"> </t>
    </r>
  </si>
  <si>
    <t>Links to '9.6_Res_Bal_Data' of the Cost RRP</t>
  </si>
  <si>
    <r>
      <t>Quality of Demand Forecast incentive revenue (QDAIR</t>
    </r>
    <r>
      <rPr>
        <b/>
        <vertAlign val="subscript"/>
        <sz val="12"/>
        <color theme="1"/>
        <rFont val="Gili"/>
      </rPr>
      <t>t</t>
    </r>
    <r>
      <rPr>
        <b/>
        <sz val="12"/>
        <color theme="1"/>
        <rFont val="Gili"/>
      </rPr>
      <t>)</t>
    </r>
  </si>
  <si>
    <t>Day ahead demand forecasting incentivised average forecast error</t>
  </si>
  <si>
    <t>Day ahead demand forecasting adjustment</t>
  </si>
  <si>
    <r>
      <t>DFA</t>
    </r>
    <r>
      <rPr>
        <vertAlign val="subscript"/>
        <sz val="10"/>
        <color theme="1"/>
        <rFont val="Verdana"/>
        <family val="2"/>
      </rPr>
      <t>t</t>
    </r>
  </si>
  <si>
    <t>Quality of day ahead demand forecasting incentive incentive</t>
  </si>
  <si>
    <r>
      <t>Day ahead demand forecasting incentivised average forecast error (DAFIE</t>
    </r>
    <r>
      <rPr>
        <b/>
        <vertAlign val="subscript"/>
        <sz val="12"/>
        <color theme="1"/>
        <rFont val="Gili"/>
      </rPr>
      <t>t</t>
    </r>
    <r>
      <rPr>
        <b/>
        <sz val="12"/>
        <color theme="1"/>
        <rFont val="Gili"/>
      </rPr>
      <t>)</t>
    </r>
  </si>
  <si>
    <t>Links to '9.8_DF_Adjustment' of the Cost RRP</t>
  </si>
  <si>
    <r>
      <t>Demand forecasting short-cycle storage adjustment (DFSA</t>
    </r>
    <r>
      <rPr>
        <b/>
        <vertAlign val="subscript"/>
        <sz val="12"/>
        <color theme="1"/>
        <rFont val="Gili"/>
      </rPr>
      <t>t</t>
    </r>
    <r>
      <rPr>
        <b/>
        <sz val="12"/>
        <color theme="1"/>
        <rFont val="Gili"/>
      </rPr>
      <t>)</t>
    </r>
  </si>
  <si>
    <t>Average annual capability to have gas injected</t>
  </si>
  <si>
    <r>
      <t>AIC</t>
    </r>
    <r>
      <rPr>
        <vertAlign val="subscript"/>
        <sz val="10"/>
        <color theme="1"/>
        <rFont val="Verdana"/>
        <family val="2"/>
      </rPr>
      <t>t</t>
    </r>
  </si>
  <si>
    <t>Demand forecasting adjustment continuous improvement factor</t>
  </si>
  <si>
    <r>
      <t>DFCI</t>
    </r>
    <r>
      <rPr>
        <vertAlign val="subscript"/>
        <sz val="10"/>
        <color theme="1"/>
        <rFont val="Verdana"/>
        <family val="2"/>
      </rPr>
      <t>t</t>
    </r>
  </si>
  <si>
    <t>Demand forecasting short-cycle storage adjustment</t>
  </si>
  <si>
    <r>
      <t>DFSA</t>
    </r>
    <r>
      <rPr>
        <vertAlign val="subscript"/>
        <sz val="10"/>
        <color theme="1"/>
        <rFont val="Verdana"/>
        <family val="2"/>
      </rPr>
      <t>t</t>
    </r>
  </si>
  <si>
    <r>
      <t>Average annual capability to have gas injected (AIC</t>
    </r>
    <r>
      <rPr>
        <b/>
        <vertAlign val="subscript"/>
        <sz val="12"/>
        <color theme="1"/>
        <rFont val="Gili"/>
      </rPr>
      <t>t</t>
    </r>
    <r>
      <rPr>
        <b/>
        <sz val="12"/>
        <color theme="1"/>
        <rFont val="Gili"/>
      </rPr>
      <t>)</t>
    </r>
  </si>
  <si>
    <t xml:space="preserve">Aggregate Capability of any relevant Short-Cycle Storage Facilities to have gas injected on Day d </t>
  </si>
  <si>
    <t>As specified in the Storage Capacity Notice submitted by the relevant Storage Facility operator to the licensee (and updated from time to time) pursuant to the relevant Storage Connection Agreements. Links to '7.9_DF_adjustment' of the Cost RRP</t>
  </si>
  <si>
    <t>Days in Regulatory Year</t>
  </si>
  <si>
    <r>
      <t>DIY</t>
    </r>
    <r>
      <rPr>
        <vertAlign val="subscript"/>
        <sz val="10"/>
        <color theme="1"/>
        <rFont val="Verdana"/>
        <family val="2"/>
      </rPr>
      <t>t</t>
    </r>
  </si>
  <si>
    <r>
      <t>Greenhouse Gas Emissions Incentive Revenue (GHGIR</t>
    </r>
    <r>
      <rPr>
        <b/>
        <vertAlign val="subscript"/>
        <sz val="12"/>
        <color theme="1"/>
        <rFont val="Gili"/>
      </rPr>
      <t>t</t>
    </r>
    <r>
      <rPr>
        <b/>
        <sz val="12"/>
        <color theme="1"/>
        <rFont val="Gili"/>
      </rPr>
      <t>)</t>
    </r>
  </si>
  <si>
    <t xml:space="preserve">Venting emissions performance </t>
  </si>
  <si>
    <r>
      <t>VEP</t>
    </r>
    <r>
      <rPr>
        <vertAlign val="subscript"/>
        <sz val="10"/>
        <color theme="1"/>
        <rFont val="Verdana"/>
        <family val="2"/>
      </rPr>
      <t>t</t>
    </r>
  </si>
  <si>
    <t>Greenhouse gas incentive revenue</t>
  </si>
  <si>
    <r>
      <t>Venting Emissions Performance (VEP</t>
    </r>
    <r>
      <rPr>
        <b/>
        <vertAlign val="subscript"/>
        <sz val="12"/>
        <color theme="1"/>
        <rFont val="Gili"/>
      </rPr>
      <t>t</t>
    </r>
    <r>
      <rPr>
        <b/>
        <sz val="12"/>
        <color theme="1"/>
        <rFont val="Gili"/>
      </rPr>
      <t>)</t>
    </r>
  </si>
  <si>
    <r>
      <t>VIPM</t>
    </r>
    <r>
      <rPr>
        <vertAlign val="subscript"/>
        <sz val="10"/>
        <color theme="1"/>
        <rFont val="Verdana"/>
        <family val="2"/>
      </rPr>
      <t>t</t>
    </r>
    <r>
      <rPr>
        <sz val="11"/>
        <color theme="1"/>
        <rFont val="Calibri"/>
        <family val="2"/>
        <scheme val="minor"/>
      </rPr>
      <t xml:space="preserve"> </t>
    </r>
  </si>
  <si>
    <t>Links to '9.10_GHG_incentive_revenue' of the Cost RRP</t>
  </si>
  <si>
    <t>Venting incentive target</t>
  </si>
  <si>
    <r>
      <t>VIT</t>
    </r>
    <r>
      <rPr>
        <vertAlign val="subscript"/>
        <sz val="10"/>
        <color theme="1"/>
        <rFont val="Verdana"/>
        <family val="2"/>
      </rPr>
      <t>t</t>
    </r>
    <r>
      <rPr>
        <sz val="11"/>
        <color theme="1"/>
        <rFont val="Calibri"/>
        <family val="2"/>
        <scheme val="minor"/>
      </rPr>
      <t xml:space="preserve"> </t>
    </r>
  </si>
  <si>
    <t>Venting incentive reference price</t>
  </si>
  <si>
    <r>
      <t>VIRP</t>
    </r>
    <r>
      <rPr>
        <vertAlign val="subscript"/>
        <sz val="10"/>
        <color theme="1"/>
        <rFont val="Verdana"/>
        <family val="2"/>
      </rPr>
      <t>t</t>
    </r>
    <r>
      <rPr>
        <sz val="11"/>
        <color theme="1"/>
        <rFont val="Calibri"/>
        <family val="2"/>
        <scheme val="minor"/>
      </rPr>
      <t xml:space="preserve"> </t>
    </r>
  </si>
  <si>
    <t>£/tonne</t>
  </si>
  <si>
    <t>Venting emissions performance</t>
  </si>
  <si>
    <r>
      <t>Venting incentive reference price (VIRP</t>
    </r>
    <r>
      <rPr>
        <b/>
        <vertAlign val="subscript"/>
        <sz val="12"/>
        <color theme="1"/>
        <rFont val="Gili"/>
      </rPr>
      <t>t</t>
    </r>
    <r>
      <rPr>
        <b/>
        <sz val="12"/>
        <color theme="1"/>
        <rFont val="Gili"/>
      </rPr>
      <t>)</t>
    </r>
  </si>
  <si>
    <t>Venting equivalent factor</t>
  </si>
  <si>
    <r>
      <t>VF</t>
    </r>
    <r>
      <rPr>
        <vertAlign val="subscript"/>
        <sz val="10"/>
        <color theme="1"/>
        <rFont val="Verdana"/>
        <family val="2"/>
      </rPr>
      <t>t</t>
    </r>
  </si>
  <si>
    <t>Non-traded carbon price</t>
  </si>
  <si>
    <r>
      <t>NTCP</t>
    </r>
    <r>
      <rPr>
        <vertAlign val="subscript"/>
        <sz val="10"/>
        <color theme="1"/>
        <rFont val="Verdana"/>
        <family val="2"/>
      </rPr>
      <t>t</t>
    </r>
  </si>
  <si>
    <t>£/tCO2e</t>
  </si>
  <si>
    <t>Venting Incentive Reference Price</t>
  </si>
  <si>
    <r>
      <t>VIRP</t>
    </r>
    <r>
      <rPr>
        <vertAlign val="subscript"/>
        <sz val="10"/>
        <color theme="1"/>
        <rFont val="Verdana"/>
        <family val="2"/>
      </rPr>
      <t>t</t>
    </r>
  </si>
  <si>
    <r>
      <t>Maintenance Incentive Revenue (MIR</t>
    </r>
    <r>
      <rPr>
        <b/>
        <vertAlign val="subscript"/>
        <sz val="11"/>
        <color theme="1"/>
        <rFont val="Gili"/>
      </rPr>
      <t>t</t>
    </r>
    <r>
      <rPr>
        <b/>
        <sz val="11"/>
        <color theme="1"/>
        <rFont val="Gili"/>
      </rPr>
      <t>)</t>
    </r>
  </si>
  <si>
    <t xml:space="preserve">Maintenance Change Incentive Revenue </t>
  </si>
  <si>
    <r>
      <t>MCIR</t>
    </r>
    <r>
      <rPr>
        <vertAlign val="subscript"/>
        <sz val="10"/>
        <color theme="1"/>
        <rFont val="Verdana"/>
        <family val="2"/>
      </rPr>
      <t>t</t>
    </r>
  </si>
  <si>
    <t>Maintenance Days Incentive Revenue (non-RVO)</t>
  </si>
  <si>
    <r>
      <t>MDI</t>
    </r>
    <r>
      <rPr>
        <vertAlign val="subscript"/>
        <sz val="10"/>
        <color theme="1"/>
        <rFont val="Verdana"/>
        <family val="2"/>
      </rPr>
      <t>t</t>
    </r>
  </si>
  <si>
    <t>Maintenance Days Incentive Revenue (RVO)</t>
  </si>
  <si>
    <r>
      <t>MDIRV</t>
    </r>
    <r>
      <rPr>
        <vertAlign val="subscript"/>
        <sz val="10"/>
        <color theme="1"/>
        <rFont val="Verdana"/>
        <family val="2"/>
      </rPr>
      <t>t</t>
    </r>
  </si>
  <si>
    <t xml:space="preserve">Maintenance Incentive Revenue </t>
  </si>
  <si>
    <t>License Value</t>
  </si>
  <si>
    <t>Maintenance change incentive target</t>
  </si>
  <si>
    <r>
      <t>MCITD</t>
    </r>
    <r>
      <rPr>
        <vertAlign val="subscript"/>
        <sz val="10"/>
        <color theme="1"/>
        <rFont val="Verdana"/>
        <family val="2"/>
      </rPr>
      <t>t</t>
    </r>
  </si>
  <si>
    <t xml:space="preserve">Derived in accordance with: [MCITDt = 0.0725 * MWt] where MWt is Maintenance Workload in Days for Regulatory Year t (Links to '7.13_Maintenance_IR' of the Cost RRP). </t>
  </si>
  <si>
    <t>Links to '9.12_Maintenance_IR' of the Cost RRP</t>
  </si>
  <si>
    <t>Maintenance change performance measure</t>
  </si>
  <si>
    <r>
      <t>MCIPM</t>
    </r>
    <r>
      <rPr>
        <vertAlign val="subscript"/>
        <sz val="10"/>
        <color theme="1"/>
        <rFont val="Verdana"/>
        <family val="2"/>
      </rPr>
      <t>t</t>
    </r>
  </si>
  <si>
    <t>Maintenance Change Incentive Revenue</t>
  </si>
  <si>
    <t>Advice Notice Day target (non-RVO)</t>
  </si>
  <si>
    <r>
      <t>MADT</t>
    </r>
    <r>
      <rPr>
        <vertAlign val="subscript"/>
        <sz val="10"/>
        <color theme="1"/>
        <rFont val="Verdana"/>
        <family val="2"/>
      </rPr>
      <t>t</t>
    </r>
  </si>
  <si>
    <t>Derived in accordance with: [MADTt = 0.75 * TQMt] where TQMt is the total quantity of Customer Impacting Work in Days d in respect of customers offtaking from the NTS, exc. Valve Operations and as derived in accordance with the licensee's Maintenance Plan for Regulatory Year t (Links to '7.13_Maintenance_IR' of the Cost RRP).</t>
  </si>
  <si>
    <t>Maintenance Days incentive performance measure (non-RVO)</t>
  </si>
  <si>
    <r>
      <t>MDINP</t>
    </r>
    <r>
      <rPr>
        <vertAlign val="subscript"/>
        <sz val="10"/>
        <color theme="1"/>
        <rFont val="Verdana"/>
        <family val="2"/>
      </rPr>
      <t>t</t>
    </r>
  </si>
  <si>
    <t>Maintenance Plan Days target (RVO)</t>
  </si>
  <si>
    <r>
      <t>MDT</t>
    </r>
    <r>
      <rPr>
        <vertAlign val="subscript"/>
        <sz val="10"/>
        <color theme="1"/>
        <rFont val="Verdana"/>
        <family val="2"/>
      </rPr>
      <t>t</t>
    </r>
  </si>
  <si>
    <t>Target number of Maintenance Plan Days, other than Advice Notice Days, in respect of Valve Operations, which has the value 11 (unless otherwise directed by the Authority following notification to it by the licensee of a change made to Maintenance and operational policy to comply with new or revised safety regulations, including the Pipeline Safety Regulations 1996 (S.I. 1996/825). Links to '7.13_Maintenance_IR' of the Cost RRP.</t>
  </si>
  <si>
    <t>Total number of Maintenance Plan Days, other than Advice Notice Days, on which the licensee has undertaken Maintenance in respect of Valve Operations in Regulatory Year t. Links to '7.13_Maintenance_IR' of the Cost RRP.</t>
  </si>
  <si>
    <t>Maintenance Days performance measure (RVO)</t>
  </si>
  <si>
    <r>
      <t>MPMV</t>
    </r>
    <r>
      <rPr>
        <vertAlign val="subscript"/>
        <sz val="10"/>
        <color theme="1"/>
        <rFont val="Verdana"/>
        <family val="2"/>
      </rPr>
      <t>t</t>
    </r>
  </si>
  <si>
    <t>Maintenance Days incentive revenue (RVO)</t>
  </si>
  <si>
    <t>Links to '9.2_NTS_shrinkage' of the Cost RRP</t>
  </si>
  <si>
    <t>NTS shrinkage costs - net</t>
  </si>
  <si>
    <r>
      <t>GC</t>
    </r>
    <r>
      <rPr>
        <vertAlign val="subscript"/>
        <sz val="10"/>
        <color theme="1"/>
        <rFont val="Verdana"/>
        <family val="2"/>
      </rPr>
      <t>t</t>
    </r>
  </si>
  <si>
    <r>
      <t>ECC</t>
    </r>
    <r>
      <rPr>
        <vertAlign val="subscript"/>
        <sz val="10"/>
        <color theme="1"/>
        <rFont val="Verdana"/>
        <family val="2"/>
      </rPr>
      <t>t</t>
    </r>
  </si>
  <si>
    <t>TO Tax Pools Totex Allocations</t>
  </si>
  <si>
    <t>Supporting workings for tax pools totex allocation percentages</t>
  </si>
  <si>
    <t>Allocation percentages of totex categories to tax pools</t>
  </si>
  <si>
    <t>General</t>
  </si>
  <si>
    <t>Load related capex</t>
  </si>
  <si>
    <t>Values to be input by Licensee</t>
  </si>
  <si>
    <t>Asset replacement capex</t>
  </si>
  <si>
    <t>Other capex</t>
  </si>
  <si>
    <t>Network operating costs (opex)</t>
  </si>
  <si>
    <t>Indirects (opex)</t>
  </si>
  <si>
    <t>Special rate</t>
  </si>
  <si>
    <t>Structures and buildings</t>
  </si>
  <si>
    <t>Deferred revenue</t>
  </si>
  <si>
    <t>Non qualifying</t>
  </si>
  <si>
    <t>Allocation of totex to tax pools</t>
  </si>
  <si>
    <t>Non-load (opex)</t>
  </si>
  <si>
    <t>Actual totex</t>
  </si>
  <si>
    <t>Derivation of totex percentage allocations</t>
  </si>
  <si>
    <t>Check</t>
  </si>
  <si>
    <t>SO Tax Pools Totex Allocations</t>
  </si>
  <si>
    <t>Controllable opex</t>
  </si>
  <si>
    <t>Directly Remunerated Services Revenue</t>
  </si>
  <si>
    <t>Directly Remunerated Services and De minimis Activities</t>
  </si>
  <si>
    <t>Directly Remunerated Services</t>
  </si>
  <si>
    <t>Activity Description</t>
  </si>
  <si>
    <t>Connection services</t>
  </si>
  <si>
    <t>Diversionary works under an obligation</t>
  </si>
  <si>
    <t>Works required by any alteration of premises</t>
  </si>
  <si>
    <t>Telecommunications and information technology infrastructure services</t>
  </si>
  <si>
    <t>Outage changes (Not applicable to Gas Transmission)</t>
  </si>
  <si>
    <t>Emergency services</t>
  </si>
  <si>
    <t>PARCA activities</t>
  </si>
  <si>
    <t>Independent System Operation (Not applicable)</t>
  </si>
  <si>
    <t>Network Innovation Funding (Not applicable)</t>
  </si>
  <si>
    <t>Value added services (Not applicable)</t>
  </si>
  <si>
    <t>Top-up, standby, and enhanced system security (Not applicable)</t>
  </si>
  <si>
    <t>Revenue protection services (Not applicable)</t>
  </si>
  <si>
    <t>Metering services (Not applicable)</t>
  </si>
  <si>
    <t>Smart meter roll-out rechargeable services (Not applicable)</t>
  </si>
  <si>
    <t>Miscellaneous</t>
  </si>
  <si>
    <t>Total</t>
  </si>
  <si>
    <t>De Minimis Activities</t>
  </si>
  <si>
    <t>Please provide a list of De Minimis Activities for all items greater than or equal to £500k</t>
  </si>
  <si>
    <t>Units</t>
  </si>
  <si>
    <r>
      <t>Bad Debt (BD</t>
    </r>
    <r>
      <rPr>
        <b/>
        <vertAlign val="subscript"/>
        <sz val="10"/>
        <color theme="1"/>
        <rFont val="Verdana"/>
        <family val="2"/>
      </rPr>
      <t>t</t>
    </r>
    <r>
      <rPr>
        <b/>
        <sz val="10"/>
        <color theme="1"/>
        <rFont val="Verdana"/>
        <family val="2"/>
      </rPr>
      <t>)</t>
    </r>
  </si>
  <si>
    <t>Bad Debt costs incurred</t>
  </si>
  <si>
    <r>
      <t>BDA</t>
    </r>
    <r>
      <rPr>
        <vertAlign val="subscript"/>
        <sz val="10"/>
        <rFont val="Verdana"/>
        <family val="2"/>
      </rPr>
      <t>t</t>
    </r>
  </si>
  <si>
    <r>
      <t>RBD</t>
    </r>
    <r>
      <rPr>
        <vertAlign val="subscript"/>
        <sz val="10"/>
        <rFont val="Verdana"/>
        <family val="2"/>
      </rPr>
      <t>t</t>
    </r>
  </si>
  <si>
    <t>Eligible Bad Debt Costs adjustment</t>
  </si>
  <si>
    <r>
      <t>BD</t>
    </r>
    <r>
      <rPr>
        <b/>
        <vertAlign val="subscript"/>
        <sz val="10"/>
        <rFont val="Verdana"/>
        <family val="2"/>
      </rPr>
      <t>t</t>
    </r>
  </si>
  <si>
    <r>
      <t>Recovered Revenue (RR</t>
    </r>
    <r>
      <rPr>
        <b/>
        <vertAlign val="subscript"/>
        <sz val="10"/>
        <color theme="1"/>
        <rFont val="Verdana"/>
        <family val="2"/>
      </rPr>
      <t>t</t>
    </r>
    <r>
      <rPr>
        <b/>
        <sz val="10"/>
        <color theme="1"/>
        <rFont val="Verdana"/>
        <family val="2"/>
      </rPr>
      <t>)</t>
    </r>
  </si>
  <si>
    <t>BRRt</t>
  </si>
  <si>
    <t>Value to be input by the licensee in accordance with Ofgem Guidance</t>
  </si>
  <si>
    <t>BDt</t>
  </si>
  <si>
    <t>RRt</t>
  </si>
  <si>
    <t>SpC 2.1</t>
  </si>
  <si>
    <r>
      <t>Bad Debt (SOBD</t>
    </r>
    <r>
      <rPr>
        <b/>
        <vertAlign val="subscript"/>
        <sz val="10"/>
        <color theme="1"/>
        <rFont val="Verdana"/>
        <family val="2"/>
      </rPr>
      <t>t</t>
    </r>
    <r>
      <rPr>
        <b/>
        <sz val="10"/>
        <color theme="1"/>
        <rFont val="Verdana"/>
        <family val="2"/>
      </rPr>
      <t>)</t>
    </r>
  </si>
  <si>
    <r>
      <t>SOBDA</t>
    </r>
    <r>
      <rPr>
        <vertAlign val="subscript"/>
        <sz val="10"/>
        <rFont val="Verdana"/>
        <family val="2"/>
      </rPr>
      <t>t</t>
    </r>
  </si>
  <si>
    <r>
      <t>RSOBD</t>
    </r>
    <r>
      <rPr>
        <vertAlign val="subscript"/>
        <sz val="10"/>
        <rFont val="Verdana"/>
        <family val="2"/>
      </rPr>
      <t>t</t>
    </r>
  </si>
  <si>
    <r>
      <t>SOBD</t>
    </r>
    <r>
      <rPr>
        <b/>
        <vertAlign val="subscript"/>
        <sz val="10"/>
        <rFont val="Verdana"/>
        <family val="2"/>
      </rPr>
      <t>t</t>
    </r>
  </si>
  <si>
    <r>
      <t>Recovered Revenue (SORR</t>
    </r>
    <r>
      <rPr>
        <b/>
        <vertAlign val="subscript"/>
        <sz val="10"/>
        <color theme="1"/>
        <rFont val="Verdana"/>
        <family val="2"/>
      </rPr>
      <t>t</t>
    </r>
    <r>
      <rPr>
        <b/>
        <sz val="10"/>
        <color theme="1"/>
        <rFont val="Verdana"/>
        <family val="2"/>
      </rPr>
      <t>)</t>
    </r>
  </si>
  <si>
    <t>BSORRt</t>
  </si>
  <si>
    <t>SOBDt</t>
  </si>
  <si>
    <t>SORRt</t>
  </si>
  <si>
    <t>Cost type</t>
  </si>
  <si>
    <t>Cost/vol</t>
  </si>
  <si>
    <t>Net Costs</t>
  </si>
  <si>
    <t>`</t>
  </si>
  <si>
    <t>Net</t>
  </si>
  <si>
    <t>Business Support costs</t>
  </si>
  <si>
    <t>Closely associated indirect costs</t>
  </si>
  <si>
    <t>Pension Costs</t>
  </si>
  <si>
    <t>Costs outwith Totex</t>
  </si>
  <si>
    <t>Pass through</t>
  </si>
  <si>
    <t>Pass Through</t>
  </si>
  <si>
    <t>Licence Fees</t>
  </si>
  <si>
    <t>Pension Deficit Payments relating to Established Deficit</t>
  </si>
  <si>
    <t>Security (Armed Guards)</t>
  </si>
  <si>
    <t>NZPSt</t>
  </si>
  <si>
    <t>Network Innovation</t>
  </si>
  <si>
    <t>Bad debt</t>
  </si>
  <si>
    <t>Gas conveyed to independany systems</t>
  </si>
  <si>
    <t>Bulk price differential</t>
  </si>
  <si>
    <t>HyNet FEED study</t>
  </si>
  <si>
    <t>HyNet</t>
  </si>
  <si>
    <t>Gross Costs</t>
  </si>
  <si>
    <t>Gross</t>
  </si>
  <si>
    <t>Pensions</t>
  </si>
  <si>
    <t>Project name</t>
  </si>
  <si>
    <t>Costs</t>
  </si>
  <si>
    <t>Planned maintenance &amp; inspections</t>
  </si>
  <si>
    <t>Gas Generator</t>
  </si>
  <si>
    <t>Line Walking / Non-CP Surveying</t>
  </si>
  <si>
    <t>Sleeves</t>
  </si>
  <si>
    <t>Crossings</t>
  </si>
  <si>
    <t>Valve Systems</t>
  </si>
  <si>
    <t>Operational Property</t>
  </si>
  <si>
    <t>No sites</t>
  </si>
  <si>
    <t>Year on Year Cost Movements</t>
  </si>
  <si>
    <t>Quarry &amp; Loss</t>
  </si>
  <si>
    <t>Project Name</t>
  </si>
  <si>
    <t>Quarry &amp; loss</t>
  </si>
  <si>
    <t>Annual - Scotland</t>
  </si>
  <si>
    <t>Annual - East</t>
  </si>
  <si>
    <t>Annual - West</t>
  </si>
  <si>
    <t xml:space="preserve">Full &amp; Final Settlement - </t>
  </si>
  <si>
    <t>Investigation / Repair - Scotland</t>
  </si>
  <si>
    <t>Investigation / Repair - East</t>
  </si>
  <si>
    <t>Investigation / Repair - West</t>
  </si>
  <si>
    <t>Accrual</t>
  </si>
  <si>
    <t>Accrual in previous years accounts</t>
  </si>
  <si>
    <t>Amount charged to income statement</t>
  </si>
  <si>
    <t>Cash utilisation</t>
  </si>
  <si>
    <t>No.</t>
  </si>
  <si>
    <t>Physical Security Opex</t>
  </si>
  <si>
    <t>Owned sites</t>
  </si>
  <si>
    <t>Physical Security</t>
  </si>
  <si>
    <t>shared sites</t>
  </si>
  <si>
    <t>No Sites</t>
  </si>
  <si>
    <t>Shared sites</t>
  </si>
  <si>
    <t>Related Party Transactions</t>
  </si>
  <si>
    <t>Project Ref</t>
  </si>
  <si>
    <t>Entity</t>
  </si>
  <si>
    <t>ETO</t>
  </si>
  <si>
    <t>ESO</t>
  </si>
  <si>
    <t>GTO</t>
  </si>
  <si>
    <t>GSO</t>
  </si>
  <si>
    <t>Group</t>
  </si>
  <si>
    <t>External</t>
  </si>
  <si>
    <t>Allowed</t>
  </si>
  <si>
    <t>Related Party</t>
  </si>
  <si>
    <t>Not allowed</t>
  </si>
  <si>
    <t>Not Allowed</t>
  </si>
  <si>
    <t>Provisions Movements</t>
  </si>
  <si>
    <t>Category</t>
  </si>
  <si>
    <t>Movement</t>
  </si>
  <si>
    <t>Environmental provision</t>
  </si>
  <si>
    <t>Opening Balance</t>
  </si>
  <si>
    <t>Income Statement Charge / Release</t>
  </si>
  <si>
    <t>Cash Utilisation</t>
  </si>
  <si>
    <t>Unwinding of discount</t>
  </si>
  <si>
    <t>Other Movements</t>
  </si>
  <si>
    <t>Closing Balance</t>
  </si>
  <si>
    <t>Total Net Movement of provisions</t>
  </si>
  <si>
    <t>Emission provision</t>
  </si>
  <si>
    <t>Restructuring provision - Dilap + UKOM</t>
  </si>
  <si>
    <t>Crop &amp; Quarry provision</t>
  </si>
  <si>
    <t>Pex Restructuring provision</t>
  </si>
  <si>
    <t>Business Support Allocation</t>
  </si>
  <si>
    <t>IT &amp; Telecoms</t>
  </si>
  <si>
    <t>Non Reg - Other Group</t>
  </si>
  <si>
    <t>Non Reg - External Customer</t>
  </si>
  <si>
    <t>Property Management</t>
  </si>
  <si>
    <t>HR &amp; non-opertional training</t>
  </si>
  <si>
    <t>CEO &amp; Group Management</t>
  </si>
  <si>
    <t>CEO &amp; group Management</t>
  </si>
  <si>
    <t>Specific Capex Projects</t>
  </si>
  <si>
    <t>RIIO&lt;T2</t>
  </si>
  <si>
    <t>RIIO&gt;T2</t>
  </si>
  <si>
    <t>Direct/Indirect</t>
  </si>
  <si>
    <t>&lt;2022</t>
  </si>
  <si>
    <t>&gt;2026</t>
  </si>
  <si>
    <t>Hatton Full Project</t>
  </si>
  <si>
    <t>Compressor Emissions</t>
  </si>
  <si>
    <t>Materials</t>
  </si>
  <si>
    <t>Main works contractor</t>
  </si>
  <si>
    <t>Specialist services</t>
  </si>
  <si>
    <t>Vendor package costs</t>
  </si>
  <si>
    <t>Direct Company Costs</t>
  </si>
  <si>
    <t>Engineering Design</t>
  </si>
  <si>
    <t>Indirect company costs</t>
  </si>
  <si>
    <t>Risk / Contingency</t>
  </si>
  <si>
    <t>Bacton Site Redevelopment FEED</t>
  </si>
  <si>
    <t>Kings Lynn Subsidence FEED</t>
  </si>
  <si>
    <t>Asset Health - Interventions</t>
  </si>
  <si>
    <t>Description</t>
  </si>
  <si>
    <t>Asset health - costs</t>
  </si>
  <si>
    <t/>
  </si>
  <si>
    <t>Asset Health - Projects</t>
  </si>
  <si>
    <t>Contracting method</t>
  </si>
  <si>
    <t>Allocation methodology</t>
  </si>
  <si>
    <t>UID description</t>
  </si>
  <si>
    <t>Free Text</t>
  </si>
  <si>
    <t>Redundant Assets PCD</t>
  </si>
  <si>
    <t>Site</t>
  </si>
  <si>
    <t>Asset</t>
  </si>
  <si>
    <t>Activity</t>
  </si>
  <si>
    <t>Scope</t>
  </si>
  <si>
    <t>Start Date</t>
  </si>
  <si>
    <t>End Date</t>
  </si>
  <si>
    <t>Status</t>
  </si>
  <si>
    <t>IT Asset Refresh</t>
  </si>
  <si>
    <t>Workstations</t>
  </si>
  <si>
    <t>Video Storage</t>
  </si>
  <si>
    <t>Server</t>
  </si>
  <si>
    <t>CMC (Computer Multi Control)</t>
  </si>
  <si>
    <t>KVM (Keyboard Video Mouse)</t>
  </si>
  <si>
    <t>Network Switches</t>
  </si>
  <si>
    <t>Evidence Locker</t>
  </si>
  <si>
    <t>Technical Asset Refresh</t>
  </si>
  <si>
    <t>Security Cameras</t>
  </si>
  <si>
    <t>Electrified Fence</t>
  </si>
  <si>
    <t>Site Lighting</t>
  </si>
  <si>
    <t>Access Control HID</t>
  </si>
  <si>
    <t>Intercom</t>
  </si>
  <si>
    <t>Sounder</t>
  </si>
  <si>
    <t>Metres</t>
  </si>
  <si>
    <t>TO Non-operational Capex</t>
  </si>
  <si>
    <t>New/Enhancement/Refresh</t>
  </si>
  <si>
    <t>Direct/Shared Investment</t>
  </si>
  <si>
    <t>Baseline Costs</t>
  </si>
  <si>
    <t>Other IT projects &lt;£1m</t>
  </si>
  <si>
    <t>Vehicles</t>
  </si>
  <si>
    <t>Internal combustion engine</t>
  </si>
  <si>
    <t>Alternative fuel</t>
  </si>
  <si>
    <t>Non Operational Property</t>
  </si>
  <si>
    <t>Small Tools, Equipment, Plant &amp; Machinery</t>
  </si>
  <si>
    <t>STEPM</t>
  </si>
  <si>
    <t>Small, equipment, plant &amp; machinery</t>
  </si>
  <si>
    <t>Non Op Capex</t>
  </si>
  <si>
    <t>Uncertainty mechanism costs</t>
  </si>
  <si>
    <t>Uncertainty mechanism</t>
  </si>
  <si>
    <t>SO Non-operational Capex</t>
  </si>
  <si>
    <t>Non-operational property</t>
  </si>
  <si>
    <t>TO - IT</t>
  </si>
  <si>
    <t>SO - IT</t>
  </si>
  <si>
    <t>TO - OT</t>
  </si>
  <si>
    <t>(ILI Run &amp; Dig Data is provided by calandar year)</t>
  </si>
  <si>
    <t>Pipeline data</t>
  </si>
  <si>
    <t>RIIO-T2 (calandar year)</t>
  </si>
  <si>
    <t>RIIO&gt;T2 (calandar year)</t>
  </si>
  <si>
    <t>Spare12</t>
  </si>
  <si>
    <t>Spare13</t>
  </si>
  <si>
    <t>ILI Runs</t>
  </si>
  <si>
    <t>ILI Runs Planned</t>
  </si>
  <si>
    <t>ILI Runs Completed</t>
  </si>
  <si>
    <t>Km</t>
  </si>
  <si>
    <t>Depth Of Cover surveys (ILI) Planned</t>
  </si>
  <si>
    <t>Depth Of Cover surveys (ILI) Completed</t>
  </si>
  <si>
    <t>ILI Digs</t>
  </si>
  <si>
    <t>ILI Digs predicted by planning tool</t>
  </si>
  <si>
    <t>ILI Digs triggered by actual ILI findings</t>
  </si>
  <si>
    <t>No Digs completed</t>
  </si>
  <si>
    <t>No Digs completed where a repair was required</t>
  </si>
  <si>
    <t>CP Pipework</t>
  </si>
  <si>
    <t>RIIO-T2 (financial year)</t>
  </si>
  <si>
    <t>RIIO&gt;T2 (financial year)</t>
  </si>
  <si>
    <t>Pipework</t>
  </si>
  <si>
    <t>P1 defects at start of reporting year</t>
  </si>
  <si>
    <t>New P1 defects identified</t>
  </si>
  <si>
    <t>P2 defects progressing to P1</t>
  </si>
  <si>
    <t>P1 defects resolved</t>
  </si>
  <si>
    <t>P2 defects at start of reporting year</t>
  </si>
  <si>
    <t>New P2 defects identifed</t>
  </si>
  <si>
    <t>P2 defects resolved</t>
  </si>
  <si>
    <t>CP Pipeline</t>
  </si>
  <si>
    <t>Unplanned interventions</t>
  </si>
  <si>
    <t>Annual predicted anomaly interventions</t>
  </si>
  <si>
    <t>Actual annual anomaly interventions required</t>
  </si>
  <si>
    <t>Annual anomaly interventions analysed, mitigation identified, and implemented</t>
  </si>
  <si>
    <t>Incident Reporting</t>
  </si>
  <si>
    <t>Workforce safety incidents</t>
  </si>
  <si>
    <t>Pipeline / process safety incidents</t>
  </si>
  <si>
    <t>Environmental incidents</t>
  </si>
  <si>
    <t>Cost breakdown</t>
  </si>
  <si>
    <t>Entry T1 carry over</t>
  </si>
  <si>
    <t>Offtakes T1 carry over</t>
  </si>
  <si>
    <t>Network Capability</t>
  </si>
  <si>
    <t>Tactical Access</t>
  </si>
  <si>
    <t>Changing Customer Needs</t>
  </si>
  <si>
    <t>Non-Load Related</t>
  </si>
  <si>
    <t>Other compressor costs T1 carry over</t>
  </si>
  <si>
    <t>GRAID</t>
  </si>
  <si>
    <t>Peterborough &amp; Huntingdon T1 carry over</t>
  </si>
  <si>
    <t>Asset Health (baseline) T1 carry over</t>
  </si>
  <si>
    <t>Decommissioning T1 carry over</t>
  </si>
  <si>
    <t>Feeder 9 T1 carry over</t>
  </si>
  <si>
    <t>TO Non-Op Capex T1 carry over</t>
  </si>
  <si>
    <t>SO Non-Op Capex T1 carry over</t>
  </si>
  <si>
    <t>PSUP T1 carry over</t>
  </si>
  <si>
    <t>IT T1 carry over</t>
  </si>
  <si>
    <t>OT T1 carry over</t>
  </si>
  <si>
    <t>Customer contributions</t>
  </si>
  <si>
    <t>Non-Lead Assets</t>
  </si>
  <si>
    <t>Other Non Load</t>
  </si>
  <si>
    <t>Customer Contributions</t>
  </si>
  <si>
    <t>Memo line</t>
  </si>
  <si>
    <t>Costs of Excluded, Consented and De Minimis Services</t>
  </si>
  <si>
    <t>for information only, does not sum to actual totex</t>
  </si>
  <si>
    <t>April</t>
  </si>
  <si>
    <t>May</t>
  </si>
  <si>
    <t>June</t>
  </si>
  <si>
    <t>July</t>
  </si>
  <si>
    <t>August</t>
  </si>
  <si>
    <t>September</t>
  </si>
  <si>
    <t>October</t>
  </si>
  <si>
    <t>November</t>
  </si>
  <si>
    <t>December</t>
  </si>
  <si>
    <t>January</t>
  </si>
  <si>
    <t>February</t>
  </si>
  <si>
    <t>March</t>
  </si>
  <si>
    <t>Actual flows at system entry points</t>
  </si>
  <si>
    <t>Easington</t>
  </si>
  <si>
    <t>GWh</t>
  </si>
  <si>
    <t>Bacton IP (BI)</t>
  </si>
  <si>
    <t>Bacton UKCS (BU)</t>
  </si>
  <si>
    <t>Isle of Grain</t>
  </si>
  <si>
    <t>Milford Haven</t>
  </si>
  <si>
    <t>Teesside</t>
  </si>
  <si>
    <t>Barrow</t>
  </si>
  <si>
    <t>Theddlethorpe</t>
  </si>
  <si>
    <t>Point of Ayr</t>
  </si>
  <si>
    <t>Hole House Farm</t>
  </si>
  <si>
    <t>Humbly Grove</t>
  </si>
  <si>
    <t>Hatfield Moor (storage)</t>
  </si>
  <si>
    <t>Hatfield Moor (onshore)</t>
  </si>
  <si>
    <t>Garton (Aldbrough)</t>
  </si>
  <si>
    <t>Cheshire</t>
  </si>
  <si>
    <t>Hornsea</t>
  </si>
  <si>
    <t>Fleetwood</t>
  </si>
  <si>
    <t>Caythorpe</t>
  </si>
  <si>
    <t>Wytch Farm</t>
  </si>
  <si>
    <t>Blyborough (Welton)</t>
  </si>
  <si>
    <t>Albury / Winkfield</t>
  </si>
  <si>
    <t>Palmers Wood / Tatsfield</t>
  </si>
  <si>
    <t>Glenmavis</t>
  </si>
  <si>
    <t>Partington</t>
  </si>
  <si>
    <t>Avonmouth</t>
  </si>
  <si>
    <t>Dynevor Arms (storage)</t>
  </si>
  <si>
    <t>Dynevor Arms (boil off)</t>
  </si>
  <si>
    <t>Holford</t>
  </si>
  <si>
    <t>Hilltop</t>
  </si>
  <si>
    <t>Stublach</t>
  </si>
  <si>
    <t>Somerset Farm</t>
  </si>
  <si>
    <t>Actual NTS demand (by LDZ)</t>
  </si>
  <si>
    <t>Scotland</t>
  </si>
  <si>
    <t>Northern</t>
  </si>
  <si>
    <t>North West</t>
  </si>
  <si>
    <t>North East</t>
  </si>
  <si>
    <t>East Midlands</t>
  </si>
  <si>
    <t>West Midlands</t>
  </si>
  <si>
    <t>Wales North</t>
  </si>
  <si>
    <t>Wales South</t>
  </si>
  <si>
    <t>Eastern</t>
  </si>
  <si>
    <t>North Thames</t>
  </si>
  <si>
    <t>South East</t>
  </si>
  <si>
    <t>Sothern</t>
  </si>
  <si>
    <t>South West</t>
  </si>
  <si>
    <t>Interconnector export</t>
  </si>
  <si>
    <t>Moffat</t>
  </si>
  <si>
    <t>IUK</t>
  </si>
  <si>
    <t>NTS direct connect industrials (by LDZ)</t>
  </si>
  <si>
    <t>NTS direct connect power stations (by LDZ)</t>
  </si>
  <si>
    <t>Storage</t>
  </si>
  <si>
    <t>Shrinkage</t>
  </si>
  <si>
    <t>Demand and Capability</t>
  </si>
  <si>
    <t>ASEP/Storage site</t>
  </si>
  <si>
    <t>Maximum Flow</t>
  </si>
  <si>
    <t>GWh/day</t>
  </si>
  <si>
    <t>NTS Demand &amp; System performance</t>
  </si>
  <si>
    <t>NTS Demand</t>
  </si>
  <si>
    <t>NTS demand</t>
  </si>
  <si>
    <t>Highest daily total demand</t>
  </si>
  <si>
    <t>Peak day demand by LDZ</t>
  </si>
  <si>
    <t>Southern</t>
  </si>
  <si>
    <t>All other demands' peak day demand</t>
  </si>
  <si>
    <t>Peak day NTS shrinkage</t>
  </si>
  <si>
    <t>Transmission system incidents</t>
  </si>
  <si>
    <t>Number of transmission system incidents</t>
  </si>
  <si>
    <t>Compressor Performance and Utilisation</t>
  </si>
  <si>
    <t>Compressor Stn</t>
  </si>
  <si>
    <t>Total Operating Hours</t>
  </si>
  <si>
    <t>Actual Operating Hours</t>
  </si>
  <si>
    <t>Hrs</t>
  </si>
  <si>
    <t>Consumed Hours</t>
  </si>
  <si>
    <t>Consumed hours</t>
  </si>
  <si>
    <t>Planned Unavailability (Hours)</t>
  </si>
  <si>
    <t>Hours Unavailable (Unplanned)</t>
  </si>
  <si>
    <t>Unplanned Unavailability (Hours)</t>
  </si>
  <si>
    <t>Compressor Utilisation</t>
  </si>
  <si>
    <t>Comp Unit</t>
  </si>
  <si>
    <t>Operational Date</t>
  </si>
  <si>
    <t>Dispose/Abandon</t>
  </si>
  <si>
    <t>Unit Power Source</t>
  </si>
  <si>
    <t>Thermal Rating (MW)</t>
  </si>
  <si>
    <t>Efficiency</t>
  </si>
  <si>
    <t>Unit Power Rating</t>
  </si>
  <si>
    <t>Primary Driver</t>
  </si>
  <si>
    <t>Replacement Unit</t>
  </si>
  <si>
    <t>BAT for site</t>
  </si>
  <si>
    <t>Running Hours limitations (500hrs, 2023,2030)</t>
  </si>
  <si>
    <t>Unit/site max flow mcm/day</t>
  </si>
  <si>
    <t>Drive Type Make / Model</t>
  </si>
  <si>
    <t>PT Last Overhaul Date</t>
  </si>
  <si>
    <t>PT Forecast Next Overhaul Date</t>
  </si>
  <si>
    <t>PT Consumed Hours until next overhaul</t>
  </si>
  <si>
    <t>GG Last Overhaul Date</t>
  </si>
  <si>
    <t>GG Forecast Next Overhaul Date</t>
  </si>
  <si>
    <t>GG Consumed Hours until next overhaul</t>
  </si>
  <si>
    <t>Compressor Asset Data</t>
  </si>
  <si>
    <t>Decommissioned Units</t>
  </si>
  <si>
    <t>Emissions</t>
  </si>
  <si>
    <t>CO2 Emitted by Gas Compressors</t>
  </si>
  <si>
    <t>CO2 Emissions</t>
  </si>
  <si>
    <t>Aberdeen</t>
  </si>
  <si>
    <t>T/CO2</t>
  </si>
  <si>
    <t>Alrewas</t>
  </si>
  <si>
    <t>Avonbridge</t>
  </si>
  <si>
    <t>1A {W}</t>
  </si>
  <si>
    <t>1B {W}</t>
  </si>
  <si>
    <t>2A {E}</t>
  </si>
  <si>
    <t>2B {E}</t>
  </si>
  <si>
    <t>Aylesbury</t>
  </si>
  <si>
    <t>Bishop Auckland</t>
  </si>
  <si>
    <t>Cambridge</t>
  </si>
  <si>
    <t>Carnforth</t>
  </si>
  <si>
    <t>Chelmsford</t>
  </si>
  <si>
    <t>Churchover</t>
  </si>
  <si>
    <t>Diss</t>
  </si>
  <si>
    <t>Felindre</t>
  </si>
  <si>
    <t>Huntingdon</t>
  </si>
  <si>
    <t>Kirriemuir</t>
  </si>
  <si>
    <t>Nether Kellet</t>
  </si>
  <si>
    <t>1A</t>
  </si>
  <si>
    <t>1B</t>
  </si>
  <si>
    <t>1C</t>
  </si>
  <si>
    <t>1D</t>
  </si>
  <si>
    <t>2A</t>
  </si>
  <si>
    <t>2B</t>
  </si>
  <si>
    <t>2D</t>
  </si>
  <si>
    <t>Warrington</t>
  </si>
  <si>
    <t>Wisbech</t>
  </si>
  <si>
    <t>Wooler</t>
  </si>
  <si>
    <t>NOx Emitted by Gas Compressors</t>
  </si>
  <si>
    <t>NOx Emissions</t>
  </si>
  <si>
    <t>T/NOx</t>
  </si>
  <si>
    <t>Methane emitted from plant</t>
  </si>
  <si>
    <t>Methane Emissions</t>
  </si>
  <si>
    <t>T/CH4</t>
  </si>
  <si>
    <t>Associated Equipment</t>
  </si>
  <si>
    <t>Number of emissions events (ventings, escapes, etc.) from pipeline network</t>
  </si>
  <si>
    <t>Number of emissions events  (ventings, escapes, etc.) from associated equipment</t>
  </si>
  <si>
    <t>Date Constructed</t>
  </si>
  <si>
    <t>Design life (years)</t>
  </si>
  <si>
    <t>Pipeline diameter (mm)</t>
  </si>
  <si>
    <t>Pipeline length (km)</t>
  </si>
  <si>
    <t>Design Pressure rating  (bar)</t>
  </si>
  <si>
    <t>Pipeline Feeder number</t>
  </si>
  <si>
    <t>Constructed / Abandoned / Decomissioned</t>
  </si>
  <si>
    <t>Year Ending</t>
  </si>
  <si>
    <t>Assets by Primary Asset Group</t>
  </si>
  <si>
    <t>Exit Points</t>
  </si>
  <si>
    <t>Entry Points</t>
  </si>
  <si>
    <t>Multijunctions</t>
  </si>
  <si>
    <t>Block Valves</t>
  </si>
  <si>
    <t>RIIO-&gt;T2</t>
  </si>
  <si>
    <t>scenario name</t>
  </si>
  <si>
    <t>entry point</t>
  </si>
  <si>
    <t>Scenario 1</t>
  </si>
  <si>
    <t>Scenario 2</t>
  </si>
  <si>
    <t>Scenario 3</t>
  </si>
  <si>
    <t>Scenario 4</t>
  </si>
  <si>
    <t>Customer and Stakeholder Satisfaction Survey Scores</t>
  </si>
  <si>
    <t>Actual</t>
  </si>
  <si>
    <t>Fcast</t>
  </si>
  <si>
    <t>Survey Results</t>
  </si>
  <si>
    <t>Incentives</t>
  </si>
  <si>
    <t>Customer Satisfaction Survey Score</t>
  </si>
  <si>
    <t>CSPt</t>
  </si>
  <si>
    <t>Stakeholder Satisfaction</t>
  </si>
  <si>
    <t>Stakeholder Satisfaction Survey Score</t>
  </si>
  <si>
    <t>Business Carbon Footprint</t>
  </si>
  <si>
    <t>Emission</t>
  </si>
  <si>
    <t xml:space="preserve">Scope 1 </t>
  </si>
  <si>
    <t xml:space="preserve">Energy consumption (excluding electricity) </t>
  </si>
  <si>
    <t>Energy consumption</t>
  </si>
  <si>
    <t>Spare</t>
  </si>
  <si>
    <t>Transport</t>
  </si>
  <si>
    <t>Direct commercial vehicles</t>
  </si>
  <si>
    <t>Business mileage</t>
  </si>
  <si>
    <t>Fugitive emissions</t>
  </si>
  <si>
    <t>Venting (compressor only)</t>
  </si>
  <si>
    <t>These figures should reconcile to table 7.11 GHG venting data</t>
  </si>
  <si>
    <t>Leak Detection &amp; repair</t>
  </si>
  <si>
    <t>Other gases (as applicable)</t>
  </si>
  <si>
    <t>Fuel combustion</t>
  </si>
  <si>
    <t>Diesel</t>
  </si>
  <si>
    <t>Natural Gas</t>
  </si>
  <si>
    <t>Other fuels (as applicable)</t>
  </si>
  <si>
    <t xml:space="preserve">Total </t>
  </si>
  <si>
    <t>Total Scope 1</t>
  </si>
  <si>
    <t xml:space="preserve">Scope 2 </t>
  </si>
  <si>
    <t>Electricity consumption</t>
  </si>
  <si>
    <t xml:space="preserve">Electricity consumption </t>
  </si>
  <si>
    <t>Total Scope 2</t>
  </si>
  <si>
    <t>Total Scope 1+2</t>
  </si>
  <si>
    <t>Total scope 1 + 2 BCF (excluding shrinkage)</t>
  </si>
  <si>
    <t>Target (reduction)</t>
  </si>
  <si>
    <t>Actual (reduction)</t>
  </si>
  <si>
    <t>Optional reporting information</t>
  </si>
  <si>
    <t xml:space="preserve">Scope 3                     </t>
  </si>
  <si>
    <t>Purchased goods and services</t>
  </si>
  <si>
    <t>Capital goods</t>
  </si>
  <si>
    <t>Fuel and energy related activities</t>
  </si>
  <si>
    <t>Transportation and distribution</t>
  </si>
  <si>
    <t>Waste generated in operations</t>
  </si>
  <si>
    <t>Business Travel</t>
  </si>
  <si>
    <t>Contractor vehicles</t>
  </si>
  <si>
    <t>Private vehicles</t>
  </si>
  <si>
    <t>Rail</t>
  </si>
  <si>
    <t>Air</t>
  </si>
  <si>
    <t>Ferry</t>
  </si>
  <si>
    <t>Employee commuting</t>
  </si>
  <si>
    <t>Leased assets</t>
  </si>
  <si>
    <t>Total Scope 3</t>
  </si>
  <si>
    <t>Performance compared to baselines</t>
  </si>
  <si>
    <t>Operational fleet emissions</t>
  </si>
  <si>
    <t>Business mileage emissions</t>
  </si>
  <si>
    <t>Operational and office waste recycling</t>
  </si>
  <si>
    <t>Office waste reduction</t>
  </si>
  <si>
    <t>Water use reduction</t>
  </si>
  <si>
    <t>Environmental value of non-operational land</t>
  </si>
  <si>
    <t>Projects meeting or exceeding 15% Environmental Net Gain</t>
  </si>
  <si>
    <t>#</t>
  </si>
  <si>
    <t>Projects achieving 5% or less Environmental Net Gain</t>
  </si>
  <si>
    <t>Operational fleet emissions 2021/22</t>
  </si>
  <si>
    <t>need to add kwh</t>
  </si>
  <si>
    <t>Operational fleet emissions 2022/23</t>
  </si>
  <si>
    <t>Operational fleet emissions 2023/24</t>
  </si>
  <si>
    <t>Operational fleet emissions 2024/25</t>
  </si>
  <si>
    <t>Operational fleet emissions 2025/26</t>
  </si>
  <si>
    <t>Vehicle type</t>
  </si>
  <si>
    <t>Activity data</t>
  </si>
  <si>
    <t>Volume</t>
  </si>
  <si>
    <t>Conversion factor</t>
  </si>
  <si>
    <t>Petrol</t>
  </si>
  <si>
    <t>Litres of fuel</t>
  </si>
  <si>
    <t>Electric</t>
  </si>
  <si>
    <t>Miles travelled</t>
  </si>
  <si>
    <t>Hybrid</t>
  </si>
  <si>
    <t>Unspecified</t>
  </si>
  <si>
    <t>Baseline tCO2e 2019/20</t>
  </si>
  <si>
    <t>Percentage change</t>
  </si>
  <si>
    <t>Business mileage emissions 2021/22</t>
  </si>
  <si>
    <t>Business mileage emissions 2022/23</t>
  </si>
  <si>
    <t>Business mileage emissions 2023/24</t>
  </si>
  <si>
    <t>Business mileage emissions 2024/25</t>
  </si>
  <si>
    <t>Business mileage emissions 2025/26</t>
  </si>
  <si>
    <t>Defra</t>
  </si>
  <si>
    <t>Operational waste 2021/22</t>
  </si>
  <si>
    <t>Operational waste 2022/23</t>
  </si>
  <si>
    <t>Operational waste 2023/24</t>
  </si>
  <si>
    <t>Operational waste 2024/25</t>
  </si>
  <si>
    <t>Operational waste 2025/26</t>
  </si>
  <si>
    <t>Waste stream</t>
  </si>
  <si>
    <t>Weight in tonnes</t>
  </si>
  <si>
    <t>Final destination</t>
  </si>
  <si>
    <t>Recycled?</t>
  </si>
  <si>
    <t>Total operational waste</t>
  </si>
  <si>
    <t>Total recycled</t>
  </si>
  <si>
    <t>Operational recycling rate (%)</t>
  </si>
  <si>
    <t>Total office and operational waste</t>
  </si>
  <si>
    <t>Operational waste share</t>
  </si>
  <si>
    <t>Office and operational recycling rate</t>
  </si>
  <si>
    <t>Office waste 2021/22</t>
  </si>
  <si>
    <t>Office waste 2022/23</t>
  </si>
  <si>
    <t>Office waste 2023/24</t>
  </si>
  <si>
    <t>Office waste 2024/25</t>
  </si>
  <si>
    <t>Office waste 2025/26</t>
  </si>
  <si>
    <t>Total office waste</t>
  </si>
  <si>
    <t>Total tCO2e</t>
  </si>
  <si>
    <t>Office recycling rate (%)</t>
  </si>
  <si>
    <t>Office waste baseline 2019/20 (tonnes)</t>
  </si>
  <si>
    <t>Office waste reduction (%)</t>
  </si>
  <si>
    <t>Water use 2021/22</t>
  </si>
  <si>
    <t>Water use 2022/23</t>
  </si>
  <si>
    <t>Water use 2023/24</t>
  </si>
  <si>
    <t>Water use 2024/25</t>
  </si>
  <si>
    <t>Water use 2025/26</t>
  </si>
  <si>
    <t>Conversion factors (kg.CO2/m3)</t>
  </si>
  <si>
    <t>Volume (m3)</t>
  </si>
  <si>
    <t>Water</t>
  </si>
  <si>
    <t>Waste</t>
  </si>
  <si>
    <t>Total water use</t>
  </si>
  <si>
    <t>Baseline water use 2019/20</t>
  </si>
  <si>
    <t>Change in water use</t>
  </si>
  <si>
    <t>Environmental value on non-operational land 2021/22</t>
  </si>
  <si>
    <t>Environmental value on non-operational land 2022/23</t>
  </si>
  <si>
    <t>Environmental value on non-operational land 2023/24</t>
  </si>
  <si>
    <t>Environmental value on non-operational land 2024/25</t>
  </si>
  <si>
    <t>Environmental value on non-operational land 2025/26</t>
  </si>
  <si>
    <t>NG to provide an example of the commentary that explains the change</t>
  </si>
  <si>
    <t>What kind of questions need to be answered</t>
  </si>
  <si>
    <t>Baseline Natural Capital Valuation</t>
  </si>
  <si>
    <t>Post intervention Natural Capital Valuation</t>
  </si>
  <si>
    <t>Project name and location</t>
  </si>
  <si>
    <r>
      <t>Land area treated (</t>
    </r>
    <r>
      <rPr>
        <b/>
        <sz val="10"/>
        <color rgb="FFFF0000"/>
        <rFont val="Verdana"/>
        <family val="2"/>
      </rPr>
      <t>Hectar</t>
    </r>
    <r>
      <rPr>
        <b/>
        <sz val="10"/>
        <rFont val="Verdana"/>
        <family val="2"/>
      </rPr>
      <t>)</t>
    </r>
  </si>
  <si>
    <t>Interventions delivered</t>
  </si>
  <si>
    <t>Percentage of project completed</t>
  </si>
  <si>
    <t xml:space="preserve">Ecosystem service </t>
  </si>
  <si>
    <t>Annual service flow</t>
  </si>
  <si>
    <r>
      <t>NCV (£</t>
    </r>
    <r>
      <rPr>
        <b/>
        <sz val="10"/>
        <color rgb="FFFF0000"/>
        <rFont val="Verdana"/>
        <family val="2"/>
      </rPr>
      <t>m</t>
    </r>
    <r>
      <rPr>
        <b/>
        <sz val="10"/>
        <rFont val="Verdana"/>
        <family val="2"/>
      </rPr>
      <t>)</t>
    </r>
  </si>
  <si>
    <r>
      <t>NCV(£</t>
    </r>
    <r>
      <rPr>
        <b/>
        <sz val="10"/>
        <color rgb="FFFF0000"/>
        <rFont val="Verdana"/>
        <family val="2"/>
      </rPr>
      <t>m</t>
    </r>
    <r>
      <rPr>
        <b/>
        <sz val="10"/>
        <rFont val="Verdana"/>
        <family val="2"/>
      </rPr>
      <t>)</t>
    </r>
  </si>
  <si>
    <r>
      <t>Net NCV (£</t>
    </r>
    <r>
      <rPr>
        <b/>
        <sz val="10"/>
        <color rgb="FFFF0000"/>
        <rFont val="Verdana"/>
        <family val="2"/>
      </rPr>
      <t>m</t>
    </r>
    <r>
      <rPr>
        <b/>
        <sz val="10"/>
        <rFont val="Verdana"/>
        <family val="2"/>
      </rPr>
      <t>)</t>
    </r>
  </si>
  <si>
    <t>Please state both category and specific service</t>
  </si>
  <si>
    <t>Baseline NCV</t>
  </si>
  <si>
    <t>Post intervention NCV</t>
  </si>
  <si>
    <t>Change in NCV (%)</t>
  </si>
  <si>
    <t>Environmental net gain on construction projects 2021/22</t>
  </si>
  <si>
    <t>Environmental net gain on construction projects 2022/23</t>
  </si>
  <si>
    <t>Environmental net gain on construction projects 2023/24</t>
  </si>
  <si>
    <t>Environmental net gain on construction projects 2024/25</t>
  </si>
  <si>
    <t>Environmental net gain on construction projects 2025/26</t>
  </si>
  <si>
    <t>Baseline measure</t>
  </si>
  <si>
    <t>Expected measure from planned interventions</t>
  </si>
  <si>
    <t>Not likely to include PM and central shared costs eg legal</t>
  </si>
  <si>
    <t>Project Identiyer (where relevant)</t>
  </si>
  <si>
    <t>Required planning consent?</t>
  </si>
  <si>
    <t>Planned interventions (from Habitat Plan etc)</t>
  </si>
  <si>
    <t>Biodiversity units</t>
  </si>
  <si>
    <t>Other environmental quality</t>
  </si>
  <si>
    <t>Overall measure</t>
  </si>
  <si>
    <t>Net gain</t>
  </si>
  <si>
    <t>Total delivery costs</t>
  </si>
  <si>
    <t>Yes</t>
  </si>
  <si>
    <t>Projects meeting or exceeding 15% ENG</t>
  </si>
  <si>
    <t>ecosystem flows</t>
  </si>
  <si>
    <t>Projects achieving 5% or less than ENG</t>
  </si>
  <si>
    <t>Projection</t>
  </si>
  <si>
    <t>Revenue Streams</t>
  </si>
  <si>
    <t>Licence Terms</t>
  </si>
  <si>
    <t>Entry/Exit</t>
  </si>
  <si>
    <t>Constraint management revenues</t>
  </si>
  <si>
    <t>Sale of Non-obligated Entry Capacity (incl accelerated release)</t>
  </si>
  <si>
    <t>RNOEC</t>
  </si>
  <si>
    <t>(RNOEC*0.14)</t>
  </si>
  <si>
    <t xml:space="preserve">Sale of Non-obligated capacity forming accelerated release </t>
  </si>
  <si>
    <t>RAREnCA</t>
  </si>
  <si>
    <t>(RAREnCA*0.14)</t>
  </si>
  <si>
    <t>Locational sell actions</t>
  </si>
  <si>
    <t>RLOC</t>
  </si>
  <si>
    <t>Physical renomination incentive charges</t>
  </si>
  <si>
    <t>Total RLOC</t>
  </si>
  <si>
    <t>Sale of Non-obligated Exit Capacity</t>
  </si>
  <si>
    <t>RNOExC</t>
  </si>
  <si>
    <t>(RNOExC*0.14)</t>
  </si>
  <si>
    <t>Any further revenues derived by the licensee that the Authority directs to include</t>
  </si>
  <si>
    <t>RADD</t>
  </si>
  <si>
    <t>Total CM Revenues (with 14% scaling)</t>
  </si>
  <si>
    <t>Constraint management costs</t>
  </si>
  <si>
    <t>Operational buying back of entry capacity</t>
  </si>
  <si>
    <t>EnCMOpC</t>
  </si>
  <si>
    <t>Locational buy actions</t>
  </si>
  <si>
    <t>Turnup or turndown contracts</t>
  </si>
  <si>
    <t>Total EnCMOpC</t>
  </si>
  <si>
    <t>Operational Buying back of exit capacity</t>
  </si>
  <si>
    <t>ExCMOpC</t>
  </si>
  <si>
    <t xml:space="preserve">Offtake flow reductions </t>
  </si>
  <si>
    <t>Total ExCMOpC</t>
  </si>
  <si>
    <t>Total CMOpC</t>
  </si>
  <si>
    <t>Total ExBBCNLRA</t>
  </si>
  <si>
    <t>ExBBCNLRA</t>
  </si>
  <si>
    <t>Investment constraint management costs (entry)</t>
  </si>
  <si>
    <t>EnCMInvC</t>
  </si>
  <si>
    <t>Investment constraint management (exit)</t>
  </si>
  <si>
    <t>ExCMInvC</t>
  </si>
  <si>
    <t>Total CMInvC</t>
  </si>
  <si>
    <t>CMOpC-ExBBCNLRA-[Total CM Revenues]</t>
  </si>
  <si>
    <t xml:space="preserve"> Variation to the Constraint Management target</t>
  </si>
  <si>
    <t>Constraint Management incentive revenue (CMIR)</t>
  </si>
  <si>
    <t>0.39*(8.5-CMOpPM)-CMInvC</t>
  </si>
  <si>
    <t xml:space="preserve">The Constraint Management Cost Allocation Rules (RIIO-2) </t>
  </si>
  <si>
    <t>Revenues</t>
  </si>
  <si>
    <t>Capacities</t>
  </si>
  <si>
    <t>Derivation of Revenues</t>
  </si>
  <si>
    <t xml:space="preserve">Entry Capacity Constraint Management costs will consist of (a) the costs incurred in respect of any Constraint Management actions taken in relation to Entry Capacity (including those related to capacity management relating to the surrender of Firm Entry Capacity) and (b) the costs incurred in respect of any payments made to gas shippers or DN Operators in exchange for agreeing to offtake gas from the NTS at National Grid's request and in respect of any costs incurred in undertaking any other commercial or physical actions to manage Entry Capacity, including the costs of any locational actions. </t>
  </si>
  <si>
    <t>For terms RNOECt and RNOExCt, this revenue shall be “derived by the licensee” from sales of the respective non-obligated capacities that feed into the CCM incentive. For the avoidance of doubt, the derivation of these revenues here will take account of applicable storage discounts, but exclude discounts from Shorthaul and charges associated with the Revenue Recovery Charge. The licensee shall record in this pack how the derivation of this revenue has been met in accordance with these principles.</t>
  </si>
  <si>
    <t>RNOECt</t>
  </si>
  <si>
    <t>Includes…
Excludes…</t>
  </si>
  <si>
    <t xml:space="preserve">Exit Capacity Constraint Management costs will consist of (a) the costs incurred in respect of accepted offtake reduction offers (as defined in the Network Code) and (b) the costs incurred in respect of any Exit Capacity Constraint Management actions taken (including those related to Exit Constraint Management Charges and NTS Exit Capacity surrender charges) (as defined in the Network Code) and in respect of any costs incurred in undertaking any other commercial or physical actions to manage Exit Capacity. </t>
  </si>
  <si>
    <t>Gas Constraint Events</t>
  </si>
  <si>
    <t>Locational Trades</t>
  </si>
  <si>
    <t>Gas Day</t>
  </si>
  <si>
    <t>Location</t>
  </si>
  <si>
    <t>No. of locational bids offered/taken</t>
  </si>
  <si>
    <t>Locational Trade (Buy/Sell)</t>
  </si>
  <si>
    <t>Total Vol (kWh)</t>
  </si>
  <si>
    <t>Total Value (£)</t>
  </si>
  <si>
    <t>Operational Buyback of Capacity</t>
  </si>
  <si>
    <t>Total Vol Quantity Bought Back (kWh/d)</t>
  </si>
  <si>
    <t>Days Applicable</t>
  </si>
  <si>
    <t>Contract Summary</t>
  </si>
  <si>
    <t>Expenditure Group 2</t>
  </si>
  <si>
    <t>Descriptor 1</t>
  </si>
  <si>
    <t>Descriptor 2</t>
  </si>
  <si>
    <t>Activity / project unique ref</t>
  </si>
  <si>
    <t>Activity / project name</t>
  </si>
  <si>
    <t>Status (completed, in progress, stopped, other - please specify)</t>
  </si>
  <si>
    <t>Measure</t>
  </si>
  <si>
    <t xml:space="preserve">Network Innovation Allowance </t>
  </si>
  <si>
    <t>Expenditure by project</t>
  </si>
  <si>
    <t xml:space="preserve">Other </t>
  </si>
  <si>
    <t>Unrecoverable NIA Expenditure (which cannot be recovered as Total NIA Expenditure) by activity / project</t>
  </si>
  <si>
    <t xml:space="preserve">Internal expditure </t>
  </si>
  <si>
    <t>Check for licence condition 5.2.6 - Internal expenditure Max 25% of Total NIA Expenditure</t>
  </si>
  <si>
    <t>Network Innovation Allowance to be recovered</t>
  </si>
  <si>
    <t>Maximum NIA that can be recovered over RIIO-2, as specified in App1 of SpC 5.2 (TNIAt)  £25m</t>
  </si>
  <si>
    <t>X</t>
  </si>
  <si>
    <t xml:space="preserve">Additional hydrogen innovation funding and has the value zero unless otherwise directed by the Authority (HYINt) </t>
  </si>
  <si>
    <t>Network Innovation Allowance NIAt (= 90% of NIAEt)</t>
  </si>
  <si>
    <t>Check for licence condition 5.2.5 - Total NIA over RIIO2 capped at (TNIAt + HYINt)</t>
  </si>
  <si>
    <t>Unfunded Network Innovation Allowance costs</t>
  </si>
  <si>
    <t>Carry Over Network Innovation Allowance</t>
  </si>
  <si>
    <t>Expenditure Group 1</t>
  </si>
  <si>
    <t>Funding Type</t>
  </si>
  <si>
    <t>Policy Area</t>
  </si>
  <si>
    <t>Policy Mechanism</t>
  </si>
  <si>
    <t>NARM Category</t>
  </si>
  <si>
    <t>NARM Risk</t>
  </si>
  <si>
    <t>Controllable Opex</t>
  </si>
  <si>
    <t>Asset/Activity Category</t>
  </si>
  <si>
    <t>Asset/Activity Sub-Class</t>
  </si>
  <si>
    <t>Contribution Cost</t>
  </si>
  <si>
    <t>Gross Cost</t>
  </si>
  <si>
    <t>Net Cost</t>
  </si>
  <si>
    <t>Unique ID</t>
  </si>
  <si>
    <t>RIIO-1 CNIA (Carry-over Network Innovation Allowance) expenditure</t>
  </si>
  <si>
    <t>Eligible expenditure by activity/ project</t>
  </si>
  <si>
    <t>Total (ECNIAt)</t>
  </si>
  <si>
    <t>Contributions</t>
  </si>
  <si>
    <t>3rd Party Income / contribution received</t>
  </si>
  <si>
    <r>
      <t xml:space="preserve">Unrecoverable CNIA Expenditure </t>
    </r>
    <r>
      <rPr>
        <b/>
        <sz val="11"/>
        <rFont val="Arial"/>
        <family val="2"/>
      </rPr>
      <t>(CNIARt)</t>
    </r>
  </si>
  <si>
    <t xml:space="preserve">Maximum CNIA that can be recovered </t>
  </si>
  <si>
    <t>Licensee's NIA Percentage (NIAV2020/21)</t>
  </si>
  <si>
    <t>is calculated in accordance with Part B of Special Condition 1H (The Network Innovation Allownace) of this licence as in force on 31 March 2021</t>
  </si>
  <si>
    <r>
      <t>Base Revenue for Formula Year</t>
    </r>
    <r>
      <rPr>
        <sz val="11"/>
        <color theme="9"/>
        <rFont val="Arial"/>
        <family val="2"/>
      </rPr>
      <t xml:space="preserve"> (BR2020/21)</t>
    </r>
  </si>
  <si>
    <t>is calculated in accordance with Part B of Special Condition 1H of this licence as in force on 31 March 2021</t>
  </si>
  <si>
    <t>Eligible NIA Expenditure for Formula Year 2020/21 (ENIA2020/21)</t>
  </si>
  <si>
    <t>is calculated in accordance with Part B of Special Condition 1H of this licence as in force on 31 March 2021; and</t>
  </si>
  <si>
    <t>Eligible NIC Bid Preparation Costs for Formula Year 2020/21 (BPC2020/21)</t>
  </si>
  <si>
    <t>is calculated in accordance with Part B of Special Condition 1H of this licence as in force on 31 March 2021.</t>
  </si>
  <si>
    <t>Maximum CNIA that can be recovered (CNIAV)</t>
  </si>
  <si>
    <t>Price indices</t>
  </si>
  <si>
    <t>Price index 2018/2019</t>
  </si>
  <si>
    <t>Index value</t>
  </si>
  <si>
    <t>Price index 2021/22</t>
  </si>
  <si>
    <t>CNIA to be recovered</t>
  </si>
  <si>
    <t>CNIA to be recovered (CNIAt)</t>
  </si>
  <si>
    <t>Network Innovation Competition</t>
  </si>
  <si>
    <t>Funding by project</t>
  </si>
  <si>
    <t xml:space="preserve">Halted Project Revenue </t>
  </si>
  <si>
    <t xml:space="preserve">Disallowed Project Revenue </t>
  </si>
  <si>
    <t>NIC Royalities Revenues by project</t>
  </si>
  <si>
    <t xml:space="preserve">NIC Directly Attributed Costs </t>
  </si>
  <si>
    <t>NIC Retained Royalities Revenues by project</t>
  </si>
  <si>
    <t>SIF Funding by project</t>
  </si>
  <si>
    <t>SIF Halted Project Revenues</t>
  </si>
  <si>
    <t>SIF Disallowed Expenditure</t>
  </si>
  <si>
    <t>SIF Royalities by project</t>
  </si>
  <si>
    <t xml:space="preserve">SIF Directly Attributed Costs </t>
  </si>
  <si>
    <t>SIF Returned Royalty Income by Project</t>
  </si>
  <si>
    <t>Retained SIF Royalties by Project</t>
  </si>
  <si>
    <t>High</t>
  </si>
  <si>
    <t>Medium</t>
  </si>
  <si>
    <t>Low</t>
  </si>
  <si>
    <t>Type of</t>
  </si>
  <si>
    <t>To be used</t>
  </si>
  <si>
    <t>Probability of</t>
  </si>
  <si>
    <t xml:space="preserve">Forecast  Expenditure  (£m, 18/19 price base) </t>
  </si>
  <si>
    <t>Brief Outline of Application</t>
  </si>
  <si>
    <t>Licence</t>
  </si>
  <si>
    <t>Expenditure</t>
  </si>
  <si>
    <t>Project</t>
  </si>
  <si>
    <t>Submission</t>
  </si>
  <si>
    <t>in PCFM?</t>
  </si>
  <si>
    <t>RIIO-2</t>
  </si>
  <si>
    <t>RIIO-3</t>
  </si>
  <si>
    <t>Trigger for Application</t>
  </si>
  <si>
    <t>Methodology used to arrive at</t>
  </si>
  <si>
    <t>Outline of preferred</t>
  </si>
  <si>
    <t>Evidence used to justify level of</t>
  </si>
  <si>
    <t xml:space="preserve">Any broader regulatory / </t>
  </si>
  <si>
    <t>Re-opener Mechanism</t>
  </si>
  <si>
    <t>Condition</t>
  </si>
  <si>
    <t>Term</t>
  </si>
  <si>
    <t>Escalator</t>
  </si>
  <si>
    <t>to be Includeded</t>
  </si>
  <si>
    <t>Name</t>
  </si>
  <si>
    <t>Date</t>
  </si>
  <si>
    <t>Yes/No</t>
  </si>
  <si>
    <t>High/Medium/Low</t>
  </si>
  <si>
    <t>2021-22</t>
  </si>
  <si>
    <t>2022-23</t>
  </si>
  <si>
    <t>2023-24</t>
  </si>
  <si>
    <t>2024-25</t>
  </si>
  <si>
    <t>2025-26</t>
  </si>
  <si>
    <t>2026-27</t>
  </si>
  <si>
    <t>2027-28</t>
  </si>
  <si>
    <t>/ Outline of needs case</t>
  </si>
  <si>
    <t>preferred option</t>
  </si>
  <si>
    <t>Option</t>
  </si>
  <si>
    <t>cost requested</t>
  </si>
  <si>
    <t>policy issues</t>
  </si>
  <si>
    <t xml:space="preserve">Bacton Terminal Redevelopment </t>
  </si>
  <si>
    <r>
      <t>BTO</t>
    </r>
    <r>
      <rPr>
        <vertAlign val="subscript"/>
        <sz val="11"/>
        <rFont val="Calibri "/>
      </rPr>
      <t>t</t>
    </r>
  </si>
  <si>
    <t>Direct only</t>
  </si>
  <si>
    <t>Bacton Redevelopment (FOSR)</t>
  </si>
  <si>
    <t xml:space="preserve">Compressor Emissions </t>
  </si>
  <si>
    <t>CEPOt</t>
  </si>
  <si>
    <t>Wormington FOSR</t>
  </si>
  <si>
    <t xml:space="preserve">King's Lynn FOSR </t>
  </si>
  <si>
    <t>St Fergus FOSR</t>
  </si>
  <si>
    <t>Peterborough &amp; Huntingdon FOSR</t>
  </si>
  <si>
    <t>BTOt</t>
  </si>
  <si>
    <t>Bacton Redevelopment</t>
  </si>
  <si>
    <t xml:space="preserve">King's Lynn </t>
  </si>
  <si>
    <t>Peterborough &amp; Huntingdon</t>
  </si>
  <si>
    <t>King's Lynn Subsidence</t>
  </si>
  <si>
    <t>KLSOt</t>
  </si>
  <si>
    <t>Asset Health NARM componenet</t>
  </si>
  <si>
    <t>NARMAHOt</t>
  </si>
  <si>
    <t>Asset Health Non lead asset component</t>
  </si>
  <si>
    <t>NLAHOt</t>
  </si>
  <si>
    <t>AHt</t>
  </si>
  <si>
    <t>Coordinated Adjustment Mechanism</t>
  </si>
  <si>
    <r>
      <t>CAM</t>
    </r>
    <r>
      <rPr>
        <vertAlign val="subscript"/>
        <sz val="11"/>
        <rFont val="Calibri "/>
      </rPr>
      <t>t</t>
    </r>
  </si>
  <si>
    <t>Direct + Indirect</t>
  </si>
  <si>
    <t>Funded Incremental Obligated Capacity</t>
  </si>
  <si>
    <t>FIOCOt</t>
  </si>
  <si>
    <t xml:space="preserve">Uncertain Costs - Pipeline Diversion </t>
  </si>
  <si>
    <r>
      <t>PD</t>
    </r>
    <r>
      <rPr>
        <vertAlign val="subscript"/>
        <sz val="11"/>
        <rFont val="Calibri "/>
      </rPr>
      <t>t</t>
    </r>
  </si>
  <si>
    <t>Uncertain Costs - Quarry &amp; Loss Development Clains</t>
  </si>
  <si>
    <r>
      <t>QL</t>
    </r>
    <r>
      <rPr>
        <vertAlign val="subscript"/>
        <sz val="11"/>
        <rFont val="Calibri "/>
      </rPr>
      <t>t</t>
    </r>
  </si>
  <si>
    <t>Non -Operational IT Capex</t>
  </si>
  <si>
    <r>
      <t>NOIT</t>
    </r>
    <r>
      <rPr>
        <vertAlign val="subscript"/>
        <sz val="11"/>
        <rFont val="Calibri "/>
      </rPr>
      <t>t</t>
    </r>
  </si>
  <si>
    <t>Cyber Resilience OT</t>
  </si>
  <si>
    <t>CROTOt</t>
  </si>
  <si>
    <t>Cyber Resilience IT</t>
  </si>
  <si>
    <t>CRITOt</t>
  </si>
  <si>
    <t>Physical Security (PSUP)</t>
  </si>
  <si>
    <t>PSUPOt</t>
  </si>
  <si>
    <t>Direct Capex Only</t>
  </si>
  <si>
    <t>Net Zero (Authority Triggered)</t>
  </si>
  <si>
    <r>
      <t>NZO</t>
    </r>
    <r>
      <rPr>
        <vertAlign val="subscript"/>
        <sz val="11"/>
        <rFont val="Calibri "/>
      </rPr>
      <t>t</t>
    </r>
  </si>
  <si>
    <t>Net Zero Pre-Construction &amp; Small Projects (Authority Triggered)</t>
  </si>
  <si>
    <r>
      <t>NZP</t>
    </r>
    <r>
      <rPr>
        <vertAlign val="subscript"/>
        <sz val="11"/>
        <rFont val="Calibri "/>
      </rPr>
      <t>t</t>
    </r>
  </si>
  <si>
    <t>Net Zero and re-opener development UIOLI</t>
  </si>
  <si>
    <t>PCD Name</t>
  </si>
  <si>
    <t xml:space="preserve">Baseline </t>
  </si>
  <si>
    <t>Heading 1</t>
  </si>
  <si>
    <t>Heading 2</t>
  </si>
  <si>
    <t>Description of Service Provided</t>
  </si>
  <si>
    <t>De Minimis</t>
  </si>
  <si>
    <t>Total De Minimis</t>
  </si>
  <si>
    <t>Consented</t>
  </si>
  <si>
    <t>DRS1</t>
  </si>
  <si>
    <t>DRS2</t>
  </si>
  <si>
    <t>DRS3</t>
  </si>
  <si>
    <t>DRS4</t>
  </si>
  <si>
    <t>DRS5</t>
  </si>
  <si>
    <t>DRS6</t>
  </si>
  <si>
    <t>DRS7</t>
  </si>
  <si>
    <t>DRS8</t>
  </si>
  <si>
    <t>DRS9</t>
  </si>
  <si>
    <t>DRS10</t>
  </si>
  <si>
    <t>DRS11</t>
  </si>
  <si>
    <t>DRS12</t>
  </si>
  <si>
    <t>DRS13</t>
  </si>
  <si>
    <t>DRS14</t>
  </si>
  <si>
    <t>DRS15</t>
  </si>
  <si>
    <t xml:space="preserve">Total Consented </t>
  </si>
  <si>
    <t>Total Costs</t>
  </si>
  <si>
    <t>Total DRS</t>
  </si>
  <si>
    <t>Operating Margins Overall Cost</t>
  </si>
  <si>
    <r>
      <t>OMC</t>
    </r>
    <r>
      <rPr>
        <b/>
        <vertAlign val="subscript"/>
        <sz val="10"/>
        <color indexed="8"/>
        <rFont val="Arial"/>
        <family val="2"/>
      </rPr>
      <t>t</t>
    </r>
  </si>
  <si>
    <t>(£m)</t>
  </si>
  <si>
    <t>OMCt Projection</t>
  </si>
  <si>
    <t>Cumulative Actual Data</t>
  </si>
  <si>
    <t>NTS shrinkage</t>
  </si>
  <si>
    <t>LICENCE TERM</t>
  </si>
  <si>
    <t>DESCRIPTION</t>
  </si>
  <si>
    <t>Reporting frequency
(Mth / Qtr / Ann)</t>
  </si>
  <si>
    <t>Cum Bal</t>
  </si>
  <si>
    <t>EOY</t>
  </si>
  <si>
    <t>Projections</t>
  </si>
  <si>
    <t>Data supporting system costs calculation</t>
  </si>
  <si>
    <r>
      <t>SC</t>
    </r>
    <r>
      <rPr>
        <vertAlign val="subscript"/>
        <sz val="12"/>
        <color indexed="8"/>
        <rFont val="Arial"/>
        <family val="2"/>
      </rPr>
      <t>t</t>
    </r>
  </si>
  <si>
    <t>System costs (GC + ECC)</t>
  </si>
  <si>
    <t>Mth</t>
  </si>
  <si>
    <t>Shrink (gross)</t>
  </si>
  <si>
    <t>NTS Shrinkage costs - gross</t>
  </si>
  <si>
    <t>Shrink Inc (revenues received from 3rd parties)</t>
  </si>
  <si>
    <t>Less revenues received from 3rd paries</t>
  </si>
  <si>
    <t>ECCt,q</t>
  </si>
  <si>
    <r>
      <t>GC</t>
    </r>
    <r>
      <rPr>
        <vertAlign val="subscript"/>
        <sz val="12"/>
        <color indexed="8"/>
        <rFont val="Arial"/>
        <family val="2"/>
      </rPr>
      <t>t,q</t>
    </r>
  </si>
  <si>
    <t>Total Shrinkage Costs less ECC</t>
  </si>
  <si>
    <t>Total costs incurred in the provision of compression gas*</t>
  </si>
  <si>
    <t>Total costs incurred in the provision of CV shrinkage gas*</t>
  </si>
  <si>
    <t>Total costs incurred in the provision of unaccounted for shrinkage gas*</t>
  </si>
  <si>
    <r>
      <t>ECC</t>
    </r>
    <r>
      <rPr>
        <vertAlign val="subscript"/>
        <sz val="12"/>
        <color indexed="8"/>
        <rFont val="Arial"/>
        <family val="2"/>
      </rPr>
      <t>t,q</t>
    </r>
  </si>
  <si>
    <t>Total Costs of procurement of electricity</t>
  </si>
  <si>
    <t>NTS Shrinkage - Gas Volumes Methodology (Costs and Volumes)</t>
  </si>
  <si>
    <t>Seasonal Forecast Gas Volumes</t>
  </si>
  <si>
    <t>Sea</t>
  </si>
  <si>
    <t xml:space="preserve">Quarterly Forecast Gas Volumes </t>
  </si>
  <si>
    <t>Qtr</t>
  </si>
  <si>
    <t>Best Seasonal Gas Costs</t>
  </si>
  <si>
    <t>Worst Seasonal Gas Costs</t>
  </si>
  <si>
    <t xml:space="preserve">Average Seasonal Gas Costs </t>
  </si>
  <si>
    <t>Best Quarterly Gas Costs</t>
  </si>
  <si>
    <t>Worst Quarterly Gas Costs</t>
  </si>
  <si>
    <t>Average Quarterly Gas Costs</t>
  </si>
  <si>
    <t>Best Prompt Gas Costs</t>
  </si>
  <si>
    <t>Worst Prompt Gas Costs</t>
  </si>
  <si>
    <t>Average Prompt Gas Costs</t>
  </si>
  <si>
    <t>NTS Shrinkage - Shrinkage Procurement Reporting</t>
  </si>
  <si>
    <t xml:space="preserve">"Best Case Scenario" NTS Gas Shrinkage Procurement </t>
  </si>
  <si>
    <t>Ann</t>
  </si>
  <si>
    <t xml:space="preserve">"Worst Case Scenario" NTS Gas Shrinkage Procurement </t>
  </si>
  <si>
    <t>Average NTS Gas Shrinkage Costs</t>
  </si>
  <si>
    <t>Actual NTS Gas Shrinkage Costs</t>
  </si>
  <si>
    <t>Actual NTS Electricity Shrinkage Costs</t>
  </si>
  <si>
    <t>Other Costs</t>
  </si>
  <si>
    <t xml:space="preserve">Other System Costs (UK ETS + Non Energy Costs) </t>
  </si>
  <si>
    <t xml:space="preserve">UK Emissions Trading Scheme </t>
  </si>
  <si>
    <t>Non Energy Costs</t>
  </si>
  <si>
    <t>Distribution Use of System costs</t>
  </si>
  <si>
    <t>Supplier and market charges</t>
  </si>
  <si>
    <t>For actual Prompt Volume/Price target information see (prompt) worksheet</t>
  </si>
  <si>
    <t>Any amendments to previously published figures will be highlighted below.</t>
  </si>
  <si>
    <t>The below applies to the monthly reporting packs only (not the annual RRP).</t>
  </si>
  <si>
    <t xml:space="preserve">'Forecast' values are based upon the best information currently available and are provided in good faith. These values are subject to change in the event that further information becomes available during the course of the Formula Year.   </t>
  </si>
  <si>
    <t>As an illustration:</t>
  </si>
  <si>
    <t>* The total costs incurred in the provision of the respective shrinkage components have been determined on the basis of the following:</t>
  </si>
  <si>
    <t xml:space="preserve">Total costs incurred in the provision of compression gas </t>
  </si>
  <si>
    <t xml:space="preserve">OUG volume in the relevant month divided by total Shrinkage Gas volume in the relevant month (percentage of gas volume related to OUG) multiplied by the Shrinkage Gas Costs (GC) for the relevant month </t>
  </si>
  <si>
    <t xml:space="preserve">Total costs incurred in the provision of CV shrinkage gas </t>
  </si>
  <si>
    <t xml:space="preserve">CV Shrinkage volume in the relevant month divided by total Shrinkage Gas volume in the relevant month (percentage of gas volume related to CVS) multiplied by the Shrinkage Gas Costs (GC) for the relevant month </t>
  </si>
  <si>
    <t xml:space="preserve">Total costs incurred in the provision of unaccounted for shrinkage gas </t>
  </si>
  <si>
    <t xml:space="preserve">UAG volume in the relevant month divided by total Shrinkage Gas volume in the relevant month (percentage of gas volume related to UAG) multiplied by the Shrinkage Gas Costs (GC) for the relevant month </t>
  </si>
  <si>
    <t>NTS shrinkage (prompt)</t>
  </si>
  <si>
    <t>DAILY DATA</t>
  </si>
  <si>
    <t>Prompt Gas Volume</t>
  </si>
  <si>
    <t>Best Gas Costs (Prompt)</t>
  </si>
  <si>
    <t>Worst Gas Costs (Prompt)</t>
  </si>
  <si>
    <t>Average Gas Costs (Prompt)</t>
  </si>
  <si>
    <t>Day</t>
  </si>
  <si>
    <t>(GWh)</t>
  </si>
  <si>
    <t>(£)</t>
  </si>
  <si>
    <t>x</t>
  </si>
  <si>
    <r>
      <t>'</t>
    </r>
    <r>
      <rPr>
        <b/>
        <sz val="12"/>
        <color indexed="8"/>
        <rFont val="Arial"/>
        <family val="2"/>
      </rPr>
      <t>x</t>
    </r>
    <r>
      <rPr>
        <sz val="12"/>
        <color indexed="8"/>
        <rFont val="Arial"/>
        <family val="2"/>
      </rPr>
      <t xml:space="preserve">' indicates cells that would be populated with </t>
    </r>
    <r>
      <rPr>
        <b/>
        <sz val="12"/>
        <color indexed="8"/>
        <rFont val="Arial"/>
        <family val="2"/>
      </rPr>
      <t>actual</t>
    </r>
    <r>
      <rPr>
        <sz val="12"/>
        <color indexed="8"/>
        <rFont val="Arial"/>
        <family val="2"/>
      </rPr>
      <t xml:space="preserve"> data</t>
    </r>
  </si>
  <si>
    <r>
      <t>'</t>
    </r>
    <r>
      <rPr>
        <b/>
        <sz val="12"/>
        <color rgb="FF0070C0"/>
        <rFont val="Arial"/>
        <family val="2"/>
      </rPr>
      <t>x</t>
    </r>
    <r>
      <rPr>
        <sz val="12"/>
        <color indexed="8"/>
        <rFont val="Arial"/>
        <family val="2"/>
      </rPr>
      <t xml:space="preserve">' indicates cells that would be populated with </t>
    </r>
    <r>
      <rPr>
        <sz val="12"/>
        <color rgb="FF000000"/>
        <rFont val="Arial"/>
        <family val="2"/>
      </rPr>
      <t>periodic</t>
    </r>
    <r>
      <rPr>
        <b/>
        <sz val="12"/>
        <color indexed="8"/>
        <rFont val="Arial"/>
        <family val="2"/>
      </rPr>
      <t xml:space="preserve"> monthly</t>
    </r>
    <r>
      <rPr>
        <sz val="12"/>
        <color indexed="8"/>
        <rFont val="Arial"/>
        <family val="2"/>
      </rPr>
      <t xml:space="preserve"> totals</t>
    </r>
  </si>
  <si>
    <t>cont.</t>
  </si>
  <si>
    <t>Trades</t>
  </si>
  <si>
    <t>Monthly Breakdown Totals (volume therms)</t>
  </si>
  <si>
    <t>Buy Sell</t>
  </si>
  <si>
    <t>Ref</t>
  </si>
  <si>
    <t>Book</t>
  </si>
  <si>
    <t>Trade Date</t>
  </si>
  <si>
    <t>Buy/Sell</t>
  </si>
  <si>
    <t>Vol Units</t>
  </si>
  <si>
    <t>Start</t>
  </si>
  <si>
    <t>End</t>
  </si>
  <si>
    <t>Exercise price (p/th)</t>
  </si>
  <si>
    <t>Volume (Therms)</t>
  </si>
  <si>
    <t>TOTALS</t>
  </si>
  <si>
    <t>Monthly Breakdown Totals (cost £m)</t>
  </si>
  <si>
    <t>Totals&gt;&gt;</t>
  </si>
  <si>
    <t>Monthly Breakdown Totals (volume MWh)</t>
  </si>
  <si>
    <t>Exercise Price (£/MWh)</t>
  </si>
  <si>
    <t>Volume (MWh)</t>
  </si>
  <si>
    <t>Residual balancing data</t>
  </si>
  <si>
    <t>Shoulder Months</t>
  </si>
  <si>
    <t>Non-Shoulder Months</t>
  </si>
  <si>
    <t>Regulatory Year 2021/22</t>
  </si>
  <si>
    <t>Daily Price Incentive Payment</t>
  </si>
  <si>
    <t>Daily Linepack Incentive Payment</t>
  </si>
  <si>
    <t>Residual Gas Balancing Incentive Revenue</t>
  </si>
  <si>
    <t>Reporting month</t>
  </si>
  <si>
    <t xml:space="preserve">System  Average Price </t>
  </si>
  <si>
    <t>Highest market offer price</t>
  </si>
  <si>
    <t>Lowest market offer price</t>
  </si>
  <si>
    <t>Daily price performance measure</t>
  </si>
  <si>
    <t>Daily incentive payment</t>
  </si>
  <si>
    <t>Cumulative incentive payment</t>
  </si>
  <si>
    <t>Total NTS linepack on day d</t>
  </si>
  <si>
    <t>Total NTS linepack on day d+1</t>
  </si>
  <si>
    <t>Daily linepack performance measure</t>
  </si>
  <si>
    <t>Daily sum of Incentive Payments</t>
  </si>
  <si>
    <t>Sum of total incentive payments to date (£)</t>
  </si>
  <si>
    <r>
      <t>RBIR</t>
    </r>
    <r>
      <rPr>
        <b/>
        <vertAlign val="subscript"/>
        <sz val="10"/>
        <rFont val="Arial"/>
        <family val="2"/>
      </rPr>
      <t>t</t>
    </r>
  </si>
  <si>
    <r>
      <t>SAP</t>
    </r>
    <r>
      <rPr>
        <b/>
        <vertAlign val="subscript"/>
        <sz val="10"/>
        <rFont val="Arial"/>
        <family val="2"/>
      </rPr>
      <t>t,d</t>
    </r>
  </si>
  <si>
    <r>
      <t>TMIBP</t>
    </r>
    <r>
      <rPr>
        <b/>
        <vertAlign val="subscript"/>
        <sz val="10"/>
        <rFont val="Arial"/>
        <family val="2"/>
      </rPr>
      <t>t,d</t>
    </r>
  </si>
  <si>
    <r>
      <t>TMISP</t>
    </r>
    <r>
      <rPr>
        <b/>
        <vertAlign val="subscript"/>
        <sz val="10"/>
        <rFont val="Arial"/>
        <family val="2"/>
      </rPr>
      <t>t,d</t>
    </r>
  </si>
  <si>
    <r>
      <t>PPM</t>
    </r>
    <r>
      <rPr>
        <b/>
        <vertAlign val="subscript"/>
        <sz val="10"/>
        <rFont val="Arial"/>
        <family val="2"/>
      </rPr>
      <t>t,d</t>
    </r>
  </si>
  <si>
    <r>
      <t>DPIP</t>
    </r>
    <r>
      <rPr>
        <b/>
        <vertAlign val="subscript"/>
        <sz val="10"/>
        <rFont val="Arial"/>
        <family val="2"/>
      </rPr>
      <t>t,d</t>
    </r>
  </si>
  <si>
    <r>
      <t>OLP</t>
    </r>
    <r>
      <rPr>
        <b/>
        <vertAlign val="subscript"/>
        <sz val="10"/>
        <rFont val="Arial"/>
        <family val="2"/>
      </rPr>
      <t>t,d</t>
    </r>
  </si>
  <si>
    <r>
      <t>CLP</t>
    </r>
    <r>
      <rPr>
        <b/>
        <vertAlign val="subscript"/>
        <sz val="10"/>
        <rFont val="Arial"/>
        <family val="2"/>
      </rPr>
      <t>t,d</t>
    </r>
  </si>
  <si>
    <r>
      <t>LPM</t>
    </r>
    <r>
      <rPr>
        <b/>
        <vertAlign val="subscript"/>
        <sz val="10"/>
        <rFont val="Arial"/>
        <family val="2"/>
      </rPr>
      <t>t,d</t>
    </r>
  </si>
  <si>
    <r>
      <t>DLIP</t>
    </r>
    <r>
      <rPr>
        <b/>
        <vertAlign val="subscript"/>
        <sz val="10"/>
        <rFont val="Arial"/>
        <family val="2"/>
      </rPr>
      <t>t,d</t>
    </r>
  </si>
  <si>
    <r>
      <t>STIP</t>
    </r>
    <r>
      <rPr>
        <b/>
        <vertAlign val="subscript"/>
        <sz val="10"/>
        <rFont val="Arial"/>
        <family val="2"/>
      </rPr>
      <t>t</t>
    </r>
  </si>
  <si>
    <t>(p/kWh)</t>
  </si>
  <si>
    <t>(%)</t>
  </si>
  <si>
    <t>(mcm)</t>
  </si>
  <si>
    <t>Sum of DPIPt</t>
  </si>
  <si>
    <t>Sum of DLIPt</t>
  </si>
  <si>
    <t>Cumulative total</t>
  </si>
  <si>
    <t>Final RBIRt</t>
  </si>
  <si>
    <t>Demand forecasting (D-1) incentive report overview</t>
  </si>
  <si>
    <t>Day Ahead Incentive Revenue</t>
  </si>
  <si>
    <t>Quality of Demand Information Incentive Revenue (d-1)</t>
  </si>
  <si>
    <t>Formula Year 2021/22</t>
  </si>
  <si>
    <t xml:space="preserve">Day Ahead Demand Forecasting Incentivised average </t>
  </si>
  <si>
    <t>Day Ahead Demand Forecasting Incentive Revenue</t>
  </si>
  <si>
    <t>Regulatory Year</t>
  </si>
  <si>
    <t>Actual NTS throughput</t>
  </si>
  <si>
    <t>Day ahead forecast NTS throughput value</t>
  </si>
  <si>
    <t>Difference in forecast-actual NTS throughput</t>
  </si>
  <si>
    <t>Difference * (Actual NTS Throughput/ Actual NTS Throughput SUM for all days)</t>
  </si>
  <si>
    <r>
      <t>QDAIR</t>
    </r>
    <r>
      <rPr>
        <b/>
        <vertAlign val="subscript"/>
        <sz val="10"/>
        <rFont val="Arial"/>
        <family val="2"/>
      </rPr>
      <t>t</t>
    </r>
  </si>
  <si>
    <r>
      <t>DAFIE</t>
    </r>
    <r>
      <rPr>
        <b/>
        <vertAlign val="subscript"/>
        <sz val="10"/>
        <rFont val="Arial"/>
        <family val="2"/>
      </rPr>
      <t>t</t>
    </r>
  </si>
  <si>
    <r>
      <t>AD</t>
    </r>
    <r>
      <rPr>
        <b/>
        <vertAlign val="subscript"/>
        <sz val="9"/>
        <rFont val="Arial"/>
        <family val="2"/>
      </rPr>
      <t>d</t>
    </r>
  </si>
  <si>
    <r>
      <t>DADF</t>
    </r>
    <r>
      <rPr>
        <b/>
        <vertAlign val="subscript"/>
        <sz val="10"/>
        <rFont val="Arial"/>
        <family val="2"/>
      </rPr>
      <t>d</t>
    </r>
  </si>
  <si>
    <r>
      <t>DADF</t>
    </r>
    <r>
      <rPr>
        <b/>
        <vertAlign val="subscript"/>
        <sz val="9"/>
        <rFont val="Arial"/>
        <family val="2"/>
      </rPr>
      <t>d</t>
    </r>
    <r>
      <rPr>
        <b/>
        <sz val="9"/>
        <rFont val="Arial"/>
        <family val="2"/>
      </rPr>
      <t>-AD</t>
    </r>
    <r>
      <rPr>
        <b/>
        <vertAlign val="subscript"/>
        <sz val="9"/>
        <rFont val="Arial"/>
        <family val="2"/>
      </rPr>
      <t>d</t>
    </r>
  </si>
  <si>
    <t>(DADFd-ADd)*ADd/SUM ADd'</t>
  </si>
  <si>
    <t>(mcm/d)</t>
  </si>
  <si>
    <t>Monthly value</t>
  </si>
  <si>
    <t>Cumulative balance</t>
  </si>
  <si>
    <t>Cumulative average error</t>
  </si>
  <si>
    <t>DAFIEt</t>
  </si>
  <si>
    <t>Cumulative Total</t>
  </si>
  <si>
    <t>Aggregate annual capability of short cycle storage facilities</t>
  </si>
  <si>
    <t>Demand Forecasting short-cycle adjustment</t>
  </si>
  <si>
    <t>Average Daily Injection Capability to date</t>
  </si>
  <si>
    <t>Demand Forecasting short-cycle adjustment for Previous Formula Year</t>
  </si>
  <si>
    <t>Demand Forecasting short-cycle adjustment to date</t>
  </si>
  <si>
    <t>Day ahead demand forecasting adjustment to date</t>
  </si>
  <si>
    <t>Days in Formula Year</t>
  </si>
  <si>
    <r>
      <t>ASF</t>
    </r>
    <r>
      <rPr>
        <b/>
        <vertAlign val="subscript"/>
        <sz val="10"/>
        <rFont val="Arial"/>
        <family val="2"/>
      </rPr>
      <t>d,t</t>
    </r>
  </si>
  <si>
    <r>
      <t>DFSA</t>
    </r>
    <r>
      <rPr>
        <b/>
        <vertAlign val="subscript"/>
        <sz val="10"/>
        <rFont val="Arial"/>
        <family val="2"/>
      </rPr>
      <t>t</t>
    </r>
  </si>
  <si>
    <r>
      <t>DFA</t>
    </r>
    <r>
      <rPr>
        <b/>
        <vertAlign val="subscript"/>
        <sz val="10"/>
        <rFont val="Arial"/>
        <family val="2"/>
      </rPr>
      <t>t</t>
    </r>
  </si>
  <si>
    <r>
      <t>AIC</t>
    </r>
    <r>
      <rPr>
        <b/>
        <vertAlign val="subscript"/>
        <sz val="10"/>
        <rFont val="Arial"/>
        <family val="2"/>
      </rPr>
      <t>t-1</t>
    </r>
  </si>
  <si>
    <r>
      <t>AIC</t>
    </r>
    <r>
      <rPr>
        <b/>
        <vertAlign val="subscript"/>
        <sz val="10"/>
        <rFont val="Arial"/>
        <family val="2"/>
      </rPr>
      <t>t</t>
    </r>
    <r>
      <rPr>
        <b/>
        <sz val="10"/>
        <rFont val="Arial"/>
        <family val="2"/>
      </rPr>
      <t xml:space="preserve"> </t>
    </r>
  </si>
  <si>
    <r>
      <t>DFSA</t>
    </r>
    <r>
      <rPr>
        <b/>
        <vertAlign val="subscript"/>
        <sz val="10"/>
        <rFont val="Arial"/>
        <family val="2"/>
      </rPr>
      <t>t-1</t>
    </r>
  </si>
  <si>
    <r>
      <t>DFSA</t>
    </r>
    <r>
      <rPr>
        <b/>
        <vertAlign val="subscript"/>
        <sz val="10"/>
        <rFont val="Arial"/>
        <family val="2"/>
      </rPr>
      <t>t</t>
    </r>
    <r>
      <rPr>
        <sz val="10"/>
        <rFont val="Arial"/>
        <family val="2"/>
      </rPr>
      <t/>
    </r>
  </si>
  <si>
    <r>
      <t>DIY</t>
    </r>
    <r>
      <rPr>
        <b/>
        <vertAlign val="subscript"/>
        <sz val="10"/>
        <rFont val="Arial"/>
        <family val="2"/>
      </rPr>
      <t>t</t>
    </r>
  </si>
  <si>
    <r>
      <t>For the purposes of within-year reporting, the derivation of AIC</t>
    </r>
    <r>
      <rPr>
        <vertAlign val="subscript"/>
        <sz val="10"/>
        <rFont val="Arial"/>
        <family val="2"/>
      </rPr>
      <t>t</t>
    </r>
    <r>
      <rPr>
        <sz val="10"/>
        <rFont val="Arial"/>
        <family val="2"/>
      </rPr>
      <t xml:space="preserve"> will utilise the number of days in the formula year for which the value ASF</t>
    </r>
    <r>
      <rPr>
        <vertAlign val="subscript"/>
        <sz val="10"/>
        <rFont val="Arial"/>
        <family val="2"/>
      </rPr>
      <t>d,t</t>
    </r>
    <r>
      <rPr>
        <sz val="10"/>
        <rFont val="Arial"/>
        <family val="2"/>
      </rPr>
      <t xml:space="preserve"> is available in order to derive a representative daily average value for ASF</t>
    </r>
    <r>
      <rPr>
        <vertAlign val="subscript"/>
        <sz val="10"/>
        <rFont val="Arial"/>
        <family val="2"/>
      </rPr>
      <t>d,t</t>
    </r>
    <r>
      <rPr>
        <sz val="10"/>
        <rFont val="Arial"/>
        <family val="2"/>
      </rPr>
      <t xml:space="preserve">. </t>
    </r>
  </si>
  <si>
    <t>Demand forecasting report (D-2-D-5 overview)</t>
  </si>
  <si>
    <t>Tables 9.9 and 9.10 are still required for the monthly SO incentive submission, but not required for the end of year RRP submission.</t>
  </si>
  <si>
    <t>Two to Five Days Ahead Demand Forecasting</t>
  </si>
  <si>
    <t>D-2 to D-5 demand forecasting average error</t>
  </si>
  <si>
    <t>Demand Forecast NTS throughput value</t>
  </si>
  <si>
    <r>
      <t>DF</t>
    </r>
    <r>
      <rPr>
        <b/>
        <vertAlign val="subscript"/>
        <sz val="10"/>
        <rFont val="Arial"/>
        <family val="2"/>
      </rPr>
      <t>d-2</t>
    </r>
  </si>
  <si>
    <r>
      <t>DF</t>
    </r>
    <r>
      <rPr>
        <b/>
        <vertAlign val="subscript"/>
        <sz val="10"/>
        <rFont val="Arial"/>
        <family val="2"/>
      </rPr>
      <t>d-3</t>
    </r>
  </si>
  <si>
    <r>
      <t>DF</t>
    </r>
    <r>
      <rPr>
        <b/>
        <vertAlign val="subscript"/>
        <sz val="10"/>
        <rFont val="Arial"/>
        <family val="2"/>
      </rPr>
      <t>d-4</t>
    </r>
  </si>
  <si>
    <r>
      <t>DF</t>
    </r>
    <r>
      <rPr>
        <b/>
        <vertAlign val="subscript"/>
        <sz val="10"/>
        <rFont val="Arial"/>
        <family val="2"/>
      </rPr>
      <t>d-5</t>
    </r>
  </si>
  <si>
    <t>Forecast' values are based upon the best information currently available and are provided in good faith. These values are subject to change in the event that further information becomes available during the course of the Formula Year.
'The incentive performance is calculated using the total demand for the Formula Year. Therefore all figures shown here are subject to change.</t>
  </si>
  <si>
    <t>Greenhouse gas emissions incentive revenue</t>
  </si>
  <si>
    <t>Non-Traded monthly Carbon Price</t>
  </si>
  <si>
    <t>Inflation Factor</t>
  </si>
  <si>
    <t>Venting Equivalent Factor</t>
  </si>
  <si>
    <t>Natural Gas Vented from Compressors in each month</t>
  </si>
  <si>
    <t>Annual Venting Incentive target (tonnes)</t>
  </si>
  <si>
    <t>Incentive reference price (in £/tonne of natural gas vented)</t>
  </si>
  <si>
    <t>Venting Emissions Performance</t>
  </si>
  <si>
    <t>Greenhouse Gas Emissions Incentive Revenue</t>
  </si>
  <si>
    <r>
      <t>NTMCP</t>
    </r>
    <r>
      <rPr>
        <b/>
        <vertAlign val="subscript"/>
        <sz val="10"/>
        <rFont val="Arial"/>
        <family val="2"/>
      </rPr>
      <t>m,t,y</t>
    </r>
  </si>
  <si>
    <r>
      <t>IF</t>
    </r>
    <r>
      <rPr>
        <b/>
        <vertAlign val="subscript"/>
        <sz val="10"/>
        <rFont val="Arial"/>
        <family val="2"/>
      </rPr>
      <t>m,t,y</t>
    </r>
  </si>
  <si>
    <r>
      <t>VF</t>
    </r>
    <r>
      <rPr>
        <b/>
        <vertAlign val="subscript"/>
        <sz val="10"/>
        <rFont val="Arial"/>
        <family val="2"/>
      </rPr>
      <t>t</t>
    </r>
  </si>
  <si>
    <r>
      <t>VIPM</t>
    </r>
    <r>
      <rPr>
        <b/>
        <vertAlign val="subscript"/>
        <sz val="10"/>
        <rFont val="Arial"/>
        <family val="2"/>
      </rPr>
      <t>t</t>
    </r>
  </si>
  <si>
    <r>
      <t>VIT</t>
    </r>
    <r>
      <rPr>
        <b/>
        <vertAlign val="subscript"/>
        <sz val="10"/>
        <rFont val="Arial"/>
        <family val="2"/>
      </rPr>
      <t>t</t>
    </r>
  </si>
  <si>
    <r>
      <t>VIRP</t>
    </r>
    <r>
      <rPr>
        <b/>
        <vertAlign val="subscript"/>
        <sz val="10"/>
        <rFont val="Arial"/>
        <family val="2"/>
      </rPr>
      <t>t</t>
    </r>
  </si>
  <si>
    <r>
      <t>VEP</t>
    </r>
    <r>
      <rPr>
        <b/>
        <vertAlign val="subscript"/>
        <sz val="10"/>
        <rFont val="Arial"/>
        <family val="2"/>
      </rPr>
      <t>t</t>
    </r>
  </si>
  <si>
    <r>
      <t>GHGIR</t>
    </r>
    <r>
      <rPr>
        <b/>
        <vertAlign val="subscript"/>
        <sz val="10"/>
        <rFont val="Arial"/>
        <family val="2"/>
      </rPr>
      <t>t</t>
    </r>
  </si>
  <si>
    <t>(£/tCO2e)</t>
  </si>
  <si>
    <t>(tonnes of Natural Gas)</t>
  </si>
  <si>
    <t>(tonnes)</t>
  </si>
  <si>
    <t>(£/tonne)</t>
  </si>
  <si>
    <r>
      <t>NTCP</t>
    </r>
    <r>
      <rPr>
        <b/>
        <vertAlign val="subscript"/>
        <sz val="10"/>
        <rFont val="Arial"/>
        <family val="2"/>
      </rPr>
      <t>t</t>
    </r>
  </si>
  <si>
    <t>Cumulative value</t>
  </si>
  <si>
    <t>Greenhouse gas emissions venting data</t>
  </si>
  <si>
    <t>Venting cause</t>
  </si>
  <si>
    <t>Gas released
(tonnes of Natural Gas)</t>
  </si>
  <si>
    <t>Type</t>
  </si>
  <si>
    <t>Starter vents</t>
  </si>
  <si>
    <t xml:space="preserve">Start-up process gas purge </t>
  </si>
  <si>
    <t>Fuel gas purge &amp; vents</t>
  </si>
  <si>
    <t>Static seal emissions</t>
  </si>
  <si>
    <t>Dynamic seal emissions</t>
  </si>
  <si>
    <t>Operational process vents</t>
  </si>
  <si>
    <t>ESD vents</t>
  </si>
  <si>
    <t>Site Vents</t>
  </si>
  <si>
    <t>Venting per unit</t>
  </si>
  <si>
    <t>Compressor station</t>
  </si>
  <si>
    <t>Power source</t>
  </si>
  <si>
    <t>Unit A</t>
  </si>
  <si>
    <t xml:space="preserve">Natural Gas </t>
  </si>
  <si>
    <t>Unit B</t>
  </si>
  <si>
    <t>Unit C</t>
  </si>
  <si>
    <t>Unit 1A</t>
  </si>
  <si>
    <t>Unit 1B</t>
  </si>
  <si>
    <t>Unit 2A</t>
  </si>
  <si>
    <t>Unit 2B</t>
  </si>
  <si>
    <t>Unit D</t>
  </si>
  <si>
    <t>Unit E</t>
  </si>
  <si>
    <t>Kirremuir</t>
  </si>
  <si>
    <t>Lockerley</t>
  </si>
  <si>
    <t>St. Fergus</t>
  </si>
  <si>
    <t>Unit 1C</t>
  </si>
  <si>
    <t>Unit 1D</t>
  </si>
  <si>
    <t>Unit 2D</t>
  </si>
  <si>
    <t>Unit 3A</t>
  </si>
  <si>
    <t>Unit 3B</t>
  </si>
  <si>
    <t>Data as at Month end</t>
  </si>
  <si>
    <t xml:space="preserve">Maintenance Change Incentive </t>
  </si>
  <si>
    <t>Maintenance Days Incentive (RVO)</t>
  </si>
  <si>
    <t xml:space="preserve">Maintenance Days Incentive (non-RVO) </t>
  </si>
  <si>
    <t>Maintenance Incentive Revenue</t>
  </si>
  <si>
    <t xml:space="preserve">Forecast Annual Maintenance Days </t>
  </si>
  <si>
    <t xml:space="preserve">Forecast Annual Advice Notice Days  </t>
  </si>
  <si>
    <t>Forecast Annual Maintenance Workload Days</t>
  </si>
  <si>
    <t xml:space="preserve">Forecast Change Target (Days) </t>
  </si>
  <si>
    <t xml:space="preserve">Year to Date Maintenance Plan Days Changed </t>
  </si>
  <si>
    <t>Year to Date Advice Notice Days Changed</t>
  </si>
  <si>
    <t xml:space="preserve">Year to Date Number of Days Changed </t>
  </si>
  <si>
    <t xml:space="preserve">Performance Measure </t>
  </si>
  <si>
    <t>Incentive Revenue (£m)</t>
  </si>
  <si>
    <t>Forecast Annual Days Used Target</t>
  </si>
  <si>
    <t xml:space="preserve"> Year to Date Maintenance Days Used </t>
  </si>
  <si>
    <t>Performance Measure</t>
  </si>
  <si>
    <t>Total Quantity of Customer Impacting Work</t>
  </si>
  <si>
    <t>Advice Notice Days Target</t>
  </si>
  <si>
    <t xml:space="preserve"> Year to Date Advice Notice Days (non-RVO)</t>
  </si>
  <si>
    <r>
      <t>MW</t>
    </r>
    <r>
      <rPr>
        <vertAlign val="subscript"/>
        <sz val="11"/>
        <color indexed="8"/>
        <rFont val="Calibri"/>
        <family val="2"/>
      </rPr>
      <t>t</t>
    </r>
  </si>
  <si>
    <r>
      <t>MCITD</t>
    </r>
    <r>
      <rPr>
        <vertAlign val="subscript"/>
        <sz val="11"/>
        <color indexed="8"/>
        <rFont val="Calibri"/>
        <family val="2"/>
      </rPr>
      <t>t</t>
    </r>
  </si>
  <si>
    <r>
      <t>MCICD</t>
    </r>
    <r>
      <rPr>
        <vertAlign val="subscript"/>
        <sz val="11"/>
        <color indexed="8"/>
        <rFont val="Calibri"/>
        <family val="2"/>
      </rPr>
      <t>t</t>
    </r>
  </si>
  <si>
    <r>
      <t>MCIPM</t>
    </r>
    <r>
      <rPr>
        <vertAlign val="subscript"/>
        <sz val="11"/>
        <color indexed="8"/>
        <rFont val="Calibri"/>
        <family val="2"/>
      </rPr>
      <t>t</t>
    </r>
  </si>
  <si>
    <r>
      <t>MCIR</t>
    </r>
    <r>
      <rPr>
        <vertAlign val="subscript"/>
        <sz val="11"/>
        <color indexed="8"/>
        <rFont val="Calibri"/>
        <family val="2"/>
      </rPr>
      <t>t</t>
    </r>
  </si>
  <si>
    <r>
      <t>MDT</t>
    </r>
    <r>
      <rPr>
        <vertAlign val="subscript"/>
        <sz val="11"/>
        <color indexed="8"/>
        <rFont val="Calibri"/>
        <family val="2"/>
      </rPr>
      <t>t</t>
    </r>
  </si>
  <si>
    <r>
      <t>MDV</t>
    </r>
    <r>
      <rPr>
        <vertAlign val="subscript"/>
        <sz val="11"/>
        <color indexed="8"/>
        <rFont val="Calibri"/>
        <family val="2"/>
      </rPr>
      <t>t</t>
    </r>
  </si>
  <si>
    <r>
      <t>MPMV</t>
    </r>
    <r>
      <rPr>
        <vertAlign val="subscript"/>
        <sz val="11"/>
        <color indexed="8"/>
        <rFont val="Calibri"/>
        <family val="2"/>
      </rPr>
      <t>t</t>
    </r>
  </si>
  <si>
    <r>
      <t>MDIRV</t>
    </r>
    <r>
      <rPr>
        <vertAlign val="subscript"/>
        <sz val="11"/>
        <color indexed="8"/>
        <rFont val="Calibri"/>
        <family val="2"/>
      </rPr>
      <t>t</t>
    </r>
  </si>
  <si>
    <r>
      <t>TQM</t>
    </r>
    <r>
      <rPr>
        <vertAlign val="subscript"/>
        <sz val="11"/>
        <color indexed="8"/>
        <rFont val="Calibri"/>
        <family val="2"/>
      </rPr>
      <t>t</t>
    </r>
  </si>
  <si>
    <r>
      <t>MADT</t>
    </r>
    <r>
      <rPr>
        <vertAlign val="subscript"/>
        <sz val="11"/>
        <color indexed="8"/>
        <rFont val="Calibri"/>
        <family val="2"/>
      </rPr>
      <t>t</t>
    </r>
  </si>
  <si>
    <r>
      <t>MDA</t>
    </r>
    <r>
      <rPr>
        <vertAlign val="subscript"/>
        <sz val="11"/>
        <color indexed="8"/>
        <rFont val="Calibri"/>
        <family val="2"/>
      </rPr>
      <t>t</t>
    </r>
  </si>
  <si>
    <r>
      <t>MDINP</t>
    </r>
    <r>
      <rPr>
        <vertAlign val="subscript"/>
        <sz val="11"/>
        <color indexed="8"/>
        <rFont val="Calibri"/>
        <family val="2"/>
      </rPr>
      <t>t</t>
    </r>
  </si>
  <si>
    <r>
      <t>MDI</t>
    </r>
    <r>
      <rPr>
        <vertAlign val="subscript"/>
        <sz val="11"/>
        <color indexed="8"/>
        <rFont val="Calibri"/>
        <family val="2"/>
      </rPr>
      <t>t</t>
    </r>
  </si>
  <si>
    <r>
      <t>MIR</t>
    </r>
    <r>
      <rPr>
        <vertAlign val="subscript"/>
        <sz val="11"/>
        <color indexed="8"/>
        <rFont val="Calibri"/>
        <family val="2"/>
      </rPr>
      <t>t</t>
    </r>
  </si>
  <si>
    <t>Floor</t>
  </si>
  <si>
    <t>MWt</t>
  </si>
  <si>
    <t>MCICDt</t>
  </si>
  <si>
    <t>TQMt</t>
  </si>
  <si>
    <t>In-Line Inspection Reporting</t>
  </si>
  <si>
    <t>Maintenance activities undertaken (Reg Year) impacting customers and requiring Maintenance Days</t>
  </si>
  <si>
    <t>Changes made (in Reg Year) to Maintenance activities</t>
  </si>
  <si>
    <t>MDAt</t>
  </si>
  <si>
    <t xml:space="preserve">Type of ILI Undertaken 
(Short/Long) </t>
  </si>
  <si>
    <t xml:space="preserve">Length of Run
 (km) </t>
  </si>
  <si>
    <t>Time taken to Complete 
(Days)</t>
  </si>
  <si>
    <t>Maintenance Activity</t>
  </si>
  <si>
    <t>Completed Maintenance Activities</t>
  </si>
  <si>
    <t>Potentially Impacting Activities</t>
  </si>
  <si>
    <t>Impacting Activities</t>
  </si>
  <si>
    <t>Maintenance Days Called</t>
  </si>
  <si>
    <t>Planned Jobs</t>
  </si>
  <si>
    <t>Completed to plan</t>
  </si>
  <si>
    <t>Completed with amendments</t>
  </si>
  <si>
    <t>Replanned</t>
  </si>
  <si>
    <t>MDVt</t>
  </si>
  <si>
    <t xml:space="preserve">In Line Inspections </t>
  </si>
  <si>
    <t>Compressor Jobs</t>
  </si>
  <si>
    <t xml:space="preserve">Defect Inspections </t>
  </si>
  <si>
    <t>Enhanced Gas Monitoring Programme (EGMP2)</t>
  </si>
  <si>
    <t xml:space="preserve">Flow Weighted Average Calorific Value (FWACV) Works </t>
  </si>
  <si>
    <t>Gas Quality, Metering &amp; UPS</t>
  </si>
  <si>
    <t>Remote Telemetry Unit (IRIS) Replacement</t>
  </si>
  <si>
    <t>New NTS Connections</t>
  </si>
  <si>
    <t>Pipeline/AGI</t>
  </si>
  <si>
    <t>IGMS/Telemetry</t>
  </si>
  <si>
    <t>DSEAR Inspections</t>
  </si>
  <si>
    <t xml:space="preserve">Remote Value Operations (RVO) </t>
  </si>
  <si>
    <t>Other (please list below)</t>
  </si>
  <si>
    <t>Consented Activities</t>
  </si>
  <si>
    <t>Please provide a list of De Minimis Consented Activities for all items greater than or equal to £500k</t>
  </si>
  <si>
    <t>Consented activities table added to 4.15</t>
  </si>
  <si>
    <t>4.15 DRS</t>
  </si>
  <si>
    <t>Row 11 has been hard-coded so that inputs can be entered directly for EDEt per Ofgem's triennial review.</t>
  </si>
  <si>
    <t>Row 10 has been hard-coded so that inputs can be entered directly for SOEDEt.per Ofgem's triennial review.</t>
  </si>
  <si>
    <t xml:space="preserve">
The baseline NCV value has been amended from £32.92 to £329.101 and the units have been changed from £m to £'000 on row 168 of 8.3 Environmental Scorecard. The unit at cell G72 of 2.1 Revenue_Interface has also been changed.</t>
  </si>
  <si>
    <t>4.10 TO OD</t>
  </si>
  <si>
    <t>2.1 Revenue_Interface and 8.3 Environmental Scorecard</t>
  </si>
  <si>
    <t>Where future values cannot be accurately forecast using the licence calculation, these cells may be overwritten with direct inputs by the licensee.</t>
  </si>
  <si>
    <t>Added a note on rows, 28, 120, 130, 167, 188 stating that future values may be overwritten with hard-coded inputs where it is not possible to forecast using licence algebra.</t>
  </si>
  <si>
    <t xml:space="preserve">Column AC (Units) not required. Contents blanked out </t>
  </si>
  <si>
    <t xml:space="preserve">DK </t>
  </si>
  <si>
    <t xml:space="preserve">5.8 Provisions </t>
  </si>
  <si>
    <t>SO section: rows 65 to 113 - Forecasting not required. Future years cells greyed out.</t>
  </si>
  <si>
    <t>02 - AFTER COOLERS</t>
  </si>
  <si>
    <t>05 - BOUNDARY CONTROLLERS</t>
  </si>
  <si>
    <t>11 - CIVIL ASSETS (BRIDGES)</t>
  </si>
  <si>
    <t>19 - FIRE AND GAS DETECTION</t>
  </si>
  <si>
    <t>22 - GAS ANALYSER</t>
  </si>
  <si>
    <t>26 - MARKERS</t>
  </si>
  <si>
    <t>27 - FISCAL METERING</t>
  </si>
  <si>
    <t>28 - FUEL GAS METERING</t>
  </si>
  <si>
    <t>29 - NETWORK CONTROL AND INSTRUMENTATION</t>
  </si>
  <si>
    <t>30 - ODORISATION PLANT</t>
  </si>
  <si>
    <t>36 - STATION PROCESS CONTROL SYSTEM</t>
  </si>
  <si>
    <t>37 - UNIT CONTROL SYSTEM</t>
  </si>
  <si>
    <t>38 - ANTI-SURGE SYSTEM</t>
  </si>
  <si>
    <t>40 - STARTER MOTOR</t>
  </si>
  <si>
    <t xml:space="preserve">1.3 List </t>
  </si>
  <si>
    <t>Column S i.e. Asset Health SAC categories updated with completed list.</t>
  </si>
  <si>
    <t>8.6 NIA, 8.7 CNIA, 8.8 NIC, 8.9 SIF and 8.11 Net Zero</t>
  </si>
  <si>
    <t>Changed monetary (£m) input cell formats to 3 dp</t>
  </si>
  <si>
    <t xml:space="preserve">8.11 Net Zero </t>
  </si>
  <si>
    <t>On column T inserted  Project status  to provide a project progress summary</t>
  </si>
  <si>
    <t>6.9 Resilience</t>
  </si>
  <si>
    <t xml:space="preserve">2.2 NARM interface </t>
  </si>
  <si>
    <t>Column N (Asset Health category) updated by linking to Tab 1.3</t>
  </si>
  <si>
    <t>5.10</t>
  </si>
  <si>
    <t>Full Time Equivalent (FTE)</t>
  </si>
  <si>
    <t xml:space="preserve">Num </t>
  </si>
  <si>
    <t xml:space="preserve">Price Control  Activities </t>
  </si>
  <si>
    <t xml:space="preserve">Capex </t>
  </si>
  <si>
    <t xml:space="preserve">Non Price Control  Activities </t>
  </si>
  <si>
    <t xml:space="preserve">FTE Total </t>
  </si>
  <si>
    <t xml:space="preserve">Price Control Activity </t>
  </si>
  <si>
    <t xml:space="preserve">Non Price Control Activity </t>
  </si>
  <si>
    <t>6.10</t>
  </si>
  <si>
    <t xml:space="preserve">Vehicles </t>
  </si>
  <si>
    <t xml:space="preserve">Vehicles population - Purchases </t>
  </si>
  <si>
    <t xml:space="preserve">Zero Emmission Vehicles </t>
  </si>
  <si>
    <t>Cars</t>
  </si>
  <si>
    <t>Small Van</t>
  </si>
  <si>
    <t>Medium Van</t>
  </si>
  <si>
    <t>Large Van</t>
  </si>
  <si>
    <t>Support Van</t>
  </si>
  <si>
    <t>Electric Vehicle Charging Point</t>
  </si>
  <si>
    <t xml:space="preserve">Non-Zero Emmission Vehicles </t>
  </si>
  <si>
    <t>4x4</t>
  </si>
  <si>
    <t>LGV</t>
  </si>
  <si>
    <t>HGV</t>
  </si>
  <si>
    <t>Vehicles population - Total</t>
  </si>
  <si>
    <t xml:space="preserve">Population </t>
  </si>
  <si>
    <t xml:space="preserve">Opex </t>
  </si>
  <si>
    <t>Vehicles cost - Total</t>
  </si>
  <si>
    <t>5.10 FTE</t>
  </si>
  <si>
    <t xml:space="preserve">Inserted tab to capture staff FTE data </t>
  </si>
  <si>
    <t xml:space="preserve">Inserted tab to capture vehicles data </t>
  </si>
  <si>
    <t xml:space="preserve">Defects </t>
  </si>
  <si>
    <t>Defects predicted by planning tool</t>
  </si>
  <si>
    <t>Rows 33:36. Inserted data requirements for predicted and actual defects</t>
  </si>
  <si>
    <t xml:space="preserve">Comments - Risk to delivery </t>
  </si>
  <si>
    <t xml:space="preserve">Not Yet Commenced </t>
  </si>
  <si>
    <t xml:space="preserve">High Risks Identified </t>
  </si>
  <si>
    <t xml:space="preserve">Medium Risks Identified </t>
  </si>
  <si>
    <t xml:space="preserve">On Track - No Major Issues </t>
  </si>
  <si>
    <t xml:space="preserve">Completed </t>
  </si>
  <si>
    <t xml:space="preserve">For column AA inserted a drop down menu categorise project delivery status </t>
  </si>
  <si>
    <t xml:space="preserve">6.10 Vehicles </t>
  </si>
  <si>
    <t>Project reference</t>
  </si>
  <si>
    <t xml:space="preserve">Project status  </t>
  </si>
  <si>
    <t>Emmisions</t>
  </si>
  <si>
    <t xml:space="preserve">Row 13 formulae corrected </t>
  </si>
  <si>
    <t>9.2 NTS Shrinkage Report</t>
  </si>
  <si>
    <t>8.5 Gas Constraint events</t>
  </si>
  <si>
    <t xml:space="preserve">Column J blanked out. Content is duplicate </t>
  </si>
  <si>
    <t xml:space="preserve"> Column header changed to “Bid Price Range”</t>
  </si>
  <si>
    <t xml:space="preserve">Venting -Others </t>
  </si>
  <si>
    <t>Venting emissions</t>
  </si>
  <si>
    <t xml:space="preserve">8.2 BCF </t>
  </si>
  <si>
    <t>Scope 1 Emissions – emissions split by category i.e. Vented and fugitive emissions.</t>
  </si>
  <si>
    <t>Petrol (&lt;1400cc)</t>
  </si>
  <si>
    <t xml:space="preserve">Electric </t>
  </si>
  <si>
    <t>Petrol (1401 - 2000cc)</t>
  </si>
  <si>
    <t>Petrol (&gt;2001cc)</t>
  </si>
  <si>
    <t>Diesel (&lt;1400cc)</t>
  </si>
  <si>
    <t>Diesel (&gt;2001cc)</t>
  </si>
  <si>
    <t>Diesel (1401 - 2000cc)</t>
  </si>
  <si>
    <t xml:space="preserve">Cheshire (Holford) </t>
  </si>
  <si>
    <t>Cheshire (Stublach)</t>
  </si>
  <si>
    <t xml:space="preserve">1.2 Contents </t>
  </si>
  <si>
    <t>Tabs names linked to its relevant tabs for easy navigation</t>
  </si>
  <si>
    <t>linked to Capex summary</t>
  </si>
  <si>
    <t>Rows 23 and 24  (Bacton Site Redevelopment and Kings Lynn subsidence) forecasts linked to Tab 6.1.</t>
  </si>
  <si>
    <t>Apr</t>
  </si>
  <si>
    <t>Jun</t>
  </si>
  <si>
    <t>Jul</t>
  </si>
  <si>
    <t>Aug</t>
  </si>
  <si>
    <t>Sep</t>
  </si>
  <si>
    <t>Oct</t>
  </si>
  <si>
    <t>Nov</t>
  </si>
  <si>
    <t>Dec</t>
  </si>
  <si>
    <t>Jan</t>
  </si>
  <si>
    <t>Feb</t>
  </si>
  <si>
    <t>Mar</t>
  </si>
  <si>
    <t>Q2 22</t>
  </si>
  <si>
    <t>Q3 2022</t>
  </si>
  <si>
    <t>Summer-22</t>
  </si>
  <si>
    <t>Q4 22</t>
  </si>
  <si>
    <t>Q1 23</t>
  </si>
  <si>
    <t>Winter-23</t>
  </si>
  <si>
    <t xml:space="preserve">Actual </t>
  </si>
  <si>
    <t>'0.00' indicates cells that would be populated with actual data at the end of 'Q2 23'</t>
  </si>
  <si>
    <r>
      <t>'</t>
    </r>
    <r>
      <rPr>
        <sz val="12"/>
        <color rgb="FFFF0000"/>
        <rFont val="Arial"/>
        <family val="2"/>
      </rPr>
      <t>0.00</t>
    </r>
    <r>
      <rPr>
        <sz val="12"/>
        <color indexed="8"/>
        <rFont val="Arial"/>
        <family val="2"/>
      </rPr>
      <t>' indicates cells that would be populated with forecast data at the end of 'Q2 23'</t>
    </r>
  </si>
  <si>
    <t>FY 22/23</t>
  </si>
  <si>
    <t>2022/22</t>
  </si>
  <si>
    <t>Regulatory Year 2022/23</t>
  </si>
  <si>
    <t>Accrual in the years accounts</t>
  </si>
  <si>
    <t xml:space="preserve">Memo - Number of Quarry &amp; Loss claims with payment carried forward </t>
  </si>
  <si>
    <t xml:space="preserve">Vehicles - Total </t>
  </si>
  <si>
    <t>Column G/H header updated to “Bid Price Range”</t>
  </si>
  <si>
    <t xml:space="preserve">UID list updated to include code A22.22.5.6 </t>
  </si>
  <si>
    <t>Additional blank rows added to allow entry of more projects.</t>
  </si>
  <si>
    <t>5.1 TO Indirects
5.2 SO Indirects</t>
  </si>
  <si>
    <t>Formulae updated to correct mapping from table 5.9</t>
  </si>
  <si>
    <t xml:space="preserve">Various tabs </t>
  </si>
  <si>
    <t xml:space="preserve">updated Column headers / structure is set up for FY21/22. </t>
  </si>
  <si>
    <t>Cell C8 updated to ensure relevant links within the pack works correctly.</t>
  </si>
  <si>
    <t>5.6 Quarry &amp; Loss</t>
  </si>
  <si>
    <t>New row included to cover category where claims have been made but actual spend incurred (carried over) to the next regulatory period.</t>
  </si>
  <si>
    <t>3.1 TO Totex</t>
  </si>
  <si>
    <t xml:space="preserve">Two new rows inserted to capture Opex Resilience spend.  </t>
  </si>
  <si>
    <t>3.2 SO Totex</t>
  </si>
  <si>
    <t>1 new row inserted to capture Cyber IT</t>
  </si>
  <si>
    <t>8.3 Environmental Scorecard</t>
  </si>
  <si>
    <t>Updated the licence value in cell E170 to align with special conditions</t>
  </si>
  <si>
    <t>Cell P58 has been changed to ALC and P81 has been updated to ALCU.</t>
  </si>
  <si>
    <t>4.2 SO PCFM Input Summary</t>
  </si>
  <si>
    <t>Pass-through variable value price base amended to nominal (with the exception of EDEt ISt and Hyt, which are directed in 18/19 prices). The PT variable value formulae have also been updated to link directly to the "4.7 TO PT" and the previous IF statement logic has been removed.</t>
  </si>
  <si>
    <t>Pass-through variable value price base amended to nominal at D32. The PT variable value formulae on rows 32:33 have also been updated to link directly to "4.8 SO PT" and the previous IF statement logic has been removed.</t>
  </si>
  <si>
    <t>Tables and comments relating to the "inflation update" have now been removed from this sheet.</t>
  </si>
  <si>
    <t>4.18 Inflation update</t>
  </si>
  <si>
    <t>This sheet has been deleted as the inflation update process will no longer be needed given the proposed changes to the AIP dry runs timeline.</t>
  </si>
  <si>
    <t>has the value zero unless otherwise directed by the Authority</t>
  </si>
  <si>
    <t>The inflation update sheet has been removed from row 46</t>
  </si>
  <si>
    <t>Instructions in column M for the re-opener adjustment lines have been amended to "has the value zero unless otherwise directed by the Authority"</t>
  </si>
  <si>
    <t>4.5 TO Re-openers
4.6 SO Re-openers</t>
  </si>
  <si>
    <t xml:space="preserve">Please provide a list of excluded services for all items </t>
  </si>
  <si>
    <t>Total Directly Remunerated Services</t>
  </si>
  <si>
    <t xml:space="preserve">
The terms "Excluded services" have been updated to Directly Remunerated Services" in cells D58 and C43</t>
  </si>
  <si>
    <t>The words "greater than or equal to £500k"" have been removed from the red instructions at cell A11 to make the treatment of DRS revenues consistent with that of DRS costs on 8.12 DRS</t>
  </si>
  <si>
    <t>- cells I14, I19, I24, I31, I36 and I41 updated to say 'Indirect' (previously currently labelled as 'Other')
- cells P14 and P24 updated to say 'AIO' (previously labelled as 'AOC')
- cells P30 and P40 updated to say 'AOCU' (previously labelled as 'AOC')
- cells P31 and P41 updated to say 'AIOU' (previously labelled as 'AOC')
- cells P19 and P36 updated to say 'SOACO' (previously labelled as 'AOC')
- cells P18 and P35 updated to say 'SOANC' (previously labelled as 'AOC')</t>
  </si>
  <si>
    <t>8.10.a</t>
  </si>
  <si>
    <t>Re-opener mechanism</t>
  </si>
  <si>
    <t>Description of project, including brief description of driver for project and any interdependencies</t>
  </si>
  <si>
    <t>Likely Date</t>
  </si>
  <si>
    <t>Project start date (The actual date of physical work)</t>
  </si>
  <si>
    <t>Project end date</t>
  </si>
  <si>
    <t>Planned submission date</t>
  </si>
  <si>
    <t>Scope of submission (needs case, options and/or costs)</t>
  </si>
  <si>
    <t>Probability of submission Low/Medium/High</t>
  </si>
  <si>
    <t>Has there been recent engagement with Ofgem on the project? If yes, please detail Ofgem colleague and provide some detail regarding the nature of engagement</t>
  </si>
  <si>
    <t>Lifetime cost (£m)</t>
  </si>
  <si>
    <t>Other Reopener pipeline log appendix (TO)</t>
  </si>
  <si>
    <t>Other Reopener pipeline log appendix (SO)</t>
  </si>
  <si>
    <t>Other Re-Opener Appendix (TO)</t>
  </si>
  <si>
    <t>8.10.b</t>
  </si>
  <si>
    <t>Other Re-Opener Appendix (SO)</t>
  </si>
  <si>
    <t>8.10b Other Re-Opener Appendix (SO)</t>
  </si>
  <si>
    <t>8.10a Other Re-Opener Appendix (TO)</t>
  </si>
  <si>
    <t xml:space="preserve">New appendix tab inserted to provide additional details on re-opener applications for TO  </t>
  </si>
  <si>
    <t xml:space="preserve">New appendix tab inserted to provide additional details on re-opener applications for SO  </t>
  </si>
  <si>
    <t>(v.2.2)</t>
  </si>
  <si>
    <t>Check - Is it part of NLAt?</t>
  </si>
  <si>
    <t>Bid Price Range(Nominal)</t>
  </si>
  <si>
    <t>National Gas Transmission</t>
  </si>
  <si>
    <t>changed rows to NGT input for ASEP/storage sites</t>
  </si>
  <si>
    <t>Update to include a new reference from NGT</t>
  </si>
  <si>
    <t>SC 4.3 in NGT's  licence</t>
  </si>
  <si>
    <t>NGT to input values as directed by the Authoritys Direction</t>
  </si>
  <si>
    <t xml:space="preserve">NGT own FTE </t>
  </si>
  <si>
    <t>NGT</t>
  </si>
  <si>
    <t xml:space="preserve">NGT contractor FTE </t>
  </si>
  <si>
    <t>NGT's BCF comprising scope 1 and 2 emissions excluding shrinkage,  tonnes of carbon dioxide equivalent emissions (tCO2e)</t>
  </si>
  <si>
    <t>(NGT only)</t>
  </si>
  <si>
    <t>Cost £ (Current Year)</t>
  </si>
  <si>
    <t>Cost £ (18/19 prices)</t>
  </si>
  <si>
    <t>Planned submission date (FOSR/Needs case)</t>
  </si>
  <si>
    <t>Planned submission date (cost)</t>
  </si>
  <si>
    <t>Increment in NCV (£m)</t>
  </si>
  <si>
    <t>Baseline NCV (£m)</t>
  </si>
  <si>
    <t>£ 18/19 prices</t>
  </si>
  <si>
    <t xml:space="preserve"> 02 - After Coolers</t>
  </si>
  <si>
    <t xml:space="preserve">Actual defects detected </t>
  </si>
  <si>
    <r>
      <t>SOPT</t>
    </r>
    <r>
      <rPr>
        <vertAlign val="subscript"/>
        <sz val="10"/>
        <color theme="1"/>
        <rFont val="Verdana"/>
        <family val="2"/>
      </rPr>
      <t>t</t>
    </r>
    <r>
      <rPr>
        <sz val="11"/>
        <color theme="1"/>
        <rFont val="Calibri"/>
        <family val="2"/>
        <scheme val="minor"/>
      </rPr>
      <t>=CDSP</t>
    </r>
    <r>
      <rPr>
        <vertAlign val="subscript"/>
        <sz val="10"/>
        <color theme="1"/>
        <rFont val="Verdana"/>
        <family val="2"/>
      </rPr>
      <t>t</t>
    </r>
    <r>
      <rPr>
        <sz val="11"/>
        <color theme="1"/>
        <rFont val="Calibri"/>
        <family val="2"/>
        <scheme val="minor"/>
      </rPr>
      <t xml:space="preserve"> + SOEDE</t>
    </r>
    <r>
      <rPr>
        <vertAlign val="subscript"/>
        <sz val="10"/>
        <color theme="1"/>
        <rFont val="Verdana"/>
        <family val="2"/>
      </rPr>
      <t>t</t>
    </r>
    <r>
      <rPr>
        <sz val="11"/>
        <color theme="1"/>
        <rFont val="Calibri"/>
        <family val="2"/>
        <scheme val="minor"/>
      </rPr>
      <t xml:space="preserve"> </t>
    </r>
  </si>
  <si>
    <t>Conditional formatting added to tabs to highlight input cells for relevant reporting years</t>
  </si>
  <si>
    <t>6.4 asset health projects</t>
  </si>
  <si>
    <t>missing category added for CEO and Group management</t>
  </si>
  <si>
    <t>added bad debt terms so that all inputs on the one tab and removed redundant pass through terms</t>
  </si>
  <si>
    <t>updates to allow forecasting to facilitate links to PCFM</t>
  </si>
  <si>
    <t>inconsistencies in data attributes corrected</t>
  </si>
  <si>
    <t>columns unhidden, drop down corrected and free text column added</t>
  </si>
  <si>
    <t>added additional rows under offtakes, other non load, compressor emissions and customer contributions. Updated drop downs to allow load related CC to be recorded</t>
  </si>
  <si>
    <t>Scale back table (rows 9-24) removed and columns removed in respect of Locational trades and operational buyback; copy and paste issue</t>
  </si>
  <si>
    <t>re-indexed Net zero UIOLI to sum into load related capex, as this is where the allowance was allocated in the PCFM</t>
  </si>
  <si>
    <t>TO/SO PCFM Input Summary, TO/SO pass-through, TO/SO Recovered Revenue</t>
  </si>
  <si>
    <t>RPI-CPIH index values updated to latest</t>
  </si>
  <si>
    <t>Updates to align dates where applicable for calendar / financial year reporting</t>
  </si>
  <si>
    <t>formula in cell AB148 corrected, rows for SO and TO reopeners removed as these links do not go into the revenue tables, added DRS cost links, updated links for RNOECt, RAREnCAt and RNOExCt</t>
  </si>
  <si>
    <t>Added lines for separation &amp; input of any carry over spend for Resilience.</t>
  </si>
  <si>
    <t>Amended the formula in row 60 so it links to row 58, only.</t>
  </si>
  <si>
    <t>Row 129 of 4.10 TO ODI has been amended to be £329,201 as per the licence. Row 130 has been similarly amended to show the EVMt in the same units.</t>
  </si>
  <si>
    <t xml:space="preserve">Columns AG-AI i.e. input forecast grey out - data not required </t>
  </si>
  <si>
    <t>Engine size of vehicles (petrol and diesel)  category included within the business mileage emissions section.</t>
  </si>
  <si>
    <t xml:space="preserve">Corrected Column P (site entry names) from  Cheshire, Holford and Stublach to Cheshire (Holford) and Cheshire (Stublach). </t>
  </si>
  <si>
    <t>Revisions to various RRP tabs from NGT February 2023 consultation feedback</t>
  </si>
  <si>
    <r>
      <t>Total NIA Expenditure (NIAE</t>
    </r>
    <r>
      <rPr>
        <sz val="10"/>
        <color theme="9" tint="-0.249977111117893"/>
        <rFont val="Verdana"/>
        <family val="2"/>
      </rPr>
      <t>t</t>
    </r>
    <r>
      <rPr>
        <b/>
        <sz val="10"/>
        <color theme="9" tint="-0.249977111117893"/>
        <rFont val="Verdana"/>
        <family val="2"/>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</si>
</sst>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2">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00_);_(* \(#,##0.00\);_(* &quot;-&quot;??_);_(@_)"/>
    <numFmt numFmtId="165" formatCode="0.0"/>
    <numFmt numFmtId="166" formatCode="_-[$€-2]* #,##0.00_-;\-[$€-2]* #,##0.00_-;_-[$€-2]* &quot;-&quot;??_-"/>
    <numFmt numFmtId="167" formatCode="_-* #,##0.0_-;\-* #,##0.0_-;_-* &quot;-&quot;??_-;_-@_-"/>
    <numFmt numFmtId="168" formatCode="#,##0.00;[Red]\-#,##0.00;\-"/>
    <numFmt numFmtId="169" formatCode="[$$-409]#,##0.00"/>
    <numFmt numFmtId="170" formatCode="#,##0.0_);\(#,##0.0\);\-_)"/>
    <numFmt numFmtId="171" formatCode="_-* #,##0.0_-;\-* #,##0.0_-;_-* &quot;-&quot;?_-;_-@_-"/>
    <numFmt numFmtId="172" formatCode="#,##0.00;\(#,##0.00\)"/>
    <numFmt numFmtId="173" formatCode="dd/mm/yyyy;@"/>
    <numFmt numFmtId="174" formatCode="_-* #,##0_-;\-* #,##0_-;_-* &quot;-&quot;??_-;_-@_-"/>
    <numFmt numFmtId="175" formatCode="&quot;£&quot;#,##0"/>
    <numFmt numFmtId="176" formatCode="0.000"/>
    <numFmt numFmtId="177" formatCode="#,##0.000;[Red]\-#,##0.000"/>
    <numFmt numFmtId="178" formatCode="&quot;£&quot;#,##0_);[Red]\(&quot;£&quot;#,##0\)"/>
    <numFmt numFmtId="179" formatCode="&quot;£&quot;#,##0.000"/>
    <numFmt numFmtId="180" formatCode="#,##0.00_);\(#,##0.00\);\-_)"/>
    <numFmt numFmtId="181" formatCode="#,##0.00;[Red]\-#,##0.00;0.00"/>
    <numFmt numFmtId="182" formatCode="_-* #,##0.000_-;\-* #,##0.000_-;_-* &quot;-&quot;??_-;_-@_-"/>
    <numFmt numFmtId="183" formatCode="0.0%"/>
    <numFmt numFmtId="184" formatCode="#,##0.0000_ ;[Red]\-#,##0.0000\ "/>
    <numFmt numFmtId="185" formatCode="_(* #,##0_);_(* \(#,##0\);_(* &quot;-&quot;??_);_(@_)"/>
    <numFmt numFmtId="186" formatCode="_-* #,##0.000_-;\-* #,##0.000_-;_-* &quot;-&quot;???_-;_-@_-"/>
    <numFmt numFmtId="187" formatCode="#,##0.000"/>
    <numFmt numFmtId="188" formatCode="#,##0.00_ ;\-#,##0.00\ "/>
    <numFmt numFmtId="189" formatCode="#,##0_ ;\-#,##0\ "/>
    <numFmt numFmtId="190" formatCode="#,##0.0_ ;\-#,##0.0\ "/>
    <numFmt numFmtId="191" formatCode="_(* #,##0.000_);_(* \(#,##0.000\);_(* &quot;-&quot;??_);_(@_)"/>
    <numFmt numFmtId="192" formatCode="#,##0.00%_);\(#,##0.00%\);\-_)"/>
    <numFmt numFmtId="193" formatCode="#,##0.0000_);\(#,##0.0000\);\-_)"/>
    <numFmt numFmtId="194" formatCode="_(* #,##0_);_(* \(#,##0\);_(* &quot;-&quot;_);_(@_)"/>
    <numFmt numFmtId="195" formatCode="_-* #,##0_-;\-* #,##0_-;_-* &quot;-&quot;?_-;_-@_-"/>
    <numFmt numFmtId="196" formatCode="_-* #,##0.00_-;\-* #,##0.00_-;_-* &quot;-&quot;?_-;_-@_-"/>
    <numFmt numFmtId="197" formatCode="_-* #,##0.0000_-;\-* #,##0.0000_-;_-* &quot;-&quot;?_-;_-@_-"/>
    <numFmt numFmtId="198" formatCode="_-* #,##0.000_-;\-* #,##0.000_-;_-* &quot;-&quot;?_-;_-@_-"/>
    <numFmt numFmtId="199" formatCode="&quot;£&quot;#,##0.00"/>
    <numFmt numFmtId="200" formatCode="&quot;£&quot;#,##0.0"/>
    <numFmt numFmtId="201" formatCode="#,##0.0_);\(#,##0.0\);\-"/>
    <numFmt numFmtId="202" formatCode="#,##0.000_);\(#,##0.000\);\-"/>
    <numFmt numFmtId="203" formatCode="_-* #,##0.00\ _D_M_-;\-* #,##0.00\ _D_M_-;_-* &quot;-&quot;??\ _D_M_-;_-@_-"/>
    <numFmt numFmtId="204" formatCode="#,##0;\(#,##0\)"/>
    <numFmt numFmtId="205" formatCode="d\-mmm\-yyyy"/>
    <numFmt numFmtId="206" formatCode="#,##0.0;[Red]\(#,##0.0\)"/>
    <numFmt numFmtId="207" formatCode="[$-F800]dddd\,\ mmmm\ dd\,\ yyyy"/>
    <numFmt numFmtId="208" formatCode="0.000000"/>
    <numFmt numFmtId="209" formatCode="#,##0.00;[Red]#,##0.00;\-"/>
    <numFmt numFmtId="210" formatCode="#,##0.0_);[Red]\(#,##0.0\);\-"/>
    <numFmt numFmtId="211" formatCode="#,##0_);\(#,##0\);&quot;-  &quot;;&quot; &quot;@&quot; &quot;"/>
    <numFmt numFmtId="212" formatCode="0.00%_);\-0.00%_);&quot;-  &quot;;&quot; &quot;@&quot; &quot;"/>
    <numFmt numFmtId="213" formatCode="#,##0.0000_);\(#,##0.0000\);&quot;-  &quot;;&quot; &quot;@&quot; &quot;"/>
    <numFmt numFmtId="214" formatCode="dd\ mmm\ yyyy_);\(###0\);&quot;-  &quot;;&quot; &quot;@&quot; &quot;"/>
    <numFmt numFmtId="215" formatCode="dd\ mmm\ yy_);\(###0\);&quot;-  &quot;;&quot; &quot;@&quot; &quot;"/>
    <numFmt numFmtId="216" formatCode="###0_);\(###0\);&quot;-  &quot;;&quot; &quot;@&quot; &quot;"/>
    <numFmt numFmtId="217" formatCode="[$-809]dd\ mmmm\ yyyy;@"/>
    <numFmt numFmtId="218" formatCode="#,##0.0;[Red]\-#,##0.0;0.0"/>
    <numFmt numFmtId="219" formatCode="#,##0.0"/>
    <numFmt numFmtId="220" formatCode="#,##0.0;[Red]\-#,##0.0;\-"/>
    <numFmt numFmtId="221" formatCode="_(* #,##0.0_);_(* \(#,##0.0\);_(* &quot;-&quot;??_);_(@_)"/>
  </numFmts>
  <fonts count="259">
    <font>
      <sz val="11"/>
      <color theme="1"/>
      <name val="Calibri"/>
      <family val="2"/>
      <scheme val="minor"/>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1"/>
      <color theme="1"/>
      <name val="Calibri"/>
      <family val="2"/>
      <scheme val="minor"/>
    </font>
    <font>
      <sz val="11"/>
      <name val="CG Omega"/>
    </font>
    <font>
      <sz val="10"/>
      <color theme="1"/>
      <name val="Verdana"/>
      <family val="2"/>
    </font>
    <font>
      <b/>
      <sz val="12"/>
      <color theme="1"/>
      <name val="Arial"/>
      <family val="2"/>
    </font>
    <font>
      <sz val="10"/>
      <name val="Arial"/>
      <family val="2"/>
    </font>
    <font>
      <b/>
      <sz val="11"/>
      <name val="Arial"/>
      <family val="2"/>
    </font>
    <font>
      <sz val="11"/>
      <name val="Arial"/>
      <family val="2"/>
    </font>
    <font>
      <sz val="10"/>
      <color theme="1"/>
      <name val="Arial"/>
      <family val="2"/>
    </font>
    <font>
      <b/>
      <sz val="11"/>
      <color theme="1"/>
      <name val="Arial"/>
      <family val="2"/>
    </font>
    <font>
      <sz val="11"/>
      <name val="CG Omega"/>
      <family val="2"/>
    </font>
    <font>
      <b/>
      <sz val="12"/>
      <name val="Arial"/>
      <family val="2"/>
    </font>
    <font>
      <b/>
      <sz val="14"/>
      <name val="Arial"/>
      <family val="2"/>
    </font>
    <font>
      <b/>
      <sz val="10"/>
      <color theme="1"/>
      <name val="Arial"/>
      <family val="2"/>
    </font>
    <font>
      <b/>
      <sz val="18"/>
      <name val="Verdana"/>
      <family val="2"/>
    </font>
    <font>
      <sz val="11"/>
      <name val="Verdana"/>
      <family val="2"/>
    </font>
    <font>
      <sz val="10"/>
      <name val="Verdana"/>
      <family val="2"/>
    </font>
    <font>
      <b/>
      <sz val="11"/>
      <name val="CG Omega"/>
      <family val="2"/>
    </font>
    <font>
      <sz val="11"/>
      <color indexed="12"/>
      <name val="CG Omega"/>
      <family val="2"/>
    </font>
    <font>
      <u/>
      <sz val="10"/>
      <color theme="10"/>
      <name val="Arial"/>
      <family val="2"/>
    </font>
    <font>
      <b/>
      <sz val="10"/>
      <name val="Verdana"/>
      <family val="2"/>
    </font>
    <font>
      <b/>
      <sz val="10"/>
      <name val="Arial"/>
      <family val="2"/>
    </font>
    <font>
      <b/>
      <sz val="10"/>
      <color theme="1"/>
      <name val="Verdana"/>
      <family val="2"/>
    </font>
    <font>
      <b/>
      <sz val="10"/>
      <color theme="0"/>
      <name val="Verdana"/>
      <family val="2"/>
    </font>
    <font>
      <b/>
      <sz val="12"/>
      <color theme="0"/>
      <name val="Verdana"/>
      <family val="2"/>
    </font>
    <font>
      <b/>
      <sz val="18"/>
      <color theme="0"/>
      <name val="Verdana"/>
      <family val="2"/>
    </font>
    <font>
      <i/>
      <sz val="10"/>
      <color theme="0" tint="-0.499984740745262"/>
      <name val="Verdana"/>
      <family val="2"/>
    </font>
    <font>
      <u/>
      <sz val="10"/>
      <color theme="10"/>
      <name val="Verdana"/>
      <family val="2"/>
    </font>
    <font>
      <u/>
      <sz val="11"/>
      <color indexed="12"/>
      <name val="CG Omega"/>
      <family val="2"/>
    </font>
    <font>
      <sz val="10"/>
      <color indexed="8"/>
      <name val="Verdana"/>
      <family val="2"/>
    </font>
    <font>
      <sz val="10"/>
      <name val="Gill Sans MT"/>
      <family val="2"/>
    </font>
    <font>
      <sz val="10"/>
      <color theme="0" tint="-4.9989318521683403E-2"/>
      <name val="Gill Sans MT"/>
      <family val="2"/>
    </font>
    <font>
      <b/>
      <sz val="11"/>
      <color theme="1"/>
      <name val="Calibri"/>
      <family val="2"/>
      <scheme val="minor"/>
    </font>
    <font>
      <b/>
      <sz val="14"/>
      <color theme="1"/>
      <name val="Calibri"/>
      <family val="2"/>
      <scheme val="minor"/>
    </font>
    <font>
      <b/>
      <sz val="11"/>
      <name val="Calibri"/>
      <family val="2"/>
      <scheme val="minor"/>
    </font>
    <font>
      <b/>
      <i/>
      <sz val="11"/>
      <color theme="1"/>
      <name val="Calibri"/>
      <family val="2"/>
      <scheme val="minor"/>
    </font>
    <font>
      <b/>
      <sz val="18"/>
      <color theme="1"/>
      <name val="Calibri"/>
      <family val="2"/>
      <scheme val="minor"/>
    </font>
    <font>
      <i/>
      <sz val="11"/>
      <color rgb="FFFF0000"/>
      <name val="Calibri"/>
      <family val="2"/>
      <scheme val="minor"/>
    </font>
    <font>
      <sz val="11"/>
      <color rgb="FFFF0000"/>
      <name val="Calibri"/>
      <family val="2"/>
      <scheme val="minor"/>
    </font>
    <font>
      <sz val="10"/>
      <color rgb="FFFF0000"/>
      <name val="Verdana"/>
      <family val="2"/>
    </font>
    <font>
      <sz val="11"/>
      <name val="Calibri"/>
      <family val="2"/>
      <scheme val="minor"/>
    </font>
    <font>
      <sz val="8"/>
      <name val="Calibri"/>
      <family val="2"/>
      <scheme val="minor"/>
    </font>
    <font>
      <sz val="10"/>
      <color indexed="9"/>
      <name val="Arial"/>
      <family val="2"/>
    </font>
    <font>
      <b/>
      <sz val="10"/>
      <color indexed="8"/>
      <name val="Arial"/>
      <family val="2"/>
    </font>
    <font>
      <b/>
      <vertAlign val="subscript"/>
      <sz val="10"/>
      <color indexed="8"/>
      <name val="Arial"/>
      <family val="2"/>
    </font>
    <font>
      <b/>
      <sz val="9"/>
      <name val="Arial"/>
      <family val="2"/>
    </font>
    <font>
      <sz val="12"/>
      <color indexed="8"/>
      <name val="Arial"/>
      <family val="2"/>
    </font>
    <font>
      <sz val="12"/>
      <name val="Arial"/>
      <family val="2"/>
    </font>
    <font>
      <b/>
      <sz val="12"/>
      <color rgb="FFFF0000"/>
      <name val="Arial"/>
      <family val="2"/>
    </font>
    <font>
      <b/>
      <sz val="12"/>
      <color indexed="8"/>
      <name val="Arial"/>
      <family val="2"/>
    </font>
    <font>
      <sz val="12"/>
      <color indexed="15"/>
      <name val="Arial"/>
      <family val="2"/>
    </font>
    <font>
      <b/>
      <sz val="14"/>
      <name val="Calibri"/>
      <family val="2"/>
    </font>
    <font>
      <vertAlign val="subscript"/>
      <sz val="12"/>
      <color indexed="8"/>
      <name val="Arial"/>
      <family val="2"/>
    </font>
    <font>
      <sz val="12"/>
      <color indexed="22"/>
      <name val="Arial"/>
      <family val="2"/>
    </font>
    <font>
      <strike/>
      <sz val="12"/>
      <color indexed="8"/>
      <name val="Arial"/>
      <family val="2"/>
    </font>
    <font>
      <strike/>
      <sz val="12"/>
      <color indexed="22"/>
      <name val="Arial"/>
      <family val="2"/>
    </font>
    <font>
      <b/>
      <sz val="10"/>
      <color rgb="FF0070C0"/>
      <name val="Arial"/>
      <family val="2"/>
    </font>
    <font>
      <sz val="10"/>
      <color indexed="8"/>
      <name val="Arial"/>
      <family val="2"/>
    </font>
    <font>
      <b/>
      <sz val="12"/>
      <color rgb="FF0070C0"/>
      <name val="Arial"/>
      <family val="2"/>
    </font>
    <font>
      <sz val="12"/>
      <color rgb="FF000000"/>
      <name val="Arial"/>
      <family val="2"/>
    </font>
    <font>
      <b/>
      <sz val="10"/>
      <color indexed="12"/>
      <name val="Arial"/>
      <family val="2"/>
    </font>
    <font>
      <b/>
      <sz val="12"/>
      <color theme="1"/>
      <name val="Verdana"/>
      <family val="2"/>
    </font>
    <font>
      <sz val="10"/>
      <color indexed="22"/>
      <name val="Arial"/>
      <family val="2"/>
    </font>
    <font>
      <b/>
      <vertAlign val="subscript"/>
      <sz val="10"/>
      <name val="Arial"/>
      <family val="2"/>
    </font>
    <font>
      <i/>
      <sz val="10"/>
      <name val="Arial"/>
      <family val="2"/>
    </font>
    <font>
      <b/>
      <sz val="8"/>
      <name val="Arial"/>
      <family val="2"/>
    </font>
    <font>
      <sz val="10"/>
      <name val="MS Sans Serif"/>
      <family val="2"/>
    </font>
    <font>
      <b/>
      <u/>
      <sz val="18"/>
      <color indexed="8"/>
      <name val="Calibri"/>
      <family val="2"/>
    </font>
    <font>
      <sz val="9"/>
      <name val="Arial"/>
      <family val="2"/>
    </font>
    <font>
      <b/>
      <vertAlign val="subscript"/>
      <sz val="9"/>
      <name val="Arial"/>
      <family val="2"/>
    </font>
    <font>
      <vertAlign val="subscript"/>
      <sz val="10"/>
      <name val="Arial"/>
      <family val="2"/>
    </font>
    <font>
      <sz val="10"/>
      <name val="CG Omega"/>
    </font>
    <font>
      <b/>
      <sz val="9"/>
      <color indexed="9"/>
      <name val="Arial"/>
      <family val="2"/>
    </font>
    <font>
      <b/>
      <sz val="16"/>
      <color theme="1"/>
      <name val="Calibri"/>
      <family val="2"/>
      <scheme val="minor"/>
    </font>
    <font>
      <vertAlign val="subscript"/>
      <sz val="11"/>
      <color indexed="8"/>
      <name val="Calibri"/>
      <family val="2"/>
    </font>
    <font>
      <sz val="10"/>
      <color theme="1"/>
      <name val="CG Omega"/>
      <family val="2"/>
    </font>
    <font>
      <sz val="11"/>
      <color rgb="FF9C5700"/>
      <name val="Calibri"/>
      <family val="2"/>
      <scheme val="minor"/>
    </font>
    <font>
      <i/>
      <sz val="11"/>
      <color theme="1"/>
      <name val="Calibri"/>
      <family val="2"/>
      <scheme val="minor"/>
    </font>
    <font>
      <b/>
      <sz val="11"/>
      <name val="Verdana"/>
      <family val="2"/>
    </font>
    <font>
      <b/>
      <sz val="12"/>
      <name val="Verdana"/>
      <family val="2"/>
    </font>
    <font>
      <sz val="11"/>
      <color theme="1"/>
      <name val="Verdana"/>
      <family val="2"/>
    </font>
    <font>
      <b/>
      <sz val="14"/>
      <color theme="1"/>
      <name val="Verdana"/>
      <family val="2"/>
    </font>
    <font>
      <b/>
      <sz val="11"/>
      <color theme="1"/>
      <name val="Verdana"/>
      <family val="2"/>
    </font>
    <font>
      <i/>
      <sz val="10"/>
      <color theme="1"/>
      <name val="Verdana"/>
      <family val="2"/>
    </font>
    <font>
      <vertAlign val="subscript"/>
      <sz val="10"/>
      <color theme="1"/>
      <name val="Verdana"/>
      <family val="2"/>
    </font>
    <font>
      <vertAlign val="subscript"/>
      <sz val="12"/>
      <color theme="1"/>
      <name val="Verdana"/>
      <family val="2"/>
    </font>
    <font>
      <i/>
      <sz val="11"/>
      <color theme="1"/>
      <name val="Verdana"/>
      <family val="2"/>
    </font>
    <font>
      <b/>
      <sz val="11"/>
      <name val="Gili"/>
    </font>
    <font>
      <b/>
      <sz val="12"/>
      <name val="Gili"/>
    </font>
    <font>
      <sz val="10"/>
      <color theme="1"/>
      <name val="Gili"/>
    </font>
    <font>
      <sz val="11"/>
      <name val="Gili"/>
    </font>
    <font>
      <sz val="10"/>
      <name val="Gili"/>
    </font>
    <font>
      <sz val="11"/>
      <color theme="1"/>
      <name val="Gili"/>
    </font>
    <font>
      <b/>
      <sz val="14"/>
      <color theme="1"/>
      <name val="Gili"/>
    </font>
    <font>
      <b/>
      <sz val="11"/>
      <color theme="1"/>
      <name val="Gili"/>
    </font>
    <font>
      <b/>
      <sz val="10"/>
      <color theme="1"/>
      <name val="Gili"/>
    </font>
    <font>
      <b/>
      <sz val="10"/>
      <name val="Gili"/>
    </font>
    <font>
      <vertAlign val="subscript"/>
      <sz val="10"/>
      <name val="Gili"/>
    </font>
    <font>
      <b/>
      <vertAlign val="subscript"/>
      <sz val="10"/>
      <name val="Gili"/>
    </font>
    <font>
      <vertAlign val="subscript"/>
      <sz val="10"/>
      <name val="Verdana"/>
      <family val="2"/>
    </font>
    <font>
      <b/>
      <vertAlign val="subscript"/>
      <sz val="10"/>
      <name val="Verdana"/>
      <family val="2"/>
    </font>
    <font>
      <sz val="10"/>
      <color rgb="FFFF0000"/>
      <name val="Gili"/>
    </font>
    <font>
      <i/>
      <sz val="10"/>
      <color theme="1"/>
      <name val="Gili"/>
    </font>
    <font>
      <b/>
      <vertAlign val="subscript"/>
      <sz val="14"/>
      <color theme="1"/>
      <name val="Gili"/>
    </font>
    <font>
      <b/>
      <vertAlign val="subscript"/>
      <sz val="12"/>
      <color theme="1"/>
      <name val="Gili"/>
    </font>
    <font>
      <b/>
      <sz val="12"/>
      <color theme="1"/>
      <name val="Gili"/>
    </font>
    <font>
      <b/>
      <u/>
      <sz val="8"/>
      <name val="Arial"/>
      <family val="2"/>
    </font>
    <font>
      <b/>
      <vertAlign val="subscript"/>
      <sz val="10"/>
      <color theme="1"/>
      <name val="Verdana"/>
      <family val="2"/>
    </font>
    <font>
      <sz val="11"/>
      <name val="Calibri "/>
    </font>
    <font>
      <b/>
      <u/>
      <sz val="11"/>
      <name val="Calibri "/>
    </font>
    <font>
      <b/>
      <sz val="11"/>
      <name val="Calibri "/>
    </font>
    <font>
      <vertAlign val="subscript"/>
      <sz val="11"/>
      <name val="Calibri "/>
    </font>
    <font>
      <sz val="10"/>
      <color theme="0" tint="-4.9989318521683403E-2"/>
      <name val="Verdana"/>
      <family val="2"/>
    </font>
    <font>
      <u/>
      <sz val="10"/>
      <color theme="1"/>
      <name val="Verdana"/>
      <family val="2"/>
    </font>
    <font>
      <sz val="10"/>
      <color theme="1"/>
      <name val="Gill Sans MT"/>
      <family val="2"/>
    </font>
    <font>
      <b/>
      <sz val="10"/>
      <color rgb="FFFFFFFF"/>
      <name val="Verdana"/>
      <family val="2"/>
    </font>
    <font>
      <sz val="10"/>
      <color rgb="FF848484"/>
      <name val="Verdana"/>
      <family val="2"/>
    </font>
    <font>
      <b/>
      <sz val="10"/>
      <color rgb="FF848484"/>
      <name val="Verdana"/>
      <family val="2"/>
    </font>
    <font>
      <b/>
      <vertAlign val="subscript"/>
      <sz val="12"/>
      <color theme="1"/>
      <name val="Verdana"/>
      <family val="2"/>
    </font>
    <font>
      <vertAlign val="subscript"/>
      <sz val="10"/>
      <color theme="1"/>
      <name val="Gili"/>
    </font>
    <font>
      <b/>
      <vertAlign val="subscript"/>
      <sz val="10"/>
      <color theme="1"/>
      <name val="Gili"/>
    </font>
    <font>
      <sz val="10"/>
      <color rgb="FF0070C0"/>
      <name val="Verdana"/>
      <family val="2"/>
    </font>
    <font>
      <sz val="12"/>
      <name val="Verdana"/>
      <family val="2"/>
    </font>
    <font>
      <vertAlign val="subscript"/>
      <sz val="12"/>
      <name val="Verdana"/>
      <family val="2"/>
    </font>
    <font>
      <b/>
      <sz val="12"/>
      <name val="Cambria Math"/>
      <family val="1"/>
    </font>
    <font>
      <sz val="12"/>
      <name val="Cambria Math"/>
      <family val="1"/>
    </font>
    <font>
      <vertAlign val="superscript"/>
      <sz val="10"/>
      <name val="Verdana"/>
      <family val="2"/>
    </font>
    <font>
      <b/>
      <sz val="8"/>
      <name val="Verdana"/>
      <family val="2"/>
    </font>
    <font>
      <b/>
      <vertAlign val="superscript"/>
      <sz val="10"/>
      <name val="Verdana"/>
      <family val="2"/>
    </font>
    <font>
      <b/>
      <sz val="10"/>
      <color rgb="FFFF0000"/>
      <name val="Verdana"/>
      <family val="2"/>
    </font>
    <font>
      <b/>
      <vertAlign val="subscript"/>
      <sz val="12"/>
      <name val="Gili"/>
    </font>
    <font>
      <i/>
      <sz val="10"/>
      <color rgb="FF7030A0"/>
      <name val="Verdana"/>
      <family val="2"/>
    </font>
    <font>
      <i/>
      <sz val="12"/>
      <color theme="1"/>
      <name val="Cambria"/>
      <family val="1"/>
    </font>
    <font>
      <i/>
      <vertAlign val="subscript"/>
      <sz val="12"/>
      <color theme="1"/>
      <name val="Cambria"/>
      <family val="1"/>
    </font>
    <font>
      <sz val="12"/>
      <color theme="1"/>
      <name val="Cambria"/>
      <family val="1"/>
    </font>
    <font>
      <sz val="10"/>
      <color rgb="FF00B0F0"/>
      <name val="Verdana"/>
      <family val="2"/>
    </font>
    <font>
      <i/>
      <sz val="10"/>
      <color rgb="FFFF0000"/>
      <name val="Gili"/>
    </font>
    <font>
      <b/>
      <vertAlign val="subscript"/>
      <sz val="11"/>
      <color theme="1"/>
      <name val="Gili"/>
    </font>
    <font>
      <b/>
      <sz val="10"/>
      <color indexed="8"/>
      <name val="Verdana"/>
      <family val="2"/>
    </font>
    <font>
      <b/>
      <u/>
      <sz val="10"/>
      <name val="Verdana"/>
      <family val="2"/>
    </font>
    <font>
      <sz val="11"/>
      <color theme="1"/>
      <name val="Arial"/>
      <family val="2"/>
    </font>
    <font>
      <sz val="16"/>
      <name val="Arial"/>
      <family val="2"/>
    </font>
    <font>
      <sz val="11"/>
      <color rgb="FFFF0000"/>
      <name val="Arial"/>
      <family val="2"/>
    </font>
    <font>
      <sz val="11"/>
      <color theme="9"/>
      <name val="Arial"/>
      <family val="2"/>
    </font>
    <font>
      <b/>
      <i/>
      <sz val="10"/>
      <color theme="1"/>
      <name val="Verdana"/>
      <family val="2"/>
    </font>
    <font>
      <i/>
      <sz val="11"/>
      <name val="Arial"/>
      <family val="2"/>
    </font>
    <font>
      <i/>
      <sz val="11"/>
      <name val="Calibri"/>
      <family val="2"/>
      <scheme val="minor"/>
    </font>
    <font>
      <i/>
      <sz val="10"/>
      <name val="Verdana"/>
      <family val="2"/>
    </font>
    <font>
      <sz val="11"/>
      <color rgb="FF3F3F76"/>
      <name val="Calibri"/>
      <family val="2"/>
      <scheme val="minor"/>
    </font>
    <font>
      <sz val="10"/>
      <color rgb="FFFF0000"/>
      <name val="Arial"/>
      <family val="2"/>
    </font>
    <font>
      <sz val="9"/>
      <color theme="1"/>
      <name val="Verdana"/>
      <family val="2"/>
    </font>
    <font>
      <sz val="10"/>
      <color theme="1"/>
      <name val="Calibri"/>
      <family val="2"/>
      <scheme val="minor"/>
    </font>
    <font>
      <i/>
      <sz val="10"/>
      <color theme="1"/>
      <name val="Calibri"/>
      <family val="2"/>
      <scheme val="minor"/>
    </font>
    <font>
      <sz val="11"/>
      <name val="Times New Roman"/>
      <family val="1"/>
    </font>
    <font>
      <b/>
      <sz val="11"/>
      <name val="Times New Roman"/>
      <family val="1"/>
    </font>
    <font>
      <sz val="11"/>
      <color indexed="10"/>
      <name val="Times New Roman"/>
      <family val="1"/>
    </font>
    <font>
      <sz val="10"/>
      <color indexed="10"/>
      <name val="Verdana"/>
      <family val="2"/>
    </font>
    <font>
      <b/>
      <u/>
      <sz val="11"/>
      <name val="Verdana"/>
      <family val="2"/>
    </font>
    <font>
      <b/>
      <i/>
      <sz val="11"/>
      <name val="Times New Roman"/>
      <family val="1"/>
    </font>
    <font>
      <i/>
      <sz val="9"/>
      <color theme="1"/>
      <name val="Gili"/>
    </font>
    <font>
      <sz val="9"/>
      <color theme="1"/>
      <name val="Gili"/>
    </font>
    <font>
      <sz val="16"/>
      <name val="CG Omega"/>
    </font>
    <font>
      <b/>
      <sz val="16"/>
      <name val="CG Omega"/>
    </font>
    <font>
      <b/>
      <sz val="10"/>
      <color theme="0" tint="-0.14999847407452621"/>
      <name val="Verdana"/>
      <family val="2"/>
    </font>
    <font>
      <sz val="10"/>
      <color theme="0" tint="-0.14999847407452621"/>
      <name val="Verdana"/>
      <family val="2"/>
    </font>
    <font>
      <sz val="10"/>
      <name val="CG Omega"/>
      <family val="2"/>
    </font>
    <font>
      <sz val="12"/>
      <color rgb="FFFF000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1"/>
      <color indexed="8"/>
      <name val="Calibri"/>
      <family val="2"/>
    </font>
    <font>
      <sz val="11"/>
      <color indexed="9"/>
      <name val="Calibri"/>
      <family val="2"/>
    </font>
    <font>
      <b/>
      <sz val="11"/>
      <color indexed="8"/>
      <name val="Calibri"/>
      <family val="2"/>
    </font>
    <font>
      <b/>
      <sz val="10"/>
      <color indexed="39"/>
      <name val="Arial"/>
      <family val="2"/>
    </font>
    <font>
      <sz val="10"/>
      <color indexed="39"/>
      <name val="Arial"/>
      <family val="2"/>
    </font>
    <font>
      <sz val="19"/>
      <color indexed="48"/>
      <name val="Arial"/>
      <family val="2"/>
    </font>
    <font>
      <sz val="10"/>
      <color indexed="10"/>
      <name val="Arial"/>
      <family val="2"/>
    </font>
    <font>
      <b/>
      <sz val="18"/>
      <color indexed="62"/>
      <name val="Cambria"/>
      <family val="2"/>
    </font>
    <font>
      <b/>
      <sz val="18"/>
      <color theme="3"/>
      <name val="Calibri Light"/>
      <family val="2"/>
      <scheme val="major"/>
    </font>
    <font>
      <sz val="11"/>
      <color rgb="FF9C6500"/>
      <name val="Calibri"/>
      <family val="2"/>
      <scheme val="minor"/>
    </font>
    <font>
      <sz val="11"/>
      <color indexed="16"/>
      <name val="Calibri"/>
      <family val="2"/>
    </font>
    <font>
      <b/>
      <sz val="11"/>
      <color indexed="53"/>
      <name val="Calibri"/>
      <family val="2"/>
    </font>
    <font>
      <b/>
      <sz val="11"/>
      <color indexed="9"/>
      <name val="Calibri"/>
      <family val="2"/>
    </font>
    <font>
      <i/>
      <sz val="10"/>
      <color indexed="23"/>
      <name val="Arial"/>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53"/>
      <name val="Calibri"/>
      <family val="2"/>
    </font>
    <font>
      <sz val="11"/>
      <color indexed="60"/>
      <name val="Calibri"/>
      <family val="2"/>
    </font>
    <font>
      <b/>
      <sz val="11"/>
      <color indexed="63"/>
      <name val="Calibri"/>
      <family val="2"/>
    </font>
    <font>
      <sz val="11"/>
      <color indexed="10"/>
      <name val="Calibri"/>
      <family val="2"/>
    </font>
    <font>
      <sz val="8"/>
      <name val="Arial"/>
      <family val="2"/>
    </font>
    <font>
      <u/>
      <sz val="11"/>
      <color theme="10"/>
      <name val="Calibri"/>
      <family val="2"/>
      <scheme val="minor"/>
    </font>
    <font>
      <sz val="8"/>
      <color indexed="8"/>
      <name val="Arial"/>
      <family val="2"/>
    </font>
    <font>
      <b/>
      <sz val="8"/>
      <color indexed="8"/>
      <name val="Arial"/>
      <family val="2"/>
    </font>
    <font>
      <sz val="19"/>
      <name val="Arial"/>
      <family val="2"/>
    </font>
    <font>
      <sz val="8"/>
      <color indexed="14"/>
      <name val="Arial"/>
      <family val="2"/>
    </font>
    <font>
      <sz val="11"/>
      <color indexed="37"/>
      <name val="Calibri"/>
      <family val="2"/>
    </font>
    <font>
      <b/>
      <sz val="11"/>
      <color indexed="17"/>
      <name val="Calibri"/>
      <family val="2"/>
    </font>
    <font>
      <sz val="11"/>
      <color indexed="14"/>
      <name val="Calibri"/>
      <family val="2"/>
    </font>
    <font>
      <sz val="8"/>
      <color indexed="62"/>
      <name val="Arial"/>
      <family val="2"/>
    </font>
    <font>
      <i/>
      <sz val="10"/>
      <color indexed="18"/>
      <name val="Arial"/>
      <family val="2"/>
    </font>
    <font>
      <sz val="10"/>
      <color indexed="12"/>
      <name val="Arial"/>
      <family val="2"/>
    </font>
    <font>
      <sz val="10"/>
      <name val="Helv"/>
      <charset val="204"/>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52"/>
      <name val="Calibri"/>
      <family val="2"/>
    </font>
    <font>
      <b/>
      <sz val="18"/>
      <color indexed="56"/>
      <name val="Cambria"/>
      <family val="2"/>
    </font>
    <font>
      <b/>
      <i/>
      <sz val="12"/>
      <color indexed="8"/>
      <name val="Arial"/>
      <family val="2"/>
    </font>
    <font>
      <i/>
      <sz val="12"/>
      <color indexed="8"/>
      <name val="Arial"/>
      <family val="2"/>
    </font>
    <font>
      <sz val="12"/>
      <color indexed="14"/>
      <name val="Arial"/>
      <family val="2"/>
    </font>
    <font>
      <sz val="10"/>
      <name val="Helv"/>
    </font>
    <font>
      <sz val="9"/>
      <name val="NewsGoth Lt BT"/>
      <family val="2"/>
    </font>
    <font>
      <u/>
      <sz val="10"/>
      <color theme="1"/>
      <name val="Gill Sans MT"/>
      <family val="2"/>
    </font>
    <font>
      <u/>
      <sz val="11"/>
      <color indexed="48"/>
      <name val="CG Omega"/>
      <family val="2"/>
    </font>
    <font>
      <i/>
      <sz val="10"/>
      <color indexed="10"/>
      <name val="Arial"/>
      <family val="2"/>
    </font>
    <font>
      <b/>
      <sz val="10"/>
      <color rgb="FFFF0000"/>
      <name val="Gill Sans MT"/>
      <family val="2"/>
    </font>
    <font>
      <i/>
      <sz val="10"/>
      <color theme="1"/>
      <name val="Arial"/>
      <family val="2"/>
    </font>
    <font>
      <i/>
      <sz val="10"/>
      <name val="Gili"/>
    </font>
    <font>
      <b/>
      <sz val="16"/>
      <name val="Arial"/>
      <family val="2"/>
    </font>
    <font>
      <sz val="11"/>
      <color theme="4"/>
      <name val="Arial"/>
      <family val="2"/>
    </font>
    <font>
      <sz val="11"/>
      <color theme="4"/>
      <name val="Calibri"/>
      <family val="2"/>
      <scheme val="minor"/>
    </font>
    <font>
      <b/>
      <sz val="10"/>
      <color theme="4"/>
      <name val="Verdana"/>
      <family val="2"/>
    </font>
    <font>
      <sz val="11"/>
      <color rgb="FF000000"/>
      <name val="Arial"/>
      <family val="2"/>
    </font>
    <font>
      <sz val="10"/>
      <color theme="1"/>
      <name val="Arial"/>
      <family val="2"/>
    </font>
    <font>
      <b/>
      <sz val="10"/>
      <color theme="2" tint="-0.749992370372631"/>
      <name val="Verdana"/>
      <family val="2"/>
    </font>
    <font>
      <i/>
      <sz val="10"/>
      <color theme="2" tint="-0.749992370372631"/>
      <name val="Arial"/>
      <family val="2"/>
    </font>
    <font>
      <b/>
      <sz val="12"/>
      <color theme="1"/>
      <name val="Gill Sans MT"/>
      <family val="2"/>
    </font>
    <font>
      <b/>
      <sz val="10"/>
      <color rgb="FFC00000"/>
      <name val="Verdana"/>
      <family val="2"/>
    </font>
    <font>
      <sz val="10"/>
      <color rgb="FFC00000"/>
      <name val="Verdana"/>
      <family val="2"/>
    </font>
    <font>
      <sz val="11"/>
      <color rgb="FFC00000"/>
      <name val="Calibri"/>
      <family val="2"/>
      <scheme val="minor"/>
    </font>
    <font>
      <b/>
      <sz val="11"/>
      <color theme="4" tint="-0.499984740745262"/>
      <name val="Arial"/>
      <family val="2"/>
    </font>
    <font>
      <b/>
      <sz val="10"/>
      <color theme="9" tint="-0.249977111117893"/>
      <name val="Verdana"/>
      <family val="2"/>
    </font>
    <font>
      <sz val="10"/>
      <color theme="9" tint="-0.249977111117893"/>
      <name val="Verdana"/>
      <family val="2"/>
    </font>
    <font>
      <sz val="10"/>
      <color theme="1" tint="0.34998626667073579"/>
      <name val="Verdana"/>
      <family val="2"/>
    </font>
    <font>
      <sz val="10"/>
      <color rgb="FFC00000"/>
      <name val="Arial"/>
      <family val="2"/>
    </font>
  </fonts>
  <fills count="166">
    <fill>
      <patternFill patternType="none"/>
    </fill>
    <fill>
      <patternFill patternType="gray125"/>
    </fill>
    <fill>
      <patternFill patternType="solid">
        <fgColor theme="0" tint="-0.34998626667073579"/>
        <bgColor indexed="64"/>
      </patternFill>
    </fill>
    <fill>
      <patternFill patternType="solid">
        <fgColor rgb="FFFF9900"/>
        <bgColor indexed="64"/>
      </patternFill>
    </fill>
    <fill>
      <patternFill patternType="solid">
        <fgColor theme="0"/>
        <bgColor indexed="64"/>
      </patternFill>
    </fill>
    <fill>
      <patternFill patternType="solid">
        <fgColor theme="6" tint="0.39997558519241921"/>
        <bgColor indexed="64"/>
      </patternFill>
    </fill>
    <fill>
      <patternFill patternType="solid">
        <fgColor theme="4"/>
        <bgColor indexed="64"/>
      </patternFill>
    </fill>
    <fill>
      <patternFill patternType="solid">
        <fgColor theme="4" tint="0.39994506668294322"/>
        <bgColor indexed="64"/>
      </patternFill>
    </fill>
    <fill>
      <patternFill patternType="solid">
        <fgColor theme="4" tint="0.59996337778862885"/>
        <bgColor indexed="64"/>
      </patternFill>
    </fill>
    <fill>
      <patternFill patternType="solid">
        <fgColor rgb="FFFF9797"/>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lightUp">
        <fgColor theme="6"/>
      </patternFill>
    </fill>
    <fill>
      <patternFill patternType="solid">
        <fgColor indexed="22"/>
        <bgColor indexed="64"/>
      </patternFill>
    </fill>
    <fill>
      <patternFill patternType="solid">
        <fgColor theme="6"/>
        <bgColor indexed="64"/>
      </patternFill>
    </fill>
    <fill>
      <patternFill patternType="solid">
        <fgColor theme="8" tint="0.59999389629810485"/>
        <bgColor indexed="64"/>
      </patternFill>
    </fill>
    <fill>
      <patternFill patternType="solid">
        <fgColor rgb="FFFFFFCC"/>
        <bgColor indexed="64"/>
      </patternFill>
    </fill>
    <fill>
      <patternFill patternType="solid">
        <fgColor rgb="FFC5E1FF"/>
        <bgColor indexed="64"/>
      </patternFill>
    </fill>
    <fill>
      <patternFill patternType="solid">
        <fgColor rgb="FFD1FFD1"/>
        <bgColor indexed="64"/>
      </patternFill>
    </fill>
    <fill>
      <patternFill patternType="solid">
        <fgColor theme="0" tint="-0.499984740745262"/>
        <bgColor indexed="64"/>
      </patternFill>
    </fill>
    <fill>
      <patternFill patternType="solid">
        <fgColor theme="9"/>
        <bgColor indexed="64"/>
      </patternFill>
    </fill>
    <fill>
      <patternFill patternType="solid">
        <fgColor rgb="FFFFC000"/>
        <bgColor indexed="64"/>
      </patternFill>
    </fill>
    <fill>
      <patternFill patternType="solid">
        <fgColor indexed="26"/>
        <bgColor indexed="64"/>
      </patternFill>
    </fill>
    <fill>
      <patternFill patternType="solid">
        <fgColor theme="3"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indexed="9"/>
        <bgColor indexed="64"/>
      </patternFill>
    </fill>
    <fill>
      <patternFill patternType="solid">
        <fgColor theme="0" tint="-0.249977111117893"/>
        <bgColor indexed="64"/>
      </patternFill>
    </fill>
    <fill>
      <patternFill patternType="solid">
        <fgColor rgb="FFFFFF99"/>
        <bgColor indexed="64"/>
      </patternFill>
    </fill>
    <fill>
      <patternFill patternType="solid">
        <fgColor theme="9" tint="0.39997558519241921"/>
        <bgColor indexed="64"/>
      </patternFill>
    </fill>
    <fill>
      <patternFill patternType="solid">
        <fgColor rgb="FFFFEB9C"/>
      </patternFill>
    </fill>
    <fill>
      <patternFill patternType="solid">
        <fgColor indexed="53"/>
        <bgColor indexed="64"/>
      </patternFill>
    </fill>
    <fill>
      <patternFill patternType="solid">
        <fgColor theme="4" tint="0.39997558519241921"/>
        <bgColor indexed="64"/>
      </patternFill>
    </fill>
    <fill>
      <patternFill patternType="solid">
        <fgColor indexed="42"/>
        <bgColor indexed="64"/>
      </patternFill>
    </fill>
    <fill>
      <patternFill patternType="solid">
        <fgColor theme="7" tint="0.59999389629810485"/>
        <bgColor indexed="64"/>
      </patternFill>
    </fill>
    <fill>
      <patternFill patternType="solid">
        <fgColor rgb="FF92D050"/>
        <bgColor indexed="64"/>
      </patternFill>
    </fill>
    <fill>
      <patternFill patternType="solid">
        <fgColor theme="1" tint="0.499984740745262"/>
        <bgColor indexed="64"/>
      </patternFill>
    </fill>
    <fill>
      <patternFill patternType="solid">
        <fgColor theme="1"/>
        <bgColor indexed="64"/>
      </patternFill>
    </fill>
    <fill>
      <patternFill patternType="solid">
        <fgColor indexed="43"/>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theme="7" tint="0.39997558519241921"/>
        <bgColor indexed="64"/>
      </patternFill>
    </fill>
    <fill>
      <patternFill patternType="lightUp">
        <fgColor auto="1"/>
      </patternFill>
    </fill>
    <fill>
      <patternFill patternType="solid">
        <fgColor rgb="FFFFCC99"/>
      </patternFill>
    </fill>
    <fill>
      <patternFill patternType="solid">
        <fgColor rgb="FFC9C9C9"/>
        <bgColor indexed="64"/>
      </patternFill>
    </fill>
    <fill>
      <patternFill patternType="solid">
        <fgColor rgb="FFBDD7EE"/>
        <bgColor indexed="64"/>
      </patternFill>
    </fill>
    <fill>
      <patternFill patternType="solid">
        <fgColor rgb="FFC6EFCE"/>
      </patternFill>
    </fill>
    <fill>
      <patternFill patternType="solid">
        <fgColor rgb="FFFFC7CE"/>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patternFill>
    </fill>
    <fill>
      <patternFill patternType="solid">
        <fgColor indexed="40"/>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44"/>
      </patternFill>
    </fill>
    <fill>
      <patternFill patternType="solid">
        <fgColor indexed="9"/>
      </patternFill>
    </fill>
    <fill>
      <patternFill patternType="solid">
        <fgColor indexed="26"/>
      </patternFill>
    </fill>
    <fill>
      <patternFill patternType="solid">
        <fgColor indexed="15"/>
      </patternFill>
    </fill>
    <fill>
      <patternFill patternType="solid">
        <fgColor indexed="47"/>
        <bgColor indexed="64"/>
      </patternFill>
    </fill>
    <fill>
      <patternFill patternType="solid">
        <fgColor indexed="22"/>
      </patternFill>
    </fill>
    <fill>
      <patternFill patternType="solid">
        <fgColor indexed="47"/>
      </patternFill>
    </fill>
    <fill>
      <patternFill patternType="solid">
        <fgColor indexed="48"/>
        <bgColor indexed="48"/>
      </patternFill>
    </fill>
    <fill>
      <patternFill patternType="solid">
        <fgColor indexed="25"/>
        <bgColor indexed="2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solid">
        <fgColor indexed="42"/>
        <bgColor indexed="42"/>
      </patternFill>
    </fill>
    <fill>
      <patternFill patternType="solid">
        <fgColor indexed="44"/>
        <bgColor indexed="64"/>
      </patternFill>
    </fill>
    <fill>
      <patternFill patternType="solid">
        <fgColor indexed="40"/>
        <bgColor indexed="64"/>
      </patternFill>
    </fill>
    <fill>
      <patternFill patternType="solid">
        <fgColor indexed="45"/>
        <bgColor indexed="64"/>
      </patternFill>
    </fill>
    <fill>
      <patternFill patternType="solid">
        <fgColor indexed="49"/>
      </patternFill>
    </fill>
    <fill>
      <patternFill patternType="solid">
        <fgColor indexed="60"/>
      </patternFill>
    </fill>
    <fill>
      <patternFill patternType="solid">
        <fgColor indexed="61"/>
        <bgColor indexed="61"/>
      </patternFill>
    </fill>
    <fill>
      <patternFill patternType="solid">
        <fgColor indexed="58"/>
        <bgColor indexed="58"/>
      </patternFill>
    </fill>
    <fill>
      <patternFill patternType="solid">
        <fgColor indexed="31"/>
        <bgColor indexed="31"/>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3"/>
        <bgColor indexed="53"/>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solid">
        <fgColor indexed="12"/>
      </patternFill>
    </fill>
    <fill>
      <patternFill patternType="solid">
        <fgColor indexed="23"/>
      </patternFill>
    </fill>
    <fill>
      <patternFill patternType="solid">
        <fgColor indexed="20"/>
      </patternFill>
    </fill>
    <fill>
      <patternFill patternType="solid">
        <fgColor indexed="31"/>
      </patternFill>
    </fill>
    <fill>
      <patternFill patternType="solid">
        <fgColor indexed="42"/>
      </patternFill>
    </fill>
    <fill>
      <patternFill patternType="solid">
        <fgColor indexed="35"/>
      </patternFill>
    </fill>
    <fill>
      <patternFill patternType="solid">
        <fgColor indexed="46"/>
      </patternFill>
    </fill>
    <fill>
      <patternFill patternType="solid">
        <fgColor indexed="27"/>
      </patternFill>
    </fill>
    <fill>
      <patternFill patternType="solid">
        <fgColor indexed="24"/>
      </patternFill>
    </fill>
    <fill>
      <patternFill patternType="solid">
        <fgColor indexed="58"/>
      </patternFill>
    </fill>
    <fill>
      <patternFill patternType="solid">
        <fgColor indexed="30"/>
      </patternFill>
    </fill>
    <fill>
      <patternFill patternType="solid">
        <fgColor indexed="36"/>
      </patternFill>
    </fill>
    <fill>
      <patternFill patternType="solid">
        <fgColor indexed="62"/>
      </patternFill>
    </fill>
    <fill>
      <patternFill patternType="solid">
        <fgColor indexed="55"/>
      </patternFill>
    </fill>
    <fill>
      <patternFill patternType="solid">
        <fgColor indexed="54"/>
        <bgColor indexed="64"/>
      </patternFill>
    </fill>
    <fill>
      <patternFill patternType="solid">
        <fgColor indexed="10"/>
        <bgColor indexed="64"/>
      </patternFill>
    </fill>
    <fill>
      <patternFill patternType="solid">
        <fgColor indexed="29"/>
        <bgColor indexed="64"/>
      </patternFill>
    </fill>
    <fill>
      <patternFill patternType="solid">
        <fgColor indexed="51"/>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1"/>
        <bgColor indexed="64"/>
      </patternFill>
    </fill>
    <fill>
      <patternFill patternType="solid">
        <fgColor indexed="58"/>
        <bgColor indexed="64"/>
      </patternFill>
    </fill>
    <fill>
      <patternFill patternType="solid">
        <fgColor indexed="27"/>
        <bgColor indexed="64"/>
      </patternFill>
    </fill>
    <fill>
      <patternFill patternType="solid">
        <fgColor rgb="FFCCCCFF"/>
        <bgColor indexed="64"/>
      </patternFill>
    </fill>
    <fill>
      <patternFill patternType="solid">
        <fgColor theme="8" tint="0.79998168889431442"/>
        <bgColor indexed="64"/>
      </patternFill>
    </fill>
    <fill>
      <patternFill patternType="solid">
        <fgColor rgb="FFFFFFFF"/>
        <bgColor rgb="FF000000"/>
      </patternFill>
    </fill>
  </fills>
  <borders count="124">
    <border>
      <left/>
      <right/>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n">
        <color theme="4"/>
      </bottom>
      <diagonal/>
    </border>
    <border>
      <left/>
      <right style="thin">
        <color auto="1"/>
      </right>
      <top/>
      <bottom style="thin">
        <color auto="1"/>
      </bottom>
      <diagonal/>
    </border>
    <border>
      <left/>
      <right/>
      <top/>
      <bottom style="thin">
        <color auto="1"/>
      </bottom>
      <diagonal/>
    </border>
    <border>
      <left style="thin">
        <color indexed="64"/>
      </left>
      <right/>
      <top/>
      <bottom style="thin">
        <color indexed="64"/>
      </bottom>
      <diagonal/>
    </border>
    <border>
      <left/>
      <right/>
      <top style="thin">
        <color indexed="64"/>
      </top>
      <bottom/>
      <diagonal/>
    </border>
    <border>
      <left style="thin">
        <color indexed="64"/>
      </left>
      <right/>
      <top/>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thin">
        <color indexed="64"/>
      </right>
      <top/>
      <bottom/>
      <diagonal/>
    </border>
    <border>
      <left style="medium">
        <color indexed="64"/>
      </left>
      <right/>
      <top style="medium">
        <color indexed="64"/>
      </top>
      <bottom style="thin">
        <color indexed="64"/>
      </bottom>
      <diagonal/>
    </border>
    <border>
      <left style="medium">
        <color indexed="64"/>
      </left>
      <right/>
      <top/>
      <bottom style="medium">
        <color indexed="64"/>
      </bottom>
      <diagonal/>
    </border>
    <border>
      <left style="medium">
        <color indexed="64"/>
      </left>
      <right/>
      <top/>
      <bottom/>
      <diagonal/>
    </border>
    <border>
      <left/>
      <right/>
      <top style="medium">
        <color indexed="64"/>
      </top>
      <bottom style="medium">
        <color indexed="64"/>
      </bottom>
      <diagonal/>
    </border>
    <border>
      <left style="thin">
        <color auto="1"/>
      </left>
      <right style="thin">
        <color auto="1"/>
      </right>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thin">
        <color theme="1"/>
      </right>
      <top/>
      <bottom/>
      <diagonal/>
    </border>
    <border>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right style="thin">
        <color auto="1"/>
      </right>
      <top style="thin">
        <color theme="1"/>
      </top>
      <bottom style="thin">
        <color theme="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bottom style="thick">
        <color indexed="62"/>
      </bottom>
      <diagonal/>
    </border>
    <border>
      <left/>
      <right/>
      <top/>
      <bottom style="medium">
        <color indexed="30"/>
      </bottom>
      <diagonal/>
    </border>
    <border>
      <left/>
      <right/>
      <top/>
      <bottom style="double">
        <color indexed="52"/>
      </bottom>
      <diagonal/>
    </border>
    <border>
      <left/>
      <right/>
      <top style="thin">
        <color indexed="48"/>
      </top>
      <bottom style="thin">
        <color indexed="48"/>
      </bottom>
      <diagonal/>
    </border>
    <border>
      <left/>
      <right/>
      <top style="hair">
        <color indexed="22"/>
      </top>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auto="1"/>
      </right>
      <top style="thin">
        <color indexed="64"/>
      </top>
      <bottom style="thin">
        <color auto="1"/>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thin">
        <color auto="1"/>
      </top>
      <bottom style="medium">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medium">
        <color indexed="64"/>
      </top>
      <bottom style="medium">
        <color indexed="64"/>
      </bottom>
      <diagonal/>
    </border>
  </borders>
  <cellStyleXfs count="6470">
    <xf numFmtId="0" fontId="0" fillId="0" borderId="0"/>
    <xf numFmtId="0" fontId="9" fillId="0" borderId="0"/>
    <xf numFmtId="0" fontId="9" fillId="0" borderId="0"/>
    <xf numFmtId="0" fontId="10" fillId="0" borderId="0"/>
    <xf numFmtId="0" fontId="12" fillId="0" borderId="0"/>
    <xf numFmtId="0" fontId="9" fillId="0" borderId="0"/>
    <xf numFmtId="0" fontId="10" fillId="0" borderId="0"/>
    <xf numFmtId="0" fontId="10" fillId="0" borderId="0"/>
    <xf numFmtId="0" fontId="17" fillId="0" borderId="0"/>
    <xf numFmtId="0" fontId="12" fillId="0" borderId="0"/>
    <xf numFmtId="0" fontId="10" fillId="0" borderId="0"/>
    <xf numFmtId="0" fontId="8" fillId="0" borderId="0"/>
    <xf numFmtId="166" fontId="12" fillId="0" borderId="0"/>
    <xf numFmtId="0" fontId="10" fillId="0" borderId="0"/>
    <xf numFmtId="0" fontId="10" fillId="0" borderId="0"/>
    <xf numFmtId="0" fontId="17" fillId="0" borderId="0"/>
    <xf numFmtId="0" fontId="17" fillId="0" borderId="0"/>
    <xf numFmtId="0" fontId="12" fillId="0" borderId="0" applyFont="0" applyFill="0" applyBorder="0" applyAlignment="0" applyProtection="0"/>
    <xf numFmtId="0" fontId="17" fillId="0" borderId="0"/>
    <xf numFmtId="0" fontId="10" fillId="0" borderId="0"/>
    <xf numFmtId="0" fontId="10" fillId="0" borderId="0"/>
    <xf numFmtId="0" fontId="10" fillId="0" borderId="0"/>
    <xf numFmtId="0" fontId="17" fillId="0" borderId="0"/>
    <xf numFmtId="164" fontId="17" fillId="0" borderId="0" applyFont="0" applyFill="0" applyBorder="0" applyAlignment="0" applyProtection="0"/>
    <xf numFmtId="0" fontId="10" fillId="0" borderId="0"/>
    <xf numFmtId="164" fontId="12" fillId="0" borderId="0" applyFont="0" applyFill="0" applyBorder="0" applyAlignment="0" applyProtection="0"/>
    <xf numFmtId="0" fontId="10" fillId="0" borderId="0"/>
    <xf numFmtId="0" fontId="12" fillId="0" borderId="0"/>
    <xf numFmtId="164" fontId="12" fillId="0" borderId="0" applyFont="0" applyFill="0" applyBorder="0" applyAlignment="0" applyProtection="0"/>
    <xf numFmtId="9" fontId="12" fillId="0" borderId="0" applyFont="0" applyFill="0" applyBorder="0" applyAlignment="0" applyProtection="0"/>
    <xf numFmtId="0" fontId="9" fillId="0" borderId="0"/>
    <xf numFmtId="0" fontId="10" fillId="0" borderId="0"/>
    <xf numFmtId="0" fontId="26" fillId="0" borderId="0" applyNumberFormat="0" applyFill="0" applyBorder="0" applyAlignment="0" applyProtection="0">
      <alignment vertical="top"/>
      <protection locked="0"/>
    </xf>
    <xf numFmtId="0" fontId="10" fillId="0" borderId="0"/>
    <xf numFmtId="0" fontId="32" fillId="6" borderId="0" applyNumberFormat="0" applyBorder="0" applyAlignment="0" applyProtection="0"/>
    <xf numFmtId="0" fontId="31" fillId="6" borderId="0" applyNumberFormat="0" applyBorder="0" applyAlignment="0" applyProtection="0"/>
    <xf numFmtId="0" fontId="30" fillId="7" borderId="0" applyNumberFormat="0" applyBorder="0" applyAlignment="0" applyProtection="0"/>
    <xf numFmtId="0" fontId="10" fillId="8" borderId="0" applyNumberFormat="0" applyBorder="0" applyAlignment="0" applyProtection="0"/>
    <xf numFmtId="0" fontId="10" fillId="0" borderId="15" applyNumberFormat="0" applyFill="0" applyAlignment="0" applyProtection="0"/>
    <xf numFmtId="0" fontId="10" fillId="13" borderId="0" applyNumberFormat="0" applyFont="0" applyBorder="0" applyAlignment="0" applyProtection="0"/>
    <xf numFmtId="0" fontId="10" fillId="10" borderId="0" applyNumberFormat="0" applyBorder="0" applyAlignment="0" applyProtection="0"/>
    <xf numFmtId="4" fontId="10" fillId="5" borderId="0" applyBorder="0" applyAlignment="0" applyProtection="0"/>
    <xf numFmtId="0" fontId="10" fillId="0" borderId="0"/>
    <xf numFmtId="4" fontId="10" fillId="12" borderId="0"/>
    <xf numFmtId="4" fontId="10" fillId="11" borderId="0"/>
    <xf numFmtId="4" fontId="10" fillId="9" borderId="0"/>
    <xf numFmtId="0" fontId="23" fillId="0" borderId="2" applyFill="0"/>
    <xf numFmtId="0" fontId="33" fillId="0" borderId="0" applyFill="0" applyBorder="0"/>
    <xf numFmtId="9" fontId="10" fillId="0" borderId="0" applyFont="0" applyFill="0" applyBorder="0" applyAlignment="0" applyProtection="0"/>
    <xf numFmtId="0" fontId="8" fillId="0" borderId="0"/>
    <xf numFmtId="0" fontId="32" fillId="6" borderId="0" applyNumberFormat="0" applyBorder="0" applyAlignment="0" applyProtection="0"/>
    <xf numFmtId="0" fontId="31" fillId="6" borderId="0" applyNumberFormat="0" applyBorder="0" applyAlignment="0" applyProtection="0"/>
    <xf numFmtId="0" fontId="10" fillId="0" borderId="0"/>
    <xf numFmtId="0" fontId="17" fillId="0" borderId="0"/>
    <xf numFmtId="0" fontId="14" fillId="0" borderId="0"/>
    <xf numFmtId="0" fontId="17" fillId="0" borderId="0"/>
    <xf numFmtId="0" fontId="8" fillId="0" borderId="0"/>
    <xf numFmtId="0" fontId="12" fillId="0" borderId="0"/>
    <xf numFmtId="0" fontId="10" fillId="0" borderId="0"/>
    <xf numFmtId="0" fontId="10" fillId="0" borderId="0"/>
    <xf numFmtId="9" fontId="17" fillId="0" borderId="0" applyFont="0" applyFill="0" applyBorder="0" applyAlignment="0" applyProtection="0"/>
    <xf numFmtId="0" fontId="10" fillId="0" borderId="0"/>
    <xf numFmtId="0" fontId="10" fillId="0" borderId="0"/>
    <xf numFmtId="0" fontId="34" fillId="0" borderId="0" applyNumberFormat="0" applyFill="0" applyBorder="0" applyAlignment="0" applyProtection="0">
      <alignment vertical="top"/>
      <protection locked="0"/>
    </xf>
    <xf numFmtId="0" fontId="10" fillId="0" borderId="0"/>
    <xf numFmtId="0" fontId="35" fillId="0" borderId="0" applyNumberFormat="0" applyFill="0" applyBorder="0" applyAlignment="0" applyProtection="0">
      <alignment vertical="top"/>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169" fontId="10" fillId="0" borderId="0"/>
    <xf numFmtId="169" fontId="17" fillId="0" borderId="0"/>
    <xf numFmtId="169" fontId="17" fillId="0" borderId="0"/>
    <xf numFmtId="0" fontId="10" fillId="0" borderId="0"/>
    <xf numFmtId="169" fontId="36" fillId="0" borderId="0"/>
    <xf numFmtId="169" fontId="12" fillId="0" borderId="0"/>
    <xf numFmtId="0" fontId="10" fillId="0" borderId="0"/>
    <xf numFmtId="169" fontId="17" fillId="0" borderId="0"/>
    <xf numFmtId="169" fontId="12" fillId="0" borderId="0"/>
    <xf numFmtId="164" fontId="9" fillId="0" borderId="0" applyFont="0" applyFill="0" applyBorder="0" applyAlignment="0" applyProtection="0"/>
    <xf numFmtId="0" fontId="10" fillId="0" borderId="0"/>
    <xf numFmtId="169" fontId="35" fillId="0" borderId="0" applyNumberFormat="0" applyFill="0" applyBorder="0" applyAlignment="0" applyProtection="0">
      <alignment vertical="top"/>
      <protection locked="0"/>
    </xf>
    <xf numFmtId="0" fontId="34" fillId="0" borderId="0" applyNumberFormat="0" applyFill="0" applyBorder="0" applyAlignment="0" applyProtection="0"/>
    <xf numFmtId="0" fontId="9" fillId="0" borderId="0"/>
    <xf numFmtId="0" fontId="10" fillId="0" borderId="0"/>
    <xf numFmtId="0" fontId="12" fillId="0" borderId="0"/>
    <xf numFmtId="170" fontId="37" fillId="18" borderId="0" applyBorder="0">
      <alignment vertical="center"/>
    </xf>
    <xf numFmtId="0" fontId="12" fillId="0" borderId="0"/>
    <xf numFmtId="164" fontId="10" fillId="0" borderId="0" applyFont="0" applyFill="0" applyBorder="0" applyAlignment="0" applyProtection="0"/>
    <xf numFmtId="168" fontId="10" fillId="19" borderId="2">
      <alignment vertical="center"/>
    </xf>
    <xf numFmtId="9" fontId="17" fillId="0" borderId="0" applyFont="0" applyFill="0" applyBorder="0" applyAlignment="0" applyProtection="0"/>
    <xf numFmtId="168" fontId="10" fillId="17" borderId="2">
      <alignment vertical="center"/>
      <protection locked="0"/>
    </xf>
    <xf numFmtId="0" fontId="9" fillId="0" borderId="0">
      <alignment vertical="top"/>
    </xf>
    <xf numFmtId="9" fontId="10" fillId="0" borderId="0" applyFont="0" applyFill="0" applyBorder="0" applyAlignment="0" applyProtection="0"/>
    <xf numFmtId="170" fontId="38" fillId="2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 fillId="0" borderId="0"/>
    <xf numFmtId="169" fontId="6" fillId="0" borderId="0"/>
    <xf numFmtId="0" fontId="5" fillId="0" borderId="0"/>
    <xf numFmtId="0" fontId="12" fillId="0" borderId="0"/>
    <xf numFmtId="0" fontId="4" fillId="0" borderId="0"/>
    <xf numFmtId="0" fontId="12" fillId="0" borderId="0" applyFont="0" applyFill="0" applyBorder="0" applyAlignment="0" applyProtection="0"/>
    <xf numFmtId="0" fontId="12" fillId="0" borderId="0"/>
    <xf numFmtId="0" fontId="12" fillId="0" borderId="0" applyFont="0" applyFill="0" applyBorder="0" applyAlignment="0" applyProtection="0"/>
    <xf numFmtId="0" fontId="12" fillId="0" borderId="0" applyFont="0" applyFill="0" applyBorder="0" applyAlignment="0" applyProtection="0"/>
    <xf numFmtId="0" fontId="12" fillId="0" borderId="0"/>
    <xf numFmtId="0" fontId="12" fillId="0" borderId="0" applyFont="0" applyFill="0" applyBorder="0" applyAlignment="0" applyProtection="0"/>
    <xf numFmtId="9" fontId="12" fillId="0" borderId="0" applyFont="0" applyFill="0" applyBorder="0" applyAlignment="0" applyProtection="0"/>
    <xf numFmtId="0" fontId="73"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8" fillId="0" borderId="0"/>
    <xf numFmtId="0" fontId="8" fillId="0" borderId="0"/>
    <xf numFmtId="0" fontId="83" fillId="31" borderId="0" applyNumberFormat="0" applyBorder="0" applyAlignment="0" applyProtection="0"/>
    <xf numFmtId="0" fontId="3" fillId="0" borderId="0"/>
    <xf numFmtId="0" fontId="2" fillId="0" borderId="0"/>
    <xf numFmtId="0" fontId="12" fillId="0" borderId="0"/>
    <xf numFmtId="9"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 fillId="0" borderId="0"/>
    <xf numFmtId="0" fontId="1" fillId="0" borderId="0"/>
    <xf numFmtId="0" fontId="1" fillId="10" borderId="0" applyNumberFormat="0" applyBorder="0" applyAlignment="0" applyProtection="0"/>
    <xf numFmtId="0" fontId="1" fillId="13" borderId="0" applyNumberFormat="0" applyFont="0" applyBorder="0" applyAlignment="0" applyProtection="0"/>
    <xf numFmtId="0" fontId="1" fillId="0" borderId="0"/>
    <xf numFmtId="0" fontId="1" fillId="0" borderId="0"/>
    <xf numFmtId="164" fontId="1" fillId="0" borderId="0" applyFont="0" applyFill="0" applyBorder="0" applyAlignment="0" applyProtection="0"/>
    <xf numFmtId="170" fontId="121" fillId="28" borderId="0"/>
    <xf numFmtId="164" fontId="1" fillId="0" borderId="0" applyFont="0" applyFill="0" applyBorder="0" applyAlignment="0" applyProtection="0"/>
    <xf numFmtId="9" fontId="1" fillId="0" borderId="0" applyFont="0" applyFill="0" applyBorder="0" applyAlignment="0" applyProtection="0"/>
    <xf numFmtId="0" fontId="8" fillId="0" borderId="0"/>
    <xf numFmtId="170" fontId="37" fillId="26" borderId="0"/>
    <xf numFmtId="0" fontId="12" fillId="0" borderId="0"/>
    <xf numFmtId="0" fontId="1" fillId="0" borderId="0"/>
    <xf numFmtId="0" fontId="8" fillId="0" borderId="0"/>
    <xf numFmtId="0" fontId="1" fillId="0" borderId="0"/>
    <xf numFmtId="169" fontId="1" fillId="0" borderId="0"/>
    <xf numFmtId="0" fontId="1" fillId="0" borderId="0"/>
    <xf numFmtId="0" fontId="12" fillId="0" borderId="0"/>
    <xf numFmtId="4" fontId="1" fillId="11" borderId="0"/>
    <xf numFmtId="0" fontId="1" fillId="0" borderId="0"/>
    <xf numFmtId="0" fontId="9" fillId="0" borderId="0"/>
    <xf numFmtId="164" fontId="1" fillId="0" borderId="0" applyFont="0" applyFill="0" applyBorder="0" applyAlignment="0" applyProtection="0"/>
    <xf numFmtId="171" fontId="1" fillId="23" borderId="2">
      <alignment horizontal="center"/>
    </xf>
    <xf numFmtId="0" fontId="155" fillId="46" borderId="64" applyNumberFormat="0" applyAlignment="0" applyProtection="0"/>
    <xf numFmtId="0" fontId="12" fillId="0" borderId="0"/>
    <xf numFmtId="0" fontId="12" fillId="0" borderId="0"/>
    <xf numFmtId="0" fontId="1" fillId="0" borderId="0"/>
    <xf numFmtId="0" fontId="1" fillId="0" borderId="0"/>
    <xf numFmtId="0" fontId="1" fillId="0" borderId="0"/>
    <xf numFmtId="164" fontId="1" fillId="0" borderId="0" applyFont="0" applyFill="0" applyBorder="0" applyAlignment="0" applyProtection="0"/>
    <xf numFmtId="0" fontId="8" fillId="0" borderId="0"/>
    <xf numFmtId="169" fontId="17" fillId="0" borderId="0"/>
    <xf numFmtId="169" fontId="12" fillId="0" borderId="0"/>
    <xf numFmtId="169" fontId="12" fillId="0" borderId="0"/>
    <xf numFmtId="169" fontId="1" fillId="0" borderId="0"/>
    <xf numFmtId="169" fontId="12" fillId="0" borderId="0"/>
    <xf numFmtId="169" fontId="12" fillId="0" borderId="0"/>
    <xf numFmtId="9"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7" fillId="0" borderId="0" applyFont="0" applyFill="0" applyBorder="0" applyAlignment="0" applyProtection="0"/>
    <xf numFmtId="0" fontId="1" fillId="0" borderId="0"/>
    <xf numFmtId="164" fontId="12" fillId="0" borderId="0" applyFont="0" applyFill="0" applyBorder="0" applyAlignment="0" applyProtection="0"/>
    <xf numFmtId="0" fontId="1" fillId="0" borderId="0"/>
    <xf numFmtId="164" fontId="12" fillId="0" borderId="0" applyFont="0" applyFill="0" applyBorder="0" applyAlignment="0" applyProtection="0"/>
    <xf numFmtId="0" fontId="1" fillId="0" borderId="0"/>
    <xf numFmtId="0" fontId="1" fillId="0" borderId="0"/>
    <xf numFmtId="0" fontId="1" fillId="8" borderId="0" applyNumberFormat="0" applyBorder="0" applyAlignment="0" applyProtection="0"/>
    <xf numFmtId="0" fontId="1" fillId="0" borderId="15" applyNumberFormat="0" applyFill="0" applyAlignment="0" applyProtection="0"/>
    <xf numFmtId="4" fontId="1" fillId="5" borderId="0" applyBorder="0" applyAlignment="0" applyProtection="0"/>
    <xf numFmtId="0" fontId="1" fillId="0" borderId="0"/>
    <xf numFmtId="4" fontId="1" fillId="12" borderId="0"/>
    <xf numFmtId="4" fontId="1" fillId="9"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0" fontId="1" fillId="0" borderId="0"/>
    <xf numFmtId="164" fontId="9"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8" fontId="1" fillId="19" borderId="2">
      <alignment vertical="center"/>
    </xf>
    <xf numFmtId="168" fontId="1" fillId="17" borderId="2">
      <alignment vertical="center"/>
      <protection locked="0"/>
    </xf>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9" fontId="8" fillId="0" borderId="0" applyFont="0" applyFill="0" applyBorder="0" applyAlignment="0" applyProtection="0"/>
    <xf numFmtId="0" fontId="17" fillId="0" borderId="0"/>
    <xf numFmtId="0" fontId="1" fillId="0" borderId="0"/>
    <xf numFmtId="0" fontId="172" fillId="0" borderId="0"/>
    <xf numFmtId="164" fontId="1" fillId="0" borderId="0" applyFont="0" applyFill="0" applyBorder="0" applyAlignment="0" applyProtection="0"/>
    <xf numFmtId="0" fontId="17" fillId="0" borderId="0"/>
    <xf numFmtId="0" fontId="172" fillId="0" borderId="0"/>
    <xf numFmtId="166" fontId="17" fillId="0" borderId="0"/>
    <xf numFmtId="0" fontId="17" fillId="0" borderId="0"/>
    <xf numFmtId="0" fontId="1" fillId="0" borderId="0"/>
    <xf numFmtId="0" fontId="1" fillId="0" borderId="0"/>
    <xf numFmtId="0" fontId="1" fillId="10" borderId="0" applyNumberFormat="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5" fillId="0" borderId="0"/>
    <xf numFmtId="0" fontId="1" fillId="0" borderId="0"/>
    <xf numFmtId="4" fontId="1" fillId="5" borderId="0" applyBorder="0" applyAlignment="0" applyProtection="0"/>
    <xf numFmtId="0" fontId="1" fillId="0" borderId="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4" fontId="1" fillId="5" borderId="0" applyBorder="0" applyAlignment="0" applyProtection="0"/>
    <xf numFmtId="0" fontId="1" fillId="0" borderId="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0" borderId="0"/>
    <xf numFmtId="4" fontId="1" fillId="5" borderId="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10" borderId="0" applyNumberFormat="0" applyBorder="0" applyAlignment="0" applyProtection="0"/>
    <xf numFmtId="0" fontId="1" fillId="0" borderId="0"/>
    <xf numFmtId="0" fontId="1" fillId="0" borderId="0"/>
    <xf numFmtId="0" fontId="1" fillId="0" borderId="0"/>
    <xf numFmtId="0" fontId="1" fillId="10" borderId="0" applyNumberFormat="0" applyBorder="0" applyAlignment="0" applyProtection="0"/>
    <xf numFmtId="0" fontId="1" fillId="0" borderId="0"/>
    <xf numFmtId="0" fontId="12" fillId="0" borderId="0"/>
    <xf numFmtId="164" fontId="12" fillId="0" borderId="0" applyFont="0" applyFill="0" applyBorder="0" applyAlignment="0" applyProtection="0"/>
    <xf numFmtId="0" fontId="1" fillId="0" borderId="0"/>
    <xf numFmtId="4" fontId="1" fillId="11" borderId="0"/>
    <xf numFmtId="0" fontId="1" fillId="10" borderId="0" applyNumberFormat="0" applyBorder="0" applyAlignment="0" applyProtection="0"/>
    <xf numFmtId="0" fontId="1" fillId="0" borderId="0"/>
    <xf numFmtId="0" fontId="1" fillId="0" borderId="0"/>
    <xf numFmtId="0" fontId="1" fillId="0" borderId="0"/>
    <xf numFmtId="0" fontId="17" fillId="0" borderId="0"/>
    <xf numFmtId="0" fontId="1" fillId="0" borderId="0"/>
    <xf numFmtId="0" fontId="1" fillId="10"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0" fontId="1" fillId="0" borderId="0"/>
    <xf numFmtId="4" fontId="1" fillId="5" borderId="0" applyBorder="0" applyAlignment="0" applyProtection="0"/>
    <xf numFmtId="0" fontId="1" fillId="0" borderId="0"/>
    <xf numFmtId="0" fontId="8"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7" fillId="0" borderId="0" applyFont="0" applyFill="0" applyBorder="0" applyAlignment="0" applyProtection="0"/>
    <xf numFmtId="0" fontId="1" fillId="0" borderId="0"/>
    <xf numFmtId="164" fontId="12" fillId="0" borderId="0" applyFont="0" applyFill="0" applyBorder="0" applyAlignment="0" applyProtection="0"/>
    <xf numFmtId="0" fontId="1" fillId="0" borderId="0"/>
    <xf numFmtId="164" fontId="12" fillId="0" borderId="0" applyFont="0" applyFill="0" applyBorder="0" applyAlignment="0" applyProtection="0"/>
    <xf numFmtId="0" fontId="1" fillId="0" borderId="0"/>
    <xf numFmtId="0" fontId="1" fillId="0" borderId="0"/>
    <xf numFmtId="0" fontId="1" fillId="8" borderId="0" applyNumberFormat="0" applyBorder="0" applyAlignment="0" applyProtection="0"/>
    <xf numFmtId="0" fontId="1" fillId="0" borderId="15" applyNumberFormat="0" applyFill="0" applyAlignment="0" applyProtection="0"/>
    <xf numFmtId="0" fontId="1" fillId="10" borderId="0" applyNumberFormat="0" applyBorder="0" applyAlignment="0" applyProtection="0"/>
    <xf numFmtId="0" fontId="1" fillId="0" borderId="0"/>
    <xf numFmtId="4" fontId="1" fillId="12" borderId="0"/>
    <xf numFmtId="4" fontId="1" fillId="9"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0" fontId="1" fillId="0" borderId="0"/>
    <xf numFmtId="164" fontId="9"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8" fontId="1" fillId="19" borderId="2">
      <alignment vertical="center"/>
    </xf>
    <xf numFmtId="168" fontId="1" fillId="17" borderId="2">
      <alignment vertical="center"/>
      <protection locked="0"/>
    </xf>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4" fontId="1" fillId="5" borderId="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4" fontId="1" fillId="5" borderId="0" applyBorder="0" applyAlignment="0" applyProtection="0"/>
    <xf numFmtId="0" fontId="1" fillId="0" borderId="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0" borderId="0"/>
    <xf numFmtId="4" fontId="1" fillId="5" borderId="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10" borderId="0" applyNumberFormat="0" applyBorder="0" applyAlignment="0" applyProtection="0"/>
    <xf numFmtId="0" fontId="1" fillId="0" borderId="0"/>
    <xf numFmtId="0" fontId="1" fillId="0" borderId="0"/>
    <xf numFmtId="0" fontId="1" fillId="0" borderId="0"/>
    <xf numFmtId="0" fontId="1" fillId="10" borderId="0" applyNumberFormat="0" applyBorder="0" applyAlignment="0" applyProtection="0"/>
    <xf numFmtId="0" fontId="1" fillId="0" borderId="0"/>
    <xf numFmtId="0" fontId="12" fillId="0" borderId="0"/>
    <xf numFmtId="164" fontId="12" fillId="0" borderId="0" applyFont="0" applyFill="0" applyBorder="0" applyAlignment="0" applyProtection="0"/>
    <xf numFmtId="0" fontId="1" fillId="0" borderId="0"/>
    <xf numFmtId="4" fontId="1" fillId="11" borderId="0"/>
    <xf numFmtId="0" fontId="1" fillId="10"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164" fontId="17"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2" fillId="0" borderId="0" applyFont="0" applyFill="0" applyBorder="0" applyAlignment="0" applyProtection="0"/>
    <xf numFmtId="0" fontId="15" fillId="0" borderId="0"/>
    <xf numFmtId="0" fontId="1" fillId="0" borderId="0"/>
    <xf numFmtId="0" fontId="1" fillId="0" borderId="0"/>
    <xf numFmtId="0" fontId="1" fillId="0" borderId="0"/>
    <xf numFmtId="0" fontId="1" fillId="0" borderId="0"/>
    <xf numFmtId="0" fontId="12" fillId="0" borderId="0"/>
    <xf numFmtId="0" fontId="17" fillId="0" borderId="0"/>
    <xf numFmtId="203" fontId="12" fillId="0" borderId="0" applyFont="0" applyFill="0" applyBorder="0" applyAlignment="0" applyProtection="0"/>
    <xf numFmtId="4" fontId="64" fillId="97" borderId="73" applyNumberFormat="0" applyProtection="0">
      <alignment horizontal="right" vertical="center"/>
    </xf>
    <xf numFmtId="0" fontId="17" fillId="0" borderId="0"/>
    <xf numFmtId="0" fontId="17" fillId="0" borderId="0"/>
    <xf numFmtId="0" fontId="185" fillId="78" borderId="0" applyNumberFormat="0" applyBorder="0" applyAlignment="0" applyProtection="0"/>
    <xf numFmtId="0" fontId="185" fillId="79" borderId="0" applyNumberFormat="0" applyBorder="0" applyAlignment="0" applyProtection="0"/>
    <xf numFmtId="0" fontId="186" fillId="80" borderId="0" applyNumberFormat="0" applyBorder="0" applyAlignment="0" applyProtection="0"/>
    <xf numFmtId="0" fontId="185" fillId="81" borderId="0" applyNumberFormat="0" applyBorder="0" applyAlignment="0" applyProtection="0"/>
    <xf numFmtId="0" fontId="185" fillId="82" borderId="0" applyNumberFormat="0" applyBorder="0" applyAlignment="0" applyProtection="0"/>
    <xf numFmtId="0" fontId="186" fillId="83" borderId="0" applyNumberFormat="0" applyBorder="0" applyAlignment="0" applyProtection="0"/>
    <xf numFmtId="0" fontId="185" fillId="84" borderId="0" applyNumberFormat="0" applyBorder="0" applyAlignment="0" applyProtection="0"/>
    <xf numFmtId="0" fontId="185" fillId="85" borderId="0" applyNumberFormat="0" applyBorder="0" applyAlignment="0" applyProtection="0"/>
    <xf numFmtId="0" fontId="186" fillId="86" borderId="0" applyNumberFormat="0" applyBorder="0" applyAlignment="0" applyProtection="0"/>
    <xf numFmtId="0" fontId="185" fillId="85" borderId="0" applyNumberFormat="0" applyBorder="0" applyAlignment="0" applyProtection="0"/>
    <xf numFmtId="0" fontId="185" fillId="86" borderId="0" applyNumberFormat="0" applyBorder="0" applyAlignment="0" applyProtection="0"/>
    <xf numFmtId="0" fontId="186" fillId="86" borderId="0" applyNumberFormat="0" applyBorder="0" applyAlignment="0" applyProtection="0"/>
    <xf numFmtId="0" fontId="185" fillId="78" borderId="0" applyNumberFormat="0" applyBorder="0" applyAlignment="0" applyProtection="0"/>
    <xf numFmtId="0" fontId="185" fillId="79" borderId="0" applyNumberFormat="0" applyBorder="0" applyAlignment="0" applyProtection="0"/>
    <xf numFmtId="0" fontId="186" fillId="79" borderId="0" applyNumberFormat="0" applyBorder="0" applyAlignment="0" applyProtection="0"/>
    <xf numFmtId="0" fontId="185" fillId="87" borderId="0" applyNumberFormat="0" applyBorder="0" applyAlignment="0" applyProtection="0"/>
    <xf numFmtId="0" fontId="185" fillId="82" borderId="0" applyNumberFormat="0" applyBorder="0" applyAlignment="0" applyProtection="0"/>
    <xf numFmtId="0" fontId="186" fillId="88" borderId="0" applyNumberFormat="0" applyBorder="0" applyAlignment="0" applyProtection="0"/>
    <xf numFmtId="0" fontId="187" fillId="89" borderId="0" applyNumberFormat="0" applyBorder="0" applyAlignment="0" applyProtection="0"/>
    <xf numFmtId="0" fontId="187" fillId="90" borderId="0" applyNumberFormat="0" applyBorder="0" applyAlignment="0" applyProtection="0"/>
    <xf numFmtId="0" fontId="187" fillId="91" borderId="0" applyNumberFormat="0" applyBorder="0" applyAlignment="0" applyProtection="0"/>
    <xf numFmtId="9" fontId="23" fillId="0" borderId="0" applyFont="0" applyFill="0" applyBorder="0" applyAlignment="0" applyProtection="0"/>
    <xf numFmtId="4" fontId="50" fillId="92" borderId="73" applyNumberFormat="0" applyProtection="0">
      <alignment vertical="center"/>
    </xf>
    <xf numFmtId="4" fontId="188" fillId="92" borderId="73" applyNumberFormat="0" applyProtection="0">
      <alignment vertical="center"/>
    </xf>
    <xf numFmtId="4" fontId="50" fillId="92" borderId="73" applyNumberFormat="0" applyProtection="0">
      <alignment horizontal="left" vertical="center" indent="1"/>
    </xf>
    <xf numFmtId="0" fontId="50" fillId="92" borderId="73" applyNumberFormat="0" applyProtection="0">
      <alignment horizontal="left" vertical="top" indent="1"/>
    </xf>
    <xf numFmtId="4" fontId="50" fillId="93" borderId="0" applyNumberFormat="0" applyProtection="0">
      <alignment horizontal="left" vertical="center" indent="1"/>
    </xf>
    <xf numFmtId="4" fontId="64" fillId="94" borderId="73" applyNumberFormat="0" applyProtection="0">
      <alignment horizontal="right" vertical="center"/>
    </xf>
    <xf numFmtId="4" fontId="64" fillId="95" borderId="73" applyNumberFormat="0" applyProtection="0">
      <alignment horizontal="right" vertical="center"/>
    </xf>
    <xf numFmtId="4" fontId="64" fillId="96" borderId="73" applyNumberFormat="0" applyProtection="0">
      <alignment horizontal="right" vertical="center"/>
    </xf>
    <xf numFmtId="4" fontId="64" fillId="97" borderId="73" applyNumberFormat="0" applyProtection="0">
      <alignment horizontal="right" vertical="center"/>
    </xf>
    <xf numFmtId="4" fontId="64" fillId="98" borderId="73" applyNumberFormat="0" applyProtection="0">
      <alignment horizontal="right" vertical="center"/>
    </xf>
    <xf numFmtId="4" fontId="64" fillId="99" borderId="73" applyNumberFormat="0" applyProtection="0">
      <alignment horizontal="right" vertical="center"/>
    </xf>
    <xf numFmtId="4" fontId="64" fillId="100" borderId="73" applyNumberFormat="0" applyProtection="0">
      <alignment horizontal="right" vertical="center"/>
    </xf>
    <xf numFmtId="4" fontId="64" fillId="101" borderId="73" applyNumberFormat="0" applyProtection="0">
      <alignment horizontal="right" vertical="center"/>
    </xf>
    <xf numFmtId="4" fontId="64" fillId="102" borderId="73" applyNumberFormat="0" applyProtection="0">
      <alignment horizontal="right" vertical="center"/>
    </xf>
    <xf numFmtId="4" fontId="50" fillId="103" borderId="74" applyNumberFormat="0" applyProtection="0">
      <alignment horizontal="left" vertical="center" indent="1"/>
    </xf>
    <xf numFmtId="4" fontId="64" fillId="104" borderId="0" applyNumberFormat="0" applyProtection="0">
      <alignment horizontal="left" vertical="center" indent="1"/>
    </xf>
    <xf numFmtId="4" fontId="56" fillId="105" borderId="0" applyNumberFormat="0" applyProtection="0">
      <alignment horizontal="left" vertical="center" indent="1"/>
    </xf>
    <xf numFmtId="4" fontId="64" fillId="93" borderId="73" applyNumberFormat="0" applyProtection="0">
      <alignment horizontal="right" vertical="center"/>
    </xf>
    <xf numFmtId="4" fontId="64" fillId="104" borderId="0" applyNumberFormat="0" applyProtection="0">
      <alignment horizontal="left" vertical="center" indent="1"/>
    </xf>
    <xf numFmtId="4" fontId="64" fillId="93" borderId="0" applyNumberFormat="0" applyProtection="0">
      <alignment horizontal="left" vertical="center" indent="1"/>
    </xf>
    <xf numFmtId="0" fontId="12" fillId="105" borderId="73" applyNumberFormat="0" applyProtection="0">
      <alignment horizontal="left" vertical="center" indent="1"/>
    </xf>
    <xf numFmtId="0" fontId="12" fillId="105" borderId="73" applyNumberFormat="0" applyProtection="0">
      <alignment horizontal="left" vertical="top" indent="1"/>
    </xf>
    <xf numFmtId="0" fontId="12" fillId="93" borderId="73" applyNumberFormat="0" applyProtection="0">
      <alignment horizontal="left" vertical="center" indent="1"/>
    </xf>
    <xf numFmtId="0" fontId="12" fillId="93" borderId="73" applyNumberFormat="0" applyProtection="0">
      <alignment horizontal="left" vertical="top" indent="1"/>
    </xf>
    <xf numFmtId="0" fontId="12" fillId="106" borderId="73" applyNumberFormat="0" applyProtection="0">
      <alignment horizontal="left" vertical="center" indent="1"/>
    </xf>
    <xf numFmtId="0" fontId="12" fillId="106" borderId="73" applyNumberFormat="0" applyProtection="0">
      <alignment horizontal="left" vertical="top" indent="1"/>
    </xf>
    <xf numFmtId="0" fontId="12" fillId="104" borderId="73" applyNumberFormat="0" applyProtection="0">
      <alignment horizontal="left" vertical="center" indent="1"/>
    </xf>
    <xf numFmtId="0" fontId="12" fillId="104" borderId="73" applyNumberFormat="0" applyProtection="0">
      <alignment horizontal="left" vertical="top" indent="1"/>
    </xf>
    <xf numFmtId="0" fontId="12" fillId="107" borderId="2" applyNumberFormat="0">
      <protection locked="0"/>
    </xf>
    <xf numFmtId="4" fontId="64" fillId="108" borderId="73" applyNumberFormat="0" applyProtection="0">
      <alignment vertical="center"/>
    </xf>
    <xf numFmtId="4" fontId="189" fillId="108" borderId="73" applyNumberFormat="0" applyProtection="0">
      <alignment vertical="center"/>
    </xf>
    <xf numFmtId="4" fontId="64" fillId="108" borderId="73" applyNumberFormat="0" applyProtection="0">
      <alignment horizontal="left" vertical="center" indent="1"/>
    </xf>
    <xf numFmtId="0" fontId="64" fillId="108" borderId="73" applyNumberFormat="0" applyProtection="0">
      <alignment horizontal="left" vertical="top" indent="1"/>
    </xf>
    <xf numFmtId="4" fontId="64" fillId="104" borderId="73" applyNumberFormat="0" applyProtection="0">
      <alignment horizontal="right" vertical="center"/>
    </xf>
    <xf numFmtId="4" fontId="189" fillId="104" borderId="73" applyNumberFormat="0" applyProtection="0">
      <alignment horizontal="right" vertical="center"/>
    </xf>
    <xf numFmtId="4" fontId="64" fillId="93" borderId="73" applyNumberFormat="0" applyProtection="0">
      <alignment horizontal="left" vertical="center" indent="1"/>
    </xf>
    <xf numFmtId="0" fontId="64" fillId="93" borderId="73" applyNumberFormat="0" applyProtection="0">
      <alignment horizontal="left" vertical="top" indent="1"/>
    </xf>
    <xf numFmtId="4" fontId="190" fillId="109" borderId="0" applyNumberFormat="0" applyProtection="0">
      <alignment horizontal="left" vertical="center" indent="1"/>
    </xf>
    <xf numFmtId="4" fontId="191" fillId="104" borderId="73" applyNumberFormat="0" applyProtection="0">
      <alignment horizontal="right" vertical="center"/>
    </xf>
    <xf numFmtId="0" fontId="192" fillId="0" borderId="0" applyNumberFormat="0" applyFill="0" applyBorder="0" applyAlignment="0" applyProtection="0"/>
    <xf numFmtId="9" fontId="36" fillId="0" borderId="0" applyFont="0" applyFill="0" applyBorder="0" applyAlignment="0" applyProtection="0"/>
    <xf numFmtId="0" fontId="12" fillId="0" borderId="0"/>
    <xf numFmtId="0" fontId="17" fillId="0" borderId="0"/>
    <xf numFmtId="0" fontId="17" fillId="0" borderId="0"/>
    <xf numFmtId="43" fontId="17" fillId="0" borderId="0" applyFont="0" applyFill="0" applyBorder="0" applyAlignment="0" applyProtection="0"/>
    <xf numFmtId="0" fontId="12" fillId="0" borderId="0"/>
    <xf numFmtId="0" fontId="64" fillId="93" borderId="0" applyNumberFormat="0" applyBorder="0" applyAlignment="0" applyProtection="0"/>
    <xf numFmtId="0" fontId="64" fillId="95" borderId="0" applyNumberFormat="0" applyBorder="0" applyAlignment="0" applyProtection="0"/>
    <xf numFmtId="0" fontId="64" fillId="108" borderId="0" applyNumberFormat="0" applyBorder="0" applyAlignment="0" applyProtection="0"/>
    <xf numFmtId="0" fontId="64" fillId="107" borderId="0" applyNumberFormat="0" applyBorder="0" applyAlignment="0" applyProtection="0"/>
    <xf numFmtId="0" fontId="64" fillId="106" borderId="0" applyNumberFormat="0" applyBorder="0" applyAlignment="0" applyProtection="0"/>
    <xf numFmtId="0" fontId="64" fillId="94" borderId="0" applyNumberFormat="0" applyBorder="0" applyAlignment="0" applyProtection="0"/>
    <xf numFmtId="0" fontId="64" fillId="105" borderId="0" applyNumberFormat="0" applyBorder="0" applyAlignment="0" applyProtection="0"/>
    <xf numFmtId="0" fontId="64" fillId="95" borderId="0" applyNumberFormat="0" applyBorder="0" applyAlignment="0" applyProtection="0"/>
    <xf numFmtId="0" fontId="64" fillId="100" borderId="0" applyNumberFormat="0" applyBorder="0" applyAlignment="0" applyProtection="0"/>
    <xf numFmtId="0" fontId="64" fillId="111" borderId="0" applyNumberFormat="0" applyBorder="0" applyAlignment="0" applyProtection="0"/>
    <xf numFmtId="0" fontId="64" fillId="105" borderId="0" applyNumberFormat="0" applyBorder="0" applyAlignment="0" applyProtection="0"/>
    <xf numFmtId="0" fontId="64" fillId="112" borderId="0" applyNumberFormat="0" applyBorder="0" applyAlignment="0" applyProtection="0"/>
    <xf numFmtId="0" fontId="49" fillId="105" borderId="0" applyNumberFormat="0" applyBorder="0" applyAlignment="0" applyProtection="0"/>
    <xf numFmtId="0" fontId="49" fillId="95" borderId="0" applyNumberFormat="0" applyBorder="0" applyAlignment="0" applyProtection="0"/>
    <xf numFmtId="0" fontId="49" fillId="100" borderId="0" applyNumberFormat="0" applyBorder="0" applyAlignment="0" applyProtection="0"/>
    <xf numFmtId="0" fontId="49" fillId="111" borderId="0" applyNumberFormat="0" applyBorder="0" applyAlignment="0" applyProtection="0"/>
    <xf numFmtId="0" fontId="49" fillId="105" borderId="0" applyNumberFormat="0" applyBorder="0" applyAlignment="0" applyProtection="0"/>
    <xf numFmtId="0" fontId="49" fillId="112" borderId="0" applyNumberFormat="0" applyBorder="0" applyAlignment="0" applyProtection="0"/>
    <xf numFmtId="0" fontId="186" fillId="113" borderId="0" applyNumberFormat="0" applyBorder="0" applyAlignment="0" applyProtection="0"/>
    <xf numFmtId="0" fontId="186" fillId="114" borderId="0" applyNumberFormat="0" applyBorder="0" applyAlignment="0" applyProtection="0"/>
    <xf numFmtId="0" fontId="186" fillId="83" borderId="0" applyNumberFormat="0" applyBorder="0" applyAlignment="0" applyProtection="0"/>
    <xf numFmtId="0" fontId="186" fillId="115" borderId="0" applyNumberFormat="0" applyBorder="0" applyAlignment="0" applyProtection="0"/>
    <xf numFmtId="0" fontId="186" fillId="116" borderId="0" applyNumberFormat="0" applyBorder="0" applyAlignment="0" applyProtection="0"/>
    <xf numFmtId="0" fontId="186" fillId="117" borderId="0" applyNumberFormat="0" applyBorder="0" applyAlignment="0" applyProtection="0"/>
    <xf numFmtId="0" fontId="195" fillId="82" borderId="0" applyNumberFormat="0" applyBorder="0" applyAlignment="0" applyProtection="0"/>
    <xf numFmtId="0" fontId="196" fillId="118" borderId="76" applyNumberFormat="0" applyAlignment="0" applyProtection="0"/>
    <xf numFmtId="0" fontId="197" fillId="83" borderId="77" applyNumberFormat="0" applyAlignment="0" applyProtection="0"/>
    <xf numFmtId="0" fontId="198" fillId="0" borderId="0" applyNumberFormat="0" applyFill="0" applyBorder="0" applyAlignment="0" applyProtection="0"/>
    <xf numFmtId="0" fontId="199" fillId="119" borderId="0" applyNumberFormat="0" applyBorder="0" applyAlignment="0" applyProtection="0"/>
    <xf numFmtId="0" fontId="200" fillId="0" borderId="78" applyNumberFormat="0" applyFill="0" applyAlignment="0" applyProtection="0"/>
    <xf numFmtId="0" fontId="201" fillId="0" borderId="79" applyNumberFormat="0" applyFill="0" applyAlignment="0" applyProtection="0"/>
    <xf numFmtId="0" fontId="202" fillId="0" borderId="80" applyNumberFormat="0" applyFill="0" applyAlignment="0" applyProtection="0"/>
    <xf numFmtId="0" fontId="202" fillId="0" borderId="0" applyNumberFormat="0" applyFill="0" applyBorder="0" applyAlignment="0" applyProtection="0"/>
    <xf numFmtId="0" fontId="203" fillId="88" borderId="76" applyNumberFormat="0" applyAlignment="0" applyProtection="0"/>
    <xf numFmtId="0" fontId="204" fillId="0" borderId="81" applyNumberFormat="0" applyFill="0" applyAlignment="0" applyProtection="0"/>
    <xf numFmtId="0" fontId="205" fillId="88" borderId="0" applyNumberFormat="0" applyBorder="0" applyAlignment="0" applyProtection="0"/>
    <xf numFmtId="0" fontId="12" fillId="87" borderId="82" applyNumberFormat="0" applyFont="0" applyAlignment="0" applyProtection="0"/>
    <xf numFmtId="0" fontId="206" fillId="118" borderId="83" applyNumberFormat="0" applyAlignment="0" applyProtection="0"/>
    <xf numFmtId="0" fontId="186" fillId="117" borderId="0" applyNumberFormat="0" applyBorder="0" applyAlignment="0" applyProtection="0"/>
    <xf numFmtId="0" fontId="186" fillId="116" borderId="0" applyNumberFormat="0" applyBorder="0" applyAlignment="0" applyProtection="0"/>
    <xf numFmtId="0" fontId="186" fillId="115" borderId="0" applyNumberFormat="0" applyBorder="0" applyAlignment="0" applyProtection="0"/>
    <xf numFmtId="0" fontId="186" fillId="83" borderId="0" applyNumberFormat="0" applyBorder="0" applyAlignment="0" applyProtection="0"/>
    <xf numFmtId="0" fontId="186" fillId="114" borderId="0" applyNumberFormat="0" applyBorder="0" applyAlignment="0" applyProtection="0"/>
    <xf numFmtId="0" fontId="186" fillId="113" borderId="0" applyNumberFormat="0" applyBorder="0" applyAlignment="0" applyProtection="0"/>
    <xf numFmtId="0" fontId="192" fillId="0" borderId="0" applyNumberFormat="0" applyFill="0" applyBorder="0" applyAlignment="0" applyProtection="0"/>
    <xf numFmtId="0" fontId="187" fillId="0" borderId="84" applyNumberFormat="0" applyFill="0" applyAlignment="0" applyProtection="0"/>
    <xf numFmtId="0" fontId="207" fillId="0" borderId="0" applyNumberFormat="0" applyFill="0" applyBorder="0" applyAlignment="0" applyProtection="0"/>
    <xf numFmtId="0" fontId="8" fillId="0" borderId="0"/>
    <xf numFmtId="4" fontId="64" fillId="104" borderId="0" applyNumberFormat="0" applyProtection="0">
      <alignment horizontal="left" vertical="center" indent="1"/>
    </xf>
    <xf numFmtId="4" fontId="64" fillId="93" borderId="0"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193" fillId="0" borderId="0" applyNumberFormat="0" applyFill="0" applyBorder="0" applyAlignment="0" applyProtection="0"/>
    <xf numFmtId="0" fontId="174" fillId="0" borderId="65" applyNumberFormat="0" applyFill="0" applyAlignment="0" applyProtection="0"/>
    <xf numFmtId="0" fontId="175" fillId="0" borderId="66" applyNumberFormat="0" applyFill="0" applyAlignment="0" applyProtection="0"/>
    <xf numFmtId="0" fontId="176" fillId="0" borderId="67" applyNumberFormat="0" applyFill="0" applyAlignment="0" applyProtection="0"/>
    <xf numFmtId="0" fontId="176" fillId="0" borderId="0" applyNumberFormat="0" applyFill="0" applyBorder="0" applyAlignment="0" applyProtection="0"/>
    <xf numFmtId="0" fontId="177" fillId="49" borderId="0" applyNumberFormat="0" applyBorder="0" applyAlignment="0" applyProtection="0"/>
    <xf numFmtId="0" fontId="178" fillId="50" borderId="0" applyNumberFormat="0" applyBorder="0" applyAlignment="0" applyProtection="0"/>
    <xf numFmtId="0" fontId="194" fillId="31" borderId="0" applyNumberFormat="0" applyBorder="0" applyAlignment="0" applyProtection="0"/>
    <xf numFmtId="0" fontId="155" fillId="46" borderId="64" applyNumberFormat="0" applyAlignment="0" applyProtection="0"/>
    <xf numFmtId="0" fontId="179" fillId="51" borderId="68" applyNumberFormat="0" applyAlignment="0" applyProtection="0"/>
    <xf numFmtId="0" fontId="180" fillId="51" borderId="64" applyNumberFormat="0" applyAlignment="0" applyProtection="0"/>
    <xf numFmtId="0" fontId="181" fillId="0" borderId="69" applyNumberFormat="0" applyFill="0" applyAlignment="0" applyProtection="0"/>
    <xf numFmtId="0" fontId="182" fillId="52" borderId="70" applyNumberFormat="0" applyAlignment="0" applyProtection="0"/>
    <xf numFmtId="0" fontId="45" fillId="0" borderId="0" applyNumberFormat="0" applyFill="0" applyBorder="0" applyAlignment="0" applyProtection="0"/>
    <xf numFmtId="0" fontId="8" fillId="53" borderId="71" applyNumberFormat="0" applyFont="0" applyAlignment="0" applyProtection="0"/>
    <xf numFmtId="0" fontId="183" fillId="0" borderId="0" applyNumberFormat="0" applyFill="0" applyBorder="0" applyAlignment="0" applyProtection="0"/>
    <xf numFmtId="0" fontId="39" fillId="0" borderId="72" applyNumberFormat="0" applyFill="0" applyAlignment="0" applyProtection="0"/>
    <xf numFmtId="0" fontId="184" fillId="54"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184" fillId="57" borderId="0" applyNumberFormat="0" applyBorder="0" applyAlignment="0" applyProtection="0"/>
    <xf numFmtId="0" fontId="184" fillId="58"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184" fillId="61" borderId="0" applyNumberFormat="0" applyBorder="0" applyAlignment="0" applyProtection="0"/>
    <xf numFmtId="0" fontId="184" fillId="62" borderId="0" applyNumberFormat="0" applyBorder="0" applyAlignment="0" applyProtection="0"/>
    <xf numFmtId="0" fontId="8" fillId="63" borderId="0" applyNumberFormat="0" applyBorder="0" applyAlignment="0" applyProtection="0"/>
    <xf numFmtId="0" fontId="8" fillId="64" borderId="0" applyNumberFormat="0" applyBorder="0" applyAlignment="0" applyProtection="0"/>
    <xf numFmtId="0" fontId="184" fillId="65" borderId="0" applyNumberFormat="0" applyBorder="0" applyAlignment="0" applyProtection="0"/>
    <xf numFmtId="0" fontId="184" fillId="66" borderId="0" applyNumberFormat="0" applyBorder="0" applyAlignment="0" applyProtection="0"/>
    <xf numFmtId="0" fontId="8" fillId="67" borderId="0" applyNumberFormat="0" applyBorder="0" applyAlignment="0" applyProtection="0"/>
    <xf numFmtId="0" fontId="8" fillId="68" borderId="0" applyNumberFormat="0" applyBorder="0" applyAlignment="0" applyProtection="0"/>
    <xf numFmtId="0" fontId="184" fillId="69" borderId="0" applyNumberFormat="0" applyBorder="0" applyAlignment="0" applyProtection="0"/>
    <xf numFmtId="0" fontId="184" fillId="70" borderId="0" applyNumberFormat="0" applyBorder="0" applyAlignment="0" applyProtection="0"/>
    <xf numFmtId="0" fontId="8" fillId="71" borderId="0" applyNumberFormat="0" applyBorder="0" applyAlignment="0" applyProtection="0"/>
    <xf numFmtId="0" fontId="8" fillId="72" borderId="0" applyNumberFormat="0" applyBorder="0" applyAlignment="0" applyProtection="0"/>
    <xf numFmtId="0" fontId="184" fillId="73" borderId="0" applyNumberFormat="0" applyBorder="0" applyAlignment="0" applyProtection="0"/>
    <xf numFmtId="0" fontId="184" fillId="74" borderId="0" applyNumberFormat="0" applyBorder="0" applyAlignment="0" applyProtection="0"/>
    <xf numFmtId="0" fontId="8" fillId="75" borderId="0" applyNumberFormat="0" applyBorder="0" applyAlignment="0" applyProtection="0"/>
    <xf numFmtId="0" fontId="8" fillId="76" borderId="0" applyNumberFormat="0" applyBorder="0" applyAlignment="0" applyProtection="0"/>
    <xf numFmtId="0" fontId="184" fillId="77" borderId="0" applyNumberFormat="0" applyBorder="0" applyAlignment="0" applyProtection="0"/>
    <xf numFmtId="4" fontId="208" fillId="123" borderId="85" applyNumberFormat="0" applyProtection="0">
      <alignment horizontal="left" vertical="center" indent="1"/>
    </xf>
    <xf numFmtId="4" fontId="208" fillId="123" borderId="85" applyNumberFormat="0" applyProtection="0">
      <alignment horizontal="left" vertical="center" indent="1"/>
    </xf>
    <xf numFmtId="0" fontId="208" fillId="105" borderId="73" applyNumberFormat="0" applyProtection="0">
      <alignment horizontal="left" vertical="top" indent="1"/>
    </xf>
    <xf numFmtId="0" fontId="208" fillId="93" borderId="73" applyNumberFormat="0" applyProtection="0">
      <alignment horizontal="left" vertical="top" indent="1"/>
    </xf>
    <xf numFmtId="0" fontId="208" fillId="106" borderId="73" applyNumberFormat="0" applyProtection="0">
      <alignment horizontal="left" vertical="top" indent="1"/>
    </xf>
    <xf numFmtId="0" fontId="208" fillId="104" borderId="73" applyNumberFormat="0" applyProtection="0">
      <alignment horizontal="left" vertical="top" indent="1"/>
    </xf>
    <xf numFmtId="4" fontId="208" fillId="0" borderId="85" applyNumberFormat="0" applyProtection="0">
      <alignment horizontal="right" vertical="center"/>
    </xf>
    <xf numFmtId="0" fontId="12" fillId="0" borderId="0"/>
    <xf numFmtId="0" fontId="12" fillId="0" borderId="0"/>
    <xf numFmtId="0" fontId="208" fillId="124" borderId="0"/>
    <xf numFmtId="0" fontId="186" fillId="113" borderId="0" applyNumberFormat="0" applyBorder="0" applyAlignment="0" applyProtection="0"/>
    <xf numFmtId="0" fontId="185" fillId="125" borderId="0" applyNumberFormat="0" applyBorder="0" applyAlignment="0" applyProtection="0"/>
    <xf numFmtId="0" fontId="185" fillId="86" borderId="0" applyNumberFormat="0" applyBorder="0" applyAlignment="0" applyProtection="0"/>
    <xf numFmtId="0" fontId="186" fillId="126" borderId="0" applyNumberFormat="0" applyBorder="0" applyAlignment="0" applyProtection="0"/>
    <xf numFmtId="0" fontId="186" fillId="114" borderId="0" applyNumberFormat="0" applyBorder="0" applyAlignment="0" applyProtection="0"/>
    <xf numFmtId="0" fontId="185" fillId="127" borderId="0" applyNumberFormat="0" applyBorder="0" applyAlignment="0" applyProtection="0"/>
    <xf numFmtId="0" fontId="185" fillId="85" borderId="0" applyNumberFormat="0" applyBorder="0" applyAlignment="0" applyProtection="0"/>
    <xf numFmtId="0" fontId="186" fillId="82" borderId="0" applyNumberFormat="0" applyBorder="0" applyAlignment="0" applyProtection="0"/>
    <xf numFmtId="0" fontId="186" fillId="128" borderId="0" applyNumberFormat="0" applyBorder="0" applyAlignment="0" applyProtection="0"/>
    <xf numFmtId="0" fontId="185" fillId="129" borderId="0" applyNumberFormat="0" applyBorder="0" applyAlignment="0" applyProtection="0"/>
    <xf numFmtId="0" fontId="185" fillId="130" borderId="0" applyNumberFormat="0" applyBorder="0" applyAlignment="0" applyProtection="0"/>
    <xf numFmtId="0" fontId="186" fillId="131" borderId="0" applyNumberFormat="0" applyBorder="0" applyAlignment="0" applyProtection="0"/>
    <xf numFmtId="0" fontId="186" fillId="132" borderId="0" applyNumberFormat="0" applyBorder="0" applyAlignment="0" applyProtection="0"/>
    <xf numFmtId="0" fontId="185" fillId="127" borderId="0" applyNumberFormat="0" applyBorder="0" applyAlignment="0" applyProtection="0"/>
    <xf numFmtId="0" fontId="185" fillId="83" borderId="0" applyNumberFormat="0" applyBorder="0" applyAlignment="0" applyProtection="0"/>
    <xf numFmtId="0" fontId="186" fillId="85" borderId="0" applyNumberFormat="0" applyBorder="0" applyAlignment="0" applyProtection="0"/>
    <xf numFmtId="0" fontId="186" fillId="126" borderId="0" applyNumberFormat="0" applyBorder="0" applyAlignment="0" applyProtection="0"/>
    <xf numFmtId="0" fontId="185" fillId="84" borderId="0" applyNumberFormat="0" applyBorder="0" applyAlignment="0" applyProtection="0"/>
    <xf numFmtId="0" fontId="186" fillId="126" borderId="0" applyNumberFormat="0" applyBorder="0" applyAlignment="0" applyProtection="0"/>
    <xf numFmtId="0" fontId="186" fillId="133" borderId="0" applyNumberFormat="0" applyBorder="0" applyAlignment="0" applyProtection="0"/>
    <xf numFmtId="0" fontId="185" fillId="88" borderId="0" applyNumberFormat="0" applyBorder="0" applyAlignment="0" applyProtection="0"/>
    <xf numFmtId="0" fontId="186" fillId="134" borderId="0" applyNumberFormat="0" applyBorder="0" applyAlignment="0" applyProtection="0"/>
    <xf numFmtId="0" fontId="214" fillId="87" borderId="0" applyNumberFormat="0" applyBorder="0" applyAlignment="0" applyProtection="0"/>
    <xf numFmtId="0" fontId="215" fillId="135" borderId="85" applyNumberFormat="0" applyAlignment="0" applyProtection="0"/>
    <xf numFmtId="0" fontId="197" fillId="132" borderId="77" applyNumberFormat="0" applyAlignment="0" applyProtection="0"/>
    <xf numFmtId="0" fontId="187" fillId="136" borderId="0" applyNumberFormat="0" applyBorder="0" applyAlignment="0" applyProtection="0"/>
    <xf numFmtId="0" fontId="187" fillId="137" borderId="0" applyNumberFormat="0" applyBorder="0" applyAlignment="0" applyProtection="0"/>
    <xf numFmtId="0" fontId="185" fillId="130" borderId="0" applyNumberFormat="0" applyBorder="0" applyAlignment="0" applyProtection="0"/>
    <xf numFmtId="0" fontId="200" fillId="0" borderId="78" applyNumberFormat="0" applyFill="0" applyAlignment="0" applyProtection="0"/>
    <xf numFmtId="0" fontId="201" fillId="0" borderId="86" applyNumberFormat="0" applyFill="0" applyAlignment="0" applyProtection="0"/>
    <xf numFmtId="0" fontId="202" fillId="0" borderId="87" applyNumberFormat="0" applyFill="0" applyAlignment="0" applyProtection="0"/>
    <xf numFmtId="0" fontId="202" fillId="0" borderId="0" applyNumberFormat="0" applyFill="0" applyBorder="0" applyAlignment="0" applyProtection="0"/>
    <xf numFmtId="0" fontId="203" fillId="88" borderId="85" applyNumberFormat="0" applyAlignment="0" applyProtection="0"/>
    <xf numFmtId="0" fontId="199" fillId="0" borderId="88" applyNumberFormat="0" applyFill="0" applyAlignment="0" applyProtection="0"/>
    <xf numFmtId="0" fontId="199" fillId="88" borderId="0" applyNumberFormat="0" applyBorder="0" applyAlignment="0" applyProtection="0"/>
    <xf numFmtId="0" fontId="208" fillId="87" borderId="85" applyNumberFormat="0" applyFont="0" applyAlignment="0" applyProtection="0"/>
    <xf numFmtId="0" fontId="206" fillId="135" borderId="83" applyNumberFormat="0" applyAlignment="0" applyProtection="0"/>
    <xf numFmtId="4" fontId="208" fillId="92" borderId="85" applyNumberFormat="0" applyProtection="0">
      <alignment vertical="center"/>
    </xf>
    <xf numFmtId="4" fontId="217" fillId="39" borderId="85" applyNumberFormat="0" applyProtection="0">
      <alignment vertical="center"/>
    </xf>
    <xf numFmtId="4" fontId="208" fillId="39" borderId="85" applyNumberFormat="0" applyProtection="0">
      <alignment horizontal="left" vertical="center" indent="1"/>
    </xf>
    <xf numFmtId="0" fontId="211" fillId="92" borderId="73" applyNumberFormat="0" applyProtection="0">
      <alignment horizontal="left" vertical="top" indent="1"/>
    </xf>
    <xf numFmtId="4" fontId="208" fillId="94" borderId="85" applyNumberFormat="0" applyProtection="0">
      <alignment horizontal="right" vertical="center"/>
    </xf>
    <xf numFmtId="4" fontId="208" fillId="138" borderId="85" applyNumberFormat="0" applyProtection="0">
      <alignment horizontal="right" vertical="center"/>
    </xf>
    <xf numFmtId="4" fontId="208" fillId="96" borderId="89" applyNumberFormat="0" applyProtection="0">
      <alignment horizontal="right" vertical="center"/>
    </xf>
    <xf numFmtId="4" fontId="208" fillId="97" borderId="85" applyNumberFormat="0" applyProtection="0">
      <alignment horizontal="right" vertical="center"/>
    </xf>
    <xf numFmtId="4" fontId="208" fillId="98" borderId="85" applyNumberFormat="0" applyProtection="0">
      <alignment horizontal="right" vertical="center"/>
    </xf>
    <xf numFmtId="4" fontId="208" fillId="99" borderId="85" applyNumberFormat="0" applyProtection="0">
      <alignment horizontal="right" vertical="center"/>
    </xf>
    <xf numFmtId="4" fontId="208" fillId="100" borderId="85" applyNumberFormat="0" applyProtection="0">
      <alignment horizontal="right" vertical="center"/>
    </xf>
    <xf numFmtId="4" fontId="208" fillId="101" borderId="85" applyNumberFormat="0" applyProtection="0">
      <alignment horizontal="right" vertical="center"/>
    </xf>
    <xf numFmtId="4" fontId="208" fillId="102" borderId="85" applyNumberFormat="0" applyProtection="0">
      <alignment horizontal="right" vertical="center"/>
    </xf>
    <xf numFmtId="4" fontId="208" fillId="103" borderId="89" applyNumberFormat="0" applyProtection="0">
      <alignment horizontal="left" vertical="center" indent="1"/>
    </xf>
    <xf numFmtId="4" fontId="12" fillId="105" borderId="89" applyNumberFormat="0" applyProtection="0">
      <alignment horizontal="left" vertical="center" indent="1"/>
    </xf>
    <xf numFmtId="4" fontId="12" fillId="105" borderId="89" applyNumberFormat="0" applyProtection="0">
      <alignment horizontal="left" vertical="center" indent="1"/>
    </xf>
    <xf numFmtId="4" fontId="208" fillId="93" borderId="85" applyNumberFormat="0" applyProtection="0">
      <alignment horizontal="right" vertical="center"/>
    </xf>
    <xf numFmtId="4" fontId="208" fillId="104" borderId="89" applyNumberFormat="0" applyProtection="0">
      <alignment horizontal="left" vertical="center" indent="1"/>
    </xf>
    <xf numFmtId="4" fontId="208" fillId="93" borderId="89" applyNumberFormat="0" applyProtection="0">
      <alignment horizontal="left" vertical="center" indent="1"/>
    </xf>
    <xf numFmtId="0" fontId="208" fillId="111" borderId="85" applyNumberFormat="0" applyProtection="0">
      <alignment horizontal="left" vertical="center" indent="1"/>
    </xf>
    <xf numFmtId="0" fontId="208" fillId="139" borderId="85" applyNumberFormat="0" applyProtection="0">
      <alignment horizontal="left" vertical="center" indent="1"/>
    </xf>
    <xf numFmtId="0" fontId="208" fillId="106" borderId="85" applyNumberFormat="0" applyProtection="0">
      <alignment horizontal="left" vertical="center" indent="1"/>
    </xf>
    <xf numFmtId="0" fontId="208" fillId="104" borderId="85" applyNumberFormat="0" applyProtection="0">
      <alignment horizontal="left" vertical="center" indent="1"/>
    </xf>
    <xf numFmtId="0" fontId="208" fillId="107" borderId="90" applyNumberFormat="0">
      <protection locked="0"/>
    </xf>
    <xf numFmtId="0" fontId="72" fillId="105" borderId="91" applyBorder="0"/>
    <xf numFmtId="4" fontId="210" fillId="108" borderId="73" applyNumberFormat="0" applyProtection="0">
      <alignment vertical="center"/>
    </xf>
    <xf numFmtId="4" fontId="217" fillId="23" borderId="2" applyNumberFormat="0" applyProtection="0">
      <alignment vertical="center"/>
    </xf>
    <xf numFmtId="4" fontId="210" fillId="111" borderId="73" applyNumberFormat="0" applyProtection="0">
      <alignment horizontal="left" vertical="center" indent="1"/>
    </xf>
    <xf numFmtId="0" fontId="210" fillId="108" borderId="73" applyNumberFormat="0" applyProtection="0">
      <alignment horizontal="left" vertical="top" indent="1"/>
    </xf>
    <xf numFmtId="4" fontId="217" fillId="27" borderId="85" applyNumberFormat="0" applyProtection="0">
      <alignment horizontal="right" vertical="center"/>
    </xf>
    <xf numFmtId="0" fontId="210" fillId="93" borderId="73" applyNumberFormat="0" applyProtection="0">
      <alignment horizontal="left" vertical="top" indent="1"/>
    </xf>
    <xf numFmtId="4" fontId="212" fillId="109" borderId="89" applyNumberFormat="0" applyProtection="0">
      <alignment horizontal="left" vertical="center" indent="1"/>
    </xf>
    <xf numFmtId="0" fontId="208" fillId="140" borderId="2"/>
    <xf numFmtId="4" fontId="213" fillId="107" borderId="85" applyNumberFormat="0" applyProtection="0">
      <alignment horizontal="right" vertical="center"/>
    </xf>
    <xf numFmtId="0" fontId="187" fillId="0" borderId="84" applyNumberFormat="0" applyFill="0" applyAlignment="0" applyProtection="0"/>
    <xf numFmtId="0" fontId="216" fillId="0" borderId="0" applyNumberFormat="0" applyFill="0" applyBorder="0" applyAlignment="0" applyProtection="0"/>
    <xf numFmtId="0" fontId="186" fillId="113" borderId="0" applyNumberFormat="0" applyBorder="0" applyAlignment="0" applyProtection="0"/>
    <xf numFmtId="0" fontId="186" fillId="114" borderId="0" applyNumberFormat="0" applyBorder="0" applyAlignment="0" applyProtection="0"/>
    <xf numFmtId="0" fontId="186" fillId="128" borderId="0" applyNumberFormat="0" applyBorder="0" applyAlignment="0" applyProtection="0"/>
    <xf numFmtId="0" fontId="186" fillId="132" borderId="0" applyNumberFormat="0" applyBorder="0" applyAlignment="0" applyProtection="0"/>
    <xf numFmtId="0" fontId="186" fillId="126" borderId="0" applyNumberFormat="0" applyBorder="0" applyAlignment="0" applyProtection="0"/>
    <xf numFmtId="0" fontId="186" fillId="133" borderId="0" applyNumberFormat="0" applyBorder="0" applyAlignment="0" applyProtection="0"/>
    <xf numFmtId="0" fontId="186" fillId="133" borderId="0" applyNumberFormat="0" applyBorder="0" applyAlignment="0" applyProtection="0"/>
    <xf numFmtId="0" fontId="186" fillId="126" borderId="0" applyNumberFormat="0" applyBorder="0" applyAlignment="0" applyProtection="0"/>
    <xf numFmtId="0" fontId="186" fillId="132" borderId="0" applyNumberFormat="0" applyBorder="0" applyAlignment="0" applyProtection="0"/>
    <xf numFmtId="0" fontId="186" fillId="128" borderId="0" applyNumberFormat="0" applyBorder="0" applyAlignment="0" applyProtection="0"/>
    <xf numFmtId="0" fontId="186" fillId="114" borderId="0" applyNumberFormat="0" applyBorder="0" applyAlignment="0" applyProtection="0"/>
    <xf numFmtId="0" fontId="186" fillId="113" borderId="0" applyNumberFormat="0" applyBorder="0" applyAlignment="0" applyProtection="0"/>
    <xf numFmtId="9" fontId="12" fillId="0" borderId="0" applyFont="0" applyFill="0" applyBorder="0" applyAlignment="0" applyProtection="0"/>
    <xf numFmtId="0" fontId="208" fillId="124" borderId="0"/>
    <xf numFmtId="0" fontId="186" fillId="113" borderId="0" applyNumberFormat="0" applyBorder="0" applyAlignment="0" applyProtection="0"/>
    <xf numFmtId="0" fontId="186" fillId="114" borderId="0" applyNumberFormat="0" applyBorder="0" applyAlignment="0" applyProtection="0"/>
    <xf numFmtId="0" fontId="186" fillId="128" borderId="0" applyNumberFormat="0" applyBorder="0" applyAlignment="0" applyProtection="0"/>
    <xf numFmtId="0" fontId="186" fillId="132" borderId="0" applyNumberFormat="0" applyBorder="0" applyAlignment="0" applyProtection="0"/>
    <xf numFmtId="0" fontId="186" fillId="126" borderId="0" applyNumberFormat="0" applyBorder="0" applyAlignment="0" applyProtection="0"/>
    <xf numFmtId="0" fontId="186" fillId="133" borderId="0" applyNumberFormat="0" applyBorder="0" applyAlignment="0" applyProtection="0"/>
    <xf numFmtId="0" fontId="12" fillId="0" borderId="0"/>
    <xf numFmtId="0" fontId="8" fillId="0" borderId="0"/>
    <xf numFmtId="0" fontId="12" fillId="0" borderId="0"/>
    <xf numFmtId="9" fontId="12" fillId="0" borderId="0" applyFont="0" applyFill="0" applyBorder="0" applyAlignment="0" applyProtection="0"/>
    <xf numFmtId="9" fontId="8" fillId="0" borderId="0" applyFont="0" applyFill="0" applyBorder="0" applyAlignment="0" applyProtection="0"/>
    <xf numFmtId="0" fontId="12" fillId="0" borderId="0"/>
    <xf numFmtId="0" fontId="209" fillId="0" borderId="0" applyNumberFormat="0" applyFill="0" applyBorder="0" applyAlignment="0" applyProtection="0"/>
    <xf numFmtId="0" fontId="208" fillId="124" borderId="0"/>
    <xf numFmtId="0" fontId="12" fillId="0" borderId="0"/>
    <xf numFmtId="9" fontId="12" fillId="0" borderId="0" applyFont="0" applyFill="0" applyBorder="0" applyAlignment="0" applyProtection="0"/>
    <xf numFmtId="0" fontId="185" fillId="145" borderId="0" applyNumberFormat="0" applyBorder="0" applyAlignment="0" applyProtection="0"/>
    <xf numFmtId="0" fontId="64" fillId="93" borderId="0" applyNumberFormat="0" applyBorder="0" applyAlignment="0" applyProtection="0"/>
    <xf numFmtId="0" fontId="185" fillId="142" borderId="0" applyNumberFormat="0" applyBorder="0" applyAlignment="0" applyProtection="0"/>
    <xf numFmtId="0" fontId="220" fillId="0" borderId="0"/>
    <xf numFmtId="0" fontId="12" fillId="0" borderId="0"/>
    <xf numFmtId="9" fontId="12" fillId="0" borderId="0" applyFont="0" applyFill="0" applyBorder="0" applyAlignment="0" applyProtection="0"/>
    <xf numFmtId="0" fontId="64" fillId="105" borderId="0" applyNumberFormat="0" applyBorder="0" applyAlignment="0" applyProtection="0"/>
    <xf numFmtId="0" fontId="185" fillId="111" borderId="0" applyNumberFormat="0" applyBorder="0" applyAlignment="0" applyProtection="0"/>
    <xf numFmtId="0" fontId="64" fillId="111" borderId="0" applyNumberFormat="0" applyBorder="0" applyAlignment="0" applyProtection="0"/>
    <xf numFmtId="0" fontId="186" fillId="150" borderId="0" applyNumberFormat="0" applyBorder="0" applyAlignment="0" applyProtection="0"/>
    <xf numFmtId="0" fontId="185" fillId="81" borderId="0" applyNumberFormat="0" applyBorder="0" applyAlignment="0" applyProtection="0"/>
    <xf numFmtId="0" fontId="186" fillId="114" borderId="0" applyNumberFormat="0" applyBorder="0" applyAlignment="0" applyProtection="0"/>
    <xf numFmtId="0" fontId="185" fillId="79" borderId="0" applyNumberFormat="0" applyBorder="0" applyAlignment="0" applyProtection="0"/>
    <xf numFmtId="0" fontId="185" fillId="78" borderId="0" applyNumberFormat="0" applyBorder="0" applyAlignment="0" applyProtection="0"/>
    <xf numFmtId="0" fontId="49" fillId="105" borderId="0" applyNumberFormat="0" applyBorder="0" applyAlignment="0" applyProtection="0"/>
    <xf numFmtId="0" fontId="186" fillId="98" borderId="0" applyNumberFormat="0" applyBorder="0" applyAlignment="0" applyProtection="0"/>
    <xf numFmtId="0" fontId="186" fillId="98" borderId="0" applyNumberFormat="0" applyBorder="0" applyAlignment="0" applyProtection="0"/>
    <xf numFmtId="0" fontId="49" fillId="97" borderId="0" applyNumberFormat="0" applyBorder="0" applyAlignment="0" applyProtection="0"/>
    <xf numFmtId="0" fontId="186" fillId="149" borderId="0" applyNumberFormat="0" applyBorder="0" applyAlignment="0" applyProtection="0"/>
    <xf numFmtId="0" fontId="49" fillId="147" borderId="0" applyNumberFormat="0" applyBorder="0" applyAlignment="0" applyProtection="0"/>
    <xf numFmtId="0" fontId="49" fillId="111" borderId="0" applyNumberFormat="0" applyBorder="0" applyAlignment="0" applyProtection="0"/>
    <xf numFmtId="0" fontId="49" fillId="111" borderId="0" applyNumberFormat="0" applyBorder="0" applyAlignment="0" applyProtection="0"/>
    <xf numFmtId="0" fontId="49" fillId="95" borderId="0" applyNumberFormat="0" applyBorder="0" applyAlignment="0" applyProtection="0"/>
    <xf numFmtId="0" fontId="186" fillId="102" borderId="0" applyNumberFormat="0" applyBorder="0" applyAlignment="0" applyProtection="0"/>
    <xf numFmtId="0" fontId="49" fillId="100" borderId="0" applyNumberFormat="0" applyBorder="0" applyAlignment="0" applyProtection="0"/>
    <xf numFmtId="0" fontId="49" fillId="95" borderId="0" applyNumberFormat="0" applyBorder="0" applyAlignment="0" applyProtection="0"/>
    <xf numFmtId="0" fontId="186" fillId="148" borderId="0" applyNumberFormat="0" applyBorder="0" applyAlignment="0" applyProtection="0"/>
    <xf numFmtId="0" fontId="49" fillId="105" borderId="0" applyNumberFormat="0" applyBorder="0" applyAlignment="0" applyProtection="0"/>
    <xf numFmtId="0" fontId="49" fillId="105" borderId="0" applyNumberFormat="0" applyBorder="0" applyAlignment="0" applyProtection="0"/>
    <xf numFmtId="0" fontId="186" fillId="148" borderId="0" applyNumberFormat="0" applyBorder="0" applyAlignment="0" applyProtection="0"/>
    <xf numFmtId="0" fontId="64" fillId="112" borderId="0" applyNumberFormat="0" applyBorder="0" applyAlignment="0" applyProtection="0"/>
    <xf numFmtId="0" fontId="185" fillId="106" borderId="0" applyNumberFormat="0" applyBorder="0" applyAlignment="0" applyProtection="0"/>
    <xf numFmtId="0" fontId="185" fillId="106" borderId="0" applyNumberFormat="0" applyBorder="0" applyAlignment="0" applyProtection="0"/>
    <xf numFmtId="0" fontId="64" fillId="105" borderId="0" applyNumberFormat="0" applyBorder="0" applyAlignment="0" applyProtection="0"/>
    <xf numFmtId="0" fontId="64" fillId="111" borderId="0" applyNumberFormat="0" applyBorder="0" applyAlignment="0" applyProtection="0"/>
    <xf numFmtId="0" fontId="64" fillId="111" borderId="0" applyNumberFormat="0" applyBorder="0" applyAlignment="0" applyProtection="0"/>
    <xf numFmtId="0" fontId="185" fillId="144" borderId="0" applyNumberFormat="0" applyBorder="0" applyAlignment="0" applyProtection="0"/>
    <xf numFmtId="0" fontId="185" fillId="144" borderId="0" applyNumberFormat="0" applyBorder="0" applyAlignment="0" applyProtection="0"/>
    <xf numFmtId="0" fontId="64" fillId="146" borderId="0" applyNumberFormat="0" applyBorder="0" applyAlignment="0" applyProtection="0"/>
    <xf numFmtId="0" fontId="185" fillId="102" borderId="0" applyNumberFormat="0" applyBorder="0" applyAlignment="0" applyProtection="0"/>
    <xf numFmtId="0" fontId="185" fillId="102" borderId="0" applyNumberFormat="0" applyBorder="0" applyAlignment="0" applyProtection="0"/>
    <xf numFmtId="0" fontId="64" fillId="95" borderId="0" applyNumberFormat="0" applyBorder="0" applyAlignment="0" applyProtection="0"/>
    <xf numFmtId="0" fontId="185" fillId="95" borderId="0" applyNumberFormat="0" applyBorder="0" applyAlignment="0" applyProtection="0"/>
    <xf numFmtId="0" fontId="185" fillId="95" borderId="0" applyNumberFormat="0" applyBorder="0" applyAlignment="0" applyProtection="0"/>
    <xf numFmtId="0" fontId="64" fillId="106" borderId="0" applyNumberFormat="0" applyBorder="0" applyAlignment="0" applyProtection="0"/>
    <xf numFmtId="0" fontId="64" fillId="106" borderId="0" applyNumberFormat="0" applyBorder="0" applyAlignment="0" applyProtection="0"/>
    <xf numFmtId="0" fontId="185" fillId="144" borderId="0" applyNumberFormat="0" applyBorder="0" applyAlignment="0" applyProtection="0"/>
    <xf numFmtId="0" fontId="64" fillId="143" borderId="0" applyNumberFormat="0" applyBorder="0" applyAlignment="0" applyProtection="0"/>
    <xf numFmtId="0" fontId="64" fillId="108" borderId="0" applyNumberFormat="0" applyBorder="0" applyAlignment="0" applyProtection="0"/>
    <xf numFmtId="0" fontId="64" fillId="108" borderId="0" applyNumberFormat="0" applyBorder="0" applyAlignment="0" applyProtection="0"/>
    <xf numFmtId="0" fontId="185" fillId="142" borderId="0" applyNumberFormat="0" applyBorder="0" applyAlignment="0" applyProtection="0"/>
    <xf numFmtId="0" fontId="64" fillId="101" borderId="0" applyNumberFormat="0" applyBorder="0" applyAlignment="0" applyProtection="0"/>
    <xf numFmtId="0" fontId="64" fillId="95" borderId="0" applyNumberFormat="0" applyBorder="0" applyAlignment="0" applyProtection="0"/>
    <xf numFmtId="0" fontId="64" fillId="95" borderId="0" applyNumberFormat="0" applyBorder="0" applyAlignment="0" applyProtection="0"/>
    <xf numFmtId="0" fontId="185" fillId="94" borderId="0" applyNumberFormat="0" applyBorder="0" applyAlignment="0" applyProtection="0"/>
    <xf numFmtId="0" fontId="185" fillId="94" borderId="0" applyNumberFormat="0" applyBorder="0" applyAlignment="0" applyProtection="0"/>
    <xf numFmtId="0" fontId="64" fillId="93" borderId="0" applyNumberFormat="0" applyBorder="0" applyAlignment="0" applyProtection="0"/>
    <xf numFmtId="0" fontId="64" fillId="93" borderId="0" applyNumberFormat="0" applyBorder="0" applyAlignment="0" applyProtection="0"/>
    <xf numFmtId="0" fontId="64" fillId="93" borderId="0" applyNumberFormat="0" applyBorder="0" applyAlignment="0" applyProtection="0"/>
    <xf numFmtId="0" fontId="185" fillId="141" borderId="0" applyNumberFormat="0" applyBorder="0" applyAlignment="0" applyProtection="0"/>
    <xf numFmtId="0" fontId="185" fillId="141" borderId="0" applyNumberFormat="0" applyBorder="0" applyAlignment="0" applyProtection="0"/>
    <xf numFmtId="0" fontId="64" fillId="104" borderId="0" applyNumberFormat="0" applyBorder="0" applyAlignment="0" applyProtection="0"/>
    <xf numFmtId="0" fontId="12" fillId="0" borderId="0"/>
    <xf numFmtId="0" fontId="12" fillId="0" borderId="0"/>
    <xf numFmtId="0" fontId="12" fillId="0" borderId="0"/>
    <xf numFmtId="0" fontId="12" fillId="0" borderId="0"/>
    <xf numFmtId="0" fontId="220" fillId="0" borderId="0"/>
    <xf numFmtId="0" fontId="220" fillId="0" borderId="0"/>
    <xf numFmtId="0" fontId="12" fillId="0" borderId="0"/>
    <xf numFmtId="0" fontId="12" fillId="0" borderId="0"/>
    <xf numFmtId="0" fontId="12" fillId="0" borderId="0"/>
    <xf numFmtId="0" fontId="234" fillId="0" borderId="0"/>
    <xf numFmtId="0" fontId="12" fillId="0" borderId="0"/>
    <xf numFmtId="0" fontId="220" fillId="0" borderId="0"/>
    <xf numFmtId="0" fontId="220" fillId="0" borderId="0"/>
    <xf numFmtId="0" fontId="220" fillId="0" borderId="0"/>
    <xf numFmtId="0" fontId="12" fillId="0" borderId="0" applyFont="0" applyFill="0" applyBorder="0" applyAlignment="0" applyProtection="0"/>
    <xf numFmtId="0" fontId="12" fillId="0" borderId="0"/>
    <xf numFmtId="0" fontId="186" fillId="150" borderId="0" applyNumberFormat="0" applyBorder="0" applyAlignment="0" applyProtection="0"/>
    <xf numFmtId="0" fontId="186" fillId="113" borderId="0" applyNumberFormat="0" applyBorder="0" applyAlignment="0" applyProtection="0"/>
    <xf numFmtId="0" fontId="49" fillId="105" borderId="0" applyNumberFormat="0" applyBorder="0" applyAlignment="0" applyProtection="0"/>
    <xf numFmtId="0" fontId="186" fillId="149" borderId="0" applyNumberFormat="0" applyBorder="0" applyAlignment="0" applyProtection="0"/>
    <xf numFmtId="0" fontId="186" fillId="95" borderId="0" applyNumberFormat="0" applyBorder="0" applyAlignment="0" applyProtection="0"/>
    <xf numFmtId="0" fontId="49" fillId="147" borderId="0" applyNumberFormat="0" applyBorder="0" applyAlignment="0" applyProtection="0"/>
    <xf numFmtId="0" fontId="185" fillId="97" borderId="0" applyNumberFormat="0" applyBorder="0" applyAlignment="0" applyProtection="0"/>
    <xf numFmtId="0" fontId="186" fillId="95" borderId="0" applyNumberFormat="0" applyBorder="0" applyAlignment="0" applyProtection="0"/>
    <xf numFmtId="0" fontId="49" fillId="146" borderId="0" applyNumberFormat="0" applyBorder="0" applyAlignment="0" applyProtection="0"/>
    <xf numFmtId="0" fontId="186" fillId="123" borderId="0" applyNumberFormat="0" applyBorder="0" applyAlignment="0" applyProtection="0"/>
    <xf numFmtId="0" fontId="49" fillId="112" borderId="0" applyNumberFormat="0" applyBorder="0" applyAlignment="0" applyProtection="0"/>
    <xf numFmtId="0" fontId="186" fillId="80" borderId="0" applyNumberFormat="0" applyBorder="0" applyAlignment="0" applyProtection="0"/>
    <xf numFmtId="0" fontId="64" fillId="100" borderId="0" applyNumberFormat="0" applyBorder="0" applyAlignment="0" applyProtection="0"/>
    <xf numFmtId="0" fontId="185" fillId="145" borderId="0" applyNumberFormat="0" applyBorder="0" applyAlignment="0" applyProtection="0"/>
    <xf numFmtId="0" fontId="64" fillId="94" borderId="0" applyNumberFormat="0" applyBorder="0" applyAlignment="0" applyProtection="0"/>
    <xf numFmtId="0" fontId="49" fillId="112" borderId="0" applyNumberFormat="0" applyBorder="0" applyAlignment="0" applyProtection="0"/>
    <xf numFmtId="0" fontId="186" fillId="123" borderId="0" applyNumberFormat="0" applyBorder="0" applyAlignment="0" applyProtection="0"/>
    <xf numFmtId="0" fontId="186" fillId="102" borderId="0" applyNumberFormat="0" applyBorder="0" applyAlignment="0" applyProtection="0"/>
    <xf numFmtId="0" fontId="49" fillId="93" borderId="0" applyNumberFormat="0" applyBorder="0" applyAlignment="0" applyProtection="0"/>
    <xf numFmtId="0" fontId="185" fillId="97" borderId="0" applyNumberFormat="0" applyBorder="0" applyAlignment="0" applyProtection="0"/>
    <xf numFmtId="0" fontId="185" fillId="111" borderId="0" applyNumberFormat="0" applyBorder="0" applyAlignment="0" applyProtection="0"/>
    <xf numFmtId="0" fontId="185" fillId="106" borderId="0" applyNumberFormat="0" applyBorder="0" applyAlignment="0" applyProtection="0"/>
    <xf numFmtId="0" fontId="185" fillId="106" borderId="0" applyNumberFormat="0" applyBorder="0" applyAlignment="0" applyProtection="0"/>
    <xf numFmtId="0" fontId="185" fillId="144" borderId="0" applyNumberFormat="0" applyBorder="0" applyAlignment="0" applyProtection="0"/>
    <xf numFmtId="0" fontId="64" fillId="107" borderId="0" applyNumberFormat="0" applyBorder="0" applyAlignment="0" applyProtection="0"/>
    <xf numFmtId="0" fontId="64" fillId="105" borderId="0" applyNumberFormat="0" applyBorder="0" applyAlignment="0" applyProtection="0"/>
    <xf numFmtId="0" fontId="64" fillId="95" borderId="0" applyNumberFormat="0" applyBorder="0" applyAlignment="0" applyProtection="0"/>
    <xf numFmtId="0" fontId="64" fillId="104" borderId="0" applyNumberFormat="0" applyBorder="0" applyAlignment="0" applyProtection="0"/>
    <xf numFmtId="0" fontId="64" fillId="94" borderId="0" applyNumberFormat="0" applyBorder="0" applyAlignment="0" applyProtection="0"/>
    <xf numFmtId="0" fontId="64" fillId="112" borderId="0" applyNumberFormat="0" applyBorder="0" applyAlignment="0" applyProtection="0"/>
    <xf numFmtId="0" fontId="64" fillId="107" borderId="0" applyNumberFormat="0" applyBorder="0" applyAlignment="0" applyProtection="0"/>
    <xf numFmtId="0" fontId="185" fillId="82" borderId="0" applyNumberFormat="0" applyBorder="0" applyAlignment="0" applyProtection="0"/>
    <xf numFmtId="0" fontId="186" fillId="83" borderId="0" applyNumberFormat="0" applyBorder="0" applyAlignment="0" applyProtection="0"/>
    <xf numFmtId="0" fontId="186" fillId="96" borderId="0" applyNumberFormat="0" applyBorder="0" applyAlignment="0" applyProtection="0"/>
    <xf numFmtId="0" fontId="186" fillId="96" borderId="0" applyNumberFormat="0" applyBorder="0" applyAlignment="0" applyProtection="0"/>
    <xf numFmtId="0" fontId="186" fillId="128" borderId="0" applyNumberFormat="0" applyBorder="0" applyAlignment="0" applyProtection="0"/>
    <xf numFmtId="0" fontId="185" fillId="84" borderId="0" applyNumberFormat="0" applyBorder="0" applyAlignment="0" applyProtection="0"/>
    <xf numFmtId="0" fontId="185" fillId="85" borderId="0" applyNumberFormat="0" applyBorder="0" applyAlignment="0" applyProtection="0"/>
    <xf numFmtId="0" fontId="186" fillId="86" borderId="0" applyNumberFormat="0" applyBorder="0" applyAlignment="0" applyProtection="0"/>
    <xf numFmtId="0" fontId="186" fillId="83" borderId="0" applyNumberFormat="0" applyBorder="0" applyAlignment="0" applyProtection="0"/>
    <xf numFmtId="0" fontId="186" fillId="83" borderId="0" applyNumberFormat="0" applyBorder="0" applyAlignment="0" applyProtection="0"/>
    <xf numFmtId="0" fontId="186" fillId="83" borderId="0" applyNumberFormat="0" applyBorder="0" applyAlignment="0" applyProtection="0"/>
    <xf numFmtId="0" fontId="186" fillId="83" borderId="0" applyNumberFormat="0" applyBorder="0" applyAlignment="0" applyProtection="0"/>
    <xf numFmtId="0" fontId="186" fillId="83" borderId="0" applyNumberFormat="0" applyBorder="0" applyAlignment="0" applyProtection="0"/>
    <xf numFmtId="0" fontId="186" fillId="83" borderId="0" applyNumberFormat="0" applyBorder="0" applyAlignment="0" applyProtection="0"/>
    <xf numFmtId="0" fontId="186" fillId="83" borderId="0" applyNumberFormat="0" applyBorder="0" applyAlignment="0" applyProtection="0"/>
    <xf numFmtId="0" fontId="186" fillId="83" borderId="0" applyNumberFormat="0" applyBorder="0" applyAlignment="0" applyProtection="0"/>
    <xf numFmtId="0" fontId="186" fillId="83" borderId="0" applyNumberFormat="0" applyBorder="0" applyAlignment="0" applyProtection="0"/>
    <xf numFmtId="0" fontId="186" fillId="83" borderId="0" applyNumberFormat="0" applyBorder="0" applyAlignment="0" applyProtection="0"/>
    <xf numFmtId="0" fontId="186" fillId="100" borderId="0" applyNumberFormat="0" applyBorder="0" applyAlignment="0" applyProtection="0"/>
    <xf numFmtId="0" fontId="186" fillId="100" borderId="0" applyNumberFormat="0" applyBorder="0" applyAlignment="0" applyProtection="0"/>
    <xf numFmtId="0" fontId="186" fillId="83" borderId="0" applyNumberFormat="0" applyBorder="0" applyAlignment="0" applyProtection="0"/>
    <xf numFmtId="0" fontId="186" fillId="83" borderId="0" applyNumberFormat="0" applyBorder="0" applyAlignment="0" applyProtection="0"/>
    <xf numFmtId="0" fontId="186" fillId="83" borderId="0" applyNumberFormat="0" applyBorder="0" applyAlignment="0" applyProtection="0"/>
    <xf numFmtId="0" fontId="186" fillId="83" borderId="0" applyNumberFormat="0" applyBorder="0" applyAlignment="0" applyProtection="0"/>
    <xf numFmtId="0" fontId="186" fillId="83" borderId="0" applyNumberFormat="0" applyBorder="0" applyAlignment="0" applyProtection="0"/>
    <xf numFmtId="0" fontId="186" fillId="83" borderId="0" applyNumberFormat="0" applyBorder="0" applyAlignment="0" applyProtection="0"/>
    <xf numFmtId="0" fontId="186" fillId="83" borderId="0" applyNumberFormat="0" applyBorder="0" applyAlignment="0" applyProtection="0"/>
    <xf numFmtId="0" fontId="186" fillId="83" borderId="0" applyNumberFormat="0" applyBorder="0" applyAlignment="0" applyProtection="0"/>
    <xf numFmtId="0" fontId="186" fillId="83" borderId="0" applyNumberFormat="0" applyBorder="0" applyAlignment="0" applyProtection="0"/>
    <xf numFmtId="0" fontId="186" fillId="83" borderId="0" applyNumberFormat="0" applyBorder="0" applyAlignment="0" applyProtection="0"/>
    <xf numFmtId="0" fontId="186" fillId="83" borderId="0" applyNumberFormat="0" applyBorder="0" applyAlignment="0" applyProtection="0"/>
    <xf numFmtId="0" fontId="186" fillId="83" borderId="0" applyNumberFormat="0" applyBorder="0" applyAlignment="0" applyProtection="0"/>
    <xf numFmtId="0" fontId="186" fillId="83" borderId="0" applyNumberFormat="0" applyBorder="0" applyAlignment="0" applyProtection="0"/>
    <xf numFmtId="0" fontId="186" fillId="83" borderId="0" applyNumberFormat="0" applyBorder="0" applyAlignment="0" applyProtection="0"/>
    <xf numFmtId="0" fontId="186" fillId="83" borderId="0" applyNumberFormat="0" applyBorder="0" applyAlignment="0" applyProtection="0"/>
    <xf numFmtId="0" fontId="186" fillId="83" borderId="0" applyNumberFormat="0" applyBorder="0" applyAlignment="0" applyProtection="0"/>
    <xf numFmtId="0" fontId="186" fillId="132" borderId="0" applyNumberFormat="0" applyBorder="0" applyAlignment="0" applyProtection="0"/>
    <xf numFmtId="0" fontId="185" fillId="85" borderId="0" applyNumberFormat="0" applyBorder="0" applyAlignment="0" applyProtection="0"/>
    <xf numFmtId="0" fontId="185" fillId="86" borderId="0" applyNumberFormat="0" applyBorder="0" applyAlignment="0" applyProtection="0"/>
    <xf numFmtId="0" fontId="186" fillId="86" borderId="0" applyNumberFormat="0" applyBorder="0" applyAlignment="0" applyProtection="0"/>
    <xf numFmtId="0" fontId="186" fillId="115" borderId="0" applyNumberFormat="0" applyBorder="0" applyAlignment="0" applyProtection="0"/>
    <xf numFmtId="0" fontId="186" fillId="115" borderId="0" applyNumberFormat="0" applyBorder="0" applyAlignment="0" applyProtection="0"/>
    <xf numFmtId="0" fontId="186" fillId="115" borderId="0" applyNumberFormat="0" applyBorder="0" applyAlignment="0" applyProtection="0"/>
    <xf numFmtId="0" fontId="186" fillId="115" borderId="0" applyNumberFormat="0" applyBorder="0" applyAlignment="0" applyProtection="0"/>
    <xf numFmtId="0" fontId="186" fillId="115" borderId="0" applyNumberFormat="0" applyBorder="0" applyAlignment="0" applyProtection="0"/>
    <xf numFmtId="0" fontId="186" fillId="115" borderId="0" applyNumberFormat="0" applyBorder="0" applyAlignment="0" applyProtection="0"/>
    <xf numFmtId="0" fontId="186" fillId="115" borderId="0" applyNumberFormat="0" applyBorder="0" applyAlignment="0" applyProtection="0"/>
    <xf numFmtId="0" fontId="186" fillId="115" borderId="0" applyNumberFormat="0" applyBorder="0" applyAlignment="0" applyProtection="0"/>
    <xf numFmtId="0" fontId="186" fillId="115" borderId="0" applyNumberFormat="0" applyBorder="0" applyAlignment="0" applyProtection="0"/>
    <xf numFmtId="0" fontId="186" fillId="115" borderId="0" applyNumberFormat="0" applyBorder="0" applyAlignment="0" applyProtection="0"/>
    <xf numFmtId="0" fontId="186" fillId="149" borderId="0" applyNumberFormat="0" applyBorder="0" applyAlignment="0" applyProtection="0"/>
    <xf numFmtId="0" fontId="186" fillId="149" borderId="0" applyNumberFormat="0" applyBorder="0" applyAlignment="0" applyProtection="0"/>
    <xf numFmtId="0" fontId="186" fillId="115" borderId="0" applyNumberFormat="0" applyBorder="0" applyAlignment="0" applyProtection="0"/>
    <xf numFmtId="0" fontId="186" fillId="115" borderId="0" applyNumberFormat="0" applyBorder="0" applyAlignment="0" applyProtection="0"/>
    <xf numFmtId="0" fontId="186" fillId="115" borderId="0" applyNumberFormat="0" applyBorder="0" applyAlignment="0" applyProtection="0"/>
    <xf numFmtId="0" fontId="186" fillId="115" borderId="0" applyNumberFormat="0" applyBorder="0" applyAlignment="0" applyProtection="0"/>
    <xf numFmtId="0" fontId="186" fillId="115" borderId="0" applyNumberFormat="0" applyBorder="0" applyAlignment="0" applyProtection="0"/>
    <xf numFmtId="0" fontId="186" fillId="115" borderId="0" applyNumberFormat="0" applyBorder="0" applyAlignment="0" applyProtection="0"/>
    <xf numFmtId="0" fontId="186" fillId="115" borderId="0" applyNumberFormat="0" applyBorder="0" applyAlignment="0" applyProtection="0"/>
    <xf numFmtId="0" fontId="186" fillId="115" borderId="0" applyNumberFormat="0" applyBorder="0" applyAlignment="0" applyProtection="0"/>
    <xf numFmtId="0" fontId="186" fillId="115" borderId="0" applyNumberFormat="0" applyBorder="0" applyAlignment="0" applyProtection="0"/>
    <xf numFmtId="0" fontId="186" fillId="115" borderId="0" applyNumberFormat="0" applyBorder="0" applyAlignment="0" applyProtection="0"/>
    <xf numFmtId="0" fontId="186" fillId="115" borderId="0" applyNumberFormat="0" applyBorder="0" applyAlignment="0" applyProtection="0"/>
    <xf numFmtId="0" fontId="186" fillId="115" borderId="0" applyNumberFormat="0" applyBorder="0" applyAlignment="0" applyProtection="0"/>
    <xf numFmtId="0" fontId="186" fillId="115" borderId="0" applyNumberFormat="0" applyBorder="0" applyAlignment="0" applyProtection="0"/>
    <xf numFmtId="0" fontId="186" fillId="115" borderId="0" applyNumberFormat="0" applyBorder="0" applyAlignment="0" applyProtection="0"/>
    <xf numFmtId="0" fontId="186" fillId="115" borderId="0" applyNumberFormat="0" applyBorder="0" applyAlignment="0" applyProtection="0"/>
    <xf numFmtId="0" fontId="186" fillId="115" borderId="0" applyNumberFormat="0" applyBorder="0" applyAlignment="0" applyProtection="0"/>
    <xf numFmtId="0" fontId="186" fillId="126" borderId="0" applyNumberFormat="0" applyBorder="0" applyAlignment="0" applyProtection="0"/>
    <xf numFmtId="0" fontId="185" fillId="78" borderId="0" applyNumberFormat="0" applyBorder="0" applyAlignment="0" applyProtection="0"/>
    <xf numFmtId="0" fontId="186" fillId="79" borderId="0" applyNumberFormat="0" applyBorder="0" applyAlignment="0" applyProtection="0"/>
    <xf numFmtId="0" fontId="186" fillId="116" borderId="0" applyNumberFormat="0" applyBorder="0" applyAlignment="0" applyProtection="0"/>
    <xf numFmtId="0" fontId="186" fillId="116" borderId="0" applyNumberFormat="0" applyBorder="0" applyAlignment="0" applyProtection="0"/>
    <xf numFmtId="0" fontId="186" fillId="116" borderId="0" applyNumberFormat="0" applyBorder="0" applyAlignment="0" applyProtection="0"/>
    <xf numFmtId="0" fontId="186" fillId="116" borderId="0" applyNumberFormat="0" applyBorder="0" applyAlignment="0" applyProtection="0"/>
    <xf numFmtId="0" fontId="186" fillId="116" borderId="0" applyNumberFormat="0" applyBorder="0" applyAlignment="0" applyProtection="0"/>
    <xf numFmtId="0" fontId="186" fillId="116" borderId="0" applyNumberFormat="0" applyBorder="0" applyAlignment="0" applyProtection="0"/>
    <xf numFmtId="0" fontId="186" fillId="116" borderId="0" applyNumberFormat="0" applyBorder="0" applyAlignment="0" applyProtection="0"/>
    <xf numFmtId="0" fontId="186" fillId="116" borderId="0" applyNumberFormat="0" applyBorder="0" applyAlignment="0" applyProtection="0"/>
    <xf numFmtId="0" fontId="186" fillId="116" borderId="0" applyNumberFormat="0" applyBorder="0" applyAlignment="0" applyProtection="0"/>
    <xf numFmtId="0" fontId="186" fillId="116" borderId="0" applyNumberFormat="0" applyBorder="0" applyAlignment="0" applyProtection="0"/>
    <xf numFmtId="0" fontId="186" fillId="123" borderId="0" applyNumberFormat="0" applyBorder="0" applyAlignment="0" applyProtection="0"/>
    <xf numFmtId="0" fontId="186" fillId="123" borderId="0" applyNumberFormat="0" applyBorder="0" applyAlignment="0" applyProtection="0"/>
    <xf numFmtId="0" fontId="186" fillId="116" borderId="0" applyNumberFormat="0" applyBorder="0" applyAlignment="0" applyProtection="0"/>
    <xf numFmtId="0" fontId="186" fillId="116" borderId="0" applyNumberFormat="0" applyBorder="0" applyAlignment="0" applyProtection="0"/>
    <xf numFmtId="0" fontId="186" fillId="116" borderId="0" applyNumberFormat="0" applyBorder="0" applyAlignment="0" applyProtection="0"/>
    <xf numFmtId="0" fontId="186" fillId="116" borderId="0" applyNumberFormat="0" applyBorder="0" applyAlignment="0" applyProtection="0"/>
    <xf numFmtId="0" fontId="186" fillId="116" borderId="0" applyNumberFormat="0" applyBorder="0" applyAlignment="0" applyProtection="0"/>
    <xf numFmtId="0" fontId="186" fillId="116" borderId="0" applyNumberFormat="0" applyBorder="0" applyAlignment="0" applyProtection="0"/>
    <xf numFmtId="0" fontId="186" fillId="116" borderId="0" applyNumberFormat="0" applyBorder="0" applyAlignment="0" applyProtection="0"/>
    <xf numFmtId="0" fontId="186" fillId="116" borderId="0" applyNumberFormat="0" applyBorder="0" applyAlignment="0" applyProtection="0"/>
    <xf numFmtId="0" fontId="186" fillId="116" borderId="0" applyNumberFormat="0" applyBorder="0" applyAlignment="0" applyProtection="0"/>
    <xf numFmtId="0" fontId="186" fillId="116" borderId="0" applyNumberFormat="0" applyBorder="0" applyAlignment="0" applyProtection="0"/>
    <xf numFmtId="0" fontId="186" fillId="116" borderId="0" applyNumberFormat="0" applyBorder="0" applyAlignment="0" applyProtection="0"/>
    <xf numFmtId="0" fontId="186" fillId="116" borderId="0" applyNumberFormat="0" applyBorder="0" applyAlignment="0" applyProtection="0"/>
    <xf numFmtId="0" fontId="186" fillId="116" borderId="0" applyNumberFormat="0" applyBorder="0" applyAlignment="0" applyProtection="0"/>
    <xf numFmtId="0" fontId="186" fillId="116" borderId="0" applyNumberFormat="0" applyBorder="0" applyAlignment="0" applyProtection="0"/>
    <xf numFmtId="0" fontId="186" fillId="116" borderId="0" applyNumberFormat="0" applyBorder="0" applyAlignment="0" applyProtection="0"/>
    <xf numFmtId="0" fontId="186" fillId="116" borderId="0" applyNumberFormat="0" applyBorder="0" applyAlignment="0" applyProtection="0"/>
    <xf numFmtId="0" fontId="186" fillId="133" borderId="0" applyNumberFormat="0" applyBorder="0" applyAlignment="0" applyProtection="0"/>
    <xf numFmtId="0" fontId="185" fillId="82" borderId="0" applyNumberFormat="0" applyBorder="0" applyAlignment="0" applyProtection="0"/>
    <xf numFmtId="0" fontId="186" fillId="88" borderId="0" applyNumberFormat="0" applyBorder="0" applyAlignment="0" applyProtection="0"/>
    <xf numFmtId="0" fontId="186" fillId="117" borderId="0" applyNumberFormat="0" applyBorder="0" applyAlignment="0" applyProtection="0"/>
    <xf numFmtId="0" fontId="186" fillId="117" borderId="0" applyNumberFormat="0" applyBorder="0" applyAlignment="0" applyProtection="0"/>
    <xf numFmtId="0" fontId="186" fillId="117" borderId="0" applyNumberFormat="0" applyBorder="0" applyAlignment="0" applyProtection="0"/>
    <xf numFmtId="0" fontId="186" fillId="117" borderId="0" applyNumberFormat="0" applyBorder="0" applyAlignment="0" applyProtection="0"/>
    <xf numFmtId="0" fontId="186" fillId="117" borderId="0" applyNumberFormat="0" applyBorder="0" applyAlignment="0" applyProtection="0"/>
    <xf numFmtId="0" fontId="186" fillId="117" borderId="0" applyNumberFormat="0" applyBorder="0" applyAlignment="0" applyProtection="0"/>
    <xf numFmtId="0" fontId="186" fillId="117" borderId="0" applyNumberFormat="0" applyBorder="0" applyAlignment="0" applyProtection="0"/>
    <xf numFmtId="0" fontId="186" fillId="117" borderId="0" applyNumberFormat="0" applyBorder="0" applyAlignment="0" applyProtection="0"/>
    <xf numFmtId="0" fontId="186" fillId="117" borderId="0" applyNumberFormat="0" applyBorder="0" applyAlignment="0" applyProtection="0"/>
    <xf numFmtId="0" fontId="186" fillId="117" borderId="0" applyNumberFormat="0" applyBorder="0" applyAlignment="0" applyProtection="0"/>
    <xf numFmtId="0" fontId="186" fillId="99" borderId="0" applyNumberFormat="0" applyBorder="0" applyAlignment="0" applyProtection="0"/>
    <xf numFmtId="0" fontId="186" fillId="99" borderId="0" applyNumberFormat="0" applyBorder="0" applyAlignment="0" applyProtection="0"/>
    <xf numFmtId="0" fontId="186" fillId="117" borderId="0" applyNumberFormat="0" applyBorder="0" applyAlignment="0" applyProtection="0"/>
    <xf numFmtId="0" fontId="186" fillId="117" borderId="0" applyNumberFormat="0" applyBorder="0" applyAlignment="0" applyProtection="0"/>
    <xf numFmtId="0" fontId="186" fillId="117" borderId="0" applyNumberFormat="0" applyBorder="0" applyAlignment="0" applyProtection="0"/>
    <xf numFmtId="0" fontId="186" fillId="117" borderId="0" applyNumberFormat="0" applyBorder="0" applyAlignment="0" applyProtection="0"/>
    <xf numFmtId="0" fontId="186" fillId="117" borderId="0" applyNumberFormat="0" applyBorder="0" applyAlignment="0" applyProtection="0"/>
    <xf numFmtId="0" fontId="186" fillId="117" borderId="0" applyNumberFormat="0" applyBorder="0" applyAlignment="0" applyProtection="0"/>
    <xf numFmtId="0" fontId="186" fillId="117" borderId="0" applyNumberFormat="0" applyBorder="0" applyAlignment="0" applyProtection="0"/>
    <xf numFmtId="0" fontId="186" fillId="117" borderId="0" applyNumberFormat="0" applyBorder="0" applyAlignment="0" applyProtection="0"/>
    <xf numFmtId="0" fontId="186" fillId="117" borderId="0" applyNumberFormat="0" applyBorder="0" applyAlignment="0" applyProtection="0"/>
    <xf numFmtId="0" fontId="186" fillId="117" borderId="0" applyNumberFormat="0" applyBorder="0" applyAlignment="0" applyProtection="0"/>
    <xf numFmtId="0" fontId="186" fillId="117" borderId="0" applyNumberFormat="0" applyBorder="0" applyAlignment="0" applyProtection="0"/>
    <xf numFmtId="0" fontId="186" fillId="117" borderId="0" applyNumberFormat="0" applyBorder="0" applyAlignment="0" applyProtection="0"/>
    <xf numFmtId="0" fontId="186" fillId="117" borderId="0" applyNumberFormat="0" applyBorder="0" applyAlignment="0" applyProtection="0"/>
    <xf numFmtId="0" fontId="186" fillId="117" borderId="0" applyNumberFormat="0" applyBorder="0" applyAlignment="0" applyProtection="0"/>
    <xf numFmtId="0" fontId="186" fillId="117" borderId="0" applyNumberFormat="0" applyBorder="0" applyAlignment="0" applyProtection="0"/>
    <xf numFmtId="0" fontId="186" fillId="117" borderId="0" applyNumberFormat="0" applyBorder="0" applyAlignment="0" applyProtection="0"/>
    <xf numFmtId="0" fontId="221" fillId="94" borderId="0" applyNumberFormat="0" applyBorder="0" applyAlignment="0" applyProtection="0"/>
    <xf numFmtId="0" fontId="221" fillId="94" borderId="0" applyNumberFormat="0" applyBorder="0" applyAlignment="0" applyProtection="0"/>
    <xf numFmtId="0" fontId="195" fillId="82" borderId="0" applyNumberFormat="0" applyBorder="0" applyAlignment="0" applyProtection="0"/>
    <xf numFmtId="0" fontId="195" fillId="82" borderId="0" applyNumberFormat="0" applyBorder="0" applyAlignment="0" applyProtection="0"/>
    <xf numFmtId="0" fontId="222" fillId="111" borderId="76" applyNumberFormat="0" applyAlignment="0" applyProtection="0"/>
    <xf numFmtId="0" fontId="222" fillId="111" borderId="76" applyNumberFormat="0" applyAlignment="0" applyProtection="0"/>
    <xf numFmtId="0" fontId="196" fillId="118" borderId="76" applyNumberFormat="0" applyAlignment="0" applyProtection="0"/>
    <xf numFmtId="0" fontId="196" fillId="118" borderId="76" applyNumberFormat="0" applyAlignment="0" applyProtection="0"/>
    <xf numFmtId="0" fontId="197" fillId="151" borderId="77" applyNumberFormat="0" applyAlignment="0" applyProtection="0"/>
    <xf numFmtId="0" fontId="197" fillId="151" borderId="77" applyNumberFormat="0" applyAlignment="0" applyProtection="0"/>
    <xf numFmtId="0" fontId="197" fillId="83" borderId="77" applyNumberFormat="0" applyAlignment="0" applyProtection="0"/>
    <xf numFmtId="0" fontId="197" fillId="83" borderId="77" applyNumberFormat="0" applyAlignment="0" applyProtection="0"/>
    <xf numFmtId="37" fontId="28" fillId="0" borderId="17">
      <alignment horizontal="center"/>
    </xf>
    <xf numFmtId="37" fontId="28" fillId="0" borderId="0">
      <alignment horizontal="center" vertical="center" wrapText="1"/>
    </xf>
    <xf numFmtId="43" fontId="12" fillId="0" borderId="0" applyFont="0" applyFill="0" applyBorder="0" applyAlignment="0" applyProtection="0"/>
    <xf numFmtId="0" fontId="12" fillId="0" borderId="0" applyNumberFormat="0" applyFont="0" applyBorder="0" applyAlignment="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8" fillId="0" borderId="0" applyFont="0" applyFill="0" applyBorder="0" applyAlignment="0" applyProtection="0"/>
    <xf numFmtId="205" fontId="12" fillId="0" borderId="0" applyFill="0" applyBorder="0"/>
    <xf numFmtId="205" fontId="12" fillId="0" borderId="0" applyFill="0" applyBorder="0"/>
    <xf numFmtId="205" fontId="12" fillId="0" borderId="0" applyFill="0" applyBorder="0"/>
    <xf numFmtId="41" fontId="12" fillId="0" borderId="0" applyFont="0" applyFill="0" applyBorder="0" applyAlignment="0" applyProtection="0"/>
    <xf numFmtId="43" fontId="12" fillId="0" borderId="0" applyFont="0" applyFill="0" applyBorder="0" applyAlignment="0" applyProtection="0"/>
    <xf numFmtId="204" fontId="67" fillId="0" borderId="19"/>
    <xf numFmtId="0" fontId="187" fillId="89" borderId="0" applyNumberFormat="0" applyBorder="0" applyAlignment="0" applyProtection="0"/>
    <xf numFmtId="0" fontId="187" fillId="90" borderId="0" applyNumberFormat="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218"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9" fillId="142" borderId="0" applyNumberFormat="0" applyBorder="0" applyAlignment="0" applyProtection="0"/>
    <xf numFmtId="0" fontId="199" fillId="142" borderId="0" applyNumberFormat="0" applyBorder="0" applyAlignment="0" applyProtection="0"/>
    <xf numFmtId="0" fontId="199" fillId="119" borderId="0" applyNumberFormat="0" applyBorder="0" applyAlignment="0" applyProtection="0"/>
    <xf numFmtId="0" fontId="199" fillId="119" borderId="0" applyNumberFormat="0" applyBorder="0" applyAlignment="0" applyProtection="0"/>
    <xf numFmtId="0" fontId="12" fillId="111" borderId="0" applyNumberFormat="0" applyFont="0" applyBorder="0" applyAlignment="0" applyProtection="0"/>
    <xf numFmtId="0" fontId="224" fillId="0" borderId="92" applyNumberFormat="0" applyFill="0" applyAlignment="0" applyProtection="0"/>
    <xf numFmtId="0" fontId="224" fillId="0" borderId="92" applyNumberFormat="0" applyFill="0" applyAlignment="0" applyProtection="0"/>
    <xf numFmtId="0" fontId="225" fillId="0" borderId="79" applyNumberFormat="0" applyFill="0" applyAlignment="0" applyProtection="0"/>
    <xf numFmtId="0" fontId="225" fillId="0" borderId="79" applyNumberFormat="0" applyFill="0" applyAlignment="0" applyProtection="0"/>
    <xf numFmtId="0" fontId="201" fillId="0" borderId="79" applyNumberFormat="0" applyFill="0" applyAlignment="0" applyProtection="0"/>
    <xf numFmtId="0" fontId="201" fillId="0" borderId="79" applyNumberFormat="0" applyFill="0" applyAlignment="0" applyProtection="0"/>
    <xf numFmtId="0" fontId="226" fillId="0" borderId="93" applyNumberFormat="0" applyFill="0" applyAlignment="0" applyProtection="0"/>
    <xf numFmtId="0" fontId="226" fillId="0" borderId="93" applyNumberFormat="0" applyFill="0" applyAlignment="0" applyProtection="0"/>
    <xf numFmtId="0" fontId="202" fillId="0" borderId="80" applyNumberFormat="0" applyFill="0" applyAlignment="0" applyProtection="0"/>
    <xf numFmtId="0" fontId="202" fillId="0" borderId="80" applyNumberFormat="0" applyFill="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7" fillId="0" borderId="0" applyNumberFormat="0" applyFill="0" applyBorder="0" applyAlignment="0" applyProtection="0">
      <alignment vertical="top"/>
      <protection locked="0"/>
    </xf>
    <xf numFmtId="0" fontId="227" fillId="0" borderId="0" applyNumberFormat="0" applyFill="0" applyBorder="0" applyAlignment="0" applyProtection="0">
      <alignment vertical="top"/>
      <protection locked="0"/>
    </xf>
    <xf numFmtId="0" fontId="227" fillId="0" borderId="0" applyNumberFormat="0" applyFill="0" applyBorder="0" applyAlignment="0" applyProtection="0">
      <alignment vertical="top"/>
      <protection locked="0"/>
    </xf>
    <xf numFmtId="0" fontId="227" fillId="0" borderId="0" applyNumberFormat="0" applyFill="0" applyBorder="0" applyAlignment="0" applyProtection="0">
      <alignment vertical="top"/>
      <protection locked="0"/>
    </xf>
    <xf numFmtId="0" fontId="227" fillId="0" borderId="0" applyNumberFormat="0" applyFill="0" applyBorder="0" applyAlignment="0" applyProtection="0">
      <alignment vertical="top"/>
      <protection locked="0"/>
    </xf>
    <xf numFmtId="0" fontId="227" fillId="0" borderId="0" applyNumberFormat="0" applyFill="0" applyBorder="0" applyAlignment="0" applyProtection="0">
      <alignment vertical="top"/>
      <protection locked="0"/>
    </xf>
    <xf numFmtId="0" fontId="227" fillId="0" borderId="0" applyNumberFormat="0" applyFill="0" applyBorder="0" applyAlignment="0" applyProtection="0">
      <alignment vertical="top"/>
      <protection locked="0"/>
    </xf>
    <xf numFmtId="0" fontId="227" fillId="0" borderId="0" applyNumberFormat="0" applyFill="0" applyBorder="0" applyAlignment="0" applyProtection="0">
      <alignment vertical="top"/>
      <protection locked="0"/>
    </xf>
    <xf numFmtId="0" fontId="227" fillId="0" borderId="0" applyNumberFormat="0" applyFill="0" applyBorder="0" applyAlignment="0" applyProtection="0">
      <alignment vertical="top"/>
      <protection locked="0"/>
    </xf>
    <xf numFmtId="0" fontId="227" fillId="0" borderId="0" applyNumberFormat="0" applyFill="0" applyBorder="0" applyAlignment="0" applyProtection="0">
      <alignment vertical="top"/>
      <protection locked="0"/>
    </xf>
    <xf numFmtId="0" fontId="227" fillId="0" borderId="0" applyNumberFormat="0" applyFill="0" applyBorder="0" applyAlignment="0" applyProtection="0">
      <alignment vertical="top"/>
      <protection locked="0"/>
    </xf>
    <xf numFmtId="0" fontId="228" fillId="111" borderId="76" applyNumberFormat="0" applyAlignment="0" applyProtection="0"/>
    <xf numFmtId="0" fontId="228" fillId="111" borderId="76" applyNumberFormat="0" applyAlignment="0" applyProtection="0"/>
    <xf numFmtId="0" fontId="203" fillId="88" borderId="76" applyNumberFormat="0" applyAlignment="0" applyProtection="0"/>
    <xf numFmtId="0" fontId="203" fillId="88" borderId="76" applyNumberFormat="0" applyAlignment="0" applyProtection="0"/>
    <xf numFmtId="0" fontId="229" fillId="0" borderId="94" applyNumberFormat="0" applyFill="0" applyAlignment="0" applyProtection="0"/>
    <xf numFmtId="0" fontId="229" fillId="0" borderId="94" applyNumberFormat="0" applyFill="0" applyAlignment="0" applyProtection="0"/>
    <xf numFmtId="0" fontId="204" fillId="0" borderId="81" applyNumberFormat="0" applyFill="0" applyAlignment="0" applyProtection="0"/>
    <xf numFmtId="0" fontId="204" fillId="0" borderId="81" applyNumberFormat="0" applyFill="0" applyAlignment="0" applyProtection="0"/>
    <xf numFmtId="37" fontId="19" fillId="0" borderId="0"/>
    <xf numFmtId="0" fontId="205" fillId="92" borderId="0" applyNumberFormat="0" applyBorder="0" applyAlignment="0" applyProtection="0"/>
    <xf numFmtId="0" fontId="205" fillId="92" borderId="0" applyNumberFormat="0" applyBorder="0" applyAlignment="0" applyProtection="0"/>
    <xf numFmtId="0" fontId="205" fillId="88" borderId="0" applyNumberFormat="0" applyBorder="0" applyAlignment="0" applyProtection="0"/>
    <xf numFmtId="0" fontId="205" fillId="88" borderId="0" applyNumberFormat="0" applyBorder="0" applyAlignment="0" applyProtection="0"/>
    <xf numFmtId="0" fontId="12" fillId="0" borderId="0"/>
    <xf numFmtId="0" fontId="12" fillId="0" borderId="0"/>
    <xf numFmtId="0" fontId="8" fillId="0" borderId="0"/>
    <xf numFmtId="0" fontId="185" fillId="0" borderId="0"/>
    <xf numFmtId="0" fontId="185" fillId="0" borderId="0"/>
    <xf numFmtId="0" fontId="12" fillId="0" borderId="0"/>
    <xf numFmtId="0" fontId="12" fillId="0" borderId="0"/>
    <xf numFmtId="0" fontId="12" fillId="0" borderId="0"/>
    <xf numFmtId="0" fontId="12" fillId="0" borderId="0"/>
    <xf numFmtId="0" fontId="12" fillId="0" borderId="0"/>
    <xf numFmtId="0" fontId="219" fillId="0" borderId="0" applyFill="0" applyBorder="0">
      <protection locked="0"/>
    </xf>
    <xf numFmtId="0" fontId="12" fillId="108" borderId="82" applyNumberFormat="0" applyFont="0" applyAlignment="0" applyProtection="0"/>
    <xf numFmtId="0" fontId="12" fillId="108" borderId="82" applyNumberFormat="0" applyFont="0" applyAlignment="0" applyProtection="0"/>
    <xf numFmtId="0" fontId="208" fillId="87" borderId="85" applyNumberFormat="0" applyFont="0" applyAlignment="0" applyProtection="0"/>
    <xf numFmtId="0" fontId="12" fillId="87" borderId="82" applyNumberFormat="0" applyFont="0" applyAlignment="0" applyProtection="0"/>
    <xf numFmtId="0" fontId="12" fillId="87" borderId="82" applyNumberFormat="0" applyFont="0" applyAlignment="0" applyProtection="0"/>
    <xf numFmtId="0" fontId="206" fillId="111" borderId="83" applyNumberFormat="0" applyAlignment="0" applyProtection="0"/>
    <xf numFmtId="0" fontId="206" fillId="111" borderId="83" applyNumberFormat="0" applyAlignment="0" applyProtection="0"/>
    <xf numFmtId="0" fontId="206" fillId="118" borderId="83" applyNumberFormat="0" applyAlignment="0" applyProtection="0"/>
    <xf numFmtId="0" fontId="206" fillId="118" borderId="83"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73" fillId="0" borderId="0" applyNumberFormat="0" applyFont="0" applyFill="0" applyBorder="0" applyAlignment="0" applyProtection="0">
      <alignment horizontal="left"/>
    </xf>
    <xf numFmtId="0" fontId="73" fillId="0" borderId="0" applyNumberFormat="0" applyFont="0" applyFill="0" applyBorder="0" applyAlignment="0" applyProtection="0">
      <alignment horizontal="left"/>
    </xf>
    <xf numFmtId="0" fontId="73" fillId="0" borderId="0" applyNumberFormat="0" applyFont="0" applyFill="0" applyBorder="0" applyAlignment="0" applyProtection="0">
      <alignment horizontal="left"/>
    </xf>
    <xf numFmtId="4" fontId="50" fillId="92" borderId="73" applyNumberFormat="0" applyProtection="0">
      <alignment vertical="center"/>
    </xf>
    <xf numFmtId="4" fontId="56" fillId="39" borderId="73" applyNumberFormat="0" applyProtection="0">
      <alignment vertical="center"/>
    </xf>
    <xf numFmtId="4" fontId="56" fillId="39" borderId="73" applyNumberFormat="0" applyProtection="0">
      <alignment vertical="center"/>
    </xf>
    <xf numFmtId="4" fontId="50" fillId="92" borderId="73" applyNumberFormat="0" applyProtection="0">
      <alignment vertical="center"/>
    </xf>
    <xf numFmtId="4" fontId="50" fillId="92" borderId="73" applyNumberFormat="0" applyProtection="0">
      <alignment vertical="center"/>
    </xf>
    <xf numFmtId="4" fontId="208" fillId="92" borderId="85" applyNumberFormat="0" applyProtection="0">
      <alignment vertical="center"/>
    </xf>
    <xf numFmtId="4" fontId="188" fillId="92" borderId="73" applyNumberFormat="0" applyProtection="0">
      <alignment vertical="center"/>
    </xf>
    <xf numFmtId="4" fontId="231" fillId="39" borderId="73" applyNumberFormat="0" applyProtection="0">
      <alignment vertical="center"/>
    </xf>
    <xf numFmtId="4" fontId="231" fillId="39" borderId="73" applyNumberFormat="0" applyProtection="0">
      <alignment vertical="center"/>
    </xf>
    <xf numFmtId="4" fontId="188" fillId="92" borderId="73" applyNumberFormat="0" applyProtection="0">
      <alignment vertical="center"/>
    </xf>
    <xf numFmtId="4" fontId="50" fillId="92" borderId="73" applyNumberFormat="0" applyProtection="0">
      <alignment horizontal="left" vertical="center" indent="1"/>
    </xf>
    <xf numFmtId="4" fontId="53" fillId="39" borderId="73" applyNumberFormat="0" applyProtection="0">
      <alignment horizontal="left" vertical="center" indent="1"/>
    </xf>
    <xf numFmtId="4" fontId="53" fillId="39" borderId="73" applyNumberFormat="0" applyProtection="0">
      <alignment horizontal="left" vertical="center" indent="1"/>
    </xf>
    <xf numFmtId="4" fontId="50" fillId="92" borderId="73" applyNumberFormat="0" applyProtection="0">
      <alignment horizontal="left" vertical="center" indent="1"/>
    </xf>
    <xf numFmtId="4" fontId="50" fillId="92" borderId="73" applyNumberFormat="0" applyProtection="0">
      <alignment horizontal="left" vertical="center" indent="1"/>
    </xf>
    <xf numFmtId="4" fontId="208" fillId="39" borderId="85" applyNumberFormat="0" applyProtection="0">
      <alignment horizontal="left" vertical="center" indent="1"/>
    </xf>
    <xf numFmtId="0" fontId="50" fillId="92" borderId="73" applyNumberFormat="0" applyProtection="0">
      <alignment horizontal="left" vertical="top" indent="1"/>
    </xf>
    <xf numFmtId="4" fontId="50" fillId="93" borderId="0" applyNumberFormat="0" applyProtection="0">
      <alignment horizontal="left" vertical="center" indent="1"/>
    </xf>
    <xf numFmtId="4" fontId="53" fillId="152" borderId="0" applyNumberFormat="0" applyProtection="0">
      <alignment horizontal="left" vertical="center" indent="1"/>
    </xf>
    <xf numFmtId="4" fontId="53" fillId="152" borderId="0" applyNumberFormat="0" applyProtection="0">
      <alignment horizontal="left" vertical="center" indent="1"/>
    </xf>
    <xf numFmtId="4" fontId="50" fillId="93" borderId="0" applyNumberFormat="0" applyProtection="0">
      <alignment horizontal="left" vertical="center" indent="1"/>
    </xf>
    <xf numFmtId="4" fontId="50" fillId="93" borderId="0" applyNumberFormat="0" applyProtection="0">
      <alignment horizontal="left" vertical="center" indent="1"/>
    </xf>
    <xf numFmtId="4" fontId="208" fillId="123" borderId="85" applyNumberFormat="0" applyProtection="0">
      <alignment horizontal="left" vertical="center" indent="1"/>
    </xf>
    <xf numFmtId="4" fontId="64" fillId="94" borderId="73" applyNumberFormat="0" applyProtection="0">
      <alignment horizontal="right" vertical="center"/>
    </xf>
    <xf numFmtId="4" fontId="53" fillId="153" borderId="73" applyNumberFormat="0" applyProtection="0">
      <alignment horizontal="right" vertical="center"/>
    </xf>
    <xf numFmtId="4" fontId="53" fillId="153" borderId="73" applyNumberFormat="0" applyProtection="0">
      <alignment horizontal="right" vertical="center"/>
    </xf>
    <xf numFmtId="4" fontId="64" fillId="94" borderId="73" applyNumberFormat="0" applyProtection="0">
      <alignment horizontal="right" vertical="center"/>
    </xf>
    <xf numFmtId="4" fontId="64" fillId="94" borderId="73" applyNumberFormat="0" applyProtection="0">
      <alignment horizontal="right" vertical="center"/>
    </xf>
    <xf numFmtId="4" fontId="208" fillId="94" borderId="85" applyNumberFormat="0" applyProtection="0">
      <alignment horizontal="right" vertical="center"/>
    </xf>
    <xf numFmtId="4" fontId="64" fillId="95" borderId="73" applyNumberFormat="0" applyProtection="0">
      <alignment horizontal="right" vertical="center"/>
    </xf>
    <xf numFmtId="4" fontId="53" fillId="122" borderId="73" applyNumberFormat="0" applyProtection="0">
      <alignment horizontal="right" vertical="center"/>
    </xf>
    <xf numFmtId="4" fontId="53" fillId="122" borderId="73" applyNumberFormat="0" applyProtection="0">
      <alignment horizontal="right" vertical="center"/>
    </xf>
    <xf numFmtId="4" fontId="64" fillId="95" borderId="73" applyNumberFormat="0" applyProtection="0">
      <alignment horizontal="right" vertical="center"/>
    </xf>
    <xf numFmtId="4" fontId="64" fillId="95" borderId="73" applyNumberFormat="0" applyProtection="0">
      <alignment horizontal="right" vertical="center"/>
    </xf>
    <xf numFmtId="4" fontId="208" fillId="138" borderId="85" applyNumberFormat="0" applyProtection="0">
      <alignment horizontal="right" vertical="center"/>
    </xf>
    <xf numFmtId="4" fontId="64" fillId="96" borderId="73" applyNumberFormat="0" applyProtection="0">
      <alignment horizontal="right" vertical="center"/>
    </xf>
    <xf numFmtId="4" fontId="53" fillId="154" borderId="73" applyNumberFormat="0" applyProtection="0">
      <alignment horizontal="right" vertical="center"/>
    </xf>
    <xf numFmtId="4" fontId="53" fillId="154" borderId="73" applyNumberFormat="0" applyProtection="0">
      <alignment horizontal="right" vertical="center"/>
    </xf>
    <xf numFmtId="4" fontId="64" fillId="96" borderId="73" applyNumberFormat="0" applyProtection="0">
      <alignment horizontal="right" vertical="center"/>
    </xf>
    <xf numFmtId="4" fontId="64" fillId="96" borderId="73" applyNumberFormat="0" applyProtection="0">
      <alignment horizontal="right" vertical="center"/>
    </xf>
    <xf numFmtId="4" fontId="208" fillId="96" borderId="89" applyNumberFormat="0" applyProtection="0">
      <alignment horizontal="right" vertical="center"/>
    </xf>
    <xf numFmtId="4" fontId="64" fillId="97" borderId="73" applyNumberFormat="0" applyProtection="0">
      <alignment horizontal="right" vertical="center"/>
    </xf>
    <xf numFmtId="4" fontId="53" fillId="34" borderId="73" applyNumberFormat="0" applyProtection="0">
      <alignment horizontal="right" vertical="center"/>
    </xf>
    <xf numFmtId="4" fontId="53" fillId="34" borderId="73" applyNumberFormat="0" applyProtection="0">
      <alignment horizontal="right" vertical="center"/>
    </xf>
    <xf numFmtId="4" fontId="64" fillId="97" borderId="73" applyNumberFormat="0" applyProtection="0">
      <alignment horizontal="right" vertical="center"/>
    </xf>
    <xf numFmtId="4" fontId="64" fillId="97" borderId="73" applyNumberFormat="0" applyProtection="0">
      <alignment horizontal="right" vertical="center"/>
    </xf>
    <xf numFmtId="4" fontId="208" fillId="97" borderId="85" applyNumberFormat="0" applyProtection="0">
      <alignment horizontal="right" vertical="center"/>
    </xf>
    <xf numFmtId="4" fontId="64" fillId="98" borderId="73" applyNumberFormat="0" applyProtection="0">
      <alignment horizontal="right" vertical="center"/>
    </xf>
    <xf numFmtId="4" fontId="53" fillId="155" borderId="73" applyNumberFormat="0" applyProtection="0">
      <alignment horizontal="right" vertical="center"/>
    </xf>
    <xf numFmtId="4" fontId="53" fillId="155" borderId="73" applyNumberFormat="0" applyProtection="0">
      <alignment horizontal="right" vertical="center"/>
    </xf>
    <xf numFmtId="4" fontId="64" fillId="98" borderId="73" applyNumberFormat="0" applyProtection="0">
      <alignment horizontal="right" vertical="center"/>
    </xf>
    <xf numFmtId="4" fontId="64" fillId="98" borderId="73" applyNumberFormat="0" applyProtection="0">
      <alignment horizontal="right" vertical="center"/>
    </xf>
    <xf numFmtId="4" fontId="208" fillId="98" borderId="85" applyNumberFormat="0" applyProtection="0">
      <alignment horizontal="right" vertical="center"/>
    </xf>
    <xf numFmtId="4" fontId="64" fillId="99" borderId="73" applyNumberFormat="0" applyProtection="0">
      <alignment horizontal="right" vertical="center"/>
    </xf>
    <xf numFmtId="4" fontId="53" fillId="110" borderId="73" applyNumberFormat="0" applyProtection="0">
      <alignment horizontal="right" vertical="center"/>
    </xf>
    <xf numFmtId="4" fontId="53" fillId="110" borderId="73" applyNumberFormat="0" applyProtection="0">
      <alignment horizontal="right" vertical="center"/>
    </xf>
    <xf numFmtId="4" fontId="64" fillId="99" borderId="73" applyNumberFormat="0" applyProtection="0">
      <alignment horizontal="right" vertical="center"/>
    </xf>
    <xf numFmtId="4" fontId="64" fillId="99" borderId="73" applyNumberFormat="0" applyProtection="0">
      <alignment horizontal="right" vertical="center"/>
    </xf>
    <xf numFmtId="4" fontId="208" fillId="99" borderId="85" applyNumberFormat="0" applyProtection="0">
      <alignment horizontal="right" vertical="center"/>
    </xf>
    <xf numFmtId="4" fontId="64" fillId="100" borderId="73" applyNumberFormat="0" applyProtection="0">
      <alignment horizontal="right" vertical="center"/>
    </xf>
    <xf numFmtId="4" fontId="53" fillId="156" borderId="73" applyNumberFormat="0" applyProtection="0">
      <alignment horizontal="right" vertical="center"/>
    </xf>
    <xf numFmtId="4" fontId="53" fillId="156" borderId="73" applyNumberFormat="0" applyProtection="0">
      <alignment horizontal="right" vertical="center"/>
    </xf>
    <xf numFmtId="4" fontId="64" fillId="100" borderId="73" applyNumberFormat="0" applyProtection="0">
      <alignment horizontal="right" vertical="center"/>
    </xf>
    <xf numFmtId="4" fontId="64" fillId="100" borderId="73" applyNumberFormat="0" applyProtection="0">
      <alignment horizontal="right" vertical="center"/>
    </xf>
    <xf numFmtId="4" fontId="208" fillId="100" borderId="85" applyNumberFormat="0" applyProtection="0">
      <alignment horizontal="right" vertical="center"/>
    </xf>
    <xf numFmtId="4" fontId="64" fillId="101" borderId="73" applyNumberFormat="0" applyProtection="0">
      <alignment horizontal="right" vertical="center"/>
    </xf>
    <xf numFmtId="4" fontId="53" fillId="157" borderId="73" applyNumberFormat="0" applyProtection="0">
      <alignment horizontal="right" vertical="center"/>
    </xf>
    <xf numFmtId="4" fontId="53" fillId="157" borderId="73" applyNumberFormat="0" applyProtection="0">
      <alignment horizontal="right" vertical="center"/>
    </xf>
    <xf numFmtId="4" fontId="64" fillId="101" borderId="73" applyNumberFormat="0" applyProtection="0">
      <alignment horizontal="right" vertical="center"/>
    </xf>
    <xf numFmtId="4" fontId="64" fillId="101" borderId="73" applyNumberFormat="0" applyProtection="0">
      <alignment horizontal="right" vertical="center"/>
    </xf>
    <xf numFmtId="4" fontId="208" fillId="101" borderId="85" applyNumberFormat="0" applyProtection="0">
      <alignment horizontal="right" vertical="center"/>
    </xf>
    <xf numFmtId="4" fontId="64" fillId="102" borderId="73" applyNumberFormat="0" applyProtection="0">
      <alignment horizontal="right" vertical="center"/>
    </xf>
    <xf numFmtId="4" fontId="53" fillId="158" borderId="73" applyNumberFormat="0" applyProtection="0">
      <alignment horizontal="right" vertical="center"/>
    </xf>
    <xf numFmtId="4" fontId="53" fillId="158" borderId="73" applyNumberFormat="0" applyProtection="0">
      <alignment horizontal="right" vertical="center"/>
    </xf>
    <xf numFmtId="4" fontId="64" fillId="102" borderId="73" applyNumberFormat="0" applyProtection="0">
      <alignment horizontal="right" vertical="center"/>
    </xf>
    <xf numFmtId="4" fontId="64" fillId="102" borderId="73" applyNumberFormat="0" applyProtection="0">
      <alignment horizontal="right" vertical="center"/>
    </xf>
    <xf numFmtId="4" fontId="208" fillId="102" borderId="85" applyNumberFormat="0" applyProtection="0">
      <alignment horizontal="right" vertical="center"/>
    </xf>
    <xf numFmtId="4" fontId="50" fillId="103" borderId="74" applyNumberFormat="0" applyProtection="0">
      <alignment horizontal="left" vertical="center" indent="1"/>
    </xf>
    <xf numFmtId="4" fontId="56" fillId="159" borderId="74" applyNumberFormat="0" applyProtection="0">
      <alignment horizontal="left" vertical="center" indent="1"/>
    </xf>
    <xf numFmtId="4" fontId="56" fillId="159" borderId="74" applyNumberFormat="0" applyProtection="0">
      <alignment horizontal="left" vertical="center" indent="1"/>
    </xf>
    <xf numFmtId="4" fontId="50" fillId="103" borderId="74" applyNumberFormat="0" applyProtection="0">
      <alignment horizontal="left" vertical="center" indent="1"/>
    </xf>
    <xf numFmtId="4" fontId="50" fillId="103" borderId="74" applyNumberFormat="0" applyProtection="0">
      <alignment horizontal="left" vertical="center" indent="1"/>
    </xf>
    <xf numFmtId="4" fontId="208" fillId="103" borderId="89" applyNumberFormat="0" applyProtection="0">
      <alignment horizontal="left" vertical="center" indent="1"/>
    </xf>
    <xf numFmtId="4" fontId="64" fillId="104" borderId="0" applyNumberFormat="0" applyProtection="0">
      <alignment horizontal="left" vertical="center" indent="1"/>
    </xf>
    <xf numFmtId="4" fontId="56" fillId="120" borderId="0" applyNumberFormat="0" applyProtection="0">
      <alignment horizontal="left" vertical="center" indent="1"/>
    </xf>
    <xf numFmtId="4" fontId="56" fillId="120" borderId="0" applyNumberFormat="0" applyProtection="0">
      <alignment horizontal="left" vertical="center" indent="1"/>
    </xf>
    <xf numFmtId="4" fontId="64" fillId="104" borderId="0" applyNumberFormat="0" applyProtection="0">
      <alignment horizontal="left" vertical="center" indent="1"/>
    </xf>
    <xf numFmtId="4" fontId="56" fillId="105" borderId="0" applyNumberFormat="0" applyProtection="0">
      <alignment horizontal="left" vertical="center" indent="1"/>
    </xf>
    <xf numFmtId="4" fontId="56" fillId="152" borderId="0" applyNumberFormat="0" applyProtection="0">
      <alignment horizontal="left" vertical="center" indent="1"/>
    </xf>
    <xf numFmtId="4" fontId="56" fillId="152" borderId="0" applyNumberFormat="0" applyProtection="0">
      <alignment horizontal="left" vertical="center" indent="1"/>
    </xf>
    <xf numFmtId="4" fontId="56" fillId="105" borderId="0" applyNumberFormat="0" applyProtection="0">
      <alignment horizontal="left" vertical="center" indent="1"/>
    </xf>
    <xf numFmtId="4" fontId="64" fillId="93" borderId="73" applyNumberFormat="0" applyProtection="0">
      <alignment horizontal="right" vertical="center"/>
    </xf>
    <xf numFmtId="4" fontId="53" fillId="120" borderId="73" applyNumberFormat="0" applyProtection="0">
      <alignment horizontal="right" vertical="center"/>
    </xf>
    <xf numFmtId="4" fontId="53" fillId="120" borderId="73" applyNumberFormat="0" applyProtection="0">
      <alignment horizontal="right" vertical="center"/>
    </xf>
    <xf numFmtId="4" fontId="64" fillId="93" borderId="73" applyNumberFormat="0" applyProtection="0">
      <alignment horizontal="right" vertical="center"/>
    </xf>
    <xf numFmtId="4" fontId="64" fillId="93" borderId="73" applyNumberFormat="0" applyProtection="0">
      <alignment horizontal="right" vertical="center"/>
    </xf>
    <xf numFmtId="4" fontId="208" fillId="93" borderId="85" applyNumberFormat="0" applyProtection="0">
      <alignment horizontal="right" vertical="center"/>
    </xf>
    <xf numFmtId="4" fontId="64" fillId="120" borderId="0" applyNumberFormat="0" applyProtection="0">
      <alignment horizontal="left" vertical="center" indent="1"/>
    </xf>
    <xf numFmtId="4" fontId="64" fillId="120" borderId="0" applyNumberFormat="0" applyProtection="0">
      <alignment horizontal="left" vertical="center" indent="1"/>
    </xf>
    <xf numFmtId="4" fontId="64" fillId="104" borderId="0" applyNumberFormat="0" applyProtection="0">
      <alignment horizontal="left" vertical="center" indent="1"/>
    </xf>
    <xf numFmtId="4" fontId="64" fillId="104" borderId="0" applyNumberFormat="0" applyProtection="0">
      <alignment horizontal="left" vertical="center" indent="1"/>
    </xf>
    <xf numFmtId="4" fontId="64" fillId="104" borderId="0" applyNumberFormat="0" applyProtection="0">
      <alignment horizontal="left" vertical="center" indent="1"/>
    </xf>
    <xf numFmtId="4" fontId="64" fillId="152" borderId="0" applyNumberFormat="0" applyProtection="0">
      <alignment horizontal="left" vertical="center" indent="1"/>
    </xf>
    <xf numFmtId="4" fontId="64" fillId="152" borderId="0" applyNumberFormat="0" applyProtection="0">
      <alignment horizontal="left" vertical="center" indent="1"/>
    </xf>
    <xf numFmtId="4" fontId="64" fillId="93" borderId="0" applyNumberFormat="0" applyProtection="0">
      <alignment horizontal="left" vertical="center" indent="1"/>
    </xf>
    <xf numFmtId="4" fontId="64" fillId="93" borderId="0" applyNumberFormat="0" applyProtection="0">
      <alignment horizontal="left" vertical="center" indent="1"/>
    </xf>
    <xf numFmtId="4" fontId="64" fillId="93" borderId="0" applyNumberFormat="0" applyProtection="0">
      <alignment horizontal="left" vertical="center" indent="1"/>
    </xf>
    <xf numFmtId="0" fontId="12" fillId="105" borderId="73" applyNumberFormat="0" applyProtection="0">
      <alignment horizontal="left" vertical="center" indent="1"/>
    </xf>
    <xf numFmtId="0" fontId="12" fillId="105" borderId="73" applyNumberFormat="0" applyProtection="0">
      <alignment horizontal="left" vertical="center" indent="1"/>
    </xf>
    <xf numFmtId="0" fontId="12" fillId="105" borderId="73" applyNumberFormat="0" applyProtection="0">
      <alignment horizontal="left" vertical="center" indent="1"/>
    </xf>
    <xf numFmtId="0" fontId="12" fillId="105" borderId="73" applyNumberFormat="0" applyProtection="0">
      <alignment horizontal="left" vertical="center" indent="1"/>
    </xf>
    <xf numFmtId="0" fontId="12" fillId="105" borderId="73" applyNumberFormat="0" applyProtection="0">
      <alignment horizontal="left" vertical="top" indent="1"/>
    </xf>
    <xf numFmtId="0" fontId="208" fillId="105" borderId="73" applyNumberFormat="0" applyProtection="0">
      <alignment horizontal="left" vertical="top" indent="1"/>
    </xf>
    <xf numFmtId="0" fontId="12" fillId="105" borderId="73" applyNumberFormat="0" applyProtection="0">
      <alignment horizontal="left" vertical="top" indent="1"/>
    </xf>
    <xf numFmtId="0" fontId="12" fillId="105" borderId="73" applyNumberFormat="0" applyProtection="0">
      <alignment horizontal="left" vertical="top" indent="1"/>
    </xf>
    <xf numFmtId="0" fontId="12" fillId="93" borderId="73" applyNumberFormat="0" applyProtection="0">
      <alignment horizontal="left" vertical="center" indent="1"/>
    </xf>
    <xf numFmtId="0" fontId="12" fillId="93" borderId="73" applyNumberFormat="0" applyProtection="0">
      <alignment horizontal="left" vertical="center" indent="1"/>
    </xf>
    <xf numFmtId="0" fontId="12" fillId="93" borderId="73" applyNumberFormat="0" applyProtection="0">
      <alignment horizontal="left" vertical="center" indent="1"/>
    </xf>
    <xf numFmtId="0" fontId="12" fillId="93" borderId="73" applyNumberFormat="0" applyProtection="0">
      <alignment horizontal="left" vertical="center" indent="1"/>
    </xf>
    <xf numFmtId="0" fontId="12" fillId="93" borderId="73" applyNumberFormat="0" applyProtection="0">
      <alignment horizontal="left" vertical="top" indent="1"/>
    </xf>
    <xf numFmtId="0" fontId="208" fillId="93" borderId="73" applyNumberFormat="0" applyProtection="0">
      <alignment horizontal="left" vertical="top" indent="1"/>
    </xf>
    <xf numFmtId="0" fontId="12" fillId="93" borderId="73" applyNumberFormat="0" applyProtection="0">
      <alignment horizontal="left" vertical="top" indent="1"/>
    </xf>
    <xf numFmtId="0" fontId="12" fillId="93" borderId="73" applyNumberFormat="0" applyProtection="0">
      <alignment horizontal="left" vertical="top" indent="1"/>
    </xf>
    <xf numFmtId="0" fontId="12" fillId="106" borderId="73" applyNumberFormat="0" applyProtection="0">
      <alignment horizontal="left" vertical="center" indent="1"/>
    </xf>
    <xf numFmtId="0" fontId="12" fillId="106" borderId="73" applyNumberFormat="0" applyProtection="0">
      <alignment horizontal="left" vertical="center" indent="1"/>
    </xf>
    <xf numFmtId="0" fontId="12" fillId="106" borderId="73" applyNumberFormat="0" applyProtection="0">
      <alignment horizontal="left" vertical="center" indent="1"/>
    </xf>
    <xf numFmtId="0" fontId="12" fillId="106" borderId="73" applyNumberFormat="0" applyProtection="0">
      <alignment horizontal="left" vertical="center" indent="1"/>
    </xf>
    <xf numFmtId="0" fontId="12" fillId="106" borderId="73" applyNumberFormat="0" applyProtection="0">
      <alignment horizontal="left" vertical="top" indent="1"/>
    </xf>
    <xf numFmtId="0" fontId="208" fillId="106" borderId="73" applyNumberFormat="0" applyProtection="0">
      <alignment horizontal="left" vertical="top" indent="1"/>
    </xf>
    <xf numFmtId="0" fontId="12" fillId="106" borderId="73" applyNumberFormat="0" applyProtection="0">
      <alignment horizontal="left" vertical="top" indent="1"/>
    </xf>
    <xf numFmtId="0" fontId="12" fillId="106" borderId="73" applyNumberFormat="0" applyProtection="0">
      <alignment horizontal="left" vertical="top" indent="1"/>
    </xf>
    <xf numFmtId="0" fontId="12" fillId="104" borderId="73" applyNumberFormat="0" applyProtection="0">
      <alignment horizontal="left" vertical="center" indent="1"/>
    </xf>
    <xf numFmtId="0" fontId="12" fillId="104" borderId="73" applyNumberFormat="0" applyProtection="0">
      <alignment horizontal="left" vertical="center" indent="1"/>
    </xf>
    <xf numFmtId="0" fontId="12" fillId="104" borderId="73" applyNumberFormat="0" applyProtection="0">
      <alignment horizontal="left" vertical="center" indent="1"/>
    </xf>
    <xf numFmtId="0" fontId="12" fillId="104" borderId="73" applyNumberFormat="0" applyProtection="0">
      <alignment horizontal="left" vertical="center" indent="1"/>
    </xf>
    <xf numFmtId="0" fontId="12" fillId="104" borderId="73" applyNumberFormat="0" applyProtection="0">
      <alignment horizontal="left" vertical="top" indent="1"/>
    </xf>
    <xf numFmtId="0" fontId="208" fillId="104" borderId="73" applyNumberFormat="0" applyProtection="0">
      <alignment horizontal="left" vertical="top" indent="1"/>
    </xf>
    <xf numFmtId="0" fontId="12" fillId="104" borderId="73" applyNumberFormat="0" applyProtection="0">
      <alignment horizontal="left" vertical="top" indent="1"/>
    </xf>
    <xf numFmtId="0" fontId="12" fillId="104" borderId="73" applyNumberFormat="0" applyProtection="0">
      <alignment horizontal="left" vertical="top" indent="1"/>
    </xf>
    <xf numFmtId="0" fontId="12" fillId="107" borderId="2" applyNumberFormat="0">
      <protection locked="0"/>
    </xf>
    <xf numFmtId="0" fontId="208" fillId="107" borderId="90" applyNumberFormat="0">
      <protection locked="0"/>
    </xf>
    <xf numFmtId="0" fontId="12" fillId="107" borderId="2" applyNumberFormat="0">
      <protection locked="0"/>
    </xf>
    <xf numFmtId="0" fontId="12" fillId="107" borderId="2" applyNumberFormat="0">
      <protection locked="0"/>
    </xf>
    <xf numFmtId="4" fontId="64" fillId="108" borderId="73" applyNumberFormat="0" applyProtection="0">
      <alignment vertical="center"/>
    </xf>
    <xf numFmtId="4" fontId="53" fillId="160" borderId="73" applyNumberFormat="0" applyProtection="0">
      <alignment vertical="center"/>
    </xf>
    <xf numFmtId="4" fontId="53" fillId="160" borderId="73" applyNumberFormat="0" applyProtection="0">
      <alignment vertical="center"/>
    </xf>
    <xf numFmtId="4" fontId="64" fillId="108" borderId="73" applyNumberFormat="0" applyProtection="0">
      <alignment vertical="center"/>
    </xf>
    <xf numFmtId="4" fontId="189" fillId="108" borderId="73" applyNumberFormat="0" applyProtection="0">
      <alignment vertical="center"/>
    </xf>
    <xf numFmtId="4" fontId="232" fillId="160" borderId="73" applyNumberFormat="0" applyProtection="0">
      <alignment vertical="center"/>
    </xf>
    <xf numFmtId="4" fontId="232" fillId="160" borderId="73" applyNumberFormat="0" applyProtection="0">
      <alignment vertical="center"/>
    </xf>
    <xf numFmtId="4" fontId="189" fillId="108" borderId="73" applyNumberFormat="0" applyProtection="0">
      <alignment vertical="center"/>
    </xf>
    <xf numFmtId="4" fontId="64" fillId="108" borderId="73" applyNumberFormat="0" applyProtection="0">
      <alignment horizontal="left" vertical="center" indent="1"/>
    </xf>
    <xf numFmtId="4" fontId="56" fillId="120" borderId="95" applyNumberFormat="0" applyProtection="0">
      <alignment horizontal="left" vertical="center" indent="1"/>
    </xf>
    <xf numFmtId="4" fontId="56" fillId="120" borderId="95" applyNumberFormat="0" applyProtection="0">
      <alignment horizontal="left" vertical="center" indent="1"/>
    </xf>
    <xf numFmtId="4" fontId="64" fillId="108" borderId="73" applyNumberFormat="0" applyProtection="0">
      <alignment horizontal="left" vertical="center" indent="1"/>
    </xf>
    <xf numFmtId="0" fontId="64" fillId="108" borderId="73" applyNumberFormat="0" applyProtection="0">
      <alignment horizontal="left" vertical="top" indent="1"/>
    </xf>
    <xf numFmtId="4" fontId="64" fillId="104" borderId="73" applyNumberFormat="0" applyProtection="0">
      <alignment horizontal="right" vertical="center"/>
    </xf>
    <xf numFmtId="4" fontId="53" fillId="160" borderId="73" applyNumberFormat="0" applyProtection="0">
      <alignment horizontal="right" vertical="center"/>
    </xf>
    <xf numFmtId="4" fontId="53" fillId="160" borderId="73" applyNumberFormat="0" applyProtection="0">
      <alignment horizontal="right" vertical="center"/>
    </xf>
    <xf numFmtId="4" fontId="64" fillId="104" borderId="73" applyNumberFormat="0" applyProtection="0">
      <alignment horizontal="right" vertical="center"/>
    </xf>
    <xf numFmtId="4" fontId="64" fillId="104" borderId="73" applyNumberFormat="0" applyProtection="0">
      <alignment horizontal="right" vertical="center"/>
    </xf>
    <xf numFmtId="4" fontId="208" fillId="0" borderId="85" applyNumberFormat="0" applyProtection="0">
      <alignment horizontal="right" vertical="center"/>
    </xf>
    <xf numFmtId="4" fontId="189" fillId="104" borderId="73" applyNumberFormat="0" applyProtection="0">
      <alignment horizontal="right" vertical="center"/>
    </xf>
    <xf numFmtId="4" fontId="232" fillId="160" borderId="73" applyNumberFormat="0" applyProtection="0">
      <alignment horizontal="right" vertical="center"/>
    </xf>
    <xf numFmtId="4" fontId="232" fillId="160" borderId="73" applyNumberFormat="0" applyProtection="0">
      <alignment horizontal="right" vertical="center"/>
    </xf>
    <xf numFmtId="4" fontId="189" fillId="104" borderId="73" applyNumberFormat="0" applyProtection="0">
      <alignment horizontal="right" vertical="center"/>
    </xf>
    <xf numFmtId="4" fontId="208" fillId="123" borderId="85" applyNumberFormat="0" applyProtection="0">
      <alignment horizontal="left" vertical="center" indent="1"/>
    </xf>
    <xf numFmtId="4" fontId="208" fillId="123" borderId="85" applyNumberFormat="0" applyProtection="0">
      <alignment horizontal="left" vertical="center" indent="1"/>
    </xf>
    <xf numFmtId="4" fontId="56" fillId="120" borderId="73" applyNumberFormat="0" applyProtection="0">
      <alignment horizontal="left" vertical="center" indent="1"/>
    </xf>
    <xf numFmtId="4" fontId="208" fillId="123" borderId="85" applyNumberFormat="0" applyProtection="0">
      <alignment horizontal="left" vertical="center" indent="1"/>
    </xf>
    <xf numFmtId="4" fontId="208" fillId="123" borderId="85" applyNumberFormat="0" applyProtection="0">
      <alignment horizontal="left" vertical="center" indent="1"/>
    </xf>
    <xf numFmtId="4" fontId="64" fillId="93" borderId="73" applyNumberFormat="0" applyProtection="0">
      <alignment horizontal="left" vertical="center" indent="1"/>
    </xf>
    <xf numFmtId="4" fontId="56" fillId="120" borderId="73" applyNumberFormat="0" applyProtection="0">
      <alignment horizontal="left" vertical="center" indent="1"/>
    </xf>
    <xf numFmtId="4" fontId="64" fillId="93" borderId="73" applyNumberFormat="0" applyProtection="0">
      <alignment horizontal="left" vertical="center" indent="1"/>
    </xf>
    <xf numFmtId="0" fontId="64" fillId="93" borderId="73" applyNumberFormat="0" applyProtection="0">
      <alignment horizontal="left" vertical="top" indent="1"/>
    </xf>
    <xf numFmtId="4" fontId="190" fillId="109" borderId="0" applyNumberFormat="0" applyProtection="0">
      <alignment horizontal="left" vertical="center" indent="1"/>
    </xf>
    <xf numFmtId="4" fontId="190" fillId="121" borderId="95" applyNumberFormat="0" applyProtection="0">
      <alignment horizontal="left" vertical="center" indent="1"/>
    </xf>
    <xf numFmtId="4" fontId="190" fillId="121" borderId="95" applyNumberFormat="0" applyProtection="0">
      <alignment horizontal="left" vertical="center" indent="1"/>
    </xf>
    <xf numFmtId="4" fontId="190" fillId="109" borderId="0" applyNumberFormat="0" applyProtection="0">
      <alignment horizontal="left" vertical="center" indent="1"/>
    </xf>
    <xf numFmtId="0" fontId="208" fillId="140" borderId="2"/>
    <xf numFmtId="0" fontId="208" fillId="140" borderId="2"/>
    <xf numFmtId="4" fontId="191" fillId="104" borderId="73" applyNumberFormat="0" applyProtection="0">
      <alignment horizontal="right" vertical="center"/>
    </xf>
    <xf numFmtId="4" fontId="233" fillId="160" borderId="73" applyNumberFormat="0" applyProtection="0">
      <alignment horizontal="right" vertical="center"/>
    </xf>
    <xf numFmtId="4" fontId="233" fillId="160" borderId="73" applyNumberFormat="0" applyProtection="0">
      <alignment horizontal="right" vertical="center"/>
    </xf>
    <xf numFmtId="4" fontId="191" fillId="104" borderId="73" applyNumberFormat="0" applyProtection="0">
      <alignment horizontal="right" vertical="center"/>
    </xf>
    <xf numFmtId="0" fontId="12" fillId="161"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0" fontId="12" fillId="0" borderId="0"/>
    <xf numFmtId="0" fontId="12" fillId="0" borderId="0"/>
    <xf numFmtId="0" fontId="12" fillId="0" borderId="0" applyFont="0" applyFill="0" applyBorder="0" applyAlignment="0" applyProtection="0"/>
    <xf numFmtId="0" fontId="12" fillId="0" borderId="0"/>
    <xf numFmtId="0" fontId="12" fillId="0" borderId="0" applyFont="0" applyFill="0" applyBorder="0" applyAlignment="0" applyProtection="0"/>
    <xf numFmtId="37" fontId="28" fillId="0" borderId="19" applyNumberFormat="0"/>
    <xf numFmtId="0" fontId="235" fillId="0" borderId="96" applyNumberFormat="0" applyAlignment="0" applyProtection="0"/>
    <xf numFmtId="0" fontId="192"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204" fontId="28" fillId="0" borderId="26" applyFill="0"/>
    <xf numFmtId="0" fontId="187" fillId="0" borderId="97" applyNumberFormat="0" applyFill="0" applyAlignment="0" applyProtection="0"/>
    <xf numFmtId="0" fontId="187" fillId="0" borderId="97" applyNumberFormat="0" applyFill="0" applyAlignment="0" applyProtection="0"/>
    <xf numFmtId="37" fontId="28" fillId="0" borderId="75" applyNumberFormat="0" applyFill="0"/>
    <xf numFmtId="42" fontId="12" fillId="0" borderId="0" applyFont="0" applyFill="0" applyBorder="0" applyAlignment="0" applyProtection="0"/>
    <xf numFmtId="44" fontId="12" fillId="0" borderId="0" applyFon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12" fillId="108" borderId="0" applyNumberFormat="0" applyFont="0" applyBorder="0" applyAlignment="0" applyProtection="0"/>
    <xf numFmtId="0" fontId="193" fillId="0" borderId="0" applyNumberFormat="0" applyFill="0" applyBorder="0" applyAlignment="0" applyProtection="0"/>
    <xf numFmtId="0" fontId="174" fillId="0" borderId="65" applyNumberFormat="0" applyFill="0" applyAlignment="0" applyProtection="0"/>
    <xf numFmtId="0" fontId="175" fillId="0" borderId="66" applyNumberFormat="0" applyFill="0" applyAlignment="0" applyProtection="0"/>
    <xf numFmtId="0" fontId="176" fillId="0" borderId="67" applyNumberFormat="0" applyFill="0" applyAlignment="0" applyProtection="0"/>
    <xf numFmtId="0" fontId="176" fillId="0" borderId="0" applyNumberFormat="0" applyFill="0" applyBorder="0" applyAlignment="0" applyProtection="0"/>
    <xf numFmtId="0" fontId="177" fillId="49" borderId="0" applyNumberFormat="0" applyBorder="0" applyAlignment="0" applyProtection="0"/>
    <xf numFmtId="0" fontId="178" fillId="50" borderId="0" applyNumberFormat="0" applyBorder="0" applyAlignment="0" applyProtection="0"/>
    <xf numFmtId="0" fontId="194" fillId="31" borderId="0" applyNumberFormat="0" applyBorder="0" applyAlignment="0" applyProtection="0"/>
    <xf numFmtId="0" fontId="155" fillId="46" borderId="64" applyNumberFormat="0" applyAlignment="0" applyProtection="0"/>
    <xf numFmtId="0" fontId="179" fillId="51" borderId="68" applyNumberFormat="0" applyAlignment="0" applyProtection="0"/>
    <xf numFmtId="0" fontId="180" fillId="51" borderId="64" applyNumberFormat="0" applyAlignment="0" applyProtection="0"/>
    <xf numFmtId="0" fontId="181" fillId="0" borderId="69" applyNumberFormat="0" applyFill="0" applyAlignment="0" applyProtection="0"/>
    <xf numFmtId="0" fontId="182" fillId="52" borderId="70" applyNumberFormat="0" applyAlignment="0" applyProtection="0"/>
    <xf numFmtId="0" fontId="45" fillId="0" borderId="0" applyNumberFormat="0" applyFill="0" applyBorder="0" applyAlignment="0" applyProtection="0"/>
    <xf numFmtId="0" fontId="8" fillId="53" borderId="71" applyNumberFormat="0" applyFont="0" applyAlignment="0" applyProtection="0"/>
    <xf numFmtId="0" fontId="183" fillId="0" borderId="0" applyNumberFormat="0" applyFill="0" applyBorder="0" applyAlignment="0" applyProtection="0"/>
    <xf numFmtId="0" fontId="39" fillId="0" borderId="72" applyNumberFormat="0" applyFill="0" applyAlignment="0" applyProtection="0"/>
    <xf numFmtId="0" fontId="184" fillId="54"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184" fillId="57" borderId="0" applyNumberFormat="0" applyBorder="0" applyAlignment="0" applyProtection="0"/>
    <xf numFmtId="0" fontId="184" fillId="58"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184" fillId="61" borderId="0" applyNumberFormat="0" applyBorder="0" applyAlignment="0" applyProtection="0"/>
    <xf numFmtId="0" fontId="184" fillId="62" borderId="0" applyNumberFormat="0" applyBorder="0" applyAlignment="0" applyProtection="0"/>
    <xf numFmtId="0" fontId="8" fillId="63" borderId="0" applyNumberFormat="0" applyBorder="0" applyAlignment="0" applyProtection="0"/>
    <xf numFmtId="0" fontId="8" fillId="64" borderId="0" applyNumberFormat="0" applyBorder="0" applyAlignment="0" applyProtection="0"/>
    <xf numFmtId="0" fontId="184" fillId="65" borderId="0" applyNumberFormat="0" applyBorder="0" applyAlignment="0" applyProtection="0"/>
    <xf numFmtId="0" fontId="184" fillId="66" borderId="0" applyNumberFormat="0" applyBorder="0" applyAlignment="0" applyProtection="0"/>
    <xf numFmtId="0" fontId="8" fillId="67" borderId="0" applyNumberFormat="0" applyBorder="0" applyAlignment="0" applyProtection="0"/>
    <xf numFmtId="0" fontId="8" fillId="68" borderId="0" applyNumberFormat="0" applyBorder="0" applyAlignment="0" applyProtection="0"/>
    <xf numFmtId="0" fontId="184" fillId="69" borderId="0" applyNumberFormat="0" applyBorder="0" applyAlignment="0" applyProtection="0"/>
    <xf numFmtId="0" fontId="184" fillId="70" borderId="0" applyNumberFormat="0" applyBorder="0" applyAlignment="0" applyProtection="0"/>
    <xf numFmtId="0" fontId="8" fillId="71" borderId="0" applyNumberFormat="0" applyBorder="0" applyAlignment="0" applyProtection="0"/>
    <xf numFmtId="0" fontId="8" fillId="72" borderId="0" applyNumberFormat="0" applyBorder="0" applyAlignment="0" applyProtection="0"/>
    <xf numFmtId="0" fontId="184" fillId="73" borderId="0" applyNumberFormat="0" applyBorder="0" applyAlignment="0" applyProtection="0"/>
    <xf numFmtId="0" fontId="184" fillId="74" borderId="0" applyNumberFormat="0" applyBorder="0" applyAlignment="0" applyProtection="0"/>
    <xf numFmtId="0" fontId="8" fillId="75" borderId="0" applyNumberFormat="0" applyBorder="0" applyAlignment="0" applyProtection="0"/>
    <xf numFmtId="0" fontId="8" fillId="76" borderId="0" applyNumberFormat="0" applyBorder="0" applyAlignment="0" applyProtection="0"/>
    <xf numFmtId="0" fontId="184" fillId="77" borderId="0" applyNumberFormat="0" applyBorder="0" applyAlignment="0" applyProtection="0"/>
    <xf numFmtId="0" fontId="208" fillId="124" borderId="0"/>
    <xf numFmtId="4" fontId="208" fillId="92" borderId="85" applyNumberFormat="0" applyProtection="0">
      <alignment vertical="center"/>
    </xf>
    <xf numFmtId="4" fontId="208" fillId="39" borderId="85" applyNumberFormat="0" applyProtection="0">
      <alignment horizontal="left" vertical="center" indent="1"/>
    </xf>
    <xf numFmtId="4" fontId="208" fillId="123" borderId="85" applyNumberFormat="0" applyProtection="0">
      <alignment horizontal="left" vertical="center" indent="1"/>
    </xf>
    <xf numFmtId="4" fontId="208" fillId="94" borderId="85" applyNumberFormat="0" applyProtection="0">
      <alignment horizontal="right" vertical="center"/>
    </xf>
    <xf numFmtId="4" fontId="208" fillId="138" borderId="85" applyNumberFormat="0" applyProtection="0">
      <alignment horizontal="right" vertical="center"/>
    </xf>
    <xf numFmtId="4" fontId="208" fillId="96" borderId="89" applyNumberFormat="0" applyProtection="0">
      <alignment horizontal="right" vertical="center"/>
    </xf>
    <xf numFmtId="4" fontId="208" fillId="97" borderId="85" applyNumberFormat="0" applyProtection="0">
      <alignment horizontal="right" vertical="center"/>
    </xf>
    <xf numFmtId="4" fontId="208" fillId="98" borderId="85" applyNumberFormat="0" applyProtection="0">
      <alignment horizontal="right" vertical="center"/>
    </xf>
    <xf numFmtId="4" fontId="208" fillId="99" borderId="85" applyNumberFormat="0" applyProtection="0">
      <alignment horizontal="right" vertical="center"/>
    </xf>
    <xf numFmtId="4" fontId="208" fillId="100" borderId="85" applyNumberFormat="0" applyProtection="0">
      <alignment horizontal="right" vertical="center"/>
    </xf>
    <xf numFmtId="4" fontId="208" fillId="101" borderId="85" applyNumberFormat="0" applyProtection="0">
      <alignment horizontal="right" vertical="center"/>
    </xf>
    <xf numFmtId="4" fontId="208" fillId="102" borderId="85" applyNumberFormat="0" applyProtection="0">
      <alignment horizontal="right" vertical="center"/>
    </xf>
    <xf numFmtId="4" fontId="208" fillId="103" borderId="89" applyNumberFormat="0" applyProtection="0">
      <alignment horizontal="left" vertical="center" indent="1"/>
    </xf>
    <xf numFmtId="4" fontId="208" fillId="93" borderId="85" applyNumberFormat="0" applyProtection="0">
      <alignment horizontal="right" vertical="center"/>
    </xf>
    <xf numFmtId="4" fontId="208" fillId="104" borderId="89" applyNumberFormat="0" applyProtection="0">
      <alignment horizontal="left" vertical="center" indent="1"/>
    </xf>
    <xf numFmtId="4" fontId="208" fillId="93" borderId="89" applyNumberFormat="0" applyProtection="0">
      <alignment horizontal="left" vertical="center" indent="1"/>
    </xf>
    <xf numFmtId="0" fontId="208" fillId="111" borderId="85" applyNumberFormat="0" applyProtection="0">
      <alignment horizontal="left" vertical="center" indent="1"/>
    </xf>
    <xf numFmtId="0" fontId="208" fillId="139" borderId="85" applyNumberFormat="0" applyProtection="0">
      <alignment horizontal="left" vertical="center" indent="1"/>
    </xf>
    <xf numFmtId="0" fontId="208" fillId="106" borderId="85" applyNumberFormat="0" applyProtection="0">
      <alignment horizontal="left" vertical="center" indent="1"/>
    </xf>
    <xf numFmtId="0" fontId="208" fillId="104" borderId="85" applyNumberFormat="0" applyProtection="0">
      <alignment horizontal="left" vertical="center" indent="1"/>
    </xf>
    <xf numFmtId="4" fontId="208" fillId="0" borderId="85" applyNumberFormat="0" applyProtection="0">
      <alignment horizontal="right" vertical="center"/>
    </xf>
    <xf numFmtId="0" fontId="208" fillId="140" borderId="2"/>
    <xf numFmtId="0" fontId="208" fillId="124"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 fontId="64" fillId="93" borderId="73" applyNumberFormat="0" applyProtection="0">
      <alignment horizontal="left" vertical="center" indent="1"/>
    </xf>
    <xf numFmtId="0" fontId="12" fillId="0" borderId="0"/>
    <xf numFmtId="0" fontId="12" fillId="0" borderId="0"/>
    <xf numFmtId="0" fontId="12" fillId="0" borderId="0"/>
    <xf numFmtId="0" fontId="8" fillId="53" borderId="71" applyNumberFormat="0" applyFont="0" applyAlignment="0" applyProtection="0"/>
    <xf numFmtId="0" fontId="184" fillId="54"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184" fillId="58"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184" fillId="62" borderId="0" applyNumberFormat="0" applyBorder="0" applyAlignment="0" applyProtection="0"/>
    <xf numFmtId="0" fontId="8" fillId="63" borderId="0" applyNumberFormat="0" applyBorder="0" applyAlignment="0" applyProtection="0"/>
    <xf numFmtId="0" fontId="8" fillId="64" borderId="0" applyNumberFormat="0" applyBorder="0" applyAlignment="0" applyProtection="0"/>
    <xf numFmtId="0" fontId="184" fillId="66" borderId="0" applyNumberFormat="0" applyBorder="0" applyAlignment="0" applyProtection="0"/>
    <xf numFmtId="0" fontId="8" fillId="67" borderId="0" applyNumberFormat="0" applyBorder="0" applyAlignment="0" applyProtection="0"/>
    <xf numFmtId="0" fontId="8" fillId="68" borderId="0" applyNumberFormat="0" applyBorder="0" applyAlignment="0" applyProtection="0"/>
    <xf numFmtId="0" fontId="184" fillId="70" borderId="0" applyNumberFormat="0" applyBorder="0" applyAlignment="0" applyProtection="0"/>
    <xf numFmtId="0" fontId="8" fillId="71" borderId="0" applyNumberFormat="0" applyBorder="0" applyAlignment="0" applyProtection="0"/>
    <xf numFmtId="0" fontId="8" fillId="72" borderId="0" applyNumberFormat="0" applyBorder="0" applyAlignment="0" applyProtection="0"/>
    <xf numFmtId="0" fontId="184" fillId="74" borderId="0" applyNumberFormat="0" applyBorder="0" applyAlignment="0" applyProtection="0"/>
    <xf numFmtId="0" fontId="8" fillId="75" borderId="0" applyNumberFormat="0" applyBorder="0" applyAlignment="0" applyProtection="0"/>
    <xf numFmtId="0" fontId="8" fillId="76" borderId="0" applyNumberFormat="0" applyBorder="0" applyAlignment="0" applyProtection="0"/>
    <xf numFmtId="0" fontId="184" fillId="54" borderId="0" applyNumberFormat="0" applyBorder="0" applyAlignment="0" applyProtection="0"/>
    <xf numFmtId="0" fontId="184" fillId="58" borderId="0" applyNumberFormat="0" applyBorder="0" applyAlignment="0" applyProtection="0"/>
    <xf numFmtId="0" fontId="184" fillId="62" borderId="0" applyNumberFormat="0" applyBorder="0" applyAlignment="0" applyProtection="0"/>
    <xf numFmtId="0" fontId="184" fillId="66" borderId="0" applyNumberFormat="0" applyBorder="0" applyAlignment="0" applyProtection="0"/>
    <xf numFmtId="0" fontId="184" fillId="70" borderId="0" applyNumberFormat="0" applyBorder="0" applyAlignment="0" applyProtection="0"/>
    <xf numFmtId="0" fontId="184" fillId="74"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0" fillId="92" borderId="73" applyNumberFormat="0" applyProtection="0">
      <alignment horizontal="left" vertical="top" indent="1"/>
    </xf>
    <xf numFmtId="4" fontId="208" fillId="123" borderId="85" applyNumberFormat="0" applyProtection="0">
      <alignment horizontal="left" vertical="center" indent="1"/>
    </xf>
    <xf numFmtId="4" fontId="191" fillId="104" borderId="73" applyNumberFormat="0" applyProtection="0">
      <alignment horizontal="right" vertical="center"/>
    </xf>
    <xf numFmtId="0" fontId="8" fillId="0" borderId="0"/>
    <xf numFmtId="4" fontId="12" fillId="105" borderId="89" applyNumberFormat="0" applyProtection="0">
      <alignment horizontal="left" vertical="center" indent="1"/>
    </xf>
    <xf numFmtId="4" fontId="12" fillId="105" borderId="89" applyNumberFormat="0" applyProtection="0">
      <alignment horizontal="left" vertical="center" indent="1"/>
    </xf>
    <xf numFmtId="0" fontId="184" fillId="54" borderId="0" applyNumberFormat="0" applyBorder="0" applyAlignment="0" applyProtection="0"/>
    <xf numFmtId="0" fontId="184" fillId="58" borderId="0" applyNumberFormat="0" applyBorder="0" applyAlignment="0" applyProtection="0"/>
    <xf numFmtId="0" fontId="184" fillId="62" borderId="0" applyNumberFormat="0" applyBorder="0" applyAlignment="0" applyProtection="0"/>
    <xf numFmtId="0" fontId="184" fillId="66" borderId="0" applyNumberFormat="0" applyBorder="0" applyAlignment="0" applyProtection="0"/>
    <xf numFmtId="0" fontId="184" fillId="70" borderId="0" applyNumberFormat="0" applyBorder="0" applyAlignment="0" applyProtection="0"/>
    <xf numFmtId="0" fontId="184" fillId="70" borderId="0" applyNumberFormat="0" applyBorder="0" applyAlignment="0" applyProtection="0"/>
    <xf numFmtId="0" fontId="184" fillId="74" borderId="0" applyNumberFormat="0" applyBorder="0" applyAlignment="0" applyProtection="0"/>
    <xf numFmtId="0" fontId="184" fillId="62" borderId="0" applyNumberFormat="0" applyBorder="0" applyAlignment="0" applyProtection="0"/>
    <xf numFmtId="0" fontId="184" fillId="66" borderId="0" applyNumberFormat="0" applyBorder="0" applyAlignment="0" applyProtection="0"/>
    <xf numFmtId="0" fontId="184" fillId="74" borderId="0" applyNumberFormat="0" applyBorder="0" applyAlignment="0" applyProtection="0"/>
    <xf numFmtId="0" fontId="184" fillId="54" borderId="0" applyNumberFormat="0" applyBorder="0" applyAlignment="0" applyProtection="0"/>
    <xf numFmtId="0" fontId="184" fillId="70" borderId="0" applyNumberFormat="0" applyBorder="0" applyAlignment="0" applyProtection="0"/>
    <xf numFmtId="0" fontId="184" fillId="58" borderId="0" applyNumberFormat="0" applyBorder="0" applyAlignment="0" applyProtection="0"/>
    <xf numFmtId="0" fontId="184" fillId="70" borderId="0" applyNumberFormat="0" applyBorder="0" applyAlignment="0" applyProtection="0"/>
    <xf numFmtId="0" fontId="184" fillId="66" borderId="0" applyNumberFormat="0" applyBorder="0" applyAlignment="0" applyProtection="0"/>
    <xf numFmtId="0" fontId="184" fillId="58" borderId="0" applyNumberFormat="0" applyBorder="0" applyAlignment="0" applyProtection="0"/>
    <xf numFmtId="0" fontId="184" fillId="54" borderId="0" applyNumberFormat="0" applyBorder="0" applyAlignment="0" applyProtection="0"/>
    <xf numFmtId="0" fontId="184" fillId="74" borderId="0" applyNumberFormat="0" applyBorder="0" applyAlignment="0" applyProtection="0"/>
    <xf numFmtId="0" fontId="184" fillId="62" borderId="0" applyNumberFormat="0" applyBorder="0" applyAlignment="0" applyProtection="0"/>
    <xf numFmtId="0" fontId="184" fillId="62" borderId="0" applyNumberFormat="0" applyBorder="0" applyAlignment="0" applyProtection="0"/>
    <xf numFmtId="0" fontId="184" fillId="66" borderId="0" applyNumberFormat="0" applyBorder="0" applyAlignment="0" applyProtection="0"/>
    <xf numFmtId="0" fontId="184" fillId="54" borderId="0" applyNumberFormat="0" applyBorder="0" applyAlignment="0" applyProtection="0"/>
    <xf numFmtId="0" fontId="184" fillId="74" borderId="0" applyNumberFormat="0" applyBorder="0" applyAlignment="0" applyProtection="0"/>
    <xf numFmtId="0" fontId="184" fillId="74" borderId="0" applyNumberFormat="0" applyBorder="0" applyAlignment="0" applyProtection="0"/>
    <xf numFmtId="0" fontId="184" fillId="62" borderId="0" applyNumberFormat="0" applyBorder="0" applyAlignment="0" applyProtection="0"/>
    <xf numFmtId="0" fontId="184" fillId="74" borderId="0" applyNumberFormat="0" applyBorder="0" applyAlignment="0" applyProtection="0"/>
    <xf numFmtId="0" fontId="184" fillId="54" borderId="0" applyNumberFormat="0" applyBorder="0" applyAlignment="0" applyProtection="0"/>
    <xf numFmtId="0" fontId="184" fillId="66" borderId="0" applyNumberFormat="0" applyBorder="0" applyAlignment="0" applyProtection="0"/>
    <xf numFmtId="0" fontId="184" fillId="70" borderId="0" applyNumberFormat="0" applyBorder="0" applyAlignment="0" applyProtection="0"/>
    <xf numFmtId="0" fontId="184" fillId="54" borderId="0" applyNumberFormat="0" applyBorder="0" applyAlignment="0" applyProtection="0"/>
    <xf numFmtId="0" fontId="184" fillId="62" borderId="0" applyNumberFormat="0" applyBorder="0" applyAlignment="0" applyProtection="0"/>
    <xf numFmtId="0" fontId="184" fillId="74" borderId="0" applyNumberFormat="0" applyBorder="0" applyAlignment="0" applyProtection="0"/>
    <xf numFmtId="0" fontId="184" fillId="66" borderId="0" applyNumberFormat="0" applyBorder="0" applyAlignment="0" applyProtection="0"/>
    <xf numFmtId="0" fontId="184" fillId="62" borderId="0" applyNumberFormat="0" applyBorder="0" applyAlignment="0" applyProtection="0"/>
    <xf numFmtId="0" fontId="184" fillId="58" borderId="0" applyNumberFormat="0" applyBorder="0" applyAlignment="0" applyProtection="0"/>
    <xf numFmtId="0" fontId="184" fillId="54" borderId="0" applyNumberFormat="0" applyBorder="0" applyAlignment="0" applyProtection="0"/>
    <xf numFmtId="0" fontId="184" fillId="70" borderId="0" applyNumberFormat="0" applyBorder="0" applyAlignment="0" applyProtection="0"/>
    <xf numFmtId="0" fontId="184" fillId="58" borderId="0" applyNumberFormat="0" applyBorder="0" applyAlignment="0" applyProtection="0"/>
    <xf numFmtId="0" fontId="184" fillId="58" borderId="0" applyNumberFormat="0" applyBorder="0" applyAlignment="0" applyProtection="0"/>
    <xf numFmtId="0" fontId="184" fillId="66" borderId="0" applyNumberFormat="0" applyBorder="0" applyAlignment="0" applyProtection="0"/>
    <xf numFmtId="0" fontId="184" fillId="58" borderId="0" applyNumberFormat="0" applyBorder="0" applyAlignment="0" applyProtection="0"/>
    <xf numFmtId="0" fontId="184" fillId="70" borderId="0" applyNumberFormat="0" applyBorder="0" applyAlignment="0" applyProtection="0"/>
    <xf numFmtId="0" fontId="186" fillId="114" borderId="0" applyNumberFormat="0" applyBorder="0" applyAlignment="0" applyProtection="0"/>
    <xf numFmtId="0" fontId="186" fillId="116" borderId="0" applyNumberFormat="0" applyBorder="0" applyAlignment="0" applyProtection="0"/>
    <xf numFmtId="0" fontId="186" fillId="113" borderId="0" applyNumberFormat="0" applyBorder="0" applyAlignment="0" applyProtection="0"/>
    <xf numFmtId="0" fontId="186" fillId="83" borderId="0" applyNumberFormat="0" applyBorder="0" applyAlignment="0" applyProtection="0"/>
    <xf numFmtId="0" fontId="186" fillId="117" borderId="0" applyNumberFormat="0" applyBorder="0" applyAlignment="0" applyProtection="0"/>
    <xf numFmtId="0" fontId="186" fillId="117" borderId="0" applyNumberFormat="0" applyBorder="0" applyAlignment="0" applyProtection="0"/>
    <xf numFmtId="0" fontId="186" fillId="115" borderId="0" applyNumberFormat="0" applyBorder="0" applyAlignment="0" applyProtection="0"/>
    <xf numFmtId="0" fontId="186" fillId="83" borderId="0" applyNumberFormat="0" applyBorder="0" applyAlignment="0" applyProtection="0"/>
    <xf numFmtId="0" fontId="186" fillId="114" borderId="0" applyNumberFormat="0" applyBorder="0" applyAlignment="0" applyProtection="0"/>
    <xf numFmtId="0" fontId="186" fillId="113" borderId="0" applyNumberFormat="0" applyBorder="0" applyAlignment="0" applyProtection="0"/>
    <xf numFmtId="0" fontId="186" fillId="116" borderId="0" applyNumberFormat="0" applyBorder="0" applyAlignment="0" applyProtection="0"/>
    <xf numFmtId="0" fontId="186" fillId="115" borderId="0" applyNumberFormat="0" applyBorder="0" applyAlignment="0" applyProtection="0"/>
    <xf numFmtId="4" fontId="50" fillId="92" borderId="73" applyNumberFormat="0" applyProtection="0">
      <alignment vertical="center"/>
    </xf>
    <xf numFmtId="4" fontId="188" fillId="92" borderId="73" applyNumberFormat="0" applyProtection="0">
      <alignment vertical="center"/>
    </xf>
    <xf numFmtId="4" fontId="50" fillId="92" borderId="73" applyNumberFormat="0" applyProtection="0">
      <alignment horizontal="left" vertical="center" indent="1"/>
    </xf>
    <xf numFmtId="0" fontId="50" fillId="92" borderId="73" applyNumberFormat="0" applyProtection="0">
      <alignment horizontal="left" vertical="top" indent="1"/>
    </xf>
    <xf numFmtId="4" fontId="64" fillId="94" borderId="73" applyNumberFormat="0" applyProtection="0">
      <alignment horizontal="right" vertical="center"/>
    </xf>
    <xf numFmtId="4" fontId="64" fillId="95" borderId="73" applyNumberFormat="0" applyProtection="0">
      <alignment horizontal="right" vertical="center"/>
    </xf>
    <xf numFmtId="4" fontId="64" fillId="96" borderId="73" applyNumberFormat="0" applyProtection="0">
      <alignment horizontal="right" vertical="center"/>
    </xf>
    <xf numFmtId="4" fontId="64" fillId="97" borderId="73" applyNumberFormat="0" applyProtection="0">
      <alignment horizontal="right" vertical="center"/>
    </xf>
    <xf numFmtId="4" fontId="64" fillId="98" borderId="73" applyNumberFormat="0" applyProtection="0">
      <alignment horizontal="right" vertical="center"/>
    </xf>
    <xf numFmtId="4" fontId="64" fillId="99" borderId="73" applyNumberFormat="0" applyProtection="0">
      <alignment horizontal="right" vertical="center"/>
    </xf>
    <xf numFmtId="4" fontId="64" fillId="100" borderId="73" applyNumberFormat="0" applyProtection="0">
      <alignment horizontal="right" vertical="center"/>
    </xf>
    <xf numFmtId="4" fontId="64" fillId="101" borderId="73" applyNumberFormat="0" applyProtection="0">
      <alignment horizontal="right" vertical="center"/>
    </xf>
    <xf numFmtId="4" fontId="64" fillId="102" borderId="73" applyNumberFormat="0" applyProtection="0">
      <alignment horizontal="right" vertical="center"/>
    </xf>
    <xf numFmtId="4" fontId="64" fillId="93" borderId="73" applyNumberFormat="0" applyProtection="0">
      <alignment horizontal="right" vertical="center"/>
    </xf>
    <xf numFmtId="0" fontId="12" fillId="105" borderId="73" applyNumberFormat="0" applyProtection="0">
      <alignment horizontal="left" vertical="center" indent="1"/>
    </xf>
    <xf numFmtId="0" fontId="12" fillId="105" borderId="73" applyNumberFormat="0" applyProtection="0">
      <alignment horizontal="left" vertical="top" indent="1"/>
    </xf>
    <xf numFmtId="0" fontId="12" fillId="93" borderId="73" applyNumberFormat="0" applyProtection="0">
      <alignment horizontal="left" vertical="center" indent="1"/>
    </xf>
    <xf numFmtId="0" fontId="12" fillId="93" borderId="73" applyNumberFormat="0" applyProtection="0">
      <alignment horizontal="left" vertical="top" indent="1"/>
    </xf>
    <xf numFmtId="0" fontId="12" fillId="106" borderId="73" applyNumberFormat="0" applyProtection="0">
      <alignment horizontal="left" vertical="center" indent="1"/>
    </xf>
    <xf numFmtId="0" fontId="12" fillId="106" borderId="73" applyNumberFormat="0" applyProtection="0">
      <alignment horizontal="left" vertical="top" indent="1"/>
    </xf>
    <xf numFmtId="0" fontId="12" fillId="104" borderId="73" applyNumberFormat="0" applyProtection="0">
      <alignment horizontal="left" vertical="center" indent="1"/>
    </xf>
    <xf numFmtId="0" fontId="12" fillId="104" borderId="73" applyNumberFormat="0" applyProtection="0">
      <alignment horizontal="left" vertical="top" indent="1"/>
    </xf>
    <xf numFmtId="4" fontId="64" fillId="108" borderId="73" applyNumberFormat="0" applyProtection="0">
      <alignment vertical="center"/>
    </xf>
    <xf numFmtId="4" fontId="189" fillId="108" borderId="73" applyNumberFormat="0" applyProtection="0">
      <alignment vertical="center"/>
    </xf>
    <xf numFmtId="4" fontId="64" fillId="108" borderId="73" applyNumberFormat="0" applyProtection="0">
      <alignment horizontal="left" vertical="center" indent="1"/>
    </xf>
    <xf numFmtId="0" fontId="64" fillId="108" borderId="73" applyNumberFormat="0" applyProtection="0">
      <alignment horizontal="left" vertical="top" indent="1"/>
    </xf>
    <xf numFmtId="4" fontId="64" fillId="104" borderId="73" applyNumberFormat="0" applyProtection="0">
      <alignment horizontal="right" vertical="center"/>
    </xf>
    <xf numFmtId="4" fontId="189" fillId="104" borderId="73" applyNumberFormat="0" applyProtection="0">
      <alignment horizontal="right" vertical="center"/>
    </xf>
    <xf numFmtId="4" fontId="64" fillId="93" borderId="73" applyNumberFormat="0" applyProtection="0">
      <alignment horizontal="left" vertical="center" indent="1"/>
    </xf>
    <xf numFmtId="0" fontId="64" fillId="93" borderId="73" applyNumberFormat="0" applyProtection="0">
      <alignment horizontal="left" vertical="top" indent="1"/>
    </xf>
    <xf numFmtId="4" fontId="191" fillId="104" borderId="73" applyNumberFormat="0" applyProtection="0">
      <alignment horizontal="right" vertical="center"/>
    </xf>
    <xf numFmtId="0" fontId="17" fillId="0" borderId="0"/>
    <xf numFmtId="0" fontId="17" fillId="0" borderId="0"/>
    <xf numFmtId="0" fontId="196" fillId="118" borderId="76" applyNumberFormat="0" applyAlignment="0" applyProtection="0"/>
    <xf numFmtId="0" fontId="203" fillId="88" borderId="76" applyNumberFormat="0" applyAlignment="0" applyProtection="0"/>
    <xf numFmtId="0" fontId="12" fillId="87" borderId="82" applyNumberFormat="0" applyFont="0" applyAlignment="0" applyProtection="0"/>
    <xf numFmtId="0" fontId="187" fillId="0" borderId="84" applyNumberFormat="0" applyFill="0" applyAlignment="0" applyProtection="0"/>
    <xf numFmtId="4" fontId="208" fillId="123" borderId="85" applyNumberFormat="0" applyProtection="0">
      <alignment horizontal="left" vertical="center" indent="1"/>
    </xf>
    <xf numFmtId="4" fontId="208" fillId="123" borderId="85" applyNumberFormat="0" applyProtection="0">
      <alignment horizontal="left" vertical="center" indent="1"/>
    </xf>
    <xf numFmtId="0" fontId="208" fillId="105" borderId="73" applyNumberFormat="0" applyProtection="0">
      <alignment horizontal="left" vertical="top" indent="1"/>
    </xf>
    <xf numFmtId="0" fontId="208" fillId="93" borderId="73" applyNumberFormat="0" applyProtection="0">
      <alignment horizontal="left" vertical="top" indent="1"/>
    </xf>
    <xf numFmtId="0" fontId="208" fillId="106" borderId="73" applyNumberFormat="0" applyProtection="0">
      <alignment horizontal="left" vertical="top" indent="1"/>
    </xf>
    <xf numFmtId="0" fontId="208" fillId="104" borderId="73" applyNumberFormat="0" applyProtection="0">
      <alignment horizontal="left" vertical="top" indent="1"/>
    </xf>
    <xf numFmtId="4" fontId="208" fillId="0" borderId="85" applyNumberFormat="0" applyProtection="0">
      <alignment horizontal="right" vertical="center"/>
    </xf>
    <xf numFmtId="0" fontId="215" fillId="135" borderId="85" applyNumberFormat="0" applyAlignment="0" applyProtection="0"/>
    <xf numFmtId="0" fontId="203" fillId="88" borderId="85" applyNumberFormat="0" applyAlignment="0" applyProtection="0"/>
    <xf numFmtId="0" fontId="208" fillId="87" borderId="85" applyNumberFormat="0" applyFont="0" applyAlignment="0" applyProtection="0"/>
    <xf numFmtId="4" fontId="208" fillId="92" borderId="85" applyNumberFormat="0" applyProtection="0">
      <alignment vertical="center"/>
    </xf>
    <xf numFmtId="4" fontId="217" fillId="39" borderId="85" applyNumberFormat="0" applyProtection="0">
      <alignment vertical="center"/>
    </xf>
    <xf numFmtId="4" fontId="208" fillId="39" borderId="85" applyNumberFormat="0" applyProtection="0">
      <alignment horizontal="left" vertical="center" indent="1"/>
    </xf>
    <xf numFmtId="0" fontId="211" fillId="92" borderId="73" applyNumberFormat="0" applyProtection="0">
      <alignment horizontal="left" vertical="top" indent="1"/>
    </xf>
    <xf numFmtId="4" fontId="208" fillId="94" borderId="85" applyNumberFormat="0" applyProtection="0">
      <alignment horizontal="right" vertical="center"/>
    </xf>
    <xf numFmtId="4" fontId="208" fillId="138" borderId="85" applyNumberFormat="0" applyProtection="0">
      <alignment horizontal="right" vertical="center"/>
    </xf>
    <xf numFmtId="4" fontId="208" fillId="96" borderId="89" applyNumberFormat="0" applyProtection="0">
      <alignment horizontal="right" vertical="center"/>
    </xf>
    <xf numFmtId="4" fontId="208" fillId="97" borderId="85" applyNumberFormat="0" applyProtection="0">
      <alignment horizontal="right" vertical="center"/>
    </xf>
    <xf numFmtId="4" fontId="208" fillId="98" borderId="85" applyNumberFormat="0" applyProtection="0">
      <alignment horizontal="right" vertical="center"/>
    </xf>
    <xf numFmtId="4" fontId="208" fillId="99" borderId="85" applyNumberFormat="0" applyProtection="0">
      <alignment horizontal="right" vertical="center"/>
    </xf>
    <xf numFmtId="4" fontId="208" fillId="100" borderId="85" applyNumberFormat="0" applyProtection="0">
      <alignment horizontal="right" vertical="center"/>
    </xf>
    <xf numFmtId="4" fontId="208" fillId="101" borderId="85" applyNumberFormat="0" applyProtection="0">
      <alignment horizontal="right" vertical="center"/>
    </xf>
    <xf numFmtId="4" fontId="208" fillId="102" borderId="85" applyNumberFormat="0" applyProtection="0">
      <alignment horizontal="right" vertical="center"/>
    </xf>
    <xf numFmtId="4" fontId="208" fillId="103" borderId="89" applyNumberFormat="0" applyProtection="0">
      <alignment horizontal="left" vertical="center" indent="1"/>
    </xf>
    <xf numFmtId="4" fontId="12" fillId="105" borderId="89" applyNumberFormat="0" applyProtection="0">
      <alignment horizontal="left" vertical="center" indent="1"/>
    </xf>
    <xf numFmtId="4" fontId="12" fillId="105" borderId="89" applyNumberFormat="0" applyProtection="0">
      <alignment horizontal="left" vertical="center" indent="1"/>
    </xf>
    <xf numFmtId="4" fontId="208" fillId="93" borderId="85" applyNumberFormat="0" applyProtection="0">
      <alignment horizontal="right" vertical="center"/>
    </xf>
    <xf numFmtId="4" fontId="208" fillId="104" borderId="89" applyNumberFormat="0" applyProtection="0">
      <alignment horizontal="left" vertical="center" indent="1"/>
    </xf>
    <xf numFmtId="4" fontId="208" fillId="93" borderId="89" applyNumberFormat="0" applyProtection="0">
      <alignment horizontal="left" vertical="center" indent="1"/>
    </xf>
    <xf numFmtId="0" fontId="208" fillId="111" borderId="85" applyNumberFormat="0" applyProtection="0">
      <alignment horizontal="left" vertical="center" indent="1"/>
    </xf>
    <xf numFmtId="0" fontId="208" fillId="139" borderId="85" applyNumberFormat="0" applyProtection="0">
      <alignment horizontal="left" vertical="center" indent="1"/>
    </xf>
    <xf numFmtId="0" fontId="208" fillId="106" borderId="85" applyNumberFormat="0" applyProtection="0">
      <alignment horizontal="left" vertical="center" indent="1"/>
    </xf>
    <xf numFmtId="0" fontId="208" fillId="104" borderId="85" applyNumberFormat="0" applyProtection="0">
      <alignment horizontal="left" vertical="center" indent="1"/>
    </xf>
    <xf numFmtId="0" fontId="72" fillId="105" borderId="91" applyBorder="0"/>
    <xf numFmtId="4" fontId="210" fillId="108" borderId="73" applyNumberFormat="0" applyProtection="0">
      <alignment vertical="center"/>
    </xf>
    <xf numFmtId="4" fontId="210" fillId="111" borderId="73" applyNumberFormat="0" applyProtection="0">
      <alignment horizontal="left" vertical="center" indent="1"/>
    </xf>
    <xf numFmtId="0" fontId="210" fillId="108" borderId="73" applyNumberFormat="0" applyProtection="0">
      <alignment horizontal="left" vertical="top" indent="1"/>
    </xf>
    <xf numFmtId="4" fontId="217" fillId="27" borderId="85" applyNumberFormat="0" applyProtection="0">
      <alignment horizontal="right" vertical="center"/>
    </xf>
    <xf numFmtId="0" fontId="210" fillId="93" borderId="73" applyNumberFormat="0" applyProtection="0">
      <alignment horizontal="left" vertical="top" indent="1"/>
    </xf>
    <xf numFmtId="4" fontId="212" fillId="109" borderId="89" applyNumberFormat="0" applyProtection="0">
      <alignment horizontal="left" vertical="center" indent="1"/>
    </xf>
    <xf numFmtId="4" fontId="213" fillId="107" borderId="85" applyNumberFormat="0" applyProtection="0">
      <alignment horizontal="right" vertical="center"/>
    </xf>
    <xf numFmtId="0" fontId="187" fillId="0" borderId="84" applyNumberFormat="0" applyFill="0" applyAlignment="0" applyProtection="0"/>
    <xf numFmtId="0" fontId="222" fillId="111" borderId="76" applyNumberFormat="0" applyAlignment="0" applyProtection="0"/>
    <xf numFmtId="0" fontId="222" fillId="111" borderId="76" applyNumberFormat="0" applyAlignment="0" applyProtection="0"/>
    <xf numFmtId="0" fontId="196" fillId="118" borderId="76" applyNumberFormat="0" applyAlignment="0" applyProtection="0"/>
    <xf numFmtId="0" fontId="196" fillId="118" borderId="76" applyNumberFormat="0" applyAlignment="0" applyProtection="0"/>
    <xf numFmtId="0" fontId="228" fillId="111" borderId="76" applyNumberFormat="0" applyAlignment="0" applyProtection="0"/>
    <xf numFmtId="0" fontId="228" fillId="111" borderId="76" applyNumberFormat="0" applyAlignment="0" applyProtection="0"/>
    <xf numFmtId="0" fontId="203" fillId="88" borderId="76" applyNumberFormat="0" applyAlignment="0" applyProtection="0"/>
    <xf numFmtId="0" fontId="203" fillId="88" borderId="76" applyNumberFormat="0" applyAlignment="0" applyProtection="0"/>
    <xf numFmtId="0" fontId="12" fillId="108" borderId="82" applyNumberFormat="0" applyFont="0" applyAlignment="0" applyProtection="0"/>
    <xf numFmtId="0" fontId="12" fillId="108" borderId="82" applyNumberFormat="0" applyFont="0" applyAlignment="0" applyProtection="0"/>
    <xf numFmtId="0" fontId="208" fillId="87" borderId="85" applyNumberFormat="0" applyFont="0" applyAlignment="0" applyProtection="0"/>
    <xf numFmtId="0" fontId="12" fillId="87" borderId="82" applyNumberFormat="0" applyFont="0" applyAlignment="0" applyProtection="0"/>
    <xf numFmtId="0" fontId="12" fillId="87" borderId="82" applyNumberFormat="0" applyFont="0" applyAlignment="0" applyProtection="0"/>
    <xf numFmtId="4" fontId="50" fillId="92" borderId="73" applyNumberFormat="0" applyProtection="0">
      <alignment vertical="center"/>
    </xf>
    <xf numFmtId="4" fontId="56" fillId="39" borderId="73" applyNumberFormat="0" applyProtection="0">
      <alignment vertical="center"/>
    </xf>
    <xf numFmtId="4" fontId="56" fillId="39" borderId="73" applyNumberFormat="0" applyProtection="0">
      <alignment vertical="center"/>
    </xf>
    <xf numFmtId="4" fontId="50" fillId="92" borderId="73" applyNumberFormat="0" applyProtection="0">
      <alignment vertical="center"/>
    </xf>
    <xf numFmtId="4" fontId="50" fillId="92" borderId="73" applyNumberFormat="0" applyProtection="0">
      <alignment vertical="center"/>
    </xf>
    <xf numFmtId="4" fontId="188" fillId="92" borderId="73" applyNumberFormat="0" applyProtection="0">
      <alignment vertical="center"/>
    </xf>
    <xf numFmtId="4" fontId="231" fillId="39" borderId="73" applyNumberFormat="0" applyProtection="0">
      <alignment vertical="center"/>
    </xf>
    <xf numFmtId="4" fontId="231" fillId="39" borderId="73" applyNumberFormat="0" applyProtection="0">
      <alignment vertical="center"/>
    </xf>
    <xf numFmtId="4" fontId="188" fillId="92" borderId="73" applyNumberFormat="0" applyProtection="0">
      <alignment vertical="center"/>
    </xf>
    <xf numFmtId="4" fontId="50" fillId="92" borderId="73" applyNumberFormat="0" applyProtection="0">
      <alignment horizontal="left" vertical="center" indent="1"/>
    </xf>
    <xf numFmtId="4" fontId="53" fillId="39" borderId="73" applyNumberFormat="0" applyProtection="0">
      <alignment horizontal="left" vertical="center" indent="1"/>
    </xf>
    <xf numFmtId="4" fontId="53" fillId="39" borderId="73" applyNumberFormat="0" applyProtection="0">
      <alignment horizontal="left" vertical="center" indent="1"/>
    </xf>
    <xf numFmtId="4" fontId="50" fillId="92" borderId="73" applyNumberFormat="0" applyProtection="0">
      <alignment horizontal="left" vertical="center" indent="1"/>
    </xf>
    <xf numFmtId="4" fontId="50" fillId="92" borderId="73" applyNumberFormat="0" applyProtection="0">
      <alignment horizontal="left" vertical="center" indent="1"/>
    </xf>
    <xf numFmtId="0" fontId="50" fillId="92" borderId="73" applyNumberFormat="0" applyProtection="0">
      <alignment horizontal="left" vertical="top" indent="1"/>
    </xf>
    <xf numFmtId="4" fontId="64" fillId="94" borderId="73" applyNumberFormat="0" applyProtection="0">
      <alignment horizontal="right" vertical="center"/>
    </xf>
    <xf numFmtId="4" fontId="53" fillId="153" borderId="73" applyNumberFormat="0" applyProtection="0">
      <alignment horizontal="right" vertical="center"/>
    </xf>
    <xf numFmtId="4" fontId="53" fillId="153" borderId="73" applyNumberFormat="0" applyProtection="0">
      <alignment horizontal="right" vertical="center"/>
    </xf>
    <xf numFmtId="4" fontId="64" fillId="94" borderId="73" applyNumberFormat="0" applyProtection="0">
      <alignment horizontal="right" vertical="center"/>
    </xf>
    <xf numFmtId="4" fontId="64" fillId="94" borderId="73" applyNumberFormat="0" applyProtection="0">
      <alignment horizontal="right" vertical="center"/>
    </xf>
    <xf numFmtId="4" fontId="64" fillId="95" borderId="73" applyNumberFormat="0" applyProtection="0">
      <alignment horizontal="right" vertical="center"/>
    </xf>
    <xf numFmtId="4" fontId="53" fillId="122" borderId="73" applyNumberFormat="0" applyProtection="0">
      <alignment horizontal="right" vertical="center"/>
    </xf>
    <xf numFmtId="4" fontId="53" fillId="122" borderId="73" applyNumberFormat="0" applyProtection="0">
      <alignment horizontal="right" vertical="center"/>
    </xf>
    <xf numFmtId="4" fontId="64" fillId="95" borderId="73" applyNumberFormat="0" applyProtection="0">
      <alignment horizontal="right" vertical="center"/>
    </xf>
    <xf numFmtId="4" fontId="64" fillId="95" borderId="73" applyNumberFormat="0" applyProtection="0">
      <alignment horizontal="right" vertical="center"/>
    </xf>
    <xf numFmtId="4" fontId="64" fillId="96" borderId="73" applyNumberFormat="0" applyProtection="0">
      <alignment horizontal="right" vertical="center"/>
    </xf>
    <xf numFmtId="4" fontId="53" fillId="154" borderId="73" applyNumberFormat="0" applyProtection="0">
      <alignment horizontal="right" vertical="center"/>
    </xf>
    <xf numFmtId="4" fontId="53" fillId="154" borderId="73" applyNumberFormat="0" applyProtection="0">
      <alignment horizontal="right" vertical="center"/>
    </xf>
    <xf numFmtId="4" fontId="64" fillId="96" borderId="73" applyNumberFormat="0" applyProtection="0">
      <alignment horizontal="right" vertical="center"/>
    </xf>
    <xf numFmtId="4" fontId="64" fillId="96" borderId="73" applyNumberFormat="0" applyProtection="0">
      <alignment horizontal="right" vertical="center"/>
    </xf>
    <xf numFmtId="4" fontId="64" fillId="97" borderId="73" applyNumberFormat="0" applyProtection="0">
      <alignment horizontal="right" vertical="center"/>
    </xf>
    <xf numFmtId="4" fontId="53" fillId="34" borderId="73" applyNumberFormat="0" applyProtection="0">
      <alignment horizontal="right" vertical="center"/>
    </xf>
    <xf numFmtId="4" fontId="53" fillId="34" borderId="73" applyNumberFormat="0" applyProtection="0">
      <alignment horizontal="right" vertical="center"/>
    </xf>
    <xf numFmtId="4" fontId="64" fillId="97" borderId="73" applyNumberFormat="0" applyProtection="0">
      <alignment horizontal="right" vertical="center"/>
    </xf>
    <xf numFmtId="4" fontId="64" fillId="97" borderId="73" applyNumberFormat="0" applyProtection="0">
      <alignment horizontal="right" vertical="center"/>
    </xf>
    <xf numFmtId="4" fontId="64" fillId="98" borderId="73" applyNumberFormat="0" applyProtection="0">
      <alignment horizontal="right" vertical="center"/>
    </xf>
    <xf numFmtId="4" fontId="53" fillId="155" borderId="73" applyNumberFormat="0" applyProtection="0">
      <alignment horizontal="right" vertical="center"/>
    </xf>
    <xf numFmtId="4" fontId="53" fillId="155" borderId="73" applyNumberFormat="0" applyProtection="0">
      <alignment horizontal="right" vertical="center"/>
    </xf>
    <xf numFmtId="4" fontId="64" fillId="98" borderId="73" applyNumberFormat="0" applyProtection="0">
      <alignment horizontal="right" vertical="center"/>
    </xf>
    <xf numFmtId="4" fontId="64" fillId="98" borderId="73" applyNumberFormat="0" applyProtection="0">
      <alignment horizontal="right" vertical="center"/>
    </xf>
    <xf numFmtId="4" fontId="64" fillId="99" borderId="73" applyNumberFormat="0" applyProtection="0">
      <alignment horizontal="right" vertical="center"/>
    </xf>
    <xf numFmtId="4" fontId="53" fillId="110" borderId="73" applyNumberFormat="0" applyProtection="0">
      <alignment horizontal="right" vertical="center"/>
    </xf>
    <xf numFmtId="4" fontId="53" fillId="110" borderId="73" applyNumberFormat="0" applyProtection="0">
      <alignment horizontal="right" vertical="center"/>
    </xf>
    <xf numFmtId="4" fontId="64" fillId="99" borderId="73" applyNumberFormat="0" applyProtection="0">
      <alignment horizontal="right" vertical="center"/>
    </xf>
    <xf numFmtId="4" fontId="64" fillId="99" borderId="73" applyNumberFormat="0" applyProtection="0">
      <alignment horizontal="right" vertical="center"/>
    </xf>
    <xf numFmtId="4" fontId="64" fillId="100" borderId="73" applyNumberFormat="0" applyProtection="0">
      <alignment horizontal="right" vertical="center"/>
    </xf>
    <xf numFmtId="4" fontId="53" fillId="156" borderId="73" applyNumberFormat="0" applyProtection="0">
      <alignment horizontal="right" vertical="center"/>
    </xf>
    <xf numFmtId="4" fontId="53" fillId="156" borderId="73" applyNumberFormat="0" applyProtection="0">
      <alignment horizontal="right" vertical="center"/>
    </xf>
    <xf numFmtId="4" fontId="64" fillId="100" borderId="73" applyNumberFormat="0" applyProtection="0">
      <alignment horizontal="right" vertical="center"/>
    </xf>
    <xf numFmtId="4" fontId="64" fillId="100" borderId="73" applyNumberFormat="0" applyProtection="0">
      <alignment horizontal="right" vertical="center"/>
    </xf>
    <xf numFmtId="4" fontId="64" fillId="101" borderId="73" applyNumberFormat="0" applyProtection="0">
      <alignment horizontal="right" vertical="center"/>
    </xf>
    <xf numFmtId="4" fontId="53" fillId="157" borderId="73" applyNumberFormat="0" applyProtection="0">
      <alignment horizontal="right" vertical="center"/>
    </xf>
    <xf numFmtId="4" fontId="53" fillId="157" borderId="73" applyNumberFormat="0" applyProtection="0">
      <alignment horizontal="right" vertical="center"/>
    </xf>
    <xf numFmtId="4" fontId="64" fillId="101" borderId="73" applyNumberFormat="0" applyProtection="0">
      <alignment horizontal="right" vertical="center"/>
    </xf>
    <xf numFmtId="4" fontId="64" fillId="101" borderId="73" applyNumberFormat="0" applyProtection="0">
      <alignment horizontal="right" vertical="center"/>
    </xf>
    <xf numFmtId="4" fontId="64" fillId="102" borderId="73" applyNumberFormat="0" applyProtection="0">
      <alignment horizontal="right" vertical="center"/>
    </xf>
    <xf numFmtId="4" fontId="53" fillId="158" borderId="73" applyNumberFormat="0" applyProtection="0">
      <alignment horizontal="right" vertical="center"/>
    </xf>
    <xf numFmtId="4" fontId="53" fillId="158" borderId="73" applyNumberFormat="0" applyProtection="0">
      <alignment horizontal="right" vertical="center"/>
    </xf>
    <xf numFmtId="4" fontId="64" fillId="102" borderId="73" applyNumberFormat="0" applyProtection="0">
      <alignment horizontal="right" vertical="center"/>
    </xf>
    <xf numFmtId="4" fontId="64" fillId="102" borderId="73" applyNumberFormat="0" applyProtection="0">
      <alignment horizontal="right" vertical="center"/>
    </xf>
    <xf numFmtId="4" fontId="64" fillId="93" borderId="73" applyNumberFormat="0" applyProtection="0">
      <alignment horizontal="right" vertical="center"/>
    </xf>
    <xf numFmtId="4" fontId="53" fillId="120" borderId="73" applyNumberFormat="0" applyProtection="0">
      <alignment horizontal="right" vertical="center"/>
    </xf>
    <xf numFmtId="4" fontId="53" fillId="120" borderId="73" applyNumberFormat="0" applyProtection="0">
      <alignment horizontal="right" vertical="center"/>
    </xf>
    <xf numFmtId="4" fontId="64" fillId="93" borderId="73" applyNumberFormat="0" applyProtection="0">
      <alignment horizontal="right" vertical="center"/>
    </xf>
    <xf numFmtId="4" fontId="64" fillId="93" borderId="73" applyNumberFormat="0" applyProtection="0">
      <alignment horizontal="right" vertical="center"/>
    </xf>
    <xf numFmtId="0" fontId="12" fillId="105" borderId="73" applyNumberFormat="0" applyProtection="0">
      <alignment horizontal="left" vertical="center" indent="1"/>
    </xf>
    <xf numFmtId="0" fontId="12" fillId="105" borderId="73" applyNumberFormat="0" applyProtection="0">
      <alignment horizontal="left" vertical="center" indent="1"/>
    </xf>
    <xf numFmtId="0" fontId="12" fillId="105" borderId="73" applyNumberFormat="0" applyProtection="0">
      <alignment horizontal="left" vertical="center" indent="1"/>
    </xf>
    <xf numFmtId="0" fontId="12" fillId="105" borderId="73" applyNumberFormat="0" applyProtection="0">
      <alignment horizontal="left" vertical="center" indent="1"/>
    </xf>
    <xf numFmtId="0" fontId="12" fillId="105" borderId="73" applyNumberFormat="0" applyProtection="0">
      <alignment horizontal="left" vertical="top" indent="1"/>
    </xf>
    <xf numFmtId="0" fontId="208" fillId="105" borderId="73" applyNumberFormat="0" applyProtection="0">
      <alignment horizontal="left" vertical="top" indent="1"/>
    </xf>
    <xf numFmtId="0" fontId="12" fillId="105" borderId="73" applyNumberFormat="0" applyProtection="0">
      <alignment horizontal="left" vertical="top" indent="1"/>
    </xf>
    <xf numFmtId="0" fontId="12" fillId="105" borderId="73" applyNumberFormat="0" applyProtection="0">
      <alignment horizontal="left" vertical="top" indent="1"/>
    </xf>
    <xf numFmtId="0" fontId="12" fillId="93" borderId="73" applyNumberFormat="0" applyProtection="0">
      <alignment horizontal="left" vertical="center" indent="1"/>
    </xf>
    <xf numFmtId="0" fontId="12" fillId="93" borderId="73" applyNumberFormat="0" applyProtection="0">
      <alignment horizontal="left" vertical="center" indent="1"/>
    </xf>
    <xf numFmtId="0" fontId="12" fillId="93" borderId="73" applyNumberFormat="0" applyProtection="0">
      <alignment horizontal="left" vertical="center" indent="1"/>
    </xf>
    <xf numFmtId="0" fontId="12" fillId="93" borderId="73" applyNumberFormat="0" applyProtection="0">
      <alignment horizontal="left" vertical="center" indent="1"/>
    </xf>
    <xf numFmtId="0" fontId="12" fillId="93" borderId="73" applyNumberFormat="0" applyProtection="0">
      <alignment horizontal="left" vertical="top" indent="1"/>
    </xf>
    <xf numFmtId="0" fontId="208" fillId="93" borderId="73" applyNumberFormat="0" applyProtection="0">
      <alignment horizontal="left" vertical="top" indent="1"/>
    </xf>
    <xf numFmtId="0" fontId="12" fillId="93" borderId="73" applyNumberFormat="0" applyProtection="0">
      <alignment horizontal="left" vertical="top" indent="1"/>
    </xf>
    <xf numFmtId="0" fontId="12" fillId="93" borderId="73" applyNumberFormat="0" applyProtection="0">
      <alignment horizontal="left" vertical="top" indent="1"/>
    </xf>
    <xf numFmtId="0" fontId="12" fillId="106" borderId="73" applyNumberFormat="0" applyProtection="0">
      <alignment horizontal="left" vertical="center" indent="1"/>
    </xf>
    <xf numFmtId="0" fontId="12" fillId="106" borderId="73" applyNumberFormat="0" applyProtection="0">
      <alignment horizontal="left" vertical="center" indent="1"/>
    </xf>
    <xf numFmtId="0" fontId="12" fillId="106" borderId="73" applyNumberFormat="0" applyProtection="0">
      <alignment horizontal="left" vertical="center" indent="1"/>
    </xf>
    <xf numFmtId="0" fontId="12" fillId="106" borderId="73" applyNumberFormat="0" applyProtection="0">
      <alignment horizontal="left" vertical="center" indent="1"/>
    </xf>
    <xf numFmtId="0" fontId="12" fillId="106" borderId="73" applyNumberFormat="0" applyProtection="0">
      <alignment horizontal="left" vertical="top" indent="1"/>
    </xf>
    <xf numFmtId="0" fontId="208" fillId="106" borderId="73" applyNumberFormat="0" applyProtection="0">
      <alignment horizontal="left" vertical="top" indent="1"/>
    </xf>
    <xf numFmtId="0" fontId="12" fillId="106" borderId="73" applyNumberFormat="0" applyProtection="0">
      <alignment horizontal="left" vertical="top" indent="1"/>
    </xf>
    <xf numFmtId="0" fontId="12" fillId="106" borderId="73" applyNumberFormat="0" applyProtection="0">
      <alignment horizontal="left" vertical="top" indent="1"/>
    </xf>
    <xf numFmtId="0" fontId="12" fillId="104" borderId="73" applyNumberFormat="0" applyProtection="0">
      <alignment horizontal="left" vertical="center" indent="1"/>
    </xf>
    <xf numFmtId="0" fontId="12" fillId="104" borderId="73" applyNumberFormat="0" applyProtection="0">
      <alignment horizontal="left" vertical="center" indent="1"/>
    </xf>
    <xf numFmtId="0" fontId="12" fillId="104" borderId="73" applyNumberFormat="0" applyProtection="0">
      <alignment horizontal="left" vertical="center" indent="1"/>
    </xf>
    <xf numFmtId="0" fontId="12" fillId="104" borderId="73" applyNumberFormat="0" applyProtection="0">
      <alignment horizontal="left" vertical="center" indent="1"/>
    </xf>
    <xf numFmtId="0" fontId="12" fillId="104" borderId="73" applyNumberFormat="0" applyProtection="0">
      <alignment horizontal="left" vertical="top" indent="1"/>
    </xf>
    <xf numFmtId="0" fontId="208" fillId="104" borderId="73" applyNumberFormat="0" applyProtection="0">
      <alignment horizontal="left" vertical="top" indent="1"/>
    </xf>
    <xf numFmtId="0" fontId="12" fillId="104" borderId="73" applyNumberFormat="0" applyProtection="0">
      <alignment horizontal="left" vertical="top" indent="1"/>
    </xf>
    <xf numFmtId="0" fontId="12" fillId="104" borderId="73" applyNumberFormat="0" applyProtection="0">
      <alignment horizontal="left" vertical="top" indent="1"/>
    </xf>
    <xf numFmtId="4" fontId="64" fillId="108" borderId="73" applyNumberFormat="0" applyProtection="0">
      <alignment vertical="center"/>
    </xf>
    <xf numFmtId="4" fontId="53" fillId="160" borderId="73" applyNumberFormat="0" applyProtection="0">
      <alignment vertical="center"/>
    </xf>
    <xf numFmtId="4" fontId="53" fillId="160" borderId="73" applyNumberFormat="0" applyProtection="0">
      <alignment vertical="center"/>
    </xf>
    <xf numFmtId="4" fontId="64" fillId="108" borderId="73" applyNumberFormat="0" applyProtection="0">
      <alignment vertical="center"/>
    </xf>
    <xf numFmtId="4" fontId="189" fillId="108" borderId="73" applyNumberFormat="0" applyProtection="0">
      <alignment vertical="center"/>
    </xf>
    <xf numFmtId="4" fontId="232" fillId="160" borderId="73" applyNumberFormat="0" applyProtection="0">
      <alignment vertical="center"/>
    </xf>
    <xf numFmtId="4" fontId="232" fillId="160" borderId="73" applyNumberFormat="0" applyProtection="0">
      <alignment vertical="center"/>
    </xf>
    <xf numFmtId="4" fontId="189" fillId="108" borderId="73" applyNumberFormat="0" applyProtection="0">
      <alignment vertical="center"/>
    </xf>
    <xf numFmtId="4" fontId="64" fillId="108" borderId="73" applyNumberFormat="0" applyProtection="0">
      <alignment horizontal="left" vertical="center" indent="1"/>
    </xf>
    <xf numFmtId="4" fontId="56" fillId="120" borderId="95" applyNumberFormat="0" applyProtection="0">
      <alignment horizontal="left" vertical="center" indent="1"/>
    </xf>
    <xf numFmtId="4" fontId="56" fillId="120" borderId="95" applyNumberFormat="0" applyProtection="0">
      <alignment horizontal="left" vertical="center" indent="1"/>
    </xf>
    <xf numFmtId="4" fontId="64" fillId="108" borderId="73" applyNumberFormat="0" applyProtection="0">
      <alignment horizontal="left" vertical="center" indent="1"/>
    </xf>
    <xf numFmtId="0" fontId="64" fillId="108" borderId="73" applyNumberFormat="0" applyProtection="0">
      <alignment horizontal="left" vertical="top" indent="1"/>
    </xf>
    <xf numFmtId="4" fontId="64" fillId="104" borderId="73" applyNumberFormat="0" applyProtection="0">
      <alignment horizontal="right" vertical="center"/>
    </xf>
    <xf numFmtId="4" fontId="53" fillId="160" borderId="73" applyNumberFormat="0" applyProtection="0">
      <alignment horizontal="right" vertical="center"/>
    </xf>
    <xf numFmtId="4" fontId="53" fillId="160" borderId="73" applyNumberFormat="0" applyProtection="0">
      <alignment horizontal="right" vertical="center"/>
    </xf>
    <xf numFmtId="4" fontId="64" fillId="104" borderId="73" applyNumberFormat="0" applyProtection="0">
      <alignment horizontal="right" vertical="center"/>
    </xf>
    <xf numFmtId="4" fontId="64" fillId="104" borderId="73" applyNumberFormat="0" applyProtection="0">
      <alignment horizontal="right" vertical="center"/>
    </xf>
    <xf numFmtId="4" fontId="189" fillId="104" borderId="73" applyNumberFormat="0" applyProtection="0">
      <alignment horizontal="right" vertical="center"/>
    </xf>
    <xf numFmtId="4" fontId="232" fillId="160" borderId="73" applyNumberFormat="0" applyProtection="0">
      <alignment horizontal="right" vertical="center"/>
    </xf>
    <xf numFmtId="4" fontId="232" fillId="160" borderId="73" applyNumberFormat="0" applyProtection="0">
      <alignment horizontal="right" vertical="center"/>
    </xf>
    <xf numFmtId="4" fontId="189" fillId="104" borderId="73" applyNumberFormat="0" applyProtection="0">
      <alignment horizontal="right" vertical="center"/>
    </xf>
    <xf numFmtId="4" fontId="208" fillId="123" borderId="85" applyNumberFormat="0" applyProtection="0">
      <alignment horizontal="left" vertical="center" indent="1"/>
    </xf>
    <xf numFmtId="4" fontId="208" fillId="123" borderId="85" applyNumberFormat="0" applyProtection="0">
      <alignment horizontal="left" vertical="center" indent="1"/>
    </xf>
    <xf numFmtId="4" fontId="56" fillId="120" borderId="73" applyNumberFormat="0" applyProtection="0">
      <alignment horizontal="left" vertical="center" indent="1"/>
    </xf>
    <xf numFmtId="4" fontId="208" fillId="123" borderId="85" applyNumberFormat="0" applyProtection="0">
      <alignment horizontal="left" vertical="center" indent="1"/>
    </xf>
    <xf numFmtId="4" fontId="208" fillId="123" borderId="85" applyNumberFormat="0" applyProtection="0">
      <alignment horizontal="left" vertical="center" indent="1"/>
    </xf>
    <xf numFmtId="4" fontId="64" fillId="93" borderId="73" applyNumberFormat="0" applyProtection="0">
      <alignment horizontal="left" vertical="center" indent="1"/>
    </xf>
    <xf numFmtId="4" fontId="56" fillId="120" borderId="73" applyNumberFormat="0" applyProtection="0">
      <alignment horizontal="left" vertical="center" indent="1"/>
    </xf>
    <xf numFmtId="0" fontId="64" fillId="93" borderId="73" applyNumberFormat="0" applyProtection="0">
      <alignment horizontal="left" vertical="top" indent="1"/>
    </xf>
    <xf numFmtId="4" fontId="190" fillId="121" borderId="95" applyNumberFormat="0" applyProtection="0">
      <alignment horizontal="left" vertical="center" indent="1"/>
    </xf>
    <xf numFmtId="4" fontId="190" fillId="121" borderId="95" applyNumberFormat="0" applyProtection="0">
      <alignment horizontal="left" vertical="center" indent="1"/>
    </xf>
    <xf numFmtId="4" fontId="191" fillId="104" borderId="73" applyNumberFormat="0" applyProtection="0">
      <alignment horizontal="right" vertical="center"/>
    </xf>
    <xf numFmtId="4" fontId="233" fillId="160" borderId="73" applyNumberFormat="0" applyProtection="0">
      <alignment horizontal="right" vertical="center"/>
    </xf>
    <xf numFmtId="4" fontId="233" fillId="160" borderId="73" applyNumberFormat="0" applyProtection="0">
      <alignment horizontal="right" vertical="center"/>
    </xf>
    <xf numFmtId="4" fontId="191" fillId="104" borderId="73" applyNumberFormat="0" applyProtection="0">
      <alignment horizontal="right" vertical="center"/>
    </xf>
    <xf numFmtId="0" fontId="187" fillId="0" borderId="97" applyNumberFormat="0" applyFill="0" applyAlignment="0" applyProtection="0"/>
    <xf numFmtId="0" fontId="187" fillId="0" borderId="97" applyNumberFormat="0" applyFill="0" applyAlignment="0" applyProtection="0"/>
    <xf numFmtId="4" fontId="208" fillId="92" borderId="85" applyNumberFormat="0" applyProtection="0">
      <alignment vertical="center"/>
    </xf>
    <xf numFmtId="4" fontId="208" fillId="39" borderId="85" applyNumberFormat="0" applyProtection="0">
      <alignment horizontal="left" vertical="center" indent="1"/>
    </xf>
    <xf numFmtId="4" fontId="208" fillId="123" borderId="85" applyNumberFormat="0" applyProtection="0">
      <alignment horizontal="left" vertical="center" indent="1"/>
    </xf>
    <xf numFmtId="4" fontId="208" fillId="94" borderId="85" applyNumberFormat="0" applyProtection="0">
      <alignment horizontal="right" vertical="center"/>
    </xf>
    <xf numFmtId="4" fontId="208" fillId="138" borderId="85" applyNumberFormat="0" applyProtection="0">
      <alignment horizontal="right" vertical="center"/>
    </xf>
    <xf numFmtId="4" fontId="208" fillId="96" borderId="89" applyNumberFormat="0" applyProtection="0">
      <alignment horizontal="right" vertical="center"/>
    </xf>
    <xf numFmtId="4" fontId="208" fillId="97" borderId="85" applyNumberFormat="0" applyProtection="0">
      <alignment horizontal="right" vertical="center"/>
    </xf>
    <xf numFmtId="4" fontId="208" fillId="98" borderId="85" applyNumberFormat="0" applyProtection="0">
      <alignment horizontal="right" vertical="center"/>
    </xf>
    <xf numFmtId="4" fontId="208" fillId="99" borderId="85" applyNumberFormat="0" applyProtection="0">
      <alignment horizontal="right" vertical="center"/>
    </xf>
    <xf numFmtId="4" fontId="208" fillId="100" borderId="85" applyNumberFormat="0" applyProtection="0">
      <alignment horizontal="right" vertical="center"/>
    </xf>
    <xf numFmtId="4" fontId="208" fillId="101" borderId="85" applyNumberFormat="0" applyProtection="0">
      <alignment horizontal="right" vertical="center"/>
    </xf>
    <xf numFmtId="4" fontId="208" fillId="102" borderId="85" applyNumberFormat="0" applyProtection="0">
      <alignment horizontal="right" vertical="center"/>
    </xf>
    <xf numFmtId="4" fontId="208" fillId="103" borderId="89" applyNumberFormat="0" applyProtection="0">
      <alignment horizontal="left" vertical="center" indent="1"/>
    </xf>
    <xf numFmtId="4" fontId="208" fillId="93" borderId="85" applyNumberFormat="0" applyProtection="0">
      <alignment horizontal="right" vertical="center"/>
    </xf>
    <xf numFmtId="4" fontId="208" fillId="104" borderId="89" applyNumberFormat="0" applyProtection="0">
      <alignment horizontal="left" vertical="center" indent="1"/>
    </xf>
    <xf numFmtId="4" fontId="208" fillId="93" borderId="89" applyNumberFormat="0" applyProtection="0">
      <alignment horizontal="left" vertical="center" indent="1"/>
    </xf>
    <xf numFmtId="0" fontId="208" fillId="111" borderId="85" applyNumberFormat="0" applyProtection="0">
      <alignment horizontal="left" vertical="center" indent="1"/>
    </xf>
    <xf numFmtId="0" fontId="208" fillId="139" borderId="85" applyNumberFormat="0" applyProtection="0">
      <alignment horizontal="left" vertical="center" indent="1"/>
    </xf>
    <xf numFmtId="0" fontId="208" fillId="106" borderId="85" applyNumberFormat="0" applyProtection="0">
      <alignment horizontal="left" vertical="center" indent="1"/>
    </xf>
    <xf numFmtId="0" fontId="208" fillId="104" borderId="85" applyNumberFormat="0" applyProtection="0">
      <alignment horizontal="left" vertical="center" indent="1"/>
    </xf>
    <xf numFmtId="4" fontId="208" fillId="0" borderId="85" applyNumberFormat="0" applyProtection="0">
      <alignment horizontal="right" vertical="center"/>
    </xf>
    <xf numFmtId="4" fontId="64" fillId="93" borderId="73" applyNumberFormat="0" applyProtection="0">
      <alignment horizontal="left" vertical="center" indent="1"/>
    </xf>
    <xf numFmtId="0" fontId="50" fillId="92" borderId="73" applyNumberFormat="0" applyProtection="0">
      <alignment horizontal="left" vertical="top" indent="1"/>
    </xf>
    <xf numFmtId="4" fontId="208" fillId="123" borderId="85" applyNumberFormat="0" applyProtection="0">
      <alignment horizontal="left" vertical="center" indent="1"/>
    </xf>
    <xf numFmtId="4" fontId="191" fillId="104" borderId="73" applyNumberFormat="0" applyProtection="0">
      <alignment horizontal="right" vertical="center"/>
    </xf>
    <xf numFmtId="4" fontId="12" fillId="105" borderId="89" applyNumberFormat="0" applyProtection="0">
      <alignment horizontal="left" vertical="center" indent="1"/>
    </xf>
    <xf numFmtId="4" fontId="12" fillId="105" borderId="89" applyNumberFormat="0" applyProtection="0">
      <alignment horizontal="left" vertical="center" indent="1"/>
    </xf>
    <xf numFmtId="0" fontId="8" fillId="0" borderId="0"/>
    <xf numFmtId="43" fontId="8" fillId="0" borderId="0" applyFont="0" applyFill="0" applyBorder="0" applyAlignment="0" applyProtection="0"/>
    <xf numFmtId="169"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 fillId="0" borderId="0"/>
    <xf numFmtId="0" fontId="1" fillId="0" borderId="0"/>
    <xf numFmtId="0" fontId="8" fillId="0" borderId="0"/>
    <xf numFmtId="0" fontId="8" fillId="0" borderId="0"/>
    <xf numFmtId="43" fontId="1" fillId="0" borderId="0" applyFont="0" applyFill="0" applyBorder="0" applyAlignment="0" applyProtection="0"/>
    <xf numFmtId="43" fontId="1" fillId="0" borderId="0" applyFont="0" applyFill="0" applyBorder="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xf numFmtId="4" fontId="53" fillId="160" borderId="73" applyNumberFormat="0" applyProtection="0">
      <alignment horizontal="right" vertical="center"/>
    </xf>
    <xf numFmtId="4" fontId="232" fillId="160" borderId="73" applyNumberFormat="0" applyProtection="0">
      <alignment horizontal="right" vertical="center"/>
    </xf>
    <xf numFmtId="4" fontId="189" fillId="104" borderId="73" applyNumberFormat="0" applyProtection="0">
      <alignment horizontal="right" vertical="center"/>
    </xf>
    <xf numFmtId="4" fontId="64" fillId="104" borderId="73" applyNumberFormat="0" applyProtection="0">
      <alignment horizontal="right" vertical="center"/>
    </xf>
    <xf numFmtId="4" fontId="53" fillId="160" borderId="73" applyNumberFormat="0" applyProtection="0">
      <alignment horizontal="right" vertical="center"/>
    </xf>
    <xf numFmtId="4" fontId="56" fillId="120" borderId="95" applyNumberFormat="0" applyProtection="0">
      <alignment horizontal="left" vertical="center" indent="1"/>
    </xf>
    <xf numFmtId="4" fontId="56" fillId="120" borderId="95" applyNumberFormat="0" applyProtection="0">
      <alignment horizontal="left" vertical="center" indent="1"/>
    </xf>
    <xf numFmtId="0" fontId="206" fillId="111" borderId="83" applyNumberFormat="0" applyAlignment="0" applyProtection="0"/>
    <xf numFmtId="0" fontId="12" fillId="87" borderId="82" applyNumberFormat="0" applyFont="0" applyAlignment="0" applyProtection="0"/>
    <xf numFmtId="0" fontId="12" fillId="108" borderId="82" applyNumberFormat="0" applyFont="0" applyAlignment="0" applyProtection="0"/>
    <xf numFmtId="0" fontId="228" fillId="111" borderId="76" applyNumberFormat="0" applyAlignment="0" applyProtection="0"/>
    <xf numFmtId="4" fontId="64" fillId="93" borderId="73" applyNumberFormat="0" applyProtection="0">
      <alignment horizontal="right" vertical="center"/>
    </xf>
    <xf numFmtId="4" fontId="64" fillId="102" borderId="73" applyNumberFormat="0" applyProtection="0">
      <alignment horizontal="right" vertical="center"/>
    </xf>
    <xf numFmtId="0" fontId="206" fillId="111" borderId="83" applyNumberFormat="0" applyAlignment="0" applyProtection="0"/>
    <xf numFmtId="0" fontId="206" fillId="111" borderId="83" applyNumberFormat="0" applyAlignment="0" applyProtection="0"/>
    <xf numFmtId="4" fontId="64" fillId="94" borderId="73" applyNumberFormat="0" applyProtection="0">
      <alignment horizontal="right" vertical="center"/>
    </xf>
    <xf numFmtId="4" fontId="50" fillId="92" borderId="73" applyNumberFormat="0" applyProtection="0">
      <alignment vertical="center"/>
    </xf>
    <xf numFmtId="4" fontId="64" fillId="94" borderId="73" applyNumberFormat="0" applyProtection="0">
      <alignment horizontal="right" vertical="center"/>
    </xf>
    <xf numFmtId="4" fontId="208" fillId="138" borderId="85" applyNumberFormat="0" applyProtection="0">
      <alignment horizontal="right" vertical="center"/>
    </xf>
    <xf numFmtId="4" fontId="64" fillId="108" borderId="73" applyNumberFormat="0" applyProtection="0">
      <alignment vertical="center"/>
    </xf>
    <xf numFmtId="0" fontId="64" fillId="93" borderId="73" applyNumberFormat="0" applyProtection="0">
      <alignment horizontal="left" vertical="top" indent="1"/>
    </xf>
    <xf numFmtId="4" fontId="208" fillId="123" borderId="85" applyNumberFormat="0" applyProtection="0">
      <alignment horizontal="left" vertical="center" indent="1"/>
    </xf>
    <xf numFmtId="4" fontId="53" fillId="153" borderId="73" applyNumberFormat="0" applyProtection="0">
      <alignment horizontal="right" vertical="center"/>
    </xf>
    <xf numFmtId="0" fontId="12" fillId="87" borderId="82" applyNumberFormat="0" applyFont="0" applyAlignment="0" applyProtection="0"/>
    <xf numFmtId="0" fontId="12" fillId="106" borderId="73" applyNumberFormat="0" applyProtection="0">
      <alignment horizontal="left" vertical="center" indent="1"/>
    </xf>
    <xf numFmtId="4" fontId="231" fillId="39" borderId="73" applyNumberFormat="0" applyProtection="0">
      <alignment vertical="center"/>
    </xf>
    <xf numFmtId="0" fontId="208" fillId="104" borderId="73" applyNumberFormat="0" applyProtection="0">
      <alignment horizontal="left" vertical="top" indent="1"/>
    </xf>
    <xf numFmtId="4" fontId="208" fillId="100" borderId="85" applyNumberFormat="0" applyProtection="0">
      <alignment horizontal="right" vertical="center"/>
    </xf>
    <xf numFmtId="4" fontId="50" fillId="92" borderId="73" applyNumberFormat="0" applyProtection="0">
      <alignment vertical="center"/>
    </xf>
    <xf numFmtId="4" fontId="188" fillId="92" borderId="73" applyNumberFormat="0" applyProtection="0">
      <alignment vertical="center"/>
    </xf>
    <xf numFmtId="4" fontId="50" fillId="92" borderId="73" applyNumberFormat="0" applyProtection="0">
      <alignment horizontal="left" vertical="center" indent="1"/>
    </xf>
    <xf numFmtId="0" fontId="50" fillId="92" borderId="73" applyNumberFormat="0" applyProtection="0">
      <alignment horizontal="left" vertical="top" indent="1"/>
    </xf>
    <xf numFmtId="4" fontId="53" fillId="153" borderId="73" applyNumberFormat="0" applyProtection="0">
      <alignment horizontal="right" vertical="center"/>
    </xf>
    <xf numFmtId="4" fontId="64" fillId="94" borderId="73" applyNumberFormat="0" applyProtection="0">
      <alignment horizontal="right" vertical="center"/>
    </xf>
    <xf numFmtId="4" fontId="64" fillId="95" borderId="73" applyNumberFormat="0" applyProtection="0">
      <alignment horizontal="right" vertical="center"/>
    </xf>
    <xf numFmtId="4" fontId="64" fillId="96" borderId="73" applyNumberFormat="0" applyProtection="0">
      <alignment horizontal="right" vertical="center"/>
    </xf>
    <xf numFmtId="4" fontId="64" fillId="97" borderId="73" applyNumberFormat="0" applyProtection="0">
      <alignment horizontal="right" vertical="center"/>
    </xf>
    <xf numFmtId="4" fontId="64" fillId="98" borderId="73" applyNumberFormat="0" applyProtection="0">
      <alignment horizontal="right" vertical="center"/>
    </xf>
    <xf numFmtId="4" fontId="64" fillId="99" borderId="73" applyNumberFormat="0" applyProtection="0">
      <alignment horizontal="right" vertical="center"/>
    </xf>
    <xf numFmtId="4" fontId="64" fillId="100" borderId="73" applyNumberFormat="0" applyProtection="0">
      <alignment horizontal="right" vertical="center"/>
    </xf>
    <xf numFmtId="4" fontId="64" fillId="101" borderId="73" applyNumberFormat="0" applyProtection="0">
      <alignment horizontal="right" vertical="center"/>
    </xf>
    <xf numFmtId="4" fontId="64" fillId="102" borderId="73" applyNumberFormat="0" applyProtection="0">
      <alignment horizontal="right" vertical="center"/>
    </xf>
    <xf numFmtId="0" fontId="208" fillId="106" borderId="73" applyNumberFormat="0" applyProtection="0">
      <alignment horizontal="left" vertical="top" indent="1"/>
    </xf>
    <xf numFmtId="4" fontId="64" fillId="93" borderId="73" applyNumberFormat="0" applyProtection="0">
      <alignment horizontal="right" vertical="center"/>
    </xf>
    <xf numFmtId="0" fontId="208" fillId="106" borderId="85" applyNumberFormat="0" applyProtection="0">
      <alignment horizontal="left" vertical="center" indent="1"/>
    </xf>
    <xf numFmtId="0" fontId="12" fillId="105" borderId="73" applyNumberFormat="0" applyProtection="0">
      <alignment horizontal="left" vertical="center" indent="1"/>
    </xf>
    <xf numFmtId="0" fontId="12" fillId="105" borderId="73" applyNumberFormat="0" applyProtection="0">
      <alignment horizontal="left" vertical="top" indent="1"/>
    </xf>
    <xf numFmtId="0" fontId="12" fillId="93" borderId="73" applyNumberFormat="0" applyProtection="0">
      <alignment horizontal="left" vertical="center" indent="1"/>
    </xf>
    <xf numFmtId="0" fontId="12" fillId="93" borderId="73" applyNumberFormat="0" applyProtection="0">
      <alignment horizontal="left" vertical="top" indent="1"/>
    </xf>
    <xf numFmtId="0" fontId="12" fillId="106" borderId="73" applyNumberFormat="0" applyProtection="0">
      <alignment horizontal="left" vertical="center" indent="1"/>
    </xf>
    <xf numFmtId="0" fontId="12" fillId="106" borderId="73" applyNumberFormat="0" applyProtection="0">
      <alignment horizontal="left" vertical="top" indent="1"/>
    </xf>
    <xf numFmtId="0" fontId="12" fillId="104" borderId="73" applyNumberFormat="0" applyProtection="0">
      <alignment horizontal="left" vertical="center" indent="1"/>
    </xf>
    <xf numFmtId="0" fontId="12" fillId="104" borderId="73" applyNumberFormat="0" applyProtection="0">
      <alignment horizontal="left" vertical="top" indent="1"/>
    </xf>
    <xf numFmtId="0" fontId="12" fillId="107" borderId="98" applyNumberFormat="0">
      <protection locked="0"/>
    </xf>
    <xf numFmtId="4" fontId="64" fillId="108" borderId="73" applyNumberFormat="0" applyProtection="0">
      <alignment vertical="center"/>
    </xf>
    <xf numFmtId="4" fontId="189" fillId="108" borderId="73" applyNumberFormat="0" applyProtection="0">
      <alignment vertical="center"/>
    </xf>
    <xf numFmtId="4" fontId="64" fillId="108" borderId="73" applyNumberFormat="0" applyProtection="0">
      <alignment horizontal="left" vertical="center" indent="1"/>
    </xf>
    <xf numFmtId="0" fontId="64" fillId="108" borderId="73" applyNumberFormat="0" applyProtection="0">
      <alignment horizontal="left" vertical="top" indent="1"/>
    </xf>
    <xf numFmtId="4" fontId="64" fillId="104" borderId="73" applyNumberFormat="0" applyProtection="0">
      <alignment horizontal="right" vertical="center"/>
    </xf>
    <xf numFmtId="4" fontId="189" fillId="104" borderId="73" applyNumberFormat="0" applyProtection="0">
      <alignment horizontal="right" vertical="center"/>
    </xf>
    <xf numFmtId="4" fontId="64" fillId="93" borderId="73" applyNumberFormat="0" applyProtection="0">
      <alignment horizontal="left" vertical="center" indent="1"/>
    </xf>
    <xf numFmtId="0" fontId="64" fillId="93" borderId="73" applyNumberFormat="0" applyProtection="0">
      <alignment horizontal="left" vertical="top" indent="1"/>
    </xf>
    <xf numFmtId="4" fontId="191" fillId="104" borderId="73" applyNumberFormat="0" applyProtection="0">
      <alignment horizontal="right" vertical="center"/>
    </xf>
    <xf numFmtId="0" fontId="12" fillId="106" borderId="73" applyNumberFormat="0" applyProtection="0">
      <alignment horizontal="left" vertical="center" indent="1"/>
    </xf>
    <xf numFmtId="4" fontId="208" fillId="123" borderId="85" applyNumberFormat="0" applyProtection="0">
      <alignment horizontal="left" vertical="center" indent="1"/>
    </xf>
    <xf numFmtId="4" fontId="189" fillId="108" borderId="73" applyNumberFormat="0" applyProtection="0">
      <alignment vertical="center"/>
    </xf>
    <xf numFmtId="4" fontId="56" fillId="39" borderId="73" applyNumberFormat="0" applyProtection="0">
      <alignment vertical="center"/>
    </xf>
    <xf numFmtId="0" fontId="208" fillId="105" borderId="73" applyNumberFormat="0" applyProtection="0">
      <alignment horizontal="left" vertical="top" indent="1"/>
    </xf>
    <xf numFmtId="4" fontId="64" fillId="104" borderId="73" applyNumberFormat="0" applyProtection="0">
      <alignment horizontal="right" vertical="center"/>
    </xf>
    <xf numFmtId="4" fontId="64" fillId="108" borderId="73" applyNumberFormat="0" applyProtection="0">
      <alignment horizontal="left" vertical="center" indent="1"/>
    </xf>
    <xf numFmtId="0" fontId="187" fillId="0" borderId="84" applyNumberFormat="0" applyFill="0" applyAlignment="0" applyProtection="0"/>
    <xf numFmtId="4" fontId="53" fillId="160" borderId="73" applyNumberFormat="0" applyProtection="0">
      <alignment horizontal="right" vertical="center"/>
    </xf>
    <xf numFmtId="0" fontId="12" fillId="106" borderId="73" applyNumberFormat="0" applyProtection="0">
      <alignment horizontal="left" vertical="center" indent="1"/>
    </xf>
    <xf numFmtId="0" fontId="12" fillId="93" borderId="73" applyNumberFormat="0" applyProtection="0">
      <alignment horizontal="left" vertical="center" indent="1"/>
    </xf>
    <xf numFmtId="0" fontId="12" fillId="105" borderId="73" applyNumberFormat="0" applyProtection="0">
      <alignment horizontal="left" vertical="center" indent="1"/>
    </xf>
    <xf numFmtId="0" fontId="206" fillId="118" borderId="83" applyNumberFormat="0" applyAlignment="0" applyProtection="0"/>
    <xf numFmtId="4" fontId="64" fillId="93" borderId="73" applyNumberFormat="0" applyProtection="0">
      <alignment horizontal="right" vertical="center"/>
    </xf>
    <xf numFmtId="0" fontId="196" fillId="118" borderId="76" applyNumberFormat="0" applyAlignment="0" applyProtection="0"/>
    <xf numFmtId="4" fontId="53" fillId="157" borderId="73" applyNumberFormat="0" applyProtection="0">
      <alignment horizontal="right" vertical="center"/>
    </xf>
    <xf numFmtId="4" fontId="53" fillId="156" borderId="73" applyNumberFormat="0" applyProtection="0">
      <alignment horizontal="right" vertical="center"/>
    </xf>
    <xf numFmtId="4" fontId="64" fillId="98" borderId="73" applyNumberFormat="0" applyProtection="0">
      <alignment horizontal="right" vertical="center"/>
    </xf>
    <xf numFmtId="4" fontId="64" fillId="97" borderId="73" applyNumberFormat="0" applyProtection="0">
      <alignment horizontal="right" vertical="center"/>
    </xf>
    <xf numFmtId="4" fontId="53" fillId="154" borderId="73" applyNumberFormat="0" applyProtection="0">
      <alignment horizontal="right" vertical="center"/>
    </xf>
    <xf numFmtId="4" fontId="64" fillId="95" borderId="73" applyNumberFormat="0" applyProtection="0">
      <alignment horizontal="right" vertical="center"/>
    </xf>
    <xf numFmtId="4" fontId="208" fillId="104" borderId="89" applyNumberFormat="0" applyProtection="0">
      <alignment horizontal="left" vertical="center" indent="1"/>
    </xf>
    <xf numFmtId="4" fontId="231" fillId="39" borderId="73" applyNumberFormat="0" applyProtection="0">
      <alignment vertical="center"/>
    </xf>
    <xf numFmtId="4" fontId="233" fillId="160" borderId="73" applyNumberFormat="0" applyProtection="0">
      <alignment horizontal="right" vertical="center"/>
    </xf>
    <xf numFmtId="0" fontId="206" fillId="118" borderId="83" applyNumberFormat="0" applyAlignment="0" applyProtection="0"/>
    <xf numFmtId="0" fontId="12" fillId="105" borderId="73" applyNumberFormat="0" applyProtection="0">
      <alignment horizontal="left" vertical="center" indent="1"/>
    </xf>
    <xf numFmtId="0" fontId="208" fillId="106" borderId="73" applyNumberFormat="0" applyProtection="0">
      <alignment horizontal="left" vertical="top" indent="1"/>
    </xf>
    <xf numFmtId="4" fontId="208" fillId="101" borderId="85" applyNumberFormat="0" applyProtection="0">
      <alignment horizontal="right" vertical="center"/>
    </xf>
    <xf numFmtId="0" fontId="12" fillId="104" borderId="73" applyNumberFormat="0" applyProtection="0">
      <alignment horizontal="left" vertical="center" indent="1"/>
    </xf>
    <xf numFmtId="0" fontId="12" fillId="106" borderId="73" applyNumberFormat="0" applyProtection="0">
      <alignment horizontal="left" vertical="top" indent="1"/>
    </xf>
    <xf numFmtId="0" fontId="196" fillId="118" borderId="76" applyNumberFormat="0" applyAlignment="0" applyProtection="0"/>
    <xf numFmtId="4" fontId="208" fillId="104" borderId="89" applyNumberFormat="0" applyProtection="0">
      <alignment horizontal="left" vertical="center" indent="1"/>
    </xf>
    <xf numFmtId="0" fontId="12" fillId="108" borderId="82" applyNumberFormat="0" applyFont="0" applyAlignment="0" applyProtection="0"/>
    <xf numFmtId="4" fontId="64" fillId="96" borderId="73" applyNumberFormat="0" applyProtection="0">
      <alignment horizontal="right" vertical="center"/>
    </xf>
    <xf numFmtId="0" fontId="12" fillId="107" borderId="98" applyNumberFormat="0">
      <protection locked="0"/>
    </xf>
    <xf numFmtId="4" fontId="64" fillId="93" borderId="73" applyNumberFormat="0" applyProtection="0">
      <alignment horizontal="left" vertical="center" indent="1"/>
    </xf>
    <xf numFmtId="0" fontId="210" fillId="93" borderId="73" applyNumberFormat="0" applyProtection="0">
      <alignment horizontal="left" vertical="top" indent="1"/>
    </xf>
    <xf numFmtId="0" fontId="72" fillId="105" borderId="91" applyBorder="0"/>
    <xf numFmtId="0" fontId="203" fillId="88" borderId="76" applyNumberFormat="0" applyAlignment="0" applyProtection="0"/>
    <xf numFmtId="0" fontId="208" fillId="87" borderId="85" applyNumberFormat="0" applyFont="0" applyAlignment="0" applyProtection="0"/>
    <xf numFmtId="4" fontId="64" fillId="95" borderId="73" applyNumberFormat="0" applyProtection="0">
      <alignment horizontal="right" vertical="center"/>
    </xf>
    <xf numFmtId="0" fontId="12" fillId="87" borderId="82" applyNumberFormat="0" applyFont="0" applyAlignment="0" applyProtection="0"/>
    <xf numFmtId="0" fontId="206" fillId="118" borderId="83" applyNumberFormat="0" applyAlignment="0" applyProtection="0"/>
    <xf numFmtId="4" fontId="191" fillId="104" borderId="73" applyNumberFormat="0" applyProtection="0">
      <alignment horizontal="right" vertical="center"/>
    </xf>
    <xf numFmtId="4" fontId="50" fillId="92" borderId="73" applyNumberFormat="0" applyProtection="0">
      <alignment horizontal="left" vertical="center" indent="1"/>
    </xf>
    <xf numFmtId="4" fontId="190" fillId="121" borderId="95" applyNumberFormat="0" applyProtection="0">
      <alignment horizontal="left" vertical="center" indent="1"/>
    </xf>
    <xf numFmtId="4" fontId="208" fillId="93" borderId="89" applyNumberFormat="0" applyProtection="0">
      <alignment horizontal="left" vertical="center" indent="1"/>
    </xf>
    <xf numFmtId="4" fontId="64" fillId="100" borderId="73" applyNumberFormat="0" applyProtection="0">
      <alignment horizontal="right" vertical="center"/>
    </xf>
    <xf numFmtId="4" fontId="12" fillId="105" borderId="89" applyNumberFormat="0" applyProtection="0">
      <alignment horizontal="left" vertical="center" indent="1"/>
    </xf>
    <xf numFmtId="0" fontId="187" fillId="0" borderId="84" applyNumberFormat="0" applyFill="0" applyAlignment="0" applyProtection="0"/>
    <xf numFmtId="4" fontId="191" fillId="104" borderId="73" applyNumberFormat="0" applyProtection="0">
      <alignment horizontal="right" vertical="center"/>
    </xf>
    <xf numFmtId="0" fontId="208" fillId="106" borderId="73" applyNumberFormat="0" applyProtection="0">
      <alignment horizontal="left" vertical="top" indent="1"/>
    </xf>
    <xf numFmtId="4" fontId="53" fillId="154" borderId="73" applyNumberFormat="0" applyProtection="0">
      <alignment horizontal="right" vertical="center"/>
    </xf>
    <xf numFmtId="4" fontId="53" fillId="157" borderId="73" applyNumberFormat="0" applyProtection="0">
      <alignment horizontal="right" vertical="center"/>
    </xf>
    <xf numFmtId="0" fontId="50" fillId="92" borderId="73" applyNumberFormat="0" applyProtection="0">
      <alignment horizontal="left" vertical="top" indent="1"/>
    </xf>
    <xf numFmtId="4" fontId="231" fillId="39" borderId="73" applyNumberFormat="0" applyProtection="0">
      <alignment vertical="center"/>
    </xf>
    <xf numFmtId="4" fontId="64" fillId="96" borderId="73" applyNumberFormat="0" applyProtection="0">
      <alignment horizontal="right" vertical="center"/>
    </xf>
    <xf numFmtId="4" fontId="208" fillId="0" borderId="85" applyNumberFormat="0" applyProtection="0">
      <alignment horizontal="right" vertical="center"/>
    </xf>
    <xf numFmtId="4" fontId="64" fillId="102" borderId="73" applyNumberFormat="0" applyProtection="0">
      <alignment horizontal="right" vertical="center"/>
    </xf>
    <xf numFmtId="4" fontId="64" fillId="104" borderId="73" applyNumberFormat="0" applyProtection="0">
      <alignment horizontal="right" vertical="center"/>
    </xf>
    <xf numFmtId="0" fontId="12" fillId="105" borderId="73" applyNumberFormat="0" applyProtection="0">
      <alignment horizontal="left" vertical="top" indent="1"/>
    </xf>
    <xf numFmtId="0" fontId="12" fillId="105" borderId="73" applyNumberFormat="0" applyProtection="0">
      <alignment horizontal="left" vertical="center" indent="1"/>
    </xf>
    <xf numFmtId="0" fontId="208" fillId="106" borderId="85" applyNumberFormat="0" applyProtection="0">
      <alignment horizontal="left" vertical="center" indent="1"/>
    </xf>
    <xf numFmtId="0" fontId="50" fillId="92" borderId="73" applyNumberFormat="0" applyProtection="0">
      <alignment horizontal="left" vertical="top" indent="1"/>
    </xf>
    <xf numFmtId="4" fontId="64" fillId="96" borderId="73" applyNumberFormat="0" applyProtection="0">
      <alignment horizontal="right" vertical="center"/>
    </xf>
    <xf numFmtId="0" fontId="208" fillId="139" borderId="85" applyNumberFormat="0" applyProtection="0">
      <alignment horizontal="left" vertical="center" indent="1"/>
    </xf>
    <xf numFmtId="4" fontId="212" fillId="109" borderId="89" applyNumberFormat="0" applyProtection="0">
      <alignment horizontal="left" vertical="center" indent="1"/>
    </xf>
    <xf numFmtId="4" fontId="210" fillId="108" borderId="73" applyNumberFormat="0" applyProtection="0">
      <alignment vertical="center"/>
    </xf>
    <xf numFmtId="4" fontId="64" fillId="98" borderId="73" applyNumberFormat="0" applyProtection="0">
      <alignment horizontal="right" vertical="center"/>
    </xf>
    <xf numFmtId="4" fontId="64" fillId="102" borderId="73" applyNumberFormat="0" applyProtection="0">
      <alignment horizontal="right" vertical="center"/>
    </xf>
    <xf numFmtId="0" fontId="12" fillId="87" borderId="82" applyNumberFormat="0" applyFont="0" applyAlignment="0" applyProtection="0"/>
    <xf numFmtId="4" fontId="208" fillId="98" borderId="85" applyNumberFormat="0" applyProtection="0">
      <alignment horizontal="right" vertical="center"/>
    </xf>
    <xf numFmtId="4" fontId="50" fillId="92" borderId="73" applyNumberFormat="0" applyProtection="0">
      <alignment vertical="center"/>
    </xf>
    <xf numFmtId="4" fontId="50" fillId="92" borderId="73" applyNumberFormat="0" applyProtection="0">
      <alignment vertical="center"/>
    </xf>
    <xf numFmtId="0" fontId="206" fillId="135" borderId="83" applyNumberFormat="0" applyAlignment="0" applyProtection="0"/>
    <xf numFmtId="4" fontId="208" fillId="96" borderId="89" applyNumberFormat="0" applyProtection="0">
      <alignment horizontal="right" vertical="center"/>
    </xf>
    <xf numFmtId="4" fontId="208" fillId="39" borderId="85" applyNumberFormat="0" applyProtection="0">
      <alignment horizontal="left" vertical="center" indent="1"/>
    </xf>
    <xf numFmtId="4" fontId="188" fillId="92" borderId="73" applyNumberFormat="0" applyProtection="0">
      <alignment vertical="center"/>
    </xf>
    <xf numFmtId="4" fontId="208" fillId="123" borderId="85" applyNumberFormat="0" applyProtection="0">
      <alignment horizontal="left" vertical="center" indent="1"/>
    </xf>
    <xf numFmtId="4" fontId="53" fillId="160" borderId="73" applyNumberFormat="0" applyProtection="0">
      <alignment vertical="center"/>
    </xf>
    <xf numFmtId="4" fontId="53" fillId="122" borderId="73" applyNumberFormat="0" applyProtection="0">
      <alignment horizontal="right" vertical="center"/>
    </xf>
    <xf numFmtId="0" fontId="208" fillId="139" borderId="85" applyNumberFormat="0" applyProtection="0">
      <alignment horizontal="left" vertical="center" indent="1"/>
    </xf>
    <xf numFmtId="4" fontId="64" fillId="101" borderId="73" applyNumberFormat="0" applyProtection="0">
      <alignment horizontal="right" vertical="center"/>
    </xf>
    <xf numFmtId="0" fontId="12" fillId="93" borderId="73" applyNumberFormat="0" applyProtection="0">
      <alignment horizontal="left" vertical="top" indent="1"/>
    </xf>
    <xf numFmtId="4" fontId="53" fillId="156" borderId="73" applyNumberFormat="0" applyProtection="0">
      <alignment horizontal="right" vertical="center"/>
    </xf>
    <xf numFmtId="0" fontId="50" fillId="92" borderId="73" applyNumberFormat="0" applyProtection="0">
      <alignment horizontal="left" vertical="top" indent="1"/>
    </xf>
    <xf numFmtId="37" fontId="28" fillId="0" borderId="19" applyNumberFormat="0"/>
    <xf numFmtId="0" fontId="208" fillId="87" borderId="85" applyNumberFormat="0" applyFont="0" applyAlignment="0" applyProtection="0"/>
    <xf numFmtId="4" fontId="231" fillId="39" borderId="73" applyNumberFormat="0" applyProtection="0">
      <alignment vertical="center"/>
    </xf>
    <xf numFmtId="4" fontId="217" fillId="27" borderId="85" applyNumberFormat="0" applyProtection="0">
      <alignment horizontal="right" vertical="center"/>
    </xf>
    <xf numFmtId="4" fontId="64" fillId="93" borderId="73" applyNumberFormat="0" applyProtection="0">
      <alignment horizontal="right" vertical="center"/>
    </xf>
    <xf numFmtId="4" fontId="64" fillId="97" borderId="73" applyNumberFormat="0" applyProtection="0">
      <alignment horizontal="right" vertical="center"/>
    </xf>
    <xf numFmtId="4" fontId="50" fillId="92" borderId="73" applyNumberFormat="0" applyProtection="0">
      <alignment vertical="center"/>
    </xf>
    <xf numFmtId="4" fontId="50" fillId="92" borderId="73" applyNumberFormat="0" applyProtection="0">
      <alignment vertical="center"/>
    </xf>
    <xf numFmtId="4" fontId="64" fillId="96" borderId="73" applyNumberFormat="0" applyProtection="0">
      <alignment horizontal="right" vertical="center"/>
    </xf>
    <xf numFmtId="0" fontId="206" fillId="118" borderId="83" applyNumberFormat="0" applyAlignment="0" applyProtection="0"/>
    <xf numFmtId="4" fontId="208" fillId="123" borderId="85" applyNumberFormat="0" applyProtection="0">
      <alignment horizontal="left" vertical="center" indent="1"/>
    </xf>
    <xf numFmtId="4" fontId="208" fillId="123" borderId="85" applyNumberFormat="0" applyProtection="0">
      <alignment horizontal="left" vertical="center" indent="1"/>
    </xf>
    <xf numFmtId="0" fontId="208" fillId="105" borderId="73" applyNumberFormat="0" applyProtection="0">
      <alignment horizontal="left" vertical="top" indent="1"/>
    </xf>
    <xf numFmtId="0" fontId="208" fillId="93" borderId="73" applyNumberFormat="0" applyProtection="0">
      <alignment horizontal="left" vertical="top" indent="1"/>
    </xf>
    <xf numFmtId="0" fontId="208" fillId="106" borderId="73" applyNumberFormat="0" applyProtection="0">
      <alignment horizontal="left" vertical="top" indent="1"/>
    </xf>
    <xf numFmtId="0" fontId="208" fillId="104" borderId="73" applyNumberFormat="0" applyProtection="0">
      <alignment horizontal="left" vertical="top" indent="1"/>
    </xf>
    <xf numFmtId="4" fontId="208" fillId="0" borderId="85" applyNumberFormat="0" applyProtection="0">
      <alignment horizontal="right" vertical="center"/>
    </xf>
    <xf numFmtId="0" fontId="208" fillId="104" borderId="73" applyNumberFormat="0" applyProtection="0">
      <alignment horizontal="left" vertical="top" indent="1"/>
    </xf>
    <xf numFmtId="37" fontId="28" fillId="0" borderId="19" applyNumberFormat="0"/>
    <xf numFmtId="0" fontId="50" fillId="92" borderId="73" applyNumberFormat="0" applyProtection="0">
      <alignment horizontal="left" vertical="top" indent="1"/>
    </xf>
    <xf numFmtId="0" fontId="12" fillId="87" borderId="82" applyNumberFormat="0" applyFont="0" applyAlignment="0" applyProtection="0"/>
    <xf numFmtId="0" fontId="12" fillId="108" borderId="82" applyNumberFormat="0" applyFont="0" applyAlignment="0" applyProtection="0"/>
    <xf numFmtId="4" fontId="189" fillId="108" borderId="73" applyNumberFormat="0" applyProtection="0">
      <alignment vertical="center"/>
    </xf>
    <xf numFmtId="4" fontId="53" fillId="160" borderId="73" applyNumberFormat="0" applyProtection="0">
      <alignment horizontal="right" vertical="center"/>
    </xf>
    <xf numFmtId="4" fontId="64" fillId="95" borderId="73" applyNumberFormat="0" applyProtection="0">
      <alignment horizontal="right" vertical="center"/>
    </xf>
    <xf numFmtId="4" fontId="56" fillId="39" borderId="73" applyNumberFormat="0" applyProtection="0">
      <alignment vertical="center"/>
    </xf>
    <xf numFmtId="4" fontId="208" fillId="123" borderId="85" applyNumberFormat="0" applyProtection="0">
      <alignment horizontal="left" vertical="center" indent="1"/>
    </xf>
    <xf numFmtId="4" fontId="231" fillId="39" borderId="73" applyNumberFormat="0" applyProtection="0">
      <alignment vertical="center"/>
    </xf>
    <xf numFmtId="0" fontId="12" fillId="106" borderId="73" applyNumberFormat="0" applyProtection="0">
      <alignment horizontal="left" vertical="center" indent="1"/>
    </xf>
    <xf numFmtId="4" fontId="50" fillId="92" borderId="73" applyNumberFormat="0" applyProtection="0">
      <alignment vertical="center"/>
    </xf>
    <xf numFmtId="0" fontId="208" fillId="104" borderId="73" applyNumberFormat="0" applyProtection="0">
      <alignment horizontal="left" vertical="top" indent="1"/>
    </xf>
    <xf numFmtId="0" fontId="215" fillId="135" borderId="85" applyNumberFormat="0" applyAlignment="0" applyProtection="0"/>
    <xf numFmtId="0" fontId="208" fillId="93" borderId="73" applyNumberFormat="0" applyProtection="0">
      <alignment horizontal="left" vertical="top" indent="1"/>
    </xf>
    <xf numFmtId="4" fontId="64" fillId="99" borderId="73" applyNumberFormat="0" applyProtection="0">
      <alignment horizontal="right" vertical="center"/>
    </xf>
    <xf numFmtId="0" fontId="12" fillId="104" borderId="73" applyNumberFormat="0" applyProtection="0">
      <alignment horizontal="left" vertical="top" indent="1"/>
    </xf>
    <xf numFmtId="0" fontId="12" fillId="105" borderId="73" applyNumberFormat="0" applyProtection="0">
      <alignment horizontal="left" vertical="center" indent="1"/>
    </xf>
    <xf numFmtId="0" fontId="215" fillId="135" borderId="85" applyNumberFormat="0" applyAlignment="0" applyProtection="0"/>
    <xf numFmtId="0" fontId="12" fillId="105" borderId="73" applyNumberFormat="0" applyProtection="0">
      <alignment horizontal="left" vertical="center" indent="1"/>
    </xf>
    <xf numFmtId="4" fontId="64" fillId="93" borderId="73" applyNumberFormat="0" applyProtection="0">
      <alignment horizontal="left" vertical="center" indent="1"/>
    </xf>
    <xf numFmtId="4" fontId="56" fillId="120" borderId="73" applyNumberFormat="0" applyProtection="0">
      <alignment horizontal="left" vertical="center" indent="1"/>
    </xf>
    <xf numFmtId="0" fontId="215" fillId="135" borderId="85" applyNumberFormat="0" applyAlignment="0" applyProtection="0"/>
    <xf numFmtId="4" fontId="53" fillId="153" borderId="73" applyNumberFormat="0" applyProtection="0">
      <alignment horizontal="right" vertical="center"/>
    </xf>
    <xf numFmtId="4" fontId="64" fillId="104" borderId="73" applyNumberFormat="0" applyProtection="0">
      <alignment horizontal="right" vertical="center"/>
    </xf>
    <xf numFmtId="4" fontId="64" fillId="108" borderId="73" applyNumberFormat="0" applyProtection="0">
      <alignment vertical="center"/>
    </xf>
    <xf numFmtId="4" fontId="64" fillId="98" borderId="73" applyNumberFormat="0" applyProtection="0">
      <alignment horizontal="right" vertical="center"/>
    </xf>
    <xf numFmtId="0" fontId="12" fillId="104" borderId="73" applyNumberFormat="0" applyProtection="0">
      <alignment horizontal="left" vertical="top" indent="1"/>
    </xf>
    <xf numFmtId="4" fontId="217" fillId="27" borderId="85" applyNumberFormat="0" applyProtection="0">
      <alignment horizontal="right" vertical="center"/>
    </xf>
    <xf numFmtId="0" fontId="203" fillId="88" borderId="85" applyNumberFormat="0" applyAlignment="0" applyProtection="0"/>
    <xf numFmtId="4" fontId="208" fillId="138" borderId="85" applyNumberFormat="0" applyProtection="0">
      <alignment horizontal="right" vertical="center"/>
    </xf>
    <xf numFmtId="4" fontId="53" fillId="157" borderId="73" applyNumberFormat="0" applyProtection="0">
      <alignment horizontal="right" vertical="center"/>
    </xf>
    <xf numFmtId="0" fontId="208" fillId="87" borderId="85" applyNumberFormat="0" applyFont="0" applyAlignment="0" applyProtection="0"/>
    <xf numFmtId="0" fontId="206" fillId="135" borderId="83" applyNumberFormat="0" applyAlignment="0" applyProtection="0"/>
    <xf numFmtId="4" fontId="208" fillId="92" borderId="85" applyNumberFormat="0" applyProtection="0">
      <alignment vertical="center"/>
    </xf>
    <xf numFmtId="4" fontId="217" fillId="39" borderId="85" applyNumberFormat="0" applyProtection="0">
      <alignment vertical="center"/>
    </xf>
    <xf numFmtId="4" fontId="208" fillId="39" borderId="85" applyNumberFormat="0" applyProtection="0">
      <alignment horizontal="left" vertical="center" indent="1"/>
    </xf>
    <xf numFmtId="0" fontId="211" fillId="92" borderId="73" applyNumberFormat="0" applyProtection="0">
      <alignment horizontal="left" vertical="top" indent="1"/>
    </xf>
    <xf numFmtId="4" fontId="208" fillId="94" borderId="85" applyNumberFormat="0" applyProtection="0">
      <alignment horizontal="right" vertical="center"/>
    </xf>
    <xf numFmtId="4" fontId="208" fillId="138" borderId="85" applyNumberFormat="0" applyProtection="0">
      <alignment horizontal="right" vertical="center"/>
    </xf>
    <xf numFmtId="4" fontId="208" fillId="96" borderId="89" applyNumberFormat="0" applyProtection="0">
      <alignment horizontal="right" vertical="center"/>
    </xf>
    <xf numFmtId="4" fontId="208" fillId="97" borderId="85" applyNumberFormat="0" applyProtection="0">
      <alignment horizontal="right" vertical="center"/>
    </xf>
    <xf numFmtId="4" fontId="208" fillId="98" borderId="85" applyNumberFormat="0" applyProtection="0">
      <alignment horizontal="right" vertical="center"/>
    </xf>
    <xf numFmtId="4" fontId="208" fillId="99" borderId="85" applyNumberFormat="0" applyProtection="0">
      <alignment horizontal="right" vertical="center"/>
    </xf>
    <xf numFmtId="4" fontId="208" fillId="100" borderId="85" applyNumberFormat="0" applyProtection="0">
      <alignment horizontal="right" vertical="center"/>
    </xf>
    <xf numFmtId="4" fontId="208" fillId="101" borderId="85" applyNumberFormat="0" applyProtection="0">
      <alignment horizontal="right" vertical="center"/>
    </xf>
    <xf numFmtId="4" fontId="208" fillId="102" borderId="85" applyNumberFormat="0" applyProtection="0">
      <alignment horizontal="right" vertical="center"/>
    </xf>
    <xf numFmtId="4" fontId="208" fillId="103" borderId="89" applyNumberFormat="0" applyProtection="0">
      <alignment horizontal="left" vertical="center" indent="1"/>
    </xf>
    <xf numFmtId="4" fontId="12" fillId="105" borderId="89" applyNumberFormat="0" applyProtection="0">
      <alignment horizontal="left" vertical="center" indent="1"/>
    </xf>
    <xf numFmtId="4" fontId="12" fillId="105" borderId="89" applyNumberFormat="0" applyProtection="0">
      <alignment horizontal="left" vertical="center" indent="1"/>
    </xf>
    <xf numFmtId="4" fontId="208" fillId="93" borderId="85" applyNumberFormat="0" applyProtection="0">
      <alignment horizontal="right" vertical="center"/>
    </xf>
    <xf numFmtId="4" fontId="208" fillId="104" borderId="89" applyNumberFormat="0" applyProtection="0">
      <alignment horizontal="left" vertical="center" indent="1"/>
    </xf>
    <xf numFmtId="4" fontId="208" fillId="93" borderId="89" applyNumberFormat="0" applyProtection="0">
      <alignment horizontal="left" vertical="center" indent="1"/>
    </xf>
    <xf numFmtId="0" fontId="208" fillId="111" borderId="85" applyNumberFormat="0" applyProtection="0">
      <alignment horizontal="left" vertical="center" indent="1"/>
    </xf>
    <xf numFmtId="0" fontId="208" fillId="139" borderId="85" applyNumberFormat="0" applyProtection="0">
      <alignment horizontal="left" vertical="center" indent="1"/>
    </xf>
    <xf numFmtId="0" fontId="208" fillId="106" borderId="85" applyNumberFormat="0" applyProtection="0">
      <alignment horizontal="left" vertical="center" indent="1"/>
    </xf>
    <xf numFmtId="0" fontId="208" fillId="104" borderId="85" applyNumberFormat="0" applyProtection="0">
      <alignment horizontal="left" vertical="center" indent="1"/>
    </xf>
    <xf numFmtId="4" fontId="64" fillId="93" borderId="73" applyNumberFormat="0" applyProtection="0">
      <alignment horizontal="right" vertical="center"/>
    </xf>
    <xf numFmtId="0" fontId="72" fillId="105" borderId="91" applyBorder="0"/>
    <xf numFmtId="4" fontId="210" fillId="108" borderId="73" applyNumberFormat="0" applyProtection="0">
      <alignment vertical="center"/>
    </xf>
    <xf numFmtId="4" fontId="217" fillId="23" borderId="98" applyNumberFormat="0" applyProtection="0">
      <alignment vertical="center"/>
    </xf>
    <xf numFmtId="4" fontId="210" fillId="111" borderId="73" applyNumberFormat="0" applyProtection="0">
      <alignment horizontal="left" vertical="center" indent="1"/>
    </xf>
    <xf numFmtId="0" fontId="210" fillId="108" borderId="73" applyNumberFormat="0" applyProtection="0">
      <alignment horizontal="left" vertical="top" indent="1"/>
    </xf>
    <xf numFmtId="4" fontId="217" fillId="27" borderId="85" applyNumberFormat="0" applyProtection="0">
      <alignment horizontal="right" vertical="center"/>
    </xf>
    <xf numFmtId="0" fontId="210" fillId="93" borderId="73" applyNumberFormat="0" applyProtection="0">
      <alignment horizontal="left" vertical="top" indent="1"/>
    </xf>
    <xf numFmtId="4" fontId="212" fillId="109" borderId="89" applyNumberFormat="0" applyProtection="0">
      <alignment horizontal="left" vertical="center" indent="1"/>
    </xf>
    <xf numFmtId="0" fontId="208" fillId="140" borderId="98"/>
    <xf numFmtId="4" fontId="213" fillId="107" borderId="85" applyNumberFormat="0" applyProtection="0">
      <alignment horizontal="right" vertical="center"/>
    </xf>
    <xf numFmtId="0" fontId="187" fillId="0" borderId="84" applyNumberFormat="0" applyFill="0" applyAlignment="0" applyProtection="0"/>
    <xf numFmtId="0" fontId="12" fillId="104" borderId="73" applyNumberFormat="0" applyProtection="0">
      <alignment horizontal="left" vertical="top" indent="1"/>
    </xf>
    <xf numFmtId="0" fontId="12" fillId="93" borderId="73" applyNumberFormat="0" applyProtection="0">
      <alignment horizontal="left" vertical="top" indent="1"/>
    </xf>
    <xf numFmtId="0" fontId="12" fillId="105" borderId="73" applyNumberFormat="0" applyProtection="0">
      <alignment horizontal="left" vertical="top" indent="1"/>
    </xf>
    <xf numFmtId="4" fontId="64" fillId="102" borderId="73" applyNumberFormat="0" applyProtection="0">
      <alignment horizontal="right" vertical="center"/>
    </xf>
    <xf numFmtId="4" fontId="208" fillId="0" borderId="85" applyNumberFormat="0" applyProtection="0">
      <alignment horizontal="right" vertical="center"/>
    </xf>
    <xf numFmtId="0" fontId="12" fillId="93" borderId="73" applyNumberFormat="0" applyProtection="0">
      <alignment horizontal="left" vertical="center" indent="1"/>
    </xf>
    <xf numFmtId="0" fontId="196" fillId="118" borderId="76" applyNumberFormat="0" applyAlignment="0" applyProtection="0"/>
    <xf numFmtId="37" fontId="28" fillId="0" borderId="19" applyNumberFormat="0"/>
    <xf numFmtId="4" fontId="208" fillId="0" borderId="85" applyNumberFormat="0" applyProtection="0">
      <alignment horizontal="right" vertical="center"/>
    </xf>
    <xf numFmtId="4" fontId="208" fillId="104" borderId="89" applyNumberFormat="0" applyProtection="0">
      <alignment horizontal="left" vertical="center" indent="1"/>
    </xf>
    <xf numFmtId="0" fontId="72" fillId="105" borderId="91" applyBorder="0"/>
    <xf numFmtId="0" fontId="12" fillId="106" borderId="73" applyNumberFormat="0" applyProtection="0">
      <alignment horizontal="left" vertical="top" indent="1"/>
    </xf>
    <xf numFmtId="0" fontId="208" fillId="106" borderId="85" applyNumberFormat="0" applyProtection="0">
      <alignment horizontal="left" vertical="center" indent="1"/>
    </xf>
    <xf numFmtId="4" fontId="189" fillId="108" borderId="73" applyNumberFormat="0" applyProtection="0">
      <alignment vertical="center"/>
    </xf>
    <xf numFmtId="4" fontId="53" fillId="120" borderId="73" applyNumberFormat="0" applyProtection="0">
      <alignment horizontal="right" vertical="center"/>
    </xf>
    <xf numFmtId="4" fontId="208" fillId="94" borderId="85" applyNumberFormat="0" applyProtection="0">
      <alignment horizontal="right" vertical="center"/>
    </xf>
    <xf numFmtId="0" fontId="222" fillId="111" borderId="76" applyNumberFormat="0" applyAlignment="0" applyProtection="0"/>
    <xf numFmtId="4" fontId="53" fillId="153" borderId="73" applyNumberFormat="0" applyProtection="0">
      <alignment horizontal="right" vertical="center"/>
    </xf>
    <xf numFmtId="4" fontId="188" fillId="92" borderId="73" applyNumberFormat="0" applyProtection="0">
      <alignment vertical="center"/>
    </xf>
    <xf numFmtId="0" fontId="208" fillId="105" borderId="73" applyNumberFormat="0" applyProtection="0">
      <alignment horizontal="left" vertical="top" indent="1"/>
    </xf>
    <xf numFmtId="0" fontId="50" fillId="92" borderId="73" applyNumberFormat="0" applyProtection="0">
      <alignment horizontal="left" vertical="top" indent="1"/>
    </xf>
    <xf numFmtId="4" fontId="50" fillId="92" borderId="73" applyNumberFormat="0" applyProtection="0">
      <alignment vertical="center"/>
    </xf>
    <xf numFmtId="4" fontId="208" fillId="93" borderId="89" applyNumberFormat="0" applyProtection="0">
      <alignment horizontal="left" vertical="center" indent="1"/>
    </xf>
    <xf numFmtId="4" fontId="191" fillId="104" borderId="73" applyNumberFormat="0" applyProtection="0">
      <alignment horizontal="right" vertical="center"/>
    </xf>
    <xf numFmtId="4" fontId="53" fillId="122" borderId="73" applyNumberFormat="0" applyProtection="0">
      <alignment horizontal="right" vertical="center"/>
    </xf>
    <xf numFmtId="0" fontId="12" fillId="104" borderId="73" applyNumberFormat="0" applyProtection="0">
      <alignment horizontal="left" vertical="top" indent="1"/>
    </xf>
    <xf numFmtId="4" fontId="208" fillId="39" borderId="85" applyNumberFormat="0" applyProtection="0">
      <alignment horizontal="left" vertical="center" indent="1"/>
    </xf>
    <xf numFmtId="4" fontId="64" fillId="96" borderId="73" applyNumberFormat="0" applyProtection="0">
      <alignment horizontal="right" vertical="center"/>
    </xf>
    <xf numFmtId="4" fontId="64" fillId="101" borderId="73" applyNumberFormat="0" applyProtection="0">
      <alignment horizontal="right" vertical="center"/>
    </xf>
    <xf numFmtId="0" fontId="12" fillId="93" borderId="73" applyNumberFormat="0" applyProtection="0">
      <alignment horizontal="left" vertical="center" indent="1"/>
    </xf>
    <xf numFmtId="4" fontId="64" fillId="104" borderId="73" applyNumberFormat="0" applyProtection="0">
      <alignment horizontal="right" vertical="center"/>
    </xf>
    <xf numFmtId="4" fontId="53" fillId="160" borderId="73" applyNumberFormat="0" applyProtection="0">
      <alignment vertical="center"/>
    </xf>
    <xf numFmtId="4" fontId="64" fillId="108" borderId="73" applyNumberFormat="0" applyProtection="0">
      <alignment horizontal="left" vertical="center" indent="1"/>
    </xf>
    <xf numFmtId="0" fontId="208" fillId="140" borderId="98"/>
    <xf numFmtId="4" fontId="53" fillId="120" borderId="73" applyNumberFormat="0" applyProtection="0">
      <alignment horizontal="right" vertical="center"/>
    </xf>
    <xf numFmtId="4" fontId="56" fillId="120" borderId="95" applyNumberFormat="0" applyProtection="0">
      <alignment horizontal="left" vertical="center" indent="1"/>
    </xf>
    <xf numFmtId="0" fontId="12" fillId="106" borderId="73" applyNumberFormat="0" applyProtection="0">
      <alignment horizontal="left" vertical="top" indent="1"/>
    </xf>
    <xf numFmtId="0" fontId="228" fillId="111" borderId="76" applyNumberFormat="0" applyAlignment="0" applyProtection="0"/>
    <xf numFmtId="0" fontId="208" fillId="87" borderId="85" applyNumberFormat="0" applyFont="0" applyAlignment="0" applyProtection="0"/>
    <xf numFmtId="0" fontId="206" fillId="111" borderId="83" applyNumberFormat="0" applyAlignment="0" applyProtection="0"/>
    <xf numFmtId="4" fontId="50" fillId="92" borderId="73" applyNumberFormat="0" applyProtection="0">
      <alignment vertical="center"/>
    </xf>
    <xf numFmtId="0" fontId="12" fillId="104" borderId="73" applyNumberFormat="0" applyProtection="0">
      <alignment horizontal="left" vertical="top" indent="1"/>
    </xf>
    <xf numFmtId="4" fontId="64" fillId="96" borderId="73" applyNumberFormat="0" applyProtection="0">
      <alignment horizontal="right" vertical="center"/>
    </xf>
    <xf numFmtId="4" fontId="64" fillId="93" borderId="73" applyNumberFormat="0" applyProtection="0">
      <alignment horizontal="right" vertical="center"/>
    </xf>
    <xf numFmtId="4" fontId="50" fillId="92" borderId="73" applyNumberFormat="0" applyProtection="0">
      <alignment horizontal="left" vertical="center" indent="1"/>
    </xf>
    <xf numFmtId="4" fontId="56" fillId="39" borderId="73" applyNumberFormat="0" applyProtection="0">
      <alignment vertical="center"/>
    </xf>
    <xf numFmtId="4" fontId="53" fillId="39" borderId="73" applyNumberFormat="0" applyProtection="0">
      <alignment horizontal="left" vertical="center" indent="1"/>
    </xf>
    <xf numFmtId="4" fontId="53" fillId="39" borderId="73" applyNumberFormat="0" applyProtection="0">
      <alignment horizontal="left" vertical="center" indent="1"/>
    </xf>
    <xf numFmtId="4" fontId="64" fillId="94" borderId="73" applyNumberFormat="0" applyProtection="0">
      <alignment horizontal="right" vertical="center"/>
    </xf>
    <xf numFmtId="4" fontId="53" fillId="153" borderId="73" applyNumberFormat="0" applyProtection="0">
      <alignment horizontal="right" vertical="center"/>
    </xf>
    <xf numFmtId="4" fontId="53" fillId="153" borderId="73" applyNumberFormat="0" applyProtection="0">
      <alignment horizontal="right" vertical="center"/>
    </xf>
    <xf numFmtId="4" fontId="53" fillId="154" borderId="73" applyNumberFormat="0" applyProtection="0">
      <alignment horizontal="right" vertical="center"/>
    </xf>
    <xf numFmtId="4" fontId="64" fillId="95" borderId="73" applyNumberFormat="0" applyProtection="0">
      <alignment horizontal="right" vertical="center"/>
    </xf>
    <xf numFmtId="4" fontId="64" fillId="96" borderId="73" applyNumberFormat="0" applyProtection="0">
      <alignment horizontal="right" vertical="center"/>
    </xf>
    <xf numFmtId="4" fontId="64" fillId="96" borderId="73" applyNumberFormat="0" applyProtection="0">
      <alignment horizontal="right" vertical="center"/>
    </xf>
    <xf numFmtId="4" fontId="53" fillId="155" borderId="73" applyNumberFormat="0" applyProtection="0">
      <alignment horizontal="right" vertical="center"/>
    </xf>
    <xf numFmtId="4" fontId="64" fillId="98" borderId="73" applyNumberFormat="0" applyProtection="0">
      <alignment horizontal="right" vertical="center"/>
    </xf>
    <xf numFmtId="4" fontId="64" fillId="99" borderId="73" applyNumberFormat="0" applyProtection="0">
      <alignment horizontal="right" vertical="center"/>
    </xf>
    <xf numFmtId="4" fontId="64" fillId="99" borderId="73" applyNumberFormat="0" applyProtection="0">
      <alignment horizontal="right" vertical="center"/>
    </xf>
    <xf numFmtId="4" fontId="64" fillId="100" borderId="73" applyNumberFormat="0" applyProtection="0">
      <alignment horizontal="right" vertical="center"/>
    </xf>
    <xf numFmtId="4" fontId="64" fillId="99" borderId="73" applyNumberFormat="0" applyProtection="0">
      <alignment horizontal="right" vertical="center"/>
    </xf>
    <xf numFmtId="4" fontId="64" fillId="101" borderId="73" applyNumberFormat="0" applyProtection="0">
      <alignment horizontal="right" vertical="center"/>
    </xf>
    <xf numFmtId="4" fontId="53" fillId="157" borderId="73" applyNumberFormat="0" applyProtection="0">
      <alignment horizontal="right" vertical="center"/>
    </xf>
    <xf numFmtId="4" fontId="53" fillId="158" borderId="73" applyNumberFormat="0" applyProtection="0">
      <alignment horizontal="right" vertical="center"/>
    </xf>
    <xf numFmtId="4" fontId="64" fillId="102" borderId="73" applyNumberFormat="0" applyProtection="0">
      <alignment horizontal="right" vertical="center"/>
    </xf>
    <xf numFmtId="4" fontId="64" fillId="102" borderId="73" applyNumberFormat="0" applyProtection="0">
      <alignment horizontal="right" vertical="center"/>
    </xf>
    <xf numFmtId="0" fontId="187" fillId="0" borderId="97" applyNumberFormat="0" applyFill="0" applyAlignment="0" applyProtection="0"/>
    <xf numFmtId="4" fontId="208" fillId="99" borderId="85" applyNumberFormat="0" applyProtection="0">
      <alignment horizontal="right" vertical="center"/>
    </xf>
    <xf numFmtId="0" fontId="12" fillId="105" borderId="73" applyNumberFormat="0" applyProtection="0">
      <alignment horizontal="left" vertical="center" indent="1"/>
    </xf>
    <xf numFmtId="0" fontId="12" fillId="105" borderId="73" applyNumberFormat="0" applyProtection="0">
      <alignment horizontal="left" vertical="top" indent="1"/>
    </xf>
    <xf numFmtId="0" fontId="12" fillId="93" borderId="73" applyNumberFormat="0" applyProtection="0">
      <alignment horizontal="left" vertical="center" indent="1"/>
    </xf>
    <xf numFmtId="0" fontId="12" fillId="93" borderId="73" applyNumberFormat="0" applyProtection="0">
      <alignment horizontal="left" vertical="center" indent="1"/>
    </xf>
    <xf numFmtId="0" fontId="12" fillId="105" borderId="73" applyNumberFormat="0" applyProtection="0">
      <alignment horizontal="left" vertical="top" indent="1"/>
    </xf>
    <xf numFmtId="0" fontId="12" fillId="93" borderId="73" applyNumberFormat="0" applyProtection="0">
      <alignment horizontal="left" vertical="top" indent="1"/>
    </xf>
    <xf numFmtId="0" fontId="12" fillId="106" borderId="73" applyNumberFormat="0" applyProtection="0">
      <alignment horizontal="left" vertical="center" indent="1"/>
    </xf>
    <xf numFmtId="0" fontId="12" fillId="106" borderId="73" applyNumberFormat="0" applyProtection="0">
      <alignment horizontal="left" vertical="center" indent="1"/>
    </xf>
    <xf numFmtId="0" fontId="12" fillId="106" borderId="73" applyNumberFormat="0" applyProtection="0">
      <alignment horizontal="left" vertical="center" indent="1"/>
    </xf>
    <xf numFmtId="0" fontId="12" fillId="93" borderId="73" applyNumberFormat="0" applyProtection="0">
      <alignment horizontal="left" vertical="top" indent="1"/>
    </xf>
    <xf numFmtId="0" fontId="12" fillId="106" borderId="73" applyNumberFormat="0" applyProtection="0">
      <alignment horizontal="left" vertical="top" indent="1"/>
    </xf>
    <xf numFmtId="0" fontId="12" fillId="104" borderId="73" applyNumberFormat="0" applyProtection="0">
      <alignment horizontal="left" vertical="center" indent="1"/>
    </xf>
    <xf numFmtId="0" fontId="12" fillId="104" borderId="73" applyNumberFormat="0" applyProtection="0">
      <alignment horizontal="left" vertical="center" indent="1"/>
    </xf>
    <xf numFmtId="0" fontId="12" fillId="104" borderId="73" applyNumberFormat="0" applyProtection="0">
      <alignment horizontal="left" vertical="center" indent="1"/>
    </xf>
    <xf numFmtId="0" fontId="12" fillId="106" borderId="73" applyNumberFormat="0" applyProtection="0">
      <alignment horizontal="left" vertical="top" indent="1"/>
    </xf>
    <xf numFmtId="0" fontId="12" fillId="104" borderId="73" applyNumberFormat="0" applyProtection="0">
      <alignment horizontal="left" vertical="center" indent="1"/>
    </xf>
    <xf numFmtId="0" fontId="12" fillId="104" borderId="73" applyNumberFormat="0" applyProtection="0">
      <alignment horizontal="left" vertical="top" indent="1"/>
    </xf>
    <xf numFmtId="0" fontId="12" fillId="104" borderId="73" applyNumberFormat="0" applyProtection="0">
      <alignment horizontal="left" vertical="top" indent="1"/>
    </xf>
    <xf numFmtId="0" fontId="12" fillId="104" borderId="73" applyNumberFormat="0" applyProtection="0">
      <alignment horizontal="left" vertical="top" indent="1"/>
    </xf>
    <xf numFmtId="0" fontId="12" fillId="107" borderId="98" applyNumberFormat="0">
      <protection locked="0"/>
    </xf>
    <xf numFmtId="4" fontId="50" fillId="92" borderId="73" applyNumberFormat="0" applyProtection="0">
      <alignment vertical="center"/>
    </xf>
    <xf numFmtId="0" fontId="12" fillId="107" borderId="98" applyNumberFormat="0">
      <protection locked="0"/>
    </xf>
    <xf numFmtId="0" fontId="12" fillId="107" borderId="98" applyNumberFormat="0">
      <protection locked="0"/>
    </xf>
    <xf numFmtId="4" fontId="64" fillId="108" borderId="73" applyNumberFormat="0" applyProtection="0">
      <alignment vertical="center"/>
    </xf>
    <xf numFmtId="4" fontId="53" fillId="160" borderId="73" applyNumberFormat="0" applyProtection="0">
      <alignment vertical="center"/>
    </xf>
    <xf numFmtId="4" fontId="53" fillId="160" borderId="73" applyNumberFormat="0" applyProtection="0">
      <alignment vertical="center"/>
    </xf>
    <xf numFmtId="4" fontId="64" fillId="108" borderId="73" applyNumberFormat="0" applyProtection="0">
      <alignment vertical="center"/>
    </xf>
    <xf numFmtId="4" fontId="189" fillId="108" borderId="73" applyNumberFormat="0" applyProtection="0">
      <alignment vertical="center"/>
    </xf>
    <xf numFmtId="4" fontId="232" fillId="160" borderId="73" applyNumberFormat="0" applyProtection="0">
      <alignment vertical="center"/>
    </xf>
    <xf numFmtId="4" fontId="232" fillId="160" borderId="73" applyNumberFormat="0" applyProtection="0">
      <alignment vertical="center"/>
    </xf>
    <xf numFmtId="4" fontId="64" fillId="108" borderId="73" applyNumberFormat="0" applyProtection="0">
      <alignment horizontal="left" vertical="center" indent="1"/>
    </xf>
    <xf numFmtId="0" fontId="208" fillId="104" borderId="73" applyNumberFormat="0" applyProtection="0">
      <alignment horizontal="left" vertical="top" indent="1"/>
    </xf>
    <xf numFmtId="4" fontId="50" fillId="92" borderId="73" applyNumberFormat="0" applyProtection="0">
      <alignment vertical="center"/>
    </xf>
    <xf numFmtId="4" fontId="50" fillId="92" borderId="73" applyNumberFormat="0" applyProtection="0">
      <alignment horizontal="left" vertical="center" indent="1"/>
    </xf>
    <xf numFmtId="4" fontId="64" fillId="94" borderId="73" applyNumberFormat="0" applyProtection="0">
      <alignment horizontal="right" vertical="center"/>
    </xf>
    <xf numFmtId="4" fontId="53" fillId="122" borderId="73" applyNumberFormat="0" applyProtection="0">
      <alignment horizontal="right" vertical="center"/>
    </xf>
    <xf numFmtId="4" fontId="53" fillId="34" borderId="73" applyNumberFormat="0" applyProtection="0">
      <alignment horizontal="right" vertical="center"/>
    </xf>
    <xf numFmtId="4" fontId="188" fillId="92" borderId="73" applyNumberFormat="0" applyProtection="0">
      <alignment vertical="center"/>
    </xf>
    <xf numFmtId="4" fontId="64" fillId="98" borderId="73" applyNumberFormat="0" applyProtection="0">
      <alignment horizontal="right" vertical="center"/>
    </xf>
    <xf numFmtId="4" fontId="64" fillId="100" borderId="73" applyNumberFormat="0" applyProtection="0">
      <alignment horizontal="right" vertical="center"/>
    </xf>
    <xf numFmtId="4" fontId="53" fillId="158" borderId="73" applyNumberFormat="0" applyProtection="0">
      <alignment horizontal="right" vertical="center"/>
    </xf>
    <xf numFmtId="0" fontId="12" fillId="106" borderId="73" applyNumberFormat="0" applyProtection="0">
      <alignment horizontal="left" vertical="center" indent="1"/>
    </xf>
    <xf numFmtId="4" fontId="188" fillId="92" borderId="73" applyNumberFormat="0" applyProtection="0">
      <alignment vertical="center"/>
    </xf>
    <xf numFmtId="4" fontId="64" fillId="98" borderId="73" applyNumberFormat="0" applyProtection="0">
      <alignment horizontal="right" vertical="center"/>
    </xf>
    <xf numFmtId="4" fontId="64" fillId="94" borderId="73" applyNumberFormat="0" applyProtection="0">
      <alignment horizontal="right" vertical="center"/>
    </xf>
    <xf numFmtId="4" fontId="53" fillId="34" borderId="73" applyNumberFormat="0" applyProtection="0">
      <alignment horizontal="right" vertical="center"/>
    </xf>
    <xf numFmtId="4" fontId="53" fillId="120" borderId="73" applyNumberFormat="0" applyProtection="0">
      <alignment horizontal="right" vertical="center"/>
    </xf>
    <xf numFmtId="0" fontId="12" fillId="108" borderId="82" applyNumberFormat="0" applyFont="0" applyAlignment="0" applyProtection="0"/>
    <xf numFmtId="0" fontId="211" fillId="92" borderId="73" applyNumberFormat="0" applyProtection="0">
      <alignment horizontal="left" vertical="top" indent="1"/>
    </xf>
    <xf numFmtId="0" fontId="12" fillId="105" borderId="73" applyNumberFormat="0" applyProtection="0">
      <alignment horizontal="left" vertical="center" indent="1"/>
    </xf>
    <xf numFmtId="0" fontId="12" fillId="105" borderId="73" applyNumberFormat="0" applyProtection="0">
      <alignment horizontal="left" vertical="center" indent="1"/>
    </xf>
    <xf numFmtId="4" fontId="53" fillId="158" borderId="73" applyNumberFormat="0" applyProtection="0">
      <alignment horizontal="right" vertical="center"/>
    </xf>
    <xf numFmtId="4" fontId="64" fillId="93" borderId="73" applyNumberFormat="0" applyProtection="0">
      <alignment horizontal="right" vertical="center"/>
    </xf>
    <xf numFmtId="4" fontId="64" fillId="97" borderId="73" applyNumberFormat="0" applyProtection="0">
      <alignment horizontal="right" vertical="center"/>
    </xf>
    <xf numFmtId="0" fontId="12" fillId="93" borderId="73" applyNumberFormat="0" applyProtection="0">
      <alignment horizontal="left" vertical="top" indent="1"/>
    </xf>
    <xf numFmtId="4" fontId="64" fillId="97" borderId="73" applyNumberFormat="0" applyProtection="0">
      <alignment horizontal="right" vertical="center"/>
    </xf>
    <xf numFmtId="4" fontId="208" fillId="104" borderId="89" applyNumberFormat="0" applyProtection="0">
      <alignment horizontal="left" vertical="center" indent="1"/>
    </xf>
    <xf numFmtId="0" fontId="208" fillId="93" borderId="73" applyNumberFormat="0" applyProtection="0">
      <alignment horizontal="left" vertical="top" indent="1"/>
    </xf>
    <xf numFmtId="4" fontId="64" fillId="104" borderId="73" applyNumberFormat="0" applyProtection="0">
      <alignment horizontal="right" vertical="center"/>
    </xf>
    <xf numFmtId="4" fontId="191" fillId="104" borderId="73" applyNumberFormat="0" applyProtection="0">
      <alignment horizontal="right" vertical="center"/>
    </xf>
    <xf numFmtId="0" fontId="12" fillId="108" borderId="82" applyNumberFormat="0" applyFont="0" applyAlignment="0" applyProtection="0"/>
    <xf numFmtId="4" fontId="56" fillId="120" borderId="95" applyNumberFormat="0" applyProtection="0">
      <alignment horizontal="left" vertical="center" indent="1"/>
    </xf>
    <xf numFmtId="0" fontId="12" fillId="104" borderId="73" applyNumberFormat="0" applyProtection="0">
      <alignment horizontal="left" vertical="center" indent="1"/>
    </xf>
    <xf numFmtId="4" fontId="212" fillId="109" borderId="89" applyNumberFormat="0" applyProtection="0">
      <alignment horizontal="left" vertical="center" indent="1"/>
    </xf>
    <xf numFmtId="4" fontId="208" fillId="93" borderId="85" applyNumberFormat="0" applyProtection="0">
      <alignment horizontal="right" vertical="center"/>
    </xf>
    <xf numFmtId="4" fontId="208" fillId="123" borderId="85" applyNumberFormat="0" applyProtection="0">
      <alignment horizontal="left" vertical="center" indent="1"/>
    </xf>
    <xf numFmtId="0" fontId="12" fillId="87" borderId="82" applyNumberFormat="0" applyFont="0" applyAlignment="0" applyProtection="0"/>
    <xf numFmtId="4" fontId="56" fillId="39" borderId="73" applyNumberFormat="0" applyProtection="0">
      <alignment vertical="center"/>
    </xf>
    <xf numFmtId="4" fontId="53" fillId="153" borderId="73" applyNumberFormat="0" applyProtection="0">
      <alignment horizontal="right" vertical="center"/>
    </xf>
    <xf numFmtId="4" fontId="53" fillId="39" borderId="73" applyNumberFormat="0" applyProtection="0">
      <alignment horizontal="left" vertical="center" indent="1"/>
    </xf>
    <xf numFmtId="4" fontId="53" fillId="39" borderId="73" applyNumberFormat="0" applyProtection="0">
      <alignment horizontal="left" vertical="center" indent="1"/>
    </xf>
    <xf numFmtId="4" fontId="64" fillId="97" borderId="73" applyNumberFormat="0" applyProtection="0">
      <alignment horizontal="right" vertical="center"/>
    </xf>
    <xf numFmtId="4" fontId="53" fillId="154" borderId="73" applyNumberFormat="0" applyProtection="0">
      <alignment horizontal="right" vertical="center"/>
    </xf>
    <xf numFmtId="4" fontId="64" fillId="96" borderId="73" applyNumberFormat="0" applyProtection="0">
      <alignment horizontal="right" vertical="center"/>
    </xf>
    <xf numFmtId="204" fontId="67" fillId="0" borderId="19"/>
    <xf numFmtId="4" fontId="64" fillId="100" borderId="73" applyNumberFormat="0" applyProtection="0">
      <alignment horizontal="right" vertical="center"/>
    </xf>
    <xf numFmtId="4" fontId="53" fillId="156" borderId="73" applyNumberFormat="0" applyProtection="0">
      <alignment horizontal="right" vertical="center"/>
    </xf>
    <xf numFmtId="4" fontId="53" fillId="156" borderId="73" applyNumberFormat="0" applyProtection="0">
      <alignment horizontal="right" vertical="center"/>
    </xf>
    <xf numFmtId="4" fontId="64" fillId="100" borderId="73" applyNumberFormat="0" applyProtection="0">
      <alignment horizontal="right" vertical="center"/>
    </xf>
    <xf numFmtId="4" fontId="53" fillId="157" borderId="73" applyNumberFormat="0" applyProtection="0">
      <alignment horizontal="right" vertical="center"/>
    </xf>
    <xf numFmtId="4" fontId="53" fillId="120" borderId="73" applyNumberFormat="0" applyProtection="0">
      <alignment horizontal="right" vertical="center"/>
    </xf>
    <xf numFmtId="4" fontId="64" fillId="102" borderId="73" applyNumberFormat="0" applyProtection="0">
      <alignment horizontal="right" vertical="center"/>
    </xf>
    <xf numFmtId="0" fontId="12" fillId="105" borderId="73" applyNumberFormat="0" applyProtection="0">
      <alignment horizontal="left" vertical="top" indent="1"/>
    </xf>
    <xf numFmtId="0" fontId="208" fillId="111" borderId="85" applyNumberFormat="0" applyProtection="0">
      <alignment horizontal="left" vertical="center" indent="1"/>
    </xf>
    <xf numFmtId="0" fontId="222" fillId="111" borderId="76" applyNumberFormat="0" applyAlignment="0" applyProtection="0"/>
    <xf numFmtId="4" fontId="191" fillId="104" borderId="73" applyNumberFormat="0" applyProtection="0">
      <alignment horizontal="right" vertical="center"/>
    </xf>
    <xf numFmtId="4" fontId="12" fillId="105" borderId="89" applyNumberFormat="0" applyProtection="0">
      <alignment horizontal="left" vertical="center" indent="1"/>
    </xf>
    <xf numFmtId="4" fontId="64" fillId="101" borderId="73" applyNumberFormat="0" applyProtection="0">
      <alignment horizontal="right" vertical="center"/>
    </xf>
    <xf numFmtId="4" fontId="12" fillId="105" borderId="89" applyNumberFormat="0" applyProtection="0">
      <alignment horizontal="left" vertical="center" indent="1"/>
    </xf>
    <xf numFmtId="0" fontId="50" fillId="92" borderId="73" applyNumberFormat="0" applyProtection="0">
      <alignment horizontal="left" vertical="top" indent="1"/>
    </xf>
    <xf numFmtId="0" fontId="208" fillId="87" borderId="85" applyNumberFormat="0" applyFont="0" applyAlignment="0" applyProtection="0"/>
    <xf numFmtId="4" fontId="208" fillId="93" borderId="89" applyNumberFormat="0" applyProtection="0">
      <alignment horizontal="left" vertical="center" indent="1"/>
    </xf>
    <xf numFmtId="4" fontId="64" fillId="108" borderId="73" applyNumberFormat="0" applyProtection="0">
      <alignment horizontal="left" vertical="center" indent="1"/>
    </xf>
    <xf numFmtId="4" fontId="64" fillId="108" borderId="73" applyNumberFormat="0" applyProtection="0">
      <alignment vertical="center"/>
    </xf>
    <xf numFmtId="4" fontId="208" fillId="123" borderId="85" applyNumberFormat="0" applyProtection="0">
      <alignment horizontal="left" vertical="center" indent="1"/>
    </xf>
    <xf numFmtId="4" fontId="208" fillId="123" borderId="85" applyNumberFormat="0" applyProtection="0">
      <alignment horizontal="left" vertical="center" indent="1"/>
    </xf>
    <xf numFmtId="0" fontId="12" fillId="104" borderId="73" applyNumberFormat="0" applyProtection="0">
      <alignment horizontal="left" vertical="top" indent="1"/>
    </xf>
    <xf numFmtId="0" fontId="12" fillId="106" borderId="73" applyNumberFormat="0" applyProtection="0">
      <alignment horizontal="left" vertical="top" indent="1"/>
    </xf>
    <xf numFmtId="0" fontId="64" fillId="108" borderId="73" applyNumberFormat="0" applyProtection="0">
      <alignment horizontal="left" vertical="top" indent="1"/>
    </xf>
    <xf numFmtId="4" fontId="64" fillId="108" borderId="73" applyNumberFormat="0" applyProtection="0">
      <alignment vertical="center"/>
    </xf>
    <xf numFmtId="4" fontId="56" fillId="120" borderId="73" applyNumberFormat="0" applyProtection="0">
      <alignment horizontal="left" vertical="center" indent="1"/>
    </xf>
    <xf numFmtId="4" fontId="189" fillId="108" borderId="73" applyNumberFormat="0" applyProtection="0">
      <alignment vertical="center"/>
    </xf>
    <xf numFmtId="4" fontId="208" fillId="100" borderId="85" applyNumberFormat="0" applyProtection="0">
      <alignment horizontal="right" vertical="center"/>
    </xf>
    <xf numFmtId="0" fontId="12" fillId="107" borderId="98" applyNumberFormat="0">
      <protection locked="0"/>
    </xf>
    <xf numFmtId="0" fontId="203" fillId="88" borderId="85" applyNumberFormat="0" applyAlignment="0" applyProtection="0"/>
    <xf numFmtId="4" fontId="64" fillId="102" borderId="73" applyNumberFormat="0" applyProtection="0">
      <alignment horizontal="right" vertical="center"/>
    </xf>
    <xf numFmtId="0" fontId="64" fillId="93" borderId="73" applyNumberFormat="0" applyProtection="0">
      <alignment horizontal="left" vertical="top" indent="1"/>
    </xf>
    <xf numFmtId="4" fontId="64" fillId="104" borderId="73" applyNumberFormat="0" applyProtection="0">
      <alignment horizontal="right" vertical="center"/>
    </xf>
    <xf numFmtId="4" fontId="64" fillId="108" borderId="73" applyNumberFormat="0" applyProtection="0">
      <alignment horizontal="left" vertical="center" indent="1"/>
    </xf>
    <xf numFmtId="4" fontId="189" fillId="108" borderId="73" applyNumberFormat="0" applyProtection="0">
      <alignment vertical="center"/>
    </xf>
    <xf numFmtId="4" fontId="64" fillId="108" borderId="73" applyNumberFormat="0" applyProtection="0">
      <alignment vertical="center"/>
    </xf>
    <xf numFmtId="0" fontId="12" fillId="104" borderId="73" applyNumberFormat="0" applyProtection="0">
      <alignment horizontal="left" vertical="center" indent="1"/>
    </xf>
    <xf numFmtId="0" fontId="12" fillId="93" borderId="73" applyNumberFormat="0" applyProtection="0">
      <alignment horizontal="left" vertical="top" indent="1"/>
    </xf>
    <xf numFmtId="4" fontId="232" fillId="160" borderId="73" applyNumberFormat="0" applyProtection="0">
      <alignment vertical="center"/>
    </xf>
    <xf numFmtId="4" fontId="64" fillId="100" borderId="73" applyNumberFormat="0" applyProtection="0">
      <alignment horizontal="right" vertical="center"/>
    </xf>
    <xf numFmtId="0" fontId="12" fillId="87" borderId="82" applyNumberFormat="0" applyFont="0" applyAlignment="0" applyProtection="0"/>
    <xf numFmtId="4" fontId="208" fillId="0" borderId="85" applyNumberFormat="0" applyProtection="0">
      <alignment horizontal="right" vertical="center"/>
    </xf>
    <xf numFmtId="0" fontId="208" fillId="106" borderId="85" applyNumberFormat="0" applyProtection="0">
      <alignment horizontal="left" vertical="center" indent="1"/>
    </xf>
    <xf numFmtId="4" fontId="191" fillId="104" borderId="73" applyNumberFormat="0" applyProtection="0">
      <alignment horizontal="right" vertical="center"/>
    </xf>
    <xf numFmtId="4" fontId="208" fillId="123" borderId="85" applyNumberFormat="0" applyProtection="0">
      <alignment horizontal="left" vertical="center" indent="1"/>
    </xf>
    <xf numFmtId="4" fontId="208" fillId="123" borderId="85" applyNumberFormat="0" applyProtection="0">
      <alignment horizontal="left" vertical="center" indent="1"/>
    </xf>
    <xf numFmtId="0" fontId="203" fillId="88" borderId="76" applyNumberFormat="0" applyAlignment="0" applyProtection="0"/>
    <xf numFmtId="4" fontId="208" fillId="97" borderId="85" applyNumberFormat="0" applyProtection="0">
      <alignment horizontal="right" vertical="center"/>
    </xf>
    <xf numFmtId="4" fontId="50" fillId="92" borderId="73" applyNumberFormat="0" applyProtection="0">
      <alignment horizontal="left" vertical="center" indent="1"/>
    </xf>
    <xf numFmtId="4" fontId="53" fillId="160" borderId="73" applyNumberFormat="0" applyProtection="0">
      <alignment horizontal="right" vertical="center"/>
    </xf>
    <xf numFmtId="4" fontId="210" fillId="111" borderId="73" applyNumberFormat="0" applyProtection="0">
      <alignment horizontal="left" vertical="center" indent="1"/>
    </xf>
    <xf numFmtId="4" fontId="208" fillId="102" borderId="85" applyNumberFormat="0" applyProtection="0">
      <alignment horizontal="right" vertical="center"/>
    </xf>
    <xf numFmtId="0" fontId="203" fillId="88" borderId="76" applyNumberFormat="0" applyAlignment="0" applyProtection="0"/>
    <xf numFmtId="4" fontId="64" fillId="96" borderId="73" applyNumberFormat="0" applyProtection="0">
      <alignment horizontal="right" vertical="center"/>
    </xf>
    <xf numFmtId="4" fontId="208" fillId="123" borderId="85" applyNumberFormat="0" applyProtection="0">
      <alignment horizontal="left" vertical="center" indent="1"/>
    </xf>
    <xf numFmtId="4" fontId="64" fillId="94" borderId="73" applyNumberFormat="0" applyProtection="0">
      <alignment horizontal="right" vertical="center"/>
    </xf>
    <xf numFmtId="4" fontId="53" fillId="122" borderId="73" applyNumberFormat="0" applyProtection="0">
      <alignment horizontal="right" vertical="center"/>
    </xf>
    <xf numFmtId="4" fontId="64" fillId="108" borderId="73" applyNumberFormat="0" applyProtection="0">
      <alignment vertical="center"/>
    </xf>
    <xf numFmtId="4" fontId="64" fillId="93" borderId="73" applyNumberFormat="0" applyProtection="0">
      <alignment horizontal="left" vertical="center" indent="1"/>
    </xf>
    <xf numFmtId="4" fontId="64" fillId="94" borderId="73" applyNumberFormat="0" applyProtection="0">
      <alignment horizontal="right" vertical="center"/>
    </xf>
    <xf numFmtId="4" fontId="53" fillId="34" borderId="73" applyNumberFormat="0" applyProtection="0">
      <alignment horizontal="right" vertical="center"/>
    </xf>
    <xf numFmtId="0" fontId="208" fillId="139" borderId="85" applyNumberFormat="0" applyProtection="0">
      <alignment horizontal="left" vertical="center" indent="1"/>
    </xf>
    <xf numFmtId="4" fontId="12" fillId="105" borderId="89" applyNumberFormat="0" applyProtection="0">
      <alignment horizontal="left" vertical="center" indent="1"/>
    </xf>
    <xf numFmtId="0" fontId="12" fillId="106" borderId="73" applyNumberFormat="0" applyProtection="0">
      <alignment horizontal="left" vertical="center" indent="1"/>
    </xf>
    <xf numFmtId="4" fontId="64" fillId="101" borderId="73" applyNumberFormat="0" applyProtection="0">
      <alignment horizontal="right" vertical="center"/>
    </xf>
    <xf numFmtId="0" fontId="208" fillId="104" borderId="85" applyNumberFormat="0" applyProtection="0">
      <alignment horizontal="left" vertical="center" indent="1"/>
    </xf>
    <xf numFmtId="0" fontId="187" fillId="0" borderId="97" applyNumberFormat="0" applyFill="0" applyAlignment="0" applyProtection="0"/>
    <xf numFmtId="4" fontId="191" fillId="104" borderId="73" applyNumberFormat="0" applyProtection="0">
      <alignment horizontal="right" vertical="center"/>
    </xf>
    <xf numFmtId="4" fontId="191" fillId="104" borderId="73" applyNumberFormat="0" applyProtection="0">
      <alignment horizontal="right" vertical="center"/>
    </xf>
    <xf numFmtId="0" fontId="208" fillId="140" borderId="98"/>
    <xf numFmtId="4" fontId="190" fillId="121" borderId="95" applyNumberFormat="0" applyProtection="0">
      <alignment horizontal="left" vertical="center" indent="1"/>
    </xf>
    <xf numFmtId="4" fontId="233" fillId="160" borderId="73" applyNumberFormat="0" applyProtection="0">
      <alignment horizontal="right" vertical="center"/>
    </xf>
    <xf numFmtId="4" fontId="56" fillId="120" borderId="73" applyNumberFormat="0" applyProtection="0">
      <alignment horizontal="left" vertical="center" indent="1"/>
    </xf>
    <xf numFmtId="4" fontId="208" fillId="123" borderId="85" applyNumberFormat="0" applyProtection="0">
      <alignment horizontal="left" vertical="center" indent="1"/>
    </xf>
    <xf numFmtId="4" fontId="208" fillId="123" borderId="85" applyNumberFormat="0" applyProtection="0">
      <alignment horizontal="left" vertical="center" indent="1"/>
    </xf>
    <xf numFmtId="4" fontId="208" fillId="123" borderId="85" applyNumberFormat="0" applyProtection="0">
      <alignment horizontal="left" vertical="center" indent="1"/>
    </xf>
    <xf numFmtId="4" fontId="189" fillId="104" borderId="73" applyNumberFormat="0" applyProtection="0">
      <alignment horizontal="right" vertical="center"/>
    </xf>
    <xf numFmtId="4" fontId="232" fillId="160" borderId="73" applyNumberFormat="0" applyProtection="0">
      <alignment horizontal="right" vertical="center"/>
    </xf>
    <xf numFmtId="4" fontId="64" fillId="104" borderId="73" applyNumberFormat="0" applyProtection="0">
      <alignment horizontal="right" vertical="center"/>
    </xf>
    <xf numFmtId="4" fontId="53" fillId="160" borderId="73" applyNumberFormat="0" applyProtection="0">
      <alignment horizontal="right" vertical="center"/>
    </xf>
    <xf numFmtId="0" fontId="12" fillId="93" borderId="73" applyNumberFormat="0" applyProtection="0">
      <alignment horizontal="left" vertical="top" indent="1"/>
    </xf>
    <xf numFmtId="0" fontId="12" fillId="104" borderId="73" applyNumberFormat="0" applyProtection="0">
      <alignment horizontal="left" vertical="center" indent="1"/>
    </xf>
    <xf numFmtId="0" fontId="12" fillId="105" borderId="73" applyNumberFormat="0" applyProtection="0">
      <alignment horizontal="left" vertical="center" indent="1"/>
    </xf>
    <xf numFmtId="0" fontId="12" fillId="104" borderId="73" applyNumberFormat="0" applyProtection="0">
      <alignment horizontal="left" vertical="top" indent="1"/>
    </xf>
    <xf numFmtId="0" fontId="208" fillId="105" borderId="73" applyNumberFormat="0" applyProtection="0">
      <alignment horizontal="left" vertical="top" indent="1"/>
    </xf>
    <xf numFmtId="4" fontId="53" fillId="110" borderId="73" applyNumberFormat="0" applyProtection="0">
      <alignment horizontal="right" vertical="center"/>
    </xf>
    <xf numFmtId="0" fontId="64" fillId="93" borderId="73" applyNumberFormat="0" applyProtection="0">
      <alignment horizontal="left" vertical="top" indent="1"/>
    </xf>
    <xf numFmtId="4" fontId="64" fillId="98" borderId="73" applyNumberFormat="0" applyProtection="0">
      <alignment horizontal="right" vertical="center"/>
    </xf>
    <xf numFmtId="4" fontId="212" fillId="109" borderId="89" applyNumberFormat="0" applyProtection="0">
      <alignment horizontal="left" vertical="center" indent="1"/>
    </xf>
    <xf numFmtId="4" fontId="210" fillId="111" borderId="73" applyNumberFormat="0" applyProtection="0">
      <alignment horizontal="left" vertical="center" indent="1"/>
    </xf>
    <xf numFmtId="4" fontId="64" fillId="108" borderId="73" applyNumberFormat="0" applyProtection="0">
      <alignment horizontal="left" vertical="center" indent="1"/>
    </xf>
    <xf numFmtId="0" fontId="12" fillId="105" borderId="73" applyNumberFormat="0" applyProtection="0">
      <alignment horizontal="left" vertical="top" indent="1"/>
    </xf>
    <xf numFmtId="0" fontId="12" fillId="105" borderId="73" applyNumberFormat="0" applyProtection="0">
      <alignment horizontal="left" vertical="center" indent="1"/>
    </xf>
    <xf numFmtId="0" fontId="208" fillId="139" borderId="85" applyNumberFormat="0" applyProtection="0">
      <alignment horizontal="left" vertical="center" indent="1"/>
    </xf>
    <xf numFmtId="0" fontId="196" fillId="118" borderId="76" applyNumberFormat="0" applyAlignment="0" applyProtection="0"/>
    <xf numFmtId="0" fontId="222" fillId="111" borderId="76" applyNumberFormat="0" applyAlignment="0" applyProtection="0"/>
    <xf numFmtId="4" fontId="64" fillId="95" borderId="73" applyNumberFormat="0" applyProtection="0">
      <alignment horizontal="right" vertical="center"/>
    </xf>
    <xf numFmtId="0" fontId="208" fillId="106" borderId="73" applyNumberFormat="0" applyProtection="0">
      <alignment horizontal="left" vertical="top" indent="1"/>
    </xf>
    <xf numFmtId="4" fontId="64" fillId="93" borderId="73" applyNumberFormat="0" applyProtection="0">
      <alignment horizontal="right" vertical="center"/>
    </xf>
    <xf numFmtId="0" fontId="208" fillId="93" borderId="73" applyNumberFormat="0" applyProtection="0">
      <alignment horizontal="left" vertical="top" indent="1"/>
    </xf>
    <xf numFmtId="0" fontId="208" fillId="104" borderId="73" applyNumberFormat="0" applyProtection="0">
      <alignment horizontal="left" vertical="top" indent="1"/>
    </xf>
    <xf numFmtId="0" fontId="222" fillId="111" borderId="76" applyNumberFormat="0" applyAlignment="0" applyProtection="0"/>
    <xf numFmtId="0" fontId="222" fillId="111" borderId="76" applyNumberFormat="0" applyAlignment="0" applyProtection="0"/>
    <xf numFmtId="0" fontId="196" fillId="118" borderId="76" applyNumberFormat="0" applyAlignment="0" applyProtection="0"/>
    <xf numFmtId="0" fontId="196" fillId="118" borderId="76" applyNumberFormat="0" applyAlignment="0" applyProtection="0"/>
    <xf numFmtId="4" fontId="208" fillId="94" borderId="85" applyNumberFormat="0" applyProtection="0">
      <alignment horizontal="right" vertical="center"/>
    </xf>
    <xf numFmtId="0" fontId="215" fillId="135" borderId="85" applyNumberFormat="0" applyAlignment="0" applyProtection="0"/>
    <xf numFmtId="0" fontId="208" fillId="111" borderId="85" applyNumberFormat="0" applyProtection="0">
      <alignment horizontal="left" vertical="center" indent="1"/>
    </xf>
    <xf numFmtId="0" fontId="208" fillId="106" borderId="85" applyNumberFormat="0" applyProtection="0">
      <alignment horizontal="left" vertical="center" indent="1"/>
    </xf>
    <xf numFmtId="4" fontId="64" fillId="95" borderId="73" applyNumberFormat="0" applyProtection="0">
      <alignment horizontal="right" vertical="center"/>
    </xf>
    <xf numFmtId="0" fontId="210" fillId="93" borderId="73" applyNumberFormat="0" applyProtection="0">
      <alignment horizontal="left" vertical="top" indent="1"/>
    </xf>
    <xf numFmtId="4" fontId="50" fillId="92" borderId="73" applyNumberFormat="0" applyProtection="0">
      <alignment horizontal="left" vertical="center" indent="1"/>
    </xf>
    <xf numFmtId="0" fontId="210" fillId="108" borderId="73" applyNumberFormat="0" applyProtection="0">
      <alignment horizontal="left" vertical="top" indent="1"/>
    </xf>
    <xf numFmtId="4" fontId="208" fillId="123" borderId="85" applyNumberFormat="0" applyProtection="0">
      <alignment horizontal="left" vertical="center" indent="1"/>
    </xf>
    <xf numFmtId="0" fontId="50" fillId="92" borderId="73" applyNumberFormat="0" applyProtection="0">
      <alignment horizontal="left" vertical="top" indent="1"/>
    </xf>
    <xf numFmtId="4" fontId="56" fillId="120" borderId="73" applyNumberFormat="0" applyProtection="0">
      <alignment horizontal="left" vertical="center" indent="1"/>
    </xf>
    <xf numFmtId="4" fontId="53" fillId="155" borderId="73" applyNumberFormat="0" applyProtection="0">
      <alignment horizontal="right" vertical="center"/>
    </xf>
    <xf numFmtId="4" fontId="64" fillId="99" borderId="73" applyNumberFormat="0" applyProtection="0">
      <alignment horizontal="right" vertical="center"/>
    </xf>
    <xf numFmtId="0" fontId="210" fillId="93" borderId="73" applyNumberFormat="0" applyProtection="0">
      <alignment horizontal="left" vertical="top" indent="1"/>
    </xf>
    <xf numFmtId="4" fontId="208" fillId="104" borderId="89" applyNumberFormat="0" applyProtection="0">
      <alignment horizontal="left" vertical="center" indent="1"/>
    </xf>
    <xf numFmtId="4" fontId="208" fillId="123" borderId="85" applyNumberFormat="0" applyProtection="0">
      <alignment horizontal="left" vertical="center" indent="1"/>
    </xf>
    <xf numFmtId="0" fontId="208" fillId="104" borderId="85" applyNumberFormat="0" applyProtection="0">
      <alignment horizontal="left" vertical="center" indent="1"/>
    </xf>
    <xf numFmtId="4" fontId="208" fillId="138" borderId="85" applyNumberFormat="0" applyProtection="0">
      <alignment horizontal="right" vertical="center"/>
    </xf>
    <xf numFmtId="204" fontId="67" fillId="0" borderId="19"/>
    <xf numFmtId="4" fontId="64" fillId="108" borderId="73" applyNumberFormat="0" applyProtection="0">
      <alignment vertical="center"/>
    </xf>
    <xf numFmtId="0" fontId="12" fillId="106" borderId="73" applyNumberFormat="0" applyProtection="0">
      <alignment horizontal="left" vertical="top" indent="1"/>
    </xf>
    <xf numFmtId="0" fontId="208" fillId="106" borderId="85" applyNumberFormat="0" applyProtection="0">
      <alignment horizontal="left" vertical="center" indent="1"/>
    </xf>
    <xf numFmtId="0" fontId="12" fillId="108" borderId="82" applyNumberFormat="0" applyFont="0" applyAlignment="0" applyProtection="0"/>
    <xf numFmtId="4" fontId="50" fillId="92" borderId="73" applyNumberFormat="0" applyProtection="0">
      <alignment vertical="center"/>
    </xf>
    <xf numFmtId="4" fontId="189" fillId="104" borderId="73" applyNumberFormat="0" applyProtection="0">
      <alignment horizontal="right" vertical="center"/>
    </xf>
    <xf numFmtId="4" fontId="53" fillId="122" borderId="73" applyNumberFormat="0" applyProtection="0">
      <alignment horizontal="right" vertical="center"/>
    </xf>
    <xf numFmtId="4" fontId="53" fillId="157" borderId="73" applyNumberFormat="0" applyProtection="0">
      <alignment horizontal="right" vertical="center"/>
    </xf>
    <xf numFmtId="4" fontId="50" fillId="92" borderId="73" applyNumberFormat="0" applyProtection="0">
      <alignment horizontal="left" vertical="center" indent="1"/>
    </xf>
    <xf numFmtId="4" fontId="232" fillId="160" borderId="73" applyNumberFormat="0" applyProtection="0">
      <alignment vertical="center"/>
    </xf>
    <xf numFmtId="4" fontId="53" fillId="120" borderId="73" applyNumberFormat="0" applyProtection="0">
      <alignment horizontal="right" vertical="center"/>
    </xf>
    <xf numFmtId="4" fontId="53" fillId="158" borderId="73" applyNumberFormat="0" applyProtection="0">
      <alignment horizontal="right" vertical="center"/>
    </xf>
    <xf numFmtId="0" fontId="208" fillId="111" borderId="85" applyNumberFormat="0" applyProtection="0">
      <alignment horizontal="left" vertical="center" indent="1"/>
    </xf>
    <xf numFmtId="0" fontId="12" fillId="108" borderId="82" applyNumberFormat="0" applyFont="0" applyAlignment="0" applyProtection="0"/>
    <xf numFmtId="4" fontId="64" fillId="100" borderId="73" applyNumberFormat="0" applyProtection="0">
      <alignment horizontal="right" vertical="center"/>
    </xf>
    <xf numFmtId="4" fontId="64" fillId="102" borderId="73" applyNumberFormat="0" applyProtection="0">
      <alignment horizontal="right" vertical="center"/>
    </xf>
    <xf numFmtId="4" fontId="232" fillId="160" borderId="73" applyNumberFormat="0" applyProtection="0">
      <alignment horizontal="right" vertical="center"/>
    </xf>
    <xf numFmtId="4" fontId="53" fillId="157" borderId="73" applyNumberFormat="0" applyProtection="0">
      <alignment horizontal="right" vertical="center"/>
    </xf>
    <xf numFmtId="4" fontId="210" fillId="108" borderId="73" applyNumberFormat="0" applyProtection="0">
      <alignment vertical="center"/>
    </xf>
    <xf numFmtId="4" fontId="217" fillId="27" borderId="85" applyNumberFormat="0" applyProtection="0">
      <alignment horizontal="right" vertical="center"/>
    </xf>
    <xf numFmtId="0" fontId="64" fillId="93" borderId="73" applyNumberFormat="0" applyProtection="0">
      <alignment horizontal="left" vertical="top" indent="1"/>
    </xf>
    <xf numFmtId="0" fontId="12" fillId="93" borderId="73" applyNumberFormat="0" applyProtection="0">
      <alignment horizontal="left" vertical="center" indent="1"/>
    </xf>
    <xf numFmtId="4" fontId="53" fillId="154" borderId="73" applyNumberFormat="0" applyProtection="0">
      <alignment horizontal="right" vertical="center"/>
    </xf>
    <xf numFmtId="4" fontId="64" fillId="104" borderId="73" applyNumberFormat="0" applyProtection="0">
      <alignment horizontal="right" vertical="center"/>
    </xf>
    <xf numFmtId="4" fontId="208" fillId="123" borderId="85" applyNumberFormat="0" applyProtection="0">
      <alignment horizontal="left" vertical="center" indent="1"/>
    </xf>
    <xf numFmtId="0" fontId="12" fillId="105" borderId="73" applyNumberFormat="0" applyProtection="0">
      <alignment horizontal="left" vertical="center" indent="1"/>
    </xf>
    <xf numFmtId="0" fontId="208" fillId="106" borderId="73" applyNumberFormat="0" applyProtection="0">
      <alignment horizontal="left" vertical="top" indent="1"/>
    </xf>
    <xf numFmtId="4" fontId="64" fillId="99" borderId="73" applyNumberFormat="0" applyProtection="0">
      <alignment horizontal="right" vertical="center"/>
    </xf>
    <xf numFmtId="4" fontId="12" fillId="105" borderId="89" applyNumberFormat="0" applyProtection="0">
      <alignment horizontal="left" vertical="center" indent="1"/>
    </xf>
    <xf numFmtId="4" fontId="208" fillId="99" borderId="85" applyNumberFormat="0" applyProtection="0">
      <alignment horizontal="right" vertical="center"/>
    </xf>
    <xf numFmtId="4" fontId="53" fillId="34" borderId="73" applyNumberFormat="0" applyProtection="0">
      <alignment horizontal="right" vertical="center"/>
    </xf>
    <xf numFmtId="0" fontId="187" fillId="0" borderId="84" applyNumberFormat="0" applyFill="0" applyAlignment="0" applyProtection="0"/>
    <xf numFmtId="4" fontId="53" fillId="34" borderId="73" applyNumberFormat="0" applyProtection="0">
      <alignment horizontal="right" vertical="center"/>
    </xf>
    <xf numFmtId="4" fontId="213" fillId="107" borderId="85" applyNumberFormat="0" applyProtection="0">
      <alignment horizontal="right" vertical="center"/>
    </xf>
    <xf numFmtId="4" fontId="210" fillId="111" borderId="73" applyNumberFormat="0" applyProtection="0">
      <alignment horizontal="left" vertical="center" indent="1"/>
    </xf>
    <xf numFmtId="0" fontId="210" fillId="108" borderId="73" applyNumberFormat="0" applyProtection="0">
      <alignment horizontal="left" vertical="top" indent="1"/>
    </xf>
    <xf numFmtId="0" fontId="208" fillId="104" borderId="85" applyNumberFormat="0" applyProtection="0">
      <alignment horizontal="left" vertical="center" indent="1"/>
    </xf>
    <xf numFmtId="0" fontId="208" fillId="106" borderId="85" applyNumberFormat="0" applyProtection="0">
      <alignment horizontal="left" vertical="center" indent="1"/>
    </xf>
    <xf numFmtId="0" fontId="208" fillId="139" borderId="85" applyNumberFormat="0" applyProtection="0">
      <alignment horizontal="left" vertical="center" indent="1"/>
    </xf>
    <xf numFmtId="4" fontId="208" fillId="104" borderId="89" applyNumberFormat="0" applyProtection="0">
      <alignment horizontal="left" vertical="center" indent="1"/>
    </xf>
    <xf numFmtId="4" fontId="208" fillId="93" borderId="85" applyNumberFormat="0" applyProtection="0">
      <alignment horizontal="right" vertical="center"/>
    </xf>
    <xf numFmtId="4" fontId="12" fillId="105" borderId="89" applyNumberFormat="0" applyProtection="0">
      <alignment horizontal="left" vertical="center" indent="1"/>
    </xf>
    <xf numFmtId="4" fontId="12" fillId="105" borderId="89" applyNumberFormat="0" applyProtection="0">
      <alignment horizontal="left" vertical="center" indent="1"/>
    </xf>
    <xf numFmtId="4" fontId="208" fillId="103" borderId="89" applyNumberFormat="0" applyProtection="0">
      <alignment horizontal="left" vertical="center" indent="1"/>
    </xf>
    <xf numFmtId="4" fontId="208" fillId="102" borderId="85" applyNumberFormat="0" applyProtection="0">
      <alignment horizontal="right" vertical="center"/>
    </xf>
    <xf numFmtId="4" fontId="208" fillId="101" borderId="85" applyNumberFormat="0" applyProtection="0">
      <alignment horizontal="right" vertical="center"/>
    </xf>
    <xf numFmtId="4" fontId="208" fillId="100" borderId="85" applyNumberFormat="0" applyProtection="0">
      <alignment horizontal="right" vertical="center"/>
    </xf>
    <xf numFmtId="0" fontId="228" fillId="111" borderId="76" applyNumberFormat="0" applyAlignment="0" applyProtection="0"/>
    <xf numFmtId="0" fontId="228" fillId="111" borderId="76" applyNumberFormat="0" applyAlignment="0" applyProtection="0"/>
    <xf numFmtId="0" fontId="203" fillId="88" borderId="76" applyNumberFormat="0" applyAlignment="0" applyProtection="0"/>
    <xf numFmtId="0" fontId="203" fillId="88" borderId="76" applyNumberFormat="0" applyAlignment="0" applyProtection="0"/>
    <xf numFmtId="4" fontId="208" fillId="39" borderId="85" applyNumberFormat="0" applyProtection="0">
      <alignment horizontal="left" vertical="center" indent="1"/>
    </xf>
    <xf numFmtId="4" fontId="208" fillId="94" borderId="85" applyNumberFormat="0" applyProtection="0">
      <alignment horizontal="right" vertical="center"/>
    </xf>
    <xf numFmtId="0" fontId="211" fillId="92" borderId="73" applyNumberFormat="0" applyProtection="0">
      <alignment horizontal="left" vertical="top" indent="1"/>
    </xf>
    <xf numFmtId="4" fontId="217" fillId="39" borderId="85" applyNumberFormat="0" applyProtection="0">
      <alignment vertical="center"/>
    </xf>
    <xf numFmtId="4" fontId="64" fillId="93" borderId="73" applyNumberFormat="0" applyProtection="0">
      <alignment horizontal="right" vertical="center"/>
    </xf>
    <xf numFmtId="4" fontId="208" fillId="0" borderId="85" applyNumberFormat="0" applyProtection="0">
      <alignment horizontal="right" vertical="center"/>
    </xf>
    <xf numFmtId="0" fontId="203" fillId="88" borderId="85" applyNumberFormat="0" applyAlignment="0" applyProtection="0"/>
    <xf numFmtId="4" fontId="208" fillId="123" borderId="85" applyNumberFormat="0" applyProtection="0">
      <alignment horizontal="left" vertical="center" indent="1"/>
    </xf>
    <xf numFmtId="4" fontId="210" fillId="111" borderId="73" applyNumberFormat="0" applyProtection="0">
      <alignment horizontal="left" vertical="center" indent="1"/>
    </xf>
    <xf numFmtId="0" fontId="208" fillId="139" borderId="85" applyNumberFormat="0" applyProtection="0">
      <alignment horizontal="left" vertical="center" indent="1"/>
    </xf>
    <xf numFmtId="0" fontId="215" fillId="135" borderId="85" applyNumberFormat="0" applyAlignment="0" applyProtection="0"/>
    <xf numFmtId="0" fontId="12" fillId="106" borderId="73" applyNumberFormat="0" applyProtection="0">
      <alignment horizontal="left" vertical="center" indent="1"/>
    </xf>
    <xf numFmtId="4" fontId="208" fillId="103" borderId="89" applyNumberFormat="0" applyProtection="0">
      <alignment horizontal="left" vertical="center" indent="1"/>
    </xf>
    <xf numFmtId="0" fontId="12" fillId="93" borderId="73" applyNumberFormat="0" applyProtection="0">
      <alignment horizontal="left" vertical="top" indent="1"/>
    </xf>
    <xf numFmtId="4" fontId="208" fillId="123" borderId="85" applyNumberFormat="0" applyProtection="0">
      <alignment horizontal="left" vertical="center" indent="1"/>
    </xf>
    <xf numFmtId="0" fontId="12" fillId="106" borderId="73" applyNumberFormat="0" applyProtection="0">
      <alignment horizontal="left" vertical="center" indent="1"/>
    </xf>
    <xf numFmtId="4" fontId="189" fillId="104" borderId="73" applyNumberFormat="0" applyProtection="0">
      <alignment horizontal="right" vertical="center"/>
    </xf>
    <xf numFmtId="4" fontId="64" fillId="100" borderId="73" applyNumberFormat="0" applyProtection="0">
      <alignment horizontal="right" vertical="center"/>
    </xf>
    <xf numFmtId="4" fontId="208" fillId="39" borderId="85" applyNumberFormat="0" applyProtection="0">
      <alignment horizontal="left" vertical="center" indent="1"/>
    </xf>
    <xf numFmtId="4" fontId="64" fillId="93" borderId="73" applyNumberFormat="0" applyProtection="0">
      <alignment horizontal="right" vertical="center"/>
    </xf>
    <xf numFmtId="0" fontId="12" fillId="108" borderId="82" applyNumberFormat="0" applyFont="0" applyAlignment="0" applyProtection="0"/>
    <xf numFmtId="0" fontId="12" fillId="108" borderId="82" applyNumberFormat="0" applyFont="0" applyAlignment="0" applyProtection="0"/>
    <xf numFmtId="0" fontId="208" fillId="87" borderId="85" applyNumberFormat="0" applyFont="0" applyAlignment="0" applyProtection="0"/>
    <xf numFmtId="0" fontId="12" fillId="87" borderId="82" applyNumberFormat="0" applyFont="0" applyAlignment="0" applyProtection="0"/>
    <xf numFmtId="0" fontId="12" fillId="87" borderId="82" applyNumberFormat="0" applyFont="0" applyAlignment="0" applyProtection="0"/>
    <xf numFmtId="0" fontId="206" fillId="111" borderId="83" applyNumberFormat="0" applyAlignment="0" applyProtection="0"/>
    <xf numFmtId="0" fontId="206" fillId="111" borderId="83" applyNumberFormat="0" applyAlignment="0" applyProtection="0"/>
    <xf numFmtId="0" fontId="206" fillId="118" borderId="83" applyNumberFormat="0" applyAlignment="0" applyProtection="0"/>
    <xf numFmtId="0" fontId="206" fillId="118" borderId="83" applyNumberFormat="0" applyAlignment="0" applyProtection="0"/>
    <xf numFmtId="4" fontId="64" fillId="98" borderId="73" applyNumberFormat="0" applyProtection="0">
      <alignment horizontal="right" vertical="center"/>
    </xf>
    <xf numFmtId="4" fontId="64" fillId="99" borderId="73" applyNumberFormat="0" applyProtection="0">
      <alignment horizontal="right" vertical="center"/>
    </xf>
    <xf numFmtId="4" fontId="189" fillId="108" borderId="73" applyNumberFormat="0" applyProtection="0">
      <alignment vertical="center"/>
    </xf>
    <xf numFmtId="4" fontId="210" fillId="111" borderId="73" applyNumberFormat="0" applyProtection="0">
      <alignment horizontal="left" vertical="center" indent="1"/>
    </xf>
    <xf numFmtId="4" fontId="12" fillId="105" borderId="89" applyNumberFormat="0" applyProtection="0">
      <alignment horizontal="left" vertical="center" indent="1"/>
    </xf>
    <xf numFmtId="0" fontId="12" fillId="104" borderId="73" applyNumberFormat="0" applyProtection="0">
      <alignment horizontal="left" vertical="center" indent="1"/>
    </xf>
    <xf numFmtId="4" fontId="50" fillId="92" borderId="73" applyNumberFormat="0" applyProtection="0">
      <alignment vertical="center"/>
    </xf>
    <xf numFmtId="4" fontId="56" fillId="39" borderId="73" applyNumberFormat="0" applyProtection="0">
      <alignment vertical="center"/>
    </xf>
    <xf numFmtId="4" fontId="56" fillId="39" borderId="73" applyNumberFormat="0" applyProtection="0">
      <alignment vertical="center"/>
    </xf>
    <xf numFmtId="4" fontId="50" fillId="92" borderId="73" applyNumberFormat="0" applyProtection="0">
      <alignment vertical="center"/>
    </xf>
    <xf numFmtId="4" fontId="50" fillId="92" borderId="73" applyNumberFormat="0" applyProtection="0">
      <alignment vertical="center"/>
    </xf>
    <xf numFmtId="4" fontId="188" fillId="92" borderId="73" applyNumberFormat="0" applyProtection="0">
      <alignment vertical="center"/>
    </xf>
    <xf numFmtId="4" fontId="231" fillId="39" borderId="73" applyNumberFormat="0" applyProtection="0">
      <alignment vertical="center"/>
    </xf>
    <xf numFmtId="4" fontId="231" fillId="39" borderId="73" applyNumberFormat="0" applyProtection="0">
      <alignment vertical="center"/>
    </xf>
    <xf numFmtId="4" fontId="188" fillId="92" borderId="73" applyNumberFormat="0" applyProtection="0">
      <alignment vertical="center"/>
    </xf>
    <xf numFmtId="4" fontId="50" fillId="92" borderId="73" applyNumberFormat="0" applyProtection="0">
      <alignment horizontal="left" vertical="center" indent="1"/>
    </xf>
    <xf numFmtId="4" fontId="53" fillId="39" borderId="73" applyNumberFormat="0" applyProtection="0">
      <alignment horizontal="left" vertical="center" indent="1"/>
    </xf>
    <xf numFmtId="4" fontId="53" fillId="39" borderId="73" applyNumberFormat="0" applyProtection="0">
      <alignment horizontal="left" vertical="center" indent="1"/>
    </xf>
    <xf numFmtId="4" fontId="50" fillId="92" borderId="73" applyNumberFormat="0" applyProtection="0">
      <alignment horizontal="left" vertical="center" indent="1"/>
    </xf>
    <xf numFmtId="4" fontId="50" fillId="92" borderId="73" applyNumberFormat="0" applyProtection="0">
      <alignment horizontal="left" vertical="center" indent="1"/>
    </xf>
    <xf numFmtId="0" fontId="50" fillId="92" borderId="73" applyNumberFormat="0" applyProtection="0">
      <alignment horizontal="left" vertical="top" indent="1"/>
    </xf>
    <xf numFmtId="4" fontId="64" fillId="93" borderId="73" applyNumberFormat="0" applyProtection="0">
      <alignment horizontal="left" vertical="center" indent="1"/>
    </xf>
    <xf numFmtId="4" fontId="56" fillId="39" borderId="73" applyNumberFormat="0" applyProtection="0">
      <alignment vertical="center"/>
    </xf>
    <xf numFmtId="0" fontId="12" fillId="87" borderId="82" applyNumberFormat="0" applyFont="0" applyAlignment="0" applyProtection="0"/>
    <xf numFmtId="4" fontId="53" fillId="154" borderId="73" applyNumberFormat="0" applyProtection="0">
      <alignment horizontal="right" vertical="center"/>
    </xf>
    <xf numFmtId="4" fontId="56" fillId="120" borderId="95" applyNumberFormat="0" applyProtection="0">
      <alignment horizontal="left" vertical="center" indent="1"/>
    </xf>
    <xf numFmtId="4" fontId="64" fillId="94" borderId="73" applyNumberFormat="0" applyProtection="0">
      <alignment horizontal="right" vertical="center"/>
    </xf>
    <xf numFmtId="4" fontId="53" fillId="153" borderId="73" applyNumberFormat="0" applyProtection="0">
      <alignment horizontal="right" vertical="center"/>
    </xf>
    <xf numFmtId="4" fontId="53" fillId="153" borderId="73" applyNumberFormat="0" applyProtection="0">
      <alignment horizontal="right" vertical="center"/>
    </xf>
    <xf numFmtId="4" fontId="64" fillId="94" borderId="73" applyNumberFormat="0" applyProtection="0">
      <alignment horizontal="right" vertical="center"/>
    </xf>
    <xf numFmtId="4" fontId="64" fillId="94" borderId="73" applyNumberFormat="0" applyProtection="0">
      <alignment horizontal="right" vertical="center"/>
    </xf>
    <xf numFmtId="4" fontId="64" fillId="95" borderId="73" applyNumberFormat="0" applyProtection="0">
      <alignment horizontal="right" vertical="center"/>
    </xf>
    <xf numFmtId="4" fontId="53" fillId="122" borderId="73" applyNumberFormat="0" applyProtection="0">
      <alignment horizontal="right" vertical="center"/>
    </xf>
    <xf numFmtId="4" fontId="53" fillId="122" borderId="73" applyNumberFormat="0" applyProtection="0">
      <alignment horizontal="right" vertical="center"/>
    </xf>
    <xf numFmtId="4" fontId="64" fillId="95" borderId="73" applyNumberFormat="0" applyProtection="0">
      <alignment horizontal="right" vertical="center"/>
    </xf>
    <xf numFmtId="4" fontId="64" fillId="95" borderId="73" applyNumberFormat="0" applyProtection="0">
      <alignment horizontal="right" vertical="center"/>
    </xf>
    <xf numFmtId="4" fontId="64" fillId="96" borderId="73" applyNumberFormat="0" applyProtection="0">
      <alignment horizontal="right" vertical="center"/>
    </xf>
    <xf numFmtId="4" fontId="53" fillId="154" borderId="73" applyNumberFormat="0" applyProtection="0">
      <alignment horizontal="right" vertical="center"/>
    </xf>
    <xf numFmtId="4" fontId="53" fillId="154" borderId="73" applyNumberFormat="0" applyProtection="0">
      <alignment horizontal="right" vertical="center"/>
    </xf>
    <xf numFmtId="4" fontId="64" fillId="96" borderId="73" applyNumberFormat="0" applyProtection="0">
      <alignment horizontal="right" vertical="center"/>
    </xf>
    <xf numFmtId="4" fontId="64" fillId="96" borderId="73" applyNumberFormat="0" applyProtection="0">
      <alignment horizontal="right" vertical="center"/>
    </xf>
    <xf numFmtId="4" fontId="64" fillId="97" borderId="73" applyNumberFormat="0" applyProtection="0">
      <alignment horizontal="right" vertical="center"/>
    </xf>
    <xf numFmtId="4" fontId="53" fillId="34" borderId="73" applyNumberFormat="0" applyProtection="0">
      <alignment horizontal="right" vertical="center"/>
    </xf>
    <xf numFmtId="4" fontId="53" fillId="34" borderId="73" applyNumberFormat="0" applyProtection="0">
      <alignment horizontal="right" vertical="center"/>
    </xf>
    <xf numFmtId="4" fontId="64" fillId="97" borderId="73" applyNumberFormat="0" applyProtection="0">
      <alignment horizontal="right" vertical="center"/>
    </xf>
    <xf numFmtId="4" fontId="64" fillId="97" borderId="73" applyNumberFormat="0" applyProtection="0">
      <alignment horizontal="right" vertical="center"/>
    </xf>
    <xf numFmtId="4" fontId="64" fillId="98" borderId="73" applyNumberFormat="0" applyProtection="0">
      <alignment horizontal="right" vertical="center"/>
    </xf>
    <xf numFmtId="4" fontId="53" fillId="155" borderId="73" applyNumberFormat="0" applyProtection="0">
      <alignment horizontal="right" vertical="center"/>
    </xf>
    <xf numFmtId="4" fontId="53" fillId="155" borderId="73" applyNumberFormat="0" applyProtection="0">
      <alignment horizontal="right" vertical="center"/>
    </xf>
    <xf numFmtId="4" fontId="64" fillId="98" borderId="73" applyNumberFormat="0" applyProtection="0">
      <alignment horizontal="right" vertical="center"/>
    </xf>
    <xf numFmtId="4" fontId="64" fillId="98" borderId="73" applyNumberFormat="0" applyProtection="0">
      <alignment horizontal="right" vertical="center"/>
    </xf>
    <xf numFmtId="4" fontId="64" fillId="99" borderId="73" applyNumberFormat="0" applyProtection="0">
      <alignment horizontal="right" vertical="center"/>
    </xf>
    <xf numFmtId="4" fontId="53" fillId="110" borderId="73" applyNumberFormat="0" applyProtection="0">
      <alignment horizontal="right" vertical="center"/>
    </xf>
    <xf numFmtId="4" fontId="53" fillId="110" borderId="73" applyNumberFormat="0" applyProtection="0">
      <alignment horizontal="right" vertical="center"/>
    </xf>
    <xf numFmtId="4" fontId="64" fillId="99" borderId="73" applyNumberFormat="0" applyProtection="0">
      <alignment horizontal="right" vertical="center"/>
    </xf>
    <xf numFmtId="4" fontId="64" fillId="99" borderId="73" applyNumberFormat="0" applyProtection="0">
      <alignment horizontal="right" vertical="center"/>
    </xf>
    <xf numFmtId="4" fontId="64" fillId="100" borderId="73" applyNumberFormat="0" applyProtection="0">
      <alignment horizontal="right" vertical="center"/>
    </xf>
    <xf numFmtId="4" fontId="53" fillId="156" borderId="73" applyNumberFormat="0" applyProtection="0">
      <alignment horizontal="right" vertical="center"/>
    </xf>
    <xf numFmtId="4" fontId="53" fillId="156" borderId="73" applyNumberFormat="0" applyProtection="0">
      <alignment horizontal="right" vertical="center"/>
    </xf>
    <xf numFmtId="4" fontId="64" fillId="100" borderId="73" applyNumberFormat="0" applyProtection="0">
      <alignment horizontal="right" vertical="center"/>
    </xf>
    <xf numFmtId="4" fontId="64" fillId="100" borderId="73" applyNumberFormat="0" applyProtection="0">
      <alignment horizontal="right" vertical="center"/>
    </xf>
    <xf numFmtId="4" fontId="64" fillId="101" borderId="73" applyNumberFormat="0" applyProtection="0">
      <alignment horizontal="right" vertical="center"/>
    </xf>
    <xf numFmtId="4" fontId="53" fillId="157" borderId="73" applyNumberFormat="0" applyProtection="0">
      <alignment horizontal="right" vertical="center"/>
    </xf>
    <xf numFmtId="4" fontId="53" fillId="157" borderId="73" applyNumberFormat="0" applyProtection="0">
      <alignment horizontal="right" vertical="center"/>
    </xf>
    <xf numFmtId="4" fontId="64" fillId="101" borderId="73" applyNumberFormat="0" applyProtection="0">
      <alignment horizontal="right" vertical="center"/>
    </xf>
    <xf numFmtId="4" fontId="64" fillId="101" borderId="73" applyNumberFormat="0" applyProtection="0">
      <alignment horizontal="right" vertical="center"/>
    </xf>
    <xf numFmtId="4" fontId="64" fillId="102" borderId="73" applyNumberFormat="0" applyProtection="0">
      <alignment horizontal="right" vertical="center"/>
    </xf>
    <xf numFmtId="4" fontId="53" fillId="158" borderId="73" applyNumberFormat="0" applyProtection="0">
      <alignment horizontal="right" vertical="center"/>
    </xf>
    <xf numFmtId="4" fontId="53" fillId="158" borderId="73" applyNumberFormat="0" applyProtection="0">
      <alignment horizontal="right" vertical="center"/>
    </xf>
    <xf numFmtId="4" fontId="64" fillId="102" borderId="73" applyNumberFormat="0" applyProtection="0">
      <alignment horizontal="right" vertical="center"/>
    </xf>
    <xf numFmtId="4" fontId="64" fillId="102" borderId="73" applyNumberFormat="0" applyProtection="0">
      <alignment horizontal="right" vertical="center"/>
    </xf>
    <xf numFmtId="4" fontId="64" fillId="108" borderId="73" applyNumberFormat="0" applyProtection="0">
      <alignment horizontal="left" vertical="center" indent="1"/>
    </xf>
    <xf numFmtId="4" fontId="64" fillId="98" borderId="73" applyNumberFormat="0" applyProtection="0">
      <alignment horizontal="right" vertical="center"/>
    </xf>
    <xf numFmtId="4" fontId="208" fillId="98" borderId="85" applyNumberFormat="0" applyProtection="0">
      <alignment horizontal="right" vertical="center"/>
    </xf>
    <xf numFmtId="0" fontId="196" fillId="118" borderId="76" applyNumberFormat="0" applyAlignment="0" applyProtection="0"/>
    <xf numFmtId="4" fontId="64" fillId="93" borderId="73" applyNumberFormat="0" applyProtection="0">
      <alignment horizontal="left" vertical="center" indent="1"/>
    </xf>
    <xf numFmtId="4" fontId="188" fillId="92" borderId="73" applyNumberFormat="0" applyProtection="0">
      <alignment vertical="center"/>
    </xf>
    <xf numFmtId="0" fontId="208" fillId="93" borderId="73" applyNumberFormat="0" applyProtection="0">
      <alignment horizontal="left" vertical="top" indent="1"/>
    </xf>
    <xf numFmtId="4" fontId="64" fillId="99" borderId="73" applyNumberFormat="0" applyProtection="0">
      <alignment horizontal="right" vertical="center"/>
    </xf>
    <xf numFmtId="4" fontId="64" fillId="96" borderId="73" applyNumberFormat="0" applyProtection="0">
      <alignment horizontal="right" vertical="center"/>
    </xf>
    <xf numFmtId="4" fontId="208" fillId="123" borderId="85" applyNumberFormat="0" applyProtection="0">
      <alignment horizontal="left" vertical="center" indent="1"/>
    </xf>
    <xf numFmtId="4" fontId="64" fillId="108" borderId="73" applyNumberFormat="0" applyProtection="0">
      <alignment vertical="center"/>
    </xf>
    <xf numFmtId="0" fontId="12" fillId="106" borderId="73" applyNumberFormat="0" applyProtection="0">
      <alignment horizontal="left" vertical="center" indent="1"/>
    </xf>
    <xf numFmtId="4" fontId="53" fillId="160" borderId="73" applyNumberFormat="0" applyProtection="0">
      <alignment vertical="center"/>
    </xf>
    <xf numFmtId="4" fontId="64" fillId="93" borderId="73" applyNumberFormat="0" applyProtection="0">
      <alignment horizontal="right" vertical="center"/>
    </xf>
    <xf numFmtId="4" fontId="53" fillId="120" borderId="73" applyNumberFormat="0" applyProtection="0">
      <alignment horizontal="right" vertical="center"/>
    </xf>
    <xf numFmtId="4" fontId="53" fillId="120" borderId="73" applyNumberFormat="0" applyProtection="0">
      <alignment horizontal="right" vertical="center"/>
    </xf>
    <xf numFmtId="4" fontId="64" fillId="93" borderId="73" applyNumberFormat="0" applyProtection="0">
      <alignment horizontal="right" vertical="center"/>
    </xf>
    <xf numFmtId="4" fontId="64" fillId="93" borderId="73" applyNumberFormat="0" applyProtection="0">
      <alignment horizontal="right" vertical="center"/>
    </xf>
    <xf numFmtId="4" fontId="232" fillId="160" borderId="73" applyNumberFormat="0" applyProtection="0">
      <alignment vertical="center"/>
    </xf>
    <xf numFmtId="4" fontId="64" fillId="94" borderId="73" applyNumberFormat="0" applyProtection="0">
      <alignment horizontal="right" vertical="center"/>
    </xf>
    <xf numFmtId="4" fontId="208" fillId="93" borderId="85" applyNumberFormat="0" applyProtection="0">
      <alignment horizontal="right" vertical="center"/>
    </xf>
    <xf numFmtId="4" fontId="53" fillId="160" borderId="73" applyNumberFormat="0" applyProtection="0">
      <alignment vertical="center"/>
    </xf>
    <xf numFmtId="4" fontId="56" fillId="120" borderId="95" applyNumberFormat="0" applyProtection="0">
      <alignment horizontal="left" vertical="center" indent="1"/>
    </xf>
    <xf numFmtId="0" fontId="187" fillId="0" borderId="84" applyNumberFormat="0" applyFill="0" applyAlignment="0" applyProtection="0"/>
    <xf numFmtId="4" fontId="208" fillId="100" borderId="85" applyNumberFormat="0" applyProtection="0">
      <alignment horizontal="right" vertical="center"/>
    </xf>
    <xf numFmtId="4" fontId="53" fillId="122" borderId="73" applyNumberFormat="0" applyProtection="0">
      <alignment horizontal="right" vertical="center"/>
    </xf>
    <xf numFmtId="0" fontId="12" fillId="105" borderId="73" applyNumberFormat="0" applyProtection="0">
      <alignment horizontal="left" vertical="center" indent="1"/>
    </xf>
    <xf numFmtId="0" fontId="12" fillId="105" borderId="73" applyNumberFormat="0" applyProtection="0">
      <alignment horizontal="left" vertical="center" indent="1"/>
    </xf>
    <xf numFmtId="0" fontId="12" fillId="105" borderId="73" applyNumberFormat="0" applyProtection="0">
      <alignment horizontal="left" vertical="center" indent="1"/>
    </xf>
    <xf numFmtId="0" fontId="12" fillId="105" borderId="73" applyNumberFormat="0" applyProtection="0">
      <alignment horizontal="left" vertical="center" indent="1"/>
    </xf>
    <xf numFmtId="0" fontId="12" fillId="105" borderId="73" applyNumberFormat="0" applyProtection="0">
      <alignment horizontal="left" vertical="top" indent="1"/>
    </xf>
    <xf numFmtId="0" fontId="208" fillId="105" borderId="73" applyNumberFormat="0" applyProtection="0">
      <alignment horizontal="left" vertical="top" indent="1"/>
    </xf>
    <xf numFmtId="0" fontId="12" fillId="105" borderId="73" applyNumberFormat="0" applyProtection="0">
      <alignment horizontal="left" vertical="top" indent="1"/>
    </xf>
    <xf numFmtId="0" fontId="12" fillId="105" borderId="73" applyNumberFormat="0" applyProtection="0">
      <alignment horizontal="left" vertical="top" indent="1"/>
    </xf>
    <xf numFmtId="0" fontId="12" fillId="93" borderId="73" applyNumberFormat="0" applyProtection="0">
      <alignment horizontal="left" vertical="center" indent="1"/>
    </xf>
    <xf numFmtId="0" fontId="12" fillId="93" borderId="73" applyNumberFormat="0" applyProtection="0">
      <alignment horizontal="left" vertical="center" indent="1"/>
    </xf>
    <xf numFmtId="0" fontId="12" fillId="93" borderId="73" applyNumberFormat="0" applyProtection="0">
      <alignment horizontal="left" vertical="center" indent="1"/>
    </xf>
    <xf numFmtId="0" fontId="12" fillId="93" borderId="73" applyNumberFormat="0" applyProtection="0">
      <alignment horizontal="left" vertical="center" indent="1"/>
    </xf>
    <xf numFmtId="0" fontId="12" fillId="93" borderId="73" applyNumberFormat="0" applyProtection="0">
      <alignment horizontal="left" vertical="top" indent="1"/>
    </xf>
    <xf numFmtId="0" fontId="208" fillId="93" borderId="73" applyNumberFormat="0" applyProtection="0">
      <alignment horizontal="left" vertical="top" indent="1"/>
    </xf>
    <xf numFmtId="0" fontId="12" fillId="93" borderId="73" applyNumberFormat="0" applyProtection="0">
      <alignment horizontal="left" vertical="top" indent="1"/>
    </xf>
    <xf numFmtId="0" fontId="12" fillId="93" borderId="73" applyNumberFormat="0" applyProtection="0">
      <alignment horizontal="left" vertical="top" indent="1"/>
    </xf>
    <xf numFmtId="0" fontId="12" fillId="106" borderId="73" applyNumberFormat="0" applyProtection="0">
      <alignment horizontal="left" vertical="center" indent="1"/>
    </xf>
    <xf numFmtId="0" fontId="12" fillId="106" borderId="73" applyNumberFormat="0" applyProtection="0">
      <alignment horizontal="left" vertical="center" indent="1"/>
    </xf>
    <xf numFmtId="0" fontId="12" fillId="106" borderId="73" applyNumberFormat="0" applyProtection="0">
      <alignment horizontal="left" vertical="center" indent="1"/>
    </xf>
    <xf numFmtId="0" fontId="12" fillId="106" borderId="73" applyNumberFormat="0" applyProtection="0">
      <alignment horizontal="left" vertical="center" indent="1"/>
    </xf>
    <xf numFmtId="0" fontId="12" fillId="106" borderId="73" applyNumberFormat="0" applyProtection="0">
      <alignment horizontal="left" vertical="top" indent="1"/>
    </xf>
    <xf numFmtId="0" fontId="208" fillId="106" borderId="73" applyNumberFormat="0" applyProtection="0">
      <alignment horizontal="left" vertical="top" indent="1"/>
    </xf>
    <xf numFmtId="0" fontId="12" fillId="106" borderId="73" applyNumberFormat="0" applyProtection="0">
      <alignment horizontal="left" vertical="top" indent="1"/>
    </xf>
    <xf numFmtId="0" fontId="12" fillId="106" borderId="73" applyNumberFormat="0" applyProtection="0">
      <alignment horizontal="left" vertical="top" indent="1"/>
    </xf>
    <xf numFmtId="0" fontId="12" fillId="104" borderId="73" applyNumberFormat="0" applyProtection="0">
      <alignment horizontal="left" vertical="center" indent="1"/>
    </xf>
    <xf numFmtId="0" fontId="12" fillId="104" borderId="73" applyNumberFormat="0" applyProtection="0">
      <alignment horizontal="left" vertical="center" indent="1"/>
    </xf>
    <xf numFmtId="0" fontId="12" fillId="104" borderId="73" applyNumberFormat="0" applyProtection="0">
      <alignment horizontal="left" vertical="center" indent="1"/>
    </xf>
    <xf numFmtId="0" fontId="12" fillId="104" borderId="73" applyNumberFormat="0" applyProtection="0">
      <alignment horizontal="left" vertical="center" indent="1"/>
    </xf>
    <xf numFmtId="0" fontId="12" fillId="104" borderId="73" applyNumberFormat="0" applyProtection="0">
      <alignment horizontal="left" vertical="top" indent="1"/>
    </xf>
    <xf numFmtId="0" fontId="208" fillId="104" borderId="73" applyNumberFormat="0" applyProtection="0">
      <alignment horizontal="left" vertical="top" indent="1"/>
    </xf>
    <xf numFmtId="0" fontId="12" fillId="104" borderId="73" applyNumberFormat="0" applyProtection="0">
      <alignment horizontal="left" vertical="top" indent="1"/>
    </xf>
    <xf numFmtId="0" fontId="12" fillId="104" borderId="73" applyNumberFormat="0" applyProtection="0">
      <alignment horizontal="left" vertical="top" indent="1"/>
    </xf>
    <xf numFmtId="0" fontId="12" fillId="107" borderId="98" applyNumberFormat="0">
      <protection locked="0"/>
    </xf>
    <xf numFmtId="0" fontId="12" fillId="105" borderId="73" applyNumberFormat="0" applyProtection="0">
      <alignment horizontal="left" vertical="center" indent="1"/>
    </xf>
    <xf numFmtId="0" fontId="12" fillId="107" borderId="98" applyNumberFormat="0">
      <protection locked="0"/>
    </xf>
    <xf numFmtId="0" fontId="12" fillId="107" borderId="98" applyNumberFormat="0">
      <protection locked="0"/>
    </xf>
    <xf numFmtId="4" fontId="64" fillId="108" borderId="73" applyNumberFormat="0" applyProtection="0">
      <alignment vertical="center"/>
    </xf>
    <xf numFmtId="4" fontId="53" fillId="160" borderId="73" applyNumberFormat="0" applyProtection="0">
      <alignment vertical="center"/>
    </xf>
    <xf numFmtId="4" fontId="53" fillId="160" borderId="73" applyNumberFormat="0" applyProtection="0">
      <alignment vertical="center"/>
    </xf>
    <xf numFmtId="4" fontId="64" fillId="108" borderId="73" applyNumberFormat="0" applyProtection="0">
      <alignment vertical="center"/>
    </xf>
    <xf numFmtId="4" fontId="189" fillId="108" borderId="73" applyNumberFormat="0" applyProtection="0">
      <alignment vertical="center"/>
    </xf>
    <xf numFmtId="4" fontId="232" fillId="160" borderId="73" applyNumberFormat="0" applyProtection="0">
      <alignment vertical="center"/>
    </xf>
    <xf numFmtId="4" fontId="232" fillId="160" borderId="73" applyNumberFormat="0" applyProtection="0">
      <alignment vertical="center"/>
    </xf>
    <xf numFmtId="4" fontId="189" fillId="108" borderId="73" applyNumberFormat="0" applyProtection="0">
      <alignment vertical="center"/>
    </xf>
    <xf numFmtId="4" fontId="64" fillId="108" borderId="73" applyNumberFormat="0" applyProtection="0">
      <alignment horizontal="left" vertical="center" indent="1"/>
    </xf>
    <xf numFmtId="4" fontId="56" fillId="120" borderId="95" applyNumberFormat="0" applyProtection="0">
      <alignment horizontal="left" vertical="center" indent="1"/>
    </xf>
    <xf numFmtId="4" fontId="56" fillId="120" borderId="95" applyNumberFormat="0" applyProtection="0">
      <alignment horizontal="left" vertical="center" indent="1"/>
    </xf>
    <xf numFmtId="4" fontId="64" fillId="108" borderId="73" applyNumberFormat="0" applyProtection="0">
      <alignment horizontal="left" vertical="center" indent="1"/>
    </xf>
    <xf numFmtId="0" fontId="64" fillId="108" borderId="73" applyNumberFormat="0" applyProtection="0">
      <alignment horizontal="left" vertical="top" indent="1"/>
    </xf>
    <xf numFmtId="4" fontId="64" fillId="104" borderId="73" applyNumberFormat="0" applyProtection="0">
      <alignment horizontal="right" vertical="center"/>
    </xf>
    <xf numFmtId="4" fontId="53" fillId="160" borderId="73" applyNumberFormat="0" applyProtection="0">
      <alignment horizontal="right" vertical="center"/>
    </xf>
    <xf numFmtId="4" fontId="53" fillId="160" borderId="73" applyNumberFormat="0" applyProtection="0">
      <alignment horizontal="right" vertical="center"/>
    </xf>
    <xf numFmtId="4" fontId="64" fillId="104" borderId="73" applyNumberFormat="0" applyProtection="0">
      <alignment horizontal="right" vertical="center"/>
    </xf>
    <xf numFmtId="4" fontId="64" fillId="104" borderId="73" applyNumberFormat="0" applyProtection="0">
      <alignment horizontal="right" vertical="center"/>
    </xf>
    <xf numFmtId="4" fontId="189" fillId="104" borderId="73" applyNumberFormat="0" applyProtection="0">
      <alignment horizontal="right" vertical="center"/>
    </xf>
    <xf numFmtId="4" fontId="232" fillId="160" borderId="73" applyNumberFormat="0" applyProtection="0">
      <alignment horizontal="right" vertical="center"/>
    </xf>
    <xf numFmtId="4" fontId="232" fillId="160" borderId="73" applyNumberFormat="0" applyProtection="0">
      <alignment horizontal="right" vertical="center"/>
    </xf>
    <xf numFmtId="4" fontId="189" fillId="104" borderId="73" applyNumberFormat="0" applyProtection="0">
      <alignment horizontal="right" vertical="center"/>
    </xf>
    <xf numFmtId="4" fontId="208" fillId="123" borderId="85" applyNumberFormat="0" applyProtection="0">
      <alignment horizontal="left" vertical="center" indent="1"/>
    </xf>
    <xf numFmtId="4" fontId="208" fillId="123" borderId="85" applyNumberFormat="0" applyProtection="0">
      <alignment horizontal="left" vertical="center" indent="1"/>
    </xf>
    <xf numFmtId="4" fontId="56" fillId="120" borderId="73" applyNumberFormat="0" applyProtection="0">
      <alignment horizontal="left" vertical="center" indent="1"/>
    </xf>
    <xf numFmtId="4" fontId="208" fillId="123" borderId="85" applyNumberFormat="0" applyProtection="0">
      <alignment horizontal="left" vertical="center" indent="1"/>
    </xf>
    <xf numFmtId="4" fontId="208" fillId="123" borderId="85" applyNumberFormat="0" applyProtection="0">
      <alignment horizontal="left" vertical="center" indent="1"/>
    </xf>
    <xf numFmtId="4" fontId="64" fillId="93" borderId="73" applyNumberFormat="0" applyProtection="0">
      <alignment horizontal="left" vertical="center" indent="1"/>
    </xf>
    <xf numFmtId="4" fontId="56" fillId="120" borderId="73" applyNumberFormat="0" applyProtection="0">
      <alignment horizontal="left" vertical="center" indent="1"/>
    </xf>
    <xf numFmtId="0" fontId="64" fillId="93" borderId="73" applyNumberFormat="0" applyProtection="0">
      <alignment horizontal="left" vertical="top" indent="1"/>
    </xf>
    <xf numFmtId="0" fontId="50" fillId="92" borderId="73" applyNumberFormat="0" applyProtection="0">
      <alignment horizontal="left" vertical="top" indent="1"/>
    </xf>
    <xf numFmtId="4" fontId="190" fillId="121" borderId="95" applyNumberFormat="0" applyProtection="0">
      <alignment horizontal="left" vertical="center" indent="1"/>
    </xf>
    <xf numFmtId="4" fontId="190" fillId="121" borderId="95" applyNumberFormat="0" applyProtection="0">
      <alignment horizontal="left" vertical="center" indent="1"/>
    </xf>
    <xf numFmtId="4" fontId="50" fillId="92" borderId="73" applyNumberFormat="0" applyProtection="0">
      <alignment horizontal="left" vertical="center" indent="1"/>
    </xf>
    <xf numFmtId="0" fontId="208" fillId="140" borderId="98"/>
    <xf numFmtId="4" fontId="191" fillId="104" borderId="73" applyNumberFormat="0" applyProtection="0">
      <alignment horizontal="right" vertical="center"/>
    </xf>
    <xf numFmtId="4" fontId="233" fillId="160" borderId="73" applyNumberFormat="0" applyProtection="0">
      <alignment horizontal="right" vertical="center"/>
    </xf>
    <xf numFmtId="4" fontId="233" fillId="160" borderId="73" applyNumberFormat="0" applyProtection="0">
      <alignment horizontal="right" vertical="center"/>
    </xf>
    <xf numFmtId="4" fontId="191" fillId="104" borderId="73" applyNumberFormat="0" applyProtection="0">
      <alignment horizontal="right" vertical="center"/>
    </xf>
    <xf numFmtId="0" fontId="50" fillId="92" borderId="73" applyNumberFormat="0" applyProtection="0">
      <alignment horizontal="left" vertical="top" indent="1"/>
    </xf>
    <xf numFmtId="4" fontId="64" fillId="98" borderId="73" applyNumberFormat="0" applyProtection="0">
      <alignment horizontal="right" vertical="center"/>
    </xf>
    <xf numFmtId="4" fontId="64" fillId="98" borderId="73" applyNumberFormat="0" applyProtection="0">
      <alignment horizontal="right" vertical="center"/>
    </xf>
    <xf numFmtId="0" fontId="12" fillId="106" borderId="73" applyNumberFormat="0" applyProtection="0">
      <alignment horizontal="left" vertical="top" indent="1"/>
    </xf>
    <xf numFmtId="0" fontId="12" fillId="93" borderId="73" applyNumberFormat="0" applyProtection="0">
      <alignment horizontal="left" vertical="center" indent="1"/>
    </xf>
    <xf numFmtId="0" fontId="12" fillId="105" borderId="73" applyNumberFormat="0" applyProtection="0">
      <alignment horizontal="left" vertical="top" indent="1"/>
    </xf>
    <xf numFmtId="0" fontId="211" fillId="92" borderId="73" applyNumberFormat="0" applyProtection="0">
      <alignment horizontal="left" vertical="top" indent="1"/>
    </xf>
    <xf numFmtId="4" fontId="208" fillId="93" borderId="85" applyNumberFormat="0" applyProtection="0">
      <alignment horizontal="right" vertical="center"/>
    </xf>
    <xf numFmtId="0" fontId="12" fillId="105" borderId="73" applyNumberFormat="0" applyProtection="0">
      <alignment horizontal="left" vertical="top" indent="1"/>
    </xf>
    <xf numFmtId="37" fontId="28" fillId="0" borderId="19" applyNumberFormat="0"/>
    <xf numFmtId="4" fontId="64" fillId="100" borderId="73" applyNumberFormat="0" applyProtection="0">
      <alignment horizontal="right" vertical="center"/>
    </xf>
    <xf numFmtId="0" fontId="12" fillId="105" borderId="73" applyNumberFormat="0" applyProtection="0">
      <alignment horizontal="left" vertical="center" indent="1"/>
    </xf>
    <xf numFmtId="4" fontId="189" fillId="104" borderId="73" applyNumberFormat="0" applyProtection="0">
      <alignment horizontal="right" vertical="center"/>
    </xf>
    <xf numFmtId="4" fontId="64" fillId="108" borderId="73" applyNumberFormat="0" applyProtection="0">
      <alignment horizontal="left" vertical="center" indent="1"/>
    </xf>
    <xf numFmtId="204" fontId="28" fillId="0" borderId="26" applyFill="0"/>
    <xf numFmtId="0" fontId="187" fillId="0" borderId="97" applyNumberFormat="0" applyFill="0" applyAlignment="0" applyProtection="0"/>
    <xf numFmtId="0" fontId="187" fillId="0" borderId="97" applyNumberFormat="0" applyFill="0" applyAlignment="0" applyProtection="0"/>
    <xf numFmtId="0" fontId="208" fillId="106" borderId="73" applyNumberFormat="0" applyProtection="0">
      <alignment horizontal="left" vertical="top" indent="1"/>
    </xf>
    <xf numFmtId="0" fontId="12" fillId="104" borderId="73" applyNumberFormat="0" applyProtection="0">
      <alignment horizontal="left" vertical="center" indent="1"/>
    </xf>
    <xf numFmtId="4" fontId="232" fillId="160" borderId="73" applyNumberFormat="0" applyProtection="0">
      <alignment vertical="center"/>
    </xf>
    <xf numFmtId="4" fontId="64" fillId="104" borderId="73" applyNumberFormat="0" applyProtection="0">
      <alignment horizontal="right" vertical="center"/>
    </xf>
    <xf numFmtId="4" fontId="64" fillId="101" borderId="73" applyNumberFormat="0" applyProtection="0">
      <alignment horizontal="right" vertical="center"/>
    </xf>
    <xf numFmtId="4" fontId="189" fillId="104" borderId="73" applyNumberFormat="0" applyProtection="0">
      <alignment horizontal="right" vertical="center"/>
    </xf>
    <xf numFmtId="4" fontId="53" fillId="160" borderId="73" applyNumberFormat="0" applyProtection="0">
      <alignment horizontal="right" vertical="center"/>
    </xf>
    <xf numFmtId="4" fontId="53" fillId="122" borderId="73" applyNumberFormat="0" applyProtection="0">
      <alignment horizontal="right" vertical="center"/>
    </xf>
    <xf numFmtId="0" fontId="208" fillId="140" borderId="98"/>
    <xf numFmtId="4" fontId="217" fillId="23" borderId="98" applyNumberFormat="0" applyProtection="0">
      <alignment vertical="center"/>
    </xf>
    <xf numFmtId="0" fontId="12" fillId="93" borderId="73" applyNumberFormat="0" applyProtection="0">
      <alignment horizontal="left" vertical="top" indent="1"/>
    </xf>
    <xf numFmtId="4" fontId="208" fillId="0" borderId="85" applyNumberFormat="0" applyProtection="0">
      <alignment horizontal="right" vertical="center"/>
    </xf>
    <xf numFmtId="0" fontId="208" fillId="105" borderId="73" applyNumberFormat="0" applyProtection="0">
      <alignment horizontal="left" vertical="top" indent="1"/>
    </xf>
    <xf numFmtId="4" fontId="208" fillId="99" borderId="85" applyNumberFormat="0" applyProtection="0">
      <alignment horizontal="right" vertical="center"/>
    </xf>
    <xf numFmtId="4" fontId="208" fillId="99" borderId="85" applyNumberFormat="0" applyProtection="0">
      <alignment horizontal="right" vertical="center"/>
    </xf>
    <xf numFmtId="4" fontId="208" fillId="92" borderId="85" applyNumberFormat="0" applyProtection="0">
      <alignment vertical="center"/>
    </xf>
    <xf numFmtId="0" fontId="206" fillId="135" borderId="83" applyNumberFormat="0" applyAlignment="0" applyProtection="0"/>
    <xf numFmtId="0" fontId="64" fillId="108" borderId="73" applyNumberFormat="0" applyProtection="0">
      <alignment horizontal="left" vertical="top" indent="1"/>
    </xf>
    <xf numFmtId="4" fontId="50" fillId="92" borderId="73" applyNumberFormat="0" applyProtection="0">
      <alignment horizontal="left" vertical="center" indent="1"/>
    </xf>
    <xf numFmtId="4" fontId="53" fillId="39" borderId="73" applyNumberFormat="0" applyProtection="0">
      <alignment horizontal="left" vertical="center" indent="1"/>
    </xf>
    <xf numFmtId="4" fontId="233" fillId="160" borderId="73" applyNumberFormat="0" applyProtection="0">
      <alignment horizontal="right" vertical="center"/>
    </xf>
    <xf numFmtId="0" fontId="12" fillId="106" borderId="73" applyNumberFormat="0" applyProtection="0">
      <alignment horizontal="left" vertical="top" indent="1"/>
    </xf>
    <xf numFmtId="4" fontId="64" fillId="99" borderId="73" applyNumberFormat="0" applyProtection="0">
      <alignment horizontal="right" vertical="center"/>
    </xf>
    <xf numFmtId="4" fontId="64" fillId="95" borderId="73" applyNumberFormat="0" applyProtection="0">
      <alignment horizontal="right" vertical="center"/>
    </xf>
    <xf numFmtId="4" fontId="208" fillId="123" borderId="85" applyNumberFormat="0" applyProtection="0">
      <alignment horizontal="left" vertical="center" indent="1"/>
    </xf>
    <xf numFmtId="0" fontId="12" fillId="93" borderId="73" applyNumberFormat="0" applyProtection="0">
      <alignment horizontal="left" vertical="top" indent="1"/>
    </xf>
    <xf numFmtId="4" fontId="64" fillId="102" borderId="73" applyNumberFormat="0" applyProtection="0">
      <alignment horizontal="right" vertical="center"/>
    </xf>
    <xf numFmtId="4" fontId="53" fillId="153" borderId="73" applyNumberFormat="0" applyProtection="0">
      <alignment horizontal="right" vertical="center"/>
    </xf>
    <xf numFmtId="0" fontId="12" fillId="105" borderId="73" applyNumberFormat="0" applyProtection="0">
      <alignment horizontal="left" vertical="top" indent="1"/>
    </xf>
    <xf numFmtId="0" fontId="12" fillId="105" borderId="73" applyNumberFormat="0" applyProtection="0">
      <alignment horizontal="left" vertical="top" indent="1"/>
    </xf>
    <xf numFmtId="4" fontId="53" fillId="155" borderId="73" applyNumberFormat="0" applyProtection="0">
      <alignment horizontal="right" vertical="center"/>
    </xf>
    <xf numFmtId="4" fontId="64" fillId="101" borderId="73" applyNumberFormat="0" applyProtection="0">
      <alignment horizontal="right" vertical="center"/>
    </xf>
    <xf numFmtId="4" fontId="64" fillId="97" borderId="73" applyNumberFormat="0" applyProtection="0">
      <alignment horizontal="right" vertical="center"/>
    </xf>
    <xf numFmtId="4" fontId="53" fillId="110" borderId="73" applyNumberFormat="0" applyProtection="0">
      <alignment horizontal="right" vertical="center"/>
    </xf>
    <xf numFmtId="4" fontId="50" fillId="92" borderId="73" applyNumberFormat="0" applyProtection="0">
      <alignment horizontal="left" vertical="center" indent="1"/>
    </xf>
    <xf numFmtId="0" fontId="208" fillId="106" borderId="85" applyNumberFormat="0" applyProtection="0">
      <alignment horizontal="left" vertical="center" indent="1"/>
    </xf>
    <xf numFmtId="4" fontId="56" fillId="120" borderId="73" applyNumberFormat="0" applyProtection="0">
      <alignment horizontal="left" vertical="center" indent="1"/>
    </xf>
    <xf numFmtId="4" fontId="53" fillId="155" borderId="73" applyNumberFormat="0" applyProtection="0">
      <alignment horizontal="right" vertical="center"/>
    </xf>
    <xf numFmtId="4" fontId="56" fillId="39" borderId="73" applyNumberFormat="0" applyProtection="0">
      <alignment vertical="center"/>
    </xf>
    <xf numFmtId="0" fontId="12" fillId="93" borderId="73" applyNumberFormat="0" applyProtection="0">
      <alignment horizontal="left" vertical="center" indent="1"/>
    </xf>
    <xf numFmtId="4" fontId="64" fillId="101" borderId="73" applyNumberFormat="0" applyProtection="0">
      <alignment horizontal="right" vertical="center"/>
    </xf>
    <xf numFmtId="4" fontId="64" fillId="97" borderId="73" applyNumberFormat="0" applyProtection="0">
      <alignment horizontal="right" vertical="center"/>
    </xf>
    <xf numFmtId="4" fontId="53" fillId="160" borderId="73" applyNumberFormat="0" applyProtection="0">
      <alignment vertical="center"/>
    </xf>
    <xf numFmtId="4" fontId="208" fillId="92" borderId="85" applyNumberFormat="0" applyProtection="0">
      <alignment vertical="center"/>
    </xf>
    <xf numFmtId="4" fontId="208" fillId="39" borderId="85" applyNumberFormat="0" applyProtection="0">
      <alignment horizontal="left" vertical="center" indent="1"/>
    </xf>
    <xf numFmtId="4" fontId="208" fillId="123" borderId="85" applyNumberFormat="0" applyProtection="0">
      <alignment horizontal="left" vertical="center" indent="1"/>
    </xf>
    <xf numFmtId="4" fontId="208" fillId="94" borderId="85" applyNumberFormat="0" applyProtection="0">
      <alignment horizontal="right" vertical="center"/>
    </xf>
    <xf numFmtId="4" fontId="208" fillId="138" borderId="85" applyNumberFormat="0" applyProtection="0">
      <alignment horizontal="right" vertical="center"/>
    </xf>
    <xf numFmtId="4" fontId="208" fillId="96" borderId="89" applyNumberFormat="0" applyProtection="0">
      <alignment horizontal="right" vertical="center"/>
    </xf>
    <xf numFmtId="4" fontId="208" fillId="97" borderId="85" applyNumberFormat="0" applyProtection="0">
      <alignment horizontal="right" vertical="center"/>
    </xf>
    <xf numFmtId="4" fontId="208" fillId="98" borderId="85" applyNumberFormat="0" applyProtection="0">
      <alignment horizontal="right" vertical="center"/>
    </xf>
    <xf numFmtId="4" fontId="208" fillId="99" borderId="85" applyNumberFormat="0" applyProtection="0">
      <alignment horizontal="right" vertical="center"/>
    </xf>
    <xf numFmtId="4" fontId="208" fillId="100" borderId="85" applyNumberFormat="0" applyProtection="0">
      <alignment horizontal="right" vertical="center"/>
    </xf>
    <xf numFmtId="4" fontId="208" fillId="101" borderId="85" applyNumberFormat="0" applyProtection="0">
      <alignment horizontal="right" vertical="center"/>
    </xf>
    <xf numFmtId="4" fontId="208" fillId="102" borderId="85" applyNumberFormat="0" applyProtection="0">
      <alignment horizontal="right" vertical="center"/>
    </xf>
    <xf numFmtId="4" fontId="208" fillId="103" borderId="89" applyNumberFormat="0" applyProtection="0">
      <alignment horizontal="left" vertical="center" indent="1"/>
    </xf>
    <xf numFmtId="4" fontId="208" fillId="93" borderId="85" applyNumberFormat="0" applyProtection="0">
      <alignment horizontal="right" vertical="center"/>
    </xf>
    <xf numFmtId="4" fontId="208" fillId="104" borderId="89" applyNumberFormat="0" applyProtection="0">
      <alignment horizontal="left" vertical="center" indent="1"/>
    </xf>
    <xf numFmtId="4" fontId="208" fillId="93" borderId="89" applyNumberFormat="0" applyProtection="0">
      <alignment horizontal="left" vertical="center" indent="1"/>
    </xf>
    <xf numFmtId="0" fontId="208" fillId="111" borderId="85" applyNumberFormat="0" applyProtection="0">
      <alignment horizontal="left" vertical="center" indent="1"/>
    </xf>
    <xf numFmtId="0" fontId="208" fillId="139" borderId="85" applyNumberFormat="0" applyProtection="0">
      <alignment horizontal="left" vertical="center" indent="1"/>
    </xf>
    <xf numFmtId="0" fontId="208" fillId="106" borderId="85" applyNumberFormat="0" applyProtection="0">
      <alignment horizontal="left" vertical="center" indent="1"/>
    </xf>
    <xf numFmtId="0" fontId="208" fillId="104" borderId="85" applyNumberFormat="0" applyProtection="0">
      <alignment horizontal="left" vertical="center" indent="1"/>
    </xf>
    <xf numFmtId="4" fontId="208" fillId="0" borderId="85" applyNumberFormat="0" applyProtection="0">
      <alignment horizontal="right" vertical="center"/>
    </xf>
    <xf numFmtId="0" fontId="208" fillId="140" borderId="98"/>
    <xf numFmtId="4" fontId="208" fillId="138" borderId="85" applyNumberFormat="0" applyProtection="0">
      <alignment horizontal="right" vertical="center"/>
    </xf>
    <xf numFmtId="4" fontId="53" fillId="34" borderId="73" applyNumberFormat="0" applyProtection="0">
      <alignment horizontal="right" vertical="center"/>
    </xf>
    <xf numFmtId="4" fontId="213" fillId="107" borderId="85" applyNumberFormat="0" applyProtection="0">
      <alignment horizontal="right" vertical="center"/>
    </xf>
    <xf numFmtId="4" fontId="50" fillId="92" borderId="73" applyNumberFormat="0" applyProtection="0">
      <alignment horizontal="left" vertical="center" indent="1"/>
    </xf>
    <xf numFmtId="4" fontId="64" fillId="94" borderId="73" applyNumberFormat="0" applyProtection="0">
      <alignment horizontal="right" vertical="center"/>
    </xf>
    <xf numFmtId="0" fontId="187" fillId="0" borderId="84" applyNumberFormat="0" applyFill="0" applyAlignment="0" applyProtection="0"/>
    <xf numFmtId="4" fontId="64" fillId="99" borderId="73" applyNumberFormat="0" applyProtection="0">
      <alignment horizontal="right" vertical="center"/>
    </xf>
    <xf numFmtId="0" fontId="208" fillId="87" borderId="85" applyNumberFormat="0" applyFont="0" applyAlignment="0" applyProtection="0"/>
    <xf numFmtId="4" fontId="64" fillId="95" borderId="73" applyNumberFormat="0" applyProtection="0">
      <alignment horizontal="right" vertical="center"/>
    </xf>
    <xf numFmtId="0" fontId="206" fillId="118" borderId="83" applyNumberFormat="0" applyAlignment="0" applyProtection="0"/>
    <xf numFmtId="4" fontId="64" fillId="102" borderId="73" applyNumberFormat="0" applyProtection="0">
      <alignment horizontal="right" vertical="center"/>
    </xf>
    <xf numFmtId="0" fontId="203" fillId="88" borderId="76" applyNumberFormat="0" applyAlignment="0" applyProtection="0"/>
    <xf numFmtId="4" fontId="53" fillId="154" borderId="73" applyNumberFormat="0" applyProtection="0">
      <alignment horizontal="right" vertical="center"/>
    </xf>
    <xf numFmtId="4" fontId="208" fillId="103" borderId="89" applyNumberFormat="0" applyProtection="0">
      <alignment horizontal="left" vertical="center" indent="1"/>
    </xf>
    <xf numFmtId="4" fontId="53" fillId="110" borderId="73" applyNumberFormat="0" applyProtection="0">
      <alignment horizontal="right" vertical="center"/>
    </xf>
    <xf numFmtId="4" fontId="53" fillId="160" borderId="73" applyNumberFormat="0" applyProtection="0">
      <alignment horizontal="right" vertical="center"/>
    </xf>
    <xf numFmtId="4" fontId="191" fillId="104" borderId="73" applyNumberFormat="0" applyProtection="0">
      <alignment horizontal="right" vertical="center"/>
    </xf>
    <xf numFmtId="0" fontId="64" fillId="93" borderId="73" applyNumberFormat="0" applyProtection="0">
      <alignment horizontal="left" vertical="top" indent="1"/>
    </xf>
    <xf numFmtId="4" fontId="189" fillId="104" borderId="73" applyNumberFormat="0" applyProtection="0">
      <alignment horizontal="right" vertical="center"/>
    </xf>
    <xf numFmtId="0" fontId="64" fillId="108" borderId="73" applyNumberFormat="0" applyProtection="0">
      <alignment horizontal="left" vertical="top" indent="1"/>
    </xf>
    <xf numFmtId="4" fontId="189" fillId="108" borderId="73" applyNumberFormat="0" applyProtection="0">
      <alignment vertical="center"/>
    </xf>
    <xf numFmtId="0" fontId="12" fillId="107" borderId="98" applyNumberFormat="0">
      <protection locked="0"/>
    </xf>
    <xf numFmtId="0" fontId="12" fillId="104" borderId="73" applyNumberFormat="0" applyProtection="0">
      <alignment horizontal="left" vertical="center" indent="1"/>
    </xf>
    <xf numFmtId="0" fontId="12" fillId="106" borderId="73" applyNumberFormat="0" applyProtection="0">
      <alignment horizontal="left" vertical="center" indent="1"/>
    </xf>
    <xf numFmtId="0" fontId="12" fillId="93" borderId="73" applyNumberFormat="0" applyProtection="0">
      <alignment horizontal="left" vertical="center" indent="1"/>
    </xf>
    <xf numFmtId="0" fontId="208" fillId="139" borderId="85" applyNumberFormat="0" applyProtection="0">
      <alignment horizontal="left" vertical="center" indent="1"/>
    </xf>
    <xf numFmtId="4" fontId="64" fillId="96" borderId="73" applyNumberFormat="0" applyProtection="0">
      <alignment horizontal="right" vertical="center"/>
    </xf>
    <xf numFmtId="0" fontId="12" fillId="104" borderId="73" applyNumberFormat="0" applyProtection="0">
      <alignment horizontal="left" vertical="top" indent="1"/>
    </xf>
    <xf numFmtId="4" fontId="64" fillId="101" borderId="73" applyNumberFormat="0" applyProtection="0">
      <alignment horizontal="right" vertical="center"/>
    </xf>
    <xf numFmtId="4" fontId="64" fillId="99" borderId="73" applyNumberFormat="0" applyProtection="0">
      <alignment horizontal="right" vertical="center"/>
    </xf>
    <xf numFmtId="4" fontId="64" fillId="97" borderId="73" applyNumberFormat="0" applyProtection="0">
      <alignment horizontal="right" vertical="center"/>
    </xf>
    <xf numFmtId="4" fontId="64" fillId="93" borderId="73" applyNumberFormat="0" applyProtection="0">
      <alignment horizontal="left" vertical="center" indent="1"/>
    </xf>
    <xf numFmtId="4" fontId="64" fillId="95" borderId="73" applyNumberFormat="0" applyProtection="0">
      <alignment horizontal="right" vertical="center"/>
    </xf>
    <xf numFmtId="4" fontId="188" fillId="92" borderId="73" applyNumberFormat="0" applyProtection="0">
      <alignment vertical="center"/>
    </xf>
    <xf numFmtId="4" fontId="50" fillId="92" borderId="73" applyNumberFormat="0" applyProtection="0">
      <alignment vertical="center"/>
    </xf>
    <xf numFmtId="4" fontId="56" fillId="39" borderId="73" applyNumberFormat="0" applyProtection="0">
      <alignment vertical="center"/>
    </xf>
    <xf numFmtId="4" fontId="188" fillId="92" borderId="73" applyNumberFormat="0" applyProtection="0">
      <alignment vertical="center"/>
    </xf>
    <xf numFmtId="0" fontId="208" fillId="106" borderId="73" applyNumberFormat="0" applyProtection="0">
      <alignment horizontal="left" vertical="top" indent="1"/>
    </xf>
    <xf numFmtId="0" fontId="12" fillId="87" borderId="82" applyNumberFormat="0" applyFont="0" applyAlignment="0" applyProtection="0"/>
    <xf numFmtId="4" fontId="53" fillId="122" borderId="73" applyNumberFormat="0" applyProtection="0">
      <alignment horizontal="right" vertical="center"/>
    </xf>
    <xf numFmtId="0" fontId="208" fillId="93" borderId="73" applyNumberFormat="0" applyProtection="0">
      <alignment horizontal="left" vertical="top" indent="1"/>
    </xf>
    <xf numFmtId="0" fontId="208" fillId="105" borderId="73" applyNumberFormat="0" applyProtection="0">
      <alignment horizontal="left" vertical="top" indent="1"/>
    </xf>
    <xf numFmtId="0" fontId="208" fillId="105" borderId="73" applyNumberFormat="0" applyProtection="0">
      <alignment horizontal="left" vertical="top" indent="1"/>
    </xf>
    <xf numFmtId="4" fontId="64" fillId="100" borderId="73" applyNumberFormat="0" applyProtection="0">
      <alignment horizontal="right" vertical="center"/>
    </xf>
    <xf numFmtId="4" fontId="64" fillId="93" borderId="73" applyNumberFormat="0" applyProtection="0">
      <alignment horizontal="right" vertical="center"/>
    </xf>
    <xf numFmtId="4" fontId="64" fillId="96" borderId="73" applyNumberFormat="0" applyProtection="0">
      <alignment horizontal="right" vertical="center"/>
    </xf>
    <xf numFmtId="4" fontId="53" fillId="110" borderId="73" applyNumberFormat="0" applyProtection="0">
      <alignment horizontal="right" vertical="center"/>
    </xf>
    <xf numFmtId="0" fontId="208" fillId="140" borderId="98"/>
    <xf numFmtId="4" fontId="232" fillId="160" borderId="73" applyNumberFormat="0" applyProtection="0">
      <alignment horizontal="right" vertical="center"/>
    </xf>
    <xf numFmtId="4" fontId="64" fillId="98" borderId="73" applyNumberFormat="0" applyProtection="0">
      <alignment horizontal="right" vertical="center"/>
    </xf>
    <xf numFmtId="0" fontId="12" fillId="93" borderId="73" applyNumberFormat="0" applyProtection="0">
      <alignment horizontal="left" vertical="top" indent="1"/>
    </xf>
    <xf numFmtId="4" fontId="53" fillId="110" borderId="73" applyNumberFormat="0" applyProtection="0">
      <alignment horizontal="right" vertical="center"/>
    </xf>
    <xf numFmtId="0" fontId="208" fillId="140" borderId="98"/>
    <xf numFmtId="0" fontId="12" fillId="105" borderId="73" applyNumberFormat="0" applyProtection="0">
      <alignment horizontal="left" vertical="center" indent="1"/>
    </xf>
    <xf numFmtId="4" fontId="64" fillId="99" borderId="73" applyNumberFormat="0" applyProtection="0">
      <alignment horizontal="right" vertical="center"/>
    </xf>
    <xf numFmtId="0" fontId="208" fillId="139" borderId="85" applyNumberFormat="0" applyProtection="0">
      <alignment horizontal="left" vertical="center" indent="1"/>
    </xf>
    <xf numFmtId="0" fontId="208" fillId="87" borderId="85" applyNumberFormat="0" applyFont="0" applyAlignment="0" applyProtection="0"/>
    <xf numFmtId="4" fontId="208" fillId="92" borderId="85" applyNumberFormat="0" applyProtection="0">
      <alignment vertical="center"/>
    </xf>
    <xf numFmtId="4" fontId="50" fillId="92" borderId="73" applyNumberFormat="0" applyProtection="0">
      <alignment vertical="center"/>
    </xf>
    <xf numFmtId="4" fontId="64" fillId="94" borderId="73" applyNumberFormat="0" applyProtection="0">
      <alignment horizontal="right" vertical="center"/>
    </xf>
    <xf numFmtId="4" fontId="64" fillId="96" borderId="73" applyNumberFormat="0" applyProtection="0">
      <alignment horizontal="right" vertical="center"/>
    </xf>
    <xf numFmtId="4" fontId="64" fillId="98" borderId="73" applyNumberFormat="0" applyProtection="0">
      <alignment horizontal="right" vertical="center"/>
    </xf>
    <xf numFmtId="4" fontId="64" fillId="100" borderId="73" applyNumberFormat="0" applyProtection="0">
      <alignment horizontal="right" vertical="center"/>
    </xf>
    <xf numFmtId="4" fontId="64" fillId="102" borderId="73" applyNumberFormat="0" applyProtection="0">
      <alignment horizontal="right" vertical="center"/>
    </xf>
    <xf numFmtId="0" fontId="12" fillId="104" borderId="73" applyNumberFormat="0" applyProtection="0">
      <alignment horizontal="left" vertical="center" indent="1"/>
    </xf>
    <xf numFmtId="4" fontId="53" fillId="160" borderId="73" applyNumberFormat="0" applyProtection="0">
      <alignment vertical="center"/>
    </xf>
    <xf numFmtId="0" fontId="12" fillId="105" borderId="73" applyNumberFormat="0" applyProtection="0">
      <alignment horizontal="left" vertical="top" indent="1"/>
    </xf>
    <xf numFmtId="0" fontId="12" fillId="93" borderId="73" applyNumberFormat="0" applyProtection="0">
      <alignment horizontal="left" vertical="top" indent="1"/>
    </xf>
    <xf numFmtId="0" fontId="12" fillId="106" borderId="73" applyNumberFormat="0" applyProtection="0">
      <alignment horizontal="left" vertical="top" indent="1"/>
    </xf>
    <xf numFmtId="0" fontId="12" fillId="104" borderId="73" applyNumberFormat="0" applyProtection="0">
      <alignment horizontal="left" vertical="top" indent="1"/>
    </xf>
    <xf numFmtId="4" fontId="64" fillId="108" borderId="73" applyNumberFormat="0" applyProtection="0">
      <alignment vertical="center"/>
    </xf>
    <xf numFmtId="4" fontId="64" fillId="108" borderId="73" applyNumberFormat="0" applyProtection="0">
      <alignment horizontal="left" vertical="center" indent="1"/>
    </xf>
    <xf numFmtId="4" fontId="64" fillId="104" borderId="73" applyNumberFormat="0" applyProtection="0">
      <alignment horizontal="right" vertical="center"/>
    </xf>
    <xf numFmtId="4" fontId="64" fillId="93" borderId="73" applyNumberFormat="0" applyProtection="0">
      <alignment horizontal="left" vertical="center" indent="1"/>
    </xf>
    <xf numFmtId="4" fontId="190" fillId="121" borderId="95" applyNumberFormat="0" applyProtection="0">
      <alignment horizontal="left" vertical="center" indent="1"/>
    </xf>
    <xf numFmtId="4" fontId="64" fillId="108" borderId="73" applyNumberFormat="0" applyProtection="0">
      <alignment horizontal="left" vertical="center" indent="1"/>
    </xf>
    <xf numFmtId="4" fontId="217" fillId="27" borderId="85" applyNumberFormat="0" applyProtection="0">
      <alignment horizontal="right" vertical="center"/>
    </xf>
    <xf numFmtId="4" fontId="208" fillId="99" borderId="85" applyNumberFormat="0" applyProtection="0">
      <alignment horizontal="right" vertical="center"/>
    </xf>
    <xf numFmtId="4" fontId="64" fillId="94" borderId="73" applyNumberFormat="0" applyProtection="0">
      <alignment horizontal="right" vertical="center"/>
    </xf>
    <xf numFmtId="4" fontId="50" fillId="92" borderId="73" applyNumberFormat="0" applyProtection="0">
      <alignment vertical="center"/>
    </xf>
    <xf numFmtId="4" fontId="208" fillId="123" borderId="85" applyNumberFormat="0" applyProtection="0">
      <alignment horizontal="left" vertical="center" indent="1"/>
    </xf>
    <xf numFmtId="4" fontId="12" fillId="105" borderId="89" applyNumberFormat="0" applyProtection="0">
      <alignment horizontal="left" vertical="center" indent="1"/>
    </xf>
    <xf numFmtId="0" fontId="12" fillId="87" borderId="82" applyNumberFormat="0" applyFont="0" applyAlignment="0" applyProtection="0"/>
    <xf numFmtId="4" fontId="53" fillId="153" borderId="73" applyNumberFormat="0" applyProtection="0">
      <alignment horizontal="right" vertical="center"/>
    </xf>
    <xf numFmtId="0" fontId="12" fillId="106" borderId="73" applyNumberFormat="0" applyProtection="0">
      <alignment horizontal="left" vertical="center" indent="1"/>
    </xf>
    <xf numFmtId="4" fontId="208" fillId="104" borderId="89" applyNumberFormat="0" applyProtection="0">
      <alignment horizontal="left" vertical="center" indent="1"/>
    </xf>
    <xf numFmtId="4" fontId="53" fillId="158" borderId="73" applyNumberFormat="0" applyProtection="0">
      <alignment horizontal="right" vertical="center"/>
    </xf>
    <xf numFmtId="4" fontId="208" fillId="99" borderId="85" applyNumberFormat="0" applyProtection="0">
      <alignment horizontal="right" vertical="center"/>
    </xf>
    <xf numFmtId="0" fontId="208" fillId="87" borderId="85" applyNumberFormat="0" applyFont="0" applyAlignment="0" applyProtection="0"/>
    <xf numFmtId="4" fontId="208" fillId="102" borderId="85" applyNumberFormat="0" applyProtection="0">
      <alignment horizontal="right" vertical="center"/>
    </xf>
    <xf numFmtId="0" fontId="50" fillId="92" borderId="73" applyNumberFormat="0" applyProtection="0">
      <alignment horizontal="left" vertical="top" indent="1"/>
    </xf>
    <xf numFmtId="4" fontId="208" fillId="123" borderId="85" applyNumberFormat="0" applyProtection="0">
      <alignment horizontal="left" vertical="center" indent="1"/>
    </xf>
    <xf numFmtId="4" fontId="191" fillId="104" borderId="73" applyNumberFormat="0" applyProtection="0">
      <alignment horizontal="right" vertical="center"/>
    </xf>
    <xf numFmtId="4" fontId="12" fillId="105" borderId="89" applyNumberFormat="0" applyProtection="0">
      <alignment horizontal="left" vertical="center" indent="1"/>
    </xf>
    <xf numFmtId="4" fontId="12" fillId="105" borderId="89" applyNumberFormat="0" applyProtection="0">
      <alignment horizontal="left" vertical="center" indent="1"/>
    </xf>
    <xf numFmtId="0" fontId="203" fillId="88" borderId="76" applyNumberFormat="0" applyAlignment="0" applyProtection="0"/>
    <xf numFmtId="4" fontId="64" fillId="98" borderId="73" applyNumberFormat="0" applyProtection="0">
      <alignment horizontal="right" vertical="center"/>
    </xf>
    <xf numFmtId="0" fontId="12" fillId="106" borderId="73" applyNumberFormat="0" applyProtection="0">
      <alignment horizontal="left" vertical="top" indent="1"/>
    </xf>
    <xf numFmtId="4" fontId="64" fillId="93" borderId="73" applyNumberFormat="0" applyProtection="0">
      <alignment horizontal="left" vertical="center" indent="1"/>
    </xf>
    <xf numFmtId="0" fontId="12" fillId="106" borderId="73" applyNumberFormat="0" applyProtection="0">
      <alignment horizontal="left" vertical="center" indent="1"/>
    </xf>
    <xf numFmtId="0" fontId="208" fillId="106" borderId="73" applyNumberFormat="0" applyProtection="0">
      <alignment horizontal="left" vertical="top" indent="1"/>
    </xf>
    <xf numFmtId="0" fontId="228" fillId="111" borderId="76" applyNumberFormat="0" applyAlignment="0" applyProtection="0"/>
    <xf numFmtId="4" fontId="64" fillId="108" borderId="73" applyNumberFormat="0" applyProtection="0">
      <alignment horizontal="left" vertical="center" indent="1"/>
    </xf>
    <xf numFmtId="4" fontId="64" fillId="100" borderId="73" applyNumberFormat="0" applyProtection="0">
      <alignment horizontal="right" vertical="center"/>
    </xf>
    <xf numFmtId="4" fontId="12" fillId="105" borderId="89" applyNumberFormat="0" applyProtection="0">
      <alignment horizontal="left" vertical="center" indent="1"/>
    </xf>
    <xf numFmtId="0" fontId="203" fillId="88" borderId="76" applyNumberFormat="0" applyAlignment="0" applyProtection="0"/>
    <xf numFmtId="0" fontId="64" fillId="93" borderId="73" applyNumberFormat="0" applyProtection="0">
      <alignment horizontal="left" vertical="top" indent="1"/>
    </xf>
    <xf numFmtId="4" fontId="208" fillId="101" borderId="85" applyNumberFormat="0" applyProtection="0">
      <alignment horizontal="right" vertical="center"/>
    </xf>
    <xf numFmtId="4" fontId="64" fillId="93" borderId="73" applyNumberFormat="0" applyProtection="0">
      <alignment horizontal="right" vertical="center"/>
    </xf>
    <xf numFmtId="4" fontId="208" fillId="97" borderId="85" applyNumberFormat="0" applyProtection="0">
      <alignment horizontal="right" vertical="center"/>
    </xf>
    <xf numFmtId="4" fontId="208" fillId="98" borderId="85" applyNumberFormat="0" applyProtection="0">
      <alignment horizontal="right" vertical="center"/>
    </xf>
    <xf numFmtId="4" fontId="208" fillId="101" borderId="85" applyNumberFormat="0" applyProtection="0">
      <alignment horizontal="right" vertical="center"/>
    </xf>
    <xf numFmtId="4" fontId="53" fillId="156" borderId="73" applyNumberFormat="0" applyProtection="0">
      <alignment horizontal="right" vertical="center"/>
    </xf>
    <xf numFmtId="4" fontId="208" fillId="96" borderId="89" applyNumberFormat="0" applyProtection="0">
      <alignment horizontal="right" vertical="center"/>
    </xf>
    <xf numFmtId="0" fontId="222" fillId="111" borderId="76" applyNumberFormat="0" applyAlignment="0" applyProtection="0"/>
    <xf numFmtId="0" fontId="187" fillId="0" borderId="97" applyNumberFormat="0" applyFill="0" applyAlignment="0" applyProtection="0"/>
    <xf numFmtId="4" fontId="53" fillId="154" borderId="73" applyNumberFormat="0" applyProtection="0">
      <alignment horizontal="right" vertical="center"/>
    </xf>
    <xf numFmtId="4" fontId="64" fillId="102" borderId="73" applyNumberFormat="0" applyProtection="0">
      <alignment horizontal="right" vertical="center"/>
    </xf>
    <xf numFmtId="204" fontId="67" fillId="0" borderId="19"/>
    <xf numFmtId="4" fontId="208" fillId="138" borderId="85" applyNumberFormat="0" applyProtection="0">
      <alignment horizontal="right" vertical="center"/>
    </xf>
    <xf numFmtId="4" fontId="208" fillId="98" borderId="85" applyNumberFormat="0" applyProtection="0">
      <alignment horizontal="right" vertical="center"/>
    </xf>
    <xf numFmtId="0" fontId="12" fillId="106" borderId="73" applyNumberFormat="0" applyProtection="0">
      <alignment horizontal="left" vertical="top" indent="1"/>
    </xf>
    <xf numFmtId="4" fontId="53" fillId="153" borderId="73" applyNumberFormat="0" applyProtection="0">
      <alignment horizontal="right" vertical="center"/>
    </xf>
    <xf numFmtId="0" fontId="203" fillId="88" borderId="76" applyNumberFormat="0" applyAlignment="0" applyProtection="0"/>
    <xf numFmtId="4" fontId="233" fillId="160" borderId="73" applyNumberFormat="0" applyProtection="0">
      <alignment horizontal="right" vertical="center"/>
    </xf>
    <xf numFmtId="0" fontId="72" fillId="105" borderId="91" applyBorder="0"/>
    <xf numFmtId="4" fontId="208" fillId="99" borderId="85" applyNumberFormat="0" applyProtection="0">
      <alignment horizontal="right" vertical="center"/>
    </xf>
    <xf numFmtId="4" fontId="232" fillId="160" borderId="73" applyNumberFormat="0" applyProtection="0">
      <alignment vertical="center"/>
    </xf>
    <xf numFmtId="4" fontId="64" fillId="99" borderId="73" applyNumberFormat="0" applyProtection="0">
      <alignment horizontal="right" vertical="center"/>
    </xf>
    <xf numFmtId="4" fontId="189" fillId="108" borderId="73" applyNumberFormat="0" applyProtection="0">
      <alignment vertical="center"/>
    </xf>
    <xf numFmtId="4" fontId="217" fillId="27" borderId="85" applyNumberFormat="0" applyProtection="0">
      <alignment horizontal="right" vertical="center"/>
    </xf>
    <xf numFmtId="4" fontId="191" fillId="104" borderId="73" applyNumberFormat="0" applyProtection="0">
      <alignment horizontal="right" vertical="center"/>
    </xf>
    <xf numFmtId="0" fontId="196" fillId="118" borderId="76" applyNumberFormat="0" applyAlignment="0" applyProtection="0"/>
    <xf numFmtId="0" fontId="12" fillId="104" borderId="73" applyNumberFormat="0" applyProtection="0">
      <alignment horizontal="left" vertical="center" indent="1"/>
    </xf>
    <xf numFmtId="4" fontId="231" fillId="39" borderId="73" applyNumberFormat="0" applyProtection="0">
      <alignment vertical="center"/>
    </xf>
    <xf numFmtId="0" fontId="203" fillId="88" borderId="76" applyNumberFormat="0" applyAlignment="0" applyProtection="0"/>
    <xf numFmtId="0" fontId="196" fillId="118" borderId="76" applyNumberFormat="0" applyAlignment="0" applyProtection="0"/>
    <xf numFmtId="0" fontId="206" fillId="118" borderId="83" applyNumberFormat="0" applyAlignment="0" applyProtection="0"/>
    <xf numFmtId="4" fontId="53" fillId="157" borderId="73" applyNumberFormat="0" applyProtection="0">
      <alignment horizontal="right" vertical="center"/>
    </xf>
    <xf numFmtId="4" fontId="50" fillId="92" borderId="73" applyNumberFormat="0" applyProtection="0">
      <alignment vertical="center"/>
    </xf>
    <xf numFmtId="4" fontId="188" fillId="92" borderId="73" applyNumberFormat="0" applyProtection="0">
      <alignment vertical="center"/>
    </xf>
    <xf numFmtId="4" fontId="50" fillId="92" borderId="73" applyNumberFormat="0" applyProtection="0">
      <alignment horizontal="left" vertical="center" indent="1"/>
    </xf>
    <xf numFmtId="0" fontId="50" fillId="92" borderId="73" applyNumberFormat="0" applyProtection="0">
      <alignment horizontal="left" vertical="top" indent="1"/>
    </xf>
    <xf numFmtId="4" fontId="64" fillId="94" borderId="73" applyNumberFormat="0" applyProtection="0">
      <alignment horizontal="right" vertical="center"/>
    </xf>
    <xf numFmtId="4" fontId="64" fillId="95" borderId="73" applyNumberFormat="0" applyProtection="0">
      <alignment horizontal="right" vertical="center"/>
    </xf>
    <xf numFmtId="4" fontId="64" fillId="96" borderId="73" applyNumberFormat="0" applyProtection="0">
      <alignment horizontal="right" vertical="center"/>
    </xf>
    <xf numFmtId="4" fontId="64" fillId="97" borderId="73" applyNumberFormat="0" applyProtection="0">
      <alignment horizontal="right" vertical="center"/>
    </xf>
    <xf numFmtId="4" fontId="64" fillId="98" borderId="73" applyNumberFormat="0" applyProtection="0">
      <alignment horizontal="right" vertical="center"/>
    </xf>
    <xf numFmtId="4" fontId="64" fillId="99" borderId="73" applyNumberFormat="0" applyProtection="0">
      <alignment horizontal="right" vertical="center"/>
    </xf>
    <xf numFmtId="4" fontId="64" fillId="100" borderId="73" applyNumberFormat="0" applyProtection="0">
      <alignment horizontal="right" vertical="center"/>
    </xf>
    <xf numFmtId="4" fontId="64" fillId="101" borderId="73" applyNumberFormat="0" applyProtection="0">
      <alignment horizontal="right" vertical="center"/>
    </xf>
    <xf numFmtId="4" fontId="64" fillId="102" borderId="73" applyNumberFormat="0" applyProtection="0">
      <alignment horizontal="right" vertical="center"/>
    </xf>
    <xf numFmtId="4" fontId="64" fillId="93" borderId="73" applyNumberFormat="0" applyProtection="0">
      <alignment horizontal="right" vertical="center"/>
    </xf>
    <xf numFmtId="0" fontId="12" fillId="105" borderId="73" applyNumberFormat="0" applyProtection="0">
      <alignment horizontal="left" vertical="center" indent="1"/>
    </xf>
    <xf numFmtId="0" fontId="12" fillId="105" borderId="73" applyNumberFormat="0" applyProtection="0">
      <alignment horizontal="left" vertical="top" indent="1"/>
    </xf>
    <xf numFmtId="0" fontId="12" fillId="93" borderId="73" applyNumberFormat="0" applyProtection="0">
      <alignment horizontal="left" vertical="center" indent="1"/>
    </xf>
    <xf numFmtId="0" fontId="12" fillId="93" borderId="73" applyNumberFormat="0" applyProtection="0">
      <alignment horizontal="left" vertical="top" indent="1"/>
    </xf>
    <xf numFmtId="0" fontId="12" fillId="106" borderId="73" applyNumberFormat="0" applyProtection="0">
      <alignment horizontal="left" vertical="center" indent="1"/>
    </xf>
    <xf numFmtId="0" fontId="12" fillId="106" borderId="73" applyNumberFormat="0" applyProtection="0">
      <alignment horizontal="left" vertical="top" indent="1"/>
    </xf>
    <xf numFmtId="0" fontId="12" fillId="104" borderId="73" applyNumberFormat="0" applyProtection="0">
      <alignment horizontal="left" vertical="center" indent="1"/>
    </xf>
    <xf numFmtId="0" fontId="12" fillId="104" borderId="73" applyNumberFormat="0" applyProtection="0">
      <alignment horizontal="left" vertical="top" indent="1"/>
    </xf>
    <xf numFmtId="4" fontId="64" fillId="108" borderId="73" applyNumberFormat="0" applyProtection="0">
      <alignment vertical="center"/>
    </xf>
    <xf numFmtId="4" fontId="189" fillId="108" borderId="73" applyNumberFormat="0" applyProtection="0">
      <alignment vertical="center"/>
    </xf>
    <xf numFmtId="4" fontId="64" fillId="108" borderId="73" applyNumberFormat="0" applyProtection="0">
      <alignment horizontal="left" vertical="center" indent="1"/>
    </xf>
    <xf numFmtId="0" fontId="64" fillId="108" borderId="73" applyNumberFormat="0" applyProtection="0">
      <alignment horizontal="left" vertical="top" indent="1"/>
    </xf>
    <xf numFmtId="4" fontId="64" fillId="104" borderId="73" applyNumberFormat="0" applyProtection="0">
      <alignment horizontal="right" vertical="center"/>
    </xf>
    <xf numFmtId="4" fontId="189" fillId="104" borderId="73" applyNumberFormat="0" applyProtection="0">
      <alignment horizontal="right" vertical="center"/>
    </xf>
    <xf numFmtId="4" fontId="64" fillId="93" borderId="73" applyNumberFormat="0" applyProtection="0">
      <alignment horizontal="left" vertical="center" indent="1"/>
    </xf>
    <xf numFmtId="0" fontId="64" fillId="93" borderId="73" applyNumberFormat="0" applyProtection="0">
      <alignment horizontal="left" vertical="top" indent="1"/>
    </xf>
    <xf numFmtId="4" fontId="191" fillId="104" borderId="73" applyNumberFormat="0" applyProtection="0">
      <alignment horizontal="right" vertical="center"/>
    </xf>
    <xf numFmtId="0" fontId="64" fillId="108" borderId="73" applyNumberFormat="0" applyProtection="0">
      <alignment horizontal="left" vertical="top" indent="1"/>
    </xf>
    <xf numFmtId="4" fontId="189" fillId="108" borderId="73" applyNumberFormat="0" applyProtection="0">
      <alignment vertical="center"/>
    </xf>
    <xf numFmtId="0" fontId="196" fillId="118" borderId="76" applyNumberFormat="0" applyAlignment="0" applyProtection="0"/>
    <xf numFmtId="0" fontId="203" fillId="88" borderId="76" applyNumberFormat="0" applyAlignment="0" applyProtection="0"/>
    <xf numFmtId="0" fontId="12" fillId="87" borderId="82" applyNumberFormat="0" applyFont="0" applyAlignment="0" applyProtection="0"/>
    <xf numFmtId="0" fontId="187" fillId="0" borderId="84" applyNumberFormat="0" applyFill="0" applyAlignment="0" applyProtection="0"/>
    <xf numFmtId="4" fontId="208" fillId="123" borderId="85" applyNumberFormat="0" applyProtection="0">
      <alignment horizontal="left" vertical="center" indent="1"/>
    </xf>
    <xf numFmtId="4" fontId="208" fillId="123" borderId="85" applyNumberFormat="0" applyProtection="0">
      <alignment horizontal="left" vertical="center" indent="1"/>
    </xf>
    <xf numFmtId="0" fontId="208" fillId="105" borderId="73" applyNumberFormat="0" applyProtection="0">
      <alignment horizontal="left" vertical="top" indent="1"/>
    </xf>
    <xf numFmtId="0" fontId="208" fillId="93" borderId="73" applyNumberFormat="0" applyProtection="0">
      <alignment horizontal="left" vertical="top" indent="1"/>
    </xf>
    <xf numFmtId="0" fontId="208" fillId="106" borderId="73" applyNumberFormat="0" applyProtection="0">
      <alignment horizontal="left" vertical="top" indent="1"/>
    </xf>
    <xf numFmtId="0" fontId="208" fillId="104" borderId="73" applyNumberFormat="0" applyProtection="0">
      <alignment horizontal="left" vertical="top" indent="1"/>
    </xf>
    <xf numFmtId="4" fontId="208" fillId="0" borderId="85" applyNumberFormat="0" applyProtection="0">
      <alignment horizontal="right" vertical="center"/>
    </xf>
    <xf numFmtId="0" fontId="215" fillId="135" borderId="85" applyNumberFormat="0" applyAlignment="0" applyProtection="0"/>
    <xf numFmtId="0" fontId="203" fillId="88" borderId="85" applyNumberFormat="0" applyAlignment="0" applyProtection="0"/>
    <xf numFmtId="0" fontId="208" fillId="87" borderId="85" applyNumberFormat="0" applyFont="0" applyAlignment="0" applyProtection="0"/>
    <xf numFmtId="4" fontId="208" fillId="92" borderId="85" applyNumberFormat="0" applyProtection="0">
      <alignment vertical="center"/>
    </xf>
    <xf numFmtId="4" fontId="217" fillId="39" borderId="85" applyNumberFormat="0" applyProtection="0">
      <alignment vertical="center"/>
    </xf>
    <xf numFmtId="4" fontId="208" fillId="39" borderId="85" applyNumberFormat="0" applyProtection="0">
      <alignment horizontal="left" vertical="center" indent="1"/>
    </xf>
    <xf numFmtId="0" fontId="211" fillId="92" borderId="73" applyNumberFormat="0" applyProtection="0">
      <alignment horizontal="left" vertical="top" indent="1"/>
    </xf>
    <xf numFmtId="4" fontId="208" fillId="94" borderId="85" applyNumberFormat="0" applyProtection="0">
      <alignment horizontal="right" vertical="center"/>
    </xf>
    <xf numFmtId="4" fontId="208" fillId="138" borderId="85" applyNumberFormat="0" applyProtection="0">
      <alignment horizontal="right" vertical="center"/>
    </xf>
    <xf numFmtId="4" fontId="208" fillId="96" borderId="89" applyNumberFormat="0" applyProtection="0">
      <alignment horizontal="right" vertical="center"/>
    </xf>
    <xf numFmtId="4" fontId="208" fillId="97" borderId="85" applyNumberFormat="0" applyProtection="0">
      <alignment horizontal="right" vertical="center"/>
    </xf>
    <xf numFmtId="4" fontId="208" fillId="98" borderId="85" applyNumberFormat="0" applyProtection="0">
      <alignment horizontal="right" vertical="center"/>
    </xf>
    <xf numFmtId="4" fontId="208" fillId="99" borderId="85" applyNumberFormat="0" applyProtection="0">
      <alignment horizontal="right" vertical="center"/>
    </xf>
    <xf numFmtId="4" fontId="208" fillId="100" borderId="85" applyNumberFormat="0" applyProtection="0">
      <alignment horizontal="right" vertical="center"/>
    </xf>
    <xf numFmtId="4" fontId="208" fillId="101" borderId="85" applyNumberFormat="0" applyProtection="0">
      <alignment horizontal="right" vertical="center"/>
    </xf>
    <xf numFmtId="4" fontId="208" fillId="102" borderId="85" applyNumberFormat="0" applyProtection="0">
      <alignment horizontal="right" vertical="center"/>
    </xf>
    <xf numFmtId="4" fontId="208" fillId="103" borderId="89" applyNumberFormat="0" applyProtection="0">
      <alignment horizontal="left" vertical="center" indent="1"/>
    </xf>
    <xf numFmtId="4" fontId="12" fillId="105" borderId="89" applyNumberFormat="0" applyProtection="0">
      <alignment horizontal="left" vertical="center" indent="1"/>
    </xf>
    <xf numFmtId="4" fontId="12" fillId="105" borderId="89" applyNumberFormat="0" applyProtection="0">
      <alignment horizontal="left" vertical="center" indent="1"/>
    </xf>
    <xf numFmtId="4" fontId="208" fillId="93" borderId="85" applyNumberFormat="0" applyProtection="0">
      <alignment horizontal="right" vertical="center"/>
    </xf>
    <xf numFmtId="4" fontId="208" fillId="104" borderId="89" applyNumberFormat="0" applyProtection="0">
      <alignment horizontal="left" vertical="center" indent="1"/>
    </xf>
    <xf numFmtId="4" fontId="208" fillId="93" borderId="89" applyNumberFormat="0" applyProtection="0">
      <alignment horizontal="left" vertical="center" indent="1"/>
    </xf>
    <xf numFmtId="0" fontId="208" fillId="111" borderId="85" applyNumberFormat="0" applyProtection="0">
      <alignment horizontal="left" vertical="center" indent="1"/>
    </xf>
    <xf numFmtId="0" fontId="208" fillId="139" borderId="85" applyNumberFormat="0" applyProtection="0">
      <alignment horizontal="left" vertical="center" indent="1"/>
    </xf>
    <xf numFmtId="0" fontId="208" fillId="106" borderId="85" applyNumberFormat="0" applyProtection="0">
      <alignment horizontal="left" vertical="center" indent="1"/>
    </xf>
    <xf numFmtId="0" fontId="208" fillId="104" borderId="85" applyNumberFormat="0" applyProtection="0">
      <alignment horizontal="left" vertical="center" indent="1"/>
    </xf>
    <xf numFmtId="0" fontId="72" fillId="105" borderId="91" applyBorder="0"/>
    <xf numFmtId="4" fontId="210" fillId="108" borderId="73" applyNumberFormat="0" applyProtection="0">
      <alignment vertical="center"/>
    </xf>
    <xf numFmtId="4" fontId="210" fillId="111" borderId="73" applyNumberFormat="0" applyProtection="0">
      <alignment horizontal="left" vertical="center" indent="1"/>
    </xf>
    <xf numFmtId="0" fontId="210" fillId="108" borderId="73" applyNumberFormat="0" applyProtection="0">
      <alignment horizontal="left" vertical="top" indent="1"/>
    </xf>
    <xf numFmtId="4" fontId="217" fillId="27" borderId="85" applyNumberFormat="0" applyProtection="0">
      <alignment horizontal="right" vertical="center"/>
    </xf>
    <xf numFmtId="0" fontId="210" fillId="93" borderId="73" applyNumberFormat="0" applyProtection="0">
      <alignment horizontal="left" vertical="top" indent="1"/>
    </xf>
    <xf numFmtId="4" fontId="212" fillId="109" borderId="89" applyNumberFormat="0" applyProtection="0">
      <alignment horizontal="left" vertical="center" indent="1"/>
    </xf>
    <xf numFmtId="4" fontId="213" fillId="107" borderId="85" applyNumberFormat="0" applyProtection="0">
      <alignment horizontal="right" vertical="center"/>
    </xf>
    <xf numFmtId="0" fontId="187" fillId="0" borderId="84" applyNumberFormat="0" applyFill="0" applyAlignment="0" applyProtection="0"/>
    <xf numFmtId="0" fontId="222" fillId="111" borderId="76" applyNumberFormat="0" applyAlignment="0" applyProtection="0"/>
    <xf numFmtId="0" fontId="222" fillId="111" borderId="76" applyNumberFormat="0" applyAlignment="0" applyProtection="0"/>
    <xf numFmtId="0" fontId="196" fillId="118" borderId="76" applyNumberFormat="0" applyAlignment="0" applyProtection="0"/>
    <xf numFmtId="0" fontId="196" fillId="118" borderId="76" applyNumberFormat="0" applyAlignment="0" applyProtection="0"/>
    <xf numFmtId="0" fontId="228" fillId="111" borderId="76" applyNumberFormat="0" applyAlignment="0" applyProtection="0"/>
    <xf numFmtId="0" fontId="228" fillId="111" borderId="76" applyNumberFormat="0" applyAlignment="0" applyProtection="0"/>
    <xf numFmtId="0" fontId="203" fillId="88" borderId="76" applyNumberFormat="0" applyAlignment="0" applyProtection="0"/>
    <xf numFmtId="0" fontId="203" fillId="88" borderId="76" applyNumberFormat="0" applyAlignment="0" applyProtection="0"/>
    <xf numFmtId="0" fontId="12" fillId="108" borderId="82" applyNumberFormat="0" applyFont="0" applyAlignment="0" applyProtection="0"/>
    <xf numFmtId="0" fontId="12" fillId="108" borderId="82" applyNumberFormat="0" applyFont="0" applyAlignment="0" applyProtection="0"/>
    <xf numFmtId="0" fontId="208" fillId="87" borderId="85" applyNumberFormat="0" applyFont="0" applyAlignment="0" applyProtection="0"/>
    <xf numFmtId="0" fontId="12" fillId="87" borderId="82" applyNumberFormat="0" applyFont="0" applyAlignment="0" applyProtection="0"/>
    <xf numFmtId="0" fontId="12" fillId="87" borderId="82" applyNumberFormat="0" applyFont="0" applyAlignment="0" applyProtection="0"/>
    <xf numFmtId="4" fontId="50" fillId="92" borderId="73" applyNumberFormat="0" applyProtection="0">
      <alignment vertical="center"/>
    </xf>
    <xf numFmtId="4" fontId="56" fillId="39" borderId="73" applyNumberFormat="0" applyProtection="0">
      <alignment vertical="center"/>
    </xf>
    <xf numFmtId="4" fontId="56" fillId="39" borderId="73" applyNumberFormat="0" applyProtection="0">
      <alignment vertical="center"/>
    </xf>
    <xf numFmtId="4" fontId="50" fillId="92" borderId="73" applyNumberFormat="0" applyProtection="0">
      <alignment vertical="center"/>
    </xf>
    <xf numFmtId="4" fontId="50" fillId="92" borderId="73" applyNumberFormat="0" applyProtection="0">
      <alignment vertical="center"/>
    </xf>
    <xf numFmtId="4" fontId="188" fillId="92" borderId="73" applyNumberFormat="0" applyProtection="0">
      <alignment vertical="center"/>
    </xf>
    <xf numFmtId="4" fontId="231" fillId="39" borderId="73" applyNumberFormat="0" applyProtection="0">
      <alignment vertical="center"/>
    </xf>
    <xf numFmtId="4" fontId="231" fillId="39" borderId="73" applyNumberFormat="0" applyProtection="0">
      <alignment vertical="center"/>
    </xf>
    <xf numFmtId="4" fontId="188" fillId="92" borderId="73" applyNumberFormat="0" applyProtection="0">
      <alignment vertical="center"/>
    </xf>
    <xf numFmtId="4" fontId="50" fillId="92" borderId="73" applyNumberFormat="0" applyProtection="0">
      <alignment horizontal="left" vertical="center" indent="1"/>
    </xf>
    <xf numFmtId="4" fontId="53" fillId="39" borderId="73" applyNumberFormat="0" applyProtection="0">
      <alignment horizontal="left" vertical="center" indent="1"/>
    </xf>
    <xf numFmtId="4" fontId="53" fillId="39" borderId="73" applyNumberFormat="0" applyProtection="0">
      <alignment horizontal="left" vertical="center" indent="1"/>
    </xf>
    <xf numFmtId="4" fontId="50" fillId="92" borderId="73" applyNumberFormat="0" applyProtection="0">
      <alignment horizontal="left" vertical="center" indent="1"/>
    </xf>
    <xf numFmtId="4" fontId="50" fillId="92" borderId="73" applyNumberFormat="0" applyProtection="0">
      <alignment horizontal="left" vertical="center" indent="1"/>
    </xf>
    <xf numFmtId="0" fontId="50" fillId="92" borderId="73" applyNumberFormat="0" applyProtection="0">
      <alignment horizontal="left" vertical="top" indent="1"/>
    </xf>
    <xf numFmtId="4" fontId="64" fillId="94" borderId="73" applyNumberFormat="0" applyProtection="0">
      <alignment horizontal="right" vertical="center"/>
    </xf>
    <xf numFmtId="4" fontId="53" fillId="153" borderId="73" applyNumberFormat="0" applyProtection="0">
      <alignment horizontal="right" vertical="center"/>
    </xf>
    <xf numFmtId="4" fontId="53" fillId="153" borderId="73" applyNumberFormat="0" applyProtection="0">
      <alignment horizontal="right" vertical="center"/>
    </xf>
    <xf numFmtId="4" fontId="64" fillId="94" borderId="73" applyNumberFormat="0" applyProtection="0">
      <alignment horizontal="right" vertical="center"/>
    </xf>
    <xf numFmtId="4" fontId="64" fillId="94" borderId="73" applyNumberFormat="0" applyProtection="0">
      <alignment horizontal="right" vertical="center"/>
    </xf>
    <xf numFmtId="4" fontId="64" fillId="95" borderId="73" applyNumberFormat="0" applyProtection="0">
      <alignment horizontal="right" vertical="center"/>
    </xf>
    <xf numFmtId="4" fontId="53" fillId="122" borderId="73" applyNumberFormat="0" applyProtection="0">
      <alignment horizontal="right" vertical="center"/>
    </xf>
    <xf numFmtId="4" fontId="53" fillId="122" borderId="73" applyNumberFormat="0" applyProtection="0">
      <alignment horizontal="right" vertical="center"/>
    </xf>
    <xf numFmtId="4" fontId="64" fillId="95" borderId="73" applyNumberFormat="0" applyProtection="0">
      <alignment horizontal="right" vertical="center"/>
    </xf>
    <xf numFmtId="4" fontId="64" fillId="95" borderId="73" applyNumberFormat="0" applyProtection="0">
      <alignment horizontal="right" vertical="center"/>
    </xf>
    <xf numFmtId="4" fontId="64" fillId="96" borderId="73" applyNumberFormat="0" applyProtection="0">
      <alignment horizontal="right" vertical="center"/>
    </xf>
    <xf numFmtId="4" fontId="53" fillId="154" borderId="73" applyNumberFormat="0" applyProtection="0">
      <alignment horizontal="right" vertical="center"/>
    </xf>
    <xf numFmtId="4" fontId="53" fillId="154" borderId="73" applyNumberFormat="0" applyProtection="0">
      <alignment horizontal="right" vertical="center"/>
    </xf>
    <xf numFmtId="4" fontId="64" fillId="96" borderId="73" applyNumberFormat="0" applyProtection="0">
      <alignment horizontal="right" vertical="center"/>
    </xf>
    <xf numFmtId="4" fontId="64" fillId="96" borderId="73" applyNumberFormat="0" applyProtection="0">
      <alignment horizontal="right" vertical="center"/>
    </xf>
    <xf numFmtId="4" fontId="64" fillId="97" borderId="73" applyNumberFormat="0" applyProtection="0">
      <alignment horizontal="right" vertical="center"/>
    </xf>
    <xf numFmtId="4" fontId="53" fillId="34" borderId="73" applyNumberFormat="0" applyProtection="0">
      <alignment horizontal="right" vertical="center"/>
    </xf>
    <xf numFmtId="4" fontId="53" fillId="34" borderId="73" applyNumberFormat="0" applyProtection="0">
      <alignment horizontal="right" vertical="center"/>
    </xf>
    <xf numFmtId="4" fontId="64" fillId="97" borderId="73" applyNumberFormat="0" applyProtection="0">
      <alignment horizontal="right" vertical="center"/>
    </xf>
    <xf numFmtId="4" fontId="64" fillId="97" borderId="73" applyNumberFormat="0" applyProtection="0">
      <alignment horizontal="right" vertical="center"/>
    </xf>
    <xf numFmtId="4" fontId="64" fillId="98" borderId="73" applyNumberFormat="0" applyProtection="0">
      <alignment horizontal="right" vertical="center"/>
    </xf>
    <xf numFmtId="4" fontId="53" fillId="155" borderId="73" applyNumberFormat="0" applyProtection="0">
      <alignment horizontal="right" vertical="center"/>
    </xf>
    <xf numFmtId="4" fontId="53" fillId="155" borderId="73" applyNumberFormat="0" applyProtection="0">
      <alignment horizontal="right" vertical="center"/>
    </xf>
    <xf numFmtId="4" fontId="64" fillId="98" borderId="73" applyNumberFormat="0" applyProtection="0">
      <alignment horizontal="right" vertical="center"/>
    </xf>
    <xf numFmtId="4" fontId="64" fillId="98" borderId="73" applyNumberFormat="0" applyProtection="0">
      <alignment horizontal="right" vertical="center"/>
    </xf>
    <xf numFmtId="4" fontId="64" fillId="99" borderId="73" applyNumberFormat="0" applyProtection="0">
      <alignment horizontal="right" vertical="center"/>
    </xf>
    <xf numFmtId="4" fontId="53" fillId="110" borderId="73" applyNumberFormat="0" applyProtection="0">
      <alignment horizontal="right" vertical="center"/>
    </xf>
    <xf numFmtId="4" fontId="53" fillId="110" borderId="73" applyNumberFormat="0" applyProtection="0">
      <alignment horizontal="right" vertical="center"/>
    </xf>
    <xf numFmtId="4" fontId="64" fillId="99" borderId="73" applyNumberFormat="0" applyProtection="0">
      <alignment horizontal="right" vertical="center"/>
    </xf>
    <xf numFmtId="4" fontId="64" fillId="99" borderId="73" applyNumberFormat="0" applyProtection="0">
      <alignment horizontal="right" vertical="center"/>
    </xf>
    <xf numFmtId="4" fontId="64" fillId="100" borderId="73" applyNumberFormat="0" applyProtection="0">
      <alignment horizontal="right" vertical="center"/>
    </xf>
    <xf numFmtId="4" fontId="53" fillId="156" borderId="73" applyNumberFormat="0" applyProtection="0">
      <alignment horizontal="right" vertical="center"/>
    </xf>
    <xf numFmtId="4" fontId="53" fillId="156" borderId="73" applyNumberFormat="0" applyProtection="0">
      <alignment horizontal="right" vertical="center"/>
    </xf>
    <xf numFmtId="4" fontId="64" fillId="100" borderId="73" applyNumberFormat="0" applyProtection="0">
      <alignment horizontal="right" vertical="center"/>
    </xf>
    <xf numFmtId="4" fontId="64" fillId="100" borderId="73" applyNumberFormat="0" applyProtection="0">
      <alignment horizontal="right" vertical="center"/>
    </xf>
    <xf numFmtId="4" fontId="64" fillId="101" borderId="73" applyNumberFormat="0" applyProtection="0">
      <alignment horizontal="right" vertical="center"/>
    </xf>
    <xf numFmtId="4" fontId="53" fillId="157" borderId="73" applyNumberFormat="0" applyProtection="0">
      <alignment horizontal="right" vertical="center"/>
    </xf>
    <xf numFmtId="4" fontId="53" fillId="157" borderId="73" applyNumberFormat="0" applyProtection="0">
      <alignment horizontal="right" vertical="center"/>
    </xf>
    <xf numFmtId="4" fontId="64" fillId="101" borderId="73" applyNumberFormat="0" applyProtection="0">
      <alignment horizontal="right" vertical="center"/>
    </xf>
    <xf numFmtId="4" fontId="64" fillId="101" borderId="73" applyNumberFormat="0" applyProtection="0">
      <alignment horizontal="right" vertical="center"/>
    </xf>
    <xf numFmtId="4" fontId="64" fillId="102" borderId="73" applyNumberFormat="0" applyProtection="0">
      <alignment horizontal="right" vertical="center"/>
    </xf>
    <xf numFmtId="4" fontId="53" fillId="158" borderId="73" applyNumberFormat="0" applyProtection="0">
      <alignment horizontal="right" vertical="center"/>
    </xf>
    <xf numFmtId="4" fontId="53" fillId="158" borderId="73" applyNumberFormat="0" applyProtection="0">
      <alignment horizontal="right" vertical="center"/>
    </xf>
    <xf numFmtId="4" fontId="64" fillId="102" borderId="73" applyNumberFormat="0" applyProtection="0">
      <alignment horizontal="right" vertical="center"/>
    </xf>
    <xf numFmtId="4" fontId="64" fillId="102" borderId="73" applyNumberFormat="0" applyProtection="0">
      <alignment horizontal="right" vertical="center"/>
    </xf>
    <xf numFmtId="4" fontId="64" fillId="93" borderId="73" applyNumberFormat="0" applyProtection="0">
      <alignment horizontal="right" vertical="center"/>
    </xf>
    <xf numFmtId="4" fontId="53" fillId="120" borderId="73" applyNumberFormat="0" applyProtection="0">
      <alignment horizontal="right" vertical="center"/>
    </xf>
    <xf numFmtId="4" fontId="53" fillId="120" borderId="73" applyNumberFormat="0" applyProtection="0">
      <alignment horizontal="right" vertical="center"/>
    </xf>
    <xf numFmtId="4" fontId="64" fillId="93" borderId="73" applyNumberFormat="0" applyProtection="0">
      <alignment horizontal="right" vertical="center"/>
    </xf>
    <xf numFmtId="4" fontId="64" fillId="93" borderId="73" applyNumberFormat="0" applyProtection="0">
      <alignment horizontal="right" vertical="center"/>
    </xf>
    <xf numFmtId="0" fontId="12" fillId="105" borderId="73" applyNumberFormat="0" applyProtection="0">
      <alignment horizontal="left" vertical="center" indent="1"/>
    </xf>
    <xf numFmtId="0" fontId="12" fillId="105" borderId="73" applyNumberFormat="0" applyProtection="0">
      <alignment horizontal="left" vertical="center" indent="1"/>
    </xf>
    <xf numFmtId="0" fontId="12" fillId="105" borderId="73" applyNumberFormat="0" applyProtection="0">
      <alignment horizontal="left" vertical="center" indent="1"/>
    </xf>
    <xf numFmtId="0" fontId="12" fillId="105" borderId="73" applyNumberFormat="0" applyProtection="0">
      <alignment horizontal="left" vertical="center" indent="1"/>
    </xf>
    <xf numFmtId="0" fontId="12" fillId="105" borderId="73" applyNumberFormat="0" applyProtection="0">
      <alignment horizontal="left" vertical="top" indent="1"/>
    </xf>
    <xf numFmtId="0" fontId="208" fillId="105" borderId="73" applyNumberFormat="0" applyProtection="0">
      <alignment horizontal="left" vertical="top" indent="1"/>
    </xf>
    <xf numFmtId="0" fontId="12" fillId="105" borderId="73" applyNumberFormat="0" applyProtection="0">
      <alignment horizontal="left" vertical="top" indent="1"/>
    </xf>
    <xf numFmtId="0" fontId="12" fillId="105" borderId="73" applyNumberFormat="0" applyProtection="0">
      <alignment horizontal="left" vertical="top" indent="1"/>
    </xf>
    <xf numFmtId="0" fontId="12" fillId="93" borderId="73" applyNumberFormat="0" applyProtection="0">
      <alignment horizontal="left" vertical="center" indent="1"/>
    </xf>
    <xf numFmtId="0" fontId="12" fillId="93" borderId="73" applyNumberFormat="0" applyProtection="0">
      <alignment horizontal="left" vertical="center" indent="1"/>
    </xf>
    <xf numFmtId="0" fontId="12" fillId="93" borderId="73" applyNumberFormat="0" applyProtection="0">
      <alignment horizontal="left" vertical="center" indent="1"/>
    </xf>
    <xf numFmtId="0" fontId="12" fillId="93" borderId="73" applyNumberFormat="0" applyProtection="0">
      <alignment horizontal="left" vertical="center" indent="1"/>
    </xf>
    <xf numFmtId="0" fontId="12" fillId="93" borderId="73" applyNumberFormat="0" applyProtection="0">
      <alignment horizontal="left" vertical="top" indent="1"/>
    </xf>
    <xf numFmtId="0" fontId="208" fillId="93" borderId="73" applyNumberFormat="0" applyProtection="0">
      <alignment horizontal="left" vertical="top" indent="1"/>
    </xf>
    <xf numFmtId="0" fontId="12" fillId="93" borderId="73" applyNumberFormat="0" applyProtection="0">
      <alignment horizontal="left" vertical="top" indent="1"/>
    </xf>
    <xf numFmtId="0" fontId="12" fillId="93" borderId="73" applyNumberFormat="0" applyProtection="0">
      <alignment horizontal="left" vertical="top" indent="1"/>
    </xf>
    <xf numFmtId="0" fontId="12" fillId="106" borderId="73" applyNumberFormat="0" applyProtection="0">
      <alignment horizontal="left" vertical="center" indent="1"/>
    </xf>
    <xf numFmtId="0" fontId="12" fillId="106" borderId="73" applyNumberFormat="0" applyProtection="0">
      <alignment horizontal="left" vertical="center" indent="1"/>
    </xf>
    <xf numFmtId="0" fontId="12" fillId="106" borderId="73" applyNumberFormat="0" applyProtection="0">
      <alignment horizontal="left" vertical="center" indent="1"/>
    </xf>
    <xf numFmtId="0" fontId="12" fillId="106" borderId="73" applyNumberFormat="0" applyProtection="0">
      <alignment horizontal="left" vertical="center" indent="1"/>
    </xf>
    <xf numFmtId="0" fontId="12" fillId="106" borderId="73" applyNumberFormat="0" applyProtection="0">
      <alignment horizontal="left" vertical="top" indent="1"/>
    </xf>
    <xf numFmtId="0" fontId="208" fillId="106" borderId="73" applyNumberFormat="0" applyProtection="0">
      <alignment horizontal="left" vertical="top" indent="1"/>
    </xf>
    <xf numFmtId="0" fontId="12" fillId="106" borderId="73" applyNumberFormat="0" applyProtection="0">
      <alignment horizontal="left" vertical="top" indent="1"/>
    </xf>
    <xf numFmtId="0" fontId="12" fillId="106" borderId="73" applyNumberFormat="0" applyProtection="0">
      <alignment horizontal="left" vertical="top" indent="1"/>
    </xf>
    <xf numFmtId="0" fontId="12" fillId="104" borderId="73" applyNumberFormat="0" applyProtection="0">
      <alignment horizontal="left" vertical="center" indent="1"/>
    </xf>
    <xf numFmtId="0" fontId="12" fillId="104" borderId="73" applyNumberFormat="0" applyProtection="0">
      <alignment horizontal="left" vertical="center" indent="1"/>
    </xf>
    <xf numFmtId="0" fontId="12" fillId="104" borderId="73" applyNumberFormat="0" applyProtection="0">
      <alignment horizontal="left" vertical="center" indent="1"/>
    </xf>
    <xf numFmtId="0" fontId="12" fillId="104" borderId="73" applyNumberFormat="0" applyProtection="0">
      <alignment horizontal="left" vertical="center" indent="1"/>
    </xf>
    <xf numFmtId="0" fontId="12" fillId="104" borderId="73" applyNumberFormat="0" applyProtection="0">
      <alignment horizontal="left" vertical="top" indent="1"/>
    </xf>
    <xf numFmtId="0" fontId="208" fillId="104" borderId="73" applyNumberFormat="0" applyProtection="0">
      <alignment horizontal="left" vertical="top" indent="1"/>
    </xf>
    <xf numFmtId="0" fontId="12" fillId="104" borderId="73" applyNumberFormat="0" applyProtection="0">
      <alignment horizontal="left" vertical="top" indent="1"/>
    </xf>
    <xf numFmtId="0" fontId="12" fillId="104" borderId="73" applyNumberFormat="0" applyProtection="0">
      <alignment horizontal="left" vertical="top" indent="1"/>
    </xf>
    <xf numFmtId="4" fontId="64" fillId="108" borderId="73" applyNumberFormat="0" applyProtection="0">
      <alignment vertical="center"/>
    </xf>
    <xf numFmtId="4" fontId="53" fillId="160" borderId="73" applyNumberFormat="0" applyProtection="0">
      <alignment vertical="center"/>
    </xf>
    <xf numFmtId="4" fontId="53" fillId="160" borderId="73" applyNumberFormat="0" applyProtection="0">
      <alignment vertical="center"/>
    </xf>
    <xf numFmtId="4" fontId="64" fillId="108" borderId="73" applyNumberFormat="0" applyProtection="0">
      <alignment vertical="center"/>
    </xf>
    <xf numFmtId="4" fontId="189" fillId="108" borderId="73" applyNumberFormat="0" applyProtection="0">
      <alignment vertical="center"/>
    </xf>
    <xf numFmtId="4" fontId="232" fillId="160" borderId="73" applyNumberFormat="0" applyProtection="0">
      <alignment vertical="center"/>
    </xf>
    <xf numFmtId="4" fontId="232" fillId="160" borderId="73" applyNumberFormat="0" applyProtection="0">
      <alignment vertical="center"/>
    </xf>
    <xf numFmtId="4" fontId="189" fillId="108" borderId="73" applyNumberFormat="0" applyProtection="0">
      <alignment vertical="center"/>
    </xf>
    <xf numFmtId="4" fontId="64" fillId="108" borderId="73" applyNumberFormat="0" applyProtection="0">
      <alignment horizontal="left" vertical="center" indent="1"/>
    </xf>
    <xf numFmtId="4" fontId="56" fillId="120" borderId="95" applyNumberFormat="0" applyProtection="0">
      <alignment horizontal="left" vertical="center" indent="1"/>
    </xf>
    <xf numFmtId="4" fontId="56" fillId="120" borderId="95" applyNumberFormat="0" applyProtection="0">
      <alignment horizontal="left" vertical="center" indent="1"/>
    </xf>
    <xf numFmtId="4" fontId="64" fillId="108" borderId="73" applyNumberFormat="0" applyProtection="0">
      <alignment horizontal="left" vertical="center" indent="1"/>
    </xf>
    <xf numFmtId="0" fontId="64" fillId="108" borderId="73" applyNumberFormat="0" applyProtection="0">
      <alignment horizontal="left" vertical="top" indent="1"/>
    </xf>
    <xf numFmtId="4" fontId="64" fillId="104" borderId="73" applyNumberFormat="0" applyProtection="0">
      <alignment horizontal="right" vertical="center"/>
    </xf>
    <xf numFmtId="4" fontId="53" fillId="160" borderId="73" applyNumberFormat="0" applyProtection="0">
      <alignment horizontal="right" vertical="center"/>
    </xf>
    <xf numFmtId="4" fontId="53" fillId="160" borderId="73" applyNumberFormat="0" applyProtection="0">
      <alignment horizontal="right" vertical="center"/>
    </xf>
    <xf numFmtId="4" fontId="64" fillId="104" borderId="73" applyNumberFormat="0" applyProtection="0">
      <alignment horizontal="right" vertical="center"/>
    </xf>
    <xf numFmtId="4" fontId="64" fillId="104" borderId="73" applyNumberFormat="0" applyProtection="0">
      <alignment horizontal="right" vertical="center"/>
    </xf>
    <xf numFmtId="4" fontId="189" fillId="104" borderId="73" applyNumberFormat="0" applyProtection="0">
      <alignment horizontal="right" vertical="center"/>
    </xf>
    <xf numFmtId="4" fontId="232" fillId="160" borderId="73" applyNumberFormat="0" applyProtection="0">
      <alignment horizontal="right" vertical="center"/>
    </xf>
    <xf numFmtId="4" fontId="232" fillId="160" borderId="73" applyNumberFormat="0" applyProtection="0">
      <alignment horizontal="right" vertical="center"/>
    </xf>
    <xf numFmtId="4" fontId="189" fillId="104" borderId="73" applyNumberFormat="0" applyProtection="0">
      <alignment horizontal="right" vertical="center"/>
    </xf>
    <xf numFmtId="4" fontId="208" fillId="123" borderId="85" applyNumberFormat="0" applyProtection="0">
      <alignment horizontal="left" vertical="center" indent="1"/>
    </xf>
    <xf numFmtId="4" fontId="208" fillId="123" borderId="85" applyNumberFormat="0" applyProtection="0">
      <alignment horizontal="left" vertical="center" indent="1"/>
    </xf>
    <xf numFmtId="4" fontId="56" fillId="120" borderId="73" applyNumberFormat="0" applyProtection="0">
      <alignment horizontal="left" vertical="center" indent="1"/>
    </xf>
    <xf numFmtId="4" fontId="208" fillId="123" borderId="85" applyNumberFormat="0" applyProtection="0">
      <alignment horizontal="left" vertical="center" indent="1"/>
    </xf>
    <xf numFmtId="4" fontId="208" fillId="123" borderId="85" applyNumberFormat="0" applyProtection="0">
      <alignment horizontal="left" vertical="center" indent="1"/>
    </xf>
    <xf numFmtId="4" fontId="64" fillId="93" borderId="73" applyNumberFormat="0" applyProtection="0">
      <alignment horizontal="left" vertical="center" indent="1"/>
    </xf>
    <xf numFmtId="4" fontId="56" fillId="120" borderId="73" applyNumberFormat="0" applyProtection="0">
      <alignment horizontal="left" vertical="center" indent="1"/>
    </xf>
    <xf numFmtId="0" fontId="64" fillId="93" borderId="73" applyNumberFormat="0" applyProtection="0">
      <alignment horizontal="left" vertical="top" indent="1"/>
    </xf>
    <xf numFmtId="4" fontId="190" fillId="121" borderId="95" applyNumberFormat="0" applyProtection="0">
      <alignment horizontal="left" vertical="center" indent="1"/>
    </xf>
    <xf numFmtId="4" fontId="190" fillId="121" borderId="95" applyNumberFormat="0" applyProtection="0">
      <alignment horizontal="left" vertical="center" indent="1"/>
    </xf>
    <xf numFmtId="4" fontId="191" fillId="104" borderId="73" applyNumberFormat="0" applyProtection="0">
      <alignment horizontal="right" vertical="center"/>
    </xf>
    <xf numFmtId="4" fontId="233" fillId="160" borderId="73" applyNumberFormat="0" applyProtection="0">
      <alignment horizontal="right" vertical="center"/>
    </xf>
    <xf numFmtId="4" fontId="233" fillId="160" borderId="73" applyNumberFormat="0" applyProtection="0">
      <alignment horizontal="right" vertical="center"/>
    </xf>
    <xf numFmtId="4" fontId="191" fillId="104" borderId="73" applyNumberFormat="0" applyProtection="0">
      <alignment horizontal="right" vertical="center"/>
    </xf>
    <xf numFmtId="0" fontId="187" fillId="0" borderId="97" applyNumberFormat="0" applyFill="0" applyAlignment="0" applyProtection="0"/>
    <xf numFmtId="0" fontId="187" fillId="0" borderId="97" applyNumberFormat="0" applyFill="0" applyAlignment="0" applyProtection="0"/>
    <xf numFmtId="4" fontId="208" fillId="92" borderId="85" applyNumberFormat="0" applyProtection="0">
      <alignment vertical="center"/>
    </xf>
    <xf numFmtId="4" fontId="208" fillId="39" borderId="85" applyNumberFormat="0" applyProtection="0">
      <alignment horizontal="left" vertical="center" indent="1"/>
    </xf>
    <xf numFmtId="4" fontId="208" fillId="123" borderId="85" applyNumberFormat="0" applyProtection="0">
      <alignment horizontal="left" vertical="center" indent="1"/>
    </xf>
    <xf numFmtId="4" fontId="208" fillId="94" borderId="85" applyNumberFormat="0" applyProtection="0">
      <alignment horizontal="right" vertical="center"/>
    </xf>
    <xf numFmtId="4" fontId="208" fillId="138" borderId="85" applyNumberFormat="0" applyProtection="0">
      <alignment horizontal="right" vertical="center"/>
    </xf>
    <xf numFmtId="4" fontId="208" fillId="96" borderId="89" applyNumberFormat="0" applyProtection="0">
      <alignment horizontal="right" vertical="center"/>
    </xf>
    <xf numFmtId="4" fontId="208" fillId="97" borderId="85" applyNumberFormat="0" applyProtection="0">
      <alignment horizontal="right" vertical="center"/>
    </xf>
    <xf numFmtId="4" fontId="208" fillId="98" borderId="85" applyNumberFormat="0" applyProtection="0">
      <alignment horizontal="right" vertical="center"/>
    </xf>
    <xf numFmtId="4" fontId="208" fillId="99" borderId="85" applyNumberFormat="0" applyProtection="0">
      <alignment horizontal="right" vertical="center"/>
    </xf>
    <xf numFmtId="4" fontId="208" fillId="100" borderId="85" applyNumberFormat="0" applyProtection="0">
      <alignment horizontal="right" vertical="center"/>
    </xf>
    <xf numFmtId="4" fontId="208" fillId="101" borderId="85" applyNumberFormat="0" applyProtection="0">
      <alignment horizontal="right" vertical="center"/>
    </xf>
    <xf numFmtId="4" fontId="208" fillId="102" borderId="85" applyNumberFormat="0" applyProtection="0">
      <alignment horizontal="right" vertical="center"/>
    </xf>
    <xf numFmtId="4" fontId="208" fillId="103" borderId="89" applyNumberFormat="0" applyProtection="0">
      <alignment horizontal="left" vertical="center" indent="1"/>
    </xf>
    <xf numFmtId="4" fontId="208" fillId="93" borderId="85" applyNumberFormat="0" applyProtection="0">
      <alignment horizontal="right" vertical="center"/>
    </xf>
    <xf numFmtId="4" fontId="208" fillId="104" borderId="89" applyNumberFormat="0" applyProtection="0">
      <alignment horizontal="left" vertical="center" indent="1"/>
    </xf>
    <xf numFmtId="4" fontId="208" fillId="93" borderId="89" applyNumberFormat="0" applyProtection="0">
      <alignment horizontal="left" vertical="center" indent="1"/>
    </xf>
    <xf numFmtId="0" fontId="208" fillId="111" borderId="85" applyNumberFormat="0" applyProtection="0">
      <alignment horizontal="left" vertical="center" indent="1"/>
    </xf>
    <xf numFmtId="0" fontId="208" fillId="139" borderId="85" applyNumberFormat="0" applyProtection="0">
      <alignment horizontal="left" vertical="center" indent="1"/>
    </xf>
    <xf numFmtId="0" fontId="208" fillId="106" borderId="85" applyNumberFormat="0" applyProtection="0">
      <alignment horizontal="left" vertical="center" indent="1"/>
    </xf>
    <xf numFmtId="0" fontId="208" fillId="104" borderId="85" applyNumberFormat="0" applyProtection="0">
      <alignment horizontal="left" vertical="center" indent="1"/>
    </xf>
    <xf numFmtId="4" fontId="208" fillId="0" borderId="85" applyNumberFormat="0" applyProtection="0">
      <alignment horizontal="right" vertical="center"/>
    </xf>
    <xf numFmtId="4" fontId="64" fillId="93" borderId="73" applyNumberFormat="0" applyProtection="0">
      <alignment horizontal="left" vertical="center" indent="1"/>
    </xf>
    <xf numFmtId="0" fontId="50" fillId="92" borderId="73" applyNumberFormat="0" applyProtection="0">
      <alignment horizontal="left" vertical="top" indent="1"/>
    </xf>
    <xf numFmtId="4" fontId="208" fillId="123" borderId="85" applyNumberFormat="0" applyProtection="0">
      <alignment horizontal="left" vertical="center" indent="1"/>
    </xf>
    <xf numFmtId="4" fontId="191" fillId="104" borderId="73" applyNumberFormat="0" applyProtection="0">
      <alignment horizontal="right" vertical="center"/>
    </xf>
    <xf numFmtId="4" fontId="12" fillId="105" borderId="89" applyNumberFormat="0" applyProtection="0">
      <alignment horizontal="left" vertical="center" indent="1"/>
    </xf>
    <xf numFmtId="4" fontId="12" fillId="105" borderId="89" applyNumberFormat="0" applyProtection="0">
      <alignment horizontal="left" vertical="center" indent="1"/>
    </xf>
    <xf numFmtId="4" fontId="208" fillId="39" borderId="85" applyNumberFormat="0" applyProtection="0">
      <alignment horizontal="left" vertical="center" indent="1"/>
    </xf>
    <xf numFmtId="0" fontId="12" fillId="106" borderId="73" applyNumberFormat="0" applyProtection="0">
      <alignment horizontal="left" vertical="center" indent="1"/>
    </xf>
    <xf numFmtId="4" fontId="53" fillId="154" borderId="73" applyNumberFormat="0" applyProtection="0">
      <alignment horizontal="right" vertical="center"/>
    </xf>
    <xf numFmtId="4" fontId="232" fillId="160" borderId="73" applyNumberFormat="0" applyProtection="0">
      <alignment vertical="center"/>
    </xf>
    <xf numFmtId="4" fontId="208" fillId="104" borderId="89" applyNumberFormat="0" applyProtection="0">
      <alignment horizontal="left" vertical="center" indent="1"/>
    </xf>
    <xf numFmtId="0" fontId="208" fillId="104" borderId="73" applyNumberFormat="0" applyProtection="0">
      <alignment horizontal="left" vertical="top" indent="1"/>
    </xf>
    <xf numFmtId="4" fontId="64" fillId="99" borderId="73" applyNumberFormat="0" applyProtection="0">
      <alignment horizontal="right" vertical="center"/>
    </xf>
    <xf numFmtId="0" fontId="208" fillId="93" borderId="73" applyNumberFormat="0" applyProtection="0">
      <alignment horizontal="left" vertical="top" indent="1"/>
    </xf>
    <xf numFmtId="0" fontId="12" fillId="104" borderId="73" applyNumberFormat="0" applyProtection="0">
      <alignment horizontal="left" vertical="top" indent="1"/>
    </xf>
    <xf numFmtId="4" fontId="64" fillId="99" borderId="73" applyNumberFormat="0" applyProtection="0">
      <alignment horizontal="right" vertical="center"/>
    </xf>
    <xf numFmtId="4" fontId="64" fillId="98" borderId="73" applyNumberFormat="0" applyProtection="0">
      <alignment horizontal="right" vertical="center"/>
    </xf>
    <xf numFmtId="0" fontId="208" fillId="111" borderId="85" applyNumberFormat="0" applyProtection="0">
      <alignment horizontal="left" vertical="center" indent="1"/>
    </xf>
    <xf numFmtId="4" fontId="208" fillId="97" borderId="85" applyNumberFormat="0" applyProtection="0">
      <alignment horizontal="right" vertical="center"/>
    </xf>
    <xf numFmtId="4" fontId="208" fillId="96" borderId="89" applyNumberFormat="0" applyProtection="0">
      <alignment horizontal="right" vertical="center"/>
    </xf>
    <xf numFmtId="4" fontId="64" fillId="108" borderId="73" applyNumberFormat="0" applyProtection="0">
      <alignment vertical="center"/>
    </xf>
    <xf numFmtId="4" fontId="189" fillId="104" borderId="73" applyNumberFormat="0" applyProtection="0">
      <alignment horizontal="right" vertical="center"/>
    </xf>
    <xf numFmtId="4" fontId="232" fillId="160" borderId="73" applyNumberFormat="0" applyProtection="0">
      <alignment horizontal="right" vertical="center"/>
    </xf>
    <xf numFmtId="4" fontId="232" fillId="160" borderId="73" applyNumberFormat="0" applyProtection="0">
      <alignment horizontal="right" vertical="center"/>
    </xf>
    <xf numFmtId="4" fontId="189" fillId="104" borderId="73" applyNumberFormat="0" applyProtection="0">
      <alignment horizontal="right" vertical="center"/>
    </xf>
    <xf numFmtId="4" fontId="208" fillId="123" borderId="85" applyNumberFormat="0" applyProtection="0">
      <alignment horizontal="left" vertical="center" indent="1"/>
    </xf>
    <xf numFmtId="4" fontId="208" fillId="123" borderId="85" applyNumberFormat="0" applyProtection="0">
      <alignment horizontal="left" vertical="center" indent="1"/>
    </xf>
    <xf numFmtId="4" fontId="56" fillId="120" borderId="73" applyNumberFormat="0" applyProtection="0">
      <alignment horizontal="left" vertical="center" indent="1"/>
    </xf>
    <xf numFmtId="4" fontId="208" fillId="123" borderId="85" applyNumberFormat="0" applyProtection="0">
      <alignment horizontal="left" vertical="center" indent="1"/>
    </xf>
    <xf numFmtId="4" fontId="208" fillId="123" borderId="85" applyNumberFormat="0" applyProtection="0">
      <alignment horizontal="left" vertical="center" indent="1"/>
    </xf>
    <xf numFmtId="4" fontId="64" fillId="93" borderId="73" applyNumberFormat="0" applyProtection="0">
      <alignment horizontal="left" vertical="center" indent="1"/>
    </xf>
    <xf numFmtId="4" fontId="56" fillId="120" borderId="73" applyNumberFormat="0" applyProtection="0">
      <alignment horizontal="left" vertical="center" indent="1"/>
    </xf>
    <xf numFmtId="0" fontId="64" fillId="93" borderId="73" applyNumberFormat="0" applyProtection="0">
      <alignment horizontal="left" vertical="top" indent="1"/>
    </xf>
    <xf numFmtId="0" fontId="208" fillId="104" borderId="85" applyNumberFormat="0" applyProtection="0">
      <alignment horizontal="left" vertical="center" indent="1"/>
    </xf>
    <xf numFmtId="4" fontId="190" fillId="121" borderId="95" applyNumberFormat="0" applyProtection="0">
      <alignment horizontal="left" vertical="center" indent="1"/>
    </xf>
    <xf numFmtId="4" fontId="190" fillId="121" borderId="95" applyNumberFormat="0" applyProtection="0">
      <alignment horizontal="left" vertical="center" indent="1"/>
    </xf>
    <xf numFmtId="0" fontId="208" fillId="140" borderId="98"/>
    <xf numFmtId="4" fontId="191" fillId="104" borderId="73" applyNumberFormat="0" applyProtection="0">
      <alignment horizontal="right" vertical="center"/>
    </xf>
    <xf numFmtId="4" fontId="233" fillId="160" borderId="73" applyNumberFormat="0" applyProtection="0">
      <alignment horizontal="right" vertical="center"/>
    </xf>
    <xf numFmtId="4" fontId="233" fillId="160" borderId="73" applyNumberFormat="0" applyProtection="0">
      <alignment horizontal="right" vertical="center"/>
    </xf>
    <xf numFmtId="4" fontId="191" fillId="104" borderId="73" applyNumberFormat="0" applyProtection="0">
      <alignment horizontal="right" vertical="center"/>
    </xf>
    <xf numFmtId="4" fontId="190" fillId="121" borderId="95" applyNumberFormat="0" applyProtection="0">
      <alignment horizontal="left" vertical="center" indent="1"/>
    </xf>
    <xf numFmtId="4" fontId="233" fillId="160" borderId="73" applyNumberFormat="0" applyProtection="0">
      <alignment horizontal="right" vertical="center"/>
    </xf>
    <xf numFmtId="4" fontId="64" fillId="108" borderId="73" applyNumberFormat="0" applyProtection="0">
      <alignment horizontal="left" vertical="center" indent="1"/>
    </xf>
    <xf numFmtId="0" fontId="12" fillId="105" borderId="73" applyNumberFormat="0" applyProtection="0">
      <alignment horizontal="left" vertical="top" indent="1"/>
    </xf>
    <xf numFmtId="4" fontId="64" fillId="104" borderId="73" applyNumberFormat="0" applyProtection="0">
      <alignment horizontal="right" vertical="center"/>
    </xf>
    <xf numFmtId="0" fontId="222" fillId="111" borderId="76" applyNumberFormat="0" applyAlignment="0" applyProtection="0"/>
    <xf numFmtId="0" fontId="50" fillId="92" borderId="73" applyNumberFormat="0" applyProtection="0">
      <alignment horizontal="left" vertical="top" indent="1"/>
    </xf>
    <xf numFmtId="37" fontId="28" fillId="0" borderId="19" applyNumberFormat="0"/>
    <xf numFmtId="4" fontId="56" fillId="39" borderId="73" applyNumberFormat="0" applyProtection="0">
      <alignment vertical="center"/>
    </xf>
    <xf numFmtId="4" fontId="208" fillId="101" borderId="85" applyNumberFormat="0" applyProtection="0">
      <alignment horizontal="right" vertical="center"/>
    </xf>
    <xf numFmtId="4" fontId="189" fillId="104" borderId="73" applyNumberFormat="0" applyProtection="0">
      <alignment horizontal="right" vertical="center"/>
    </xf>
    <xf numFmtId="4" fontId="191" fillId="104" borderId="73" applyNumberFormat="0" applyProtection="0">
      <alignment horizontal="right" vertical="center"/>
    </xf>
    <xf numFmtId="204" fontId="28" fillId="0" borderId="26" applyFill="0"/>
    <xf numFmtId="0" fontId="187" fillId="0" borderId="97" applyNumberFormat="0" applyFill="0" applyAlignment="0" applyProtection="0"/>
    <xf numFmtId="0" fontId="187" fillId="0" borderId="97" applyNumberFormat="0" applyFill="0" applyAlignment="0" applyProtection="0"/>
    <xf numFmtId="4" fontId="50" fillId="92" borderId="73" applyNumberFormat="0" applyProtection="0">
      <alignment vertical="center"/>
    </xf>
    <xf numFmtId="4" fontId="64" fillId="100" borderId="73" applyNumberFormat="0" applyProtection="0">
      <alignment horizontal="right" vertical="center"/>
    </xf>
    <xf numFmtId="4" fontId="208" fillId="100" borderId="85" applyNumberFormat="0" applyProtection="0">
      <alignment horizontal="right" vertical="center"/>
    </xf>
    <xf numFmtId="4" fontId="188" fillId="92" borderId="73" applyNumberFormat="0" applyProtection="0">
      <alignment vertical="center"/>
    </xf>
    <xf numFmtId="4" fontId="53" fillId="156" borderId="73" applyNumberFormat="0" applyProtection="0">
      <alignment horizontal="right" vertical="center"/>
    </xf>
    <xf numFmtId="0" fontId="196" fillId="118" borderId="76" applyNumberFormat="0" applyAlignment="0" applyProtection="0"/>
    <xf numFmtId="0" fontId="12" fillId="87" borderId="82" applyNumberFormat="0" applyFont="0" applyAlignment="0" applyProtection="0"/>
    <xf numFmtId="0" fontId="12" fillId="104" borderId="73" applyNumberFormat="0" applyProtection="0">
      <alignment horizontal="left" vertical="center" indent="1"/>
    </xf>
    <xf numFmtId="0" fontId="12" fillId="107" borderId="98" applyNumberFormat="0">
      <protection locked="0"/>
    </xf>
    <xf numFmtId="0" fontId="203" fillId="88" borderId="76" applyNumberFormat="0" applyAlignment="0" applyProtection="0"/>
    <xf numFmtId="4" fontId="50" fillId="92" borderId="73" applyNumberFormat="0" applyProtection="0">
      <alignment horizontal="left" vertical="center" indent="1"/>
    </xf>
    <xf numFmtId="4" fontId="208" fillId="123" borderId="85" applyNumberFormat="0" applyProtection="0">
      <alignment horizontal="left" vertical="center" indent="1"/>
    </xf>
    <xf numFmtId="0" fontId="12" fillId="107" borderId="98" applyNumberFormat="0">
      <protection locked="0"/>
    </xf>
    <xf numFmtId="0" fontId="208" fillId="139" borderId="85" applyNumberFormat="0" applyProtection="0">
      <alignment horizontal="left" vertical="center" indent="1"/>
    </xf>
    <xf numFmtId="0" fontId="208" fillId="104" borderId="85" applyNumberFormat="0" applyProtection="0">
      <alignment horizontal="left" vertical="center" indent="1"/>
    </xf>
    <xf numFmtId="0" fontId="203" fillId="88" borderId="76" applyNumberFormat="0" applyAlignment="0" applyProtection="0"/>
    <xf numFmtId="4" fontId="208" fillId="93" borderId="85" applyNumberFormat="0" applyProtection="0">
      <alignment horizontal="right" vertical="center"/>
    </xf>
    <xf numFmtId="4" fontId="64" fillId="100" borderId="73" applyNumberFormat="0" applyProtection="0">
      <alignment horizontal="right" vertical="center"/>
    </xf>
    <xf numFmtId="4" fontId="64" fillId="99" borderId="73" applyNumberFormat="0" applyProtection="0">
      <alignment horizontal="right" vertical="center"/>
    </xf>
    <xf numFmtId="4" fontId="64" fillId="95" borderId="73" applyNumberFormat="0" applyProtection="0">
      <alignment horizontal="right" vertical="center"/>
    </xf>
    <xf numFmtId="0" fontId="208" fillId="87" borderId="85" applyNumberFormat="0" applyFont="0" applyAlignment="0" applyProtection="0"/>
    <xf numFmtId="0" fontId="196" fillId="118" borderId="76" applyNumberFormat="0" applyAlignment="0" applyProtection="0"/>
    <xf numFmtId="4" fontId="208" fillId="92" borderId="85" applyNumberFormat="0" applyProtection="0">
      <alignment vertical="center"/>
    </xf>
    <xf numFmtId="0" fontId="222" fillId="111" borderId="76" applyNumberFormat="0" applyAlignment="0" applyProtection="0"/>
    <xf numFmtId="0" fontId="12" fillId="104" borderId="73" applyNumberFormat="0" applyProtection="0">
      <alignment horizontal="left" vertical="center" indent="1"/>
    </xf>
    <xf numFmtId="4" fontId="212" fillId="109" borderId="89" applyNumberFormat="0" applyProtection="0">
      <alignment horizontal="left" vertical="center" indent="1"/>
    </xf>
    <xf numFmtId="0" fontId="64" fillId="93" borderId="73" applyNumberFormat="0" applyProtection="0">
      <alignment horizontal="left" vertical="top" indent="1"/>
    </xf>
    <xf numFmtId="4" fontId="208" fillId="0" borderId="85" applyNumberFormat="0" applyProtection="0">
      <alignment horizontal="right" vertical="center"/>
    </xf>
    <xf numFmtId="4" fontId="231" fillId="39" borderId="73" applyNumberFormat="0" applyProtection="0">
      <alignment vertical="center"/>
    </xf>
    <xf numFmtId="0" fontId="208" fillId="140" borderId="98"/>
    <xf numFmtId="0" fontId="64" fillId="108" borderId="73" applyNumberFormat="0" applyProtection="0">
      <alignment horizontal="left" vertical="top" indent="1"/>
    </xf>
    <xf numFmtId="0" fontId="208" fillId="106" borderId="85" applyNumberFormat="0" applyProtection="0">
      <alignment horizontal="left" vertical="center" indent="1"/>
    </xf>
    <xf numFmtId="4" fontId="50" fillId="92" borderId="73" applyNumberFormat="0" applyProtection="0">
      <alignment horizontal="left" vertical="center" indent="1"/>
    </xf>
    <xf numFmtId="0" fontId="208" fillId="111" borderId="85" applyNumberFormat="0" applyProtection="0">
      <alignment horizontal="left" vertical="center" indent="1"/>
    </xf>
    <xf numFmtId="204" fontId="28" fillId="0" borderId="26" applyFill="0"/>
    <xf numFmtId="4" fontId="189" fillId="108" borderId="73" applyNumberFormat="0" applyProtection="0">
      <alignment vertical="center"/>
    </xf>
    <xf numFmtId="0" fontId="12" fillId="104" borderId="73" applyNumberFormat="0" applyProtection="0">
      <alignment horizontal="left" vertical="center" indent="1"/>
    </xf>
    <xf numFmtId="4" fontId="53" fillId="158" borderId="73" applyNumberFormat="0" applyProtection="0">
      <alignment horizontal="right" vertical="center"/>
    </xf>
    <xf numFmtId="0" fontId="12" fillId="104" borderId="73" applyNumberFormat="0" applyProtection="0">
      <alignment horizontal="left" vertical="top" indent="1"/>
    </xf>
    <xf numFmtId="4" fontId="64" fillId="95" borderId="73" applyNumberFormat="0" applyProtection="0">
      <alignment horizontal="right" vertical="center"/>
    </xf>
    <xf numFmtId="4" fontId="64" fillId="93" borderId="73" applyNumberFormat="0" applyProtection="0">
      <alignment horizontal="left" vertical="center" indent="1"/>
    </xf>
    <xf numFmtId="0" fontId="208" fillId="104" borderId="85" applyNumberFormat="0" applyProtection="0">
      <alignment horizontal="left" vertical="center" indent="1"/>
    </xf>
    <xf numFmtId="4" fontId="208" fillId="92" borderId="85" applyNumberFormat="0" applyProtection="0">
      <alignment vertical="center"/>
    </xf>
    <xf numFmtId="4" fontId="208" fillId="39" borderId="85" applyNumberFormat="0" applyProtection="0">
      <alignment horizontal="left" vertical="center" indent="1"/>
    </xf>
    <xf numFmtId="4" fontId="208" fillId="123" borderId="85" applyNumberFormat="0" applyProtection="0">
      <alignment horizontal="left" vertical="center" indent="1"/>
    </xf>
    <xf numFmtId="4" fontId="208" fillId="94" borderId="85" applyNumberFormat="0" applyProtection="0">
      <alignment horizontal="right" vertical="center"/>
    </xf>
    <xf numFmtId="4" fontId="208" fillId="138" borderId="85" applyNumberFormat="0" applyProtection="0">
      <alignment horizontal="right" vertical="center"/>
    </xf>
    <xf numFmtId="4" fontId="208" fillId="96" borderId="89" applyNumberFormat="0" applyProtection="0">
      <alignment horizontal="right" vertical="center"/>
    </xf>
    <xf numFmtId="4" fontId="208" fillId="97" borderId="85" applyNumberFormat="0" applyProtection="0">
      <alignment horizontal="right" vertical="center"/>
    </xf>
    <xf numFmtId="4" fontId="208" fillId="98" borderId="85" applyNumberFormat="0" applyProtection="0">
      <alignment horizontal="right" vertical="center"/>
    </xf>
    <xf numFmtId="4" fontId="208" fillId="99" borderId="85" applyNumberFormat="0" applyProtection="0">
      <alignment horizontal="right" vertical="center"/>
    </xf>
    <xf numFmtId="4" fontId="208" fillId="100" borderId="85" applyNumberFormat="0" applyProtection="0">
      <alignment horizontal="right" vertical="center"/>
    </xf>
    <xf numFmtId="4" fontId="208" fillId="101" borderId="85" applyNumberFormat="0" applyProtection="0">
      <alignment horizontal="right" vertical="center"/>
    </xf>
    <xf numFmtId="4" fontId="208" fillId="102" borderId="85" applyNumberFormat="0" applyProtection="0">
      <alignment horizontal="right" vertical="center"/>
    </xf>
    <xf numFmtId="4" fontId="208" fillId="103" borderId="89" applyNumberFormat="0" applyProtection="0">
      <alignment horizontal="left" vertical="center" indent="1"/>
    </xf>
    <xf numFmtId="4" fontId="208" fillId="93" borderId="85" applyNumberFormat="0" applyProtection="0">
      <alignment horizontal="right" vertical="center"/>
    </xf>
    <xf numFmtId="4" fontId="208" fillId="104" borderId="89" applyNumberFormat="0" applyProtection="0">
      <alignment horizontal="left" vertical="center" indent="1"/>
    </xf>
    <xf numFmtId="4" fontId="208" fillId="93" borderId="89" applyNumberFormat="0" applyProtection="0">
      <alignment horizontal="left" vertical="center" indent="1"/>
    </xf>
    <xf numFmtId="0" fontId="208" fillId="111" borderId="85" applyNumberFormat="0" applyProtection="0">
      <alignment horizontal="left" vertical="center" indent="1"/>
    </xf>
    <xf numFmtId="0" fontId="208" fillId="139" borderId="85" applyNumberFormat="0" applyProtection="0">
      <alignment horizontal="left" vertical="center" indent="1"/>
    </xf>
    <xf numFmtId="0" fontId="208" fillId="106" borderId="85" applyNumberFormat="0" applyProtection="0">
      <alignment horizontal="left" vertical="center" indent="1"/>
    </xf>
    <xf numFmtId="0" fontId="208" fillId="104" borderId="85" applyNumberFormat="0" applyProtection="0">
      <alignment horizontal="left" vertical="center" indent="1"/>
    </xf>
    <xf numFmtId="4" fontId="208" fillId="0" borderId="85" applyNumberFormat="0" applyProtection="0">
      <alignment horizontal="right" vertical="center"/>
    </xf>
    <xf numFmtId="0" fontId="208" fillId="140" borderId="98"/>
    <xf numFmtId="0" fontId="12" fillId="104" borderId="73" applyNumberFormat="0" applyProtection="0">
      <alignment horizontal="left" vertical="center" indent="1"/>
    </xf>
    <xf numFmtId="4" fontId="64" fillId="100" borderId="73" applyNumberFormat="0" applyProtection="0">
      <alignment horizontal="right" vertical="center"/>
    </xf>
    <xf numFmtId="4" fontId="64" fillId="97" borderId="73" applyNumberFormat="0" applyProtection="0">
      <alignment horizontal="right" vertical="center"/>
    </xf>
    <xf numFmtId="4" fontId="53" fillId="155" borderId="73" applyNumberFormat="0" applyProtection="0">
      <alignment horizontal="right" vertical="center"/>
    </xf>
    <xf numFmtId="4" fontId="64" fillId="97" borderId="73" applyNumberFormat="0" applyProtection="0">
      <alignment horizontal="right" vertical="center"/>
    </xf>
    <xf numFmtId="4" fontId="53" fillId="34" borderId="73" applyNumberFormat="0" applyProtection="0">
      <alignment horizontal="right" vertical="center"/>
    </xf>
    <xf numFmtId="4" fontId="53" fillId="122" borderId="73" applyNumberFormat="0" applyProtection="0">
      <alignment horizontal="right" vertical="center"/>
    </xf>
    <xf numFmtId="0" fontId="222" fillId="111" borderId="76" applyNumberFormat="0" applyAlignment="0" applyProtection="0"/>
    <xf numFmtId="4" fontId="64" fillId="100" borderId="73" applyNumberFormat="0" applyProtection="0">
      <alignment horizontal="right" vertical="center"/>
    </xf>
    <xf numFmtId="4" fontId="64" fillId="100" borderId="73" applyNumberFormat="0" applyProtection="0">
      <alignment horizontal="right" vertical="center"/>
    </xf>
    <xf numFmtId="4" fontId="64" fillId="102" borderId="73" applyNumberFormat="0" applyProtection="0">
      <alignment horizontal="right" vertical="center"/>
    </xf>
    <xf numFmtId="4" fontId="64" fillId="93" borderId="73" applyNumberFormat="0" applyProtection="0">
      <alignment horizontal="right" vertical="center"/>
    </xf>
    <xf numFmtId="0" fontId="12" fillId="106" borderId="73" applyNumberFormat="0" applyProtection="0">
      <alignment horizontal="left" vertical="center" indent="1"/>
    </xf>
    <xf numFmtId="4" fontId="208" fillId="92" borderId="85" applyNumberFormat="0" applyProtection="0">
      <alignment vertical="center"/>
    </xf>
    <xf numFmtId="4" fontId="50" fillId="92" borderId="73" applyNumberFormat="0" applyProtection="0">
      <alignment horizontal="left" vertical="center" indent="1"/>
    </xf>
    <xf numFmtId="4" fontId="64" fillId="93" borderId="73" applyNumberFormat="0" applyProtection="0">
      <alignment horizontal="right" vertical="center"/>
    </xf>
    <xf numFmtId="0" fontId="12" fillId="93" borderId="73" applyNumberFormat="0" applyProtection="0">
      <alignment horizontal="left" vertical="top" indent="1"/>
    </xf>
    <xf numFmtId="0" fontId="187" fillId="0" borderId="97" applyNumberFormat="0" applyFill="0" applyAlignment="0" applyProtection="0"/>
    <xf numFmtId="0" fontId="12" fillId="106" borderId="73" applyNumberFormat="0" applyProtection="0">
      <alignment horizontal="left" vertical="center" indent="1"/>
    </xf>
    <xf numFmtId="0" fontId="206" fillId="111" borderId="83" applyNumberFormat="0" applyAlignment="0" applyProtection="0"/>
    <xf numFmtId="0" fontId="12" fillId="106" borderId="73" applyNumberFormat="0" applyProtection="0">
      <alignment horizontal="left" vertical="top" indent="1"/>
    </xf>
    <xf numFmtId="0" fontId="12" fillId="105" borderId="73" applyNumberFormat="0" applyProtection="0">
      <alignment horizontal="left" vertical="top" indent="1"/>
    </xf>
    <xf numFmtId="4" fontId="208" fillId="97" borderId="85" applyNumberFormat="0" applyProtection="0">
      <alignment horizontal="right" vertical="center"/>
    </xf>
    <xf numFmtId="0" fontId="208" fillId="104" borderId="85" applyNumberFormat="0" applyProtection="0">
      <alignment horizontal="left" vertical="center" indent="1"/>
    </xf>
    <xf numFmtId="4" fontId="217" fillId="27" borderId="85" applyNumberFormat="0" applyProtection="0">
      <alignment horizontal="right" vertical="center"/>
    </xf>
    <xf numFmtId="4" fontId="64" fillId="100" borderId="73" applyNumberFormat="0" applyProtection="0">
      <alignment horizontal="right" vertical="center"/>
    </xf>
    <xf numFmtId="0" fontId="64" fillId="108" borderId="73" applyNumberFormat="0" applyProtection="0">
      <alignment horizontal="left" vertical="top" indent="1"/>
    </xf>
    <xf numFmtId="4" fontId="190" fillId="121" borderId="95" applyNumberFormat="0" applyProtection="0">
      <alignment horizontal="left" vertical="center" indent="1"/>
    </xf>
    <xf numFmtId="4" fontId="50" fillId="92" borderId="73" applyNumberFormat="0" applyProtection="0">
      <alignment vertical="center"/>
    </xf>
    <xf numFmtId="4" fontId="208" fillId="93" borderId="85" applyNumberFormat="0" applyProtection="0">
      <alignment horizontal="right" vertical="center"/>
    </xf>
    <xf numFmtId="4" fontId="64" fillId="93" borderId="73" applyNumberFormat="0" applyProtection="0">
      <alignment horizontal="left" vertical="center" indent="1"/>
    </xf>
    <xf numFmtId="4" fontId="231" fillId="39" borderId="73" applyNumberFormat="0" applyProtection="0">
      <alignment vertical="center"/>
    </xf>
    <xf numFmtId="0" fontId="203" fillId="88" borderId="76" applyNumberFormat="0" applyAlignment="0" applyProtection="0"/>
    <xf numFmtId="0" fontId="206" fillId="118" borderId="83" applyNumberFormat="0" applyAlignment="0" applyProtection="0"/>
    <xf numFmtId="0" fontId="12" fillId="104" borderId="73" applyNumberFormat="0" applyProtection="0">
      <alignment horizontal="left" vertical="center" indent="1"/>
    </xf>
    <xf numFmtId="0" fontId="211" fillId="92" borderId="73" applyNumberFormat="0" applyProtection="0">
      <alignment horizontal="left" vertical="top" indent="1"/>
    </xf>
    <xf numFmtId="0" fontId="187" fillId="0" borderId="84" applyNumberFormat="0" applyFill="0" applyAlignment="0" applyProtection="0"/>
    <xf numFmtId="0" fontId="12" fillId="108" borderId="82" applyNumberFormat="0" applyFont="0" applyAlignment="0" applyProtection="0"/>
    <xf numFmtId="4" fontId="64" fillId="94" borderId="73" applyNumberFormat="0" applyProtection="0">
      <alignment horizontal="right" vertical="center"/>
    </xf>
    <xf numFmtId="0" fontId="12" fillId="106" borderId="73" applyNumberFormat="0" applyProtection="0">
      <alignment horizontal="left" vertical="top" indent="1"/>
    </xf>
    <xf numFmtId="0" fontId="208" fillId="111" borderId="85" applyNumberFormat="0" applyProtection="0">
      <alignment horizontal="left" vertical="center" indent="1"/>
    </xf>
    <xf numFmtId="0" fontId="12" fillId="105" borderId="73" applyNumberFormat="0" applyProtection="0">
      <alignment horizontal="left" vertical="center" indent="1"/>
    </xf>
    <xf numFmtId="0" fontId="208" fillId="140" borderId="98"/>
    <xf numFmtId="0" fontId="12" fillId="104" borderId="73" applyNumberFormat="0" applyProtection="0">
      <alignment horizontal="left" vertical="center" indent="1"/>
    </xf>
    <xf numFmtId="4" fontId="53" fillId="155" borderId="73" applyNumberFormat="0" applyProtection="0">
      <alignment horizontal="right" vertical="center"/>
    </xf>
    <xf numFmtId="4" fontId="53" fillId="160" borderId="73" applyNumberFormat="0" applyProtection="0">
      <alignment horizontal="right" vertical="center"/>
    </xf>
    <xf numFmtId="0" fontId="12" fillId="93" borderId="73" applyNumberFormat="0" applyProtection="0">
      <alignment horizontal="left" vertical="center" indent="1"/>
    </xf>
    <xf numFmtId="4" fontId="189" fillId="108" borderId="73" applyNumberFormat="0" applyProtection="0">
      <alignment vertical="center"/>
    </xf>
    <xf numFmtId="4" fontId="56" fillId="39" borderId="73" applyNumberFormat="0" applyProtection="0">
      <alignment vertical="center"/>
    </xf>
    <xf numFmtId="0" fontId="50" fillId="92" borderId="73" applyNumberFormat="0" applyProtection="0">
      <alignment horizontal="left" vertical="top" indent="1"/>
    </xf>
    <xf numFmtId="4" fontId="50" fillId="92" borderId="73" applyNumberFormat="0" applyProtection="0">
      <alignment horizontal="left" vertical="center" indent="1"/>
    </xf>
    <xf numFmtId="4" fontId="188" fillId="92" borderId="73" applyNumberFormat="0" applyProtection="0">
      <alignment vertical="center"/>
    </xf>
    <xf numFmtId="4" fontId="208" fillId="104" borderId="89" applyNumberFormat="0" applyProtection="0">
      <alignment horizontal="left" vertical="center" indent="1"/>
    </xf>
    <xf numFmtId="4" fontId="64" fillId="108" borderId="73" applyNumberFormat="0" applyProtection="0">
      <alignment horizontal="left" vertical="center" indent="1"/>
    </xf>
    <xf numFmtId="4" fontId="208" fillId="103" borderId="89" applyNumberFormat="0" applyProtection="0">
      <alignment horizontal="left" vertical="center" indent="1"/>
    </xf>
    <xf numFmtId="0" fontId="12" fillId="104" borderId="73" applyNumberFormat="0" applyProtection="0">
      <alignment horizontal="left" vertical="center" indent="1"/>
    </xf>
    <xf numFmtId="4" fontId="53" fillId="153" borderId="73" applyNumberFormat="0" applyProtection="0">
      <alignment horizontal="right" vertical="center"/>
    </xf>
    <xf numFmtId="0" fontId="208" fillId="105" borderId="73" applyNumberFormat="0" applyProtection="0">
      <alignment horizontal="left" vertical="top" indent="1"/>
    </xf>
    <xf numFmtId="4" fontId="53" fillId="156" borderId="73" applyNumberFormat="0" applyProtection="0">
      <alignment horizontal="right" vertical="center"/>
    </xf>
    <xf numFmtId="0" fontId="228" fillId="111" borderId="76" applyNumberFormat="0" applyAlignment="0" applyProtection="0"/>
    <xf numFmtId="4" fontId="208" fillId="138" borderId="85" applyNumberFormat="0" applyProtection="0">
      <alignment horizontal="right" vertical="center"/>
    </xf>
    <xf numFmtId="0" fontId="208" fillId="139" borderId="85" applyNumberFormat="0" applyProtection="0">
      <alignment horizontal="left" vertical="center" indent="1"/>
    </xf>
    <xf numFmtId="4" fontId="217" fillId="27" borderId="85" applyNumberFormat="0" applyProtection="0">
      <alignment horizontal="right" vertical="center"/>
    </xf>
    <xf numFmtId="4" fontId="233" fillId="160" borderId="73" applyNumberFormat="0" applyProtection="0">
      <alignment horizontal="right" vertical="center"/>
    </xf>
    <xf numFmtId="4" fontId="64" fillId="104" borderId="73" applyNumberFormat="0" applyProtection="0">
      <alignment horizontal="right" vertical="center"/>
    </xf>
    <xf numFmtId="0" fontId="12" fillId="104" borderId="73" applyNumberFormat="0" applyProtection="0">
      <alignment horizontal="left" vertical="center" indent="1"/>
    </xf>
    <xf numFmtId="0" fontId="12" fillId="93" borderId="73" applyNumberFormat="0" applyProtection="0">
      <alignment horizontal="left" vertical="center" indent="1"/>
    </xf>
    <xf numFmtId="4" fontId="64" fillId="95" borderId="73" applyNumberFormat="0" applyProtection="0">
      <alignment horizontal="right" vertical="center"/>
    </xf>
    <xf numFmtId="4" fontId="189" fillId="104" borderId="73" applyNumberFormat="0" applyProtection="0">
      <alignment horizontal="right" vertical="center"/>
    </xf>
    <xf numFmtId="0" fontId="12" fillId="106" borderId="73" applyNumberFormat="0" applyProtection="0">
      <alignment horizontal="left" vertical="top" indent="1"/>
    </xf>
    <xf numFmtId="0" fontId="12" fillId="93" borderId="73" applyNumberFormat="0" applyProtection="0">
      <alignment horizontal="left" vertical="center" indent="1"/>
    </xf>
    <xf numFmtId="0" fontId="50" fillId="92" borderId="73" applyNumberFormat="0" applyProtection="0">
      <alignment horizontal="left" vertical="top" indent="1"/>
    </xf>
    <xf numFmtId="4" fontId="56" fillId="39" borderId="73" applyNumberFormat="0" applyProtection="0">
      <alignment vertical="center"/>
    </xf>
    <xf numFmtId="4" fontId="208" fillId="93" borderId="89" applyNumberFormat="0" applyProtection="0">
      <alignment horizontal="left" vertical="center" indent="1"/>
    </xf>
    <xf numFmtId="4" fontId="191" fillId="104" borderId="73" applyNumberFormat="0" applyProtection="0">
      <alignment horizontal="right" vertical="center"/>
    </xf>
    <xf numFmtId="4" fontId="208" fillId="39" borderId="85" applyNumberFormat="0" applyProtection="0">
      <alignment horizontal="left" vertical="center" indent="1"/>
    </xf>
    <xf numFmtId="4" fontId="64" fillId="100" borderId="73" applyNumberFormat="0" applyProtection="0">
      <alignment horizontal="right" vertical="center"/>
    </xf>
    <xf numFmtId="4" fontId="53" fillId="160" borderId="73" applyNumberFormat="0" applyProtection="0">
      <alignment vertical="center"/>
    </xf>
    <xf numFmtId="4" fontId="53" fillId="110" borderId="73" applyNumberFormat="0" applyProtection="0">
      <alignment horizontal="right" vertical="center"/>
    </xf>
    <xf numFmtId="4" fontId="64" fillId="99" borderId="73" applyNumberFormat="0" applyProtection="0">
      <alignment horizontal="right" vertical="center"/>
    </xf>
    <xf numFmtId="4" fontId="53" fillId="110" borderId="73" applyNumberFormat="0" applyProtection="0">
      <alignment horizontal="right" vertical="center"/>
    </xf>
    <xf numFmtId="0" fontId="50" fillId="92" borderId="73" applyNumberFormat="0" applyProtection="0">
      <alignment horizontal="left" vertical="top" indent="1"/>
    </xf>
    <xf numFmtId="4" fontId="208" fillId="123" borderId="85" applyNumberFormat="0" applyProtection="0">
      <alignment horizontal="left" vertical="center" indent="1"/>
    </xf>
    <xf numFmtId="4" fontId="191" fillId="104" borderId="73" applyNumberFormat="0" applyProtection="0">
      <alignment horizontal="right" vertical="center"/>
    </xf>
    <xf numFmtId="0" fontId="12" fillId="106" borderId="73" applyNumberFormat="0" applyProtection="0">
      <alignment horizontal="left" vertical="top" indent="1"/>
    </xf>
    <xf numFmtId="4" fontId="12" fillId="105" borderId="89" applyNumberFormat="0" applyProtection="0">
      <alignment horizontal="left" vertical="center" indent="1"/>
    </xf>
    <xf numFmtId="4" fontId="12" fillId="105" borderId="89" applyNumberFormat="0" applyProtection="0">
      <alignment horizontal="left" vertical="center" indent="1"/>
    </xf>
    <xf numFmtId="0" fontId="208" fillId="105" borderId="73" applyNumberFormat="0" applyProtection="0">
      <alignment horizontal="left" vertical="top" indent="1"/>
    </xf>
    <xf numFmtId="4" fontId="232" fillId="160" borderId="73" applyNumberFormat="0" applyProtection="0">
      <alignment vertical="center"/>
    </xf>
    <xf numFmtId="204" fontId="28" fillId="0" borderId="26" applyFill="0"/>
    <xf numFmtId="0" fontId="211" fillId="92" borderId="73" applyNumberFormat="0" applyProtection="0">
      <alignment horizontal="left" vertical="top" indent="1"/>
    </xf>
    <xf numFmtId="0" fontId="12" fillId="105" borderId="73" applyNumberFormat="0" applyProtection="0">
      <alignment horizontal="left" vertical="center" indent="1"/>
    </xf>
    <xf numFmtId="0" fontId="50" fillId="92" borderId="73" applyNumberFormat="0" applyProtection="0">
      <alignment horizontal="left" vertical="top" indent="1"/>
    </xf>
    <xf numFmtId="0" fontId="12" fillId="93" borderId="73" applyNumberFormat="0" applyProtection="0">
      <alignment horizontal="left" vertical="center" indent="1"/>
    </xf>
    <xf numFmtId="4" fontId="64" fillId="95" borderId="73" applyNumberFormat="0" applyProtection="0">
      <alignment horizontal="right" vertical="center"/>
    </xf>
    <xf numFmtId="0" fontId="72" fillId="105" borderId="91" applyBorder="0"/>
    <xf numFmtId="4" fontId="64" fillId="102" borderId="73" applyNumberFormat="0" applyProtection="0">
      <alignment horizontal="right" vertical="center"/>
    </xf>
    <xf numFmtId="4" fontId="53" fillId="122" borderId="73" applyNumberFormat="0" applyProtection="0">
      <alignment horizontal="right" vertical="center"/>
    </xf>
    <xf numFmtId="4" fontId="208" fillId="123" borderId="85" applyNumberFormat="0" applyProtection="0">
      <alignment horizontal="left" vertical="center" indent="1"/>
    </xf>
    <xf numFmtId="0" fontId="12" fillId="105" borderId="73" applyNumberFormat="0" applyProtection="0">
      <alignment horizontal="left" vertical="top" indent="1"/>
    </xf>
    <xf numFmtId="4" fontId="64" fillId="93" borderId="73" applyNumberFormat="0" applyProtection="0">
      <alignment horizontal="left" vertical="center" indent="1"/>
    </xf>
    <xf numFmtId="4" fontId="64" fillId="108" borderId="73" applyNumberFormat="0" applyProtection="0">
      <alignment vertical="center"/>
    </xf>
    <xf numFmtId="0" fontId="12" fillId="93" borderId="73" applyNumberFormat="0" applyProtection="0">
      <alignment horizontal="left" vertical="top" indent="1"/>
    </xf>
    <xf numFmtId="4" fontId="64" fillId="94" borderId="73" applyNumberFormat="0" applyProtection="0">
      <alignment horizontal="right" vertical="center"/>
    </xf>
    <xf numFmtId="4" fontId="188" fillId="92" borderId="73" applyNumberFormat="0" applyProtection="0">
      <alignment vertical="center"/>
    </xf>
    <xf numFmtId="4" fontId="64" fillId="96" borderId="73" applyNumberFormat="0" applyProtection="0">
      <alignment horizontal="right" vertical="center"/>
    </xf>
    <xf numFmtId="4" fontId="64" fillId="100" borderId="73" applyNumberFormat="0" applyProtection="0">
      <alignment horizontal="right" vertical="center"/>
    </xf>
    <xf numFmtId="4" fontId="208" fillId="104" borderId="89" applyNumberFormat="0" applyProtection="0">
      <alignment horizontal="left" vertical="center" indent="1"/>
    </xf>
    <xf numFmtId="4" fontId="53" fillId="122" borderId="73" applyNumberFormat="0" applyProtection="0">
      <alignment horizontal="right" vertical="center"/>
    </xf>
    <xf numFmtId="4" fontId="53" fillId="110" borderId="73" applyNumberFormat="0" applyProtection="0">
      <alignment horizontal="right" vertical="center"/>
    </xf>
    <xf numFmtId="4" fontId="64" fillId="94" borderId="73" applyNumberFormat="0" applyProtection="0">
      <alignment horizontal="right" vertical="center"/>
    </xf>
    <xf numFmtId="4" fontId="64" fillId="94" borderId="73" applyNumberFormat="0" applyProtection="0">
      <alignment horizontal="right" vertical="center"/>
    </xf>
    <xf numFmtId="0" fontId="12" fillId="87" borderId="82" applyNumberFormat="0" applyFont="0" applyAlignment="0" applyProtection="0"/>
    <xf numFmtId="4" fontId="208" fillId="100" borderId="85" applyNumberFormat="0" applyProtection="0">
      <alignment horizontal="right" vertical="center"/>
    </xf>
    <xf numFmtId="4" fontId="64" fillId="96" borderId="73" applyNumberFormat="0" applyProtection="0">
      <alignment horizontal="right" vertical="center"/>
    </xf>
    <xf numFmtId="4" fontId="56" fillId="120" borderId="73" applyNumberFormat="0" applyProtection="0">
      <alignment horizontal="left" vertical="center" indent="1"/>
    </xf>
    <xf numFmtId="0" fontId="12" fillId="108" borderId="82" applyNumberFormat="0" applyFont="0" applyAlignment="0" applyProtection="0"/>
    <xf numFmtId="4" fontId="217" fillId="39" borderId="85" applyNumberFormat="0" applyProtection="0">
      <alignment vertical="center"/>
    </xf>
    <xf numFmtId="0" fontId="187" fillId="0" borderId="97" applyNumberFormat="0" applyFill="0" applyAlignment="0" applyProtection="0"/>
    <xf numFmtId="4" fontId="64" fillId="104" borderId="73" applyNumberFormat="0" applyProtection="0">
      <alignment horizontal="right" vertical="center"/>
    </xf>
    <xf numFmtId="0" fontId="208" fillId="140" borderId="98"/>
    <xf numFmtId="4" fontId="188" fillId="92" borderId="73" applyNumberFormat="0" applyProtection="0">
      <alignment vertical="center"/>
    </xf>
    <xf numFmtId="0" fontId="12" fillId="93" borderId="73" applyNumberFormat="0" applyProtection="0">
      <alignment horizontal="left" vertical="center" indent="1"/>
    </xf>
    <xf numFmtId="0" fontId="12" fillId="93" borderId="73" applyNumberFormat="0" applyProtection="0">
      <alignment horizontal="left" vertical="center" indent="1"/>
    </xf>
    <xf numFmtId="4" fontId="56" fillId="120" borderId="95" applyNumberFormat="0" applyProtection="0">
      <alignment horizontal="left" vertical="center" indent="1"/>
    </xf>
    <xf numFmtId="0" fontId="12" fillId="105" borderId="73" applyNumberFormat="0" applyProtection="0">
      <alignment horizontal="left" vertical="top" indent="1"/>
    </xf>
    <xf numFmtId="0" fontId="208" fillId="105" borderId="73" applyNumberFormat="0" applyProtection="0">
      <alignment horizontal="left" vertical="top" indent="1"/>
    </xf>
    <xf numFmtId="0" fontId="208" fillId="106" borderId="73" applyNumberFormat="0" applyProtection="0">
      <alignment horizontal="left" vertical="top" indent="1"/>
    </xf>
    <xf numFmtId="4" fontId="64" fillId="97" borderId="73" applyNumberFormat="0" applyProtection="0">
      <alignment horizontal="right" vertical="center"/>
    </xf>
    <xf numFmtId="4" fontId="64" fillId="101" borderId="73" applyNumberFormat="0" applyProtection="0">
      <alignment horizontal="right" vertical="center"/>
    </xf>
    <xf numFmtId="0" fontId="203" fillId="88" borderId="76" applyNumberFormat="0" applyAlignment="0" applyProtection="0"/>
    <xf numFmtId="0" fontId="210" fillId="93" borderId="73" applyNumberFormat="0" applyProtection="0">
      <alignment horizontal="left" vertical="top" indent="1"/>
    </xf>
    <xf numFmtId="0" fontId="208" fillId="106" borderId="85" applyNumberFormat="0" applyProtection="0">
      <alignment horizontal="left" vertical="center" indent="1"/>
    </xf>
    <xf numFmtId="4" fontId="53" fillId="154" borderId="73" applyNumberFormat="0" applyProtection="0">
      <alignment horizontal="right" vertical="center"/>
    </xf>
    <xf numFmtId="4" fontId="64" fillId="97" borderId="73" applyNumberFormat="0" applyProtection="0">
      <alignment horizontal="right" vertical="center"/>
    </xf>
    <xf numFmtId="0" fontId="12" fillId="106" borderId="73" applyNumberFormat="0" applyProtection="0">
      <alignment horizontal="left" vertical="top" indent="1"/>
    </xf>
    <xf numFmtId="4" fontId="53" fillId="157" borderId="73" applyNumberFormat="0" applyProtection="0">
      <alignment horizontal="right" vertical="center"/>
    </xf>
    <xf numFmtId="4" fontId="64" fillId="96" borderId="73" applyNumberFormat="0" applyProtection="0">
      <alignment horizontal="right" vertical="center"/>
    </xf>
    <xf numFmtId="4" fontId="50" fillId="92" borderId="73" applyNumberFormat="0" applyProtection="0">
      <alignment vertical="center"/>
    </xf>
    <xf numFmtId="4" fontId="188" fillId="92" borderId="73" applyNumberFormat="0" applyProtection="0">
      <alignment vertical="center"/>
    </xf>
    <xf numFmtId="4" fontId="50" fillId="92" borderId="73" applyNumberFormat="0" applyProtection="0">
      <alignment horizontal="left" vertical="center" indent="1"/>
    </xf>
    <xf numFmtId="0" fontId="50" fillId="92" borderId="73" applyNumberFormat="0" applyProtection="0">
      <alignment horizontal="left" vertical="top" indent="1"/>
    </xf>
    <xf numFmtId="4" fontId="64" fillId="94" borderId="73" applyNumberFormat="0" applyProtection="0">
      <alignment horizontal="right" vertical="center"/>
    </xf>
    <xf numFmtId="4" fontId="64" fillId="95" borderId="73" applyNumberFormat="0" applyProtection="0">
      <alignment horizontal="right" vertical="center"/>
    </xf>
    <xf numFmtId="4" fontId="64" fillId="96" borderId="73" applyNumberFormat="0" applyProtection="0">
      <alignment horizontal="right" vertical="center"/>
    </xf>
    <xf numFmtId="4" fontId="64" fillId="97" borderId="73" applyNumberFormat="0" applyProtection="0">
      <alignment horizontal="right" vertical="center"/>
    </xf>
    <xf numFmtId="4" fontId="64" fillId="98" borderId="73" applyNumberFormat="0" applyProtection="0">
      <alignment horizontal="right" vertical="center"/>
    </xf>
    <xf numFmtId="4" fontId="64" fillId="99" borderId="73" applyNumberFormat="0" applyProtection="0">
      <alignment horizontal="right" vertical="center"/>
    </xf>
    <xf numFmtId="4" fontId="64" fillId="100" borderId="73" applyNumberFormat="0" applyProtection="0">
      <alignment horizontal="right" vertical="center"/>
    </xf>
    <xf numFmtId="4" fontId="64" fillId="101" borderId="73" applyNumberFormat="0" applyProtection="0">
      <alignment horizontal="right" vertical="center"/>
    </xf>
    <xf numFmtId="4" fontId="64" fillId="102" borderId="73" applyNumberFormat="0" applyProtection="0">
      <alignment horizontal="right" vertical="center"/>
    </xf>
    <xf numFmtId="4" fontId="64" fillId="93" borderId="73" applyNumberFormat="0" applyProtection="0">
      <alignment horizontal="right" vertical="center"/>
    </xf>
    <xf numFmtId="0" fontId="12" fillId="105" borderId="73" applyNumberFormat="0" applyProtection="0">
      <alignment horizontal="left" vertical="center" indent="1"/>
    </xf>
    <xf numFmtId="0" fontId="12" fillId="105" borderId="73" applyNumberFormat="0" applyProtection="0">
      <alignment horizontal="left" vertical="top" indent="1"/>
    </xf>
    <xf numFmtId="0" fontId="12" fillId="93" borderId="73" applyNumberFormat="0" applyProtection="0">
      <alignment horizontal="left" vertical="center" indent="1"/>
    </xf>
    <xf numFmtId="0" fontId="12" fillId="93" borderId="73" applyNumberFormat="0" applyProtection="0">
      <alignment horizontal="left" vertical="top" indent="1"/>
    </xf>
    <xf numFmtId="0" fontId="12" fillId="106" borderId="73" applyNumberFormat="0" applyProtection="0">
      <alignment horizontal="left" vertical="center" indent="1"/>
    </xf>
    <xf numFmtId="0" fontId="12" fillId="106" borderId="73" applyNumberFormat="0" applyProtection="0">
      <alignment horizontal="left" vertical="top" indent="1"/>
    </xf>
    <xf numFmtId="0" fontId="12" fillId="104" borderId="73" applyNumberFormat="0" applyProtection="0">
      <alignment horizontal="left" vertical="center" indent="1"/>
    </xf>
    <xf numFmtId="0" fontId="12" fillId="104" borderId="73" applyNumberFormat="0" applyProtection="0">
      <alignment horizontal="left" vertical="top" indent="1"/>
    </xf>
    <xf numFmtId="4" fontId="64" fillId="108" borderId="73" applyNumberFormat="0" applyProtection="0">
      <alignment vertical="center"/>
    </xf>
    <xf numFmtId="4" fontId="189" fillId="108" borderId="73" applyNumberFormat="0" applyProtection="0">
      <alignment vertical="center"/>
    </xf>
    <xf numFmtId="4" fontId="64" fillId="108" borderId="73" applyNumberFormat="0" applyProtection="0">
      <alignment horizontal="left" vertical="center" indent="1"/>
    </xf>
    <xf numFmtId="0" fontId="64" fillId="108" borderId="73" applyNumberFormat="0" applyProtection="0">
      <alignment horizontal="left" vertical="top" indent="1"/>
    </xf>
    <xf numFmtId="4" fontId="64" fillId="104" borderId="73" applyNumberFormat="0" applyProtection="0">
      <alignment horizontal="right" vertical="center"/>
    </xf>
    <xf numFmtId="4" fontId="189" fillId="104" borderId="73" applyNumberFormat="0" applyProtection="0">
      <alignment horizontal="right" vertical="center"/>
    </xf>
    <xf numFmtId="4" fontId="64" fillId="93" borderId="73" applyNumberFormat="0" applyProtection="0">
      <alignment horizontal="left" vertical="center" indent="1"/>
    </xf>
    <xf numFmtId="0" fontId="64" fillId="93" borderId="73" applyNumberFormat="0" applyProtection="0">
      <alignment horizontal="left" vertical="top" indent="1"/>
    </xf>
    <xf numFmtId="4" fontId="191" fillId="104" borderId="73" applyNumberFormat="0" applyProtection="0">
      <alignment horizontal="right" vertical="center"/>
    </xf>
    <xf numFmtId="0" fontId="203" fillId="88" borderId="76" applyNumberFormat="0" applyAlignment="0" applyProtection="0"/>
    <xf numFmtId="4" fontId="64" fillId="93" borderId="73" applyNumberFormat="0" applyProtection="0">
      <alignment horizontal="left" vertical="center" indent="1"/>
    </xf>
    <xf numFmtId="0" fontId="196" fillId="118" borderId="76" applyNumberFormat="0" applyAlignment="0" applyProtection="0"/>
    <xf numFmtId="0" fontId="203" fillId="88" borderId="76" applyNumberFormat="0" applyAlignment="0" applyProtection="0"/>
    <xf numFmtId="0" fontId="12" fillId="87" borderId="82" applyNumberFormat="0" applyFont="0" applyAlignment="0" applyProtection="0"/>
    <xf numFmtId="0" fontId="187" fillId="0" borderId="84" applyNumberFormat="0" applyFill="0" applyAlignment="0" applyProtection="0"/>
    <xf numFmtId="4" fontId="208" fillId="123" borderId="85" applyNumberFormat="0" applyProtection="0">
      <alignment horizontal="left" vertical="center" indent="1"/>
    </xf>
    <xf numFmtId="4" fontId="208" fillId="123" borderId="85" applyNumberFormat="0" applyProtection="0">
      <alignment horizontal="left" vertical="center" indent="1"/>
    </xf>
    <xf numFmtId="0" fontId="208" fillId="105" borderId="73" applyNumberFormat="0" applyProtection="0">
      <alignment horizontal="left" vertical="top" indent="1"/>
    </xf>
    <xf numFmtId="0" fontId="208" fillId="93" borderId="73" applyNumberFormat="0" applyProtection="0">
      <alignment horizontal="left" vertical="top" indent="1"/>
    </xf>
    <xf numFmtId="0" fontId="208" fillId="106" borderId="73" applyNumberFormat="0" applyProtection="0">
      <alignment horizontal="left" vertical="top" indent="1"/>
    </xf>
    <xf numFmtId="0" fontId="208" fillId="104" borderId="73" applyNumberFormat="0" applyProtection="0">
      <alignment horizontal="left" vertical="top" indent="1"/>
    </xf>
    <xf numFmtId="4" fontId="208" fillId="0" borderId="85" applyNumberFormat="0" applyProtection="0">
      <alignment horizontal="right" vertical="center"/>
    </xf>
    <xf numFmtId="0" fontId="215" fillId="135" borderId="85" applyNumberFormat="0" applyAlignment="0" applyProtection="0"/>
    <xf numFmtId="0" fontId="203" fillId="88" borderId="85" applyNumberFormat="0" applyAlignment="0" applyProtection="0"/>
    <xf numFmtId="0" fontId="208" fillId="87" borderId="85" applyNumberFormat="0" applyFont="0" applyAlignment="0" applyProtection="0"/>
    <xf numFmtId="4" fontId="208" fillId="92" borderId="85" applyNumberFormat="0" applyProtection="0">
      <alignment vertical="center"/>
    </xf>
    <xf numFmtId="4" fontId="217" fillId="39" borderId="85" applyNumberFormat="0" applyProtection="0">
      <alignment vertical="center"/>
    </xf>
    <xf numFmtId="4" fontId="208" fillId="39" borderId="85" applyNumberFormat="0" applyProtection="0">
      <alignment horizontal="left" vertical="center" indent="1"/>
    </xf>
    <xf numFmtId="0" fontId="211" fillId="92" borderId="73" applyNumberFormat="0" applyProtection="0">
      <alignment horizontal="left" vertical="top" indent="1"/>
    </xf>
    <xf numFmtId="4" fontId="208" fillId="94" borderId="85" applyNumberFormat="0" applyProtection="0">
      <alignment horizontal="right" vertical="center"/>
    </xf>
    <xf numFmtId="4" fontId="208" fillId="138" borderId="85" applyNumberFormat="0" applyProtection="0">
      <alignment horizontal="right" vertical="center"/>
    </xf>
    <xf numFmtId="4" fontId="208" fillId="96" borderId="89" applyNumberFormat="0" applyProtection="0">
      <alignment horizontal="right" vertical="center"/>
    </xf>
    <xf numFmtId="4" fontId="208" fillId="97" borderId="85" applyNumberFormat="0" applyProtection="0">
      <alignment horizontal="right" vertical="center"/>
    </xf>
    <xf numFmtId="4" fontId="208" fillId="98" borderId="85" applyNumberFormat="0" applyProtection="0">
      <alignment horizontal="right" vertical="center"/>
    </xf>
    <xf numFmtId="4" fontId="208" fillId="99" borderId="85" applyNumberFormat="0" applyProtection="0">
      <alignment horizontal="right" vertical="center"/>
    </xf>
    <xf numFmtId="4" fontId="208" fillId="100" borderId="85" applyNumberFormat="0" applyProtection="0">
      <alignment horizontal="right" vertical="center"/>
    </xf>
    <xf numFmtId="4" fontId="208" fillId="101" borderId="85" applyNumberFormat="0" applyProtection="0">
      <alignment horizontal="right" vertical="center"/>
    </xf>
    <xf numFmtId="4" fontId="208" fillId="102" borderId="85" applyNumberFormat="0" applyProtection="0">
      <alignment horizontal="right" vertical="center"/>
    </xf>
    <xf numFmtId="4" fontId="208" fillId="103" borderId="89" applyNumberFormat="0" applyProtection="0">
      <alignment horizontal="left" vertical="center" indent="1"/>
    </xf>
    <xf numFmtId="4" fontId="12" fillId="105" borderId="89" applyNumberFormat="0" applyProtection="0">
      <alignment horizontal="left" vertical="center" indent="1"/>
    </xf>
    <xf numFmtId="4" fontId="12" fillId="105" borderId="89" applyNumberFormat="0" applyProtection="0">
      <alignment horizontal="left" vertical="center" indent="1"/>
    </xf>
    <xf numFmtId="4" fontId="208" fillId="93" borderId="85" applyNumberFormat="0" applyProtection="0">
      <alignment horizontal="right" vertical="center"/>
    </xf>
    <xf numFmtId="4" fontId="208" fillId="104" borderId="89" applyNumberFormat="0" applyProtection="0">
      <alignment horizontal="left" vertical="center" indent="1"/>
    </xf>
    <xf numFmtId="4" fontId="208" fillId="93" borderId="89" applyNumberFormat="0" applyProtection="0">
      <alignment horizontal="left" vertical="center" indent="1"/>
    </xf>
    <xf numFmtId="0" fontId="208" fillId="111" borderId="85" applyNumberFormat="0" applyProtection="0">
      <alignment horizontal="left" vertical="center" indent="1"/>
    </xf>
    <xf numFmtId="0" fontId="208" fillId="139" borderId="85" applyNumberFormat="0" applyProtection="0">
      <alignment horizontal="left" vertical="center" indent="1"/>
    </xf>
    <xf numFmtId="0" fontId="208" fillId="106" borderId="85" applyNumberFormat="0" applyProtection="0">
      <alignment horizontal="left" vertical="center" indent="1"/>
    </xf>
    <xf numFmtId="0" fontId="208" fillId="104" borderId="85" applyNumberFormat="0" applyProtection="0">
      <alignment horizontal="left" vertical="center" indent="1"/>
    </xf>
    <xf numFmtId="0" fontId="72" fillId="105" borderId="91" applyBorder="0"/>
    <xf numFmtId="4" fontId="210" fillId="108" borderId="73" applyNumberFormat="0" applyProtection="0">
      <alignment vertical="center"/>
    </xf>
    <xf numFmtId="4" fontId="210" fillId="111" borderId="73" applyNumberFormat="0" applyProtection="0">
      <alignment horizontal="left" vertical="center" indent="1"/>
    </xf>
    <xf numFmtId="0" fontId="210" fillId="108" borderId="73" applyNumberFormat="0" applyProtection="0">
      <alignment horizontal="left" vertical="top" indent="1"/>
    </xf>
    <xf numFmtId="4" fontId="217" fillId="27" borderId="85" applyNumberFormat="0" applyProtection="0">
      <alignment horizontal="right" vertical="center"/>
    </xf>
    <xf numFmtId="0" fontId="210" fillId="93" borderId="73" applyNumberFormat="0" applyProtection="0">
      <alignment horizontal="left" vertical="top" indent="1"/>
    </xf>
    <xf numFmtId="4" fontId="212" fillId="109" borderId="89" applyNumberFormat="0" applyProtection="0">
      <alignment horizontal="left" vertical="center" indent="1"/>
    </xf>
    <xf numFmtId="4" fontId="213" fillId="107" borderId="85" applyNumberFormat="0" applyProtection="0">
      <alignment horizontal="right" vertical="center"/>
    </xf>
    <xf numFmtId="0" fontId="187" fillId="0" borderId="84" applyNumberFormat="0" applyFill="0" applyAlignment="0" applyProtection="0"/>
    <xf numFmtId="0" fontId="222" fillId="111" borderId="76" applyNumberFormat="0" applyAlignment="0" applyProtection="0"/>
    <xf numFmtId="0" fontId="222" fillId="111" borderId="76" applyNumberFormat="0" applyAlignment="0" applyProtection="0"/>
    <xf numFmtId="0" fontId="196" fillId="118" borderId="76" applyNumberFormat="0" applyAlignment="0" applyProtection="0"/>
    <xf numFmtId="0" fontId="196" fillId="118" borderId="76" applyNumberFormat="0" applyAlignment="0" applyProtection="0"/>
    <xf numFmtId="0" fontId="228" fillId="111" borderId="76" applyNumberFormat="0" applyAlignment="0" applyProtection="0"/>
    <xf numFmtId="0" fontId="228" fillId="111" borderId="76" applyNumberFormat="0" applyAlignment="0" applyProtection="0"/>
    <xf numFmtId="0" fontId="203" fillId="88" borderId="76" applyNumberFormat="0" applyAlignment="0" applyProtection="0"/>
    <xf numFmtId="0" fontId="203" fillId="88" borderId="76" applyNumberFormat="0" applyAlignment="0" applyProtection="0"/>
    <xf numFmtId="0" fontId="12" fillId="108" borderId="82" applyNumberFormat="0" applyFont="0" applyAlignment="0" applyProtection="0"/>
    <xf numFmtId="0" fontId="12" fillId="108" borderId="82" applyNumberFormat="0" applyFont="0" applyAlignment="0" applyProtection="0"/>
    <xf numFmtId="0" fontId="208" fillId="87" borderId="85" applyNumberFormat="0" applyFont="0" applyAlignment="0" applyProtection="0"/>
    <xf numFmtId="0" fontId="12" fillId="87" borderId="82" applyNumberFormat="0" applyFont="0" applyAlignment="0" applyProtection="0"/>
    <xf numFmtId="0" fontId="12" fillId="87" borderId="82" applyNumberFormat="0" applyFont="0" applyAlignment="0" applyProtection="0"/>
    <xf numFmtId="4" fontId="50" fillId="92" borderId="73" applyNumberFormat="0" applyProtection="0">
      <alignment vertical="center"/>
    </xf>
    <xf numFmtId="4" fontId="56" fillId="39" borderId="73" applyNumberFormat="0" applyProtection="0">
      <alignment vertical="center"/>
    </xf>
    <xf numFmtId="4" fontId="56" fillId="39" borderId="73" applyNumberFormat="0" applyProtection="0">
      <alignment vertical="center"/>
    </xf>
    <xf numFmtId="4" fontId="50" fillId="92" borderId="73" applyNumberFormat="0" applyProtection="0">
      <alignment vertical="center"/>
    </xf>
    <xf numFmtId="4" fontId="50" fillId="92" borderId="73" applyNumberFormat="0" applyProtection="0">
      <alignment vertical="center"/>
    </xf>
    <xf numFmtId="4" fontId="188" fillId="92" borderId="73" applyNumberFormat="0" applyProtection="0">
      <alignment vertical="center"/>
    </xf>
    <xf numFmtId="4" fontId="231" fillId="39" borderId="73" applyNumberFormat="0" applyProtection="0">
      <alignment vertical="center"/>
    </xf>
    <xf numFmtId="4" fontId="231" fillId="39" borderId="73" applyNumberFormat="0" applyProtection="0">
      <alignment vertical="center"/>
    </xf>
    <xf numFmtId="4" fontId="188" fillId="92" borderId="73" applyNumberFormat="0" applyProtection="0">
      <alignment vertical="center"/>
    </xf>
    <xf numFmtId="4" fontId="50" fillId="92" borderId="73" applyNumberFormat="0" applyProtection="0">
      <alignment horizontal="left" vertical="center" indent="1"/>
    </xf>
    <xf numFmtId="4" fontId="53" fillId="39" borderId="73" applyNumberFormat="0" applyProtection="0">
      <alignment horizontal="left" vertical="center" indent="1"/>
    </xf>
    <xf numFmtId="4" fontId="53" fillId="39" borderId="73" applyNumberFormat="0" applyProtection="0">
      <alignment horizontal="left" vertical="center" indent="1"/>
    </xf>
    <xf numFmtId="4" fontId="50" fillId="92" borderId="73" applyNumberFormat="0" applyProtection="0">
      <alignment horizontal="left" vertical="center" indent="1"/>
    </xf>
    <xf numFmtId="4" fontId="50" fillId="92" borderId="73" applyNumberFormat="0" applyProtection="0">
      <alignment horizontal="left" vertical="center" indent="1"/>
    </xf>
    <xf numFmtId="0" fontId="50" fillId="92" borderId="73" applyNumberFormat="0" applyProtection="0">
      <alignment horizontal="left" vertical="top" indent="1"/>
    </xf>
    <xf numFmtId="4" fontId="64" fillId="94" borderId="73" applyNumberFormat="0" applyProtection="0">
      <alignment horizontal="right" vertical="center"/>
    </xf>
    <xf numFmtId="4" fontId="53" fillId="153" borderId="73" applyNumberFormat="0" applyProtection="0">
      <alignment horizontal="right" vertical="center"/>
    </xf>
    <xf numFmtId="4" fontId="53" fillId="153" borderId="73" applyNumberFormat="0" applyProtection="0">
      <alignment horizontal="right" vertical="center"/>
    </xf>
    <xf numFmtId="4" fontId="64" fillId="94" borderId="73" applyNumberFormat="0" applyProtection="0">
      <alignment horizontal="right" vertical="center"/>
    </xf>
    <xf numFmtId="4" fontId="64" fillId="94" borderId="73" applyNumberFormat="0" applyProtection="0">
      <alignment horizontal="right" vertical="center"/>
    </xf>
    <xf numFmtId="4" fontId="64" fillId="95" borderId="73" applyNumberFormat="0" applyProtection="0">
      <alignment horizontal="right" vertical="center"/>
    </xf>
    <xf numFmtId="4" fontId="53" fillId="122" borderId="73" applyNumberFormat="0" applyProtection="0">
      <alignment horizontal="right" vertical="center"/>
    </xf>
    <xf numFmtId="4" fontId="53" fillId="122" borderId="73" applyNumberFormat="0" applyProtection="0">
      <alignment horizontal="right" vertical="center"/>
    </xf>
    <xf numFmtId="4" fontId="64" fillId="95" borderId="73" applyNumberFormat="0" applyProtection="0">
      <alignment horizontal="right" vertical="center"/>
    </xf>
    <xf numFmtId="4" fontId="64" fillId="95" borderId="73" applyNumberFormat="0" applyProtection="0">
      <alignment horizontal="right" vertical="center"/>
    </xf>
    <xf numFmtId="4" fontId="64" fillId="96" borderId="73" applyNumberFormat="0" applyProtection="0">
      <alignment horizontal="right" vertical="center"/>
    </xf>
    <xf numFmtId="4" fontId="53" fillId="154" borderId="73" applyNumberFormat="0" applyProtection="0">
      <alignment horizontal="right" vertical="center"/>
    </xf>
    <xf numFmtId="4" fontId="53" fillId="154" borderId="73" applyNumberFormat="0" applyProtection="0">
      <alignment horizontal="right" vertical="center"/>
    </xf>
    <xf numFmtId="4" fontId="64" fillId="96" borderId="73" applyNumberFormat="0" applyProtection="0">
      <alignment horizontal="right" vertical="center"/>
    </xf>
    <xf numFmtId="4" fontId="64" fillId="96" borderId="73" applyNumberFormat="0" applyProtection="0">
      <alignment horizontal="right" vertical="center"/>
    </xf>
    <xf numFmtId="4" fontId="64" fillId="97" borderId="73" applyNumberFormat="0" applyProtection="0">
      <alignment horizontal="right" vertical="center"/>
    </xf>
    <xf numFmtId="4" fontId="53" fillId="34" borderId="73" applyNumberFormat="0" applyProtection="0">
      <alignment horizontal="right" vertical="center"/>
    </xf>
    <xf numFmtId="4" fontId="53" fillId="34" borderId="73" applyNumberFormat="0" applyProtection="0">
      <alignment horizontal="right" vertical="center"/>
    </xf>
    <xf numFmtId="4" fontId="64" fillId="97" borderId="73" applyNumberFormat="0" applyProtection="0">
      <alignment horizontal="right" vertical="center"/>
    </xf>
    <xf numFmtId="4" fontId="64" fillId="97" borderId="73" applyNumberFormat="0" applyProtection="0">
      <alignment horizontal="right" vertical="center"/>
    </xf>
    <xf numFmtId="4" fontId="64" fillId="98" borderId="73" applyNumberFormat="0" applyProtection="0">
      <alignment horizontal="right" vertical="center"/>
    </xf>
    <xf numFmtId="4" fontId="53" fillId="155" borderId="73" applyNumberFormat="0" applyProtection="0">
      <alignment horizontal="right" vertical="center"/>
    </xf>
    <xf numFmtId="4" fontId="53" fillId="155" borderId="73" applyNumberFormat="0" applyProtection="0">
      <alignment horizontal="right" vertical="center"/>
    </xf>
    <xf numFmtId="4" fontId="64" fillId="98" borderId="73" applyNumberFormat="0" applyProtection="0">
      <alignment horizontal="right" vertical="center"/>
    </xf>
    <xf numFmtId="4" fontId="64" fillId="98" borderId="73" applyNumberFormat="0" applyProtection="0">
      <alignment horizontal="right" vertical="center"/>
    </xf>
    <xf numFmtId="4" fontId="64" fillId="99" borderId="73" applyNumberFormat="0" applyProtection="0">
      <alignment horizontal="right" vertical="center"/>
    </xf>
    <xf numFmtId="4" fontId="53" fillId="110" borderId="73" applyNumberFormat="0" applyProtection="0">
      <alignment horizontal="right" vertical="center"/>
    </xf>
    <xf numFmtId="4" fontId="53" fillId="110" borderId="73" applyNumberFormat="0" applyProtection="0">
      <alignment horizontal="right" vertical="center"/>
    </xf>
    <xf numFmtId="4" fontId="64" fillId="99" borderId="73" applyNumberFormat="0" applyProtection="0">
      <alignment horizontal="right" vertical="center"/>
    </xf>
    <xf numFmtId="4" fontId="64" fillId="99" borderId="73" applyNumberFormat="0" applyProtection="0">
      <alignment horizontal="right" vertical="center"/>
    </xf>
    <xf numFmtId="4" fontId="64" fillId="100" borderId="73" applyNumberFormat="0" applyProtection="0">
      <alignment horizontal="right" vertical="center"/>
    </xf>
    <xf numFmtId="4" fontId="53" fillId="156" borderId="73" applyNumberFormat="0" applyProtection="0">
      <alignment horizontal="right" vertical="center"/>
    </xf>
    <xf numFmtId="4" fontId="53" fillId="156" borderId="73" applyNumberFormat="0" applyProtection="0">
      <alignment horizontal="right" vertical="center"/>
    </xf>
    <xf numFmtId="4" fontId="64" fillId="100" borderId="73" applyNumberFormat="0" applyProtection="0">
      <alignment horizontal="right" vertical="center"/>
    </xf>
    <xf numFmtId="4" fontId="64" fillId="100" borderId="73" applyNumberFormat="0" applyProtection="0">
      <alignment horizontal="right" vertical="center"/>
    </xf>
    <xf numFmtId="4" fontId="64" fillId="101" borderId="73" applyNumberFormat="0" applyProtection="0">
      <alignment horizontal="right" vertical="center"/>
    </xf>
    <xf numFmtId="4" fontId="53" fillId="157" borderId="73" applyNumberFormat="0" applyProtection="0">
      <alignment horizontal="right" vertical="center"/>
    </xf>
    <xf numFmtId="4" fontId="53" fillId="157" borderId="73" applyNumberFormat="0" applyProtection="0">
      <alignment horizontal="right" vertical="center"/>
    </xf>
    <xf numFmtId="4" fontId="64" fillId="101" borderId="73" applyNumberFormat="0" applyProtection="0">
      <alignment horizontal="right" vertical="center"/>
    </xf>
    <xf numFmtId="4" fontId="64" fillId="101" borderId="73" applyNumberFormat="0" applyProtection="0">
      <alignment horizontal="right" vertical="center"/>
    </xf>
    <xf numFmtId="4" fontId="64" fillId="102" borderId="73" applyNumberFormat="0" applyProtection="0">
      <alignment horizontal="right" vertical="center"/>
    </xf>
    <xf numFmtId="4" fontId="53" fillId="158" borderId="73" applyNumberFormat="0" applyProtection="0">
      <alignment horizontal="right" vertical="center"/>
    </xf>
    <xf numFmtId="4" fontId="53" fillId="158" borderId="73" applyNumberFormat="0" applyProtection="0">
      <alignment horizontal="right" vertical="center"/>
    </xf>
    <xf numFmtId="4" fontId="64" fillId="102" borderId="73" applyNumberFormat="0" applyProtection="0">
      <alignment horizontal="right" vertical="center"/>
    </xf>
    <xf numFmtId="4" fontId="64" fillId="102" borderId="73" applyNumberFormat="0" applyProtection="0">
      <alignment horizontal="right" vertical="center"/>
    </xf>
    <xf numFmtId="4" fontId="64" fillId="93" borderId="73" applyNumberFormat="0" applyProtection="0">
      <alignment horizontal="right" vertical="center"/>
    </xf>
    <xf numFmtId="4" fontId="53" fillId="120" borderId="73" applyNumberFormat="0" applyProtection="0">
      <alignment horizontal="right" vertical="center"/>
    </xf>
    <xf numFmtId="4" fontId="53" fillId="120" borderId="73" applyNumberFormat="0" applyProtection="0">
      <alignment horizontal="right" vertical="center"/>
    </xf>
    <xf numFmtId="4" fontId="64" fillId="93" borderId="73" applyNumberFormat="0" applyProtection="0">
      <alignment horizontal="right" vertical="center"/>
    </xf>
    <xf numFmtId="4" fontId="64" fillId="93" borderId="73" applyNumberFormat="0" applyProtection="0">
      <alignment horizontal="right" vertical="center"/>
    </xf>
    <xf numFmtId="0" fontId="12" fillId="105" borderId="73" applyNumberFormat="0" applyProtection="0">
      <alignment horizontal="left" vertical="center" indent="1"/>
    </xf>
    <xf numFmtId="0" fontId="12" fillId="105" borderId="73" applyNumberFormat="0" applyProtection="0">
      <alignment horizontal="left" vertical="center" indent="1"/>
    </xf>
    <xf numFmtId="0" fontId="12" fillId="105" borderId="73" applyNumberFormat="0" applyProtection="0">
      <alignment horizontal="left" vertical="center" indent="1"/>
    </xf>
    <xf numFmtId="0" fontId="12" fillId="105" borderId="73" applyNumberFormat="0" applyProtection="0">
      <alignment horizontal="left" vertical="center" indent="1"/>
    </xf>
    <xf numFmtId="0" fontId="12" fillId="105" borderId="73" applyNumberFormat="0" applyProtection="0">
      <alignment horizontal="left" vertical="top" indent="1"/>
    </xf>
    <xf numFmtId="0" fontId="208" fillId="105" borderId="73" applyNumberFormat="0" applyProtection="0">
      <alignment horizontal="left" vertical="top" indent="1"/>
    </xf>
    <xf numFmtId="0" fontId="12" fillId="105" borderId="73" applyNumberFormat="0" applyProtection="0">
      <alignment horizontal="left" vertical="top" indent="1"/>
    </xf>
    <xf numFmtId="0" fontId="12" fillId="105" borderId="73" applyNumberFormat="0" applyProtection="0">
      <alignment horizontal="left" vertical="top" indent="1"/>
    </xf>
    <xf numFmtId="0" fontId="12" fillId="93" borderId="73" applyNumberFormat="0" applyProtection="0">
      <alignment horizontal="left" vertical="center" indent="1"/>
    </xf>
    <xf numFmtId="0" fontId="12" fillId="93" borderId="73" applyNumberFormat="0" applyProtection="0">
      <alignment horizontal="left" vertical="center" indent="1"/>
    </xf>
    <xf numFmtId="0" fontId="12" fillId="93" borderId="73" applyNumberFormat="0" applyProtection="0">
      <alignment horizontal="left" vertical="center" indent="1"/>
    </xf>
    <xf numFmtId="0" fontId="12" fillId="93" borderId="73" applyNumberFormat="0" applyProtection="0">
      <alignment horizontal="left" vertical="center" indent="1"/>
    </xf>
    <xf numFmtId="0" fontId="12" fillId="93" borderId="73" applyNumberFormat="0" applyProtection="0">
      <alignment horizontal="left" vertical="top" indent="1"/>
    </xf>
    <xf numFmtId="0" fontId="208" fillId="93" borderId="73" applyNumberFormat="0" applyProtection="0">
      <alignment horizontal="left" vertical="top" indent="1"/>
    </xf>
    <xf numFmtId="0" fontId="12" fillId="93" borderId="73" applyNumberFormat="0" applyProtection="0">
      <alignment horizontal="left" vertical="top" indent="1"/>
    </xf>
    <xf numFmtId="0" fontId="12" fillId="93" borderId="73" applyNumberFormat="0" applyProtection="0">
      <alignment horizontal="left" vertical="top" indent="1"/>
    </xf>
    <xf numFmtId="0" fontId="12" fillId="106" borderId="73" applyNumberFormat="0" applyProtection="0">
      <alignment horizontal="left" vertical="center" indent="1"/>
    </xf>
    <xf numFmtId="0" fontId="12" fillId="106" borderId="73" applyNumberFormat="0" applyProtection="0">
      <alignment horizontal="left" vertical="center" indent="1"/>
    </xf>
    <xf numFmtId="0" fontId="12" fillId="106" borderId="73" applyNumberFormat="0" applyProtection="0">
      <alignment horizontal="left" vertical="center" indent="1"/>
    </xf>
    <xf numFmtId="0" fontId="12" fillId="106" borderId="73" applyNumberFormat="0" applyProtection="0">
      <alignment horizontal="left" vertical="center" indent="1"/>
    </xf>
    <xf numFmtId="0" fontId="12" fillId="106" borderId="73" applyNumberFormat="0" applyProtection="0">
      <alignment horizontal="left" vertical="top" indent="1"/>
    </xf>
    <xf numFmtId="0" fontId="208" fillId="106" borderId="73" applyNumberFormat="0" applyProtection="0">
      <alignment horizontal="left" vertical="top" indent="1"/>
    </xf>
    <xf numFmtId="0" fontId="12" fillId="106" borderId="73" applyNumberFormat="0" applyProtection="0">
      <alignment horizontal="left" vertical="top" indent="1"/>
    </xf>
    <xf numFmtId="0" fontId="12" fillId="106" borderId="73" applyNumberFormat="0" applyProtection="0">
      <alignment horizontal="left" vertical="top" indent="1"/>
    </xf>
    <xf numFmtId="0" fontId="12" fillId="104" borderId="73" applyNumberFormat="0" applyProtection="0">
      <alignment horizontal="left" vertical="center" indent="1"/>
    </xf>
    <xf numFmtId="0" fontId="12" fillId="104" borderId="73" applyNumberFormat="0" applyProtection="0">
      <alignment horizontal="left" vertical="center" indent="1"/>
    </xf>
    <xf numFmtId="0" fontId="12" fillId="104" borderId="73" applyNumberFormat="0" applyProtection="0">
      <alignment horizontal="left" vertical="center" indent="1"/>
    </xf>
    <xf numFmtId="0" fontId="12" fillId="104" borderId="73" applyNumberFormat="0" applyProtection="0">
      <alignment horizontal="left" vertical="center" indent="1"/>
    </xf>
    <xf numFmtId="0" fontId="12" fillId="104" borderId="73" applyNumberFormat="0" applyProtection="0">
      <alignment horizontal="left" vertical="top" indent="1"/>
    </xf>
    <xf numFmtId="0" fontId="208" fillId="104" borderId="73" applyNumberFormat="0" applyProtection="0">
      <alignment horizontal="left" vertical="top" indent="1"/>
    </xf>
    <xf numFmtId="0" fontId="12" fillId="104" borderId="73" applyNumberFormat="0" applyProtection="0">
      <alignment horizontal="left" vertical="top" indent="1"/>
    </xf>
    <xf numFmtId="0" fontId="12" fillId="104" borderId="73" applyNumberFormat="0" applyProtection="0">
      <alignment horizontal="left" vertical="top" indent="1"/>
    </xf>
    <xf numFmtId="4" fontId="64" fillId="108" borderId="73" applyNumberFormat="0" applyProtection="0">
      <alignment vertical="center"/>
    </xf>
    <xf numFmtId="4" fontId="53" fillId="160" borderId="73" applyNumberFormat="0" applyProtection="0">
      <alignment vertical="center"/>
    </xf>
    <xf numFmtId="4" fontId="53" fillId="160" borderId="73" applyNumberFormat="0" applyProtection="0">
      <alignment vertical="center"/>
    </xf>
    <xf numFmtId="4" fontId="64" fillId="108" borderId="73" applyNumberFormat="0" applyProtection="0">
      <alignment vertical="center"/>
    </xf>
    <xf numFmtId="4" fontId="189" fillId="108" borderId="73" applyNumberFormat="0" applyProtection="0">
      <alignment vertical="center"/>
    </xf>
    <xf numFmtId="4" fontId="232" fillId="160" borderId="73" applyNumberFormat="0" applyProtection="0">
      <alignment vertical="center"/>
    </xf>
    <xf numFmtId="4" fontId="232" fillId="160" borderId="73" applyNumberFormat="0" applyProtection="0">
      <alignment vertical="center"/>
    </xf>
    <xf numFmtId="4" fontId="189" fillId="108" borderId="73" applyNumberFormat="0" applyProtection="0">
      <alignment vertical="center"/>
    </xf>
    <xf numFmtId="4" fontId="64" fillId="108" borderId="73" applyNumberFormat="0" applyProtection="0">
      <alignment horizontal="left" vertical="center" indent="1"/>
    </xf>
    <xf numFmtId="4" fontId="56" fillId="120" borderId="95" applyNumberFormat="0" applyProtection="0">
      <alignment horizontal="left" vertical="center" indent="1"/>
    </xf>
    <xf numFmtId="4" fontId="56" fillId="120" borderId="95" applyNumberFormat="0" applyProtection="0">
      <alignment horizontal="left" vertical="center" indent="1"/>
    </xf>
    <xf numFmtId="4" fontId="64" fillId="108" borderId="73" applyNumberFormat="0" applyProtection="0">
      <alignment horizontal="left" vertical="center" indent="1"/>
    </xf>
    <xf numFmtId="0" fontId="64" fillId="108" borderId="73" applyNumberFormat="0" applyProtection="0">
      <alignment horizontal="left" vertical="top" indent="1"/>
    </xf>
    <xf numFmtId="4" fontId="64" fillId="104" borderId="73" applyNumberFormat="0" applyProtection="0">
      <alignment horizontal="right" vertical="center"/>
    </xf>
    <xf numFmtId="4" fontId="53" fillId="160" borderId="73" applyNumberFormat="0" applyProtection="0">
      <alignment horizontal="right" vertical="center"/>
    </xf>
    <xf numFmtId="4" fontId="53" fillId="160" borderId="73" applyNumberFormat="0" applyProtection="0">
      <alignment horizontal="right" vertical="center"/>
    </xf>
    <xf numFmtId="4" fontId="64" fillId="104" borderId="73" applyNumberFormat="0" applyProtection="0">
      <alignment horizontal="right" vertical="center"/>
    </xf>
    <xf numFmtId="4" fontId="64" fillId="104" borderId="73" applyNumberFormat="0" applyProtection="0">
      <alignment horizontal="right" vertical="center"/>
    </xf>
    <xf numFmtId="4" fontId="189" fillId="104" borderId="73" applyNumberFormat="0" applyProtection="0">
      <alignment horizontal="right" vertical="center"/>
    </xf>
    <xf numFmtId="4" fontId="232" fillId="160" borderId="73" applyNumberFormat="0" applyProtection="0">
      <alignment horizontal="right" vertical="center"/>
    </xf>
    <xf numFmtId="4" fontId="232" fillId="160" borderId="73" applyNumberFormat="0" applyProtection="0">
      <alignment horizontal="right" vertical="center"/>
    </xf>
    <xf numFmtId="4" fontId="189" fillId="104" borderId="73" applyNumberFormat="0" applyProtection="0">
      <alignment horizontal="right" vertical="center"/>
    </xf>
    <xf numFmtId="4" fontId="208" fillId="123" borderId="85" applyNumberFormat="0" applyProtection="0">
      <alignment horizontal="left" vertical="center" indent="1"/>
    </xf>
    <xf numFmtId="4" fontId="208" fillId="123" borderId="85" applyNumberFormat="0" applyProtection="0">
      <alignment horizontal="left" vertical="center" indent="1"/>
    </xf>
    <xf numFmtId="4" fontId="56" fillId="120" borderId="73" applyNumberFormat="0" applyProtection="0">
      <alignment horizontal="left" vertical="center" indent="1"/>
    </xf>
    <xf numFmtId="4" fontId="208" fillId="123" borderId="85" applyNumberFormat="0" applyProtection="0">
      <alignment horizontal="left" vertical="center" indent="1"/>
    </xf>
    <xf numFmtId="4" fontId="208" fillId="123" borderId="85" applyNumberFormat="0" applyProtection="0">
      <alignment horizontal="left" vertical="center" indent="1"/>
    </xf>
    <xf numFmtId="4" fontId="64" fillId="93" borderId="73" applyNumberFormat="0" applyProtection="0">
      <alignment horizontal="left" vertical="center" indent="1"/>
    </xf>
    <xf numFmtId="4" fontId="56" fillId="120" borderId="73" applyNumberFormat="0" applyProtection="0">
      <alignment horizontal="left" vertical="center" indent="1"/>
    </xf>
    <xf numFmtId="0" fontId="64" fillId="93" borderId="73" applyNumberFormat="0" applyProtection="0">
      <alignment horizontal="left" vertical="top" indent="1"/>
    </xf>
    <xf numFmtId="4" fontId="190" fillId="121" borderId="95" applyNumberFormat="0" applyProtection="0">
      <alignment horizontal="left" vertical="center" indent="1"/>
    </xf>
    <xf numFmtId="4" fontId="190" fillId="121" borderId="95" applyNumberFormat="0" applyProtection="0">
      <alignment horizontal="left" vertical="center" indent="1"/>
    </xf>
    <xf numFmtId="4" fontId="191" fillId="104" borderId="73" applyNumberFormat="0" applyProtection="0">
      <alignment horizontal="right" vertical="center"/>
    </xf>
    <xf numFmtId="4" fontId="233" fillId="160" borderId="73" applyNumberFormat="0" applyProtection="0">
      <alignment horizontal="right" vertical="center"/>
    </xf>
    <xf numFmtId="4" fontId="233" fillId="160" borderId="73" applyNumberFormat="0" applyProtection="0">
      <alignment horizontal="right" vertical="center"/>
    </xf>
    <xf numFmtId="4" fontId="191" fillId="104" borderId="73" applyNumberFormat="0" applyProtection="0">
      <alignment horizontal="right" vertical="center"/>
    </xf>
    <xf numFmtId="0" fontId="187" fillId="0" borderId="97" applyNumberFormat="0" applyFill="0" applyAlignment="0" applyProtection="0"/>
    <xf numFmtId="0" fontId="187" fillId="0" borderId="97" applyNumberFormat="0" applyFill="0" applyAlignment="0" applyProtection="0"/>
    <xf numFmtId="4" fontId="208" fillId="92" borderId="85" applyNumberFormat="0" applyProtection="0">
      <alignment vertical="center"/>
    </xf>
    <xf numFmtId="4" fontId="208" fillId="39" borderId="85" applyNumberFormat="0" applyProtection="0">
      <alignment horizontal="left" vertical="center" indent="1"/>
    </xf>
    <xf numFmtId="4" fontId="208" fillId="123" borderId="85" applyNumberFormat="0" applyProtection="0">
      <alignment horizontal="left" vertical="center" indent="1"/>
    </xf>
    <xf numFmtId="4" fontId="208" fillId="94" borderId="85" applyNumberFormat="0" applyProtection="0">
      <alignment horizontal="right" vertical="center"/>
    </xf>
    <xf numFmtId="4" fontId="208" fillId="138" borderId="85" applyNumberFormat="0" applyProtection="0">
      <alignment horizontal="right" vertical="center"/>
    </xf>
    <xf numFmtId="4" fontId="208" fillId="96" borderId="89" applyNumberFormat="0" applyProtection="0">
      <alignment horizontal="right" vertical="center"/>
    </xf>
    <xf numFmtId="4" fontId="208" fillId="97" borderId="85" applyNumberFormat="0" applyProtection="0">
      <alignment horizontal="right" vertical="center"/>
    </xf>
    <xf numFmtId="4" fontId="208" fillId="98" borderId="85" applyNumberFormat="0" applyProtection="0">
      <alignment horizontal="right" vertical="center"/>
    </xf>
    <xf numFmtId="4" fontId="208" fillId="99" borderId="85" applyNumberFormat="0" applyProtection="0">
      <alignment horizontal="right" vertical="center"/>
    </xf>
    <xf numFmtId="4" fontId="208" fillId="100" borderId="85" applyNumberFormat="0" applyProtection="0">
      <alignment horizontal="right" vertical="center"/>
    </xf>
    <xf numFmtId="4" fontId="208" fillId="101" borderId="85" applyNumberFormat="0" applyProtection="0">
      <alignment horizontal="right" vertical="center"/>
    </xf>
    <xf numFmtId="4" fontId="208" fillId="102" borderId="85" applyNumberFormat="0" applyProtection="0">
      <alignment horizontal="right" vertical="center"/>
    </xf>
    <xf numFmtId="4" fontId="208" fillId="103" borderId="89" applyNumberFormat="0" applyProtection="0">
      <alignment horizontal="left" vertical="center" indent="1"/>
    </xf>
    <xf numFmtId="4" fontId="208" fillId="93" borderId="85" applyNumberFormat="0" applyProtection="0">
      <alignment horizontal="right" vertical="center"/>
    </xf>
    <xf numFmtId="4" fontId="208" fillId="104" borderId="89" applyNumberFormat="0" applyProtection="0">
      <alignment horizontal="left" vertical="center" indent="1"/>
    </xf>
    <xf numFmtId="4" fontId="208" fillId="93" borderId="89" applyNumberFormat="0" applyProtection="0">
      <alignment horizontal="left" vertical="center" indent="1"/>
    </xf>
    <xf numFmtId="0" fontId="208" fillId="111" borderId="85" applyNumberFormat="0" applyProtection="0">
      <alignment horizontal="left" vertical="center" indent="1"/>
    </xf>
    <xf numFmtId="0" fontId="208" fillId="139" borderId="85" applyNumberFormat="0" applyProtection="0">
      <alignment horizontal="left" vertical="center" indent="1"/>
    </xf>
    <xf numFmtId="0" fontId="208" fillId="106" borderId="85" applyNumberFormat="0" applyProtection="0">
      <alignment horizontal="left" vertical="center" indent="1"/>
    </xf>
    <xf numFmtId="0" fontId="208" fillId="104" borderId="85" applyNumberFormat="0" applyProtection="0">
      <alignment horizontal="left" vertical="center" indent="1"/>
    </xf>
    <xf numFmtId="4" fontId="208" fillId="0" borderId="85" applyNumberFormat="0" applyProtection="0">
      <alignment horizontal="right" vertical="center"/>
    </xf>
    <xf numFmtId="4" fontId="64" fillId="93" borderId="73" applyNumberFormat="0" applyProtection="0">
      <alignment horizontal="left" vertical="center" indent="1"/>
    </xf>
    <xf numFmtId="0" fontId="50" fillId="92" borderId="73" applyNumberFormat="0" applyProtection="0">
      <alignment horizontal="left" vertical="top" indent="1"/>
    </xf>
    <xf numFmtId="4" fontId="208" fillId="123" borderId="85" applyNumberFormat="0" applyProtection="0">
      <alignment horizontal="left" vertical="center" indent="1"/>
    </xf>
    <xf numFmtId="4" fontId="191" fillId="104" borderId="73" applyNumberFormat="0" applyProtection="0">
      <alignment horizontal="right" vertical="center"/>
    </xf>
    <xf numFmtId="4" fontId="12" fillId="105" borderId="89" applyNumberFormat="0" applyProtection="0">
      <alignment horizontal="left" vertical="center" indent="1"/>
    </xf>
    <xf numFmtId="4" fontId="12" fillId="105" borderId="89" applyNumberFormat="0" applyProtection="0">
      <alignment horizontal="left" vertical="center" indent="1"/>
    </xf>
    <xf numFmtId="0" fontId="12" fillId="106" borderId="73" applyNumberFormat="0" applyProtection="0">
      <alignment horizontal="left" vertical="center" indent="1"/>
    </xf>
    <xf numFmtId="4" fontId="190" fillId="121" borderId="95" applyNumberFormat="0" applyProtection="0">
      <alignment horizontal="left" vertical="center" indent="1"/>
    </xf>
    <xf numFmtId="4" fontId="64" fillId="93" borderId="73" applyNumberFormat="0" applyProtection="0">
      <alignment horizontal="left" vertical="center" indent="1"/>
    </xf>
    <xf numFmtId="4" fontId="233" fillId="160" borderId="73" applyNumberFormat="0" applyProtection="0">
      <alignment horizontal="right" vertical="center"/>
    </xf>
    <xf numFmtId="0" fontId="187" fillId="0" borderId="97" applyNumberFormat="0" applyFill="0" applyAlignment="0" applyProtection="0"/>
    <xf numFmtId="4" fontId="53" fillId="122" borderId="73" applyNumberFormat="0" applyProtection="0">
      <alignment horizontal="right" vertical="center"/>
    </xf>
    <xf numFmtId="4" fontId="208" fillId="102" borderId="85" applyNumberFormat="0" applyProtection="0">
      <alignment horizontal="right" vertical="center"/>
    </xf>
    <xf numFmtId="4" fontId="208" fillId="104" borderId="89" applyNumberFormat="0" applyProtection="0">
      <alignment horizontal="left" vertical="center" indent="1"/>
    </xf>
    <xf numFmtId="4" fontId="64" fillId="102" borderId="73" applyNumberFormat="0" applyProtection="0">
      <alignment horizontal="right" vertical="center"/>
    </xf>
    <xf numFmtId="4" fontId="210" fillId="108" borderId="73" applyNumberFormat="0" applyProtection="0">
      <alignment vertical="center"/>
    </xf>
    <xf numFmtId="4" fontId="208" fillId="96" borderId="89" applyNumberFormat="0" applyProtection="0">
      <alignment horizontal="right" vertical="center"/>
    </xf>
    <xf numFmtId="4" fontId="233" fillId="160" borderId="73" applyNumberFormat="0" applyProtection="0">
      <alignment horizontal="right" vertical="center"/>
    </xf>
    <xf numFmtId="4" fontId="189" fillId="104" borderId="73" applyNumberFormat="0" applyProtection="0">
      <alignment horizontal="right" vertical="center"/>
    </xf>
    <xf numFmtId="4" fontId="232" fillId="160" borderId="73" applyNumberFormat="0" applyProtection="0">
      <alignment vertical="center"/>
    </xf>
    <xf numFmtId="4" fontId="56" fillId="39" borderId="73" applyNumberFormat="0" applyProtection="0">
      <alignment vertical="center"/>
    </xf>
    <xf numFmtId="4" fontId="64" fillId="108" borderId="73" applyNumberFormat="0" applyProtection="0">
      <alignment vertical="center"/>
    </xf>
    <xf numFmtId="4" fontId="208" fillId="123" borderId="85" applyNumberFormat="0" applyProtection="0">
      <alignment horizontal="left" vertical="center" indent="1"/>
    </xf>
    <xf numFmtId="4" fontId="56" fillId="120" borderId="73" applyNumberFormat="0" applyProtection="0">
      <alignment horizontal="left" vertical="center" indent="1"/>
    </xf>
    <xf numFmtId="0" fontId="12" fillId="87" borderId="82" applyNumberFormat="0" applyFont="0" applyAlignment="0" applyProtection="0"/>
    <xf numFmtId="0" fontId="12" fillId="106" borderId="73" applyNumberFormat="0" applyProtection="0">
      <alignment horizontal="left" vertical="top" indent="1"/>
    </xf>
    <xf numFmtId="0" fontId="203" fillId="88" borderId="76" applyNumberFormat="0" applyAlignment="0" applyProtection="0"/>
    <xf numFmtId="4" fontId="208" fillId="103" borderId="89" applyNumberFormat="0" applyProtection="0">
      <alignment horizontal="left" vertical="center" indent="1"/>
    </xf>
    <xf numFmtId="4" fontId="64" fillId="98" borderId="73" applyNumberFormat="0" applyProtection="0">
      <alignment horizontal="right" vertical="center"/>
    </xf>
    <xf numFmtId="0" fontId="12" fillId="104" borderId="73" applyNumberFormat="0" applyProtection="0">
      <alignment horizontal="left" vertical="center" indent="1"/>
    </xf>
    <xf numFmtId="4" fontId="53" fillId="157" borderId="73" applyNumberFormat="0" applyProtection="0">
      <alignment horizontal="right" vertical="center"/>
    </xf>
    <xf numFmtId="4" fontId="217" fillId="23" borderId="98" applyNumberFormat="0" applyProtection="0">
      <alignment vertical="center"/>
    </xf>
    <xf numFmtId="4" fontId="64" fillId="102" borderId="73" applyNumberFormat="0" applyProtection="0">
      <alignment horizontal="right" vertical="center"/>
    </xf>
    <xf numFmtId="4" fontId="50" fillId="92" borderId="73" applyNumberFormat="0" applyProtection="0">
      <alignment horizontal="left" vertical="center" indent="1"/>
    </xf>
    <xf numFmtId="4" fontId="191" fillId="104" borderId="73" applyNumberFormat="0" applyProtection="0">
      <alignment horizontal="right" vertical="center"/>
    </xf>
    <xf numFmtId="0" fontId="12" fillId="93" borderId="73" applyNumberFormat="0" applyProtection="0">
      <alignment horizontal="left" vertical="top" indent="1"/>
    </xf>
    <xf numFmtId="4" fontId="64" fillId="93" borderId="73" applyNumberFormat="0" applyProtection="0">
      <alignment horizontal="left" vertical="center" indent="1"/>
    </xf>
    <xf numFmtId="4" fontId="189" fillId="104" borderId="73" applyNumberFormat="0" applyProtection="0">
      <alignment horizontal="right" vertical="center"/>
    </xf>
    <xf numFmtId="0" fontId="12" fillId="104" borderId="73" applyNumberFormat="0" applyProtection="0">
      <alignment horizontal="left" vertical="top" indent="1"/>
    </xf>
    <xf numFmtId="0" fontId="12" fillId="106" borderId="73" applyNumberFormat="0" applyProtection="0">
      <alignment horizontal="left" vertical="top" indent="1"/>
    </xf>
    <xf numFmtId="0" fontId="12" fillId="93" borderId="73" applyNumberFormat="0" applyProtection="0">
      <alignment horizontal="left" vertical="top" indent="1"/>
    </xf>
    <xf numFmtId="0" fontId="12" fillId="93" borderId="73" applyNumberFormat="0" applyProtection="0">
      <alignment horizontal="left" vertical="center" indent="1"/>
    </xf>
    <xf numFmtId="4" fontId="53" fillId="156" borderId="73" applyNumberFormat="0" applyProtection="0">
      <alignment horizontal="right" vertical="center"/>
    </xf>
    <xf numFmtId="4" fontId="64" fillId="96" borderId="73" applyNumberFormat="0" applyProtection="0">
      <alignment horizontal="right" vertical="center"/>
    </xf>
    <xf numFmtId="4" fontId="64" fillId="95" borderId="73" applyNumberFormat="0" applyProtection="0">
      <alignment horizontal="right" vertical="center"/>
    </xf>
    <xf numFmtId="4" fontId="64" fillId="94" borderId="73" applyNumberFormat="0" applyProtection="0">
      <alignment horizontal="right" vertical="center"/>
    </xf>
    <xf numFmtId="4" fontId="53" fillId="34" borderId="73" applyNumberFormat="0" applyProtection="0">
      <alignment horizontal="right" vertical="center"/>
    </xf>
    <xf numFmtId="0" fontId="50" fillId="92" borderId="73" applyNumberFormat="0" applyProtection="0">
      <alignment horizontal="left" vertical="top" indent="1"/>
    </xf>
    <xf numFmtId="4" fontId="50" fillId="92" borderId="73" applyNumberFormat="0" applyProtection="0">
      <alignment horizontal="left" vertical="center" indent="1"/>
    </xf>
    <xf numFmtId="4" fontId="188" fillId="92" borderId="73" applyNumberFormat="0" applyProtection="0">
      <alignment vertical="center"/>
    </xf>
    <xf numFmtId="4" fontId="50" fillId="92" borderId="73" applyNumberFormat="0" applyProtection="0">
      <alignment vertical="center"/>
    </xf>
    <xf numFmtId="4" fontId="64" fillId="100" borderId="73" applyNumberFormat="0" applyProtection="0">
      <alignment horizontal="right" vertical="center"/>
    </xf>
    <xf numFmtId="4" fontId="208" fillId="100" borderId="85" applyNumberFormat="0" applyProtection="0">
      <alignment horizontal="right" vertical="center"/>
    </xf>
    <xf numFmtId="0" fontId="12" fillId="87" borderId="82" applyNumberFormat="0" applyFont="0" applyAlignment="0" applyProtection="0"/>
    <xf numFmtId="0" fontId="208" fillId="93" borderId="73" applyNumberFormat="0" applyProtection="0">
      <alignment horizontal="left" vertical="top" indent="1"/>
    </xf>
    <xf numFmtId="4" fontId="208" fillId="97" borderId="85" applyNumberFormat="0" applyProtection="0">
      <alignment horizontal="right" vertical="center"/>
    </xf>
    <xf numFmtId="0" fontId="12" fillId="93" borderId="73" applyNumberFormat="0" applyProtection="0">
      <alignment horizontal="left" vertical="top" indent="1"/>
    </xf>
    <xf numFmtId="4" fontId="232" fillId="160" borderId="73" applyNumberFormat="0" applyProtection="0">
      <alignment vertical="center"/>
    </xf>
    <xf numFmtId="0" fontId="12" fillId="106" borderId="73" applyNumberFormat="0" applyProtection="0">
      <alignment horizontal="left" vertical="center" indent="1"/>
    </xf>
    <xf numFmtId="4" fontId="64" fillId="102" borderId="73" applyNumberFormat="0" applyProtection="0">
      <alignment horizontal="right" vertical="center"/>
    </xf>
    <xf numFmtId="4" fontId="208" fillId="99" borderId="85" applyNumberFormat="0" applyProtection="0">
      <alignment horizontal="right" vertical="center"/>
    </xf>
    <xf numFmtId="4" fontId="64" fillId="97" borderId="73" applyNumberFormat="0" applyProtection="0">
      <alignment horizontal="right" vertical="center"/>
    </xf>
    <xf numFmtId="0" fontId="64" fillId="108" borderId="73" applyNumberFormat="0" applyProtection="0">
      <alignment horizontal="left" vertical="top" indent="1"/>
    </xf>
    <xf numFmtId="4" fontId="190" fillId="121" borderId="95" applyNumberFormat="0" applyProtection="0">
      <alignment horizontal="left" vertical="center" indent="1"/>
    </xf>
    <xf numFmtId="4" fontId="208" fillId="123" borderId="85" applyNumberFormat="0" applyProtection="0">
      <alignment horizontal="left" vertical="center" indent="1"/>
    </xf>
    <xf numFmtId="0" fontId="12" fillId="107" borderId="98" applyNumberFormat="0">
      <protection locked="0"/>
    </xf>
    <xf numFmtId="0" fontId="12" fillId="104" borderId="73" applyNumberFormat="0" applyProtection="0">
      <alignment horizontal="left" vertical="center" indent="1"/>
    </xf>
    <xf numFmtId="0" fontId="12" fillId="106" borderId="73" applyNumberFormat="0" applyProtection="0">
      <alignment horizontal="left" vertical="center" indent="1"/>
    </xf>
    <xf numFmtId="0" fontId="12" fillId="93" borderId="73" applyNumberFormat="0" applyProtection="0">
      <alignment horizontal="left" vertical="top" indent="1"/>
    </xf>
    <xf numFmtId="4" fontId="64" fillId="108" borderId="73" applyNumberFormat="0" applyProtection="0">
      <alignment vertical="center"/>
    </xf>
    <xf numFmtId="0" fontId="210" fillId="93" borderId="73" applyNumberFormat="0" applyProtection="0">
      <alignment horizontal="left" vertical="top" indent="1"/>
    </xf>
    <xf numFmtId="4" fontId="208" fillId="94" borderId="85" applyNumberFormat="0" applyProtection="0">
      <alignment horizontal="right" vertical="center"/>
    </xf>
    <xf numFmtId="4" fontId="64" fillId="99" borderId="73" applyNumberFormat="0" applyProtection="0">
      <alignment horizontal="right" vertical="center"/>
    </xf>
    <xf numFmtId="4" fontId="188" fillId="92" borderId="73" applyNumberFormat="0" applyProtection="0">
      <alignment vertical="center"/>
    </xf>
    <xf numFmtId="4" fontId="12" fillId="105" borderId="89" applyNumberFormat="0" applyProtection="0">
      <alignment horizontal="left" vertical="center" indent="1"/>
    </xf>
    <xf numFmtId="0" fontId="64" fillId="108" borderId="73" applyNumberFormat="0" applyProtection="0">
      <alignment horizontal="left" vertical="top" indent="1"/>
    </xf>
    <xf numFmtId="0" fontId="12" fillId="104" borderId="73" applyNumberFormat="0" applyProtection="0">
      <alignment horizontal="left" vertical="center" indent="1"/>
    </xf>
    <xf numFmtId="0" fontId="210" fillId="108" borderId="73" applyNumberFormat="0" applyProtection="0">
      <alignment horizontal="left" vertical="top" indent="1"/>
    </xf>
    <xf numFmtId="4" fontId="208" fillId="103" borderId="89" applyNumberFormat="0" applyProtection="0">
      <alignment horizontal="left" vertical="center" indent="1"/>
    </xf>
    <xf numFmtId="0" fontId="12" fillId="104" borderId="73" applyNumberFormat="0" applyProtection="0">
      <alignment horizontal="left" vertical="top" indent="1"/>
    </xf>
    <xf numFmtId="4" fontId="64" fillId="100" borderId="73" applyNumberFormat="0" applyProtection="0">
      <alignment horizontal="right" vertical="center"/>
    </xf>
    <xf numFmtId="0" fontId="208" fillId="104" borderId="73" applyNumberFormat="0" applyProtection="0">
      <alignment horizontal="left" vertical="top" indent="1"/>
    </xf>
    <xf numFmtId="4" fontId="208" fillId="94" borderId="85" applyNumberFormat="0" applyProtection="0">
      <alignment horizontal="right" vertical="center"/>
    </xf>
    <xf numFmtId="0" fontId="12" fillId="106" borderId="73" applyNumberFormat="0" applyProtection="0">
      <alignment horizontal="left" vertical="center" indent="1"/>
    </xf>
    <xf numFmtId="4" fontId="53" fillId="155" borderId="73" applyNumberFormat="0" applyProtection="0">
      <alignment horizontal="right" vertical="center"/>
    </xf>
    <xf numFmtId="4" fontId="50" fillId="92" borderId="73" applyNumberFormat="0" applyProtection="0">
      <alignment horizontal="left" vertical="center" indent="1"/>
    </xf>
    <xf numFmtId="4" fontId="191" fillId="104" borderId="73" applyNumberFormat="0" applyProtection="0">
      <alignment horizontal="right" vertical="center"/>
    </xf>
    <xf numFmtId="0" fontId="12" fillId="93" borderId="73" applyNumberFormat="0" applyProtection="0">
      <alignment horizontal="left" vertical="top" indent="1"/>
    </xf>
    <xf numFmtId="4" fontId="53" fillId="34" borderId="73" applyNumberFormat="0" applyProtection="0">
      <alignment horizontal="right" vertical="center"/>
    </xf>
    <xf numFmtId="4" fontId="12" fillId="105" borderId="89" applyNumberFormat="0" applyProtection="0">
      <alignment horizontal="left" vertical="center" indent="1"/>
    </xf>
    <xf numFmtId="4" fontId="208" fillId="123" borderId="85" applyNumberFormat="0" applyProtection="0">
      <alignment horizontal="left" vertical="center" indent="1"/>
    </xf>
    <xf numFmtId="0" fontId="12" fillId="105" borderId="73" applyNumberFormat="0" applyProtection="0">
      <alignment horizontal="left" vertical="center" indent="1"/>
    </xf>
    <xf numFmtId="4" fontId="64" fillId="95" borderId="73" applyNumberFormat="0" applyProtection="0">
      <alignment horizontal="right" vertical="center"/>
    </xf>
    <xf numFmtId="4" fontId="53" fillId="160" borderId="73" applyNumberFormat="0" applyProtection="0">
      <alignment horizontal="right" vertical="center"/>
    </xf>
    <xf numFmtId="4" fontId="53" fillId="120" borderId="73" applyNumberFormat="0" applyProtection="0">
      <alignment horizontal="right" vertical="center"/>
    </xf>
    <xf numFmtId="4" fontId="64" fillId="94" borderId="73" applyNumberFormat="0" applyProtection="0">
      <alignment horizontal="right" vertical="center"/>
    </xf>
    <xf numFmtId="0" fontId="208" fillId="111" borderId="85" applyNumberFormat="0" applyProtection="0">
      <alignment horizontal="left" vertical="center" indent="1"/>
    </xf>
    <xf numFmtId="4" fontId="232" fillId="160" borderId="73" applyNumberFormat="0" applyProtection="0">
      <alignment vertical="center"/>
    </xf>
    <xf numFmtId="4" fontId="64" fillId="101" borderId="73" applyNumberFormat="0" applyProtection="0">
      <alignment horizontal="right" vertical="center"/>
    </xf>
    <xf numFmtId="4" fontId="231" fillId="39" borderId="73" applyNumberFormat="0" applyProtection="0">
      <alignment vertical="center"/>
    </xf>
    <xf numFmtId="4" fontId="53" fillId="157" borderId="73" applyNumberFormat="0" applyProtection="0">
      <alignment horizontal="right" vertical="center"/>
    </xf>
    <xf numFmtId="0" fontId="12" fillId="104" borderId="73" applyNumberFormat="0" applyProtection="0">
      <alignment horizontal="left" vertical="center" indent="1"/>
    </xf>
    <xf numFmtId="0" fontId="12" fillId="93" borderId="73" applyNumberFormat="0" applyProtection="0">
      <alignment horizontal="left" vertical="center" indent="1"/>
    </xf>
    <xf numFmtId="4" fontId="208" fillId="102" borderId="85" applyNumberFormat="0" applyProtection="0">
      <alignment horizontal="right" vertical="center"/>
    </xf>
    <xf numFmtId="0" fontId="206" fillId="118" borderId="83" applyNumberFormat="0" applyAlignment="0" applyProtection="0"/>
    <xf numFmtId="0" fontId="203" fillId="88" borderId="76" applyNumberFormat="0" applyAlignment="0" applyProtection="0"/>
    <xf numFmtId="0" fontId="12" fillId="106" borderId="73" applyNumberFormat="0" applyProtection="0">
      <alignment horizontal="left" vertical="center" indent="1"/>
    </xf>
    <xf numFmtId="0" fontId="64" fillId="108" borderId="73" applyNumberFormat="0" applyProtection="0">
      <alignment horizontal="left" vertical="top" indent="1"/>
    </xf>
    <xf numFmtId="4" fontId="208" fillId="101" borderId="85" applyNumberFormat="0" applyProtection="0">
      <alignment horizontal="right" vertical="center"/>
    </xf>
    <xf numFmtId="4" fontId="217" fillId="39" borderId="85" applyNumberFormat="0" applyProtection="0">
      <alignment vertical="center"/>
    </xf>
    <xf numFmtId="4" fontId="53" fillId="160" borderId="73" applyNumberFormat="0" applyProtection="0">
      <alignment vertical="center"/>
    </xf>
    <xf numFmtId="0" fontId="208" fillId="87" borderId="85" applyNumberFormat="0" applyFont="0" applyAlignment="0" applyProtection="0"/>
    <xf numFmtId="4" fontId="208" fillId="96" borderId="89" applyNumberFormat="0" applyProtection="0">
      <alignment horizontal="right" vertical="center"/>
    </xf>
    <xf numFmtId="0" fontId="196" fillId="118" borderId="76" applyNumberFormat="0" applyAlignment="0" applyProtection="0"/>
    <xf numFmtId="4" fontId="208" fillId="98" borderId="85" applyNumberFormat="0" applyProtection="0">
      <alignment horizontal="right" vertical="center"/>
    </xf>
    <xf numFmtId="4" fontId="208" fillId="103" borderId="89" applyNumberFormat="0" applyProtection="0">
      <alignment horizontal="left" vertical="center" indent="1"/>
    </xf>
    <xf numFmtId="4" fontId="64" fillId="95" borderId="73" applyNumberFormat="0" applyProtection="0">
      <alignment horizontal="right" vertical="center"/>
    </xf>
    <xf numFmtId="0" fontId="12" fillId="104" borderId="73" applyNumberFormat="0" applyProtection="0">
      <alignment horizontal="left" vertical="center" indent="1"/>
    </xf>
    <xf numFmtId="4" fontId="64" fillId="101" borderId="73" applyNumberFormat="0" applyProtection="0">
      <alignment horizontal="right" vertical="center"/>
    </xf>
    <xf numFmtId="4" fontId="208" fillId="0" borderId="85" applyNumberFormat="0" applyProtection="0">
      <alignment horizontal="right" vertical="center"/>
    </xf>
    <xf numFmtId="4" fontId="64" fillId="102" borderId="73" applyNumberFormat="0" applyProtection="0">
      <alignment horizontal="right" vertical="center"/>
    </xf>
    <xf numFmtId="0" fontId="12" fillId="104" borderId="73" applyNumberFormat="0" applyProtection="0">
      <alignment horizontal="left" vertical="top" indent="1"/>
    </xf>
    <xf numFmtId="4" fontId="208" fillId="103" borderId="89" applyNumberFormat="0" applyProtection="0">
      <alignment horizontal="left" vertical="center" indent="1"/>
    </xf>
    <xf numFmtId="0" fontId="12" fillId="87" borderId="82" applyNumberFormat="0" applyFont="0" applyAlignment="0" applyProtection="0"/>
    <xf numFmtId="4" fontId="208" fillId="39" borderId="85" applyNumberFormat="0" applyProtection="0">
      <alignment horizontal="left" vertical="center" indent="1"/>
    </xf>
    <xf numFmtId="4" fontId="233" fillId="160" borderId="73" applyNumberFormat="0" applyProtection="0">
      <alignment horizontal="right" vertical="center"/>
    </xf>
    <xf numFmtId="4" fontId="64" fillId="96" borderId="73" applyNumberFormat="0" applyProtection="0">
      <alignment horizontal="right" vertical="center"/>
    </xf>
    <xf numFmtId="0" fontId="222" fillId="111" borderId="76" applyNumberFormat="0" applyAlignment="0" applyProtection="0"/>
    <xf numFmtId="0" fontId="12" fillId="93" borderId="73" applyNumberFormat="0" applyProtection="0">
      <alignment horizontal="left" vertical="center" indent="1"/>
    </xf>
    <xf numFmtId="4" fontId="53" fillId="122" borderId="73" applyNumberFormat="0" applyProtection="0">
      <alignment horizontal="right" vertical="center"/>
    </xf>
    <xf numFmtId="0" fontId="12" fillId="105" borderId="73" applyNumberFormat="0" applyProtection="0">
      <alignment horizontal="left" vertical="center" indent="1"/>
    </xf>
    <xf numFmtId="4" fontId="208" fillId="138" borderId="85" applyNumberFormat="0" applyProtection="0">
      <alignment horizontal="right" vertical="center"/>
    </xf>
    <xf numFmtId="0" fontId="208" fillId="106" borderId="73" applyNumberFormat="0" applyProtection="0">
      <alignment horizontal="left" vertical="top" indent="1"/>
    </xf>
    <xf numFmtId="4" fontId="64" fillId="108" borderId="73" applyNumberFormat="0" applyProtection="0">
      <alignment horizontal="left" vertical="center" indent="1"/>
    </xf>
    <xf numFmtId="4" fontId="210" fillId="111" borderId="73" applyNumberFormat="0" applyProtection="0">
      <alignment horizontal="left" vertical="center" indent="1"/>
    </xf>
    <xf numFmtId="4" fontId="208" fillId="101" borderId="85" applyNumberFormat="0" applyProtection="0">
      <alignment horizontal="right" vertical="center"/>
    </xf>
    <xf numFmtId="4" fontId="189" fillId="108" borderId="73" applyNumberFormat="0" applyProtection="0">
      <alignment vertical="center"/>
    </xf>
    <xf numFmtId="4" fontId="189" fillId="108" borderId="73" applyNumberFormat="0" applyProtection="0">
      <alignment vertical="center"/>
    </xf>
    <xf numFmtId="0" fontId="208" fillId="105" borderId="73" applyNumberFormat="0" applyProtection="0">
      <alignment horizontal="left" vertical="top" indent="1"/>
    </xf>
    <xf numFmtId="0" fontId="12" fillId="93" borderId="73" applyNumberFormat="0" applyProtection="0">
      <alignment horizontal="left" vertical="center" indent="1"/>
    </xf>
    <xf numFmtId="0" fontId="12" fillId="106" borderId="73" applyNumberFormat="0" applyProtection="0">
      <alignment horizontal="left" vertical="center" indent="1"/>
    </xf>
    <xf numFmtId="4" fontId="208" fillId="101" borderId="85" applyNumberFormat="0" applyProtection="0">
      <alignment horizontal="right" vertical="center"/>
    </xf>
    <xf numFmtId="4" fontId="64" fillId="104" borderId="73" applyNumberFormat="0" applyProtection="0">
      <alignment horizontal="right" vertical="center"/>
    </xf>
    <xf numFmtId="4" fontId="53" fillId="160" borderId="73" applyNumberFormat="0" applyProtection="0">
      <alignment horizontal="right" vertical="center"/>
    </xf>
    <xf numFmtId="0" fontId="12" fillId="93" borderId="73" applyNumberFormat="0" applyProtection="0">
      <alignment horizontal="left" vertical="top" indent="1"/>
    </xf>
    <xf numFmtId="0" fontId="64" fillId="108" borderId="73" applyNumberFormat="0" applyProtection="0">
      <alignment horizontal="left" vertical="top" indent="1"/>
    </xf>
    <xf numFmtId="4" fontId="213" fillId="107" borderId="85" applyNumberFormat="0" applyProtection="0">
      <alignment horizontal="right" vertical="center"/>
    </xf>
    <xf numFmtId="4" fontId="50" fillId="92" borderId="73" applyNumberFormat="0" applyProtection="0">
      <alignment vertical="center"/>
    </xf>
    <xf numFmtId="4" fontId="210" fillId="108" borderId="73" applyNumberFormat="0" applyProtection="0">
      <alignment vertical="center"/>
    </xf>
    <xf numFmtId="4" fontId="208" fillId="102" borderId="85" applyNumberFormat="0" applyProtection="0">
      <alignment horizontal="right" vertical="center"/>
    </xf>
    <xf numFmtId="0" fontId="12" fillId="104" borderId="73" applyNumberFormat="0" applyProtection="0">
      <alignment horizontal="left" vertical="center" indent="1"/>
    </xf>
    <xf numFmtId="0" fontId="208" fillId="93" borderId="73" applyNumberFormat="0" applyProtection="0">
      <alignment horizontal="left" vertical="top" indent="1"/>
    </xf>
    <xf numFmtId="4" fontId="208" fillId="123" borderId="85" applyNumberFormat="0" applyProtection="0">
      <alignment horizontal="left" vertical="center" indent="1"/>
    </xf>
    <xf numFmtId="0" fontId="12" fillId="106" borderId="73" applyNumberFormat="0" applyProtection="0">
      <alignment horizontal="left" vertical="center" indent="1"/>
    </xf>
    <xf numFmtId="4" fontId="188" fillId="92" borderId="73" applyNumberFormat="0" applyProtection="0">
      <alignment vertical="center"/>
    </xf>
    <xf numFmtId="4" fontId="190" fillId="121" borderId="95" applyNumberFormat="0" applyProtection="0">
      <alignment horizontal="left" vertical="center" indent="1"/>
    </xf>
    <xf numFmtId="0" fontId="12" fillId="93" borderId="73" applyNumberFormat="0" applyProtection="0">
      <alignment horizontal="left" vertical="center" indent="1"/>
    </xf>
    <xf numFmtId="4" fontId="12" fillId="105" borderId="89" applyNumberFormat="0" applyProtection="0">
      <alignment horizontal="left" vertical="center" indent="1"/>
    </xf>
    <xf numFmtId="4" fontId="208" fillId="123" borderId="85" applyNumberFormat="0" applyProtection="0">
      <alignment horizontal="left" vertical="center" indent="1"/>
    </xf>
    <xf numFmtId="0" fontId="12" fillId="105" borderId="73" applyNumberFormat="0" applyProtection="0">
      <alignment horizontal="left" vertical="center" indent="1"/>
    </xf>
    <xf numFmtId="0" fontId="228" fillId="111" borderId="76" applyNumberFormat="0" applyAlignment="0" applyProtection="0"/>
    <xf numFmtId="4" fontId="64" fillId="104" borderId="73" applyNumberFormat="0" applyProtection="0">
      <alignment horizontal="right" vertical="center"/>
    </xf>
    <xf numFmtId="4" fontId="64" fillId="93" borderId="73" applyNumberFormat="0" applyProtection="0">
      <alignment horizontal="right" vertical="center"/>
    </xf>
    <xf numFmtId="4" fontId="208" fillId="93" borderId="89" applyNumberFormat="0" applyProtection="0">
      <alignment horizontal="left" vertical="center" indent="1"/>
    </xf>
    <xf numFmtId="4" fontId="189" fillId="108" borderId="73" applyNumberFormat="0" applyProtection="0">
      <alignment vertical="center"/>
    </xf>
    <xf numFmtId="4" fontId="64" fillId="101" borderId="73" applyNumberFormat="0" applyProtection="0">
      <alignment horizontal="right" vertical="center"/>
    </xf>
    <xf numFmtId="0" fontId="208" fillId="104" borderId="85" applyNumberFormat="0" applyProtection="0">
      <alignment horizontal="left" vertical="center" indent="1"/>
    </xf>
    <xf numFmtId="4" fontId="208" fillId="123" borderId="85" applyNumberFormat="0" applyProtection="0">
      <alignment horizontal="left" vertical="center" indent="1"/>
    </xf>
    <xf numFmtId="0" fontId="208" fillId="104" borderId="85" applyNumberFormat="0" applyProtection="0">
      <alignment horizontal="left" vertical="center" indent="1"/>
    </xf>
    <xf numFmtId="4" fontId="208" fillId="123" borderId="85" applyNumberFormat="0" applyProtection="0">
      <alignment horizontal="left" vertical="center" indent="1"/>
    </xf>
    <xf numFmtId="4" fontId="50" fillId="92" borderId="73" applyNumberFormat="0" applyProtection="0">
      <alignment vertical="center"/>
    </xf>
    <xf numFmtId="4" fontId="208" fillId="103" borderId="89" applyNumberFormat="0" applyProtection="0">
      <alignment horizontal="left" vertical="center" indent="1"/>
    </xf>
    <xf numFmtId="4" fontId="64" fillId="101" borderId="73" applyNumberFormat="0" applyProtection="0">
      <alignment horizontal="right" vertical="center"/>
    </xf>
    <xf numFmtId="4" fontId="64" fillId="108" borderId="73" applyNumberFormat="0" applyProtection="0">
      <alignment horizontal="left" vertical="center" indent="1"/>
    </xf>
    <xf numFmtId="0" fontId="196" fillId="118" borderId="76" applyNumberFormat="0" applyAlignment="0" applyProtection="0"/>
    <xf numFmtId="4" fontId="208" fillId="100" borderId="85" applyNumberFormat="0" applyProtection="0">
      <alignment horizontal="right" vertical="center"/>
    </xf>
    <xf numFmtId="4" fontId="189" fillId="104" borderId="73" applyNumberFormat="0" applyProtection="0">
      <alignment horizontal="right" vertical="center"/>
    </xf>
    <xf numFmtId="4" fontId="208" fillId="123" borderId="85" applyNumberFormat="0" applyProtection="0">
      <alignment horizontal="left" vertical="center" indent="1"/>
    </xf>
    <xf numFmtId="4" fontId="53" fillId="158" borderId="73" applyNumberFormat="0" applyProtection="0">
      <alignment horizontal="right" vertical="center"/>
    </xf>
    <xf numFmtId="4" fontId="64" fillId="93" borderId="73" applyNumberFormat="0" applyProtection="0">
      <alignment horizontal="left" vertical="center" indent="1"/>
    </xf>
    <xf numFmtId="0" fontId="203" fillId="88" borderId="85" applyNumberFormat="0" applyAlignment="0" applyProtection="0"/>
    <xf numFmtId="4" fontId="208" fillId="100" borderId="85" applyNumberFormat="0" applyProtection="0">
      <alignment horizontal="right" vertical="center"/>
    </xf>
    <xf numFmtId="4" fontId="217" fillId="23" borderId="98" applyNumberFormat="0" applyProtection="0">
      <alignment vertical="center"/>
    </xf>
    <xf numFmtId="0" fontId="196" fillId="118" borderId="76" applyNumberFormat="0" applyAlignment="0" applyProtection="0"/>
    <xf numFmtId="4" fontId="64" fillId="104" borderId="73" applyNumberFormat="0" applyProtection="0">
      <alignment horizontal="right" vertical="center"/>
    </xf>
    <xf numFmtId="4" fontId="208" fillId="96" borderId="89" applyNumberFormat="0" applyProtection="0">
      <alignment horizontal="right" vertical="center"/>
    </xf>
    <xf numFmtId="0" fontId="208" fillId="139" borderId="85" applyNumberFormat="0" applyProtection="0">
      <alignment horizontal="left" vertical="center" indent="1"/>
    </xf>
    <xf numFmtId="4" fontId="56" fillId="120" borderId="95" applyNumberFormat="0" applyProtection="0">
      <alignment horizontal="left" vertical="center" indent="1"/>
    </xf>
    <xf numFmtId="4" fontId="56" fillId="120" borderId="73" applyNumberFormat="0" applyProtection="0">
      <alignment horizontal="left" vertical="center" indent="1"/>
    </xf>
    <xf numFmtId="4" fontId="53" fillId="157" borderId="73" applyNumberFormat="0" applyProtection="0">
      <alignment horizontal="right" vertical="center"/>
    </xf>
    <xf numFmtId="4" fontId="188" fillId="92" borderId="73" applyNumberFormat="0" applyProtection="0">
      <alignment vertical="center"/>
    </xf>
    <xf numFmtId="4" fontId="64" fillId="96" borderId="73" applyNumberFormat="0" applyProtection="0">
      <alignment horizontal="right" vertical="center"/>
    </xf>
    <xf numFmtId="0" fontId="64" fillId="93" borderId="73" applyNumberFormat="0" applyProtection="0">
      <alignment horizontal="left" vertical="top" indent="1"/>
    </xf>
    <xf numFmtId="0" fontId="12" fillId="93" borderId="73" applyNumberFormat="0" applyProtection="0">
      <alignment horizontal="left" vertical="center" indent="1"/>
    </xf>
    <xf numFmtId="0" fontId="208" fillId="104" borderId="85" applyNumberFormat="0" applyProtection="0">
      <alignment horizontal="left" vertical="center" indent="1"/>
    </xf>
    <xf numFmtId="0" fontId="203" fillId="88" borderId="76" applyNumberFormat="0" applyAlignment="0" applyProtection="0"/>
    <xf numFmtId="4" fontId="190" fillId="121" borderId="95" applyNumberFormat="0" applyProtection="0">
      <alignment horizontal="left" vertical="center" indent="1"/>
    </xf>
    <xf numFmtId="4" fontId="189" fillId="108" borderId="73" applyNumberFormat="0" applyProtection="0">
      <alignment vertical="center"/>
    </xf>
    <xf numFmtId="0" fontId="12" fillId="104" borderId="73" applyNumberFormat="0" applyProtection="0">
      <alignment horizontal="left" vertical="top" indent="1"/>
    </xf>
    <xf numFmtId="0" fontId="12" fillId="104" borderId="73" applyNumberFormat="0" applyProtection="0">
      <alignment horizontal="left" vertical="top" indent="1"/>
    </xf>
    <xf numFmtId="0" fontId="208" fillId="111" borderId="85" applyNumberFormat="0" applyProtection="0">
      <alignment horizontal="left" vertical="center" indent="1"/>
    </xf>
    <xf numFmtId="0" fontId="12" fillId="87" borderId="82" applyNumberFormat="0" applyFont="0" applyAlignment="0" applyProtection="0"/>
    <xf numFmtId="4" fontId="189" fillId="108" borderId="73" applyNumberFormat="0" applyProtection="0">
      <alignment vertical="center"/>
    </xf>
    <xf numFmtId="4" fontId="208" fillId="123" borderId="85" applyNumberFormat="0" applyProtection="0">
      <alignment horizontal="left" vertical="center" indent="1"/>
    </xf>
    <xf numFmtId="4" fontId="208" fillId="97" borderId="85" applyNumberFormat="0" applyProtection="0">
      <alignment horizontal="right" vertical="center"/>
    </xf>
    <xf numFmtId="4" fontId="208" fillId="100" borderId="85" applyNumberFormat="0" applyProtection="0">
      <alignment horizontal="right" vertical="center"/>
    </xf>
    <xf numFmtId="4" fontId="64" fillId="104" borderId="73" applyNumberFormat="0" applyProtection="0">
      <alignment horizontal="right" vertical="center"/>
    </xf>
    <xf numFmtId="4" fontId="208" fillId="94" borderId="85" applyNumberFormat="0" applyProtection="0">
      <alignment horizontal="right" vertical="center"/>
    </xf>
    <xf numFmtId="0" fontId="228" fillId="111" borderId="76" applyNumberFormat="0" applyAlignment="0" applyProtection="0"/>
    <xf numFmtId="4" fontId="210" fillId="111" borderId="73" applyNumberFormat="0" applyProtection="0">
      <alignment horizontal="left" vertical="center" indent="1"/>
    </xf>
    <xf numFmtId="4" fontId="208" fillId="97" borderId="85" applyNumberFormat="0" applyProtection="0">
      <alignment horizontal="right" vertical="center"/>
    </xf>
    <xf numFmtId="4" fontId="208" fillId="92" borderId="85" applyNumberFormat="0" applyProtection="0">
      <alignment vertical="center"/>
    </xf>
    <xf numFmtId="4" fontId="208" fillId="94" borderId="85" applyNumberFormat="0" applyProtection="0">
      <alignment horizontal="right" vertical="center"/>
    </xf>
    <xf numFmtId="0" fontId="203" fillId="88" borderId="76" applyNumberFormat="0" applyAlignment="0" applyProtection="0"/>
    <xf numFmtId="4" fontId="208" fillId="98" borderId="85" applyNumberFormat="0" applyProtection="0">
      <alignment horizontal="right" vertical="center"/>
    </xf>
    <xf numFmtId="4" fontId="56" fillId="120" borderId="95" applyNumberFormat="0" applyProtection="0">
      <alignment horizontal="left" vertical="center" indent="1"/>
    </xf>
    <xf numFmtId="0" fontId="228" fillId="111" borderId="76" applyNumberFormat="0" applyAlignment="0" applyProtection="0"/>
    <xf numFmtId="4" fontId="208" fillId="96" borderId="89" applyNumberFormat="0" applyProtection="0">
      <alignment horizontal="right" vertical="center"/>
    </xf>
    <xf numFmtId="4" fontId="208" fillId="138" borderId="85" applyNumberFormat="0" applyProtection="0">
      <alignment horizontal="right" vertical="center"/>
    </xf>
    <xf numFmtId="0" fontId="12" fillId="105" borderId="73" applyNumberFormat="0" applyProtection="0">
      <alignment horizontal="left" vertical="center" indent="1"/>
    </xf>
    <xf numFmtId="4" fontId="208" fillId="97" borderId="85" applyNumberFormat="0" applyProtection="0">
      <alignment horizontal="right" vertical="center"/>
    </xf>
    <xf numFmtId="0" fontId="203" fillId="88" borderId="76" applyNumberFormat="0" applyAlignment="0" applyProtection="0"/>
    <xf numFmtId="4" fontId="56" fillId="39" borderId="73" applyNumberFormat="0" applyProtection="0">
      <alignment vertical="center"/>
    </xf>
    <xf numFmtId="4" fontId="50" fillId="92" borderId="73" applyNumberFormat="0" applyProtection="0">
      <alignment vertical="center"/>
    </xf>
    <xf numFmtId="0" fontId="196" fillId="118" borderId="76" applyNumberFormat="0" applyAlignment="0" applyProtection="0"/>
    <xf numFmtId="4" fontId="208" fillId="99" borderId="85" applyNumberFormat="0" applyProtection="0">
      <alignment horizontal="right" vertical="center"/>
    </xf>
    <xf numFmtId="0" fontId="12" fillId="105" borderId="73" applyNumberFormat="0" applyProtection="0">
      <alignment horizontal="left" vertical="top" indent="1"/>
    </xf>
    <xf numFmtId="4" fontId="64" fillId="94" borderId="73" applyNumberFormat="0" applyProtection="0">
      <alignment horizontal="right" vertical="center"/>
    </xf>
    <xf numFmtId="0" fontId="203" fillId="88" borderId="76" applyNumberFormat="0" applyAlignment="0" applyProtection="0"/>
    <xf numFmtId="4" fontId="208" fillId="93" borderId="89" applyNumberFormat="0" applyProtection="0">
      <alignment horizontal="left" vertical="center" indent="1"/>
    </xf>
    <xf numFmtId="4" fontId="208" fillId="93" borderId="89" applyNumberFormat="0" applyProtection="0">
      <alignment horizontal="left" vertical="center" indent="1"/>
    </xf>
    <xf numFmtId="4" fontId="208" fillId="138" borderId="85" applyNumberFormat="0" applyProtection="0">
      <alignment horizontal="right" vertical="center"/>
    </xf>
    <xf numFmtId="4" fontId="208" fillId="96" borderId="89" applyNumberFormat="0" applyProtection="0">
      <alignment horizontal="right" vertical="center"/>
    </xf>
    <xf numFmtId="4" fontId="208" fillId="92" borderId="85" applyNumberFormat="0" applyProtection="0">
      <alignment vertical="center"/>
    </xf>
    <xf numFmtId="4" fontId="208" fillId="98" borderId="85" applyNumberFormat="0" applyProtection="0">
      <alignment horizontal="right" vertical="center"/>
    </xf>
    <xf numFmtId="4" fontId="64" fillId="94" borderId="73" applyNumberFormat="0" applyProtection="0">
      <alignment horizontal="right" vertical="center"/>
    </xf>
    <xf numFmtId="4" fontId="208" fillId="92" borderId="85" applyNumberFormat="0" applyProtection="0">
      <alignment vertical="center"/>
    </xf>
    <xf numFmtId="4" fontId="217" fillId="23" borderId="98" applyNumberFormat="0" applyProtection="0">
      <alignment vertical="center"/>
    </xf>
    <xf numFmtId="0" fontId="187" fillId="0" borderId="84" applyNumberFormat="0" applyFill="0" applyAlignment="0" applyProtection="0"/>
    <xf numFmtId="0" fontId="12" fillId="105" borderId="73" applyNumberFormat="0" applyProtection="0">
      <alignment horizontal="left" vertical="center" indent="1"/>
    </xf>
    <xf numFmtId="4" fontId="208" fillId="39" borderId="85" applyNumberFormat="0" applyProtection="0">
      <alignment horizontal="left" vertical="center" indent="1"/>
    </xf>
    <xf numFmtId="0" fontId="208" fillId="105" borderId="73" applyNumberFormat="0" applyProtection="0">
      <alignment horizontal="left" vertical="top" indent="1"/>
    </xf>
    <xf numFmtId="0" fontId="208" fillId="111" borderId="85" applyNumberFormat="0" applyProtection="0">
      <alignment horizontal="left" vertical="center" indent="1"/>
    </xf>
    <xf numFmtId="4" fontId="217" fillId="39" borderId="85" applyNumberFormat="0" applyProtection="0">
      <alignment vertical="center"/>
    </xf>
    <xf numFmtId="0" fontId="222" fillId="111" borderId="76" applyNumberFormat="0" applyAlignment="0" applyProtection="0"/>
    <xf numFmtId="0" fontId="187" fillId="0" borderId="84" applyNumberFormat="0" applyFill="0" applyAlignment="0" applyProtection="0"/>
    <xf numFmtId="4" fontId="56" fillId="120" borderId="73" applyNumberFormat="0" applyProtection="0">
      <alignment horizontal="left" vertical="center" indent="1"/>
    </xf>
    <xf numFmtId="0" fontId="228" fillId="111" borderId="76" applyNumberFormat="0" applyAlignment="0" applyProtection="0"/>
    <xf numFmtId="4" fontId="53" fillId="153" borderId="73" applyNumberFormat="0" applyProtection="0">
      <alignment horizontal="right" vertical="center"/>
    </xf>
    <xf numFmtId="0" fontId="12" fillId="87" borderId="82" applyNumberFormat="0" applyFont="0" applyAlignment="0" applyProtection="0"/>
    <xf numFmtId="4" fontId="53" fillId="39" borderId="73" applyNumberFormat="0" applyProtection="0">
      <alignment horizontal="left" vertical="center" indent="1"/>
    </xf>
    <xf numFmtId="0" fontId="72" fillId="105" borderId="91" applyBorder="0"/>
    <xf numFmtId="4" fontId="231" fillId="39" borderId="73" applyNumberFormat="0" applyProtection="0">
      <alignment vertical="center"/>
    </xf>
    <xf numFmtId="4" fontId="53" fillId="34" borderId="73" applyNumberFormat="0" applyProtection="0">
      <alignment horizontal="right" vertical="center"/>
    </xf>
    <xf numFmtId="0" fontId="12" fillId="107" borderId="98" applyNumberFormat="0">
      <protection locked="0"/>
    </xf>
    <xf numFmtId="4" fontId="53" fillId="155" borderId="73" applyNumberFormat="0" applyProtection="0">
      <alignment horizontal="right" vertical="center"/>
    </xf>
    <xf numFmtId="0" fontId="12" fillId="107" borderId="98" applyNumberFormat="0">
      <protection locked="0"/>
    </xf>
    <xf numFmtId="4" fontId="64" fillId="98" borderId="73" applyNumberFormat="0" applyProtection="0">
      <alignment horizontal="right" vertical="center"/>
    </xf>
    <xf numFmtId="0" fontId="208" fillId="111" borderId="85" applyNumberFormat="0" applyProtection="0">
      <alignment horizontal="left" vertical="center" indent="1"/>
    </xf>
    <xf numFmtId="4" fontId="53" fillId="122" borderId="73" applyNumberFormat="0" applyProtection="0">
      <alignment horizontal="right" vertical="center"/>
    </xf>
    <xf numFmtId="4" fontId="64" fillId="95" borderId="73" applyNumberFormat="0" applyProtection="0">
      <alignment horizontal="right" vertical="center"/>
    </xf>
    <xf numFmtId="4" fontId="208" fillId="97" borderId="85" applyNumberFormat="0" applyProtection="0">
      <alignment horizontal="right" vertical="center"/>
    </xf>
    <xf numFmtId="4" fontId="53" fillId="160" borderId="73" applyNumberFormat="0" applyProtection="0">
      <alignment horizontal="right" vertical="center"/>
    </xf>
    <xf numFmtId="0" fontId="12" fillId="87" borderId="82" applyNumberFormat="0" applyFont="0" applyAlignment="0" applyProtection="0"/>
    <xf numFmtId="4" fontId="64" fillId="104" borderId="73" applyNumberFormat="0" applyProtection="0">
      <alignment horizontal="right" vertical="center"/>
    </xf>
    <xf numFmtId="4" fontId="64" fillId="108" borderId="73" applyNumberFormat="0" applyProtection="0">
      <alignment horizontal="left" vertical="center" indent="1"/>
    </xf>
    <xf numFmtId="4" fontId="64" fillId="100" borderId="73" applyNumberFormat="0" applyProtection="0">
      <alignment horizontal="right" vertical="center"/>
    </xf>
    <xf numFmtId="0" fontId="206" fillId="118" borderId="83" applyNumberFormat="0" applyAlignment="0" applyProtection="0"/>
    <xf numFmtId="4" fontId="64" fillId="108" borderId="73" applyNumberFormat="0" applyProtection="0">
      <alignment vertical="center"/>
    </xf>
    <xf numFmtId="4" fontId="208" fillId="98" borderId="85" applyNumberFormat="0" applyProtection="0">
      <alignment horizontal="right" vertical="center"/>
    </xf>
    <xf numFmtId="204" fontId="67" fillId="0" borderId="19"/>
    <xf numFmtId="4" fontId="64" fillId="98" borderId="73" applyNumberFormat="0" applyProtection="0">
      <alignment horizontal="right" vertical="center"/>
    </xf>
    <xf numFmtId="0" fontId="64" fillId="93" borderId="73" applyNumberFormat="0" applyProtection="0">
      <alignment horizontal="left" vertical="top" indent="1"/>
    </xf>
    <xf numFmtId="4" fontId="190" fillId="121" borderId="95" applyNumberFormat="0" applyProtection="0">
      <alignment horizontal="left" vertical="center" indent="1"/>
    </xf>
    <xf numFmtId="0" fontId="208" fillId="140" borderId="98"/>
    <xf numFmtId="4" fontId="53" fillId="120" borderId="73" applyNumberFormat="0" applyProtection="0">
      <alignment horizontal="right" vertical="center"/>
    </xf>
    <xf numFmtId="4" fontId="56" fillId="39" borderId="73" applyNumberFormat="0" applyProtection="0">
      <alignment vertical="center"/>
    </xf>
    <xf numFmtId="4" fontId="208" fillId="123" borderId="85" applyNumberFormat="0" applyProtection="0">
      <alignment horizontal="left" vertical="center" indent="1"/>
    </xf>
    <xf numFmtId="4" fontId="64" fillId="108" borderId="73" applyNumberFormat="0" applyProtection="0">
      <alignment horizontal="left" vertical="center" indent="1"/>
    </xf>
    <xf numFmtId="0" fontId="12" fillId="93" borderId="73" applyNumberFormat="0" applyProtection="0">
      <alignment horizontal="left" vertical="center" indent="1"/>
    </xf>
    <xf numFmtId="0" fontId="12" fillId="106" borderId="73" applyNumberFormat="0" applyProtection="0">
      <alignment horizontal="left" vertical="center" indent="1"/>
    </xf>
    <xf numFmtId="0" fontId="72" fillId="105" borderId="91" applyBorder="0"/>
    <xf numFmtId="0" fontId="12" fillId="105" borderId="73" applyNumberFormat="0" applyProtection="0">
      <alignment horizontal="left" vertical="center" indent="1"/>
    </xf>
    <xf numFmtId="4" fontId="64" fillId="104" borderId="73" applyNumberFormat="0" applyProtection="0">
      <alignment horizontal="right" vertical="center"/>
    </xf>
    <xf numFmtId="0" fontId="50" fillId="92" borderId="73" applyNumberFormat="0" applyProtection="0">
      <alignment horizontal="left" vertical="top" indent="1"/>
    </xf>
    <xf numFmtId="4" fontId="64" fillId="95" borderId="73" applyNumberFormat="0" applyProtection="0">
      <alignment horizontal="right" vertical="center"/>
    </xf>
    <xf numFmtId="4" fontId="50" fillId="92" borderId="73" applyNumberFormat="0" applyProtection="0">
      <alignment horizontal="left" vertical="center" indent="1"/>
    </xf>
    <xf numFmtId="0" fontId="228" fillId="111" borderId="76" applyNumberFormat="0" applyAlignment="0" applyProtection="0"/>
    <xf numFmtId="0" fontId="196" fillId="118" borderId="76" applyNumberFormat="0" applyAlignment="0" applyProtection="0"/>
    <xf numFmtId="4" fontId="64" fillId="98" borderId="73" applyNumberFormat="0" applyProtection="0">
      <alignment horizontal="right" vertical="center"/>
    </xf>
    <xf numFmtId="0" fontId="12" fillId="104" borderId="73" applyNumberFormat="0" applyProtection="0">
      <alignment horizontal="left" vertical="center" indent="1"/>
    </xf>
    <xf numFmtId="4" fontId="64" fillId="97" borderId="73" applyNumberFormat="0" applyProtection="0">
      <alignment horizontal="right" vertical="center"/>
    </xf>
    <xf numFmtId="0" fontId="12" fillId="104" borderId="73" applyNumberFormat="0" applyProtection="0">
      <alignment horizontal="left" vertical="center" indent="1"/>
    </xf>
    <xf numFmtId="4" fontId="188" fillId="92" borderId="73" applyNumberFormat="0" applyProtection="0">
      <alignment vertical="center"/>
    </xf>
    <xf numFmtId="4" fontId="53" fillId="160" borderId="73" applyNumberFormat="0" applyProtection="0">
      <alignment vertical="center"/>
    </xf>
    <xf numFmtId="4" fontId="64" fillId="104" borderId="73" applyNumberFormat="0" applyProtection="0">
      <alignment horizontal="right" vertical="center"/>
    </xf>
    <xf numFmtId="0" fontId="12" fillId="104" borderId="73" applyNumberFormat="0" applyProtection="0">
      <alignment horizontal="left" vertical="center" indent="1"/>
    </xf>
    <xf numFmtId="4" fontId="53" fillId="156" borderId="73" applyNumberFormat="0" applyProtection="0">
      <alignment horizontal="right" vertical="center"/>
    </xf>
    <xf numFmtId="0" fontId="12" fillId="104" borderId="73" applyNumberFormat="0" applyProtection="0">
      <alignment horizontal="left" vertical="top" indent="1"/>
    </xf>
    <xf numFmtId="4" fontId="12" fillId="105" borderId="89" applyNumberFormat="0" applyProtection="0">
      <alignment horizontal="left" vertical="center" indent="1"/>
    </xf>
    <xf numFmtId="4" fontId="217" fillId="39" borderId="85" applyNumberFormat="0" applyProtection="0">
      <alignment vertical="center"/>
    </xf>
    <xf numFmtId="0" fontId="12" fillId="105" borderId="73" applyNumberFormat="0" applyProtection="0">
      <alignment horizontal="left" vertical="center" indent="1"/>
    </xf>
    <xf numFmtId="4" fontId="189" fillId="108" borderId="73" applyNumberFormat="0" applyProtection="0">
      <alignment vertical="center"/>
    </xf>
    <xf numFmtId="0" fontId="12" fillId="106" borderId="73" applyNumberFormat="0" applyProtection="0">
      <alignment horizontal="left" vertical="center" indent="1"/>
    </xf>
    <xf numFmtId="4" fontId="190" fillId="121" borderId="95" applyNumberFormat="0" applyProtection="0">
      <alignment horizontal="left" vertical="center" indent="1"/>
    </xf>
    <xf numFmtId="4" fontId="208" fillId="98" borderId="85" applyNumberFormat="0" applyProtection="0">
      <alignment horizontal="right" vertical="center"/>
    </xf>
    <xf numFmtId="4" fontId="208" fillId="100" borderId="85" applyNumberFormat="0" applyProtection="0">
      <alignment horizontal="right" vertical="center"/>
    </xf>
    <xf numFmtId="4" fontId="64" fillId="94" borderId="73" applyNumberFormat="0" applyProtection="0">
      <alignment horizontal="right" vertical="center"/>
    </xf>
    <xf numFmtId="0" fontId="12" fillId="107" borderId="98" applyNumberFormat="0">
      <protection locked="0"/>
    </xf>
    <xf numFmtId="4" fontId="64" fillId="98" borderId="73" applyNumberFormat="0" applyProtection="0">
      <alignment horizontal="right" vertical="center"/>
    </xf>
    <xf numFmtId="4" fontId="191" fillId="104" borderId="73" applyNumberFormat="0" applyProtection="0">
      <alignment horizontal="right" vertical="center"/>
    </xf>
    <xf numFmtId="4" fontId="64" fillId="108" borderId="73" applyNumberFormat="0" applyProtection="0">
      <alignment vertical="center"/>
    </xf>
    <xf numFmtId="4" fontId="64" fillId="99" borderId="73" applyNumberFormat="0" applyProtection="0">
      <alignment horizontal="right" vertical="center"/>
    </xf>
    <xf numFmtId="4" fontId="212" fillId="109" borderId="89" applyNumberFormat="0" applyProtection="0">
      <alignment horizontal="left" vertical="center" indent="1"/>
    </xf>
    <xf numFmtId="0" fontId="206" fillId="118" borderId="83" applyNumberFormat="0" applyAlignment="0" applyProtection="0"/>
    <xf numFmtId="0" fontId="187" fillId="0" borderId="97" applyNumberFormat="0" applyFill="0" applyAlignment="0" applyProtection="0"/>
    <xf numFmtId="0" fontId="12" fillId="108" borderId="82" applyNumberFormat="0" applyFont="0" applyAlignment="0" applyProtection="0"/>
    <xf numFmtId="4" fontId="50" fillId="92" borderId="73" applyNumberFormat="0" applyProtection="0">
      <alignment vertical="center"/>
    </xf>
    <xf numFmtId="4" fontId="64" fillId="99" borderId="73" applyNumberFormat="0" applyProtection="0">
      <alignment horizontal="right" vertical="center"/>
    </xf>
    <xf numFmtId="4" fontId="53" fillId="39" borderId="73" applyNumberFormat="0" applyProtection="0">
      <alignment horizontal="left" vertical="center" indent="1"/>
    </xf>
    <xf numFmtId="4" fontId="50" fillId="92" borderId="73" applyNumberFormat="0" applyProtection="0">
      <alignment horizontal="left" vertical="center" indent="1"/>
    </xf>
    <xf numFmtId="4" fontId="188" fillId="92" borderId="73" applyNumberFormat="0" applyProtection="0">
      <alignment vertical="center"/>
    </xf>
    <xf numFmtId="4" fontId="231" fillId="39" borderId="73" applyNumberFormat="0" applyProtection="0">
      <alignment vertical="center"/>
    </xf>
    <xf numFmtId="0" fontId="208" fillId="106" borderId="85" applyNumberFormat="0" applyProtection="0">
      <alignment horizontal="left" vertical="center" indent="1"/>
    </xf>
    <xf numFmtId="4" fontId="64" fillId="104" borderId="73" applyNumberFormat="0" applyProtection="0">
      <alignment horizontal="right" vertical="center"/>
    </xf>
    <xf numFmtId="4" fontId="208" fillId="104" borderId="89" applyNumberFormat="0" applyProtection="0">
      <alignment horizontal="left" vertical="center" indent="1"/>
    </xf>
    <xf numFmtId="4" fontId="208" fillId="123" borderId="85" applyNumberFormat="0" applyProtection="0">
      <alignment horizontal="left" vertical="center" indent="1"/>
    </xf>
    <xf numFmtId="0" fontId="12" fillId="93" borderId="73" applyNumberFormat="0" applyProtection="0">
      <alignment horizontal="left" vertical="top" indent="1"/>
    </xf>
    <xf numFmtId="4" fontId="191" fillId="104" borderId="73" applyNumberFormat="0" applyProtection="0">
      <alignment horizontal="right" vertical="center"/>
    </xf>
    <xf numFmtId="4" fontId="53" fillId="120" borderId="73" applyNumberFormat="0" applyProtection="0">
      <alignment horizontal="right" vertical="center"/>
    </xf>
    <xf numFmtId="0" fontId="50" fillId="92" borderId="73" applyNumberFormat="0" applyProtection="0">
      <alignment horizontal="left" vertical="top" indent="1"/>
    </xf>
    <xf numFmtId="0" fontId="210" fillId="108" borderId="73" applyNumberFormat="0" applyProtection="0">
      <alignment horizontal="left" vertical="top" indent="1"/>
    </xf>
    <xf numFmtId="4" fontId="189" fillId="108" borderId="73" applyNumberFormat="0" applyProtection="0">
      <alignment vertical="center"/>
    </xf>
    <xf numFmtId="4" fontId="190" fillId="121" borderId="95" applyNumberFormat="0" applyProtection="0">
      <alignment horizontal="left" vertical="center" indent="1"/>
    </xf>
    <xf numFmtId="0" fontId="12" fillId="107" borderId="98" applyNumberFormat="0">
      <protection locked="0"/>
    </xf>
    <xf numFmtId="4" fontId="217" fillId="27" borderId="85" applyNumberFormat="0" applyProtection="0">
      <alignment horizontal="right" vertical="center"/>
    </xf>
    <xf numFmtId="4" fontId="53" fillId="110" borderId="73" applyNumberFormat="0" applyProtection="0">
      <alignment horizontal="right" vertical="center"/>
    </xf>
    <xf numFmtId="0" fontId="196" fillId="118" borderId="76" applyNumberFormat="0" applyAlignment="0" applyProtection="0"/>
    <xf numFmtId="0" fontId="12" fillId="108" borderId="82" applyNumberFormat="0" applyFont="0" applyAlignment="0" applyProtection="0"/>
    <xf numFmtId="0" fontId="50" fillId="92" borderId="73" applyNumberFormat="0" applyProtection="0">
      <alignment horizontal="left" vertical="top" indent="1"/>
    </xf>
    <xf numFmtId="0" fontId="222" fillId="111" borderId="76" applyNumberFormat="0" applyAlignment="0" applyProtection="0"/>
    <xf numFmtId="4" fontId="208" fillId="98" borderId="85" applyNumberFormat="0" applyProtection="0">
      <alignment horizontal="right" vertical="center"/>
    </xf>
    <xf numFmtId="4" fontId="208" fillId="0" borderId="85" applyNumberFormat="0" applyProtection="0">
      <alignment horizontal="right" vertical="center"/>
    </xf>
    <xf numFmtId="4" fontId="53" fillId="122" borderId="73" applyNumberFormat="0" applyProtection="0">
      <alignment horizontal="right" vertical="center"/>
    </xf>
    <xf numFmtId="0" fontId="12" fillId="105" borderId="73" applyNumberFormat="0" applyProtection="0">
      <alignment horizontal="left" vertical="top" indent="1"/>
    </xf>
    <xf numFmtId="0" fontId="206" fillId="111" borderId="83" applyNumberFormat="0" applyAlignment="0" applyProtection="0"/>
    <xf numFmtId="0" fontId="12" fillId="93" borderId="73" applyNumberFormat="0" applyProtection="0">
      <alignment horizontal="left" vertical="top" indent="1"/>
    </xf>
    <xf numFmtId="4" fontId="53" fillId="160" borderId="73" applyNumberFormat="0" applyProtection="0">
      <alignment vertical="center"/>
    </xf>
    <xf numFmtId="4" fontId="191" fillId="104" borderId="73" applyNumberFormat="0" applyProtection="0">
      <alignment horizontal="right" vertical="center"/>
    </xf>
    <xf numFmtId="4" fontId="212" fillId="109" borderId="89" applyNumberFormat="0" applyProtection="0">
      <alignment horizontal="left" vertical="center" indent="1"/>
    </xf>
    <xf numFmtId="4" fontId="64" fillId="96" borderId="73" applyNumberFormat="0" applyProtection="0">
      <alignment horizontal="right" vertical="center"/>
    </xf>
    <xf numFmtId="0" fontId="12" fillId="105" borderId="73" applyNumberFormat="0" applyProtection="0">
      <alignment horizontal="left" vertical="top" indent="1"/>
    </xf>
    <xf numFmtId="4" fontId="208" fillId="94" borderId="85" applyNumberFormat="0" applyProtection="0">
      <alignment horizontal="right" vertical="center"/>
    </xf>
    <xf numFmtId="0" fontId="196" fillId="118" borderId="76" applyNumberFormat="0" applyAlignment="0" applyProtection="0"/>
    <xf numFmtId="0" fontId="12" fillId="107" borderId="98" applyNumberFormat="0">
      <protection locked="0"/>
    </xf>
    <xf numFmtId="4" fontId="208" fillId="97" borderId="85" applyNumberFormat="0" applyProtection="0">
      <alignment horizontal="right" vertical="center"/>
    </xf>
    <xf numFmtId="4" fontId="189" fillId="104" borderId="73" applyNumberFormat="0" applyProtection="0">
      <alignment horizontal="right" vertical="center"/>
    </xf>
    <xf numFmtId="4" fontId="12" fillId="105" borderId="89" applyNumberFormat="0" applyProtection="0">
      <alignment horizontal="left" vertical="center" indent="1"/>
    </xf>
    <xf numFmtId="4" fontId="208" fillId="93" borderId="85" applyNumberFormat="0" applyProtection="0">
      <alignment horizontal="right" vertical="center"/>
    </xf>
    <xf numFmtId="4" fontId="53" fillId="34" borderId="73" applyNumberFormat="0" applyProtection="0">
      <alignment horizontal="right" vertical="center"/>
    </xf>
    <xf numFmtId="4" fontId="64" fillId="97" borderId="73" applyNumberFormat="0" applyProtection="0">
      <alignment horizontal="right" vertical="center"/>
    </xf>
    <xf numFmtId="4" fontId="64" fillId="94" borderId="73" applyNumberFormat="0" applyProtection="0">
      <alignment horizontal="right" vertical="center"/>
    </xf>
    <xf numFmtId="0" fontId="64" fillId="108" borderId="73" applyNumberFormat="0" applyProtection="0">
      <alignment horizontal="left" vertical="top" indent="1"/>
    </xf>
    <xf numFmtId="4" fontId="64" fillId="101" borderId="73" applyNumberFormat="0" applyProtection="0">
      <alignment horizontal="right" vertical="center"/>
    </xf>
    <xf numFmtId="0" fontId="12" fillId="87" borderId="82" applyNumberFormat="0" applyFont="0" applyAlignment="0" applyProtection="0"/>
    <xf numFmtId="4" fontId="64" fillId="96" borderId="73" applyNumberFormat="0" applyProtection="0">
      <alignment horizontal="right" vertical="center"/>
    </xf>
    <xf numFmtId="0" fontId="203" fillId="88" borderId="85" applyNumberFormat="0" applyAlignment="0" applyProtection="0"/>
    <xf numFmtId="4" fontId="208" fillId="102" borderId="85" applyNumberFormat="0" applyProtection="0">
      <alignment horizontal="right" vertical="center"/>
    </xf>
    <xf numFmtId="4" fontId="64" fillId="94" borderId="73" applyNumberFormat="0" applyProtection="0">
      <alignment horizontal="right" vertical="center"/>
    </xf>
    <xf numFmtId="4" fontId="64" fillId="97" borderId="73" applyNumberFormat="0" applyProtection="0">
      <alignment horizontal="right" vertical="center"/>
    </xf>
    <xf numFmtId="4" fontId="56" fillId="120" borderId="73" applyNumberFormat="0" applyProtection="0">
      <alignment horizontal="left" vertical="center" indent="1"/>
    </xf>
    <xf numFmtId="4" fontId="208" fillId="103" borderId="89" applyNumberFormat="0" applyProtection="0">
      <alignment horizontal="left" vertical="center" indent="1"/>
    </xf>
    <xf numFmtId="0" fontId="196" fillId="118" borderId="76" applyNumberFormat="0" applyAlignment="0" applyProtection="0"/>
    <xf numFmtId="4" fontId="64" fillId="100" borderId="73" applyNumberFormat="0" applyProtection="0">
      <alignment horizontal="right" vertical="center"/>
    </xf>
    <xf numFmtId="0" fontId="222" fillId="111" borderId="76" applyNumberFormat="0" applyAlignment="0" applyProtection="0"/>
    <xf numFmtId="4" fontId="232" fillId="160" borderId="73" applyNumberFormat="0" applyProtection="0">
      <alignment horizontal="right" vertical="center"/>
    </xf>
    <xf numFmtId="4" fontId="53" fillId="39" borderId="73" applyNumberFormat="0" applyProtection="0">
      <alignment horizontal="left" vertical="center" indent="1"/>
    </xf>
    <xf numFmtId="4" fontId="64" fillId="93" borderId="73" applyNumberFormat="0" applyProtection="0">
      <alignment horizontal="right" vertical="center"/>
    </xf>
    <xf numFmtId="0" fontId="12" fillId="104" borderId="73" applyNumberFormat="0" applyProtection="0">
      <alignment horizontal="left" vertical="center" indent="1"/>
    </xf>
    <xf numFmtId="0" fontId="12" fillId="104" borderId="73" applyNumberFormat="0" applyProtection="0">
      <alignment horizontal="left" vertical="top" indent="1"/>
    </xf>
    <xf numFmtId="4" fontId="208" fillId="93" borderId="85" applyNumberFormat="0" applyProtection="0">
      <alignment horizontal="right" vertical="center"/>
    </xf>
    <xf numFmtId="0" fontId="12" fillId="104" borderId="73" applyNumberFormat="0" applyProtection="0">
      <alignment horizontal="left" vertical="top" indent="1"/>
    </xf>
    <xf numFmtId="4" fontId="64" fillId="97" borderId="73" applyNumberFormat="0" applyProtection="0">
      <alignment horizontal="right" vertical="center"/>
    </xf>
    <xf numFmtId="4" fontId="208" fillId="103" borderId="89" applyNumberFormat="0" applyProtection="0">
      <alignment horizontal="left" vertical="center" indent="1"/>
    </xf>
    <xf numFmtId="4" fontId="50" fillId="92" borderId="73" applyNumberFormat="0" applyProtection="0">
      <alignment horizontal="left" vertical="center" indent="1"/>
    </xf>
    <xf numFmtId="0" fontId="208" fillId="140" borderId="98"/>
    <xf numFmtId="4" fontId="213" fillId="107" borderId="85" applyNumberFormat="0" applyProtection="0">
      <alignment horizontal="right" vertical="center"/>
    </xf>
    <xf numFmtId="0" fontId="210" fillId="108" borderId="73" applyNumberFormat="0" applyProtection="0">
      <alignment horizontal="left" vertical="top" indent="1"/>
    </xf>
    <xf numFmtId="4" fontId="217" fillId="27" borderId="85" applyNumberFormat="0" applyProtection="0">
      <alignment horizontal="right" vertical="center"/>
    </xf>
    <xf numFmtId="0" fontId="208" fillId="139" borderId="85" applyNumberFormat="0" applyProtection="0">
      <alignment horizontal="left" vertical="center" indent="1"/>
    </xf>
    <xf numFmtId="4" fontId="208" fillId="93" borderId="89" applyNumberFormat="0" applyProtection="0">
      <alignment horizontal="left" vertical="center" indent="1"/>
    </xf>
    <xf numFmtId="4" fontId="12" fillId="105" borderId="89" applyNumberFormat="0" applyProtection="0">
      <alignment horizontal="left" vertical="center" indent="1"/>
    </xf>
    <xf numFmtId="4" fontId="12" fillId="105" borderId="89" applyNumberFormat="0" applyProtection="0">
      <alignment horizontal="left" vertical="center" indent="1"/>
    </xf>
    <xf numFmtId="4" fontId="217" fillId="39" borderId="85" applyNumberFormat="0" applyProtection="0">
      <alignment vertical="center"/>
    </xf>
    <xf numFmtId="4" fontId="208" fillId="39" borderId="85" applyNumberFormat="0" applyProtection="0">
      <alignment horizontal="left" vertical="center" indent="1"/>
    </xf>
    <xf numFmtId="4" fontId="53" fillId="155" borderId="73" applyNumberFormat="0" applyProtection="0">
      <alignment horizontal="right" vertical="center"/>
    </xf>
    <xf numFmtId="0" fontId="208" fillId="87" borderId="85" applyNumberFormat="0" applyFont="0" applyAlignment="0" applyProtection="0"/>
    <xf numFmtId="4" fontId="56" fillId="120" borderId="73" applyNumberFormat="0" applyProtection="0">
      <alignment horizontal="left" vertical="center" indent="1"/>
    </xf>
    <xf numFmtId="0" fontId="203" fillId="88" borderId="76" applyNumberFormat="0" applyAlignment="0" applyProtection="0"/>
    <xf numFmtId="4" fontId="208" fillId="101" borderId="85" applyNumberFormat="0" applyProtection="0">
      <alignment horizontal="right" vertical="center"/>
    </xf>
    <xf numFmtId="0" fontId="12" fillId="105" borderId="73" applyNumberFormat="0" applyProtection="0">
      <alignment horizontal="left" vertical="center" indent="1"/>
    </xf>
    <xf numFmtId="4" fontId="56" fillId="120" borderId="95" applyNumberFormat="0" applyProtection="0">
      <alignment horizontal="left" vertical="center" indent="1"/>
    </xf>
    <xf numFmtId="0" fontId="50" fillId="92" borderId="73" applyNumberFormat="0" applyProtection="0">
      <alignment horizontal="left" vertical="top" indent="1"/>
    </xf>
    <xf numFmtId="0" fontId="12" fillId="105" borderId="73" applyNumberFormat="0" applyProtection="0">
      <alignment horizontal="left" vertical="top" indent="1"/>
    </xf>
    <xf numFmtId="4" fontId="208" fillId="93" borderId="89" applyNumberFormat="0" applyProtection="0">
      <alignment horizontal="left" vertical="center" indent="1"/>
    </xf>
    <xf numFmtId="4" fontId="50" fillId="92" borderId="73" applyNumberFormat="0" applyProtection="0">
      <alignment horizontal="left" vertical="center" indent="1"/>
    </xf>
    <xf numFmtId="4" fontId="12" fillId="105" borderId="89" applyNumberFormat="0" applyProtection="0">
      <alignment horizontal="left" vertical="center" indent="1"/>
    </xf>
    <xf numFmtId="4" fontId="56" fillId="39" borderId="73" applyNumberFormat="0" applyProtection="0">
      <alignment vertical="center"/>
    </xf>
    <xf numFmtId="4" fontId="50" fillId="92" borderId="73" applyNumberFormat="0" applyProtection="0">
      <alignment horizontal="left" vertical="center" indent="1"/>
    </xf>
    <xf numFmtId="0" fontId="208" fillId="105" borderId="73" applyNumberFormat="0" applyProtection="0">
      <alignment horizontal="left" vertical="top" indent="1"/>
    </xf>
    <xf numFmtId="4" fontId="64" fillId="97" borderId="73" applyNumberFormat="0" applyProtection="0">
      <alignment horizontal="right" vertical="center"/>
    </xf>
    <xf numFmtId="4" fontId="208" fillId="0" borderId="85" applyNumberFormat="0" applyProtection="0">
      <alignment horizontal="right" vertical="center"/>
    </xf>
    <xf numFmtId="0" fontId="187" fillId="0" borderId="84" applyNumberFormat="0" applyFill="0" applyAlignment="0" applyProtection="0"/>
    <xf numFmtId="4" fontId="53" fillId="155" borderId="73" applyNumberFormat="0" applyProtection="0">
      <alignment horizontal="right" vertical="center"/>
    </xf>
    <xf numFmtId="4" fontId="53" fillId="34" borderId="73" applyNumberFormat="0" applyProtection="0">
      <alignment horizontal="right" vertical="center"/>
    </xf>
    <xf numFmtId="0" fontId="203" fillId="88" borderId="76" applyNumberFormat="0" applyAlignment="0" applyProtection="0"/>
    <xf numFmtId="0" fontId="211" fillId="92" borderId="73" applyNumberFormat="0" applyProtection="0">
      <alignment horizontal="left" vertical="top" indent="1"/>
    </xf>
    <xf numFmtId="4" fontId="53" fillId="120" borderId="73" applyNumberFormat="0" applyProtection="0">
      <alignment horizontal="right" vertical="center"/>
    </xf>
    <xf numFmtId="0" fontId="64" fillId="93" borderId="73" applyNumberFormat="0" applyProtection="0">
      <alignment horizontal="left" vertical="top" indent="1"/>
    </xf>
    <xf numFmtId="4" fontId="64" fillId="104" borderId="73" applyNumberFormat="0" applyProtection="0">
      <alignment horizontal="right" vertical="center"/>
    </xf>
    <xf numFmtId="0" fontId="12" fillId="105" borderId="73" applyNumberFormat="0" applyProtection="0">
      <alignment horizontal="left" vertical="center" indent="1"/>
    </xf>
    <xf numFmtId="0" fontId="12" fillId="105" borderId="73" applyNumberFormat="0" applyProtection="0">
      <alignment horizontal="left" vertical="top" indent="1"/>
    </xf>
    <xf numFmtId="4" fontId="64" fillId="93" borderId="73" applyNumberFormat="0" applyProtection="0">
      <alignment horizontal="right" vertical="center"/>
    </xf>
    <xf numFmtId="4" fontId="53" fillId="34" borderId="73" applyNumberFormat="0" applyProtection="0">
      <alignment horizontal="right" vertical="center"/>
    </xf>
    <xf numFmtId="4" fontId="64" fillId="108" borderId="73" applyNumberFormat="0" applyProtection="0">
      <alignment horizontal="left" vertical="center" indent="1"/>
    </xf>
    <xf numFmtId="4" fontId="53" fillId="154" borderId="73" applyNumberFormat="0" applyProtection="0">
      <alignment horizontal="right" vertical="center"/>
    </xf>
    <xf numFmtId="0" fontId="12" fillId="87" borderId="82" applyNumberFormat="0" applyFont="0" applyAlignment="0" applyProtection="0"/>
    <xf numFmtId="4" fontId="208" fillId="102" borderId="85" applyNumberFormat="0" applyProtection="0">
      <alignment horizontal="right" vertical="center"/>
    </xf>
    <xf numFmtId="4" fontId="189" fillId="108" borderId="73" applyNumberFormat="0" applyProtection="0">
      <alignment vertical="center"/>
    </xf>
    <xf numFmtId="0" fontId="12" fillId="87" borderId="82" applyNumberFormat="0" applyFont="0" applyAlignment="0" applyProtection="0"/>
    <xf numFmtId="4" fontId="53" fillId="110" borderId="73" applyNumberFormat="0" applyProtection="0">
      <alignment horizontal="right" vertical="center"/>
    </xf>
    <xf numFmtId="4" fontId="50" fillId="92" borderId="73" applyNumberFormat="0" applyProtection="0">
      <alignment horizontal="left" vertical="center" indent="1"/>
    </xf>
    <xf numFmtId="4" fontId="64" fillId="93" borderId="73" applyNumberFormat="0" applyProtection="0">
      <alignment horizontal="left" vertical="center" indent="1"/>
    </xf>
    <xf numFmtId="0" fontId="50" fillId="92" borderId="73" applyNumberFormat="0" applyProtection="0">
      <alignment horizontal="left" vertical="top" indent="1"/>
    </xf>
    <xf numFmtId="4" fontId="210" fillId="108" borderId="73" applyNumberFormat="0" applyProtection="0">
      <alignment vertical="center"/>
    </xf>
    <xf numFmtId="4" fontId="208" fillId="104" borderId="89" applyNumberFormat="0" applyProtection="0">
      <alignment horizontal="left" vertical="center" indent="1"/>
    </xf>
    <xf numFmtId="4" fontId="208" fillId="101" borderId="85" applyNumberFormat="0" applyProtection="0">
      <alignment horizontal="right" vertical="center"/>
    </xf>
    <xf numFmtId="4" fontId="208" fillId="102" borderId="85" applyNumberFormat="0" applyProtection="0">
      <alignment horizontal="right" vertical="center"/>
    </xf>
    <xf numFmtId="4" fontId="64" fillId="95" borderId="73" applyNumberFormat="0" applyProtection="0">
      <alignment horizontal="right" vertical="center"/>
    </xf>
    <xf numFmtId="4" fontId="50" fillId="92" borderId="73" applyNumberFormat="0" applyProtection="0">
      <alignment vertical="center"/>
    </xf>
    <xf numFmtId="4" fontId="217" fillId="39" borderId="85" applyNumberFormat="0" applyProtection="0">
      <alignment vertical="center"/>
    </xf>
    <xf numFmtId="0" fontId="12" fillId="104" borderId="73" applyNumberFormat="0" applyProtection="0">
      <alignment horizontal="left" vertical="top" indent="1"/>
    </xf>
    <xf numFmtId="4" fontId="64" fillId="102" borderId="73" applyNumberFormat="0" applyProtection="0">
      <alignment horizontal="right" vertical="center"/>
    </xf>
    <xf numFmtId="4" fontId="64" fillId="108" borderId="73" applyNumberFormat="0" applyProtection="0">
      <alignment vertical="center"/>
    </xf>
    <xf numFmtId="4" fontId="64" fillId="100" borderId="73" applyNumberFormat="0" applyProtection="0">
      <alignment horizontal="right" vertical="center"/>
    </xf>
    <xf numFmtId="0" fontId="12" fillId="106" borderId="73" applyNumberFormat="0" applyProtection="0">
      <alignment horizontal="left" vertical="center" indent="1"/>
    </xf>
    <xf numFmtId="4" fontId="64" fillId="104" borderId="73" applyNumberFormat="0" applyProtection="0">
      <alignment horizontal="right" vertical="center"/>
    </xf>
    <xf numFmtId="4" fontId="53" fillId="110" borderId="73" applyNumberFormat="0" applyProtection="0">
      <alignment horizontal="right" vertical="center"/>
    </xf>
    <xf numFmtId="4" fontId="64" fillId="95" borderId="73" applyNumberFormat="0" applyProtection="0">
      <alignment horizontal="right" vertical="center"/>
    </xf>
    <xf numFmtId="4" fontId="208" fillId="0" borderId="85" applyNumberFormat="0" applyProtection="0">
      <alignment horizontal="right" vertical="center"/>
    </xf>
    <xf numFmtId="4" fontId="64" fillId="95" borderId="73" applyNumberFormat="0" applyProtection="0">
      <alignment horizontal="right" vertical="center"/>
    </xf>
    <xf numFmtId="4" fontId="64" fillId="97" borderId="73" applyNumberFormat="0" applyProtection="0">
      <alignment horizontal="right" vertical="center"/>
    </xf>
    <xf numFmtId="4" fontId="64" fillId="101" borderId="73" applyNumberFormat="0" applyProtection="0">
      <alignment horizontal="right" vertical="center"/>
    </xf>
    <xf numFmtId="4" fontId="208" fillId="97" borderId="85" applyNumberFormat="0" applyProtection="0">
      <alignment horizontal="right" vertical="center"/>
    </xf>
    <xf numFmtId="0" fontId="12" fillId="105" borderId="73" applyNumberFormat="0" applyProtection="0">
      <alignment horizontal="left" vertical="top" indent="1"/>
    </xf>
    <xf numFmtId="4" fontId="53" fillId="120" borderId="73" applyNumberFormat="0" applyProtection="0">
      <alignment horizontal="right" vertical="center"/>
    </xf>
    <xf numFmtId="4" fontId="64" fillId="93" borderId="73" applyNumberFormat="0" applyProtection="0">
      <alignment horizontal="right" vertical="center"/>
    </xf>
    <xf numFmtId="0" fontId="12" fillId="93" borderId="73" applyNumberFormat="0" applyProtection="0">
      <alignment horizontal="left" vertical="center" indent="1"/>
    </xf>
    <xf numFmtId="4" fontId="53" fillId="156" borderId="73" applyNumberFormat="0" applyProtection="0">
      <alignment horizontal="right" vertical="center"/>
    </xf>
    <xf numFmtId="4" fontId="64" fillId="100" borderId="73" applyNumberFormat="0" applyProtection="0">
      <alignment horizontal="right" vertical="center"/>
    </xf>
    <xf numFmtId="4" fontId="208" fillId="104" borderId="89" applyNumberFormat="0" applyProtection="0">
      <alignment horizontal="left" vertical="center" indent="1"/>
    </xf>
    <xf numFmtId="0" fontId="203" fillId="88" borderId="85" applyNumberFormat="0" applyAlignment="0" applyProtection="0"/>
    <xf numFmtId="0" fontId="64" fillId="108" borderId="73" applyNumberFormat="0" applyProtection="0">
      <alignment horizontal="left" vertical="top" indent="1"/>
    </xf>
    <xf numFmtId="0" fontId="208" fillId="104" borderId="73" applyNumberFormat="0" applyProtection="0">
      <alignment horizontal="left" vertical="top" indent="1"/>
    </xf>
    <xf numFmtId="4" fontId="53" fillId="39" borderId="73" applyNumberFormat="0" applyProtection="0">
      <alignment horizontal="left" vertical="center" indent="1"/>
    </xf>
    <xf numFmtId="4" fontId="208" fillId="93" borderId="85" applyNumberFormat="0" applyProtection="0">
      <alignment horizontal="right" vertical="center"/>
    </xf>
    <xf numFmtId="4" fontId="64" fillId="101" borderId="73" applyNumberFormat="0" applyProtection="0">
      <alignment horizontal="right" vertical="center"/>
    </xf>
    <xf numFmtId="4" fontId="64" fillId="93" borderId="73" applyNumberFormat="0" applyProtection="0">
      <alignment horizontal="right" vertical="center"/>
    </xf>
    <xf numFmtId="0" fontId="208" fillId="106" borderId="73" applyNumberFormat="0" applyProtection="0">
      <alignment horizontal="left" vertical="top" indent="1"/>
    </xf>
    <xf numFmtId="4" fontId="64" fillId="97" borderId="73" applyNumberFormat="0" applyProtection="0">
      <alignment horizontal="right" vertical="center"/>
    </xf>
    <xf numFmtId="4" fontId="232" fillId="160" borderId="73" applyNumberFormat="0" applyProtection="0">
      <alignment vertical="center"/>
    </xf>
    <xf numFmtId="0" fontId="228" fillId="111" borderId="76" applyNumberFormat="0" applyAlignment="0" applyProtection="0"/>
    <xf numFmtId="0" fontId="12" fillId="93" borderId="73" applyNumberFormat="0" applyProtection="0">
      <alignment horizontal="left" vertical="top" indent="1"/>
    </xf>
    <xf numFmtId="0" fontId="208" fillId="104" borderId="85" applyNumberFormat="0" applyProtection="0">
      <alignment horizontal="left" vertical="center" indent="1"/>
    </xf>
    <xf numFmtId="4" fontId="64" fillId="93" borderId="73" applyNumberFormat="0" applyProtection="0">
      <alignment horizontal="right" vertical="center"/>
    </xf>
    <xf numFmtId="4" fontId="64" fillId="96" borderId="73" applyNumberFormat="0" applyProtection="0">
      <alignment horizontal="right" vertical="center"/>
    </xf>
    <xf numFmtId="0" fontId="12" fillId="105" borderId="73" applyNumberFormat="0" applyProtection="0">
      <alignment horizontal="left" vertical="center" indent="1"/>
    </xf>
    <xf numFmtId="0" fontId="12" fillId="106" borderId="73" applyNumberFormat="0" applyProtection="0">
      <alignment horizontal="left" vertical="top" indent="1"/>
    </xf>
    <xf numFmtId="0" fontId="222" fillId="111" borderId="76" applyNumberFormat="0" applyAlignment="0" applyProtection="0"/>
    <xf numFmtId="4" fontId="189" fillId="104" borderId="73" applyNumberFormat="0" applyProtection="0">
      <alignment horizontal="right" vertical="center"/>
    </xf>
    <xf numFmtId="0" fontId="12" fillId="107" borderId="98" applyNumberFormat="0">
      <protection locked="0"/>
    </xf>
    <xf numFmtId="0" fontId="12" fillId="105" borderId="73" applyNumberFormat="0" applyProtection="0">
      <alignment horizontal="left" vertical="top" indent="1"/>
    </xf>
    <xf numFmtId="4" fontId="64" fillId="102" borderId="73" applyNumberFormat="0" applyProtection="0">
      <alignment horizontal="right" vertical="center"/>
    </xf>
    <xf numFmtId="0" fontId="208" fillId="87" borderId="85" applyNumberFormat="0" applyFont="0" applyAlignment="0" applyProtection="0"/>
    <xf numFmtId="4" fontId="50" fillId="92" borderId="73" applyNumberFormat="0" applyProtection="0">
      <alignment vertical="center"/>
    </xf>
    <xf numFmtId="0" fontId="12" fillId="104" borderId="73" applyNumberFormat="0" applyProtection="0">
      <alignment horizontal="left" vertical="center" indent="1"/>
    </xf>
    <xf numFmtId="4" fontId="189" fillId="104" borderId="73" applyNumberFormat="0" applyProtection="0">
      <alignment horizontal="right" vertical="center"/>
    </xf>
    <xf numFmtId="4" fontId="56" fillId="120" borderId="73" applyNumberFormat="0" applyProtection="0">
      <alignment horizontal="left" vertical="center" indent="1"/>
    </xf>
    <xf numFmtId="0" fontId="196" fillId="118" borderId="76" applyNumberFormat="0" applyAlignment="0" applyProtection="0"/>
    <xf numFmtId="4" fontId="50" fillId="92" borderId="73" applyNumberFormat="0" applyProtection="0">
      <alignment horizontal="left" vertical="center" indent="1"/>
    </xf>
    <xf numFmtId="0" fontId="208" fillId="104" borderId="85" applyNumberFormat="0" applyProtection="0">
      <alignment horizontal="left" vertical="center" indent="1"/>
    </xf>
    <xf numFmtId="4" fontId="208" fillId="123" borderId="85" applyNumberFormat="0" applyProtection="0">
      <alignment horizontal="left" vertical="center" indent="1"/>
    </xf>
    <xf numFmtId="4" fontId="231" fillId="39" borderId="73" applyNumberFormat="0" applyProtection="0">
      <alignment vertical="center"/>
    </xf>
    <xf numFmtId="4" fontId="208" fillId="93" borderId="85" applyNumberFormat="0" applyProtection="0">
      <alignment horizontal="right" vertical="center"/>
    </xf>
    <xf numFmtId="0" fontId="208" fillId="111" borderId="85" applyNumberFormat="0" applyProtection="0">
      <alignment horizontal="left" vertical="center" indent="1"/>
    </xf>
    <xf numFmtId="4" fontId="208" fillId="98" borderId="85" applyNumberFormat="0" applyProtection="0">
      <alignment horizontal="right" vertical="center"/>
    </xf>
    <xf numFmtId="4" fontId="64" fillId="93" borderId="73" applyNumberFormat="0" applyProtection="0">
      <alignment horizontal="right" vertical="center"/>
    </xf>
    <xf numFmtId="4" fontId="53" fillId="156" borderId="73" applyNumberFormat="0" applyProtection="0">
      <alignment horizontal="right" vertical="center"/>
    </xf>
    <xf numFmtId="4" fontId="208" fillId="123" borderId="85" applyNumberFormat="0" applyProtection="0">
      <alignment horizontal="left" vertical="center" indent="1"/>
    </xf>
    <xf numFmtId="4" fontId="53" fillId="34" borderId="73" applyNumberFormat="0" applyProtection="0">
      <alignment horizontal="right" vertical="center"/>
    </xf>
    <xf numFmtId="4" fontId="53" fillId="160" borderId="73" applyNumberFormat="0" applyProtection="0">
      <alignment horizontal="right" vertical="center"/>
    </xf>
    <xf numFmtId="4" fontId="53" fillId="120" borderId="73" applyNumberFormat="0" applyProtection="0">
      <alignment horizontal="right" vertical="center"/>
    </xf>
    <xf numFmtId="4" fontId="208" fillId="138" borderId="85" applyNumberFormat="0" applyProtection="0">
      <alignment horizontal="right" vertical="center"/>
    </xf>
    <xf numFmtId="0" fontId="12" fillId="108" borderId="82" applyNumberFormat="0" applyFont="0" applyAlignment="0" applyProtection="0"/>
    <xf numFmtId="0" fontId="208" fillId="139" borderId="85" applyNumberFormat="0" applyProtection="0">
      <alignment horizontal="left" vertical="center" indent="1"/>
    </xf>
    <xf numFmtId="4" fontId="64" fillId="97" borderId="73" applyNumberFormat="0" applyProtection="0">
      <alignment horizontal="right" vertical="center"/>
    </xf>
    <xf numFmtId="0" fontId="187" fillId="0" borderId="84" applyNumberFormat="0" applyFill="0" applyAlignment="0" applyProtection="0"/>
    <xf numFmtId="4" fontId="64" fillId="99" borderId="73" applyNumberFormat="0" applyProtection="0">
      <alignment horizontal="right" vertical="center"/>
    </xf>
    <xf numFmtId="4" fontId="64" fillId="95" borderId="73" applyNumberFormat="0" applyProtection="0">
      <alignment horizontal="right" vertical="center"/>
    </xf>
    <xf numFmtId="0" fontId="12" fillId="106" borderId="73" applyNumberFormat="0" applyProtection="0">
      <alignment horizontal="left" vertical="top" indent="1"/>
    </xf>
    <xf numFmtId="4" fontId="232" fillId="160" borderId="73" applyNumberFormat="0" applyProtection="0">
      <alignment horizontal="right" vertical="center"/>
    </xf>
    <xf numFmtId="4" fontId="189" fillId="104" borderId="73" applyNumberFormat="0" applyProtection="0">
      <alignment horizontal="right" vertical="center"/>
    </xf>
    <xf numFmtId="4" fontId="64" fillId="95" borderId="73" applyNumberFormat="0" applyProtection="0">
      <alignment horizontal="right" vertical="center"/>
    </xf>
    <xf numFmtId="4" fontId="208" fillId="103" borderId="89" applyNumberFormat="0" applyProtection="0">
      <alignment horizontal="left" vertical="center" indent="1"/>
    </xf>
    <xf numFmtId="4" fontId="64" fillId="101" borderId="73" applyNumberFormat="0" applyProtection="0">
      <alignment horizontal="right" vertical="center"/>
    </xf>
    <xf numFmtId="4" fontId="190" fillId="121" borderId="95" applyNumberFormat="0" applyProtection="0">
      <alignment horizontal="left" vertical="center" indent="1"/>
    </xf>
    <xf numFmtId="0" fontId="187" fillId="0" borderId="84" applyNumberFormat="0" applyFill="0" applyAlignment="0" applyProtection="0"/>
    <xf numFmtId="4" fontId="208" fillId="39" borderId="85" applyNumberFormat="0" applyProtection="0">
      <alignment horizontal="left" vertical="center" indent="1"/>
    </xf>
    <xf numFmtId="4" fontId="64" fillId="104" borderId="73" applyNumberFormat="0" applyProtection="0">
      <alignment horizontal="right" vertical="center"/>
    </xf>
    <xf numFmtId="0" fontId="12" fillId="106" borderId="73" applyNumberFormat="0" applyProtection="0">
      <alignment horizontal="left" vertical="top" indent="1"/>
    </xf>
    <xf numFmtId="0" fontId="12" fillId="106" borderId="73" applyNumberFormat="0" applyProtection="0">
      <alignment horizontal="left" vertical="top" indent="1"/>
    </xf>
    <xf numFmtId="4" fontId="64" fillId="101" borderId="73" applyNumberFormat="0" applyProtection="0">
      <alignment horizontal="right" vertical="center"/>
    </xf>
    <xf numFmtId="4" fontId="53" fillId="158" borderId="73" applyNumberFormat="0" applyProtection="0">
      <alignment horizontal="right" vertical="center"/>
    </xf>
    <xf numFmtId="4" fontId="208" fillId="123" borderId="85" applyNumberFormat="0" applyProtection="0">
      <alignment horizontal="left" vertical="center" indent="1"/>
    </xf>
    <xf numFmtId="0" fontId="12" fillId="93" borderId="73" applyNumberFormat="0" applyProtection="0">
      <alignment horizontal="left" vertical="center" indent="1"/>
    </xf>
    <xf numFmtId="4" fontId="50" fillId="92" borderId="73" applyNumberFormat="0" applyProtection="0">
      <alignment vertical="center"/>
    </xf>
    <xf numFmtId="0" fontId="208" fillId="111" borderId="85" applyNumberFormat="0" applyProtection="0">
      <alignment horizontal="left" vertical="center" indent="1"/>
    </xf>
    <xf numFmtId="4" fontId="208" fillId="92" borderId="85" applyNumberFormat="0" applyProtection="0">
      <alignment vertical="center"/>
    </xf>
    <xf numFmtId="4" fontId="64" fillId="94" borderId="73" applyNumberFormat="0" applyProtection="0">
      <alignment horizontal="right" vertical="center"/>
    </xf>
    <xf numFmtId="4" fontId="64" fillId="98" borderId="73" applyNumberFormat="0" applyProtection="0">
      <alignment horizontal="right" vertical="center"/>
    </xf>
    <xf numFmtId="0" fontId="210" fillId="108" borderId="73" applyNumberFormat="0" applyProtection="0">
      <alignment horizontal="left" vertical="top" indent="1"/>
    </xf>
    <xf numFmtId="4" fontId="64" fillId="102" borderId="73" applyNumberFormat="0" applyProtection="0">
      <alignment horizontal="right" vertical="center"/>
    </xf>
    <xf numFmtId="4" fontId="64" fillId="96" borderId="73" applyNumberFormat="0" applyProtection="0">
      <alignment horizontal="right" vertical="center"/>
    </xf>
    <xf numFmtId="4" fontId="208" fillId="96" borderId="89" applyNumberFormat="0" applyProtection="0">
      <alignment horizontal="right" vertical="center"/>
    </xf>
    <xf numFmtId="4" fontId="208" fillId="100" borderId="85" applyNumberFormat="0" applyProtection="0">
      <alignment horizontal="right" vertical="center"/>
    </xf>
    <xf numFmtId="4" fontId="50" fillId="92" borderId="73" applyNumberFormat="0" applyProtection="0">
      <alignment horizontal="left" vertical="center" indent="1"/>
    </xf>
    <xf numFmtId="0" fontId="206" fillId="118" borderId="83" applyNumberFormat="0" applyAlignment="0" applyProtection="0"/>
    <xf numFmtId="4" fontId="208" fillId="138" borderId="85" applyNumberFormat="0" applyProtection="0">
      <alignment horizontal="right" vertical="center"/>
    </xf>
    <xf numFmtId="4" fontId="64" fillId="99" borderId="73" applyNumberFormat="0" applyProtection="0">
      <alignment horizontal="right" vertical="center"/>
    </xf>
    <xf numFmtId="4" fontId="64" fillId="97" borderId="73" applyNumberFormat="0" applyProtection="0">
      <alignment horizontal="right" vertical="center"/>
    </xf>
    <xf numFmtId="4" fontId="53" fillId="34" borderId="73" applyNumberFormat="0" applyProtection="0">
      <alignment horizontal="right" vertical="center"/>
    </xf>
    <xf numFmtId="4" fontId="53" fillId="122" borderId="73" applyNumberFormat="0" applyProtection="0">
      <alignment horizontal="right" vertical="center"/>
    </xf>
    <xf numFmtId="0" fontId="50" fillId="92" borderId="73" applyNumberFormat="0" applyProtection="0">
      <alignment horizontal="left" vertical="top" indent="1"/>
    </xf>
    <xf numFmtId="4" fontId="56" fillId="120" borderId="73" applyNumberFormat="0" applyProtection="0">
      <alignment horizontal="left" vertical="center" indent="1"/>
    </xf>
    <xf numFmtId="0" fontId="228" fillId="111" borderId="76" applyNumberFormat="0" applyAlignment="0" applyProtection="0"/>
    <xf numFmtId="0" fontId="187" fillId="0" borderId="97" applyNumberFormat="0" applyFill="0" applyAlignment="0" applyProtection="0"/>
    <xf numFmtId="4" fontId="64" fillId="97" borderId="73" applyNumberFormat="0" applyProtection="0">
      <alignment horizontal="right" vertical="center"/>
    </xf>
    <xf numFmtId="4" fontId="208" fillId="123" borderId="85" applyNumberFormat="0" applyProtection="0">
      <alignment horizontal="left" vertical="center" indent="1"/>
    </xf>
    <xf numFmtId="4" fontId="232" fillId="160" borderId="73" applyNumberFormat="0" applyProtection="0">
      <alignment horizontal="right" vertical="center"/>
    </xf>
    <xf numFmtId="0" fontId="210" fillId="108" borderId="73" applyNumberFormat="0" applyProtection="0">
      <alignment horizontal="left" vertical="top" indent="1"/>
    </xf>
    <xf numFmtId="4" fontId="64" fillId="98" borderId="73" applyNumberFormat="0" applyProtection="0">
      <alignment horizontal="right" vertical="center"/>
    </xf>
    <xf numFmtId="4" fontId="208" fillId="98" borderId="85" applyNumberFormat="0" applyProtection="0">
      <alignment horizontal="right" vertical="center"/>
    </xf>
    <xf numFmtId="4" fontId="208" fillId="94" borderId="85" applyNumberFormat="0" applyProtection="0">
      <alignment horizontal="right" vertical="center"/>
    </xf>
    <xf numFmtId="0" fontId="208" fillId="87" borderId="85" applyNumberFormat="0" applyFont="0" applyAlignment="0" applyProtection="0"/>
    <xf numFmtId="4" fontId="208" fillId="94" borderId="85" applyNumberFormat="0" applyProtection="0">
      <alignment horizontal="right" vertical="center"/>
    </xf>
    <xf numFmtId="4" fontId="53" fillId="39" borderId="73" applyNumberFormat="0" applyProtection="0">
      <alignment horizontal="left" vertical="center" indent="1"/>
    </xf>
    <xf numFmtId="0" fontId="215" fillId="135" borderId="85" applyNumberFormat="0" applyAlignment="0" applyProtection="0"/>
    <xf numFmtId="4" fontId="64" fillId="95" borderId="73" applyNumberFormat="0" applyProtection="0">
      <alignment horizontal="right" vertical="center"/>
    </xf>
    <xf numFmtId="0" fontId="12" fillId="87" borderId="82" applyNumberFormat="0" applyFont="0" applyAlignment="0" applyProtection="0"/>
    <xf numFmtId="4" fontId="53" fillId="39" borderId="73" applyNumberFormat="0" applyProtection="0">
      <alignment horizontal="left" vertical="center" indent="1"/>
    </xf>
    <xf numFmtId="4" fontId="64" fillId="104" borderId="73" applyNumberFormat="0" applyProtection="0">
      <alignment horizontal="right" vertical="center"/>
    </xf>
    <xf numFmtId="4" fontId="12" fillId="105" borderId="89" applyNumberFormat="0" applyProtection="0">
      <alignment horizontal="left" vertical="center" indent="1"/>
    </xf>
    <xf numFmtId="0" fontId="12" fillId="104" borderId="73" applyNumberFormat="0" applyProtection="0">
      <alignment horizontal="left" vertical="center" indent="1"/>
    </xf>
    <xf numFmtId="0" fontId="228" fillId="111" borderId="76" applyNumberFormat="0" applyAlignment="0" applyProtection="0"/>
    <xf numFmtId="0" fontId="64" fillId="93" borderId="73" applyNumberFormat="0" applyProtection="0">
      <alignment horizontal="left" vertical="top" indent="1"/>
    </xf>
    <xf numFmtId="4" fontId="53" fillId="110" borderId="73" applyNumberFormat="0" applyProtection="0">
      <alignment horizontal="right" vertical="center"/>
    </xf>
    <xf numFmtId="4" fontId="64" fillId="101" borderId="73" applyNumberFormat="0" applyProtection="0">
      <alignment horizontal="right" vertical="center"/>
    </xf>
    <xf numFmtId="0" fontId="12" fillId="104" borderId="73" applyNumberFormat="0" applyProtection="0">
      <alignment horizontal="left" vertical="center" indent="1"/>
    </xf>
    <xf numFmtId="4" fontId="208" fillId="96" borderId="89" applyNumberFormat="0" applyProtection="0">
      <alignment horizontal="right" vertical="center"/>
    </xf>
    <xf numFmtId="4" fontId="53" fillId="157" borderId="73" applyNumberFormat="0" applyProtection="0">
      <alignment horizontal="right" vertical="center"/>
    </xf>
    <xf numFmtId="4" fontId="64" fillId="99" borderId="73" applyNumberFormat="0" applyProtection="0">
      <alignment horizontal="right" vertical="center"/>
    </xf>
    <xf numFmtId="0" fontId="208" fillId="139" borderId="85" applyNumberFormat="0" applyProtection="0">
      <alignment horizontal="left" vertical="center" indent="1"/>
    </xf>
    <xf numFmtId="4" fontId="208" fillId="103" borderId="89" applyNumberFormat="0" applyProtection="0">
      <alignment horizontal="left" vertical="center" indent="1"/>
    </xf>
    <xf numFmtId="0" fontId="208" fillId="104" borderId="73" applyNumberFormat="0" applyProtection="0">
      <alignment horizontal="left" vertical="top" indent="1"/>
    </xf>
    <xf numFmtId="4" fontId="217" fillId="39" borderId="85" applyNumberFormat="0" applyProtection="0">
      <alignment vertical="center"/>
    </xf>
    <xf numFmtId="4" fontId="208" fillId="123" borderId="85" applyNumberFormat="0" applyProtection="0">
      <alignment horizontal="left" vertical="center" indent="1"/>
    </xf>
    <xf numFmtId="4" fontId="53" fillId="160" borderId="73" applyNumberFormat="0" applyProtection="0">
      <alignment horizontal="right" vertical="center"/>
    </xf>
    <xf numFmtId="0" fontId="208" fillId="93" borderId="73" applyNumberFormat="0" applyProtection="0">
      <alignment horizontal="left" vertical="top" indent="1"/>
    </xf>
    <xf numFmtId="0" fontId="72" fillId="105" borderId="91" applyBorder="0"/>
    <xf numFmtId="4" fontId="64" fillId="100" borderId="73" applyNumberFormat="0" applyProtection="0">
      <alignment horizontal="right" vertical="center"/>
    </xf>
    <xf numFmtId="4" fontId="208" fillId="92" borderId="85" applyNumberFormat="0" applyProtection="0">
      <alignment vertical="center"/>
    </xf>
    <xf numFmtId="4" fontId="231" fillId="39" borderId="73" applyNumberFormat="0" applyProtection="0">
      <alignment vertical="center"/>
    </xf>
    <xf numFmtId="4" fontId="64" fillId="99" borderId="73" applyNumberFormat="0" applyProtection="0">
      <alignment horizontal="right" vertical="center"/>
    </xf>
    <xf numFmtId="0" fontId="12" fillId="93" borderId="73" applyNumberFormat="0" applyProtection="0">
      <alignment horizontal="left" vertical="center" indent="1"/>
    </xf>
    <xf numFmtId="4" fontId="208" fillId="98" borderId="85" applyNumberFormat="0" applyProtection="0">
      <alignment horizontal="right" vertical="center"/>
    </xf>
    <xf numFmtId="4" fontId="64" fillId="99" borderId="73" applyNumberFormat="0" applyProtection="0">
      <alignment horizontal="right" vertical="center"/>
    </xf>
    <xf numFmtId="0" fontId="208" fillId="104" borderId="73" applyNumberFormat="0" applyProtection="0">
      <alignment horizontal="left" vertical="top" indent="1"/>
    </xf>
    <xf numFmtId="4" fontId="53" fillId="157" borderId="73" applyNumberFormat="0" applyProtection="0">
      <alignment horizontal="right" vertical="center"/>
    </xf>
    <xf numFmtId="4" fontId="64" fillId="99" borderId="73" applyNumberFormat="0" applyProtection="0">
      <alignment horizontal="right" vertical="center"/>
    </xf>
    <xf numFmtId="0" fontId="208" fillId="93" borderId="73" applyNumberFormat="0" applyProtection="0">
      <alignment horizontal="left" vertical="top" indent="1"/>
    </xf>
    <xf numFmtId="4" fontId="231" fillId="39" borderId="73" applyNumberFormat="0" applyProtection="0">
      <alignment vertical="center"/>
    </xf>
    <xf numFmtId="0" fontId="12" fillId="93" borderId="73" applyNumberFormat="0" applyProtection="0">
      <alignment horizontal="left" vertical="center" indent="1"/>
    </xf>
    <xf numFmtId="0" fontId="215" fillId="135" borderId="85" applyNumberFormat="0" applyAlignment="0" applyProtection="0"/>
    <xf numFmtId="0" fontId="222" fillId="111" borderId="76" applyNumberFormat="0" applyAlignment="0" applyProtection="0"/>
    <xf numFmtId="0" fontId="12" fillId="87" borderId="82" applyNumberFormat="0" applyFont="0" applyAlignment="0" applyProtection="0"/>
    <xf numFmtId="4" fontId="189" fillId="108" borderId="73" applyNumberFormat="0" applyProtection="0">
      <alignment vertical="center"/>
    </xf>
    <xf numFmtId="4" fontId="53" fillId="158" borderId="73" applyNumberFormat="0" applyProtection="0">
      <alignment horizontal="right" vertical="center"/>
    </xf>
    <xf numFmtId="4" fontId="208" fillId="103" borderId="89" applyNumberFormat="0" applyProtection="0">
      <alignment horizontal="left" vertical="center" indent="1"/>
    </xf>
    <xf numFmtId="4" fontId="64" fillId="94" borderId="73" applyNumberFormat="0" applyProtection="0">
      <alignment horizontal="right" vertical="center"/>
    </xf>
    <xf numFmtId="0" fontId="12" fillId="107" borderId="98" applyNumberFormat="0">
      <protection locked="0"/>
    </xf>
    <xf numFmtId="0" fontId="12" fillId="104" borderId="73" applyNumberFormat="0" applyProtection="0">
      <alignment horizontal="left" vertical="top" indent="1"/>
    </xf>
    <xf numFmtId="4" fontId="64" fillId="93" borderId="73" applyNumberFormat="0" applyProtection="0">
      <alignment horizontal="right" vertical="center"/>
    </xf>
    <xf numFmtId="4" fontId="208" fillId="96" borderId="89" applyNumberFormat="0" applyProtection="0">
      <alignment horizontal="right" vertical="center"/>
    </xf>
    <xf numFmtId="0" fontId="12" fillId="93" borderId="73" applyNumberFormat="0" applyProtection="0">
      <alignment horizontal="left" vertical="center" indent="1"/>
    </xf>
    <xf numFmtId="4" fontId="53" fillId="160" borderId="73" applyNumberFormat="0" applyProtection="0">
      <alignment horizontal="right" vertical="center"/>
    </xf>
    <xf numFmtId="0" fontId="12" fillId="106" borderId="73" applyNumberFormat="0" applyProtection="0">
      <alignment horizontal="left" vertical="top" indent="1"/>
    </xf>
    <xf numFmtId="0" fontId="208" fillId="104" borderId="73" applyNumberFormat="0" applyProtection="0">
      <alignment horizontal="left" vertical="top" indent="1"/>
    </xf>
    <xf numFmtId="0" fontId="196" fillId="118" borderId="76" applyNumberFormat="0" applyAlignment="0" applyProtection="0"/>
    <xf numFmtId="4" fontId="64" fillId="93" borderId="73" applyNumberFormat="0" applyProtection="0">
      <alignment horizontal="right" vertical="center"/>
    </xf>
    <xf numFmtId="0" fontId="12" fillId="93" borderId="73" applyNumberFormat="0" applyProtection="0">
      <alignment horizontal="left" vertical="top" indent="1"/>
    </xf>
    <xf numFmtId="0" fontId="12" fillId="93" borderId="73" applyNumberFormat="0" applyProtection="0">
      <alignment horizontal="left" vertical="center" indent="1"/>
    </xf>
    <xf numFmtId="0" fontId="196" fillId="118" borderId="76" applyNumberFormat="0" applyAlignment="0" applyProtection="0"/>
    <xf numFmtId="4" fontId="64" fillId="93" borderId="73" applyNumberFormat="0" applyProtection="0">
      <alignment horizontal="right" vertical="center"/>
    </xf>
    <xf numFmtId="4" fontId="50" fillId="92" borderId="73" applyNumberFormat="0" applyProtection="0">
      <alignment horizontal="left" vertical="center" indent="1"/>
    </xf>
    <xf numFmtId="4" fontId="64" fillId="101" borderId="73" applyNumberFormat="0" applyProtection="0">
      <alignment horizontal="right" vertical="center"/>
    </xf>
    <xf numFmtId="4" fontId="53" fillId="155" borderId="73" applyNumberFormat="0" applyProtection="0">
      <alignment horizontal="right" vertical="center"/>
    </xf>
    <xf numFmtId="0" fontId="12" fillId="106" borderId="73" applyNumberFormat="0" applyProtection="0">
      <alignment horizontal="left" vertical="top" indent="1"/>
    </xf>
    <xf numFmtId="0" fontId="12" fillId="105" borderId="73" applyNumberFormat="0" applyProtection="0">
      <alignment horizontal="left" vertical="top" indent="1"/>
    </xf>
    <xf numFmtId="4" fontId="64" fillId="98" borderId="73" applyNumberFormat="0" applyProtection="0">
      <alignment horizontal="right" vertical="center"/>
    </xf>
    <xf numFmtId="0" fontId="208" fillId="106" borderId="85" applyNumberFormat="0" applyProtection="0">
      <alignment horizontal="left" vertical="center" indent="1"/>
    </xf>
    <xf numFmtId="4" fontId="212" fillId="109" borderId="89" applyNumberFormat="0" applyProtection="0">
      <alignment horizontal="left" vertical="center" indent="1"/>
    </xf>
    <xf numFmtId="0" fontId="12" fillId="105" borderId="73" applyNumberFormat="0" applyProtection="0">
      <alignment horizontal="left" vertical="center" indent="1"/>
    </xf>
    <xf numFmtId="4" fontId="232" fillId="160" borderId="73" applyNumberFormat="0" applyProtection="0">
      <alignment vertical="center"/>
    </xf>
    <xf numFmtId="0" fontId="12" fillId="105" borderId="73" applyNumberFormat="0" applyProtection="0">
      <alignment horizontal="left" vertical="center" indent="1"/>
    </xf>
    <xf numFmtId="0" fontId="12" fillId="104" borderId="73" applyNumberFormat="0" applyProtection="0">
      <alignment horizontal="left" vertical="center" indent="1"/>
    </xf>
    <xf numFmtId="4" fontId="53" fillId="160" borderId="73" applyNumberFormat="0" applyProtection="0">
      <alignment vertical="center"/>
    </xf>
    <xf numFmtId="4" fontId="56" fillId="120" borderId="95" applyNumberFormat="0" applyProtection="0">
      <alignment horizontal="left" vertical="center" indent="1"/>
    </xf>
    <xf numFmtId="4" fontId="50" fillId="92" borderId="73" applyNumberFormat="0" applyProtection="0">
      <alignment vertical="center"/>
    </xf>
    <xf numFmtId="4" fontId="64" fillId="94" borderId="73" applyNumberFormat="0" applyProtection="0">
      <alignment horizontal="right" vertical="center"/>
    </xf>
    <xf numFmtId="4" fontId="64" fillId="93" borderId="73" applyNumberFormat="0" applyProtection="0">
      <alignment horizontal="left" vertical="center" indent="1"/>
    </xf>
    <xf numFmtId="4" fontId="208" fillId="93" borderId="89" applyNumberFormat="0" applyProtection="0">
      <alignment horizontal="left" vertical="center" indent="1"/>
    </xf>
    <xf numFmtId="4" fontId="64" fillId="98" borderId="73" applyNumberFormat="0" applyProtection="0">
      <alignment horizontal="right" vertical="center"/>
    </xf>
    <xf numFmtId="0" fontId="208" fillId="111" borderId="85" applyNumberFormat="0" applyProtection="0">
      <alignment horizontal="left" vertical="center" indent="1"/>
    </xf>
    <xf numFmtId="4" fontId="64" fillId="99" borderId="73" applyNumberFormat="0" applyProtection="0">
      <alignment horizontal="right" vertical="center"/>
    </xf>
    <xf numFmtId="0" fontId="12" fillId="0" borderId="0"/>
    <xf numFmtId="4" fontId="53" fillId="39" borderId="73" applyNumberFormat="0" applyProtection="0">
      <alignment horizontal="left" vertical="center" indent="1"/>
    </xf>
    <xf numFmtId="0" fontId="187" fillId="0" borderId="84" applyNumberFormat="0" applyFill="0" applyAlignment="0" applyProtection="0"/>
    <xf numFmtId="4" fontId="64" fillId="93" borderId="73" applyNumberFormat="0" applyProtection="0">
      <alignment horizontal="left" vertical="center" indent="1"/>
    </xf>
    <xf numFmtId="4" fontId="50" fillId="92" borderId="73" applyNumberFormat="0" applyProtection="0">
      <alignment horizontal="left" vertical="center" indent="1"/>
    </xf>
    <xf numFmtId="0" fontId="12" fillId="105" borderId="73" applyNumberFormat="0" applyProtection="0">
      <alignment horizontal="left" vertical="center" indent="1"/>
    </xf>
    <xf numFmtId="4" fontId="64" fillId="98" borderId="73" applyNumberFormat="0" applyProtection="0">
      <alignment horizontal="right" vertical="center"/>
    </xf>
    <xf numFmtId="4" fontId="208" fillId="93" borderId="85" applyNumberFormat="0" applyProtection="0">
      <alignment horizontal="right" vertical="center"/>
    </xf>
    <xf numFmtId="0" fontId="12" fillId="106" borderId="73" applyNumberFormat="0" applyProtection="0">
      <alignment horizontal="left" vertical="center" indent="1"/>
    </xf>
    <xf numFmtId="0" fontId="203" fillId="88" borderId="85" applyNumberFormat="0" applyAlignment="0" applyProtection="0"/>
    <xf numFmtId="4" fontId="53" fillId="158" borderId="73" applyNumberFormat="0" applyProtection="0">
      <alignment horizontal="right" vertical="center"/>
    </xf>
    <xf numFmtId="4" fontId="53" fillId="158" borderId="73" applyNumberFormat="0" applyProtection="0">
      <alignment horizontal="right" vertical="center"/>
    </xf>
    <xf numFmtId="4" fontId="64" fillId="93" borderId="73" applyNumberFormat="0" applyProtection="0">
      <alignment horizontal="right" vertical="center"/>
    </xf>
    <xf numFmtId="4" fontId="64" fillId="104" borderId="73" applyNumberFormat="0" applyProtection="0">
      <alignment horizontal="right" vertical="center"/>
    </xf>
    <xf numFmtId="0" fontId="203" fillId="88" borderId="76" applyNumberFormat="0" applyAlignment="0" applyProtection="0"/>
    <xf numFmtId="4" fontId="64" fillId="99" borderId="73" applyNumberFormat="0" applyProtection="0">
      <alignment horizontal="right" vertical="center"/>
    </xf>
    <xf numFmtId="0" fontId="196" fillId="118" borderId="76" applyNumberFormat="0" applyAlignment="0" applyProtection="0"/>
    <xf numFmtId="0" fontId="208" fillId="106" borderId="85" applyNumberFormat="0" applyProtection="0">
      <alignment horizontal="left" vertical="center" indent="1"/>
    </xf>
    <xf numFmtId="0" fontId="12" fillId="93" borderId="73" applyNumberFormat="0" applyProtection="0">
      <alignment horizontal="left" vertical="top" indent="1"/>
    </xf>
    <xf numFmtId="4" fontId="191" fillId="104" borderId="73" applyNumberFormat="0" applyProtection="0">
      <alignment horizontal="right" vertical="center"/>
    </xf>
    <xf numFmtId="4" fontId="208" fillId="101" borderId="85" applyNumberFormat="0" applyProtection="0">
      <alignment horizontal="right" vertical="center"/>
    </xf>
    <xf numFmtId="0" fontId="12" fillId="105" borderId="73" applyNumberFormat="0" applyProtection="0">
      <alignment horizontal="left" vertical="center" indent="1"/>
    </xf>
    <xf numFmtId="4" fontId="64" fillId="102" borderId="73" applyNumberFormat="0" applyProtection="0">
      <alignment horizontal="right" vertical="center"/>
    </xf>
    <xf numFmtId="4" fontId="64" fillId="96" borderId="73" applyNumberFormat="0" applyProtection="0">
      <alignment horizontal="right" vertical="center"/>
    </xf>
    <xf numFmtId="4" fontId="50" fillId="92" borderId="73" applyNumberFormat="0" applyProtection="0">
      <alignment vertical="center"/>
    </xf>
    <xf numFmtId="4" fontId="64" fillId="96" borderId="73" applyNumberFormat="0" applyProtection="0">
      <alignment horizontal="right" vertical="center"/>
    </xf>
    <xf numFmtId="4" fontId="64" fillId="93" borderId="73" applyNumberFormat="0" applyProtection="0">
      <alignment horizontal="right" vertical="center"/>
    </xf>
    <xf numFmtId="0" fontId="12" fillId="104" borderId="73" applyNumberFormat="0" applyProtection="0">
      <alignment horizontal="left" vertical="top" indent="1"/>
    </xf>
    <xf numFmtId="4" fontId="233" fillId="160" borderId="73" applyNumberFormat="0" applyProtection="0">
      <alignment horizontal="right" vertical="center"/>
    </xf>
    <xf numFmtId="4" fontId="64" fillId="97" borderId="73" applyNumberFormat="0" applyProtection="0">
      <alignment horizontal="right" vertical="center"/>
    </xf>
    <xf numFmtId="4" fontId="64" fillId="95" borderId="73" applyNumberFormat="0" applyProtection="0">
      <alignment horizontal="right" vertical="center"/>
    </xf>
    <xf numFmtId="0" fontId="228" fillId="111" borderId="76" applyNumberFormat="0" applyAlignment="0" applyProtection="0"/>
    <xf numFmtId="0" fontId="210" fillId="93" borderId="73" applyNumberFormat="0" applyProtection="0">
      <alignment horizontal="left" vertical="top" indent="1"/>
    </xf>
    <xf numFmtId="4" fontId="53" fillId="158" borderId="73" applyNumberFormat="0" applyProtection="0">
      <alignment horizontal="right" vertical="center"/>
    </xf>
    <xf numFmtId="4" fontId="232" fillId="160" borderId="73" applyNumberFormat="0" applyProtection="0">
      <alignment horizontal="right" vertical="center"/>
    </xf>
    <xf numFmtId="0" fontId="12" fillId="105" borderId="73" applyNumberFormat="0" applyProtection="0">
      <alignment horizontal="left" vertical="top" indent="1"/>
    </xf>
    <xf numFmtId="4" fontId="191" fillId="104" borderId="73" applyNumberFormat="0" applyProtection="0">
      <alignment horizontal="right" vertical="center"/>
    </xf>
    <xf numFmtId="0" fontId="12" fillId="105" borderId="73" applyNumberFormat="0" applyProtection="0">
      <alignment horizontal="left" vertical="center" indent="1"/>
    </xf>
    <xf numFmtId="4" fontId="64" fillId="101" borderId="73" applyNumberFormat="0" applyProtection="0">
      <alignment horizontal="right" vertical="center"/>
    </xf>
    <xf numFmtId="4" fontId="208" fillId="138" borderId="85" applyNumberFormat="0" applyProtection="0">
      <alignment horizontal="right" vertical="center"/>
    </xf>
    <xf numFmtId="0" fontId="208" fillId="93" borderId="73" applyNumberFormat="0" applyProtection="0">
      <alignment horizontal="left" vertical="top" indent="1"/>
    </xf>
    <xf numFmtId="4" fontId="64" fillId="104" borderId="73" applyNumberFormat="0" applyProtection="0">
      <alignment horizontal="right" vertical="center"/>
    </xf>
    <xf numFmtId="0" fontId="12" fillId="106" borderId="73" applyNumberFormat="0" applyProtection="0">
      <alignment horizontal="left" vertical="center" indent="1"/>
    </xf>
    <xf numFmtId="4" fontId="56" fillId="39" borderId="73" applyNumberFormat="0" applyProtection="0">
      <alignment vertical="center"/>
    </xf>
    <xf numFmtId="4" fontId="208" fillId="0" borderId="85" applyNumberFormat="0" applyProtection="0">
      <alignment horizontal="right" vertical="center"/>
    </xf>
    <xf numFmtId="4" fontId="208" fillId="93" borderId="85" applyNumberFormat="0" applyProtection="0">
      <alignment horizontal="right" vertical="center"/>
    </xf>
    <xf numFmtId="0" fontId="12" fillId="93" borderId="73" applyNumberFormat="0" applyProtection="0">
      <alignment horizontal="left" vertical="top" indent="1"/>
    </xf>
    <xf numFmtId="4" fontId="53" fillId="39" borderId="73" applyNumberFormat="0" applyProtection="0">
      <alignment horizontal="left" vertical="center" indent="1"/>
    </xf>
    <xf numFmtId="0" fontId="228" fillId="111" borderId="76" applyNumberFormat="0" applyAlignment="0" applyProtection="0"/>
    <xf numFmtId="4" fontId="208" fillId="123" borderId="85" applyNumberFormat="0" applyProtection="0">
      <alignment horizontal="left" vertical="center" indent="1"/>
    </xf>
    <xf numFmtId="4" fontId="213" fillId="107" borderId="85" applyNumberFormat="0" applyProtection="0">
      <alignment horizontal="right" vertical="center"/>
    </xf>
    <xf numFmtId="4" fontId="208" fillId="123" borderId="85" applyNumberFormat="0" applyProtection="0">
      <alignment horizontal="left" vertical="center" indent="1"/>
    </xf>
    <xf numFmtId="4" fontId="208" fillId="123" borderId="85" applyNumberFormat="0" applyProtection="0">
      <alignment horizontal="left" vertical="center" indent="1"/>
    </xf>
    <xf numFmtId="4" fontId="208" fillId="93" borderId="89" applyNumberFormat="0" applyProtection="0">
      <alignment horizontal="left" vertical="center" indent="1"/>
    </xf>
    <xf numFmtId="4" fontId="64" fillId="108" borderId="73" applyNumberFormat="0" applyProtection="0">
      <alignment horizontal="left" vertical="center" indent="1"/>
    </xf>
    <xf numFmtId="4" fontId="64" fillId="102" borderId="73" applyNumberFormat="0" applyProtection="0">
      <alignment horizontal="right" vertical="center"/>
    </xf>
    <xf numFmtId="4" fontId="232" fillId="160" borderId="73" applyNumberFormat="0" applyProtection="0">
      <alignment horizontal="right" vertical="center"/>
    </xf>
    <xf numFmtId="4" fontId="53" fillId="153" borderId="73" applyNumberFormat="0" applyProtection="0">
      <alignment horizontal="right" vertical="center"/>
    </xf>
    <xf numFmtId="4" fontId="217" fillId="23" borderId="98" applyNumberFormat="0" applyProtection="0">
      <alignment vertical="center"/>
    </xf>
    <xf numFmtId="0" fontId="196" fillId="118" borderId="76" applyNumberFormat="0" applyAlignment="0" applyProtection="0"/>
    <xf numFmtId="4" fontId="208" fillId="123" borderId="85" applyNumberFormat="0" applyProtection="0">
      <alignment horizontal="left" vertical="center" indent="1"/>
    </xf>
    <xf numFmtId="4" fontId="64" fillId="102" borderId="73" applyNumberFormat="0" applyProtection="0">
      <alignment horizontal="right" vertical="center"/>
    </xf>
    <xf numFmtId="4" fontId="64" fillId="108" borderId="73" applyNumberFormat="0" applyProtection="0">
      <alignment vertical="center"/>
    </xf>
    <xf numFmtId="0" fontId="215" fillId="135" borderId="85" applyNumberFormat="0" applyAlignment="0" applyProtection="0"/>
    <xf numFmtId="4" fontId="213" fillId="107" borderId="85" applyNumberFormat="0" applyProtection="0">
      <alignment horizontal="right" vertical="center"/>
    </xf>
    <xf numFmtId="0" fontId="187" fillId="0" borderId="97" applyNumberFormat="0" applyFill="0" applyAlignment="0" applyProtection="0"/>
    <xf numFmtId="4" fontId="50" fillId="92" borderId="73" applyNumberFormat="0" applyProtection="0">
      <alignment horizontal="left" vertical="center" indent="1"/>
    </xf>
    <xf numFmtId="4" fontId="208" fillId="123" borderId="85" applyNumberFormat="0" applyProtection="0">
      <alignment horizontal="left" vertical="center" indent="1"/>
    </xf>
    <xf numFmtId="0" fontId="208" fillId="105" borderId="73" applyNumberFormat="0" applyProtection="0">
      <alignment horizontal="left" vertical="top" indent="1"/>
    </xf>
    <xf numFmtId="4" fontId="64" fillId="93" borderId="73" applyNumberFormat="0" applyProtection="0">
      <alignment horizontal="left" vertical="center" indent="1"/>
    </xf>
    <xf numFmtId="0" fontId="12" fillId="107" borderId="98" applyNumberFormat="0">
      <protection locked="0"/>
    </xf>
    <xf numFmtId="4" fontId="64" fillId="97" borderId="73" applyNumberFormat="0" applyProtection="0">
      <alignment horizontal="right" vertical="center"/>
    </xf>
    <xf numFmtId="4" fontId="64" fillId="94" borderId="73" applyNumberFormat="0" applyProtection="0">
      <alignment horizontal="right" vertical="center"/>
    </xf>
    <xf numFmtId="4" fontId="188" fillId="92" borderId="73" applyNumberFormat="0" applyProtection="0">
      <alignment vertical="center"/>
    </xf>
    <xf numFmtId="4" fontId="64" fillId="98" borderId="73" applyNumberFormat="0" applyProtection="0">
      <alignment horizontal="right" vertical="center"/>
    </xf>
    <xf numFmtId="0" fontId="64" fillId="108" borderId="73" applyNumberFormat="0" applyProtection="0">
      <alignment horizontal="left" vertical="top" indent="1"/>
    </xf>
    <xf numFmtId="4" fontId="208" fillId="93" borderId="85" applyNumberFormat="0" applyProtection="0">
      <alignment horizontal="right" vertical="center"/>
    </xf>
    <xf numFmtId="4" fontId="53" fillId="154" borderId="73" applyNumberFormat="0" applyProtection="0">
      <alignment horizontal="right" vertical="center"/>
    </xf>
    <xf numFmtId="4" fontId="232" fillId="160" borderId="73" applyNumberFormat="0" applyProtection="0">
      <alignment horizontal="right" vertical="center"/>
    </xf>
    <xf numFmtId="4" fontId="64" fillId="95" borderId="73" applyNumberFormat="0" applyProtection="0">
      <alignment horizontal="right" vertical="center"/>
    </xf>
    <xf numFmtId="4" fontId="208" fillId="94" borderId="85" applyNumberFormat="0" applyProtection="0">
      <alignment horizontal="right" vertical="center"/>
    </xf>
    <xf numFmtId="4" fontId="208" fillId="102" borderId="85" applyNumberFormat="0" applyProtection="0">
      <alignment horizontal="right" vertical="center"/>
    </xf>
    <xf numFmtId="4" fontId="191" fillId="104" borderId="73" applyNumberFormat="0" applyProtection="0">
      <alignment horizontal="right" vertical="center"/>
    </xf>
    <xf numFmtId="4" fontId="64" fillId="101" borderId="73" applyNumberFormat="0" applyProtection="0">
      <alignment horizontal="right" vertical="center"/>
    </xf>
    <xf numFmtId="4" fontId="56" fillId="120" borderId="95" applyNumberFormat="0" applyProtection="0">
      <alignment horizontal="left" vertical="center" indent="1"/>
    </xf>
    <xf numFmtId="4" fontId="64" fillId="104" borderId="73" applyNumberFormat="0" applyProtection="0">
      <alignment horizontal="right" vertical="center"/>
    </xf>
    <xf numFmtId="4" fontId="12" fillId="105" borderId="89" applyNumberFormat="0" applyProtection="0">
      <alignment horizontal="left" vertical="center" indent="1"/>
    </xf>
    <xf numFmtId="4" fontId="53" fillId="39" borderId="73" applyNumberFormat="0" applyProtection="0">
      <alignment horizontal="left" vertical="center" indent="1"/>
    </xf>
    <xf numFmtId="4" fontId="208" fillId="100" borderId="85" applyNumberFormat="0" applyProtection="0">
      <alignment horizontal="right" vertical="center"/>
    </xf>
    <xf numFmtId="4" fontId="64" fillId="93" borderId="73" applyNumberFormat="0" applyProtection="0">
      <alignment horizontal="right" vertical="center"/>
    </xf>
    <xf numFmtId="0" fontId="12" fillId="106" borderId="73" applyNumberFormat="0" applyProtection="0">
      <alignment horizontal="left" vertical="center" indent="1"/>
    </xf>
    <xf numFmtId="4" fontId="64" fillId="102" borderId="73" applyNumberFormat="0" applyProtection="0">
      <alignment horizontal="right" vertical="center"/>
    </xf>
    <xf numFmtId="4" fontId="64" fillId="95" borderId="73" applyNumberFormat="0" applyProtection="0">
      <alignment horizontal="right" vertical="center"/>
    </xf>
    <xf numFmtId="4" fontId="53" fillId="154" borderId="73" applyNumberFormat="0" applyProtection="0">
      <alignment horizontal="right" vertical="center"/>
    </xf>
    <xf numFmtId="0" fontId="12" fillId="105" borderId="73" applyNumberFormat="0" applyProtection="0">
      <alignment horizontal="left" vertical="center" indent="1"/>
    </xf>
    <xf numFmtId="4" fontId="53" fillId="160" borderId="73" applyNumberFormat="0" applyProtection="0">
      <alignment vertical="center"/>
    </xf>
    <xf numFmtId="4" fontId="232" fillId="160" borderId="73" applyNumberFormat="0" applyProtection="0">
      <alignment horizontal="right" vertical="center"/>
    </xf>
    <xf numFmtId="4" fontId="56" fillId="120" borderId="95" applyNumberFormat="0" applyProtection="0">
      <alignment horizontal="left" vertical="center" indent="1"/>
    </xf>
    <xf numFmtId="0" fontId="208" fillId="105" borderId="73" applyNumberFormat="0" applyProtection="0">
      <alignment horizontal="left" vertical="top" indent="1"/>
    </xf>
    <xf numFmtId="0" fontId="12" fillId="93" borderId="73" applyNumberFormat="0" applyProtection="0">
      <alignment horizontal="left" vertical="center" indent="1"/>
    </xf>
    <xf numFmtId="4" fontId="232" fillId="160" borderId="73" applyNumberFormat="0" applyProtection="0">
      <alignment horizontal="right" vertical="center"/>
    </xf>
    <xf numFmtId="4" fontId="64" fillId="102" borderId="73" applyNumberFormat="0" applyProtection="0">
      <alignment horizontal="right" vertical="center"/>
    </xf>
    <xf numFmtId="0" fontId="12" fillId="105" borderId="73" applyNumberFormat="0" applyProtection="0">
      <alignment horizontal="left" vertical="top" indent="1"/>
    </xf>
    <xf numFmtId="4" fontId="64" fillId="100" borderId="73" applyNumberFormat="0" applyProtection="0">
      <alignment horizontal="right" vertical="center"/>
    </xf>
    <xf numFmtId="0" fontId="206" fillId="111" borderId="83" applyNumberFormat="0" applyAlignment="0" applyProtection="0"/>
    <xf numFmtId="0" fontId="206" fillId="135" borderId="83" applyNumberFormat="0" applyAlignment="0" applyProtection="0"/>
    <xf numFmtId="4" fontId="208" fillId="92" borderId="85" applyNumberFormat="0" applyProtection="0">
      <alignment vertical="center"/>
    </xf>
    <xf numFmtId="0" fontId="187" fillId="0" borderId="84" applyNumberFormat="0" applyFill="0" applyAlignment="0" applyProtection="0"/>
    <xf numFmtId="4" fontId="208" fillId="123" borderId="85" applyNumberFormat="0" applyProtection="0">
      <alignment horizontal="left" vertical="center" indent="1"/>
    </xf>
    <xf numFmtId="0" fontId="12" fillId="93" borderId="73" applyNumberFormat="0" applyProtection="0">
      <alignment horizontal="left" vertical="center" indent="1"/>
    </xf>
    <xf numFmtId="0" fontId="12" fillId="93" borderId="73" applyNumberFormat="0" applyProtection="0">
      <alignment horizontal="left" vertical="center" indent="1"/>
    </xf>
    <xf numFmtId="4" fontId="50" fillId="92" borderId="73" applyNumberFormat="0" applyProtection="0">
      <alignment vertical="center"/>
    </xf>
    <xf numFmtId="4" fontId="188" fillId="92" borderId="73" applyNumberFormat="0" applyProtection="0">
      <alignment vertical="center"/>
    </xf>
    <xf numFmtId="4" fontId="53" fillId="160" borderId="73" applyNumberFormat="0" applyProtection="0">
      <alignment horizontal="right" vertical="center"/>
    </xf>
    <xf numFmtId="4" fontId="53" fillId="120" borderId="73" applyNumberFormat="0" applyProtection="0">
      <alignment horizontal="right" vertical="center"/>
    </xf>
    <xf numFmtId="4" fontId="53" fillId="110" borderId="73" applyNumberFormat="0" applyProtection="0">
      <alignment horizontal="right" vertical="center"/>
    </xf>
    <xf numFmtId="0" fontId="12" fillId="93" borderId="73" applyNumberFormat="0" applyProtection="0">
      <alignment horizontal="left" vertical="top" indent="1"/>
    </xf>
    <xf numFmtId="0" fontId="210" fillId="108" borderId="73" applyNumberFormat="0" applyProtection="0">
      <alignment horizontal="left" vertical="top" indent="1"/>
    </xf>
    <xf numFmtId="0" fontId="12" fillId="104" borderId="73" applyNumberFormat="0" applyProtection="0">
      <alignment horizontal="left" vertical="center" indent="1"/>
    </xf>
    <xf numFmtId="4" fontId="208" fillId="99" borderId="85" applyNumberFormat="0" applyProtection="0">
      <alignment horizontal="right" vertical="center"/>
    </xf>
    <xf numFmtId="0" fontId="12" fillId="104" borderId="73" applyNumberFormat="0" applyProtection="0">
      <alignment horizontal="left" vertical="top" indent="1"/>
    </xf>
    <xf numFmtId="4" fontId="191" fillId="104" borderId="73" applyNumberFormat="0" applyProtection="0">
      <alignment horizontal="right" vertical="center"/>
    </xf>
    <xf numFmtId="4" fontId="189" fillId="104" borderId="73" applyNumberFormat="0" applyProtection="0">
      <alignment horizontal="right" vertical="center"/>
    </xf>
    <xf numFmtId="0" fontId="208" fillId="93" borderId="73" applyNumberFormat="0" applyProtection="0">
      <alignment horizontal="left" vertical="top" indent="1"/>
    </xf>
    <xf numFmtId="4" fontId="208" fillId="102" borderId="85" applyNumberFormat="0" applyProtection="0">
      <alignment horizontal="right" vertical="center"/>
    </xf>
    <xf numFmtId="4" fontId="64" fillId="93" borderId="73" applyNumberFormat="0" applyProtection="0">
      <alignment horizontal="right" vertical="center"/>
    </xf>
    <xf numFmtId="0" fontId="203" fillId="88" borderId="76" applyNumberFormat="0" applyAlignment="0" applyProtection="0"/>
    <xf numFmtId="4" fontId="208" fillId="93" borderId="89" applyNumberFormat="0" applyProtection="0">
      <alignment horizontal="left" vertical="center" indent="1"/>
    </xf>
    <xf numFmtId="0" fontId="12" fillId="108" borderId="82" applyNumberFormat="0" applyFont="0" applyAlignment="0" applyProtection="0"/>
    <xf numFmtId="4" fontId="64" fillId="93" borderId="73" applyNumberFormat="0" applyProtection="0">
      <alignment horizontal="right" vertical="center"/>
    </xf>
    <xf numFmtId="4" fontId="53" fillId="156" borderId="73" applyNumberFormat="0" applyProtection="0">
      <alignment horizontal="right" vertical="center"/>
    </xf>
    <xf numFmtId="0" fontId="222" fillId="111" borderId="76" applyNumberFormat="0" applyAlignment="0" applyProtection="0"/>
    <xf numFmtId="4" fontId="208" fillId="92" borderId="85" applyNumberFormat="0" applyProtection="0">
      <alignment vertical="center"/>
    </xf>
    <xf numFmtId="0" fontId="12" fillId="108" borderId="82" applyNumberFormat="0" applyFont="0" applyAlignment="0" applyProtection="0"/>
    <xf numFmtId="4" fontId="12" fillId="105" borderId="89" applyNumberFormat="0" applyProtection="0">
      <alignment horizontal="left" vertical="center" indent="1"/>
    </xf>
    <xf numFmtId="4" fontId="208" fillId="102" borderId="85" applyNumberFormat="0" applyProtection="0">
      <alignment horizontal="right" vertical="center"/>
    </xf>
    <xf numFmtId="0" fontId="12" fillId="93" borderId="73" applyNumberFormat="0" applyProtection="0">
      <alignment horizontal="left" vertical="center" indent="1"/>
    </xf>
    <xf numFmtId="4" fontId="56" fillId="120" borderId="73" applyNumberFormat="0" applyProtection="0">
      <alignment horizontal="left" vertical="center" indent="1"/>
    </xf>
    <xf numFmtId="0" fontId="208" fillId="87" borderId="85" applyNumberFormat="0" applyFont="0" applyAlignment="0" applyProtection="0"/>
    <xf numFmtId="4" fontId="208" fillId="96" borderId="89" applyNumberFormat="0" applyProtection="0">
      <alignment horizontal="right" vertical="center"/>
    </xf>
    <xf numFmtId="0" fontId="12" fillId="105" borderId="73" applyNumberFormat="0" applyProtection="0">
      <alignment horizontal="left" vertical="top" indent="1"/>
    </xf>
    <xf numFmtId="4" fontId="50" fillId="92" borderId="73" applyNumberFormat="0" applyProtection="0">
      <alignment vertical="center"/>
    </xf>
    <xf numFmtId="4" fontId="64" fillId="98" borderId="73" applyNumberFormat="0" applyProtection="0">
      <alignment horizontal="right" vertical="center"/>
    </xf>
    <xf numFmtId="4" fontId="208" fillId="96" borderId="89" applyNumberFormat="0" applyProtection="0">
      <alignment horizontal="right" vertical="center"/>
    </xf>
    <xf numFmtId="4" fontId="64" fillId="95" borderId="73" applyNumberFormat="0" applyProtection="0">
      <alignment horizontal="right" vertical="center"/>
    </xf>
    <xf numFmtId="4" fontId="64" fillId="108" borderId="73" applyNumberFormat="0" applyProtection="0">
      <alignment vertical="center"/>
    </xf>
    <xf numFmtId="4" fontId="64" fillId="95" borderId="73" applyNumberFormat="0" applyProtection="0">
      <alignment horizontal="right" vertical="center"/>
    </xf>
    <xf numFmtId="4" fontId="53" fillId="120" borderId="73" applyNumberFormat="0" applyProtection="0">
      <alignment horizontal="right" vertical="center"/>
    </xf>
    <xf numFmtId="4" fontId="208" fillId="94" borderId="85" applyNumberFormat="0" applyProtection="0">
      <alignment horizontal="right" vertical="center"/>
    </xf>
    <xf numFmtId="0" fontId="208" fillId="106" borderId="73" applyNumberFormat="0" applyProtection="0">
      <alignment horizontal="left" vertical="top" indent="1"/>
    </xf>
    <xf numFmtId="4" fontId="53" fillId="153" borderId="73" applyNumberFormat="0" applyProtection="0">
      <alignment horizontal="right" vertical="center"/>
    </xf>
    <xf numFmtId="4" fontId="53" fillId="110" borderId="73" applyNumberFormat="0" applyProtection="0">
      <alignment horizontal="right" vertical="center"/>
    </xf>
    <xf numFmtId="4" fontId="53" fillId="155" borderId="73" applyNumberFormat="0" applyProtection="0">
      <alignment horizontal="right" vertical="center"/>
    </xf>
    <xf numFmtId="4" fontId="64" fillId="97" borderId="73" applyNumberFormat="0" applyProtection="0">
      <alignment horizontal="right" vertical="center"/>
    </xf>
    <xf numFmtId="4" fontId="64" fillId="98" borderId="73" applyNumberFormat="0" applyProtection="0">
      <alignment horizontal="right" vertical="center"/>
    </xf>
    <xf numFmtId="4" fontId="191" fillId="104" borderId="73" applyNumberFormat="0" applyProtection="0">
      <alignment horizontal="right" vertical="center"/>
    </xf>
    <xf numFmtId="0" fontId="208" fillId="93" borderId="73" applyNumberFormat="0" applyProtection="0">
      <alignment horizontal="left" vertical="top" indent="1"/>
    </xf>
    <xf numFmtId="0" fontId="12" fillId="106" borderId="73" applyNumberFormat="0" applyProtection="0">
      <alignment horizontal="left" vertical="center" indent="1"/>
    </xf>
    <xf numFmtId="4" fontId="64" fillId="96" borderId="73" applyNumberFormat="0" applyProtection="0">
      <alignment horizontal="right" vertical="center"/>
    </xf>
    <xf numFmtId="4" fontId="188" fillId="92" borderId="73" applyNumberFormat="0" applyProtection="0">
      <alignment vertical="center"/>
    </xf>
    <xf numFmtId="0" fontId="12" fillId="106" borderId="73" applyNumberFormat="0" applyProtection="0">
      <alignment horizontal="left" vertical="center" indent="1"/>
    </xf>
    <xf numFmtId="0" fontId="12" fillId="108" borderId="82" applyNumberFormat="0" applyFont="0" applyAlignment="0" applyProtection="0"/>
    <xf numFmtId="4" fontId="64" fillId="93" borderId="73" applyNumberFormat="0" applyProtection="0">
      <alignment horizontal="left" vertical="center" indent="1"/>
    </xf>
    <xf numFmtId="4" fontId="208" fillId="101" borderId="85" applyNumberFormat="0" applyProtection="0">
      <alignment horizontal="right" vertical="center"/>
    </xf>
    <xf numFmtId="0" fontId="12" fillId="106" borderId="73" applyNumberFormat="0" applyProtection="0">
      <alignment horizontal="left" vertical="top" indent="1"/>
    </xf>
    <xf numFmtId="4" fontId="50" fillId="92" borderId="73" applyNumberFormat="0" applyProtection="0">
      <alignment horizontal="left" vertical="center" indent="1"/>
    </xf>
    <xf numFmtId="0" fontId="208" fillId="106" borderId="73" applyNumberFormat="0" applyProtection="0">
      <alignment horizontal="left" vertical="top" indent="1"/>
    </xf>
    <xf numFmtId="4" fontId="64" fillId="108" borderId="73" applyNumberFormat="0" applyProtection="0">
      <alignment vertical="center"/>
    </xf>
    <xf numFmtId="0" fontId="12" fillId="104" borderId="73" applyNumberFormat="0" applyProtection="0">
      <alignment horizontal="left" vertical="center" indent="1"/>
    </xf>
    <xf numFmtId="4" fontId="208" fillId="93" borderId="85" applyNumberFormat="0" applyProtection="0">
      <alignment horizontal="right" vertical="center"/>
    </xf>
    <xf numFmtId="4" fontId="64" fillId="94" borderId="73" applyNumberFormat="0" applyProtection="0">
      <alignment horizontal="right" vertical="center"/>
    </xf>
    <xf numFmtId="0" fontId="12" fillId="105" borderId="73" applyNumberFormat="0" applyProtection="0">
      <alignment horizontal="left" vertical="top" indent="1"/>
    </xf>
    <xf numFmtId="4" fontId="56" fillId="120" borderId="95" applyNumberFormat="0" applyProtection="0">
      <alignment horizontal="left" vertical="center" indent="1"/>
    </xf>
    <xf numFmtId="0" fontId="208" fillId="104" borderId="73" applyNumberFormat="0" applyProtection="0">
      <alignment horizontal="left" vertical="top" indent="1"/>
    </xf>
    <xf numFmtId="4" fontId="53" fillId="160" borderId="73" applyNumberFormat="0" applyProtection="0">
      <alignment horizontal="right" vertical="center"/>
    </xf>
    <xf numFmtId="4" fontId="53" fillId="110" borderId="73" applyNumberFormat="0" applyProtection="0">
      <alignment horizontal="right" vertical="center"/>
    </xf>
    <xf numFmtId="0" fontId="12" fillId="105" borderId="73" applyNumberFormat="0" applyProtection="0">
      <alignment horizontal="left" vertical="center" indent="1"/>
    </xf>
    <xf numFmtId="4" fontId="64" fillId="98" borderId="73" applyNumberFormat="0" applyProtection="0">
      <alignment horizontal="right" vertical="center"/>
    </xf>
    <xf numFmtId="4" fontId="208" fillId="97" borderId="85" applyNumberFormat="0" applyProtection="0">
      <alignment horizontal="right" vertical="center"/>
    </xf>
    <xf numFmtId="4" fontId="64" fillId="96" borderId="73" applyNumberFormat="0" applyProtection="0">
      <alignment horizontal="right" vertical="center"/>
    </xf>
    <xf numFmtId="4" fontId="50" fillId="92" borderId="73" applyNumberFormat="0" applyProtection="0">
      <alignment vertical="center"/>
    </xf>
    <xf numFmtId="0" fontId="12" fillId="93" borderId="73" applyNumberFormat="0" applyProtection="0">
      <alignment horizontal="left" vertical="top" indent="1"/>
    </xf>
    <xf numFmtId="0" fontId="196" fillId="118" borderId="76" applyNumberFormat="0" applyAlignment="0" applyProtection="0"/>
    <xf numFmtId="4" fontId="208" fillId="93" borderId="89" applyNumberFormat="0" applyProtection="0">
      <alignment horizontal="left" vertical="center" indent="1"/>
    </xf>
    <xf numFmtId="169" fontId="12" fillId="0" borderId="0"/>
    <xf numFmtId="4" fontId="208" fillId="101" borderId="85" applyNumberFormat="0" applyProtection="0">
      <alignment horizontal="right" vertical="center"/>
    </xf>
    <xf numFmtId="0" fontId="208" fillId="111" borderId="85" applyNumberFormat="0" applyProtection="0">
      <alignment horizontal="left" vertical="center" indent="1"/>
    </xf>
    <xf numFmtId="0" fontId="203" fillId="88" borderId="76" applyNumberFormat="0" applyAlignment="0" applyProtection="0"/>
    <xf numFmtId="4" fontId="53" fillId="110" borderId="73" applyNumberFormat="0" applyProtection="0">
      <alignment horizontal="right" vertical="center"/>
    </xf>
    <xf numFmtId="4" fontId="208" fillId="123" borderId="85" applyNumberFormat="0" applyProtection="0">
      <alignment horizontal="left" vertical="center" indent="1"/>
    </xf>
    <xf numFmtId="4" fontId="208" fillId="123" borderId="85" applyNumberFormat="0" applyProtection="0">
      <alignment horizontal="left" vertical="center" indent="1"/>
    </xf>
    <xf numFmtId="4" fontId="53" fillId="153" borderId="73" applyNumberFormat="0" applyProtection="0">
      <alignment horizontal="right" vertical="center"/>
    </xf>
    <xf numFmtId="4" fontId="210" fillId="111" borderId="73" applyNumberFormat="0" applyProtection="0">
      <alignment horizontal="left" vertical="center" indent="1"/>
    </xf>
    <xf numFmtId="0" fontId="64" fillId="93" borderId="73" applyNumberFormat="0" applyProtection="0">
      <alignment horizontal="left" vertical="top" indent="1"/>
    </xf>
    <xf numFmtId="0" fontId="208" fillId="104" borderId="85" applyNumberFormat="0" applyProtection="0">
      <alignment horizontal="left" vertical="center" indent="1"/>
    </xf>
    <xf numFmtId="4" fontId="191" fillId="104" borderId="73" applyNumberFormat="0" applyProtection="0">
      <alignment horizontal="right" vertical="center"/>
    </xf>
    <xf numFmtId="0" fontId="12" fillId="106" borderId="73" applyNumberFormat="0" applyProtection="0">
      <alignment horizontal="left" vertical="top" indent="1"/>
    </xf>
    <xf numFmtId="4" fontId="208" fillId="39" borderId="85" applyNumberFormat="0" applyProtection="0">
      <alignment horizontal="left" vertical="center" indent="1"/>
    </xf>
    <xf numFmtId="4" fontId="208" fillId="123" borderId="85" applyNumberFormat="0" applyProtection="0">
      <alignment horizontal="left" vertical="center" indent="1"/>
    </xf>
    <xf numFmtId="4" fontId="208" fillId="92" borderId="85" applyNumberFormat="0" applyProtection="0">
      <alignment vertical="center"/>
    </xf>
    <xf numFmtId="4" fontId="64" fillId="94" borderId="73" applyNumberFormat="0" applyProtection="0">
      <alignment horizontal="right" vertical="center"/>
    </xf>
    <xf numFmtId="4" fontId="53" fillId="156" borderId="73" applyNumberFormat="0" applyProtection="0">
      <alignment horizontal="right" vertical="center"/>
    </xf>
    <xf numFmtId="0" fontId="187" fillId="0" borderId="84" applyNumberFormat="0" applyFill="0" applyAlignment="0" applyProtection="0"/>
    <xf numFmtId="4" fontId="208" fillId="99" borderId="85" applyNumberFormat="0" applyProtection="0">
      <alignment horizontal="right" vertical="center"/>
    </xf>
    <xf numFmtId="0" fontId="208" fillId="106" borderId="85" applyNumberFormat="0" applyProtection="0">
      <alignment horizontal="left" vertical="center" indent="1"/>
    </xf>
    <xf numFmtId="0" fontId="12" fillId="105" borderId="73" applyNumberFormat="0" applyProtection="0">
      <alignment horizontal="left" vertical="center" indent="1"/>
    </xf>
    <xf numFmtId="4" fontId="64" fillId="101" borderId="73" applyNumberFormat="0" applyProtection="0">
      <alignment horizontal="right" vertical="center"/>
    </xf>
    <xf numFmtId="0" fontId="72" fillId="105" borderId="91" applyBorder="0"/>
    <xf numFmtId="0" fontId="12" fillId="93" borderId="73" applyNumberFormat="0" applyProtection="0">
      <alignment horizontal="left" vertical="center" indent="1"/>
    </xf>
    <xf numFmtId="4" fontId="188" fillId="92" borderId="73" applyNumberFormat="0" applyProtection="0">
      <alignment vertical="center"/>
    </xf>
    <xf numFmtId="4" fontId="64" fillId="94" borderId="73" applyNumberFormat="0" applyProtection="0">
      <alignment horizontal="right" vertical="center"/>
    </xf>
    <xf numFmtId="0" fontId="12" fillId="104" borderId="73" applyNumberFormat="0" applyProtection="0">
      <alignment horizontal="left" vertical="top" indent="1"/>
    </xf>
    <xf numFmtId="4" fontId="64" fillId="102" borderId="73" applyNumberFormat="0" applyProtection="0">
      <alignment horizontal="right" vertical="center"/>
    </xf>
    <xf numFmtId="4" fontId="208" fillId="92" borderId="85" applyNumberFormat="0" applyProtection="0">
      <alignment vertical="center"/>
    </xf>
    <xf numFmtId="4" fontId="64" fillId="95" borderId="73" applyNumberFormat="0" applyProtection="0">
      <alignment horizontal="right" vertical="center"/>
    </xf>
    <xf numFmtId="4" fontId="208" fillId="99" borderId="85" applyNumberFormat="0" applyProtection="0">
      <alignment horizontal="right" vertical="center"/>
    </xf>
    <xf numFmtId="4" fontId="210" fillId="108" borderId="73" applyNumberFormat="0" applyProtection="0">
      <alignment vertical="center"/>
    </xf>
    <xf numFmtId="0" fontId="12" fillId="106" borderId="73" applyNumberFormat="0" applyProtection="0">
      <alignment horizontal="left" vertical="top" indent="1"/>
    </xf>
    <xf numFmtId="4" fontId="208" fillId="93" borderId="89" applyNumberFormat="0" applyProtection="0">
      <alignment horizontal="left" vertical="center" indent="1"/>
    </xf>
    <xf numFmtId="4" fontId="208" fillId="96" borderId="89" applyNumberFormat="0" applyProtection="0">
      <alignment horizontal="right" vertical="center"/>
    </xf>
    <xf numFmtId="0" fontId="12" fillId="105" borderId="73" applyNumberFormat="0" applyProtection="0">
      <alignment horizontal="left" vertical="top" indent="1"/>
    </xf>
    <xf numFmtId="0" fontId="208" fillId="105" borderId="73" applyNumberFormat="0" applyProtection="0">
      <alignment horizontal="left" vertical="top" indent="1"/>
    </xf>
    <xf numFmtId="0" fontId="12" fillId="106" borderId="73" applyNumberFormat="0" applyProtection="0">
      <alignment horizontal="left" vertical="center" indent="1"/>
    </xf>
    <xf numFmtId="4" fontId="64" fillId="101" borderId="73" applyNumberFormat="0" applyProtection="0">
      <alignment horizontal="right" vertical="center"/>
    </xf>
    <xf numFmtId="0" fontId="211" fillId="92" borderId="73" applyNumberFormat="0" applyProtection="0">
      <alignment horizontal="left" vertical="top" indent="1"/>
    </xf>
    <xf numFmtId="4" fontId="208" fillId="123" borderId="85" applyNumberFormat="0" applyProtection="0">
      <alignment horizontal="left" vertical="center" indent="1"/>
    </xf>
    <xf numFmtId="4" fontId="208" fillId="94" borderId="85" applyNumberFormat="0" applyProtection="0">
      <alignment horizontal="right" vertical="center"/>
    </xf>
    <xf numFmtId="4" fontId="208" fillId="100" borderId="85" applyNumberFormat="0" applyProtection="0">
      <alignment horizontal="right" vertical="center"/>
    </xf>
    <xf numFmtId="4" fontId="50" fillId="92" borderId="73" applyNumberFormat="0" applyProtection="0">
      <alignment horizontal="left" vertical="center" indent="1"/>
    </xf>
    <xf numFmtId="4" fontId="64" fillId="101" borderId="73" applyNumberFormat="0" applyProtection="0">
      <alignment horizontal="right" vertical="center"/>
    </xf>
    <xf numFmtId="0" fontId="187" fillId="0" borderId="97" applyNumberFormat="0" applyFill="0" applyAlignment="0" applyProtection="0"/>
    <xf numFmtId="0" fontId="187" fillId="0" borderId="97" applyNumberFormat="0" applyFill="0" applyAlignment="0" applyProtection="0"/>
    <xf numFmtId="0" fontId="12" fillId="105" borderId="73" applyNumberFormat="0" applyProtection="0">
      <alignment horizontal="left" vertical="center" indent="1"/>
    </xf>
    <xf numFmtId="4" fontId="64" fillId="94" borderId="73" applyNumberFormat="0" applyProtection="0">
      <alignment horizontal="right" vertical="center"/>
    </xf>
    <xf numFmtId="4" fontId="53" fillId="39" borderId="73" applyNumberFormat="0" applyProtection="0">
      <alignment horizontal="left" vertical="center" indent="1"/>
    </xf>
    <xf numFmtId="0" fontId="12" fillId="105" borderId="73" applyNumberFormat="0" applyProtection="0">
      <alignment horizontal="left" vertical="top" indent="1"/>
    </xf>
    <xf numFmtId="4" fontId="64" fillId="99" borderId="73" applyNumberFormat="0" applyProtection="0">
      <alignment horizontal="right" vertical="center"/>
    </xf>
    <xf numFmtId="4" fontId="208" fillId="100" borderId="85" applyNumberFormat="0" applyProtection="0">
      <alignment horizontal="right" vertical="center"/>
    </xf>
    <xf numFmtId="0" fontId="203" fillId="88" borderId="76" applyNumberFormat="0" applyAlignment="0" applyProtection="0"/>
    <xf numFmtId="4" fontId="53" fillId="158" borderId="73" applyNumberFormat="0" applyProtection="0">
      <alignment horizontal="right" vertical="center"/>
    </xf>
    <xf numFmtId="4" fontId="53" fillId="154" borderId="73" applyNumberFormat="0" applyProtection="0">
      <alignment horizontal="right" vertical="center"/>
    </xf>
    <xf numFmtId="4" fontId="64" fillId="98" borderId="73" applyNumberFormat="0" applyProtection="0">
      <alignment horizontal="right" vertical="center"/>
    </xf>
    <xf numFmtId="4" fontId="64" fillId="93" borderId="73" applyNumberFormat="0" applyProtection="0">
      <alignment horizontal="left" vertical="center" indent="1"/>
    </xf>
    <xf numFmtId="4" fontId="189" fillId="104" borderId="73" applyNumberFormat="0" applyProtection="0">
      <alignment horizontal="right" vertical="center"/>
    </xf>
    <xf numFmtId="4" fontId="64" fillId="108" borderId="73" applyNumberFormat="0" applyProtection="0">
      <alignment horizontal="left" vertical="center" indent="1"/>
    </xf>
    <xf numFmtId="4" fontId="64" fillId="108" borderId="73" applyNumberFormat="0" applyProtection="0">
      <alignment vertical="center"/>
    </xf>
    <xf numFmtId="0" fontId="12" fillId="106" borderId="73" applyNumberFormat="0" applyProtection="0">
      <alignment horizontal="left" vertical="center" indent="1"/>
    </xf>
    <xf numFmtId="0" fontId="12" fillId="93" borderId="73" applyNumberFormat="0" applyProtection="0">
      <alignment horizontal="left" vertical="center" indent="1"/>
    </xf>
    <xf numFmtId="0" fontId="206" fillId="135" borderId="83" applyNumberFormat="0" applyAlignment="0" applyProtection="0"/>
    <xf numFmtId="4" fontId="64" fillId="102" borderId="73" applyNumberFormat="0" applyProtection="0">
      <alignment horizontal="right" vertical="center"/>
    </xf>
    <xf numFmtId="4" fontId="64" fillId="100" borderId="73" applyNumberFormat="0" applyProtection="0">
      <alignment horizontal="right" vertical="center"/>
    </xf>
    <xf numFmtId="4" fontId="64" fillId="99" borderId="73" applyNumberFormat="0" applyProtection="0">
      <alignment horizontal="right" vertical="center"/>
    </xf>
    <xf numFmtId="0" fontId="50" fillId="92" borderId="73" applyNumberFormat="0" applyProtection="0">
      <alignment horizontal="left" vertical="top" indent="1"/>
    </xf>
    <xf numFmtId="4" fontId="188" fillId="92" borderId="73" applyNumberFormat="0" applyProtection="0">
      <alignment vertical="center"/>
    </xf>
    <xf numFmtId="0" fontId="208" fillId="139" borderId="85" applyNumberFormat="0" applyProtection="0">
      <alignment horizontal="left" vertical="center" indent="1"/>
    </xf>
    <xf numFmtId="4" fontId="53" fillId="160" borderId="73" applyNumberFormat="0" applyProtection="0">
      <alignment vertical="center"/>
    </xf>
    <xf numFmtId="0" fontId="222" fillId="111" borderId="76" applyNumberFormat="0" applyAlignment="0" applyProtection="0"/>
    <xf numFmtId="4" fontId="189" fillId="104" borderId="73" applyNumberFormat="0" applyProtection="0">
      <alignment horizontal="right" vertical="center"/>
    </xf>
    <xf numFmtId="4" fontId="53" fillId="34" borderId="73" applyNumberFormat="0" applyProtection="0">
      <alignment horizontal="right" vertical="center"/>
    </xf>
    <xf numFmtId="0" fontId="12" fillId="93" borderId="73" applyNumberFormat="0" applyProtection="0">
      <alignment horizontal="left" vertical="center" indent="1"/>
    </xf>
    <xf numFmtId="4" fontId="50" fillId="92" borderId="73" applyNumberFormat="0" applyProtection="0">
      <alignment horizontal="left" vertical="center" indent="1"/>
    </xf>
    <xf numFmtId="0" fontId="12" fillId="106" borderId="73" applyNumberFormat="0" applyProtection="0">
      <alignment horizontal="left" vertical="center" indent="1"/>
    </xf>
    <xf numFmtId="4" fontId="53" fillId="158" borderId="73" applyNumberFormat="0" applyProtection="0">
      <alignment horizontal="right" vertical="center"/>
    </xf>
    <xf numFmtId="0" fontId="12" fillId="93" borderId="73" applyNumberFormat="0" applyProtection="0">
      <alignment horizontal="left" vertical="top" indent="1"/>
    </xf>
    <xf numFmtId="204" fontId="28" fillId="0" borderId="26" applyFill="0"/>
    <xf numFmtId="4" fontId="53" fillId="156" borderId="73" applyNumberFormat="0" applyProtection="0">
      <alignment horizontal="right" vertical="center"/>
    </xf>
    <xf numFmtId="0" fontId="203" fillId="88" borderId="85" applyNumberFormat="0" applyAlignment="0" applyProtection="0"/>
    <xf numFmtId="0" fontId="12" fillId="104" borderId="73" applyNumberFormat="0" applyProtection="0">
      <alignment horizontal="left" vertical="center" indent="1"/>
    </xf>
    <xf numFmtId="4" fontId="208" fillId="39" borderId="85" applyNumberFormat="0" applyProtection="0">
      <alignment horizontal="left" vertical="center" indent="1"/>
    </xf>
    <xf numFmtId="4" fontId="208" fillId="123" borderId="85" applyNumberFormat="0" applyProtection="0">
      <alignment horizontal="left" vertical="center" indent="1"/>
    </xf>
    <xf numFmtId="0" fontId="12" fillId="105" borderId="73" applyNumberFormat="0" applyProtection="0">
      <alignment horizontal="left" vertical="top" indent="1"/>
    </xf>
    <xf numFmtId="4" fontId="53" fillId="122" borderId="73" applyNumberFormat="0" applyProtection="0">
      <alignment horizontal="right" vertical="center"/>
    </xf>
    <xf numFmtId="0" fontId="12" fillId="106" borderId="73" applyNumberFormat="0" applyProtection="0">
      <alignment horizontal="left" vertical="center" indent="1"/>
    </xf>
    <xf numFmtId="4" fontId="64" fillId="104" borderId="73" applyNumberFormat="0" applyProtection="0">
      <alignment horizontal="right" vertical="center"/>
    </xf>
    <xf numFmtId="4" fontId="64" fillId="93" borderId="73" applyNumberFormat="0" applyProtection="0">
      <alignment horizontal="right" vertical="center"/>
    </xf>
    <xf numFmtId="4" fontId="50" fillId="92" borderId="73" applyNumberFormat="0" applyProtection="0">
      <alignment horizontal="left" vertical="center" indent="1"/>
    </xf>
    <xf numFmtId="0" fontId="12" fillId="105" borderId="73" applyNumberFormat="0" applyProtection="0">
      <alignment horizontal="left" vertical="center" indent="1"/>
    </xf>
    <xf numFmtId="4" fontId="64" fillId="108" borderId="73" applyNumberFormat="0" applyProtection="0">
      <alignment horizontal="left" vertical="center" indent="1"/>
    </xf>
    <xf numFmtId="4" fontId="64" fillId="101" borderId="73" applyNumberFormat="0" applyProtection="0">
      <alignment horizontal="right" vertical="center"/>
    </xf>
    <xf numFmtId="4" fontId="231" fillId="39" borderId="73" applyNumberFormat="0" applyProtection="0">
      <alignment vertical="center"/>
    </xf>
    <xf numFmtId="0" fontId="208" fillId="104" borderId="85" applyNumberFormat="0" applyProtection="0">
      <alignment horizontal="left" vertical="center" indent="1"/>
    </xf>
    <xf numFmtId="0" fontId="12" fillId="104" borderId="73" applyNumberFormat="0" applyProtection="0">
      <alignment horizontal="left" vertical="top" indent="1"/>
    </xf>
    <xf numFmtId="4" fontId="64" fillId="99" borderId="73" applyNumberFormat="0" applyProtection="0">
      <alignment horizontal="right" vertical="center"/>
    </xf>
    <xf numFmtId="0" fontId="12" fillId="87" borderId="82" applyNumberFormat="0" applyFont="0" applyAlignment="0" applyProtection="0"/>
    <xf numFmtId="0" fontId="64" fillId="108" borderId="73" applyNumberFormat="0" applyProtection="0">
      <alignment horizontal="left" vertical="top" indent="1"/>
    </xf>
    <xf numFmtId="0" fontId="12" fillId="106" borderId="73" applyNumberFormat="0" applyProtection="0">
      <alignment horizontal="left" vertical="top" indent="1"/>
    </xf>
    <xf numFmtId="4" fontId="53" fillId="155" borderId="73" applyNumberFormat="0" applyProtection="0">
      <alignment horizontal="right" vertical="center"/>
    </xf>
    <xf numFmtId="0" fontId="228" fillId="111" borderId="76" applyNumberFormat="0" applyAlignment="0" applyProtection="0"/>
    <xf numFmtId="0" fontId="208" fillId="106" borderId="73" applyNumberFormat="0" applyProtection="0">
      <alignment horizontal="left" vertical="top" indent="1"/>
    </xf>
    <xf numFmtId="0" fontId="208" fillId="93" borderId="73" applyNumberFormat="0" applyProtection="0">
      <alignment horizontal="left" vertical="top" indent="1"/>
    </xf>
    <xf numFmtId="4" fontId="64" fillId="97" borderId="73" applyNumberFormat="0" applyProtection="0">
      <alignment horizontal="right" vertical="center"/>
    </xf>
    <xf numFmtId="0" fontId="210" fillId="93" borderId="73" applyNumberFormat="0" applyProtection="0">
      <alignment horizontal="left" vertical="top" indent="1"/>
    </xf>
    <xf numFmtId="4" fontId="53" fillId="34" borderId="73" applyNumberFormat="0" applyProtection="0">
      <alignment horizontal="right" vertical="center"/>
    </xf>
    <xf numFmtId="0" fontId="206" fillId="118" borderId="83" applyNumberFormat="0" applyAlignment="0" applyProtection="0"/>
    <xf numFmtId="4" fontId="208" fillId="97" borderId="85" applyNumberFormat="0" applyProtection="0">
      <alignment horizontal="right" vertical="center"/>
    </xf>
    <xf numFmtId="4" fontId="208" fillId="138" borderId="85" applyNumberFormat="0" applyProtection="0">
      <alignment horizontal="right" vertical="center"/>
    </xf>
    <xf numFmtId="0" fontId="12" fillId="87" borderId="82" applyNumberFormat="0" applyFont="0" applyAlignment="0" applyProtection="0"/>
    <xf numFmtId="4" fontId="210" fillId="108" borderId="73" applyNumberFormat="0" applyProtection="0">
      <alignment vertical="center"/>
    </xf>
    <xf numFmtId="0" fontId="208" fillId="104" borderId="85" applyNumberFormat="0" applyProtection="0">
      <alignment horizontal="left" vertical="center" indent="1"/>
    </xf>
    <xf numFmtId="4" fontId="64" fillId="93" borderId="73" applyNumberFormat="0" applyProtection="0">
      <alignment horizontal="right" vertical="center"/>
    </xf>
    <xf numFmtId="0" fontId="208" fillId="104" borderId="73" applyNumberFormat="0" applyProtection="0">
      <alignment horizontal="left" vertical="top" indent="1"/>
    </xf>
    <xf numFmtId="0" fontId="208" fillId="139" borderId="85" applyNumberFormat="0" applyProtection="0">
      <alignment horizontal="left" vertical="center" indent="1"/>
    </xf>
    <xf numFmtId="0" fontId="208" fillId="104" borderId="73" applyNumberFormat="0" applyProtection="0">
      <alignment horizontal="left" vertical="top" indent="1"/>
    </xf>
    <xf numFmtId="4" fontId="50" fillId="92" borderId="73" applyNumberFormat="0" applyProtection="0">
      <alignment horizontal="left" vertical="center" indent="1"/>
    </xf>
    <xf numFmtId="4" fontId="64" fillId="97" borderId="73" applyNumberFormat="0" applyProtection="0">
      <alignment horizontal="right" vertical="center"/>
    </xf>
    <xf numFmtId="4" fontId="208" fillId="92" borderId="85" applyNumberFormat="0" applyProtection="0">
      <alignment vertical="center"/>
    </xf>
    <xf numFmtId="204" fontId="67" fillId="0" borderId="19"/>
    <xf numFmtId="0" fontId="228" fillId="111" borderId="76" applyNumberFormat="0" applyAlignment="0" applyProtection="0"/>
    <xf numFmtId="4" fontId="50" fillId="92" borderId="73" applyNumberFormat="0" applyProtection="0">
      <alignment horizontal="left" vertical="center" indent="1"/>
    </xf>
    <xf numFmtId="4" fontId="64" fillId="99" borderId="73" applyNumberFormat="0" applyProtection="0">
      <alignment horizontal="right" vertical="center"/>
    </xf>
    <xf numFmtId="4" fontId="64" fillId="108" borderId="73" applyNumberFormat="0" applyProtection="0">
      <alignment horizontal="left" vertical="center" indent="1"/>
    </xf>
    <xf numFmtId="4" fontId="208" fillId="123" borderId="85" applyNumberFormat="0" applyProtection="0">
      <alignment horizontal="left" vertical="center" indent="1"/>
    </xf>
    <xf numFmtId="4" fontId="208" fillId="93" borderId="85" applyNumberFormat="0" applyProtection="0">
      <alignment horizontal="right" vertical="center"/>
    </xf>
    <xf numFmtId="0" fontId="187" fillId="0" borderId="84" applyNumberFormat="0" applyFill="0" applyAlignment="0" applyProtection="0"/>
    <xf numFmtId="4" fontId="208" fillId="93" borderId="89" applyNumberFormat="0" applyProtection="0">
      <alignment horizontal="left" vertical="center" indent="1"/>
    </xf>
    <xf numFmtId="0" fontId="211" fillId="92" borderId="73" applyNumberFormat="0" applyProtection="0">
      <alignment horizontal="left" vertical="top" indent="1"/>
    </xf>
    <xf numFmtId="4" fontId="208" fillId="102" borderId="85" applyNumberFormat="0" applyProtection="0">
      <alignment horizontal="right" vertical="center"/>
    </xf>
    <xf numFmtId="0" fontId="208" fillId="93" borderId="73" applyNumberFormat="0" applyProtection="0">
      <alignment horizontal="left" vertical="top" indent="1"/>
    </xf>
    <xf numFmtId="4" fontId="53" fillId="155" borderId="73" applyNumberFormat="0" applyProtection="0">
      <alignment horizontal="right" vertical="center"/>
    </xf>
    <xf numFmtId="4" fontId="232" fillId="160" borderId="73" applyNumberFormat="0" applyProtection="0">
      <alignment vertical="center"/>
    </xf>
    <xf numFmtId="0" fontId="203" fillId="88" borderId="76" applyNumberFormat="0" applyAlignment="0" applyProtection="0"/>
    <xf numFmtId="0" fontId="12" fillId="106" borderId="73" applyNumberFormat="0" applyProtection="0">
      <alignment horizontal="left" vertical="center" indent="1"/>
    </xf>
    <xf numFmtId="0" fontId="12" fillId="105" borderId="73" applyNumberFormat="0" applyProtection="0">
      <alignment horizontal="left" vertical="center" indent="1"/>
    </xf>
    <xf numFmtId="4" fontId="64" fillId="97" borderId="73" applyNumberFormat="0" applyProtection="0">
      <alignment horizontal="right" vertical="center"/>
    </xf>
    <xf numFmtId="4" fontId="208" fillId="92" borderId="85" applyNumberFormat="0" applyProtection="0">
      <alignment vertical="center"/>
    </xf>
    <xf numFmtId="4" fontId="208" fillId="123" borderId="85" applyNumberFormat="0" applyProtection="0">
      <alignment horizontal="left" vertical="center" indent="1"/>
    </xf>
    <xf numFmtId="0" fontId="12" fillId="105" borderId="73" applyNumberFormat="0" applyProtection="0">
      <alignment horizontal="left" vertical="center" indent="1"/>
    </xf>
    <xf numFmtId="0" fontId="12" fillId="93" borderId="73" applyNumberFormat="0" applyProtection="0">
      <alignment horizontal="left" vertical="center" indent="1"/>
    </xf>
    <xf numFmtId="4" fontId="64" fillId="104" borderId="73" applyNumberFormat="0" applyProtection="0">
      <alignment horizontal="right" vertical="center"/>
    </xf>
    <xf numFmtId="4" fontId="64" fillId="102" borderId="73" applyNumberFormat="0" applyProtection="0">
      <alignment horizontal="right" vertical="center"/>
    </xf>
    <xf numFmtId="4" fontId="189" fillId="108" borderId="73" applyNumberFormat="0" applyProtection="0">
      <alignment vertical="center"/>
    </xf>
    <xf numFmtId="4" fontId="53" fillId="157" borderId="73" applyNumberFormat="0" applyProtection="0">
      <alignment horizontal="right" vertical="center"/>
    </xf>
    <xf numFmtId="0" fontId="187" fillId="0" borderId="97" applyNumberFormat="0" applyFill="0" applyAlignment="0" applyProtection="0"/>
    <xf numFmtId="0" fontId="12" fillId="104" borderId="73" applyNumberFormat="0" applyProtection="0">
      <alignment horizontal="left" vertical="top" indent="1"/>
    </xf>
    <xf numFmtId="4" fontId="64" fillId="99" borderId="73" applyNumberFormat="0" applyProtection="0">
      <alignment horizontal="right" vertical="center"/>
    </xf>
    <xf numFmtId="4" fontId="53" fillId="160" borderId="73" applyNumberFormat="0" applyProtection="0">
      <alignment vertical="center"/>
    </xf>
    <xf numFmtId="0" fontId="208" fillId="106" borderId="73" applyNumberFormat="0" applyProtection="0">
      <alignment horizontal="left" vertical="top" indent="1"/>
    </xf>
    <xf numFmtId="4" fontId="53" fillId="155" borderId="73" applyNumberFormat="0" applyProtection="0">
      <alignment horizontal="right" vertical="center"/>
    </xf>
    <xf numFmtId="4" fontId="208" fillId="98" borderId="85" applyNumberFormat="0" applyProtection="0">
      <alignment horizontal="right" vertical="center"/>
    </xf>
    <xf numFmtId="0" fontId="12" fillId="93" borderId="73" applyNumberFormat="0" applyProtection="0">
      <alignment horizontal="left" vertical="top" indent="1"/>
    </xf>
    <xf numFmtId="4" fontId="64" fillId="96" borderId="73" applyNumberFormat="0" applyProtection="0">
      <alignment horizontal="right" vertical="center"/>
    </xf>
    <xf numFmtId="0" fontId="203" fillId="88" borderId="85" applyNumberFormat="0" applyAlignment="0" applyProtection="0"/>
    <xf numFmtId="0" fontId="12" fillId="105" borderId="73" applyNumberFormat="0" applyProtection="0">
      <alignment horizontal="left" vertical="center" indent="1"/>
    </xf>
    <xf numFmtId="4" fontId="64" fillId="98" borderId="73" applyNumberFormat="0" applyProtection="0">
      <alignment horizontal="right" vertical="center"/>
    </xf>
    <xf numFmtId="4" fontId="53" fillId="154" borderId="73" applyNumberFormat="0" applyProtection="0">
      <alignment horizontal="right" vertical="center"/>
    </xf>
    <xf numFmtId="4" fontId="64" fillId="96" borderId="73" applyNumberFormat="0" applyProtection="0">
      <alignment horizontal="right" vertical="center"/>
    </xf>
    <xf numFmtId="4" fontId="64" fillId="95" borderId="73" applyNumberFormat="0" applyProtection="0">
      <alignment horizontal="right" vertical="center"/>
    </xf>
    <xf numFmtId="4" fontId="208" fillId="0" borderId="85" applyNumberFormat="0" applyProtection="0">
      <alignment horizontal="right" vertical="center"/>
    </xf>
    <xf numFmtId="0" fontId="12" fillId="93" borderId="73" applyNumberFormat="0" applyProtection="0">
      <alignment horizontal="left" vertical="center" indent="1"/>
    </xf>
    <xf numFmtId="4" fontId="208" fillId="123" borderId="85" applyNumberFormat="0" applyProtection="0">
      <alignment horizontal="left" vertical="center" indent="1"/>
    </xf>
    <xf numFmtId="4" fontId="56" fillId="120" borderId="73" applyNumberFormat="0" applyProtection="0">
      <alignment horizontal="left" vertical="center" indent="1"/>
    </xf>
    <xf numFmtId="0" fontId="208" fillId="105" borderId="73" applyNumberFormat="0" applyProtection="0">
      <alignment horizontal="left" vertical="top" indent="1"/>
    </xf>
    <xf numFmtId="0" fontId="215" fillId="135" borderId="85" applyNumberFormat="0" applyAlignment="0" applyProtection="0"/>
    <xf numFmtId="4" fontId="208" fillId="39" borderId="85" applyNumberFormat="0" applyProtection="0">
      <alignment horizontal="left" vertical="center" indent="1"/>
    </xf>
    <xf numFmtId="4" fontId="208" fillId="104" borderId="89" applyNumberFormat="0" applyProtection="0">
      <alignment horizontal="left" vertical="center" indent="1"/>
    </xf>
    <xf numFmtId="4" fontId="213" fillId="107" borderId="85" applyNumberFormat="0" applyProtection="0">
      <alignment horizontal="right" vertical="center"/>
    </xf>
    <xf numFmtId="0" fontId="208" fillId="93" borderId="73" applyNumberFormat="0" applyProtection="0">
      <alignment horizontal="left" vertical="top" indent="1"/>
    </xf>
    <xf numFmtId="4" fontId="208" fillId="93" borderId="89" applyNumberFormat="0" applyProtection="0">
      <alignment horizontal="left" vertical="center" indent="1"/>
    </xf>
    <xf numFmtId="0" fontId="50" fillId="92" borderId="73" applyNumberFormat="0" applyProtection="0">
      <alignment horizontal="left" vertical="top" indent="1"/>
    </xf>
    <xf numFmtId="0" fontId="196" fillId="118" borderId="76" applyNumberFormat="0" applyAlignment="0" applyProtection="0"/>
    <xf numFmtId="4" fontId="208" fillId="94" borderId="85" applyNumberFormat="0" applyProtection="0">
      <alignment horizontal="right" vertical="center"/>
    </xf>
    <xf numFmtId="4" fontId="213" fillId="107" borderId="85" applyNumberFormat="0" applyProtection="0">
      <alignment horizontal="right" vertical="center"/>
    </xf>
    <xf numFmtId="4" fontId="53" fillId="39" borderId="73" applyNumberFormat="0" applyProtection="0">
      <alignment horizontal="left" vertical="center" indent="1"/>
    </xf>
    <xf numFmtId="4" fontId="191" fillId="104" borderId="73" applyNumberFormat="0" applyProtection="0">
      <alignment horizontal="right" vertical="center"/>
    </xf>
    <xf numFmtId="0" fontId="12" fillId="93" borderId="73" applyNumberFormat="0" applyProtection="0">
      <alignment horizontal="left" vertical="top" indent="1"/>
    </xf>
    <xf numFmtId="0" fontId="208" fillId="104" borderId="73" applyNumberFormat="0" applyProtection="0">
      <alignment horizontal="left" vertical="top" indent="1"/>
    </xf>
    <xf numFmtId="4" fontId="64" fillId="101" borderId="73" applyNumberFormat="0" applyProtection="0">
      <alignment horizontal="right" vertical="center"/>
    </xf>
    <xf numFmtId="4" fontId="64" fillId="95" borderId="73" applyNumberFormat="0" applyProtection="0">
      <alignment horizontal="right" vertical="center"/>
    </xf>
    <xf numFmtId="4" fontId="53" fillId="120" borderId="73" applyNumberFormat="0" applyProtection="0">
      <alignment horizontal="right" vertical="center"/>
    </xf>
    <xf numFmtId="4" fontId="208" fillId="102" borderId="85" applyNumberFormat="0" applyProtection="0">
      <alignment horizontal="right" vertical="center"/>
    </xf>
    <xf numFmtId="4" fontId="191" fillId="104" borderId="73" applyNumberFormat="0" applyProtection="0">
      <alignment horizontal="right" vertical="center"/>
    </xf>
    <xf numFmtId="4" fontId="64" fillId="108" borderId="73" applyNumberFormat="0" applyProtection="0">
      <alignment horizontal="left" vertical="center" indent="1"/>
    </xf>
    <xf numFmtId="4" fontId="189" fillId="104" borderId="73" applyNumberFormat="0" applyProtection="0">
      <alignment horizontal="right" vertical="center"/>
    </xf>
    <xf numFmtId="4" fontId="12" fillId="105" borderId="89" applyNumberFormat="0" applyProtection="0">
      <alignment horizontal="left" vertical="center" indent="1"/>
    </xf>
    <xf numFmtId="4" fontId="50" fillId="92" borderId="73" applyNumberFormat="0" applyProtection="0">
      <alignment vertical="center"/>
    </xf>
    <xf numFmtId="0" fontId="12" fillId="107" borderId="98" applyNumberFormat="0">
      <protection locked="0"/>
    </xf>
    <xf numFmtId="4" fontId="208" fillId="103" borderId="89" applyNumberFormat="0" applyProtection="0">
      <alignment horizontal="left" vertical="center" indent="1"/>
    </xf>
    <xf numFmtId="0" fontId="64" fillId="93" borderId="73" applyNumberFormat="0" applyProtection="0">
      <alignment horizontal="left" vertical="top" indent="1"/>
    </xf>
    <xf numFmtId="4" fontId="189" fillId="108" borderId="73" applyNumberFormat="0" applyProtection="0">
      <alignment vertical="center"/>
    </xf>
    <xf numFmtId="4" fontId="12" fillId="105" borderId="89" applyNumberFormat="0" applyProtection="0">
      <alignment horizontal="left" vertical="center" indent="1"/>
    </xf>
    <xf numFmtId="4" fontId="64" fillId="94" borderId="73" applyNumberFormat="0" applyProtection="0">
      <alignment horizontal="right" vertical="center"/>
    </xf>
    <xf numFmtId="4" fontId="208" fillId="101" borderId="85" applyNumberFormat="0" applyProtection="0">
      <alignment horizontal="right" vertical="center"/>
    </xf>
    <xf numFmtId="4" fontId="64" fillId="98" borderId="73" applyNumberFormat="0" applyProtection="0">
      <alignment horizontal="right" vertical="center"/>
    </xf>
    <xf numFmtId="4" fontId="188" fillId="92" borderId="73" applyNumberFormat="0" applyProtection="0">
      <alignment vertical="center"/>
    </xf>
    <xf numFmtId="4" fontId="64" fillId="100" borderId="73" applyNumberFormat="0" applyProtection="0">
      <alignment horizontal="right" vertical="center"/>
    </xf>
    <xf numFmtId="0" fontId="208" fillId="106" borderId="73" applyNumberFormat="0" applyProtection="0">
      <alignment horizontal="left" vertical="top" indent="1"/>
    </xf>
    <xf numFmtId="4" fontId="50" fillId="92" borderId="73" applyNumberFormat="0" applyProtection="0">
      <alignment horizontal="left" vertical="center" indent="1"/>
    </xf>
    <xf numFmtId="4" fontId="64" fillId="93" borderId="73" applyNumberFormat="0" applyProtection="0">
      <alignment horizontal="left" vertical="center" indent="1"/>
    </xf>
    <xf numFmtId="0" fontId="64" fillId="93" borderId="73" applyNumberFormat="0" applyProtection="0">
      <alignment horizontal="left" vertical="top" indent="1"/>
    </xf>
    <xf numFmtId="4" fontId="53" fillId="155" borderId="73" applyNumberFormat="0" applyProtection="0">
      <alignment horizontal="right" vertical="center"/>
    </xf>
    <xf numFmtId="4" fontId="189" fillId="108" borderId="73" applyNumberFormat="0" applyProtection="0">
      <alignment vertical="center"/>
    </xf>
    <xf numFmtId="4" fontId="208" fillId="97" borderId="85" applyNumberFormat="0" applyProtection="0">
      <alignment horizontal="right" vertical="center"/>
    </xf>
    <xf numFmtId="4" fontId="208" fillId="99" borderId="85" applyNumberFormat="0" applyProtection="0">
      <alignment horizontal="right" vertical="center"/>
    </xf>
    <xf numFmtId="4" fontId="64" fillId="93" borderId="73" applyNumberFormat="0" applyProtection="0">
      <alignment horizontal="right" vertical="center"/>
    </xf>
    <xf numFmtId="4" fontId="64" fillId="108" borderId="73" applyNumberFormat="0" applyProtection="0">
      <alignment horizontal="left" vertical="center" indent="1"/>
    </xf>
    <xf numFmtId="4" fontId="208" fillId="98" borderId="85" applyNumberFormat="0" applyProtection="0">
      <alignment horizontal="right" vertical="center"/>
    </xf>
    <xf numFmtId="0" fontId="228" fillId="111" borderId="76" applyNumberFormat="0" applyAlignment="0" applyProtection="0"/>
    <xf numFmtId="0" fontId="208" fillId="87" borderId="85" applyNumberFormat="0" applyFont="0" applyAlignment="0" applyProtection="0"/>
    <xf numFmtId="0" fontId="208" fillId="104" borderId="85" applyNumberFormat="0" applyProtection="0">
      <alignment horizontal="left" vertical="center" indent="1"/>
    </xf>
    <xf numFmtId="0" fontId="12" fillId="104" borderId="73" applyNumberFormat="0" applyProtection="0">
      <alignment horizontal="left" vertical="center" indent="1"/>
    </xf>
    <xf numFmtId="4" fontId="64" fillId="95" borderId="73" applyNumberFormat="0" applyProtection="0">
      <alignment horizontal="right" vertical="center"/>
    </xf>
    <xf numFmtId="4" fontId="208" fillId="100" borderId="85" applyNumberFormat="0" applyProtection="0">
      <alignment horizontal="right" vertical="center"/>
    </xf>
    <xf numFmtId="4" fontId="190" fillId="121" borderId="95" applyNumberFormat="0" applyProtection="0">
      <alignment horizontal="left" vertical="center" indent="1"/>
    </xf>
    <xf numFmtId="0" fontId="12" fillId="104" borderId="73" applyNumberFormat="0" applyProtection="0">
      <alignment horizontal="left" vertical="center" indent="1"/>
    </xf>
    <xf numFmtId="0" fontId="210" fillId="93" borderId="73" applyNumberFormat="0" applyProtection="0">
      <alignment horizontal="left" vertical="top" indent="1"/>
    </xf>
    <xf numFmtId="4" fontId="12" fillId="105" borderId="89" applyNumberFormat="0" applyProtection="0">
      <alignment horizontal="left" vertical="center" indent="1"/>
    </xf>
    <xf numFmtId="0" fontId="206" fillId="135" borderId="83" applyNumberFormat="0" applyAlignment="0" applyProtection="0"/>
    <xf numFmtId="0" fontId="50" fillId="92" borderId="73" applyNumberFormat="0" applyProtection="0">
      <alignment horizontal="left" vertical="top" indent="1"/>
    </xf>
    <xf numFmtId="4" fontId="188" fillId="92" borderId="73" applyNumberFormat="0" applyProtection="0">
      <alignment vertical="center"/>
    </xf>
    <xf numFmtId="4" fontId="188" fillId="92" borderId="73" applyNumberFormat="0" applyProtection="0">
      <alignment vertical="center"/>
    </xf>
    <xf numFmtId="0" fontId="206" fillId="118" borderId="83" applyNumberFormat="0" applyAlignment="0" applyProtection="0"/>
    <xf numFmtId="0" fontId="187" fillId="0" borderId="84" applyNumberFormat="0" applyFill="0" applyAlignment="0" applyProtection="0"/>
    <xf numFmtId="0" fontId="12" fillId="106" borderId="73" applyNumberFormat="0" applyProtection="0">
      <alignment horizontal="left" vertical="top" indent="1"/>
    </xf>
    <xf numFmtId="0" fontId="196" fillId="118" borderId="76" applyNumberFormat="0" applyAlignment="0" applyProtection="0"/>
    <xf numFmtId="4" fontId="12" fillId="105" borderId="89" applyNumberFormat="0" applyProtection="0">
      <alignment horizontal="left" vertical="center" indent="1"/>
    </xf>
    <xf numFmtId="4" fontId="208" fillId="93" borderId="89" applyNumberFormat="0" applyProtection="0">
      <alignment horizontal="left" vertical="center" indent="1"/>
    </xf>
    <xf numFmtId="4" fontId="208" fillId="101" borderId="85" applyNumberFormat="0" applyProtection="0">
      <alignment horizontal="right" vertical="center"/>
    </xf>
    <xf numFmtId="4" fontId="64" fillId="101" borderId="73" applyNumberFormat="0" applyProtection="0">
      <alignment horizontal="right" vertical="center"/>
    </xf>
    <xf numFmtId="4" fontId="56" fillId="120" borderId="73" applyNumberFormat="0" applyProtection="0">
      <alignment horizontal="left" vertical="center" indent="1"/>
    </xf>
    <xf numFmtId="0" fontId="12" fillId="104" borderId="73" applyNumberFormat="0" applyProtection="0">
      <alignment horizontal="left" vertical="center" indent="1"/>
    </xf>
    <xf numFmtId="4" fontId="212" fillId="109" borderId="89" applyNumberFormat="0" applyProtection="0">
      <alignment horizontal="left" vertical="center" indent="1"/>
    </xf>
    <xf numFmtId="4" fontId="208" fillId="92" borderId="85" applyNumberFormat="0" applyProtection="0">
      <alignment vertical="center"/>
    </xf>
    <xf numFmtId="0" fontId="206" fillId="111" borderId="83" applyNumberFormat="0" applyAlignment="0" applyProtection="0"/>
    <xf numFmtId="4" fontId="189" fillId="104" borderId="73" applyNumberFormat="0" applyProtection="0">
      <alignment horizontal="right" vertical="center"/>
    </xf>
    <xf numFmtId="4" fontId="64" fillId="102" borderId="73" applyNumberFormat="0" applyProtection="0">
      <alignment horizontal="right" vertical="center"/>
    </xf>
    <xf numFmtId="0" fontId="208" fillId="87" borderId="85" applyNumberFormat="0" applyFont="0" applyAlignment="0" applyProtection="0"/>
    <xf numFmtId="4" fontId="208" fillId="39" borderId="85" applyNumberFormat="0" applyProtection="0">
      <alignment horizontal="left" vertical="center" indent="1"/>
    </xf>
    <xf numFmtId="0" fontId="17" fillId="0" borderId="0"/>
    <xf numFmtId="4" fontId="64" fillId="108" borderId="73" applyNumberFormat="0" applyProtection="0">
      <alignment horizontal="left" vertical="center" indent="1"/>
    </xf>
    <xf numFmtId="4" fontId="64" fillId="101" borderId="73" applyNumberFormat="0" applyProtection="0">
      <alignment horizontal="right" vertical="center"/>
    </xf>
    <xf numFmtId="4" fontId="64" fillId="94" borderId="73" applyNumberFormat="0" applyProtection="0">
      <alignment horizontal="right" vertical="center"/>
    </xf>
    <xf numFmtId="4" fontId="64" fillId="97" borderId="73" applyNumberFormat="0" applyProtection="0">
      <alignment horizontal="right" vertical="center"/>
    </xf>
    <xf numFmtId="4" fontId="208" fillId="99" borderId="85" applyNumberFormat="0" applyProtection="0">
      <alignment horizontal="right" vertical="center"/>
    </xf>
    <xf numFmtId="0" fontId="215" fillId="135" borderId="85" applyNumberFormat="0" applyAlignment="0" applyProtection="0"/>
    <xf numFmtId="4" fontId="64" fillId="94" borderId="73" applyNumberFormat="0" applyProtection="0">
      <alignment horizontal="right" vertical="center"/>
    </xf>
    <xf numFmtId="4" fontId="12" fillId="105" borderId="89" applyNumberFormat="0" applyProtection="0">
      <alignment horizontal="left" vertical="center" indent="1"/>
    </xf>
    <xf numFmtId="4" fontId="208" fillId="123" borderId="85" applyNumberFormat="0" applyProtection="0">
      <alignment horizontal="left" vertical="center" indent="1"/>
    </xf>
    <xf numFmtId="0" fontId="12" fillId="93" borderId="73" applyNumberFormat="0" applyProtection="0">
      <alignment horizontal="left" vertical="center" indent="1"/>
    </xf>
    <xf numFmtId="4" fontId="64" fillId="93" borderId="73" applyNumberFormat="0" applyProtection="0">
      <alignment horizontal="right" vertical="center"/>
    </xf>
    <xf numFmtId="4" fontId="64" fillId="94" borderId="73" applyNumberFormat="0" applyProtection="0">
      <alignment horizontal="right" vertical="center"/>
    </xf>
    <xf numFmtId="4" fontId="53" fillId="120" borderId="73" applyNumberFormat="0" applyProtection="0">
      <alignment horizontal="right" vertical="center"/>
    </xf>
    <xf numFmtId="0" fontId="12" fillId="93" borderId="73" applyNumberFormat="0" applyProtection="0">
      <alignment horizontal="left" vertical="center" indent="1"/>
    </xf>
    <xf numFmtId="0" fontId="187" fillId="0" borderId="97" applyNumberFormat="0" applyFill="0" applyAlignment="0" applyProtection="0"/>
    <xf numFmtId="0" fontId="12" fillId="106" borderId="73" applyNumberFormat="0" applyProtection="0">
      <alignment horizontal="left" vertical="center" indent="1"/>
    </xf>
    <xf numFmtId="4" fontId="53" fillId="158" borderId="73" applyNumberFormat="0" applyProtection="0">
      <alignment horizontal="right" vertical="center"/>
    </xf>
    <xf numFmtId="0" fontId="12" fillId="87" borderId="82" applyNumberFormat="0" applyFont="0" applyAlignment="0" applyProtection="0"/>
    <xf numFmtId="0" fontId="206" fillId="118" borderId="83" applyNumberFormat="0" applyAlignment="0" applyProtection="0"/>
    <xf numFmtId="0" fontId="206" fillId="111" borderId="83" applyNumberFormat="0" applyAlignment="0" applyProtection="0"/>
    <xf numFmtId="4" fontId="217" fillId="39" borderId="85" applyNumberFormat="0" applyProtection="0">
      <alignment vertical="center"/>
    </xf>
    <xf numFmtId="204" fontId="67" fillId="0" borderId="19"/>
    <xf numFmtId="4" fontId="53" fillId="156" borderId="73" applyNumberFormat="0" applyProtection="0">
      <alignment horizontal="right" vertical="center"/>
    </xf>
    <xf numFmtId="4" fontId="231" fillId="39" borderId="73" applyNumberFormat="0" applyProtection="0">
      <alignment vertical="center"/>
    </xf>
    <xf numFmtId="4" fontId="64" fillId="100" borderId="73" applyNumberFormat="0" applyProtection="0">
      <alignment horizontal="right" vertical="center"/>
    </xf>
    <xf numFmtId="0" fontId="222" fillId="111" borderId="76" applyNumberFormat="0" applyAlignment="0" applyProtection="0"/>
    <xf numFmtId="4" fontId="208" fillId="94" borderId="85" applyNumberFormat="0" applyProtection="0">
      <alignment horizontal="right" vertical="center"/>
    </xf>
    <xf numFmtId="0" fontId="203" fillId="88" borderId="76" applyNumberFormat="0" applyAlignment="0" applyProtection="0"/>
    <xf numFmtId="4" fontId="64" fillId="94" borderId="73" applyNumberFormat="0" applyProtection="0">
      <alignment horizontal="right" vertical="center"/>
    </xf>
    <xf numFmtId="4" fontId="53" fillId="34" borderId="73" applyNumberFormat="0" applyProtection="0">
      <alignment horizontal="right" vertical="center"/>
    </xf>
    <xf numFmtId="4" fontId="208" fillId="123" borderId="85" applyNumberFormat="0" applyProtection="0">
      <alignment horizontal="left" vertical="center" indent="1"/>
    </xf>
    <xf numFmtId="0" fontId="12" fillId="106" borderId="73" applyNumberFormat="0" applyProtection="0">
      <alignment horizontal="left" vertical="center" indent="1"/>
    </xf>
    <xf numFmtId="0" fontId="12" fillId="104" borderId="73" applyNumberFormat="0" applyProtection="0">
      <alignment horizontal="left" vertical="top" indent="1"/>
    </xf>
    <xf numFmtId="4" fontId="191" fillId="104" borderId="73" applyNumberFormat="0" applyProtection="0">
      <alignment horizontal="right" vertical="center"/>
    </xf>
    <xf numFmtId="4" fontId="53" fillId="39" borderId="73" applyNumberFormat="0" applyProtection="0">
      <alignment horizontal="left" vertical="center" indent="1"/>
    </xf>
    <xf numFmtId="0" fontId="203" fillId="88" borderId="85" applyNumberFormat="0" applyAlignment="0" applyProtection="0"/>
    <xf numFmtId="0" fontId="12" fillId="106" borderId="73" applyNumberFormat="0" applyProtection="0">
      <alignment horizontal="left" vertical="top" indent="1"/>
    </xf>
    <xf numFmtId="4" fontId="53" fillId="153" borderId="73" applyNumberFormat="0" applyProtection="0">
      <alignment horizontal="right" vertical="center"/>
    </xf>
    <xf numFmtId="0" fontId="208" fillId="104" borderId="73" applyNumberFormat="0" applyProtection="0">
      <alignment horizontal="left" vertical="top" indent="1"/>
    </xf>
    <xf numFmtId="4" fontId="64" fillId="101" borderId="73" applyNumberFormat="0" applyProtection="0">
      <alignment horizontal="right" vertical="center"/>
    </xf>
    <xf numFmtId="4" fontId="64" fillId="101" borderId="73" applyNumberFormat="0" applyProtection="0">
      <alignment horizontal="right" vertical="center"/>
    </xf>
    <xf numFmtId="4" fontId="210" fillId="111" borderId="73" applyNumberFormat="0" applyProtection="0">
      <alignment horizontal="left" vertical="center" indent="1"/>
    </xf>
    <xf numFmtId="4" fontId="210" fillId="108" borderId="73" applyNumberFormat="0" applyProtection="0">
      <alignment vertical="center"/>
    </xf>
    <xf numFmtId="0" fontId="208" fillId="106" borderId="85" applyNumberFormat="0" applyProtection="0">
      <alignment horizontal="left" vertical="center" indent="1"/>
    </xf>
    <xf numFmtId="0" fontId="208" fillId="104" borderId="85" applyNumberFormat="0" applyProtection="0">
      <alignment horizontal="left" vertical="center" indent="1"/>
    </xf>
    <xf numFmtId="4" fontId="208" fillId="98" borderId="85" applyNumberFormat="0" applyProtection="0">
      <alignment horizontal="right" vertical="center"/>
    </xf>
    <xf numFmtId="4" fontId="208" fillId="99" borderId="85" applyNumberFormat="0" applyProtection="0">
      <alignment horizontal="right" vertical="center"/>
    </xf>
    <xf numFmtId="4" fontId="208" fillId="94" borderId="85" applyNumberFormat="0" applyProtection="0">
      <alignment horizontal="right" vertical="center"/>
    </xf>
    <xf numFmtId="4" fontId="208" fillId="138" borderId="85" applyNumberFormat="0" applyProtection="0">
      <alignment horizontal="right" vertical="center"/>
    </xf>
    <xf numFmtId="0" fontId="208" fillId="87" borderId="85" applyNumberFormat="0" applyFont="0" applyAlignment="0" applyProtection="0"/>
    <xf numFmtId="0" fontId="208" fillId="111" borderId="85" applyNumberFormat="0" applyProtection="0">
      <alignment horizontal="left" vertical="center" indent="1"/>
    </xf>
    <xf numFmtId="0" fontId="203" fillId="88" borderId="76" applyNumberFormat="0" applyAlignment="0" applyProtection="0"/>
    <xf numFmtId="4" fontId="208" fillId="0" borderId="85" applyNumberFormat="0" applyProtection="0">
      <alignment horizontal="right" vertical="center"/>
    </xf>
    <xf numFmtId="4" fontId="64" fillId="93" borderId="73" applyNumberFormat="0" applyProtection="0">
      <alignment horizontal="left" vertical="center" indent="1"/>
    </xf>
    <xf numFmtId="4" fontId="53" fillId="156" borderId="73" applyNumberFormat="0" applyProtection="0">
      <alignment horizontal="right" vertical="center"/>
    </xf>
    <xf numFmtId="0" fontId="208" fillId="93" borderId="73" applyNumberFormat="0" applyProtection="0">
      <alignment horizontal="left" vertical="top" indent="1"/>
    </xf>
    <xf numFmtId="4" fontId="53" fillId="120" borderId="73" applyNumberFormat="0" applyProtection="0">
      <alignment horizontal="right" vertical="center"/>
    </xf>
    <xf numFmtId="4" fontId="213" fillId="107" borderId="85" applyNumberFormat="0" applyProtection="0">
      <alignment horizontal="right" vertical="center"/>
    </xf>
    <xf numFmtId="0" fontId="187" fillId="0" borderId="84" applyNumberFormat="0" applyFill="0" applyAlignment="0" applyProtection="0"/>
    <xf numFmtId="0" fontId="196" fillId="118" borderId="76" applyNumberFormat="0" applyAlignment="0" applyProtection="0"/>
    <xf numFmtId="4" fontId="64" fillId="100" borderId="73" applyNumberFormat="0" applyProtection="0">
      <alignment horizontal="right" vertical="center"/>
    </xf>
    <xf numFmtId="4" fontId="53" fillId="156" borderId="73" applyNumberFormat="0" applyProtection="0">
      <alignment horizontal="right" vertical="center"/>
    </xf>
    <xf numFmtId="4" fontId="208" fillId="98" borderId="85" applyNumberFormat="0" applyProtection="0">
      <alignment horizontal="right" vertical="center"/>
    </xf>
    <xf numFmtId="0" fontId="64" fillId="93" borderId="73" applyNumberFormat="0" applyProtection="0">
      <alignment horizontal="left" vertical="top" indent="1"/>
    </xf>
    <xf numFmtId="4" fontId="12" fillId="105" borderId="89" applyNumberFormat="0" applyProtection="0">
      <alignment horizontal="left" vertical="center" indent="1"/>
    </xf>
    <xf numFmtId="0" fontId="64" fillId="108" borderId="73" applyNumberFormat="0" applyProtection="0">
      <alignment horizontal="left" vertical="top" indent="1"/>
    </xf>
    <xf numFmtId="4" fontId="64" fillId="104" borderId="73" applyNumberFormat="0" applyProtection="0">
      <alignment horizontal="right" vertical="center"/>
    </xf>
    <xf numFmtId="4" fontId="189" fillId="108" borderId="73" applyNumberFormat="0" applyProtection="0">
      <alignment vertical="center"/>
    </xf>
    <xf numFmtId="0" fontId="12" fillId="107" borderId="98" applyNumberFormat="0">
      <protection locked="0"/>
    </xf>
    <xf numFmtId="0" fontId="12" fillId="105" borderId="73" applyNumberFormat="0" applyProtection="0">
      <alignment horizontal="left" vertical="top" indent="1"/>
    </xf>
    <xf numFmtId="4" fontId="64" fillId="101" borderId="73" applyNumberFormat="0" applyProtection="0">
      <alignment horizontal="right" vertical="center"/>
    </xf>
    <xf numFmtId="4" fontId="64" fillId="98" borderId="73" applyNumberFormat="0" applyProtection="0">
      <alignment horizontal="right" vertical="center"/>
    </xf>
    <xf numFmtId="4" fontId="208" fillId="97" borderId="85" applyNumberFormat="0" applyProtection="0">
      <alignment horizontal="right" vertical="center"/>
    </xf>
    <xf numFmtId="4" fontId="64" fillId="99" borderId="73" applyNumberFormat="0" applyProtection="0">
      <alignment horizontal="right" vertical="center"/>
    </xf>
    <xf numFmtId="4" fontId="64" fillId="104" borderId="73" applyNumberFormat="0" applyProtection="0">
      <alignment horizontal="right" vertical="center"/>
    </xf>
    <xf numFmtId="0" fontId="208" fillId="106" borderId="85" applyNumberFormat="0" applyProtection="0">
      <alignment horizontal="left" vertical="center" indent="1"/>
    </xf>
    <xf numFmtId="4" fontId="64" fillId="100" borderId="73" applyNumberFormat="0" applyProtection="0">
      <alignment horizontal="right" vertical="center"/>
    </xf>
    <xf numFmtId="0" fontId="208" fillId="111" borderId="85" applyNumberFormat="0" applyProtection="0">
      <alignment horizontal="left" vertical="center" indent="1"/>
    </xf>
    <xf numFmtId="0" fontId="208" fillId="106" borderId="73" applyNumberFormat="0" applyProtection="0">
      <alignment horizontal="left" vertical="top" indent="1"/>
    </xf>
    <xf numFmtId="4" fontId="53" fillId="157" borderId="73" applyNumberFormat="0" applyProtection="0">
      <alignment horizontal="right" vertical="center"/>
    </xf>
    <xf numFmtId="0" fontId="12" fillId="104" borderId="73" applyNumberFormat="0" applyProtection="0">
      <alignment horizontal="left" vertical="top" indent="1"/>
    </xf>
    <xf numFmtId="4" fontId="64" fillId="96" borderId="73" applyNumberFormat="0" applyProtection="0">
      <alignment horizontal="right" vertical="center"/>
    </xf>
    <xf numFmtId="4" fontId="64" fillId="93" borderId="73" applyNumberFormat="0" applyProtection="0">
      <alignment horizontal="left" vertical="center" indent="1"/>
    </xf>
    <xf numFmtId="4" fontId="191" fillId="104" borderId="73" applyNumberFormat="0" applyProtection="0">
      <alignment horizontal="right" vertical="center"/>
    </xf>
    <xf numFmtId="4" fontId="191" fillId="104" borderId="73" applyNumberFormat="0" applyProtection="0">
      <alignment horizontal="right" vertical="center"/>
    </xf>
    <xf numFmtId="4" fontId="233" fillId="160" borderId="73" applyNumberFormat="0" applyProtection="0">
      <alignment horizontal="right" vertical="center"/>
    </xf>
    <xf numFmtId="4" fontId="231" fillId="39" borderId="73" applyNumberFormat="0" applyProtection="0">
      <alignment vertical="center"/>
    </xf>
    <xf numFmtId="4" fontId="64" fillId="97" borderId="73" applyNumberFormat="0" applyProtection="0">
      <alignment horizontal="right" vertical="center"/>
    </xf>
    <xf numFmtId="4" fontId="233" fillId="160" borderId="73" applyNumberFormat="0" applyProtection="0">
      <alignment horizontal="right" vertical="center"/>
    </xf>
    <xf numFmtId="4" fontId="233" fillId="160" borderId="73" applyNumberFormat="0" applyProtection="0">
      <alignment horizontal="right" vertical="center"/>
    </xf>
    <xf numFmtId="4" fontId="53" fillId="120" borderId="73" applyNumberFormat="0" applyProtection="0">
      <alignment horizontal="right" vertical="center"/>
    </xf>
    <xf numFmtId="4" fontId="64" fillId="101" borderId="73" applyNumberFormat="0" applyProtection="0">
      <alignment horizontal="right" vertical="center"/>
    </xf>
    <xf numFmtId="4" fontId="53" fillId="157" borderId="73" applyNumberFormat="0" applyProtection="0">
      <alignment horizontal="right" vertical="center"/>
    </xf>
    <xf numFmtId="4" fontId="53" fillId="154" borderId="73" applyNumberFormat="0" applyProtection="0">
      <alignment horizontal="right" vertical="center"/>
    </xf>
    <xf numFmtId="4" fontId="64" fillId="93" borderId="73" applyNumberFormat="0" applyProtection="0">
      <alignment horizontal="left" vertical="center" indent="1"/>
    </xf>
    <xf numFmtId="0" fontId="50" fillId="92" borderId="73" applyNumberFormat="0" applyProtection="0">
      <alignment horizontal="left" vertical="top" indent="1"/>
    </xf>
    <xf numFmtId="4" fontId="208" fillId="123" borderId="85" applyNumberFormat="0" applyProtection="0">
      <alignment horizontal="left" vertical="center" indent="1"/>
    </xf>
    <xf numFmtId="4" fontId="191" fillId="104" borderId="73" applyNumberFormat="0" applyProtection="0">
      <alignment horizontal="right" vertical="center"/>
    </xf>
    <xf numFmtId="4" fontId="12" fillId="105" borderId="89" applyNumberFormat="0" applyProtection="0">
      <alignment horizontal="left" vertical="center" indent="1"/>
    </xf>
    <xf numFmtId="4" fontId="12" fillId="105" borderId="89" applyNumberFormat="0" applyProtection="0">
      <alignment horizontal="left" vertical="center" indent="1"/>
    </xf>
    <xf numFmtId="4" fontId="208" fillId="96" borderId="89" applyNumberFormat="0" applyProtection="0">
      <alignment horizontal="right" vertical="center"/>
    </xf>
    <xf numFmtId="0" fontId="64" fillId="93" borderId="73" applyNumberFormat="0" applyProtection="0">
      <alignment horizontal="left" vertical="top" indent="1"/>
    </xf>
    <xf numFmtId="4" fontId="208" fillId="123" borderId="85" applyNumberFormat="0" applyProtection="0">
      <alignment horizontal="left" vertical="center" indent="1"/>
    </xf>
    <xf numFmtId="4" fontId="53" fillId="155" borderId="73" applyNumberFormat="0" applyProtection="0">
      <alignment horizontal="right" vertical="center"/>
    </xf>
    <xf numFmtId="4" fontId="208" fillId="102" borderId="85" applyNumberFormat="0" applyProtection="0">
      <alignment horizontal="right" vertical="center"/>
    </xf>
    <xf numFmtId="0" fontId="12" fillId="93" borderId="73" applyNumberFormat="0" applyProtection="0">
      <alignment horizontal="left" vertical="top" indent="1"/>
    </xf>
    <xf numFmtId="4" fontId="64" fillId="95" borderId="73" applyNumberFormat="0" applyProtection="0">
      <alignment horizontal="right" vertical="center"/>
    </xf>
    <xf numFmtId="0" fontId="12" fillId="105" borderId="73" applyNumberFormat="0" applyProtection="0">
      <alignment horizontal="left" vertical="top" indent="1"/>
    </xf>
    <xf numFmtId="4" fontId="188" fillId="92" borderId="73" applyNumberFormat="0" applyProtection="0">
      <alignment vertical="center"/>
    </xf>
    <xf numFmtId="4" fontId="208" fillId="97" borderId="85" applyNumberFormat="0" applyProtection="0">
      <alignment horizontal="right" vertical="center"/>
    </xf>
    <xf numFmtId="4" fontId="64" fillId="93" borderId="73" applyNumberFormat="0" applyProtection="0">
      <alignment horizontal="right" vertical="center"/>
    </xf>
    <xf numFmtId="0" fontId="12" fillId="106" borderId="73" applyNumberFormat="0" applyProtection="0">
      <alignment horizontal="left" vertical="top" indent="1"/>
    </xf>
    <xf numFmtId="0" fontId="12" fillId="104" borderId="73" applyNumberFormat="0" applyProtection="0">
      <alignment horizontal="left" vertical="top" indent="1"/>
    </xf>
    <xf numFmtId="0" fontId="211" fillId="92" borderId="73" applyNumberFormat="0" applyProtection="0">
      <alignment horizontal="left" vertical="top" indent="1"/>
    </xf>
    <xf numFmtId="4" fontId="50" fillId="92" borderId="73" applyNumberFormat="0" applyProtection="0">
      <alignment vertical="center"/>
    </xf>
    <xf numFmtId="4" fontId="53" fillId="158" borderId="73" applyNumberFormat="0" applyProtection="0">
      <alignment horizontal="right" vertical="center"/>
    </xf>
    <xf numFmtId="4" fontId="64" fillId="93" borderId="73" applyNumberFormat="0" applyProtection="0">
      <alignment horizontal="right" vertical="center"/>
    </xf>
    <xf numFmtId="0" fontId="12" fillId="104" borderId="73" applyNumberFormat="0" applyProtection="0">
      <alignment horizontal="left" vertical="center" indent="1"/>
    </xf>
    <xf numFmtId="4" fontId="56" fillId="120" borderId="95" applyNumberFormat="0" applyProtection="0">
      <alignment horizontal="left" vertical="center" indent="1"/>
    </xf>
    <xf numFmtId="4" fontId="64" fillId="96" borderId="73" applyNumberFormat="0" applyProtection="0">
      <alignment horizontal="right" vertical="center"/>
    </xf>
    <xf numFmtId="0" fontId="12" fillId="106" borderId="73" applyNumberFormat="0" applyProtection="0">
      <alignment horizontal="left" vertical="center" indent="1"/>
    </xf>
    <xf numFmtId="4" fontId="208" fillId="138" borderId="85" applyNumberFormat="0" applyProtection="0">
      <alignment horizontal="right" vertical="center"/>
    </xf>
    <xf numFmtId="0" fontId="206" fillId="118" borderId="83" applyNumberFormat="0" applyAlignment="0" applyProtection="0"/>
    <xf numFmtId="4" fontId="190" fillId="121" borderId="95" applyNumberFormat="0" applyProtection="0">
      <alignment horizontal="left" vertical="center" indent="1"/>
    </xf>
    <xf numFmtId="4" fontId="233" fillId="160" borderId="73" applyNumberFormat="0" applyProtection="0">
      <alignment horizontal="right" vertical="center"/>
    </xf>
    <xf numFmtId="4" fontId="189" fillId="104" borderId="73" applyNumberFormat="0" applyProtection="0">
      <alignment horizontal="right" vertical="center"/>
    </xf>
    <xf numFmtId="4" fontId="50" fillId="92" borderId="73" applyNumberFormat="0" applyProtection="0">
      <alignment vertical="center"/>
    </xf>
    <xf numFmtId="4" fontId="50" fillId="92" borderId="73" applyNumberFormat="0" applyProtection="0">
      <alignment vertical="center"/>
    </xf>
    <xf numFmtId="4" fontId="53" fillId="158" borderId="73" applyNumberFormat="0" applyProtection="0">
      <alignment horizontal="right" vertical="center"/>
    </xf>
    <xf numFmtId="4" fontId="208" fillId="0" borderId="85" applyNumberFormat="0" applyProtection="0">
      <alignment horizontal="right" vertical="center"/>
    </xf>
    <xf numFmtId="4" fontId="208" fillId="104" borderId="89" applyNumberFormat="0" applyProtection="0">
      <alignment horizontal="left" vertical="center" indent="1"/>
    </xf>
    <xf numFmtId="0" fontId="12" fillId="93" borderId="73" applyNumberFormat="0" applyProtection="0">
      <alignment horizontal="left" vertical="top" indent="1"/>
    </xf>
    <xf numFmtId="4" fontId="64" fillId="108" borderId="73" applyNumberFormat="0" applyProtection="0">
      <alignment vertical="center"/>
    </xf>
    <xf numFmtId="4" fontId="53" fillId="156" borderId="73" applyNumberFormat="0" applyProtection="0">
      <alignment horizontal="right" vertical="center"/>
    </xf>
    <xf numFmtId="4" fontId="208" fillId="101" borderId="85" applyNumberFormat="0" applyProtection="0">
      <alignment horizontal="right" vertical="center"/>
    </xf>
    <xf numFmtId="4" fontId="12" fillId="105" borderId="89" applyNumberFormat="0" applyProtection="0">
      <alignment horizontal="left" vertical="center" indent="1"/>
    </xf>
    <xf numFmtId="0" fontId="12" fillId="105" borderId="73" applyNumberFormat="0" applyProtection="0">
      <alignment horizontal="left" vertical="center" indent="1"/>
    </xf>
    <xf numFmtId="0" fontId="208" fillId="140" borderId="98"/>
    <xf numFmtId="0" fontId="222" fillId="111" borderId="76" applyNumberFormat="0" applyAlignment="0" applyProtection="0"/>
    <xf numFmtId="4" fontId="208" fillId="123" borderId="85" applyNumberFormat="0" applyProtection="0">
      <alignment horizontal="left" vertical="center" indent="1"/>
    </xf>
    <xf numFmtId="4" fontId="189" fillId="108" borderId="73" applyNumberFormat="0" applyProtection="0">
      <alignment vertical="center"/>
    </xf>
    <xf numFmtId="0" fontId="208" fillId="140" borderId="98"/>
    <xf numFmtId="0" fontId="12" fillId="93" borderId="73" applyNumberFormat="0" applyProtection="0">
      <alignment horizontal="left" vertical="center" indent="1"/>
    </xf>
    <xf numFmtId="4" fontId="189" fillId="108" borderId="73" applyNumberFormat="0" applyProtection="0">
      <alignment vertical="center"/>
    </xf>
    <xf numFmtId="4" fontId="232" fillId="160" borderId="73" applyNumberFormat="0" applyProtection="0">
      <alignment vertical="center"/>
    </xf>
    <xf numFmtId="4" fontId="208" fillId="96" borderId="89" applyNumberFormat="0" applyProtection="0">
      <alignment horizontal="right" vertical="center"/>
    </xf>
    <xf numFmtId="0" fontId="12" fillId="105" borderId="73" applyNumberFormat="0" applyProtection="0">
      <alignment horizontal="left" vertical="center" indent="1"/>
    </xf>
    <xf numFmtId="4" fontId="64" fillId="97" borderId="73" applyNumberFormat="0" applyProtection="0">
      <alignment horizontal="right" vertical="center"/>
    </xf>
    <xf numFmtId="0" fontId="12" fillId="104" borderId="73" applyNumberFormat="0" applyProtection="0">
      <alignment horizontal="left" vertical="center" indent="1"/>
    </xf>
    <xf numFmtId="0" fontId="12" fillId="93" borderId="73" applyNumberFormat="0" applyProtection="0">
      <alignment horizontal="left" vertical="center" indent="1"/>
    </xf>
    <xf numFmtId="4" fontId="64" fillId="104" borderId="73" applyNumberFormat="0" applyProtection="0">
      <alignment horizontal="right" vertical="center"/>
    </xf>
    <xf numFmtId="4" fontId="232" fillId="160" borderId="73" applyNumberFormat="0" applyProtection="0">
      <alignment horizontal="right" vertical="center"/>
    </xf>
    <xf numFmtId="0" fontId="187" fillId="0" borderId="97" applyNumberFormat="0" applyFill="0" applyAlignment="0" applyProtection="0"/>
    <xf numFmtId="0" fontId="12" fillId="106" borderId="73" applyNumberFormat="0" applyProtection="0">
      <alignment horizontal="left" vertical="center" indent="1"/>
    </xf>
    <xf numFmtId="0" fontId="12" fillId="106" borderId="73" applyNumberFormat="0" applyProtection="0">
      <alignment horizontal="left" vertical="top" indent="1"/>
    </xf>
    <xf numFmtId="0" fontId="12" fillId="93" borderId="73" applyNumberFormat="0" applyProtection="0">
      <alignment horizontal="left" vertical="center" indent="1"/>
    </xf>
    <xf numFmtId="4" fontId="53" fillId="153" borderId="73" applyNumberFormat="0" applyProtection="0">
      <alignment horizontal="right" vertical="center"/>
    </xf>
    <xf numFmtId="4" fontId="12" fillId="105" borderId="89" applyNumberFormat="0" applyProtection="0">
      <alignment horizontal="left" vertical="center" indent="1"/>
    </xf>
    <xf numFmtId="4" fontId="190" fillId="121" borderId="95" applyNumberFormat="0" applyProtection="0">
      <alignment horizontal="left" vertical="center" indent="1"/>
    </xf>
    <xf numFmtId="0" fontId="12" fillId="105" borderId="73" applyNumberFormat="0" applyProtection="0">
      <alignment horizontal="left" vertical="top" indent="1"/>
    </xf>
    <xf numFmtId="4" fontId="64" fillId="98" borderId="73" applyNumberFormat="0" applyProtection="0">
      <alignment horizontal="right" vertical="center"/>
    </xf>
    <xf numFmtId="0" fontId="208" fillId="104" borderId="73" applyNumberFormat="0" applyProtection="0">
      <alignment horizontal="left" vertical="top" indent="1"/>
    </xf>
    <xf numFmtId="4" fontId="208" fillId="123" borderId="85" applyNumberFormat="0" applyProtection="0">
      <alignment horizontal="left" vertical="center" indent="1"/>
    </xf>
    <xf numFmtId="0" fontId="12" fillId="87" borderId="82" applyNumberFormat="0" applyFont="0" applyAlignment="0" applyProtection="0"/>
    <xf numFmtId="4" fontId="56" fillId="120" borderId="95" applyNumberFormat="0" applyProtection="0">
      <alignment horizontal="left" vertical="center" indent="1"/>
    </xf>
    <xf numFmtId="0" fontId="12" fillId="104" borderId="73" applyNumberFormat="0" applyProtection="0">
      <alignment horizontal="left" vertical="center" indent="1"/>
    </xf>
    <xf numFmtId="4" fontId="53" fillId="155" borderId="73" applyNumberFormat="0" applyProtection="0">
      <alignment horizontal="right" vertical="center"/>
    </xf>
    <xf numFmtId="4" fontId="64" fillId="95" borderId="73" applyNumberFormat="0" applyProtection="0">
      <alignment horizontal="right" vertical="center"/>
    </xf>
    <xf numFmtId="4" fontId="53" fillId="154" borderId="73" applyNumberFormat="0" applyProtection="0">
      <alignment horizontal="right" vertical="center"/>
    </xf>
    <xf numFmtId="0" fontId="72" fillId="105" borderId="91" applyBorder="0"/>
    <xf numFmtId="4" fontId="12" fillId="105" borderId="89" applyNumberFormat="0" applyProtection="0">
      <alignment horizontal="left" vertical="center" indent="1"/>
    </xf>
    <xf numFmtId="4" fontId="64" fillId="104" borderId="73" applyNumberFormat="0" applyProtection="0">
      <alignment horizontal="right" vertical="center"/>
    </xf>
    <xf numFmtId="4" fontId="12" fillId="105" borderId="89" applyNumberFormat="0" applyProtection="0">
      <alignment horizontal="left" vertical="center" indent="1"/>
    </xf>
    <xf numFmtId="4" fontId="188" fillId="92" borderId="73" applyNumberFormat="0" applyProtection="0">
      <alignment vertical="center"/>
    </xf>
    <xf numFmtId="0" fontId="206" fillId="118" borderId="83" applyNumberFormat="0" applyAlignment="0" applyProtection="0"/>
    <xf numFmtId="0" fontId="12" fillId="104" borderId="73" applyNumberFormat="0" applyProtection="0">
      <alignment horizontal="left" vertical="top" indent="1"/>
    </xf>
    <xf numFmtId="4" fontId="50" fillId="92" borderId="73" applyNumberFormat="0" applyProtection="0">
      <alignment vertical="center"/>
    </xf>
    <xf numFmtId="4" fontId="64" fillId="96" borderId="73" applyNumberFormat="0" applyProtection="0">
      <alignment horizontal="right" vertical="center"/>
    </xf>
    <xf numFmtId="4" fontId="56" fillId="39" borderId="73" applyNumberFormat="0" applyProtection="0">
      <alignment vertical="center"/>
    </xf>
    <xf numFmtId="4" fontId="208" fillId="104" borderId="89" applyNumberFormat="0" applyProtection="0">
      <alignment horizontal="left" vertical="center" indent="1"/>
    </xf>
    <xf numFmtId="4" fontId="64" fillId="98" borderId="73" applyNumberFormat="0" applyProtection="0">
      <alignment horizontal="right" vertical="center"/>
    </xf>
    <xf numFmtId="0" fontId="12" fillId="108" borderId="82" applyNumberFormat="0" applyFont="0" applyAlignment="0" applyProtection="0"/>
    <xf numFmtId="4" fontId="64" fillId="96" borderId="73" applyNumberFormat="0" applyProtection="0">
      <alignment horizontal="right" vertical="center"/>
    </xf>
    <xf numFmtId="0" fontId="208" fillId="105" borderId="73" applyNumberFormat="0" applyProtection="0">
      <alignment horizontal="left" vertical="top" indent="1"/>
    </xf>
    <xf numFmtId="0" fontId="187" fillId="0" borderId="97" applyNumberFormat="0" applyFill="0" applyAlignment="0" applyProtection="0"/>
    <xf numFmtId="4" fontId="12" fillId="105" borderId="89" applyNumberFormat="0" applyProtection="0">
      <alignment horizontal="left" vertical="center" indent="1"/>
    </xf>
    <xf numFmtId="0" fontId="208" fillId="106" borderId="85" applyNumberFormat="0" applyProtection="0">
      <alignment horizontal="left" vertical="center" indent="1"/>
    </xf>
    <xf numFmtId="0" fontId="12" fillId="108" borderId="82" applyNumberFormat="0" applyFont="0" applyAlignment="0" applyProtection="0"/>
    <xf numFmtId="0" fontId="12" fillId="104" borderId="73" applyNumberFormat="0" applyProtection="0">
      <alignment horizontal="left" vertical="top" indent="1"/>
    </xf>
    <xf numFmtId="0" fontId="12" fillId="106" borderId="73" applyNumberFormat="0" applyProtection="0">
      <alignment horizontal="left" vertical="top" indent="1"/>
    </xf>
    <xf numFmtId="4" fontId="208" fillId="123" borderId="85" applyNumberFormat="0" applyProtection="0">
      <alignment horizontal="left" vertical="center" indent="1"/>
    </xf>
    <xf numFmtId="4" fontId="53" fillId="160" borderId="73" applyNumberFormat="0" applyProtection="0">
      <alignment horizontal="right" vertical="center"/>
    </xf>
    <xf numFmtId="0" fontId="12" fillId="93" borderId="73" applyNumberFormat="0" applyProtection="0">
      <alignment horizontal="left" vertical="top" indent="1"/>
    </xf>
    <xf numFmtId="4" fontId="189" fillId="104" borderId="73" applyNumberFormat="0" applyProtection="0">
      <alignment horizontal="right" vertical="center"/>
    </xf>
    <xf numFmtId="4" fontId="64" fillId="97" borderId="73" applyNumberFormat="0" applyProtection="0">
      <alignment horizontal="right" vertical="center"/>
    </xf>
    <xf numFmtId="0" fontId="210" fillId="93" borderId="73" applyNumberFormat="0" applyProtection="0">
      <alignment horizontal="left" vertical="top" indent="1"/>
    </xf>
    <xf numFmtId="4" fontId="191" fillId="104" borderId="73" applyNumberFormat="0" applyProtection="0">
      <alignment horizontal="right" vertical="center"/>
    </xf>
    <xf numFmtId="4" fontId="56" fillId="39" borderId="73" applyNumberFormat="0" applyProtection="0">
      <alignment vertical="center"/>
    </xf>
    <xf numFmtId="0" fontId="208" fillId="93" borderId="73" applyNumberFormat="0" applyProtection="0">
      <alignment horizontal="left" vertical="top" indent="1"/>
    </xf>
    <xf numFmtId="0" fontId="64" fillId="108" borderId="73" applyNumberFormat="0" applyProtection="0">
      <alignment horizontal="left" vertical="top" indent="1"/>
    </xf>
    <xf numFmtId="4" fontId="208" fillId="102" borderId="85" applyNumberFormat="0" applyProtection="0">
      <alignment horizontal="right" vertical="center"/>
    </xf>
    <xf numFmtId="0" fontId="187" fillId="0" borderId="84" applyNumberFormat="0" applyFill="0" applyAlignment="0" applyProtection="0"/>
    <xf numFmtId="4" fontId="210" fillId="108" borderId="73" applyNumberFormat="0" applyProtection="0">
      <alignment vertical="center"/>
    </xf>
    <xf numFmtId="4" fontId="53" fillId="120" borderId="73" applyNumberFormat="0" applyProtection="0">
      <alignment horizontal="right" vertical="center"/>
    </xf>
    <xf numFmtId="4" fontId="50" fillId="92" borderId="73" applyNumberFormat="0" applyProtection="0">
      <alignment vertical="center"/>
    </xf>
    <xf numFmtId="0" fontId="12" fillId="104" borderId="73" applyNumberFormat="0" applyProtection="0">
      <alignment horizontal="left" vertical="center" indent="1"/>
    </xf>
    <xf numFmtId="0" fontId="228" fillId="111" borderId="76" applyNumberFormat="0" applyAlignment="0" applyProtection="0"/>
    <xf numFmtId="4" fontId="208" fillId="138" borderId="85" applyNumberFormat="0" applyProtection="0">
      <alignment horizontal="right" vertical="center"/>
    </xf>
    <xf numFmtId="4" fontId="64" fillId="101" borderId="73" applyNumberFormat="0" applyProtection="0">
      <alignment horizontal="right" vertical="center"/>
    </xf>
    <xf numFmtId="4" fontId="231" fillId="39" borderId="73" applyNumberFormat="0" applyProtection="0">
      <alignment vertical="center"/>
    </xf>
    <xf numFmtId="4" fontId="208" fillId="96" borderId="89" applyNumberFormat="0" applyProtection="0">
      <alignment horizontal="right" vertical="center"/>
    </xf>
    <xf numFmtId="0" fontId="12" fillId="106" borderId="73" applyNumberFormat="0" applyProtection="0">
      <alignment horizontal="left" vertical="top" indent="1"/>
    </xf>
    <xf numFmtId="4" fontId="64" fillId="108" borderId="73" applyNumberFormat="0" applyProtection="0">
      <alignment horizontal="left" vertical="center" indent="1"/>
    </xf>
    <xf numFmtId="4" fontId="208" fillId="123" borderId="85" applyNumberFormat="0" applyProtection="0">
      <alignment horizontal="left" vertical="center" indent="1"/>
    </xf>
    <xf numFmtId="4" fontId="208" fillId="39" borderId="85" applyNumberFormat="0" applyProtection="0">
      <alignment horizontal="left" vertical="center" indent="1"/>
    </xf>
    <xf numFmtId="4" fontId="64" fillId="108" borderId="73" applyNumberFormat="0" applyProtection="0">
      <alignment vertical="center"/>
    </xf>
    <xf numFmtId="4" fontId="64" fillId="108" borderId="73" applyNumberFormat="0" applyProtection="0">
      <alignment vertical="center"/>
    </xf>
    <xf numFmtId="4" fontId="189" fillId="104" borderId="73" applyNumberFormat="0" applyProtection="0">
      <alignment horizontal="right" vertical="center"/>
    </xf>
    <xf numFmtId="4" fontId="191" fillId="104" borderId="73" applyNumberFormat="0" applyProtection="0">
      <alignment horizontal="right" vertical="center"/>
    </xf>
    <xf numFmtId="4" fontId="50" fillId="92" borderId="73" applyNumberFormat="0" applyProtection="0">
      <alignment vertical="center"/>
    </xf>
    <xf numFmtId="4" fontId="208" fillId="123" borderId="85" applyNumberFormat="0" applyProtection="0">
      <alignment horizontal="left" vertical="center" indent="1"/>
    </xf>
    <xf numFmtId="0" fontId="208" fillId="104" borderId="73" applyNumberFormat="0" applyProtection="0">
      <alignment horizontal="left" vertical="top" indent="1"/>
    </xf>
    <xf numFmtId="4" fontId="53" fillId="153" borderId="73" applyNumberFormat="0" applyProtection="0">
      <alignment horizontal="right" vertical="center"/>
    </xf>
    <xf numFmtId="4" fontId="64" fillId="100" borderId="73" applyNumberFormat="0" applyProtection="0">
      <alignment horizontal="right" vertical="center"/>
    </xf>
    <xf numFmtId="4" fontId="208" fillId="99" borderId="85" applyNumberFormat="0" applyProtection="0">
      <alignment horizontal="right" vertical="center"/>
    </xf>
    <xf numFmtId="4" fontId="64" fillId="96" borderId="73" applyNumberFormat="0" applyProtection="0">
      <alignment horizontal="right" vertical="center"/>
    </xf>
    <xf numFmtId="4" fontId="208" fillId="0" borderId="85" applyNumberFormat="0" applyProtection="0">
      <alignment horizontal="right" vertical="center"/>
    </xf>
    <xf numFmtId="0" fontId="208" fillId="87" borderId="85" applyNumberFormat="0" applyFont="0" applyAlignment="0" applyProtection="0"/>
    <xf numFmtId="0" fontId="187" fillId="0" borderId="97" applyNumberFormat="0" applyFill="0" applyAlignment="0" applyProtection="0"/>
    <xf numFmtId="0" fontId="12" fillId="106" borderId="73" applyNumberFormat="0" applyProtection="0">
      <alignment horizontal="left" vertical="top" indent="1"/>
    </xf>
    <xf numFmtId="4" fontId="53" fillId="154" borderId="73" applyNumberFormat="0" applyProtection="0">
      <alignment horizontal="right" vertical="center"/>
    </xf>
    <xf numFmtId="0" fontId="210" fillId="108" borderId="73" applyNumberFormat="0" applyProtection="0">
      <alignment horizontal="left" vertical="top" indent="1"/>
    </xf>
    <xf numFmtId="0" fontId="12" fillId="106" borderId="73" applyNumberFormat="0" applyProtection="0">
      <alignment horizontal="left" vertical="center" indent="1"/>
    </xf>
    <xf numFmtId="4" fontId="64" fillId="104" borderId="73" applyNumberFormat="0" applyProtection="0">
      <alignment horizontal="right" vertical="center"/>
    </xf>
    <xf numFmtId="4" fontId="208" fillId="123" borderId="85" applyNumberFormat="0" applyProtection="0">
      <alignment horizontal="left" vertical="center" indent="1"/>
    </xf>
    <xf numFmtId="0" fontId="12" fillId="104" borderId="73" applyNumberFormat="0" applyProtection="0">
      <alignment horizontal="left" vertical="top" indent="1"/>
    </xf>
    <xf numFmtId="4" fontId="208" fillId="123" borderId="85" applyNumberFormat="0" applyProtection="0">
      <alignment horizontal="left" vertical="center" indent="1"/>
    </xf>
    <xf numFmtId="4" fontId="64" fillId="94" borderId="73" applyNumberFormat="0" applyProtection="0">
      <alignment horizontal="right" vertical="center"/>
    </xf>
    <xf numFmtId="4" fontId="64" fillId="93" borderId="73" applyNumberFormat="0" applyProtection="0">
      <alignment horizontal="left" vertical="center" indent="1"/>
    </xf>
    <xf numFmtId="4" fontId="233" fillId="160" borderId="73" applyNumberFormat="0" applyProtection="0">
      <alignment horizontal="right" vertical="center"/>
    </xf>
    <xf numFmtId="4" fontId="64" fillId="102" borderId="73" applyNumberFormat="0" applyProtection="0">
      <alignment horizontal="right" vertical="center"/>
    </xf>
    <xf numFmtId="0" fontId="50" fillId="92" borderId="73" applyNumberFormat="0" applyProtection="0">
      <alignment horizontal="left" vertical="top" indent="1"/>
    </xf>
    <xf numFmtId="4" fontId="53" fillId="157" borderId="73" applyNumberFormat="0" applyProtection="0">
      <alignment horizontal="right" vertical="center"/>
    </xf>
    <xf numFmtId="0" fontId="64" fillId="93" borderId="73" applyNumberFormat="0" applyProtection="0">
      <alignment horizontal="left" vertical="top" indent="1"/>
    </xf>
    <xf numFmtId="4" fontId="53" fillId="110" borderId="73" applyNumberFormat="0" applyProtection="0">
      <alignment horizontal="right" vertical="center"/>
    </xf>
    <xf numFmtId="4" fontId="208" fillId="92" borderId="85" applyNumberFormat="0" applyProtection="0">
      <alignment vertical="center"/>
    </xf>
    <xf numFmtId="0" fontId="196" fillId="118" borderId="76" applyNumberFormat="0" applyAlignment="0" applyProtection="0"/>
    <xf numFmtId="4" fontId="208" fillId="103" borderId="89" applyNumberFormat="0" applyProtection="0">
      <alignment horizontal="left" vertical="center" indent="1"/>
    </xf>
    <xf numFmtId="4" fontId="208" fillId="94" borderId="85" applyNumberFormat="0" applyProtection="0">
      <alignment horizontal="right" vertical="center"/>
    </xf>
    <xf numFmtId="4" fontId="64" fillId="100" borderId="73" applyNumberFormat="0" applyProtection="0">
      <alignment horizontal="right" vertical="center"/>
    </xf>
    <xf numFmtId="0" fontId="64" fillId="108" borderId="73" applyNumberFormat="0" applyProtection="0">
      <alignment horizontal="left" vertical="top" indent="1"/>
    </xf>
    <xf numFmtId="4" fontId="53" fillId="158" borderId="73" applyNumberFormat="0" applyProtection="0">
      <alignment horizontal="right" vertical="center"/>
    </xf>
    <xf numFmtId="4" fontId="64" fillId="102" borderId="73" applyNumberFormat="0" applyProtection="0">
      <alignment horizontal="right" vertical="center"/>
    </xf>
    <xf numFmtId="0" fontId="12" fillId="105" borderId="73" applyNumberFormat="0" applyProtection="0">
      <alignment horizontal="left" vertical="center" indent="1"/>
    </xf>
    <xf numFmtId="0" fontId="12" fillId="105" borderId="73" applyNumberFormat="0" applyProtection="0">
      <alignment horizontal="left" vertical="center" indent="1"/>
    </xf>
    <xf numFmtId="0" fontId="12" fillId="93" borderId="73" applyNumberFormat="0" applyProtection="0">
      <alignment horizontal="left" vertical="center" indent="1"/>
    </xf>
    <xf numFmtId="0" fontId="12" fillId="105" borderId="73" applyNumberFormat="0" applyProtection="0">
      <alignment horizontal="left" vertical="top" indent="1"/>
    </xf>
    <xf numFmtId="0" fontId="12" fillId="104" borderId="73" applyNumberFormat="0" applyProtection="0">
      <alignment horizontal="left" vertical="top" indent="1"/>
    </xf>
    <xf numFmtId="4" fontId="64" fillId="108" borderId="73" applyNumberFormat="0" applyProtection="0">
      <alignment vertical="center"/>
    </xf>
    <xf numFmtId="4" fontId="232" fillId="160" borderId="73" applyNumberFormat="0" applyProtection="0">
      <alignment vertical="center"/>
    </xf>
    <xf numFmtId="4" fontId="232" fillId="160" borderId="73" applyNumberFormat="0" applyProtection="0">
      <alignment horizontal="right" vertical="center"/>
    </xf>
    <xf numFmtId="37" fontId="28" fillId="0" borderId="19" applyNumberFormat="0"/>
    <xf numFmtId="0" fontId="208" fillId="140" borderId="98"/>
    <xf numFmtId="4" fontId="208" fillId="0" borderId="85" applyNumberFormat="0" applyProtection="0">
      <alignment horizontal="right" vertical="center"/>
    </xf>
    <xf numFmtId="4" fontId="208" fillId="102" borderId="85" applyNumberFormat="0" applyProtection="0">
      <alignment horizontal="right" vertical="center"/>
    </xf>
    <xf numFmtId="4" fontId="64" fillId="93" borderId="73" applyNumberFormat="0" applyProtection="0">
      <alignment horizontal="left" vertical="center" indent="1"/>
    </xf>
    <xf numFmtId="4" fontId="191" fillId="104" borderId="73" applyNumberFormat="0" applyProtection="0">
      <alignment horizontal="right" vertical="center"/>
    </xf>
    <xf numFmtId="0" fontId="50" fillId="92" borderId="73" applyNumberFormat="0" applyProtection="0">
      <alignment horizontal="left" vertical="top" indent="1"/>
    </xf>
    <xf numFmtId="4" fontId="64" fillId="98" borderId="73" applyNumberFormat="0" applyProtection="0">
      <alignment horizontal="right" vertical="center"/>
    </xf>
    <xf numFmtId="4" fontId="64" fillId="97" borderId="73" applyNumberFormat="0" applyProtection="0">
      <alignment horizontal="right" vertical="center"/>
    </xf>
    <xf numFmtId="4" fontId="64" fillId="93" borderId="73" applyNumberFormat="0" applyProtection="0">
      <alignment horizontal="right" vertical="center"/>
    </xf>
    <xf numFmtId="4" fontId="64" fillId="102" borderId="73" applyNumberFormat="0" applyProtection="0">
      <alignment horizontal="right" vertical="center"/>
    </xf>
    <xf numFmtId="0" fontId="12" fillId="105" borderId="73" applyNumberFormat="0" applyProtection="0">
      <alignment horizontal="left" vertical="top" indent="1"/>
    </xf>
    <xf numFmtId="4" fontId="208" fillId="103" borderId="89" applyNumberFormat="0" applyProtection="0">
      <alignment horizontal="left" vertical="center" indent="1"/>
    </xf>
    <xf numFmtId="4" fontId="208" fillId="100" borderId="85" applyNumberFormat="0" applyProtection="0">
      <alignment horizontal="right" vertical="center"/>
    </xf>
    <xf numFmtId="4" fontId="64" fillId="108" borderId="73" applyNumberFormat="0" applyProtection="0">
      <alignment vertical="center"/>
    </xf>
    <xf numFmtId="0" fontId="208" fillId="111" borderId="85" applyNumberFormat="0" applyProtection="0">
      <alignment horizontal="left" vertical="center" indent="1"/>
    </xf>
    <xf numFmtId="4" fontId="208" fillId="101" borderId="85" applyNumberFormat="0" applyProtection="0">
      <alignment horizontal="right" vertical="center"/>
    </xf>
    <xf numFmtId="4" fontId="208" fillId="39" borderId="85" applyNumberFormat="0" applyProtection="0">
      <alignment horizontal="left" vertical="center" indent="1"/>
    </xf>
    <xf numFmtId="4" fontId="208" fillId="93" borderId="85" applyNumberFormat="0" applyProtection="0">
      <alignment horizontal="right" vertical="center"/>
    </xf>
    <xf numFmtId="4" fontId="208" fillId="97" borderId="85" applyNumberFormat="0" applyProtection="0">
      <alignment horizontal="right" vertical="center"/>
    </xf>
    <xf numFmtId="4" fontId="53" fillId="39" borderId="73" applyNumberFormat="0" applyProtection="0">
      <alignment horizontal="left" vertical="center" indent="1"/>
    </xf>
    <xf numFmtId="4" fontId="56" fillId="39" borderId="73" applyNumberFormat="0" applyProtection="0">
      <alignment vertical="center"/>
    </xf>
    <xf numFmtId="4" fontId="212" fillId="109" borderId="89" applyNumberFormat="0" applyProtection="0">
      <alignment horizontal="left" vertical="center" indent="1"/>
    </xf>
    <xf numFmtId="4" fontId="208" fillId="93" borderId="85" applyNumberFormat="0" applyProtection="0">
      <alignment horizontal="right" vertical="center"/>
    </xf>
    <xf numFmtId="0" fontId="206" fillId="111" borderId="83" applyNumberFormat="0" applyAlignment="0" applyProtection="0"/>
    <xf numFmtId="4" fontId="64" fillId="95" borderId="73" applyNumberFormat="0" applyProtection="0">
      <alignment horizontal="right" vertical="center"/>
    </xf>
    <xf numFmtId="0" fontId="12" fillId="87" borderId="82" applyNumberFormat="0" applyFont="0" applyAlignment="0" applyProtection="0"/>
    <xf numFmtId="0" fontId="208" fillId="105" borderId="73" applyNumberFormat="0" applyProtection="0">
      <alignment horizontal="left" vertical="top" indent="1"/>
    </xf>
    <xf numFmtId="4" fontId="53" fillId="122" borderId="73" applyNumberFormat="0" applyProtection="0">
      <alignment horizontal="right" vertical="center"/>
    </xf>
    <xf numFmtId="0" fontId="208" fillId="106" borderId="73" applyNumberFormat="0" applyProtection="0">
      <alignment horizontal="left" vertical="top" indent="1"/>
    </xf>
    <xf numFmtId="0" fontId="12" fillId="107" borderId="98" applyNumberFormat="0">
      <protection locked="0"/>
    </xf>
    <xf numFmtId="4" fontId="64" fillId="100" borderId="73" applyNumberFormat="0" applyProtection="0">
      <alignment horizontal="right" vertical="center"/>
    </xf>
    <xf numFmtId="4" fontId="208" fillId="99" borderId="85" applyNumberFormat="0" applyProtection="0">
      <alignment horizontal="right" vertical="center"/>
    </xf>
    <xf numFmtId="0" fontId="12" fillId="105" borderId="73" applyNumberFormat="0" applyProtection="0">
      <alignment horizontal="left" vertical="center" indent="1"/>
    </xf>
    <xf numFmtId="0" fontId="12" fillId="108" borderId="82" applyNumberFormat="0" applyFont="0" applyAlignment="0" applyProtection="0"/>
    <xf numFmtId="0" fontId="208" fillId="87" borderId="85" applyNumberFormat="0" applyFont="0" applyAlignment="0" applyProtection="0"/>
    <xf numFmtId="4" fontId="64" fillId="108" borderId="73" applyNumberFormat="0" applyProtection="0">
      <alignment horizontal="left" vertical="center" indent="1"/>
    </xf>
    <xf numFmtId="4" fontId="64" fillId="102" borderId="73" applyNumberFormat="0" applyProtection="0">
      <alignment horizontal="right" vertical="center"/>
    </xf>
    <xf numFmtId="4" fontId="232" fillId="160" borderId="73" applyNumberFormat="0" applyProtection="0">
      <alignment horizontal="right" vertical="center"/>
    </xf>
    <xf numFmtId="0" fontId="12" fillId="105" borderId="73" applyNumberFormat="0" applyProtection="0">
      <alignment horizontal="left" vertical="center" indent="1"/>
    </xf>
    <xf numFmtId="4" fontId="64" fillId="99" borderId="73" applyNumberFormat="0" applyProtection="0">
      <alignment horizontal="right" vertical="center"/>
    </xf>
    <xf numFmtId="0" fontId="187" fillId="0" borderId="84" applyNumberFormat="0" applyFill="0" applyAlignment="0" applyProtection="0"/>
    <xf numFmtId="0" fontId="208" fillId="139" borderId="85" applyNumberFormat="0" applyProtection="0">
      <alignment horizontal="left" vertical="center" indent="1"/>
    </xf>
    <xf numFmtId="4" fontId="64" fillId="102" borderId="73" applyNumberFormat="0" applyProtection="0">
      <alignment horizontal="right" vertical="center"/>
    </xf>
    <xf numFmtId="4" fontId="64" fillId="93" borderId="73" applyNumberFormat="0" applyProtection="0">
      <alignment horizontal="right" vertical="center"/>
    </xf>
    <xf numFmtId="0" fontId="12" fillId="106" borderId="73" applyNumberFormat="0" applyProtection="0">
      <alignment horizontal="left" vertical="center" indent="1"/>
    </xf>
    <xf numFmtId="4" fontId="64" fillId="99" borderId="73" applyNumberFormat="0" applyProtection="0">
      <alignment horizontal="right" vertical="center"/>
    </xf>
    <xf numFmtId="4" fontId="208" fillId="39" borderId="85" applyNumberFormat="0" applyProtection="0">
      <alignment horizontal="left" vertical="center" indent="1"/>
    </xf>
    <xf numFmtId="0" fontId="12" fillId="106" borderId="73" applyNumberFormat="0" applyProtection="0">
      <alignment horizontal="left" vertical="center" indent="1"/>
    </xf>
    <xf numFmtId="0" fontId="12" fillId="93" borderId="73" applyNumberFormat="0" applyProtection="0">
      <alignment horizontal="left" vertical="center" indent="1"/>
    </xf>
    <xf numFmtId="4" fontId="56" fillId="120" borderId="95" applyNumberFormat="0" applyProtection="0">
      <alignment horizontal="left" vertical="center" indent="1"/>
    </xf>
    <xf numFmtId="4" fontId="53" fillId="160" borderId="73" applyNumberFormat="0" applyProtection="0">
      <alignment vertical="center"/>
    </xf>
    <xf numFmtId="4" fontId="64" fillId="101" borderId="73" applyNumberFormat="0" applyProtection="0">
      <alignment horizontal="right" vertical="center"/>
    </xf>
    <xf numFmtId="0" fontId="196" fillId="118" borderId="76" applyNumberFormat="0" applyAlignment="0" applyProtection="0"/>
    <xf numFmtId="4" fontId="50" fillId="92" borderId="73" applyNumberFormat="0" applyProtection="0">
      <alignment horizontal="left" vertical="center" indent="1"/>
    </xf>
    <xf numFmtId="0" fontId="12" fillId="93" borderId="73" applyNumberFormat="0" applyProtection="0">
      <alignment horizontal="left" vertical="top" indent="1"/>
    </xf>
    <xf numFmtId="0" fontId="12" fillId="93" borderId="73" applyNumberFormat="0" applyProtection="0">
      <alignment horizontal="left" vertical="center" indent="1"/>
    </xf>
    <xf numFmtId="4" fontId="53" fillId="160" borderId="73" applyNumberFormat="0" applyProtection="0">
      <alignment vertical="center"/>
    </xf>
    <xf numFmtId="4" fontId="232" fillId="160" borderId="73" applyNumberFormat="0" applyProtection="0">
      <alignment horizontal="right" vertical="center"/>
    </xf>
    <xf numFmtId="4" fontId="191" fillId="104" borderId="73" applyNumberFormat="0" applyProtection="0">
      <alignment horizontal="right" vertical="center"/>
    </xf>
    <xf numFmtId="4" fontId="232" fillId="160" borderId="73" applyNumberFormat="0" applyProtection="0">
      <alignment vertical="center"/>
    </xf>
    <xf numFmtId="4" fontId="233" fillId="160" borderId="73" applyNumberFormat="0" applyProtection="0">
      <alignment horizontal="right" vertical="center"/>
    </xf>
    <xf numFmtId="204" fontId="28" fillId="0" borderId="26" applyFill="0"/>
    <xf numFmtId="0" fontId="12" fillId="93" borderId="73" applyNumberFormat="0" applyProtection="0">
      <alignment horizontal="left" vertical="top" indent="1"/>
    </xf>
    <xf numFmtId="0" fontId="64" fillId="108" borderId="73" applyNumberFormat="0" applyProtection="0">
      <alignment horizontal="left" vertical="top" indent="1"/>
    </xf>
    <xf numFmtId="4" fontId="189" fillId="104" borderId="73" applyNumberFormat="0" applyProtection="0">
      <alignment horizontal="right" vertical="center"/>
    </xf>
    <xf numFmtId="4" fontId="208" fillId="138" borderId="85" applyNumberFormat="0" applyProtection="0">
      <alignment horizontal="right" vertical="center"/>
    </xf>
    <xf numFmtId="0" fontId="12" fillId="105" borderId="73" applyNumberFormat="0" applyProtection="0">
      <alignment horizontal="left" vertical="top" indent="1"/>
    </xf>
    <xf numFmtId="4" fontId="64" fillId="97" borderId="73" applyNumberFormat="0" applyProtection="0">
      <alignment horizontal="right" vertical="center"/>
    </xf>
    <xf numFmtId="4" fontId="56" fillId="120" borderId="95" applyNumberFormat="0" applyProtection="0">
      <alignment horizontal="left" vertical="center" indent="1"/>
    </xf>
    <xf numFmtId="4" fontId="64" fillId="96" borderId="73" applyNumberFormat="0" applyProtection="0">
      <alignment horizontal="right" vertical="center"/>
    </xf>
    <xf numFmtId="4" fontId="208" fillId="123" borderId="85" applyNumberFormat="0" applyProtection="0">
      <alignment horizontal="left" vertical="center" indent="1"/>
    </xf>
    <xf numFmtId="4" fontId="53" fillId="110" borderId="73" applyNumberFormat="0" applyProtection="0">
      <alignment horizontal="right" vertical="center"/>
    </xf>
    <xf numFmtId="4" fontId="208" fillId="123" borderId="85" applyNumberFormat="0" applyProtection="0">
      <alignment horizontal="left" vertical="center" indent="1"/>
    </xf>
    <xf numFmtId="0" fontId="222" fillId="111" borderId="76" applyNumberFormat="0" applyAlignment="0" applyProtection="0"/>
    <xf numFmtId="211" fontId="1" fillId="0" borderId="0" applyFont="0" applyFill="0" applyBorder="0" applyProtection="0">
      <alignment vertical="top"/>
    </xf>
    <xf numFmtId="170" fontId="236" fillId="0" borderId="0" applyFill="0" applyBorder="0">
      <alignment vertical="center"/>
    </xf>
    <xf numFmtId="211" fontId="1" fillId="0" borderId="0" applyFont="0" applyFill="0" applyBorder="0" applyProtection="0">
      <alignment vertical="top"/>
    </xf>
    <xf numFmtId="212" fontId="121" fillId="0" borderId="0" applyFont="0" applyFill="0" applyBorder="0" applyProtection="0">
      <alignment vertical="top"/>
    </xf>
    <xf numFmtId="43" fontId="1" fillId="0" borderId="0" applyFont="0" applyFill="0" applyBorder="0" applyAlignment="0" applyProtection="0"/>
    <xf numFmtId="9" fontId="1" fillId="0" borderId="0" applyFont="0" applyFill="0" applyBorder="0" applyAlignment="0" applyProtection="0"/>
    <xf numFmtId="43" fontId="15" fillId="0" borderId="0" applyFont="0" applyFill="0" applyBorder="0" applyAlignment="0" applyProtection="0"/>
    <xf numFmtId="0" fontId="12" fillId="0" borderId="0"/>
    <xf numFmtId="206" fontId="1" fillId="22" borderId="98">
      <alignment vertical="center"/>
    </xf>
    <xf numFmtId="207" fontId="8" fillId="0" borderId="0"/>
    <xf numFmtId="207" fontId="1" fillId="0" borderId="0"/>
    <xf numFmtId="207" fontId="15" fillId="0" borderId="0"/>
    <xf numFmtId="9" fontId="15" fillId="0" borderId="0" applyFont="0" applyFill="0" applyBorder="0" applyAlignment="0" applyProtection="0"/>
    <xf numFmtId="207" fontId="12" fillId="0" borderId="0"/>
    <xf numFmtId="207" fontId="12" fillId="0" borderId="0"/>
    <xf numFmtId="207" fontId="17" fillId="0" borderId="0"/>
    <xf numFmtId="207" fontId="12" fillId="0" borderId="0"/>
    <xf numFmtId="207" fontId="17" fillId="0" borderId="0"/>
    <xf numFmtId="207" fontId="17" fillId="0" borderId="0"/>
    <xf numFmtId="207" fontId="12" fillId="0" borderId="0"/>
    <xf numFmtId="207" fontId="12" fillId="0" borderId="0"/>
    <xf numFmtId="207" fontId="12" fillId="0" borderId="0"/>
    <xf numFmtId="207" fontId="12" fillId="0" borderId="0"/>
    <xf numFmtId="207" fontId="12" fillId="0" borderId="0"/>
    <xf numFmtId="207" fontId="12" fillId="0" borderId="0"/>
    <xf numFmtId="207" fontId="12" fillId="0" borderId="0"/>
    <xf numFmtId="207" fontId="12" fillId="0" borderId="0"/>
    <xf numFmtId="207" fontId="17" fillId="0" borderId="0"/>
    <xf numFmtId="207" fontId="17" fillId="0" borderId="0"/>
    <xf numFmtId="207" fontId="17" fillId="0" borderId="0"/>
    <xf numFmtId="207" fontId="12" fillId="0" borderId="0"/>
    <xf numFmtId="207" fontId="17" fillId="0" borderId="0"/>
    <xf numFmtId="207" fontId="12" fillId="0" borderId="0"/>
    <xf numFmtId="207" fontId="17" fillId="0" borderId="0"/>
    <xf numFmtId="207" fontId="17" fillId="0" borderId="0"/>
    <xf numFmtId="207" fontId="17" fillId="0" borderId="0"/>
    <xf numFmtId="207" fontId="12" fillId="0" borderId="0"/>
    <xf numFmtId="207" fontId="12" fillId="0" borderId="0"/>
    <xf numFmtId="207" fontId="12" fillId="0" borderId="0"/>
    <xf numFmtId="207" fontId="12" fillId="0" borderId="0"/>
    <xf numFmtId="207" fontId="12" fillId="0" borderId="0"/>
    <xf numFmtId="207" fontId="12" fillId="0" borderId="0"/>
    <xf numFmtId="207" fontId="12" fillId="0" borderId="0"/>
    <xf numFmtId="207" fontId="12" fillId="0" borderId="0"/>
    <xf numFmtId="207" fontId="12" fillId="0" borderId="0"/>
    <xf numFmtId="207" fontId="12" fillId="0" borderId="0"/>
    <xf numFmtId="207" fontId="12" fillId="0" borderId="0"/>
    <xf numFmtId="207" fontId="12" fillId="0" borderId="0"/>
    <xf numFmtId="207" fontId="12" fillId="0" borderId="0" applyFont="0" applyFill="0" applyBorder="0" applyAlignment="0" applyProtection="0"/>
    <xf numFmtId="207" fontId="12" fillId="0" borderId="0" applyFont="0" applyFill="0" applyBorder="0" applyAlignment="0" applyProtection="0"/>
    <xf numFmtId="207" fontId="12" fillId="0" borderId="0" applyFont="0" applyFill="0" applyBorder="0" applyAlignment="0" applyProtection="0"/>
    <xf numFmtId="207" fontId="12" fillId="0" borderId="0" applyFont="0" applyFill="0" applyBorder="0" applyAlignment="0" applyProtection="0"/>
    <xf numFmtId="207" fontId="12" fillId="0" borderId="0" applyFont="0" applyFill="0" applyBorder="0" applyAlignment="0" applyProtection="0"/>
    <xf numFmtId="207" fontId="12" fillId="0" borderId="0" applyFont="0" applyFill="0" applyBorder="0" applyAlignment="0" applyProtection="0"/>
    <xf numFmtId="207" fontId="12" fillId="0" borderId="0" applyFont="0" applyFill="0" applyBorder="0" applyAlignment="0" applyProtection="0"/>
    <xf numFmtId="207" fontId="12" fillId="0" borderId="0" applyFont="0" applyFill="0" applyBorder="0" applyAlignment="0" applyProtection="0"/>
    <xf numFmtId="207" fontId="12" fillId="0" borderId="0" applyFont="0" applyFill="0" applyBorder="0" applyAlignment="0" applyProtection="0"/>
    <xf numFmtId="207" fontId="220" fillId="0" borderId="0"/>
    <xf numFmtId="207" fontId="12" fillId="0" borderId="0" applyFont="0" applyFill="0" applyBorder="0" applyAlignment="0" applyProtection="0"/>
    <xf numFmtId="207" fontId="12" fillId="0" borderId="0" applyFont="0" applyFill="0" applyBorder="0" applyAlignment="0" applyProtection="0"/>
    <xf numFmtId="207" fontId="12" fillId="0" borderId="0" applyFont="0" applyFill="0" applyBorder="0" applyAlignment="0" applyProtection="0"/>
    <xf numFmtId="207" fontId="12" fillId="0" borderId="0" applyFont="0" applyFill="0" applyBorder="0" applyAlignment="0" applyProtection="0"/>
    <xf numFmtId="207" fontId="12" fillId="0" borderId="0" applyFont="0" applyFill="0" applyBorder="0" applyAlignment="0" applyProtection="0"/>
    <xf numFmtId="207" fontId="12" fillId="0" borderId="0" applyFont="0" applyFill="0" applyBorder="0" applyAlignment="0" applyProtection="0"/>
    <xf numFmtId="207" fontId="12" fillId="0" borderId="0" applyFont="0" applyFill="0" applyBorder="0" applyAlignment="0" applyProtection="0"/>
    <xf numFmtId="207" fontId="12" fillId="0" borderId="0" applyFont="0" applyFill="0" applyBorder="0" applyAlignment="0" applyProtection="0"/>
    <xf numFmtId="207" fontId="12" fillId="0" borderId="0" applyFont="0" applyFill="0" applyBorder="0" applyAlignment="0" applyProtection="0"/>
    <xf numFmtId="207" fontId="12" fillId="0" borderId="0"/>
    <xf numFmtId="207" fontId="12" fillId="0" borderId="0"/>
    <xf numFmtId="207" fontId="12" fillId="0" borderId="0"/>
    <xf numFmtId="207" fontId="12" fillId="0" borderId="0"/>
    <xf numFmtId="207" fontId="12" fillId="0" borderId="0"/>
    <xf numFmtId="207" fontId="12" fillId="0" borderId="0"/>
    <xf numFmtId="207" fontId="12" fillId="0" borderId="0"/>
    <xf numFmtId="207" fontId="12" fillId="0" borderId="0"/>
    <xf numFmtId="207" fontId="12" fillId="0" borderId="0"/>
    <xf numFmtId="207" fontId="12" fillId="0" borderId="0"/>
    <xf numFmtId="207" fontId="12" fillId="0" borderId="0"/>
    <xf numFmtId="207" fontId="12" fillId="0" borderId="0" applyFont="0" applyFill="0" applyBorder="0" applyAlignment="0" applyProtection="0"/>
    <xf numFmtId="207" fontId="12" fillId="0" borderId="0" applyFont="0" applyFill="0" applyBorder="0" applyAlignment="0" applyProtection="0"/>
    <xf numFmtId="207" fontId="12" fillId="0" borderId="0" applyFont="0" applyFill="0" applyBorder="0" applyAlignment="0" applyProtection="0"/>
    <xf numFmtId="207" fontId="12" fillId="0" borderId="0" applyFont="0" applyFill="0" applyBorder="0" applyAlignment="0" applyProtection="0"/>
    <xf numFmtId="207" fontId="12" fillId="0" borderId="0" applyFont="0" applyFill="0" applyBorder="0" applyAlignment="0" applyProtection="0"/>
    <xf numFmtId="207" fontId="12" fillId="0" borderId="0" applyFont="0" applyFill="0" applyBorder="0" applyAlignment="0" applyProtection="0"/>
    <xf numFmtId="207" fontId="12" fillId="0" borderId="0" applyFont="0" applyFill="0" applyBorder="0" applyAlignment="0" applyProtection="0"/>
    <xf numFmtId="207" fontId="12" fillId="0" borderId="0" applyFont="0" applyFill="0" applyBorder="0" applyAlignment="0" applyProtection="0"/>
    <xf numFmtId="207" fontId="12" fillId="0" borderId="0" applyFont="0" applyFill="0" applyBorder="0" applyAlignment="0" applyProtection="0"/>
    <xf numFmtId="207" fontId="12" fillId="0" borderId="0" applyFont="0" applyFill="0" applyBorder="0" applyAlignment="0" applyProtection="0"/>
    <xf numFmtId="207" fontId="12" fillId="0" borderId="0" applyFont="0" applyFill="0" applyBorder="0" applyAlignment="0" applyProtection="0"/>
    <xf numFmtId="207" fontId="12" fillId="0" borderId="0" applyFont="0" applyFill="0" applyBorder="0" applyAlignment="0" applyProtection="0"/>
    <xf numFmtId="207" fontId="12" fillId="0" borderId="0" applyFont="0" applyFill="0" applyBorder="0" applyAlignment="0" applyProtection="0"/>
    <xf numFmtId="207" fontId="12" fillId="0" borderId="0" applyFont="0" applyFill="0" applyBorder="0" applyAlignment="0" applyProtection="0"/>
    <xf numFmtId="207" fontId="12" fillId="0" borderId="0" applyFont="0" applyFill="0" applyBorder="0" applyAlignment="0" applyProtection="0"/>
    <xf numFmtId="207" fontId="12" fillId="0" borderId="0" applyFont="0" applyFill="0" applyBorder="0" applyAlignment="0" applyProtection="0"/>
    <xf numFmtId="207" fontId="12" fillId="0" borderId="0" applyFont="0" applyFill="0" applyBorder="0" applyAlignment="0" applyProtection="0"/>
    <xf numFmtId="207" fontId="12" fillId="0" borderId="0" applyFont="0" applyFill="0" applyBorder="0" applyAlignment="0" applyProtection="0"/>
    <xf numFmtId="207" fontId="220" fillId="0" borderId="0"/>
    <xf numFmtId="207" fontId="12" fillId="0" borderId="0" applyFont="0" applyFill="0" applyBorder="0" applyAlignment="0" applyProtection="0"/>
    <xf numFmtId="207" fontId="12" fillId="0" borderId="0"/>
    <xf numFmtId="207" fontId="12" fillId="0" borderId="0"/>
    <xf numFmtId="207" fontId="12" fillId="0" borderId="0"/>
    <xf numFmtId="207" fontId="12" fillId="0" borderId="0"/>
    <xf numFmtId="207" fontId="12" fillId="0" borderId="0"/>
    <xf numFmtId="207" fontId="12" fillId="0" borderId="0"/>
    <xf numFmtId="207" fontId="12" fillId="0" borderId="0"/>
    <xf numFmtId="207" fontId="12" fillId="0" borderId="0"/>
    <xf numFmtId="207" fontId="12" fillId="0" borderId="0"/>
    <xf numFmtId="207" fontId="12" fillId="0" borderId="0">
      <alignment vertical="center"/>
    </xf>
    <xf numFmtId="207" fontId="17" fillId="0" borderId="0"/>
    <xf numFmtId="207" fontId="17" fillId="0" borderId="0"/>
    <xf numFmtId="207" fontId="17" fillId="0" borderId="0"/>
    <xf numFmtId="207" fontId="17" fillId="0" borderId="0"/>
    <xf numFmtId="207" fontId="17" fillId="0" borderId="0"/>
    <xf numFmtId="207" fontId="17" fillId="0" borderId="0"/>
    <xf numFmtId="207" fontId="12" fillId="0" borderId="0">
      <alignment vertical="center"/>
    </xf>
    <xf numFmtId="207" fontId="12" fillId="0" borderId="0">
      <alignment vertical="center"/>
    </xf>
    <xf numFmtId="207" fontId="12" fillId="0" borderId="0"/>
    <xf numFmtId="207" fontId="12" fillId="0" borderId="0"/>
    <xf numFmtId="207" fontId="12" fillId="0" borderId="0"/>
    <xf numFmtId="207" fontId="12" fillId="0" borderId="0"/>
    <xf numFmtId="207" fontId="12" fillId="0" borderId="0"/>
    <xf numFmtId="207" fontId="12" fillId="0" borderId="0"/>
    <xf numFmtId="207" fontId="12" fillId="0" borderId="0"/>
    <xf numFmtId="207" fontId="12" fillId="0" borderId="0"/>
    <xf numFmtId="207" fontId="12" fillId="0" borderId="0"/>
    <xf numFmtId="207" fontId="12" fillId="0" borderId="0"/>
    <xf numFmtId="207" fontId="12" fillId="0" borderId="0"/>
    <xf numFmtId="207" fontId="12" fillId="0" borderId="0"/>
    <xf numFmtId="207" fontId="12" fillId="0" borderId="0"/>
    <xf numFmtId="207" fontId="12" fillId="0" borderId="0"/>
    <xf numFmtId="207" fontId="12" fillId="0" borderId="0"/>
    <xf numFmtId="207" fontId="12" fillId="0" borderId="0"/>
    <xf numFmtId="207" fontId="12" fillId="0" borderId="0"/>
    <xf numFmtId="207" fontId="12" fillId="0" borderId="0"/>
    <xf numFmtId="207" fontId="17" fillId="0" borderId="0"/>
    <xf numFmtId="207" fontId="17" fillId="0" borderId="0"/>
    <xf numFmtId="207" fontId="17" fillId="0" borderId="0"/>
    <xf numFmtId="207" fontId="12" fillId="0" borderId="0"/>
    <xf numFmtId="207" fontId="12" fillId="0" borderId="0"/>
    <xf numFmtId="207" fontId="12" fillId="0" borderId="0"/>
    <xf numFmtId="207" fontId="12" fillId="0" borderId="0"/>
    <xf numFmtId="207" fontId="12" fillId="0" borderId="0"/>
    <xf numFmtId="207" fontId="17" fillId="0" borderId="0"/>
    <xf numFmtId="207" fontId="17" fillId="0" borderId="0">
      <alignment vertical="justify"/>
    </xf>
    <xf numFmtId="207" fontId="64" fillId="104" borderId="0" applyNumberFormat="0" applyBorder="0" applyAlignment="0" applyProtection="0"/>
    <xf numFmtId="207" fontId="64" fillId="104" borderId="0" applyNumberFormat="0" applyBorder="0" applyAlignment="0" applyProtection="0"/>
    <xf numFmtId="207" fontId="64" fillId="93" borderId="0" applyNumberFormat="0" applyBorder="0" applyAlignment="0" applyProtection="0"/>
    <xf numFmtId="207" fontId="64" fillId="93" borderId="0" applyNumberFormat="0" applyBorder="0" applyAlignment="0" applyProtection="0"/>
    <xf numFmtId="207" fontId="64" fillId="101" borderId="0" applyNumberFormat="0" applyBorder="0" applyAlignment="0" applyProtection="0"/>
    <xf numFmtId="207" fontId="64" fillId="101" borderId="0" applyNumberFormat="0" applyBorder="0" applyAlignment="0" applyProtection="0"/>
    <xf numFmtId="207" fontId="64" fillId="143" borderId="0" applyNumberFormat="0" applyBorder="0" applyAlignment="0" applyProtection="0"/>
    <xf numFmtId="207" fontId="64" fillId="143" borderId="0" applyNumberFormat="0" applyBorder="0" applyAlignment="0" applyProtection="0"/>
    <xf numFmtId="207" fontId="64" fillId="104" borderId="0" applyNumberFormat="0" applyBorder="0" applyAlignment="0" applyProtection="0"/>
    <xf numFmtId="207" fontId="64" fillId="104" borderId="0" applyNumberFormat="0" applyBorder="0" applyAlignment="0" applyProtection="0"/>
    <xf numFmtId="207" fontId="64" fillId="112" borderId="0" applyNumberFormat="0" applyBorder="0" applyAlignment="0" applyProtection="0"/>
    <xf numFmtId="207" fontId="64" fillId="112" borderId="0" applyNumberFormat="0" applyBorder="0" applyAlignment="0" applyProtection="0"/>
    <xf numFmtId="207" fontId="64" fillId="111" borderId="0" applyNumberFormat="0" applyBorder="0" applyAlignment="0" applyProtection="0"/>
    <xf numFmtId="207" fontId="64" fillId="111" borderId="0" applyNumberFormat="0" applyBorder="0" applyAlignment="0" applyProtection="0"/>
    <xf numFmtId="207" fontId="64" fillId="93" borderId="0" applyNumberFormat="0" applyBorder="0" applyAlignment="0" applyProtection="0"/>
    <xf numFmtId="207" fontId="64" fillId="93" borderId="0" applyNumberFormat="0" applyBorder="0" applyAlignment="0" applyProtection="0"/>
    <xf numFmtId="207" fontId="64" fillId="100" borderId="0" applyNumberFormat="0" applyBorder="0" applyAlignment="0" applyProtection="0"/>
    <xf numFmtId="207" fontId="64" fillId="100" borderId="0" applyNumberFormat="0" applyBorder="0" applyAlignment="0" applyProtection="0"/>
    <xf numFmtId="207" fontId="64" fillId="146" borderId="0" applyNumberFormat="0" applyBorder="0" applyAlignment="0" applyProtection="0"/>
    <xf numFmtId="207" fontId="64" fillId="146" borderId="0" applyNumberFormat="0" applyBorder="0" applyAlignment="0" applyProtection="0"/>
    <xf numFmtId="207" fontId="64" fillId="105" borderId="0" applyNumberFormat="0" applyBorder="0" applyAlignment="0" applyProtection="0"/>
    <xf numFmtId="207" fontId="64" fillId="105" borderId="0" applyNumberFormat="0" applyBorder="0" applyAlignment="0" applyProtection="0"/>
    <xf numFmtId="207" fontId="64" fillId="112" borderId="0" applyNumberFormat="0" applyBorder="0" applyAlignment="0" applyProtection="0"/>
    <xf numFmtId="207" fontId="64" fillId="112" borderId="0" applyNumberFormat="0" applyBorder="0" applyAlignment="0" applyProtection="0"/>
    <xf numFmtId="207" fontId="49" fillId="147" borderId="0" applyNumberFormat="0" applyBorder="0" applyAlignment="0" applyProtection="0"/>
    <xf numFmtId="207" fontId="49" fillId="147" borderId="0" applyNumberFormat="0" applyBorder="0" applyAlignment="0" applyProtection="0"/>
    <xf numFmtId="207" fontId="49" fillId="93" borderId="0" applyNumberFormat="0" applyBorder="0" applyAlignment="0" applyProtection="0"/>
    <xf numFmtId="207" fontId="49" fillId="93" borderId="0" applyNumberFormat="0" applyBorder="0" applyAlignment="0" applyProtection="0"/>
    <xf numFmtId="207" fontId="49" fillId="100" borderId="0" applyNumberFormat="0" applyBorder="0" applyAlignment="0" applyProtection="0"/>
    <xf numFmtId="207" fontId="49" fillId="100" borderId="0" applyNumberFormat="0" applyBorder="0" applyAlignment="0" applyProtection="0"/>
    <xf numFmtId="207" fontId="49" fillId="146" borderId="0" applyNumberFormat="0" applyBorder="0" applyAlignment="0" applyProtection="0"/>
    <xf numFmtId="207" fontId="49" fillId="146" borderId="0" applyNumberFormat="0" applyBorder="0" applyAlignment="0" applyProtection="0"/>
    <xf numFmtId="207" fontId="49" fillId="147" borderId="0" applyNumberFormat="0" applyBorder="0" applyAlignment="0" applyProtection="0"/>
    <xf numFmtId="207" fontId="49" fillId="147" borderId="0" applyNumberFormat="0" applyBorder="0" applyAlignment="0" applyProtection="0"/>
    <xf numFmtId="207" fontId="49" fillId="97" borderId="0" applyNumberFormat="0" applyBorder="0" applyAlignment="0" applyProtection="0"/>
    <xf numFmtId="207" fontId="49" fillId="97" borderId="0" applyNumberFormat="0" applyBorder="0" applyAlignment="0" applyProtection="0"/>
    <xf numFmtId="207" fontId="185" fillId="125" borderId="0" applyNumberFormat="0" applyBorder="0" applyAlignment="0" applyProtection="0"/>
    <xf numFmtId="207" fontId="185" fillId="86" borderId="0" applyNumberFormat="0" applyBorder="0" applyAlignment="0" applyProtection="0"/>
    <xf numFmtId="207" fontId="186" fillId="126" borderId="0" applyNumberFormat="0" applyBorder="0" applyAlignment="0" applyProtection="0"/>
    <xf numFmtId="207" fontId="186" fillId="113" borderId="0" applyNumberFormat="0" applyBorder="0" applyAlignment="0" applyProtection="0"/>
    <xf numFmtId="207" fontId="186" fillId="113" borderId="0" applyNumberFormat="0" applyBorder="0" applyAlignment="0" applyProtection="0"/>
    <xf numFmtId="207" fontId="185" fillId="127" borderId="0" applyNumberFormat="0" applyBorder="0" applyAlignment="0" applyProtection="0"/>
    <xf numFmtId="207" fontId="185" fillId="85" borderId="0" applyNumberFormat="0" applyBorder="0" applyAlignment="0" applyProtection="0"/>
    <xf numFmtId="207" fontId="186" fillId="82" borderId="0" applyNumberFormat="0" applyBorder="0" applyAlignment="0" applyProtection="0"/>
    <xf numFmtId="207" fontId="186" fillId="114" borderId="0" applyNumberFormat="0" applyBorder="0" applyAlignment="0" applyProtection="0"/>
    <xf numFmtId="207" fontId="186" fillId="114" borderId="0" applyNumberFormat="0" applyBorder="0" applyAlignment="0" applyProtection="0"/>
    <xf numFmtId="207" fontId="185" fillId="129" borderId="0" applyNumberFormat="0" applyBorder="0" applyAlignment="0" applyProtection="0"/>
    <xf numFmtId="207" fontId="185" fillId="130" borderId="0" applyNumberFormat="0" applyBorder="0" applyAlignment="0" applyProtection="0"/>
    <xf numFmtId="207" fontId="186" fillId="131" borderId="0" applyNumberFormat="0" applyBorder="0" applyAlignment="0" applyProtection="0"/>
    <xf numFmtId="207" fontId="186" fillId="128" borderId="0" applyNumberFormat="0" applyBorder="0" applyAlignment="0" applyProtection="0"/>
    <xf numFmtId="207" fontId="186" fillId="128" borderId="0" applyNumberFormat="0" applyBorder="0" applyAlignment="0" applyProtection="0"/>
    <xf numFmtId="207" fontId="185" fillId="127" borderId="0" applyNumberFormat="0" applyBorder="0" applyAlignment="0" applyProtection="0"/>
    <xf numFmtId="207" fontId="185" fillId="83" borderId="0" applyNumberFormat="0" applyBorder="0" applyAlignment="0" applyProtection="0"/>
    <xf numFmtId="207" fontId="186" fillId="85" borderId="0" applyNumberFormat="0" applyBorder="0" applyAlignment="0" applyProtection="0"/>
    <xf numFmtId="207" fontId="186" fillId="132" borderId="0" applyNumberFormat="0" applyBorder="0" applyAlignment="0" applyProtection="0"/>
    <xf numFmtId="207" fontId="186" fillId="132" borderId="0" applyNumberFormat="0" applyBorder="0" applyAlignment="0" applyProtection="0"/>
    <xf numFmtId="207" fontId="185" fillId="84" borderId="0" applyNumberFormat="0" applyBorder="0" applyAlignment="0" applyProtection="0"/>
    <xf numFmtId="207" fontId="185" fillId="79" borderId="0" applyNumberFormat="0" applyBorder="0" applyAlignment="0" applyProtection="0"/>
    <xf numFmtId="207" fontId="186" fillId="126" borderId="0" applyNumberFormat="0" applyBorder="0" applyAlignment="0" applyProtection="0"/>
    <xf numFmtId="207" fontId="186" fillId="126" borderId="0" applyNumberFormat="0" applyBorder="0" applyAlignment="0" applyProtection="0"/>
    <xf numFmtId="207" fontId="186" fillId="126" borderId="0" applyNumberFormat="0" applyBorder="0" applyAlignment="0" applyProtection="0"/>
    <xf numFmtId="207" fontId="185" fillId="87" borderId="0" applyNumberFormat="0" applyBorder="0" applyAlignment="0" applyProtection="0"/>
    <xf numFmtId="207" fontId="185" fillId="88" borderId="0" applyNumberFormat="0" applyBorder="0" applyAlignment="0" applyProtection="0"/>
    <xf numFmtId="207" fontId="186" fillId="134" borderId="0" applyNumberFormat="0" applyBorder="0" applyAlignment="0" applyProtection="0"/>
    <xf numFmtId="207" fontId="186" fillId="133" borderId="0" applyNumberFormat="0" applyBorder="0" applyAlignment="0" applyProtection="0"/>
    <xf numFmtId="207" fontId="186" fillId="133" borderId="0" applyNumberFormat="0" applyBorder="0" applyAlignment="0" applyProtection="0"/>
    <xf numFmtId="207" fontId="214" fillId="87" borderId="0" applyNumberFormat="0" applyBorder="0" applyAlignment="0" applyProtection="0"/>
    <xf numFmtId="207" fontId="214" fillId="87" borderId="0" applyNumberFormat="0" applyBorder="0" applyAlignment="0" applyProtection="0"/>
    <xf numFmtId="207" fontId="215" fillId="135" borderId="85" applyNumberFormat="0" applyAlignment="0" applyProtection="0"/>
    <xf numFmtId="207" fontId="215" fillId="135" borderId="85" applyNumberFormat="0" applyAlignment="0" applyProtection="0"/>
    <xf numFmtId="207" fontId="197" fillId="132" borderId="77" applyNumberFormat="0" applyAlignment="0" applyProtection="0"/>
    <xf numFmtId="207" fontId="197" fillId="132" borderId="77" applyNumberFormat="0" applyAlignment="0" applyProtection="0"/>
    <xf numFmtId="207" fontId="12" fillId="0" borderId="0" applyNumberFormat="0" applyFont="0" applyBorder="0" applyAlignment="0"/>
    <xf numFmtId="207" fontId="12" fillId="0" borderId="0" applyNumberFormat="0" applyFont="0" applyBorder="0" applyAlignment="0"/>
    <xf numFmtId="207" fontId="12" fillId="0" borderId="0" applyNumberFormat="0" applyFont="0" applyBorder="0" applyAlignment="0"/>
    <xf numFmtId="207" fontId="12" fillId="0" borderId="0" applyNumberFormat="0" applyFont="0" applyBorder="0" applyAlignment="0"/>
    <xf numFmtId="207" fontId="12" fillId="0" borderId="0" applyNumberFormat="0" applyFont="0" applyBorder="0" applyAlignment="0"/>
    <xf numFmtId="207" fontId="12" fillId="0" borderId="0" applyNumberFormat="0" applyFont="0" applyBorder="0" applyAlignment="0"/>
    <xf numFmtId="207" fontId="12" fillId="0" borderId="0" applyNumberFormat="0" applyFont="0" applyBorder="0" applyAlignment="0"/>
    <xf numFmtId="207" fontId="12" fillId="0" borderId="0" applyNumberFormat="0" applyFont="0" applyBorder="0" applyAlignment="0"/>
    <xf numFmtId="207" fontId="12" fillId="0" borderId="0" applyNumberFormat="0" applyFont="0" applyBorder="0" applyAlignment="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43" fontId="185"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43" fontId="185" fillId="0" borderId="0" applyFont="0" applyFill="0" applyBorder="0" applyAlignment="0" applyProtection="0"/>
    <xf numFmtId="43" fontId="12"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183" fontId="17" fillId="0" borderId="0" applyFont="0" applyFill="0" applyBorder="0" applyAlignment="0" applyProtection="0"/>
    <xf numFmtId="43" fontId="1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8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5" fillId="0" borderId="0" applyFont="0" applyFill="0" applyBorder="0" applyAlignment="0" applyProtection="0"/>
    <xf numFmtId="43" fontId="17" fillId="0" borderId="0" applyFont="0" applyFill="0" applyBorder="0" applyAlignment="0" applyProtection="0"/>
    <xf numFmtId="43" fontId="64"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05" fontId="12" fillId="0" borderId="0" applyFill="0" applyBorder="0"/>
    <xf numFmtId="207" fontId="187" fillId="136" borderId="0" applyNumberFormat="0" applyBorder="0" applyAlignment="0" applyProtection="0"/>
    <xf numFmtId="207" fontId="187" fillId="137" borderId="0" applyNumberFormat="0" applyBorder="0" applyAlignment="0" applyProtection="0"/>
    <xf numFmtId="207" fontId="187" fillId="91" borderId="0" applyNumberFormat="0" applyBorder="0" applyAlignment="0" applyProtection="0"/>
    <xf numFmtId="207" fontId="73" fillId="0" borderId="0" applyFont="0" applyFill="0" applyBorder="0" applyAlignment="0" applyProtection="0"/>
    <xf numFmtId="207" fontId="218" fillId="0" borderId="0" applyNumberFormat="0" applyFill="0" applyBorder="0" applyAlignment="0" applyProtection="0"/>
    <xf numFmtId="207" fontId="218" fillId="0" borderId="0" applyNumberFormat="0" applyFill="0" applyBorder="0" applyAlignment="0" applyProtection="0"/>
    <xf numFmtId="207" fontId="185" fillId="130" borderId="0" applyNumberFormat="0" applyBorder="0" applyAlignment="0" applyProtection="0"/>
    <xf numFmtId="207" fontId="185" fillId="130" borderId="0" applyNumberFormat="0" applyBorder="0" applyAlignment="0" applyProtection="0"/>
    <xf numFmtId="207" fontId="12" fillId="111" borderId="0" applyNumberFormat="0" applyFont="0" applyBorder="0" applyAlignment="0" applyProtection="0"/>
    <xf numFmtId="207" fontId="12" fillId="111" borderId="0" applyNumberFormat="0" applyFont="0" applyBorder="0" applyAlignment="0" applyProtection="0"/>
    <xf numFmtId="207" fontId="12" fillId="111" borderId="0" applyNumberFormat="0" applyFont="0" applyBorder="0" applyAlignment="0" applyProtection="0"/>
    <xf numFmtId="207" fontId="12" fillId="111" borderId="0" applyNumberFormat="0" applyFont="0" applyBorder="0" applyAlignment="0" applyProtection="0"/>
    <xf numFmtId="207" fontId="12" fillId="111" borderId="0" applyNumberFormat="0" applyFont="0" applyBorder="0" applyAlignment="0" applyProtection="0"/>
    <xf numFmtId="207" fontId="12" fillId="111" borderId="0" applyNumberFormat="0" applyFont="0" applyBorder="0" applyAlignment="0" applyProtection="0"/>
    <xf numFmtId="207" fontId="12" fillId="111" borderId="0" applyNumberFormat="0" applyFont="0" applyBorder="0" applyAlignment="0" applyProtection="0"/>
    <xf numFmtId="207" fontId="12" fillId="111" borderId="0" applyNumberFormat="0" applyFont="0" applyBorder="0" applyAlignment="0" applyProtection="0"/>
    <xf numFmtId="207" fontId="12" fillId="111" borderId="0" applyNumberFormat="0" applyFont="0" applyBorder="0" applyAlignment="0" applyProtection="0"/>
    <xf numFmtId="207" fontId="200" fillId="0" borderId="78" applyNumberFormat="0" applyFill="0" applyAlignment="0" applyProtection="0"/>
    <xf numFmtId="207" fontId="200" fillId="0" borderId="78" applyNumberFormat="0" applyFill="0" applyAlignment="0" applyProtection="0"/>
    <xf numFmtId="207" fontId="201" fillId="0" borderId="86" applyNumberFormat="0" applyFill="0" applyAlignment="0" applyProtection="0"/>
    <xf numFmtId="207" fontId="201" fillId="0" borderId="86" applyNumberFormat="0" applyFill="0" applyAlignment="0" applyProtection="0"/>
    <xf numFmtId="207" fontId="202" fillId="0" borderId="87" applyNumberFormat="0" applyFill="0" applyAlignment="0" applyProtection="0"/>
    <xf numFmtId="207" fontId="202" fillId="0" borderId="87" applyNumberFormat="0" applyFill="0" applyAlignment="0" applyProtection="0"/>
    <xf numFmtId="207" fontId="202" fillId="0" borderId="0" applyNumberFormat="0" applyFill="0" applyBorder="0" applyAlignment="0" applyProtection="0"/>
    <xf numFmtId="207" fontId="202" fillId="0" borderId="0" applyNumberFormat="0" applyFill="0" applyBorder="0" applyAlignment="0" applyProtection="0"/>
    <xf numFmtId="207" fontId="203" fillId="88" borderId="85" applyNumberFormat="0" applyAlignment="0" applyProtection="0"/>
    <xf numFmtId="207" fontId="203" fillId="88" borderId="85" applyNumberFormat="0" applyAlignment="0" applyProtection="0"/>
    <xf numFmtId="207" fontId="237" fillId="108" borderId="0"/>
    <xf numFmtId="207" fontId="199" fillId="0" borderId="88" applyNumberFormat="0" applyFill="0" applyAlignment="0" applyProtection="0"/>
    <xf numFmtId="207" fontId="199" fillId="0" borderId="88" applyNumberFormat="0" applyFill="0" applyAlignment="0" applyProtection="0"/>
    <xf numFmtId="207" fontId="199" fillId="88" borderId="0" applyNumberFormat="0" applyBorder="0" applyAlignment="0" applyProtection="0"/>
    <xf numFmtId="207" fontId="199" fillId="88" borderId="0" applyNumberFormat="0" applyBorder="0" applyAlignment="0" applyProtection="0"/>
    <xf numFmtId="38" fontId="12" fillId="0" borderId="0" applyFont="0" applyFill="0" applyBorder="0" applyAlignment="0" applyProtection="0"/>
    <xf numFmtId="207" fontId="36" fillId="0" borderId="0"/>
    <xf numFmtId="207" fontId="36" fillId="0" borderId="0"/>
    <xf numFmtId="207" fontId="36" fillId="0" borderId="0"/>
    <xf numFmtId="207" fontId="36" fillId="0" borderId="0"/>
    <xf numFmtId="207" fontId="36" fillId="0" borderId="0"/>
    <xf numFmtId="207" fontId="12" fillId="0" borderId="0"/>
    <xf numFmtId="207" fontId="12" fillId="0" borderId="0"/>
    <xf numFmtId="207" fontId="12" fillId="0" borderId="0"/>
    <xf numFmtId="207" fontId="12" fillId="0" borderId="0"/>
    <xf numFmtId="207" fontId="185" fillId="0" borderId="0" applyFill="0" applyBorder="0" applyAlignment="0" applyProtection="0"/>
    <xf numFmtId="207" fontId="12" fillId="0" borderId="0"/>
    <xf numFmtId="207" fontId="12" fillId="0" borderId="0"/>
    <xf numFmtId="207" fontId="12" fillId="0" borderId="0"/>
    <xf numFmtId="207" fontId="12" fillId="0" borderId="0"/>
    <xf numFmtId="207" fontId="12" fillId="0" borderId="0"/>
    <xf numFmtId="207" fontId="12" fillId="0" borderId="0"/>
    <xf numFmtId="207" fontId="12" fillId="0" borderId="0"/>
    <xf numFmtId="207" fontId="12" fillId="0" borderId="0"/>
    <xf numFmtId="207" fontId="12" fillId="0" borderId="0"/>
    <xf numFmtId="207" fontId="12" fillId="0" borderId="0"/>
    <xf numFmtId="207" fontId="185" fillId="0" borderId="0"/>
    <xf numFmtId="207" fontId="185" fillId="0" borderId="0" applyFill="0" applyBorder="0" applyAlignment="0" applyProtection="0"/>
    <xf numFmtId="207" fontId="12" fillId="0" borderId="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2" fillId="0" borderId="0"/>
    <xf numFmtId="207" fontId="12" fillId="0" borderId="0"/>
    <xf numFmtId="207" fontId="12" fillId="0" borderId="0"/>
    <xf numFmtId="207" fontId="12" fillId="0" borderId="0"/>
    <xf numFmtId="207" fontId="12" fillId="0" borderId="0"/>
    <xf numFmtId="207" fontId="185" fillId="0" borderId="0" applyFill="0" applyBorder="0" applyAlignment="0" applyProtection="0"/>
    <xf numFmtId="207" fontId="185" fillId="0" borderId="0" applyFill="0" applyBorder="0" applyAlignment="0" applyProtection="0"/>
    <xf numFmtId="207" fontId="12" fillId="0" borderId="0"/>
    <xf numFmtId="207" fontId="12" fillId="0" borderId="0"/>
    <xf numFmtId="207" fontId="12" fillId="0" borderId="0"/>
    <xf numFmtId="207" fontId="12" fillId="0" borderId="0"/>
    <xf numFmtId="207" fontId="12" fillId="0" borderId="0"/>
    <xf numFmtId="207" fontId="12" fillId="0" borderId="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xf numFmtId="207" fontId="185" fillId="0" borderId="0" applyFill="0" applyBorder="0" applyAlignment="0" applyProtection="0"/>
    <xf numFmtId="207" fontId="185" fillId="0" borderId="0"/>
    <xf numFmtId="207" fontId="185" fillId="0" borderId="0"/>
    <xf numFmtId="207" fontId="185" fillId="0" borderId="0"/>
    <xf numFmtId="207" fontId="185" fillId="0" borderId="0"/>
    <xf numFmtId="207" fontId="185" fillId="0" borderId="0"/>
    <xf numFmtId="207" fontId="185" fillId="0" borderId="0"/>
    <xf numFmtId="207" fontId="185" fillId="0" borderId="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xf numFmtId="207" fontId="185" fillId="0" borderId="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xf numFmtId="207" fontId="185" fillId="0" borderId="0"/>
    <xf numFmtId="207" fontId="185" fillId="0" borderId="0"/>
    <xf numFmtId="207" fontId="185" fillId="0" borderId="0"/>
    <xf numFmtId="207" fontId="185" fillId="0" borderId="0"/>
    <xf numFmtId="207" fontId="185" fillId="0" borderId="0"/>
    <xf numFmtId="207" fontId="185" fillId="0" borderId="0"/>
    <xf numFmtId="207" fontId="185" fillId="0" borderId="0" applyFill="0" applyBorder="0" applyAlignment="0" applyProtection="0"/>
    <xf numFmtId="207" fontId="185" fillId="0" borderId="0" applyFill="0" applyBorder="0" applyAlignment="0" applyProtection="0"/>
    <xf numFmtId="207" fontId="185" fillId="0" borderId="0"/>
    <xf numFmtId="207" fontId="185" fillId="0" borderId="0"/>
    <xf numFmtId="207" fontId="185" fillId="0" borderId="0"/>
    <xf numFmtId="207" fontId="185" fillId="0" borderId="0"/>
    <xf numFmtId="207" fontId="185" fillId="0" borderId="0"/>
    <xf numFmtId="207" fontId="185" fillId="0" borderId="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xf numFmtId="207" fontId="185" fillId="0" borderId="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xf numFmtId="207" fontId="185" fillId="0" borderId="0"/>
    <xf numFmtId="207" fontId="185" fillId="0" borderId="0"/>
    <xf numFmtId="207" fontId="185" fillId="0" borderId="0"/>
    <xf numFmtId="207" fontId="185" fillId="0" borderId="0"/>
    <xf numFmtId="207" fontId="185" fillId="0" borderId="0"/>
    <xf numFmtId="207" fontId="185" fillId="0" borderId="0"/>
    <xf numFmtId="207" fontId="185" fillId="0" borderId="0"/>
    <xf numFmtId="207" fontId="185" fillId="0" borderId="0"/>
    <xf numFmtId="207" fontId="185" fillId="0" borderId="0" applyFill="0" applyBorder="0" applyAlignment="0" applyProtection="0"/>
    <xf numFmtId="207" fontId="185" fillId="0" borderId="0"/>
    <xf numFmtId="207" fontId="185" fillId="0" borderId="0"/>
    <xf numFmtId="207" fontId="185" fillId="0" borderId="0"/>
    <xf numFmtId="207" fontId="185" fillId="0" borderId="0"/>
    <xf numFmtId="207" fontId="185" fillId="0" borderId="0"/>
    <xf numFmtId="207" fontId="185" fillId="0" borderId="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xf numFmtId="207" fontId="185" fillId="0" borderId="0"/>
    <xf numFmtId="207" fontId="185" fillId="0" borderId="0"/>
    <xf numFmtId="207" fontId="185" fillId="0" borderId="0"/>
    <xf numFmtId="207" fontId="185" fillId="0" borderId="0"/>
    <xf numFmtId="207" fontId="185" fillId="0" borderId="0"/>
    <xf numFmtId="207" fontId="185" fillId="0" borderId="0"/>
    <xf numFmtId="207" fontId="185" fillId="0" borderId="0"/>
    <xf numFmtId="207" fontId="185" fillId="0" borderId="0"/>
    <xf numFmtId="207" fontId="185" fillId="0" borderId="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xf numFmtId="207" fontId="185" fillId="0" borderId="0"/>
    <xf numFmtId="207" fontId="185" fillId="0" borderId="0"/>
    <xf numFmtId="207" fontId="185" fillId="0" borderId="0"/>
    <xf numFmtId="207" fontId="185" fillId="0" borderId="0"/>
    <xf numFmtId="207" fontId="185" fillId="0" borderId="0"/>
    <xf numFmtId="207" fontId="185" fillId="0" borderId="0"/>
    <xf numFmtId="207" fontId="185" fillId="0" borderId="0"/>
    <xf numFmtId="207" fontId="185" fillId="0" borderId="0"/>
    <xf numFmtId="207" fontId="185" fillId="0" borderId="0"/>
    <xf numFmtId="207" fontId="185" fillId="0" borderId="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xf numFmtId="207" fontId="185" fillId="0" borderId="0"/>
    <xf numFmtId="207" fontId="185" fillId="0" borderId="0"/>
    <xf numFmtId="207" fontId="185" fillId="0" borderId="0"/>
    <xf numFmtId="207" fontId="185" fillId="0" borderId="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xf numFmtId="207" fontId="185" fillId="0" borderId="0"/>
    <xf numFmtId="207" fontId="185" fillId="0" borderId="0"/>
    <xf numFmtId="207" fontId="185" fillId="0" borderId="0"/>
    <xf numFmtId="207" fontId="185" fillId="0" borderId="0"/>
    <xf numFmtId="207" fontId="185" fillId="0" borderId="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xf numFmtId="207" fontId="185" fillId="0" borderId="0" applyFill="0" applyBorder="0" applyAlignment="0" applyProtection="0"/>
    <xf numFmtId="207" fontId="185" fillId="0" borderId="0"/>
    <xf numFmtId="207" fontId="185" fillId="0" borderId="0"/>
    <xf numFmtId="207" fontId="185" fillId="0" borderId="0"/>
    <xf numFmtId="207" fontId="185" fillId="0" borderId="0"/>
    <xf numFmtId="207" fontId="185" fillId="0" borderId="0"/>
    <xf numFmtId="207" fontId="185" fillId="0" borderId="0"/>
    <xf numFmtId="207" fontId="185" fillId="0" borderId="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xf numFmtId="207" fontId="185" fillId="0" borderId="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xf numFmtId="207" fontId="185" fillId="0" borderId="0"/>
    <xf numFmtId="207" fontId="185" fillId="0" borderId="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xf numFmtId="207" fontId="185" fillId="0" borderId="0" applyFill="0" applyBorder="0" applyAlignment="0" applyProtection="0"/>
    <xf numFmtId="207" fontId="185" fillId="0" borderId="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xf numFmtId="207" fontId="185" fillId="0" borderId="0"/>
    <xf numFmtId="207" fontId="185" fillId="0" borderId="0"/>
    <xf numFmtId="207" fontId="185" fillId="0" borderId="0"/>
    <xf numFmtId="207" fontId="185" fillId="0" borderId="0"/>
    <xf numFmtId="207" fontId="185" fillId="0" borderId="0" applyFill="0" applyBorder="0" applyAlignment="0" applyProtection="0"/>
    <xf numFmtId="207" fontId="185" fillId="0" borderId="0" applyFill="0" applyBorder="0" applyAlignment="0" applyProtection="0"/>
    <xf numFmtId="207" fontId="185" fillId="0" borderId="0"/>
    <xf numFmtId="207" fontId="185" fillId="0" borderId="0"/>
    <xf numFmtId="207" fontId="185" fillId="0" borderId="0"/>
    <xf numFmtId="207" fontId="185" fillId="0" borderId="0"/>
    <xf numFmtId="207" fontId="185" fillId="0" borderId="0"/>
    <xf numFmtId="207" fontId="185" fillId="0" borderId="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xf numFmtId="207" fontId="185" fillId="0" borderId="0"/>
    <xf numFmtId="207" fontId="185" fillId="0" borderId="0"/>
    <xf numFmtId="207" fontId="185" fillId="0" borderId="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xf numFmtId="207" fontId="185" fillId="0" borderId="0" applyFill="0" applyBorder="0" applyAlignment="0" applyProtection="0"/>
    <xf numFmtId="207" fontId="185" fillId="0" borderId="0"/>
    <xf numFmtId="207" fontId="185" fillId="0" borderId="0" applyFill="0" applyBorder="0" applyAlignment="0" applyProtection="0"/>
    <xf numFmtId="207" fontId="185" fillId="0" borderId="0"/>
    <xf numFmtId="207" fontId="185" fillId="0" borderId="0"/>
    <xf numFmtId="207" fontId="185" fillId="0" borderId="0"/>
    <xf numFmtId="207" fontId="185" fillId="0" borderId="0"/>
    <xf numFmtId="207" fontId="185" fillId="0" borderId="0"/>
    <xf numFmtId="207" fontId="185" fillId="0" borderId="0"/>
    <xf numFmtId="207" fontId="185" fillId="0" borderId="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xf numFmtId="207" fontId="185" fillId="0" borderId="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xf numFmtId="207" fontId="185" fillId="0" borderId="0"/>
    <xf numFmtId="207" fontId="185" fillId="0" borderId="0"/>
    <xf numFmtId="207" fontId="185" fillId="0" borderId="0"/>
    <xf numFmtId="207" fontId="185" fillId="0" borderId="0"/>
    <xf numFmtId="207" fontId="185" fillId="0" borderId="0" applyFill="0" applyBorder="0" applyAlignment="0" applyProtection="0"/>
    <xf numFmtId="207" fontId="185" fillId="0" borderId="0"/>
    <xf numFmtId="207" fontId="185" fillId="0" borderId="0" applyFill="0" applyBorder="0" applyAlignment="0" applyProtection="0"/>
    <xf numFmtId="207" fontId="185" fillId="0" borderId="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xf numFmtId="207" fontId="185" fillId="0" borderId="0"/>
    <xf numFmtId="207" fontId="185" fillId="0" borderId="0"/>
    <xf numFmtId="207" fontId="185" fillId="0" borderId="0"/>
    <xf numFmtId="207" fontId="185" fillId="0" borderId="0"/>
    <xf numFmtId="207" fontId="185" fillId="0" borderId="0" applyFill="0" applyBorder="0" applyAlignment="0" applyProtection="0"/>
    <xf numFmtId="207" fontId="185" fillId="0" borderId="0" applyFill="0" applyBorder="0" applyAlignment="0" applyProtection="0"/>
    <xf numFmtId="207" fontId="185" fillId="0" borderId="0"/>
    <xf numFmtId="207" fontId="185" fillId="0" borderId="0"/>
    <xf numFmtId="207" fontId="185" fillId="0" borderId="0"/>
    <xf numFmtId="207" fontId="185" fillId="0" borderId="0"/>
    <xf numFmtId="207" fontId="185" fillId="0" borderId="0"/>
    <xf numFmtId="207" fontId="185" fillId="0" borderId="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xf numFmtId="207" fontId="185" fillId="0" borderId="0" applyFill="0" applyBorder="0" applyAlignment="0" applyProtection="0"/>
    <xf numFmtId="207" fontId="185" fillId="0" borderId="0"/>
    <xf numFmtId="207" fontId="185" fillId="0" borderId="0" applyFill="0" applyBorder="0" applyAlignment="0" applyProtection="0"/>
    <xf numFmtId="207" fontId="185" fillId="0" borderId="0"/>
    <xf numFmtId="207" fontId="185" fillId="0" borderId="0"/>
    <xf numFmtId="207" fontId="185" fillId="0" borderId="0"/>
    <xf numFmtId="207" fontId="185" fillId="0" borderId="0"/>
    <xf numFmtId="207" fontId="185" fillId="0" borderId="0"/>
    <xf numFmtId="207" fontId="185" fillId="0" borderId="0"/>
    <xf numFmtId="207" fontId="185" fillId="0" borderId="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xf numFmtId="207" fontId="185" fillId="0" borderId="0"/>
    <xf numFmtId="207" fontId="185" fillId="0" borderId="0" applyFill="0" applyBorder="0" applyAlignment="0" applyProtection="0"/>
    <xf numFmtId="207" fontId="185" fillId="0" borderId="0"/>
    <xf numFmtId="207" fontId="185" fillId="0" borderId="0"/>
    <xf numFmtId="207" fontId="185" fillId="0" borderId="0"/>
    <xf numFmtId="207" fontId="185" fillId="0" borderId="0"/>
    <xf numFmtId="207" fontId="185" fillId="0" borderId="0"/>
    <xf numFmtId="207" fontId="185" fillId="0" borderId="0" applyFill="0" applyBorder="0" applyAlignment="0" applyProtection="0"/>
    <xf numFmtId="207" fontId="185" fillId="0" borderId="0"/>
    <xf numFmtId="207" fontId="185" fillId="0" borderId="0" applyFill="0" applyBorder="0" applyAlignment="0" applyProtection="0"/>
    <xf numFmtId="207" fontId="185" fillId="0" borderId="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xf numFmtId="207" fontId="185" fillId="0" borderId="0"/>
    <xf numFmtId="207" fontId="185" fillId="0" borderId="0"/>
    <xf numFmtId="207" fontId="185" fillId="0" borderId="0"/>
    <xf numFmtId="207" fontId="185" fillId="0" borderId="0"/>
    <xf numFmtId="207" fontId="185" fillId="0" borderId="0" applyFill="0" applyBorder="0" applyAlignment="0" applyProtection="0"/>
    <xf numFmtId="207" fontId="185" fillId="0" borderId="0"/>
    <xf numFmtId="207" fontId="185" fillId="0" borderId="0"/>
    <xf numFmtId="207" fontId="185" fillId="0" borderId="0"/>
    <xf numFmtId="207" fontId="185" fillId="0" borderId="0"/>
    <xf numFmtId="207" fontId="185" fillId="0" borderId="0"/>
    <xf numFmtId="207" fontId="185" fillId="0" borderId="0"/>
    <xf numFmtId="207" fontId="185" fillId="0" borderId="0"/>
    <xf numFmtId="207" fontId="185" fillId="0" borderId="0" applyFill="0" applyBorder="0" applyAlignment="0" applyProtection="0"/>
    <xf numFmtId="207" fontId="185" fillId="0" borderId="0"/>
    <xf numFmtId="207" fontId="185" fillId="0" borderId="0" applyFill="0" applyBorder="0" applyAlignment="0" applyProtection="0"/>
    <xf numFmtId="207" fontId="185" fillId="0" borderId="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xf numFmtId="207" fontId="185" fillId="0" borderId="0"/>
    <xf numFmtId="207" fontId="185" fillId="0" borderId="0" applyFill="0" applyBorder="0" applyAlignment="0" applyProtection="0"/>
    <xf numFmtId="207" fontId="185" fillId="0" borderId="0"/>
    <xf numFmtId="207" fontId="185" fillId="0" borderId="0"/>
    <xf numFmtId="207" fontId="185" fillId="0" borderId="0"/>
    <xf numFmtId="207" fontId="185" fillId="0" borderId="0"/>
    <xf numFmtId="207" fontId="185" fillId="0" borderId="0"/>
    <xf numFmtId="207" fontId="185" fillId="0" borderId="0" applyFill="0" applyBorder="0" applyAlignment="0" applyProtection="0"/>
    <xf numFmtId="207" fontId="185" fillId="0" borderId="0" applyFill="0" applyBorder="0" applyAlignment="0" applyProtection="0"/>
    <xf numFmtId="207" fontId="185" fillId="0" borderId="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xf numFmtId="207" fontId="185" fillId="0" borderId="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xf numFmtId="207" fontId="185" fillId="0" borderId="0" applyFill="0" applyBorder="0" applyAlignment="0" applyProtection="0"/>
    <xf numFmtId="207" fontId="185" fillId="0" borderId="0"/>
    <xf numFmtId="207" fontId="185" fillId="0" borderId="0" applyFill="0" applyBorder="0" applyAlignment="0" applyProtection="0"/>
    <xf numFmtId="207" fontId="185" fillId="0" borderId="0"/>
    <xf numFmtId="207" fontId="185" fillId="0" borderId="0"/>
    <xf numFmtId="207" fontId="185" fillId="0" borderId="0"/>
    <xf numFmtId="207" fontId="185" fillId="0" borderId="0"/>
    <xf numFmtId="207" fontId="185" fillId="0" borderId="0"/>
    <xf numFmtId="207" fontId="185" fillId="0" borderId="0"/>
    <xf numFmtId="207" fontId="185" fillId="0" borderId="0" applyFill="0" applyBorder="0" applyAlignment="0" applyProtection="0"/>
    <xf numFmtId="207" fontId="185" fillId="0" borderId="0" applyFill="0" applyBorder="0" applyAlignment="0" applyProtection="0"/>
    <xf numFmtId="207" fontId="185" fillId="0" borderId="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xf numFmtId="207" fontId="185" fillId="0" borderId="0"/>
    <xf numFmtId="207" fontId="185" fillId="0" borderId="0" applyFill="0" applyBorder="0" applyAlignment="0" applyProtection="0"/>
    <xf numFmtId="207" fontId="185" fillId="0" borderId="0"/>
    <xf numFmtId="207" fontId="185" fillId="0" borderId="0"/>
    <xf numFmtId="207" fontId="185" fillId="0" borderId="0"/>
    <xf numFmtId="207" fontId="185" fillId="0" borderId="0"/>
    <xf numFmtId="207" fontId="185" fillId="0" borderId="0"/>
    <xf numFmtId="207" fontId="185" fillId="0" borderId="0"/>
    <xf numFmtId="207" fontId="185" fillId="0" borderId="0" applyFill="0" applyBorder="0" applyAlignment="0" applyProtection="0"/>
    <xf numFmtId="207" fontId="185" fillId="0" borderId="0" applyFill="0" applyBorder="0" applyAlignment="0" applyProtection="0"/>
    <xf numFmtId="207" fontId="185" fillId="0" borderId="0"/>
    <xf numFmtId="207" fontId="185" fillId="0" borderId="0" applyFill="0" applyBorder="0" applyAlignment="0" applyProtection="0"/>
    <xf numFmtId="207" fontId="185" fillId="0" borderId="0"/>
    <xf numFmtId="207" fontId="185" fillId="0" borderId="0"/>
    <xf numFmtId="207" fontId="185" fillId="0" borderId="0"/>
    <xf numFmtId="207" fontId="185" fillId="0" borderId="0"/>
    <xf numFmtId="207" fontId="185" fillId="0" borderId="0"/>
    <xf numFmtId="207" fontId="185" fillId="0" borderId="0"/>
    <xf numFmtId="207" fontId="185" fillId="0" borderId="0" applyFill="0" applyBorder="0" applyAlignment="0" applyProtection="0"/>
    <xf numFmtId="207" fontId="185" fillId="0" borderId="0" applyFill="0" applyBorder="0" applyAlignment="0" applyProtection="0"/>
    <xf numFmtId="207" fontId="185" fillId="0" borderId="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xf numFmtId="207" fontId="185" fillId="0" borderId="0"/>
    <xf numFmtId="207" fontId="185" fillId="0" borderId="0" applyFill="0" applyBorder="0" applyAlignment="0" applyProtection="0"/>
    <xf numFmtId="207" fontId="185" fillId="0" borderId="0"/>
    <xf numFmtId="207" fontId="185" fillId="0" borderId="0" applyFill="0" applyBorder="0" applyAlignment="0" applyProtection="0"/>
    <xf numFmtId="207" fontId="185" fillId="0" borderId="0"/>
    <xf numFmtId="207" fontId="185" fillId="0" borderId="0"/>
    <xf numFmtId="207" fontId="185" fillId="0" borderId="0"/>
    <xf numFmtId="207" fontId="185" fillId="0" borderId="0"/>
    <xf numFmtId="207" fontId="185" fillId="0" borderId="0"/>
    <xf numFmtId="207" fontId="185" fillId="0" borderId="0"/>
    <xf numFmtId="207" fontId="185" fillId="0" borderId="0" applyFill="0" applyBorder="0" applyAlignment="0" applyProtection="0"/>
    <xf numFmtId="207" fontId="185" fillId="0" borderId="0" applyFill="0" applyBorder="0" applyAlignment="0" applyProtection="0"/>
    <xf numFmtId="207" fontId="185" fillId="0" borderId="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xf numFmtId="207" fontId="185" fillId="0" borderId="0"/>
    <xf numFmtId="207" fontId="185" fillId="0" borderId="0" applyFill="0" applyBorder="0" applyAlignment="0" applyProtection="0"/>
    <xf numFmtId="207" fontId="185" fillId="0" borderId="0"/>
    <xf numFmtId="207" fontId="185" fillId="0" borderId="0"/>
    <xf numFmtId="207" fontId="185" fillId="0" borderId="0"/>
    <xf numFmtId="207" fontId="185" fillId="0" borderId="0"/>
    <xf numFmtId="207" fontId="185" fillId="0" borderId="0"/>
    <xf numFmtId="207" fontId="185" fillId="0" borderId="0"/>
    <xf numFmtId="207" fontId="185" fillId="0" borderId="0" applyFill="0" applyBorder="0" applyAlignment="0" applyProtection="0"/>
    <xf numFmtId="207" fontId="185" fillId="0" borderId="0" applyFill="0" applyBorder="0" applyAlignment="0" applyProtection="0"/>
    <xf numFmtId="207" fontId="12" fillId="0" borderId="0"/>
    <xf numFmtId="207" fontId="12" fillId="0" borderId="0"/>
    <xf numFmtId="207" fontId="12" fillId="0" borderId="0"/>
    <xf numFmtId="207" fontId="12" fillId="0" borderId="0"/>
    <xf numFmtId="207" fontId="12" fillId="0" borderId="0"/>
    <xf numFmtId="207" fontId="12" fillId="0" borderId="0"/>
    <xf numFmtId="207" fontId="12" fillId="0" borderId="0"/>
    <xf numFmtId="207" fontId="185" fillId="0" borderId="0"/>
    <xf numFmtId="207" fontId="185" fillId="0" borderId="0" applyFill="0" applyBorder="0" applyAlignment="0" applyProtection="0"/>
    <xf numFmtId="207" fontId="185" fillId="0" borderId="0"/>
    <xf numFmtId="207" fontId="185" fillId="0" borderId="0" applyFill="0" applyBorder="0" applyAlignment="0" applyProtection="0"/>
    <xf numFmtId="207" fontId="185" fillId="0" borderId="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xf numFmtId="207" fontId="185" fillId="0" borderId="0"/>
    <xf numFmtId="207" fontId="185" fillId="0" borderId="0" applyFill="0" applyBorder="0" applyAlignment="0" applyProtection="0"/>
    <xf numFmtId="207" fontId="185" fillId="0" borderId="0"/>
    <xf numFmtId="207" fontId="185" fillId="0" borderId="0"/>
    <xf numFmtId="207" fontId="185" fillId="0" borderId="0"/>
    <xf numFmtId="207" fontId="185" fillId="0" borderId="0"/>
    <xf numFmtId="207" fontId="185" fillId="0" borderId="0"/>
    <xf numFmtId="207" fontId="185" fillId="0" borderId="0" applyFill="0" applyBorder="0" applyAlignment="0" applyProtection="0"/>
    <xf numFmtId="207" fontId="185" fillId="0" borderId="0" applyFill="0" applyBorder="0" applyAlignment="0" applyProtection="0"/>
    <xf numFmtId="207" fontId="185" fillId="0" borderId="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xf numFmtId="207" fontId="185" fillId="0" borderId="0"/>
    <xf numFmtId="207" fontId="185" fillId="0" borderId="0" applyFill="0" applyBorder="0" applyAlignment="0" applyProtection="0"/>
    <xf numFmtId="207" fontId="185" fillId="0" borderId="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xf numFmtId="207" fontId="185" fillId="0" borderId="0"/>
    <xf numFmtId="207" fontId="185" fillId="0" borderId="0" applyFill="0" applyBorder="0" applyAlignment="0" applyProtection="0"/>
    <xf numFmtId="207" fontId="185" fillId="0" borderId="0"/>
    <xf numFmtId="207" fontId="185" fillId="0" borderId="0"/>
    <xf numFmtId="207" fontId="185" fillId="0" borderId="0"/>
    <xf numFmtId="207" fontId="185" fillId="0" borderId="0"/>
    <xf numFmtId="207" fontId="185" fillId="0" borderId="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xf numFmtId="207" fontId="185" fillId="0" borderId="0" applyFill="0" applyBorder="0" applyAlignment="0" applyProtection="0"/>
    <xf numFmtId="207" fontId="185" fillId="0" borderId="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xf numFmtId="207" fontId="185" fillId="0" borderId="0"/>
    <xf numFmtId="207" fontId="185" fillId="0" borderId="0" applyFill="0" applyBorder="0" applyAlignment="0" applyProtection="0"/>
    <xf numFmtId="207" fontId="185" fillId="0" borderId="0"/>
    <xf numFmtId="207" fontId="185" fillId="0" borderId="0"/>
    <xf numFmtId="207" fontId="185" fillId="0" borderId="0"/>
    <xf numFmtId="207" fontId="185" fillId="0" borderId="0"/>
    <xf numFmtId="207" fontId="185" fillId="0" borderId="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2" fillId="0" borderId="0"/>
    <xf numFmtId="207" fontId="12" fillId="0" borderId="0"/>
    <xf numFmtId="207" fontId="12" fillId="0" borderId="0"/>
    <xf numFmtId="207" fontId="12" fillId="0" borderId="0"/>
    <xf numFmtId="207" fontId="15" fillId="0" borderId="0"/>
    <xf numFmtId="207" fontId="15" fillId="0" borderId="0"/>
    <xf numFmtId="207" fontId="15" fillId="0" borderId="0"/>
    <xf numFmtId="207" fontId="15" fillId="0" borderId="0"/>
    <xf numFmtId="207" fontId="15" fillId="0" borderId="0"/>
    <xf numFmtId="207" fontId="15" fillId="0" borderId="0"/>
    <xf numFmtId="207" fontId="15" fillId="0" borderId="0"/>
    <xf numFmtId="207" fontId="15" fillId="0" borderId="0"/>
    <xf numFmtId="207" fontId="15" fillId="0" borderId="0"/>
    <xf numFmtId="207" fontId="15" fillId="0" borderId="0"/>
    <xf numFmtId="207" fontId="15" fillId="0" borderId="0"/>
    <xf numFmtId="207" fontId="12" fillId="0" borderId="0"/>
    <xf numFmtId="207" fontId="12" fillId="0" borderId="0"/>
    <xf numFmtId="207" fontId="12" fillId="0" borderId="0"/>
    <xf numFmtId="207" fontId="12" fillId="0" borderId="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5" fillId="0" borderId="0"/>
    <xf numFmtId="207" fontId="15" fillId="0" borderId="0"/>
    <xf numFmtId="207" fontId="15" fillId="0" borderId="0"/>
    <xf numFmtId="207" fontId="15" fillId="0" borderId="0"/>
    <xf numFmtId="207" fontId="15" fillId="0" borderId="0"/>
    <xf numFmtId="207" fontId="15" fillId="0" borderId="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5" fillId="0" borderId="0"/>
    <xf numFmtId="207" fontId="15" fillId="0" borderId="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2" fillId="0" borderId="0"/>
    <xf numFmtId="207" fontId="185" fillId="0" borderId="0" applyFill="0" applyBorder="0" applyAlignment="0" applyProtection="0"/>
    <xf numFmtId="207" fontId="36" fillId="0" borderId="0"/>
    <xf numFmtId="207" fontId="36" fillId="0" borderId="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xf numFmtId="207" fontId="185" fillId="0" borderId="0" applyFill="0" applyBorder="0" applyAlignment="0" applyProtection="0"/>
    <xf numFmtId="207" fontId="185" fillId="0" borderId="0"/>
    <xf numFmtId="207" fontId="185" fillId="0" borderId="0" applyFill="0" applyBorder="0" applyAlignment="0" applyProtection="0"/>
    <xf numFmtId="207" fontId="185" fillId="0" borderId="0"/>
    <xf numFmtId="207" fontId="185" fillId="0" borderId="0" applyFill="0" applyBorder="0" applyAlignment="0" applyProtection="0"/>
    <xf numFmtId="207" fontId="185" fillId="0" borderId="0"/>
    <xf numFmtId="207" fontId="185" fillId="0" borderId="0"/>
    <xf numFmtId="207" fontId="185" fillId="0" borderId="0"/>
    <xf numFmtId="207" fontId="185" fillId="0" borderId="0"/>
    <xf numFmtId="207" fontId="185" fillId="0" borderId="0"/>
    <xf numFmtId="207" fontId="185" fillId="0" borderId="0"/>
    <xf numFmtId="207" fontId="185" fillId="0" borderId="0" applyFill="0" applyBorder="0" applyAlignment="0" applyProtection="0"/>
    <xf numFmtId="207" fontId="185" fillId="0" borderId="0" applyFill="0" applyBorder="0" applyAlignment="0" applyProtection="0"/>
    <xf numFmtId="207" fontId="185" fillId="0" borderId="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xf numFmtId="207" fontId="185" fillId="0" borderId="0"/>
    <xf numFmtId="207" fontId="185" fillId="0" borderId="0" applyFill="0" applyBorder="0" applyAlignment="0" applyProtection="0"/>
    <xf numFmtId="207" fontId="185" fillId="0" borderId="0"/>
    <xf numFmtId="207" fontId="185" fillId="0" borderId="0"/>
    <xf numFmtId="207" fontId="185" fillId="0" borderId="0"/>
    <xf numFmtId="207" fontId="185" fillId="0" borderId="0"/>
    <xf numFmtId="207" fontId="185" fillId="0" borderId="0"/>
    <xf numFmtId="207" fontId="185" fillId="0" borderId="0"/>
    <xf numFmtId="207" fontId="185" fillId="0" borderId="0" applyFill="0" applyBorder="0" applyAlignment="0" applyProtection="0"/>
    <xf numFmtId="207" fontId="185" fillId="0" borderId="0" applyFill="0" applyBorder="0" applyAlignment="0" applyProtection="0"/>
    <xf numFmtId="207" fontId="185" fillId="0" borderId="0"/>
    <xf numFmtId="207" fontId="185" fillId="0" borderId="0" applyFill="0" applyBorder="0" applyAlignment="0" applyProtection="0"/>
    <xf numFmtId="207" fontId="185" fillId="0" borderId="0"/>
    <xf numFmtId="207" fontId="185" fillId="0" borderId="0"/>
    <xf numFmtId="207" fontId="185" fillId="0" borderId="0"/>
    <xf numFmtId="207" fontId="185" fillId="0" borderId="0"/>
    <xf numFmtId="207" fontId="185" fillId="0" borderId="0"/>
    <xf numFmtId="207" fontId="185" fillId="0" borderId="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xf numFmtId="207" fontId="185" fillId="0" borderId="0" applyFill="0" applyBorder="0" applyAlignment="0" applyProtection="0"/>
    <xf numFmtId="207" fontId="185" fillId="0" borderId="0"/>
    <xf numFmtId="207" fontId="185" fillId="0" borderId="0" applyFill="0" applyBorder="0" applyAlignment="0" applyProtection="0"/>
    <xf numFmtId="207" fontId="185" fillId="0" borderId="0"/>
    <xf numFmtId="207" fontId="185" fillId="0" borderId="0"/>
    <xf numFmtId="207" fontId="185" fillId="0" borderId="0"/>
    <xf numFmtId="207" fontId="185" fillId="0" borderId="0"/>
    <xf numFmtId="207" fontId="185" fillId="0" borderId="0"/>
    <xf numFmtId="207" fontId="185" fillId="0" borderId="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applyFill="0" applyBorder="0" applyAlignment="0" applyProtection="0"/>
    <xf numFmtId="207" fontId="185" fillId="0" borderId="0"/>
    <xf numFmtId="207" fontId="185" fillId="0" borderId="0" applyFill="0" applyBorder="0" applyAlignment="0" applyProtection="0"/>
    <xf numFmtId="207" fontId="185" fillId="0" borderId="0" applyFill="0" applyBorder="0" applyAlignment="0" applyProtection="0"/>
    <xf numFmtId="207" fontId="185" fillId="0" borderId="0"/>
    <xf numFmtId="207" fontId="185" fillId="0" borderId="0"/>
    <xf numFmtId="207" fontId="17" fillId="0" borderId="0">
      <alignment vertical="top"/>
    </xf>
    <xf numFmtId="207" fontId="17" fillId="0" borderId="0">
      <alignment vertical="top"/>
    </xf>
    <xf numFmtId="207" fontId="219" fillId="0" borderId="0" applyFill="0" applyBorder="0">
      <protection locked="0"/>
    </xf>
    <xf numFmtId="207" fontId="208" fillId="87" borderId="85" applyNumberFormat="0" applyFont="0" applyAlignment="0" applyProtection="0"/>
    <xf numFmtId="207" fontId="208" fillId="87" borderId="85" applyNumberFormat="0" applyFont="0" applyAlignment="0" applyProtection="0"/>
    <xf numFmtId="207" fontId="208" fillId="87" borderId="85" applyNumberFormat="0" applyFont="0" applyAlignment="0" applyProtection="0"/>
    <xf numFmtId="207" fontId="208" fillId="87" borderId="85" applyNumberFormat="0" applyFont="0" applyAlignment="0" applyProtection="0"/>
    <xf numFmtId="207" fontId="208" fillId="87" borderId="85" applyNumberFormat="0" applyFont="0" applyAlignment="0" applyProtection="0"/>
    <xf numFmtId="207" fontId="208" fillId="87" borderId="85" applyNumberFormat="0" applyFont="0" applyAlignment="0" applyProtection="0"/>
    <xf numFmtId="207" fontId="208" fillId="87" borderId="85" applyNumberFormat="0" applyFont="0" applyAlignment="0" applyProtection="0"/>
    <xf numFmtId="207" fontId="208" fillId="87" borderId="85" applyNumberFormat="0" applyFont="0" applyAlignment="0" applyProtection="0"/>
    <xf numFmtId="207" fontId="208" fillId="87" borderId="85" applyNumberFormat="0" applyFont="0" applyAlignment="0" applyProtection="0"/>
    <xf numFmtId="207" fontId="206" fillId="135" borderId="83" applyNumberFormat="0" applyAlignment="0" applyProtection="0"/>
    <xf numFmtId="207" fontId="206" fillId="135" borderId="83"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64"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12"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208" fontId="36" fillId="155" borderId="98">
      <alignment vertical="center"/>
    </xf>
    <xf numFmtId="168" fontId="36" fillId="155" borderId="98">
      <alignment vertical="center"/>
    </xf>
    <xf numFmtId="168" fontId="36" fillId="155" borderId="98">
      <alignment vertical="center"/>
    </xf>
    <xf numFmtId="207" fontId="36" fillId="155" borderId="98">
      <alignment vertical="center"/>
    </xf>
    <xf numFmtId="207" fontId="36" fillId="155" borderId="98">
      <alignment vertical="center"/>
    </xf>
    <xf numFmtId="207" fontId="36" fillId="155" borderId="98">
      <alignment vertical="center"/>
    </xf>
    <xf numFmtId="207" fontId="36" fillId="155" borderId="98">
      <alignment vertical="center"/>
    </xf>
    <xf numFmtId="206" fontId="36" fillId="155" borderId="98">
      <alignment vertical="center"/>
    </xf>
    <xf numFmtId="206" fontId="36" fillId="155" borderId="98">
      <alignment vertical="center"/>
    </xf>
    <xf numFmtId="208" fontId="36" fillId="155" borderId="98">
      <alignment vertical="center"/>
    </xf>
    <xf numFmtId="207" fontId="238" fillId="0" borderId="0"/>
    <xf numFmtId="209" fontId="36" fillId="0" borderId="0">
      <protection locked="0"/>
    </xf>
    <xf numFmtId="209" fontId="36" fillId="0" borderId="0">
      <protection locked="0"/>
    </xf>
    <xf numFmtId="168" fontId="36" fillId="23" borderId="98">
      <alignment vertical="center"/>
      <protection locked="0"/>
    </xf>
    <xf numFmtId="210" fontId="36" fillId="23" borderId="98">
      <alignment vertical="center"/>
      <protection locked="0"/>
    </xf>
    <xf numFmtId="207" fontId="36" fillId="23" borderId="98">
      <alignment vertical="center"/>
      <protection locked="0"/>
    </xf>
    <xf numFmtId="207" fontId="36" fillId="23" borderId="98">
      <alignment vertical="center"/>
      <protection locked="0"/>
    </xf>
    <xf numFmtId="210" fontId="36" fillId="23" borderId="98">
      <alignment vertical="center"/>
      <protection locked="0"/>
    </xf>
    <xf numFmtId="210" fontId="36" fillId="23" borderId="98">
      <alignment vertical="center"/>
      <protection locked="0"/>
    </xf>
    <xf numFmtId="207" fontId="36" fillId="23" borderId="98">
      <alignment vertical="center"/>
      <protection locked="0"/>
    </xf>
    <xf numFmtId="207" fontId="36" fillId="23" borderId="98">
      <alignment vertical="center"/>
      <protection locked="0"/>
    </xf>
    <xf numFmtId="210" fontId="36" fillId="23" borderId="98">
      <alignment vertical="center"/>
      <protection locked="0"/>
    </xf>
    <xf numFmtId="168" fontId="36" fillId="23" borderId="98">
      <alignment vertical="center"/>
      <protection locked="0"/>
    </xf>
    <xf numFmtId="168" fontId="36" fillId="23" borderId="98">
      <alignment vertical="center"/>
      <protection locked="0"/>
    </xf>
    <xf numFmtId="183" fontId="36" fillId="23" borderId="98">
      <alignment vertical="center"/>
      <protection locked="0"/>
    </xf>
    <xf numFmtId="183" fontId="36" fillId="23" borderId="98">
      <alignment vertical="center"/>
      <protection locked="0"/>
    </xf>
    <xf numFmtId="183" fontId="36" fillId="23" borderId="98">
      <alignment vertical="center"/>
      <protection locked="0"/>
    </xf>
    <xf numFmtId="183" fontId="36" fillId="23" borderId="98">
      <alignment vertical="center"/>
      <protection locked="0"/>
    </xf>
    <xf numFmtId="168" fontId="36" fillId="23" borderId="98">
      <alignment vertical="center"/>
      <protection locked="0"/>
    </xf>
    <xf numFmtId="168" fontId="36" fillId="34" borderId="98">
      <alignment vertical="center"/>
    </xf>
    <xf numFmtId="168" fontId="36" fillId="34" borderId="98">
      <alignment vertical="center"/>
    </xf>
    <xf numFmtId="210" fontId="36" fillId="34" borderId="98">
      <alignment vertical="center"/>
    </xf>
    <xf numFmtId="210" fontId="36" fillId="34" borderId="98">
      <alignment vertical="center"/>
    </xf>
    <xf numFmtId="210" fontId="36" fillId="34" borderId="98">
      <alignment vertical="center"/>
    </xf>
    <xf numFmtId="210" fontId="36" fillId="34" borderId="98">
      <alignment vertical="center"/>
    </xf>
    <xf numFmtId="206" fontId="36" fillId="34" borderId="98">
      <alignment vertical="center"/>
    </xf>
    <xf numFmtId="208" fontId="36" fillId="34" borderId="98">
      <alignment vertical="center"/>
    </xf>
    <xf numFmtId="207" fontId="36" fillId="34" borderId="98">
      <alignment vertical="center"/>
    </xf>
    <xf numFmtId="207" fontId="36" fillId="34" borderId="98">
      <alignment vertical="center"/>
    </xf>
    <xf numFmtId="207" fontId="36" fillId="34" borderId="98">
      <alignment vertical="center"/>
    </xf>
    <xf numFmtId="207" fontId="36" fillId="34" borderId="98">
      <alignment vertical="center"/>
    </xf>
    <xf numFmtId="168" fontId="36" fillId="34" borderId="98">
      <alignment vertical="center"/>
    </xf>
    <xf numFmtId="168" fontId="36" fillId="34" borderId="98">
      <alignment vertical="center"/>
    </xf>
    <xf numFmtId="168" fontId="36" fillId="34" borderId="98">
      <alignment vertical="center"/>
    </xf>
    <xf numFmtId="168" fontId="36" fillId="34" borderId="98">
      <alignment vertical="center"/>
    </xf>
    <xf numFmtId="168" fontId="36" fillId="162" borderId="98">
      <alignment horizontal="right" vertical="center"/>
      <protection locked="0"/>
    </xf>
    <xf numFmtId="207" fontId="36" fillId="162" borderId="98">
      <alignment horizontal="right" vertical="center"/>
      <protection locked="0"/>
    </xf>
    <xf numFmtId="207" fontId="36" fillId="162" borderId="98">
      <alignment horizontal="right" vertical="center"/>
      <protection locked="0"/>
    </xf>
    <xf numFmtId="208" fontId="36" fillId="162" borderId="98">
      <alignment horizontal="right" vertical="center"/>
      <protection locked="0"/>
    </xf>
    <xf numFmtId="206" fontId="36" fillId="162" borderId="98">
      <alignment horizontal="right" vertical="center"/>
      <protection locked="0"/>
    </xf>
    <xf numFmtId="208" fontId="36" fillId="162" borderId="98">
      <alignment horizontal="right" vertical="center"/>
      <protection locked="0"/>
    </xf>
    <xf numFmtId="168" fontId="36" fillId="162" borderId="98">
      <alignment horizontal="right" vertical="center"/>
      <protection locked="0"/>
    </xf>
    <xf numFmtId="168" fontId="36" fillId="162" borderId="98">
      <alignment horizontal="right" vertical="center"/>
      <protection locked="0"/>
    </xf>
    <xf numFmtId="168" fontId="36" fillId="162" borderId="98">
      <alignment horizontal="right" vertical="center"/>
      <protection locked="0"/>
    </xf>
    <xf numFmtId="207" fontId="211" fillId="92" borderId="73" applyNumberFormat="0" applyProtection="0">
      <alignment horizontal="left" vertical="top" indent="1"/>
    </xf>
    <xf numFmtId="206" fontId="1" fillId="22" borderId="2">
      <alignment vertical="center"/>
    </xf>
    <xf numFmtId="4" fontId="208" fillId="104" borderId="89" applyNumberFormat="0" applyProtection="0">
      <alignment horizontal="left" vertical="center" indent="1"/>
    </xf>
    <xf numFmtId="4" fontId="208" fillId="93" borderId="89" applyNumberFormat="0" applyProtection="0">
      <alignment horizontal="left" vertical="center" indent="1"/>
    </xf>
    <xf numFmtId="207" fontId="208" fillId="111" borderId="85" applyNumberFormat="0" applyProtection="0">
      <alignment horizontal="left" vertical="center" indent="1"/>
    </xf>
    <xf numFmtId="207" fontId="12" fillId="105" borderId="73" applyNumberFormat="0" applyProtection="0">
      <alignment horizontal="left" vertical="center" indent="1"/>
    </xf>
    <xf numFmtId="207" fontId="208" fillId="111" borderId="85" applyNumberFormat="0" applyProtection="0">
      <alignment horizontal="left" vertical="center" indent="1"/>
    </xf>
    <xf numFmtId="207" fontId="208" fillId="105" borderId="73" applyNumberFormat="0" applyProtection="0">
      <alignment horizontal="left" vertical="top" indent="1"/>
    </xf>
    <xf numFmtId="207" fontId="12" fillId="105" borderId="73" applyNumberFormat="0" applyProtection="0">
      <alignment horizontal="left" vertical="top" indent="1"/>
    </xf>
    <xf numFmtId="207" fontId="208" fillId="105" borderId="73" applyNumberFormat="0" applyProtection="0">
      <alignment horizontal="left" vertical="top" indent="1"/>
    </xf>
    <xf numFmtId="207" fontId="208" fillId="105" borderId="73" applyNumberFormat="0" applyProtection="0">
      <alignment horizontal="left" vertical="top" indent="1"/>
    </xf>
    <xf numFmtId="207" fontId="208" fillId="105" borderId="73" applyNumberFormat="0" applyProtection="0">
      <alignment horizontal="left" vertical="top" indent="1"/>
    </xf>
    <xf numFmtId="207" fontId="208" fillId="105" borderId="73" applyNumberFormat="0" applyProtection="0">
      <alignment horizontal="left" vertical="top" indent="1"/>
    </xf>
    <xf numFmtId="207" fontId="208" fillId="105" borderId="73" applyNumberFormat="0" applyProtection="0">
      <alignment horizontal="left" vertical="top" indent="1"/>
    </xf>
    <xf numFmtId="207" fontId="208" fillId="105" borderId="73" applyNumberFormat="0" applyProtection="0">
      <alignment horizontal="left" vertical="top" indent="1"/>
    </xf>
    <xf numFmtId="207" fontId="208" fillId="105" borderId="73" applyNumberFormat="0" applyProtection="0">
      <alignment horizontal="left" vertical="top" indent="1"/>
    </xf>
    <xf numFmtId="207" fontId="208" fillId="105" borderId="73" applyNumberFormat="0" applyProtection="0">
      <alignment horizontal="left" vertical="top" indent="1"/>
    </xf>
    <xf numFmtId="207" fontId="208" fillId="105" borderId="73" applyNumberFormat="0" applyProtection="0">
      <alignment horizontal="left" vertical="top" indent="1"/>
    </xf>
    <xf numFmtId="207" fontId="208" fillId="139" borderId="85" applyNumberFormat="0" applyProtection="0">
      <alignment horizontal="left" vertical="center" indent="1"/>
    </xf>
    <xf numFmtId="207" fontId="12" fillId="93" borderId="73" applyNumberFormat="0" applyProtection="0">
      <alignment horizontal="left" vertical="center" indent="1"/>
    </xf>
    <xf numFmtId="207" fontId="208" fillId="139" borderId="85" applyNumberFormat="0" applyProtection="0">
      <alignment horizontal="left" vertical="center" indent="1"/>
    </xf>
    <xf numFmtId="207" fontId="208" fillId="93" borderId="73" applyNumberFormat="0" applyProtection="0">
      <alignment horizontal="left" vertical="top" indent="1"/>
    </xf>
    <xf numFmtId="207" fontId="12" fillId="93" borderId="73" applyNumberFormat="0" applyProtection="0">
      <alignment horizontal="left" vertical="top" indent="1"/>
    </xf>
    <xf numFmtId="207" fontId="208" fillId="93" borderId="73" applyNumberFormat="0" applyProtection="0">
      <alignment horizontal="left" vertical="top" indent="1"/>
    </xf>
    <xf numFmtId="207" fontId="208" fillId="93" borderId="73" applyNumberFormat="0" applyProtection="0">
      <alignment horizontal="left" vertical="top" indent="1"/>
    </xf>
    <xf numFmtId="207" fontId="208" fillId="93" borderId="73" applyNumberFormat="0" applyProtection="0">
      <alignment horizontal="left" vertical="top" indent="1"/>
    </xf>
    <xf numFmtId="207" fontId="208" fillId="93" borderId="73" applyNumberFormat="0" applyProtection="0">
      <alignment horizontal="left" vertical="top" indent="1"/>
    </xf>
    <xf numFmtId="207" fontId="208" fillId="93" borderId="73" applyNumberFormat="0" applyProtection="0">
      <alignment horizontal="left" vertical="top" indent="1"/>
    </xf>
    <xf numFmtId="207" fontId="208" fillId="93" borderId="73" applyNumberFormat="0" applyProtection="0">
      <alignment horizontal="left" vertical="top" indent="1"/>
    </xf>
    <xf numFmtId="207" fontId="208" fillId="93" borderId="73" applyNumberFormat="0" applyProtection="0">
      <alignment horizontal="left" vertical="top" indent="1"/>
    </xf>
    <xf numFmtId="207" fontId="208" fillId="93" borderId="73" applyNumberFormat="0" applyProtection="0">
      <alignment horizontal="left" vertical="top" indent="1"/>
    </xf>
    <xf numFmtId="207" fontId="208" fillId="93" borderId="73" applyNumberFormat="0" applyProtection="0">
      <alignment horizontal="left" vertical="top" indent="1"/>
    </xf>
    <xf numFmtId="207" fontId="208" fillId="106" borderId="85" applyNumberFormat="0" applyProtection="0">
      <alignment horizontal="left" vertical="center" indent="1"/>
    </xf>
    <xf numFmtId="207" fontId="12" fillId="106" borderId="73" applyNumberFormat="0" applyProtection="0">
      <alignment horizontal="left" vertical="center" indent="1"/>
    </xf>
    <xf numFmtId="207" fontId="208" fillId="106" borderId="85" applyNumberFormat="0" applyProtection="0">
      <alignment horizontal="left" vertical="center" indent="1"/>
    </xf>
    <xf numFmtId="207" fontId="208" fillId="106" borderId="73" applyNumberFormat="0" applyProtection="0">
      <alignment horizontal="left" vertical="top" indent="1"/>
    </xf>
    <xf numFmtId="207" fontId="12" fillId="106" borderId="73" applyNumberFormat="0" applyProtection="0">
      <alignment horizontal="left" vertical="top" indent="1"/>
    </xf>
    <xf numFmtId="207" fontId="208" fillId="106" borderId="73" applyNumberFormat="0" applyProtection="0">
      <alignment horizontal="left" vertical="top" indent="1"/>
    </xf>
    <xf numFmtId="207" fontId="208" fillId="106" borderId="73" applyNumberFormat="0" applyProtection="0">
      <alignment horizontal="left" vertical="top" indent="1"/>
    </xf>
    <xf numFmtId="207" fontId="208" fillId="106" borderId="73" applyNumberFormat="0" applyProtection="0">
      <alignment horizontal="left" vertical="top" indent="1"/>
    </xf>
    <xf numFmtId="207" fontId="208" fillId="106" borderId="73" applyNumberFormat="0" applyProtection="0">
      <alignment horizontal="left" vertical="top" indent="1"/>
    </xf>
    <xf numFmtId="207" fontId="208" fillId="106" borderId="73" applyNumberFormat="0" applyProtection="0">
      <alignment horizontal="left" vertical="top" indent="1"/>
    </xf>
    <xf numFmtId="207" fontId="208" fillId="106" borderId="73" applyNumberFormat="0" applyProtection="0">
      <alignment horizontal="left" vertical="top" indent="1"/>
    </xf>
    <xf numFmtId="207" fontId="208" fillId="106" borderId="73" applyNumberFormat="0" applyProtection="0">
      <alignment horizontal="left" vertical="top" indent="1"/>
    </xf>
    <xf numFmtId="207" fontId="208" fillId="106" borderId="73" applyNumberFormat="0" applyProtection="0">
      <alignment horizontal="left" vertical="top" indent="1"/>
    </xf>
    <xf numFmtId="207" fontId="208" fillId="106" borderId="73" applyNumberFormat="0" applyProtection="0">
      <alignment horizontal="left" vertical="top" indent="1"/>
    </xf>
    <xf numFmtId="207" fontId="208" fillId="104" borderId="85" applyNumberFormat="0" applyProtection="0">
      <alignment horizontal="left" vertical="center" indent="1"/>
    </xf>
    <xf numFmtId="207" fontId="12" fillId="104" borderId="73" applyNumberFormat="0" applyProtection="0">
      <alignment horizontal="left" vertical="center" indent="1"/>
    </xf>
    <xf numFmtId="207" fontId="208" fillId="104" borderId="85" applyNumberFormat="0" applyProtection="0">
      <alignment horizontal="left" vertical="center" indent="1"/>
    </xf>
    <xf numFmtId="207" fontId="208" fillId="104" borderId="73" applyNumberFormat="0" applyProtection="0">
      <alignment horizontal="left" vertical="top" indent="1"/>
    </xf>
    <xf numFmtId="207" fontId="12" fillId="104" borderId="73" applyNumberFormat="0" applyProtection="0">
      <alignment horizontal="left" vertical="top" indent="1"/>
    </xf>
    <xf numFmtId="207" fontId="208" fillId="104" borderId="73" applyNumberFormat="0" applyProtection="0">
      <alignment horizontal="left" vertical="top" indent="1"/>
    </xf>
    <xf numFmtId="207" fontId="208" fillId="104" borderId="73" applyNumberFormat="0" applyProtection="0">
      <alignment horizontal="left" vertical="top" indent="1"/>
    </xf>
    <xf numFmtId="207" fontId="208" fillId="104" borderId="73" applyNumberFormat="0" applyProtection="0">
      <alignment horizontal="left" vertical="top" indent="1"/>
    </xf>
    <xf numFmtId="207" fontId="208" fillId="104" borderId="73" applyNumberFormat="0" applyProtection="0">
      <alignment horizontal="left" vertical="top" indent="1"/>
    </xf>
    <xf numFmtId="207" fontId="208" fillId="104" borderId="73" applyNumberFormat="0" applyProtection="0">
      <alignment horizontal="left" vertical="top" indent="1"/>
    </xf>
    <xf numFmtId="207" fontId="208" fillId="104" borderId="73" applyNumberFormat="0" applyProtection="0">
      <alignment horizontal="left" vertical="top" indent="1"/>
    </xf>
    <xf numFmtId="207" fontId="208" fillId="104" borderId="73" applyNumberFormat="0" applyProtection="0">
      <alignment horizontal="left" vertical="top" indent="1"/>
    </xf>
    <xf numFmtId="207" fontId="208" fillId="104" borderId="73" applyNumberFormat="0" applyProtection="0">
      <alignment horizontal="left" vertical="top" indent="1"/>
    </xf>
    <xf numFmtId="207" fontId="208" fillId="104" borderId="73" applyNumberFormat="0" applyProtection="0">
      <alignment horizontal="left" vertical="top" indent="1"/>
    </xf>
    <xf numFmtId="207" fontId="208" fillId="107" borderId="90" applyNumberFormat="0">
      <protection locked="0"/>
    </xf>
    <xf numFmtId="207" fontId="12" fillId="107" borderId="98" applyNumberFormat="0">
      <protection locked="0"/>
    </xf>
    <xf numFmtId="207" fontId="208" fillId="107" borderId="90" applyNumberFormat="0">
      <protection locked="0"/>
    </xf>
    <xf numFmtId="207" fontId="208" fillId="107" borderId="90" applyNumberFormat="0">
      <protection locked="0"/>
    </xf>
    <xf numFmtId="207" fontId="208" fillId="107" borderId="90" applyNumberFormat="0">
      <protection locked="0"/>
    </xf>
    <xf numFmtId="207" fontId="208" fillId="107" borderId="90" applyNumberFormat="0">
      <protection locked="0"/>
    </xf>
    <xf numFmtId="207" fontId="208" fillId="107" borderId="90" applyNumberFormat="0">
      <protection locked="0"/>
    </xf>
    <xf numFmtId="207" fontId="208" fillId="107" borderId="90" applyNumberFormat="0">
      <protection locked="0"/>
    </xf>
    <xf numFmtId="207" fontId="208" fillId="107" borderId="90" applyNumberFormat="0">
      <protection locked="0"/>
    </xf>
    <xf numFmtId="207" fontId="208" fillId="107" borderId="90" applyNumberFormat="0">
      <protection locked="0"/>
    </xf>
    <xf numFmtId="207" fontId="208" fillId="107" borderId="90" applyNumberFormat="0">
      <protection locked="0"/>
    </xf>
    <xf numFmtId="207" fontId="72" fillId="105" borderId="91" applyBorder="0"/>
    <xf numFmtId="4" fontId="217" fillId="23" borderId="98" applyNumberFormat="0" applyProtection="0">
      <alignment vertical="center"/>
    </xf>
    <xf numFmtId="207" fontId="210" fillId="108" borderId="73" applyNumberFormat="0" applyProtection="0">
      <alignment horizontal="left" vertical="top" indent="1"/>
    </xf>
    <xf numFmtId="207" fontId="210" fillId="93" borderId="73" applyNumberFormat="0" applyProtection="0">
      <alignment horizontal="left" vertical="top" indent="1"/>
    </xf>
    <xf numFmtId="207" fontId="208" fillId="140" borderId="98"/>
    <xf numFmtId="207" fontId="192" fillId="0" borderId="0" applyNumberFormat="0" applyFill="0" applyBorder="0" applyAlignment="0" applyProtection="0"/>
    <xf numFmtId="207" fontId="12" fillId="0" borderId="0" applyFont="0" applyFill="0" applyBorder="0" applyAlignment="0" applyProtection="0"/>
    <xf numFmtId="207" fontId="235" fillId="0" borderId="96" applyNumberFormat="0" applyAlignment="0" applyProtection="0"/>
    <xf numFmtId="207" fontId="192" fillId="0" borderId="0" applyNumberFormat="0" applyFill="0" applyBorder="0" applyAlignment="0" applyProtection="0"/>
    <xf numFmtId="207" fontId="192" fillId="0" borderId="0" applyNumberFormat="0" applyFill="0" applyBorder="0" applyAlignment="0" applyProtection="0"/>
    <xf numFmtId="204" fontId="28" fillId="0" borderId="99" applyFill="0"/>
    <xf numFmtId="207" fontId="187" fillId="0" borderId="84" applyNumberFormat="0" applyFill="0" applyAlignment="0" applyProtection="0"/>
    <xf numFmtId="207" fontId="187" fillId="0" borderId="84" applyNumberFormat="0" applyFill="0" applyAlignment="0" applyProtection="0"/>
    <xf numFmtId="211" fontId="1" fillId="0" borderId="0" applyFont="0" applyFill="0" applyBorder="0" applyProtection="0">
      <alignment vertical="top"/>
    </xf>
    <xf numFmtId="207" fontId="216" fillId="0" borderId="0" applyNumberFormat="0" applyFill="0" applyBorder="0" applyAlignment="0" applyProtection="0"/>
    <xf numFmtId="207" fontId="216" fillId="0" borderId="0" applyNumberFormat="0" applyFill="0" applyBorder="0" applyAlignment="0" applyProtection="0"/>
    <xf numFmtId="207" fontId="12" fillId="108" borderId="0" applyNumberFormat="0" applyFont="0" applyBorder="0" applyAlignment="0" applyProtection="0"/>
    <xf numFmtId="207" fontId="12" fillId="108" borderId="0" applyNumberFormat="0" applyFont="0" applyBorder="0" applyAlignment="0" applyProtection="0"/>
    <xf numFmtId="207" fontId="12" fillId="108" borderId="0" applyNumberFormat="0" applyFont="0" applyBorder="0" applyAlignment="0" applyProtection="0"/>
    <xf numFmtId="207" fontId="12" fillId="108" borderId="0" applyNumberFormat="0" applyFont="0" applyBorder="0" applyAlignment="0" applyProtection="0"/>
    <xf numFmtId="207" fontId="12" fillId="108" borderId="0" applyNumberFormat="0" applyFont="0" applyBorder="0" applyAlignment="0" applyProtection="0"/>
    <xf numFmtId="207" fontId="12" fillId="108" borderId="0" applyNumberFormat="0" applyFont="0" applyBorder="0" applyAlignment="0" applyProtection="0"/>
    <xf numFmtId="207" fontId="12" fillId="108" borderId="0" applyNumberFormat="0" applyFont="0" applyBorder="0" applyAlignment="0" applyProtection="0"/>
    <xf numFmtId="207" fontId="12" fillId="108" borderId="0" applyNumberFormat="0" applyFont="0" applyBorder="0" applyAlignment="0" applyProtection="0"/>
    <xf numFmtId="207" fontId="12" fillId="108" borderId="0" applyNumberFormat="0" applyFont="0" applyBorder="0" applyAlignment="0" applyProtection="0"/>
    <xf numFmtId="10" fontId="121" fillId="0" borderId="0" applyFont="0" applyFill="0" applyBorder="0" applyAlignment="0" applyProtection="0">
      <alignment vertical="center"/>
    </xf>
    <xf numFmtId="0" fontId="1" fillId="0" borderId="0"/>
    <xf numFmtId="0" fontId="17" fillId="0" borderId="0"/>
    <xf numFmtId="43" fontId="1" fillId="0" borderId="0" applyFont="0" applyFill="0" applyBorder="0" applyAlignment="0" applyProtection="0"/>
    <xf numFmtId="43" fontId="15" fillId="0" borderId="0" applyFont="0" applyFill="0" applyBorder="0" applyAlignment="0" applyProtection="0"/>
    <xf numFmtId="0" fontId="17"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2"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8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5" fillId="0" borderId="0" applyFont="0" applyFill="0" applyBorder="0" applyAlignment="0" applyProtection="0"/>
    <xf numFmtId="43" fontId="17" fillId="0" borderId="0" applyFont="0" applyFill="0" applyBorder="0" applyAlignment="0" applyProtection="0"/>
    <xf numFmtId="43" fontId="64"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04" fontId="28" fillId="0" borderId="26" applyFill="0"/>
    <xf numFmtId="170" fontId="239" fillId="163" borderId="0" applyNumberFormat="0" applyBorder="0" applyProtection="0">
      <alignment vertical="center"/>
    </xf>
    <xf numFmtId="213" fontId="1" fillId="0" borderId="0" applyFont="0" applyFill="0" applyBorder="0" applyProtection="0">
      <alignment vertical="top"/>
    </xf>
    <xf numFmtId="214" fontId="1" fillId="0" borderId="0" applyFont="0" applyFill="0" applyBorder="0" applyProtection="0">
      <alignment vertical="top"/>
    </xf>
    <xf numFmtId="215" fontId="1" fillId="0" borderId="0" applyFont="0" applyFill="0" applyBorder="0" applyProtection="0">
      <alignment vertical="top"/>
    </xf>
    <xf numFmtId="216" fontId="1" fillId="0" borderId="0" applyFont="0" applyFill="0" applyBorder="0" applyProtection="0">
      <alignment vertical="top"/>
    </xf>
    <xf numFmtId="0" fontId="240" fillId="0" borderId="0" applyNumberFormat="0" applyFill="0" applyBorder="0" applyAlignment="0" applyProtection="0"/>
    <xf numFmtId="0" fontId="147" fillId="0" borderId="0"/>
    <xf numFmtId="43" fontId="1" fillId="0" borderId="0" applyFont="0" applyFill="0" applyBorder="0" applyAlignment="0" applyProtection="0"/>
    <xf numFmtId="9" fontId="1" fillId="0" borderId="0" applyFont="0" applyFill="0" applyBorder="0" applyAlignment="0" applyProtection="0"/>
    <xf numFmtId="207" fontId="12" fillId="0" borderId="0">
      <alignment vertical="center"/>
    </xf>
    <xf numFmtId="207" fontId="215" fillId="135" borderId="85" applyNumberFormat="0" applyAlignment="0" applyProtection="0"/>
    <xf numFmtId="207" fontId="215" fillId="135" borderId="85" applyNumberFormat="0" applyAlignment="0" applyProtection="0"/>
    <xf numFmtId="207" fontId="203" fillId="88" borderId="85" applyNumberFormat="0" applyAlignment="0" applyProtection="0"/>
    <xf numFmtId="207" fontId="203" fillId="88" borderId="85" applyNumberFormat="0" applyAlignment="0" applyProtection="0"/>
    <xf numFmtId="0" fontId="1" fillId="0" borderId="0"/>
    <xf numFmtId="0" fontId="1" fillId="0" borderId="0"/>
    <xf numFmtId="207" fontId="12" fillId="0" borderId="0">
      <alignment vertical="center"/>
    </xf>
    <xf numFmtId="207" fontId="208" fillId="87" borderId="85" applyNumberFormat="0" applyFont="0" applyAlignment="0" applyProtection="0"/>
    <xf numFmtId="207" fontId="208" fillId="87" borderId="85" applyNumberFormat="0" applyFont="0" applyAlignment="0" applyProtection="0"/>
    <xf numFmtId="207" fontId="208" fillId="87" borderId="85" applyNumberFormat="0" applyFont="0" applyAlignment="0" applyProtection="0"/>
    <xf numFmtId="207" fontId="208" fillId="87" borderId="85" applyNumberFormat="0" applyFont="0" applyAlignment="0" applyProtection="0"/>
    <xf numFmtId="207" fontId="208" fillId="87" borderId="85" applyNumberFormat="0" applyFont="0" applyAlignment="0" applyProtection="0"/>
    <xf numFmtId="207" fontId="208" fillId="87" borderId="85" applyNumberFormat="0" applyFont="0" applyAlignment="0" applyProtection="0"/>
    <xf numFmtId="207" fontId="208" fillId="87" borderId="85" applyNumberFormat="0" applyFont="0" applyAlignment="0" applyProtection="0"/>
    <xf numFmtId="207" fontId="208" fillId="87" borderId="85" applyNumberFormat="0" applyFont="0" applyAlignment="0" applyProtection="0"/>
    <xf numFmtId="207" fontId="208" fillId="87" borderId="85" applyNumberFormat="0" applyFont="0" applyAlignment="0" applyProtection="0"/>
    <xf numFmtId="207" fontId="206" fillId="135" borderId="83" applyNumberFormat="0" applyAlignment="0" applyProtection="0"/>
    <xf numFmtId="207" fontId="206" fillId="135" borderId="83" applyNumberFormat="0" applyAlignment="0" applyProtection="0"/>
    <xf numFmtId="208" fontId="36" fillId="155" borderId="2">
      <alignment vertical="center"/>
    </xf>
    <xf numFmtId="168" fontId="36" fillId="155" borderId="2">
      <alignment vertical="center"/>
    </xf>
    <xf numFmtId="168" fontId="36" fillId="155" borderId="2">
      <alignment vertical="center"/>
    </xf>
    <xf numFmtId="207" fontId="36" fillId="155" borderId="2">
      <alignment vertical="center"/>
    </xf>
    <xf numFmtId="207" fontId="36" fillId="155" borderId="2">
      <alignment vertical="center"/>
    </xf>
    <xf numFmtId="207" fontId="36" fillId="155" borderId="2">
      <alignment vertical="center"/>
    </xf>
    <xf numFmtId="207" fontId="36" fillId="155" borderId="2">
      <alignment vertical="center"/>
    </xf>
    <xf numFmtId="206" fontId="36" fillId="155" borderId="2">
      <alignment vertical="center"/>
    </xf>
    <xf numFmtId="206" fontId="36" fillId="155" borderId="2">
      <alignment vertical="center"/>
    </xf>
    <xf numFmtId="208" fontId="36" fillId="155" borderId="2">
      <alignment vertical="center"/>
    </xf>
    <xf numFmtId="168" fontId="36" fillId="23" borderId="2">
      <alignment vertical="center"/>
      <protection locked="0"/>
    </xf>
    <xf numFmtId="210" fontId="36" fillId="23" borderId="2">
      <alignment vertical="center"/>
      <protection locked="0"/>
    </xf>
    <xf numFmtId="207" fontId="36" fillId="23" borderId="2">
      <alignment vertical="center"/>
      <protection locked="0"/>
    </xf>
    <xf numFmtId="207" fontId="36" fillId="23" borderId="2">
      <alignment vertical="center"/>
      <protection locked="0"/>
    </xf>
    <xf numFmtId="210" fontId="36" fillId="23" borderId="2">
      <alignment vertical="center"/>
      <protection locked="0"/>
    </xf>
    <xf numFmtId="210" fontId="36" fillId="23" borderId="2">
      <alignment vertical="center"/>
      <protection locked="0"/>
    </xf>
    <xf numFmtId="207" fontId="36" fillId="23" borderId="2">
      <alignment vertical="center"/>
      <protection locked="0"/>
    </xf>
    <xf numFmtId="207" fontId="36" fillId="23" borderId="2">
      <alignment vertical="center"/>
      <protection locked="0"/>
    </xf>
    <xf numFmtId="210" fontId="36" fillId="23" borderId="2">
      <alignment vertical="center"/>
      <protection locked="0"/>
    </xf>
    <xf numFmtId="168" fontId="36" fillId="23" borderId="2">
      <alignment vertical="center"/>
      <protection locked="0"/>
    </xf>
    <xf numFmtId="168" fontId="36" fillId="23" borderId="2">
      <alignment vertical="center"/>
      <protection locked="0"/>
    </xf>
    <xf numFmtId="183" fontId="36" fillId="23" borderId="2">
      <alignment vertical="center"/>
      <protection locked="0"/>
    </xf>
    <xf numFmtId="183" fontId="36" fillId="23" borderId="2">
      <alignment vertical="center"/>
      <protection locked="0"/>
    </xf>
    <xf numFmtId="183" fontId="36" fillId="23" borderId="2">
      <alignment vertical="center"/>
      <protection locked="0"/>
    </xf>
    <xf numFmtId="183" fontId="36" fillId="23" borderId="2">
      <alignment vertical="center"/>
      <protection locked="0"/>
    </xf>
    <xf numFmtId="168" fontId="36" fillId="23" borderId="2">
      <alignment vertical="center"/>
      <protection locked="0"/>
    </xf>
    <xf numFmtId="168" fontId="36" fillId="34" borderId="2">
      <alignment vertical="center"/>
    </xf>
    <xf numFmtId="168" fontId="36" fillId="34" borderId="2">
      <alignment vertical="center"/>
    </xf>
    <xf numFmtId="210" fontId="36" fillId="34" borderId="2">
      <alignment vertical="center"/>
    </xf>
    <xf numFmtId="210" fontId="36" fillId="34" borderId="2">
      <alignment vertical="center"/>
    </xf>
    <xf numFmtId="210" fontId="36" fillId="34" borderId="2">
      <alignment vertical="center"/>
    </xf>
    <xf numFmtId="210" fontId="36" fillId="34" borderId="2">
      <alignment vertical="center"/>
    </xf>
    <xf numFmtId="206" fontId="36" fillId="34" borderId="2">
      <alignment vertical="center"/>
    </xf>
    <xf numFmtId="208" fontId="36" fillId="34" borderId="2">
      <alignment vertical="center"/>
    </xf>
    <xf numFmtId="207" fontId="36" fillId="34" borderId="2">
      <alignment vertical="center"/>
    </xf>
    <xf numFmtId="207" fontId="36" fillId="34" borderId="2">
      <alignment vertical="center"/>
    </xf>
    <xf numFmtId="207" fontId="36" fillId="34" borderId="2">
      <alignment vertical="center"/>
    </xf>
    <xf numFmtId="207" fontId="36" fillId="34" borderId="2">
      <alignment vertical="center"/>
    </xf>
    <xf numFmtId="168" fontId="36" fillId="34" borderId="2">
      <alignment vertical="center"/>
    </xf>
    <xf numFmtId="168" fontId="36" fillId="34" borderId="2">
      <alignment vertical="center"/>
    </xf>
    <xf numFmtId="168" fontId="36" fillId="34" borderId="2">
      <alignment vertical="center"/>
    </xf>
    <xf numFmtId="168" fontId="36" fillId="34" borderId="2">
      <alignment vertical="center"/>
    </xf>
    <xf numFmtId="168" fontId="36" fillId="162" borderId="2">
      <alignment horizontal="right" vertical="center"/>
      <protection locked="0"/>
    </xf>
    <xf numFmtId="207" fontId="36" fillId="162" borderId="2">
      <alignment horizontal="right" vertical="center"/>
      <protection locked="0"/>
    </xf>
    <xf numFmtId="207" fontId="36" fillId="162" borderId="2">
      <alignment horizontal="right" vertical="center"/>
      <protection locked="0"/>
    </xf>
    <xf numFmtId="208" fontId="36" fillId="162" borderId="2">
      <alignment horizontal="right" vertical="center"/>
      <protection locked="0"/>
    </xf>
    <xf numFmtId="206" fontId="36" fillId="162" borderId="2">
      <alignment horizontal="right" vertical="center"/>
      <protection locked="0"/>
    </xf>
    <xf numFmtId="208" fontId="36" fillId="162" borderId="2">
      <alignment horizontal="right" vertical="center"/>
      <protection locked="0"/>
    </xf>
    <xf numFmtId="168" fontId="36" fillId="162" borderId="2">
      <alignment horizontal="right" vertical="center"/>
      <protection locked="0"/>
    </xf>
    <xf numFmtId="168" fontId="36" fillId="162" borderId="2">
      <alignment horizontal="right" vertical="center"/>
      <protection locked="0"/>
    </xf>
    <xf numFmtId="168" fontId="36" fillId="162" borderId="2">
      <alignment horizontal="right" vertical="center"/>
      <protection locked="0"/>
    </xf>
    <xf numFmtId="4" fontId="208" fillId="92" borderId="85" applyNumberFormat="0" applyProtection="0">
      <alignment vertical="center"/>
    </xf>
    <xf numFmtId="4" fontId="217" fillId="39" borderId="85" applyNumberFormat="0" applyProtection="0">
      <alignment vertical="center"/>
    </xf>
    <xf numFmtId="4" fontId="208" fillId="39" borderId="85" applyNumberFormat="0" applyProtection="0">
      <alignment horizontal="left" vertical="center" indent="1"/>
    </xf>
    <xf numFmtId="207" fontId="211" fillId="92" borderId="73" applyNumberFormat="0" applyProtection="0">
      <alignment horizontal="left" vertical="top" indent="1"/>
    </xf>
    <xf numFmtId="4" fontId="208" fillId="123" borderId="85" applyNumberFormat="0" applyProtection="0">
      <alignment horizontal="left" vertical="center" indent="1"/>
    </xf>
    <xf numFmtId="4" fontId="208" fillId="94" borderId="85" applyNumberFormat="0" applyProtection="0">
      <alignment horizontal="right" vertical="center"/>
    </xf>
    <xf numFmtId="4" fontId="208" fillId="138" borderId="85" applyNumberFormat="0" applyProtection="0">
      <alignment horizontal="right" vertical="center"/>
    </xf>
    <xf numFmtId="4" fontId="208" fillId="96" borderId="89" applyNumberFormat="0" applyProtection="0">
      <alignment horizontal="right" vertical="center"/>
    </xf>
    <xf numFmtId="4" fontId="208" fillId="97" borderId="85" applyNumberFormat="0" applyProtection="0">
      <alignment horizontal="right" vertical="center"/>
    </xf>
    <xf numFmtId="4" fontId="208" fillId="98" borderId="85" applyNumberFormat="0" applyProtection="0">
      <alignment horizontal="right" vertical="center"/>
    </xf>
    <xf numFmtId="4" fontId="208" fillId="99" borderId="85" applyNumberFormat="0" applyProtection="0">
      <alignment horizontal="right" vertical="center"/>
    </xf>
    <xf numFmtId="4" fontId="208" fillId="100" borderId="85" applyNumberFormat="0" applyProtection="0">
      <alignment horizontal="right" vertical="center"/>
    </xf>
    <xf numFmtId="4" fontId="208" fillId="101" borderId="85" applyNumberFormat="0" applyProtection="0">
      <alignment horizontal="right" vertical="center"/>
    </xf>
    <xf numFmtId="4" fontId="208" fillId="102" borderId="85" applyNumberFormat="0" applyProtection="0">
      <alignment horizontal="right" vertical="center"/>
    </xf>
    <xf numFmtId="4" fontId="208" fillId="103" borderId="89" applyNumberFormat="0" applyProtection="0">
      <alignment horizontal="left" vertical="center" indent="1"/>
    </xf>
    <xf numFmtId="4" fontId="12" fillId="105" borderId="89" applyNumberFormat="0" applyProtection="0">
      <alignment horizontal="left" vertical="center" indent="1"/>
    </xf>
    <xf numFmtId="4" fontId="12" fillId="105" borderId="89" applyNumberFormat="0" applyProtection="0">
      <alignment horizontal="left" vertical="center" indent="1"/>
    </xf>
    <xf numFmtId="4" fontId="208" fillId="93" borderId="85" applyNumberFormat="0" applyProtection="0">
      <alignment horizontal="right" vertical="center"/>
    </xf>
    <xf numFmtId="4" fontId="208" fillId="104" borderId="89" applyNumberFormat="0" applyProtection="0">
      <alignment horizontal="left" vertical="center" indent="1"/>
    </xf>
    <xf numFmtId="4" fontId="208" fillId="93" borderId="89" applyNumberFormat="0" applyProtection="0">
      <alignment horizontal="left" vertical="center" indent="1"/>
    </xf>
    <xf numFmtId="207" fontId="208" fillId="111" borderId="85" applyNumberFormat="0" applyProtection="0">
      <alignment horizontal="left" vertical="center" indent="1"/>
    </xf>
    <xf numFmtId="207" fontId="12" fillId="105" borderId="73" applyNumberFormat="0" applyProtection="0">
      <alignment horizontal="left" vertical="center" indent="1"/>
    </xf>
    <xf numFmtId="207" fontId="208" fillId="105" borderId="73" applyNumberFormat="0" applyProtection="0">
      <alignment horizontal="left" vertical="top" indent="1"/>
    </xf>
    <xf numFmtId="207" fontId="12" fillId="105" borderId="73" applyNumberFormat="0" applyProtection="0">
      <alignment horizontal="left" vertical="top" indent="1"/>
    </xf>
    <xf numFmtId="207" fontId="208" fillId="105" borderId="73" applyNumberFormat="0" applyProtection="0">
      <alignment horizontal="left" vertical="top" indent="1"/>
    </xf>
    <xf numFmtId="207" fontId="208" fillId="105" borderId="73" applyNumberFormat="0" applyProtection="0">
      <alignment horizontal="left" vertical="top" indent="1"/>
    </xf>
    <xf numFmtId="207" fontId="208" fillId="105" borderId="73" applyNumberFormat="0" applyProtection="0">
      <alignment horizontal="left" vertical="top" indent="1"/>
    </xf>
    <xf numFmtId="207" fontId="208" fillId="105" borderId="73" applyNumberFormat="0" applyProtection="0">
      <alignment horizontal="left" vertical="top" indent="1"/>
    </xf>
    <xf numFmtId="207" fontId="208" fillId="105" borderId="73" applyNumberFormat="0" applyProtection="0">
      <alignment horizontal="left" vertical="top" indent="1"/>
    </xf>
    <xf numFmtId="207" fontId="208" fillId="105" borderId="73" applyNumberFormat="0" applyProtection="0">
      <alignment horizontal="left" vertical="top" indent="1"/>
    </xf>
    <xf numFmtId="207" fontId="208" fillId="105" borderId="73" applyNumberFormat="0" applyProtection="0">
      <alignment horizontal="left" vertical="top" indent="1"/>
    </xf>
    <xf numFmtId="207" fontId="208" fillId="105" borderId="73" applyNumberFormat="0" applyProtection="0">
      <alignment horizontal="left" vertical="top" indent="1"/>
    </xf>
    <xf numFmtId="207" fontId="208" fillId="139" borderId="85" applyNumberFormat="0" applyProtection="0">
      <alignment horizontal="left" vertical="center" indent="1"/>
    </xf>
    <xf numFmtId="207" fontId="12" fillId="93" borderId="73" applyNumberFormat="0" applyProtection="0">
      <alignment horizontal="left" vertical="center" indent="1"/>
    </xf>
    <xf numFmtId="207" fontId="208" fillId="93" borderId="73" applyNumberFormat="0" applyProtection="0">
      <alignment horizontal="left" vertical="top" indent="1"/>
    </xf>
    <xf numFmtId="207" fontId="12" fillId="93" borderId="73" applyNumberFormat="0" applyProtection="0">
      <alignment horizontal="left" vertical="top" indent="1"/>
    </xf>
    <xf numFmtId="207" fontId="208" fillId="93" borderId="73" applyNumberFormat="0" applyProtection="0">
      <alignment horizontal="left" vertical="top" indent="1"/>
    </xf>
    <xf numFmtId="207" fontId="208" fillId="93" borderId="73" applyNumberFormat="0" applyProtection="0">
      <alignment horizontal="left" vertical="top" indent="1"/>
    </xf>
    <xf numFmtId="207" fontId="208" fillId="93" borderId="73" applyNumberFormat="0" applyProtection="0">
      <alignment horizontal="left" vertical="top" indent="1"/>
    </xf>
    <xf numFmtId="207" fontId="208" fillId="93" borderId="73" applyNumberFormat="0" applyProtection="0">
      <alignment horizontal="left" vertical="top" indent="1"/>
    </xf>
    <xf numFmtId="207" fontId="208" fillId="93" borderId="73" applyNumberFormat="0" applyProtection="0">
      <alignment horizontal="left" vertical="top" indent="1"/>
    </xf>
    <xf numFmtId="207" fontId="208" fillId="93" borderId="73" applyNumberFormat="0" applyProtection="0">
      <alignment horizontal="left" vertical="top" indent="1"/>
    </xf>
    <xf numFmtId="207" fontId="208" fillId="93" borderId="73" applyNumberFormat="0" applyProtection="0">
      <alignment horizontal="left" vertical="top" indent="1"/>
    </xf>
    <xf numFmtId="207" fontId="208" fillId="93" borderId="73" applyNumberFormat="0" applyProtection="0">
      <alignment horizontal="left" vertical="top" indent="1"/>
    </xf>
    <xf numFmtId="207" fontId="208" fillId="106" borderId="85" applyNumberFormat="0" applyProtection="0">
      <alignment horizontal="left" vertical="center" indent="1"/>
    </xf>
    <xf numFmtId="207" fontId="12" fillId="106" borderId="73" applyNumberFormat="0" applyProtection="0">
      <alignment horizontal="left" vertical="center" indent="1"/>
    </xf>
    <xf numFmtId="207" fontId="208" fillId="106" borderId="73" applyNumberFormat="0" applyProtection="0">
      <alignment horizontal="left" vertical="top" indent="1"/>
    </xf>
    <xf numFmtId="207" fontId="12" fillId="106" borderId="73" applyNumberFormat="0" applyProtection="0">
      <alignment horizontal="left" vertical="top" indent="1"/>
    </xf>
    <xf numFmtId="207" fontId="208" fillId="106" borderId="73" applyNumberFormat="0" applyProtection="0">
      <alignment horizontal="left" vertical="top" indent="1"/>
    </xf>
    <xf numFmtId="207" fontId="208" fillId="106" borderId="73" applyNumberFormat="0" applyProtection="0">
      <alignment horizontal="left" vertical="top" indent="1"/>
    </xf>
    <xf numFmtId="207" fontId="208" fillId="106" borderId="73" applyNumberFormat="0" applyProtection="0">
      <alignment horizontal="left" vertical="top" indent="1"/>
    </xf>
    <xf numFmtId="207" fontId="208" fillId="106" borderId="73" applyNumberFormat="0" applyProtection="0">
      <alignment horizontal="left" vertical="top" indent="1"/>
    </xf>
    <xf numFmtId="207" fontId="208" fillId="106" borderId="73" applyNumberFormat="0" applyProtection="0">
      <alignment horizontal="left" vertical="top" indent="1"/>
    </xf>
    <xf numFmtId="207" fontId="208" fillId="106" borderId="73" applyNumberFormat="0" applyProtection="0">
      <alignment horizontal="left" vertical="top" indent="1"/>
    </xf>
    <xf numFmtId="207" fontId="208" fillId="106" borderId="73" applyNumberFormat="0" applyProtection="0">
      <alignment horizontal="left" vertical="top" indent="1"/>
    </xf>
    <xf numFmtId="207" fontId="208" fillId="106" borderId="73" applyNumberFormat="0" applyProtection="0">
      <alignment horizontal="left" vertical="top" indent="1"/>
    </xf>
    <xf numFmtId="207" fontId="208" fillId="104" borderId="85" applyNumberFormat="0" applyProtection="0">
      <alignment horizontal="left" vertical="center" indent="1"/>
    </xf>
    <xf numFmtId="207" fontId="12" fillId="104" borderId="73" applyNumberFormat="0" applyProtection="0">
      <alignment horizontal="left" vertical="center" indent="1"/>
    </xf>
    <xf numFmtId="207" fontId="208" fillId="104" borderId="73" applyNumberFormat="0" applyProtection="0">
      <alignment horizontal="left" vertical="top" indent="1"/>
    </xf>
    <xf numFmtId="207" fontId="12" fillId="104" borderId="73" applyNumberFormat="0" applyProtection="0">
      <alignment horizontal="left" vertical="top" indent="1"/>
    </xf>
    <xf numFmtId="207" fontId="208" fillId="104" borderId="73" applyNumberFormat="0" applyProtection="0">
      <alignment horizontal="left" vertical="top" indent="1"/>
    </xf>
    <xf numFmtId="207" fontId="208" fillId="104" borderId="73" applyNumberFormat="0" applyProtection="0">
      <alignment horizontal="left" vertical="top" indent="1"/>
    </xf>
    <xf numFmtId="207" fontId="208" fillId="104" borderId="73" applyNumberFormat="0" applyProtection="0">
      <alignment horizontal="left" vertical="top" indent="1"/>
    </xf>
    <xf numFmtId="207" fontId="208" fillId="104" borderId="73" applyNumberFormat="0" applyProtection="0">
      <alignment horizontal="left" vertical="top" indent="1"/>
    </xf>
    <xf numFmtId="207" fontId="208" fillId="104" borderId="73" applyNumberFormat="0" applyProtection="0">
      <alignment horizontal="left" vertical="top" indent="1"/>
    </xf>
    <xf numFmtId="207" fontId="208" fillId="104" borderId="73" applyNumberFormat="0" applyProtection="0">
      <alignment horizontal="left" vertical="top" indent="1"/>
    </xf>
    <xf numFmtId="207" fontId="208" fillId="104" borderId="73" applyNumberFormat="0" applyProtection="0">
      <alignment horizontal="left" vertical="top" indent="1"/>
    </xf>
    <xf numFmtId="207" fontId="208" fillId="104" borderId="73" applyNumberFormat="0" applyProtection="0">
      <alignment horizontal="left" vertical="top" indent="1"/>
    </xf>
    <xf numFmtId="207" fontId="12" fillId="107" borderId="2" applyNumberFormat="0">
      <protection locked="0"/>
    </xf>
    <xf numFmtId="207" fontId="72" fillId="105" borderId="91" applyBorder="0"/>
    <xf numFmtId="4" fontId="210" fillId="108" borderId="73" applyNumberFormat="0" applyProtection="0">
      <alignment vertical="center"/>
    </xf>
    <xf numFmtId="4" fontId="210" fillId="111" borderId="73" applyNumberFormat="0" applyProtection="0">
      <alignment horizontal="left" vertical="center" indent="1"/>
    </xf>
    <xf numFmtId="207" fontId="210" fillId="108" borderId="73" applyNumberFormat="0" applyProtection="0">
      <alignment horizontal="left" vertical="top" indent="1"/>
    </xf>
    <xf numFmtId="4" fontId="208" fillId="0" borderId="85" applyNumberFormat="0" applyProtection="0">
      <alignment horizontal="right" vertical="center"/>
    </xf>
    <xf numFmtId="4" fontId="217" fillId="27" borderId="85" applyNumberFormat="0" applyProtection="0">
      <alignment horizontal="right" vertical="center"/>
    </xf>
    <xf numFmtId="4" fontId="208" fillId="123" borderId="85" applyNumberFormat="0" applyProtection="0">
      <alignment horizontal="left" vertical="center" indent="1"/>
    </xf>
    <xf numFmtId="207" fontId="210" fillId="93" borderId="73" applyNumberFormat="0" applyProtection="0">
      <alignment horizontal="left" vertical="top" indent="1"/>
    </xf>
    <xf numFmtId="4" fontId="212" fillId="109" borderId="89" applyNumberFormat="0" applyProtection="0">
      <alignment horizontal="left" vertical="center" indent="1"/>
    </xf>
    <xf numFmtId="207" fontId="208" fillId="140" borderId="2"/>
    <xf numFmtId="4" fontId="213" fillId="107" borderId="85" applyNumberFormat="0" applyProtection="0">
      <alignment horizontal="right" vertical="center"/>
    </xf>
    <xf numFmtId="207" fontId="187" fillId="0" borderId="84" applyNumberFormat="0" applyFill="0" applyAlignment="0" applyProtection="0"/>
    <xf numFmtId="207" fontId="187" fillId="0" borderId="84" applyNumberFormat="0" applyFill="0" applyAlignment="0" applyProtection="0"/>
    <xf numFmtId="169" fontId="17" fillId="0" borderId="0"/>
    <xf numFmtId="169" fontId="34" fillId="0" borderId="0" applyNumberFormat="0" applyFill="0" applyBorder="0" applyAlignment="0" applyProtection="0">
      <alignment vertical="top"/>
      <protection locked="0"/>
    </xf>
    <xf numFmtId="0" fontId="1" fillId="0" borderId="0"/>
    <xf numFmtId="169" fontId="1" fillId="0" borderId="0"/>
    <xf numFmtId="0" fontId="1" fillId="0" borderId="0"/>
    <xf numFmtId="0" fontId="17" fillId="0" borderId="0"/>
    <xf numFmtId="9" fontId="17" fillId="0" borderId="0" applyFont="0" applyFill="0" applyBorder="0" applyAlignment="0" applyProtection="0"/>
    <xf numFmtId="169" fontId="1" fillId="0" borderId="0"/>
    <xf numFmtId="0" fontId="1" fillId="0" borderId="0"/>
    <xf numFmtId="169" fontId="17" fillId="0" borderId="0"/>
    <xf numFmtId="0" fontId="1" fillId="0" borderId="0"/>
    <xf numFmtId="43" fontId="8" fillId="0" borderId="0" applyFont="0" applyFill="0" applyBorder="0" applyAlignment="0" applyProtection="0"/>
    <xf numFmtId="169" fontId="1" fillId="0" borderId="0"/>
    <xf numFmtId="169" fontId="1" fillId="0" borderId="0"/>
    <xf numFmtId="169" fontId="1" fillId="0" borderId="0"/>
    <xf numFmtId="169" fontId="35" fillId="0" borderId="0" applyNumberFormat="0" applyFill="0" applyBorder="0" applyAlignment="0" applyProtection="0">
      <alignment vertical="top"/>
      <protection locked="0"/>
    </xf>
    <xf numFmtId="169" fontId="1" fillId="0" borderId="0" applyFont="0" applyFill="0" applyBorder="0" applyAlignment="0" applyProtection="0"/>
    <xf numFmtId="169" fontId="1" fillId="0" borderId="0"/>
    <xf numFmtId="0" fontId="1" fillId="0" borderId="0"/>
    <xf numFmtId="169" fontId="1" fillId="0" borderId="0"/>
    <xf numFmtId="0" fontId="1" fillId="0" borderId="0"/>
    <xf numFmtId="169" fontId="17" fillId="0" borderId="0"/>
    <xf numFmtId="0" fontId="8" fillId="0" borderId="0"/>
    <xf numFmtId="0" fontId="8" fillId="0" borderId="0"/>
    <xf numFmtId="0" fontId="9" fillId="0" borderId="0"/>
    <xf numFmtId="0" fontId="1"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1" fillId="0" borderId="0" applyFont="0" applyFill="0" applyBorder="0" applyProtection="0">
      <alignment vertical="top"/>
    </xf>
    <xf numFmtId="0" fontId="12" fillId="0" borderId="0"/>
    <xf numFmtId="0" fontId="1" fillId="0" borderId="0"/>
    <xf numFmtId="0" fontId="8" fillId="0" borderId="0"/>
    <xf numFmtId="43" fontId="8" fillId="0" borderId="0" applyFont="0" applyFill="0" applyBorder="0" applyAlignment="0" applyProtection="0"/>
  </cellStyleXfs>
  <cellXfs count="1645">
    <xf numFmtId="0" fontId="0" fillId="0" borderId="0" xfId="0"/>
    <xf numFmtId="0" fontId="14" fillId="2" borderId="0" xfId="5" applyFont="1" applyFill="1"/>
    <xf numFmtId="0" fontId="19" fillId="2" borderId="0" xfId="5" applyFont="1" applyFill="1"/>
    <xf numFmtId="165" fontId="18" fillId="0" borderId="0" xfId="4" applyNumberFormat="1" applyFont="1" applyAlignment="1">
      <alignment horizontal="left"/>
    </xf>
    <xf numFmtId="0" fontId="11" fillId="0" borderId="0" xfId="3" applyFont="1" applyAlignment="1">
      <alignment horizontal="left"/>
    </xf>
    <xf numFmtId="0" fontId="9" fillId="0" borderId="0" xfId="1"/>
    <xf numFmtId="0" fontId="21" fillId="0" borderId="0" xfId="30" applyFont="1" applyAlignment="1">
      <alignment horizontal="center"/>
    </xf>
    <xf numFmtId="0" fontId="9" fillId="0" borderId="0" xfId="5"/>
    <xf numFmtId="0" fontId="22" fillId="0" borderId="0" xfId="5" applyFont="1"/>
    <xf numFmtId="0" fontId="23" fillId="0" borderId="0" xfId="8" applyFont="1"/>
    <xf numFmtId="0" fontId="0" fillId="4" borderId="0" xfId="0" applyFill="1"/>
    <xf numFmtId="0" fontId="12" fillId="4" borderId="0" xfId="0" applyFont="1" applyFill="1"/>
    <xf numFmtId="15" fontId="25" fillId="4" borderId="0" xfId="0" applyNumberFormat="1" applyFont="1" applyFill="1" applyAlignment="1" applyProtection="1">
      <alignment horizontal="center"/>
      <protection locked="0"/>
    </xf>
    <xf numFmtId="0" fontId="0" fillId="4" borderId="0" xfId="0" applyFill="1" applyAlignment="1">
      <alignment vertical="center"/>
    </xf>
    <xf numFmtId="0" fontId="12" fillId="4" borderId="0" xfId="0" applyFont="1" applyFill="1" applyAlignment="1">
      <alignment wrapText="1"/>
    </xf>
    <xf numFmtId="0" fontId="12" fillId="4" borderId="0" xfId="9" applyFill="1"/>
    <xf numFmtId="0" fontId="27" fillId="4" borderId="0" xfId="0" applyFont="1" applyFill="1"/>
    <xf numFmtId="0" fontId="27" fillId="4" borderId="0" xfId="0" applyFont="1" applyFill="1" applyAlignment="1">
      <alignment wrapText="1"/>
    </xf>
    <xf numFmtId="0" fontId="0" fillId="4" borderId="0" xfId="0" applyFill="1" applyAlignment="1">
      <alignment wrapText="1"/>
    </xf>
    <xf numFmtId="0" fontId="12" fillId="4" borderId="0" xfId="9" applyFill="1" applyAlignment="1">
      <alignment wrapText="1"/>
    </xf>
    <xf numFmtId="0" fontId="28" fillId="4" borderId="0" xfId="9" applyFont="1" applyFill="1" applyAlignment="1">
      <alignment horizontal="center"/>
    </xf>
    <xf numFmtId="0" fontId="26" fillId="4" borderId="0" xfId="32" applyFill="1" applyBorder="1" applyAlignment="1" applyProtection="1"/>
    <xf numFmtId="0" fontId="15" fillId="4" borderId="0" xfId="0" applyFont="1" applyFill="1"/>
    <xf numFmtId="0" fontId="23" fillId="4" borderId="0" xfId="0" applyFont="1" applyFill="1"/>
    <xf numFmtId="0" fontId="29" fillId="4" borderId="0" xfId="0" applyFont="1" applyFill="1"/>
    <xf numFmtId="0" fontId="15" fillId="0" borderId="0" xfId="52" applyFont="1"/>
    <xf numFmtId="0" fontId="15" fillId="13" borderId="0" xfId="39" applyFont="1"/>
    <xf numFmtId="0" fontId="9" fillId="3" borderId="0" xfId="1" applyFill="1"/>
    <xf numFmtId="0" fontId="31" fillId="3" borderId="0" xfId="51" applyFill="1"/>
    <xf numFmtId="0" fontId="27" fillId="3" borderId="0" xfId="0" applyFont="1" applyFill="1"/>
    <xf numFmtId="4" fontId="15" fillId="12" borderId="0" xfId="43" applyFont="1"/>
    <xf numFmtId="0" fontId="15" fillId="10" borderId="0" xfId="40" applyFont="1"/>
    <xf numFmtId="4" fontId="15" fillId="5" borderId="0" xfId="41" applyFont="1"/>
    <xf numFmtId="0" fontId="10" fillId="0" borderId="0" xfId="52"/>
    <xf numFmtId="165" fontId="28" fillId="0" borderId="0" xfId="4" applyNumberFormat="1" applyFont="1" applyAlignment="1">
      <alignment horizontal="left"/>
    </xf>
    <xf numFmtId="0" fontId="20" fillId="0" borderId="0" xfId="3" applyFont="1" applyAlignment="1">
      <alignment horizontal="left"/>
    </xf>
    <xf numFmtId="0" fontId="15" fillId="0" borderId="0" xfId="0" applyFont="1"/>
    <xf numFmtId="0" fontId="29" fillId="0" borderId="0" xfId="30" applyFont="1" applyAlignment="1">
      <alignment horizontal="right"/>
    </xf>
    <xf numFmtId="0" fontId="16" fillId="0" borderId="0" xfId="0" applyFont="1"/>
    <xf numFmtId="0" fontId="13" fillId="0" borderId="0" xfId="9" applyFont="1"/>
    <xf numFmtId="0" fontId="8" fillId="0" borderId="0" xfId="0" applyFont="1"/>
    <xf numFmtId="0" fontId="14" fillId="0" borderId="0" xfId="54" applyAlignment="1">
      <alignment horizontal="left"/>
    </xf>
    <xf numFmtId="0" fontId="14" fillId="0" borderId="0" xfId="5" applyFont="1"/>
    <xf numFmtId="0" fontId="39" fillId="0" borderId="0" xfId="0" applyFont="1"/>
    <xf numFmtId="0" fontId="27" fillId="21" borderId="0" xfId="0" applyFont="1" applyFill="1"/>
    <xf numFmtId="0" fontId="27" fillId="15" borderId="0" xfId="0" applyFont="1" applyFill="1"/>
    <xf numFmtId="0" fontId="0" fillId="22" borderId="0" xfId="0" applyFill="1"/>
    <xf numFmtId="0" fontId="40" fillId="22" borderId="0" xfId="0" applyFont="1" applyFill="1"/>
    <xf numFmtId="0" fontId="13" fillId="2" borderId="0" xfId="5" applyFont="1" applyFill="1"/>
    <xf numFmtId="171" fontId="0" fillId="0" borderId="0" xfId="0" applyNumberFormat="1"/>
    <xf numFmtId="0" fontId="41" fillId="0" borderId="16" xfId="0" applyFont="1" applyBorder="1" applyAlignment="1">
      <alignment horizontal="center"/>
    </xf>
    <xf numFmtId="0" fontId="41" fillId="0" borderId="17" xfId="0" applyFont="1" applyBorder="1" applyAlignment="1">
      <alignment horizontal="center"/>
    </xf>
    <xf numFmtId="0" fontId="41" fillId="0" borderId="18" xfId="0" applyFont="1" applyBorder="1" applyAlignment="1">
      <alignment horizontal="center"/>
    </xf>
    <xf numFmtId="0" fontId="39" fillId="0" borderId="3" xfId="0" applyFont="1" applyBorder="1"/>
    <xf numFmtId="0" fontId="42" fillId="0" borderId="0" xfId="0" applyFont="1"/>
    <xf numFmtId="0" fontId="29" fillId="0" borderId="0" xfId="0" applyFont="1"/>
    <xf numFmtId="0" fontId="43" fillId="22" borderId="0" xfId="0" applyFont="1" applyFill="1"/>
    <xf numFmtId="0" fontId="27" fillId="0" borderId="18" xfId="0" applyFont="1" applyBorder="1" applyAlignment="1">
      <alignment horizontal="center"/>
    </xf>
    <xf numFmtId="0" fontId="27" fillId="0" borderId="17" xfId="0" applyFont="1" applyBorder="1" applyAlignment="1">
      <alignment horizontal="center"/>
    </xf>
    <xf numFmtId="0" fontId="27" fillId="0" borderId="16" xfId="0" applyFont="1" applyBorder="1" applyAlignment="1">
      <alignment horizontal="center"/>
    </xf>
    <xf numFmtId="0" fontId="44" fillId="0" borderId="0" xfId="0" applyFont="1"/>
    <xf numFmtId="0" fontId="23" fillId="0" borderId="0" xfId="0" applyFont="1" applyAlignment="1">
      <alignment vertical="center"/>
    </xf>
    <xf numFmtId="0" fontId="45" fillId="0" borderId="0" xfId="0" applyFont="1"/>
    <xf numFmtId="0" fontId="23" fillId="0" borderId="0" xfId="112" applyFont="1" applyAlignment="1">
      <alignment horizontal="left"/>
    </xf>
    <xf numFmtId="0" fontId="7" fillId="0" borderId="0" xfId="112" applyAlignment="1">
      <alignment horizontal="left"/>
    </xf>
    <xf numFmtId="0" fontId="39" fillId="0" borderId="17" xfId="0" applyFont="1" applyBorder="1"/>
    <xf numFmtId="0" fontId="39" fillId="0" borderId="16" xfId="0" applyFont="1" applyBorder="1"/>
    <xf numFmtId="1" fontId="0" fillId="0" borderId="0" xfId="0" applyNumberFormat="1"/>
    <xf numFmtId="1" fontId="14" fillId="2" borderId="0" xfId="5" applyNumberFormat="1" applyFont="1" applyFill="1"/>
    <xf numFmtId="4" fontId="15" fillId="5" borderId="0" xfId="41" applyFont="1" applyBorder="1"/>
    <xf numFmtId="0" fontId="47" fillId="2" borderId="0" xfId="5" applyFont="1" applyFill="1"/>
    <xf numFmtId="4" fontId="0" fillId="5" borderId="0" xfId="41" applyFont="1" applyBorder="1"/>
    <xf numFmtId="0" fontId="39" fillId="0" borderId="0" xfId="0" applyFont="1" applyAlignment="1">
      <alignment wrapText="1"/>
    </xf>
    <xf numFmtId="0" fontId="0" fillId="22" borderId="0" xfId="0" applyFill="1" applyAlignment="1">
      <alignment horizontal="left"/>
    </xf>
    <xf numFmtId="0" fontId="0" fillId="0" borderId="0" xfId="0" applyAlignment="1">
      <alignment horizontal="left"/>
    </xf>
    <xf numFmtId="0" fontId="29" fillId="0" borderId="0" xfId="0" applyFont="1" applyAlignment="1">
      <alignment horizontal="left"/>
    </xf>
    <xf numFmtId="0" fontId="14" fillId="2" borderId="0" xfId="5" applyFont="1" applyFill="1" applyAlignment="1">
      <alignment horizontal="left"/>
    </xf>
    <xf numFmtId="0" fontId="12" fillId="27" borderId="0" xfId="117" applyFill="1"/>
    <xf numFmtId="0" fontId="12" fillId="0" borderId="0" xfId="117" applyFill="1"/>
    <xf numFmtId="0" fontId="12" fillId="4" borderId="0" xfId="117" applyFill="1"/>
    <xf numFmtId="0" fontId="0" fillId="4" borderId="0" xfId="119" applyFont="1" applyFill="1"/>
    <xf numFmtId="0" fontId="12" fillId="4" borderId="0" xfId="119" applyFont="1" applyFill="1" applyAlignment="1">
      <alignment horizontal="right"/>
    </xf>
    <xf numFmtId="0" fontId="49" fillId="4" borderId="0" xfId="119" applyFont="1" applyFill="1"/>
    <xf numFmtId="0" fontId="27" fillId="30" borderId="0" xfId="0" applyFont="1" applyFill="1"/>
    <xf numFmtId="49" fontId="15" fillId="4" borderId="0" xfId="0" applyNumberFormat="1" applyFont="1" applyFill="1"/>
    <xf numFmtId="0" fontId="53" fillId="27" borderId="0" xfId="117" applyFont="1" applyFill="1"/>
    <xf numFmtId="0" fontId="53" fillId="4" borderId="0" xfId="117" applyFont="1" applyFill="1" applyBorder="1" applyAlignment="1">
      <alignment vertical="center"/>
    </xf>
    <xf numFmtId="172" fontId="56" fillId="4" borderId="0" xfId="117" applyNumberFormat="1" applyFont="1" applyFill="1" applyBorder="1" applyAlignment="1">
      <alignment vertical="center"/>
    </xf>
    <xf numFmtId="0" fontId="12" fillId="0" borderId="0" xfId="117"/>
    <xf numFmtId="0" fontId="12" fillId="0" borderId="17" xfId="117" applyBorder="1"/>
    <xf numFmtId="0" fontId="12" fillId="0" borderId="0" xfId="117" applyFont="1"/>
    <xf numFmtId="0" fontId="28" fillId="0" borderId="0" xfId="117" applyFont="1"/>
    <xf numFmtId="0" fontId="12" fillId="0" borderId="0" xfId="117" applyBorder="1"/>
    <xf numFmtId="0" fontId="12" fillId="0" borderId="0" xfId="121"/>
    <xf numFmtId="0" fontId="12" fillId="0" borderId="0" xfId="117" applyFont="1" applyAlignment="1">
      <alignment horizontal="center"/>
    </xf>
    <xf numFmtId="2" fontId="12" fillId="29" borderId="22" xfId="125" applyNumberFormat="1" applyFill="1" applyBorder="1" applyAlignment="1">
      <alignment horizontal="center"/>
    </xf>
    <xf numFmtId="14" fontId="12" fillId="0" borderId="23" xfId="120" applyNumberFormat="1" applyFont="1" applyFill="1" applyBorder="1"/>
    <xf numFmtId="2" fontId="12" fillId="29" borderId="24" xfId="125" applyNumberFormat="1" applyFill="1" applyBorder="1" applyAlignment="1">
      <alignment horizontal="center"/>
    </xf>
    <xf numFmtId="14" fontId="12" fillId="0" borderId="27" xfId="120" applyNumberFormat="1" applyFont="1" applyFill="1" applyBorder="1"/>
    <xf numFmtId="0" fontId="12" fillId="27" borderId="0" xfId="126" applyFill="1"/>
    <xf numFmtId="0" fontId="69" fillId="27" borderId="0" xfId="126" applyFont="1" applyFill="1"/>
    <xf numFmtId="2" fontId="12" fillId="29" borderId="37" xfId="125" applyNumberFormat="1" applyFill="1" applyBorder="1" applyAlignment="1">
      <alignment horizontal="center"/>
    </xf>
    <xf numFmtId="14" fontId="12" fillId="0" borderId="29" xfId="120" applyNumberFormat="1" applyFont="1" applyFill="1" applyBorder="1"/>
    <xf numFmtId="2" fontId="52" fillId="0" borderId="23" xfId="125" applyNumberFormat="1" applyFont="1" applyFill="1" applyBorder="1" applyAlignment="1">
      <alignment horizontal="center" vertical="center" wrapText="1"/>
    </xf>
    <xf numFmtId="2" fontId="52" fillId="0" borderId="22" xfId="125" applyNumberFormat="1" applyFont="1" applyFill="1" applyBorder="1" applyAlignment="1">
      <alignment horizontal="center" vertical="center" wrapText="1"/>
    </xf>
    <xf numFmtId="0" fontId="12" fillId="27" borderId="0" xfId="125" applyFill="1" applyBorder="1"/>
    <xf numFmtId="0" fontId="28" fillId="0" borderId="27" xfId="125" applyFont="1" applyFill="1" applyBorder="1" applyAlignment="1">
      <alignment horizontal="center" vertical="center" wrapText="1"/>
    </xf>
    <xf numFmtId="2" fontId="52" fillId="0" borderId="24" xfId="125" applyNumberFormat="1" applyFont="1" applyFill="1" applyBorder="1" applyAlignment="1">
      <alignment horizontal="center" vertical="center" wrapText="1"/>
    </xf>
    <xf numFmtId="2" fontId="52" fillId="0" borderId="29" xfId="125" applyNumberFormat="1" applyFont="1" applyFill="1" applyBorder="1" applyAlignment="1">
      <alignment horizontal="center" vertical="center" wrapText="1"/>
    </xf>
    <xf numFmtId="2" fontId="52" fillId="0" borderId="37" xfId="125" applyNumberFormat="1" applyFont="1" applyFill="1" applyBorder="1" applyAlignment="1">
      <alignment horizontal="center" vertical="center" wrapText="1"/>
    </xf>
    <xf numFmtId="0" fontId="71" fillId="27" borderId="0" xfId="126" applyFont="1" applyFill="1" applyAlignment="1"/>
    <xf numFmtId="0" fontId="12" fillId="27" borderId="0" xfId="117" applyFill="1" applyAlignment="1">
      <alignment horizontal="center"/>
    </xf>
    <xf numFmtId="0" fontId="12" fillId="27" borderId="0" xfId="117" applyFont="1" applyFill="1" applyAlignment="1">
      <alignment horizontal="centerContinuous" vertical="top" wrapText="1"/>
    </xf>
    <xf numFmtId="0" fontId="12" fillId="27" borderId="0" xfId="117" applyFill="1" applyAlignment="1">
      <alignment horizontal="centerContinuous" vertical="top" wrapText="1"/>
    </xf>
    <xf numFmtId="0" fontId="12" fillId="27" borderId="0" xfId="127" applyFill="1"/>
    <xf numFmtId="0" fontId="78" fillId="27" borderId="0" xfId="117" applyFont="1" applyFill="1"/>
    <xf numFmtId="0" fontId="78" fillId="0" borderId="0" xfId="118" applyFont="1"/>
    <xf numFmtId="2" fontId="12" fillId="29" borderId="42" xfId="125" applyNumberFormat="1" applyFill="1" applyBorder="1" applyAlignment="1">
      <alignment horizontal="center"/>
    </xf>
    <xf numFmtId="2" fontId="12" fillId="29" borderId="43" xfId="125" applyNumberFormat="1" applyFill="1" applyBorder="1" applyAlignment="1">
      <alignment horizontal="center"/>
    </xf>
    <xf numFmtId="2" fontId="12" fillId="29" borderId="44" xfId="125" applyNumberFormat="1" applyFill="1" applyBorder="1" applyAlignment="1">
      <alignment horizontal="center"/>
    </xf>
    <xf numFmtId="2" fontId="12" fillId="29" borderId="28" xfId="125" applyNumberFormat="1" applyFill="1" applyBorder="1" applyAlignment="1">
      <alignment horizontal="center"/>
    </xf>
    <xf numFmtId="2" fontId="12" fillId="27" borderId="0" xfId="125" applyNumberFormat="1" applyFill="1" applyBorder="1" applyAlignment="1">
      <alignment horizontal="center"/>
    </xf>
    <xf numFmtId="10" fontId="12" fillId="27" borderId="0" xfId="123" applyNumberFormat="1" applyFill="1" applyBorder="1"/>
    <xf numFmtId="10" fontId="12" fillId="27" borderId="0" xfId="125" applyNumberFormat="1" applyFill="1" applyBorder="1"/>
    <xf numFmtId="2" fontId="52" fillId="27" borderId="0" xfId="125" applyNumberFormat="1" applyFont="1" applyFill="1" applyBorder="1" applyAlignment="1">
      <alignment horizontal="center" vertical="center" wrapText="1"/>
    </xf>
    <xf numFmtId="2" fontId="52" fillId="0" borderId="42" xfId="125" applyNumberFormat="1" applyFont="1" applyFill="1" applyBorder="1" applyAlignment="1">
      <alignment horizontal="center" vertical="center" wrapText="1"/>
    </xf>
    <xf numFmtId="2" fontId="52" fillId="0" borderId="43" xfId="125" applyNumberFormat="1" applyFont="1" applyFill="1" applyBorder="1" applyAlignment="1">
      <alignment horizontal="center" vertical="center" wrapText="1"/>
    </xf>
    <xf numFmtId="2" fontId="52" fillId="0" borderId="48" xfId="125" applyNumberFormat="1" applyFont="1" applyFill="1" applyBorder="1" applyAlignment="1">
      <alignment horizontal="center" vertical="center" wrapText="1"/>
    </xf>
    <xf numFmtId="0" fontId="12" fillId="27" borderId="0" xfId="117" applyFont="1" applyFill="1"/>
    <xf numFmtId="0" fontId="28" fillId="0" borderId="28" xfId="125" applyFont="1" applyFill="1" applyBorder="1" applyAlignment="1">
      <alignment horizontal="center" vertical="top" wrapText="1"/>
    </xf>
    <xf numFmtId="0" fontId="28" fillId="0" borderId="25" xfId="125" applyFont="1" applyFill="1" applyBorder="1" applyAlignment="1">
      <alignment horizontal="center" vertical="top" wrapText="1"/>
    </xf>
    <xf numFmtId="2" fontId="52" fillId="0" borderId="27" xfId="125" applyNumberFormat="1" applyFont="1" applyFill="1" applyBorder="1" applyAlignment="1">
      <alignment horizontal="center" vertical="center" wrapText="1"/>
    </xf>
    <xf numFmtId="2" fontId="52" fillId="0" borderId="0" xfId="125" applyNumberFormat="1" applyFont="1" applyFill="1" applyBorder="1" applyAlignment="1">
      <alignment horizontal="center" vertical="center" wrapText="1"/>
    </xf>
    <xf numFmtId="2" fontId="52" fillId="0" borderId="51" xfId="125" applyNumberFormat="1" applyFont="1" applyFill="1" applyBorder="1" applyAlignment="1">
      <alignment horizontal="center" vertical="center" wrapText="1"/>
    </xf>
    <xf numFmtId="0" fontId="28" fillId="0" borderId="31" xfId="117" applyFont="1" applyFill="1" applyBorder="1"/>
    <xf numFmtId="17" fontId="28" fillId="0" borderId="33" xfId="119" applyNumberFormat="1" applyFont="1" applyFill="1" applyBorder="1" applyAlignment="1">
      <alignment horizontal="center"/>
    </xf>
    <xf numFmtId="0" fontId="18" fillId="0" borderId="0" xfId="117" applyFont="1" applyAlignment="1">
      <alignment horizontal="left" vertical="top" wrapText="1"/>
    </xf>
    <xf numFmtId="0" fontId="12" fillId="0" borderId="30" xfId="117" applyBorder="1"/>
    <xf numFmtId="0" fontId="12" fillId="0" borderId="40" xfId="117" applyBorder="1"/>
    <xf numFmtId="0" fontId="12" fillId="0" borderId="34" xfId="117" applyBorder="1"/>
    <xf numFmtId="0" fontId="12" fillId="0" borderId="24" xfId="117" applyBorder="1"/>
    <xf numFmtId="0" fontId="12" fillId="0" borderId="55" xfId="117" applyBorder="1"/>
    <xf numFmtId="0" fontId="12" fillId="0" borderId="56" xfId="117" applyBorder="1"/>
    <xf numFmtId="0" fontId="28" fillId="0" borderId="12" xfId="117" applyFont="1" applyFill="1" applyBorder="1"/>
    <xf numFmtId="0" fontId="8" fillId="0" borderId="0" xfId="128"/>
    <xf numFmtId="0" fontId="8" fillId="0" borderId="0" xfId="128" applyAlignment="1">
      <alignment horizontal="center"/>
    </xf>
    <xf numFmtId="0" fontId="8" fillId="0" borderId="0" xfId="128" applyAlignment="1">
      <alignment wrapText="1"/>
    </xf>
    <xf numFmtId="0" fontId="8" fillId="26" borderId="20" xfId="128" applyFill="1" applyBorder="1" applyAlignment="1">
      <alignment horizontal="center" vertical="center" wrapText="1"/>
    </xf>
    <xf numFmtId="0" fontId="53" fillId="4" borderId="0" xfId="117" applyFont="1" applyFill="1"/>
    <xf numFmtId="0" fontId="62" fillId="4" borderId="0" xfId="117" applyFont="1" applyFill="1" applyAlignment="1">
      <alignment horizontal="center"/>
    </xf>
    <xf numFmtId="0" fontId="61" fillId="4" borderId="0" xfId="117" applyFont="1" applyFill="1"/>
    <xf numFmtId="0" fontId="60" fillId="4" borderId="0" xfId="117" applyFont="1" applyFill="1" applyAlignment="1">
      <alignment horizontal="center"/>
    </xf>
    <xf numFmtId="0" fontId="56" fillId="4" borderId="31" xfId="117" applyFont="1" applyFill="1" applyBorder="1" applyAlignment="1">
      <alignment horizontal="center" wrapText="1"/>
    </xf>
    <xf numFmtId="17" fontId="18" fillId="4" borderId="33" xfId="117" applyNumberFormat="1" applyFont="1" applyFill="1" applyBorder="1" applyAlignment="1">
      <alignment horizontal="center" vertical="center"/>
    </xf>
    <xf numFmtId="17" fontId="18" fillId="4" borderId="32" xfId="117" applyNumberFormat="1" applyFont="1" applyFill="1" applyBorder="1" applyAlignment="1">
      <alignment horizontal="center" vertical="center"/>
    </xf>
    <xf numFmtId="0" fontId="56" fillId="4" borderId="31" xfId="117" applyFont="1" applyFill="1" applyBorder="1" applyAlignment="1">
      <alignment horizontal="center" vertical="center"/>
    </xf>
    <xf numFmtId="0" fontId="56" fillId="4" borderId="30" xfId="117" applyFont="1" applyFill="1" applyBorder="1" applyAlignment="1">
      <alignment horizontal="center" vertical="center"/>
    </xf>
    <xf numFmtId="0" fontId="53" fillId="4" borderId="0" xfId="117" applyFont="1" applyFill="1" applyAlignment="1">
      <alignment vertical="center"/>
    </xf>
    <xf numFmtId="0" fontId="53" fillId="4" borderId="27" xfId="117" applyFont="1" applyFill="1" applyBorder="1" applyAlignment="1">
      <alignment horizontal="center" vertical="center"/>
    </xf>
    <xf numFmtId="0" fontId="53" fillId="4" borderId="23" xfId="117" applyFont="1" applyFill="1" applyBorder="1" applyAlignment="1">
      <alignment horizontal="center" vertical="center"/>
    </xf>
    <xf numFmtId="172" fontId="56" fillId="4" borderId="22" xfId="117" applyNumberFormat="1" applyFont="1" applyFill="1" applyBorder="1" applyAlignment="1">
      <alignment vertical="center"/>
    </xf>
    <xf numFmtId="172" fontId="55" fillId="4" borderId="21" xfId="117" applyNumberFormat="1" applyFont="1" applyFill="1" applyBorder="1" applyAlignment="1">
      <alignment vertical="center"/>
    </xf>
    <xf numFmtId="0" fontId="57" fillId="4" borderId="0" xfId="117" applyFont="1" applyFill="1"/>
    <xf numFmtId="0" fontId="12" fillId="4" borderId="0" xfId="121" applyFill="1"/>
    <xf numFmtId="0" fontId="28" fillId="4" borderId="0" xfId="121" applyFont="1" applyFill="1" applyAlignment="1">
      <alignment horizontal="center"/>
    </xf>
    <xf numFmtId="0" fontId="28" fillId="4" borderId="0" xfId="121" applyFont="1" applyFill="1" applyAlignment="1">
      <alignment horizontal="right"/>
    </xf>
    <xf numFmtId="0" fontId="12" fillId="4" borderId="35" xfId="121" applyFill="1" applyBorder="1"/>
    <xf numFmtId="0" fontId="18" fillId="4" borderId="0" xfId="121" applyFont="1" applyFill="1" applyAlignment="1">
      <alignment horizontal="center" vertical="center"/>
    </xf>
    <xf numFmtId="0" fontId="18" fillId="4" borderId="36" xfId="121" applyFont="1" applyFill="1" applyBorder="1" applyAlignment="1">
      <alignment horizontal="centerContinuous" vertical="center"/>
    </xf>
    <xf numFmtId="0" fontId="53" fillId="4" borderId="0" xfId="117" quotePrefix="1" applyFont="1" applyFill="1"/>
    <xf numFmtId="0" fontId="28" fillId="4" borderId="0" xfId="117" applyFont="1" applyFill="1"/>
    <xf numFmtId="0" fontId="12" fillId="4" borderId="0" xfId="117" applyFill="1" applyBorder="1"/>
    <xf numFmtId="0" fontId="28" fillId="0" borderId="0" xfId="117" applyFont="1" applyBorder="1"/>
    <xf numFmtId="0" fontId="28" fillId="0" borderId="36" xfId="117" applyFont="1" applyBorder="1"/>
    <xf numFmtId="14" fontId="12" fillId="0" borderId="20" xfId="117" applyNumberFormat="1" applyFill="1" applyBorder="1"/>
    <xf numFmtId="0" fontId="12" fillId="0" borderId="0" xfId="117" applyFont="1" applyBorder="1"/>
    <xf numFmtId="0" fontId="12" fillId="0" borderId="36" xfId="117" applyFont="1" applyBorder="1"/>
    <xf numFmtId="0" fontId="12" fillId="0" borderId="36" xfId="117" applyBorder="1"/>
    <xf numFmtId="0" fontId="63" fillId="0" borderId="0" xfId="117" applyFont="1" applyBorder="1"/>
    <xf numFmtId="0" fontId="63" fillId="0" borderId="36" xfId="117" applyFont="1" applyBorder="1"/>
    <xf numFmtId="14" fontId="12" fillId="4" borderId="0" xfId="117" applyNumberFormat="1" applyFill="1"/>
    <xf numFmtId="0" fontId="63" fillId="0" borderId="17" xfId="117" applyFont="1" applyBorder="1"/>
    <xf numFmtId="0" fontId="63" fillId="0" borderId="16" xfId="117" applyFont="1" applyBorder="1"/>
    <xf numFmtId="0" fontId="12" fillId="4" borderId="0" xfId="117" applyFont="1" applyFill="1"/>
    <xf numFmtId="0" fontId="72" fillId="4" borderId="0" xfId="117" applyFont="1" applyFill="1"/>
    <xf numFmtId="0" fontId="12" fillId="4" borderId="0" xfId="117" applyFont="1" applyFill="1" applyAlignment="1">
      <alignment horizontal="right" vertical="top"/>
    </xf>
    <xf numFmtId="0" fontId="28" fillId="4" borderId="0" xfId="120" applyFont="1" applyFill="1" applyAlignment="1">
      <alignment wrapText="1"/>
    </xf>
    <xf numFmtId="0" fontId="72" fillId="4" borderId="0" xfId="120" applyFont="1" applyFill="1" applyAlignment="1">
      <alignment wrapText="1"/>
    </xf>
    <xf numFmtId="0" fontId="12" fillId="4" borderId="0" xfId="120" quotePrefix="1" applyFont="1" applyFill="1"/>
    <xf numFmtId="0" fontId="12" fillId="4" borderId="0" xfId="120" applyFont="1" applyFill="1"/>
    <xf numFmtId="0" fontId="12" fillId="4" borderId="0" xfId="120" quotePrefix="1" applyFont="1" applyFill="1" applyAlignment="1">
      <alignment horizontal="right" vertical="top"/>
    </xf>
    <xf numFmtId="0" fontId="74" fillId="4" borderId="0" xfId="117" applyFont="1" applyFill="1" applyAlignment="1"/>
    <xf numFmtId="0" fontId="12" fillId="4" borderId="0" xfId="117" applyFont="1" applyFill="1" applyAlignment="1">
      <alignment horizontal="center"/>
    </xf>
    <xf numFmtId="0" fontId="12" fillId="4" borderId="0" xfId="117" applyFill="1" applyAlignment="1">
      <alignment horizontal="center"/>
    </xf>
    <xf numFmtId="2" fontId="12" fillId="29" borderId="3" xfId="125" applyNumberFormat="1" applyFill="1" applyBorder="1" applyAlignment="1">
      <alignment horizontal="center"/>
    </xf>
    <xf numFmtId="2" fontId="12" fillId="29" borderId="49" xfId="125" applyNumberFormat="1" applyFill="1" applyBorder="1" applyAlignment="1">
      <alignment horizontal="center"/>
    </xf>
    <xf numFmtId="2" fontId="52" fillId="0" borderId="47" xfId="125" applyNumberFormat="1" applyFont="1" applyFill="1" applyBorder="1" applyAlignment="1">
      <alignment horizontal="center" vertical="center" wrapText="1"/>
    </xf>
    <xf numFmtId="2" fontId="52" fillId="0" borderId="46" xfId="125" applyNumberFormat="1" applyFont="1" applyFill="1" applyBorder="1" applyAlignment="1">
      <alignment horizontal="center" vertical="center" wrapText="1"/>
    </xf>
    <xf numFmtId="2" fontId="52" fillId="0" borderId="45" xfId="125" applyNumberFormat="1" applyFont="1" applyFill="1" applyBorder="1" applyAlignment="1">
      <alignment horizontal="center" vertical="center" wrapText="1"/>
    </xf>
    <xf numFmtId="0" fontId="12" fillId="0" borderId="0" xfId="117" applyFill="1" applyBorder="1"/>
    <xf numFmtId="0" fontId="12" fillId="0" borderId="36" xfId="117" applyFill="1" applyBorder="1"/>
    <xf numFmtId="0" fontId="64" fillId="0" borderId="0" xfId="117" quotePrefix="1" applyFont="1" applyFill="1" applyBorder="1" applyAlignment="1">
      <alignment horizontal="left" vertical="top" wrapText="1"/>
    </xf>
    <xf numFmtId="0" fontId="64" fillId="0" borderId="36" xfId="117" quotePrefix="1" applyFont="1" applyFill="1" applyBorder="1" applyAlignment="1">
      <alignment horizontal="left" vertical="top" wrapText="1"/>
    </xf>
    <xf numFmtId="0" fontId="8" fillId="4" borderId="0" xfId="128" applyFill="1"/>
    <xf numFmtId="0" fontId="8" fillId="4" borderId="0" xfId="128" applyFill="1" applyAlignment="1">
      <alignment horizontal="left" vertical="top" wrapText="1"/>
    </xf>
    <xf numFmtId="0" fontId="8" fillId="4" borderId="0" xfId="128" applyFill="1" applyAlignment="1">
      <alignment wrapText="1"/>
    </xf>
    <xf numFmtId="0" fontId="8" fillId="4" borderId="0" xfId="128" applyFill="1" applyAlignment="1">
      <alignment horizontal="center" vertical="center" wrapText="1"/>
    </xf>
    <xf numFmtId="0" fontId="8" fillId="4" borderId="0" xfId="128" applyFill="1" applyAlignment="1">
      <alignment horizontal="center" vertical="center"/>
    </xf>
    <xf numFmtId="0" fontId="8" fillId="4" borderId="0" xfId="128" applyFill="1" applyAlignment="1">
      <alignment horizontal="center"/>
    </xf>
    <xf numFmtId="0" fontId="8" fillId="4" borderId="0" xfId="128" applyFill="1" applyAlignment="1">
      <alignment horizontal="centerContinuous" vertical="top" wrapText="1"/>
    </xf>
    <xf numFmtId="0" fontId="39" fillId="4" borderId="0" xfId="128" applyFont="1" applyFill="1"/>
    <xf numFmtId="0" fontId="79" fillId="4" borderId="0" xfId="119" applyFont="1" applyFill="1" applyBorder="1" applyAlignment="1">
      <alignment horizontal="center" vertical="center" wrapText="1"/>
    </xf>
    <xf numFmtId="49" fontId="0" fillId="4" borderId="0" xfId="0" applyNumberFormat="1" applyFill="1"/>
    <xf numFmtId="49" fontId="23" fillId="4" borderId="0" xfId="0" applyNumberFormat="1" applyFont="1" applyFill="1"/>
    <xf numFmtId="49" fontId="12" fillId="4" borderId="0" xfId="0" applyNumberFormat="1" applyFont="1" applyFill="1" applyAlignment="1">
      <alignment wrapText="1"/>
    </xf>
    <xf numFmtId="49" fontId="12" fillId="4" borderId="0" xfId="9" applyNumberFormat="1" applyFill="1"/>
    <xf numFmtId="49" fontId="0" fillId="0" borderId="0" xfId="0" applyNumberFormat="1"/>
    <xf numFmtId="0" fontId="84" fillId="0" borderId="0" xfId="0" applyFont="1"/>
    <xf numFmtId="0" fontId="23" fillId="0" borderId="0" xfId="131" applyFont="1" applyAlignment="1">
      <alignment horizontal="left"/>
    </xf>
    <xf numFmtId="0" fontId="3" fillId="0" borderId="0" xfId="131" applyAlignment="1">
      <alignment horizontal="left"/>
    </xf>
    <xf numFmtId="181" fontId="103" fillId="0" borderId="0" xfId="93" applyNumberFormat="1" applyFont="1" applyAlignment="1">
      <alignment horizontal="center" vertical="center"/>
    </xf>
    <xf numFmtId="181" fontId="103" fillId="4" borderId="0" xfId="93" applyNumberFormat="1" applyFont="1" applyFill="1" applyAlignment="1" applyProtection="1">
      <alignment horizontal="center" vertical="center"/>
      <protection locked="0"/>
    </xf>
    <xf numFmtId="0" fontId="45" fillId="4" borderId="0" xfId="0" applyFont="1" applyFill="1"/>
    <xf numFmtId="0" fontId="1" fillId="0" borderId="0" xfId="116" applyFont="1"/>
    <xf numFmtId="0" fontId="8" fillId="4" borderId="36" xfId="128" applyFill="1" applyBorder="1"/>
    <xf numFmtId="2" fontId="12" fillId="0" borderId="0" xfId="117" applyNumberFormat="1" applyFont="1"/>
    <xf numFmtId="0" fontId="12" fillId="4" borderId="0" xfId="117" applyFill="1" applyAlignment="1">
      <alignment horizontal="centerContinuous" vertical="top" wrapText="1"/>
    </xf>
    <xf numFmtId="49" fontId="1" fillId="4" borderId="0" xfId="0" applyNumberFormat="1" applyFont="1" applyFill="1"/>
    <xf numFmtId="0" fontId="115" fillId="0" borderId="0" xfId="0" applyFont="1" applyAlignment="1">
      <alignment horizontal="center"/>
    </xf>
    <xf numFmtId="0" fontId="115" fillId="0" borderId="0" xfId="0" applyFont="1"/>
    <xf numFmtId="0" fontId="115" fillId="0" borderId="17" xfId="0" applyFont="1" applyBorder="1"/>
    <xf numFmtId="176" fontId="115" fillId="16" borderId="36" xfId="0" applyNumberFormat="1" applyFont="1" applyFill="1" applyBorder="1" applyAlignment="1">
      <alignment horizontal="center"/>
    </xf>
    <xf numFmtId="176" fontId="115" fillId="16" borderId="16" xfId="0" applyNumberFormat="1" applyFont="1" applyFill="1" applyBorder="1" applyAlignment="1">
      <alignment horizontal="center"/>
    </xf>
    <xf numFmtId="0" fontId="115" fillId="0" borderId="36" xfId="0" applyFont="1" applyBorder="1" applyAlignment="1">
      <alignment horizontal="center"/>
    </xf>
    <xf numFmtId="0" fontId="115" fillId="0" borderId="41" xfId="0" applyFont="1" applyBorder="1" applyAlignment="1">
      <alignment horizontal="center"/>
    </xf>
    <xf numFmtId="0" fontId="115" fillId="0" borderId="3" xfId="0" applyFont="1" applyBorder="1" applyAlignment="1">
      <alignment horizontal="center"/>
    </xf>
    <xf numFmtId="0" fontId="115" fillId="0" borderId="16" xfId="0" applyFont="1" applyBorder="1" applyAlignment="1">
      <alignment horizontal="center"/>
    </xf>
    <xf numFmtId="0" fontId="115" fillId="0" borderId="17" xfId="0" applyFont="1" applyBorder="1" applyAlignment="1">
      <alignment horizontal="center"/>
    </xf>
    <xf numFmtId="17" fontId="115" fillId="0" borderId="0" xfId="0" applyNumberFormat="1" applyFont="1" applyAlignment="1">
      <alignment horizontal="center"/>
    </xf>
    <xf numFmtId="187" fontId="115" fillId="0" borderId="0" xfId="0" applyNumberFormat="1" applyFont="1" applyAlignment="1">
      <alignment horizontal="center"/>
    </xf>
    <xf numFmtId="176" fontId="115" fillId="0" borderId="0" xfId="0" applyNumberFormat="1" applyFont="1" applyAlignment="1">
      <alignment horizontal="center"/>
    </xf>
    <xf numFmtId="0" fontId="115" fillId="0" borderId="20" xfId="0" applyFont="1" applyBorder="1" applyAlignment="1">
      <alignment horizontal="center"/>
    </xf>
    <xf numFmtId="0" fontId="116" fillId="0" borderId="20" xfId="0" applyFont="1" applyBorder="1"/>
    <xf numFmtId="0" fontId="115" fillId="0" borderId="18" xfId="0" applyFont="1" applyBorder="1" applyAlignment="1">
      <alignment horizontal="center"/>
    </xf>
    <xf numFmtId="0" fontId="115" fillId="0" borderId="20" xfId="0" applyFont="1" applyBorder="1" applyAlignment="1">
      <alignment horizontal="left"/>
    </xf>
    <xf numFmtId="0" fontId="115" fillId="0" borderId="41" xfId="0" applyFont="1" applyBorder="1"/>
    <xf numFmtId="0" fontId="115" fillId="0" borderId="41" xfId="0" applyFont="1" applyBorder="1" applyAlignment="1">
      <alignment horizontal="left"/>
    </xf>
    <xf numFmtId="2" fontId="115" fillId="0" borderId="20" xfId="0" applyNumberFormat="1" applyFont="1" applyBorder="1" applyAlignment="1">
      <alignment horizontal="center"/>
    </xf>
    <xf numFmtId="0" fontId="115" fillId="0" borderId="3" xfId="0" applyFont="1" applyBorder="1" applyAlignment="1">
      <alignment horizontal="left"/>
    </xf>
    <xf numFmtId="2" fontId="115" fillId="0" borderId="18" xfId="0" applyNumberFormat="1" applyFont="1" applyBorder="1" applyAlignment="1">
      <alignment horizontal="center"/>
    </xf>
    <xf numFmtId="0" fontId="115" fillId="0" borderId="18" xfId="0" applyFont="1" applyBorder="1" applyAlignment="1">
      <alignment horizontal="left"/>
    </xf>
    <xf numFmtId="2" fontId="115" fillId="0" borderId="0" xfId="0" applyNumberFormat="1" applyFont="1" applyAlignment="1">
      <alignment horizontal="center"/>
    </xf>
    <xf numFmtId="0" fontId="115" fillId="0" borderId="18" xfId="0" applyFont="1" applyBorder="1" applyAlignment="1">
      <alignment horizontal="centerContinuous"/>
    </xf>
    <xf numFmtId="0" fontId="115" fillId="0" borderId="0" xfId="0" applyFont="1" applyAlignment="1">
      <alignment horizontal="centerContinuous"/>
    </xf>
    <xf numFmtId="0" fontId="115" fillId="0" borderId="36" xfId="0" applyFont="1" applyBorder="1" applyAlignment="1">
      <alignment horizontal="centerContinuous"/>
    </xf>
    <xf numFmtId="0" fontId="117" fillId="0" borderId="18" xfId="0" applyFont="1" applyBorder="1" applyAlignment="1">
      <alignment horizontal="centerContinuous"/>
    </xf>
    <xf numFmtId="0" fontId="117" fillId="0" borderId="17" xfId="0" applyFont="1" applyBorder="1" applyAlignment="1">
      <alignment horizontal="centerContinuous"/>
    </xf>
    <xf numFmtId="0" fontId="117" fillId="0" borderId="16" xfId="0" applyFont="1" applyBorder="1" applyAlignment="1">
      <alignment horizontal="centerContinuous"/>
    </xf>
    <xf numFmtId="0" fontId="15" fillId="13" borderId="41" xfId="39" applyFont="1" applyBorder="1"/>
    <xf numFmtId="0" fontId="15" fillId="13" borderId="3" xfId="39" applyFont="1" applyBorder="1"/>
    <xf numFmtId="0" fontId="43" fillId="22" borderId="17" xfId="0" applyFont="1" applyFill="1" applyBorder="1"/>
    <xf numFmtId="0" fontId="0" fillId="22" borderId="17" xfId="0" applyFill="1" applyBorder="1"/>
    <xf numFmtId="0" fontId="15" fillId="13" borderId="36" xfId="39" applyFont="1" applyBorder="1"/>
    <xf numFmtId="0" fontId="15" fillId="13" borderId="16" xfId="39" applyFont="1" applyBorder="1"/>
    <xf numFmtId="0" fontId="15" fillId="13" borderId="0" xfId="39" applyFont="1" applyBorder="1"/>
    <xf numFmtId="0" fontId="15" fillId="13" borderId="20" xfId="39" applyFont="1" applyBorder="1"/>
    <xf numFmtId="0" fontId="1" fillId="4" borderId="0" xfId="141" applyFill="1"/>
    <xf numFmtId="17" fontId="28" fillId="0" borderId="20" xfId="117" applyNumberFormat="1" applyFont="1" applyBorder="1"/>
    <xf numFmtId="14" fontId="12" fillId="0" borderId="20" xfId="120" applyNumberFormat="1" applyFont="1" applyFill="1" applyBorder="1"/>
    <xf numFmtId="17" fontId="28" fillId="0" borderId="20" xfId="117" applyNumberFormat="1" applyFont="1" applyFill="1" applyBorder="1"/>
    <xf numFmtId="0" fontId="63" fillId="0" borderId="41" xfId="117" applyFont="1" applyBorder="1"/>
    <xf numFmtId="0" fontId="12" fillId="0" borderId="20" xfId="117" applyBorder="1"/>
    <xf numFmtId="0" fontId="12" fillId="0" borderId="41" xfId="117" applyBorder="1"/>
    <xf numFmtId="14" fontId="12" fillId="0" borderId="20" xfId="117" applyNumberFormat="1" applyFont="1" applyFill="1" applyBorder="1"/>
    <xf numFmtId="17" fontId="28" fillId="0" borderId="18" xfId="117" applyNumberFormat="1" applyFont="1" applyFill="1" applyBorder="1"/>
    <xf numFmtId="0" fontId="52" fillId="0" borderId="23" xfId="141" applyFont="1" applyBorder="1" applyAlignment="1">
      <alignment horizontal="center" vertical="center" wrapText="1"/>
    </xf>
    <xf numFmtId="0" fontId="12" fillId="0" borderId="0" xfId="117" applyFont="1" applyFill="1"/>
    <xf numFmtId="17" fontId="28" fillId="4" borderId="0" xfId="122" applyNumberFormat="1" applyFont="1" applyFill="1" applyBorder="1" applyAlignment="1">
      <alignment horizontal="center"/>
    </xf>
    <xf numFmtId="164" fontId="75" fillId="4" borderId="0" xfId="119" applyNumberFormat="1" applyFont="1" applyFill="1" applyBorder="1" applyAlignment="1">
      <alignment horizontal="center"/>
    </xf>
    <xf numFmtId="0" fontId="52" fillId="4" borderId="0" xfId="117" applyFont="1" applyFill="1" applyBorder="1" applyAlignment="1">
      <alignment horizontal="center" vertical="center" wrapText="1"/>
    </xf>
    <xf numFmtId="164" fontId="72" fillId="4" borderId="0" xfId="117" applyNumberFormat="1" applyFont="1" applyFill="1" applyBorder="1"/>
    <xf numFmtId="0" fontId="12" fillId="27" borderId="0" xfId="117" applyFill="1" applyBorder="1"/>
    <xf numFmtId="0" fontId="39" fillId="0" borderId="34" xfId="141" applyFont="1" applyBorder="1"/>
    <xf numFmtId="0" fontId="39" fillId="0" borderId="40" xfId="141" applyFont="1" applyBorder="1"/>
    <xf numFmtId="0" fontId="39" fillId="0" borderId="30" xfId="141" applyFont="1" applyBorder="1"/>
    <xf numFmtId="171" fontId="1" fillId="29" borderId="54" xfId="141" applyNumberFormat="1" applyFill="1" applyBorder="1"/>
    <xf numFmtId="171" fontId="1" fillId="29" borderId="46" xfId="141" applyNumberFormat="1" applyFill="1" applyBorder="1"/>
    <xf numFmtId="171" fontId="1" fillId="29" borderId="53" xfId="141" applyNumberFormat="1" applyFill="1" applyBorder="1"/>
    <xf numFmtId="0" fontId="39" fillId="0" borderId="33" xfId="141" applyFont="1" applyBorder="1"/>
    <xf numFmtId="0" fontId="39" fillId="0" borderId="52" xfId="141" applyFont="1" applyBorder="1"/>
    <xf numFmtId="0" fontId="39" fillId="0" borderId="32" xfId="141" applyFont="1" applyBorder="1"/>
    <xf numFmtId="0" fontId="23" fillId="28" borderId="50" xfId="141" applyFont="1" applyFill="1" applyBorder="1"/>
    <xf numFmtId="0" fontId="23" fillId="28" borderId="3" xfId="141" applyFont="1" applyFill="1" applyBorder="1"/>
    <xf numFmtId="0" fontId="1" fillId="28" borderId="49" xfId="141" applyFill="1" applyBorder="1"/>
    <xf numFmtId="171" fontId="1" fillId="29" borderId="16" xfId="141" applyNumberFormat="1" applyFill="1" applyBorder="1"/>
    <xf numFmtId="171" fontId="1" fillId="29" borderId="3" xfId="141" applyNumberFormat="1" applyFill="1" applyBorder="1"/>
    <xf numFmtId="171" fontId="1" fillId="29" borderId="49" xfId="141" applyNumberFormat="1" applyFill="1" applyBorder="1"/>
    <xf numFmtId="0" fontId="23" fillId="28" borderId="25" xfId="141" applyFont="1" applyFill="1" applyBorder="1"/>
    <xf numFmtId="171" fontId="1" fillId="29" borderId="28" xfId="141" applyNumberFormat="1" applyFill="1" applyBorder="1"/>
    <xf numFmtId="0" fontId="1" fillId="28" borderId="28" xfId="141" applyFill="1" applyBorder="1"/>
    <xf numFmtId="0" fontId="23" fillId="28" borderId="48" xfId="141" applyFont="1" applyFill="1" applyBorder="1"/>
    <xf numFmtId="0" fontId="23" fillId="28" borderId="43" xfId="141" applyFont="1" applyFill="1" applyBorder="1"/>
    <xf numFmtId="0" fontId="1" fillId="28" borderId="42" xfId="141" applyFill="1" applyBorder="1"/>
    <xf numFmtId="171" fontId="1" fillId="29" borderId="44" xfId="141" applyNumberFormat="1" applyFill="1" applyBorder="1"/>
    <xf numFmtId="171" fontId="1" fillId="29" borderId="43" xfId="141" applyNumberFormat="1" applyFill="1" applyBorder="1"/>
    <xf numFmtId="171" fontId="1" fillId="29" borderId="42" xfId="141" applyNumberFormat="1" applyFill="1" applyBorder="1"/>
    <xf numFmtId="0" fontId="1" fillId="4" borderId="0" xfId="141" applyFill="1" applyAlignment="1">
      <alignment horizontal="center" vertical="center"/>
    </xf>
    <xf numFmtId="171" fontId="1" fillId="0" borderId="0" xfId="0" applyNumberFormat="1" applyFont="1" applyAlignment="1">
      <alignment horizontal="center"/>
    </xf>
    <xf numFmtId="170" fontId="119" fillId="20" borderId="0" xfId="102" applyFont="1" applyAlignment="1">
      <alignment vertical="center"/>
    </xf>
    <xf numFmtId="0" fontId="1" fillId="0" borderId="0" xfId="141"/>
    <xf numFmtId="170" fontId="1" fillId="0" borderId="0" xfId="141" applyNumberFormat="1" applyAlignment="1">
      <alignment vertical="center"/>
    </xf>
    <xf numFmtId="180" fontId="1" fillId="0" borderId="0" xfId="141" applyNumberFormat="1" applyAlignment="1">
      <alignment vertical="center"/>
    </xf>
    <xf numFmtId="170" fontId="38" fillId="20" borderId="0" xfId="102" applyAlignment="1">
      <alignment vertical="center"/>
    </xf>
    <xf numFmtId="180" fontId="23" fillId="0" borderId="0" xfId="141" applyNumberFormat="1" applyFont="1" applyAlignment="1">
      <alignment vertical="center"/>
    </xf>
    <xf numFmtId="170" fontId="1" fillId="0" borderId="0" xfId="144" applyFont="1" applyFill="1" applyAlignment="1">
      <alignment vertical="center"/>
    </xf>
    <xf numFmtId="170" fontId="0" fillId="0" borderId="0" xfId="144" applyFont="1" applyFill="1" applyAlignment="1">
      <alignment vertical="center"/>
    </xf>
    <xf numFmtId="0" fontId="27" fillId="0" borderId="0" xfId="141" applyFont="1"/>
    <xf numFmtId="10" fontId="23" fillId="0" borderId="0" xfId="146" applyNumberFormat="1" applyFont="1" applyBorder="1"/>
    <xf numFmtId="0" fontId="0" fillId="4" borderId="0" xfId="147" applyFont="1" applyFill="1"/>
    <xf numFmtId="0" fontId="0" fillId="0" borderId="0" xfId="147" applyFont="1"/>
    <xf numFmtId="0" fontId="29" fillId="4" borderId="0" xfId="147" applyFont="1" applyFill="1"/>
    <xf numFmtId="170" fontId="23" fillId="26" borderId="0" xfId="148" applyFont="1" applyAlignment="1">
      <alignment vertical="center"/>
    </xf>
    <xf numFmtId="170" fontId="37" fillId="26" borderId="0" xfId="148" applyAlignment="1">
      <alignment vertical="center"/>
    </xf>
    <xf numFmtId="0" fontId="29" fillId="0" borderId="0" xfId="56" applyFont="1" applyAlignment="1">
      <alignment horizontal="center" vertical="center" wrapText="1"/>
    </xf>
    <xf numFmtId="0" fontId="29" fillId="0" borderId="0" xfId="56" applyFont="1" applyAlignment="1">
      <alignment horizontal="center"/>
    </xf>
    <xf numFmtId="0" fontId="23" fillId="0" borderId="0" xfId="49" applyFont="1"/>
    <xf numFmtId="0" fontId="145" fillId="0" borderId="0" xfId="49" applyFont="1"/>
    <xf numFmtId="0" fontId="27" fillId="0" borderId="0" xfId="49" applyFont="1"/>
    <xf numFmtId="0" fontId="29" fillId="0" borderId="17" xfId="150" applyFont="1" applyBorder="1" applyAlignment="1">
      <alignment horizontal="center" wrapText="1"/>
    </xf>
    <xf numFmtId="0" fontId="39" fillId="0" borderId="1" xfId="150" applyFont="1" applyBorder="1"/>
    <xf numFmtId="0" fontId="39" fillId="0" borderId="21" xfId="150" applyFont="1" applyBorder="1"/>
    <xf numFmtId="0" fontId="0" fillId="0" borderId="3" xfId="150" applyFont="1" applyBorder="1"/>
    <xf numFmtId="0" fontId="23" fillId="0" borderId="44" xfId="150" applyFont="1" applyBorder="1"/>
    <xf numFmtId="0" fontId="0" fillId="0" borderId="43" xfId="150" applyFont="1" applyBorder="1"/>
    <xf numFmtId="0" fontId="27" fillId="0" borderId="0" xfId="49" applyFont="1" applyAlignment="1">
      <alignment horizontal="right"/>
    </xf>
    <xf numFmtId="0" fontId="146" fillId="0" borderId="0" xfId="49" applyFont="1"/>
    <xf numFmtId="0" fontId="23" fillId="0" borderId="0" xfId="49" applyFont="1" applyAlignment="1">
      <alignment horizontal="right"/>
    </xf>
    <xf numFmtId="0" fontId="1" fillId="0" borderId="0" xfId="49" applyFont="1"/>
    <xf numFmtId="0" fontId="136" fillId="0" borderId="0" xfId="49" applyFont="1"/>
    <xf numFmtId="0" fontId="27" fillId="0" borderId="0" xfId="49" applyFont="1" applyAlignment="1">
      <alignment horizontal="left" wrapText="1"/>
    </xf>
    <xf numFmtId="0" fontId="27" fillId="0" borderId="0" xfId="49" applyFont="1" applyAlignment="1">
      <alignment horizontal="center" vertical="center" wrapText="1"/>
    </xf>
    <xf numFmtId="0" fontId="27" fillId="0" borderId="0" xfId="49" applyFont="1" applyAlignment="1">
      <alignment wrapText="1"/>
    </xf>
    <xf numFmtId="0" fontId="27" fillId="0" borderId="0" xfId="49" applyFont="1" applyAlignment="1">
      <alignment horizontal="left"/>
    </xf>
    <xf numFmtId="0" fontId="136" fillId="0" borderId="0" xfId="49" applyFont="1" applyAlignment="1">
      <alignment horizontal="left"/>
    </xf>
    <xf numFmtId="195" fontId="23" fillId="0" borderId="0" xfId="49" applyNumberFormat="1" applyFont="1"/>
    <xf numFmtId="199" fontId="23" fillId="0" borderId="0" xfId="49" applyNumberFormat="1" applyFont="1"/>
    <xf numFmtId="0" fontId="1" fillId="0" borderId="0" xfId="116" applyFont="1" applyAlignment="1">
      <alignment wrapText="1"/>
    </xf>
    <xf numFmtId="0" fontId="87" fillId="22" borderId="0" xfId="0" applyFont="1" applyFill="1"/>
    <xf numFmtId="0" fontId="1" fillId="4" borderId="0" xfId="116" applyFont="1" applyFill="1"/>
    <xf numFmtId="0" fontId="1" fillId="4" borderId="0" xfId="116" applyFont="1" applyFill="1" applyAlignment="1">
      <alignment wrapText="1"/>
    </xf>
    <xf numFmtId="0" fontId="47" fillId="0" borderId="0" xfId="0" applyFont="1"/>
    <xf numFmtId="0" fontId="147" fillId="0" borderId="0" xfId="154" applyFont="1" applyAlignment="1">
      <alignment horizontal="left"/>
    </xf>
    <xf numFmtId="0" fontId="11" fillId="0" borderId="0" xfId="154" applyFont="1" applyAlignment="1">
      <alignment horizontal="left" vertical="center"/>
    </xf>
    <xf numFmtId="0" fontId="11" fillId="0" borderId="0" xfId="154" applyFont="1" applyAlignment="1">
      <alignment horizontal="left"/>
    </xf>
    <xf numFmtId="0" fontId="11" fillId="0" borderId="0" xfId="154" applyFont="1" applyAlignment="1">
      <alignment horizontal="left" wrapText="1"/>
    </xf>
    <xf numFmtId="0" fontId="18" fillId="0" borderId="0" xfId="154" applyFont="1" applyAlignment="1">
      <alignment horizontal="left"/>
    </xf>
    <xf numFmtId="0" fontId="18" fillId="0" borderId="0" xfId="5" applyFont="1" applyAlignment="1">
      <alignment horizontal="left"/>
    </xf>
    <xf numFmtId="0" fontId="14" fillId="0" borderId="0" xfId="5" applyFont="1" applyAlignment="1">
      <alignment horizontal="left"/>
    </xf>
    <xf numFmtId="0" fontId="148" fillId="2" borderId="0" xfId="5" applyFont="1" applyFill="1"/>
    <xf numFmtId="0" fontId="15" fillId="0" borderId="0" xfId="154" applyFont="1" applyAlignment="1">
      <alignment vertical="center"/>
    </xf>
    <xf numFmtId="0" fontId="13" fillId="28" borderId="0" xfId="5" applyFont="1" applyFill="1"/>
    <xf numFmtId="0" fontId="14" fillId="28" borderId="0" xfId="5" applyFont="1" applyFill="1"/>
    <xf numFmtId="0" fontId="147" fillId="0" borderId="0" xfId="154" applyFont="1"/>
    <xf numFmtId="0" fontId="11" fillId="0" borderId="0" xfId="154" applyFont="1" applyAlignment="1">
      <alignment vertical="center"/>
    </xf>
    <xf numFmtId="165" fontId="14" fillId="0" borderId="0" xfId="4" applyNumberFormat="1" applyFont="1"/>
    <xf numFmtId="0" fontId="14" fillId="0" borderId="0" xfId="154" applyFont="1"/>
    <xf numFmtId="0" fontId="147" fillId="0" borderId="0" xfId="154" applyFont="1" applyAlignment="1">
      <alignment horizontal="center"/>
    </xf>
    <xf numFmtId="0" fontId="14" fillId="0" borderId="0" xfId="155" applyFont="1" applyAlignment="1">
      <alignment horizontal="left" vertical="center"/>
    </xf>
    <xf numFmtId="0" fontId="147" fillId="0" borderId="0" xfId="154" applyFont="1" applyAlignment="1">
      <alignment vertical="center"/>
    </xf>
    <xf numFmtId="0" fontId="147" fillId="0" borderId="0" xfId="154" applyFont="1" applyAlignment="1">
      <alignment horizontal="center" vertical="center"/>
    </xf>
    <xf numFmtId="0" fontId="147" fillId="0" borderId="0" xfId="154" applyFont="1" applyAlignment="1">
      <alignment horizontal="left" vertical="center"/>
    </xf>
    <xf numFmtId="0" fontId="15" fillId="0" borderId="0" xfId="154" applyFont="1" applyAlignment="1">
      <alignment horizontal="left" vertical="center"/>
    </xf>
    <xf numFmtId="171" fontId="29" fillId="0" borderId="0" xfId="0" applyNumberFormat="1" applyFont="1" applyAlignment="1">
      <alignment horizontal="right"/>
    </xf>
    <xf numFmtId="0" fontId="16" fillId="0" borderId="0" xfId="154" applyFont="1"/>
    <xf numFmtId="0" fontId="149" fillId="0" borderId="0" xfId="154" applyFont="1"/>
    <xf numFmtId="171" fontId="1" fillId="0" borderId="0" xfId="0" applyNumberFormat="1" applyFont="1" applyAlignment="1">
      <alignment horizontal="right"/>
    </xf>
    <xf numFmtId="0" fontId="13" fillId="2" borderId="0" xfId="158" applyFont="1" applyFill="1"/>
    <xf numFmtId="0" fontId="149" fillId="0" borderId="0" xfId="5" applyFont="1"/>
    <xf numFmtId="0" fontId="14" fillId="0" borderId="0" xfId="158" applyFont="1"/>
    <xf numFmtId="0" fontId="14" fillId="2" borderId="0" xfId="158" applyFont="1" applyFill="1"/>
    <xf numFmtId="0" fontId="13" fillId="0" borderId="0" xfId="5" applyFont="1"/>
    <xf numFmtId="165" fontId="13" fillId="0" borderId="0" xfId="4" applyNumberFormat="1" applyFont="1"/>
    <xf numFmtId="0" fontId="16" fillId="0" borderId="0" xfId="154" applyFont="1" applyAlignment="1">
      <alignment horizontal="left" vertical="center"/>
    </xf>
    <xf numFmtId="0" fontId="13" fillId="0" borderId="0" xfId="155" applyFont="1" applyAlignment="1">
      <alignment horizontal="left" vertical="center"/>
    </xf>
    <xf numFmtId="0" fontId="16" fillId="0" borderId="0" xfId="154" applyFont="1" applyAlignment="1">
      <alignment horizontal="center" vertical="center"/>
    </xf>
    <xf numFmtId="0" fontId="16" fillId="0" borderId="0" xfId="154" applyFont="1" applyAlignment="1">
      <alignment vertical="center"/>
    </xf>
    <xf numFmtId="4" fontId="149" fillId="0" borderId="0" xfId="5" applyNumberFormat="1" applyFont="1" applyAlignment="1">
      <alignment horizontal="center"/>
    </xf>
    <xf numFmtId="0" fontId="13" fillId="0" borderId="0" xfId="158" applyFont="1"/>
    <xf numFmtId="0" fontId="43" fillId="22" borderId="0" xfId="0" applyFont="1" applyFill="1" applyAlignment="1">
      <alignment vertical="center"/>
    </xf>
    <xf numFmtId="0" fontId="0" fillId="22" borderId="0" xfId="0" applyFill="1" applyAlignment="1">
      <alignment vertical="center"/>
    </xf>
    <xf numFmtId="0" fontId="23" fillId="0" borderId="0" xfId="118" applyFont="1" applyAlignment="1">
      <alignment vertical="center"/>
    </xf>
    <xf numFmtId="0" fontId="4" fillId="0" borderId="0" xfId="116" applyAlignment="1">
      <alignment vertical="center"/>
    </xf>
    <xf numFmtId="0" fontId="82" fillId="0" borderId="0" xfId="116" applyFont="1" applyAlignment="1">
      <alignment vertical="center"/>
    </xf>
    <xf numFmtId="0" fontId="4" fillId="0" borderId="0" xfId="116" applyAlignment="1">
      <alignment vertical="center" wrapText="1"/>
    </xf>
    <xf numFmtId="0" fontId="27" fillId="0" borderId="3" xfId="116" applyFont="1" applyBorder="1" applyAlignment="1">
      <alignment vertical="center" wrapText="1"/>
    </xf>
    <xf numFmtId="0" fontId="27" fillId="0" borderId="0" xfId="116" applyFont="1" applyAlignment="1">
      <alignment vertical="center" wrapText="1"/>
    </xf>
    <xf numFmtId="0" fontId="27" fillId="0" borderId="0" xfId="116" applyFont="1" applyAlignment="1">
      <alignment vertical="center"/>
    </xf>
    <xf numFmtId="0" fontId="29" fillId="0" borderId="0" xfId="116" applyFont="1" applyAlignment="1">
      <alignment vertical="center"/>
    </xf>
    <xf numFmtId="0" fontId="29" fillId="0" borderId="0" xfId="116" applyFont="1" applyAlignment="1">
      <alignment horizontal="center" vertical="center"/>
    </xf>
    <xf numFmtId="0" fontId="27" fillId="0" borderId="17" xfId="116" applyFont="1" applyBorder="1" applyAlignment="1">
      <alignment vertical="center" wrapText="1"/>
    </xf>
    <xf numFmtId="0" fontId="4" fillId="0" borderId="17" xfId="116" applyBorder="1" applyAlignment="1">
      <alignment vertical="center"/>
    </xf>
    <xf numFmtId="0" fontId="27" fillId="0" borderId="17" xfId="116" applyFont="1" applyBorder="1" applyAlignment="1">
      <alignment vertical="center"/>
    </xf>
    <xf numFmtId="0" fontId="29" fillId="0" borderId="17" xfId="116" applyFont="1" applyBorder="1" applyAlignment="1">
      <alignment vertical="center"/>
    </xf>
    <xf numFmtId="0" fontId="29" fillId="0" borderId="17" xfId="116" applyFont="1" applyBorder="1" applyAlignment="1">
      <alignment horizontal="center" vertical="center"/>
    </xf>
    <xf numFmtId="0" fontId="29" fillId="0" borderId="3" xfId="116" applyFont="1" applyBorder="1" applyAlignment="1">
      <alignment vertical="center"/>
    </xf>
    <xf numFmtId="0" fontId="27" fillId="0" borderId="3" xfId="116" applyFont="1" applyBorder="1" applyAlignment="1">
      <alignment vertical="center"/>
    </xf>
    <xf numFmtId="0" fontId="4" fillId="4" borderId="0" xfId="116" applyFill="1" applyAlignment="1">
      <alignment vertical="center"/>
    </xf>
    <xf numFmtId="0" fontId="4" fillId="4" borderId="0" xfId="116" applyFill="1" applyAlignment="1">
      <alignment vertical="center" wrapText="1"/>
    </xf>
    <xf numFmtId="0" fontId="29" fillId="0" borderId="0" xfId="0" applyFont="1" applyAlignment="1">
      <alignment vertical="top"/>
    </xf>
    <xf numFmtId="0" fontId="29" fillId="0" borderId="0" xfId="0" applyFont="1" applyAlignment="1">
      <alignment vertical="top" wrapText="1"/>
    </xf>
    <xf numFmtId="0" fontId="18" fillId="2" borderId="0" xfId="5" applyFont="1" applyFill="1"/>
    <xf numFmtId="14" fontId="0" fillId="0" borderId="0" xfId="0" applyNumberFormat="1"/>
    <xf numFmtId="0" fontId="90" fillId="0" borderId="0" xfId="141" applyFont="1"/>
    <xf numFmtId="0" fontId="84" fillId="22" borderId="0" xfId="0" applyFont="1" applyFill="1"/>
    <xf numFmtId="0" fontId="151" fillId="0" borderId="0" xfId="0" applyFont="1"/>
    <xf numFmtId="0" fontId="152" fillId="2" borderId="0" xfId="5" applyFont="1" applyFill="1"/>
    <xf numFmtId="180" fontId="90" fillId="0" borderId="0" xfId="141" applyNumberFormat="1" applyFont="1" applyAlignment="1">
      <alignment vertical="center"/>
    </xf>
    <xf numFmtId="0" fontId="23" fillId="0" borderId="0" xfId="141" applyFont="1" applyProtection="1">
      <protection locked="0"/>
    </xf>
    <xf numFmtId="0" fontId="23" fillId="0" borderId="0" xfId="141" applyFont="1" applyAlignment="1" applyProtection="1">
      <alignment vertical="top"/>
      <protection locked="0"/>
    </xf>
    <xf numFmtId="0" fontId="23" fillId="0" borderId="0" xfId="141" applyFont="1"/>
    <xf numFmtId="0" fontId="23" fillId="0" borderId="0" xfId="141" applyFont="1" applyAlignment="1">
      <alignment vertical="top"/>
    </xf>
    <xf numFmtId="0" fontId="85" fillId="32" borderId="0" xfId="152" applyFont="1" applyFill="1"/>
    <xf numFmtId="0" fontId="86" fillId="32" borderId="57" xfId="152" applyFont="1" applyFill="1" applyBorder="1"/>
    <xf numFmtId="0" fontId="85" fillId="32" borderId="57" xfId="152" applyFont="1" applyFill="1" applyBorder="1"/>
    <xf numFmtId="0" fontId="85" fillId="0" borderId="0" xfId="152" applyFont="1"/>
    <xf numFmtId="0" fontId="23" fillId="27" borderId="0" xfId="152" applyFont="1" applyFill="1" applyAlignment="1" applyProtection="1">
      <alignment vertical="top"/>
      <protection locked="0"/>
    </xf>
    <xf numFmtId="0" fontId="86" fillId="32" borderId="0" xfId="152" applyFont="1" applyFill="1"/>
    <xf numFmtId="0" fontId="1" fillId="4" borderId="0" xfId="152" applyFill="1"/>
    <xf numFmtId="0" fontId="89" fillId="4" borderId="0" xfId="152" applyFont="1" applyFill="1" applyAlignment="1">
      <alignment horizontal="center"/>
    </xf>
    <xf numFmtId="0" fontId="1" fillId="0" borderId="0" xfId="152"/>
    <xf numFmtId="170" fontId="1" fillId="0" borderId="0" xfId="152" applyNumberFormat="1" applyAlignment="1">
      <alignment vertical="center" wrapText="1"/>
    </xf>
    <xf numFmtId="170" fontId="1" fillId="0" borderId="0" xfId="152" applyNumberFormat="1" applyAlignment="1">
      <alignment vertical="center"/>
    </xf>
    <xf numFmtId="180" fontId="1" fillId="0" borderId="0" xfId="152" applyNumberFormat="1" applyAlignment="1">
      <alignment vertical="center"/>
    </xf>
    <xf numFmtId="170" fontId="1" fillId="4" borderId="41" xfId="152" applyNumberFormat="1" applyFill="1" applyBorder="1" applyAlignment="1">
      <alignment horizontal="center" vertical="center"/>
    </xf>
    <xf numFmtId="170" fontId="1" fillId="4" borderId="3" xfId="152" applyNumberFormat="1" applyFill="1" applyBorder="1" applyAlignment="1">
      <alignment horizontal="center" vertical="center"/>
    </xf>
    <xf numFmtId="170" fontId="120" fillId="0" borderId="0" xfId="152" applyNumberFormat="1" applyFont="1" applyAlignment="1">
      <alignment vertical="center"/>
    </xf>
    <xf numFmtId="164" fontId="87" fillId="0" borderId="0" xfId="152" applyNumberFormat="1" applyFont="1"/>
    <xf numFmtId="0" fontId="1" fillId="0" borderId="0" xfId="152" applyProtection="1">
      <protection locked="0"/>
    </xf>
    <xf numFmtId="0" fontId="23" fillId="0" borderId="0" xfId="152" applyFont="1" applyAlignment="1">
      <alignment vertical="center"/>
    </xf>
    <xf numFmtId="170" fontId="23" fillId="0" borderId="0" xfId="152" applyNumberFormat="1" applyFont="1" applyAlignment="1">
      <alignment vertical="center"/>
    </xf>
    <xf numFmtId="0" fontId="23" fillId="4" borderId="0" xfId="152" applyFont="1" applyFill="1"/>
    <xf numFmtId="180" fontId="23" fillId="0" borderId="0" xfId="152" applyNumberFormat="1" applyFont="1" applyAlignment="1">
      <alignment vertical="center"/>
    </xf>
    <xf numFmtId="0" fontId="1" fillId="37" borderId="0" xfId="152" applyFill="1"/>
    <xf numFmtId="0" fontId="22" fillId="0" borderId="0" xfId="152" applyFont="1" applyProtection="1">
      <protection locked="0"/>
    </xf>
    <xf numFmtId="0" fontId="23" fillId="0" borderId="0" xfId="152" applyFont="1" applyProtection="1">
      <protection locked="0"/>
    </xf>
    <xf numFmtId="0" fontId="87" fillId="0" borderId="0" xfId="152" applyFont="1"/>
    <xf numFmtId="0" fontId="88" fillId="0" borderId="0" xfId="152" applyFont="1" applyProtection="1">
      <protection locked="0"/>
    </xf>
    <xf numFmtId="0" fontId="22" fillId="4" borderId="0" xfId="152" applyFont="1" applyFill="1"/>
    <xf numFmtId="0" fontId="87" fillId="4" borderId="0" xfId="152" applyFont="1" applyFill="1"/>
    <xf numFmtId="0" fontId="22" fillId="0" borderId="0" xfId="152" applyFont="1"/>
    <xf numFmtId="0" fontId="27" fillId="4" borderId="39" xfId="152" applyFont="1" applyFill="1" applyBorder="1"/>
    <xf numFmtId="167" fontId="90" fillId="0" borderId="0" xfId="152" applyNumberFormat="1" applyFont="1"/>
    <xf numFmtId="167" fontId="1" fillId="0" borderId="0" xfId="152" applyNumberFormat="1"/>
    <xf numFmtId="164" fontId="1" fillId="0" borderId="0" xfId="152" applyNumberFormat="1"/>
    <xf numFmtId="0" fontId="1" fillId="4" borderId="39" xfId="152" applyFill="1" applyBorder="1"/>
    <xf numFmtId="0" fontId="109" fillId="0" borderId="0" xfId="152" applyFont="1" applyProtection="1">
      <protection locked="0"/>
    </xf>
    <xf numFmtId="180" fontId="29" fillId="0" borderId="0" xfId="152" applyNumberFormat="1" applyFont="1" applyAlignment="1">
      <alignment vertical="center"/>
    </xf>
    <xf numFmtId="170" fontId="29" fillId="0" borderId="0" xfId="152" applyNumberFormat="1" applyFont="1" applyAlignment="1">
      <alignment vertical="center" wrapText="1"/>
    </xf>
    <xf numFmtId="0" fontId="27" fillId="0" borderId="0" xfId="152" applyFont="1" applyProtection="1">
      <protection locked="0"/>
    </xf>
    <xf numFmtId="170" fontId="27" fillId="0" borderId="0" xfId="152" applyNumberFormat="1" applyFont="1" applyAlignment="1">
      <alignment vertical="center"/>
    </xf>
    <xf numFmtId="0" fontId="29" fillId="0" borderId="0" xfId="152" applyFont="1"/>
    <xf numFmtId="0" fontId="29" fillId="0" borderId="0" xfId="152" applyFont="1" applyProtection="1">
      <protection locked="0"/>
    </xf>
    <xf numFmtId="0" fontId="23" fillId="0" borderId="0" xfId="152" applyFont="1"/>
    <xf numFmtId="164" fontId="29" fillId="0" borderId="0" xfId="152" applyNumberFormat="1" applyFont="1"/>
    <xf numFmtId="0" fontId="23" fillId="4" borderId="39" xfId="152" applyFont="1" applyFill="1" applyBorder="1"/>
    <xf numFmtId="0" fontId="29" fillId="4" borderId="0" xfId="152" applyFont="1" applyFill="1"/>
    <xf numFmtId="181" fontId="1" fillId="0" borderId="0" xfId="152" applyNumberFormat="1"/>
    <xf numFmtId="0" fontId="122" fillId="0" borderId="0" xfId="152" applyFont="1" applyAlignment="1">
      <alignment vertical="center" wrapText="1"/>
    </xf>
    <xf numFmtId="0" fontId="123" fillId="0" borderId="0" xfId="152" applyFont="1" applyAlignment="1">
      <alignment vertical="center" wrapText="1"/>
    </xf>
    <xf numFmtId="0" fontId="124" fillId="0" borderId="0" xfId="152" applyFont="1" applyAlignment="1">
      <alignment vertical="center" wrapText="1"/>
    </xf>
    <xf numFmtId="0" fontId="85" fillId="4" borderId="39" xfId="152" applyFont="1" applyFill="1" applyBorder="1"/>
    <xf numFmtId="167" fontId="93" fillId="0" borderId="0" xfId="152" applyNumberFormat="1" applyFont="1"/>
    <xf numFmtId="167" fontId="87" fillId="0" borderId="0" xfId="152" applyNumberFormat="1" applyFont="1"/>
    <xf numFmtId="0" fontId="87" fillId="4" borderId="39" xfId="152" applyFont="1" applyFill="1" applyBorder="1"/>
    <xf numFmtId="0" fontId="85" fillId="0" borderId="39" xfId="152" applyFont="1" applyBorder="1"/>
    <xf numFmtId="0" fontId="89" fillId="4" borderId="0" xfId="152" applyFont="1" applyFill="1"/>
    <xf numFmtId="0" fontId="85" fillId="4" borderId="0" xfId="152" applyFont="1" applyFill="1"/>
    <xf numFmtId="0" fontId="27" fillId="0" borderId="39" xfId="152" applyFont="1" applyBorder="1"/>
    <xf numFmtId="0" fontId="95" fillId="32" borderId="57" xfId="152" applyFont="1" applyFill="1" applyBorder="1"/>
    <xf numFmtId="0" fontId="94" fillId="32" borderId="57" xfId="152" applyFont="1" applyFill="1" applyBorder="1"/>
    <xf numFmtId="0" fontId="94" fillId="32" borderId="0" xfId="152" applyFont="1" applyFill="1"/>
    <xf numFmtId="0" fontId="96" fillId="0" borderId="0" xfId="152" applyFont="1"/>
    <xf numFmtId="0" fontId="95" fillId="32" borderId="0" xfId="152" applyFont="1" applyFill="1"/>
    <xf numFmtId="0" fontId="97" fillId="0" borderId="0" xfId="152" applyFont="1" applyProtection="1">
      <protection locked="0"/>
    </xf>
    <xf numFmtId="0" fontId="98" fillId="0" borderId="0" xfId="152" applyFont="1" applyProtection="1">
      <protection locked="0"/>
    </xf>
    <xf numFmtId="0" fontId="94" fillId="0" borderId="0" xfId="152" applyFont="1"/>
    <xf numFmtId="0" fontId="99" fillId="0" borderId="0" xfId="152" applyFont="1"/>
    <xf numFmtId="0" fontId="96" fillId="0" borderId="0" xfId="152" applyFont="1" applyProtection="1">
      <protection locked="0"/>
    </xf>
    <xf numFmtId="0" fontId="100" fillId="0" borderId="0" xfId="152" applyFont="1" applyProtection="1">
      <protection locked="0"/>
    </xf>
    <xf numFmtId="0" fontId="97" fillId="4" borderId="0" xfId="152" applyFont="1" applyFill="1"/>
    <xf numFmtId="0" fontId="99" fillId="4" borderId="0" xfId="152" applyFont="1" applyFill="1"/>
    <xf numFmtId="0" fontId="97" fillId="0" borderId="0" xfId="152" applyFont="1"/>
    <xf numFmtId="0" fontId="96" fillId="4" borderId="0" xfId="152" applyFont="1" applyFill="1"/>
    <xf numFmtId="0" fontId="102" fillId="0" borderId="0" xfId="152" applyFont="1" applyProtection="1">
      <protection locked="0"/>
    </xf>
    <xf numFmtId="170" fontId="98" fillId="0" borderId="0" xfId="152" applyNumberFormat="1" applyFont="1" applyAlignment="1">
      <alignment vertical="center"/>
    </xf>
    <xf numFmtId="0" fontId="94" fillId="0" borderId="39" xfId="152" applyFont="1" applyBorder="1"/>
    <xf numFmtId="170" fontId="96" fillId="0" borderId="0" xfId="152" applyNumberFormat="1" applyFont="1" applyAlignment="1">
      <alignment vertical="center"/>
    </xf>
    <xf numFmtId="180" fontId="96" fillId="0" borderId="0" xfId="152" applyNumberFormat="1" applyFont="1" applyAlignment="1">
      <alignment vertical="center"/>
    </xf>
    <xf numFmtId="0" fontId="109" fillId="0" borderId="59" xfId="152" applyFont="1" applyBorder="1" applyProtection="1">
      <protection locked="0"/>
    </xf>
    <xf numFmtId="0" fontId="96" fillId="0" borderId="0" xfId="152" applyFont="1" applyAlignment="1">
      <alignment horizontal="left"/>
    </xf>
    <xf numFmtId="0" fontId="101" fillId="4" borderId="35" xfId="152" applyFont="1" applyFill="1" applyBorder="1" applyAlignment="1">
      <alignment horizontal="left"/>
    </xf>
    <xf numFmtId="0" fontId="96" fillId="0" borderId="57" xfId="152" applyFont="1" applyBorder="1" applyProtection="1">
      <protection locked="0"/>
    </xf>
    <xf numFmtId="0" fontId="96" fillId="0" borderId="58" xfId="152" applyFont="1" applyBorder="1" applyProtection="1">
      <protection locked="0"/>
    </xf>
    <xf numFmtId="0" fontId="96" fillId="0" borderId="39" xfId="152" applyFont="1" applyBorder="1"/>
    <xf numFmtId="0" fontId="96" fillId="0" borderId="59" xfId="152" applyFont="1" applyBorder="1" applyProtection="1">
      <protection locked="0"/>
    </xf>
    <xf numFmtId="0" fontId="102" fillId="0" borderId="39" xfId="152" applyFont="1" applyBorder="1"/>
    <xf numFmtId="170" fontId="102" fillId="0" borderId="0" xfId="152" applyNumberFormat="1" applyFont="1" applyAlignment="1">
      <alignment vertical="center"/>
    </xf>
    <xf numFmtId="0" fontId="96" fillId="0" borderId="38" xfId="152" applyFont="1" applyBorder="1" applyProtection="1">
      <protection locked="0"/>
    </xf>
    <xf numFmtId="0" fontId="96" fillId="0" borderId="1" xfId="152" applyFont="1" applyBorder="1" applyProtection="1">
      <protection locked="0"/>
    </xf>
    <xf numFmtId="0" fontId="96" fillId="0" borderId="21" xfId="152" applyFont="1" applyBorder="1" applyProtection="1">
      <protection locked="0"/>
    </xf>
    <xf numFmtId="0" fontId="101" fillId="4" borderId="39" xfId="152" applyFont="1" applyFill="1" applyBorder="1" applyAlignment="1">
      <alignment horizontal="left"/>
    </xf>
    <xf numFmtId="0" fontId="96" fillId="0" borderId="39" xfId="152" applyFont="1" applyBorder="1" applyProtection="1">
      <protection locked="0"/>
    </xf>
    <xf numFmtId="170" fontId="96" fillId="0" borderId="0" xfId="152" applyNumberFormat="1" applyFont="1" applyAlignment="1">
      <alignment vertical="center" wrapText="1"/>
    </xf>
    <xf numFmtId="170" fontId="102" fillId="0" borderId="0" xfId="152" applyNumberFormat="1" applyFont="1" applyAlignment="1">
      <alignment vertical="center" wrapText="1"/>
    </xf>
    <xf numFmtId="0" fontId="97" fillId="0" borderId="39" xfId="152" applyFont="1" applyBorder="1"/>
    <xf numFmtId="0" fontId="96" fillId="0" borderId="35" xfId="152" applyFont="1" applyBorder="1" applyProtection="1">
      <protection locked="0"/>
    </xf>
    <xf numFmtId="170" fontId="96" fillId="0" borderId="39" xfId="152" applyNumberFormat="1" applyFont="1" applyBorder="1" applyAlignment="1">
      <alignment vertical="center" wrapText="1"/>
    </xf>
    <xf numFmtId="0" fontId="96" fillId="0" borderId="59" xfId="152" applyFont="1" applyBorder="1"/>
    <xf numFmtId="170" fontId="102" fillId="0" borderId="39" xfId="152" applyNumberFormat="1" applyFont="1" applyBorder="1" applyAlignment="1">
      <alignment vertical="center" wrapText="1"/>
    </xf>
    <xf numFmtId="180" fontId="102" fillId="0" borderId="0" xfId="152" applyNumberFormat="1" applyFont="1" applyAlignment="1">
      <alignment vertical="center"/>
    </xf>
    <xf numFmtId="0" fontId="103" fillId="0" borderId="0" xfId="152" applyFont="1" applyProtection="1">
      <protection locked="0"/>
    </xf>
    <xf numFmtId="0" fontId="102" fillId="0" borderId="0" xfId="152" applyFont="1"/>
    <xf numFmtId="0" fontId="29" fillId="0" borderId="35" xfId="152" applyFont="1" applyBorder="1" applyProtection="1">
      <protection locked="0"/>
    </xf>
    <xf numFmtId="170" fontId="23" fillId="0" borderId="57" xfId="152" applyNumberFormat="1" applyFont="1" applyBorder="1" applyAlignment="1">
      <alignment vertical="center"/>
    </xf>
    <xf numFmtId="0" fontId="1" fillId="0" borderId="57" xfId="152" applyBorder="1"/>
    <xf numFmtId="0" fontId="23" fillId="0" borderId="57" xfId="152" applyFont="1" applyBorder="1" applyProtection="1">
      <protection locked="0"/>
    </xf>
    <xf numFmtId="0" fontId="1" fillId="4" borderId="57" xfId="152" applyFill="1" applyBorder="1"/>
    <xf numFmtId="0" fontId="1" fillId="0" borderId="58" xfId="152" applyBorder="1"/>
    <xf numFmtId="0" fontId="1" fillId="0" borderId="59" xfId="152" applyBorder="1"/>
    <xf numFmtId="170" fontId="1" fillId="0" borderId="39" xfId="152" applyNumberFormat="1" applyBorder="1" applyAlignment="1">
      <alignment vertical="center"/>
    </xf>
    <xf numFmtId="0" fontId="1" fillId="0" borderId="59" xfId="152" applyBorder="1" applyProtection="1">
      <protection locked="0"/>
    </xf>
    <xf numFmtId="180" fontId="1" fillId="0" borderId="39" xfId="152" applyNumberFormat="1" applyBorder="1" applyAlignment="1">
      <alignment vertical="center"/>
    </xf>
    <xf numFmtId="170" fontId="27" fillId="0" borderId="38" xfId="152" applyNumberFormat="1" applyFont="1" applyBorder="1" applyAlignment="1">
      <alignment vertical="center"/>
    </xf>
    <xf numFmtId="0" fontId="1" fillId="0" borderId="1" xfId="152" applyBorder="1" applyAlignment="1">
      <alignment horizontal="left"/>
    </xf>
    <xf numFmtId="0" fontId="1" fillId="0" borderId="1" xfId="152" applyBorder="1"/>
    <xf numFmtId="0" fontId="1" fillId="0" borderId="1" xfId="152" applyBorder="1" applyProtection="1">
      <protection locked="0"/>
    </xf>
    <xf numFmtId="164" fontId="29" fillId="0" borderId="1" xfId="152" applyNumberFormat="1" applyFont="1" applyBorder="1"/>
    <xf numFmtId="0" fontId="1" fillId="0" borderId="21" xfId="152" applyBorder="1" applyProtection="1">
      <protection locked="0"/>
    </xf>
    <xf numFmtId="0" fontId="1" fillId="0" borderId="35" xfId="152" applyBorder="1" applyProtection="1">
      <protection locked="0"/>
    </xf>
    <xf numFmtId="0" fontId="1" fillId="0" borderId="57" xfId="152" applyBorder="1" applyProtection="1">
      <protection locked="0"/>
    </xf>
    <xf numFmtId="0" fontId="1" fillId="0" borderId="58" xfId="152" applyBorder="1" applyProtection="1">
      <protection locked="0"/>
    </xf>
    <xf numFmtId="0" fontId="1" fillId="0" borderId="39" xfId="152" applyBorder="1"/>
    <xf numFmtId="0" fontId="29" fillId="0" borderId="39" xfId="152" applyFont="1" applyBorder="1"/>
    <xf numFmtId="170" fontId="29" fillId="0" borderId="0" xfId="152" applyNumberFormat="1" applyFont="1" applyAlignment="1">
      <alignment vertical="center"/>
    </xf>
    <xf numFmtId="0" fontId="1" fillId="0" borderId="39" xfId="152" applyBorder="1" applyProtection="1">
      <protection locked="0"/>
    </xf>
    <xf numFmtId="0" fontId="1" fillId="0" borderId="38" xfId="152" applyBorder="1" applyProtection="1">
      <protection locked="0"/>
    </xf>
    <xf numFmtId="0" fontId="1" fillId="4" borderId="35" xfId="152" applyFill="1" applyBorder="1" applyProtection="1">
      <protection locked="0"/>
    </xf>
    <xf numFmtId="170" fontId="23" fillId="4" borderId="57" xfId="152" applyNumberFormat="1" applyFont="1" applyFill="1" applyBorder="1" applyAlignment="1">
      <alignment vertical="center"/>
    </xf>
    <xf numFmtId="0" fontId="23" fillId="4" borderId="57" xfId="152" applyFont="1" applyFill="1" applyBorder="1" applyProtection="1">
      <protection locked="0"/>
    </xf>
    <xf numFmtId="0" fontId="1" fillId="4" borderId="58" xfId="152" applyFill="1" applyBorder="1"/>
    <xf numFmtId="0" fontId="1" fillId="4" borderId="39" xfId="152" applyFill="1" applyBorder="1" applyProtection="1">
      <protection locked="0"/>
    </xf>
    <xf numFmtId="170" fontId="23" fillId="4" borderId="0" xfId="152" applyNumberFormat="1" applyFont="1" applyFill="1" applyAlignment="1">
      <alignment vertical="center"/>
    </xf>
    <xf numFmtId="0" fontId="23" fillId="4" borderId="0" xfId="152" applyFont="1" applyFill="1" applyProtection="1">
      <protection locked="0"/>
    </xf>
    <xf numFmtId="0" fontId="1" fillId="4" borderId="59" xfId="152" applyFill="1" applyBorder="1"/>
    <xf numFmtId="170" fontId="1" fillId="4" borderId="39" xfId="152" applyNumberFormat="1" applyFill="1" applyBorder="1" applyAlignment="1">
      <alignment vertical="center" wrapText="1"/>
    </xf>
    <xf numFmtId="180" fontId="1" fillId="4" borderId="0" xfId="152" applyNumberFormat="1" applyFill="1" applyAlignment="1">
      <alignment vertical="center"/>
    </xf>
    <xf numFmtId="170" fontId="1" fillId="4" borderId="0" xfId="152" applyNumberFormat="1" applyFill="1" applyAlignment="1">
      <alignment vertical="center" wrapText="1"/>
    </xf>
    <xf numFmtId="170" fontId="29" fillId="4" borderId="0" xfId="152" applyNumberFormat="1" applyFont="1" applyFill="1" applyAlignment="1">
      <alignment vertical="center" wrapText="1"/>
    </xf>
    <xf numFmtId="180" fontId="1" fillId="4" borderId="39" xfId="152" applyNumberFormat="1" applyFill="1" applyBorder="1" applyAlignment="1">
      <alignment vertical="center"/>
    </xf>
    <xf numFmtId="0" fontId="90" fillId="4" borderId="59" xfId="152" applyFont="1" applyFill="1" applyBorder="1"/>
    <xf numFmtId="180" fontId="29" fillId="4" borderId="0" xfId="152" applyNumberFormat="1" applyFont="1" applyFill="1" applyAlignment="1">
      <alignment vertical="center"/>
    </xf>
    <xf numFmtId="170" fontId="27" fillId="4" borderId="0" xfId="152" applyNumberFormat="1" applyFont="1" applyFill="1" applyAlignment="1">
      <alignment vertical="center"/>
    </xf>
    <xf numFmtId="0" fontId="1" fillId="4" borderId="38" xfId="152" applyFill="1" applyBorder="1"/>
    <xf numFmtId="0" fontId="1" fillId="4" borderId="1" xfId="152" applyFill="1" applyBorder="1"/>
    <xf numFmtId="0" fontId="1" fillId="4" borderId="21" xfId="152" applyFill="1" applyBorder="1"/>
    <xf numFmtId="170" fontId="29" fillId="0" borderId="35" xfId="152" applyNumberFormat="1" applyFont="1" applyBorder="1" applyAlignment="1">
      <alignment vertical="center"/>
    </xf>
    <xf numFmtId="0" fontId="87" fillId="4" borderId="57" xfId="152" applyFont="1" applyFill="1" applyBorder="1"/>
    <xf numFmtId="0" fontId="128" fillId="0" borderId="38" xfId="152" applyFont="1" applyBorder="1" applyProtection="1">
      <protection locked="0"/>
    </xf>
    <xf numFmtId="0" fontId="128" fillId="0" borderId="0" xfId="152" applyFont="1" applyProtection="1">
      <protection locked="0"/>
    </xf>
    <xf numFmtId="0" fontId="89" fillId="0" borderId="0" xfId="152" applyFont="1" applyProtection="1">
      <protection locked="0"/>
    </xf>
    <xf numFmtId="0" fontId="89" fillId="0" borderId="57" xfId="152" applyFont="1" applyBorder="1" applyProtection="1">
      <protection locked="0"/>
    </xf>
    <xf numFmtId="0" fontId="29" fillId="0" borderId="39" xfId="152" applyFont="1" applyBorder="1" applyProtection="1">
      <protection locked="0"/>
    </xf>
    <xf numFmtId="170" fontId="29" fillId="0" borderId="39" xfId="152" applyNumberFormat="1" applyFont="1" applyBorder="1" applyAlignment="1">
      <alignment vertical="center"/>
    </xf>
    <xf numFmtId="0" fontId="129" fillId="0" borderId="0" xfId="152" applyFont="1" applyProtection="1">
      <protection locked="0"/>
    </xf>
    <xf numFmtId="0" fontId="23" fillId="0" borderId="39" xfId="152" applyFont="1" applyBorder="1" applyAlignment="1" applyProtection="1">
      <alignment vertical="top"/>
      <protection locked="0"/>
    </xf>
    <xf numFmtId="0" fontId="23" fillId="0" borderId="39" xfId="152" applyFont="1" applyBorder="1" applyProtection="1">
      <protection locked="0"/>
    </xf>
    <xf numFmtId="0" fontId="90" fillId="0" borderId="59" xfId="152" applyFont="1" applyBorder="1" applyProtection="1">
      <protection locked="0"/>
    </xf>
    <xf numFmtId="0" fontId="89" fillId="0" borderId="1" xfId="152" applyFont="1" applyBorder="1" applyProtection="1">
      <protection locked="0"/>
    </xf>
    <xf numFmtId="0" fontId="27" fillId="0" borderId="39" xfId="152" applyFont="1" applyBorder="1" applyAlignment="1">
      <alignment horizontal="left"/>
    </xf>
    <xf numFmtId="0" fontId="23" fillId="0" borderId="0" xfId="152" applyFont="1" applyAlignment="1">
      <alignment horizontal="center"/>
    </xf>
    <xf numFmtId="0" fontId="23" fillId="0" borderId="39" xfId="152" applyFont="1" applyBorder="1" applyAlignment="1">
      <alignment horizontal="left" wrapText="1"/>
    </xf>
    <xf numFmtId="0" fontId="131" fillId="0" borderId="0" xfId="152" applyFont="1" applyAlignment="1">
      <alignment horizontal="left" vertical="top"/>
    </xf>
    <xf numFmtId="0" fontId="132" fillId="0" borderId="0" xfId="152" applyFont="1" applyAlignment="1">
      <alignment horizontal="left" vertical="top"/>
    </xf>
    <xf numFmtId="0" fontId="23" fillId="0" borderId="39" xfId="152" applyFont="1" applyBorder="1" applyAlignment="1">
      <alignment horizontal="left"/>
    </xf>
    <xf numFmtId="0" fontId="27" fillId="0" borderId="0" xfId="152" applyFont="1"/>
    <xf numFmtId="0" fontId="27" fillId="0" borderId="0" xfId="152" applyFont="1" applyAlignment="1">
      <alignment horizontal="center"/>
    </xf>
    <xf numFmtId="0" fontId="27" fillId="0" borderId="39" xfId="152" applyFont="1" applyBorder="1" applyAlignment="1">
      <alignment horizontal="left" vertical="top"/>
    </xf>
    <xf numFmtId="0" fontId="27" fillId="0" borderId="0" xfId="152" quotePrefix="1" applyFont="1"/>
    <xf numFmtId="0" fontId="23" fillId="0" borderId="0" xfId="152" applyFont="1" applyAlignment="1" applyProtection="1">
      <alignment horizontal="center"/>
      <protection locked="0"/>
    </xf>
    <xf numFmtId="0" fontId="23" fillId="36" borderId="39" xfId="152" applyFont="1" applyFill="1" applyBorder="1" applyAlignment="1" applyProtection="1">
      <alignment horizontal="left"/>
      <protection locked="0"/>
    </xf>
    <xf numFmtId="0" fontId="23" fillId="0" borderId="39" xfId="152" applyFont="1" applyBorder="1" applyAlignment="1" applyProtection="1">
      <alignment horizontal="left"/>
      <protection locked="0"/>
    </xf>
    <xf numFmtId="0" fontId="27" fillId="0" borderId="0" xfId="152" quotePrefix="1" applyFont="1" applyAlignment="1">
      <alignment wrapText="1"/>
    </xf>
    <xf numFmtId="0" fontId="23" fillId="0" borderId="39" xfId="152" applyFont="1" applyBorder="1" applyAlignment="1" applyProtection="1">
      <alignment horizontal="left" wrapText="1"/>
      <protection locked="0"/>
    </xf>
    <xf numFmtId="0" fontId="27" fillId="0" borderId="0" xfId="152" quotePrefix="1" applyFont="1" applyAlignment="1">
      <alignment vertical="top" wrapText="1"/>
    </xf>
    <xf numFmtId="0" fontId="27" fillId="0" borderId="39" xfId="152" quotePrefix="1" applyFont="1" applyBorder="1" applyAlignment="1">
      <alignment horizontal="left" vertical="top" wrapText="1"/>
    </xf>
    <xf numFmtId="0" fontId="96" fillId="0" borderId="0" xfId="152" applyFont="1" applyAlignment="1" applyProtection="1">
      <alignment wrapText="1"/>
      <protection locked="0"/>
    </xf>
    <xf numFmtId="0" fontId="23" fillId="0" borderId="0" xfId="152" quotePrefix="1" applyFont="1" applyAlignment="1" applyProtection="1">
      <alignment horizontal="left"/>
      <protection locked="0"/>
    </xf>
    <xf numFmtId="0" fontId="27" fillId="0" borderId="35" xfId="152" applyFont="1" applyBorder="1" applyProtection="1">
      <protection locked="0"/>
    </xf>
    <xf numFmtId="0" fontId="23" fillId="4" borderId="57" xfId="152" applyFont="1" applyFill="1" applyBorder="1"/>
    <xf numFmtId="0" fontId="23" fillId="0" borderId="57" xfId="152" applyFont="1" applyBorder="1"/>
    <xf numFmtId="0" fontId="46" fillId="0" borderId="59" xfId="152" applyFont="1" applyBorder="1" applyProtection="1">
      <protection locked="0"/>
    </xf>
    <xf numFmtId="0" fontId="1" fillId="0" borderId="0" xfId="152" applyAlignment="1" applyProtection="1">
      <alignment horizontal="left" indent="4"/>
      <protection locked="0"/>
    </xf>
    <xf numFmtId="0" fontId="46" fillId="0" borderId="0" xfId="152" applyFont="1" applyProtection="1">
      <protection locked="0"/>
    </xf>
    <xf numFmtId="0" fontId="27" fillId="0" borderId="39" xfId="152" applyFont="1" applyBorder="1" applyProtection="1">
      <protection locked="0"/>
    </xf>
    <xf numFmtId="0" fontId="138" fillId="0" borderId="59" xfId="152" applyFont="1" applyBorder="1" applyProtection="1">
      <protection locked="0"/>
    </xf>
    <xf numFmtId="0" fontId="23" fillId="27" borderId="0" xfId="152" applyFont="1" applyFill="1" applyAlignment="1">
      <alignment vertical="top"/>
    </xf>
    <xf numFmtId="0" fontId="23" fillId="4" borderId="0" xfId="152" applyFont="1" applyFill="1" applyAlignment="1">
      <alignment horizontal="left" vertical="center" wrapText="1"/>
    </xf>
    <xf numFmtId="0" fontId="23" fillId="0" borderId="0" xfId="152" applyFont="1" applyAlignment="1">
      <alignment vertical="top"/>
    </xf>
    <xf numFmtId="0" fontId="23" fillId="0" borderId="0" xfId="152" applyFont="1" applyAlignment="1">
      <alignment horizontal="left" vertical="center" wrapText="1"/>
    </xf>
    <xf numFmtId="164" fontId="1" fillId="0" borderId="17" xfId="152" applyNumberFormat="1" applyBorder="1"/>
    <xf numFmtId="0" fontId="23" fillId="4" borderId="39" xfId="152" applyFont="1" applyFill="1" applyBorder="1" applyAlignment="1">
      <alignment vertical="center" wrapText="1"/>
    </xf>
    <xf numFmtId="0" fontId="139" fillId="0" borderId="0" xfId="152" applyFont="1" applyAlignment="1">
      <alignment vertical="center" wrapText="1"/>
    </xf>
    <xf numFmtId="0" fontId="141" fillId="0" borderId="0" xfId="152" applyFont="1" applyAlignment="1">
      <alignment vertical="center" wrapText="1"/>
    </xf>
    <xf numFmtId="0" fontId="23" fillId="0" borderId="39" xfId="152" applyFont="1" applyBorder="1"/>
    <xf numFmtId="0" fontId="142" fillId="0" borderId="0" xfId="152" applyFont="1" applyProtection="1">
      <protection locked="0"/>
    </xf>
    <xf numFmtId="0" fontId="27" fillId="4" borderId="0" xfId="152" applyFont="1" applyFill="1" applyAlignment="1">
      <alignment horizontal="left" vertical="center"/>
    </xf>
    <xf numFmtId="164" fontId="96" fillId="0" borderId="0" xfId="152" applyNumberFormat="1" applyFont="1" applyProtection="1">
      <protection locked="0"/>
    </xf>
    <xf numFmtId="0" fontId="98" fillId="0" borderId="35" xfId="152" applyFont="1" applyBorder="1" applyProtection="1">
      <protection locked="0"/>
    </xf>
    <xf numFmtId="0" fontId="98" fillId="0" borderId="57" xfId="152" applyFont="1" applyBorder="1" applyProtection="1">
      <protection locked="0"/>
    </xf>
    <xf numFmtId="0" fontId="97" fillId="4" borderId="57" xfId="152" applyFont="1" applyFill="1" applyBorder="1"/>
    <xf numFmtId="0" fontId="97" fillId="0" borderId="57" xfId="152" applyFont="1" applyBorder="1"/>
    <xf numFmtId="0" fontId="99" fillId="0" borderId="57" xfId="152" applyFont="1" applyBorder="1"/>
    <xf numFmtId="0" fontId="96" fillId="4" borderId="58" xfId="152" applyFont="1" applyFill="1" applyBorder="1"/>
    <xf numFmtId="0" fontId="98" fillId="0" borderId="39" xfId="152" applyFont="1" applyBorder="1" applyProtection="1">
      <protection locked="0"/>
    </xf>
    <xf numFmtId="0" fontId="96" fillId="4" borderId="59" xfId="152" applyFont="1" applyFill="1" applyBorder="1"/>
    <xf numFmtId="0" fontId="102" fillId="4" borderId="39" xfId="152" applyFont="1" applyFill="1" applyBorder="1" applyProtection="1">
      <protection locked="0"/>
    </xf>
    <xf numFmtId="0" fontId="98" fillId="4" borderId="39" xfId="152" applyFont="1" applyFill="1" applyBorder="1" applyProtection="1">
      <protection locked="0"/>
    </xf>
    <xf numFmtId="0" fontId="96" fillId="4" borderId="39" xfId="152" applyFont="1" applyFill="1" applyBorder="1" applyProtection="1">
      <protection locked="0"/>
    </xf>
    <xf numFmtId="0" fontId="103" fillId="4" borderId="39" xfId="152" applyFont="1" applyFill="1" applyBorder="1" applyProtection="1">
      <protection locked="0"/>
    </xf>
    <xf numFmtId="0" fontId="108" fillId="0" borderId="0" xfId="152" applyFont="1" applyProtection="1">
      <protection locked="0"/>
    </xf>
    <xf numFmtId="0" fontId="1" fillId="0" borderId="0" xfId="152" quotePrefix="1" applyProtection="1">
      <protection locked="0"/>
    </xf>
    <xf numFmtId="0" fontId="96" fillId="0" borderId="0" xfId="152" applyFont="1" applyAlignment="1" applyProtection="1">
      <alignment horizontal="center"/>
      <protection locked="0"/>
    </xf>
    <xf numFmtId="0" fontId="98" fillId="4" borderId="39" xfId="152" applyFont="1" applyFill="1" applyBorder="1" applyAlignment="1" applyProtection="1">
      <alignment horizontal="left" wrapText="1"/>
      <protection locked="0"/>
    </xf>
    <xf numFmtId="0" fontId="108" fillId="0" borderId="59" xfId="152" applyFont="1" applyBorder="1" applyProtection="1">
      <protection locked="0"/>
    </xf>
    <xf numFmtId="0" fontId="96" fillId="0" borderId="0" xfId="152" quotePrefix="1" applyFont="1" applyProtection="1">
      <protection locked="0"/>
    </xf>
    <xf numFmtId="0" fontId="96" fillId="0" borderId="0" xfId="152" applyFont="1" applyAlignment="1" applyProtection="1">
      <alignment horizontal="left" indent="4"/>
      <protection locked="0"/>
    </xf>
    <xf numFmtId="0" fontId="96" fillId="38" borderId="0" xfId="152" applyFont="1" applyFill="1" applyProtection="1">
      <protection locked="0"/>
    </xf>
    <xf numFmtId="0" fontId="1" fillId="38" borderId="0" xfId="152" applyFill="1" applyProtection="1">
      <protection locked="0"/>
    </xf>
    <xf numFmtId="0" fontId="100" fillId="4" borderId="35" xfId="152" applyFont="1" applyFill="1" applyBorder="1" applyAlignment="1" applyProtection="1">
      <alignment vertical="top"/>
      <protection locked="0"/>
    </xf>
    <xf numFmtId="170" fontId="1" fillId="0" borderId="57" xfId="152" applyNumberFormat="1" applyBorder="1" applyAlignment="1">
      <alignment vertical="center"/>
    </xf>
    <xf numFmtId="170" fontId="96" fillId="0" borderId="57" xfId="152" applyNumberFormat="1" applyFont="1" applyBorder="1" applyAlignment="1">
      <alignment vertical="center"/>
    </xf>
    <xf numFmtId="170" fontId="96" fillId="0" borderId="58" xfId="152" applyNumberFormat="1" applyFont="1" applyBorder="1" applyAlignment="1">
      <alignment vertical="center"/>
    </xf>
    <xf numFmtId="170" fontId="96" fillId="0" borderId="39" xfId="152" applyNumberFormat="1" applyFont="1" applyBorder="1" applyAlignment="1">
      <alignment vertical="center"/>
    </xf>
    <xf numFmtId="170" fontId="96" fillId="0" borderId="59" xfId="152" applyNumberFormat="1" applyFont="1" applyBorder="1" applyAlignment="1">
      <alignment vertical="center"/>
    </xf>
    <xf numFmtId="0" fontId="101" fillId="0" borderId="0" xfId="152" applyFont="1" applyAlignment="1" applyProtection="1">
      <alignment horizontal="center"/>
      <protection locked="0"/>
    </xf>
    <xf numFmtId="0" fontId="96" fillId="4" borderId="38" xfId="152" applyFont="1" applyFill="1" applyBorder="1" applyProtection="1">
      <protection locked="0"/>
    </xf>
    <xf numFmtId="0" fontId="108" fillId="0" borderId="1" xfId="152" applyFont="1" applyBorder="1" applyProtection="1">
      <protection locked="0"/>
    </xf>
    <xf numFmtId="0" fontId="101" fillId="0" borderId="1" xfId="152" applyFont="1" applyBorder="1" applyAlignment="1" applyProtection="1">
      <alignment horizontal="center"/>
      <protection locked="0"/>
    </xf>
    <xf numFmtId="170" fontId="96" fillId="0" borderId="21" xfId="152" applyNumberFormat="1" applyFont="1" applyBorder="1" applyAlignment="1">
      <alignment vertical="center"/>
    </xf>
    <xf numFmtId="0" fontId="96" fillId="4" borderId="0" xfId="152" applyFont="1" applyFill="1" applyProtection="1">
      <protection locked="0"/>
    </xf>
    <xf numFmtId="0" fontId="101" fillId="4" borderId="35" xfId="152" applyFont="1" applyFill="1" applyBorder="1" applyProtection="1">
      <protection locked="0"/>
    </xf>
    <xf numFmtId="170" fontId="109" fillId="0" borderId="59" xfId="152" applyNumberFormat="1" applyFont="1" applyBorder="1" applyAlignment="1">
      <alignment vertical="center"/>
    </xf>
    <xf numFmtId="170" fontId="109" fillId="0" borderId="0" xfId="152" applyNumberFormat="1" applyFont="1" applyAlignment="1">
      <alignment vertical="center"/>
    </xf>
    <xf numFmtId="0" fontId="102" fillId="4" borderId="0" xfId="152" applyFont="1" applyFill="1" applyProtection="1">
      <protection locked="0"/>
    </xf>
    <xf numFmtId="0" fontId="98" fillId="0" borderId="0" xfId="152" applyFont="1" applyAlignment="1" applyProtection="1">
      <alignment vertical="top"/>
      <protection locked="0"/>
    </xf>
    <xf numFmtId="0" fontId="108" fillId="0" borderId="57" xfId="152" applyFont="1" applyBorder="1" applyProtection="1">
      <protection locked="0"/>
    </xf>
    <xf numFmtId="0" fontId="101" fillId="4" borderId="39" xfId="152" applyFont="1" applyFill="1" applyBorder="1" applyProtection="1">
      <protection locked="0"/>
    </xf>
    <xf numFmtId="170" fontId="102" fillId="0" borderId="59" xfId="152" applyNumberFormat="1" applyFont="1" applyBorder="1" applyAlignment="1">
      <alignment vertical="center"/>
    </xf>
    <xf numFmtId="0" fontId="96" fillId="4" borderId="35" xfId="152" applyFont="1" applyFill="1" applyBorder="1" applyProtection="1">
      <protection locked="0"/>
    </xf>
    <xf numFmtId="0" fontId="102" fillId="0" borderId="39" xfId="152" applyFont="1" applyBorder="1" applyProtection="1">
      <protection locked="0"/>
    </xf>
    <xf numFmtId="170" fontId="143" fillId="0" borderId="59" xfId="152" applyNumberFormat="1" applyFont="1" applyBorder="1" applyAlignment="1">
      <alignment vertical="center"/>
    </xf>
    <xf numFmtId="170" fontId="143" fillId="0" borderId="0" xfId="152" applyNumberFormat="1" applyFont="1" applyAlignment="1">
      <alignment vertical="center"/>
    </xf>
    <xf numFmtId="0" fontId="15" fillId="0" borderId="39" xfId="152" applyFont="1" applyBorder="1" applyAlignment="1">
      <alignment horizontal="left"/>
    </xf>
    <xf numFmtId="0" fontId="102" fillId="4" borderId="38" xfId="152" applyFont="1" applyFill="1" applyBorder="1" applyProtection="1">
      <protection locked="0"/>
    </xf>
    <xf numFmtId="0" fontId="102" fillId="4" borderId="35" xfId="152" applyFont="1" applyFill="1" applyBorder="1" applyProtection="1">
      <protection locked="0"/>
    </xf>
    <xf numFmtId="0" fontId="1" fillId="4" borderId="0" xfId="152" applyFill="1" applyProtection="1">
      <protection locked="0"/>
    </xf>
    <xf numFmtId="0" fontId="96" fillId="0" borderId="60" xfId="152" applyFont="1" applyBorder="1" applyProtection="1">
      <protection locked="0"/>
    </xf>
    <xf numFmtId="0" fontId="27" fillId="32" borderId="0" xfId="152" applyFont="1" applyFill="1" applyAlignment="1">
      <alignment vertical="top"/>
    </xf>
    <xf numFmtId="0" fontId="86" fillId="32" borderId="56" xfId="152" applyFont="1" applyFill="1" applyBorder="1"/>
    <xf numFmtId="0" fontId="86" fillId="32" borderId="17" xfId="152" applyFont="1" applyFill="1" applyBorder="1"/>
    <xf numFmtId="0" fontId="85" fillId="32" borderId="17" xfId="152" applyFont="1" applyFill="1" applyBorder="1"/>
    <xf numFmtId="170" fontId="121" fillId="4" borderId="0" xfId="152" applyNumberFormat="1" applyFont="1" applyFill="1" applyAlignment="1">
      <alignment vertical="center"/>
    </xf>
    <xf numFmtId="170" fontId="1" fillId="4" borderId="0" xfId="152" applyNumberFormat="1" applyFill="1" applyAlignment="1">
      <alignment vertical="center"/>
    </xf>
    <xf numFmtId="170" fontId="1" fillId="4" borderId="0" xfId="152" applyNumberFormat="1" applyFill="1" applyAlignment="1">
      <alignment horizontal="left" vertical="center" indent="1"/>
    </xf>
    <xf numFmtId="0" fontId="1" fillId="4" borderId="0" xfId="152" applyFill="1" applyAlignment="1">
      <alignment vertical="center"/>
    </xf>
    <xf numFmtId="170" fontId="1" fillId="4" borderId="17" xfId="152" applyNumberFormat="1" applyFill="1" applyBorder="1" applyAlignment="1">
      <alignment vertical="center"/>
    </xf>
    <xf numFmtId="170" fontId="1" fillId="4" borderId="17" xfId="152" applyNumberFormat="1" applyFill="1" applyBorder="1" applyAlignment="1">
      <alignment horizontal="left" vertical="center" indent="1"/>
    </xf>
    <xf numFmtId="0" fontId="1" fillId="4" borderId="17" xfId="152" applyFill="1" applyBorder="1" applyAlignment="1">
      <alignment vertical="center"/>
    </xf>
    <xf numFmtId="193" fontId="121" fillId="4" borderId="0" xfId="152" applyNumberFormat="1" applyFont="1" applyFill="1" applyAlignment="1">
      <alignment vertical="center"/>
    </xf>
    <xf numFmtId="192" fontId="23" fillId="4" borderId="0" xfId="152" applyNumberFormat="1" applyFont="1" applyFill="1" applyAlignment="1">
      <alignment vertical="center"/>
    </xf>
    <xf numFmtId="0" fontId="121" fillId="4" borderId="0" xfId="152" applyFont="1" applyFill="1" applyAlignment="1">
      <alignment vertical="center"/>
    </xf>
    <xf numFmtId="170" fontId="121" fillId="4" borderId="17" xfId="152" applyNumberFormat="1" applyFont="1" applyFill="1" applyBorder="1" applyAlignment="1">
      <alignment vertical="center"/>
    </xf>
    <xf numFmtId="0" fontId="121" fillId="4" borderId="17" xfId="152" applyFont="1" applyFill="1" applyBorder="1" applyAlignment="1">
      <alignment vertical="center"/>
    </xf>
    <xf numFmtId="192" fontId="37" fillId="4" borderId="0" xfId="152" applyNumberFormat="1" applyFont="1" applyFill="1" applyAlignment="1">
      <alignment vertical="center"/>
    </xf>
    <xf numFmtId="0" fontId="0" fillId="2" borderId="0" xfId="0" applyFill="1"/>
    <xf numFmtId="0" fontId="84" fillId="2" borderId="0" xfId="0" applyFont="1" applyFill="1"/>
    <xf numFmtId="0" fontId="39" fillId="2" borderId="0" xfId="0" applyFont="1" applyFill="1"/>
    <xf numFmtId="2" fontId="115" fillId="0" borderId="17" xfId="0" applyNumberFormat="1" applyFont="1" applyBorder="1" applyAlignment="1">
      <alignment horizontal="center"/>
    </xf>
    <xf numFmtId="180" fontId="0" fillId="0" borderId="0" xfId="0" applyNumberFormat="1"/>
    <xf numFmtId="170" fontId="96" fillId="0" borderId="0" xfId="0" applyNumberFormat="1" applyFont="1" applyAlignment="1">
      <alignment vertical="center"/>
    </xf>
    <xf numFmtId="0" fontId="27" fillId="0" borderId="0" xfId="5" applyFont="1" applyAlignment="1">
      <alignment wrapText="1"/>
    </xf>
    <xf numFmtId="0" fontId="152" fillId="0" borderId="0" xfId="54" applyFont="1" applyAlignment="1">
      <alignment horizontal="left"/>
    </xf>
    <xf numFmtId="0" fontId="153" fillId="0" borderId="0" xfId="0" applyFont="1"/>
    <xf numFmtId="0" fontId="20" fillId="0" borderId="0" xfId="154" applyFont="1" applyAlignment="1">
      <alignment horizontal="left" vertical="center"/>
    </xf>
    <xf numFmtId="0" fontId="1" fillId="0" borderId="0" xfId="30" applyFont="1" applyAlignment="1">
      <alignment horizontal="center"/>
    </xf>
    <xf numFmtId="0" fontId="13" fillId="0" borderId="0" xfId="54" applyFont="1" applyAlignment="1">
      <alignment horizontal="left"/>
    </xf>
    <xf numFmtId="0" fontId="154" fillId="0" borderId="0" xfId="131" applyFont="1" applyAlignment="1">
      <alignment horizontal="left"/>
    </xf>
    <xf numFmtId="10" fontId="10" fillId="17" borderId="0" xfId="99" applyNumberFormat="1" applyBorder="1">
      <alignment vertical="center"/>
      <protection locked="0"/>
    </xf>
    <xf numFmtId="10" fontId="10" fillId="17" borderId="17" xfId="99" applyNumberFormat="1" applyBorder="1">
      <alignment vertical="center"/>
      <protection locked="0"/>
    </xf>
    <xf numFmtId="171" fontId="1" fillId="23" borderId="41" xfId="0" applyNumberFormat="1" applyFont="1" applyFill="1" applyBorder="1" applyAlignment="1">
      <alignment horizontal="center"/>
    </xf>
    <xf numFmtId="168" fontId="10" fillId="17" borderId="2" xfId="99">
      <alignment vertical="center"/>
      <protection locked="0"/>
    </xf>
    <xf numFmtId="0" fontId="29" fillId="40" borderId="0" xfId="0" applyFont="1" applyFill="1"/>
    <xf numFmtId="0" fontId="27" fillId="33" borderId="0" xfId="0" applyFont="1" applyFill="1"/>
    <xf numFmtId="0" fontId="29" fillId="35" borderId="0" xfId="0" applyFont="1" applyFill="1"/>
    <xf numFmtId="0" fontId="27" fillId="44" borderId="0" xfId="0" applyFont="1" applyFill="1"/>
    <xf numFmtId="0" fontId="27" fillId="43" borderId="0" xfId="0" applyFont="1" applyFill="1"/>
    <xf numFmtId="0" fontId="27" fillId="0" borderId="0" xfId="49" applyFont="1" applyAlignment="1">
      <alignment horizontal="center" wrapText="1"/>
    </xf>
    <xf numFmtId="0" fontId="56" fillId="4" borderId="0" xfId="117" applyFont="1" applyFill="1" applyAlignment="1">
      <alignment vertical="center"/>
    </xf>
    <xf numFmtId="0" fontId="39" fillId="0" borderId="20" xfId="128" applyFont="1" applyBorder="1"/>
    <xf numFmtId="0" fontId="45" fillId="4" borderId="0" xfId="128" applyFont="1" applyFill="1"/>
    <xf numFmtId="0" fontId="46" fillId="0" borderId="0" xfId="116" applyFont="1"/>
    <xf numFmtId="0" fontId="46" fillId="4" borderId="0" xfId="116" applyFont="1" applyFill="1"/>
    <xf numFmtId="0" fontId="103" fillId="0" borderId="39" xfId="152" applyFont="1" applyBorder="1" applyProtection="1">
      <protection locked="0"/>
    </xf>
    <xf numFmtId="0" fontId="156" fillId="27" borderId="0" xfId="117" applyFont="1" applyFill="1"/>
    <xf numFmtId="171" fontId="29" fillId="0" borderId="0" xfId="116" applyNumberFormat="1" applyFont="1"/>
    <xf numFmtId="0" fontId="23" fillId="0" borderId="41" xfId="116" applyFont="1" applyBorder="1" applyAlignment="1">
      <alignment wrapText="1"/>
    </xf>
    <xf numFmtId="0" fontId="23" fillId="0" borderId="3" xfId="116" applyFont="1" applyBorder="1" applyAlignment="1">
      <alignment wrapText="1"/>
    </xf>
    <xf numFmtId="0" fontId="1" fillId="0" borderId="0" xfId="0" applyFont="1" applyAlignment="1">
      <alignment horizontal="left"/>
    </xf>
    <xf numFmtId="14" fontId="14" fillId="2" borderId="0" xfId="5" applyNumberFormat="1" applyFont="1" applyFill="1"/>
    <xf numFmtId="14" fontId="0" fillId="22" borderId="0" xfId="0" applyNumberFormat="1" applyFill="1"/>
    <xf numFmtId="0" fontId="158" fillId="0" borderId="0" xfId="0" applyFont="1"/>
    <xf numFmtId="0" fontId="159" fillId="0" borderId="0" xfId="0" applyFont="1"/>
    <xf numFmtId="171" fontId="15" fillId="0" borderId="0" xfId="44" applyNumberFormat="1" applyFont="1" applyFill="1"/>
    <xf numFmtId="0" fontId="29" fillId="0" borderId="0" xfId="116" applyFont="1" applyAlignment="1">
      <alignment horizontal="right"/>
    </xf>
    <xf numFmtId="0" fontId="27" fillId="0" borderId="0" xfId="116" applyFont="1" applyAlignment="1">
      <alignment wrapText="1"/>
    </xf>
    <xf numFmtId="0" fontId="29" fillId="0" borderId="0" xfId="116" applyFont="1" applyAlignment="1">
      <alignment wrapText="1"/>
    </xf>
    <xf numFmtId="0" fontId="29" fillId="0" borderId="0" xfId="116" applyFont="1"/>
    <xf numFmtId="0" fontId="160" fillId="0" borderId="0" xfId="162" applyFont="1" applyProtection="1">
      <protection locked="0"/>
    </xf>
    <xf numFmtId="4" fontId="1" fillId="11" borderId="0" xfId="156"/>
    <xf numFmtId="176" fontId="160" fillId="0" borderId="0" xfId="162" applyNumberFormat="1" applyFont="1"/>
    <xf numFmtId="176" fontId="23" fillId="4" borderId="0" xfId="163" applyNumberFormat="1" applyFont="1" applyFill="1" applyAlignment="1">
      <alignment horizontal="left"/>
    </xf>
    <xf numFmtId="0" fontId="23" fillId="27" borderId="0" xfId="164" applyFont="1" applyFill="1" applyAlignment="1" applyProtection="1">
      <alignment vertical="top"/>
      <protection locked="0"/>
    </xf>
    <xf numFmtId="0" fontId="22" fillId="0" borderId="0" xfId="162" applyFont="1" applyProtection="1">
      <protection locked="0"/>
    </xf>
    <xf numFmtId="176" fontId="160" fillId="0" borderId="0" xfId="162" applyNumberFormat="1" applyFont="1" applyProtection="1">
      <protection locked="0"/>
    </xf>
    <xf numFmtId="0" fontId="23" fillId="0" borderId="0" xfId="162" applyFont="1" applyAlignment="1" applyProtection="1">
      <alignment horizontal="center"/>
      <protection locked="0"/>
    </xf>
    <xf numFmtId="0" fontId="27" fillId="0" borderId="0" xfId="162" applyFont="1" applyAlignment="1" applyProtection="1">
      <alignment horizontal="center"/>
      <protection locked="0"/>
    </xf>
    <xf numFmtId="0" fontId="161" fillId="0" borderId="0" xfId="162" applyFont="1" applyProtection="1">
      <protection locked="0"/>
    </xf>
    <xf numFmtId="0" fontId="160" fillId="0" borderId="0" xfId="162" applyFont="1"/>
    <xf numFmtId="0" fontId="162" fillId="0" borderId="0" xfId="162" applyFont="1"/>
    <xf numFmtId="0" fontId="163" fillId="0" borderId="0" xfId="162" applyFont="1"/>
    <xf numFmtId="0" fontId="164" fillId="0" borderId="0" xfId="162" applyFont="1"/>
    <xf numFmtId="0" fontId="160" fillId="0" borderId="0" xfId="162" applyFont="1" applyAlignment="1" applyProtection="1">
      <alignment horizontal="center"/>
      <protection locked="0"/>
    </xf>
    <xf numFmtId="0" fontId="165" fillId="0" borderId="0" xfId="162" applyFont="1"/>
    <xf numFmtId="0" fontId="23" fillId="27" borderId="0" xfId="164" applyFont="1" applyFill="1" applyAlignment="1">
      <alignment vertical="top"/>
    </xf>
    <xf numFmtId="0" fontId="85" fillId="0" borderId="0" xfId="165" applyFont="1"/>
    <xf numFmtId="0" fontId="23" fillId="0" borderId="0" xfId="164" applyFont="1" applyAlignment="1" applyProtection="1">
      <alignment vertical="top"/>
      <protection locked="0"/>
    </xf>
    <xf numFmtId="0" fontId="86" fillId="32" borderId="1" xfId="152" applyFont="1" applyFill="1" applyBorder="1"/>
    <xf numFmtId="0" fontId="27" fillId="4" borderId="0" xfId="166" applyFont="1" applyFill="1"/>
    <xf numFmtId="0" fontId="87" fillId="4" borderId="0" xfId="166" applyFont="1" applyFill="1"/>
    <xf numFmtId="0" fontId="22" fillId="4" borderId="0" xfId="166" applyFont="1" applyFill="1"/>
    <xf numFmtId="0" fontId="1" fillId="0" borderId="0" xfId="166"/>
    <xf numFmtId="0" fontId="1" fillId="0" borderId="0" xfId="166" applyAlignment="1">
      <alignment horizontal="left"/>
    </xf>
    <xf numFmtId="0" fontId="29" fillId="4" borderId="39" xfId="166" applyFont="1" applyFill="1" applyBorder="1" applyAlignment="1">
      <alignment horizontal="left"/>
    </xf>
    <xf numFmtId="0" fontId="1" fillId="4" borderId="39" xfId="166" applyFill="1" applyBorder="1"/>
    <xf numFmtId="0" fontId="1" fillId="4" borderId="0" xfId="166" applyFill="1" applyAlignment="1">
      <alignment horizontal="left"/>
    </xf>
    <xf numFmtId="0" fontId="1" fillId="4" borderId="0" xfId="166" applyFill="1"/>
    <xf numFmtId="170" fontId="23" fillId="0" borderId="0" xfId="166" applyNumberFormat="1" applyFont="1" applyAlignment="1">
      <alignment horizontal="left"/>
    </xf>
    <xf numFmtId="0" fontId="1" fillId="4" borderId="39" xfId="166" applyFill="1" applyBorder="1" applyAlignment="1">
      <alignment wrapText="1"/>
    </xf>
    <xf numFmtId="182" fontId="23" fillId="0" borderId="0" xfId="167" applyNumberFormat="1" applyFont="1" applyFill="1" applyBorder="1" applyAlignment="1" applyProtection="1">
      <alignment vertical="center"/>
      <protection locked="0"/>
    </xf>
    <xf numFmtId="0" fontId="29" fillId="4" borderId="39" xfId="166" applyFont="1" applyFill="1" applyBorder="1" applyAlignment="1">
      <alignment wrapText="1"/>
    </xf>
    <xf numFmtId="170" fontId="27" fillId="0" borderId="0" xfId="166" applyNumberFormat="1" applyFont="1" applyAlignment="1">
      <alignment horizontal="left"/>
    </xf>
    <xf numFmtId="182" fontId="27" fillId="0" borderId="0" xfId="167" applyNumberFormat="1" applyFont="1" applyFill="1" applyBorder="1" applyAlignment="1" applyProtection="1">
      <alignment vertical="center"/>
      <protection locked="0"/>
    </xf>
    <xf numFmtId="0" fontId="97" fillId="0" borderId="0" xfId="152" applyFont="1" applyAlignment="1">
      <alignment horizontal="center" vertical="center"/>
    </xf>
    <xf numFmtId="0" fontId="99" fillId="0" borderId="0" xfId="152" applyFont="1" applyAlignment="1">
      <alignment horizontal="center" vertical="center"/>
    </xf>
    <xf numFmtId="0" fontId="166" fillId="0" borderId="59" xfId="152" applyFont="1" applyBorder="1" applyAlignment="1" applyProtection="1">
      <alignment vertical="center" wrapText="1"/>
      <protection locked="0"/>
    </xf>
    <xf numFmtId="169" fontId="168" fillId="0" borderId="0" xfId="169" applyFont="1" applyAlignment="1">
      <alignment horizontal="left"/>
    </xf>
    <xf numFmtId="169" fontId="78" fillId="0" borderId="0" xfId="169" applyFont="1" applyAlignment="1">
      <alignment horizontal="left"/>
    </xf>
    <xf numFmtId="201" fontId="169" fillId="0" borderId="0" xfId="170" applyNumberFormat="1" applyFont="1" applyAlignment="1">
      <alignment horizontal="left"/>
    </xf>
    <xf numFmtId="169" fontId="17" fillId="0" borderId="0" xfId="169"/>
    <xf numFmtId="202" fontId="85" fillId="0" borderId="0" xfId="170" applyNumberFormat="1" applyFont="1" applyAlignment="1">
      <alignment horizontal="center" vertical="center"/>
    </xf>
    <xf numFmtId="202" fontId="23" fillId="0" borderId="0" xfId="171" applyNumberFormat="1" applyFont="1"/>
    <xf numFmtId="169" fontId="27" fillId="0" borderId="0" xfId="171" applyFont="1"/>
    <xf numFmtId="202" fontId="27" fillId="0" borderId="0" xfId="171" applyNumberFormat="1" applyFont="1"/>
    <xf numFmtId="169" fontId="27" fillId="0" borderId="0" xfId="171" applyFont="1" applyAlignment="1">
      <alignment horizontal="center" wrapText="1"/>
    </xf>
    <xf numFmtId="202" fontId="85" fillId="0" borderId="0" xfId="170" applyNumberFormat="1" applyFont="1"/>
    <xf numFmtId="0" fontId="29" fillId="0" borderId="0" xfId="172" applyNumberFormat="1" applyFont="1" applyAlignment="1">
      <alignment horizontal="center" wrapText="1"/>
    </xf>
    <xf numFmtId="2" fontId="15" fillId="0" borderId="0" xfId="139" applyNumberFormat="1" applyFont="1" applyFill="1" applyBorder="1"/>
    <xf numFmtId="169" fontId="170" fillId="0" borderId="3" xfId="171" applyFont="1" applyBorder="1"/>
    <xf numFmtId="202" fontId="171" fillId="0" borderId="3" xfId="171" applyNumberFormat="1" applyFont="1" applyBorder="1"/>
    <xf numFmtId="202" fontId="23" fillId="0" borderId="17" xfId="171" applyNumberFormat="1" applyFont="1" applyBorder="1"/>
    <xf numFmtId="169" fontId="170" fillId="0" borderId="0" xfId="171" applyFont="1"/>
    <xf numFmtId="202" fontId="171" fillId="0" borderId="0" xfId="171" applyNumberFormat="1" applyFont="1"/>
    <xf numFmtId="176" fontId="0" fillId="0" borderId="0" xfId="173" applyNumberFormat="1" applyFont="1"/>
    <xf numFmtId="169" fontId="24" fillId="0" borderId="0" xfId="174" applyFont="1"/>
    <xf numFmtId="176" fontId="171" fillId="0" borderId="3" xfId="173" applyNumberFormat="1" applyFont="1" applyBorder="1"/>
    <xf numFmtId="176" fontId="171" fillId="0" borderId="0" xfId="173" applyNumberFormat="1" applyFont="1"/>
    <xf numFmtId="176" fontId="170" fillId="0" borderId="3" xfId="173" applyNumberFormat="1" applyFont="1" applyBorder="1"/>
    <xf numFmtId="176" fontId="170" fillId="0" borderId="0" xfId="173" applyNumberFormat="1" applyFont="1"/>
    <xf numFmtId="0" fontId="27" fillId="0" borderId="0" xfId="49" applyFont="1" applyAlignment="1">
      <alignment horizontal="center"/>
    </xf>
    <xf numFmtId="0" fontId="28" fillId="4" borderId="0" xfId="119" applyFont="1" applyFill="1" applyBorder="1" applyAlignment="1">
      <alignment horizontal="center" vertical="center" wrapText="1"/>
    </xf>
    <xf numFmtId="0" fontId="1" fillId="0" borderId="4" xfId="30" applyFont="1" applyBorder="1"/>
    <xf numFmtId="0" fontId="1" fillId="0" borderId="5" xfId="30" applyFont="1" applyBorder="1"/>
    <xf numFmtId="0" fontId="1" fillId="0" borderId="6" xfId="30" applyFont="1" applyBorder="1"/>
    <xf numFmtId="0" fontId="1" fillId="0" borderId="7" xfId="30" applyFont="1" applyBorder="1"/>
    <xf numFmtId="0" fontId="1" fillId="0" borderId="0" xfId="30" applyFont="1"/>
    <xf numFmtId="0" fontId="1" fillId="0" borderId="8" xfId="30" applyFont="1" applyBorder="1"/>
    <xf numFmtId="0" fontId="1" fillId="0" borderId="9" xfId="30" applyFont="1" applyBorder="1"/>
    <xf numFmtId="0" fontId="1" fillId="0" borderId="10" xfId="30" applyFont="1" applyBorder="1"/>
    <xf numFmtId="0" fontId="1" fillId="0" borderId="11" xfId="30" applyFont="1" applyBorder="1"/>
    <xf numFmtId="0" fontId="1" fillId="4" borderId="0" xfId="0" applyFont="1" applyFill="1"/>
    <xf numFmtId="0" fontId="1" fillId="0" borderId="0" xfId="0" applyFont="1" applyAlignment="1">
      <alignment horizontal="center"/>
    </xf>
    <xf numFmtId="171" fontId="1" fillId="23" borderId="0" xfId="0" applyNumberFormat="1" applyFont="1" applyFill="1" applyAlignment="1">
      <alignment horizontal="center"/>
    </xf>
    <xf numFmtId="14" fontId="1" fillId="0" borderId="0" xfId="0" applyNumberFormat="1" applyFont="1" applyAlignment="1">
      <alignment horizontal="center"/>
    </xf>
    <xf numFmtId="1" fontId="1" fillId="0" borderId="0" xfId="0" applyNumberFormat="1" applyFont="1" applyAlignment="1">
      <alignment horizontal="center"/>
    </xf>
    <xf numFmtId="0" fontId="41" fillId="0" borderId="0" xfId="162" applyFont="1" applyProtection="1">
      <protection locked="0"/>
    </xf>
    <xf numFmtId="0" fontId="96" fillId="0" borderId="36" xfId="152" applyFont="1" applyBorder="1" applyProtection="1">
      <protection locked="0"/>
    </xf>
    <xf numFmtId="164" fontId="96" fillId="0" borderId="36" xfId="152" applyNumberFormat="1" applyFont="1" applyBorder="1" applyProtection="1">
      <protection locked="0"/>
    </xf>
    <xf numFmtId="181" fontId="103" fillId="0" borderId="36" xfId="93" applyNumberFormat="1" applyFont="1" applyBorder="1" applyAlignment="1">
      <alignment horizontal="center" vertical="center"/>
    </xf>
    <xf numFmtId="171" fontId="15" fillId="0" borderId="36" xfId="44" applyNumberFormat="1" applyFont="1" applyFill="1" applyBorder="1"/>
    <xf numFmtId="0" fontId="156" fillId="27" borderId="0" xfId="117" applyFont="1" applyFill="1" applyBorder="1"/>
    <xf numFmtId="171" fontId="29" fillId="4" borderId="0" xfId="116" applyNumberFormat="1" applyFont="1" applyFill="1"/>
    <xf numFmtId="0" fontId="12" fillId="0" borderId="0" xfId="46" applyFont="1" applyBorder="1"/>
    <xf numFmtId="0" fontId="1" fillId="0" borderId="0" xfId="52" applyFont="1"/>
    <xf numFmtId="4" fontId="15" fillId="16" borderId="0" xfId="44" applyFont="1" applyFill="1"/>
    <xf numFmtId="187" fontId="115" fillId="17" borderId="16" xfId="0" applyNumberFormat="1" applyFont="1" applyFill="1" applyBorder="1" applyAlignment="1">
      <alignment horizontal="center"/>
    </xf>
    <xf numFmtId="170" fontId="121" fillId="16" borderId="17" xfId="152" applyNumberFormat="1" applyFont="1" applyFill="1" applyBorder="1" applyAlignment="1">
      <alignment vertical="center"/>
    </xf>
    <xf numFmtId="1" fontId="145" fillId="16" borderId="3" xfId="146" applyNumberFormat="1" applyFont="1" applyFill="1" applyBorder="1"/>
    <xf numFmtId="187" fontId="115" fillId="17" borderId="36" xfId="0" applyNumberFormat="1" applyFont="1" applyFill="1" applyBorder="1" applyAlignment="1">
      <alignment horizontal="center"/>
    </xf>
    <xf numFmtId="0" fontId="115" fillId="17" borderId="3" xfId="0" applyFont="1" applyFill="1" applyBorder="1" applyAlignment="1">
      <alignment horizontal="center"/>
    </xf>
    <xf numFmtId="4" fontId="0" fillId="16" borderId="0" xfId="41" applyFont="1" applyFill="1" applyBorder="1"/>
    <xf numFmtId="0" fontId="115" fillId="17" borderId="0" xfId="0" applyFont="1" applyFill="1" applyAlignment="1">
      <alignment horizontal="center"/>
    </xf>
    <xf numFmtId="9" fontId="145" fillId="16" borderId="3" xfId="146" applyFont="1" applyFill="1" applyBorder="1"/>
    <xf numFmtId="0" fontId="115" fillId="17" borderId="16" xfId="0" applyFont="1" applyFill="1" applyBorder="1" applyAlignment="1">
      <alignment horizontal="center"/>
    </xf>
    <xf numFmtId="183" fontId="1" fillId="5" borderId="28" xfId="146" applyNumberFormat="1" applyFont="1" applyFill="1" applyBorder="1" applyAlignment="1">
      <alignment horizontal="center"/>
    </xf>
    <xf numFmtId="0" fontId="115" fillId="17" borderId="17" xfId="0" applyFont="1" applyFill="1" applyBorder="1" applyAlignment="1">
      <alignment horizontal="center"/>
    </xf>
    <xf numFmtId="170" fontId="121" fillId="5" borderId="0" xfId="152" applyNumberFormat="1" applyFont="1" applyFill="1" applyAlignment="1">
      <alignment vertical="center"/>
    </xf>
    <xf numFmtId="4" fontId="15" fillId="16" borderId="0" xfId="41" applyFont="1" applyFill="1" applyBorder="1"/>
    <xf numFmtId="10" fontId="23" fillId="16" borderId="0" xfId="146" applyNumberFormat="1" applyFont="1" applyFill="1" applyAlignment="1">
      <alignment vertical="center"/>
    </xf>
    <xf numFmtId="183" fontId="145" fillId="16" borderId="3" xfId="146" applyNumberFormat="1" applyFont="1" applyFill="1" applyBorder="1"/>
    <xf numFmtId="170" fontId="1" fillId="16" borderId="17" xfId="152" applyNumberFormat="1" applyFill="1" applyBorder="1" applyAlignment="1">
      <alignment vertical="center"/>
    </xf>
    <xf numFmtId="170" fontId="1" fillId="16" borderId="0" xfId="152" applyNumberFormat="1" applyFill="1" applyAlignment="1">
      <alignment vertical="center"/>
    </xf>
    <xf numFmtId="0" fontId="115" fillId="17" borderId="41" xfId="0" applyFont="1" applyFill="1" applyBorder="1" applyAlignment="1">
      <alignment horizontal="center"/>
    </xf>
    <xf numFmtId="170" fontId="121" fillId="16" borderId="0" xfId="152" applyNumberFormat="1" applyFont="1" applyFill="1" applyAlignment="1">
      <alignment vertical="center"/>
    </xf>
    <xf numFmtId="0" fontId="115" fillId="17" borderId="36" xfId="0" applyFont="1" applyFill="1" applyBorder="1" applyAlignment="1">
      <alignment horizontal="center"/>
    </xf>
    <xf numFmtId="0" fontId="15" fillId="0" borderId="0" xfId="197" applyFont="1"/>
    <xf numFmtId="2" fontId="115" fillId="17" borderId="20" xfId="0" applyNumberFormat="1" applyFont="1" applyFill="1" applyBorder="1" applyAlignment="1">
      <alignment horizontal="center"/>
    </xf>
    <xf numFmtId="0" fontId="115" fillId="17" borderId="20" xfId="0" applyFont="1" applyFill="1" applyBorder="1" applyAlignment="1">
      <alignment horizontal="center"/>
    </xf>
    <xf numFmtId="0" fontId="115" fillId="17" borderId="18" xfId="0" applyFont="1" applyFill="1" applyBorder="1" applyAlignment="1">
      <alignment horizontal="center"/>
    </xf>
    <xf numFmtId="17" fontId="115" fillId="17" borderId="36" xfId="0" applyNumberFormat="1" applyFont="1" applyFill="1" applyBorder="1" applyAlignment="1">
      <alignment horizontal="center"/>
    </xf>
    <xf numFmtId="17" fontId="115" fillId="17" borderId="16" xfId="0" applyNumberFormat="1" applyFont="1" applyFill="1" applyBorder="1" applyAlignment="1">
      <alignment horizontal="center"/>
    </xf>
    <xf numFmtId="164" fontId="12" fillId="16" borderId="31" xfId="122" applyNumberFormat="1" applyFill="1" applyBorder="1" applyAlignment="1">
      <alignment horizontal="center"/>
    </xf>
    <xf numFmtId="2" fontId="12" fillId="16" borderId="29" xfId="125" applyNumberFormat="1" applyFill="1" applyBorder="1" applyAlignment="1">
      <alignment horizontal="center"/>
    </xf>
    <xf numFmtId="2" fontId="12" fillId="16" borderId="23" xfId="125" applyNumberFormat="1" applyFill="1" applyBorder="1" applyAlignment="1">
      <alignment horizontal="center"/>
    </xf>
    <xf numFmtId="2" fontId="12" fillId="5" borderId="37" xfId="125" applyNumberFormat="1" applyFill="1" applyBorder="1" applyAlignment="1">
      <alignment horizontal="center"/>
    </xf>
    <xf numFmtId="171" fontId="27" fillId="16" borderId="33" xfId="117" applyNumberFormat="1" applyFont="1" applyFill="1" applyBorder="1"/>
    <xf numFmtId="171" fontId="27" fillId="16" borderId="31" xfId="117" applyNumberFormat="1" applyFont="1" applyFill="1" applyBorder="1"/>
    <xf numFmtId="171" fontId="27" fillId="16" borderId="29" xfId="117" applyNumberFormat="1" applyFont="1" applyFill="1" applyBorder="1"/>
    <xf numFmtId="171" fontId="27" fillId="16" borderId="27" xfId="117" applyNumberFormat="1" applyFont="1" applyFill="1" applyBorder="1"/>
    <xf numFmtId="171" fontId="27" fillId="16" borderId="51" xfId="117" applyNumberFormat="1" applyFont="1" applyFill="1" applyBorder="1"/>
    <xf numFmtId="171" fontId="27" fillId="16" borderId="23" xfId="117" applyNumberFormat="1" applyFont="1" applyFill="1" applyBorder="1"/>
    <xf numFmtId="179" fontId="80" fillId="16" borderId="31" xfId="128" applyNumberFormat="1" applyFont="1" applyFill="1" applyBorder="1" applyAlignment="1">
      <alignment vertical="center"/>
    </xf>
    <xf numFmtId="174" fontId="155" fillId="47" borderId="64" xfId="161" applyNumberFormat="1" applyFill="1" applyProtection="1">
      <protection locked="0"/>
    </xf>
    <xf numFmtId="0" fontId="1" fillId="0" borderId="17" xfId="152" applyBorder="1" applyAlignment="1">
      <alignment horizontal="center" vertical="top"/>
    </xf>
    <xf numFmtId="170" fontId="96" fillId="47" borderId="59" xfId="152" applyNumberFormat="1" applyFont="1" applyFill="1" applyBorder="1" applyAlignment="1">
      <alignment vertical="center"/>
    </xf>
    <xf numFmtId="164" fontId="96" fillId="47" borderId="3" xfId="152" applyNumberFormat="1" applyFont="1" applyFill="1" applyBorder="1" applyProtection="1">
      <protection locked="0"/>
    </xf>
    <xf numFmtId="0" fontId="98" fillId="48" borderId="61" xfId="152" applyFont="1" applyFill="1" applyBorder="1" applyProtection="1">
      <protection locked="0"/>
    </xf>
    <xf numFmtId="164" fontId="98" fillId="48" borderId="61" xfId="152" applyNumberFormat="1" applyFont="1" applyFill="1" applyBorder="1" applyProtection="1">
      <protection locked="0"/>
    </xf>
    <xf numFmtId="164" fontId="98" fillId="48" borderId="62" xfId="152" applyNumberFormat="1" applyFont="1" applyFill="1" applyBorder="1" applyProtection="1">
      <protection locked="0"/>
    </xf>
    <xf numFmtId="164" fontId="98" fillId="48" borderId="63" xfId="152" applyNumberFormat="1" applyFont="1" applyFill="1" applyBorder="1" applyProtection="1">
      <protection locked="0"/>
    </xf>
    <xf numFmtId="0" fontId="15" fillId="10" borderId="98" xfId="40" applyFont="1" applyBorder="1"/>
    <xf numFmtId="15" fontId="28" fillId="14" borderId="98" xfId="30" applyNumberFormat="1" applyFont="1" applyFill="1" applyBorder="1" applyAlignment="1">
      <alignment horizontal="left" vertical="top"/>
    </xf>
    <xf numFmtId="0" fontId="0" fillId="0" borderId="98" xfId="0" applyBorder="1"/>
    <xf numFmtId="14" fontId="0" fillId="0" borderId="98" xfId="0" applyNumberFormat="1" applyBorder="1"/>
    <xf numFmtId="0" fontId="0" fillId="0" borderId="98" xfId="0" applyBorder="1" applyAlignment="1">
      <alignment horizontal="left"/>
    </xf>
    <xf numFmtId="0" fontId="0" fillId="0" borderId="98" xfId="0" applyBorder="1" applyAlignment="1">
      <alignment wrapText="1"/>
    </xf>
    <xf numFmtId="0" fontId="23" fillId="0" borderId="98" xfId="8" applyFont="1" applyBorder="1"/>
    <xf numFmtId="0" fontId="23" fillId="5" borderId="98" xfId="8" applyFont="1" applyFill="1" applyBorder="1" applyAlignment="1" applyProtection="1">
      <alignment horizontal="center"/>
      <protection locked="0"/>
    </xf>
    <xf numFmtId="0" fontId="23" fillId="5" borderId="98" xfId="8" applyFont="1" applyFill="1" applyBorder="1" applyAlignment="1">
      <alignment horizontal="center"/>
    </xf>
    <xf numFmtId="0" fontId="23" fillId="35" borderId="98" xfId="8" applyFont="1" applyFill="1" applyBorder="1" applyAlignment="1" applyProtection="1">
      <alignment horizontal="center"/>
      <protection locked="0"/>
    </xf>
    <xf numFmtId="0" fontId="23" fillId="16" borderId="98" xfId="8" applyFont="1" applyFill="1" applyBorder="1" applyAlignment="1">
      <alignment horizontal="center"/>
    </xf>
    <xf numFmtId="0" fontId="23" fillId="0" borderId="98" xfId="8" applyFont="1" applyBorder="1" applyAlignment="1">
      <alignment horizontal="right"/>
    </xf>
    <xf numFmtId="2" fontId="23" fillId="4" borderId="98" xfId="8" applyNumberFormat="1" applyFont="1" applyFill="1" applyBorder="1"/>
    <xf numFmtId="0" fontId="27" fillId="0" borderId="98" xfId="8" applyFont="1" applyBorder="1" applyAlignment="1">
      <alignment wrapText="1"/>
    </xf>
    <xf numFmtId="0" fontId="29" fillId="0" borderId="98" xfId="0" applyFont="1" applyBorder="1" applyAlignment="1">
      <alignment wrapText="1"/>
    </xf>
    <xf numFmtId="0" fontId="27" fillId="0" borderId="98" xfId="8" applyFont="1" applyBorder="1" applyAlignment="1">
      <alignment horizontal="center" wrapText="1"/>
    </xf>
    <xf numFmtId="49" fontId="23" fillId="0" borderId="98" xfId="8" applyNumberFormat="1" applyFont="1" applyBorder="1"/>
    <xf numFmtId="0" fontId="0" fillId="0" borderId="98" xfId="0" applyBorder="1" applyAlignment="1">
      <alignment horizontal="center"/>
    </xf>
    <xf numFmtId="2" fontId="23" fillId="5" borderId="98" xfId="8" applyNumberFormat="1" applyFont="1" applyFill="1" applyBorder="1" applyAlignment="1" applyProtection="1">
      <alignment horizontal="right"/>
      <protection locked="0"/>
    </xf>
    <xf numFmtId="186" fontId="1" fillId="13" borderId="98" xfId="140" applyNumberFormat="1" applyFont="1" applyBorder="1"/>
    <xf numFmtId="186" fontId="0" fillId="16" borderId="98" xfId="0" applyNumberFormat="1" applyFill="1" applyBorder="1"/>
    <xf numFmtId="171" fontId="1" fillId="13" borderId="98" xfId="140" applyNumberFormat="1" applyFont="1" applyBorder="1"/>
    <xf numFmtId="171" fontId="0" fillId="16" borderId="98" xfId="0" applyNumberFormat="1" applyFill="1" applyBorder="1"/>
    <xf numFmtId="171" fontId="15" fillId="11" borderId="98" xfId="44" applyNumberFormat="1" applyFont="1" applyBorder="1"/>
    <xf numFmtId="164" fontId="15" fillId="5" borderId="98" xfId="41" applyNumberFormat="1" applyFont="1" applyBorder="1"/>
    <xf numFmtId="9" fontId="15" fillId="5" borderId="98" xfId="175" applyFont="1" applyFill="1" applyBorder="1"/>
    <xf numFmtId="171" fontId="15" fillId="16" borderId="98" xfId="41" applyNumberFormat="1" applyFont="1" applyFill="1" applyBorder="1"/>
    <xf numFmtId="171" fontId="15" fillId="5" borderId="98" xfId="41" applyNumberFormat="1" applyFont="1" applyBorder="1"/>
    <xf numFmtId="171" fontId="1" fillId="0" borderId="98" xfId="0" applyNumberFormat="1" applyFont="1" applyBorder="1" applyAlignment="1">
      <alignment horizontal="center"/>
    </xf>
    <xf numFmtId="171" fontId="1" fillId="23" borderId="98" xfId="0" applyNumberFormat="1" applyFont="1" applyFill="1" applyBorder="1" applyAlignment="1">
      <alignment horizontal="center"/>
    </xf>
    <xf numFmtId="171" fontId="1" fillId="43" borderId="98" xfId="0" applyNumberFormat="1" applyFont="1" applyFill="1" applyBorder="1" applyAlignment="1">
      <alignment horizontal="center"/>
    </xf>
    <xf numFmtId="171" fontId="1" fillId="23" borderId="98" xfId="0" applyNumberFormat="1" applyFont="1" applyFill="1" applyBorder="1" applyAlignment="1">
      <alignment horizontal="center" wrapText="1"/>
    </xf>
    <xf numFmtId="0" fontId="89" fillId="4" borderId="98" xfId="152" applyFont="1" applyFill="1" applyBorder="1" applyAlignment="1">
      <alignment horizontal="center"/>
    </xf>
    <xf numFmtId="170" fontId="1" fillId="4" borderId="103" xfId="152" applyNumberFormat="1" applyFill="1" applyBorder="1" applyAlignment="1">
      <alignment horizontal="center" vertical="center"/>
    </xf>
    <xf numFmtId="181" fontId="23" fillId="5" borderId="98" xfId="152" applyNumberFormat="1" applyFont="1" applyFill="1" applyBorder="1" applyAlignment="1">
      <alignment horizontal="center" vertical="top"/>
    </xf>
    <xf numFmtId="0" fontId="89" fillId="0" borderId="98" xfId="152" applyFont="1" applyBorder="1" applyAlignment="1">
      <alignment horizontal="center"/>
    </xf>
    <xf numFmtId="0" fontId="101" fillId="0" borderId="98" xfId="152" applyFont="1" applyBorder="1" applyAlignment="1">
      <alignment horizontal="center"/>
    </xf>
    <xf numFmtId="164" fontId="96" fillId="48" borderId="98" xfId="152" applyNumberFormat="1" applyFont="1" applyFill="1" applyBorder="1"/>
    <xf numFmtId="164" fontId="0" fillId="47" borderId="98" xfId="159" applyFont="1" applyFill="1" applyBorder="1" applyAlignment="1">
      <alignment vertical="center"/>
    </xf>
    <xf numFmtId="164" fontId="1" fillId="47" borderId="98" xfId="152" applyNumberFormat="1" applyFill="1" applyBorder="1"/>
    <xf numFmtId="164" fontId="29" fillId="48" borderId="98" xfId="152" applyNumberFormat="1" applyFont="1" applyFill="1" applyBorder="1"/>
    <xf numFmtId="183" fontId="23" fillId="47" borderId="98" xfId="133" applyNumberFormat="1" applyFont="1" applyFill="1" applyBorder="1" applyAlignment="1">
      <alignment horizontal="center" vertical="top"/>
    </xf>
    <xf numFmtId="181" fontId="23" fillId="47" borderId="98" xfId="152" applyNumberFormat="1" applyFont="1" applyFill="1" applyBorder="1" applyAlignment="1">
      <alignment horizontal="center" vertical="top"/>
    </xf>
    <xf numFmtId="184" fontId="23" fillId="47" borderId="98" xfId="152" applyNumberFormat="1" applyFont="1" applyFill="1" applyBorder="1" applyAlignment="1">
      <alignment horizontal="center"/>
    </xf>
    <xf numFmtId="189" fontId="23" fillId="47" borderId="98" xfId="152" applyNumberFormat="1" applyFont="1" applyFill="1" applyBorder="1" applyProtection="1">
      <protection locked="0"/>
    </xf>
    <xf numFmtId="183" fontId="27" fillId="48" borderId="98" xfId="146" applyNumberFormat="1" applyFont="1" applyFill="1" applyBorder="1"/>
    <xf numFmtId="9" fontId="23" fillId="47" borderId="98" xfId="146" applyFont="1" applyFill="1" applyBorder="1" applyProtection="1">
      <protection locked="0"/>
    </xf>
    <xf numFmtId="186" fontId="27" fillId="48" borderId="98" xfId="152" applyNumberFormat="1" applyFont="1" applyFill="1" applyBorder="1"/>
    <xf numFmtId="10" fontId="27" fillId="48" borderId="98" xfId="146" applyNumberFormat="1" applyFont="1" applyFill="1" applyBorder="1"/>
    <xf numFmtId="9" fontId="27" fillId="48" borderId="98" xfId="146" applyFont="1" applyFill="1" applyBorder="1"/>
    <xf numFmtId="0" fontId="27" fillId="48" borderId="98" xfId="152" applyFont="1" applyFill="1" applyBorder="1"/>
    <xf numFmtId="190" fontId="23" fillId="47" borderId="98" xfId="152" applyNumberFormat="1" applyFont="1" applyFill="1" applyBorder="1" applyProtection="1">
      <protection locked="0"/>
    </xf>
    <xf numFmtId="176" fontId="27" fillId="48" borderId="98" xfId="152" applyNumberFormat="1" applyFont="1" applyFill="1" applyBorder="1"/>
    <xf numFmtId="164" fontId="27" fillId="48" borderId="98" xfId="152" applyNumberFormat="1" applyFont="1" applyFill="1" applyBorder="1"/>
    <xf numFmtId="174" fontId="27" fillId="48" borderId="98" xfId="146" applyNumberFormat="1" applyFont="1" applyFill="1" applyBorder="1"/>
    <xf numFmtId="0" fontId="27" fillId="48" borderId="98" xfId="146" applyNumberFormat="1" applyFont="1" applyFill="1" applyBorder="1"/>
    <xf numFmtId="188" fontId="23" fillId="47" borderId="98" xfId="152" applyNumberFormat="1" applyFont="1" applyFill="1" applyBorder="1" applyProtection="1">
      <protection locked="0"/>
    </xf>
    <xf numFmtId="0" fontId="15" fillId="13" borderId="98" xfId="39" applyFont="1" applyBorder="1"/>
    <xf numFmtId="10" fontId="23" fillId="48" borderId="98" xfId="146" applyNumberFormat="1" applyFont="1" applyFill="1" applyBorder="1" applyAlignment="1" applyProtection="1">
      <alignment horizontal="right"/>
      <protection locked="0"/>
    </xf>
    <xf numFmtId="0" fontId="101" fillId="0" borderId="103" xfId="152" applyFont="1" applyBorder="1" applyAlignment="1">
      <alignment horizontal="center"/>
    </xf>
    <xf numFmtId="167" fontId="29" fillId="48" borderId="98" xfId="152" applyNumberFormat="1" applyFont="1" applyFill="1" applyBorder="1"/>
    <xf numFmtId="0" fontId="23" fillId="4" borderId="101" xfId="152" applyFont="1" applyFill="1" applyBorder="1" applyAlignment="1">
      <alignment horizontal="left" vertical="center" wrapText="1"/>
    </xf>
    <xf numFmtId="0" fontId="23" fillId="0" borderId="101" xfId="152" applyFont="1" applyBorder="1" applyAlignment="1">
      <alignment horizontal="left" vertical="center" wrapText="1"/>
    </xf>
    <xf numFmtId="164" fontId="1" fillId="47" borderId="98" xfId="152" applyNumberFormat="1" applyFill="1" applyBorder="1" applyAlignment="1">
      <alignment horizontal="center"/>
    </xf>
    <xf numFmtId="164" fontId="1" fillId="0" borderId="101" xfId="152" applyNumberFormat="1" applyBorder="1" applyAlignment="1">
      <alignment horizontal="center"/>
    </xf>
    <xf numFmtId="0" fontId="1" fillId="0" borderId="99" xfId="152" applyBorder="1" applyAlignment="1">
      <alignment horizontal="center" vertical="top"/>
    </xf>
    <xf numFmtId="164" fontId="1" fillId="0" borderId="99" xfId="152" applyNumberFormat="1" applyBorder="1"/>
    <xf numFmtId="0" fontId="1" fillId="0" borderId="101" xfId="152" applyBorder="1" applyAlignment="1">
      <alignment horizontal="center" vertical="top"/>
    </xf>
    <xf numFmtId="167" fontId="29" fillId="48" borderId="98" xfId="152" applyNumberFormat="1" applyFont="1" applyFill="1" applyBorder="1" applyAlignment="1">
      <alignment horizontal="center"/>
    </xf>
    <xf numFmtId="0" fontId="101" fillId="0" borderId="98" xfId="152" applyFont="1" applyBorder="1" applyAlignment="1" applyProtection="1">
      <alignment horizontal="center"/>
      <protection locked="0"/>
    </xf>
    <xf numFmtId="164" fontId="96" fillId="47" borderId="98" xfId="152" applyNumberFormat="1" applyFont="1" applyFill="1" applyBorder="1" applyProtection="1">
      <protection locked="0"/>
    </xf>
    <xf numFmtId="164" fontId="96" fillId="48" borderId="98" xfId="152" applyNumberFormat="1" applyFont="1" applyFill="1" applyBorder="1" applyProtection="1">
      <protection locked="0"/>
    </xf>
    <xf numFmtId="0" fontId="103" fillId="47" borderId="98" xfId="93" applyFont="1" applyFill="1" applyBorder="1" applyAlignment="1">
      <alignment horizontal="center" vertical="center"/>
    </xf>
    <xf numFmtId="164" fontId="96" fillId="47" borderId="105" xfId="152" applyNumberFormat="1" applyFont="1" applyFill="1" applyBorder="1" applyProtection="1">
      <protection locked="0"/>
    </xf>
    <xf numFmtId="0" fontId="96" fillId="47" borderId="105" xfId="152" applyFont="1" applyFill="1" applyBorder="1" applyProtection="1">
      <protection locked="0"/>
    </xf>
    <xf numFmtId="0" fontId="96" fillId="47" borderId="98" xfId="152" applyFont="1" applyFill="1" applyBorder="1" applyProtection="1">
      <protection locked="0"/>
    </xf>
    <xf numFmtId="191" fontId="96" fillId="47" borderId="98" xfId="152" applyNumberFormat="1" applyFont="1" applyFill="1" applyBorder="1" applyProtection="1">
      <protection locked="0"/>
    </xf>
    <xf numFmtId="170" fontId="1" fillId="16" borderId="101" xfId="152" applyNumberFormat="1" applyFill="1" applyBorder="1" applyAlignment="1">
      <alignment vertical="center"/>
    </xf>
    <xf numFmtId="170" fontId="121" fillId="16" borderId="101" xfId="152" applyNumberFormat="1" applyFont="1" applyFill="1" applyBorder="1" applyAlignment="1">
      <alignment vertical="center"/>
    </xf>
    <xf numFmtId="182" fontId="23" fillId="17" borderId="98" xfId="167" applyNumberFormat="1" applyFont="1" applyFill="1" applyBorder="1" applyAlignment="1" applyProtection="1">
      <alignment vertical="center"/>
      <protection locked="0"/>
    </xf>
    <xf numFmtId="0" fontId="89" fillId="0" borderId="98" xfId="166" applyFont="1" applyBorder="1" applyAlignment="1">
      <alignment horizontal="center"/>
    </xf>
    <xf numFmtId="0" fontId="15" fillId="45" borderId="98" xfId="39" applyFont="1" applyFill="1" applyBorder="1"/>
    <xf numFmtId="0" fontId="45" fillId="0" borderId="98" xfId="0" applyFont="1" applyBorder="1"/>
    <xf numFmtId="0" fontId="1" fillId="23" borderId="98" xfId="0" applyFont="1" applyFill="1" applyBorder="1" applyAlignment="1">
      <alignment horizontal="left"/>
    </xf>
    <xf numFmtId="0" fontId="1" fillId="0" borderId="98" xfId="0" applyFont="1" applyBorder="1" applyAlignment="1">
      <alignment horizontal="center"/>
    </xf>
    <xf numFmtId="4" fontId="15" fillId="16" borderId="98" xfId="41" applyFont="1" applyFill="1" applyBorder="1"/>
    <xf numFmtId="171" fontId="1" fillId="23" borderId="104" xfId="0" applyNumberFormat="1" applyFont="1" applyFill="1" applyBorder="1" applyAlignment="1">
      <alignment horizontal="center"/>
    </xf>
    <xf numFmtId="171" fontId="1" fillId="11" borderId="98" xfId="44" applyNumberFormat="1" applyFont="1" applyBorder="1"/>
    <xf numFmtId="171" fontId="1" fillId="23" borderId="103" xfId="0" applyNumberFormat="1" applyFont="1" applyFill="1" applyBorder="1" applyAlignment="1">
      <alignment horizontal="center"/>
    </xf>
    <xf numFmtId="0" fontId="39" fillId="24" borderId="103" xfId="0" applyFont="1" applyFill="1" applyBorder="1"/>
    <xf numFmtId="4" fontId="15" fillId="5" borderId="98" xfId="41" applyFont="1" applyBorder="1"/>
    <xf numFmtId="171" fontId="46" fillId="23" borderId="98" xfId="0" applyNumberFormat="1" applyFont="1" applyFill="1" applyBorder="1" applyAlignment="1">
      <alignment horizontal="center"/>
    </xf>
    <xf numFmtId="171" fontId="90" fillId="23" borderId="98" xfId="0" applyNumberFormat="1" applyFont="1" applyFill="1" applyBorder="1" applyAlignment="1">
      <alignment horizontal="left"/>
    </xf>
    <xf numFmtId="14" fontId="1" fillId="23" borderId="98" xfId="0" applyNumberFormat="1" applyFont="1" applyFill="1" applyBorder="1" applyAlignment="1">
      <alignment horizontal="center"/>
    </xf>
    <xf numFmtId="0" fontId="1" fillId="0" borderId="98" xfId="0" applyFont="1" applyBorder="1" applyAlignment="1">
      <alignment horizontal="left"/>
    </xf>
    <xf numFmtId="14" fontId="1" fillId="0" borderId="98" xfId="0" applyNumberFormat="1" applyFont="1" applyBorder="1" applyAlignment="1">
      <alignment horizontal="center"/>
    </xf>
    <xf numFmtId="171" fontId="1" fillId="0" borderId="98" xfId="0" applyNumberFormat="1" applyFont="1" applyBorder="1" applyAlignment="1">
      <alignment horizontal="left"/>
    </xf>
    <xf numFmtId="1" fontId="1" fillId="23" borderId="98" xfId="0" applyNumberFormat="1" applyFont="1" applyFill="1" applyBorder="1" applyAlignment="1">
      <alignment horizontal="center"/>
    </xf>
    <xf numFmtId="0" fontId="39" fillId="0" borderId="98" xfId="0" applyFont="1" applyBorder="1"/>
    <xf numFmtId="0" fontId="0" fillId="23" borderId="98" xfId="0" applyFill="1" applyBorder="1" applyAlignment="1">
      <alignment horizontal="left"/>
    </xf>
    <xf numFmtId="9" fontId="15" fillId="11" borderId="98" xfId="44" applyNumberFormat="1" applyFont="1" applyBorder="1"/>
    <xf numFmtId="1" fontId="1" fillId="0" borderId="98" xfId="0" applyNumberFormat="1" applyFont="1" applyBorder="1" applyAlignment="1">
      <alignment horizontal="center"/>
    </xf>
    <xf numFmtId="0" fontId="29" fillId="0" borderId="98" xfId="56" applyFont="1" applyBorder="1"/>
    <xf numFmtId="0" fontId="29" fillId="0" borderId="98" xfId="56" applyFont="1" applyBorder="1" applyAlignment="1">
      <alignment horizontal="center" wrapText="1"/>
    </xf>
    <xf numFmtId="0" fontId="29" fillId="0" borderId="98" xfId="56" applyFont="1" applyBorder="1" applyAlignment="1">
      <alignment wrapText="1"/>
    </xf>
    <xf numFmtId="0" fontId="39" fillId="0" borderId="98" xfId="141" applyFont="1" applyBorder="1"/>
    <xf numFmtId="0" fontId="23" fillId="0" borderId="98" xfId="56" applyFont="1" applyBorder="1"/>
    <xf numFmtId="0" fontId="1" fillId="0" borderId="98" xfId="56" applyFont="1" applyBorder="1"/>
    <xf numFmtId="1" fontId="23" fillId="39" borderId="98" xfId="57" applyNumberFormat="1" applyFont="1" applyFill="1" applyBorder="1" applyAlignment="1">
      <alignment horizontal="right"/>
    </xf>
    <xf numFmtId="0" fontId="27" fillId="0" borderId="98" xfId="56" applyFont="1" applyBorder="1"/>
    <xf numFmtId="194" fontId="1" fillId="16" borderId="98" xfId="56" applyNumberFormat="1" applyFont="1" applyFill="1" applyBorder="1"/>
    <xf numFmtId="1" fontId="23" fillId="16" borderId="98" xfId="57" applyNumberFormat="1" applyFont="1" applyFill="1" applyBorder="1" applyAlignment="1">
      <alignment horizontal="right"/>
    </xf>
    <xf numFmtId="194" fontId="1" fillId="16" borderId="98" xfId="56" applyNumberFormat="1" applyFont="1" applyFill="1" applyBorder="1" applyAlignment="1">
      <alignment horizontal="right"/>
    </xf>
    <xf numFmtId="0" fontId="27" fillId="0" borderId="98" xfId="56" applyFont="1" applyBorder="1" applyAlignment="1">
      <alignment horizontal="center" vertical="center" wrapText="1"/>
    </xf>
    <xf numFmtId="0" fontId="29" fillId="0" borderId="98" xfId="141" applyFont="1" applyBorder="1"/>
    <xf numFmtId="0" fontId="12" fillId="0" borderId="98" xfId="149" applyBorder="1" applyAlignment="1">
      <alignment horizontal="center" vertical="center"/>
    </xf>
    <xf numFmtId="0" fontId="1" fillId="0" borderId="98" xfId="141" applyBorder="1"/>
    <xf numFmtId="1" fontId="23" fillId="28" borderId="98" xfId="57" applyNumberFormat="1" applyFont="1" applyFill="1" applyBorder="1" applyAlignment="1">
      <alignment horizontal="right"/>
    </xf>
    <xf numFmtId="194" fontId="1" fillId="28" borderId="98" xfId="56" applyNumberFormat="1" applyFont="1" applyFill="1" applyBorder="1"/>
    <xf numFmtId="0" fontId="27" fillId="0" borderId="102" xfId="151" applyFont="1" applyBorder="1" applyAlignment="1" applyProtection="1">
      <alignment horizontal="center"/>
      <protection locked="0"/>
    </xf>
    <xf numFmtId="0" fontId="29" fillId="0" borderId="103" xfId="151" applyFont="1" applyBorder="1" applyAlignment="1" applyProtection="1">
      <alignment horizontal="center"/>
      <protection locked="0"/>
    </xf>
    <xf numFmtId="0" fontId="27" fillId="0" borderId="103" xfId="151" applyFont="1" applyBorder="1" applyAlignment="1" applyProtection="1">
      <alignment horizontal="center"/>
      <protection locked="0"/>
    </xf>
    <xf numFmtId="0" fontId="27" fillId="0" borderId="107" xfId="151" applyFont="1" applyBorder="1" applyAlignment="1" applyProtection="1">
      <alignment horizontal="center"/>
      <protection locked="0"/>
    </xf>
    <xf numFmtId="0" fontId="23" fillId="0" borderId="105" xfId="150" applyFont="1" applyBorder="1" applyAlignment="1">
      <alignment vertical="center"/>
    </xf>
    <xf numFmtId="183" fontId="1" fillId="5" borderId="98" xfId="146" applyNumberFormat="1" applyFont="1" applyFill="1" applyBorder="1" applyAlignment="1">
      <alignment horizontal="center"/>
    </xf>
    <xf numFmtId="0" fontId="0" fillId="0" borderId="98" xfId="150" applyFont="1" applyBorder="1"/>
    <xf numFmtId="0" fontId="0" fillId="0" borderId="105" xfId="150" applyFont="1" applyBorder="1" applyAlignment="1">
      <alignment vertical="center"/>
    </xf>
    <xf numFmtId="0" fontId="0" fillId="0" borderId="102" xfId="150" applyFont="1" applyBorder="1" applyAlignment="1">
      <alignment vertical="center"/>
    </xf>
    <xf numFmtId="0" fontId="0" fillId="0" borderId="103" xfId="150" applyFont="1" applyBorder="1"/>
    <xf numFmtId="1" fontId="1" fillId="5" borderId="98" xfId="146" applyNumberFormat="1" applyFont="1" applyFill="1" applyBorder="1" applyAlignment="1">
      <alignment horizontal="center"/>
    </xf>
    <xf numFmtId="0" fontId="1" fillId="5" borderId="98" xfId="150" applyFill="1" applyBorder="1" applyAlignment="1">
      <alignment vertical="center" wrapText="1"/>
    </xf>
    <xf numFmtId="195" fontId="1" fillId="23" borderId="98" xfId="49" applyNumberFormat="1" applyFont="1" applyFill="1" applyBorder="1" applyAlignment="1" applyProtection="1">
      <alignment horizontal="center"/>
      <protection locked="0"/>
    </xf>
    <xf numFmtId="196" fontId="1" fillId="23" borderId="98" xfId="49" applyNumberFormat="1" applyFont="1" applyFill="1" applyBorder="1" applyAlignment="1" applyProtection="1">
      <alignment horizontal="center"/>
      <protection locked="0"/>
    </xf>
    <xf numFmtId="0" fontId="1" fillId="16" borderId="98" xfId="150" applyFill="1" applyBorder="1" applyAlignment="1">
      <alignment vertical="center" wrapText="1"/>
    </xf>
    <xf numFmtId="197" fontId="1" fillId="23" borderId="98" xfId="49" applyNumberFormat="1" applyFont="1" applyFill="1" applyBorder="1" applyAlignment="1" applyProtection="1">
      <alignment horizontal="center"/>
      <protection locked="0"/>
    </xf>
    <xf numFmtId="0" fontId="1" fillId="0" borderId="98" xfId="150" applyBorder="1" applyAlignment="1">
      <alignment vertical="center" wrapText="1"/>
    </xf>
    <xf numFmtId="0" fontId="1" fillId="17" borderId="98" xfId="150" applyFill="1" applyBorder="1" applyAlignment="1">
      <alignment vertical="center" wrapText="1"/>
    </xf>
    <xf numFmtId="195" fontId="1" fillId="16" borderId="98" xfId="150" applyNumberFormat="1" applyFill="1" applyBorder="1" applyAlignment="1">
      <alignment vertical="center" wrapText="1"/>
    </xf>
    <xf numFmtId="183" fontId="0" fillId="16" borderId="98" xfId="146" applyNumberFormat="1" applyFont="1" applyFill="1" applyBorder="1" applyAlignment="1">
      <alignment vertical="center" wrapText="1"/>
    </xf>
    <xf numFmtId="2" fontId="1" fillId="16" borderId="98" xfId="150" applyNumberFormat="1" applyFill="1" applyBorder="1" applyAlignment="1">
      <alignment vertical="center" wrapText="1"/>
    </xf>
    <xf numFmtId="0" fontId="0" fillId="16" borderId="98" xfId="146" applyNumberFormat="1" applyFont="1" applyFill="1" applyBorder="1" applyAlignment="1">
      <alignment vertical="center" wrapText="1"/>
    </xf>
    <xf numFmtId="183" fontId="145" fillId="16" borderId="98" xfId="146" applyNumberFormat="1" applyFont="1" applyFill="1" applyBorder="1"/>
    <xf numFmtId="195" fontId="1" fillId="23" borderId="98" xfId="49" applyNumberFormat="1" applyFont="1" applyFill="1" applyBorder="1" applyAlignment="1" applyProtection="1">
      <alignment horizontal="left"/>
      <protection locked="0"/>
    </xf>
    <xf numFmtId="198" fontId="1" fillId="23" borderId="98" xfId="49" applyNumberFormat="1" applyFont="1" applyFill="1" applyBorder="1" applyAlignment="1" applyProtection="1">
      <alignment horizontal="center"/>
      <protection locked="0"/>
    </xf>
    <xf numFmtId="10" fontId="145" fillId="16" borderId="98" xfId="146" applyNumberFormat="1" applyFont="1" applyFill="1" applyBorder="1"/>
    <xf numFmtId="195" fontId="90" fillId="23" borderId="98" xfId="49" applyNumberFormat="1" applyFont="1" applyFill="1" applyBorder="1" applyAlignment="1" applyProtection="1">
      <alignment horizontal="center" wrapText="1"/>
      <protection locked="0"/>
    </xf>
    <xf numFmtId="195" fontId="46" fillId="23" borderId="98" xfId="49" applyNumberFormat="1" applyFont="1" applyFill="1" applyBorder="1" applyAlignment="1" applyProtection="1">
      <alignment horizontal="center"/>
      <protection locked="0"/>
    </xf>
    <xf numFmtId="9" fontId="1" fillId="23" borderId="98" xfId="146" applyFont="1" applyFill="1" applyBorder="1" applyAlignment="1" applyProtection="1">
      <alignment horizontal="center"/>
      <protection locked="0"/>
    </xf>
    <xf numFmtId="0" fontId="1" fillId="42" borderId="98" xfId="150" applyFill="1" applyBorder="1" applyAlignment="1">
      <alignment vertical="center" wrapText="1"/>
    </xf>
    <xf numFmtId="195" fontId="1" fillId="42" borderId="98" xfId="150" applyNumberFormat="1" applyFill="1" applyBorder="1" applyAlignment="1">
      <alignment vertical="center" wrapText="1"/>
    </xf>
    <xf numFmtId="199" fontId="0" fillId="16" borderId="98" xfId="146" applyNumberFormat="1" applyFont="1" applyFill="1" applyBorder="1" applyAlignment="1">
      <alignment vertical="center" wrapText="1"/>
    </xf>
    <xf numFmtId="199" fontId="47" fillId="16" borderId="98" xfId="146" applyNumberFormat="1" applyFont="1" applyFill="1" applyBorder="1" applyAlignment="1">
      <alignment vertical="center" wrapText="1"/>
    </xf>
    <xf numFmtId="199" fontId="0" fillId="42" borderId="98" xfId="146" applyNumberFormat="1" applyFont="1" applyFill="1" applyBorder="1" applyAlignment="1">
      <alignment vertical="center" wrapText="1"/>
    </xf>
    <xf numFmtId="199" fontId="47" fillId="42" borderId="98" xfId="146" applyNumberFormat="1" applyFont="1" applyFill="1" applyBorder="1" applyAlignment="1">
      <alignment vertical="center" wrapText="1"/>
    </xf>
    <xf numFmtId="183" fontId="0" fillId="16" borderId="98" xfId="146" applyNumberFormat="1" applyFont="1" applyFill="1" applyBorder="1" applyAlignment="1">
      <alignment horizontal="center" vertical="center" wrapText="1"/>
    </xf>
    <xf numFmtId="0" fontId="1" fillId="41" borderId="98" xfId="150" applyFill="1" applyBorder="1" applyAlignment="1">
      <alignment vertical="center" wrapText="1"/>
    </xf>
    <xf numFmtId="195" fontId="1" fillId="17" borderId="98" xfId="49" applyNumberFormat="1" applyFont="1" applyFill="1" applyBorder="1" applyAlignment="1" applyProtection="1">
      <alignment horizontal="center"/>
      <protection locked="0"/>
    </xf>
    <xf numFmtId="1" fontId="145" fillId="16" borderId="98" xfId="146" applyNumberFormat="1" applyFont="1" applyFill="1" applyBorder="1"/>
    <xf numFmtId="0" fontId="85" fillId="0" borderId="98" xfId="116" applyFont="1" applyBorder="1" applyAlignment="1">
      <alignment wrapText="1"/>
    </xf>
    <xf numFmtId="0" fontId="85" fillId="0" borderId="98" xfId="116" applyFont="1" applyBorder="1"/>
    <xf numFmtId="0" fontId="89" fillId="0" borderId="98" xfId="116" applyFont="1" applyBorder="1"/>
    <xf numFmtId="0" fontId="89" fillId="0" borderId="98" xfId="116" applyFont="1" applyBorder="1" applyAlignment="1">
      <alignment horizontal="center"/>
    </xf>
    <xf numFmtId="0" fontId="23" fillId="0" borderId="103" xfId="116" applyFont="1" applyBorder="1" applyAlignment="1">
      <alignment wrapText="1"/>
    </xf>
    <xf numFmtId="0" fontId="1" fillId="0" borderId="98" xfId="116" applyFont="1" applyBorder="1" applyAlignment="1">
      <alignment wrapText="1"/>
    </xf>
    <xf numFmtId="0" fontId="1" fillId="0" borderId="98" xfId="116" applyFont="1" applyBorder="1"/>
    <xf numFmtId="171" fontId="1" fillId="29" borderId="98" xfId="116" applyNumberFormat="1" applyFont="1" applyFill="1" applyBorder="1"/>
    <xf numFmtId="171" fontId="29" fillId="29" borderId="98" xfId="116" applyNumberFormat="1" applyFont="1" applyFill="1" applyBorder="1"/>
    <xf numFmtId="171" fontId="1" fillId="16" borderId="98" xfId="116" applyNumberFormat="1" applyFont="1" applyFill="1" applyBorder="1"/>
    <xf numFmtId="0" fontId="23" fillId="0" borderId="98" xfId="116" applyFont="1" applyBorder="1"/>
    <xf numFmtId="0" fontId="23" fillId="0" borderId="98" xfId="116" applyFont="1" applyBorder="1" applyAlignment="1">
      <alignment wrapText="1"/>
    </xf>
    <xf numFmtId="0" fontId="27" fillId="0" borderId="98" xfId="116" applyFont="1" applyBorder="1" applyAlignment="1">
      <alignment wrapText="1"/>
    </xf>
    <xf numFmtId="0" fontId="27" fillId="0" borderId="103" xfId="116" applyFont="1" applyBorder="1" applyAlignment="1">
      <alignment wrapText="1"/>
    </xf>
    <xf numFmtId="0" fontId="29" fillId="0" borderId="104" xfId="116" applyFont="1" applyBorder="1" applyAlignment="1">
      <alignment wrapText="1"/>
    </xf>
    <xf numFmtId="0" fontId="29" fillId="4" borderId="98" xfId="116" applyFont="1" applyFill="1" applyBorder="1" applyAlignment="1">
      <alignment wrapText="1"/>
    </xf>
    <xf numFmtId="0" fontId="29" fillId="4" borderId="98" xfId="116" applyFont="1" applyFill="1" applyBorder="1"/>
    <xf numFmtId="171" fontId="29" fillId="16" borderId="98" xfId="116" applyNumberFormat="1" applyFont="1" applyFill="1" applyBorder="1"/>
    <xf numFmtId="0" fontId="1" fillId="4" borderId="98" xfId="116" applyFont="1" applyFill="1" applyBorder="1"/>
    <xf numFmtId="0" fontId="1" fillId="4" borderId="98" xfId="116" applyFont="1" applyFill="1" applyBorder="1" applyAlignment="1">
      <alignment wrapText="1"/>
    </xf>
    <xf numFmtId="0" fontId="29" fillId="0" borderId="98" xfId="116" applyFont="1" applyBorder="1" applyAlignment="1">
      <alignment vertical="center" wrapText="1"/>
    </xf>
    <xf numFmtId="0" fontId="29" fillId="0" borderId="98" xfId="116" applyFont="1" applyBorder="1" applyAlignment="1">
      <alignment vertical="center"/>
    </xf>
    <xf numFmtId="0" fontId="23" fillId="17" borderId="98" xfId="116" applyFont="1" applyFill="1" applyBorder="1" applyAlignment="1">
      <alignment vertical="center" wrapText="1"/>
    </xf>
    <xf numFmtId="0" fontId="4" fillId="17" borderId="98" xfId="116" applyFill="1" applyBorder="1" applyAlignment="1">
      <alignment vertical="center" wrapText="1"/>
    </xf>
    <xf numFmtId="0" fontId="12" fillId="17" borderId="98" xfId="116" applyFont="1" applyFill="1" applyBorder="1" applyAlignment="1">
      <alignment vertical="center"/>
    </xf>
    <xf numFmtId="0" fontId="4" fillId="17" borderId="98" xfId="116" applyFill="1" applyBorder="1" applyAlignment="1">
      <alignment vertical="center"/>
    </xf>
    <xf numFmtId="171" fontId="4" fillId="17" borderId="98" xfId="116" applyNumberFormat="1" applyFill="1" applyBorder="1" applyAlignment="1">
      <alignment vertical="center"/>
    </xf>
    <xf numFmtId="171" fontId="29" fillId="17" borderId="98" xfId="116" applyNumberFormat="1" applyFont="1" applyFill="1" applyBorder="1" applyAlignment="1">
      <alignment vertical="center"/>
    </xf>
    <xf numFmtId="0" fontId="27" fillId="0" borderId="98" xfId="116" applyFont="1" applyBorder="1" applyAlignment="1">
      <alignment vertical="center" wrapText="1"/>
    </xf>
    <xf numFmtId="0" fontId="147" fillId="0" borderId="98" xfId="138" applyFont="1" applyBorder="1" applyAlignment="1">
      <alignment horizontal="left" vertical="center"/>
    </xf>
    <xf numFmtId="0" fontId="1" fillId="5" borderId="98" xfId="154" applyFill="1" applyBorder="1"/>
    <xf numFmtId="0" fontId="0" fillId="13" borderId="98" xfId="140" applyFont="1" applyBorder="1"/>
    <xf numFmtId="0" fontId="115" fillId="0" borderId="103" xfId="0" applyFont="1" applyBorder="1" applyAlignment="1">
      <alignment horizontal="center"/>
    </xf>
    <xf numFmtId="0" fontId="115" fillId="0" borderId="102" xfId="0" applyFont="1" applyBorder="1" applyAlignment="1">
      <alignment horizontal="center"/>
    </xf>
    <xf numFmtId="0" fontId="115" fillId="0" borderId="100" xfId="0" applyFont="1" applyBorder="1" applyAlignment="1">
      <alignment horizontal="center"/>
    </xf>
    <xf numFmtId="0" fontId="115" fillId="0" borderId="100" xfId="0" applyFont="1" applyBorder="1" applyAlignment="1">
      <alignment horizontal="centerContinuous"/>
    </xf>
    <xf numFmtId="0" fontId="115" fillId="0" borderId="101" xfId="0" applyFont="1" applyBorder="1" applyAlignment="1">
      <alignment horizontal="centerContinuous"/>
    </xf>
    <xf numFmtId="0" fontId="115" fillId="0" borderId="102" xfId="0" applyFont="1" applyBorder="1" applyAlignment="1">
      <alignment horizontal="centerContinuous"/>
    </xf>
    <xf numFmtId="0" fontId="115" fillId="0" borderId="104" xfId="0" applyFont="1" applyBorder="1" applyAlignment="1">
      <alignment horizontal="center"/>
    </xf>
    <xf numFmtId="0" fontId="115" fillId="0" borderId="99" xfId="0" applyFont="1" applyBorder="1" applyAlignment="1">
      <alignment horizontal="center"/>
    </xf>
    <xf numFmtId="0" fontId="115" fillId="0" borderId="105" xfId="0" applyFont="1" applyBorder="1" applyAlignment="1">
      <alignment horizontal="center"/>
    </xf>
    <xf numFmtId="0" fontId="115" fillId="0" borderId="98" xfId="0" applyFont="1" applyBorder="1" applyAlignment="1">
      <alignment horizontal="center"/>
    </xf>
    <xf numFmtId="0" fontId="115" fillId="0" borderId="103" xfId="0" applyFont="1" applyBorder="1" applyAlignment="1">
      <alignment horizontal="left"/>
    </xf>
    <xf numFmtId="2" fontId="115" fillId="0" borderId="100" xfId="0" applyNumberFormat="1" applyFont="1" applyBorder="1" applyAlignment="1">
      <alignment horizontal="center"/>
    </xf>
    <xf numFmtId="0" fontId="115" fillId="0" borderId="101" xfId="0" applyFont="1" applyBorder="1" applyAlignment="1">
      <alignment horizontal="center"/>
    </xf>
    <xf numFmtId="2" fontId="115" fillId="0" borderId="100" xfId="0" applyNumberFormat="1" applyFont="1" applyBorder="1" applyAlignment="1">
      <alignment horizontal="left"/>
    </xf>
    <xf numFmtId="0" fontId="115" fillId="17" borderId="101" xfId="0" applyFont="1" applyFill="1" applyBorder="1" applyAlignment="1">
      <alignment horizontal="center"/>
    </xf>
    <xf numFmtId="0" fontId="15" fillId="13" borderId="100" xfId="39" applyFont="1" applyBorder="1"/>
    <xf numFmtId="0" fontId="15" fillId="13" borderId="101" xfId="39" applyFont="1" applyBorder="1"/>
    <xf numFmtId="0" fontId="15" fillId="13" borderId="102" xfId="39" applyFont="1" applyBorder="1"/>
    <xf numFmtId="0" fontId="115" fillId="17" borderId="103" xfId="0" applyFont="1" applyFill="1" applyBorder="1" applyAlignment="1">
      <alignment horizontal="center"/>
    </xf>
    <xf numFmtId="0" fontId="15" fillId="13" borderId="103" xfId="39" applyFont="1" applyBorder="1"/>
    <xf numFmtId="176" fontId="115" fillId="16" borderId="102" xfId="0" applyNumberFormat="1" applyFont="1" applyFill="1" applyBorder="1" applyAlignment="1">
      <alignment horizontal="center"/>
    </xf>
    <xf numFmtId="0" fontId="115" fillId="17" borderId="102" xfId="0" applyFont="1" applyFill="1" applyBorder="1" applyAlignment="1">
      <alignment horizontal="center"/>
    </xf>
    <xf numFmtId="0" fontId="115" fillId="0" borderId="100" xfId="0" applyFont="1" applyBorder="1" applyAlignment="1">
      <alignment horizontal="left"/>
    </xf>
    <xf numFmtId="2" fontId="115" fillId="0" borderId="101" xfId="0" applyNumberFormat="1" applyFont="1" applyBorder="1" applyAlignment="1">
      <alignment horizontal="center"/>
    </xf>
    <xf numFmtId="187" fontId="115" fillId="17" borderId="102" xfId="0" applyNumberFormat="1" applyFont="1" applyFill="1" applyBorder="1" applyAlignment="1">
      <alignment horizontal="center"/>
    </xf>
    <xf numFmtId="2" fontId="115" fillId="17" borderId="100" xfId="0" applyNumberFormat="1" applyFont="1" applyFill="1" applyBorder="1" applyAlignment="1">
      <alignment horizontal="center"/>
    </xf>
    <xf numFmtId="17" fontId="115" fillId="17" borderId="102" xfId="0" applyNumberFormat="1" applyFont="1" applyFill="1" applyBorder="1" applyAlignment="1">
      <alignment horizontal="center"/>
    </xf>
    <xf numFmtId="169" fontId="27" fillId="0" borderId="98" xfId="171" applyFont="1" applyBorder="1" applyAlignment="1">
      <alignment horizontal="center" vertical="center" wrapText="1"/>
    </xf>
    <xf numFmtId="0" fontId="85" fillId="0" borderId="98" xfId="0" applyFont="1" applyBorder="1" applyAlignment="1">
      <alignment horizontal="center"/>
    </xf>
    <xf numFmtId="169" fontId="27" fillId="0" borderId="103" xfId="171" applyFont="1" applyBorder="1"/>
    <xf numFmtId="202" fontId="27" fillId="0" borderId="103" xfId="171" applyNumberFormat="1" applyFont="1" applyBorder="1"/>
    <xf numFmtId="202" fontId="23" fillId="0" borderId="98" xfId="171" applyNumberFormat="1" applyFont="1" applyBorder="1"/>
    <xf numFmtId="202" fontId="23" fillId="0" borderId="101" xfId="171" applyNumberFormat="1" applyFont="1" applyBorder="1"/>
    <xf numFmtId="202" fontId="27" fillId="0" borderId="98" xfId="171" applyNumberFormat="1" applyFont="1" applyBorder="1"/>
    <xf numFmtId="176" fontId="0" fillId="0" borderId="98" xfId="173" applyNumberFormat="1" applyFont="1" applyBorder="1"/>
    <xf numFmtId="2" fontId="115" fillId="16" borderId="98" xfId="0" applyNumberFormat="1" applyFont="1" applyFill="1" applyBorder="1" applyAlignment="1">
      <alignment horizontal="center"/>
    </xf>
    <xf numFmtId="169" fontId="29" fillId="0" borderId="103" xfId="171" applyFont="1" applyBorder="1"/>
    <xf numFmtId="176" fontId="29" fillId="0" borderId="103" xfId="173" applyNumberFormat="1" applyFont="1" applyBorder="1"/>
    <xf numFmtId="169" fontId="170" fillId="0" borderId="98" xfId="171" applyFont="1" applyBorder="1"/>
    <xf numFmtId="169" fontId="27" fillId="0" borderId="98" xfId="171" applyFont="1" applyBorder="1"/>
    <xf numFmtId="17" fontId="28" fillId="0" borderId="98" xfId="119" applyNumberFormat="1" applyFont="1" applyFill="1" applyBorder="1" applyAlignment="1">
      <alignment horizontal="center"/>
    </xf>
    <xf numFmtId="172" fontId="0" fillId="17" borderId="98" xfId="119" applyNumberFormat="1" applyFont="1" applyFill="1" applyBorder="1" applyAlignment="1">
      <alignment horizontal="center"/>
    </xf>
    <xf numFmtId="0" fontId="28" fillId="27" borderId="98" xfId="117" applyFont="1" applyFill="1" applyBorder="1"/>
    <xf numFmtId="0" fontId="52" fillId="0" borderId="98" xfId="117" applyFont="1" applyFill="1" applyBorder="1" applyAlignment="1">
      <alignment horizontal="center" vertical="center" wrapText="1"/>
    </xf>
    <xf numFmtId="172" fontId="28" fillId="16" borderId="98" xfId="117" applyNumberFormat="1" applyFont="1" applyFill="1" applyBorder="1"/>
    <xf numFmtId="171" fontId="29" fillId="17" borderId="98" xfId="116" applyNumberFormat="1" applyFont="1" applyFill="1" applyBorder="1"/>
    <xf numFmtId="0" fontId="56" fillId="4" borderId="98" xfId="117" applyFont="1" applyFill="1" applyBorder="1" applyAlignment="1">
      <alignment horizontal="left" vertical="center" wrapText="1"/>
    </xf>
    <xf numFmtId="0" fontId="56" fillId="4" borderId="98" xfId="117" applyFont="1" applyFill="1" applyBorder="1" applyAlignment="1">
      <alignment horizontal="left" vertical="center"/>
    </xf>
    <xf numFmtId="0" fontId="56" fillId="4" borderId="98" xfId="117" applyFont="1" applyFill="1" applyBorder="1" applyAlignment="1">
      <alignment vertical="center"/>
    </xf>
    <xf numFmtId="0" fontId="56" fillId="4" borderId="98" xfId="117" applyFont="1" applyFill="1" applyBorder="1" applyAlignment="1">
      <alignment vertical="center" wrapText="1"/>
    </xf>
    <xf numFmtId="0" fontId="53" fillId="4" borderId="99" xfId="117" applyFont="1" applyFill="1" applyBorder="1" applyAlignment="1">
      <alignment horizontal="center" vertical="center"/>
    </xf>
    <xf numFmtId="172" fontId="56" fillId="4" borderId="99" xfId="117" applyNumberFormat="1" applyFont="1" applyFill="1" applyBorder="1" applyAlignment="1">
      <alignment vertical="center"/>
    </xf>
    <xf numFmtId="172" fontId="55" fillId="4" borderId="99" xfId="117" applyNumberFormat="1" applyFont="1" applyFill="1" applyBorder="1" applyAlignment="1">
      <alignment vertical="center"/>
    </xf>
    <xf numFmtId="172" fontId="55" fillId="4" borderId="106" xfId="117" applyNumberFormat="1" applyFont="1" applyFill="1" applyBorder="1" applyAlignment="1">
      <alignment vertical="center"/>
    </xf>
    <xf numFmtId="0" fontId="53" fillId="4" borderId="98" xfId="117" applyFont="1" applyFill="1" applyBorder="1" applyAlignment="1">
      <alignment vertical="center"/>
    </xf>
    <xf numFmtId="17" fontId="18" fillId="4" borderId="98" xfId="117" applyNumberFormat="1" applyFont="1" applyFill="1" applyBorder="1" applyAlignment="1">
      <alignment horizontal="center" vertical="center"/>
    </xf>
    <xf numFmtId="0" fontId="53" fillId="4" borderId="98" xfId="117" applyFont="1" applyFill="1" applyBorder="1" applyAlignment="1">
      <alignment vertical="center" wrapText="1"/>
    </xf>
    <xf numFmtId="172" fontId="56" fillId="4" borderId="98" xfId="117" applyNumberFormat="1" applyFont="1" applyFill="1" applyBorder="1" applyAlignment="1">
      <alignment vertical="center"/>
    </xf>
    <xf numFmtId="172" fontId="56" fillId="4" borderId="104" xfId="117" applyNumberFormat="1" applyFont="1" applyFill="1" applyBorder="1" applyAlignment="1">
      <alignment vertical="center"/>
    </xf>
    <xf numFmtId="0" fontId="54" fillId="4" borderId="98" xfId="117" applyFont="1" applyFill="1" applyBorder="1" applyAlignment="1">
      <alignment vertical="center"/>
    </xf>
    <xf numFmtId="0" fontId="53" fillId="4" borderId="106" xfId="117" applyFont="1" applyFill="1" applyBorder="1" applyAlignment="1">
      <alignment vertical="center" wrapText="1"/>
    </xf>
    <xf numFmtId="172" fontId="53" fillId="4" borderId="98" xfId="117" applyNumberFormat="1" applyFont="1" applyFill="1" applyBorder="1" applyAlignment="1">
      <alignment vertical="center"/>
    </xf>
    <xf numFmtId="172" fontId="18" fillId="4" borderId="106" xfId="117" applyNumberFormat="1" applyFont="1" applyFill="1" applyBorder="1" applyAlignment="1">
      <alignment vertical="center"/>
    </xf>
    <xf numFmtId="172" fontId="55" fillId="4" borderId="108" xfId="117" applyNumberFormat="1" applyFont="1" applyFill="1" applyBorder="1" applyAlignment="1">
      <alignment vertical="center"/>
    </xf>
    <xf numFmtId="172" fontId="18" fillId="4" borderId="98" xfId="117" applyNumberFormat="1" applyFont="1" applyFill="1" applyBorder="1" applyAlignment="1">
      <alignment vertical="center"/>
    </xf>
    <xf numFmtId="0" fontId="53" fillId="4" borderId="98" xfId="117" applyFont="1" applyFill="1" applyBorder="1"/>
    <xf numFmtId="0" fontId="53" fillId="4" borderId="109" xfId="117" applyFont="1" applyFill="1" applyBorder="1" applyAlignment="1">
      <alignment horizontal="center" vertical="center"/>
    </xf>
    <xf numFmtId="0" fontId="53" fillId="4" borderId="98" xfId="117" quotePrefix="1" applyFont="1" applyFill="1" applyBorder="1"/>
    <xf numFmtId="0" fontId="53" fillId="27" borderId="98" xfId="117" quotePrefix="1" applyFont="1" applyFill="1" applyBorder="1"/>
    <xf numFmtId="0" fontId="53" fillId="27" borderId="98" xfId="117" applyFont="1" applyFill="1" applyBorder="1"/>
    <xf numFmtId="0" fontId="53" fillId="27" borderId="98" xfId="141" applyFont="1" applyFill="1" applyBorder="1" applyAlignment="1">
      <alignment horizontal="left" vertical="center" wrapText="1"/>
    </xf>
    <xf numFmtId="0" fontId="28" fillId="0" borderId="98" xfId="117" applyFont="1" applyBorder="1"/>
    <xf numFmtId="0" fontId="28" fillId="0" borderId="98" xfId="121" applyFont="1" applyBorder="1" applyAlignment="1">
      <alignment horizontal="centerContinuous" vertical="center"/>
    </xf>
    <xf numFmtId="0" fontId="12" fillId="0" borderId="98" xfId="117" applyBorder="1" applyAlignment="1">
      <alignment horizontal="centerContinuous"/>
    </xf>
    <xf numFmtId="0" fontId="28" fillId="4" borderId="98" xfId="121" applyFont="1" applyFill="1" applyBorder="1"/>
    <xf numFmtId="0" fontId="28" fillId="0" borderId="98" xfId="121" applyFont="1" applyBorder="1" applyAlignment="1">
      <alignment horizontal="center"/>
    </xf>
    <xf numFmtId="0" fontId="28" fillId="4" borderId="98" xfId="121" applyFont="1" applyFill="1" applyBorder="1" applyAlignment="1">
      <alignment horizontal="center" vertical="center"/>
    </xf>
    <xf numFmtId="0" fontId="67" fillId="0" borderId="98" xfId="122" applyFont="1" applyFill="1" applyBorder="1"/>
    <xf numFmtId="17" fontId="28" fillId="0" borderId="98" xfId="122" applyNumberFormat="1" applyFont="1" applyFill="1" applyBorder="1"/>
    <xf numFmtId="0" fontId="28" fillId="0" borderId="98" xfId="122" applyFont="1" applyFill="1" applyBorder="1" applyAlignment="1">
      <alignment horizontal="center"/>
    </xf>
    <xf numFmtId="0" fontId="12" fillId="4" borderId="98" xfId="121" applyFill="1" applyBorder="1"/>
    <xf numFmtId="0" fontId="12" fillId="29" borderId="98" xfId="121" applyFill="1" applyBorder="1"/>
    <xf numFmtId="173" fontId="12" fillId="29" borderId="98" xfId="121" applyNumberFormat="1" applyFill="1" applyBorder="1"/>
    <xf numFmtId="15" fontId="12" fillId="29" borderId="98" xfId="121" applyNumberFormat="1" applyFill="1" applyBorder="1"/>
    <xf numFmtId="0" fontId="12" fillId="16" borderId="98" xfId="121" applyFill="1" applyBorder="1"/>
    <xf numFmtId="1" fontId="12" fillId="16" borderId="98" xfId="121" applyNumberFormat="1" applyFill="1" applyBorder="1"/>
    <xf numFmtId="0" fontId="67" fillId="0" borderId="98" xfId="122" applyFont="1" applyFill="1" applyBorder="1" applyAlignment="1">
      <alignment horizontal="left" indent="1"/>
    </xf>
    <xf numFmtId="174" fontId="12" fillId="29" borderId="98" xfId="28" applyNumberFormat="1" applyFill="1" applyBorder="1"/>
    <xf numFmtId="0" fontId="28" fillId="0" borderId="98" xfId="122" applyFont="1" applyFill="1" applyBorder="1" applyAlignment="1"/>
    <xf numFmtId="174" fontId="28" fillId="29" borderId="98" xfId="122" applyNumberFormat="1" applyFont="1" applyFill="1" applyBorder="1"/>
    <xf numFmtId="0" fontId="12" fillId="0" borderId="98" xfId="117" applyFont="1" applyFill="1" applyBorder="1" applyAlignment="1">
      <alignment horizontal="centerContinuous"/>
    </xf>
    <xf numFmtId="0" fontId="12" fillId="0" borderId="98" xfId="121" applyBorder="1"/>
    <xf numFmtId="3" fontId="12" fillId="29" borderId="98" xfId="121" applyNumberFormat="1" applyFill="1" applyBorder="1"/>
    <xf numFmtId="0" fontId="28" fillId="29" borderId="98" xfId="121" applyFont="1" applyFill="1" applyBorder="1"/>
    <xf numFmtId="0" fontId="28" fillId="0" borderId="98" xfId="121" applyFont="1" applyBorder="1" applyAlignment="1">
      <alignment horizontal="center" vertical="center"/>
    </xf>
    <xf numFmtId="0" fontId="12" fillId="0" borderId="98" xfId="122" applyFont="1" applyFill="1" applyBorder="1" applyAlignment="1"/>
    <xf numFmtId="0" fontId="12" fillId="29" borderId="98" xfId="122" applyFont="1" applyFill="1" applyBorder="1"/>
    <xf numFmtId="174" fontId="12" fillId="29" borderId="98" xfId="122" applyNumberFormat="1" applyFont="1" applyFill="1" applyBorder="1"/>
    <xf numFmtId="0" fontId="12" fillId="4" borderId="98" xfId="117" applyFont="1" applyFill="1" applyBorder="1"/>
    <xf numFmtId="0" fontId="28" fillId="0" borderId="98" xfId="122" applyFont="1" applyFill="1" applyBorder="1" applyAlignment="1">
      <alignment horizontal="center" wrapText="1"/>
    </xf>
    <xf numFmtId="0" fontId="72" fillId="0" borderId="98" xfId="124" applyFont="1" applyBorder="1" applyAlignment="1">
      <alignment horizontal="center" vertical="center" wrapText="1"/>
    </xf>
    <xf numFmtId="0" fontId="113" fillId="0" borderId="98" xfId="124" applyFont="1" applyBorder="1" applyAlignment="1">
      <alignment horizontal="center" vertical="center" wrapText="1"/>
    </xf>
    <xf numFmtId="0" fontId="28" fillId="0" borderId="98" xfId="122" applyFont="1" applyFill="1" applyBorder="1" applyAlignment="1">
      <alignment horizontal="center" vertical="center"/>
    </xf>
    <xf numFmtId="0" fontId="28" fillId="0" borderId="98" xfId="124" quotePrefix="1" applyFont="1" applyBorder="1" applyAlignment="1">
      <alignment horizontal="center" vertical="center" wrapText="1"/>
    </xf>
    <xf numFmtId="0" fontId="28" fillId="0" borderId="98" xfId="124" applyFont="1" applyBorder="1" applyAlignment="1">
      <alignment horizontal="center" vertical="center" wrapText="1"/>
    </xf>
    <xf numFmtId="0" fontId="28" fillId="0" borderId="98" xfId="122" applyFont="1" applyFill="1" applyBorder="1" applyAlignment="1">
      <alignment horizontal="center" vertical="center" wrapText="1"/>
    </xf>
    <xf numFmtId="17" fontId="28" fillId="0" borderId="98" xfId="122" applyNumberFormat="1" applyFont="1" applyFill="1" applyBorder="1" applyAlignment="1">
      <alignment horizontal="center"/>
    </xf>
    <xf numFmtId="164" fontId="12" fillId="16" borderId="98" xfId="122" applyNumberFormat="1" applyFill="1" applyBorder="1" applyAlignment="1">
      <alignment horizontal="center"/>
    </xf>
    <xf numFmtId="14" fontId="12" fillId="0" borderId="98" xfId="120" applyNumberFormat="1" applyFont="1" applyFill="1" applyBorder="1"/>
    <xf numFmtId="1" fontId="12" fillId="0" borderId="98" xfId="120" applyNumberFormat="1" applyFont="1" applyFill="1" applyBorder="1"/>
    <xf numFmtId="176" fontId="12" fillId="29" borderId="98" xfId="120" quotePrefix="1" applyNumberFormat="1" applyFont="1" applyFill="1" applyBorder="1" applyAlignment="1">
      <alignment horizontal="center"/>
    </xf>
    <xf numFmtId="2" fontId="12" fillId="16" borderId="98" xfId="123" quotePrefix="1" applyNumberFormat="1" applyFont="1" applyFill="1" applyBorder="1" applyAlignment="1">
      <alignment horizontal="center"/>
    </xf>
    <xf numFmtId="175" fontId="12" fillId="16" borderId="98" xfId="120" quotePrefix="1" applyNumberFormat="1" applyFont="1" applyFill="1" applyBorder="1" applyAlignment="1">
      <alignment horizontal="center"/>
    </xf>
    <xf numFmtId="2" fontId="12" fillId="29" borderId="98" xfId="120" quotePrefix="1" applyNumberFormat="1" applyFont="1" applyFill="1" applyBorder="1" applyAlignment="1">
      <alignment horizontal="center"/>
    </xf>
    <xf numFmtId="2" fontId="12" fillId="16" borderId="98" xfId="120" quotePrefix="1" applyNumberFormat="1" applyFont="1" applyFill="1" applyBorder="1" applyAlignment="1">
      <alignment horizontal="center"/>
    </xf>
    <xf numFmtId="2" fontId="12" fillId="16" borderId="98" xfId="120" quotePrefix="1" applyNumberFormat="1" applyFill="1" applyBorder="1" applyAlignment="1">
      <alignment horizontal="center"/>
    </xf>
    <xf numFmtId="175" fontId="12" fillId="16" borderId="98" xfId="120" quotePrefix="1" applyNumberFormat="1" applyFill="1" applyBorder="1" applyAlignment="1">
      <alignment horizontal="center"/>
    </xf>
    <xf numFmtId="14" fontId="12" fillId="0" borderId="98" xfId="120" applyNumberFormat="1" applyFont="1" applyFill="1" applyBorder="1" applyAlignment="1">
      <alignment horizontal="right" vertical="top"/>
    </xf>
    <xf numFmtId="176" fontId="12" fillId="4" borderId="98" xfId="120" quotePrefix="1" applyNumberFormat="1" applyFont="1" applyFill="1" applyBorder="1" applyAlignment="1">
      <alignment horizontal="center"/>
    </xf>
    <xf numFmtId="2" fontId="12" fillId="4" borderId="98" xfId="123" quotePrefix="1" applyNumberFormat="1" applyFont="1" applyFill="1" applyBorder="1" applyAlignment="1">
      <alignment horizontal="center"/>
    </xf>
    <xf numFmtId="175" fontId="12" fillId="4" borderId="98" xfId="120" quotePrefix="1" applyNumberFormat="1" applyFont="1" applyFill="1" applyBorder="1" applyAlignment="1">
      <alignment horizontal="center"/>
    </xf>
    <xf numFmtId="2" fontId="12" fillId="4" borderId="98" xfId="120" quotePrefix="1" applyNumberFormat="1" applyFont="1" applyFill="1" applyBorder="1" applyAlignment="1">
      <alignment horizontal="center"/>
    </xf>
    <xf numFmtId="175" fontId="12" fillId="4" borderId="98" xfId="120" applyNumberFormat="1" applyFont="1" applyFill="1" applyBorder="1" applyAlignment="1">
      <alignment horizontal="center"/>
    </xf>
    <xf numFmtId="0" fontId="28" fillId="0" borderId="98" xfId="126" applyFont="1" applyFill="1" applyBorder="1" applyAlignment="1">
      <alignment horizontal="center" vertical="center" wrapText="1"/>
    </xf>
    <xf numFmtId="0" fontId="28" fillId="0" borderId="98" xfId="117" applyFont="1" applyFill="1" applyBorder="1" applyAlignment="1">
      <alignment horizontal="centerContinuous"/>
    </xf>
    <xf numFmtId="0" fontId="28" fillId="0" borderId="98" xfId="126" applyFont="1" applyFill="1" applyBorder="1" applyAlignment="1">
      <alignment horizontal="center" vertical="center"/>
    </xf>
    <xf numFmtId="0" fontId="28" fillId="0" borderId="98" xfId="126" applyFont="1" applyFill="1" applyBorder="1" applyAlignment="1">
      <alignment horizontal="center"/>
    </xf>
    <xf numFmtId="0" fontId="12" fillId="27" borderId="98" xfId="125" applyFill="1" applyBorder="1"/>
    <xf numFmtId="178" fontId="12" fillId="29" borderId="98" xfId="125" applyNumberFormat="1" applyFill="1" applyBorder="1"/>
    <xf numFmtId="177" fontId="75" fillId="16" borderId="98" xfId="126" applyNumberFormat="1" applyFont="1" applyFill="1" applyBorder="1" applyAlignment="1">
      <alignment horizontal="center"/>
    </xf>
    <xf numFmtId="0" fontId="12" fillId="27" borderId="98" xfId="125" applyFont="1" applyFill="1" applyBorder="1"/>
    <xf numFmtId="2" fontId="12" fillId="29" borderId="98" xfId="125" applyNumberFormat="1" applyFill="1" applyBorder="1"/>
    <xf numFmtId="177" fontId="12" fillId="16" borderId="98" xfId="126" applyNumberFormat="1" applyFont="1" applyFill="1" applyBorder="1"/>
    <xf numFmtId="14" fontId="12" fillId="0" borderId="109" xfId="120" applyNumberFormat="1" applyFont="1" applyFill="1" applyBorder="1"/>
    <xf numFmtId="2" fontId="12" fillId="29" borderId="110" xfId="125" applyNumberFormat="1" applyFill="1" applyBorder="1" applyAlignment="1">
      <alignment horizontal="center"/>
    </xf>
    <xf numFmtId="0" fontId="52" fillId="0" borderId="98" xfId="127" applyFont="1" applyFill="1" applyBorder="1" applyAlignment="1">
      <alignment horizontal="center" vertical="center" wrapText="1"/>
    </xf>
    <xf numFmtId="0" fontId="28" fillId="0" borderId="98" xfId="117" applyFont="1" applyFill="1" applyBorder="1" applyAlignment="1">
      <alignment horizontal="center" vertical="center" wrapText="1"/>
    </xf>
    <xf numFmtId="0" fontId="28" fillId="0" borderId="98" xfId="127" applyFont="1" applyFill="1" applyBorder="1" applyAlignment="1">
      <alignment horizontal="center" vertical="center" wrapText="1"/>
    </xf>
    <xf numFmtId="0" fontId="28" fillId="0" borderId="98" xfId="127" applyFont="1" applyFill="1" applyBorder="1" applyAlignment="1">
      <alignment horizontal="center"/>
    </xf>
    <xf numFmtId="0" fontId="28" fillId="0" borderId="98" xfId="117" applyFont="1" applyFill="1" applyBorder="1" applyAlignment="1">
      <alignment horizontal="center" vertical="center"/>
    </xf>
    <xf numFmtId="0" fontId="28" fillId="0" borderId="98" xfId="127" applyFont="1" applyFill="1" applyBorder="1" applyAlignment="1">
      <alignment horizontal="center" vertical="center"/>
    </xf>
    <xf numFmtId="0" fontId="28" fillId="0" borderId="98" xfId="117" applyFont="1" applyFill="1" applyBorder="1" applyAlignment="1">
      <alignment horizontal="center"/>
    </xf>
    <xf numFmtId="14" fontId="12" fillId="0" borderId="98" xfId="127" applyNumberFormat="1" applyFill="1" applyBorder="1" applyAlignment="1">
      <alignment horizontal="center"/>
    </xf>
    <xf numFmtId="2" fontId="12" fillId="29" borderId="98" xfId="127" applyNumberFormat="1" applyFill="1" applyBorder="1" applyAlignment="1">
      <alignment horizontal="center"/>
    </xf>
    <xf numFmtId="2" fontId="28" fillId="29" borderId="98" xfId="127" applyNumberFormat="1" applyFont="1" applyFill="1" applyBorder="1" applyAlignment="1">
      <alignment horizontal="center"/>
    </xf>
    <xf numFmtId="0" fontId="28" fillId="0" borderId="98" xfId="125" applyFont="1" applyFill="1" applyBorder="1" applyAlignment="1">
      <alignment horizontal="centerContinuous"/>
    </xf>
    <xf numFmtId="0" fontId="28" fillId="0" borderId="98" xfId="125" applyFont="1" applyFill="1" applyBorder="1" applyAlignment="1">
      <alignment horizontal="center" vertical="top" wrapText="1"/>
    </xf>
    <xf numFmtId="2" fontId="12" fillId="29" borderId="98" xfId="125" applyNumberFormat="1" applyFill="1" applyBorder="1" applyAlignment="1">
      <alignment horizontal="center"/>
    </xf>
    <xf numFmtId="2" fontId="12" fillId="29" borderId="105" xfId="125" applyNumberFormat="1" applyFill="1" applyBorder="1" applyAlignment="1">
      <alignment horizontal="center"/>
    </xf>
    <xf numFmtId="2" fontId="12" fillId="29" borderId="102" xfId="125" applyNumberFormat="1" applyFill="1" applyBorder="1" applyAlignment="1">
      <alignment horizontal="center"/>
    </xf>
    <xf numFmtId="2" fontId="12" fillId="29" borderId="103" xfId="125" applyNumberFormat="1" applyFill="1" applyBorder="1" applyAlignment="1">
      <alignment horizontal="center"/>
    </xf>
    <xf numFmtId="2" fontId="12" fillId="29" borderId="107" xfId="125" applyNumberFormat="1" applyFill="1" applyBorder="1" applyAlignment="1">
      <alignment horizontal="center"/>
    </xf>
    <xf numFmtId="0" fontId="28" fillId="0" borderId="98" xfId="119" applyFont="1" applyFill="1" applyBorder="1" applyAlignment="1">
      <alignment horizontal="center" vertical="center" wrapText="1"/>
    </xf>
    <xf numFmtId="0" fontId="28" fillId="4" borderId="98" xfId="119" applyFont="1" applyFill="1" applyBorder="1" applyAlignment="1">
      <alignment horizontal="center" vertical="center" wrapText="1"/>
    </xf>
    <xf numFmtId="0" fontId="28" fillId="4" borderId="98" xfId="117" applyFont="1" applyFill="1" applyBorder="1" applyAlignment="1">
      <alignment horizontal="center" wrapText="1"/>
    </xf>
    <xf numFmtId="0" fontId="28" fillId="4" borderId="98" xfId="117" applyFont="1" applyFill="1" applyBorder="1" applyAlignment="1">
      <alignment horizontal="center"/>
    </xf>
    <xf numFmtId="0" fontId="52" fillId="0" borderId="98" xfId="119" applyFont="1" applyFill="1" applyBorder="1" applyAlignment="1">
      <alignment horizontal="center" vertical="center" wrapText="1"/>
    </xf>
    <xf numFmtId="185" fontId="52" fillId="5" borderId="98" xfId="119" applyNumberFormat="1" applyFont="1" applyFill="1" applyBorder="1" applyAlignment="1">
      <alignment horizontal="center"/>
    </xf>
    <xf numFmtId="0" fontId="52" fillId="4" borderId="98" xfId="119" applyFont="1" applyFill="1" applyBorder="1" applyAlignment="1">
      <alignment horizontal="center" vertical="center" wrapText="1"/>
    </xf>
    <xf numFmtId="0" fontId="12" fillId="29" borderId="98" xfId="117" applyFill="1" applyBorder="1"/>
    <xf numFmtId="164" fontId="75" fillId="16" borderId="98" xfId="119" applyNumberFormat="1" applyFont="1" applyFill="1" applyBorder="1" applyAlignment="1">
      <alignment horizontal="center"/>
    </xf>
    <xf numFmtId="0" fontId="12" fillId="5" borderId="98" xfId="117" applyFill="1" applyBorder="1" applyAlignment="1">
      <alignment horizontal="center" vertical="center"/>
    </xf>
    <xf numFmtId="164" fontId="12" fillId="16" borderId="98" xfId="117" applyNumberFormat="1" applyFill="1" applyBorder="1"/>
    <xf numFmtId="164" fontId="72" fillId="16" borderId="104" xfId="117" applyNumberFormat="1" applyFont="1" applyFill="1" applyBorder="1" applyAlignment="1"/>
    <xf numFmtId="164" fontId="72" fillId="16" borderId="105" xfId="117" applyNumberFormat="1" applyFont="1" applyFill="1" applyBorder="1" applyAlignment="1"/>
    <xf numFmtId="0" fontId="52" fillId="4" borderId="98" xfId="117" applyFont="1" applyFill="1" applyBorder="1" applyAlignment="1">
      <alignment horizontal="center" vertical="center" wrapText="1"/>
    </xf>
    <xf numFmtId="164" fontId="72" fillId="16" borderId="98" xfId="117" applyNumberFormat="1" applyFont="1" applyFill="1" applyBorder="1"/>
    <xf numFmtId="0" fontId="12" fillId="0" borderId="99" xfId="117" applyBorder="1"/>
    <xf numFmtId="0" fontId="12" fillId="0" borderId="106" xfId="117" applyBorder="1"/>
    <xf numFmtId="171" fontId="1" fillId="29" borderId="105" xfId="141" applyNumberFormat="1" applyFill="1" applyBorder="1"/>
    <xf numFmtId="171" fontId="1" fillId="29" borderId="98" xfId="141" applyNumberFormat="1" applyFill="1" applyBorder="1"/>
    <xf numFmtId="171" fontId="1" fillId="29" borderId="104" xfId="141" applyNumberFormat="1" applyFill="1" applyBorder="1"/>
    <xf numFmtId="0" fontId="12" fillId="0" borderId="110" xfId="117" applyBorder="1"/>
    <xf numFmtId="0" fontId="12" fillId="0" borderId="101" xfId="117" applyBorder="1"/>
    <xf numFmtId="0" fontId="12" fillId="0" borderId="108" xfId="117" applyBorder="1"/>
    <xf numFmtId="171" fontId="1" fillId="29" borderId="102" xfId="141" applyNumberFormat="1" applyFill="1" applyBorder="1"/>
    <xf numFmtId="171" fontId="1" fillId="29" borderId="103" xfId="141" applyNumberFormat="1" applyFill="1" applyBorder="1"/>
    <xf numFmtId="171" fontId="1" fillId="29" borderId="100" xfId="141" applyNumberFormat="1" applyFill="1" applyBorder="1"/>
    <xf numFmtId="171" fontId="27" fillId="16" borderId="109" xfId="117" applyNumberFormat="1" applyFont="1" applyFill="1" applyBorder="1"/>
    <xf numFmtId="0" fontId="23" fillId="28" borderId="98" xfId="141" applyFont="1" applyFill="1" applyBorder="1"/>
    <xf numFmtId="0" fontId="23" fillId="28" borderId="111" xfId="141" applyFont="1" applyFill="1" applyBorder="1"/>
    <xf numFmtId="0" fontId="23" fillId="28" borderId="103" xfId="141" applyFont="1" applyFill="1" applyBorder="1"/>
    <xf numFmtId="0" fontId="1" fillId="28" borderId="107" xfId="141" applyFill="1" applyBorder="1"/>
    <xf numFmtId="171" fontId="1" fillId="29" borderId="107" xfId="141" applyNumberFormat="1" applyFill="1" applyBorder="1"/>
    <xf numFmtId="0" fontId="8" fillId="26" borderId="103" xfId="128" applyFill="1" applyBorder="1" applyAlignment="1">
      <alignment horizontal="center" vertical="center" wrapText="1"/>
    </xf>
    <xf numFmtId="0" fontId="8" fillId="26" borderId="98" xfId="128" applyFill="1" applyBorder="1" applyAlignment="1">
      <alignment horizontal="center" vertical="center" wrapText="1"/>
    </xf>
    <xf numFmtId="179" fontId="8" fillId="26" borderId="98" xfId="128" applyNumberFormat="1" applyFill="1" applyBorder="1" applyAlignment="1">
      <alignment horizontal="center" vertical="center" wrapText="1"/>
    </xf>
    <xf numFmtId="0" fontId="8" fillId="26" borderId="98" xfId="128" applyFill="1" applyBorder="1" applyAlignment="1">
      <alignment horizontal="center" vertical="center"/>
    </xf>
    <xf numFmtId="179" fontId="8" fillId="26" borderId="98" xfId="128" applyNumberFormat="1" applyFill="1" applyBorder="1" applyAlignment="1">
      <alignment horizontal="center" vertical="center"/>
    </xf>
    <xf numFmtId="0" fontId="0" fillId="26" borderId="98" xfId="128" applyFont="1" applyFill="1" applyBorder="1" applyAlignment="1">
      <alignment horizontal="center" vertical="center"/>
    </xf>
    <xf numFmtId="17" fontId="8" fillId="0" borderId="98" xfId="128" applyNumberFormat="1" applyBorder="1" applyAlignment="1">
      <alignment horizontal="center" vertical="center"/>
    </xf>
    <xf numFmtId="0" fontId="1" fillId="17" borderId="98" xfId="141" applyFill="1" applyBorder="1"/>
    <xf numFmtId="0" fontId="1" fillId="16" borderId="98" xfId="141" applyFill="1" applyBorder="1"/>
    <xf numFmtId="179" fontId="80" fillId="16" borderId="98" xfId="128" applyNumberFormat="1" applyFont="1" applyFill="1" applyBorder="1" applyAlignment="1">
      <alignment vertical="center"/>
    </xf>
    <xf numFmtId="179" fontId="1" fillId="16" borderId="98" xfId="141" applyNumberFormat="1" applyFill="1" applyBorder="1"/>
    <xf numFmtId="0" fontId="8" fillId="4" borderId="98" xfId="128" applyFill="1" applyBorder="1" applyAlignment="1">
      <alignment horizontal="center"/>
    </xf>
    <xf numFmtId="179" fontId="8" fillId="4" borderId="98" xfId="128" applyNumberFormat="1" applyFill="1" applyBorder="1"/>
    <xf numFmtId="0" fontId="8" fillId="4" borderId="98" xfId="128" applyFill="1" applyBorder="1" applyAlignment="1">
      <alignment horizontal="center" vertical="center"/>
    </xf>
    <xf numFmtId="179" fontId="8" fillId="4" borderId="98" xfId="128" applyNumberFormat="1" applyFill="1" applyBorder="1" applyAlignment="1">
      <alignment horizontal="right" vertical="center"/>
    </xf>
    <xf numFmtId="0" fontId="39" fillId="0" borderId="105" xfId="128" applyFont="1" applyBorder="1" applyAlignment="1">
      <alignment horizontal="center"/>
    </xf>
    <xf numFmtId="0" fontId="39" fillId="4" borderId="98" xfId="128" applyFont="1" applyFill="1" applyBorder="1" applyAlignment="1">
      <alignment horizontal="center"/>
    </xf>
    <xf numFmtId="0" fontId="8" fillId="17" borderId="98" xfId="128" applyFill="1" applyBorder="1"/>
    <xf numFmtId="0" fontId="39" fillId="26" borderId="98" xfId="128" applyFont="1" applyFill="1" applyBorder="1" applyAlignment="1">
      <alignment horizontal="center" vertical="center" wrapText="1"/>
    </xf>
    <xf numFmtId="14" fontId="1" fillId="17" borderId="98" xfId="141" applyNumberFormat="1" applyFill="1" applyBorder="1"/>
    <xf numFmtId="2" fontId="1" fillId="17" borderId="98" xfId="141" applyNumberFormat="1" applyFill="1" applyBorder="1"/>
    <xf numFmtId="1" fontId="1" fillId="17" borderId="98" xfId="141" applyNumberFormat="1" applyFill="1" applyBorder="1"/>
    <xf numFmtId="14" fontId="1" fillId="17" borderId="98" xfId="141" applyNumberFormat="1" applyFill="1" applyBorder="1" applyAlignment="1">
      <alignment wrapText="1"/>
    </xf>
    <xf numFmtId="14" fontId="1" fillId="5" borderId="98" xfId="141" applyNumberFormat="1" applyFill="1" applyBorder="1" applyAlignment="1">
      <alignment wrapText="1"/>
    </xf>
    <xf numFmtId="14" fontId="1" fillId="5" borderId="98" xfId="141" applyNumberFormat="1" applyFill="1" applyBorder="1"/>
    <xf numFmtId="14" fontId="1" fillId="26" borderId="98" xfId="141" applyNumberFormat="1" applyFill="1" applyBorder="1" applyAlignment="1">
      <alignment wrapText="1"/>
    </xf>
    <xf numFmtId="14" fontId="1" fillId="26" borderId="98" xfId="141" applyNumberFormat="1" applyFill="1" applyBorder="1"/>
    <xf numFmtId="14" fontId="29" fillId="17" borderId="98" xfId="141" applyNumberFormat="1" applyFont="1" applyFill="1" applyBorder="1" applyAlignment="1">
      <alignment wrapText="1"/>
    </xf>
    <xf numFmtId="0" fontId="26" fillId="4" borderId="0" xfId="32" applyFill="1" applyAlignment="1" applyProtection="1"/>
    <xf numFmtId="43" fontId="0" fillId="0" borderId="0" xfId="0" applyNumberFormat="1"/>
    <xf numFmtId="0" fontId="241" fillId="0" borderId="59" xfId="152" applyFont="1" applyBorder="1" applyProtection="1">
      <protection locked="0"/>
    </xf>
    <xf numFmtId="0" fontId="0" fillId="22" borderId="0" xfId="0" applyFill="1" applyAlignment="1">
      <alignment wrapText="1"/>
    </xf>
    <xf numFmtId="0" fontId="28" fillId="14" borderId="98" xfId="30" applyFont="1" applyFill="1" applyBorder="1" applyAlignment="1">
      <alignment horizontal="left" vertical="top" wrapText="1"/>
    </xf>
    <xf numFmtId="0" fontId="0" fillId="0" borderId="0" xfId="0" applyAlignment="1">
      <alignment wrapText="1"/>
    </xf>
    <xf numFmtId="0" fontId="0" fillId="25" borderId="0" xfId="0" applyFill="1"/>
    <xf numFmtId="198" fontId="1" fillId="23" borderId="98" xfId="0" applyNumberFormat="1" applyFont="1" applyFill="1" applyBorder="1" applyAlignment="1">
      <alignment horizontal="center"/>
    </xf>
    <xf numFmtId="187" fontId="20" fillId="11" borderId="98" xfId="156" applyNumberFormat="1" applyFont="1" applyBorder="1" applyAlignment="1">
      <alignment horizontal="center"/>
    </xf>
    <xf numFmtId="198" fontId="1" fillId="16" borderId="98" xfId="0" applyNumberFormat="1" applyFont="1" applyFill="1" applyBorder="1" applyAlignment="1">
      <alignment horizontal="center"/>
    </xf>
    <xf numFmtId="187" fontId="115" fillId="17" borderId="98" xfId="0" applyNumberFormat="1" applyFont="1" applyFill="1" applyBorder="1" applyAlignment="1">
      <alignment horizontal="center"/>
    </xf>
    <xf numFmtId="187" fontId="115" fillId="17" borderId="47" xfId="0" applyNumberFormat="1" applyFont="1" applyFill="1" applyBorder="1" applyAlignment="1">
      <alignment horizontal="center"/>
    </xf>
    <xf numFmtId="187" fontId="115" fillId="17" borderId="46" xfId="0" applyNumberFormat="1" applyFont="1" applyFill="1" applyBorder="1" applyAlignment="1">
      <alignment horizontal="center"/>
    </xf>
    <xf numFmtId="187" fontId="115" fillId="17" borderId="45" xfId="0" applyNumberFormat="1" applyFont="1" applyFill="1" applyBorder="1" applyAlignment="1">
      <alignment horizontal="center"/>
    </xf>
    <xf numFmtId="187" fontId="115" fillId="17" borderId="112" xfId="0" applyNumberFormat="1" applyFont="1" applyFill="1" applyBorder="1" applyAlignment="1">
      <alignment horizontal="center"/>
    </xf>
    <xf numFmtId="187" fontId="115" fillId="17" borderId="113" xfId="0" applyNumberFormat="1" applyFont="1" applyFill="1" applyBorder="1" applyAlignment="1">
      <alignment horizontal="center"/>
    </xf>
    <xf numFmtId="187" fontId="115" fillId="17" borderId="114" xfId="0" applyNumberFormat="1" applyFont="1" applyFill="1" applyBorder="1" applyAlignment="1">
      <alignment horizontal="center"/>
    </xf>
    <xf numFmtId="187" fontId="115" fillId="17" borderId="115" xfId="0" applyNumberFormat="1" applyFont="1" applyFill="1" applyBorder="1" applyAlignment="1">
      <alignment horizontal="center"/>
    </xf>
    <xf numFmtId="187" fontId="115" fillId="17" borderId="116" xfId="0" applyNumberFormat="1" applyFont="1" applyFill="1" applyBorder="1" applyAlignment="1">
      <alignment horizontal="center"/>
    </xf>
    <xf numFmtId="0" fontId="15" fillId="10" borderId="0" xfId="40" applyFont="1" applyBorder="1"/>
    <xf numFmtId="0" fontId="147" fillId="0" borderId="0" xfId="295" applyFont="1"/>
    <xf numFmtId="4" fontId="15" fillId="16" borderId="98" xfId="305" applyFont="1" applyFill="1" applyBorder="1"/>
    <xf numFmtId="0" fontId="16" fillId="0" borderId="0" xfId="295" applyFont="1"/>
    <xf numFmtId="4" fontId="20" fillId="16" borderId="98" xfId="305" applyFont="1" applyFill="1" applyBorder="1"/>
    <xf numFmtId="0" fontId="15" fillId="0" borderId="0" xfId="295" applyFont="1" applyAlignment="1">
      <alignment vertical="center"/>
    </xf>
    <xf numFmtId="0" fontId="242" fillId="2" borderId="0" xfId="5" applyFont="1" applyFill="1"/>
    <xf numFmtId="0" fontId="243" fillId="2" borderId="0" xfId="5" applyFont="1" applyFill="1"/>
    <xf numFmtId="0" fontId="244" fillId="0" borderId="0" xfId="0" applyFont="1"/>
    <xf numFmtId="0" fontId="245" fillId="0" borderId="0" xfId="0" applyFont="1"/>
    <xf numFmtId="0" fontId="245" fillId="0" borderId="0" xfId="0" applyFont="1" applyAlignment="1">
      <alignment wrapText="1"/>
    </xf>
    <xf numFmtId="0" fontId="53" fillId="4" borderId="117" xfId="117" applyFont="1" applyFill="1" applyBorder="1" applyAlignment="1">
      <alignment horizontal="center" vertical="center"/>
    </xf>
    <xf numFmtId="172" fontId="56" fillId="4" borderId="38" xfId="117" applyNumberFormat="1" applyFont="1" applyFill="1" applyBorder="1" applyAlignment="1">
      <alignment vertical="center"/>
    </xf>
    <xf numFmtId="172" fontId="56" fillId="4" borderId="1" xfId="117" applyNumberFormat="1" applyFont="1" applyFill="1" applyBorder="1" applyAlignment="1">
      <alignment vertical="center"/>
    </xf>
    <xf numFmtId="172" fontId="55" fillId="4" borderId="0" xfId="117" applyNumberFormat="1" applyFont="1" applyFill="1" applyBorder="1" applyAlignment="1">
      <alignment vertical="center"/>
    </xf>
    <xf numFmtId="172" fontId="55" fillId="4" borderId="98" xfId="117" applyNumberFormat="1" applyFont="1" applyFill="1" applyBorder="1" applyAlignment="1">
      <alignment vertical="center"/>
    </xf>
    <xf numFmtId="0" fontId="53" fillId="4" borderId="22" xfId="117" applyFont="1" applyFill="1" applyBorder="1" applyAlignment="1">
      <alignment horizontal="center" vertical="center"/>
    </xf>
    <xf numFmtId="172" fontId="56" fillId="4" borderId="47" xfId="117" applyNumberFormat="1" applyFont="1" applyFill="1" applyBorder="1" applyAlignment="1">
      <alignment vertical="center"/>
    </xf>
    <xf numFmtId="172" fontId="56" fillId="4" borderId="46" xfId="117" applyNumberFormat="1" applyFont="1" applyFill="1" applyBorder="1" applyAlignment="1">
      <alignment vertical="center"/>
    </xf>
    <xf numFmtId="172" fontId="56" fillId="4" borderId="112" xfId="117" applyNumberFormat="1" applyFont="1" applyFill="1" applyBorder="1" applyAlignment="1">
      <alignment vertical="center"/>
    </xf>
    <xf numFmtId="172" fontId="56" fillId="4" borderId="113" xfId="117" applyNumberFormat="1" applyFont="1" applyFill="1" applyBorder="1" applyAlignment="1">
      <alignment vertical="center"/>
    </xf>
    <xf numFmtId="172" fontId="55" fillId="4" borderId="113" xfId="117" applyNumberFormat="1" applyFont="1" applyFill="1" applyBorder="1" applyAlignment="1">
      <alignment vertical="center"/>
    </xf>
    <xf numFmtId="172" fontId="18" fillId="4" borderId="112" xfId="117" applyNumberFormat="1" applyFont="1" applyFill="1" applyBorder="1" applyAlignment="1">
      <alignment vertical="center"/>
    </xf>
    <xf numFmtId="172" fontId="18" fillId="4" borderId="113" xfId="117" applyNumberFormat="1" applyFont="1" applyFill="1" applyBorder="1" applyAlignment="1">
      <alignment vertical="center"/>
    </xf>
    <xf numFmtId="172" fontId="18" fillId="43" borderId="112" xfId="117" applyNumberFormat="1" applyFont="1" applyFill="1" applyBorder="1" applyAlignment="1">
      <alignment vertical="center"/>
    </xf>
    <xf numFmtId="172" fontId="56" fillId="4" borderId="53" xfId="117" applyNumberFormat="1" applyFont="1" applyFill="1" applyBorder="1" applyAlignment="1">
      <alignment vertical="center"/>
    </xf>
    <xf numFmtId="172" fontId="55" fillId="4" borderId="104" xfId="117" applyNumberFormat="1" applyFont="1" applyFill="1" applyBorder="1" applyAlignment="1">
      <alignment vertical="center"/>
    </xf>
    <xf numFmtId="172" fontId="18" fillId="4" borderId="104" xfId="117" applyNumberFormat="1" applyFont="1" applyFill="1" applyBorder="1" applyAlignment="1">
      <alignment vertical="center"/>
    </xf>
    <xf numFmtId="172" fontId="55" fillId="4" borderId="118" xfId="117" applyNumberFormat="1" applyFont="1" applyFill="1" applyBorder="1" applyAlignment="1">
      <alignment vertical="center"/>
    </xf>
    <xf numFmtId="172" fontId="55" fillId="4" borderId="101" xfId="117" applyNumberFormat="1" applyFont="1" applyFill="1" applyBorder="1" applyAlignment="1">
      <alignment vertical="center"/>
    </xf>
    <xf numFmtId="172" fontId="53" fillId="4" borderId="47" xfId="117" applyNumberFormat="1" applyFont="1" applyFill="1" applyBorder="1" applyAlignment="1">
      <alignment vertical="center"/>
    </xf>
    <xf numFmtId="172" fontId="53" fillId="4" borderId="46" xfId="117" applyNumberFormat="1" applyFont="1" applyFill="1" applyBorder="1" applyAlignment="1">
      <alignment vertical="center"/>
    </xf>
    <xf numFmtId="172" fontId="53" fillId="4" borderId="112" xfId="117" applyNumberFormat="1" applyFont="1" applyFill="1" applyBorder="1" applyAlignment="1">
      <alignment vertical="center"/>
    </xf>
    <xf numFmtId="172" fontId="56" fillId="4" borderId="48" xfId="117" applyNumberFormat="1" applyFont="1" applyFill="1" applyBorder="1" applyAlignment="1">
      <alignment vertical="center"/>
    </xf>
    <xf numFmtId="172" fontId="53" fillId="4" borderId="115" xfId="117" applyNumberFormat="1" applyFont="1" applyFill="1" applyBorder="1" applyAlignment="1">
      <alignment vertical="center"/>
    </xf>
    <xf numFmtId="172" fontId="53" fillId="4" borderId="116" xfId="117" applyNumberFormat="1" applyFont="1" applyFill="1" applyBorder="1" applyAlignment="1">
      <alignment vertical="center"/>
    </xf>
    <xf numFmtId="172" fontId="18" fillId="4" borderId="99" xfId="117" applyNumberFormat="1" applyFont="1" applyFill="1" applyBorder="1" applyAlignment="1">
      <alignment vertical="center"/>
    </xf>
    <xf numFmtId="17" fontId="18" fillId="4" borderId="119" xfId="117" applyNumberFormat="1" applyFont="1" applyFill="1" applyBorder="1" applyAlignment="1">
      <alignment horizontal="center" vertical="center"/>
    </xf>
    <xf numFmtId="172" fontId="56" fillId="4" borderId="118" xfId="117" applyNumberFormat="1" applyFont="1" applyFill="1" applyBorder="1" applyAlignment="1">
      <alignment vertical="center"/>
    </xf>
    <xf numFmtId="172" fontId="56" fillId="4" borderId="120" xfId="117" applyNumberFormat="1" applyFont="1" applyFill="1" applyBorder="1" applyAlignment="1">
      <alignment vertical="center"/>
    </xf>
    <xf numFmtId="172" fontId="56" fillId="4" borderId="106" xfId="117" applyNumberFormat="1" applyFont="1" applyFill="1" applyBorder="1" applyAlignment="1">
      <alignment vertical="center"/>
    </xf>
    <xf numFmtId="172" fontId="55" fillId="4" borderId="22" xfId="117" applyNumberFormat="1" applyFont="1" applyFill="1" applyBorder="1" applyAlignment="1">
      <alignment vertical="center"/>
    </xf>
    <xf numFmtId="172" fontId="18" fillId="4" borderId="121" xfId="117" applyNumberFormat="1" applyFont="1" applyFill="1" applyBorder="1" applyAlignment="1">
      <alignment vertical="center"/>
    </xf>
    <xf numFmtId="172" fontId="55" fillId="26" borderId="29" xfId="117" applyNumberFormat="1" applyFont="1" applyFill="1" applyBorder="1" applyAlignment="1">
      <alignment vertical="center"/>
    </xf>
    <xf numFmtId="172" fontId="55" fillId="26" borderId="122" xfId="117" applyNumberFormat="1" applyFont="1" applyFill="1" applyBorder="1" applyAlignment="1">
      <alignment vertical="center"/>
    </xf>
    <xf numFmtId="172" fontId="18" fillId="26" borderId="122" xfId="117" applyNumberFormat="1" applyFont="1" applyFill="1" applyBorder="1" applyAlignment="1">
      <alignment vertical="center"/>
    </xf>
    <xf numFmtId="172" fontId="55" fillId="4" borderId="23" xfId="117" applyNumberFormat="1" applyFont="1" applyFill="1" applyBorder="1" applyAlignment="1">
      <alignment vertical="center"/>
    </xf>
    <xf numFmtId="172" fontId="56" fillId="4" borderId="39" xfId="117" applyNumberFormat="1" applyFont="1" applyFill="1" applyBorder="1" applyAlignment="1">
      <alignment vertical="center"/>
    </xf>
    <xf numFmtId="17" fontId="18" fillId="4" borderId="52" xfId="117" applyNumberFormat="1" applyFont="1" applyFill="1" applyBorder="1" applyAlignment="1">
      <alignment horizontal="center" vertical="center"/>
    </xf>
    <xf numFmtId="17" fontId="18" fillId="4" borderId="123" xfId="117" applyNumberFormat="1" applyFont="1" applyFill="1" applyBorder="1" applyAlignment="1">
      <alignment horizontal="center" vertical="center"/>
    </xf>
    <xf numFmtId="172" fontId="53" fillId="4" borderId="0" xfId="117" applyNumberFormat="1" applyFont="1" applyFill="1" applyBorder="1" applyAlignment="1">
      <alignment vertical="center"/>
    </xf>
    <xf numFmtId="17" fontId="18" fillId="4" borderId="40" xfId="117" applyNumberFormat="1" applyFont="1" applyFill="1" applyBorder="1" applyAlignment="1">
      <alignment horizontal="center" vertical="center"/>
    </xf>
    <xf numFmtId="0" fontId="28" fillId="0" borderId="103" xfId="119" applyFont="1" applyFill="1" applyBorder="1" applyAlignment="1">
      <alignment horizontal="center" vertical="center" wrapText="1"/>
    </xf>
    <xf numFmtId="0" fontId="28" fillId="27" borderId="0" xfId="117" applyFont="1" applyFill="1" applyAlignment="1">
      <alignment horizontal="center"/>
    </xf>
    <xf numFmtId="0" fontId="28" fillId="27" borderId="98" xfId="117" applyFont="1" applyFill="1" applyBorder="1" applyAlignment="1">
      <alignment horizontal="center"/>
    </xf>
    <xf numFmtId="0" fontId="56" fillId="4" borderId="40" xfId="117" applyFont="1" applyFill="1" applyBorder="1" applyAlignment="1">
      <alignment horizontal="center" vertical="center"/>
    </xf>
    <xf numFmtId="0" fontId="12" fillId="27" borderId="0" xfId="117" applyFill="1" applyAlignment="1">
      <alignment horizontal="right"/>
    </xf>
    <xf numFmtId="0" fontId="39" fillId="0" borderId="98" xfId="128" applyFont="1" applyBorder="1" applyAlignment="1">
      <alignment horizontal="center"/>
    </xf>
    <xf numFmtId="217" fontId="23" fillId="5" borderId="98" xfId="8" applyNumberFormat="1" applyFont="1" applyFill="1" applyBorder="1" applyAlignment="1" applyProtection="1">
      <alignment horizontal="center"/>
      <protection locked="0"/>
    </xf>
    <xf numFmtId="0" fontId="14" fillId="164" borderId="0" xfId="5" applyFont="1" applyFill="1"/>
    <xf numFmtId="0" fontId="19" fillId="164" borderId="0" xfId="5" applyFont="1" applyFill="1"/>
    <xf numFmtId="2" fontId="14" fillId="164" borderId="0" xfId="5" applyNumberFormat="1" applyFont="1" applyFill="1"/>
    <xf numFmtId="0" fontId="147" fillId="0" borderId="0" xfId="295" applyFont="1" applyAlignment="1">
      <alignment horizontal="left"/>
    </xf>
    <xf numFmtId="0" fontId="23" fillId="25" borderId="0" xfId="131" applyFont="1" applyFill="1" applyAlignment="1">
      <alignment horizontal="left"/>
    </xf>
    <xf numFmtId="0" fontId="0" fillId="0" borderId="98" xfId="0" applyBorder="1" applyAlignment="1">
      <alignment vertical="center" wrapText="1"/>
    </xf>
    <xf numFmtId="0" fontId="101" fillId="0" borderId="104" xfId="152" applyFont="1" applyBorder="1" applyAlignment="1">
      <alignment horizontal="center"/>
    </xf>
    <xf numFmtId="0" fontId="162" fillId="25" borderId="0" xfId="162" applyFont="1" applyFill="1"/>
    <xf numFmtId="202" fontId="27" fillId="25" borderId="98" xfId="171" applyNumberFormat="1" applyFont="1" applyFill="1" applyBorder="1"/>
    <xf numFmtId="176" fontId="29" fillId="25" borderId="103" xfId="173" applyNumberFormat="1" applyFont="1" applyFill="1" applyBorder="1"/>
    <xf numFmtId="0" fontId="0" fillId="0" borderId="98" xfId="0" quotePrefix="1" applyBorder="1" applyAlignment="1">
      <alignment wrapText="1"/>
    </xf>
    <xf numFmtId="0" fontId="246" fillId="165" borderId="0" xfId="0" applyFont="1" applyFill="1"/>
    <xf numFmtId="0" fontId="115" fillId="0" borderId="0" xfId="0" applyFont="1" applyAlignment="1">
      <alignment horizontal="center" wrapText="1"/>
    </xf>
    <xf numFmtId="0" fontId="115" fillId="0" borderId="0" xfId="0" applyFont="1" applyAlignment="1">
      <alignment wrapText="1"/>
    </xf>
    <xf numFmtId="0" fontId="115" fillId="0" borderId="98" xfId="0" applyFont="1" applyBorder="1" applyAlignment="1">
      <alignment horizontal="center" vertical="center" wrapText="1"/>
    </xf>
    <xf numFmtId="0" fontId="115" fillId="17" borderId="98" xfId="0" applyFont="1" applyFill="1" applyBorder="1" applyAlignment="1">
      <alignment horizontal="center"/>
    </xf>
    <xf numFmtId="0" fontId="115" fillId="17" borderId="98" xfId="0" applyFont="1" applyFill="1" applyBorder="1"/>
    <xf numFmtId="197" fontId="1" fillId="23" borderId="98" xfId="0" applyNumberFormat="1" applyFont="1" applyFill="1" applyBorder="1" applyAlignment="1">
      <alignment horizontal="center"/>
    </xf>
    <xf numFmtId="196" fontId="1" fillId="23" borderId="98" xfId="0" applyNumberFormat="1" applyFont="1" applyFill="1" applyBorder="1" applyAlignment="1">
      <alignment horizontal="center"/>
    </xf>
    <xf numFmtId="168" fontId="10" fillId="17" borderId="0" xfId="99" applyBorder="1">
      <alignment vertical="center"/>
      <protection locked="0"/>
    </xf>
    <xf numFmtId="14" fontId="0" fillId="23" borderId="98" xfId="0" applyNumberFormat="1" applyFill="1" applyBorder="1" applyAlignment="1">
      <alignment horizontal="left"/>
    </xf>
    <xf numFmtId="216" fontId="0" fillId="5" borderId="0" xfId="41" applyNumberFormat="1" applyFont="1" applyBorder="1" applyAlignment="1">
      <alignment horizontal="left"/>
    </xf>
    <xf numFmtId="195" fontId="1" fillId="23" borderId="98" xfId="0" applyNumberFormat="1" applyFont="1" applyFill="1" applyBorder="1" applyAlignment="1">
      <alignment horizontal="center"/>
    </xf>
    <xf numFmtId="0" fontId="1" fillId="5" borderId="98" xfId="157" applyFill="1" applyBorder="1" applyAlignment="1">
      <alignment horizontal="left"/>
    </xf>
    <xf numFmtId="177" fontId="75" fillId="17" borderId="98" xfId="126" applyNumberFormat="1" applyFont="1" applyFill="1" applyBorder="1" applyAlignment="1">
      <alignment horizontal="center"/>
    </xf>
    <xf numFmtId="0" fontId="28" fillId="16" borderId="118" xfId="121" applyFont="1" applyFill="1" applyBorder="1"/>
    <xf numFmtId="0" fontId="28" fillId="16" borderId="43" xfId="121" applyFont="1" applyFill="1" applyBorder="1"/>
    <xf numFmtId="0" fontId="26" fillId="0" borderId="0" xfId="32" applyFill="1" applyAlignment="1" applyProtection="1"/>
    <xf numFmtId="17" fontId="115" fillId="17" borderId="98" xfId="0" applyNumberFormat="1" applyFont="1" applyFill="1" applyBorder="1" applyAlignment="1">
      <alignment horizontal="center"/>
    </xf>
    <xf numFmtId="218" fontId="23" fillId="5" borderId="98" xfId="152" applyNumberFormat="1" applyFont="1" applyFill="1" applyBorder="1" applyAlignment="1">
      <alignment horizontal="center" vertical="top"/>
    </xf>
    <xf numFmtId="218" fontId="1" fillId="0" borderId="0" xfId="152" applyNumberFormat="1"/>
    <xf numFmtId="218" fontId="119" fillId="20" borderId="0" xfId="102" applyNumberFormat="1" applyFont="1" applyAlignment="1">
      <alignment vertical="center"/>
    </xf>
    <xf numFmtId="218" fontId="23" fillId="16" borderId="98" xfId="152" applyNumberFormat="1" applyFont="1" applyFill="1" applyBorder="1" applyAlignment="1">
      <alignment horizontal="center" vertical="top"/>
    </xf>
    <xf numFmtId="218" fontId="1" fillId="37" borderId="0" xfId="152" applyNumberFormat="1" applyFill="1"/>
    <xf numFmtId="218" fontId="38" fillId="20" borderId="0" xfId="102" applyNumberFormat="1" applyAlignment="1">
      <alignment vertical="center"/>
    </xf>
    <xf numFmtId="218" fontId="1" fillId="5" borderId="98" xfId="152" applyNumberFormat="1" applyFill="1" applyBorder="1"/>
    <xf numFmtId="165" fontId="1" fillId="5" borderId="98" xfId="152" applyNumberFormat="1" applyFill="1" applyBorder="1"/>
    <xf numFmtId="183" fontId="1" fillId="5" borderId="98" xfId="152" applyNumberFormat="1" applyFill="1" applyBorder="1"/>
    <xf numFmtId="183" fontId="1" fillId="0" borderId="0" xfId="152" applyNumberFormat="1"/>
    <xf numFmtId="218" fontId="87" fillId="0" borderId="0" xfId="152" applyNumberFormat="1" applyFont="1"/>
    <xf numFmtId="219" fontId="15" fillId="5" borderId="98" xfId="41" applyNumberFormat="1" applyFont="1" applyBorder="1" applyAlignment="1">
      <alignment horizontal="center"/>
    </xf>
    <xf numFmtId="219" fontId="10" fillId="17" borderId="2" xfId="99" applyNumberFormat="1">
      <alignment vertical="center"/>
      <protection locked="0"/>
    </xf>
    <xf numFmtId="219" fontId="27" fillId="16" borderId="98" xfId="93" applyNumberFormat="1" applyFont="1" applyFill="1" applyBorder="1" applyAlignment="1">
      <alignment horizontal="center" vertical="top"/>
    </xf>
    <xf numFmtId="219" fontId="23" fillId="0" borderId="0" xfId="152" applyNumberFormat="1" applyFont="1"/>
    <xf numFmtId="219" fontId="1" fillId="0" borderId="0" xfId="152" applyNumberFormat="1"/>
    <xf numFmtId="219" fontId="29" fillId="0" borderId="0" xfId="152" applyNumberFormat="1" applyFont="1"/>
    <xf numFmtId="219" fontId="1" fillId="4" borderId="0" xfId="152" applyNumberFormat="1" applyFill="1"/>
    <xf numFmtId="219" fontId="90" fillId="0" borderId="0" xfId="152" applyNumberFormat="1" applyFont="1"/>
    <xf numFmtId="219" fontId="122" fillId="0" borderId="0" xfId="152" applyNumberFormat="1" applyFont="1" applyAlignment="1">
      <alignment vertical="center" wrapText="1"/>
    </xf>
    <xf numFmtId="219" fontId="123" fillId="0" borderId="0" xfId="152" applyNumberFormat="1" applyFont="1" applyAlignment="1">
      <alignment vertical="center" wrapText="1"/>
    </xf>
    <xf numFmtId="219" fontId="124" fillId="0" borderId="0" xfId="152" applyNumberFormat="1" applyFont="1" applyAlignment="1">
      <alignment vertical="center" wrapText="1"/>
    </xf>
    <xf numFmtId="219" fontId="1" fillId="0" borderId="0" xfId="152" applyNumberFormat="1" applyProtection="1">
      <protection locked="0"/>
    </xf>
    <xf numFmtId="218" fontId="10" fillId="17" borderId="2" xfId="99" applyNumberFormat="1">
      <alignment vertical="center"/>
      <protection locked="0"/>
    </xf>
    <xf numFmtId="218" fontId="27" fillId="16" borderId="98" xfId="93" applyNumberFormat="1" applyFont="1" applyFill="1" applyBorder="1" applyAlignment="1">
      <alignment horizontal="center" vertical="top"/>
    </xf>
    <xf numFmtId="218" fontId="27" fillId="0" borderId="0" xfId="152" applyNumberFormat="1" applyFont="1" applyAlignment="1">
      <alignment vertical="center"/>
    </xf>
    <xf numFmtId="218" fontId="87" fillId="4" borderId="0" xfId="152" applyNumberFormat="1" applyFont="1" applyFill="1"/>
    <xf numFmtId="218" fontId="93" fillId="0" borderId="0" xfId="152" applyNumberFormat="1" applyFont="1"/>
    <xf numFmtId="218" fontId="1" fillId="17" borderId="2" xfId="99" applyNumberFormat="1" applyFont="1">
      <alignment vertical="center"/>
      <protection locked="0"/>
    </xf>
    <xf numFmtId="218" fontId="22" fillId="0" borderId="0" xfId="152" applyNumberFormat="1" applyFont="1"/>
    <xf numFmtId="218" fontId="23" fillId="17" borderId="98" xfId="152" applyNumberFormat="1" applyFont="1" applyFill="1" applyBorder="1" applyAlignment="1">
      <alignment horizontal="center" vertical="top"/>
    </xf>
    <xf numFmtId="220" fontId="10" fillId="17" borderId="2" xfId="99" applyNumberFormat="1">
      <alignment vertical="center"/>
      <protection locked="0"/>
    </xf>
    <xf numFmtId="220" fontId="1" fillId="0" borderId="0" xfId="152" applyNumberFormat="1"/>
    <xf numFmtId="220" fontId="90" fillId="0" borderId="0" xfId="152" applyNumberFormat="1" applyFont="1"/>
    <xf numFmtId="220" fontId="87" fillId="0" borderId="0" xfId="152" applyNumberFormat="1" applyFont="1"/>
    <xf numFmtId="220" fontId="1" fillId="17" borderId="2" xfId="99" applyNumberFormat="1" applyFont="1">
      <alignment vertical="center"/>
      <protection locked="0"/>
    </xf>
    <xf numFmtId="220" fontId="29" fillId="0" borderId="0" xfId="152" applyNumberFormat="1" applyFont="1"/>
    <xf numFmtId="218" fontId="96" fillId="0" borderId="0" xfId="152" applyNumberFormat="1" applyFont="1" applyProtection="1">
      <protection locked="0"/>
    </xf>
    <xf numFmtId="218" fontId="96" fillId="0" borderId="1" xfId="152" applyNumberFormat="1" applyFont="1" applyBorder="1" applyProtection="1">
      <protection locked="0"/>
    </xf>
    <xf numFmtId="218" fontId="27" fillId="16" borderId="98" xfId="133" applyNumberFormat="1" applyFont="1" applyFill="1" applyBorder="1" applyAlignment="1">
      <alignment horizontal="center" vertical="top"/>
    </xf>
    <xf numFmtId="218" fontId="1" fillId="4" borderId="0" xfId="152" applyNumberFormat="1" applyFill="1"/>
    <xf numFmtId="190" fontId="27" fillId="48" borderId="98" xfId="152" applyNumberFormat="1" applyFont="1" applyFill="1" applyBorder="1"/>
    <xf numFmtId="190" fontId="27" fillId="48" borderId="98" xfId="146" applyNumberFormat="1" applyFont="1" applyFill="1" applyBorder="1"/>
    <xf numFmtId="183" fontId="23" fillId="47" borderId="98" xfId="146" applyNumberFormat="1" applyFont="1" applyFill="1" applyBorder="1" applyProtection="1">
      <protection locked="0"/>
    </xf>
    <xf numFmtId="221" fontId="27" fillId="48" borderId="98" xfId="152" applyNumberFormat="1" applyFont="1" applyFill="1" applyBorder="1"/>
    <xf numFmtId="190" fontId="23" fillId="48" borderId="98" xfId="152" applyNumberFormat="1" applyFont="1" applyFill="1" applyBorder="1" applyAlignment="1" applyProtection="1">
      <alignment horizontal="right"/>
      <protection locked="0"/>
    </xf>
    <xf numFmtId="190" fontId="23" fillId="0" borderId="0" xfId="152" applyNumberFormat="1" applyFont="1"/>
    <xf numFmtId="190" fontId="23" fillId="47" borderId="98" xfId="152" applyNumberFormat="1" applyFont="1" applyFill="1" applyBorder="1" applyAlignment="1" applyProtection="1">
      <alignment horizontal="right"/>
      <protection locked="0"/>
    </xf>
    <xf numFmtId="190" fontId="23" fillId="48" borderId="98" xfId="152" applyNumberFormat="1" applyFont="1" applyFill="1" applyBorder="1" applyProtection="1">
      <protection locked="0"/>
    </xf>
    <xf numFmtId="165" fontId="23" fillId="47" borderId="98" xfId="146" applyNumberFormat="1" applyFont="1" applyFill="1" applyBorder="1" applyAlignment="1" applyProtection="1">
      <alignment horizontal="right"/>
      <protection locked="0"/>
    </xf>
    <xf numFmtId="165" fontId="96" fillId="0" borderId="59" xfId="152" applyNumberFormat="1" applyFont="1" applyBorder="1" applyProtection="1">
      <protection locked="0"/>
    </xf>
    <xf numFmtId="165" fontId="29" fillId="0" borderId="0" xfId="152" applyNumberFormat="1" applyFont="1" applyAlignment="1">
      <alignment horizontal="left"/>
    </xf>
    <xf numFmtId="218" fontId="23" fillId="47" borderId="98" xfId="152" applyNumberFormat="1" applyFont="1" applyFill="1" applyBorder="1" applyAlignment="1">
      <alignment horizontal="center" vertical="top"/>
    </xf>
    <xf numFmtId="221" fontId="1" fillId="47" borderId="98" xfId="152" applyNumberFormat="1" applyFill="1" applyBorder="1"/>
    <xf numFmtId="183" fontId="1" fillId="47" borderId="98" xfId="152" applyNumberFormat="1" applyFill="1" applyBorder="1"/>
    <xf numFmtId="165" fontId="96" fillId="47" borderId="98" xfId="152" applyNumberFormat="1" applyFont="1" applyFill="1" applyBorder="1" applyAlignment="1" applyProtection="1">
      <alignment horizontal="center"/>
      <protection locked="0"/>
    </xf>
    <xf numFmtId="165" fontId="103" fillId="48" borderId="98" xfId="93" applyNumberFormat="1" applyFont="1" applyFill="1" applyBorder="1" applyAlignment="1">
      <alignment horizontal="center" vertical="center"/>
    </xf>
    <xf numFmtId="183" fontId="98" fillId="47" borderId="98" xfId="146" applyNumberFormat="1" applyFont="1" applyFill="1" applyBorder="1" applyAlignment="1">
      <alignment horizontal="center" vertical="top"/>
    </xf>
    <xf numFmtId="165" fontId="23" fillId="48" borderId="98" xfId="93" applyNumberFormat="1" applyFont="1" applyFill="1" applyBorder="1" applyAlignment="1">
      <alignment horizontal="center" vertical="center"/>
    </xf>
    <xf numFmtId="165" fontId="98" fillId="47" borderId="98" xfId="152" applyNumberFormat="1" applyFont="1" applyFill="1" applyBorder="1" applyAlignment="1" applyProtection="1">
      <alignment horizontal="center"/>
      <protection locked="0"/>
    </xf>
    <xf numFmtId="165" fontId="27" fillId="48" borderId="98" xfId="93" applyNumberFormat="1" applyFont="1" applyFill="1" applyBorder="1" applyAlignment="1">
      <alignment horizontal="center" vertical="center"/>
    </xf>
    <xf numFmtId="165" fontId="103" fillId="0" borderId="0" xfId="93" applyNumberFormat="1" applyFont="1" applyAlignment="1">
      <alignment horizontal="center" vertical="center"/>
    </xf>
    <xf numFmtId="165" fontId="96" fillId="47" borderId="98" xfId="152" applyNumberFormat="1" applyFont="1" applyFill="1" applyBorder="1" applyProtection="1">
      <protection locked="0"/>
    </xf>
    <xf numFmtId="165" fontId="103" fillId="48" borderId="98" xfId="93" applyNumberFormat="1" applyFont="1" applyFill="1" applyBorder="1" applyAlignment="1">
      <alignment horizontal="center"/>
    </xf>
    <xf numFmtId="165" fontId="103" fillId="0" borderId="0" xfId="93" applyNumberFormat="1" applyFont="1" applyAlignment="1">
      <alignment horizontal="center"/>
    </xf>
    <xf numFmtId="165" fontId="98" fillId="0" borderId="0" xfId="152" applyNumberFormat="1" applyFont="1" applyProtection="1">
      <protection locked="0"/>
    </xf>
    <xf numFmtId="165" fontId="96" fillId="0" borderId="0" xfId="152" applyNumberFormat="1" applyFont="1" applyProtection="1">
      <protection locked="0"/>
    </xf>
    <xf numFmtId="165" fontId="108" fillId="0" borderId="0" xfId="152" applyNumberFormat="1" applyFont="1" applyProtection="1">
      <protection locked="0"/>
    </xf>
    <xf numFmtId="218" fontId="98" fillId="47" borderId="98" xfId="152" applyNumberFormat="1" applyFont="1" applyFill="1" applyBorder="1" applyAlignment="1" applyProtection="1">
      <alignment horizontal="center"/>
      <protection locked="0"/>
    </xf>
    <xf numFmtId="218" fontId="96" fillId="47" borderId="98" xfId="152" applyNumberFormat="1" applyFont="1" applyFill="1" applyBorder="1" applyAlignment="1" applyProtection="1">
      <alignment horizontal="center"/>
      <protection locked="0"/>
    </xf>
    <xf numFmtId="218" fontId="103" fillId="48" borderId="98" xfId="93" applyNumberFormat="1" applyFont="1" applyFill="1" applyBorder="1" applyAlignment="1">
      <alignment horizontal="center" vertical="center"/>
    </xf>
    <xf numFmtId="221" fontId="96" fillId="47" borderId="98" xfId="152" applyNumberFormat="1" applyFont="1" applyFill="1" applyBorder="1" applyProtection="1">
      <protection locked="0"/>
    </xf>
    <xf numFmtId="221" fontId="103" fillId="48" borderId="98" xfId="93" applyNumberFormat="1" applyFont="1" applyFill="1" applyBorder="1" applyAlignment="1">
      <alignment horizontal="center" vertical="center"/>
    </xf>
    <xf numFmtId="218" fontId="108" fillId="0" borderId="0" xfId="152" applyNumberFormat="1" applyFont="1" applyProtection="1">
      <protection locked="0"/>
    </xf>
    <xf numFmtId="218" fontId="96" fillId="47" borderId="98" xfId="152" applyNumberFormat="1" applyFont="1" applyFill="1" applyBorder="1" applyProtection="1">
      <protection locked="0"/>
    </xf>
    <xf numFmtId="218" fontId="103" fillId="48" borderId="105" xfId="93" applyNumberFormat="1" applyFont="1" applyFill="1" applyBorder="1" applyAlignment="1">
      <alignment horizontal="center" vertical="center"/>
    </xf>
    <xf numFmtId="183" fontId="37" fillId="16" borderId="0" xfId="146" applyNumberFormat="1" applyFont="1" applyFill="1" applyAlignment="1">
      <alignment vertical="center"/>
    </xf>
    <xf numFmtId="219" fontId="1" fillId="11" borderId="0" xfId="156" applyNumberFormat="1"/>
    <xf numFmtId="219" fontId="160" fillId="0" borderId="0" xfId="162" applyNumberFormat="1" applyFont="1" applyProtection="1">
      <protection locked="0"/>
    </xf>
    <xf numFmtId="167" fontId="1" fillId="17" borderId="98" xfId="6469" applyNumberFormat="1" applyFont="1" applyFill="1" applyBorder="1"/>
    <xf numFmtId="167" fontId="1" fillId="47" borderId="98" xfId="6469" applyNumberFormat="1" applyFont="1" applyFill="1" applyBorder="1"/>
    <xf numFmtId="167" fontId="29" fillId="48" borderId="98" xfId="6469" applyNumberFormat="1" applyFont="1" applyFill="1" applyBorder="1" applyProtection="1">
      <protection locked="0"/>
    </xf>
    <xf numFmtId="167" fontId="1" fillId="0" borderId="0" xfId="6469" applyNumberFormat="1" applyFont="1"/>
    <xf numFmtId="167" fontId="0" fillId="0" borderId="0" xfId="6469" applyNumberFormat="1" applyFont="1"/>
    <xf numFmtId="167" fontId="23" fillId="17" borderId="98" xfId="6469" applyNumberFormat="1" applyFont="1" applyFill="1" applyBorder="1" applyAlignment="1" applyProtection="1">
      <alignment vertical="center"/>
      <protection locked="0"/>
    </xf>
    <xf numFmtId="167" fontId="1" fillId="48" borderId="98" xfId="6469" applyNumberFormat="1" applyFont="1" applyFill="1" applyBorder="1" applyProtection="1">
      <protection locked="0"/>
    </xf>
    <xf numFmtId="171" fontId="247" fillId="5" borderId="98" xfId="41" applyNumberFormat="1" applyFont="1" applyBorder="1"/>
    <xf numFmtId="0" fontId="0" fillId="0" borderId="0" xfId="0" applyAlignment="1">
      <alignment horizontal="center" vertical="center"/>
    </xf>
    <xf numFmtId="0" fontId="101" fillId="0" borderId="0" xfId="152" applyFont="1" applyAlignment="1">
      <alignment horizontal="center"/>
    </xf>
    <xf numFmtId="164" fontId="96" fillId="0" borderId="0" xfId="152" applyNumberFormat="1" applyFont="1"/>
    <xf numFmtId="0" fontId="166" fillId="0" borderId="0" xfId="152" applyFont="1" applyAlignment="1" applyProtection="1">
      <alignment vertical="center" wrapText="1"/>
      <protection locked="0"/>
    </xf>
    <xf numFmtId="164" fontId="96" fillId="0" borderId="0" xfId="152" applyNumberFormat="1" applyFont="1" applyAlignment="1">
      <alignment vertical="center"/>
    </xf>
    <xf numFmtId="0" fontId="167" fillId="0" borderId="0" xfId="152" applyFont="1" applyProtection="1">
      <protection locked="0"/>
    </xf>
    <xf numFmtId="0" fontId="96" fillId="0" borderId="0" xfId="152" applyFont="1" applyAlignment="1" applyProtection="1">
      <alignment horizontal="left"/>
      <protection locked="0"/>
    </xf>
    <xf numFmtId="0" fontId="166" fillId="0" borderId="0" xfId="152" applyFont="1" applyAlignment="1" applyProtection="1">
      <alignment vertical="top" wrapText="1"/>
      <protection locked="0"/>
    </xf>
    <xf numFmtId="181" fontId="23" fillId="0" borderId="0" xfId="152" applyNumberFormat="1" applyFont="1" applyAlignment="1">
      <alignment horizontal="center" vertical="top"/>
    </xf>
    <xf numFmtId="0" fontId="166" fillId="0" borderId="59" xfId="152" applyFont="1" applyBorder="1" applyAlignment="1" applyProtection="1">
      <alignment vertical="top" wrapText="1"/>
      <protection locked="0"/>
    </xf>
    <xf numFmtId="0" fontId="0" fillId="0" borderId="0" xfId="0" applyFill="1"/>
    <xf numFmtId="0" fontId="47" fillId="0" borderId="0" xfId="0" applyFont="1" applyFill="1"/>
    <xf numFmtId="0" fontId="84" fillId="0" borderId="0" xfId="0" applyFont="1" applyFill="1"/>
    <xf numFmtId="180" fontId="1" fillId="0" borderId="0" xfId="141" applyNumberFormat="1" applyFill="1" applyAlignment="1">
      <alignment vertical="center"/>
    </xf>
    <xf numFmtId="0" fontId="15" fillId="10" borderId="0" xfId="40" applyFont="1" applyAlignment="1">
      <alignment horizontal="center"/>
    </xf>
    <xf numFmtId="15" fontId="15" fillId="10" borderId="0" xfId="40" applyNumberFormat="1" applyFont="1" applyAlignment="1">
      <alignment horizontal="center"/>
    </xf>
    <xf numFmtId="0" fontId="24" fillId="4" borderId="12" xfId="0" applyFont="1" applyFill="1" applyBorder="1" applyAlignment="1">
      <alignment horizontal="center" wrapText="1"/>
    </xf>
    <xf numFmtId="0" fontId="24" fillId="4" borderId="13" xfId="0" applyFont="1" applyFill="1" applyBorder="1" applyAlignment="1">
      <alignment horizontal="center" wrapText="1"/>
    </xf>
    <xf numFmtId="0" fontId="24" fillId="4" borderId="14" xfId="0" applyFont="1" applyFill="1" applyBorder="1" applyAlignment="1">
      <alignment horizontal="center" wrapText="1"/>
    </xf>
    <xf numFmtId="0" fontId="27" fillId="0" borderId="98" xfId="8" applyFont="1" applyBorder="1" applyAlignment="1">
      <alignment horizontal="left"/>
    </xf>
    <xf numFmtId="0" fontId="0" fillId="0" borderId="17" xfId="0" applyBorder="1" applyAlignment="1">
      <alignment horizontal="center"/>
    </xf>
    <xf numFmtId="0" fontId="41" fillId="5" borderId="100" xfId="0" applyFont="1" applyFill="1" applyBorder="1" applyAlignment="1">
      <alignment horizontal="center"/>
    </xf>
    <xf numFmtId="0" fontId="41" fillId="5" borderId="101" xfId="0" applyFont="1" applyFill="1" applyBorder="1" applyAlignment="1">
      <alignment horizontal="center"/>
    </xf>
    <xf numFmtId="0" fontId="41" fillId="5" borderId="102" xfId="0" applyFont="1" applyFill="1" applyBorder="1" applyAlignment="1">
      <alignment horizontal="center"/>
    </xf>
    <xf numFmtId="0" fontId="39" fillId="0" borderId="17" xfId="0" applyFont="1" applyBorder="1" applyAlignment="1">
      <alignment horizontal="center"/>
    </xf>
    <xf numFmtId="0" fontId="0" fillId="0" borderId="0" xfId="0" applyAlignment="1">
      <alignment horizontal="center" vertical="center"/>
    </xf>
    <xf numFmtId="0" fontId="166" fillId="0" borderId="0" xfId="152" applyFont="1" applyAlignment="1" applyProtection="1">
      <alignment horizontal="left" vertical="center" wrapText="1"/>
      <protection locked="0"/>
    </xf>
    <xf numFmtId="0" fontId="27" fillId="0" borderId="0" xfId="152" quotePrefix="1" applyFont="1" applyAlignment="1">
      <alignment horizontal="left" wrapText="1"/>
    </xf>
    <xf numFmtId="0" fontId="27" fillId="0" borderId="0" xfId="152" applyFont="1" applyAlignment="1">
      <alignment horizontal="left" wrapText="1"/>
    </xf>
    <xf numFmtId="0" fontId="27" fillId="0" borderId="0" xfId="152" applyFont="1" applyAlignment="1">
      <alignment horizontal="center" wrapText="1"/>
    </xf>
    <xf numFmtId="0" fontId="27" fillId="0" borderId="0" xfId="152" quotePrefix="1" applyFont="1" applyAlignment="1">
      <alignment horizontal="center" wrapText="1"/>
    </xf>
    <xf numFmtId="0" fontId="27" fillId="0" borderId="59" xfId="152" quotePrefix="1" applyFont="1" applyBorder="1" applyAlignment="1">
      <alignment horizontal="center" wrapText="1"/>
    </xf>
    <xf numFmtId="181" fontId="23" fillId="47" borderId="104" xfId="133" applyNumberFormat="1" applyFont="1" applyFill="1" applyBorder="1" applyAlignment="1">
      <alignment horizontal="center" vertical="center"/>
    </xf>
    <xf numFmtId="181" fontId="23" fillId="47" borderId="99" xfId="133" applyNumberFormat="1" applyFont="1" applyFill="1" applyBorder="1" applyAlignment="1">
      <alignment horizontal="center" vertical="center"/>
    </xf>
    <xf numFmtId="181" fontId="23" fillId="47" borderId="105" xfId="133" applyNumberFormat="1" applyFont="1" applyFill="1" applyBorder="1" applyAlignment="1">
      <alignment horizontal="center" vertical="center"/>
    </xf>
    <xf numFmtId="49" fontId="1" fillId="17" borderId="104" xfId="139" applyNumberFormat="1" applyFill="1" applyBorder="1" applyAlignment="1">
      <alignment horizontal="center"/>
    </xf>
    <xf numFmtId="49" fontId="1" fillId="17" borderId="99" xfId="139" applyNumberFormat="1" applyFill="1" applyBorder="1" applyAlignment="1">
      <alignment horizontal="center"/>
    </xf>
    <xf numFmtId="49" fontId="1" fillId="17" borderId="105" xfId="139" applyNumberFormat="1" applyFill="1" applyBorder="1" applyAlignment="1">
      <alignment horizontal="center"/>
    </xf>
    <xf numFmtId="202" fontId="23" fillId="0" borderId="0" xfId="171" applyNumberFormat="1" applyFont="1" applyAlignment="1">
      <alignment horizontal="left"/>
    </xf>
    <xf numFmtId="0" fontId="27" fillId="5" borderId="100" xfId="0" applyFont="1" applyFill="1" applyBorder="1" applyAlignment="1">
      <alignment horizontal="center"/>
    </xf>
    <xf numFmtId="0" fontId="27" fillId="5" borderId="101" xfId="0" applyFont="1" applyFill="1" applyBorder="1" applyAlignment="1">
      <alignment horizontal="center"/>
    </xf>
    <xf numFmtId="0" fontId="27" fillId="5" borderId="102" xfId="0" applyFont="1" applyFill="1" applyBorder="1" applyAlignment="1">
      <alignment horizontal="center"/>
    </xf>
    <xf numFmtId="0" fontId="41" fillId="5" borderId="104" xfId="0" applyFont="1" applyFill="1" applyBorder="1" applyAlignment="1">
      <alignment horizontal="center"/>
    </xf>
    <xf numFmtId="0" fontId="41" fillId="5" borderId="105" xfId="0" applyFont="1" applyFill="1" applyBorder="1" applyAlignment="1">
      <alignment horizontal="center"/>
    </xf>
    <xf numFmtId="0" fontId="29" fillId="0" borderId="104" xfId="56" applyFont="1" applyBorder="1" applyAlignment="1">
      <alignment horizontal="center"/>
    </xf>
    <xf numFmtId="0" fontId="29" fillId="0" borderId="105" xfId="56" applyFont="1" applyBorder="1" applyAlignment="1">
      <alignment horizontal="center"/>
    </xf>
    <xf numFmtId="0" fontId="29" fillId="0" borderId="98" xfId="56" applyFont="1" applyBorder="1" applyAlignment="1">
      <alignment horizontal="center"/>
    </xf>
    <xf numFmtId="0" fontId="29" fillId="0" borderId="103" xfId="56" applyFont="1" applyBorder="1" applyAlignment="1">
      <alignment horizontal="center" vertical="center"/>
    </xf>
    <xf numFmtId="0" fontId="29" fillId="0" borderId="41" xfId="56" applyFont="1" applyBorder="1" applyAlignment="1">
      <alignment horizontal="center" vertical="center"/>
    </xf>
    <xf numFmtId="0" fontId="29" fillId="0" borderId="3" xfId="56" applyFont="1" applyBorder="1" applyAlignment="1">
      <alignment horizontal="center" vertical="center"/>
    </xf>
    <xf numFmtId="0" fontId="29" fillId="0" borderId="98" xfId="56" applyFont="1" applyBorder="1" applyAlignment="1">
      <alignment horizontal="right"/>
    </xf>
    <xf numFmtId="0" fontId="29" fillId="0" borderId="98" xfId="56" applyFont="1" applyBorder="1" applyAlignment="1">
      <alignment horizontal="center" vertical="center" wrapText="1"/>
    </xf>
    <xf numFmtId="0" fontId="29" fillId="0" borderId="98" xfId="56" applyFont="1" applyBorder="1" applyAlignment="1">
      <alignment horizontal="center" vertical="center"/>
    </xf>
    <xf numFmtId="0" fontId="29" fillId="0" borderId="103" xfId="56" applyFont="1" applyBorder="1" applyAlignment="1">
      <alignment horizontal="center" vertical="center" wrapText="1"/>
    </xf>
    <xf numFmtId="0" fontId="29" fillId="0" borderId="41" xfId="56" applyFont="1" applyBorder="1" applyAlignment="1">
      <alignment horizontal="center" vertical="center" wrapText="1"/>
    </xf>
    <xf numFmtId="0" fontId="29" fillId="0" borderId="3" xfId="56" applyFont="1" applyBorder="1" applyAlignment="1">
      <alignment horizontal="center" vertical="center" wrapText="1"/>
    </xf>
    <xf numFmtId="0" fontId="27" fillId="0" borderId="98" xfId="56" applyFont="1" applyBorder="1" applyAlignment="1">
      <alignment horizontal="center" vertical="center" wrapText="1"/>
    </xf>
    <xf numFmtId="0" fontId="27" fillId="0" borderId="98" xfId="56" applyFont="1" applyBorder="1" applyAlignment="1">
      <alignment horizontal="center" vertical="center"/>
    </xf>
    <xf numFmtId="0" fontId="29" fillId="25" borderId="103" xfId="141" applyFont="1" applyFill="1" applyBorder="1" applyAlignment="1">
      <alignment horizontal="center" vertical="center" wrapText="1"/>
    </xf>
    <xf numFmtId="0" fontId="29" fillId="25" borderId="41" xfId="141" applyFont="1" applyFill="1" applyBorder="1" applyAlignment="1">
      <alignment horizontal="center" vertical="center" wrapText="1"/>
    </xf>
    <xf numFmtId="0" fontId="29" fillId="25" borderId="3" xfId="141" applyFont="1" applyFill="1" applyBorder="1" applyAlignment="1">
      <alignment horizontal="center" vertical="center" wrapText="1"/>
    </xf>
    <xf numFmtId="0" fontId="27" fillId="0" borderId="103" xfId="56" applyFont="1" applyBorder="1" applyAlignment="1">
      <alignment horizontal="center" vertical="center"/>
    </xf>
    <xf numFmtId="0" fontId="27" fillId="0" borderId="41" xfId="56" applyFont="1" applyBorder="1" applyAlignment="1">
      <alignment horizontal="center" vertical="center"/>
    </xf>
    <xf numFmtId="0" fontId="27" fillId="0" borderId="3" xfId="56" applyFont="1" applyBorder="1" applyAlignment="1">
      <alignment horizontal="center" vertical="center"/>
    </xf>
    <xf numFmtId="0" fontId="27" fillId="0" borderId="0" xfId="49" applyFont="1" applyAlignment="1">
      <alignment horizontal="center"/>
    </xf>
    <xf numFmtId="0" fontId="27" fillId="0" borderId="0" xfId="49" applyFont="1" applyAlignment="1">
      <alignment horizontal="center" wrapText="1"/>
    </xf>
    <xf numFmtId="0" fontId="1" fillId="0" borderId="104" xfId="116" applyFont="1" applyBorder="1" applyAlignment="1">
      <alignment horizontal="center"/>
    </xf>
    <xf numFmtId="0" fontId="1" fillId="0" borderId="99" xfId="116" applyFont="1" applyBorder="1" applyAlignment="1">
      <alignment horizontal="center"/>
    </xf>
    <xf numFmtId="0" fontId="1" fillId="0" borderId="105" xfId="116" applyFont="1" applyBorder="1" applyAlignment="1">
      <alignment horizontal="center"/>
    </xf>
    <xf numFmtId="0" fontId="1" fillId="0" borderId="98" xfId="116" applyFont="1" applyBorder="1" applyAlignment="1">
      <alignment horizontal="center"/>
    </xf>
    <xf numFmtId="0" fontId="157" fillId="0" borderId="103" xfId="0" applyFont="1" applyBorder="1" applyAlignment="1">
      <alignment horizontal="left" wrapText="1"/>
    </xf>
    <xf numFmtId="0" fontId="157" fillId="0" borderId="3" xfId="0" applyFont="1" applyBorder="1" applyAlignment="1">
      <alignment horizontal="left" wrapText="1"/>
    </xf>
    <xf numFmtId="0" fontId="29" fillId="0" borderId="104" xfId="116" applyFont="1" applyBorder="1" applyAlignment="1">
      <alignment horizontal="left" wrapText="1"/>
    </xf>
    <xf numFmtId="0" fontId="29" fillId="0" borderId="99" xfId="116" applyFont="1" applyBorder="1" applyAlignment="1">
      <alignment horizontal="left" wrapText="1"/>
    </xf>
    <xf numFmtId="0" fontId="29" fillId="0" borderId="105" xfId="116" applyFont="1" applyBorder="1" applyAlignment="1">
      <alignment horizontal="left" wrapText="1"/>
    </xf>
    <xf numFmtId="0" fontId="90" fillId="0" borderId="104" xfId="116" applyFont="1" applyBorder="1" applyAlignment="1">
      <alignment horizontal="left" wrapText="1"/>
    </xf>
    <xf numFmtId="0" fontId="90" fillId="0" borderId="105" xfId="116" applyFont="1" applyBorder="1" applyAlignment="1">
      <alignment horizontal="left" wrapText="1"/>
    </xf>
    <xf numFmtId="171" fontId="29" fillId="0" borderId="104" xfId="116" applyNumberFormat="1" applyFont="1" applyBorder="1" applyAlignment="1">
      <alignment horizontal="center" vertical="center"/>
    </xf>
    <xf numFmtId="171" fontId="29" fillId="0" borderId="105" xfId="116" applyNumberFormat="1" applyFont="1" applyBorder="1" applyAlignment="1">
      <alignment horizontal="center" vertical="center"/>
    </xf>
    <xf numFmtId="0" fontId="0" fillId="0" borderId="104" xfId="0" applyBorder="1" applyAlignment="1">
      <alignment horizontal="center"/>
    </xf>
    <xf numFmtId="0" fontId="0" fillId="0" borderId="99" xfId="0" applyBorder="1" applyAlignment="1">
      <alignment horizontal="center"/>
    </xf>
    <xf numFmtId="0" fontId="0" fillId="0" borderId="105" xfId="0" applyBorder="1" applyAlignment="1">
      <alignment horizontal="center"/>
    </xf>
    <xf numFmtId="0" fontId="85" fillId="5" borderId="98" xfId="0" applyFont="1" applyFill="1" applyBorder="1" applyAlignment="1">
      <alignment horizontal="center" vertical="center"/>
    </xf>
    <xf numFmtId="0" fontId="28" fillId="27" borderId="104" xfId="117" applyFont="1" applyFill="1" applyBorder="1" applyAlignment="1">
      <alignment horizontal="center" wrapText="1"/>
    </xf>
    <xf numFmtId="0" fontId="28" fillId="27" borderId="99" xfId="117" applyFont="1" applyFill="1" applyBorder="1" applyAlignment="1">
      <alignment horizontal="center" wrapText="1"/>
    </xf>
    <xf numFmtId="0" fontId="28" fillId="27" borderId="105" xfId="117" applyFont="1" applyFill="1" applyBorder="1" applyAlignment="1">
      <alignment horizontal="center" wrapText="1"/>
    </xf>
    <xf numFmtId="0" fontId="50" fillId="4" borderId="98" xfId="119" applyFont="1" applyFill="1" applyBorder="1" applyAlignment="1">
      <alignment horizontal="center" vertical="center" wrapText="1"/>
    </xf>
    <xf numFmtId="0" fontId="50" fillId="4" borderId="98" xfId="119" applyFont="1" applyFill="1" applyBorder="1" applyAlignment="1">
      <alignment horizontal="center" vertical="center"/>
    </xf>
    <xf numFmtId="0" fontId="28" fillId="0" borderId="98" xfId="119" applyFont="1" applyFill="1" applyBorder="1" applyAlignment="1">
      <alignment horizontal="center" vertical="center"/>
    </xf>
    <xf numFmtId="0" fontId="54" fillId="0" borderId="98" xfId="141" applyFont="1" applyBorder="1" applyAlignment="1">
      <alignment horizontal="left" vertical="center" wrapText="1"/>
    </xf>
    <xf numFmtId="0" fontId="56" fillId="4" borderId="104" xfId="117" applyFont="1" applyFill="1" applyBorder="1" applyAlignment="1">
      <alignment horizontal="center" vertical="center"/>
    </xf>
    <xf numFmtId="0" fontId="56" fillId="4" borderId="99" xfId="117" applyFont="1" applyFill="1" applyBorder="1" applyAlignment="1">
      <alignment horizontal="center" vertical="center"/>
    </xf>
    <xf numFmtId="0" fontId="56" fillId="4" borderId="105" xfId="117" applyFont="1" applyFill="1" applyBorder="1" applyAlignment="1">
      <alignment horizontal="center" vertical="center"/>
    </xf>
    <xf numFmtId="0" fontId="58" fillId="4" borderId="98" xfId="117" applyFont="1" applyFill="1" applyBorder="1" applyAlignment="1">
      <alignment horizontal="left"/>
    </xf>
    <xf numFmtId="0" fontId="53" fillId="27" borderId="98" xfId="141" applyFont="1" applyFill="1" applyBorder="1" applyAlignment="1">
      <alignment horizontal="left" vertical="center" wrapText="1"/>
    </xf>
    <xf numFmtId="0" fontId="64" fillId="4" borderId="0" xfId="117" quotePrefix="1" applyFont="1" applyFill="1" applyAlignment="1">
      <alignment horizontal="left" vertical="top" wrapText="1"/>
    </xf>
    <xf numFmtId="0" fontId="68" fillId="0" borderId="104" xfId="141" applyFont="1" applyBorder="1" applyAlignment="1">
      <alignment horizontal="center" vertical="center"/>
    </xf>
    <xf numFmtId="0" fontId="1" fillId="0" borderId="99" xfId="141" applyBorder="1" applyAlignment="1">
      <alignment horizontal="center" vertical="center"/>
    </xf>
    <xf numFmtId="0" fontId="1" fillId="0" borderId="105" xfId="141" applyBorder="1" applyAlignment="1">
      <alignment horizontal="center" vertical="center"/>
    </xf>
    <xf numFmtId="0" fontId="18" fillId="0" borderId="104" xfId="117" applyFont="1" applyFill="1" applyBorder="1" applyAlignment="1">
      <alignment horizontal="center" vertical="center"/>
    </xf>
    <xf numFmtId="0" fontId="12" fillId="4" borderId="104" xfId="117" applyFont="1" applyFill="1" applyBorder="1" applyAlignment="1">
      <alignment horizontal="center"/>
    </xf>
    <xf numFmtId="0" fontId="12" fillId="4" borderId="99" xfId="117" applyFont="1" applyFill="1" applyBorder="1" applyAlignment="1">
      <alignment horizontal="center"/>
    </xf>
    <xf numFmtId="0" fontId="12" fillId="4" borderId="105" xfId="117" applyFont="1" applyFill="1" applyBorder="1" applyAlignment="1">
      <alignment horizontal="center"/>
    </xf>
    <xf numFmtId="0" fontId="12" fillId="4" borderId="98" xfId="117" applyFont="1" applyFill="1" applyBorder="1" applyAlignment="1">
      <alignment horizontal="center"/>
    </xf>
    <xf numFmtId="0" fontId="72" fillId="0" borderId="98" xfId="124" applyFont="1" applyBorder="1" applyAlignment="1">
      <alignment horizontal="center" vertical="center" wrapText="1"/>
    </xf>
    <xf numFmtId="0" fontId="28" fillId="0" borderId="104" xfId="117" applyFont="1" applyFill="1" applyBorder="1" applyAlignment="1">
      <alignment horizontal="center" vertical="center"/>
    </xf>
    <xf numFmtId="0" fontId="28" fillId="0" borderId="99" xfId="117" applyFont="1" applyFill="1" applyBorder="1" applyAlignment="1">
      <alignment horizontal="center" vertical="center"/>
    </xf>
    <xf numFmtId="0" fontId="28" fillId="0" borderId="105" xfId="117" applyFont="1" applyFill="1" applyBorder="1" applyAlignment="1">
      <alignment horizontal="center" vertical="center"/>
    </xf>
    <xf numFmtId="0" fontId="12" fillId="0" borderId="104" xfId="117" applyFont="1" applyBorder="1" applyAlignment="1">
      <alignment horizontal="center"/>
    </xf>
    <xf numFmtId="0" fontId="12" fillId="0" borderId="105" xfId="117" applyFont="1" applyBorder="1" applyAlignment="1">
      <alignment horizontal="center"/>
    </xf>
    <xf numFmtId="0" fontId="28" fillId="0" borderId="98" xfId="122" applyFont="1" applyFill="1" applyBorder="1" applyAlignment="1">
      <alignment horizontal="center" vertical="center" wrapText="1"/>
    </xf>
    <xf numFmtId="0" fontId="28" fillId="0" borderId="98" xfId="124" applyFont="1" applyBorder="1" applyAlignment="1">
      <alignment horizontal="center" vertical="center" wrapText="1"/>
    </xf>
    <xf numFmtId="0" fontId="28" fillId="0" borderId="98" xfId="124" quotePrefix="1" applyFont="1" applyBorder="1" applyAlignment="1">
      <alignment horizontal="center" vertical="center" wrapText="1"/>
    </xf>
    <xf numFmtId="0" fontId="64" fillId="27" borderId="0" xfId="117" quotePrefix="1" applyFont="1" applyFill="1" applyAlignment="1">
      <alignment horizontal="left" vertical="top" wrapText="1"/>
    </xf>
    <xf numFmtId="0" fontId="28" fillId="0" borderId="104" xfId="125" applyFont="1" applyFill="1" applyBorder="1" applyAlignment="1">
      <alignment horizontal="center"/>
    </xf>
    <xf numFmtId="0" fontId="28" fillId="0" borderId="105" xfId="125" applyFont="1" applyFill="1" applyBorder="1" applyAlignment="1">
      <alignment horizontal="center"/>
    </xf>
    <xf numFmtId="0" fontId="28" fillId="0" borderId="98" xfId="126" applyFont="1" applyFill="1" applyBorder="1" applyAlignment="1">
      <alignment horizontal="center" vertical="center" wrapText="1"/>
    </xf>
    <xf numFmtId="14" fontId="52" fillId="0" borderId="39" xfId="125" applyNumberFormat="1" applyFont="1" applyFill="1" applyBorder="1" applyAlignment="1">
      <alignment horizontal="center" vertical="center" wrapText="1"/>
    </xf>
    <xf numFmtId="14" fontId="52" fillId="0" borderId="38" xfId="125" applyNumberFormat="1" applyFont="1" applyFill="1" applyBorder="1" applyAlignment="1">
      <alignment horizontal="center" vertical="center" wrapText="1"/>
    </xf>
    <xf numFmtId="0" fontId="28" fillId="0" borderId="34" xfId="117" applyFont="1" applyFill="1" applyBorder="1" applyAlignment="1">
      <alignment horizontal="center" wrapText="1"/>
    </xf>
    <xf numFmtId="0" fontId="28" fillId="0" borderId="40" xfId="117" applyFont="1" applyFill="1" applyBorder="1" applyAlignment="1">
      <alignment horizontal="center" wrapText="1"/>
    </xf>
    <xf numFmtId="0" fontId="28" fillId="0" borderId="30" xfId="117" applyFont="1" applyFill="1" applyBorder="1" applyAlignment="1">
      <alignment horizontal="center" wrapText="1"/>
    </xf>
    <xf numFmtId="0" fontId="52" fillId="0" borderId="103" xfId="127" applyFont="1" applyFill="1" applyBorder="1" applyAlignment="1">
      <alignment horizontal="center" vertical="center" wrapText="1"/>
    </xf>
    <xf numFmtId="0" fontId="52" fillId="0" borderId="41" xfId="127" applyFont="1" applyFill="1" applyBorder="1" applyAlignment="1">
      <alignment horizontal="center" vertical="center" wrapText="1"/>
    </xf>
    <xf numFmtId="0" fontId="52" fillId="0" borderId="3" xfId="127" applyFont="1" applyFill="1" applyBorder="1" applyAlignment="1">
      <alignment horizontal="center" vertical="center" wrapText="1"/>
    </xf>
    <xf numFmtId="0" fontId="28" fillId="0" borderId="34" xfId="117" applyFont="1" applyFill="1" applyBorder="1" applyAlignment="1">
      <alignment horizontal="center" vertical="center"/>
    </xf>
    <xf numFmtId="0" fontId="28" fillId="0" borderId="40" xfId="117" applyFont="1" applyFill="1" applyBorder="1" applyAlignment="1">
      <alignment horizontal="center" vertical="center"/>
    </xf>
    <xf numFmtId="0" fontId="28" fillId="0" borderId="30" xfId="117" applyFont="1" applyFill="1" applyBorder="1" applyAlignment="1">
      <alignment horizontal="center" vertical="center"/>
    </xf>
    <xf numFmtId="0" fontId="12" fillId="27" borderId="0" xfId="125" quotePrefix="1" applyFill="1" applyBorder="1" applyAlignment="1">
      <alignment horizontal="left" vertical="top" wrapText="1"/>
    </xf>
    <xf numFmtId="0" fontId="28" fillId="4" borderId="0" xfId="119" applyFont="1" applyFill="1" applyBorder="1" applyAlignment="1">
      <alignment horizontal="center" vertical="center" wrapText="1"/>
    </xf>
    <xf numFmtId="0" fontId="28" fillId="0" borderId="103" xfId="119" applyFont="1" applyFill="1" applyBorder="1" applyAlignment="1">
      <alignment horizontal="center" vertical="center" wrapText="1"/>
    </xf>
    <xf numFmtId="0" fontId="28" fillId="0" borderId="41" xfId="119" applyFont="1" applyFill="1" applyBorder="1" applyAlignment="1">
      <alignment horizontal="center" vertical="center" wrapText="1"/>
    </xf>
    <xf numFmtId="0" fontId="28" fillId="0" borderId="3" xfId="119" applyFont="1" applyFill="1" applyBorder="1" applyAlignment="1">
      <alignment horizontal="center" vertical="center" wrapText="1"/>
    </xf>
    <xf numFmtId="0" fontId="28" fillId="4" borderId="103" xfId="119" applyFont="1" applyFill="1" applyBorder="1" applyAlignment="1">
      <alignment horizontal="center" vertical="center" wrapText="1"/>
    </xf>
    <xf numFmtId="0" fontId="28" fillId="4" borderId="41" xfId="119" applyFont="1" applyFill="1" applyBorder="1" applyAlignment="1">
      <alignment horizontal="center" vertical="center" wrapText="1"/>
    </xf>
    <xf numFmtId="0" fontId="28" fillId="4" borderId="3" xfId="119" applyFont="1" applyFill="1" applyBorder="1" applyAlignment="1">
      <alignment horizontal="center" vertical="center" wrapText="1"/>
    </xf>
    <xf numFmtId="0" fontId="52" fillId="4" borderId="0" xfId="119" applyFont="1" applyFill="1" applyBorder="1" applyAlignment="1">
      <alignment horizontal="center" vertical="center" wrapText="1"/>
    </xf>
    <xf numFmtId="0" fontId="28" fillId="0" borderId="98" xfId="119" applyFont="1" applyFill="1" applyBorder="1" applyAlignment="1">
      <alignment horizontal="center" vertical="center" wrapText="1"/>
    </xf>
    <xf numFmtId="0" fontId="28" fillId="0" borderId="34" xfId="117" applyFont="1" applyBorder="1" applyAlignment="1">
      <alignment horizontal="center" vertical="top" wrapText="1"/>
    </xf>
    <xf numFmtId="0" fontId="28" fillId="0" borderId="40" xfId="117" applyFont="1" applyBorder="1" applyAlignment="1">
      <alignment horizontal="center" vertical="top" wrapText="1"/>
    </xf>
    <xf numFmtId="0" fontId="28" fillId="0" borderId="30" xfId="117" applyFont="1" applyBorder="1" applyAlignment="1">
      <alignment horizontal="center" vertical="top" wrapText="1"/>
    </xf>
    <xf numFmtId="0" fontId="39" fillId="26" borderId="104" xfId="128" applyFont="1" applyFill="1" applyBorder="1" applyAlignment="1">
      <alignment horizontal="center" vertical="center"/>
    </xf>
    <xf numFmtId="0" fontId="39" fillId="26" borderId="99" xfId="128" applyFont="1" applyFill="1" applyBorder="1" applyAlignment="1">
      <alignment horizontal="center" vertical="center"/>
    </xf>
    <xf numFmtId="0" fontId="39" fillId="26" borderId="105" xfId="128" applyFont="1" applyFill="1" applyBorder="1" applyAlignment="1">
      <alignment horizontal="center" vertical="center"/>
    </xf>
    <xf numFmtId="0" fontId="39" fillId="26" borderId="104" xfId="128" applyFont="1" applyFill="1" applyBorder="1" applyAlignment="1">
      <alignment horizontal="center" vertical="center" wrapText="1"/>
    </xf>
    <xf numFmtId="0" fontId="39" fillId="26" borderId="99" xfId="128" applyFont="1" applyFill="1" applyBorder="1" applyAlignment="1">
      <alignment horizontal="center" vertical="center" wrapText="1"/>
    </xf>
    <xf numFmtId="0" fontId="39" fillId="26" borderId="105" xfId="128" applyFont="1" applyFill="1" applyBorder="1" applyAlignment="1">
      <alignment horizontal="center" vertical="center" wrapText="1"/>
    </xf>
    <xf numFmtId="0" fontId="39" fillId="26" borderId="104" xfId="128" applyFont="1" applyFill="1" applyBorder="1" applyAlignment="1">
      <alignment horizontal="center"/>
    </xf>
    <xf numFmtId="0" fontId="39" fillId="26" borderId="99" xfId="128" applyFont="1" applyFill="1" applyBorder="1" applyAlignment="1">
      <alignment horizontal="center"/>
    </xf>
    <xf numFmtId="0" fontId="39" fillId="26" borderId="103" xfId="128" applyFont="1" applyFill="1" applyBorder="1" applyAlignment="1">
      <alignment horizontal="center" vertical="center" wrapText="1"/>
    </xf>
    <xf numFmtId="0" fontId="39" fillId="26" borderId="41" xfId="128" applyFont="1" applyFill="1" applyBorder="1" applyAlignment="1">
      <alignment horizontal="center" vertical="center" wrapText="1"/>
    </xf>
    <xf numFmtId="0" fontId="39" fillId="26" borderId="3" xfId="128" applyFont="1" applyFill="1" applyBorder="1" applyAlignment="1">
      <alignment horizontal="center" vertical="center" wrapText="1"/>
    </xf>
    <xf numFmtId="0" fontId="39" fillId="26" borderId="105" xfId="128" applyFont="1" applyFill="1" applyBorder="1" applyAlignment="1">
      <alignment horizontal="center"/>
    </xf>
    <xf numFmtId="0" fontId="39" fillId="26" borderId="98" xfId="128" applyFont="1" applyFill="1" applyBorder="1" applyAlignment="1">
      <alignment horizontal="center"/>
    </xf>
    <xf numFmtId="0" fontId="39" fillId="4" borderId="104" xfId="128" applyFont="1" applyFill="1" applyBorder="1" applyAlignment="1">
      <alignment horizontal="center"/>
    </xf>
    <xf numFmtId="0" fontId="39" fillId="4" borderId="105" xfId="128" applyFont="1" applyFill="1" applyBorder="1" applyAlignment="1">
      <alignment horizontal="center"/>
    </xf>
    <xf numFmtId="0" fontId="248" fillId="3" borderId="0" xfId="51" applyFont="1" applyFill="1"/>
    <xf numFmtId="0" fontId="249" fillId="0" borderId="0" xfId="52" applyFont="1"/>
    <xf numFmtId="170" fontId="89" fillId="20" borderId="0" xfId="102" applyFont="1" applyAlignment="1">
      <alignment vertical="center"/>
    </xf>
    <xf numFmtId="170" fontId="250" fillId="20" borderId="0" xfId="102" applyFont="1" applyAlignment="1">
      <alignment vertical="center"/>
    </xf>
    <xf numFmtId="170" fontId="89" fillId="37" borderId="0" xfId="102" applyFont="1" applyFill="1" applyAlignment="1">
      <alignment vertical="center"/>
    </xf>
    <xf numFmtId="165" fontId="251" fillId="40" borderId="98" xfId="146" applyNumberFormat="1" applyFont="1" applyFill="1" applyBorder="1"/>
    <xf numFmtId="170" fontId="1" fillId="20" borderId="0" xfId="102" applyFont="1" applyAlignment="1">
      <alignment vertical="center"/>
    </xf>
    <xf numFmtId="170" fontId="1" fillId="4" borderId="0" xfId="152" applyNumberFormat="1" applyFont="1" applyFill="1" applyAlignment="1">
      <alignment vertical="center"/>
    </xf>
    <xf numFmtId="192" fontId="1" fillId="16" borderId="101" xfId="146" applyNumberFormat="1" applyFont="1" applyFill="1" applyBorder="1" applyAlignment="1">
      <alignment vertical="center"/>
    </xf>
    <xf numFmtId="192" fontId="37" fillId="16" borderId="101" xfId="146" applyNumberFormat="1" applyFont="1" applyFill="1" applyBorder="1" applyAlignment="1">
      <alignment vertical="center"/>
    </xf>
    <xf numFmtId="0" fontId="252" fillId="0" borderId="0" xfId="162" applyFont="1"/>
    <xf numFmtId="0" fontId="252" fillId="25" borderId="0" xfId="162" applyFont="1" applyFill="1"/>
    <xf numFmtId="0" fontId="253" fillId="0" borderId="0" xfId="0" applyFont="1"/>
    <xf numFmtId="0" fontId="254" fillId="2" borderId="0" xfId="5" applyFont="1" applyFill="1"/>
    <xf numFmtId="0" fontId="252" fillId="0" borderId="98" xfId="150" applyFont="1" applyBorder="1" applyAlignment="1">
      <alignment vertical="center" wrapText="1"/>
    </xf>
    <xf numFmtId="0" fontId="252" fillId="0" borderId="98" xfId="49" applyFont="1" applyBorder="1"/>
    <xf numFmtId="174" fontId="252" fillId="0" borderId="98" xfId="145" applyNumberFormat="1" applyFont="1" applyBorder="1"/>
    <xf numFmtId="199" fontId="252" fillId="0" borderId="98" xfId="49" applyNumberFormat="1" applyFont="1" applyBorder="1"/>
    <xf numFmtId="0" fontId="251" fillId="0" borderId="0" xfId="49" applyFont="1" applyAlignment="1">
      <alignment wrapText="1"/>
    </xf>
    <xf numFmtId="0" fontId="251" fillId="0" borderId="0" xfId="49" applyFont="1" applyAlignment="1">
      <alignment horizontal="center" wrapText="1"/>
    </xf>
    <xf numFmtId="200" fontId="253" fillId="40" borderId="98" xfId="146" applyNumberFormat="1" applyFont="1" applyFill="1" applyBorder="1" applyAlignment="1">
      <alignment vertical="center" wrapText="1"/>
    </xf>
    <xf numFmtId="171" fontId="255" fillId="0" borderId="0" xfId="0" applyNumberFormat="1" applyFont="1" applyAlignment="1">
      <alignment horizontal="right"/>
    </xf>
    <xf numFmtId="202" fontId="257" fillId="0" borderId="41" xfId="171" applyNumberFormat="1" applyFont="1" applyBorder="1"/>
    <xf numFmtId="176" fontId="257" fillId="0" borderId="41" xfId="173" applyNumberFormat="1" applyFont="1" applyBorder="1"/>
    <xf numFmtId="169" fontId="27" fillId="0" borderId="41" xfId="171" applyFont="1" applyBorder="1"/>
    <xf numFmtId="176" fontId="27" fillId="0" borderId="41" xfId="173" applyNumberFormat="1" applyFont="1" applyBorder="1"/>
    <xf numFmtId="172" fontId="18" fillId="4" borderId="45" xfId="117" applyNumberFormat="1" applyFont="1" applyFill="1" applyBorder="1" applyAlignment="1">
      <alignment vertical="center"/>
    </xf>
    <xf numFmtId="172" fontId="18" fillId="4" borderId="53" xfId="117" applyNumberFormat="1" applyFont="1" applyFill="1" applyBorder="1" applyAlignment="1">
      <alignment vertical="center"/>
    </xf>
    <xf numFmtId="0" fontId="18" fillId="4" borderId="0" xfId="117" applyFont="1" applyFill="1"/>
    <xf numFmtId="0" fontId="258" fillId="4" borderId="98" xfId="117" applyFont="1" applyFill="1" applyBorder="1"/>
    <xf numFmtId="2" fontId="258" fillId="40" borderId="98" xfId="120" quotePrefix="1" applyNumberFormat="1" applyFont="1" applyFill="1" applyBorder="1" applyAlignment="1">
      <alignment horizontal="center"/>
    </xf>
    <xf numFmtId="175" fontId="258" fillId="40" borderId="98" xfId="120" quotePrefix="1" applyNumberFormat="1" applyFont="1" applyFill="1" applyBorder="1" applyAlignment="1">
      <alignment horizontal="center"/>
    </xf>
    <xf numFmtId="0" fontId="258" fillId="27" borderId="0" xfId="117" applyFont="1" applyFill="1" applyAlignment="1">
      <alignment horizontal="right"/>
    </xf>
    <xf numFmtId="0" fontId="253" fillId="4" borderId="0" xfId="128" applyFont="1" applyFill="1"/>
  </cellXfs>
  <cellStyles count="6470">
    <cellStyle name=" 1" xfId="736" xr:uid="{14140FDC-0816-40DF-87A1-9B275900BE86}"/>
    <cellStyle name="%" xfId="8" xr:uid="{2D7CDAE8-BB70-4BE4-ABCB-D8E9A774A003}"/>
    <cellStyle name="% 10" xfId="4941" xr:uid="{7D98862F-E4E3-4319-B0FE-1649A0433C6B}"/>
    <cellStyle name="% 10 2 3" xfId="79" xr:uid="{3B796D6C-3189-45C2-B969-71BDEE1032CA}"/>
    <cellStyle name="% 114" xfId="55" xr:uid="{37264ED4-2946-4F17-92F2-77F382959878}"/>
    <cellStyle name="% 2" xfId="308" xr:uid="{37B10A1B-FBD3-45DB-82C4-6EB9A4359AEE}"/>
    <cellStyle name="% 2 2" xfId="442" xr:uid="{49C8A29E-8273-4ED7-8A7A-6F8FDFE15059}"/>
    <cellStyle name="% 2 2 2" xfId="76" xr:uid="{0A39A559-25EC-409A-8BA2-B560EA5C6CFD}"/>
    <cellStyle name="% 2 2 2 2" xfId="4347" xr:uid="{2A247887-60A8-4487-A55C-60F4773A1159}"/>
    <cellStyle name="% 2 2 2 2 2" xfId="86" xr:uid="{BF977A91-DD09-4EB4-856D-BC470DCF3318}"/>
    <cellStyle name="% 2 2 2 3" xfId="6454" xr:uid="{A2267430-EFF5-419C-B217-9DE556318DAA}"/>
    <cellStyle name="% 2 2 2 4" xfId="4944" xr:uid="{1A0BB5B7-E9EA-4EE3-9758-EEDFB01AC445}"/>
    <cellStyle name="% 2 2 3" xfId="173" xr:uid="{EF50FADB-0D4E-48E9-9953-6FFF3E9C1265}"/>
    <cellStyle name="% 2 2 3 2" xfId="4943" xr:uid="{2B9E9901-63C9-4FF5-8335-9E6BC247A1F3}"/>
    <cellStyle name="% 2 2 4" xfId="12" xr:uid="{A80C6713-9577-482D-8C9C-CCDFFE05430B}"/>
    <cellStyle name="% 2 3" xfId="512" xr:uid="{54499C8E-3B26-4870-9AB8-3AF62F10AF11}"/>
    <cellStyle name="% 2 3 2" xfId="1563" xr:uid="{A796F990-6092-4EE0-976E-4734EBB23A14}"/>
    <cellStyle name="% 2 4" xfId="4942" xr:uid="{CA7F26BE-2AAB-40EA-B3EA-53C2E8412AE3}"/>
    <cellStyle name="% 2 48" xfId="4163" xr:uid="{3290275B-116D-4AF5-829B-27A598108AEE}"/>
    <cellStyle name="% 3" xfId="810" xr:uid="{1EDE61E5-729C-4053-BAF3-CEC7DB91A892}"/>
    <cellStyle name="% 3 2" xfId="4945" xr:uid="{894EA449-AB7A-471D-A204-0ED2117B2D70}"/>
    <cellStyle name="% 4" xfId="4946" xr:uid="{4EF73059-C13A-45A2-87CB-F1AECB1E0435}"/>
    <cellStyle name="% 4 2" xfId="4947" xr:uid="{942CC1ED-498B-4BF7-B7CA-AB1E92E911BE}"/>
    <cellStyle name="% 4 3" xfId="4948" xr:uid="{BC7B59FE-0A3B-4899-ABBD-A3681528D897}"/>
    <cellStyle name="% 4 4" xfId="4949" xr:uid="{D33FEA31-37AC-412B-918E-0B3431E045FE}"/>
    <cellStyle name="% 4 5" xfId="4950" xr:uid="{865E801A-C0F3-4056-A3BC-56DE6A81442A}"/>
    <cellStyle name="% 4 6" xfId="4951" xr:uid="{D7CCC838-2430-4657-B47C-FC3CD884071A}"/>
    <cellStyle name="% 4 7" xfId="4952" xr:uid="{6DCCD722-A163-422D-9B04-01610CA3AAAF}"/>
    <cellStyle name="% 4 8" xfId="4953" xr:uid="{7E09976F-35E4-43CC-B239-FC51175EC68C}"/>
    <cellStyle name="% 5" xfId="4940" xr:uid="{F80E396F-1498-4290-914B-DEA50A41A2A9}"/>
    <cellStyle name="% 53" xfId="115" xr:uid="{8DB61019-84F3-4F2C-A976-4C25BD0831A8}"/>
    <cellStyle name="% 53 2" xfId="174" xr:uid="{5B952F1B-2AAF-471B-B3CD-32E84C439B66}"/>
    <cellStyle name="% 6" xfId="6433" xr:uid="{663A7EA5-EE12-40A2-B800-026D9DB39A69}"/>
    <cellStyle name="%_3.3 Tax" xfId="4954" xr:uid="{1F77019A-F6F2-4405-9591-E53218EBF012}"/>
    <cellStyle name="%_3.3 Tax 2" xfId="4955" xr:uid="{21DDB9FC-F569-4BA5-A162-2E4AD69C1A14}"/>
    <cellStyle name="%_BP10+ GTO Capex Split CN" xfId="4956" xr:uid="{F06B5307-D114-4914-A495-C3CB31255098}"/>
    <cellStyle name="%_GTO Non Operational Capex Roll-over submission (FINAL with property)" xfId="4957" xr:uid="{BE6DF81B-CF04-494E-9179-802F7D63088B}"/>
    <cellStyle name="%_NGG Opex PCRRP Tables 31 Mar 2009 2 2" xfId="85" xr:uid="{4AD0D83F-5CB1-43C0-B45B-6C36B7CD1E45}"/>
    <cellStyle name="%_NGG Opex PCRRP Tables 31 Mar 2009 3" xfId="4590" xr:uid="{006460BF-04CE-4FD7-AE7E-D9DE41883B95}"/>
    <cellStyle name="%_NGG TPCR4 MG Workings" xfId="4958" xr:uid="{4B705DAE-B4CA-47FA-B611-E4D4D8856EE3}"/>
    <cellStyle name="%_Opex Input" xfId="4959" xr:uid="{BB1670A6-75A6-46DA-A3B1-69309557F66B}"/>
    <cellStyle name="%_RRP Rec" xfId="446" xr:uid="{9EEB76E6-B0D5-4F3E-854B-56308454BC50}"/>
    <cellStyle name="%_Section 5" xfId="447" xr:uid="{B0597EA6-9D49-4DE1-9B9C-68FB6146FDF8}"/>
    <cellStyle name="%_Section 5 2" xfId="513" xr:uid="{2BFCA47D-F631-49A6-BD2E-D5532D2169B7}"/>
    <cellStyle name="%_Section 5 2 2" xfId="1564" xr:uid="{54E18B65-2E2F-498C-9DCF-9AF34AF9493F}"/>
    <cellStyle name="%_Transmission PCRRP tables_SPTL_200809 V1" xfId="4960" xr:uid="{FE613474-CC00-4D47-BC37-35BEE22FFBEE}"/>
    <cellStyle name="%_VR NGET Opex tables" xfId="4961" xr:uid="{E3A3C2E7-DCDB-4617-A22A-9905B0A2EF3F}"/>
    <cellStyle name="%_VR Pensions Opex tables" xfId="4962" xr:uid="{EDADBA81-ACBD-4DDE-818C-290AE093C9F0}"/>
    <cellStyle name="_070323 - 5yr opex BPQ (Final)" xfId="4963" xr:uid="{25C359A0-4BA7-4E14-A978-7D43EAB6CBEE}"/>
    <cellStyle name="_0708 GSO Capex RRP (detail)" xfId="4964" xr:uid="{B7F5DBD3-E3B2-4BCE-99CC-A3154AC52F06}"/>
    <cellStyle name="_0708 GSO Capex RRP (detail) 2" xfId="4965" xr:uid="{363B31B2-C55A-4B61-A2E9-18851BD78BEF}"/>
    <cellStyle name="_0708 GSO Capex RRP (detail) 2 2" xfId="4966" xr:uid="{00AE8389-F0FF-4A57-AE3F-1C0A8958B0B8}"/>
    <cellStyle name="_0708 GSO Capex RRP (detail) 2 3" xfId="4967" xr:uid="{8ED5C3C2-3A55-4A7F-9360-927322CF4DD6}"/>
    <cellStyle name="_0708 GSO Capex RRP (detail) 2 4" xfId="4968" xr:uid="{C56E3994-A6E9-4BCD-AD81-42F7FEDC4030}"/>
    <cellStyle name="_0708 GSO Capex RRP (detail) 2 5" xfId="4969" xr:uid="{DD703AA0-7361-4B23-99FE-8543F09FD5AD}"/>
    <cellStyle name="_0708 GSO Capex RRP (detail) 2 6" xfId="4970" xr:uid="{9D3B089A-D118-4459-9C96-44CE2491FCE6}"/>
    <cellStyle name="_0708 GSO Capex RRP (detail) 2 7" xfId="4971" xr:uid="{CA5CFD26-A12E-4E3D-9F45-C3023FE7AFC3}"/>
    <cellStyle name="_0708 GSO Capex RRP (detail) 2 8" xfId="4972" xr:uid="{0EFB4DAC-D12C-452C-9322-483575B61EF6}"/>
    <cellStyle name="_0708 GSO Capex RRP (detail)_Opex Input" xfId="4973" xr:uid="{8BD40E07-DB4F-462F-91F2-DDA1568667F2}"/>
    <cellStyle name="_0708 TO Non-Op Capex (detail)" xfId="4974" xr:uid="{C6C428DE-A8C9-4443-90ED-7FA45FCAED6C}"/>
    <cellStyle name="_AS&amp;I Q3 Forecast workings v2" xfId="809" xr:uid="{95E883AF-A18F-4B97-B38D-AD20420ADE2D}"/>
    <cellStyle name="_Aug to Nov heads" xfId="808" xr:uid="{26506C48-55F2-4BEC-BCC2-AFB1C1D080A5}"/>
    <cellStyle name="_Book4" xfId="4975" xr:uid="{5B3BDBC0-B628-4370-9F17-2B13A312AFD3}"/>
    <cellStyle name="_Book4 2" xfId="4976" xr:uid="{53A35B0D-BDC7-42E6-88F4-664DAB371D99}"/>
    <cellStyle name="_Book4 2 2" xfId="4977" xr:uid="{57344433-77C9-4FA3-9E78-D918FEAD0FCB}"/>
    <cellStyle name="_Book4 2 3" xfId="4978" xr:uid="{36D0A37C-6750-4BA5-8C45-50A9B9003B9E}"/>
    <cellStyle name="_Book4 2 4" xfId="4979" xr:uid="{853BFF98-9B00-47DB-BD2D-496206116D88}"/>
    <cellStyle name="_Book4 2 5" xfId="4980" xr:uid="{8FD43385-AC72-4371-B194-D74431D9CE39}"/>
    <cellStyle name="_Book4 2 6" xfId="4981" xr:uid="{F4B8F980-B98F-4C8C-A996-41AAFB8D9429}"/>
    <cellStyle name="_Book4 2 7" xfId="4982" xr:uid="{EC9EBDE2-ED00-47A8-9A60-B595F6FC7206}"/>
    <cellStyle name="_Book4 2 8" xfId="4983" xr:uid="{8E763D78-8861-47DB-9F3D-F6851A91A3D5}"/>
    <cellStyle name="_BP10+ GTO Capex Split CN" xfId="4984" xr:uid="{1D10CC09-83F9-48A4-A4A2-D1FAF9B3AB1A}"/>
    <cellStyle name="_BP10+post TIC 1 Jun" xfId="4985" xr:uid="{810ACCC2-76AF-4B74-B472-3ED8BC1D29CD}"/>
    <cellStyle name="_BP10+post TIC 1 Jun 2" xfId="4986" xr:uid="{08CF6BEE-B359-4B22-8D8D-2902E2DECF09}"/>
    <cellStyle name="_BP10+post TIC 1 Jun 2 2" xfId="4987" xr:uid="{5E7E54A0-0BDE-4389-A312-8D5F7384B673}"/>
    <cellStyle name="_BP10+post TIC 1 Jun 2 3" xfId="4988" xr:uid="{6996D7B8-C751-46F0-A4DA-ED5C2329A857}"/>
    <cellStyle name="_BP10+post TIC 1 Jun 2 4" xfId="4989" xr:uid="{9A6FB8FB-91B6-49DB-A1BD-9E72A52431C1}"/>
    <cellStyle name="_BP10+post TIC 1 Jun 2 5" xfId="4990" xr:uid="{86F4AC48-E938-46A9-B505-83834039B0F7}"/>
    <cellStyle name="_BP10+post TIC 1 Jun 2 6" xfId="4991" xr:uid="{9119A36E-ECAC-4FED-A719-02F017B99EF5}"/>
    <cellStyle name="_BP10+post TIC 1 Jun 2 7" xfId="4992" xr:uid="{8ABC0EBB-0B97-4BF1-82EF-7BF6A290E682}"/>
    <cellStyle name="_BP10+post TIC 1 Jun 2 8" xfId="4993" xr:uid="{8D7F02F8-76AE-48B4-A05D-367398D51FC4}"/>
    <cellStyle name="_Capital Plan - IS UK" xfId="4994" xr:uid="{3E7E751E-9018-45AB-9847-753C1A59741E}"/>
    <cellStyle name="_Capital Plan - IS UK_0910 GSO Capex RRP - Final (Detail) v2 220710" xfId="4995" xr:uid="{95D4118B-8A5A-4988-8FF6-3678B5D90402}"/>
    <cellStyle name="_Capital Plan - IS UK_0910 GSO Capex RRP - Final (Detail) v2 220710 2" xfId="4996" xr:uid="{994A773D-74A0-4B09-9E9E-25FA5CD3A75D}"/>
    <cellStyle name="_Capital Plan - IS UK_0910 GSO Capex RRP - Final (Detail) v2 220710 2 2" xfId="4997" xr:uid="{7C057451-973A-415F-8D68-09BD39228439}"/>
    <cellStyle name="_Capital Plan - IS UK_0910 GSO Capex RRP - Final (Detail) v2 220710 2 3" xfId="4998" xr:uid="{3D84C6D6-2EB6-41D7-8AE5-575DD49C6E2D}"/>
    <cellStyle name="_Capital Plan - IS UK_0910 GSO Capex RRP - Final (Detail) v2 220710 2 4" xfId="4999" xr:uid="{8688DB46-8AD8-4FA3-8920-3654422530C2}"/>
    <cellStyle name="_Capital Plan - IS UK_0910 GSO Capex RRP - Final (Detail) v2 220710 2 5" xfId="5000" xr:uid="{3B6E3361-8E65-403D-BD4E-20C08A56FB2B}"/>
    <cellStyle name="_Capital Plan - IS UK_0910 GSO Capex RRP - Final (Detail) v2 220710 2 6" xfId="5001" xr:uid="{2DA73C4C-3648-43D9-81AF-8315E1882412}"/>
    <cellStyle name="_Capital Plan - IS UK_0910 GSO Capex RRP - Final (Detail) v2 220710 2 7" xfId="5002" xr:uid="{C6610262-9769-4076-A5FF-BDFBBEACE332}"/>
    <cellStyle name="_Capital Plan - IS UK_0910 GSO Capex RRP - Final (Detail) v2 220710 2 8" xfId="5003" xr:uid="{1965757F-CAD2-445D-AA64-9B81923AB2A3}"/>
    <cellStyle name="_Capital Plan - IS UK_0910 GSO Capex RRP - Final (Detail) v2 220710_Opex Input" xfId="5004" xr:uid="{0069D477-6C66-4E0A-B351-AD7CA6687DA2}"/>
    <cellStyle name="_CCs" xfId="807" xr:uid="{164C71A7-015E-454F-91FE-478B4632A138}"/>
    <cellStyle name="_FM Data &amp; Mappings" xfId="806" xr:uid="{61722E9B-EEB4-4DE3-A3F3-5A3AAEC7E11C}"/>
    <cellStyle name="_Gas TO major Projects Forecast Jun-10" xfId="5005" xr:uid="{4CD51298-DBF6-4366-9A27-57B0C09A3132}"/>
    <cellStyle name="_Gas TO major Projects Forecast Jun-10 2" xfId="5006" xr:uid="{965B0720-457E-4F95-BADA-48D501204986}"/>
    <cellStyle name="_Gas TO major Projects Forecast Jun-10 2 2" xfId="5007" xr:uid="{3BAF276A-E911-4179-8000-518875D86A92}"/>
    <cellStyle name="_Gas TO major Projects Forecast Jun-10 2 3" xfId="5008" xr:uid="{C60A3076-A8DD-459B-89A5-F916B2365E17}"/>
    <cellStyle name="_Gas TO major Projects Forecast Jun-10 2 4" xfId="5009" xr:uid="{EA82944D-1938-4B5A-A972-AE0957824A62}"/>
    <cellStyle name="_Gas TO major Projects Forecast Jun-10 2 5" xfId="5010" xr:uid="{E88B2BEC-36A3-4BE8-9227-2E06EDE28C21}"/>
    <cellStyle name="_Gas TO major Projects Forecast Jun-10 2 6" xfId="5011" xr:uid="{3B1BDAB8-B724-4F35-AC94-01CCD87590BD}"/>
    <cellStyle name="_Gas TO major Projects Forecast Jun-10 2 7" xfId="5012" xr:uid="{9433C19D-7011-4359-9CE6-62761C08D3BB}"/>
    <cellStyle name="_Gas TO major Projects Forecast Jun-10 2 8" xfId="5013" xr:uid="{44F4234E-C67B-4DC3-8235-8EBE69DADBC0}"/>
    <cellStyle name="_Gas TO major Projects Forecast May-10 BP10+ v5" xfId="5014" xr:uid="{80B7D36B-1315-46EE-B5DF-230566B98AB0}"/>
    <cellStyle name="_Gas TO major Projects Forecast May-10 BP10+ v5 2" xfId="5015" xr:uid="{7D51A692-503A-4B30-9E2D-B7CCE2B37280}"/>
    <cellStyle name="_Gas TO major Projects Forecast May-10 BP10+ v5 2 2" xfId="5016" xr:uid="{7CC5683C-3DE0-4B9F-BDCD-F2A2582D35C1}"/>
    <cellStyle name="_Gas TO major Projects Forecast May-10 BP10+ v5 2 3" xfId="5017" xr:uid="{852407AE-EB56-4881-9535-FC72851105F9}"/>
    <cellStyle name="_Gas TO major Projects Forecast May-10 BP10+ v5 2 4" xfId="5018" xr:uid="{FA546F30-E432-4887-984F-F8EB8A038BD7}"/>
    <cellStyle name="_Gas TO major Projects Forecast May-10 BP10+ v5 2 5" xfId="5019" xr:uid="{564EA3F3-12A5-4E91-A6C5-073A72CE1BF7}"/>
    <cellStyle name="_Gas TO major Projects Forecast May-10 BP10+ v5 2 6" xfId="5020" xr:uid="{77BDE569-7CFB-4A25-9C9D-80166E6DF440}"/>
    <cellStyle name="_Gas TO major Projects Forecast May-10 BP10+ v5 2 7" xfId="5021" xr:uid="{623E1ED5-A11F-495B-ADC2-A928DBE0203B}"/>
    <cellStyle name="_Gas TO major Projects Forecast May-10 BP10+ v5 2 8" xfId="5022" xr:uid="{755C0E33-793F-4942-B004-57D99AC55319}"/>
    <cellStyle name="_GTAM budget tracker Template" xfId="805" xr:uid="{78248B31-F81E-44DC-A463-C2FA2E30AAAB}"/>
    <cellStyle name="_GTO Non Operational Capex Roll-over submission (FINAL with property)" xfId="5023" xr:uid="{F7E9B556-92D9-4369-BCB8-75DE042CE872}"/>
    <cellStyle name="_Manpower Model" xfId="804" xr:uid="{277A2C73-0455-4651-A65A-B86F1B497923}"/>
    <cellStyle name="_Metering" xfId="803" xr:uid="{4FCB1F76-C3A2-4F55-92EE-4A597C5A0933}"/>
    <cellStyle name="_Metering 2" xfId="802" xr:uid="{38A35AC0-83CC-47C9-90EC-195B02C17FA0}"/>
    <cellStyle name="_Metering 3" xfId="801" xr:uid="{8483AC16-A376-46AF-B374-3261B952C5F2}"/>
    <cellStyle name="_Sheet1" xfId="800" xr:uid="{69F8F06F-8B20-4C98-977C-4E9979D69705}"/>
    <cellStyle name="_Sheet2" xfId="799" xr:uid="{D2F5B5DD-D654-45D2-BFF9-C80FDBD3159A}"/>
    <cellStyle name="_Test scoring_UKGDx_20070924_Pilot (DV)" xfId="5024" xr:uid="{5903247A-860A-41A7-81EA-4BEF2308C850}"/>
    <cellStyle name="=C:\WINNT\SYSTEM32\COMMAND.COM" xfId="2" xr:uid="{0EF29728-1581-41BB-908B-5FBB84BE42DE}"/>
    <cellStyle name="=C:\WINNT\SYSTEM32\COMMAND.COM 10" xfId="4934" xr:uid="{6EF62680-6A8D-4DF7-94B1-962548DAAF27}"/>
    <cellStyle name="=C:\WINNT\SYSTEM32\COMMAND.COM 11" xfId="5025" xr:uid="{0F250928-350A-40D1-930E-3C16AE8E6E93}"/>
    <cellStyle name="=C:\WINNT\SYSTEM32\COMMAND.COM 12" xfId="5026" xr:uid="{78BA3468-04E4-426C-BB8C-6C33305941A5}"/>
    <cellStyle name="=C:\WINNT\SYSTEM32\COMMAND.COM 13" xfId="5027" xr:uid="{2114F48E-0D2C-41BC-BF2E-118441D11BEF}"/>
    <cellStyle name="=C:\WINNT\SYSTEM32\COMMAND.COM 14" xfId="5028" xr:uid="{42681F02-9945-409A-987F-4319F2DCB75D}"/>
    <cellStyle name="=C:\WINNT\SYSTEM32\COMMAND.COM 15" xfId="5029" xr:uid="{4AB110BB-C8B9-4B67-AE09-1F914F239345}"/>
    <cellStyle name="=C:\WINNT\SYSTEM32\COMMAND.COM 16" xfId="5030" xr:uid="{EC7FEA44-B407-425C-9B74-A43C4DD2308B}"/>
    <cellStyle name="=C:\WINNT\SYSTEM32\COMMAND.COM 17" xfId="5031" xr:uid="{2A04BD86-1727-4EEB-8710-BFE0FD6CF037}"/>
    <cellStyle name="=C:\WINNT\SYSTEM32\COMMAND.COM 18" xfId="5032" xr:uid="{E0BE6920-06D0-490E-A5EA-4B1C7F0641E1}"/>
    <cellStyle name="=C:\WINNT\SYSTEM32\COMMAND.COM 19" xfId="5033" xr:uid="{5CA2F439-6590-464E-A957-10AEE6F586CE}"/>
    <cellStyle name="=C:\WINNT\SYSTEM32\COMMAND.COM 2" xfId="16" xr:uid="{EBB5290F-89D3-44F7-B8D7-A84E6312CF68}"/>
    <cellStyle name="=C:\WINNT\SYSTEM32\COMMAND.COM 2 2" xfId="238" xr:uid="{E255DC43-96B1-4C54-8CE3-FF6BA33BF900}"/>
    <cellStyle name="=C:\WINNT\SYSTEM32\COMMAND.COM 2 2 2" xfId="30" xr:uid="{4217F797-D472-429C-96A1-69D66EEDEB2D}"/>
    <cellStyle name="=C:\WINNT\SYSTEM32\COMMAND.COM 2 2 2 2" xfId="5036" xr:uid="{3B3A88F8-6296-422E-A9DF-9F5A6321722A}"/>
    <cellStyle name="=C:\WINNT\SYSTEM32\COMMAND.COM 2 2 2 3" xfId="5037" xr:uid="{8F8C5548-5040-4A57-8F7C-1C4E55010E57}"/>
    <cellStyle name="=C:\WINNT\SYSTEM32\COMMAND.COM 2 2 2 4" xfId="5035" xr:uid="{5AD30ABC-0B90-44C3-B52E-2AF7E3B10E89}"/>
    <cellStyle name="=C:\WINNT\SYSTEM32\COMMAND.COM 2 2 2_Opex Input" xfId="5038" xr:uid="{4D0F62FB-F667-4988-BB74-80250CFDC82C}"/>
    <cellStyle name="=C:\WINNT\SYSTEM32\COMMAND.COM 2 2 3" xfId="5039" xr:uid="{12C19F73-3F24-41DE-B995-1ADB88F9010B}"/>
    <cellStyle name="=C:\WINNT\SYSTEM32\COMMAND.COM 2 2 4" xfId="5034" xr:uid="{BED212F5-54D2-4C36-848B-9DBE24DAFD69}"/>
    <cellStyle name="=C:\WINNT\SYSTEM32\COMMAND.COM 2 2 5" xfId="6281" xr:uid="{F0273281-B900-4F6C-B024-324C33B51C04}"/>
    <cellStyle name="=C:\WINNT\SYSTEM32\COMMAND.COM 2 2 6" xfId="6288" xr:uid="{1380FE73-C263-4305-B79B-6A4230015FAC}"/>
    <cellStyle name="=C:\WINNT\SYSTEM32\COMMAND.COM 2 2_Opex Input" xfId="5040" xr:uid="{27C108E8-C528-4A86-AAFA-8012867F7D91}"/>
    <cellStyle name="=C:\WINNT\SYSTEM32\COMMAND.COM 2 3" xfId="5041" xr:uid="{4A3C9F44-04AF-444D-885F-4C89BC5375FC}"/>
    <cellStyle name="=C:\WINNT\SYSTEM32\COMMAND.COM 2 4" xfId="6184" xr:uid="{261DB134-11AA-4F00-81B1-CC725320D6DA}"/>
    <cellStyle name="=C:\WINNT\SYSTEM32\COMMAND.COM 2 5" xfId="797" xr:uid="{9175762C-0EFF-4577-9B5F-220148510248}"/>
    <cellStyle name="=C:\WINNT\SYSTEM32\COMMAND.COM 2_Opex Input" xfId="5042" xr:uid="{FBF7162C-31BD-4057-B783-01BB59E39009}"/>
    <cellStyle name="=C:\WINNT\SYSTEM32\COMMAND.COM 20" xfId="5043" xr:uid="{34D6FD23-3E14-4883-8A8E-1A22B21DB65F}"/>
    <cellStyle name="=C:\WINNT\SYSTEM32\COMMAND.COM 21" xfId="5044" xr:uid="{FE42A1B4-5E32-4574-BF76-199813CDAA41}"/>
    <cellStyle name="=C:\WINNT\SYSTEM32\COMMAND.COM 22" xfId="5045" xr:uid="{F6C405B6-E485-41CF-9643-628FF018A7B2}"/>
    <cellStyle name="=C:\WINNT\SYSTEM32\COMMAND.COM 23" xfId="5046" xr:uid="{CACD92DB-8D00-4A05-8C32-7DA1F2723BE1}"/>
    <cellStyle name="=C:\WINNT\SYSTEM32\COMMAND.COM 23 2" xfId="5047" xr:uid="{AD729B31-99DD-42DF-9187-89DEA8B7CB0D}"/>
    <cellStyle name="=C:\WINNT\SYSTEM32\COMMAND.COM 24" xfId="5048" xr:uid="{0D1B53F6-41C7-4759-8071-9F52B4B870B1}"/>
    <cellStyle name="=C:\WINNT\SYSTEM32\COMMAND.COM 25" xfId="5049" xr:uid="{A97C1ABD-3FE0-4C04-AF02-CE96D9D85E17}"/>
    <cellStyle name="=C:\WINNT\SYSTEM32\COMMAND.COM 25 2" xfId="5050" xr:uid="{D8AAC291-0A17-488C-84FC-BDA56C14E15F}"/>
    <cellStyle name="=C:\WINNT\SYSTEM32\COMMAND.COM 25 3" xfId="5051" xr:uid="{721D7FC7-525D-4502-A5FC-CD1E87DBCB9B}"/>
    <cellStyle name="=C:\WINNT\SYSTEM32\COMMAND.COM 26" xfId="5052" xr:uid="{C3628436-9EE9-4104-8618-B727A5AA4FC6}"/>
    <cellStyle name="=C:\WINNT\SYSTEM32\COMMAND.COM 27" xfId="5053" xr:uid="{8F954498-5585-4967-9273-374C0E05F366}"/>
    <cellStyle name="=C:\WINNT\SYSTEM32\COMMAND.COM 28" xfId="5054" xr:uid="{5C293E96-F00A-4BEB-97CE-6BE52B811CD6}"/>
    <cellStyle name="=C:\WINNT\SYSTEM32\COMMAND.COM 29" xfId="5055" xr:uid="{016D4F40-713A-4B27-915F-FCD15CEE98D2}"/>
    <cellStyle name="=C:\WINNT\SYSTEM32\COMMAND.COM 3" xfId="95" xr:uid="{34EB42A9-5C88-4E98-9787-7796FB244E9C}"/>
    <cellStyle name="=C:\WINNT\SYSTEM32\COMMAND.COM 3 2" xfId="796" xr:uid="{405BF516-5033-46CE-8AEA-744B31C86EC2}"/>
    <cellStyle name="=C:\WINNT\SYSTEM32\COMMAND.COM 30" xfId="5056" xr:uid="{0A26B8B8-8E5D-4EEE-A982-6BDF57EA8B48}"/>
    <cellStyle name="=C:\WINNT\SYSTEM32\COMMAND.COM 31" xfId="5057" xr:uid="{442E49B2-A20F-4ADA-848D-6DA94E6194CD}"/>
    <cellStyle name="=C:\WINNT\SYSTEM32\COMMAND.COM 32" xfId="5058" xr:uid="{77BE03AE-3513-41F5-A83B-71D00A6376F7}"/>
    <cellStyle name="=C:\WINNT\SYSTEM32\COMMAND.COM 33" xfId="5059" xr:uid="{BB8EF3F0-BCA1-438F-B16A-00C38CD7CED3}"/>
    <cellStyle name="=C:\WINNT\SYSTEM32\COMMAND.COM 4" xfId="795" xr:uid="{351BEFE5-19F3-46A0-AB69-E9309B900089}"/>
    <cellStyle name="=C:\WINNT\SYSTEM32\COMMAND.COM 4 2" xfId="5061" xr:uid="{11C56C79-7C2B-4E92-9AFA-58AEB584ACBA}"/>
    <cellStyle name="=C:\WINNT\SYSTEM32\COMMAND.COM 4 3" xfId="5062" xr:uid="{8F31C11F-A926-4EB4-8732-67577119DCEE}"/>
    <cellStyle name="=C:\WINNT\SYSTEM32\COMMAND.COM 4 4" xfId="5060" xr:uid="{F30E105E-1BF8-444C-8C3E-BD138910EB02}"/>
    <cellStyle name="=C:\WINNT\SYSTEM32\COMMAND.COM 4_Opex Input" xfId="5063" xr:uid="{F5D0BA99-001D-480F-AE13-BE30F2829CED}"/>
    <cellStyle name="=C:\WINNT\SYSTEM32\COMMAND.COM 5" xfId="798" xr:uid="{91CFA374-6767-41FE-BA24-CAC3A9543BB9}"/>
    <cellStyle name="=C:\WINNT\SYSTEM32\COMMAND.COM 5 2" xfId="5064" xr:uid="{496E135E-8FC2-4825-8DFA-018049088267}"/>
    <cellStyle name="=C:\WINNT\SYSTEM32\COMMAND.COM 6" xfId="5065" xr:uid="{A2639EB2-C482-4A7F-B575-748CD3E67F2A}"/>
    <cellStyle name="=C:\WINNT\SYSTEM32\COMMAND.COM 7" xfId="5066" xr:uid="{1F908451-3D3C-435A-A530-D8039A4756CA}"/>
    <cellStyle name="=C:\WINNT\SYSTEM32\COMMAND.COM 8" xfId="5067" xr:uid="{2C2A6FA0-F3D0-4860-B79E-706DA179F57B}"/>
    <cellStyle name="=C:\WINNT\SYSTEM32\COMMAND.COM 9" xfId="5068" xr:uid="{DCB111C2-D7DD-4A60-B875-0DB7FA3B35E9}"/>
    <cellStyle name="=C:\WINNT\SYSTEM32\COMMAND.COM_Model_run_060901" xfId="5069" xr:uid="{FF98D40B-E60F-4982-B0A9-0DE4B93DAF5C}"/>
    <cellStyle name="=C:\WINNT35\SYSTEM32\COMMAND.COM" xfId="5070" xr:uid="{CF63FA16-894B-49C8-99F2-6964ABA9D3A0}"/>
    <cellStyle name="20% - Accent1 2" xfId="793" xr:uid="{7EF4D768-2185-40D5-8C92-ED968828CBF1}"/>
    <cellStyle name="20% - Accent1 2 2" xfId="792" xr:uid="{04BAB563-5080-4AF5-8BA5-072688D02B9E}"/>
    <cellStyle name="20% - Accent1 2 3" xfId="791" xr:uid="{118A7F83-DB08-476B-BF67-E500959894A5}"/>
    <cellStyle name="20% - Accent1 2 4" xfId="5071" xr:uid="{174E8AD3-4489-4CBC-A729-A5ED8BA86302}"/>
    <cellStyle name="20% - Accent1 3" xfId="790" xr:uid="{394A4E46-8BCF-45FA-B77A-50A779CD6723}"/>
    <cellStyle name="20% - Accent1 3 2" xfId="5072" xr:uid="{BB021C7B-7BF2-47A7-AE31-EF59B0FEB95B}"/>
    <cellStyle name="20% - Accent1 4" xfId="1327" xr:uid="{1C3A148A-DF1F-4121-B74E-CFA30C273682}"/>
    <cellStyle name="20% - Accent1 5" xfId="1413" xr:uid="{B6B6F75F-61F2-420E-96AB-49805D0FC1E6}"/>
    <cellStyle name="20% - Accent1 6" xfId="794" xr:uid="{FA7AB370-7ED0-4ADB-BAD7-552BB1E3CD26}"/>
    <cellStyle name="20% - Accent1 7" xfId="597" xr:uid="{79CE7F5C-A790-4B9F-857D-47D0B02E286D}"/>
    <cellStyle name="20% - Accent1 8" xfId="516" xr:uid="{BB595DAA-2F81-4523-A6FA-16B06E3067E8}"/>
    <cellStyle name="20% - Accent2 2" xfId="788" xr:uid="{52482F14-1605-4B1F-9015-E39AD982F7B4}"/>
    <cellStyle name="20% - Accent2 2 2" xfId="787" xr:uid="{7CAC4BDB-5D52-431C-9882-687A074ACBE3}"/>
    <cellStyle name="20% - Accent2 2 3" xfId="786" xr:uid="{B4712BD6-76FF-459D-8752-50A46645831F}"/>
    <cellStyle name="20% - Accent2 2 4" xfId="5073" xr:uid="{CF7138FB-0E18-437F-91E7-7EE02DDB11E8}"/>
    <cellStyle name="20% - Accent2 3" xfId="785" xr:uid="{0006F405-A5D8-480B-B930-366843B69EE4}"/>
    <cellStyle name="20% - Accent2 3 2" xfId="5074" xr:uid="{DE8CAEB0-D25F-4963-A4C4-61D25635FB1E}"/>
    <cellStyle name="20% - Accent2 4" xfId="1331" xr:uid="{CD9F1E35-3A47-4738-885F-4E706BB6BB9B}"/>
    <cellStyle name="20% - Accent2 5" xfId="1416" xr:uid="{FEC91E6C-0A0D-465D-8895-D63302E3DF5A}"/>
    <cellStyle name="20% - Accent2 6" xfId="789" xr:uid="{49397971-A0CA-4EEF-9510-DC5D4116A122}"/>
    <cellStyle name="20% - Accent2 7" xfId="601" xr:uid="{5285BE6F-9373-453C-BDE1-2E09192B0C22}"/>
    <cellStyle name="20% - Accent2 8" xfId="517" xr:uid="{0B6DB007-7F61-4442-8BB2-CF2129541CF6}"/>
    <cellStyle name="20% - Accent3 2" xfId="783" xr:uid="{93386B9D-720A-4EBF-99F1-19519A954B53}"/>
    <cellStyle name="20% - Accent3 2 2" xfId="735" xr:uid="{DFB3B4B0-1F3A-4F26-A74C-4EFDC32B0826}"/>
    <cellStyle name="20% - Accent3 2 3" xfId="782" xr:uid="{462488D3-B34C-4D9F-BBE1-BF72489CEE91}"/>
    <cellStyle name="20% - Accent3 2 4" xfId="5075" xr:uid="{E29CE223-231E-47EF-A4EC-4D77DBF3625F}"/>
    <cellStyle name="20% - Accent3 3" xfId="781" xr:uid="{884E0C63-466C-4DB0-BBDB-A0B610EBBA4C}"/>
    <cellStyle name="20% - Accent3 3 2" xfId="5076" xr:uid="{4831D774-FD1E-4249-A054-982C9C7DF2C8}"/>
    <cellStyle name="20% - Accent3 4" xfId="1335" xr:uid="{03699D8A-1FCA-437C-89FE-1B3C680109F8}"/>
    <cellStyle name="20% - Accent3 5" xfId="1419" xr:uid="{64ADF42A-BF97-423E-AA1E-E0DCF4665D88}"/>
    <cellStyle name="20% - Accent3 6" xfId="784" xr:uid="{2062D252-14D5-4BEC-B647-48A7981244A0}"/>
    <cellStyle name="20% - Accent3 7" xfId="605" xr:uid="{CF77F041-1329-4DAA-B0C4-905C1426F658}"/>
    <cellStyle name="20% - Accent3 8" xfId="518" xr:uid="{A5C8D494-8F74-4177-AA26-D472FBB1EA26}"/>
    <cellStyle name="20% - Accent4 2" xfId="779" xr:uid="{04D5A19F-C2B5-493D-BE3C-F22F9FE4A8F8}"/>
    <cellStyle name="20% - Accent4 2 2" xfId="834" xr:uid="{B462B38A-30F2-4185-9335-10E0083B1CF4}"/>
    <cellStyle name="20% - Accent4 2 3" xfId="835" xr:uid="{DE33FF05-BCF0-413D-9019-1287F5E00784}"/>
    <cellStyle name="20% - Accent4 2 4" xfId="5077" xr:uid="{37DF7E71-D2A3-4003-80A2-B34205495579}"/>
    <cellStyle name="20% - Accent4 3" xfId="841" xr:uid="{7DF2072B-B875-4F25-B134-FEFD9E8BB83F}"/>
    <cellStyle name="20% - Accent4 3 2" xfId="5078" xr:uid="{ED89DB77-7485-4D54-AD20-71657D715EB1}"/>
    <cellStyle name="20% - Accent4 4" xfId="1339" xr:uid="{7A76ACDE-A20C-48AB-A6DD-7B355C96376D}"/>
    <cellStyle name="20% - Accent4 5" xfId="1422" xr:uid="{B8D2BF37-4869-4B47-B42C-96950F2F0DE1}"/>
    <cellStyle name="20% - Accent4 6" xfId="780" xr:uid="{743D83B8-843F-4830-92F3-19B4BF6DCF34}"/>
    <cellStyle name="20% - Accent4 7" xfId="609" xr:uid="{609B650E-7EFE-4943-8ED8-74B41FC4FE09}"/>
    <cellStyle name="20% - Accent4 8" xfId="519" xr:uid="{0B637EAE-4AA9-4530-80F6-8497A69181A0}"/>
    <cellStyle name="20% - Accent5 2" xfId="824" xr:uid="{6D42430E-6ACD-450C-92F5-8CDC40EC701B}"/>
    <cellStyle name="20% - Accent5 2 2" xfId="733" xr:uid="{DBEF6383-C2A2-420F-B452-1B6FD869F752}"/>
    <cellStyle name="20% - Accent5 2 3" xfId="778" xr:uid="{05E62FD8-6637-4458-9ABC-D9CA44737DEB}"/>
    <cellStyle name="20% - Accent5 2 4" xfId="5079" xr:uid="{97111C75-00EC-420F-BB7B-39065A1E8976}"/>
    <cellStyle name="20% - Accent5 3" xfId="777" xr:uid="{FB28B1B7-E9FD-429D-830F-25273905085D}"/>
    <cellStyle name="20% - Accent5 3 2" xfId="5080" xr:uid="{730B0822-3421-426B-B17B-A7A7B15909A7}"/>
    <cellStyle name="20% - Accent5 4" xfId="1343" xr:uid="{F67C8501-976C-4C59-B9F3-17FC68EE8FDB}"/>
    <cellStyle name="20% - Accent5 5" xfId="1425" xr:uid="{D8E53AD6-0F0B-4650-A39D-8150D95CF87A}"/>
    <cellStyle name="20% - Accent5 6" xfId="838" xr:uid="{D0B72408-2CBF-49A4-91CC-CD3B835C2AD1}"/>
    <cellStyle name="20% - Accent5 7" xfId="613" xr:uid="{E67D798A-884C-4204-A986-71BE35DDD44A}"/>
    <cellStyle name="20% - Accent5 8" xfId="520" xr:uid="{833E31A1-2C30-4D73-8DC9-28C0EE11AF79}"/>
    <cellStyle name="20% - Accent6 2" xfId="740" xr:uid="{E27E3088-9D0C-436A-A553-A42088D9CE7C}"/>
    <cellStyle name="20% - Accent6 2 2" xfId="831" xr:uid="{6C639914-8CD6-45A2-8405-A6D93A9CEC98}"/>
    <cellStyle name="20% - Accent6 2 3" xfId="839" xr:uid="{E864F70F-DD45-4FBA-A713-C3BCDF496FDD}"/>
    <cellStyle name="20% - Accent6 2 4" xfId="5081" xr:uid="{031163F5-A8F2-4708-89FB-DA0B0A0B9418}"/>
    <cellStyle name="20% - Accent6 3" xfId="825" xr:uid="{8949EA19-D1D5-41D5-AB5C-80AB2AF595A1}"/>
    <cellStyle name="20% - Accent6 3 2" xfId="5082" xr:uid="{9F7D763E-CC37-460E-9357-47A94E8B3CD2}"/>
    <cellStyle name="20% - Accent6 4" xfId="1347" xr:uid="{AECB460C-CB9E-4A38-905F-1366553A770D}"/>
    <cellStyle name="20% - Accent6 5" xfId="1428" xr:uid="{E602DE1F-271E-45D2-903D-5C1552CBB8BC}"/>
    <cellStyle name="20% - Accent6 6" xfId="840" xr:uid="{F8E7AAA0-0E82-4263-8A40-80FD44E519F5}"/>
    <cellStyle name="20% - Accent6 7" xfId="617" xr:uid="{5E0525BF-4A31-4834-B382-024CD0240D3E}"/>
    <cellStyle name="20% - Accent6 8" xfId="521" xr:uid="{8DB6044E-2AB3-4991-A5A5-4AB08E8498BD}"/>
    <cellStyle name="40% - Accent1 2" xfId="833" xr:uid="{BA533828-45EE-4FD8-9D35-BB21AB8882A5}"/>
    <cellStyle name="40% - Accent1 2 2" xfId="832" xr:uid="{6591D8B2-AE42-491B-AEB9-5433806A8761}"/>
    <cellStyle name="40% - Accent1 2 3" xfId="836" xr:uid="{ECF74973-B22E-4A32-B0C8-C63C7EEBC8E0}"/>
    <cellStyle name="40% - Accent1 2 4" xfId="5083" xr:uid="{20C2099B-D307-4093-A2C0-F1074F7176CF}"/>
    <cellStyle name="40% - Accent1 3" xfId="739" xr:uid="{1438A787-F80E-410E-B30B-016D911451EB}"/>
    <cellStyle name="40% - Accent1 3 2" xfId="5084" xr:uid="{15651A4C-63B1-4FA1-928F-0F46C9E34B38}"/>
    <cellStyle name="40% - Accent1 4" xfId="1328" xr:uid="{229BF7DD-2145-4A18-A33A-375F43E137D9}"/>
    <cellStyle name="40% - Accent1 5" xfId="1414" xr:uid="{DB4D166B-78E5-48B8-BF98-4AB145374087}"/>
    <cellStyle name="40% - Accent1 6" xfId="741" xr:uid="{2FFD6D48-B659-4CE9-9D59-46E950D05304}"/>
    <cellStyle name="40% - Accent1 7" xfId="598" xr:uid="{105526BD-D8DA-4A64-ADCD-17F454FEEE88}"/>
    <cellStyle name="40% - Accent1 8" xfId="522" xr:uid="{C82B1C54-F9EA-4DDA-AC6E-395DD9061B4F}"/>
    <cellStyle name="40% - Accent2 2" xfId="776" xr:uid="{300C746E-A354-4278-AC51-88BED004021E}"/>
    <cellStyle name="40% - Accent2 2 2" xfId="775" xr:uid="{81FAECF7-4F27-49ED-BD30-5B7AEFFEA30C}"/>
    <cellStyle name="40% - Accent2 2 3" xfId="774" xr:uid="{FC8282B5-59F2-49A7-BD47-2B8CF1143DB3}"/>
    <cellStyle name="40% - Accent2 2 4" xfId="5085" xr:uid="{470EEAC7-D69E-4DB4-AABC-182E647F7FBA}"/>
    <cellStyle name="40% - Accent2 3" xfId="837" xr:uid="{8BC8CA4D-4068-4093-8CFE-BD6ED2161B37}"/>
    <cellStyle name="40% - Accent2 3 2" xfId="5086" xr:uid="{37BAFEB4-A682-4960-9F40-00637C2FA227}"/>
    <cellStyle name="40% - Accent2 4" xfId="1332" xr:uid="{3EBFA6D0-6B27-4977-B8AB-7D21322504E8}"/>
    <cellStyle name="40% - Accent2 5" xfId="1417" xr:uid="{D2333BFB-BB33-49BF-9513-4329B0D73F6B}"/>
    <cellStyle name="40% - Accent2 6" xfId="734" xr:uid="{8C0C4D91-D549-4EFE-921F-4E1C053848E5}"/>
    <cellStyle name="40% - Accent2 7" xfId="602" xr:uid="{70808579-2220-4F5A-9628-FF7EDCA44C3B}"/>
    <cellStyle name="40% - Accent2 8" xfId="523" xr:uid="{B42CC6CF-F6E8-4AA7-AF2D-11C5904017C6}"/>
    <cellStyle name="40% - Accent3 2" xfId="773" xr:uid="{7906D8D5-AACD-4E92-8C74-05B6A7D3FFBB}"/>
    <cellStyle name="40% - Accent3 2 2" xfId="772" xr:uid="{1866265A-AFA7-4994-BCE4-6F8816CD3BDC}"/>
    <cellStyle name="40% - Accent3 2 3" xfId="5087" xr:uid="{68D349EE-9278-4674-A798-F3BA61156754}"/>
    <cellStyle name="40% - Accent3 3" xfId="1336" xr:uid="{FB82A48F-1B12-41C5-AD10-11827129174F}"/>
    <cellStyle name="40% - Accent3 3 2" xfId="5088" xr:uid="{FC34E083-56E5-4E22-B4E3-51CB237EA27C}"/>
    <cellStyle name="40% - Accent3 4" xfId="1420" xr:uid="{453A31AE-4B97-434B-9DF0-F18F5A3E9102}"/>
    <cellStyle name="40% - Accent3 5" xfId="823" xr:uid="{C8C733AB-57A0-4374-A5D1-6E060AAFDF62}"/>
    <cellStyle name="40% - Accent3 6" xfId="606" xr:uid="{5806676B-03EF-496B-A6A1-B4E2FE645F49}"/>
    <cellStyle name="40% - Accent3 7" xfId="524" xr:uid="{B45054B3-EBD0-41BA-8F66-DB7ECC376F61}"/>
    <cellStyle name="40% - Accent4 2" xfId="770" xr:uid="{97D17283-BFB8-40BE-B81E-1F6C9CFEE100}"/>
    <cellStyle name="40% - Accent4 2 2" xfId="769" xr:uid="{84518725-C65F-4AE6-931D-8116516CD40A}"/>
    <cellStyle name="40% - Accent4 2 3" xfId="768" xr:uid="{F01A8434-48E3-48FF-90D0-309BC2F93378}"/>
    <cellStyle name="40% - Accent4 2 4" xfId="5089" xr:uid="{0F37E0E2-D287-49DC-BDBF-2B6125E5942E}"/>
    <cellStyle name="40% - Accent4 3" xfId="767" xr:uid="{59C387AE-1EBF-449D-AC1F-9FBE942424A5}"/>
    <cellStyle name="40% - Accent4 3 2" xfId="5090" xr:uid="{85D2B8EB-5002-4A51-81B4-57F395231362}"/>
    <cellStyle name="40% - Accent4 4" xfId="1340" xr:uid="{2577D0B1-66B1-434A-AB48-8C5932509293}"/>
    <cellStyle name="40% - Accent4 5" xfId="1423" xr:uid="{89C957B0-CE79-483E-8CDA-54BCA2C17877}"/>
    <cellStyle name="40% - Accent4 6" xfId="771" xr:uid="{7C36A7F7-D602-4D7C-ADC8-29E942C0E058}"/>
    <cellStyle name="40% - Accent4 7" xfId="610" xr:uid="{3406357B-59D6-454B-AEA5-AB7256F00AEE}"/>
    <cellStyle name="40% - Accent4 8" xfId="525" xr:uid="{C14A8670-280B-44BF-9040-2F55D1BC3134}"/>
    <cellStyle name="40% - Accent5 2" xfId="765" xr:uid="{6AE2BEB1-F154-428E-A6E4-FC92EA9D62F9}"/>
    <cellStyle name="40% - Accent5 2 2" xfId="764" xr:uid="{5EBB62E0-730C-4CDA-A08B-C59AA3E6999C}"/>
    <cellStyle name="40% - Accent5 2 3" xfId="5091" xr:uid="{F1400DEB-F805-4E3E-815B-67D691FD8504}"/>
    <cellStyle name="40% - Accent5 3" xfId="1344" xr:uid="{0605AE09-BB9F-467D-B7C5-EC1F2D5B55F6}"/>
    <cellStyle name="40% - Accent5 3 2" xfId="5092" xr:uid="{AFBCC680-5BB1-4BDA-9B97-D2AFD1835B0F}"/>
    <cellStyle name="40% - Accent5 4" xfId="1426" xr:uid="{086D9F26-E318-4275-8959-805122CFEE88}"/>
    <cellStyle name="40% - Accent5 5" xfId="766" xr:uid="{256CFB61-BAFC-4AE9-8D85-094C7358AACC}"/>
    <cellStyle name="40% - Accent5 6" xfId="614" xr:uid="{D2313F67-FB6E-4B26-A687-EFC7AA783525}"/>
    <cellStyle name="40% - Accent5 7" xfId="526" xr:uid="{B823D1FE-9053-40CC-B114-B93943B19BC4}"/>
    <cellStyle name="40% - Accent6 2" xfId="830" xr:uid="{569C0997-0851-41A7-BA3A-7D74C775A3CD}"/>
    <cellStyle name="40% - Accent6 2 2" xfId="817" xr:uid="{41616F6F-9E6F-4240-85AE-5D543A9D1400}"/>
    <cellStyle name="40% - Accent6 2 3" xfId="5093" xr:uid="{1CC52F5D-5908-4180-B0DD-7104174DCB83}"/>
    <cellStyle name="40% - Accent6 3" xfId="1348" xr:uid="{2AE07D47-6A46-4214-B302-05B2B2D386A3}"/>
    <cellStyle name="40% - Accent6 3 2" xfId="5094" xr:uid="{3D62088F-4540-4257-80A1-2E87B937E7DE}"/>
    <cellStyle name="40% - Accent6 4" xfId="1429" xr:uid="{A8F3515D-9FB6-459C-AD2E-9ABE0C706863}"/>
    <cellStyle name="40% - Accent6 5" xfId="763" xr:uid="{F90B559E-4B82-4765-B752-995A8A8EB261}"/>
    <cellStyle name="40% - Accent6 6" xfId="618" xr:uid="{01BE3BCB-ADD8-4F2A-8845-47B2C3DE3119}"/>
    <cellStyle name="40% - Accent6 7" xfId="527" xr:uid="{0B457728-C149-4764-B06E-DF3B6FEA33B8}"/>
    <cellStyle name="60% - Accent1 2" xfId="759" xr:uid="{29D253F2-AE5C-47AB-8EFA-DBD5BFB86973}"/>
    <cellStyle name="60% - Accent1 2 2" xfId="762" xr:uid="{0C1B8971-134E-4B6F-B5EE-FA5229F99F5B}"/>
    <cellStyle name="60% - Accent1 2 3" xfId="761" xr:uid="{F603FB3C-7863-4A81-9147-00D26228563D}"/>
    <cellStyle name="60% - Accent1 2 4" xfId="5095" xr:uid="{C8C6A54E-2511-4D13-891B-E2DC00D6CD34}"/>
    <cellStyle name="60% - Accent1 3" xfId="760" xr:uid="{0D40DE95-7E93-483B-8D16-064189738718}"/>
    <cellStyle name="60% - Accent1 3 2" xfId="5096" xr:uid="{1060AF41-F337-449B-8821-21AB03B527EF}"/>
    <cellStyle name="60% - Accent1 4" xfId="1329" xr:uid="{538FDD6A-AA78-452D-888D-952FFDBA3F20}"/>
    <cellStyle name="60% - Accent1 5" xfId="816" xr:uid="{52CA0EC8-D463-4022-AD17-F4C66D97CEE8}"/>
    <cellStyle name="60% - Accent1 6" xfId="599" xr:uid="{01F0DDDA-6169-4F9E-B8D1-F013109950D3}"/>
    <cellStyle name="60% - Accent1 7" xfId="528" xr:uid="{50B04C6D-DF0B-47F1-A682-945E4C817B77}"/>
    <cellStyle name="60% - Accent2 2" xfId="818" xr:uid="{342DE6AE-A119-454E-A491-358EABA87344}"/>
    <cellStyle name="60% - Accent2 2 2" xfId="815" xr:uid="{7408AFC2-F604-40A7-BB8A-C5411A8421AF}"/>
    <cellStyle name="60% - Accent2 2 3" xfId="755" xr:uid="{A2EC4143-F811-425A-A639-AF27E7633733}"/>
    <cellStyle name="60% - Accent2 2 4" xfId="5097" xr:uid="{908B140E-034B-403F-81EE-0362CEB545DA}"/>
    <cellStyle name="60% - Accent2 3" xfId="758" xr:uid="{9B39A50D-5E65-4BC1-80B7-1757130C80C4}"/>
    <cellStyle name="60% - Accent2 3 2" xfId="5098" xr:uid="{98B45651-C74B-4DD4-8AA0-353B12BF6411}"/>
    <cellStyle name="60% - Accent2 4" xfId="1333" xr:uid="{9C354EDF-76EE-4707-9DEF-34096D2944F5}"/>
    <cellStyle name="60% - Accent2 5" xfId="829" xr:uid="{ADF96122-9815-430B-9C63-E535C32859AC}"/>
    <cellStyle name="60% - Accent2 6" xfId="603" xr:uid="{765B7286-11C8-479C-9602-067089B69682}"/>
    <cellStyle name="60% - Accent2 7" xfId="529" xr:uid="{8D107549-D8B8-45D9-BDCD-FADBD24F7ED4}"/>
    <cellStyle name="60% - Accent3 2" xfId="756" xr:uid="{CE8DBE9F-73CC-41B8-A7BA-8DEA32F1CED1}"/>
    <cellStyle name="60% - Accent3 2 2" xfId="828" xr:uid="{291C2D1C-80B3-4090-B091-231C1FD28289}"/>
    <cellStyle name="60% - Accent3 2 3" xfId="5099" xr:uid="{EDE3B010-214A-4B06-AC14-8E880DF12580}"/>
    <cellStyle name="60% - Accent3 3" xfId="1337" xr:uid="{59D90E35-AA52-40A8-B440-E3E447E4BA67}"/>
    <cellStyle name="60% - Accent3 3 2" xfId="5100" xr:uid="{C70D1E1D-1ED0-47FF-BCEF-729CBC284420}"/>
    <cellStyle name="60% - Accent3 4" xfId="757" xr:uid="{5BC80B68-CFB6-4E00-8B8A-EC3358C83029}"/>
    <cellStyle name="60% - Accent3 5" xfId="607" xr:uid="{3293298F-6031-4593-ADBB-4EF89A51703F}"/>
    <cellStyle name="60% - Accent3 6" xfId="530" xr:uid="{77413DD6-0552-4DDD-AFB8-A5B85B83FBFD}"/>
    <cellStyle name="60% - Accent4 2" xfId="814" xr:uid="{D7295556-6973-4DBA-BD97-193FAF5DB062}"/>
    <cellStyle name="60% - Accent4 2 2" xfId="751" xr:uid="{4BFB1DCF-4749-45F8-812E-9DF3FB278375}"/>
    <cellStyle name="60% - Accent4 2 3" xfId="754" xr:uid="{BEB2D75E-9D44-47EB-828D-CF8200C05C57}"/>
    <cellStyle name="60% - Accent4 2 4" xfId="5101" xr:uid="{9019ACF2-A1CB-4DAF-B3E9-26417E5D5B79}"/>
    <cellStyle name="60% - Accent4 3" xfId="753" xr:uid="{6B6DEE72-219C-4691-BF34-88E9D85E42D4}"/>
    <cellStyle name="60% - Accent4 3 2" xfId="5102" xr:uid="{9D0F3B8B-362D-4898-8A82-C8CF4A0A4C8F}"/>
    <cellStyle name="60% - Accent4 4" xfId="1341" xr:uid="{A8D61880-3D93-4DA7-82D8-899257D12F7F}"/>
    <cellStyle name="60% - Accent4 5" xfId="819" xr:uid="{EBA267C9-B825-43D2-A1E2-6D653C248E82}"/>
    <cellStyle name="60% - Accent4 6" xfId="611" xr:uid="{1587368A-5677-4A48-B9B5-4A892A167E27}"/>
    <cellStyle name="60% - Accent4 7" xfId="531" xr:uid="{92FE89B6-E5EC-429D-A402-92D88CFC0841}"/>
    <cellStyle name="60% - Accent5 2" xfId="827" xr:uid="{D03C1418-0B49-4760-A95D-ED0BDE23024E}"/>
    <cellStyle name="60% - Accent5 2 2" xfId="820" xr:uid="{B8C89EBE-2B75-487F-B86A-22EDBE3B057F}"/>
    <cellStyle name="60% - Accent5 2 3" xfId="813" xr:uid="{D8828331-E986-47AC-A255-DC4E6CE3960D}"/>
    <cellStyle name="60% - Accent5 2 4" xfId="5103" xr:uid="{6047106B-DE71-4E2E-8461-C11CB32AE7A0}"/>
    <cellStyle name="60% - Accent5 3" xfId="747" xr:uid="{AE435F8D-B47D-4E36-896E-5FFF0DA82B01}"/>
    <cellStyle name="60% - Accent5 3 2" xfId="5104" xr:uid="{E74FD050-420C-4A5B-86E2-B58363347088}"/>
    <cellStyle name="60% - Accent5 4" xfId="1345" xr:uid="{F3C25FB9-3D18-45D5-A6C8-049046A76176}"/>
    <cellStyle name="60% - Accent5 5" xfId="752" xr:uid="{6624408B-9085-42F3-9ED1-CC7B4FAB67F5}"/>
    <cellStyle name="60% - Accent5 6" xfId="615" xr:uid="{2BEA7991-FC10-4B67-88C6-FF3EE7DF2FAB}"/>
    <cellStyle name="60% - Accent5 7" xfId="532" xr:uid="{D48CEC10-182A-49BD-92B4-CEAF3E4B7BCC}"/>
    <cellStyle name="60% - Accent6 2" xfId="749" xr:uid="{E93A4DB7-E773-4A65-8D02-2D299A32F1FB}"/>
    <cellStyle name="60% - Accent6 2 2" xfId="748" xr:uid="{169EA02B-5CF2-486F-904A-4CA97FBC64F9}"/>
    <cellStyle name="60% - Accent6 2 3" xfId="826" xr:uid="{C5CFC603-8B7A-40D9-B0A4-0DBA234E844C}"/>
    <cellStyle name="60% - Accent6 2 4" xfId="5105" xr:uid="{9AA60ED4-2CD7-40C7-B9CF-5F0E8E9F9B94}"/>
    <cellStyle name="60% - Accent6 3" xfId="821" xr:uid="{234ABE61-7AA5-4176-94C6-659AAE091B76}"/>
    <cellStyle name="60% - Accent6 3 2" xfId="5106" xr:uid="{F9B145C0-8129-4E07-9BD7-A3927BE4D44B}"/>
    <cellStyle name="60% - Accent6 4" xfId="1349" xr:uid="{127D713D-E41E-446D-AD3B-A6DAF3BAC0AA}"/>
    <cellStyle name="60% - Accent6 5" xfId="750" xr:uid="{5FC93010-0274-4BBA-BBFC-83B4EBB5516F}"/>
    <cellStyle name="60% - Accent6 6" xfId="619" xr:uid="{9A68E0DA-9B31-436D-BEEF-F3C6E5BCBC06}"/>
    <cellStyle name="60% - Accent6 7" xfId="533" xr:uid="{FBBFAFEB-98CF-47F3-8010-233211FA5500}"/>
    <cellStyle name="Accent1 - 20%" xfId="448" xr:uid="{8213722B-3B52-4F62-A0F4-EF487B2CECEA}"/>
    <cellStyle name="Accent1 - 20% 2" xfId="746" xr:uid="{FCDFAF4E-977E-457D-A011-97CE57D88940}"/>
    <cellStyle name="Accent1 - 20% 3" xfId="631" xr:uid="{0F197692-8A30-43D9-98EF-FA8CD40DE92C}"/>
    <cellStyle name="Accent1 - 20% 4" xfId="5107" xr:uid="{56242302-5A3D-41A4-8C17-B147E7FE80A4}"/>
    <cellStyle name="Accent1 - 40%" xfId="449" xr:uid="{222FD50B-D192-43C5-AB95-3D753CEA41D6}"/>
    <cellStyle name="Accent1 - 40% 2" xfId="745" xr:uid="{5D9188AD-765D-4263-8943-EF821E8E3E97}"/>
    <cellStyle name="Accent1 - 40% 3" xfId="632" xr:uid="{C4388919-9991-4CD8-8A1D-2F8CD2C7B968}"/>
    <cellStyle name="Accent1 - 40% 4" xfId="5108" xr:uid="{FAE77ACA-225B-40BB-9867-CF21E998AFCF}"/>
    <cellStyle name="Accent1 - 60%" xfId="450" xr:uid="{EDA90BA0-A851-4B1D-9049-994A48C1D4D5}"/>
    <cellStyle name="Accent1 - 60% 2" xfId="822" xr:uid="{AAE6064A-49D8-472E-A1C0-9DDF768E8FD4}"/>
    <cellStyle name="Accent1 - 60% 3" xfId="633" xr:uid="{003F516C-F938-4AB0-B069-4ED2DC76CA37}"/>
    <cellStyle name="Accent1 - 60% 4" xfId="5109" xr:uid="{78CC95A5-7DB2-4866-9DEB-473634AA2B56}"/>
    <cellStyle name="Accent1 10" xfId="1494" xr:uid="{C640347F-2B9E-4F4E-8118-F3F71B82DF29}"/>
    <cellStyle name="Accent1 11" xfId="1504" xr:uid="{C46E94E2-EAF5-4E90-93B2-F29FBE24AA1D}"/>
    <cellStyle name="Accent1 12" xfId="1499" xr:uid="{8608AA2F-4AE1-4058-BE8D-81D6871B9E90}"/>
    <cellStyle name="Accent1 13" xfId="1488" xr:uid="{4BA1240C-E080-4412-96F8-18F193E6E2E1}"/>
    <cellStyle name="Accent1 14" xfId="1507" xr:uid="{F4828955-99EF-4BD2-A378-2F265F066D6D}"/>
    <cellStyle name="Accent1 15" xfId="534" xr:uid="{678CB776-D8BA-4AEA-B126-16286707CEC7}"/>
    <cellStyle name="Accent1 16" xfId="559" xr:uid="{B7DB3484-8218-4E6B-AABA-6104470265CE}"/>
    <cellStyle name="Accent1 17" xfId="1529" xr:uid="{B8A7A38D-4067-401F-909A-4D6A0D199F1E}"/>
    <cellStyle name="Accent1 18" xfId="1522" xr:uid="{D3C3E600-7F0D-4240-9448-7BE2C0846BAA}"/>
    <cellStyle name="Accent1 2" xfId="630" xr:uid="{BAD411E1-F3F5-49AD-A5FB-A86B8E003C5A}"/>
    <cellStyle name="Accent1 2 2" xfId="742" xr:uid="{D4DC1A4B-4314-4EE5-BBFE-703E485B5BAE}"/>
    <cellStyle name="Accent1 2 3" xfId="811" xr:uid="{9E6B28B1-B6F4-4851-8DF0-C40ED5B4CDB5}"/>
    <cellStyle name="Accent1 2 4" xfId="5110" xr:uid="{1325B07E-7127-4772-A01C-36E5C8E7ECF9}"/>
    <cellStyle name="Accent1 3" xfId="703" xr:uid="{4B7C30F9-F561-4DD5-8FF0-3E2CFF46A168}"/>
    <cellStyle name="Accent1 3 2" xfId="1326" xr:uid="{7BFE2838-883C-4FB6-AAD3-1FD2EB8C447C}"/>
    <cellStyle name="Accent1 3 3" xfId="5111" xr:uid="{D4563711-8DCC-4FD9-8174-09272EF7B90E}"/>
    <cellStyle name="Accent1 4" xfId="714" xr:uid="{78C17E9C-5165-43A0-A4D1-A857BE52D157}"/>
    <cellStyle name="Accent1 4 2" xfId="1412" xr:uid="{3E7C410C-6218-4512-B207-B261A2E93797}"/>
    <cellStyle name="Accent1 5" xfId="717" xr:uid="{DC480BFF-9C72-4ED8-BA03-54AB662673BF}"/>
    <cellStyle name="Accent1 5 2" xfId="1430" xr:uid="{0510023E-AD27-43B4-ACEC-AB8F24FE2E84}"/>
    <cellStyle name="Accent1 6" xfId="812" xr:uid="{3E1AB819-718A-4079-8582-544AB776728F}"/>
    <cellStyle name="Accent1 7" xfId="596" xr:uid="{A050079F-8E9D-45FE-8EF1-DFAF6E871D6D}"/>
    <cellStyle name="Accent1 8" xfId="1478" xr:uid="{C367AB2B-58E8-4217-8B1E-5D619DB5B439}"/>
    <cellStyle name="Accent1 9" xfId="1513" xr:uid="{4142F0F1-5334-4C33-8989-DE286EBD92DF}"/>
    <cellStyle name="Accent2 - 20%" xfId="451" xr:uid="{6E163378-DF85-4190-8097-63CA7F839034}"/>
    <cellStyle name="Accent2 - 20% 2" xfId="743" xr:uid="{62C9CC58-6D6D-472A-8657-8747DA98AA32}"/>
    <cellStyle name="Accent2 - 20% 3" xfId="635" xr:uid="{FDD16611-8DF9-435D-BF29-D766D18026C3}"/>
    <cellStyle name="Accent2 - 20% 4" xfId="5112" xr:uid="{6D08CC30-BEA1-4D76-8ED2-04236D732B41}"/>
    <cellStyle name="Accent2 - 40%" xfId="452" xr:uid="{544DF51C-CF4A-4D62-96D5-4622B9190665}"/>
    <cellStyle name="Accent2 - 40% 2" xfId="842" xr:uid="{CA7B5DDC-F513-48FD-9FD4-61DB1E26D42A}"/>
    <cellStyle name="Accent2 - 40% 3" xfId="636" xr:uid="{7FD4F125-9748-4AEA-AB59-A1FD1F660437}"/>
    <cellStyle name="Accent2 - 40% 4" xfId="5113" xr:uid="{497E9AAD-C656-42E2-B4FD-4E932E82AF52}"/>
    <cellStyle name="Accent2 - 60%" xfId="453" xr:uid="{E1E711C3-8EC0-4872-A795-4D92B8A20AAD}"/>
    <cellStyle name="Accent2 - 60% 2" xfId="843" xr:uid="{32F128BF-28B6-4ADE-BDBA-49AE760402DD}"/>
    <cellStyle name="Accent2 - 60% 3" xfId="637" xr:uid="{4CB31DC4-DD2C-4B4E-9497-B4AFA24E5553}"/>
    <cellStyle name="Accent2 - 60% 4" xfId="5114" xr:uid="{286AE9D7-58B6-48F8-8EBC-CEC576AD3B46}"/>
    <cellStyle name="Accent2 10" xfId="1518" xr:uid="{E58A9162-882C-4FA2-9FC2-6F8D3D70F4F4}"/>
    <cellStyle name="Accent2 11" xfId="1490" xr:uid="{99D59A4C-4202-4098-ADB0-FD4398EE9E82}"/>
    <cellStyle name="Accent2 12" xfId="1516" xr:uid="{C91758A9-CAFD-4EB2-A18F-C6C4084F381D}"/>
    <cellStyle name="Accent2 13" xfId="1515" xr:uid="{B089CDEE-4C1C-4D7C-8D6A-D2FACA2C4BE0}"/>
    <cellStyle name="Accent2 14" xfId="1493" xr:uid="{5658C5C5-A76B-441F-93A9-B3412B310CBC}"/>
    <cellStyle name="Accent2 15" xfId="535" xr:uid="{DF6F9A38-E044-41AB-8C4A-38CFC2A4DA47}"/>
    <cellStyle name="Accent2 16" xfId="558" xr:uid="{36469D72-97BD-4C5D-83A0-9BD3FCCBB43E}"/>
    <cellStyle name="Accent2 17" xfId="1528" xr:uid="{E8B26768-F44C-4EDB-AD83-A2392D79FB19}"/>
    <cellStyle name="Accent2 18" xfId="1520" xr:uid="{53011CD7-FAAC-4395-AC19-51DB50A9EC95}"/>
    <cellStyle name="Accent2 2" xfId="634" xr:uid="{20EA7FDA-DCB9-4DB4-9F1D-0A8B8DD3406C}"/>
    <cellStyle name="Accent2 2 2" xfId="845" xr:uid="{FA8BD27E-8937-45A6-95FC-CA50D5037297}"/>
    <cellStyle name="Accent2 2 3" xfId="844" xr:uid="{BF46EA54-71DD-4069-8C70-5559F292C3E2}"/>
    <cellStyle name="Accent2 2 4" xfId="5115" xr:uid="{BF6384FB-5532-46BB-ADF8-97612C73B592}"/>
    <cellStyle name="Accent2 3" xfId="704" xr:uid="{580DF03C-29CA-47EF-8DE4-4A8A8D12A7C9}"/>
    <cellStyle name="Accent2 3 2" xfId="1330" xr:uid="{B4433E32-4261-4EBC-9226-B61318993707}"/>
    <cellStyle name="Accent2 3 3" xfId="5116" xr:uid="{627F3D67-7B0B-4C0E-968E-F962A2847B39}"/>
    <cellStyle name="Accent2 4" xfId="713" xr:uid="{01C68616-6EC5-44BD-A232-D584E84082E6}"/>
    <cellStyle name="Accent2 4 2" xfId="1415" xr:uid="{6D737711-AC69-4486-A815-01F1E9EF55D9}"/>
    <cellStyle name="Accent2 5" xfId="718" xr:uid="{5D1E2D2D-33F3-4C01-9DC7-B6F7A8BCA95D}"/>
    <cellStyle name="Accent2 5 2" xfId="1431" xr:uid="{3E0061B8-2580-4EBC-807C-50892A26732A}"/>
    <cellStyle name="Accent2 6" xfId="744" xr:uid="{4B3AAFA1-8D69-4AD6-A9F4-DF9EFBBFB624}"/>
    <cellStyle name="Accent2 7" xfId="600" xr:uid="{9E725CCC-F194-4E2B-A330-572196533179}"/>
    <cellStyle name="Accent2 8" xfId="1479" xr:uid="{35932F7D-C55E-44EC-879C-2D03E3D92CDF}"/>
    <cellStyle name="Accent2 9" xfId="1512" xr:uid="{5355DA4D-4C69-4D4A-8E11-2485E550A60C}"/>
    <cellStyle name="Accent3 - 20%" xfId="454" xr:uid="{332D1655-E0B9-4343-AE3A-271BF0AED25F}"/>
    <cellStyle name="Accent3 - 20% 2" xfId="847" xr:uid="{65553930-D3AB-4318-AC2A-E7455A1BBAE0}"/>
    <cellStyle name="Accent3 - 20% 3" xfId="639" xr:uid="{3ABA75A0-6A61-429F-BCAA-34E60C83F3D9}"/>
    <cellStyle name="Accent3 - 20% 4" xfId="5117" xr:uid="{B35FC886-8C52-4A57-B512-F5A28A33948D}"/>
    <cellStyle name="Accent3 - 40%" xfId="455" xr:uid="{2E10B68C-8D9D-4A03-B4D4-C563D00236D1}"/>
    <cellStyle name="Accent3 - 40% 2" xfId="848" xr:uid="{CB1CE9E7-4091-4DB5-8233-A8F1847E2A60}"/>
    <cellStyle name="Accent3 - 40% 3" xfId="640" xr:uid="{CCA56564-095A-466F-A72E-523C4788395D}"/>
    <cellStyle name="Accent3 - 40% 4" xfId="5118" xr:uid="{736B2D51-084D-47C1-BDCA-33801AEB7D99}"/>
    <cellStyle name="Accent3 - 60%" xfId="456" xr:uid="{803D745D-F98D-4480-B7F2-5E59FCF46B7C}"/>
    <cellStyle name="Accent3 - 60% 2" xfId="849" xr:uid="{EB2AB029-C2B0-4359-AA25-47191A4D6D8E}"/>
    <cellStyle name="Accent3 - 60% 3" xfId="641" xr:uid="{864CB02F-C2A3-4D39-BC13-35A4B6704E5D}"/>
    <cellStyle name="Accent3 - 60% 4" xfId="5119" xr:uid="{1FA76386-0241-41BF-9649-EAC0C8FD3187}"/>
    <cellStyle name="Accent3 10" xfId="850" xr:uid="{EE35604F-C539-4D7A-AEA1-6DDFE484F929}"/>
    <cellStyle name="Accent3 11" xfId="851" xr:uid="{1EF0C649-3A24-4E03-BD49-E31FCE055F07}"/>
    <cellStyle name="Accent3 12" xfId="852" xr:uid="{62F64D36-DD14-4810-947D-B0EA9723E596}"/>
    <cellStyle name="Accent3 13" xfId="853" xr:uid="{A84D0F71-AD4E-495F-BA97-56FD94046411}"/>
    <cellStyle name="Accent3 14" xfId="854" xr:uid="{B574FFAC-554F-4675-8528-3B4E8D29C53A}"/>
    <cellStyle name="Accent3 15" xfId="855" xr:uid="{262E99EF-CA23-4562-A596-123D158D6628}"/>
    <cellStyle name="Accent3 16" xfId="856" xr:uid="{08955EF5-A34D-42C9-B4D4-68AEC5F81AC8}"/>
    <cellStyle name="Accent3 17" xfId="857" xr:uid="{4A3E4C63-B3E8-4302-92B9-40B2A8840C66}"/>
    <cellStyle name="Accent3 18" xfId="858" xr:uid="{F86D742D-752C-4322-8A2F-DC0976C6BC03}"/>
    <cellStyle name="Accent3 19" xfId="859" xr:uid="{7C21E1FE-E627-45D3-8DD5-72F25F279DC9}"/>
    <cellStyle name="Accent3 2" xfId="638" xr:uid="{4D8B2ED1-CA6D-4128-98F6-C20593B4EF53}"/>
    <cellStyle name="Accent3 2 2" xfId="861" xr:uid="{12E92BB9-477D-4C8A-8C7D-B2C36DD05674}"/>
    <cellStyle name="Accent3 2 3" xfId="862" xr:uid="{E85553FD-EF93-46BE-A242-C8729A251DC6}"/>
    <cellStyle name="Accent3 2 4" xfId="860" xr:uid="{BC402837-AD62-41B6-ACCD-A44E74F23CC8}"/>
    <cellStyle name="Accent3 2 5" xfId="5120" xr:uid="{1EB42A7C-6574-4DE6-94AA-79322494A6B4}"/>
    <cellStyle name="Accent3 20" xfId="863" xr:uid="{A350A751-9176-43AD-910A-BC60AA288D78}"/>
    <cellStyle name="Accent3 21" xfId="864" xr:uid="{7EA5BCF6-5392-4ABA-AB23-B23A8B4B528E}"/>
    <cellStyle name="Accent3 22" xfId="865" xr:uid="{12C0C605-F9E2-4988-97F9-C1C92A0B661C}"/>
    <cellStyle name="Accent3 23" xfId="866" xr:uid="{B727FE13-F7E0-4F61-B122-E4659568EF9A}"/>
    <cellStyle name="Accent3 24" xfId="867" xr:uid="{EC9F5881-C130-4FB6-B11F-DEFE33930A00}"/>
    <cellStyle name="Accent3 25" xfId="868" xr:uid="{C213B915-2C15-48DB-B4AD-1FB2EACCFB43}"/>
    <cellStyle name="Accent3 26" xfId="869" xr:uid="{DC329EAE-AC35-493A-AA7B-DB1D763A77A5}"/>
    <cellStyle name="Accent3 27" xfId="870" xr:uid="{BCCE40B4-44EE-4B89-9239-2E3F7A3ABD77}"/>
    <cellStyle name="Accent3 28" xfId="1334" xr:uid="{FDB6E1EF-9DCE-4FBB-9FFE-056077EA0DF2}"/>
    <cellStyle name="Accent3 29" xfId="1418" xr:uid="{68DA3F60-1D9D-49A5-81EC-D3A07EA586F7}"/>
    <cellStyle name="Accent3 3" xfId="705" xr:uid="{9CDEA38D-E86F-42BE-9240-FED1AED8CEA4}"/>
    <cellStyle name="Accent3 3 2" xfId="871" xr:uid="{003ED4B1-EC9C-40EA-B23C-A6BFA32CC893}"/>
    <cellStyle name="Accent3 3 3" xfId="5121" xr:uid="{82FE8860-8E71-48A7-BF57-D18881EB635E}"/>
    <cellStyle name="Accent3 30" xfId="1432" xr:uid="{456D0D77-F1F0-4220-A433-36A5F5B067C9}"/>
    <cellStyle name="Accent3 31" xfId="846" xr:uid="{5073FBA9-7B43-429A-8023-CA5D45744ADD}"/>
    <cellStyle name="Accent3 32" xfId="604" xr:uid="{B7CF14A1-B42D-4F8B-80E6-3BC221DE1AEB}"/>
    <cellStyle name="Accent3 33" xfId="1480" xr:uid="{BF2FC0D3-4C0D-4188-B786-E418B1D17F9F}"/>
    <cellStyle name="Accent3 34" xfId="1511" xr:uid="{8994CC02-E4B8-4169-9967-44695ED0DA54}"/>
    <cellStyle name="Accent3 35" xfId="1485" xr:uid="{651AFBD6-4A1E-41D3-8B35-D9BCCA008EBD}"/>
    <cellStyle name="Accent3 36" xfId="1508" xr:uid="{D5BF7796-017B-472D-BFB5-B06C73EC96F0}"/>
    <cellStyle name="Accent3 37" xfId="1496" xr:uid="{F493DA68-398E-4086-8EE7-B746E11108F1}"/>
    <cellStyle name="Accent3 38" xfId="1502" xr:uid="{F7848C5D-493A-49B5-9FD5-695D3505E2ED}"/>
    <cellStyle name="Accent3 39" xfId="1497" xr:uid="{1FAAC703-E410-4A20-9E46-C5DC022CC265}"/>
    <cellStyle name="Accent3 4" xfId="712" xr:uid="{C9E22E5B-A5EC-47FA-825A-ED8DE1490DA4}"/>
    <cellStyle name="Accent3 4 2" xfId="872" xr:uid="{D2BDBC6A-8687-479F-B510-C1E33917EAEB}"/>
    <cellStyle name="Accent3 40" xfId="536" xr:uid="{95A759A0-8E9D-474B-87D3-1B966FA3C960}"/>
    <cellStyle name="Accent3 41" xfId="557" xr:uid="{EF09BAB5-204A-4248-8E47-1C8D6CCB4E3B}"/>
    <cellStyle name="Accent3 42" xfId="1527" xr:uid="{1133260E-59D4-4DFC-9E37-9CC638C931FF}"/>
    <cellStyle name="Accent3 43" xfId="1523" xr:uid="{470E9848-5541-49F7-954C-C37D381F9A01}"/>
    <cellStyle name="Accent3 5" xfId="719" xr:uid="{B38E7AD2-A7EA-4D74-BFCE-CE7C23917AEC}"/>
    <cellStyle name="Accent3 5 2" xfId="873" xr:uid="{DB9D6A0A-6C1B-4575-BB64-276C7D242B02}"/>
    <cellStyle name="Accent3 6" xfId="874" xr:uid="{E89D449F-1D35-4EAA-93EB-21F79C6166E4}"/>
    <cellStyle name="Accent3 7" xfId="875" xr:uid="{D219FF2C-E3E8-408A-B225-FD5F79FBF40E}"/>
    <cellStyle name="Accent3 8" xfId="876" xr:uid="{D2E5916D-4A10-40F2-8363-D2C0B4D67537}"/>
    <cellStyle name="Accent3 9" xfId="877" xr:uid="{149534FD-6C50-410F-8793-17CE4A3146F4}"/>
    <cellStyle name="Accent4 - 20%" xfId="457" xr:uid="{1C2B162C-67EB-4293-8FC7-B3C1D25F5E5B}"/>
    <cellStyle name="Accent4 - 20% 2" xfId="879" xr:uid="{F27D48ED-42C4-4CC2-9540-F2B4EFF94E8C}"/>
    <cellStyle name="Accent4 - 20% 3" xfId="643" xr:uid="{FE8E1AA1-596A-4406-9715-6E48AC69C591}"/>
    <cellStyle name="Accent4 - 20% 4" xfId="5122" xr:uid="{E887B6AB-FFC7-47A3-A07C-0BF75EBB88D2}"/>
    <cellStyle name="Accent4 - 40%" xfId="458" xr:uid="{C711F90A-FA05-4881-9152-C02C61A11006}"/>
    <cellStyle name="Accent4 - 40% 2" xfId="880" xr:uid="{7003EA0A-8A81-47B7-9B4D-36178E4EDF57}"/>
    <cellStyle name="Accent4 - 40% 3" xfId="644" xr:uid="{1880A1A0-3934-4621-9E0C-9F00C7BC5A13}"/>
    <cellStyle name="Accent4 - 40% 4" xfId="5123" xr:uid="{F6A950B8-6E3F-4569-BBDA-A7E679B98748}"/>
    <cellStyle name="Accent4 - 60%" xfId="459" xr:uid="{A3395C7D-B551-4C1A-927F-A767D240F37A}"/>
    <cellStyle name="Accent4 - 60% 2" xfId="881" xr:uid="{4BA10E10-88F7-4C81-8DBF-ECC78127E23B}"/>
    <cellStyle name="Accent4 - 60% 3" xfId="645" xr:uid="{9C0B6566-4D4A-4568-B8B9-8492A747E425}"/>
    <cellStyle name="Accent4 - 60% 4" xfId="5124" xr:uid="{D56780D1-32C6-4C54-A14A-85362CEBF6AB}"/>
    <cellStyle name="Accent4 10" xfId="882" xr:uid="{D00C293E-07CD-421F-ACA4-29A22E8E827E}"/>
    <cellStyle name="Accent4 11" xfId="883" xr:uid="{292F6740-25E5-42A0-94E7-064A16E3105D}"/>
    <cellStyle name="Accent4 12" xfId="884" xr:uid="{2BDE4FFA-CBF3-4A35-871B-624104D2603F}"/>
    <cellStyle name="Accent4 13" xfId="885" xr:uid="{2AECF8B3-5AD7-4DF1-B122-51B6AB3605DB}"/>
    <cellStyle name="Accent4 14" xfId="886" xr:uid="{4234A1CC-9FEF-453C-8FF2-933E14F9AA2B}"/>
    <cellStyle name="Accent4 15" xfId="887" xr:uid="{DC58A04A-456B-4C44-B9F7-9A094FECC817}"/>
    <cellStyle name="Accent4 16" xfId="888" xr:uid="{3B2B675B-BDBB-44DD-84C7-5B68B0B3BD10}"/>
    <cellStyle name="Accent4 17" xfId="889" xr:uid="{49977B8D-F710-462D-AE37-6DC7A46B1723}"/>
    <cellStyle name="Accent4 18" xfId="890" xr:uid="{F3BCF4DC-65E3-460D-8353-AE4BB59913B5}"/>
    <cellStyle name="Accent4 19" xfId="891" xr:uid="{87FD2839-4358-4EBD-AEC2-BB1076443C63}"/>
    <cellStyle name="Accent4 2" xfId="642" xr:uid="{8750AF19-E99B-47CB-AD69-4FDE66D733A6}"/>
    <cellStyle name="Accent4 2 2" xfId="893" xr:uid="{2E4850E1-FBA7-4A03-AC9A-9F276FB81B2D}"/>
    <cellStyle name="Accent4 2 3" xfId="894" xr:uid="{5DFB447B-8CC4-4923-B1D9-875B072E946F}"/>
    <cellStyle name="Accent4 2 4" xfId="892" xr:uid="{5FCDCD09-BBF8-4784-94A0-F690FC58FF97}"/>
    <cellStyle name="Accent4 2 5" xfId="5125" xr:uid="{AFE48DE7-1677-4771-AC75-FAB19DFD86C3}"/>
    <cellStyle name="Accent4 20" xfId="895" xr:uid="{92DBD277-B66B-4A9E-BB96-C210610DE6FA}"/>
    <cellStyle name="Accent4 21" xfId="896" xr:uid="{CC97814C-9D7E-4106-95F2-955B2E54B650}"/>
    <cellStyle name="Accent4 22" xfId="897" xr:uid="{CF2B8A0C-00CF-4DC0-885D-C5CE4FCAB2F9}"/>
    <cellStyle name="Accent4 23" xfId="898" xr:uid="{B4B4F65F-E61E-47BB-B3A6-8B2926D3AD4D}"/>
    <cellStyle name="Accent4 24" xfId="899" xr:uid="{D086BAE1-C253-4686-9964-12442CE82DA6}"/>
    <cellStyle name="Accent4 25" xfId="900" xr:uid="{B16B6A2E-A39F-4213-A2ED-E770D51677B3}"/>
    <cellStyle name="Accent4 26" xfId="901" xr:uid="{B4137D14-45EA-4398-99ED-ACE33224D2FA}"/>
    <cellStyle name="Accent4 27" xfId="902" xr:uid="{C17EA2D5-FC51-42F6-99F9-1568DE902729}"/>
    <cellStyle name="Accent4 28" xfId="1338" xr:uid="{058E5837-B990-434B-B24E-622BFC9062CF}"/>
    <cellStyle name="Accent4 29" xfId="1421" xr:uid="{E700829A-9B64-4413-945A-3CE74B4F785E}"/>
    <cellStyle name="Accent4 3" xfId="706" xr:uid="{FD0C688C-06CA-44B7-B571-61F2FEE8C449}"/>
    <cellStyle name="Accent4 3 2" xfId="903" xr:uid="{58FFF847-5639-46E0-BB79-816883DB9B70}"/>
    <cellStyle name="Accent4 3 3" xfId="5126" xr:uid="{91311513-0524-4A67-A02A-3B91B9C0660D}"/>
    <cellStyle name="Accent4 30" xfId="1433" xr:uid="{252CDD22-7C80-484F-8E77-9C23669C3503}"/>
    <cellStyle name="Accent4 31" xfId="878" xr:uid="{10FEBE1A-88BE-4316-9D13-DE1453FD7E33}"/>
    <cellStyle name="Accent4 32" xfId="608" xr:uid="{6FF8CA61-2263-411C-B830-5FE0303FEFA9}"/>
    <cellStyle name="Accent4 33" xfId="1481" xr:uid="{3620F5E3-E425-4F2B-92D8-6FD0390BFC27}"/>
    <cellStyle name="Accent4 34" xfId="1510" xr:uid="{E0B38A41-71AC-4BEC-81AC-76F18DC37281}"/>
    <cellStyle name="Accent4 35" xfId="1486" xr:uid="{DF455570-A343-4FD9-A40B-B9D4193CE66F}"/>
    <cellStyle name="Accent4 36" xfId="1517" xr:uid="{25CFF9B8-8B8A-4CD2-B872-BD8CBBFE3D75}"/>
    <cellStyle name="Accent4 37" xfId="1492" xr:uid="{5E91FA7E-0A98-4415-A4C5-8ADA0D2095C4}"/>
    <cellStyle name="Accent4 38" xfId="1505" xr:uid="{9AC051D5-A155-4B11-BA73-CBB57A5625AE}"/>
    <cellStyle name="Accent4 39" xfId="1498" xr:uid="{35626AE2-48A7-4BEB-8857-A873AB765571}"/>
    <cellStyle name="Accent4 4" xfId="711" xr:uid="{C31CAA83-712B-4A92-8BA6-45E63099C7A4}"/>
    <cellStyle name="Accent4 4 2" xfId="904" xr:uid="{1DFABCF0-C9C7-40B4-87D9-185706B43F9B}"/>
    <cellStyle name="Accent4 40" xfId="537" xr:uid="{36B35444-5038-4C65-84CC-40D6E5FFC0BE}"/>
    <cellStyle name="Accent4 41" xfId="556" xr:uid="{1698DF9B-AA39-4C04-9F12-99C8232B9C49}"/>
    <cellStyle name="Accent4 42" xfId="1526" xr:uid="{EC10BFBA-F808-4AD3-8B0B-D78782000879}"/>
    <cellStyle name="Accent4 43" xfId="1531" xr:uid="{8C5C847D-E509-4894-ADBE-4552090C77D0}"/>
    <cellStyle name="Accent4 5" xfId="720" xr:uid="{C962BC8A-0927-403B-85BD-D56B18903BDD}"/>
    <cellStyle name="Accent4 5 2" xfId="905" xr:uid="{5EC66D21-5493-45C9-AABD-A8BB5C9214CB}"/>
    <cellStyle name="Accent4 6" xfId="906" xr:uid="{8552A054-AD99-4B0A-B9A3-B82F14616307}"/>
    <cellStyle name="Accent4 7" xfId="907" xr:uid="{B0D5E627-D73A-44F2-8F87-932BC49CAD1A}"/>
    <cellStyle name="Accent4 8" xfId="908" xr:uid="{073D25C9-DC0F-47DD-85C6-E6175D194026}"/>
    <cellStyle name="Accent4 9" xfId="909" xr:uid="{46ACC903-CE58-493B-9875-7BEB852411DC}"/>
    <cellStyle name="Accent5 - 20%" xfId="460" xr:uid="{A815BFCC-E052-4377-BD15-F87DC900252A}"/>
    <cellStyle name="Accent5 - 20% 2" xfId="911" xr:uid="{6C729AED-D210-4F75-9F80-C9BD9C20C2F1}"/>
    <cellStyle name="Accent5 - 20% 3" xfId="647" xr:uid="{08269000-E724-49D1-BD95-E39E88E96B07}"/>
    <cellStyle name="Accent5 - 20% 4" xfId="5127" xr:uid="{559E7BDD-A2EE-48E2-9CA0-87C67D74E1B5}"/>
    <cellStyle name="Accent5 - 40%" xfId="461" xr:uid="{56340EEA-12BE-4122-B307-15E88BFBC2FE}"/>
    <cellStyle name="Accent5 - 40% 2" xfId="5128" xr:uid="{BF48A0ED-EED5-4CAC-939F-A6ABBC4AAD1B}"/>
    <cellStyle name="Accent5 - 60%" xfId="462" xr:uid="{9575D28D-7C8F-4005-B3E6-07AEB9822090}"/>
    <cellStyle name="Accent5 - 60% 2" xfId="912" xr:uid="{063713BC-4CE0-4153-9320-83686BA66425}"/>
    <cellStyle name="Accent5 - 60% 3" xfId="648" xr:uid="{562E857D-B02A-44A3-ADE1-45A0A91003E9}"/>
    <cellStyle name="Accent5 - 60% 4" xfId="5129" xr:uid="{D12ECABB-6B74-49A1-ACFC-57348F86D702}"/>
    <cellStyle name="Accent5 10" xfId="913" xr:uid="{C95CA261-B13E-46CC-B52B-1756DD4F10DB}"/>
    <cellStyle name="Accent5 11" xfId="914" xr:uid="{180AB9D9-D5D3-47F8-83F7-0FC56D7A0595}"/>
    <cellStyle name="Accent5 12" xfId="915" xr:uid="{67E5F123-F78C-433F-B03E-A6C624E95F6E}"/>
    <cellStyle name="Accent5 13" xfId="916" xr:uid="{3FEB2184-757F-4213-ADA6-F0715C533198}"/>
    <cellStyle name="Accent5 14" xfId="917" xr:uid="{0C932E86-09BE-42AD-8068-C196E2089E0D}"/>
    <cellStyle name="Accent5 15" xfId="918" xr:uid="{BC83EEBA-D983-4D8E-902F-3F0C95A186C6}"/>
    <cellStyle name="Accent5 16" xfId="919" xr:uid="{5CF8F0B4-EFBB-43B2-819A-438981777445}"/>
    <cellStyle name="Accent5 17" xfId="920" xr:uid="{460DA23B-858B-4B03-9CE9-C06156CEE1FC}"/>
    <cellStyle name="Accent5 18" xfId="921" xr:uid="{10A4609D-D105-460F-A769-3687842CFD60}"/>
    <cellStyle name="Accent5 19" xfId="922" xr:uid="{B8C5EF14-E383-4157-94FE-6EFEB57FC71C}"/>
    <cellStyle name="Accent5 2" xfId="646" xr:uid="{EB2CFD02-064E-43B3-A233-DF9546958B1C}"/>
    <cellStyle name="Accent5 2 2" xfId="924" xr:uid="{01555272-4316-4B31-A79D-AECA40248CD9}"/>
    <cellStyle name="Accent5 2 3" xfId="925" xr:uid="{429A73B6-FF89-4BA3-BE13-509764B646B4}"/>
    <cellStyle name="Accent5 2 4" xfId="923" xr:uid="{8E77AA89-8B04-4353-8F09-11AD7787D898}"/>
    <cellStyle name="Accent5 2 5" xfId="5130" xr:uid="{A417088E-89D9-43B0-B111-79B8EE8B72AA}"/>
    <cellStyle name="Accent5 20" xfId="926" xr:uid="{6A0AA8F7-6099-416F-8BC0-D70AAF2DB635}"/>
    <cellStyle name="Accent5 21" xfId="927" xr:uid="{06886FA6-2B12-409E-93E8-99DECE12EAA6}"/>
    <cellStyle name="Accent5 22" xfId="928" xr:uid="{B77E6381-4F08-41BE-AA30-2291AF0E84F2}"/>
    <cellStyle name="Accent5 23" xfId="929" xr:uid="{6E639B73-E7E6-417A-9AEE-1612AC04E0E4}"/>
    <cellStyle name="Accent5 24" xfId="930" xr:uid="{EF5BA8EF-2F82-4236-8B63-B6A00DDACB17}"/>
    <cellStyle name="Accent5 25" xfId="931" xr:uid="{D392F718-0AD5-4C89-8875-B985F0A5329C}"/>
    <cellStyle name="Accent5 26" xfId="932" xr:uid="{7012BBF0-F778-4695-99D4-766534795531}"/>
    <cellStyle name="Accent5 27" xfId="933" xr:uid="{BE217788-936E-4FCB-8BE5-86D9C9CB734B}"/>
    <cellStyle name="Accent5 28" xfId="1342" xr:uid="{C921994B-B684-43C0-BB9A-5B322542F72E}"/>
    <cellStyle name="Accent5 29" xfId="1424" xr:uid="{905725D4-7672-4079-BB88-67ED987F29E4}"/>
    <cellStyle name="Accent5 3" xfId="707" xr:uid="{685F060F-1F46-4F46-8F7B-20AFE826ADC5}"/>
    <cellStyle name="Accent5 3 2" xfId="934" xr:uid="{9F1140A4-3B06-42BA-8293-538F62CDEE98}"/>
    <cellStyle name="Accent5 3 3" xfId="5131" xr:uid="{B95EBA31-05F8-4720-86AE-7AA1A082F33D}"/>
    <cellStyle name="Accent5 30" xfId="1434" xr:uid="{5A8D85BF-01B9-4A6B-9DFA-2A58DF9A4914}"/>
    <cellStyle name="Accent5 31" xfId="910" xr:uid="{B422315C-78A1-45F3-AD3C-8FE8B49C80C1}"/>
    <cellStyle name="Accent5 32" xfId="612" xr:uid="{52F1DDB9-ADEB-4171-8ED7-1440CD1A11C3}"/>
    <cellStyle name="Accent5 33" xfId="1483" xr:uid="{7BD38430-2D4C-4C6C-A5D2-B099C1E9AC20}"/>
    <cellStyle name="Accent5 34" xfId="1519" xr:uid="{656A981E-749A-43AC-8FC2-3A7BDC9271B9}"/>
    <cellStyle name="Accent5 35" xfId="1491" xr:uid="{C91CB562-2F40-47CC-A75E-46655496C3F1}"/>
    <cellStyle name="Accent5 36" xfId="1506" xr:uid="{887C191E-ABA4-4D12-BF01-3736D8E6D321}"/>
    <cellStyle name="Accent5 37" xfId="1514" xr:uid="{84DC60D6-E3D6-4B9F-BAD2-643666EDE4E4}"/>
    <cellStyle name="Accent5 38" xfId="1482" xr:uid="{9EF77A09-C595-4E0E-A141-D11E6EC09011}"/>
    <cellStyle name="Accent5 39" xfId="1489" xr:uid="{4F50D2B7-3A71-4E55-8471-D2F541535782}"/>
    <cellStyle name="Accent5 4" xfId="710" xr:uid="{FBED85DB-A9A7-4F6E-904F-61D1E1F21EF0}"/>
    <cellStyle name="Accent5 4 2" xfId="935" xr:uid="{879F4CF5-D137-48A7-84A1-70C28C6C33F4}"/>
    <cellStyle name="Accent5 40" xfId="538" xr:uid="{56589B82-6406-425F-9A9F-FB6E3D1EB664}"/>
    <cellStyle name="Accent5 41" xfId="555" xr:uid="{EF13CE3F-83EE-4C58-8F3E-34ED6B055BD4}"/>
    <cellStyle name="Accent5 42" xfId="1530" xr:uid="{8432B6E7-36BF-4FFB-A3F1-E92A8542475E}"/>
    <cellStyle name="Accent5 43" xfId="1521" xr:uid="{48BB4BE4-E9E6-4C3D-8980-33EF0C4C38E5}"/>
    <cellStyle name="Accent5 5" xfId="721" xr:uid="{ED8FC888-2001-4E01-BC4B-159F65AF07D7}"/>
    <cellStyle name="Accent5 5 2" xfId="936" xr:uid="{5CA6527D-0E97-47A7-AA07-C87C7A191E4B}"/>
    <cellStyle name="Accent5 6" xfId="937" xr:uid="{3AF1005E-C6C0-404E-953D-050A2CCF1CB8}"/>
    <cellStyle name="Accent5 7" xfId="938" xr:uid="{AB248AF6-2B35-41BC-970A-2EF514CDAC90}"/>
    <cellStyle name="Accent5 8" xfId="939" xr:uid="{2AB438E3-6A59-4F42-83D2-17CB512F26F6}"/>
    <cellStyle name="Accent5 9" xfId="940" xr:uid="{AD3704A9-9CDE-4131-A945-A74087EF98EA}"/>
    <cellStyle name="Accent6 - 20%" xfId="463" xr:uid="{F107810F-1BE1-458D-9E55-F1DC680F0403}"/>
    <cellStyle name="Accent6 - 20% 2" xfId="5132" xr:uid="{AB42BB48-B565-45ED-A6FC-0FF7CBE772CA}"/>
    <cellStyle name="Accent6 - 40%" xfId="464" xr:uid="{2DCA6771-A288-4879-AECA-7429A639CCF0}"/>
    <cellStyle name="Accent6 - 40% 2" xfId="942" xr:uid="{66644EC9-7C5B-4E31-B471-95F77B645CBC}"/>
    <cellStyle name="Accent6 - 40% 3" xfId="650" xr:uid="{062FC467-0C10-40A9-BBFC-640F35D66658}"/>
    <cellStyle name="Accent6 - 40% 4" xfId="5133" xr:uid="{728BC17D-5511-4BBB-A30E-5C1FCA94127B}"/>
    <cellStyle name="Accent6 - 60%" xfId="465" xr:uid="{4686C004-937A-4BA8-9FEA-E77B0BE50F52}"/>
    <cellStyle name="Accent6 - 60% 2" xfId="943" xr:uid="{B72DE183-1DFD-4AC7-8AD8-27F8AD833524}"/>
    <cellStyle name="Accent6 - 60% 3" xfId="651" xr:uid="{1F684BE0-70CC-43C2-A89B-B942F9D93468}"/>
    <cellStyle name="Accent6 - 60% 4" xfId="5134" xr:uid="{A84641EF-DBAF-4DFA-9145-542ACEC37DB1}"/>
    <cellStyle name="Accent6 10" xfId="944" xr:uid="{C6A8BFD0-07F6-4155-B6D1-3DD54241187D}"/>
    <cellStyle name="Accent6 11" xfId="945" xr:uid="{56A6D752-73D3-4A01-B73D-75DDAD75B0CB}"/>
    <cellStyle name="Accent6 12" xfId="946" xr:uid="{A42725D3-F8B3-4369-A603-21493E1BF5CD}"/>
    <cellStyle name="Accent6 13" xfId="947" xr:uid="{9B8C61DC-38B8-46E8-A89E-5D68FF47B059}"/>
    <cellStyle name="Accent6 14" xfId="948" xr:uid="{9A7BBFB3-075C-4D23-B6C9-46FC90235827}"/>
    <cellStyle name="Accent6 15" xfId="949" xr:uid="{1E17ADE0-CD78-4CA9-94E3-6021FBCB1DD1}"/>
    <cellStyle name="Accent6 16" xfId="950" xr:uid="{02604800-B9B4-47AC-A8CB-9342442DF102}"/>
    <cellStyle name="Accent6 17" xfId="951" xr:uid="{AC194139-4578-4E7F-8A04-AB85E1ED5075}"/>
    <cellStyle name="Accent6 18" xfId="952" xr:uid="{FF256F94-0DB9-469B-AA7E-60BDA1F2FCF3}"/>
    <cellStyle name="Accent6 19" xfId="953" xr:uid="{520F9B40-952D-40FD-ACCE-C66A4910A897}"/>
    <cellStyle name="Accent6 2" xfId="649" xr:uid="{585C1EBE-BBAA-4902-8C42-7309C3060230}"/>
    <cellStyle name="Accent6 2 2" xfId="955" xr:uid="{0662782E-174B-48C0-A93D-5FA02D146A11}"/>
    <cellStyle name="Accent6 2 3" xfId="956" xr:uid="{77898285-7EB9-49F6-8AA4-6F5E3DC06699}"/>
    <cellStyle name="Accent6 2 4" xfId="954" xr:uid="{8EFA10B7-82BE-4731-B547-DF323B9092C8}"/>
    <cellStyle name="Accent6 2 5" xfId="5135" xr:uid="{BD895937-1B0F-47B5-886C-D6AFF5DACF5C}"/>
    <cellStyle name="Accent6 20" xfId="957" xr:uid="{3100D723-9C0A-435F-98A4-914D69F00434}"/>
    <cellStyle name="Accent6 21" xfId="958" xr:uid="{406485F9-5187-4B1E-AB17-9432F883DED4}"/>
    <cellStyle name="Accent6 22" xfId="959" xr:uid="{11DDB8AD-0F90-499E-BF52-4F4FF2D9AD42}"/>
    <cellStyle name="Accent6 23" xfId="960" xr:uid="{0A196E88-6963-4B9C-B684-1C79B9EF7E80}"/>
    <cellStyle name="Accent6 24" xfId="961" xr:uid="{9DCEC40E-2414-4E19-B301-9521CC6E0257}"/>
    <cellStyle name="Accent6 25" xfId="962" xr:uid="{01F555A8-37DC-424F-9AEC-08D91C64D771}"/>
    <cellStyle name="Accent6 26" xfId="963" xr:uid="{49E704B5-CC61-4AA3-A382-B2AC23A89D15}"/>
    <cellStyle name="Accent6 27" xfId="964" xr:uid="{80FF6EC8-B225-4361-BD3D-AEB99BB86E20}"/>
    <cellStyle name="Accent6 28" xfId="1346" xr:uid="{C4DBBB2E-E79A-443F-9C54-A784E2FE1A32}"/>
    <cellStyle name="Accent6 29" xfId="1427" xr:uid="{0CEE5B5C-4022-439E-92B0-E6FF8B490DFA}"/>
    <cellStyle name="Accent6 3" xfId="708" xr:uid="{B1AF9497-7A5F-48E5-A52B-9C8443DBB389}"/>
    <cellStyle name="Accent6 3 2" xfId="965" xr:uid="{D16FCF3A-8A5B-436D-B611-3815B6A9CDFA}"/>
    <cellStyle name="Accent6 3 3" xfId="5136" xr:uid="{42934EF0-4D99-4E9B-A733-9FA9B4505304}"/>
    <cellStyle name="Accent6 30" xfId="1435" xr:uid="{3FFFEB4A-7B2D-4CAE-99CA-C3A6E8A3416E}"/>
    <cellStyle name="Accent6 31" xfId="941" xr:uid="{74E05318-3D09-4846-BE71-424FC642F6E2}"/>
    <cellStyle name="Accent6 32" xfId="616" xr:uid="{B97D6988-106B-4F04-A4DC-AF62872FA655}"/>
    <cellStyle name="Accent6 33" xfId="1484" xr:uid="{FF6B2F36-D625-4E3A-9C54-2CB40124E27F}"/>
    <cellStyle name="Accent6 34" xfId="1509" xr:uid="{A66BC6A3-ABBA-4078-8405-C2B36985DB31}"/>
    <cellStyle name="Accent6 35" xfId="1495" xr:uid="{821C3B56-2B3F-4B64-AF19-04492CD25278}"/>
    <cellStyle name="Accent6 36" xfId="1503" xr:uid="{62BBCDC6-39E2-4B3B-BA15-2BEECAED1A24}"/>
    <cellStyle name="Accent6 37" xfId="1500" xr:uid="{C8B72129-E145-4D90-BD38-70B256E8ADC8}"/>
    <cellStyle name="Accent6 38" xfId="1501" xr:uid="{21943962-3C28-4C72-930C-98C0D5741C13}"/>
    <cellStyle name="Accent6 39" xfId="1487" xr:uid="{27979E4F-CD63-41F7-A2BF-D6C8FE0540BE}"/>
    <cellStyle name="Accent6 4" xfId="709" xr:uid="{076AE941-CA91-49F0-BF30-F54A5DD738ED}"/>
    <cellStyle name="Accent6 4 2" xfId="966" xr:uid="{690089FC-89BC-4C10-8170-1C67E149673D}"/>
    <cellStyle name="Accent6 40" xfId="539" xr:uid="{46200D11-8C3C-4BA8-AC2C-2D4EF2B9D11D}"/>
    <cellStyle name="Accent6 41" xfId="554" xr:uid="{6A88D9B0-FE09-442A-889D-059F09415C09}"/>
    <cellStyle name="Accent6 42" xfId="1525" xr:uid="{5B4B229C-B9E8-4CDE-A1BC-35E68CA19D17}"/>
    <cellStyle name="Accent6 43" xfId="1524" xr:uid="{F64A56E0-3F36-4698-9A9B-9782E9817023}"/>
    <cellStyle name="Accent6 5" xfId="722" xr:uid="{0302EA05-3A5A-4F79-BEFA-6ADD595EEB45}"/>
    <cellStyle name="Accent6 5 2" xfId="967" xr:uid="{1CFD8900-3B5F-48A0-9D74-1AC7200A364F}"/>
    <cellStyle name="Accent6 6" xfId="968" xr:uid="{6AD4CAE0-C8DC-43DF-B86A-2AB004DE7D33}"/>
    <cellStyle name="Accent6 7" xfId="969" xr:uid="{5C40EDF4-CCCE-4F81-8578-8F83EC267A8E}"/>
    <cellStyle name="Accent6 8" xfId="970" xr:uid="{CDC52566-F811-474E-85A9-E76A4263CE6C}"/>
    <cellStyle name="Accent6 9" xfId="971" xr:uid="{2347169A-18F1-4234-909F-DDBBD9BBFF4B}"/>
    <cellStyle name="Annotation" xfId="47" xr:uid="{117E2941-CD8F-47D7-8E5F-9D9A754F5754}"/>
    <cellStyle name="Bad 2" xfId="652" xr:uid="{75A47D0B-FF5E-43DF-A035-1B5274363531}"/>
    <cellStyle name="Bad 2 2" xfId="973" xr:uid="{91F90049-C761-4C24-A31D-4C9B70AAF435}"/>
    <cellStyle name="Bad 2 3" xfId="974" xr:uid="{92658A23-821E-448A-A6CE-08D4F4C1ECAC}"/>
    <cellStyle name="Bad 2 4" xfId="972" xr:uid="{6C8E6D79-5B5A-4215-9511-11AED8ED5427}"/>
    <cellStyle name="Bad 2 5" xfId="5137" xr:uid="{55837887-ABC6-4A88-AB75-72A560A4C1B4}"/>
    <cellStyle name="Bad 3" xfId="975" xr:uid="{359762D4-9199-401E-BD63-1C98BE33C098}"/>
    <cellStyle name="Bad 3 2" xfId="5138" xr:uid="{FAC20842-1FE7-496E-A295-25C036117733}"/>
    <cellStyle name="Bad 4" xfId="1315" xr:uid="{E901DE4D-4CFB-404D-A4E5-8D8FB93B8D7B}"/>
    <cellStyle name="Bad 5" xfId="585" xr:uid="{B4C14A27-B2BB-45C1-B971-99D94D94C849}"/>
    <cellStyle name="Bad 6" xfId="540" xr:uid="{54FDBFF2-7AD8-4288-9851-F1721DBD0E9D}"/>
    <cellStyle name="Blank" xfId="39" xr:uid="{5C376713-6B44-4B1B-B372-46F423A5FCCF}"/>
    <cellStyle name="Blank 2" xfId="140" xr:uid="{EF913E29-7C95-42D0-A2FD-55C5DAAB2F3A}"/>
    <cellStyle name="Calculation 2" xfId="653" xr:uid="{2E47A720-84DD-4973-BCFA-FB267216C461}"/>
    <cellStyle name="Calculation 2 10" xfId="4515" xr:uid="{298ECB09-8CD5-4534-8DE2-F0EAB274F96B}"/>
    <cellStyle name="Calculation 2 11" xfId="4226" xr:uid="{FD56F8C7-D1F1-481E-B5C1-EFBCD74B07E0}"/>
    <cellStyle name="Calculation 2 12" xfId="5139" xr:uid="{D65F1173-F52C-46EB-8B52-B73160D2136A}"/>
    <cellStyle name="Calculation 2 13" xfId="6282" xr:uid="{432C6441-5EC0-4C9F-9322-73590645F415}"/>
    <cellStyle name="Calculation 2 2" xfId="977" xr:uid="{E5240A39-3843-415A-9904-7A3FD422F37C}"/>
    <cellStyle name="Calculation 2 2 2" xfId="1612" xr:uid="{7DB83070-FCDF-4F28-BE76-9961F2A72731}"/>
    <cellStyle name="Calculation 2 2 2 2" xfId="2855" xr:uid="{E99BD69E-D6F5-49B3-9D32-B66D11EE5E08}"/>
    <cellStyle name="Calculation 2 2 2 3" xfId="3361" xr:uid="{ECB3F8E0-6895-461C-9113-24E7E19B3F5E}"/>
    <cellStyle name="Calculation 2 2 2 4" xfId="3150" xr:uid="{4E486CE2-7BA6-4472-8704-B551E708F05E}"/>
    <cellStyle name="Calculation 2 2 2 5" xfId="3656" xr:uid="{03B2D075-537A-40F8-8C7A-43BFECCBD7A0}"/>
    <cellStyle name="Calculation 2 2 2 6" xfId="3069" xr:uid="{1D26374E-186B-4DBC-B8B4-276E5B2F54CA}"/>
    <cellStyle name="Calculation 2 2 2 7" xfId="4419" xr:uid="{2737C9BD-D1D3-4707-AAD1-9B6A995DE0A6}"/>
    <cellStyle name="Calculation 2 2 3" xfId="2280" xr:uid="{56185F84-40AA-478C-9CDB-606483AEECFF}"/>
    <cellStyle name="Calculation 2 2 4" xfId="2051" xr:uid="{3477D514-8245-4EF5-B97E-4B5A3DBAFB77}"/>
    <cellStyle name="Calculation 2 2 5" xfId="3102" xr:uid="{9F1BB18C-3557-4BF5-A252-18445BA8235E}"/>
    <cellStyle name="Calculation 2 2 6" xfId="3903" xr:uid="{F6D6D042-E09A-4A7B-AC2A-85C2E4842AF4}"/>
    <cellStyle name="Calculation 2 2 7" xfId="2750" xr:uid="{1E49A89B-1919-418D-AE26-C0C2977DB8DD}"/>
    <cellStyle name="Calculation 2 2 8" xfId="4926" xr:uid="{337E93C1-C609-4354-B11E-592B787576E6}"/>
    <cellStyle name="Calculation 2 3" xfId="978" xr:uid="{00108EB6-EEEC-44EF-A0D5-E2A04978EB0D}"/>
    <cellStyle name="Calculation 2 3 2" xfId="1613" xr:uid="{EA0C2CD0-EC31-4E77-9677-20F48C124A15}"/>
    <cellStyle name="Calculation 2 3 2 2" xfId="2856" xr:uid="{710AA657-B745-4D9A-A937-6DEEEBC3159A}"/>
    <cellStyle name="Calculation 2 3 2 3" xfId="3362" xr:uid="{CC624613-8911-49B9-AB74-784015B5B85F}"/>
    <cellStyle name="Calculation 2 3 2 4" xfId="1876" xr:uid="{C4F71199-80B0-4937-9E79-0583D7C9F39C}"/>
    <cellStyle name="Calculation 2 3 2 5" xfId="4136" xr:uid="{75C452A2-CFE6-441E-94A9-E515E518901D}"/>
    <cellStyle name="Calculation 2 3 2 6" xfId="4345" xr:uid="{4BB6BC14-9E2F-4997-BCB7-2380C02358C7}"/>
    <cellStyle name="Calculation 2 3 2 7" xfId="4905" xr:uid="{B9A2E205-75B3-4D96-A1B7-047587D26391}"/>
    <cellStyle name="Calculation 2 3 3" xfId="2281" xr:uid="{1375887D-5F10-4795-8BDE-B944D31FFEA3}"/>
    <cellStyle name="Calculation 2 3 4" xfId="2768" xr:uid="{A8678786-4309-4480-A5A6-BFFE466BB1AA}"/>
    <cellStyle name="Calculation 2 3 5" xfId="2041" xr:uid="{F27FFA2D-9653-4AE3-9906-733D6C190A47}"/>
    <cellStyle name="Calculation 2 3 6" xfId="4222" xr:uid="{A3620FF2-2EBF-4664-A1CD-99A17F944483}"/>
    <cellStyle name="Calculation 2 3 7" xfId="3712" xr:uid="{9F169225-7C5F-4C2D-B531-FF39B8FA3B05}"/>
    <cellStyle name="Calculation 2 3 8" xfId="3100" xr:uid="{576B489F-0628-48F3-A9D9-6835EF9D68E6}"/>
    <cellStyle name="Calculation 2 4" xfId="976" xr:uid="{7CF07971-3D2C-4ACC-AD39-73623A973A6B}"/>
    <cellStyle name="Calculation 2 4 2" xfId="1611" xr:uid="{519E56D4-E3EE-413F-9812-C77F6512D5DD}"/>
    <cellStyle name="Calculation 2 4 2 2" xfId="2854" xr:uid="{1A4B353B-B006-459F-A48A-BBE73354D8F5}"/>
    <cellStyle name="Calculation 2 4 2 3" xfId="3360" xr:uid="{47F556A6-98FF-4A6B-B9B6-42E3AA22AD15}"/>
    <cellStyle name="Calculation 2 4 2 4" xfId="3773" xr:uid="{C8845B67-4225-4C30-8E0D-873E5E0E3E86}"/>
    <cellStyle name="Calculation 2 4 2 5" xfId="4294" xr:uid="{4B9E592C-BE31-4A44-8AAB-4957D62E7ADA}"/>
    <cellStyle name="Calculation 2 4 2 6" xfId="2273" xr:uid="{6558D5BE-8E35-4009-8DC8-B6638BC73200}"/>
    <cellStyle name="Calculation 2 4 2 7" xfId="4616" xr:uid="{56535441-BC07-4AEB-9CD8-4D093C8413BE}"/>
    <cellStyle name="Calculation 2 4 3" xfId="2279" xr:uid="{BE6C06EC-9220-4315-BB0C-E3FE1DDE9C8F}"/>
    <cellStyle name="Calculation 2 4 4" xfId="2187" xr:uid="{32D5B1BD-3892-47D2-919D-AD78AE12175D}"/>
    <cellStyle name="Calculation 2 4 5" xfId="3869" xr:uid="{EFAB290A-A922-4943-A374-FA5850D36C44}"/>
    <cellStyle name="Calculation 2 4 6" xfId="4122" xr:uid="{82413D77-4AAA-45DE-9C15-150E6D3F7881}"/>
    <cellStyle name="Calculation 2 4 7" xfId="4007" xr:uid="{BA5DD7A3-ACC6-4EEF-97BF-F7BDA64A26B7}"/>
    <cellStyle name="Calculation 2 4 8" xfId="4729" xr:uid="{968CAA73-7446-4AB9-8622-2D01ACAC1603}"/>
    <cellStyle name="Calculation 2 5" xfId="1576" xr:uid="{B63EAE0C-AAB0-4A1E-92B1-8F47E5588AB6}"/>
    <cellStyle name="Calculation 2 5 2" xfId="2819" xr:uid="{4D34017A-F39D-4212-9B54-B4C20AE2D23C}"/>
    <cellStyle name="Calculation 2 5 3" xfId="3325" xr:uid="{56EAD246-6C6B-47F4-81F2-6478A6CF2FA9}"/>
    <cellStyle name="Calculation 2 5 4" xfId="1979" xr:uid="{8CB746A4-A75E-4288-9680-2813AA63E11C}"/>
    <cellStyle name="Calculation 2 5 5" xfId="1984" xr:uid="{0124DF71-8237-48AF-841D-8C9532238B51}"/>
    <cellStyle name="Calculation 2 5 6" xfId="4085" xr:uid="{597AE9BA-6200-4F12-AA0E-AF1011D85BB6}"/>
    <cellStyle name="Calculation 2 5 7" xfId="4596" xr:uid="{BF6D8759-208D-46EE-A47E-565ABD5B9A55}"/>
    <cellStyle name="Calculation 2 6" xfId="1988" xr:uid="{DC3FB7E1-ADA4-415D-8D27-791D9560FFC9}"/>
    <cellStyle name="Calculation 2 7" xfId="2363" xr:uid="{01023AF5-294C-4172-9EE1-DD3287B40F29}"/>
    <cellStyle name="Calculation 2 8" xfId="2284" xr:uid="{F4FC9F41-7BBC-4F69-8C9C-6EC0F953024D}"/>
    <cellStyle name="Calculation 2 9" xfId="4121" xr:uid="{3FDAAFDC-AAEB-4C6C-B920-FCE0930B2BD2}"/>
    <cellStyle name="Calculation 3" xfId="979" xr:uid="{F0929E87-4489-4CC0-A498-F04171876CBB}"/>
    <cellStyle name="Calculation 3 10" xfId="6283" xr:uid="{04561B5B-8A6F-475A-8156-C18BDCD65E9E}"/>
    <cellStyle name="Calculation 3 2" xfId="1614" xr:uid="{61142249-7FE4-4B00-BA7A-8B894EC4D5C8}"/>
    <cellStyle name="Calculation 3 2 2" xfId="2857" xr:uid="{8F0D6006-8E45-4360-B763-415FA2EC91FB}"/>
    <cellStyle name="Calculation 3 2 3" xfId="3363" xr:uid="{18BB2463-F334-47F3-89E2-F36D739AABB1}"/>
    <cellStyle name="Calculation 3 2 4" xfId="3753" xr:uid="{864EE1E9-3F32-45C4-8DC4-5F3274397913}"/>
    <cellStyle name="Calculation 3 2 5" xfId="3817" xr:uid="{22907010-50DA-43EC-9D61-7D70446E74E5}"/>
    <cellStyle name="Calculation 3 2 6" xfId="4140" xr:uid="{805F232F-AF07-42FE-A31D-717AEB0533CB}"/>
    <cellStyle name="Calculation 3 2 7" xfId="3901" xr:uid="{CEC3F9D0-F8AA-4876-9F33-26149D835DD5}"/>
    <cellStyle name="Calculation 3 3" xfId="2282" xr:uid="{61754B34-08A4-4BDB-8B9B-77CECF8A6D90}"/>
    <cellStyle name="Calculation 3 4" xfId="2772" xr:uid="{3B1077D5-8C41-44F9-86F6-2AEF56FE5251}"/>
    <cellStyle name="Calculation 3 5" xfId="3866" xr:uid="{2189AAD9-6D14-4EA9-AACD-5FAD6CA8AB62}"/>
    <cellStyle name="Calculation 3 6" xfId="3882" xr:uid="{AA96199F-D4B2-40F1-8729-96FBC7951A00}"/>
    <cellStyle name="Calculation 3 7" xfId="4017" xr:uid="{C8B117A3-3E37-434A-81D9-464BCB031930}"/>
    <cellStyle name="Calculation 3 8" xfId="4576" xr:uid="{7C7F6940-7F5E-4866-B138-3963A4EEFDA6}"/>
    <cellStyle name="Calculation 3 9" xfId="5140" xr:uid="{E5B5CAE0-4975-4C0E-912E-1B9C50A6F003}"/>
    <cellStyle name="Calculation 4" xfId="1319" xr:uid="{E2CAED6E-1973-482F-99A1-9DAB4AF86963}"/>
    <cellStyle name="Calculation 5" xfId="589" xr:uid="{07BBE225-68C6-4202-8178-5DAF07387C61}"/>
    <cellStyle name="Calculation 6" xfId="541" xr:uid="{E0653925-2BF5-4E8A-8D4C-F5C5BD170347}"/>
    <cellStyle name="Calculation 6 2" xfId="1565" xr:uid="{FBA5C0EE-FAA1-4D3E-8284-BC6DF211E6F5}"/>
    <cellStyle name="Calculation 6 2 2" xfId="2808" xr:uid="{1DBB096F-9DCB-4E6B-AF3D-59FB43A4D632}"/>
    <cellStyle name="Calculation 6 2 3" xfId="3314" xr:uid="{92EB0649-642C-46D8-A585-E77B180A7719}"/>
    <cellStyle name="Calculation 6 2 4" xfId="3084" xr:uid="{D51E871C-69C2-4033-B161-B2B4294C24D1}"/>
    <cellStyle name="Calculation 6 2 5" xfId="4179" xr:uid="{B7F37215-80F0-49F5-A8DF-44488F01C55B}"/>
    <cellStyle name="Calculation 6 2 6" xfId="2272" xr:uid="{F329FCBB-C981-4A91-B46C-5233A81D84A3}"/>
    <cellStyle name="Calculation 6 2 7" xfId="4837" xr:uid="{6D13F6E5-1E1C-4556-AEC9-9FA445951776}"/>
    <cellStyle name="Calculation 6 3" xfId="1892" xr:uid="{98FD8A4F-95A9-4D17-B6E2-F9A5CC9DFED0}"/>
    <cellStyle name="Calculation 6 4" xfId="2456" xr:uid="{B256F74D-4BC0-45A8-A06F-7A7578D17EB6}"/>
    <cellStyle name="Calculation 6 5" xfId="3703" xr:uid="{BD49E3AB-4CE8-45FE-B6CC-ED13B0745ADE}"/>
    <cellStyle name="Calculation 6 6" xfId="3642" xr:uid="{244CF10C-0CD0-4B5E-8E37-A613EFA9E094}"/>
    <cellStyle name="Calculation 6 7" xfId="4650" xr:uid="{AD3CD3A6-FF15-4DF7-8CA6-76ED5E7CD56D}"/>
    <cellStyle name="Calculation 6 8" xfId="4522" xr:uid="{3EA4EB43-81E3-4727-BF48-A22E38681952}"/>
    <cellStyle name="Calculations" xfId="44" xr:uid="{83DE157F-A1AD-4355-902D-6DF84E74A7FD}"/>
    <cellStyle name="Calculations 2" xfId="281" xr:uid="{8DC872CD-E38B-4C6C-875B-4C7B093FDF24}"/>
    <cellStyle name="Calculations 2 2" xfId="406" xr:uid="{AD880CB2-5A28-458E-91F7-7DA12356AAE3}"/>
    <cellStyle name="Calculations 3" xfId="156" xr:uid="{F990D923-26DD-4B4F-A406-D39E30333ABB}"/>
    <cellStyle name="Check Cell 2" xfId="654" xr:uid="{28CD8A02-590A-4DF7-B4E0-3E46F3985ACC}"/>
    <cellStyle name="Check Cell 2 2" xfId="981" xr:uid="{7E0EB10B-E396-4FC9-98B0-61B410A2639C}"/>
    <cellStyle name="Check Cell 2 3" xfId="982" xr:uid="{8043A6FD-D275-4A25-B6F5-E608042CAB1B}"/>
    <cellStyle name="Check Cell 2 4" xfId="980" xr:uid="{44ABB0C8-9067-41E6-BEEC-A058B63B1528}"/>
    <cellStyle name="Check Cell 2 5" xfId="5141" xr:uid="{A3CA475C-6377-4916-A119-4D8FC8415E61}"/>
    <cellStyle name="Check Cell 3" xfId="983" xr:uid="{73C61747-9849-4DE1-9B07-64D50F0DA06C}"/>
    <cellStyle name="Check Cell 3 2" xfId="5142" xr:uid="{1C8F4DDC-BCA8-4C22-AC0B-70950AECF2ED}"/>
    <cellStyle name="Check Cell 4" xfId="1321" xr:uid="{7D44351F-4083-47D2-9F9F-8D968DD06E73}"/>
    <cellStyle name="Check Cell 5" xfId="591" xr:uid="{85798E8E-BA42-4400-AE61-36A10BAC72C7}"/>
    <cellStyle name="Check Cell 6" xfId="542" xr:uid="{0B3A78F2-C221-4096-A133-A22DBB1EFA8C}"/>
    <cellStyle name="column Head Underlined" xfId="984" xr:uid="{C35DCD4A-71B1-4BAB-85CA-51C40EAF4F9C}"/>
    <cellStyle name="Column Heading" xfId="985" xr:uid="{3B0D3643-2FCC-42F2-ABE9-2A3A8E68A8FB}"/>
    <cellStyle name="Comma" xfId="6469" builtinId="3"/>
    <cellStyle name="Comma [1]" xfId="987" xr:uid="{6F028371-4F92-4CF8-B6B1-B07A890AB701}"/>
    <cellStyle name="Comma [1] 2" xfId="5144" xr:uid="{2C13A1D2-4E6A-438E-8F9F-8712FCA500CC}"/>
    <cellStyle name="Comma [1] 2 2" xfId="5145" xr:uid="{E419928B-3492-4B47-966D-6F6BC9D44E68}"/>
    <cellStyle name="Comma [1] 2 3" xfId="5146" xr:uid="{3F12F1A4-AA6F-4372-9923-52BB5630901A}"/>
    <cellStyle name="Comma [1] 2 4" xfId="5147" xr:uid="{A46F8E98-D843-4763-8B84-5E2499D18E42}"/>
    <cellStyle name="Comma [1] 2 5" xfId="5148" xr:uid="{0481AF35-07E2-4417-9BB1-04E71533AC75}"/>
    <cellStyle name="Comma [1] 2 6" xfId="5149" xr:uid="{1BB0A9DB-0C56-4BF9-B620-C9E88F75E808}"/>
    <cellStyle name="Comma [1] 2 7" xfId="5150" xr:uid="{B169D89F-D23A-47D6-BFE0-07A99AB248AC}"/>
    <cellStyle name="Comma [1] 2 8" xfId="5151" xr:uid="{F1453B21-C33C-48F3-B6BF-3BFF52109940}"/>
    <cellStyle name="Comma [1] 3" xfId="5143" xr:uid="{F8F8F9A4-2916-4ABF-84D0-58C72F0B2255}"/>
    <cellStyle name="Comma 10" xfId="1787" xr:uid="{B1FA5B11-378A-437C-B227-7B29C65E4850}"/>
    <cellStyle name="Comma 10 2" xfId="6185" xr:uid="{0BF0B497-5B10-454F-A385-48C217D8175E}"/>
    <cellStyle name="Comma 10 3" xfId="5152" xr:uid="{A8456A67-753F-41E1-A9DA-592202137354}"/>
    <cellStyle name="Comma 11" xfId="1790" xr:uid="{85E5BF68-B1C1-4512-B428-527E00778401}"/>
    <cellStyle name="Comma 11 2" xfId="6182" xr:uid="{26AC38AD-EE8C-4EDC-A01D-F5BDD6D56EBE}"/>
    <cellStyle name="Comma 11 3" xfId="4931" xr:uid="{F58DEA7E-B481-48DD-91FF-86AA9E76F658}"/>
    <cellStyle name="Comma 12" xfId="1789" xr:uid="{BAF45FD5-B4C8-414A-BA9E-6A79743A86D7}"/>
    <cellStyle name="Comma 12 2" xfId="6186" xr:uid="{CCF91DD0-449C-4E29-9C17-3E7FC820F278}"/>
    <cellStyle name="Comma 12 3" xfId="5153" xr:uid="{217AC7BC-B824-444C-AA62-E988A237836E}"/>
    <cellStyle name="Comma 13" xfId="1795" xr:uid="{D58D97D3-246C-4313-B873-52F9C715EFE0}"/>
    <cellStyle name="Comma 13 2" xfId="6187" xr:uid="{D76B0958-FD04-4095-9456-F617291390D8}"/>
    <cellStyle name="Comma 13 3" xfId="5154" xr:uid="{BD6BC9D7-8FD8-45E8-8DEF-EDCA4B52C085}"/>
    <cellStyle name="Comma 14" xfId="1796" xr:uid="{852087A6-0CC1-4A8C-8F14-51E3C46A1AAE}"/>
    <cellStyle name="Comma 19 4" xfId="1788" xr:uid="{A85711FD-CF01-46A5-82BB-B75CF3C3A7BF}"/>
    <cellStyle name="Comma 2" xfId="25" xr:uid="{AFCA54AF-0896-4B87-A63E-7B28145FF21A}"/>
    <cellStyle name="Comma 2 10" xfId="23" xr:uid="{7BB9DCBA-3012-49D4-92D3-44A1A09CA190}"/>
    <cellStyle name="Comma 2 10 2" xfId="316" xr:uid="{CAC054DB-6ED9-4821-A89C-EE948C113A0C}"/>
    <cellStyle name="Comma 2 10 2 2" xfId="6189" xr:uid="{157BEC32-B307-4356-A073-18A834B63693}"/>
    <cellStyle name="Comma 2 10 3" xfId="428" xr:uid="{5B2AB17B-BF97-4ACF-B1A2-D347CB9466C0}"/>
    <cellStyle name="Comma 2 10 4" xfId="183" xr:uid="{71F7A1FC-D537-4701-B31B-8F4F42D2AB48}"/>
    <cellStyle name="Comma 2 10 5" xfId="5156" xr:uid="{F69F56B7-BB28-4BBE-AEF8-4D1A8BC11295}"/>
    <cellStyle name="Comma 2 11" xfId="5157" xr:uid="{0D5B8047-6269-43EB-9A83-A726CC35DEDC}"/>
    <cellStyle name="Comma 2 11 2" xfId="6190" xr:uid="{7BBC4665-C236-4B4F-A615-04F8593DF7E7}"/>
    <cellStyle name="Comma 2 12" xfId="5158" xr:uid="{A7BAC8E3-198E-463B-B4CC-84ACC2404F13}"/>
    <cellStyle name="Comma 2 12 2" xfId="6191" xr:uid="{946A6ADE-0C9F-4F67-BF1C-64651CC4083E}"/>
    <cellStyle name="Comma 2 127" xfId="28" xr:uid="{5556CBC4-60E1-4C00-BD6B-D5CC9DFA8B74}"/>
    <cellStyle name="Comma 2 127 2" xfId="320" xr:uid="{5C2F4578-6C5F-40C2-BDB3-2683E52765EC}"/>
    <cellStyle name="Comma 2 127 3" xfId="430" xr:uid="{613DD6F4-F127-45A5-B37B-653A9B5574CD}"/>
    <cellStyle name="Comma 2 127 4" xfId="187" xr:uid="{88637CB0-5C22-4437-A967-FB6CF9669032}"/>
    <cellStyle name="Comma 2 128" xfId="6449" xr:uid="{5CB64EAE-0C51-433F-80C0-A12CAD012488}"/>
    <cellStyle name="Comma 2 13" xfId="5159" xr:uid="{898910C1-0B9E-4546-98E3-75B6DF1CC27D}"/>
    <cellStyle name="Comma 2 13 2" xfId="6192" xr:uid="{49CBEE50-2233-4291-9904-3948D425EE2E}"/>
    <cellStyle name="Comma 2 14" xfId="5160" xr:uid="{45DF8D13-0FAC-4523-A13F-C893AF9C3F25}"/>
    <cellStyle name="Comma 2 14 2" xfId="6193" xr:uid="{4DEC444D-0B26-406F-88A2-1EC692C19E33}"/>
    <cellStyle name="Comma 2 15" xfId="5161" xr:uid="{7472362D-B1C8-49E2-AA47-69FCAA47B9A7}"/>
    <cellStyle name="Comma 2 15 2" xfId="6194" xr:uid="{E45BC287-3619-4473-B57A-ABD121761FF3}"/>
    <cellStyle name="Comma 2 16" xfId="5162" xr:uid="{AC88A564-B3CB-4C5A-8E4B-308F0858591B}"/>
    <cellStyle name="Comma 2 16 2" xfId="6195" xr:uid="{A3F45337-8E61-48A7-9DC8-A9091A415221}"/>
    <cellStyle name="Comma 2 17" xfId="5163" xr:uid="{3DB9EE11-B4CA-4A88-B725-DC8C9CB98661}"/>
    <cellStyle name="Comma 2 17 2" xfId="6196" xr:uid="{20D0B58C-430E-46E7-9E08-87009AE478B2}"/>
    <cellStyle name="Comma 2 18" xfId="5164" xr:uid="{74484948-B239-477B-A516-B1E9A0764A50}"/>
    <cellStyle name="Comma 2 18 2" xfId="6197" xr:uid="{917E7568-0213-47FD-9BE9-13BF66C8CD58}"/>
    <cellStyle name="Comma 2 19" xfId="5165" xr:uid="{6F9FAF63-4A51-4A6B-A7B9-C6A2877BB295}"/>
    <cellStyle name="Comma 2 19 2" xfId="6198" xr:uid="{67EA6343-293A-43DA-8DC0-94F7D69A5FA4}"/>
    <cellStyle name="Comma 2 2" xfId="87" xr:uid="{FEE32EBF-E36E-474B-8E54-674F36250E0A}"/>
    <cellStyle name="Comma 2 2 10" xfId="5167" xr:uid="{B9171572-A679-47AD-BFBF-7D7D5C831048}"/>
    <cellStyle name="Comma 2 2 10 2" xfId="6200" xr:uid="{10C72A5E-1824-4B7B-ACBB-7C8132D144A4}"/>
    <cellStyle name="Comma 2 2 11" xfId="5168" xr:uid="{7846DCFB-5338-4346-90C1-68ACCB06A72C}"/>
    <cellStyle name="Comma 2 2 11 2" xfId="6201" xr:uid="{B20E938A-EA7F-434F-BDF5-2CDB27CBE736}"/>
    <cellStyle name="Comma 2 2 12" xfId="5169" xr:uid="{1BA7F09D-C363-4358-A33F-729873F865BD}"/>
    <cellStyle name="Comma 2 2 12 2" xfId="6202" xr:uid="{B0F0E75C-B9E7-4738-9EB2-7F478FDDFAB4}"/>
    <cellStyle name="Comma 2 2 13" xfId="5170" xr:uid="{2DE107EC-7510-49EE-BE4F-EF80D490DFC4}"/>
    <cellStyle name="Comma 2 2 13 2" xfId="6203" xr:uid="{349AFDE3-7527-4296-BF43-31EC0ADBA82D}"/>
    <cellStyle name="Comma 2 2 14" xfId="5171" xr:uid="{9DC64B19-2D4E-4632-AC3F-F000A136C96A}"/>
    <cellStyle name="Comma 2 2 14 2" xfId="6204" xr:uid="{231A875B-01C4-4B46-8D67-1075A04372BE}"/>
    <cellStyle name="Comma 2 2 15" xfId="5172" xr:uid="{E6098036-EEFF-4E7D-8D53-D67B279599E0}"/>
    <cellStyle name="Comma 2 2 15 2" xfId="6205" xr:uid="{41E49F70-78C8-4096-9793-271B041C0A7C}"/>
    <cellStyle name="Comma 2 2 16" xfId="5173" xr:uid="{D4903198-6398-45B5-BDEC-7A08C2790993}"/>
    <cellStyle name="Comma 2 2 16 2" xfId="6206" xr:uid="{A544F71A-4A20-482E-BA54-EDA7DDD54C3B}"/>
    <cellStyle name="Comma 2 2 17" xfId="5174" xr:uid="{DDD1F3F3-06D9-417E-8450-63629CE6961C}"/>
    <cellStyle name="Comma 2 2 17 2" xfId="6207" xr:uid="{B12165E9-2BF9-4D33-A469-40BD98A15714}"/>
    <cellStyle name="Comma 2 2 18" xfId="5175" xr:uid="{47AA8D96-DAA4-41C0-9F9A-BBA8B240D680}"/>
    <cellStyle name="Comma 2 2 18 2" xfId="6208" xr:uid="{BBCAC338-8222-44AC-AA68-66F3BC1CE438}"/>
    <cellStyle name="Comma 2 2 19" xfId="5176" xr:uid="{BF240B4C-F19F-454F-A1C0-86B86D5A2993}"/>
    <cellStyle name="Comma 2 2 19 2" xfId="6209" xr:uid="{6AE1256C-8617-4FEA-B58A-91D2EA95E2B1}"/>
    <cellStyle name="Comma 2 2 2" xfId="348" xr:uid="{5F0C9CB7-2B56-4D71-AD15-769D43C429DF}"/>
    <cellStyle name="Comma 2 2 2 10" xfId="5178" xr:uid="{0057E2E6-1FB0-4B1F-8A59-E2EC3C0B0E98}"/>
    <cellStyle name="Comma 2 2 2 11" xfId="5179" xr:uid="{4D665CA9-0A2F-45BF-A012-00CDFC58B87C}"/>
    <cellStyle name="Comma 2 2 2 12" xfId="5180" xr:uid="{D9B96CAD-108C-4390-A7A6-F6561D594CB4}"/>
    <cellStyle name="Comma 2 2 2 13" xfId="5181" xr:uid="{537827BB-6374-4457-98BF-0904BBED534B}"/>
    <cellStyle name="Comma 2 2 2 14" xfId="5182" xr:uid="{5D9A45B3-5D4D-4999-8BAA-13002C34033B}"/>
    <cellStyle name="Comma 2 2 2 15" xfId="5183" xr:uid="{F82B0EAE-25FA-4A77-88DF-EB7351F7D532}"/>
    <cellStyle name="Comma 2 2 2 16" xfId="5184" xr:uid="{4D0474EC-8BAF-48D0-9651-D76998ADD67A}"/>
    <cellStyle name="Comma 2 2 2 17" xfId="5185" xr:uid="{87F7167E-FF33-4E72-83DD-FA8E9DDB718D}"/>
    <cellStyle name="Comma 2 2 2 18" xfId="5186" xr:uid="{F0CFD4B3-D1A4-4A59-9E51-40EBA28F031B}"/>
    <cellStyle name="Comma 2 2 2 19" xfId="6210" xr:uid="{1EA9E031-E5D7-4199-975D-FC07F653F264}"/>
    <cellStyle name="Comma 2 2 2 2" xfId="5187" xr:uid="{628509E2-EB5A-4C87-A830-57D57AD715F4}"/>
    <cellStyle name="Comma 2 2 2 2 2" xfId="5188" xr:uid="{C6DC2FC5-E96E-45B1-8A1A-E0B6AB4849B4}"/>
    <cellStyle name="Comma 2 2 2 2 2 2" xfId="5189" xr:uid="{03BA7EAD-F0C4-4083-82EF-2DFD5D81A1FD}"/>
    <cellStyle name="Comma 2 2 2 2 2 3" xfId="5190" xr:uid="{71246FDB-C91C-430B-82E3-80BCAEA11688}"/>
    <cellStyle name="Comma 2 2 2 2 2 4" xfId="5191" xr:uid="{4F6A5D29-9B00-4067-9A91-3741422713BF}"/>
    <cellStyle name="Comma 2 2 2 2 2 5" xfId="5192" xr:uid="{C8AEE8D7-BF06-42E1-AC37-DBB5D4B47B08}"/>
    <cellStyle name="Comma 2 2 2 2 2 6" xfId="5193" xr:uid="{D75155CF-2770-4C4F-93DA-DE7891BAAAF3}"/>
    <cellStyle name="Comma 2 2 2 2 2 7" xfId="5194" xr:uid="{9E9DB7BF-FC32-4B4A-85C0-E60B9FE113F0}"/>
    <cellStyle name="Comma 2 2 2 2 2 8" xfId="6211" xr:uid="{FB48ABF5-1E21-4A2C-AFF3-FD5E6973EF1B}"/>
    <cellStyle name="Comma 2 2 2 2 3" xfId="5195" xr:uid="{B4CC8A5F-B681-4632-A13B-529F1BF05911}"/>
    <cellStyle name="Comma 2 2 2 2 4" xfId="5196" xr:uid="{C3300B73-B72D-4E94-9E0E-FD46F77B6148}"/>
    <cellStyle name="Comma 2 2 2 2 4 2" xfId="6212" xr:uid="{E5BE9E8E-31E1-433F-9361-A306E087E57B}"/>
    <cellStyle name="Comma 2 2 2 2 5" xfId="5197" xr:uid="{AAC3AB50-DCE4-4BD9-87D3-863915698868}"/>
    <cellStyle name="Comma 2 2 2 2 5 2" xfId="6213" xr:uid="{31AC5941-4F42-4E7F-9D64-B131B9E0F739}"/>
    <cellStyle name="Comma 2 2 2 2 6" xfId="5198" xr:uid="{6C2B923A-5A53-437E-A049-4BF2A670D2C8}"/>
    <cellStyle name="Comma 2 2 2 2 6 2" xfId="6214" xr:uid="{15D07D63-EEDD-43FB-A67F-73E2A6EF3237}"/>
    <cellStyle name="Comma 2 2 2 2 7" xfId="5199" xr:uid="{4E0E1C0F-291E-46C7-A635-73E2377712D4}"/>
    <cellStyle name="Comma 2 2 2 2 7 2" xfId="6215" xr:uid="{18548619-0356-41F8-8D99-C0AB116DC29E}"/>
    <cellStyle name="Comma 2 2 2 2 8" xfId="5200" xr:uid="{40F8EDA3-2418-41BF-BDA2-F123FBF23BEF}"/>
    <cellStyle name="Comma 2 2 2 2 8 2" xfId="6216" xr:uid="{F037C5EF-10D2-4158-9133-9379CF5CF7B7}"/>
    <cellStyle name="Comma 2 2 2 20" xfId="5177" xr:uid="{FD6EA109-FFA8-473D-B170-5BC6ADF3E2F5}"/>
    <cellStyle name="Comma 2 2 2 21" xfId="989" xr:uid="{016F46F6-BFF0-4FEC-9228-A7A700CA77BB}"/>
    <cellStyle name="Comma 2 2 2 3" xfId="5201" xr:uid="{C8FD9541-7009-45ED-9A84-0A1AA9FB6D68}"/>
    <cellStyle name="Comma 2 2 2 4" xfId="5202" xr:uid="{36EFE04B-FA17-4418-8CE4-6AB7EE371342}"/>
    <cellStyle name="Comma 2 2 2 5" xfId="5203" xr:uid="{D122D021-6E27-4DDE-B23F-4CDBB4F66672}"/>
    <cellStyle name="Comma 2 2 2 5 2" xfId="5204" xr:uid="{B5DE79CA-1DB1-416A-B2CB-D306579661A4}"/>
    <cellStyle name="Comma 2 2 2 5 2 2" xfId="6217" xr:uid="{A3649043-9DA9-4ED4-ADB0-B7F7554628CA}"/>
    <cellStyle name="Comma 2 2 2 5 3" xfId="5205" xr:uid="{B8DEE5C1-FB82-43AF-8695-233A515FD475}"/>
    <cellStyle name="Comma 2 2 2 5 3 2" xfId="6218" xr:uid="{5AD155C9-6F3D-4295-83CC-0133F38FF519}"/>
    <cellStyle name="Comma 2 2 2 5 4" xfId="5206" xr:uid="{673B14EE-578B-4DBB-814E-E92DDF4B78FA}"/>
    <cellStyle name="Comma 2 2 2 5 4 2" xfId="6219" xr:uid="{C906F6CA-6718-445E-8B37-79FF834A778E}"/>
    <cellStyle name="Comma 2 2 2 5 5" xfId="5207" xr:uid="{21A14991-F118-4E56-B3A1-52F52879BC0E}"/>
    <cellStyle name="Comma 2 2 2 5 5 2" xfId="6220" xr:uid="{29D516B7-FF5E-44B6-B23E-20C24EAB13FF}"/>
    <cellStyle name="Comma 2 2 2 5 6" xfId="5208" xr:uid="{CA9B087D-AEAF-42F1-87C1-E09B09911F69}"/>
    <cellStyle name="Comma 2 2 2 5 6 2" xfId="6221" xr:uid="{6848E7FD-5D2E-4457-A384-DF784AAB8405}"/>
    <cellStyle name="Comma 2 2 2 5 7" xfId="5209" xr:uid="{00202565-9FB9-4604-95B5-895C4903B358}"/>
    <cellStyle name="Comma 2 2 2 5 7 2" xfId="6222" xr:uid="{0829B722-7238-485D-B2DC-296EF5964E3F}"/>
    <cellStyle name="Comma 2 2 2 6" xfId="5210" xr:uid="{FF0C905F-39F7-40C7-B343-EA43B8428EDA}"/>
    <cellStyle name="Comma 2 2 2 7" xfId="5211" xr:uid="{60B6A51C-D10B-48F2-9FA0-D625243A13CF}"/>
    <cellStyle name="Comma 2 2 2 8" xfId="5212" xr:uid="{6646EBE1-01CC-4EFE-8182-9562FAA3A6E5}"/>
    <cellStyle name="Comma 2 2 2 9" xfId="5213" xr:uid="{DDB2048B-98DE-4A16-BAFC-BAEE1B63D2EC}"/>
    <cellStyle name="Comma 2 2 20" xfId="6199" xr:uid="{BAA5D08A-97A6-4073-8DC6-334866E6BCB6}"/>
    <cellStyle name="Comma 2 2 21" xfId="5166" xr:uid="{91DB8AFC-31DE-4FAF-A135-F02BA386BA10}"/>
    <cellStyle name="Comma 2 2 22" xfId="514" xr:uid="{51056380-F039-4758-B2BC-3A80EBC9B93D}"/>
    <cellStyle name="Comma 2 2 3" xfId="431" xr:uid="{2FC36B57-0012-4C83-8D93-FFFBC44F5769}"/>
    <cellStyle name="Comma 2 2 3 2" xfId="5214" xr:uid="{7F714284-86BE-49B9-B8C8-A62EFFDE17EC}"/>
    <cellStyle name="Comma 2 2 4" xfId="216" xr:uid="{1A3C6850-2EE3-41D4-805F-464B39F63EA9}"/>
    <cellStyle name="Comma 2 2 4 10" xfId="5215" xr:uid="{D4D1BCB1-D0BE-45B4-9053-1B414F253CAF}"/>
    <cellStyle name="Comma 2 2 4 2" xfId="5216" xr:uid="{BADF828E-B920-4595-9E11-F604359248AC}"/>
    <cellStyle name="Comma 2 2 4 2 2" xfId="5217" xr:uid="{D2A91771-97A8-472B-B6AC-72A4B26A5091}"/>
    <cellStyle name="Comma 2 2 4 2 2 2" xfId="6225" xr:uid="{95BC33DD-FD0B-4737-87CA-6BDC6329813F}"/>
    <cellStyle name="Comma 2 2 4 2 3" xfId="5218" xr:uid="{A028EE94-4BE4-44EE-88F4-30129FAB7DA4}"/>
    <cellStyle name="Comma 2 2 4 2 3 2" xfId="6226" xr:uid="{E957F33F-5561-4FFB-A1AD-D08FC5BEE5E0}"/>
    <cellStyle name="Comma 2 2 4 2 4" xfId="5219" xr:uid="{DEFEF0DD-B339-4747-8D65-E784C451CB05}"/>
    <cellStyle name="Comma 2 2 4 2 4 2" xfId="6227" xr:uid="{2B4CF513-4008-4988-B8DE-F663A917453A}"/>
    <cellStyle name="Comma 2 2 4 2 5" xfId="5220" xr:uid="{40055CAC-4145-4BF7-BC1B-202B5063CC82}"/>
    <cellStyle name="Comma 2 2 4 2 5 2" xfId="6228" xr:uid="{1F2CB88F-BBE6-4D77-857E-72262A68CE07}"/>
    <cellStyle name="Comma 2 2 4 2 6" xfId="5221" xr:uid="{6361DFBB-03D9-4A26-ABD5-CBA1A4835CB4}"/>
    <cellStyle name="Comma 2 2 4 2 6 2" xfId="6229" xr:uid="{05216EC5-D0C0-4153-8EBB-33FE902EE347}"/>
    <cellStyle name="Comma 2 2 4 2 7" xfId="5222" xr:uid="{900C885F-CE69-4DE9-8CC6-7E02F7101EBC}"/>
    <cellStyle name="Comma 2 2 4 2 7 2" xfId="6230" xr:uid="{9087261D-1755-432D-B20A-D73E9B44FD52}"/>
    <cellStyle name="Comma 2 2 4 2 8" xfId="6224" xr:uid="{32045FB6-DF62-4824-9F5E-637B0F447DC9}"/>
    <cellStyle name="Comma 2 2 4 3" xfId="5223" xr:uid="{7FAB61A7-A585-4A65-800D-517CE0449C09}"/>
    <cellStyle name="Comma 2 2 4 3 2" xfId="6231" xr:uid="{840029CB-3FD4-481C-A94F-8A10BC222254}"/>
    <cellStyle name="Comma 2 2 4 4" xfId="5224" xr:uid="{733BE63B-1BB6-4139-84A7-358EA76BDD32}"/>
    <cellStyle name="Comma 2 2 4 4 2" xfId="6232" xr:uid="{23EDD556-4F86-4294-9A6C-C7A4A9C4F7B0}"/>
    <cellStyle name="Comma 2 2 4 5" xfId="5225" xr:uid="{B99BBB6C-B1FA-4DCB-995F-82DE5D92F32C}"/>
    <cellStyle name="Comma 2 2 4 5 2" xfId="6233" xr:uid="{AFF1A490-B060-4ADF-B941-03A9F7C891C0}"/>
    <cellStyle name="Comma 2 2 4 6" xfId="5226" xr:uid="{057BB027-EC3C-497E-970A-0B70F49A53AA}"/>
    <cellStyle name="Comma 2 2 4 6 2" xfId="6234" xr:uid="{FC1880EB-B10A-4ECB-B337-7D58B7E0DE21}"/>
    <cellStyle name="Comma 2 2 4 7" xfId="5227" xr:uid="{C32BF943-E7D7-43A7-AD4E-5DE923FE12C2}"/>
    <cellStyle name="Comma 2 2 4 7 2" xfId="6235" xr:uid="{304CCA71-F996-4876-B5A0-27BFBF3F0F4E}"/>
    <cellStyle name="Comma 2 2 4 8" xfId="5228" xr:uid="{A0A8721E-10A2-4BF3-BC58-0C22A8379407}"/>
    <cellStyle name="Comma 2 2 4 8 2" xfId="6236" xr:uid="{B04DD437-8E7B-45AF-84F3-260418EB7EE2}"/>
    <cellStyle name="Comma 2 2 4 9" xfId="6223" xr:uid="{DF7BFB32-4FB1-4FEA-A132-7B3921A5EFE0}"/>
    <cellStyle name="Comma 2 2 5" xfId="5229" xr:uid="{2451E416-42EF-4C1D-893F-01653B3040A6}"/>
    <cellStyle name="Comma 2 2 5 2" xfId="6237" xr:uid="{6FB09A92-87FE-4CE9-AF2A-F49327242187}"/>
    <cellStyle name="Comma 2 2 6" xfId="5230" xr:uid="{773C4AF2-0DB2-41FD-AF3A-33CD4D85E68A}"/>
    <cellStyle name="Comma 2 2 6 2" xfId="5231" xr:uid="{4BF25E41-A68C-42F2-AC58-1D18632AF94D}"/>
    <cellStyle name="Comma 2 2 6 2 2" xfId="6239" xr:uid="{B2B87E83-8ADB-4F3D-96A8-AF46E69E5AE3}"/>
    <cellStyle name="Comma 2 2 6 3" xfId="5232" xr:uid="{B8E35F41-50C1-4E16-B276-52792D2C1ADF}"/>
    <cellStyle name="Comma 2 2 6 3 2" xfId="6240" xr:uid="{26214EC6-E9D5-4D5D-BF99-565AB350170E}"/>
    <cellStyle name="Comma 2 2 6 4" xfId="5233" xr:uid="{62E27625-4053-4992-AEAC-FDA7463A1F29}"/>
    <cellStyle name="Comma 2 2 6 4 2" xfId="6241" xr:uid="{CFA1E209-DA84-448F-B5AB-6C583BDB9AAD}"/>
    <cellStyle name="Comma 2 2 6 5" xfId="5234" xr:uid="{B456FF4F-5F84-4478-888B-EE90856346E5}"/>
    <cellStyle name="Comma 2 2 6 5 2" xfId="6242" xr:uid="{6DCD9B97-EDB0-484A-93C0-A9BE45DBA599}"/>
    <cellStyle name="Comma 2 2 6 6" xfId="5235" xr:uid="{B3C784C3-A75E-4266-BA7F-C6750EBC1151}"/>
    <cellStyle name="Comma 2 2 6 6 2" xfId="6243" xr:uid="{73D2938D-513B-4F1F-8048-EB758883CB84}"/>
    <cellStyle name="Comma 2 2 6 7" xfId="5236" xr:uid="{327A2896-483D-4E89-AFCA-7A6F2A422876}"/>
    <cellStyle name="Comma 2 2 6 7 2" xfId="6244" xr:uid="{1A262BCF-236D-442E-A47A-A706B0CC818B}"/>
    <cellStyle name="Comma 2 2 6 8" xfId="6238" xr:uid="{350C5E2D-5EFA-4146-B247-830E3434132F}"/>
    <cellStyle name="Comma 2 2 7" xfId="5237" xr:uid="{42FD2534-B517-4A00-B8AF-97DA4B476053}"/>
    <cellStyle name="Comma 2 2 7 2" xfId="6245" xr:uid="{A072DC19-CA0E-436F-8416-3054AA745ECE}"/>
    <cellStyle name="Comma 2 2 8" xfId="5238" xr:uid="{F7A3E16B-74C9-4EC6-B7CB-4280D317F6D4}"/>
    <cellStyle name="Comma 2 2 8 2" xfId="6246" xr:uid="{748179AB-C1AD-4E3B-803F-A047E8A0B229}"/>
    <cellStyle name="Comma 2 2 9" xfId="5239" xr:uid="{FD302304-A55B-4573-91D0-998316E69853}"/>
    <cellStyle name="Comma 2 2 9 2" xfId="6247" xr:uid="{5CC3AB80-17EB-4BD4-85FE-9A392CADD5C7}"/>
    <cellStyle name="Comma 2 2_Opex Input" xfId="5240" xr:uid="{34C3C368-9828-4621-A078-73E9853D49AF}"/>
    <cellStyle name="Comma 2 20" xfId="5241" xr:uid="{ACB5B384-234D-42EC-B586-B0A9F6407D09}"/>
    <cellStyle name="Comma 2 20 2" xfId="6248" xr:uid="{D5FEE8FB-0CA9-4BF3-A3B9-9702F749B1F1}"/>
    <cellStyle name="Comma 2 21" xfId="6188" xr:uid="{FB8E9E4E-D621-4F2A-8C7F-418E41B5032E}"/>
    <cellStyle name="Comma 2 22" xfId="5155" xr:uid="{180E2FFC-10E9-491F-9988-166DB0BC9767}"/>
    <cellStyle name="Comma 2 23" xfId="6444" xr:uid="{68694084-60C7-4BD2-A7E7-07EC645FB742}"/>
    <cellStyle name="Comma 2 24" xfId="6461" xr:uid="{562CD25F-551E-47E1-B4A3-5E84644BB613}"/>
    <cellStyle name="Comma 2 25" xfId="444" xr:uid="{9505ACAA-81B5-410C-9C9F-5F9873F7C541}"/>
    <cellStyle name="Comma 2 3" xfId="279" xr:uid="{0CC0186D-C654-4FCA-B9B9-9CA2D5D1889F}"/>
    <cellStyle name="Comma 2 3 2" xfId="404" xr:uid="{C9A5EEDA-5EDF-487F-9813-51BD16DE68E2}"/>
    <cellStyle name="Comma 2 3 2 2" xfId="5244" xr:uid="{85E62211-B922-45AC-B6A6-E7863A98684A}"/>
    <cellStyle name="Comma 2 3 2 2 2" xfId="6251" xr:uid="{BCC36953-25E3-4A6E-A5BD-9052C280263D}"/>
    <cellStyle name="Comma 2 3 2 3" xfId="6250" xr:uid="{47F80CFC-9F41-4ED9-802F-3F03AA5B8C81}"/>
    <cellStyle name="Comma 2 3 2 4" xfId="5243" xr:uid="{0EA082F6-ED3F-445D-AD08-952670D1E344}"/>
    <cellStyle name="Comma 2 3 3" xfId="436" xr:uid="{D6834633-2191-467E-98B2-F88B9E51EA23}"/>
    <cellStyle name="Comma 2 3 3 2" xfId="6252" xr:uid="{859E0405-9613-4A6F-9819-558E3C19A874}"/>
    <cellStyle name="Comma 2 3 3 3" xfId="5245" xr:uid="{D3E3C3A5-5F71-401E-80D9-5BE4DEF14BAC}"/>
    <cellStyle name="Comma 2 3 4" xfId="6249" xr:uid="{2A131ACA-B51E-47F4-B77E-C9D7601E39BB}"/>
    <cellStyle name="Comma 2 3 5" xfId="5242" xr:uid="{3E318EAC-1F14-4C1F-B841-542D8BA1E417}"/>
    <cellStyle name="Comma 2 3 6" xfId="990" xr:uid="{63E7E9E5-1904-435A-8B3A-34E438AA9536}"/>
    <cellStyle name="Comma 2 4" xfId="318" xr:uid="{989DA733-5A4C-47BE-9F1B-963FFE8B439B}"/>
    <cellStyle name="Comma 2 4 2" xfId="6253" xr:uid="{BBC243A1-6C03-4799-82B9-8DCD647EF49C}"/>
    <cellStyle name="Comma 2 4 3" xfId="5246" xr:uid="{6AFACDE3-7F83-4739-96AF-7A4AA6C97BA1}"/>
    <cellStyle name="Comma 2 4 4" xfId="988" xr:uid="{4467C357-B390-459C-A3C6-4741467CC910}"/>
    <cellStyle name="Comma 2 5" xfId="429" xr:uid="{CC64BFB9-DC51-4500-94D9-5B816D04705E}"/>
    <cellStyle name="Comma 2 5 2" xfId="6254" xr:uid="{32397FD8-CB5A-44D7-803A-78EA8FAF2B6F}"/>
    <cellStyle name="Comma 2 5 3" xfId="5247" xr:uid="{BE96299B-9125-43F1-A7A1-F6CE5E63B473}"/>
    <cellStyle name="Comma 2 6" xfId="185" xr:uid="{A44D2F23-E664-4B77-9839-44834DC242F3}"/>
    <cellStyle name="Comma 2 6 2" xfId="6255" xr:uid="{1616AA0F-C591-413B-8B45-EB64FB51F8E1}"/>
    <cellStyle name="Comma 2 6 3" xfId="5248" xr:uid="{BCE79D7D-7915-4FC5-B7FE-F23903AAB29C}"/>
    <cellStyle name="Comma 2 7" xfId="5249" xr:uid="{DE0D1A1F-4F0A-4722-BC1F-0E7CCFA41022}"/>
    <cellStyle name="Comma 2 7 2" xfId="6256" xr:uid="{80A14619-8F36-4A5E-A5DF-4EB52B9FB83E}"/>
    <cellStyle name="Comma 2 8" xfId="5250" xr:uid="{87E19AAA-9B42-49D8-9520-50296AC1B31B}"/>
    <cellStyle name="Comma 2 8 2" xfId="6257" xr:uid="{5AF0B12D-47EF-43B4-B634-80CF5A0FCF51}"/>
    <cellStyle name="Comma 2 9" xfId="5251" xr:uid="{997BE041-1652-47B2-BBC0-25300238929A}"/>
    <cellStyle name="Comma 2 9 2" xfId="6258" xr:uid="{6242D399-F90A-4B17-80A1-51456722D888}"/>
    <cellStyle name="Comma 27" xfId="6279" xr:uid="{C55579D3-0220-46D7-9808-A3B233391D53}"/>
    <cellStyle name="Comma 3" xfId="96" xr:uid="{D3541E11-7C71-4C85-A6BE-9AA44217F5DA}"/>
    <cellStyle name="Comma 3 2" xfId="351" xr:uid="{EE7D3A32-9DC5-4855-8289-3986637E75C6}"/>
    <cellStyle name="Comma 3 2 2" xfId="5254" xr:uid="{B62A6E55-9F44-4AE6-8BA7-67F334200D55}"/>
    <cellStyle name="Comma 3 2 2 2" xfId="6261" xr:uid="{42F05D59-CB75-467D-AB17-BCBDF92CF7D6}"/>
    <cellStyle name="Comma 3 2 3" xfId="5255" xr:uid="{90820D16-7330-4686-91BE-44E76C0558DD}"/>
    <cellStyle name="Comma 3 2 3 2" xfId="6262" xr:uid="{D6C79673-417F-4134-9D04-61951681356F}"/>
    <cellStyle name="Comma 3 2 4" xfId="6260" xr:uid="{AA70C2BC-FEA5-4898-8120-7BACC54F345A}"/>
    <cellStyle name="Comma 3 2 5" xfId="5253" xr:uid="{6369C4FA-32DD-4ABA-B143-982182D81487}"/>
    <cellStyle name="Comma 3 3" xfId="432" xr:uid="{AFA7EC38-1496-4C07-86DE-D7CD369CBE97}"/>
    <cellStyle name="Comma 3 3 2" xfId="6263" xr:uid="{4F1BB440-4348-40FF-8EA4-3D0B6F64779B}"/>
    <cellStyle name="Comma 3 3 3" xfId="5256" xr:uid="{0BA49F73-33A6-47BD-BC3C-5D8E499948FC}"/>
    <cellStyle name="Comma 3 4" xfId="219" xr:uid="{9DC5828B-829A-4B23-914B-08AF1960E760}"/>
    <cellStyle name="Comma 3 4 2" xfId="6259" xr:uid="{2BEFB496-5FE2-4A10-AB4C-DFAD48868F1E}"/>
    <cellStyle name="Comma 3 5" xfId="5252" xr:uid="{BE9B493F-89C7-4ED1-BC1D-DFCB55773253}"/>
    <cellStyle name="Comma 3 6" xfId="991" xr:uid="{9B674FE9-3C26-4F7E-A685-07B23E03A8E5}"/>
    <cellStyle name="Comma 3_Asset Health Themes (2)" xfId="5257" xr:uid="{4D3A2575-4036-411A-B912-B873001184C8}"/>
    <cellStyle name="Comma 4" xfId="135" xr:uid="{09D7C4DF-9DDB-4BE7-A326-E82DE6A4D1A8}"/>
    <cellStyle name="Comma 4 2" xfId="143" xr:uid="{22292530-6C2E-4E35-A8E1-F133951DF33C}"/>
    <cellStyle name="Comma 4 2 2" xfId="167" xr:uid="{4BA0FEF3-F337-43D1-947C-368D17A09CB6}"/>
    <cellStyle name="Comma 4 2 2 2" xfId="379" xr:uid="{7C6FF302-6359-4CDB-9E9D-72D7F6D21E72}"/>
    <cellStyle name="Comma 4 2 3" xfId="435" xr:uid="{EE776D65-D9D6-4F2B-9FD6-65F673CBEA9E}"/>
    <cellStyle name="Comma 4 2 4" xfId="254" xr:uid="{42C96707-55F0-4528-ADAD-4CCCBF2BDE8B}"/>
    <cellStyle name="Comma 4 2 5" xfId="6264" xr:uid="{70956D6D-1CC7-4121-B9DC-FD321213F208}"/>
    <cellStyle name="Comma 4 3" xfId="374" xr:uid="{2100E651-D594-4051-9D2C-1B569BF52964}"/>
    <cellStyle name="Comma 4 3 2" xfId="5258" xr:uid="{CE14C344-0E20-49EF-8F60-7DC450D0CFBA}"/>
    <cellStyle name="Comma 4 4" xfId="434" xr:uid="{7DEE0536-0E1B-4E70-903C-1451E4A9A88A}"/>
    <cellStyle name="Comma 4 5" xfId="247" xr:uid="{827D5629-8505-4278-A74B-8A288C1620DE}"/>
    <cellStyle name="Comma 4 6" xfId="992" xr:uid="{8DE20718-0FCB-483E-BA6B-2747BAD46980}"/>
    <cellStyle name="Comma 5" xfId="159" xr:uid="{D6F8B74F-9A00-4377-BB2A-24512F2004C9}"/>
    <cellStyle name="Comma 5 2" xfId="426" xr:uid="{8DAD399D-DEEA-4708-B6A2-3B034D0C9DE1}"/>
    <cellStyle name="Comma 5 2 2" xfId="6265" xr:uid="{37A6EA1B-B940-43A1-8CA0-FEFDC0AFEC95}"/>
    <cellStyle name="Comma 5 2 2 2" xfId="136" xr:uid="{212A34EA-B8BE-470A-9135-E9A3AF6E1419}"/>
    <cellStyle name="Comma 5 2 2 2 2" xfId="145" xr:uid="{36D625F8-4FC6-49BD-BA13-8BADC1D7F3AA}"/>
    <cellStyle name="Comma 5 2 2 4 14 3" xfId="237" xr:uid="{A5F8228F-4CB9-4FD4-8916-97D2B5BF5B01}"/>
    <cellStyle name="Comma 5 2 2 4 14 3 2" xfId="365" xr:uid="{83372F7D-2BE7-46E6-B198-FAACE67ADB60}"/>
    <cellStyle name="Comma 5 2 2 4 14 3 3" xfId="433" xr:uid="{750DD62E-35B6-41F5-BA56-CFDC88826266}"/>
    <cellStyle name="Comma 5 3" xfId="300" xr:uid="{F34A36FF-0ACE-42B5-8610-17C929DC0DBB}"/>
    <cellStyle name="Comma 5 3 2" xfId="5259" xr:uid="{8B5BF7AC-3B67-48F6-A4C7-198D0029A3F5}"/>
    <cellStyle name="Comma 5 4" xfId="993" xr:uid="{C04D9D6A-8E12-4583-B565-4C71DED0EF1C}"/>
    <cellStyle name="Comma 6" xfId="994" xr:uid="{82604C18-AACB-48E5-9673-46636B470BEB}"/>
    <cellStyle name="Comma 6 2" xfId="995" xr:uid="{E3404620-CDE5-416A-977F-19AD5DB3B4E7}"/>
    <cellStyle name="Comma 6 2 2" xfId="6183" xr:uid="{636C8829-E762-4BCC-934E-B28838E4DDED}"/>
    <cellStyle name="Comma 6 3" xfId="4933" xr:uid="{A1C78748-A947-497C-A2AB-2E32BD6D0865}"/>
    <cellStyle name="Comma 7" xfId="996" xr:uid="{722BA436-8DBF-4153-B59C-3B68BC2DC800}"/>
    <cellStyle name="Comma 7 2" xfId="997" xr:uid="{D38710C2-C46B-4F48-A0F7-C39BB2FAD339}"/>
    <cellStyle name="Comma 7 2 2" xfId="6266" xr:uid="{A1F4480A-71EA-466B-8E3D-1A3598375952}"/>
    <cellStyle name="Comma 7 3" xfId="5260" xr:uid="{D6295678-6690-4D3C-AB5A-AFE9BC0297E6}"/>
    <cellStyle name="Comma 8" xfId="998" xr:uid="{9172DDDA-819F-4A9D-926E-D11CE98E4067}"/>
    <cellStyle name="Comma 8 2" xfId="5262" xr:uid="{4C889DD6-07CA-4063-B5F7-EA33B240378B}"/>
    <cellStyle name="Comma 8 2 2" xfId="6268" xr:uid="{816F3B66-75FB-46C0-A6FB-FC7830D01AD3}"/>
    <cellStyle name="Comma 8 3" xfId="5263" xr:uid="{91671864-EFF2-41BF-ACCC-6FF850F812EA}"/>
    <cellStyle name="Comma 8 3 2" xfId="6269" xr:uid="{6F5D8445-F8DA-4110-B98D-E47F973859D0}"/>
    <cellStyle name="Comma 8 4" xfId="6267" xr:uid="{AAA25C8C-2ABE-470C-9710-56C913F3A2F1}"/>
    <cellStyle name="Comma 8 5" xfId="5261" xr:uid="{2E122D37-3B89-4D40-9D99-B0F7C1BA1D41}"/>
    <cellStyle name="Comma 9" xfId="986" xr:uid="{B542DA49-BB79-4E55-9A5A-7D6F8697D8F6}"/>
    <cellStyle name="Comma 9 2" xfId="6270" xr:uid="{413C3C8B-F0FF-4DAA-BC48-73C4EBA9DE8E}"/>
    <cellStyle name="Comma 9 3" xfId="5264" xr:uid="{A87565D6-5F60-4680-B78F-4C6C898A0A68}"/>
    <cellStyle name="Comment" xfId="94" xr:uid="{6EF4BB36-6C6F-44B8-8AC0-4D5F685E0478}"/>
    <cellStyle name="Currency 2" xfId="999" xr:uid="{FBF58FD1-23B1-4D83-8E02-64971A6BC266}"/>
    <cellStyle name="Date" xfId="1000" xr:uid="{63614099-A76E-49BD-A48E-EC3A8AC9A57B}"/>
    <cellStyle name="Date 2" xfId="1001" xr:uid="{A27A094B-1FC3-4408-B1CA-0CB2439C4AD9}"/>
    <cellStyle name="Date 2 2" xfId="1002" xr:uid="{4049B60D-BC70-43D1-8D1F-27B278603CCC}"/>
    <cellStyle name="Date_0910 GSO Capex RRP - Final (Detail) v2 220710" xfId="5265" xr:uid="{88E5D09E-10C0-401E-B756-37D7B51A4CDD}"/>
    <cellStyle name="DateLong" xfId="6274" xr:uid="{489FE8EF-55A0-48CF-A08E-B9A199FF3A7A}"/>
    <cellStyle name="DateShort" xfId="6275" xr:uid="{EF8F1043-91C0-426B-BE7D-C71299196E67}"/>
    <cellStyle name="Dezimal [0]_Compiling Utility Macros" xfId="1003" xr:uid="{ABF3A632-0F9A-4EB2-A197-6B8B123EEF43}"/>
    <cellStyle name="Dezimal_Compiling Utility Macros" xfId="1004" xr:uid="{6E9C12D7-8071-4773-A7C6-C4F61D185765}"/>
    <cellStyle name="DOWNFOOT" xfId="1005" xr:uid="{B2DE0486-3506-4AB0-B9AA-3C25EBB3CD1F}"/>
    <cellStyle name="DOWNFOOT 2" xfId="2301" xr:uid="{5891A318-9807-4375-AEEB-C76C272ACECD}"/>
    <cellStyle name="DOWNFOOT 3" xfId="2177" xr:uid="{218EE480-0F93-4022-AE75-19D5E4CE9CB1}"/>
    <cellStyle name="DOWNFOOT 4" xfId="2754" xr:uid="{99C0D387-680F-4766-8577-808F6FC36791}"/>
    <cellStyle name="DOWNFOOT 5" xfId="3799" xr:uid="{6FF61FDE-D66B-4195-AF55-429053C8E7F3}"/>
    <cellStyle name="DOWNFOOT 6" xfId="4469" xr:uid="{61C51809-CDD4-4175-9167-19918845FEC4}"/>
    <cellStyle name="DOWNFOOT 7" xfId="4612" xr:uid="{8B6E0983-0FBF-4AF5-985B-F3F322E60561}"/>
    <cellStyle name="Emphasis 1" xfId="466" xr:uid="{AAA14B30-1A6C-45D4-8EEB-DCA59C21E916}"/>
    <cellStyle name="Emphasis 1 2" xfId="1006" xr:uid="{4A9B46F1-326D-4A1F-8D75-E17098BF36FB}"/>
    <cellStyle name="Emphasis 1 3" xfId="655" xr:uid="{A9C6A47C-CB63-4915-83B8-4A7BBF9015BE}"/>
    <cellStyle name="Emphasis 1 4" xfId="5266" xr:uid="{B48E815D-90AC-4359-A99E-A38B11F8CB6A}"/>
    <cellStyle name="Emphasis 2" xfId="467" xr:uid="{48EDC4E4-6FB8-42EA-A5DC-951932179441}"/>
    <cellStyle name="Emphasis 2 2" xfId="1007" xr:uid="{4AC734E9-AADE-4CF8-87D5-D3DC561DD92B}"/>
    <cellStyle name="Emphasis 2 3" xfId="656" xr:uid="{E3B5921D-49B1-4959-9F33-B1E5BD501F8B}"/>
    <cellStyle name="Emphasis 2 4" xfId="5267" xr:uid="{F2DD15E1-812E-4D92-84C6-4F47B38D7511}"/>
    <cellStyle name="Emphasis 3" xfId="468" xr:uid="{2809E4B5-0742-4B2A-A383-A361D8268470}"/>
    <cellStyle name="Emphasis 3 2" xfId="5268" xr:uid="{64FE0BBE-0BD3-4624-985E-81D0F15BE8D5}"/>
    <cellStyle name="Error checking" xfId="46" xr:uid="{1D6ED82A-EE4E-4815-8675-D7856730BDCF}"/>
    <cellStyle name="Euro" xfId="1008" xr:uid="{807A8E68-AF09-4E9A-AC91-330447F2A9FB}"/>
    <cellStyle name="Euro 10" xfId="1009" xr:uid="{6A6200DC-31CC-4367-B8D5-AAFA15CC8F32}"/>
    <cellStyle name="Euro 11" xfId="1010" xr:uid="{D4EEAE77-E87F-4CAE-99F9-7B449CD890B4}"/>
    <cellStyle name="Euro 12" xfId="1011" xr:uid="{40825EDF-CF2D-477E-BBB6-109AB95BCB48}"/>
    <cellStyle name="Euro 13" xfId="1012" xr:uid="{903B6181-BD2A-4D14-AD60-453B73CCF895}"/>
    <cellStyle name="Euro 14" xfId="5269" xr:uid="{E55DBBAC-4D16-4E5B-8830-097FCEB20DD2}"/>
    <cellStyle name="Euro 2" xfId="1013" xr:uid="{4732FAE0-BC3D-450C-B454-B556D41B4163}"/>
    <cellStyle name="Euro 2 2" xfId="1014" xr:uid="{0FE44A41-5505-42B7-A314-DFB3EE9D79A2}"/>
    <cellStyle name="Euro 2 3" xfId="1015" xr:uid="{D7088FA3-74E4-4226-BB65-1AC93BED69E9}"/>
    <cellStyle name="Euro 3" xfId="1016" xr:uid="{1F23B5AE-C061-481F-915D-D9FF314F65F3}"/>
    <cellStyle name="Euro 3 2" xfId="1017" xr:uid="{460977C4-EBBC-4D22-A9DD-46D15BFEE5D8}"/>
    <cellStyle name="Euro 4" xfId="1018" xr:uid="{73CFF420-B40F-45BF-A66D-7C21D17DCA30}"/>
    <cellStyle name="Euro 4 2" xfId="1019" xr:uid="{3003E054-7E59-4FCF-85C2-781FBE43C8B1}"/>
    <cellStyle name="Euro 5" xfId="1020" xr:uid="{8850FF4C-E51A-4D7A-ADD5-5EC124E2307F}"/>
    <cellStyle name="Euro 6" xfId="1021" xr:uid="{09DB5886-6284-49AB-82B2-033C6B057715}"/>
    <cellStyle name="Euro 7" xfId="1022" xr:uid="{03CAA0E5-7810-453A-8C11-1C7FCE478B84}"/>
    <cellStyle name="Euro 8" xfId="1023" xr:uid="{81A534A1-B4F9-4A34-B843-A2CBDE726E18}"/>
    <cellStyle name="Euro 9" xfId="1024" xr:uid="{D18AAC96-38FE-4172-B46A-0A57813E17DB}"/>
    <cellStyle name="Explanatory Text 2" xfId="1026" xr:uid="{84C62B4B-48A3-4DBF-9751-AE6E908D8022}"/>
    <cellStyle name="Explanatory Text 2 2" xfId="1027" xr:uid="{BB1EFF9A-CE71-48B3-A148-E0ECFFF3819B}"/>
    <cellStyle name="Explanatory Text 2 3" xfId="1028" xr:uid="{1B60A5DD-08ED-4552-B0F7-2BE09DB44B96}"/>
    <cellStyle name="Explanatory Text 2 4" xfId="5270" xr:uid="{54A5B0B9-E252-4813-8696-0EDDC066E7CA}"/>
    <cellStyle name="Explanatory Text 3" xfId="1029" xr:uid="{F617F0DD-0E82-4170-844F-0484F202F624}"/>
    <cellStyle name="Explanatory Text 3 2" xfId="5271" xr:uid="{677ED0DE-5B56-4224-971B-8FAD76323769}"/>
    <cellStyle name="Explanatory Text 4" xfId="1324" xr:uid="{7592CA93-A60B-4520-8B1F-92AACDC0DE75}"/>
    <cellStyle name="Explanatory Text 5" xfId="1025" xr:uid="{FEE0CF67-1804-468C-8CB1-1A7C3C4DF51F}"/>
    <cellStyle name="Explanatory Text 6" xfId="594" xr:uid="{00A38935-4956-434D-A919-CFA4059F2438}"/>
    <cellStyle name="Explanatory Text 7" xfId="543" xr:uid="{6FDF972C-7A11-433C-9BF2-375C4FF94D61}"/>
    <cellStyle name="EYHeader3" xfId="6277" xr:uid="{5C088072-DFFA-4D7C-964B-7DDA52645E08}"/>
    <cellStyle name="Factor" xfId="6273" xr:uid="{87714FF7-3962-4DB2-83E5-8E4E219BF52F}"/>
    <cellStyle name="Good 2" xfId="657" xr:uid="{806B8303-C335-463E-9E18-F6B734E1651B}"/>
    <cellStyle name="Good 2 2" xfId="1031" xr:uid="{FA88F525-FFB0-407A-BD8B-C38EABCF5F43}"/>
    <cellStyle name="Good 2 3" xfId="1032" xr:uid="{107D33E0-3DDD-45DB-BA62-74359AD87224}"/>
    <cellStyle name="Good 2 4" xfId="1030" xr:uid="{D6548335-FFA6-4566-8F35-443AB73EF91C}"/>
    <cellStyle name="Good 2 5" xfId="5272" xr:uid="{439239AA-B118-465F-827A-2607E41B4807}"/>
    <cellStyle name="Good 3" xfId="1033" xr:uid="{94C38B36-BF3E-4158-8F65-1F9AFED618B5}"/>
    <cellStyle name="Good 3 2" xfId="5273" xr:uid="{20C45FF0-9353-423A-9E91-E5DEE8EC71CE}"/>
    <cellStyle name="Good 4" xfId="1314" xr:uid="{DB5A921B-2503-43B0-ABB8-A926C432D356}"/>
    <cellStyle name="Good 5" xfId="584" xr:uid="{4C00E018-4725-48D6-B0AD-0341E9A76D90}"/>
    <cellStyle name="Good 6" xfId="544" xr:uid="{5BB0C102-381C-4D32-85EA-F4CA7B19B27E}"/>
    <cellStyle name="GreyOrWhite" xfId="1034" xr:uid="{9D1C1192-E586-4A0F-90A4-DA1F7ACFDD17}"/>
    <cellStyle name="GreyOrWhite 2" xfId="5275" xr:uid="{21924561-7B94-443B-A6CE-CDAACA6FC129}"/>
    <cellStyle name="GreyOrWhite 2 2" xfId="5276" xr:uid="{2C018CEE-11F6-4CEF-AF40-0603071EFC7C}"/>
    <cellStyle name="GreyOrWhite 2 3" xfId="5277" xr:uid="{430C257C-2BBA-432C-8BE9-8A9F307C5626}"/>
    <cellStyle name="GreyOrWhite 2 4" xfId="5278" xr:uid="{52D6E256-1FD7-4FE1-8888-4464875DE854}"/>
    <cellStyle name="GreyOrWhite 2 5" xfId="5279" xr:uid="{547022F5-7A61-4BBB-9234-938C42B5F14F}"/>
    <cellStyle name="GreyOrWhite 2 6" xfId="5280" xr:uid="{D2067048-0872-4929-ACBC-D3AC8FF170F1}"/>
    <cellStyle name="GreyOrWhite 2 7" xfId="5281" xr:uid="{1F3CF13F-5779-4124-9416-20DDB0786D58}"/>
    <cellStyle name="GreyOrWhite 2 8" xfId="5282" xr:uid="{8466C79E-0C7F-4FF0-A318-4D3A236A3E99}"/>
    <cellStyle name="GreyOrWhite 3" xfId="5274" xr:uid="{6DF87680-2C16-4498-8F2C-3EC31A7EAE49}"/>
    <cellStyle name="Heading 1 2" xfId="51" xr:uid="{37689EC3-D196-4F1F-AAC9-36BF9F349D3A}"/>
    <cellStyle name="Heading 1 2 2" xfId="1036" xr:uid="{78F4941D-9B11-4769-A54B-58B8F0C6EA21}"/>
    <cellStyle name="Heading 1 2 3" xfId="1035" xr:uid="{9458E61F-F66F-42D6-ACD2-774116E4E22C}"/>
    <cellStyle name="Heading 1 2 4" xfId="658" xr:uid="{5BD95E06-BAFD-4125-9104-2EA80CCE934D}"/>
    <cellStyle name="Heading 1 2 5" xfId="5283" xr:uid="{F8A8E131-8377-4EFB-B4A4-5AEC9512BDCC}"/>
    <cellStyle name="Heading 1 3" xfId="35" xr:uid="{6511F0B9-A1AC-4B74-AAC5-B5775E5BB8A9}"/>
    <cellStyle name="Heading 1 3 2" xfId="5284" xr:uid="{7664E0DB-50E5-4701-9DF3-89857949D134}"/>
    <cellStyle name="Heading 1 3 3" xfId="1310" xr:uid="{3EC5F867-29E5-448C-8E82-2D84336C3267}"/>
    <cellStyle name="Heading 1 4" xfId="580" xr:uid="{4286BEE6-356A-4E17-9B80-8672B1ED7338}"/>
    <cellStyle name="Heading 1 5" xfId="545" xr:uid="{B6E25CA5-12FD-4D7A-B8E2-03AE4B2030B4}"/>
    <cellStyle name="Heading 2 2" xfId="36" xr:uid="{7BCE2CF7-9181-43AF-B25C-ACCDCB5156AD}"/>
    <cellStyle name="Heading 2 2 2" xfId="1038" xr:uid="{3B91066E-481A-411B-B155-3FD2A08E9465}"/>
    <cellStyle name="Heading 2 2 3" xfId="1039" xr:uid="{2FA58FDC-8998-46C6-96C9-F6483FDE6C90}"/>
    <cellStyle name="Heading 2 2 4" xfId="1037" xr:uid="{E7372CC2-DE59-4DB9-8A9A-E7CEF4E7A2FC}"/>
    <cellStyle name="Heading 2 2 5" xfId="5285" xr:uid="{4899DA79-55DD-420C-A01E-4B827117043B}"/>
    <cellStyle name="Heading 2 2 6" xfId="659" xr:uid="{C7265570-E39E-483D-83BF-E366D9F7253E}"/>
    <cellStyle name="Heading 2 3" xfId="1040" xr:uid="{9E9D98E3-842F-4398-8C4D-C33394CB6796}"/>
    <cellStyle name="Heading 2 3 2" xfId="5286" xr:uid="{B36DABDB-3420-4C74-8C2A-87544595DCB3}"/>
    <cellStyle name="Heading 2 4" xfId="1311" xr:uid="{D6844EA4-0F89-49EE-8DC8-112B6898726D}"/>
    <cellStyle name="Heading 2 5" xfId="581" xr:uid="{DE878D37-D865-43F4-8F21-06198955392F}"/>
    <cellStyle name="Heading 2 6" xfId="546" xr:uid="{E90C9852-8B43-4C72-BA44-B3441AEA83DD}"/>
    <cellStyle name="Heading 3 2" xfId="37" xr:uid="{CFCD0B56-2B35-48A1-950E-841C257CB52F}"/>
    <cellStyle name="Heading 3 2 2" xfId="323" xr:uid="{6DC69632-94C3-4C1F-9F14-331CE5A99F61}"/>
    <cellStyle name="Heading 3 2 2 2" xfId="1042" xr:uid="{B2983F1A-8D61-4584-9B4D-C8213BE0630D}"/>
    <cellStyle name="Heading 3 2 3" xfId="190" xr:uid="{CA23192A-3F36-43C1-B8AA-416DFA0200A6}"/>
    <cellStyle name="Heading 3 2 3 2" xfId="1043" xr:uid="{75B3EE7F-C711-4C80-A690-2988853CA93A}"/>
    <cellStyle name="Heading 3 2 4" xfId="1041" xr:uid="{33CBE675-D73B-45B2-B628-D99178EA4AF5}"/>
    <cellStyle name="Heading 3 2 5" xfId="5287" xr:uid="{5253C5F4-0714-43FF-9EDF-DF57996817D0}"/>
    <cellStyle name="Heading 3 2 6" xfId="660" xr:uid="{8D3CF11E-614A-4C4C-A7BF-67D05FFEB85E}"/>
    <cellStyle name="Heading 3 3" xfId="1044" xr:uid="{AEA6795C-3F09-432A-BE59-314402EDE2FB}"/>
    <cellStyle name="Heading 3 3 2" xfId="5288" xr:uid="{EA10E063-B59C-4665-BB7C-A61150C720E3}"/>
    <cellStyle name="Heading 3 4" xfId="1312" xr:uid="{C8F8A08F-A54C-4547-81F3-38E2F2019012}"/>
    <cellStyle name="Heading 3 5" xfId="582" xr:uid="{1A33AF29-9527-4576-AB8A-2FE3A39C6AA6}"/>
    <cellStyle name="Heading 3 6" xfId="547" xr:uid="{738CDE68-F303-4415-A838-88B79A8B23CE}"/>
    <cellStyle name="Heading 4 2" xfId="38" xr:uid="{4008CFC8-BBDB-4673-84B7-0378376D5BB3}"/>
    <cellStyle name="Heading 4 2 2" xfId="324" xr:uid="{DF3EC308-EB01-4D8F-A1FA-22E63F691B7D}"/>
    <cellStyle name="Heading 4 2 2 2" xfId="1046" xr:uid="{535C8F1B-6C9C-41A2-A721-EF80A917BB31}"/>
    <cellStyle name="Heading 4 2 3" xfId="191" xr:uid="{3026EE39-616A-4E65-BA77-2A4416DC74BF}"/>
    <cellStyle name="Heading 4 2 3 2" xfId="1045" xr:uid="{AC2E9D94-C79B-429F-936B-BFA315D46FE8}"/>
    <cellStyle name="Heading 4 2 4" xfId="5289" xr:uid="{B44120E9-96F8-4073-A695-CB33B5CD8FC5}"/>
    <cellStyle name="Heading 4 2 5" xfId="661" xr:uid="{31E1739B-E3BB-4C8C-9799-5D19AEAA8E87}"/>
    <cellStyle name="Heading 4 3" xfId="1313" xr:uid="{75FF8D55-0658-43F8-A954-D07E1A48A46B}"/>
    <cellStyle name="Heading 4 3 2" xfId="5290" xr:uid="{092027B7-4417-4BC0-9866-E0D54DF2988E}"/>
    <cellStyle name="Heading 4 4" xfId="583" xr:uid="{41020F33-1DDC-401F-BF7F-92D7EE08CF30}"/>
    <cellStyle name="Heading 4 5" xfId="548" xr:uid="{E0BAC96F-FAFB-4D9F-9C8C-57EA46750044}"/>
    <cellStyle name="Hyperlink" xfId="32" builtinId="8"/>
    <cellStyle name="Hyperlink 10" xfId="1047" xr:uid="{4EDBEF8A-823A-4D62-922C-6C870C5B6BB5}"/>
    <cellStyle name="Hyperlink 11" xfId="1048" xr:uid="{C5853EE7-68D3-47F3-8263-04427576CD04}"/>
    <cellStyle name="Hyperlink 11 2" xfId="6434" xr:uid="{D36ADAC9-3BBE-452F-BC36-BABD9852F125}"/>
    <cellStyle name="Hyperlink 12" xfId="1049" xr:uid="{7D57BE81-2F62-4B01-8CE1-952C99BEE0BB}"/>
    <cellStyle name="Hyperlink 13" xfId="1797" xr:uid="{6D05BF0E-2D4E-4486-977B-5790DFE49BF9}"/>
    <cellStyle name="Hyperlink 14" xfId="1798" xr:uid="{0C947924-FEB7-468D-82B0-FDD56F32FFB3}"/>
    <cellStyle name="Hyperlink 2" xfId="63" xr:uid="{10B5A740-0D2C-4A0C-9354-97C8FE4D6025}"/>
    <cellStyle name="Hyperlink 2 2" xfId="1050" xr:uid="{0E0BCB4E-894C-4FA9-AA4A-3F2A936E01DE}"/>
    <cellStyle name="Hyperlink 2 3" xfId="729" xr:uid="{396EAA6F-62A1-4E20-84D3-6EF43E25D831}"/>
    <cellStyle name="Hyperlink 3" xfId="90" xr:uid="{B99DF701-FDED-4DB4-AEED-36B36DC17FC5}"/>
    <cellStyle name="Hyperlink 3 2" xfId="1051" xr:uid="{7BEF609D-AF72-4C02-B730-3160297145B0}"/>
    <cellStyle name="Hyperlink 4" xfId="65" xr:uid="{653B8664-3468-4E62-8C4A-84849C817159}"/>
    <cellStyle name="Hyperlink 4 2" xfId="1052" xr:uid="{B32FF30B-6DAA-4965-8B9B-F563BC693A32}"/>
    <cellStyle name="Hyperlink 5" xfId="1053" xr:uid="{A634FC28-E78F-4719-AA1C-57CE71B9FCBA}"/>
    <cellStyle name="Hyperlink 6" xfId="1054" xr:uid="{A05B2048-C3EB-4159-8369-C6DDF68C21CE}"/>
    <cellStyle name="Hyperlink 6 2" xfId="6448" xr:uid="{889B3FD9-4BFD-474B-9CD0-2F3AF9FB1DCC}"/>
    <cellStyle name="Hyperlink 6 3" xfId="89" xr:uid="{5217F8AB-68E1-4FFE-B93D-E7FF6D62239D}"/>
    <cellStyle name="Hyperlink 7" xfId="1055" xr:uid="{4B5A58CC-2824-4191-B4CB-9BEAD86C19FE}"/>
    <cellStyle name="Hyperlink 8" xfId="1056" xr:uid="{97DC188C-852E-4AC2-ACF7-46524FDE4327}"/>
    <cellStyle name="Hyperlink 9" xfId="1057" xr:uid="{1536D1B1-4179-4008-8B06-504E7612B73C}"/>
    <cellStyle name="Imported" xfId="41" xr:uid="{933F1AA7-6E5F-4454-8602-4DD0C501CD81}"/>
    <cellStyle name="Imported 2" xfId="250" xr:uid="{036CA57D-E216-4BE9-BC0C-154714D3156F}"/>
    <cellStyle name="Imported 2 2" xfId="376" xr:uid="{B9A595C8-BD77-4909-8C5E-EC622387D02F}"/>
    <cellStyle name="Imported 3" xfId="256" xr:uid="{07CB985B-D85B-4262-B359-5AC17EC2FEEB}"/>
    <cellStyle name="Imported 3 2" xfId="381" xr:uid="{2365A7E4-095E-443F-9D62-978270D71E44}"/>
    <cellStyle name="Imported 4" xfId="264" xr:uid="{89962FD9-705E-474B-A1D7-D87201C6B03A}"/>
    <cellStyle name="Imported 4 2" xfId="389" xr:uid="{51091411-A88F-454F-815D-84D80CC7D657}"/>
    <cellStyle name="Imported 5" xfId="305" xr:uid="{9B8E8CA5-206F-4922-A930-9B4C646BAECA}"/>
    <cellStyle name="Imported 6" xfId="192" xr:uid="{0D25AEF6-CF34-49C8-9722-992E7E0A1034}"/>
    <cellStyle name="Input" xfId="161" builtinId="20"/>
    <cellStyle name="Input 2" xfId="662" xr:uid="{9E0F8604-2BD2-4727-B76E-9C29932524C1}"/>
    <cellStyle name="Input 2 10" xfId="4172" xr:uid="{1D46F0CE-0D81-4C4A-833B-8BE9CC662A16}"/>
    <cellStyle name="Input 2 11" xfId="4429" xr:uid="{DEAA6F59-53DE-442C-8E67-AB2175263BE2}"/>
    <cellStyle name="Input 2 12" xfId="5291" xr:uid="{DE97EBB9-9997-41C3-93D2-E41ACB2FE381}"/>
    <cellStyle name="Input 2 13" xfId="6284" xr:uid="{1EF718A0-72D4-40F7-A756-D0DC83BC3B53}"/>
    <cellStyle name="Input 2 2" xfId="1059" xr:uid="{AD8A4C6C-87CF-41B5-B83E-93572DD5A0FF}"/>
    <cellStyle name="Input 2 2 2" xfId="1616" xr:uid="{38B067C3-98C2-4E64-8A41-8822DFF811F5}"/>
    <cellStyle name="Input 2 2 2 2" xfId="2859" xr:uid="{EB5EA464-B866-4AC2-B9C7-9CE66AF6B5E2}"/>
    <cellStyle name="Input 2 2 2 3" xfId="3365" xr:uid="{7336D21A-F82B-4E0A-8C64-DD247838C6BC}"/>
    <cellStyle name="Input 2 2 2 4" xfId="3745" xr:uid="{7E443BF3-076A-448C-87A7-7E908675B3F5}"/>
    <cellStyle name="Input 2 2 2 5" xfId="3202" xr:uid="{B919D52E-3E9E-4D65-BCF0-9D92F8E467CB}"/>
    <cellStyle name="Input 2 2 2 6" xfId="3689" xr:uid="{517794BE-28CA-4EFC-A804-DA940A05C780}"/>
    <cellStyle name="Input 2 2 2 7" xfId="4559" xr:uid="{A9D210A0-967E-4DDA-9048-0FAADE7750D3}"/>
    <cellStyle name="Input 2 2 3" xfId="2350" xr:uid="{08271970-F701-4DDF-97CA-4F15E16F3FFC}"/>
    <cellStyle name="Input 2 2 4" xfId="1809" xr:uid="{A82C1378-68C8-4D44-9937-7299CDCE34A3}"/>
    <cellStyle name="Input 2 2 5" xfId="3816" xr:uid="{681FD120-0436-435B-964A-6BB914195DDB}"/>
    <cellStyle name="Input 2 2 6" xfId="4211" xr:uid="{EE407399-2ACD-4547-BE38-0544BE6F475D}"/>
    <cellStyle name="Input 2 2 7" xfId="4092" xr:uid="{7177835B-9914-474E-8FD0-41C0544849C9}"/>
    <cellStyle name="Input 2 2 8" xfId="4797" xr:uid="{04C1DF53-960D-4435-8B02-16536930A078}"/>
    <cellStyle name="Input 2 3" xfId="1060" xr:uid="{686B06D1-35B3-49B2-B7D5-A7611A443779}"/>
    <cellStyle name="Input 2 3 2" xfId="1617" xr:uid="{E504CA26-590F-49E2-ABA4-79745AA53BC7}"/>
    <cellStyle name="Input 2 3 2 2" xfId="2860" xr:uid="{B95D2732-7D0E-4231-A85B-AFADEB52CDF5}"/>
    <cellStyle name="Input 2 3 2 3" xfId="3366" xr:uid="{DA9FE28D-C83D-4680-ABEE-3127FFC49444}"/>
    <cellStyle name="Input 2 3 2 4" xfId="3750" xr:uid="{FD46C251-7074-4DB9-BD3E-0CA1C97AF0D7}"/>
    <cellStyle name="Input 2 3 2 5" xfId="2224" xr:uid="{CD2AE982-B337-443E-9642-FE3B55D43510}"/>
    <cellStyle name="Input 2 3 2 6" xfId="3175" xr:uid="{9B07E76F-617A-49E7-9633-F2CDA73EA79E}"/>
    <cellStyle name="Input 2 3 2 7" xfId="3634" xr:uid="{8C4D12DC-5136-442E-A80D-73A0CF55ECE9}"/>
    <cellStyle name="Input 2 3 3" xfId="2351" xr:uid="{5ACA6632-00B6-407F-B840-EDA4BF828D89}"/>
    <cellStyle name="Input 2 3 4" xfId="2759" xr:uid="{89D0864C-B974-4155-8864-06C93BB44AB6}"/>
    <cellStyle name="Input 2 3 5" xfId="3094" xr:uid="{647F318F-6821-462D-89C3-D9F21292DBD0}"/>
    <cellStyle name="Input 2 3 6" xfId="2741" xr:uid="{1C94B1D0-9E63-4970-B4CE-9A6453DEB76E}"/>
    <cellStyle name="Input 2 3 7" xfId="3944" xr:uid="{0970FFA6-FFAF-4A83-B033-90C1727F956B}"/>
    <cellStyle name="Input 2 3 8" xfId="4177" xr:uid="{590C1A9B-43A6-49EC-B64A-7A667E72CFC6}"/>
    <cellStyle name="Input 2 4" xfId="1058" xr:uid="{F1D20A05-2E72-4B8C-A6D4-875292ACB49A}"/>
    <cellStyle name="Input 2 4 2" xfId="1615" xr:uid="{EABD02E9-B7B3-4B99-9186-14024E16BBBE}"/>
    <cellStyle name="Input 2 4 2 2" xfId="2858" xr:uid="{0CB3DA5C-E0D0-46A0-843A-7E008E6C43C8}"/>
    <cellStyle name="Input 2 4 2 3" xfId="3364" xr:uid="{9905D6F6-ECEC-4CBB-8706-E422059D45C8}"/>
    <cellStyle name="Input 2 4 2 4" xfId="3737" xr:uid="{4DD65412-7DC5-43C4-A7A4-D325BB112428}"/>
    <cellStyle name="Input 2 4 2 5" xfId="4000" xr:uid="{AA7E7A5E-45EA-4125-816A-264621E99C7E}"/>
    <cellStyle name="Input 2 4 2 6" xfId="4450" xr:uid="{8E94C30C-5531-4926-AF4C-9E1FBA61F32B}"/>
    <cellStyle name="Input 2 4 2 7" xfId="4470" xr:uid="{58394600-5831-41B9-866D-90526C7AA812}"/>
    <cellStyle name="Input 2 4 3" xfId="2349" xr:uid="{D554EF14-ECD0-4526-B32E-65E2B535DA50}"/>
    <cellStyle name="Input 2 4 4" xfId="2072" xr:uid="{008131CF-3275-4784-9B80-C20B71DBCAC4}"/>
    <cellStyle name="Input 2 4 5" xfId="3776" xr:uid="{A03EC60C-7E25-4008-B5FD-DBCD26C4D1AC}"/>
    <cellStyle name="Input 2 4 6" xfId="4073" xr:uid="{724AE2E4-0049-4559-85AA-E6DEB1382AEE}"/>
    <cellStyle name="Input 2 4 7" xfId="2737" xr:uid="{5DE0443E-6A19-4908-A0C2-75B9DDE7638D}"/>
    <cellStyle name="Input 2 4 8" xfId="4194" xr:uid="{2E7B1DD4-ACA8-4318-B7A7-CCDDAD63BFF7}"/>
    <cellStyle name="Input 2 5" xfId="1577" xr:uid="{EF1F4EBE-F0AE-4479-A36B-BE73C723E559}"/>
    <cellStyle name="Input 2 5 2" xfId="2820" xr:uid="{24F21CD7-8967-466B-8D76-DCF9B7F45205}"/>
    <cellStyle name="Input 2 5 3" xfId="3326" xr:uid="{9575C8B3-C83D-44DE-9601-87FA22147B1F}"/>
    <cellStyle name="Input 2 5 4" xfId="2207" xr:uid="{30EC9F59-B97E-48E3-BFF8-5B8C5CE3EC97}"/>
    <cellStyle name="Input 2 5 5" xfId="3895" xr:uid="{B1784DA8-0E39-4CF4-8970-EEC23446D0D6}"/>
    <cellStyle name="Input 2 5 6" xfId="4504" xr:uid="{B78905FF-D262-4A9C-9106-B43AF17F6027}"/>
    <cellStyle name="Input 2 5 7" xfId="4626" xr:uid="{511A2FAC-D4C7-4566-8515-D50539B5FE71}"/>
    <cellStyle name="Input 2 6" xfId="1995" xr:uid="{DFBAB115-9063-4105-97D3-B33A6DAC352C}"/>
    <cellStyle name="Input 2 7" xfId="2359" xr:uid="{0341BE26-E1FB-4565-9E0A-194BFDB93482}"/>
    <cellStyle name="Input 2 8" xfId="3709" xr:uid="{0BD1ADDC-7179-4006-95C5-361096F80F92}"/>
    <cellStyle name="Input 2 9" xfId="3990" xr:uid="{4D81DF0C-9BE7-4257-A3F7-E1550BE5270B}"/>
    <cellStyle name="Input 3" xfId="1061" xr:uid="{25ABCE9B-C4F8-4232-BC81-12D7F4672C56}"/>
    <cellStyle name="Input 3 10" xfId="6285" xr:uid="{3E86412A-4910-402B-B439-E67FA2F8B7CD}"/>
    <cellStyle name="Input 3 2" xfId="1618" xr:uid="{D6424BAF-DB76-4C16-A29D-6BA6E25A8247}"/>
    <cellStyle name="Input 3 2 2" xfId="2861" xr:uid="{9EB2DBE4-3074-469A-933B-F192E49AF0B8}"/>
    <cellStyle name="Input 3 2 3" xfId="3367" xr:uid="{42DADB16-4496-4172-B8E6-D09C72793006}"/>
    <cellStyle name="Input 3 2 4" xfId="3742" xr:uid="{97A28C21-44D5-4B23-ADCF-FEFEEDAF220F}"/>
    <cellStyle name="Input 3 2 5" xfId="3273" xr:uid="{FD51DDB5-D28C-4172-A645-6E4C67234A6D}"/>
    <cellStyle name="Input 3 2 6" xfId="3088" xr:uid="{9379614D-972F-4F17-8630-CB7BC212CB25}"/>
    <cellStyle name="Input 3 2 7" xfId="4618" xr:uid="{3A76F12F-0DF8-4EA3-9D87-284BECF3B2B5}"/>
    <cellStyle name="Input 3 3" xfId="2352" xr:uid="{EE06EFED-232D-45F3-9388-2AECE494B451}"/>
    <cellStyle name="Input 3 4" xfId="2731" xr:uid="{2E215642-0354-46B7-9379-1D34B2D5236F}"/>
    <cellStyle name="Input 3 5" xfId="3724" xr:uid="{A2B01FFD-9A09-4995-849C-04629174D3A1}"/>
    <cellStyle name="Input 3 6" xfId="4350" xr:uid="{04DA183E-AD2D-4052-8EFA-3FD91F638B88}"/>
    <cellStyle name="Input 3 7" xfId="2230" xr:uid="{AD1FEE2C-EE11-4C4A-81F5-F893055C7F94}"/>
    <cellStyle name="Input 3 8" xfId="3927" xr:uid="{C6DC9398-94C3-437F-B911-093EEDC146E2}"/>
    <cellStyle name="Input 3 9" xfId="5292" xr:uid="{6B930490-86AA-4C47-9B36-6FE54407612E}"/>
    <cellStyle name="Input 4" xfId="1317" xr:uid="{79EA5347-AC1A-4CA0-AD9B-9B945304D2A7}"/>
    <cellStyle name="Input 5" xfId="587" xr:uid="{56450F87-914E-4AFF-AD59-72D61A9506EC}"/>
    <cellStyle name="Input 6" xfId="549" xr:uid="{D644CA1C-6A4B-43F6-97B2-666694F7579A}"/>
    <cellStyle name="Input 6 2" xfId="1566" xr:uid="{C5683344-6F73-4FFF-A83E-F096DD14461F}"/>
    <cellStyle name="Input 6 2 2" xfId="2809" xr:uid="{99A55F11-A151-4D12-8E2A-7301068F07FF}"/>
    <cellStyle name="Input 6 2 3" xfId="3315" xr:uid="{73092622-12E6-4DE1-AFAB-CDAC81E1B893}"/>
    <cellStyle name="Input 6 2 4" xfId="3757" xr:uid="{C52DF06A-4C64-4A7D-8D87-08C12DA275F7}"/>
    <cellStyle name="Input 6 2 5" xfId="4289" xr:uid="{BDFB2B50-CCBD-44DB-91AB-64AF4A47CCA0}"/>
    <cellStyle name="Input 6 2 6" xfId="3312" xr:uid="{A15E5BD0-62D6-4518-BCC1-41692DEA1E59}"/>
    <cellStyle name="Input 6 2 7" xfId="4401" xr:uid="{00DD059D-C759-4746-BB35-63C36160C92C}"/>
    <cellStyle name="Input 6 3" xfId="1900" xr:uid="{0C09B863-8580-4F3C-81D3-363BF893E405}"/>
    <cellStyle name="Input 6 4" xfId="2647" xr:uid="{CD52E96F-10C4-45C1-84F9-2A76BCA5ADCB}"/>
    <cellStyle name="Input 6 5" xfId="3555" xr:uid="{8EBD6716-10EF-421E-83C2-323846C9EB14}"/>
    <cellStyle name="Input 6 6" xfId="2771" xr:uid="{736DD260-DFD8-4D62-B620-C0A2385711FD}"/>
    <cellStyle name="Input 6 7" xfId="4483" xr:uid="{30472CC2-61DD-4E32-986E-8BBE2E2BC2C8}"/>
    <cellStyle name="Input 6 8" xfId="4642" xr:uid="{10C17788-C307-4EAB-8963-D2569FBB6B6A}"/>
    <cellStyle name="InputData" xfId="5293" xr:uid="{A8FA1B1D-7C95-4B4F-9CE2-59AF34830EFF}"/>
    <cellStyle name="Level 1" xfId="102" xr:uid="{F25DEF5E-555A-4EBA-8EEF-BA59B791EAEC}"/>
    <cellStyle name="Level 2" xfId="144" xr:uid="{CC6FCE02-EF2C-4C59-89B0-34982650D4FE}"/>
    <cellStyle name="Level 3" xfId="148" xr:uid="{3239C849-7ED6-4F9B-87B3-0C2C9B2BB951}"/>
    <cellStyle name="Level 4" xfId="4928" xr:uid="{1A9B36EF-5D17-4E64-AF18-969EA22B9AB0}"/>
    <cellStyle name="Linked Cell 2" xfId="663" xr:uid="{602F0213-B325-4F16-8C5D-17A96162759F}"/>
    <cellStyle name="Linked Cell 2 2" xfId="1063" xr:uid="{A4BFA17C-097A-487B-B792-82F5FF0EF01D}"/>
    <cellStyle name="Linked Cell 2 3" xfId="1064" xr:uid="{C5DE92DA-DEF3-4F69-B157-056F44E55956}"/>
    <cellStyle name="Linked Cell 2 4" xfId="1062" xr:uid="{95D54B30-CEAB-4A7A-A2C0-F6842D10E11A}"/>
    <cellStyle name="Linked Cell 2 5" xfId="5294" xr:uid="{0B2013FF-DB1D-4C89-A04D-6544C9E6FB8F}"/>
    <cellStyle name="Linked Cell 3" xfId="1065" xr:uid="{B42931FA-346B-400D-97DE-A8F6A85479C5}"/>
    <cellStyle name="Linked Cell 3 2" xfId="5295" xr:uid="{60433E86-3325-415F-821C-49F4DAA1D53A}"/>
    <cellStyle name="Linked Cell 4" xfId="1320" xr:uid="{711E810D-96E1-4B0E-BD77-495D6BA133D6}"/>
    <cellStyle name="Linked Cell 5" xfId="590" xr:uid="{70138D34-A493-48FA-A3A5-E6096BD34907}"/>
    <cellStyle name="Linked Cell 6" xfId="550" xr:uid="{5C259013-9A96-4FA3-8961-008EC73FA432}"/>
    <cellStyle name="Main Heading" xfId="1066" xr:uid="{5B907FF4-B185-4F39-92E1-6AEB33A2FC00}"/>
    <cellStyle name="Neutral 2" xfId="130" xr:uid="{C8C5C1AE-677C-4984-B5CF-95702C63FC9A}"/>
    <cellStyle name="Neutral 2 2" xfId="1068" xr:uid="{0FA4ECDC-BD4D-4944-AFBC-FB1BC806F2B4}"/>
    <cellStyle name="Neutral 2 3" xfId="1069" xr:uid="{79CEBFA5-9AB9-43E2-BAB9-AD06CB057A3E}"/>
    <cellStyle name="Neutral 2 4" xfId="1067" xr:uid="{F981ADBA-D935-4BCF-9767-431A130D2E0C}"/>
    <cellStyle name="Neutral 2 5" xfId="5296" xr:uid="{7E7D6EE6-1956-411A-BCF3-3146ADD84EAF}"/>
    <cellStyle name="Neutral 2 6" xfId="664" xr:uid="{492C2DB9-CA6A-4CB5-9D57-6DDEAC7A2A5B}"/>
    <cellStyle name="Neutral 3" xfId="1070" xr:uid="{D7A4C2E8-66B6-4133-A228-8040AEA507AF}"/>
    <cellStyle name="Neutral 3 2" xfId="5297" xr:uid="{1B9D682F-440D-4A9D-B425-7EDFE0A7FF27}"/>
    <cellStyle name="Neutral 4" xfId="1316" xr:uid="{27786641-990F-4074-9D68-993A0A439CDC}"/>
    <cellStyle name="Neutral 5" xfId="586" xr:uid="{DB3A3534-A103-4FCC-A893-BFBD19DC2C96}"/>
    <cellStyle name="Neutral 6" xfId="551" xr:uid="{5D4B3AEC-BB76-4995-9E89-8947174C3AA4}"/>
    <cellStyle name="Normal" xfId="0" builtinId="0"/>
    <cellStyle name="Normal - Style1 2" xfId="9" xr:uid="{FA93882A-F2C4-4777-8E8F-ED9217B88554}"/>
    <cellStyle name="Normal - Style1 2 2" xfId="83" xr:uid="{04A8494C-A9DB-4ED7-9D39-0A131E900BAD}"/>
    <cellStyle name="Normal 10" xfId="107" xr:uid="{D311C187-5625-4F05-B5B4-CCBB75559898}"/>
    <cellStyle name="Normal 10 2" xfId="358" xr:uid="{132BFD15-2110-4D76-AC17-C382A948A925}"/>
    <cellStyle name="Normal 10 2 2" xfId="153" xr:uid="{6E342A9D-D979-40E4-BB7A-7D50425BECCA}"/>
    <cellStyle name="Normal 10 2 2 2" xfId="78" xr:uid="{9F7E68AB-D08E-4168-B57E-7D28632C39F6}"/>
    <cellStyle name="Normal 10 2 2 2 2" xfId="346" xr:uid="{A302FDD9-3726-4FA7-BD3D-8F6E34D68EDD}"/>
    <cellStyle name="Normal 10 2 2 2 3" xfId="165" xr:uid="{F66BE16C-F151-4117-964B-A87A69A53952}"/>
    <cellStyle name="Normal 10 2 2 2 3 2" xfId="6467" xr:uid="{61898F05-5B21-4D61-9C87-9059B4919A61}"/>
    <cellStyle name="Normal 10 2 2 2 3 3" xfId="6440" xr:uid="{3AEF7D3E-42B2-4FFF-999F-E765F009FFBD}"/>
    <cellStyle name="Normal 10 2 2 2 4" xfId="214" xr:uid="{6E8C23CF-BBF6-46F9-9846-150BA5845A53}"/>
    <cellStyle name="Normal 10 2 2 3" xfId="6450" xr:uid="{FEA37F48-1E8A-4B7D-8C25-DACBBF3D2E70}"/>
    <cellStyle name="Normal 10 2 3" xfId="5298" xr:uid="{B44E32C4-C8BE-4C12-A431-10DA6987F1CA}"/>
    <cellStyle name="Normal 10 5" xfId="163" xr:uid="{9509D0CE-4763-4399-BA1A-45BC84B4FC71}"/>
    <cellStyle name="Normal 11" xfId="108" xr:uid="{CDC96CF5-1ABA-42B3-977C-3A28CADB9E5D}"/>
    <cellStyle name="Normal 11 2" xfId="92" xr:uid="{697DADC9-46E9-492A-8324-915965871727}"/>
    <cellStyle name="Normal 11 2 2" xfId="350" xr:uid="{A8713AD5-F129-4055-BC3C-29235CEC4C49}"/>
    <cellStyle name="Normal 11 2 2 2" xfId="6436" xr:uid="{2C4ADC92-91EF-432E-8820-E0637019B15D}"/>
    <cellStyle name="Normal 11 2 27 3" xfId="172" xr:uid="{CFBBD8B4-0A10-464D-94AB-A2BC5F122C38}"/>
    <cellStyle name="Normal 11 2 3" xfId="218" xr:uid="{2C11BBE3-363E-4A38-B774-62311242183C}"/>
    <cellStyle name="Normal 11 2 4" xfId="5300" xr:uid="{6FDAA756-656C-401E-A86E-E830C568BB3D}"/>
    <cellStyle name="Normal 11 26 2" xfId="1791" xr:uid="{0410EE63-5540-4FBD-84FB-5DC7FBB9E1C9}"/>
    <cellStyle name="Normal 11 26 2 2" xfId="1794" xr:uid="{199E4D99-9D5F-454F-AA00-31AC4E2AA0C5}"/>
    <cellStyle name="Normal 11 28 2" xfId="152" xr:uid="{FD2670ED-AA51-4702-B1C1-4F1C656592FD}"/>
    <cellStyle name="Normal 11 28 2 2" xfId="6451" xr:uid="{CB7F5EC4-AAC3-4600-A777-E7248B257DA0}"/>
    <cellStyle name="Normal 11 28 2 4" xfId="6453" xr:uid="{259F8817-4072-478A-83AC-945C859EA7D0}"/>
    <cellStyle name="Normal 11 28 2 6" xfId="6458" xr:uid="{9CA2B0AF-0D58-428A-B520-B5908D94A330}"/>
    <cellStyle name="Normal 11 3" xfId="359" xr:uid="{C07674BA-278E-488E-ADEC-2F6CE5EF03D7}"/>
    <cellStyle name="Normal 11 3 2" xfId="5299" xr:uid="{CB15C1F1-9E93-4F69-907E-35BDE39D4F66}"/>
    <cellStyle name="Normal 11 4" xfId="1071" xr:uid="{FE241802-4F24-4BFB-AD16-73250D78CF24}"/>
    <cellStyle name="Normal 12" xfId="105" xr:uid="{3504630A-8528-4F2F-8118-6EEE31BD1805}"/>
    <cellStyle name="Normal 12 2" xfId="357" xr:uid="{F9ABF6F2-55DD-40EC-9309-412041E6E09A}"/>
    <cellStyle name="Normal 12 2 2" xfId="5302" xr:uid="{9138C235-7A27-4463-B1ED-A4C8CB682F01}"/>
    <cellStyle name="Normal 12 3" xfId="225" xr:uid="{782E3FE9-988E-49B8-BAE2-1C1A1F05264A}"/>
    <cellStyle name="Normal 12 3 2" xfId="5301" xr:uid="{814EF24E-93E7-40F2-9E49-7EDFED39AD52}"/>
    <cellStyle name="Normal 12 4" xfId="1072" xr:uid="{B0505C86-95CD-4FE7-956E-0BC07C79D55E}"/>
    <cellStyle name="Normal 13" xfId="103" xr:uid="{ADDD6AD7-A313-4FDC-B5B8-D9C5744EA5BC}"/>
    <cellStyle name="Normal 13 2" xfId="355" xr:uid="{4608085A-A10E-40C0-9B50-51606DD1AD6A}"/>
    <cellStyle name="Normal 13 2 10" xfId="6180" xr:uid="{EC5E48C7-DF25-443E-9A72-7B51EEBC1999}"/>
    <cellStyle name="Normal 13 3" xfId="223" xr:uid="{C0918317-DD61-450D-99BF-F540B3B83437}"/>
    <cellStyle name="Normal 13 3 2" xfId="5303" xr:uid="{0AB2F801-BC50-4173-AB39-0EFDDA6C7D75}"/>
    <cellStyle name="Normal 13 4" xfId="1073" xr:uid="{B64A7C60-2075-4442-8255-052E9D24575D}"/>
    <cellStyle name="Normal 14" xfId="111" xr:uid="{D2CDE6CE-9C83-42A1-87CE-27F8AC9CEEC3}"/>
    <cellStyle name="Normal 14 10 18" xfId="11" xr:uid="{489C16B8-ECF5-4440-9A65-7B8675210B62}"/>
    <cellStyle name="Normal 14 2" xfId="362" xr:uid="{F9E49151-5142-43FD-A2BE-40AA6F634230}"/>
    <cellStyle name="Normal 14 2 10" xfId="6181" xr:uid="{58C6C75E-4719-4647-8EE8-C7C20323795C}"/>
    <cellStyle name="Normal 14 2_List of table gaps 2" xfId="6438" xr:uid="{9C3AC534-6EB7-4232-A0B4-6B814BE57CE1}"/>
    <cellStyle name="Normal 14 3" xfId="229" xr:uid="{4AD217C2-998A-44A4-9443-B8198019A0D4}"/>
    <cellStyle name="Normal 14 4" xfId="1350" xr:uid="{B71F7E0D-904E-4994-A198-99EB20E82773}"/>
    <cellStyle name="Normal 15" xfId="110" xr:uid="{8C01BE91-0736-4024-9DE6-FCA27E64FBA3}"/>
    <cellStyle name="Normal 15 2" xfId="361" xr:uid="{C9DB485A-6E51-4C39-A60B-F97CB527C0C5}"/>
    <cellStyle name="Normal 15 2 2" xfId="241" xr:uid="{A0CFDB35-443A-417E-A156-B99F3CB759EF}"/>
    <cellStyle name="Normal 15 3" xfId="228" xr:uid="{6BF2242F-F16E-4775-84C4-D79BB250520C}"/>
    <cellStyle name="Normal 15 4" xfId="1373" xr:uid="{C9D4A45E-41FF-477E-BAFC-8BCF28B7AD52}"/>
    <cellStyle name="Normal 16" xfId="106" xr:uid="{182AE972-B89F-4E0F-9230-9248932A460A}"/>
    <cellStyle name="Normal 16 2" xfId="226" xr:uid="{BF37DA08-0486-4573-AA26-575A31420D25}"/>
    <cellStyle name="Normal 16 2 2" xfId="5304" xr:uid="{B7F82206-1AFA-4357-AB11-C3B7B36A8535}"/>
    <cellStyle name="Normal 16 3" xfId="1475" xr:uid="{AB6EB4B2-FA96-40AA-A672-4A72BBF2DA78}"/>
    <cellStyle name="Normal 16 3 2 2 3 14 3" xfId="261" xr:uid="{3BAE0A76-0545-4E9B-BA96-868C95E3EED1}"/>
    <cellStyle name="Normal 16 3 2 2 3 14 3 2" xfId="290" xr:uid="{4CD8A0D6-A234-42B4-B8EC-227C484C88DE}"/>
    <cellStyle name="Normal 16 3 2 2 3 14 3 2 2" xfId="415" xr:uid="{A17FB343-FFD6-4A45-B1CC-ED46B4790E46}"/>
    <cellStyle name="Normal 16 3 2 2 3 14 3 3" xfId="386" xr:uid="{E323E8BF-5645-461E-92EE-5F0C8B3AE437}"/>
    <cellStyle name="Normal 16 3 2 4 14 3 2" xfId="309" xr:uid="{B10AF5B1-1B9A-4C6A-B2F5-AB3ED8DB70A3}"/>
    <cellStyle name="Normal 17" xfId="62" xr:uid="{A1D36180-733E-484C-ACE1-31E0CF979209}"/>
    <cellStyle name="Normal 17 2" xfId="334" xr:uid="{75B66DFE-F6C1-4962-BF27-E2813479EE95}"/>
    <cellStyle name="Normal 17 2 2" xfId="5305" xr:uid="{C4159784-CA59-43EB-AB4C-5089D66BBAC9}"/>
    <cellStyle name="Normal 17 3" xfId="201" xr:uid="{C39B9AED-E750-4D95-8015-DCB5E8A7E88B}"/>
    <cellStyle name="Normal 17 4" xfId="577" xr:uid="{9EC5A43A-240D-4090-B492-C4F726BF9514}"/>
    <cellStyle name="Normal 18" xfId="75" xr:uid="{9E5E39C5-E2CC-4656-A730-11AE8499D644}"/>
    <cellStyle name="Normal 18 2" xfId="344" xr:uid="{E946CFA3-452D-43A8-87C6-54202A8454FA}"/>
    <cellStyle name="Normal 18 2 2" xfId="5306" xr:uid="{227ED575-3265-481A-AA00-A4E0DC0BB99A}"/>
    <cellStyle name="Normal 18 3" xfId="212" xr:uid="{686C2F72-F69D-47D8-81EE-BE9778947F59}"/>
    <cellStyle name="Normal 18 4" xfId="1786" xr:uid="{2710D895-47DE-4C3B-86A9-E4D8FFD8145A}"/>
    <cellStyle name="Normal 18 6 2 3 3" xfId="24" xr:uid="{D845E28C-F022-448C-926A-E8581FD5B7C2}"/>
    <cellStyle name="Normal 18 6 2 3 3 2" xfId="317" xr:uid="{E8B096FB-322D-49B8-8310-EBE2D74B162A}"/>
    <cellStyle name="Normal 18 6 2 3 3 3" xfId="184" xr:uid="{DBC27A4D-A795-4277-92EF-5D34F7409CFC}"/>
    <cellStyle name="Normal 19" xfId="109" xr:uid="{CB4B230A-395E-4BD7-81BC-B00F07FAECDB}"/>
    <cellStyle name="Normal 19 2" xfId="151" xr:uid="{2F0ED6E9-2A1D-4931-A203-C8B21BAFF101}"/>
    <cellStyle name="Normal 19 2 2" xfId="360" xr:uid="{9D923B91-0514-4B9D-9104-3539AE46054F}"/>
    <cellStyle name="Normal 19 2 3" xfId="5307" xr:uid="{88F4D5CA-B102-40A6-8ADD-83141768F48C}"/>
    <cellStyle name="Normal 19 3" xfId="227" xr:uid="{1D126D6C-6CAF-4283-AF45-A5E527CC7DF9}"/>
    <cellStyle name="Normal 2" xfId="27" xr:uid="{3765CA79-C7B0-423C-B0D2-FB39BE4E5284}"/>
    <cellStyle name="Normal 2 10" xfId="15" xr:uid="{767C4B6F-4C94-4A4A-A991-D2080F157520}"/>
    <cellStyle name="Normal 2 10 2" xfId="5308" xr:uid="{63CA6605-3921-4C7C-A3F7-59EAB66CADA3}"/>
    <cellStyle name="Normal 2 11" xfId="5309" xr:uid="{E18A8AA3-00CB-4CB6-8A97-E6F1136E7D57}"/>
    <cellStyle name="Normal 2 11 4" xfId="169" xr:uid="{4FFED2E7-D97C-4EBD-B1BF-D9AC6FA154B0}"/>
    <cellStyle name="Normal 2 12" xfId="5310" xr:uid="{2CB1FC41-7712-47D6-9F26-DB1C4D63606A}"/>
    <cellStyle name="Normal 2 13" xfId="5311" xr:uid="{F0E5AB6B-2217-4E0B-B23C-389F926E7906}"/>
    <cellStyle name="Normal 2 130" xfId="117" xr:uid="{D5F94CCD-8FDE-4237-BD94-7FF9E8842877}"/>
    <cellStyle name="Normal 2 14" xfId="5312" xr:uid="{3FE062D9-0DE7-4238-9BED-BA8083BD42C7}"/>
    <cellStyle name="Normal 2 15" xfId="5313" xr:uid="{6C1E643B-24B7-486A-86C7-E7288895B293}"/>
    <cellStyle name="Normal 2 16" xfId="5314" xr:uid="{BD607A4E-7DFB-4287-9D2F-DC5E4C57FC20}"/>
    <cellStyle name="Normal 2 17" xfId="5315" xr:uid="{F00DA2F6-763D-447D-AF83-7F1D4F721C7E}"/>
    <cellStyle name="Normal 2 18" xfId="5316" xr:uid="{91143056-276B-4CDF-817B-9C92CD2A6BB7}"/>
    <cellStyle name="Normal 2 19" xfId="5317" xr:uid="{8010CDB4-1CD4-4A3A-AAD0-37C4867B2FDD}"/>
    <cellStyle name="Normal 2 2" xfId="49" xr:uid="{5E35E939-BF2A-4740-961D-3EC978B885EE}"/>
    <cellStyle name="Normal 2 2 10" xfId="5319" xr:uid="{38428FD5-E38A-4166-9DE9-7F09A7E81C02}"/>
    <cellStyle name="Normal 2 2 11" xfId="5320" xr:uid="{4413D5E6-4420-4C7B-A2CC-D19AB4A7F978}"/>
    <cellStyle name="Normal 2 2 11 2" xfId="5321" xr:uid="{F8D42BB2-CA34-44F0-8131-52639EE81A4C}"/>
    <cellStyle name="Normal 2 2 11 2 2" xfId="5322" xr:uid="{5A952B7E-1304-4932-981F-52A60AEAD3F2}"/>
    <cellStyle name="Normal 2 2 11 2 3" xfId="5323" xr:uid="{9C9146D2-D412-4188-8D52-E779195387BB}"/>
    <cellStyle name="Normal 2 2 11 2 4" xfId="5324" xr:uid="{6AA936C9-5939-4A70-B350-96AC89C9AA16}"/>
    <cellStyle name="Normal 2 2 11 2 5" xfId="5325" xr:uid="{52590F17-1D3E-4E45-951D-87CC4340A045}"/>
    <cellStyle name="Normal 2 2 11 2 6" xfId="5326" xr:uid="{0733D888-539E-4DAF-9C30-AA43D6EAB2CC}"/>
    <cellStyle name="Normal 2 2 11 2 7" xfId="5327" xr:uid="{04EA3F50-6038-47C9-B2E6-E2501E368FD2}"/>
    <cellStyle name="Normal 2 2 11 3" xfId="5328" xr:uid="{63808848-BD9B-42F7-A2FE-065F7F9D669C}"/>
    <cellStyle name="Normal 2 2 11 4" xfId="5329" xr:uid="{8BD9E6CE-EF4C-49E0-9CA5-6044EAE92674}"/>
    <cellStyle name="Normal 2 2 11 5" xfId="5330" xr:uid="{1A91ACC6-A6CD-441F-AE40-32EC0520F4DF}"/>
    <cellStyle name="Normal 2 2 11 6" xfId="5331" xr:uid="{42EB5E89-59C3-4C2C-9608-CC5F1CE29394}"/>
    <cellStyle name="Normal 2 2 11 7" xfId="5332" xr:uid="{C04385CB-9E7A-4041-BC3A-ED0E52AC5BCC}"/>
    <cellStyle name="Normal 2 2 11 8" xfId="5333" xr:uid="{8CE2B763-994E-40DE-87B5-9DFF9604EA5D}"/>
    <cellStyle name="Normal 2 2 12" xfId="5334" xr:uid="{6E81537C-7365-4D95-AC64-0981025A7A3E}"/>
    <cellStyle name="Normal 2 2 13" xfId="5335" xr:uid="{1EBB41E0-44BA-43AB-9729-3FA7618CBBB2}"/>
    <cellStyle name="Normal 2 2 13 2" xfId="5336" xr:uid="{4FF97961-EE47-429B-B0EE-96AA23932135}"/>
    <cellStyle name="Normal 2 2 13 3" xfId="5337" xr:uid="{9049AA0E-EEAA-4A7B-9794-009031757591}"/>
    <cellStyle name="Normal 2 2 13 4" xfId="5338" xr:uid="{85CB5839-6EBF-4B44-B90C-E3B87ED3ACE4}"/>
    <cellStyle name="Normal 2 2 13 5" xfId="5339" xr:uid="{E9F638C3-FD14-4087-95FB-82E255E62870}"/>
    <cellStyle name="Normal 2 2 13 6" xfId="5340" xr:uid="{62040268-5E69-480E-BDAD-01D651A74EF8}"/>
    <cellStyle name="Normal 2 2 13 7" xfId="5341" xr:uid="{2EC347BD-506B-4437-8E61-44639C44E700}"/>
    <cellStyle name="Normal 2 2 14" xfId="5342" xr:uid="{9B55E7CD-DD76-4B4B-9D68-9D3549D5FCFA}"/>
    <cellStyle name="Normal 2 2 15" xfId="5343" xr:uid="{D1BE05F1-EBEB-4DC7-B7B4-DF47125834F7}"/>
    <cellStyle name="Normal 2 2 16" xfId="5344" xr:uid="{B4A21A73-C80B-424D-B942-723E0EC8DCEB}"/>
    <cellStyle name="Normal 2 2 17" xfId="5345" xr:uid="{CB6FB497-24E9-44C4-83AA-33A05CDEE2E3}"/>
    <cellStyle name="Normal 2 2 18" xfId="5346" xr:uid="{45FC1A2A-555B-40C8-B73A-7968004BB7F0}"/>
    <cellStyle name="Normal 2 2 19" xfId="5347" xr:uid="{17D8BAF8-D348-42A0-8576-BA6D7A55007A}"/>
    <cellStyle name="Normal 2 2 2" xfId="568" xr:uid="{6B088B2C-5DF6-4FCC-A5B1-7AEC26B657E0}"/>
    <cellStyle name="Normal 2 2 2 10" xfId="5349" xr:uid="{76C95170-A057-4E4A-94DD-AE26A899D150}"/>
    <cellStyle name="Normal 2 2 2 11" xfId="5350" xr:uid="{FA39272E-68DA-4A3B-9FBD-0F4414A0D57F}"/>
    <cellStyle name="Normal 2 2 2 11 2" xfId="5351" xr:uid="{7BCFE327-E889-45D7-98C7-8BB247E5D13F}"/>
    <cellStyle name="Normal 2 2 2 11 2 2" xfId="5352" xr:uid="{5AFBFFBE-C414-4F71-85BD-08F65CE6EE23}"/>
    <cellStyle name="Normal 2 2 2 11 2 3" xfId="5353" xr:uid="{D2C21B53-4CE2-4C52-BA64-C2363B8EB103}"/>
    <cellStyle name="Normal 2 2 2 11 2 4" xfId="5354" xr:uid="{B496AA59-02A5-4F73-82AC-FBE05445E2DC}"/>
    <cellStyle name="Normal 2 2 2 11 2 5" xfId="5355" xr:uid="{BE9FF9EF-A706-418B-8F78-DB68706F6B80}"/>
    <cellStyle name="Normal 2 2 2 11 2 6" xfId="5356" xr:uid="{9E3021E0-C133-46E1-837E-AE46BD7EF78E}"/>
    <cellStyle name="Normal 2 2 2 11 2 7" xfId="5357" xr:uid="{FDB17C68-1019-4280-83AC-F9ABFD3B6AA9}"/>
    <cellStyle name="Normal 2 2 2 11 3" xfId="5358" xr:uid="{34CEAC9A-E7F8-4389-B14E-B05B5D61A040}"/>
    <cellStyle name="Normal 2 2 2 11 4" xfId="5359" xr:uid="{CEB49095-1880-43E9-A509-BE2C38780753}"/>
    <cellStyle name="Normal 2 2 2 11 5" xfId="5360" xr:uid="{0DCD78FC-F7DC-4FBD-8242-76AAFFA03F5C}"/>
    <cellStyle name="Normal 2 2 2 11 6" xfId="5361" xr:uid="{1801F476-F154-43FC-9E3C-80B290602D7A}"/>
    <cellStyle name="Normal 2 2 2 11 7" xfId="5362" xr:uid="{437D8FD5-0D63-4898-8EFD-9D0B85FEE097}"/>
    <cellStyle name="Normal 2 2 2 11 8" xfId="5363" xr:uid="{3FD929EF-8FEF-4709-99B7-263225091970}"/>
    <cellStyle name="Normal 2 2 2 12" xfId="5364" xr:uid="{02931046-FBBE-4118-8585-30B9C2A0EFDD}"/>
    <cellStyle name="Normal 2 2 2 13" xfId="5365" xr:uid="{66E43320-2183-4CF4-8190-EFA95DCB24E9}"/>
    <cellStyle name="Normal 2 2 2 13 2" xfId="5366" xr:uid="{91178B96-FE57-4A21-887F-AEFC7CA3A1EF}"/>
    <cellStyle name="Normal 2 2 2 13 3" xfId="5367" xr:uid="{3F99DD1E-0959-4BA0-800F-95C5CBFF5AF1}"/>
    <cellStyle name="Normal 2 2 2 13 4" xfId="5368" xr:uid="{446DF738-1644-42DA-BFBB-551D8EC4CEBF}"/>
    <cellStyle name="Normal 2 2 2 13 5" xfId="5369" xr:uid="{8B207FD1-BE2F-4F27-BB6E-B86ECCC39FEB}"/>
    <cellStyle name="Normal 2 2 2 13 6" xfId="5370" xr:uid="{0E55BA5C-F2C3-4AEF-B091-FB174EDEFB34}"/>
    <cellStyle name="Normal 2 2 2 13 7" xfId="5371" xr:uid="{5CE53C1C-D9CB-4770-A396-869173B0CEF7}"/>
    <cellStyle name="Normal 2 2 2 14" xfId="5372" xr:uid="{D773AD9C-288D-40F7-BA73-E08FBA954380}"/>
    <cellStyle name="Normal 2 2 2 15" xfId="5373" xr:uid="{4312B0F5-4909-4381-A12F-9511AEBF8486}"/>
    <cellStyle name="Normal 2 2 2 16" xfId="5374" xr:uid="{36B94347-641B-41D2-93D6-DC873E90DA12}"/>
    <cellStyle name="Normal 2 2 2 17" xfId="5375" xr:uid="{01E03BF9-744F-444A-9522-5F568909FBB3}"/>
    <cellStyle name="Normal 2 2 2 18" xfId="5376" xr:uid="{0F6CC95D-78F6-4095-8A8C-0527560A7055}"/>
    <cellStyle name="Normal 2 2 2 19" xfId="5377" xr:uid="{BE183AA2-D1BA-46B1-884F-E69A06A12326}"/>
    <cellStyle name="Normal 2 2 2 2" xfId="574" xr:uid="{850E4058-3134-48EC-B6EE-A11BC51BBD7C}"/>
    <cellStyle name="Normal 2 2 2 2 10" xfId="5379" xr:uid="{2ECC5DD9-7A69-465C-80F0-B482CF10A658}"/>
    <cellStyle name="Normal 2 2 2 2 11" xfId="5380" xr:uid="{B102D6E4-943B-4A0F-8B14-F50590F6682C}"/>
    <cellStyle name="Normal 2 2 2 2 11 2" xfId="5381" xr:uid="{24EF6C80-A12D-4E11-BDCF-EFAA0E94F7D3}"/>
    <cellStyle name="Normal 2 2 2 2 11 3" xfId="5382" xr:uid="{796F5708-D04C-4557-BDF3-D1FA3A061EDB}"/>
    <cellStyle name="Normal 2 2 2 2 11 4" xfId="5383" xr:uid="{D628BC04-BF3B-41C5-9838-00CC72A5BAF7}"/>
    <cellStyle name="Normal 2 2 2 2 11 5" xfId="5384" xr:uid="{6E649F8C-6CDE-4921-9559-A783E0B10D5A}"/>
    <cellStyle name="Normal 2 2 2 2 11 6" xfId="5385" xr:uid="{B696E4B5-0D09-477A-8517-9ED4E9FDBBB1}"/>
    <cellStyle name="Normal 2 2 2 2 11 7" xfId="5386" xr:uid="{122D2FDC-4E60-4934-BC26-CBD5E7FA39F7}"/>
    <cellStyle name="Normal 2 2 2 2 12" xfId="5387" xr:uid="{557B3FD0-F9A2-4118-AF2F-9C17402DC9BF}"/>
    <cellStyle name="Normal 2 2 2 2 13" xfId="5388" xr:uid="{6687F709-1FF9-4A56-9196-FA155A6E1398}"/>
    <cellStyle name="Normal 2 2 2 2 14" xfId="5389" xr:uid="{B60FE8CD-FE9D-414B-B438-B6229472F969}"/>
    <cellStyle name="Normal 2 2 2 2 15" xfId="5390" xr:uid="{141C6925-48DE-41E6-BC20-F1FC4CA832C1}"/>
    <cellStyle name="Normal 2 2 2 2 16" xfId="5391" xr:uid="{5F88570E-70A5-4469-86BA-35813374EC56}"/>
    <cellStyle name="Normal 2 2 2 2 17" xfId="5392" xr:uid="{C9DFD8EF-8EF1-465D-B806-93C2A2B48E27}"/>
    <cellStyle name="Normal 2 2 2 2 18" xfId="5393" xr:uid="{C4CE2D2A-68B8-44E2-9796-5378778D52A7}"/>
    <cellStyle name="Normal 2 2 2 2 19" xfId="5394" xr:uid="{D60C2458-E84A-4B0A-A3D7-3F32B1A46D13}"/>
    <cellStyle name="Normal 2 2 2 2 2" xfId="307" xr:uid="{BA8088D6-8B4F-4920-90E0-AB66E7FD9B87}"/>
    <cellStyle name="Normal 2 2 2 2 2 10" xfId="5396" xr:uid="{32B589B6-A1FD-47D7-9AEE-DB0F64B991B6}"/>
    <cellStyle name="Normal 2 2 2 2 2 11" xfId="5397" xr:uid="{F99BC11D-8B39-4F6D-AF7F-F385DCE6E129}"/>
    <cellStyle name="Normal 2 2 2 2 2 11 2" xfId="5398" xr:uid="{575FA0E1-B5A3-49D3-8BEF-AF03864CF753}"/>
    <cellStyle name="Normal 2 2 2 2 2 11 3" xfId="5399" xr:uid="{016F9F98-6759-4F0C-A3AE-992FB0A25037}"/>
    <cellStyle name="Normal 2 2 2 2 2 11 4" xfId="5400" xr:uid="{53AE8734-6B38-4508-A983-209CB1B55F69}"/>
    <cellStyle name="Normal 2 2 2 2 2 11 5" xfId="5401" xr:uid="{F904925C-932A-4669-BA83-D7A6B42DCB7C}"/>
    <cellStyle name="Normal 2 2 2 2 2 11 6" xfId="5402" xr:uid="{E87A30F4-5A69-4399-B640-5A4C16B9F6A5}"/>
    <cellStyle name="Normal 2 2 2 2 2 11 7" xfId="5403" xr:uid="{051E39D4-7497-4D02-983A-C3C7AD79830A}"/>
    <cellStyle name="Normal 2 2 2 2 2 12" xfId="5404" xr:uid="{9833A002-2564-4832-8381-7D969CEC983D}"/>
    <cellStyle name="Normal 2 2 2 2 2 13" xfId="5405" xr:uid="{46C893EB-9E54-4E2D-BCE6-0BD0AF653488}"/>
    <cellStyle name="Normal 2 2 2 2 2 14" xfId="5406" xr:uid="{06F768E9-59DC-4617-815D-DCA463E31CA8}"/>
    <cellStyle name="Normal 2 2 2 2 2 15" xfId="5407" xr:uid="{A5330D26-FED8-4993-A993-1E24C32F3099}"/>
    <cellStyle name="Normal 2 2 2 2 2 16" xfId="5408" xr:uid="{184555F9-2446-418B-8A96-02E3BC3CF019}"/>
    <cellStyle name="Normal 2 2 2 2 2 17" xfId="5409" xr:uid="{4FEF72F2-AE01-4794-B27E-F7507E56C2F1}"/>
    <cellStyle name="Normal 2 2 2 2 2 18" xfId="5410" xr:uid="{3D6AE50A-0A31-494C-A663-77B0663AC840}"/>
    <cellStyle name="Normal 2 2 2 2 2 19" xfId="5411" xr:uid="{300C5857-D717-496F-A103-FFE18E95E574}"/>
    <cellStyle name="Normal 2 2 2 2 2 2" xfId="5412" xr:uid="{48BCB55B-4982-4B7A-99E4-4498153F2B7C}"/>
    <cellStyle name="Normal 2 2 2 2 2 2 10" xfId="5413" xr:uid="{0F86ECCD-80F8-4BCA-B2DD-7ACB5D3E737E}"/>
    <cellStyle name="Normal 2 2 2 2 2 2 10 2" xfId="5414" xr:uid="{4013A678-136A-4452-A99C-20FD215FC25C}"/>
    <cellStyle name="Normal 2 2 2 2 2 2 10 3" xfId="5415" xr:uid="{DD86DD2E-37E0-4F88-B25C-7423C7E77E04}"/>
    <cellStyle name="Normal 2 2 2 2 2 2 10 4" xfId="5416" xr:uid="{1005083F-3DC1-4A4B-A10C-95518ACCE7E4}"/>
    <cellStyle name="Normal 2 2 2 2 2 2 10 5" xfId="5417" xr:uid="{0639470E-2763-4B7E-AC1D-06492A03ABB1}"/>
    <cellStyle name="Normal 2 2 2 2 2 2 10 6" xfId="5418" xr:uid="{EA2E922B-B3E1-4772-8F8D-C0D95C5D23E4}"/>
    <cellStyle name="Normal 2 2 2 2 2 2 10 7" xfId="5419" xr:uid="{68420E72-85E0-4755-B486-8D9740954ACE}"/>
    <cellStyle name="Normal 2 2 2 2 2 2 11" xfId="5420" xr:uid="{559D361E-C634-4E05-8A33-7605A2E0980A}"/>
    <cellStyle name="Normal 2 2 2 2 2 2 12" xfId="5421" xr:uid="{8B4DAFFE-8DE7-4795-97A6-C0F93ADCE0F8}"/>
    <cellStyle name="Normal 2 2 2 2 2 2 13" xfId="5422" xr:uid="{426CD6BC-2D38-4B13-ADEB-47F11420B7A3}"/>
    <cellStyle name="Normal 2 2 2 2 2 2 14" xfId="5423" xr:uid="{D1DE5E35-8CED-47FD-BF30-52572E2B5547}"/>
    <cellStyle name="Normal 2 2 2 2 2 2 15" xfId="5424" xr:uid="{3DBB9327-E043-420F-A185-9BDD9DD50951}"/>
    <cellStyle name="Normal 2 2 2 2 2 2 16" xfId="5425" xr:uid="{B9A7D780-764B-4866-A667-9D36F4A81A7E}"/>
    <cellStyle name="Normal 2 2 2 2 2 2 17" xfId="5426" xr:uid="{70D578EC-F545-4E8E-8B21-05EE17A40B85}"/>
    <cellStyle name="Normal 2 2 2 2 2 2 18" xfId="5427" xr:uid="{B27E57CD-2ADB-41E9-8E0B-48EA9E5FECBC}"/>
    <cellStyle name="Normal 2 2 2 2 2 2 19" xfId="5428" xr:uid="{12ADA38C-7EE6-4888-91F5-27A1D859C86C}"/>
    <cellStyle name="Normal 2 2 2 2 2 2 2" xfId="5429" xr:uid="{F69176DA-51F6-4CB4-A448-E718C3954614}"/>
    <cellStyle name="Normal 2 2 2 2 2 2 2 10" xfId="5430" xr:uid="{94F829B2-CAAB-4C1C-8726-E7182A815A94}"/>
    <cellStyle name="Normal 2 2 2 2 2 2 2 10 2" xfId="5431" xr:uid="{1A21F6D4-1336-42F9-9E49-EA5E467CB9AE}"/>
    <cellStyle name="Normal 2 2 2 2 2 2 2 10 3" xfId="5432" xr:uid="{F551A448-A8AF-46CC-9267-9D978ACE986B}"/>
    <cellStyle name="Normal 2 2 2 2 2 2 2 10 4" xfId="5433" xr:uid="{20CC9C0C-7BAC-4E6C-A1B4-037B59F192F4}"/>
    <cellStyle name="Normal 2 2 2 2 2 2 2 10 5" xfId="5434" xr:uid="{E320B6D5-712C-4225-A96B-F34780D0B6C4}"/>
    <cellStyle name="Normal 2 2 2 2 2 2 2 10 6" xfId="5435" xr:uid="{BF92EF46-F0A1-432D-8AE4-59172050CDDD}"/>
    <cellStyle name="Normal 2 2 2 2 2 2 2 10 7" xfId="5436" xr:uid="{6AC267AD-1A61-434B-A9B9-D0A6A871E00D}"/>
    <cellStyle name="Normal 2 2 2 2 2 2 2 11" xfId="5437" xr:uid="{27E9FAAB-9479-4ABC-99D6-96B0407F3BDE}"/>
    <cellStyle name="Normal 2 2 2 2 2 2 2 12" xfId="5438" xr:uid="{73BABAEB-F2C2-47D5-A624-08E9075F5D83}"/>
    <cellStyle name="Normal 2 2 2 2 2 2 2 13" xfId="5439" xr:uid="{11BD2EF1-63FF-4053-B718-0D2F9C931C55}"/>
    <cellStyle name="Normal 2 2 2 2 2 2 2 14" xfId="5440" xr:uid="{B784A171-CA42-46DF-81A8-44796E656D7F}"/>
    <cellStyle name="Normal 2 2 2 2 2 2 2 15" xfId="5441" xr:uid="{6C245195-24B9-4CB5-BE92-5222D4D55A31}"/>
    <cellStyle name="Normal 2 2 2 2 2 2 2 16" xfId="5442" xr:uid="{D51F27B8-6F78-45D9-9DC0-F632E2865EB9}"/>
    <cellStyle name="Normal 2 2 2 2 2 2 2 17" xfId="5443" xr:uid="{43F22D0E-5BC4-4998-AB91-EFB1DED34A22}"/>
    <cellStyle name="Normal 2 2 2 2 2 2 2 18" xfId="5444" xr:uid="{AB7120F0-48CA-4588-BA84-DB88FD02DEFF}"/>
    <cellStyle name="Normal 2 2 2 2 2 2 2 19" xfId="5445" xr:uid="{A6115866-8915-4293-B741-5A466BC62206}"/>
    <cellStyle name="Normal 2 2 2 2 2 2 2 2" xfId="5446" xr:uid="{034BA96F-2670-4FB9-BE89-B5CA4441050B}"/>
    <cellStyle name="Normal 2 2 2 2 2 2 2 2 10" xfId="5447" xr:uid="{43D2F1A5-8DC1-4B35-9EE8-56E27604E659}"/>
    <cellStyle name="Normal 2 2 2 2 2 2 2 2 11" xfId="5448" xr:uid="{3FF4C747-918F-4894-B9E0-36C1096C80CB}"/>
    <cellStyle name="Normal 2 2 2 2 2 2 2 2 12" xfId="5449" xr:uid="{6A33513C-B4B7-4CD7-9A81-DC2D843BA8F5}"/>
    <cellStyle name="Normal 2 2 2 2 2 2 2 2 13" xfId="5450" xr:uid="{6895DFFC-70F5-4484-B0AE-EA281A1E811D}"/>
    <cellStyle name="Normal 2 2 2 2 2 2 2 2 14" xfId="5451" xr:uid="{6A929E8D-B946-4789-A7AA-390CF814E992}"/>
    <cellStyle name="Normal 2 2 2 2 2 2 2 2 15" xfId="5452" xr:uid="{6C944142-5B83-4C79-BFC4-97D59B9876CE}"/>
    <cellStyle name="Normal 2 2 2 2 2 2 2 2 16" xfId="5453" xr:uid="{03F9B0CC-5A12-4F41-BE17-4039BE90240C}"/>
    <cellStyle name="Normal 2 2 2 2 2 2 2 2 17" xfId="5454" xr:uid="{9A2EBC51-6269-4737-A49E-1B9CBF5BC657}"/>
    <cellStyle name="Normal 2 2 2 2 2 2 2 2 18" xfId="5455" xr:uid="{53A31991-B439-48B2-BC1C-16448B2D0598}"/>
    <cellStyle name="Normal 2 2 2 2 2 2 2 2 19" xfId="5456" xr:uid="{60A46805-0555-46CC-B0DC-8F3213998C23}"/>
    <cellStyle name="Normal 2 2 2 2 2 2 2 2 2" xfId="5457" xr:uid="{1C43D3AD-44A8-4E1F-BD74-895DEAF55D89}"/>
    <cellStyle name="Normal 2 2 2 2 2 2 2 2 2 10" xfId="5458" xr:uid="{2B06A35D-DAE1-4499-94E6-04A2424DF9A3}"/>
    <cellStyle name="Normal 2 2 2 2 2 2 2 2 2 11" xfId="5459" xr:uid="{A6147D91-F934-4A32-ABD5-E38F7F4D284E}"/>
    <cellStyle name="Normal 2 2 2 2 2 2 2 2 2 12" xfId="5460" xr:uid="{2DB34239-6621-4B41-9240-6FDB23D022DD}"/>
    <cellStyle name="Normal 2 2 2 2 2 2 2 2 2 13" xfId="5461" xr:uid="{9A61E34C-707F-47DC-A935-35118AC78651}"/>
    <cellStyle name="Normal 2 2 2 2 2 2 2 2 2 14" xfId="5462" xr:uid="{759CA99A-5095-4EC4-8B2F-6FCB5D619198}"/>
    <cellStyle name="Normal 2 2 2 2 2 2 2 2 2 15" xfId="5463" xr:uid="{D4C00380-D6DC-46F3-B474-DB53DF71E752}"/>
    <cellStyle name="Normal 2 2 2 2 2 2 2 2 2 16" xfId="5464" xr:uid="{EEFC118B-6749-4DFE-8BAD-A6580ECCFBDE}"/>
    <cellStyle name="Normal 2 2 2 2 2 2 2 2 2 17" xfId="5465" xr:uid="{D4E6B658-3DA5-4602-B21B-0F5EC9D5F93E}"/>
    <cellStyle name="Normal 2 2 2 2 2 2 2 2 2 18" xfId="5466" xr:uid="{C422C266-28DD-4AC7-A1E7-73A0EAF00704}"/>
    <cellStyle name="Normal 2 2 2 2 2 2 2 2 2 19" xfId="5467" xr:uid="{D369BBB9-F845-4714-AE2E-2D47E62B5AD2}"/>
    <cellStyle name="Normal 2 2 2 2 2 2 2 2 2 2" xfId="5468" xr:uid="{01D3A61B-9BB5-4299-8251-FF6A37029AD6}"/>
    <cellStyle name="Normal 2 2 2 2 2 2 2 2 2 2 10" xfId="5469" xr:uid="{F97C59A3-728B-473A-9EA1-1A73963F605A}"/>
    <cellStyle name="Normal 2 2 2 2 2 2 2 2 2 2 11" xfId="5470" xr:uid="{2170E5E4-64C9-457F-B8CC-DBD70F5A9537}"/>
    <cellStyle name="Normal 2 2 2 2 2 2 2 2 2 2 12" xfId="5471" xr:uid="{AE6C742E-8928-427B-B9DC-7BA361E80943}"/>
    <cellStyle name="Normal 2 2 2 2 2 2 2 2 2 2 13" xfId="5472" xr:uid="{85CA973C-DEC6-49C0-9318-EB6F6884138B}"/>
    <cellStyle name="Normal 2 2 2 2 2 2 2 2 2 2 14" xfId="5473" xr:uid="{A953F0EB-0852-4861-BD21-6CF66E941C17}"/>
    <cellStyle name="Normal 2 2 2 2 2 2 2 2 2 2 15" xfId="5474" xr:uid="{B0DFB5B7-F69C-4A59-A83B-F9CA61814E81}"/>
    <cellStyle name="Normal 2 2 2 2 2 2 2 2 2 2 16" xfId="5475" xr:uid="{73F7CA0E-0E14-403A-9335-E5C64124F814}"/>
    <cellStyle name="Normal 2 2 2 2 2 2 2 2 2 2 17" xfId="5476" xr:uid="{7DB18384-9E66-489D-B6D6-4B8E0E2ECB90}"/>
    <cellStyle name="Normal 2 2 2 2 2 2 2 2 2 2 18" xfId="5477" xr:uid="{72D55506-7F95-4652-B225-3F74ABE2C6DF}"/>
    <cellStyle name="Normal 2 2 2 2 2 2 2 2 2 2 2" xfId="5478" xr:uid="{88323936-AE8D-4A92-854F-20D0600C98DE}"/>
    <cellStyle name="Normal 2 2 2 2 2 2 2 2 2 2 2 2" xfId="5479" xr:uid="{A2BC399B-D5F9-472E-8447-36A6D32E37D3}"/>
    <cellStyle name="Normal 2 2 2 2 2 2 2 2 2 2 2 2 2" xfId="5480" xr:uid="{E71578F3-A58A-4479-A1D6-CBAE7D40EF32}"/>
    <cellStyle name="Normal 2 2 2 2 2 2 2 2 2 2 2 2 3" xfId="5481" xr:uid="{6233798A-8C3C-4682-909E-9D73BE320D8A}"/>
    <cellStyle name="Normal 2 2 2 2 2 2 2 2 2 2 2 2 4" xfId="5482" xr:uid="{37394369-279B-405F-BE01-0A0CDB4BBC91}"/>
    <cellStyle name="Normal 2 2 2 2 2 2 2 2 2 2 2 2 5" xfId="5483" xr:uid="{E8E7050F-7ADD-42AF-9A63-288D86CDCA63}"/>
    <cellStyle name="Normal 2 2 2 2 2 2 2 2 2 2 2 2 6" xfId="5484" xr:uid="{6C93BF32-2172-4197-850C-E1D38C259F64}"/>
    <cellStyle name="Normal 2 2 2 2 2 2 2 2 2 2 2 2 7" xfId="5485" xr:uid="{0D1F6BB6-0C41-42F4-A416-D961ED272B2D}"/>
    <cellStyle name="Normal 2 2 2 2 2 2 2 2 2 2 2 3" xfId="5486" xr:uid="{F499DE28-F061-4295-835F-2C8537DEB378}"/>
    <cellStyle name="Normal 2 2 2 2 2 2 2 2 2 2 2 4" xfId="5487" xr:uid="{1F17FD9D-9B7B-4269-B430-175DF64CF217}"/>
    <cellStyle name="Normal 2 2 2 2 2 2 2 2 2 2 2 5" xfId="5488" xr:uid="{6CAAC42B-A1CF-4F21-803C-CD9CB4B5778A}"/>
    <cellStyle name="Normal 2 2 2 2 2 2 2 2 2 2 2 6" xfId="5489" xr:uid="{E1AB0B71-5F5F-48C7-B142-1A3182A1EEEE}"/>
    <cellStyle name="Normal 2 2 2 2 2 2 2 2 2 2 2 7" xfId="5490" xr:uid="{EF58B5EC-56E0-47AF-8EF1-C98CF686D680}"/>
    <cellStyle name="Normal 2 2 2 2 2 2 2 2 2 2 2 8" xfId="5491" xr:uid="{2B1ADA3A-0DDF-4C2F-97D0-23013C22B17D}"/>
    <cellStyle name="Normal 2 2 2 2 2 2 2 2 2 2 3" xfId="5492" xr:uid="{76D40AB3-06FD-4620-A3F9-7F948E4E8B5E}"/>
    <cellStyle name="Normal 2 2 2 2 2 2 2 2 2 2 4" xfId="5493" xr:uid="{510C25D6-6F9C-4EB8-8129-9CDB8D832B66}"/>
    <cellStyle name="Normal 2 2 2 2 2 2 2 2 2 2 5" xfId="5494" xr:uid="{C627F3C4-18E3-4E88-AC9D-8DB5ED608EDD}"/>
    <cellStyle name="Normal 2 2 2 2 2 2 2 2 2 2 5 2" xfId="5495" xr:uid="{44669A0C-70D5-45C5-9687-B6B1A0AC74EC}"/>
    <cellStyle name="Normal 2 2 2 2 2 2 2 2 2 2 5 3" xfId="5496" xr:uid="{7A0E925D-2FC2-4EA9-9096-32BF1944D458}"/>
    <cellStyle name="Normal 2 2 2 2 2 2 2 2 2 2 5 4" xfId="5497" xr:uid="{668F8739-F5CC-47B0-9CFF-5EA69D545361}"/>
    <cellStyle name="Normal 2 2 2 2 2 2 2 2 2 2 5 5" xfId="5498" xr:uid="{B5CF93A6-A3B1-4CD6-AD62-0A11E621876D}"/>
    <cellStyle name="Normal 2 2 2 2 2 2 2 2 2 2 5 6" xfId="5499" xr:uid="{D1D28CA9-A9A3-4A3D-ABCC-5C3AE179E6E6}"/>
    <cellStyle name="Normal 2 2 2 2 2 2 2 2 2 2 5 7" xfId="5500" xr:uid="{640E9638-DC59-44BD-97A0-85173329CC9E}"/>
    <cellStyle name="Normal 2 2 2 2 2 2 2 2 2 2 6" xfId="5501" xr:uid="{2E2649D3-E2D5-4131-98DB-F73C65FE0D3D}"/>
    <cellStyle name="Normal 2 2 2 2 2 2 2 2 2 2 7" xfId="5502" xr:uid="{3A29541A-9ED4-463C-802E-6E8C4B526026}"/>
    <cellStyle name="Normal 2 2 2 2 2 2 2 2 2 2 8" xfId="5503" xr:uid="{C208B015-77AF-479D-9DF2-75C8DB6B7870}"/>
    <cellStyle name="Normal 2 2 2 2 2 2 2 2 2 2 9" xfId="5504" xr:uid="{102DC95C-8CF0-4DCD-A1FA-BD570BF6A5AA}"/>
    <cellStyle name="Normal 2 2 2 2 2 2 2 2 2 3" xfId="5505" xr:uid="{40539FF3-909B-426E-A4E6-73BA821F971B}"/>
    <cellStyle name="Normal 2 2 2 2 2 2 2 2 2 4" xfId="5506" xr:uid="{FD748200-0BBA-43AA-9AE5-1C83860A2E2E}"/>
    <cellStyle name="Normal 2 2 2 2 2 2 2 2 2 4 2" xfId="5507" xr:uid="{06B71CDA-0E67-4503-B7F4-DEA1E5EEFEA7}"/>
    <cellStyle name="Normal 2 2 2 2 2 2 2 2 2 4 2 2" xfId="5508" xr:uid="{73A6B793-7D3E-4863-BCC2-3899DD932DFD}"/>
    <cellStyle name="Normal 2 2 2 2 2 2 2 2 2 4 2 3" xfId="5509" xr:uid="{8F456CD0-E62E-4704-B3EB-8A7F5FA03581}"/>
    <cellStyle name="Normal 2 2 2 2 2 2 2 2 2 4 2 4" xfId="5510" xr:uid="{BE497E4E-8FCC-4045-AF1F-C99CCB7703A5}"/>
    <cellStyle name="Normal 2 2 2 2 2 2 2 2 2 4 2 5" xfId="5511" xr:uid="{F31FAEFF-DE6E-48EE-A0C0-9AF76DA9C599}"/>
    <cellStyle name="Normal 2 2 2 2 2 2 2 2 2 4 2 6" xfId="5512" xr:uid="{8596E81D-BC8D-488C-A3B7-2218F235C76B}"/>
    <cellStyle name="Normal 2 2 2 2 2 2 2 2 2 4 2 7" xfId="5513" xr:uid="{6EFC1405-0DE7-4FEA-AAB4-7ECB72333816}"/>
    <cellStyle name="Normal 2 2 2 2 2 2 2 2 2 4 3" xfId="5514" xr:uid="{99E84A97-8A5A-476D-A21B-801305AA9A52}"/>
    <cellStyle name="Normal 2 2 2 2 2 2 2 2 2 4 4" xfId="5515" xr:uid="{961D1997-1F18-4956-81E6-E8832C78926C}"/>
    <cellStyle name="Normal 2 2 2 2 2 2 2 2 2 4 5" xfId="5516" xr:uid="{1567FDE2-C108-402B-94E5-2D1BF0E49021}"/>
    <cellStyle name="Normal 2 2 2 2 2 2 2 2 2 4 6" xfId="5517" xr:uid="{BF756599-D75B-448D-A962-7E5B4931BF50}"/>
    <cellStyle name="Normal 2 2 2 2 2 2 2 2 2 4 7" xfId="5518" xr:uid="{97F9CDE3-6CE8-4852-9C8D-247CCCCE4080}"/>
    <cellStyle name="Normal 2 2 2 2 2 2 2 2 2 4 8" xfId="5519" xr:uid="{74F3008A-A320-4D92-A16D-FAA66ACD6576}"/>
    <cellStyle name="Normal 2 2 2 2 2 2 2 2 2 5" xfId="5520" xr:uid="{07FFFB7B-CCC9-429D-91D6-55C35DBC4490}"/>
    <cellStyle name="Normal 2 2 2 2 2 2 2 2 2 6" xfId="5521" xr:uid="{8DA8FFC0-CB52-4C33-AA3A-37348AFCC151}"/>
    <cellStyle name="Normal 2 2 2 2 2 2 2 2 2 6 2" xfId="5522" xr:uid="{EB4C90EE-2576-443E-AB01-A41B4897F8F8}"/>
    <cellStyle name="Normal 2 2 2 2 2 2 2 2 2 6 3" xfId="5523" xr:uid="{BA732981-635E-410B-9B04-1EC8409FDE19}"/>
    <cellStyle name="Normal 2 2 2 2 2 2 2 2 2 6 4" xfId="5524" xr:uid="{0262346A-2EE7-4A69-9470-09277DCC7639}"/>
    <cellStyle name="Normal 2 2 2 2 2 2 2 2 2 6 5" xfId="5525" xr:uid="{7DA85E50-5DA5-4211-B913-5B02A0D30E22}"/>
    <cellStyle name="Normal 2 2 2 2 2 2 2 2 2 6 6" xfId="5526" xr:uid="{7A6B522E-D534-4AD2-8BA7-BBCD64091B56}"/>
    <cellStyle name="Normal 2 2 2 2 2 2 2 2 2 6 7" xfId="5527" xr:uid="{B138A11B-B89D-4F4E-8B9E-CB004CD48F02}"/>
    <cellStyle name="Normal 2 2 2 2 2 2 2 2 2 7" xfId="5528" xr:uid="{5028D1CA-310B-4241-B49E-49FE87C9380A}"/>
    <cellStyle name="Normal 2 2 2 2 2 2 2 2 2 8" xfId="5529" xr:uid="{A1CF3435-9614-4FE8-8F17-E4B56A8D8E01}"/>
    <cellStyle name="Normal 2 2 2 2 2 2 2 2 2 9" xfId="5530" xr:uid="{EB419C72-4105-4B33-AA8C-1F78F0696BA0}"/>
    <cellStyle name="Normal 2 2 2 2 2 2 2 2 2_Opex Input" xfId="5531" xr:uid="{F55CA4E3-7FE4-460F-91A5-53F4016EF635}"/>
    <cellStyle name="Normal 2 2 2 2 2 2 2 2 20" xfId="5532" xr:uid="{4EFD5EF7-1C65-445D-89E9-BF750722B978}"/>
    <cellStyle name="Normal 2 2 2 2 2 2 2 2 3" xfId="5533" xr:uid="{2CFEE6CE-5BEC-4C53-B1D1-97567F0155A3}"/>
    <cellStyle name="Normal 2 2 2 2 2 2 2 2 4" xfId="5534" xr:uid="{3AD65FEC-C288-4C18-9AE9-53C017A2B419}"/>
    <cellStyle name="Normal 2 2 2 2 2 2 2 2 5" xfId="5535" xr:uid="{8B759D4F-76AB-4B95-8A73-5DAF2BF0A43D}"/>
    <cellStyle name="Normal 2 2 2 2 2 2 2 2 5 2" xfId="5536" xr:uid="{6BC88CFF-A04A-49AD-8C12-2986D604847E}"/>
    <cellStyle name="Normal 2 2 2 2 2 2 2 2 5 2 2" xfId="5537" xr:uid="{FD3F4748-F64F-4AF3-9885-608AD534C433}"/>
    <cellStyle name="Normal 2 2 2 2 2 2 2 2 5 2 3" xfId="5538" xr:uid="{E5F90BAB-8C33-4663-9FAE-1D6E08F9FDBB}"/>
    <cellStyle name="Normal 2 2 2 2 2 2 2 2 5 2 4" xfId="5539" xr:uid="{F5B58417-C364-42A5-AB7F-4E1195266229}"/>
    <cellStyle name="Normal 2 2 2 2 2 2 2 2 5 2 5" xfId="5540" xr:uid="{39627576-5F58-46CE-AB7A-C1E7FC25ACAC}"/>
    <cellStyle name="Normal 2 2 2 2 2 2 2 2 5 2 6" xfId="5541" xr:uid="{AFF3FBAA-1456-4561-A974-679B250DE0F1}"/>
    <cellStyle name="Normal 2 2 2 2 2 2 2 2 5 2 7" xfId="5542" xr:uid="{13BA5415-717D-4DEB-97F3-70DFC7C388AF}"/>
    <cellStyle name="Normal 2 2 2 2 2 2 2 2 5 3" xfId="5543" xr:uid="{01AC324D-AD9E-410D-825D-D23DBFD468FA}"/>
    <cellStyle name="Normal 2 2 2 2 2 2 2 2 5 4" xfId="5544" xr:uid="{65377C4D-0DB6-4B9A-9C7A-DE8B1C584008}"/>
    <cellStyle name="Normal 2 2 2 2 2 2 2 2 5 5" xfId="5545" xr:uid="{F2311364-6009-42E3-B53F-7A8F76903991}"/>
    <cellStyle name="Normal 2 2 2 2 2 2 2 2 5 6" xfId="5546" xr:uid="{121AD860-8AC9-45C6-8D52-32E5C4789E5A}"/>
    <cellStyle name="Normal 2 2 2 2 2 2 2 2 5 7" xfId="5547" xr:uid="{F60A1BFA-676B-44B6-A6E5-240F473AABEB}"/>
    <cellStyle name="Normal 2 2 2 2 2 2 2 2 5 8" xfId="5548" xr:uid="{BB48500E-C05E-4A82-8228-23D7C3556A12}"/>
    <cellStyle name="Normal 2 2 2 2 2 2 2 2 6" xfId="5549" xr:uid="{5F7E459A-EFCF-4504-9506-F6A439903AF8}"/>
    <cellStyle name="Normal 2 2 2 2 2 2 2 2 7" xfId="5550" xr:uid="{9AF6DF35-AB57-4425-9AD8-2015496644D1}"/>
    <cellStyle name="Normal 2 2 2 2 2 2 2 2 7 2" xfId="5551" xr:uid="{9518E1D2-C1C5-4914-937B-6C9215A8F200}"/>
    <cellStyle name="Normal 2 2 2 2 2 2 2 2 7 3" xfId="5552" xr:uid="{EDC480CB-045A-4DF7-8084-6B24AC6C7A7F}"/>
    <cellStyle name="Normal 2 2 2 2 2 2 2 2 7 4" xfId="5553" xr:uid="{722704E3-92D2-455A-B910-810C9693DE4B}"/>
    <cellStyle name="Normal 2 2 2 2 2 2 2 2 7 5" xfId="5554" xr:uid="{37F3A2C4-BFC3-460C-9057-565FEAC54291}"/>
    <cellStyle name="Normal 2 2 2 2 2 2 2 2 7 6" xfId="5555" xr:uid="{5DFCD791-69FF-46D8-ACB8-7DB1EB1A9EE1}"/>
    <cellStyle name="Normal 2 2 2 2 2 2 2 2 7 7" xfId="5556" xr:uid="{E928987D-5E81-400F-9EE1-B96D80129902}"/>
    <cellStyle name="Normal 2 2 2 2 2 2 2 2 8" xfId="5557" xr:uid="{C1621773-CA94-417B-83A1-2C39962C2A19}"/>
    <cellStyle name="Normal 2 2 2 2 2 2 2 2 9" xfId="5558" xr:uid="{09C3E245-7C18-44F0-A0CA-AF01F164DAB6}"/>
    <cellStyle name="Normal 2 2 2 2 2 2 2 2_ELEC SAP FCST UPLOAD" xfId="5559" xr:uid="{CD570A36-3AEF-48C8-8049-B7D430FA7E80}"/>
    <cellStyle name="Normal 2 2 2 2 2 2 2 20" xfId="5560" xr:uid="{6C6D90E6-2927-446D-A396-C568902A184C}"/>
    <cellStyle name="Normal 2 2 2 2 2 2 2 21" xfId="5561" xr:uid="{CBFE30DC-60FF-41E7-AA82-72C5EDEFE9A4}"/>
    <cellStyle name="Normal 2 2 2 2 2 2 2 22" xfId="5562" xr:uid="{2A033FE1-E8FE-467D-AA42-ACD7C8E00397}"/>
    <cellStyle name="Normal 2 2 2 2 2 2 2 23" xfId="5563" xr:uid="{D9A1B8A7-0E10-428A-96E8-7178884DD9B8}"/>
    <cellStyle name="Normal 2 2 2 2 2 2 2 3" xfId="5564" xr:uid="{BB4D29C8-C5F9-42CE-8C3D-0780D920CC86}"/>
    <cellStyle name="Normal 2 2 2 2 2 2 2 4" xfId="5565" xr:uid="{AAB69FCA-3C3B-4BDC-9455-7F0FAEB664DC}"/>
    <cellStyle name="Normal 2 2 2 2 2 2 2 5" xfId="5566" xr:uid="{55D9E718-A45D-497E-AA43-382884966E7A}"/>
    <cellStyle name="Normal 2 2 2 2 2 2 2 6" xfId="5567" xr:uid="{43D058BF-DF4E-403E-9345-32EED141B083}"/>
    <cellStyle name="Normal 2 2 2 2 2 2 2 7" xfId="5568" xr:uid="{7F6C33CF-2BFD-4D01-9E76-543C5CEBEFD9}"/>
    <cellStyle name="Normal 2 2 2 2 2 2 2 8" xfId="5569" xr:uid="{462BA48C-F61A-4328-808D-4032B69246B1}"/>
    <cellStyle name="Normal 2 2 2 2 2 2 2 8 2" xfId="5570" xr:uid="{EBCD1600-B92B-4AEE-9D0B-9DDF2A68284A}"/>
    <cellStyle name="Normal 2 2 2 2 2 2 2 8 2 2" xfId="5571" xr:uid="{4A65DE4C-4D88-482E-86D3-15D6358DE4BE}"/>
    <cellStyle name="Normal 2 2 2 2 2 2 2 8 2 3" xfId="5572" xr:uid="{0D9A3BAF-D587-4533-822A-D622770B1D4D}"/>
    <cellStyle name="Normal 2 2 2 2 2 2 2 8 2 4" xfId="5573" xr:uid="{77AE2ED7-85DE-4458-A94A-87E8F022A455}"/>
    <cellStyle name="Normal 2 2 2 2 2 2 2 8 2 5" xfId="5574" xr:uid="{509EFE69-8A39-49A2-ACF6-2AD491DBD8BF}"/>
    <cellStyle name="Normal 2 2 2 2 2 2 2 8 2 6" xfId="5575" xr:uid="{A882DC9F-BFA5-4B07-81F9-D7EE82BB875F}"/>
    <cellStyle name="Normal 2 2 2 2 2 2 2 8 2 7" xfId="5576" xr:uid="{B0BD3C58-AED4-4A09-991D-6D3A81BC3DC4}"/>
    <cellStyle name="Normal 2 2 2 2 2 2 2 8 3" xfId="5577" xr:uid="{434EA6AD-8B72-42A9-8F15-2CD23D89753F}"/>
    <cellStyle name="Normal 2 2 2 2 2 2 2 8 4" xfId="5578" xr:uid="{B2F34032-9F7F-4711-8E4D-5931CB62889F}"/>
    <cellStyle name="Normal 2 2 2 2 2 2 2 8 5" xfId="5579" xr:uid="{DDFF32D2-8106-4FB0-A36D-6F8BCD059EC7}"/>
    <cellStyle name="Normal 2 2 2 2 2 2 2 8 6" xfId="5580" xr:uid="{DD4DFC15-EFA3-4892-907E-EDA08BFED1AC}"/>
    <cellStyle name="Normal 2 2 2 2 2 2 2 8 7" xfId="5581" xr:uid="{07DB05F8-650A-4782-B5BB-68486E100E80}"/>
    <cellStyle name="Normal 2 2 2 2 2 2 2 8 8" xfId="5582" xr:uid="{0AB37B13-3031-463E-AAA3-C6E39E64EC0B}"/>
    <cellStyle name="Normal 2 2 2 2 2 2 2 9" xfId="5583" xr:uid="{B8B37155-6EB9-4BF0-8B72-E161A32925C2}"/>
    <cellStyle name="Normal 2 2 2 2 2 2 2_ELEC SAP FCST UPLOAD" xfId="5584" xr:uid="{70D9C0C5-5CC3-48EA-B57F-CE59073AC4FE}"/>
    <cellStyle name="Normal 2 2 2 2 2 2 20" xfId="5585" xr:uid="{44FADD0E-3018-4226-880C-9E5BE7508C61}"/>
    <cellStyle name="Normal 2 2 2 2 2 2 21" xfId="5586" xr:uid="{EDC41E69-DD30-4E69-B3CC-780B7E77C347}"/>
    <cellStyle name="Normal 2 2 2 2 2 2 22" xfId="5587" xr:uid="{1B08ACC0-C376-4E22-843E-6C65062B601B}"/>
    <cellStyle name="Normal 2 2 2 2 2 2 23" xfId="5588" xr:uid="{6DB5ACA4-90E2-428F-AAC0-EDE1A33A9F8D}"/>
    <cellStyle name="Normal 2 2 2 2 2 2 3" xfId="5589" xr:uid="{64A58E7D-1818-44F2-AF75-FB1B8B27FD74}"/>
    <cellStyle name="Normal 2 2 2 2 2 2 3 2" xfId="5590" xr:uid="{1A85FA67-767F-4103-89A3-037C8D719E75}"/>
    <cellStyle name="Normal 2 2 2 2 2 2 3 3" xfId="5591" xr:uid="{92992B0C-0F52-40F9-AECD-45B07DE62030}"/>
    <cellStyle name="Normal 2 2 2 2 2 2 3_ELEC SAP FCST UPLOAD" xfId="5592" xr:uid="{9C51797B-AA64-4E72-905E-2479B93BCF09}"/>
    <cellStyle name="Normal 2 2 2 2 2 2 4" xfId="5593" xr:uid="{F952C436-EF51-4C9F-A910-4B01E289AFAA}"/>
    <cellStyle name="Normal 2 2 2 2 2 2 5" xfId="5594" xr:uid="{A152D734-DF35-4678-A40B-582FE7D5E69E}"/>
    <cellStyle name="Normal 2 2 2 2 2 2 6" xfId="5595" xr:uid="{E17670F1-A5FD-4965-A5E1-6A418ACF5012}"/>
    <cellStyle name="Normal 2 2 2 2 2 2 7" xfId="5596" xr:uid="{BB40539E-B19B-4EAF-A89D-325B648B24AF}"/>
    <cellStyle name="Normal 2 2 2 2 2 2 8" xfId="5597" xr:uid="{8D86E55B-6CFD-4664-82DC-E5FD65C30183}"/>
    <cellStyle name="Normal 2 2 2 2 2 2 8 2" xfId="5598" xr:uid="{3514F0E5-7042-4620-813E-D6DE8386DCC4}"/>
    <cellStyle name="Normal 2 2 2 2 2 2 8 2 2" xfId="5599" xr:uid="{6E0C3496-0B48-4598-AE11-A56C26514C23}"/>
    <cellStyle name="Normal 2 2 2 2 2 2 8 2 3" xfId="5600" xr:uid="{06B7150E-8076-449F-A318-CCDF26867051}"/>
    <cellStyle name="Normal 2 2 2 2 2 2 8 2 4" xfId="5601" xr:uid="{CCED9F34-2BDF-43C6-B1E8-848F3D0497BB}"/>
    <cellStyle name="Normal 2 2 2 2 2 2 8 2 5" xfId="5602" xr:uid="{25E153F2-F9A3-46A3-83EE-373DA51FE64D}"/>
    <cellStyle name="Normal 2 2 2 2 2 2 8 2 6" xfId="5603" xr:uid="{D5C692AC-F646-4C11-B883-EA60BB5685D6}"/>
    <cellStyle name="Normal 2 2 2 2 2 2 8 2 7" xfId="5604" xr:uid="{9A540A6E-00AC-4226-A7B1-34C79C8E2460}"/>
    <cellStyle name="Normal 2 2 2 2 2 2 8 3" xfId="5605" xr:uid="{343FB4A4-1252-4DCF-AE5F-1BB52B1F6845}"/>
    <cellStyle name="Normal 2 2 2 2 2 2 8 4" xfId="5606" xr:uid="{F814198F-7114-4269-803E-82708009E07A}"/>
    <cellStyle name="Normal 2 2 2 2 2 2 8 5" xfId="5607" xr:uid="{A2EE0E78-1A29-4464-A1C4-F923312B1E33}"/>
    <cellStyle name="Normal 2 2 2 2 2 2 8 6" xfId="5608" xr:uid="{8DCEC1EA-A3C9-412E-83C2-1FD9639841BD}"/>
    <cellStyle name="Normal 2 2 2 2 2 2 8 7" xfId="5609" xr:uid="{9EFE87A3-C3CA-4038-A6D1-0F2C399404AA}"/>
    <cellStyle name="Normal 2 2 2 2 2 2 8 8" xfId="5610" xr:uid="{8C322DCA-BC64-4275-BF7D-C0C56B659CAD}"/>
    <cellStyle name="Normal 2 2 2 2 2 2 9" xfId="5611" xr:uid="{2578BF28-B93A-4482-98D7-25C48B15F542}"/>
    <cellStyle name="Normal 2 2 2 2 2 2_ELEC SAP FCST UPLOAD" xfId="5612" xr:uid="{355EBC43-E8EF-40BF-AA6B-B0925A9C8E73}"/>
    <cellStyle name="Normal 2 2 2 2 2 20" xfId="5613" xr:uid="{BB25F6C8-49E4-4FB4-BDA7-6EEF4A975B3E}"/>
    <cellStyle name="Normal 2 2 2 2 2 21" xfId="5614" xr:uid="{1153DE32-303B-48C4-B76F-BDF159818589}"/>
    <cellStyle name="Normal 2 2 2 2 2 22" xfId="5615" xr:uid="{CCAADC73-289C-49F7-B71E-765BF5CB21F7}"/>
    <cellStyle name="Normal 2 2 2 2 2 23" xfId="5616" xr:uid="{E24F14C8-636F-4541-97DF-567CDBC2352E}"/>
    <cellStyle name="Normal 2 2 2 2 2 24" xfId="5617" xr:uid="{8EAF86DC-0899-407F-B0BE-CEF8DD39FDEA}"/>
    <cellStyle name="Normal 2 2 2 2 2 25" xfId="5395" xr:uid="{63EE87AA-61EE-4DAF-9160-89992643D9DA}"/>
    <cellStyle name="Normal 2 2 2 2 2 3" xfId="5618" xr:uid="{54E73BCB-C8E5-425B-BB9D-AC956ED85E55}"/>
    <cellStyle name="Normal 2 2 2 2 2 3 2" xfId="5619" xr:uid="{92D85391-CE68-4DF4-AC3B-C1C16752D71F}"/>
    <cellStyle name="Normal 2 2 2 2 2 3 3" xfId="5620" xr:uid="{446B865E-D017-4588-AAD9-CE4FF089EFD5}"/>
    <cellStyle name="Normal 2 2 2 2 2 3_ELEC SAP FCST UPLOAD" xfId="5621" xr:uid="{CEA267AB-806A-49F4-A74A-93518D1312F6}"/>
    <cellStyle name="Normal 2 2 2 2 2 4" xfId="5622" xr:uid="{CA437496-B1FA-4784-976D-3739A8DB363A}"/>
    <cellStyle name="Normal 2 2 2 2 2 5" xfId="5623" xr:uid="{40354B25-9BBE-4A60-B720-4BD1863C1B18}"/>
    <cellStyle name="Normal 2 2 2 2 2 6" xfId="5624" xr:uid="{040142D9-EA24-4944-8775-A52390F13CE9}"/>
    <cellStyle name="Normal 2 2 2 2 2 7" xfId="5625" xr:uid="{9D3DAB2B-5BA6-4CED-B910-E36B272F2951}"/>
    <cellStyle name="Normal 2 2 2 2 2 8" xfId="5626" xr:uid="{B274132E-6AB8-4504-A5E4-C282C5A69918}"/>
    <cellStyle name="Normal 2 2 2 2 2 9" xfId="5627" xr:uid="{672A9196-8307-4843-82B6-20F7442805B7}"/>
    <cellStyle name="Normal 2 2 2 2 2 9 2" xfId="5628" xr:uid="{2FEEB569-BAA1-44B5-8064-99D1C34ED721}"/>
    <cellStyle name="Normal 2 2 2 2 2 9 2 2" xfId="5629" xr:uid="{8D63DAE0-C7A4-4B47-B6D5-58B112D1D680}"/>
    <cellStyle name="Normal 2 2 2 2 2 9 2 3" xfId="5630" xr:uid="{BBC943DC-AFA9-4D16-BA94-F617E6DBFFF1}"/>
    <cellStyle name="Normal 2 2 2 2 2 9 2 4" xfId="5631" xr:uid="{A53DB816-E97D-42F2-89D2-CE92DDEBCE34}"/>
    <cellStyle name="Normal 2 2 2 2 2 9 2 5" xfId="5632" xr:uid="{90392FDA-5324-4468-86ED-41FCB151A931}"/>
    <cellStyle name="Normal 2 2 2 2 2 9 2 6" xfId="5633" xr:uid="{EA20CFB6-35AA-472B-BB0F-F90E876194F0}"/>
    <cellStyle name="Normal 2 2 2 2 2 9 2 7" xfId="5634" xr:uid="{A48F79B2-E508-48A6-BE26-5865D004B046}"/>
    <cellStyle name="Normal 2 2 2 2 2 9 3" xfId="5635" xr:uid="{B30B3087-32AE-47A4-A2A0-85509493293D}"/>
    <cellStyle name="Normal 2 2 2 2 2 9 4" xfId="5636" xr:uid="{0A8416CB-11B1-400F-A60A-4AB244781DEB}"/>
    <cellStyle name="Normal 2 2 2 2 2 9 5" xfId="5637" xr:uid="{AAA341DD-E0D2-4CA2-A4F1-4A09C2F48B58}"/>
    <cellStyle name="Normal 2 2 2 2 2 9 6" xfId="5638" xr:uid="{F51AF2B0-BC94-45A0-B2D0-5D172074565A}"/>
    <cellStyle name="Normal 2 2 2 2 2 9 7" xfId="5639" xr:uid="{83B51BD5-72D7-4B75-ACBF-747BF5FD1540}"/>
    <cellStyle name="Normal 2 2 2 2 2 9 8" xfId="5640" xr:uid="{83DD451A-B350-46C7-86D4-C74B8231D625}"/>
    <cellStyle name="Normal 2 2 2 2 2_ELEC SAP FCST UPLOAD" xfId="5641" xr:uid="{3BA746D1-FFFE-4D27-9AC7-7C2495F6A1AC}"/>
    <cellStyle name="Normal 2 2 2 2 20" xfId="5642" xr:uid="{552BEDA4-01A8-4BE7-AF54-D055A9C046F5}"/>
    <cellStyle name="Normal 2 2 2 2 21" xfId="5643" xr:uid="{3D6B06A9-3339-45F0-84F6-B53DC353A388}"/>
    <cellStyle name="Normal 2 2 2 2 22" xfId="5644" xr:uid="{EAE93804-FCF0-40B8-9765-6D37F4EB5FC4}"/>
    <cellStyle name="Normal 2 2 2 2 23" xfId="5645" xr:uid="{DB445393-2F82-4ADD-8084-34D0E0981504}"/>
    <cellStyle name="Normal 2 2 2 2 24" xfId="5646" xr:uid="{B9257025-345A-4965-8EB4-37003E7C0793}"/>
    <cellStyle name="Normal 2 2 2 2 25" xfId="5378" xr:uid="{A6C67EDC-3F11-4E75-BC88-589689CA8B36}"/>
    <cellStyle name="Normal 2 2 2 2 3" xfId="5647" xr:uid="{43A1A651-9D01-49BF-80B5-D9144720CA61}"/>
    <cellStyle name="Normal 2 2 2 2 3 2" xfId="5648" xr:uid="{F43289A8-96A7-454A-BC60-45EC68ABF987}"/>
    <cellStyle name="Normal 2 2 2 2 3 2 2" xfId="5649" xr:uid="{399AF9CA-C579-470D-82C6-E4AB245C9952}"/>
    <cellStyle name="Normal 2 2 2 2 3 2 3" xfId="5650" xr:uid="{4959DF7C-77CE-45BC-8088-7F86C0B03B7D}"/>
    <cellStyle name="Normal 2 2 2 2 3 2_ELEC SAP FCST UPLOAD" xfId="5651" xr:uid="{E4869460-149D-41F3-9FC1-EA3D6C1749B4}"/>
    <cellStyle name="Normal 2 2 2 2 3 3" xfId="5652" xr:uid="{286898FE-9FA3-4084-83E2-17E878F69557}"/>
    <cellStyle name="Normal 2 2 2 2 3 4" xfId="5653" xr:uid="{E513CF26-E3A2-4858-A39B-4D212068E7BE}"/>
    <cellStyle name="Normal 2 2 2 2 3 5" xfId="5654" xr:uid="{F1F4FDC0-33D7-4208-B16D-3BF695AE54FC}"/>
    <cellStyle name="Normal 2 2 2 2 3 6" xfId="5655" xr:uid="{4A447A39-0A52-4699-A780-4C0D3763B3D6}"/>
    <cellStyle name="Normal 2 2 2 2 3_ELEC SAP FCST UPLOAD" xfId="5656" xr:uid="{5DE41EDA-4106-460A-946D-7DF17533CECB}"/>
    <cellStyle name="Normal 2 2 2 2 4" xfId="5657" xr:uid="{EE57B608-097D-4E08-8C85-9EB4E5F95DA5}"/>
    <cellStyle name="Normal 2 2 2 2 4 2" xfId="5658" xr:uid="{3F8724B0-F3D2-4AF8-AE8C-BF6A07346AA3}"/>
    <cellStyle name="Normal 2 2 2 2 4 3" xfId="5659" xr:uid="{6AC5587B-44F3-40F6-B781-95D6383A0AF2}"/>
    <cellStyle name="Normal 2 2 2 2 4_ELEC SAP FCST UPLOAD" xfId="5660" xr:uid="{8CDF93CD-9B39-432A-A17A-A2FAAEE651E4}"/>
    <cellStyle name="Normal 2 2 2 2 5" xfId="5661" xr:uid="{CCBE229D-D88D-4C4D-9AAD-220C5B2C0BCB}"/>
    <cellStyle name="Normal 2 2 2 2 6" xfId="5662" xr:uid="{79A3EF60-C098-4206-9ACF-BA3314003B46}"/>
    <cellStyle name="Normal 2 2 2 2 7" xfId="5663" xr:uid="{74562D12-8641-4436-81BD-3242C3D62FB5}"/>
    <cellStyle name="Normal 2 2 2 2 8" xfId="5664" xr:uid="{0BF9ECAE-B975-4973-8D0D-658E7AEE50C5}"/>
    <cellStyle name="Normal 2 2 2 2 9" xfId="5665" xr:uid="{801F5826-0D46-44A2-9180-FC9BCE33B5A7}"/>
    <cellStyle name="Normal 2 2 2 2 9 2" xfId="5666" xr:uid="{21ABBBCF-DD5F-427D-91B2-E2024D3679A2}"/>
    <cellStyle name="Normal 2 2 2 2 9 2 2" xfId="5667" xr:uid="{D48958AD-71AA-432F-A501-3377C648540E}"/>
    <cellStyle name="Normal 2 2 2 2 9 2 3" xfId="5668" xr:uid="{AE4338B0-C884-4701-AE3F-6A1E3507214E}"/>
    <cellStyle name="Normal 2 2 2 2 9 2 4" xfId="5669" xr:uid="{4D383D13-1EDD-411D-856C-EA7E246A4213}"/>
    <cellStyle name="Normal 2 2 2 2 9 2 5" xfId="5670" xr:uid="{440906F3-5F8D-4951-9F8C-E666503DE0AB}"/>
    <cellStyle name="Normal 2 2 2 2 9 2 6" xfId="5671" xr:uid="{A0BC3C1F-59D1-4B12-9462-49603EA6167D}"/>
    <cellStyle name="Normal 2 2 2 2 9 2 7" xfId="5672" xr:uid="{39761775-FD27-4772-9FAC-AE9A9A5D8E85}"/>
    <cellStyle name="Normal 2 2 2 2 9 3" xfId="5673" xr:uid="{E70AA356-16D1-4FD6-83E6-4D9C9428AA29}"/>
    <cellStyle name="Normal 2 2 2 2 9 4" xfId="5674" xr:uid="{F6AA50CF-19F6-495E-B535-41104A52EE8D}"/>
    <cellStyle name="Normal 2 2 2 2 9 5" xfId="5675" xr:uid="{D49ADC03-57A2-49BF-9F37-E7B1325A8614}"/>
    <cellStyle name="Normal 2 2 2 2 9 6" xfId="5676" xr:uid="{81DFB07D-D60D-449A-8520-9C9F72BF66AE}"/>
    <cellStyle name="Normal 2 2 2 2 9 7" xfId="5677" xr:uid="{044A97C5-7D95-454D-BAFB-A2A6B22C159F}"/>
    <cellStyle name="Normal 2 2 2 2 9 8" xfId="5678" xr:uid="{9B4D69E5-AFDE-4945-B304-01656CEA1137}"/>
    <cellStyle name="Normal 2 2 2 2_ELEC SAP FCST UPLOAD" xfId="5679" xr:uid="{85B1B51A-02A8-4A00-812D-5D7412393773}"/>
    <cellStyle name="Normal 2 2 2 20" xfId="5680" xr:uid="{14B8AD35-1A70-42CA-B850-0574423791FB}"/>
    <cellStyle name="Normal 2 2 2 21" xfId="5681" xr:uid="{05DB0421-9943-40CA-BAAE-15F9066C275D}"/>
    <cellStyle name="Normal 2 2 2 22" xfId="5682" xr:uid="{329494CF-A5BE-4C4F-97AF-147B3AA65445}"/>
    <cellStyle name="Normal 2 2 2 23" xfId="5683" xr:uid="{60FC0E69-75CF-4BB6-A123-F8E29EAA7E4D}"/>
    <cellStyle name="Normal 2 2 2 24" xfId="5684" xr:uid="{8424BA6E-0C88-4043-BC47-1736126F2C21}"/>
    <cellStyle name="Normal 2 2 2 25" xfId="5685" xr:uid="{0870F8DE-D5BE-4245-8837-4AFC1323C222}"/>
    <cellStyle name="Normal 2 2 2 26" xfId="5686" xr:uid="{97F03659-7E08-4A36-AAE4-1065DCD44B13}"/>
    <cellStyle name="Normal 2 2 2 27" xfId="5348" xr:uid="{4B91457E-6776-47E8-B725-103E9F705B4A}"/>
    <cellStyle name="Normal 2 2 2 3" xfId="1075" xr:uid="{8BB5E815-3ACE-4DB5-9379-79E1CFEE232B}"/>
    <cellStyle name="Normal 2 2 2 3 2" xfId="5687" xr:uid="{24FF6682-5F70-4F73-AD2D-535AE0DA5B42}"/>
    <cellStyle name="Normal 2 2 2 4" xfId="5688" xr:uid="{2EF5D2B1-51F0-4330-BB49-5E8B9505F518}"/>
    <cellStyle name="Normal 2 2 2 4 2" xfId="5689" xr:uid="{698A905E-046E-497B-BE28-F0BF443C9857}"/>
    <cellStyle name="Normal 2 2 2 4 2 2" xfId="5690" xr:uid="{692302E8-735D-4544-97F7-77242F249A26}"/>
    <cellStyle name="Normal 2 2 2 4 2 2 2" xfId="5691" xr:uid="{FC97A848-938A-4733-9C37-402CD433EB49}"/>
    <cellStyle name="Normal 2 2 2 4 2 2 3" xfId="5692" xr:uid="{0BB3CA6D-91C0-470C-870C-CB62DCC9CB4C}"/>
    <cellStyle name="Normal 2 2 2 4 2 2_ELEC SAP FCST UPLOAD" xfId="5693" xr:uid="{72BEC871-7B07-4351-93FA-2179F11E890A}"/>
    <cellStyle name="Normal 2 2 2 4 2 3" xfId="5694" xr:uid="{35563CCD-757E-4D79-9332-5168E295DC30}"/>
    <cellStyle name="Normal 2 2 2 4 2 4" xfId="5695" xr:uid="{2AD5D3B2-72E4-4CC6-8B76-48A96CB100B7}"/>
    <cellStyle name="Normal 2 2 2 4 2 5" xfId="5696" xr:uid="{30246E05-207D-42C3-98C5-D60C93E5E72B}"/>
    <cellStyle name="Normal 2 2 2 4 2 6" xfId="5697" xr:uid="{6D6C9393-474E-45B6-9609-323DE65C48B4}"/>
    <cellStyle name="Normal 2 2 2 4 2_ELEC SAP FCST UPLOAD" xfId="5698" xr:uid="{A8764B93-88A8-4BC9-A451-43CF6A2C5012}"/>
    <cellStyle name="Normal 2 2 2 4 3" xfId="5699" xr:uid="{0AC5BD6A-623F-4B4F-8CDD-B31B12A1F5B3}"/>
    <cellStyle name="Normal 2 2 2 4 3 2" xfId="5700" xr:uid="{8F8BF7C1-55C7-427F-9157-D16A96E70D3A}"/>
    <cellStyle name="Normal 2 2 2 4 3 3" xfId="5701" xr:uid="{361F4B98-9399-489E-A1DC-D6CDF85FDAFF}"/>
    <cellStyle name="Normal 2 2 2 4 3_ELEC SAP FCST UPLOAD" xfId="5702" xr:uid="{AFE158B0-FB99-48A7-B989-5C6E2A62C6D1}"/>
    <cellStyle name="Normal 2 2 2 4 4" xfId="5703" xr:uid="{E4E6CF3F-2FAC-44B4-94F4-FE8E3783ED9D}"/>
    <cellStyle name="Normal 2 2 2 4 5" xfId="5704" xr:uid="{C35DA14E-4CC9-4591-A60E-331E1C37C5E3}"/>
    <cellStyle name="Normal 2 2 2 4 6" xfId="5705" xr:uid="{F4464898-A6AD-46CF-8F24-7E21CC8CD6C0}"/>
    <cellStyle name="Normal 2 2 2 4_ELEC SAP FCST UPLOAD" xfId="5706" xr:uid="{230D0E33-7CBF-43D4-A562-3918BD1117A5}"/>
    <cellStyle name="Normal 2 2 2 5" xfId="5707" xr:uid="{32F2BDE2-96B7-4DD5-8DE7-2F070E144B9B}"/>
    <cellStyle name="Normal 2 2 2 5 2" xfId="5708" xr:uid="{10E94404-5AC3-4206-AC53-787FE87C0A1A}"/>
    <cellStyle name="Normal 2 2 2 5 3" xfId="5709" xr:uid="{0E1F09A5-0737-4B38-8458-EEC372818BFB}"/>
    <cellStyle name="Normal 2 2 2 5_ELEC SAP FCST UPLOAD" xfId="5710" xr:uid="{2B9E8E37-5B0E-4C43-BCE7-B54524CFF05A}"/>
    <cellStyle name="Normal 2 2 2 6" xfId="5711" xr:uid="{D4FE9343-CEF9-4B27-961D-6D82E7B19033}"/>
    <cellStyle name="Normal 2 2 2 7" xfId="5712" xr:uid="{20E49010-DA4A-4E51-93C6-DE010989602A}"/>
    <cellStyle name="Normal 2 2 2 8" xfId="5713" xr:uid="{54186DFE-E833-4288-B0EE-EBF3A407E78D}"/>
    <cellStyle name="Normal 2 2 2 9" xfId="5714" xr:uid="{0A8BF84E-9154-4D34-AF8D-8344A772A660}"/>
    <cellStyle name="Normal 2 2 2_ELEC SAP FCST UPLOAD" xfId="5715" xr:uid="{A04F58A1-75B8-4310-8B78-9129B3583B17}"/>
    <cellStyle name="Normal 2 2 20" xfId="5716" xr:uid="{B9789D07-DA32-4FFE-AE75-043CCB859669}"/>
    <cellStyle name="Normal 2 2 21" xfId="5717" xr:uid="{AE82A644-59BF-405B-AB9C-57BD4C059791}"/>
    <cellStyle name="Normal 2 2 22" xfId="5718" xr:uid="{36B0B52D-ABDF-4D4A-AA43-7681CC300211}"/>
    <cellStyle name="Normal 2 2 23" xfId="5719" xr:uid="{1E798F55-746D-4429-BD10-310D2E4E5ADE}"/>
    <cellStyle name="Normal 2 2 24" xfId="5720" xr:uid="{FF34BBCD-2F0F-4ABE-9873-C7E614FCC129}"/>
    <cellStyle name="Normal 2 2 25" xfId="5721" xr:uid="{31FC4274-85ED-405E-A541-84164B2D925E}"/>
    <cellStyle name="Normal 2 2 26" xfId="5722" xr:uid="{CA5E9D89-82D2-4F2D-8AF2-4A9BDF1134E5}"/>
    <cellStyle name="Normal 2 2 27" xfId="5318" xr:uid="{B3116046-B57E-4FB9-BC09-81879428F4A1}"/>
    <cellStyle name="Normal 2 2 28" xfId="443" xr:uid="{2C987C00-58F0-413E-8FEA-289956056E12}"/>
    <cellStyle name="Normal 2 2 3" xfId="570" xr:uid="{57F07C2F-092B-4B8C-9C2B-EE9190C74E17}"/>
    <cellStyle name="Normal 2 2 3 2" xfId="576" xr:uid="{BC6106FF-95EB-4CAF-B3BC-ECD99D749B6E}"/>
    <cellStyle name="Normal 2 2 3 2 2" xfId="5725" xr:uid="{53F22DFB-3C2A-4801-A2B5-A433E0994CF8}"/>
    <cellStyle name="Normal 2 2 3 2 2 2" xfId="5726" xr:uid="{6D961DCD-A8D9-4F19-B98F-E8FB7903B2DA}"/>
    <cellStyle name="Normal 2 2 3 2 2 2 2" xfId="5727" xr:uid="{E37B34DA-6D4F-45EC-98E5-6D1ECF4DFA0B}"/>
    <cellStyle name="Normal 2 2 3 2 2 2 2 2" xfId="5728" xr:uid="{FED52DA4-3ACB-4985-B44D-5AA912985966}"/>
    <cellStyle name="Normal 2 2 3 2 2 2 2 3" xfId="5729" xr:uid="{32701D57-258F-4FF8-90F8-4C3F57069E1C}"/>
    <cellStyle name="Normal 2 2 3 2 2 2 2_ELEC SAP FCST UPLOAD" xfId="5730" xr:uid="{47B22378-6F12-4D70-A9EF-8E16CE573F64}"/>
    <cellStyle name="Normal 2 2 3 2 2 2 3" xfId="5731" xr:uid="{CD242452-85A6-493B-9A9E-A584C590664C}"/>
    <cellStyle name="Normal 2 2 3 2 2 2 4" xfId="5732" xr:uid="{B90ECC23-49D1-467E-92F0-7353B13F977C}"/>
    <cellStyle name="Normal 2 2 3 2 2 2 5" xfId="5733" xr:uid="{1296A4A0-E05A-4E1C-BD6E-183EFE9B770E}"/>
    <cellStyle name="Normal 2 2 3 2 2 2 6" xfId="5734" xr:uid="{105F975B-403B-4F92-802E-679093458162}"/>
    <cellStyle name="Normal 2 2 3 2 2 2_ELEC SAP FCST UPLOAD" xfId="5735" xr:uid="{3C648AFA-FEC7-4CDD-97FC-B57E25C41FF0}"/>
    <cellStyle name="Normal 2 2 3 2 2 3" xfId="5736" xr:uid="{BD3B87FA-04A5-4728-A338-4900E7F8F09B}"/>
    <cellStyle name="Normal 2 2 3 2 2 3 2" xfId="5737" xr:uid="{CFE5E3FA-A6F1-4AFB-A224-A12BF4DA322B}"/>
    <cellStyle name="Normal 2 2 3 2 2 3 3" xfId="5738" xr:uid="{76FF1FFD-BD5D-473F-AD5A-5332978365B1}"/>
    <cellStyle name="Normal 2 2 3 2 2 3_ELEC SAP FCST UPLOAD" xfId="5739" xr:uid="{DEE52AF0-F295-446D-904C-AE00D31E3B9C}"/>
    <cellStyle name="Normal 2 2 3 2 2 4" xfId="5740" xr:uid="{EC69119D-684A-4029-B18C-ACC741FB647A}"/>
    <cellStyle name="Normal 2 2 3 2 2 5" xfId="5741" xr:uid="{00FBEF93-02D1-488F-AB36-21625EAE4114}"/>
    <cellStyle name="Normal 2 2 3 2 2 6" xfId="5742" xr:uid="{0E135786-C07B-42E2-9C05-C45C7C0B46EB}"/>
    <cellStyle name="Normal 2 2 3 2 2_ELEC SAP FCST UPLOAD" xfId="5743" xr:uid="{867C7AA6-8F0F-4647-9197-057FD805860E}"/>
    <cellStyle name="Normal 2 2 3 2 3" xfId="5744" xr:uid="{2AF3F8FF-035B-4858-B276-B3258FB5CF3D}"/>
    <cellStyle name="Normal 2 2 3 2 3 2" xfId="5745" xr:uid="{EB87CDB2-EE23-4614-9522-D01544C834A3}"/>
    <cellStyle name="Normal 2 2 3 2 3 3" xfId="5746" xr:uid="{6357D045-547E-44BF-B2BC-413EC407D060}"/>
    <cellStyle name="Normal 2 2 3 2 3_ELEC SAP FCST UPLOAD" xfId="5747" xr:uid="{91C5DEC9-738E-43A8-81A0-D5C47944A7DB}"/>
    <cellStyle name="Normal 2 2 3 2 4" xfId="5748" xr:uid="{E2D54DCF-F1F0-4CBD-9E88-DDBB4E21DD1C}"/>
    <cellStyle name="Normal 2 2 3 2 5" xfId="5749" xr:uid="{1B2419AD-0E56-40A5-B71D-0F209974CA6D}"/>
    <cellStyle name="Normal 2 2 3 2 6" xfId="5750" xr:uid="{58B77A7F-FDAF-4C42-BBC5-221BA124A42A}"/>
    <cellStyle name="Normal 2 2 3 2 7" xfId="5751" xr:uid="{C5D77D88-8BE0-4011-9F57-9ECBBFDF3A25}"/>
    <cellStyle name="Normal 2 2 3 2 8" xfId="5724" xr:uid="{6C2FC06E-9BDA-4F6D-A6DD-8F7BACE3073F}"/>
    <cellStyle name="Normal 2 2 3 2_ELEC SAP FCST UPLOAD" xfId="5752" xr:uid="{74E0EA79-C8E8-4853-82EB-42DF868219F9}"/>
    <cellStyle name="Normal 2 2 3 3" xfId="1074" xr:uid="{81C0E476-CD3F-4BF9-93D6-3F776B0B8158}"/>
    <cellStyle name="Normal 2 2 3 3 2" xfId="5754" xr:uid="{F70432D5-531F-4571-8C71-B87C16A881C8}"/>
    <cellStyle name="Normal 2 2 3 3 2 2" xfId="5755" xr:uid="{B409A867-01E0-418C-8AD7-672667143A70}"/>
    <cellStyle name="Normal 2 2 3 3 2 3" xfId="5756" xr:uid="{EB678318-6F51-4914-B0CB-990AC1E4047A}"/>
    <cellStyle name="Normal 2 2 3 3 2_ELEC SAP FCST UPLOAD" xfId="5757" xr:uid="{9F6FD650-D15C-4D91-B130-8BE2097AA4F0}"/>
    <cellStyle name="Normal 2 2 3 3 3" xfId="5758" xr:uid="{53924606-243A-44B7-B249-38DB1A6C8486}"/>
    <cellStyle name="Normal 2 2 3 3 4" xfId="5759" xr:uid="{16A053EA-41CC-4DA5-B62D-FAC6EA6C99C4}"/>
    <cellStyle name="Normal 2 2 3 3 5" xfId="5760" xr:uid="{4E63DF50-624B-4388-9AF4-66B11170B978}"/>
    <cellStyle name="Normal 2 2 3 3 6" xfId="5761" xr:uid="{BC94D8D3-F400-478E-950E-C637532E521C}"/>
    <cellStyle name="Normal 2 2 3 3 7" xfId="5753" xr:uid="{59D1D06C-C5B9-4D95-A43C-A2B2092C4187}"/>
    <cellStyle name="Normal 2 2 3 3_ELEC SAP FCST UPLOAD" xfId="5762" xr:uid="{EF64E8D5-3A38-49B4-A114-785CBD84A9D9}"/>
    <cellStyle name="Normal 2 2 3 4" xfId="5763" xr:uid="{8AE7438D-8777-4196-B15B-2933C4D0BE8B}"/>
    <cellStyle name="Normal 2 2 3 4 2" xfId="5764" xr:uid="{36A30F5A-7D72-4FB9-A861-FB0B1BBC9177}"/>
    <cellStyle name="Normal 2 2 3 4 3" xfId="5765" xr:uid="{9A3276C4-609B-4754-99DE-285E1D6CB522}"/>
    <cellStyle name="Normal 2 2 3 4_ELEC SAP FCST UPLOAD" xfId="5766" xr:uid="{86BB37BE-2A4F-4EE5-8BE8-B8DE6C95BD27}"/>
    <cellStyle name="Normal 2 2 3 5" xfId="5767" xr:uid="{A5176167-8EBD-4558-BEDD-579AD30081B7}"/>
    <cellStyle name="Normal 2 2 3 6" xfId="5768" xr:uid="{5AE4D21B-2119-4530-882B-42D3386EA0CF}"/>
    <cellStyle name="Normal 2 2 3 7" xfId="5769" xr:uid="{87E84F56-8016-41D7-A3AD-23AE2231ED36}"/>
    <cellStyle name="Normal 2 2 3 8" xfId="5723" xr:uid="{BB81FFAA-862F-43FD-B23F-21FDB3C5F2D4}"/>
    <cellStyle name="Normal 2 2 3_ELEC SAP FCST UPLOAD" xfId="5770" xr:uid="{8B2DFCDE-F72D-4B71-BBEA-E68700216633}"/>
    <cellStyle name="Normal 2 2 4" xfId="162" xr:uid="{633120CD-9C89-4946-930D-ECE6D36C2A9F}"/>
    <cellStyle name="Normal 2 2 4 2" xfId="5772" xr:uid="{2EF55452-8500-4427-AB9A-854D84500152}"/>
    <cellStyle name="Normal 2 2 4 2 2" xfId="5773" xr:uid="{D6318A70-6D58-4CD9-B010-9FC2840D8AFB}"/>
    <cellStyle name="Normal 2 2 4 2 2 2" xfId="5774" xr:uid="{4ACD0033-43B3-4664-BE7C-AAE60DFD2E09}"/>
    <cellStyle name="Normal 2 2 4 2 2 3" xfId="5775" xr:uid="{CE96B23C-E6C8-4A7F-BA7C-DE13FD13E328}"/>
    <cellStyle name="Normal 2 2 4 2 2_ELEC SAP FCST UPLOAD" xfId="5776" xr:uid="{042C3021-199C-4467-8DF7-06E43551CD2C}"/>
    <cellStyle name="Normal 2 2 4 2 3" xfId="5777" xr:uid="{27523B71-C0DF-433F-85F8-EAE24E8D7388}"/>
    <cellStyle name="Normal 2 2 4 2 4" xfId="5778" xr:uid="{DA537440-2189-479E-A450-1B2553361F16}"/>
    <cellStyle name="Normal 2 2 4 2 5" xfId="5779" xr:uid="{8F3BD692-4410-43EA-B75F-C6AADD6C5444}"/>
    <cellStyle name="Normal 2 2 4 2 6" xfId="5780" xr:uid="{D38180D3-B1EB-42D9-8537-FBD409660661}"/>
    <cellStyle name="Normal 2 2 4 2_ELEC SAP FCST UPLOAD" xfId="5781" xr:uid="{4A84A2F1-54E1-4DD9-A302-8DF8A20B2784}"/>
    <cellStyle name="Normal 2 2 4 3" xfId="5782" xr:uid="{2157529D-E3B0-49E7-B60B-E00662E254C4}"/>
    <cellStyle name="Normal 2 2 4 3 2" xfId="5783" xr:uid="{B4DFF567-2667-461C-BDC8-255770C8168A}"/>
    <cellStyle name="Normal 2 2 4 3 3" xfId="5784" xr:uid="{9D3C8829-B421-40EF-BD97-B0075C24602F}"/>
    <cellStyle name="Normal 2 2 4 3_ELEC SAP FCST UPLOAD" xfId="5785" xr:uid="{B72875E6-550E-4FEE-8D00-D13CC7017E3A}"/>
    <cellStyle name="Normal 2 2 4 4" xfId="5786" xr:uid="{05D4D7D3-2D99-404A-B20E-648A5E985B1D}"/>
    <cellStyle name="Normal 2 2 4 5" xfId="5787" xr:uid="{D6F8C0D8-FB68-42EA-998F-B9F43BCC1245}"/>
    <cellStyle name="Normal 2 2 4 6" xfId="5788" xr:uid="{22239982-D337-4382-B5D3-B530C069670A}"/>
    <cellStyle name="Normal 2 2 4 7" xfId="5771" xr:uid="{8D851B0F-DA77-4809-8195-E40711FD3F60}"/>
    <cellStyle name="Normal 2 2 4 8" xfId="6466" xr:uid="{4A676AE0-3DAC-4202-89A0-0E610273F617}"/>
    <cellStyle name="Normal 2 2 4 9" xfId="572" xr:uid="{BF9F817D-8863-480C-9910-355E267F0D9E}"/>
    <cellStyle name="Normal 2 2 4_ELEC SAP FCST UPLOAD" xfId="5789" xr:uid="{190E2AAC-A89B-4E66-BA81-F6E258C82C59}"/>
    <cellStyle name="Normal 2 2 5" xfId="728" xr:uid="{788A0556-A07E-41CF-81C9-C26DFC936F5E}"/>
    <cellStyle name="Normal 2 2 5 2" xfId="5791" xr:uid="{5DE47181-6B73-49F5-BE90-D38579BC2482}"/>
    <cellStyle name="Normal 2 2 5 3" xfId="5792" xr:uid="{8D5A58B8-F977-4635-A02E-3E93399769C7}"/>
    <cellStyle name="Normal 2 2 5 4" xfId="5790" xr:uid="{C6472E7A-C19D-41C5-B665-8CD7D4A062C2}"/>
    <cellStyle name="Normal 2 2 5_ELEC SAP FCST UPLOAD" xfId="5793" xr:uid="{B7049F7A-8D12-4FD7-AA8D-0D3EB4B9C419}"/>
    <cellStyle name="Normal 2 2 6" xfId="566" xr:uid="{A2BF1C54-37C4-4697-B225-099DD246E5A1}"/>
    <cellStyle name="Normal 2 2 6 2" xfId="5794" xr:uid="{9E9F2AF3-3BEE-495A-B9CB-C33B57E260A6}"/>
    <cellStyle name="Normal 2 2 7" xfId="5795" xr:uid="{7E4BBFB2-FA60-46B7-B1DB-0F5D93A23B8C}"/>
    <cellStyle name="Normal 2 2 8" xfId="5796" xr:uid="{72D2AA5F-AF1D-4B9A-A911-460A6014EDBD}"/>
    <cellStyle name="Normal 2 2 9" xfId="5797" xr:uid="{20E4E2D0-F4A6-4ED4-BD5A-931D4233AEE4}"/>
    <cellStyle name="Normal 2 2_ELEC SAP FCST UPLOAD" xfId="5798" xr:uid="{DFF75A9E-884A-4491-91AC-044ED13D730F}"/>
    <cellStyle name="Normal 2 20" xfId="5799" xr:uid="{FD30423D-1383-4045-B436-7C2BD41E7C50}"/>
    <cellStyle name="Normal 2 21" xfId="5800" xr:uid="{49383FD3-97D9-436E-ADA4-FF60BACDB69D}"/>
    <cellStyle name="Normal 2 22" xfId="5801" xr:uid="{B8CDD5E7-C129-478A-8ADF-D400722DD8C0}"/>
    <cellStyle name="Normal 2 23" xfId="5802" xr:uid="{46F90B6B-7A61-45FA-A5C9-330BDD0655DC}"/>
    <cellStyle name="Normal 2 24" xfId="5803" xr:uid="{E5AF0BC5-BDDC-4BE3-84BF-376621B11F4E}"/>
    <cellStyle name="Normal 2 25" xfId="5804" xr:uid="{D27EF901-1A70-421F-9025-BE8A391EABEE}"/>
    <cellStyle name="Normal 2 26" xfId="5805" xr:uid="{4CACC5A7-67A7-4333-A0D0-B62477835ACC}"/>
    <cellStyle name="Normal 2 27" xfId="4937" xr:uid="{E8074D1D-6BEB-4F7B-8B49-FEBECDFBAC32}"/>
    <cellStyle name="Normal 2 28" xfId="6286" xr:uid="{1C821628-6DF5-4646-AEC9-B8453EBEA0A7}"/>
    <cellStyle name="Normal 2 29" xfId="6287" xr:uid="{C3213EE3-B97A-4B7D-A3E3-2528DEB92214}"/>
    <cellStyle name="Normal 2 3" xfId="278" xr:uid="{889A1DC9-FE35-4069-80CA-822B3BD276D0}"/>
    <cellStyle name="Normal 2 3 10" xfId="149" xr:uid="{E435D0DE-86C3-49B3-BE86-A49B2C129852}"/>
    <cellStyle name="Normal 2 3 2" xfId="403" xr:uid="{E04781A8-FFFB-4958-A056-568AEF5D7744}"/>
    <cellStyle name="Normal 2 3 2 2" xfId="5808" xr:uid="{CBDB1801-90B1-4E52-8884-C323217E3928}"/>
    <cellStyle name="Normal 2 3 2 2 2" xfId="5809" xr:uid="{E2681B1C-DFCD-44D9-BBF0-45788273E2F6}"/>
    <cellStyle name="Normal 2 3 2 2 2 2" xfId="5810" xr:uid="{194E44C8-42C8-4577-8E55-843D2E1BED72}"/>
    <cellStyle name="Normal 2 3 2 2 2 2 2" xfId="5811" xr:uid="{1F1FD5C4-F048-48AB-B779-4431F31CC9B0}"/>
    <cellStyle name="Normal 2 3 2 2 2 2 3" xfId="5812" xr:uid="{4D6CA1ED-6170-4F19-A43A-194ED8390753}"/>
    <cellStyle name="Normal 2 3 2 2 2 2_ELEC SAP FCST UPLOAD" xfId="5813" xr:uid="{99245156-AB26-48F7-B469-92D225262C04}"/>
    <cellStyle name="Normal 2 3 2 2 2 3" xfId="5814" xr:uid="{5F2DDF9B-2444-43E9-B285-822815E4FED8}"/>
    <cellStyle name="Normal 2 3 2 2 2 4" xfId="5815" xr:uid="{8689F694-D541-4E9B-87C3-B0FB0B218390}"/>
    <cellStyle name="Normal 2 3 2 2 2 5" xfId="5816" xr:uid="{F78452FD-8BC4-4762-8C53-618037F5292A}"/>
    <cellStyle name="Normal 2 3 2 2 2 6" xfId="5817" xr:uid="{E196E248-F64A-404D-911D-33EA152263FE}"/>
    <cellStyle name="Normal 2 3 2 2 2_ELEC SAP FCST UPLOAD" xfId="5818" xr:uid="{3B3FFA59-7709-49C2-99B7-160CABD7C555}"/>
    <cellStyle name="Normal 2 3 2 2 3" xfId="5819" xr:uid="{828F6888-7172-4644-A3E6-655671F7851F}"/>
    <cellStyle name="Normal 2 3 2 2 3 2" xfId="5820" xr:uid="{892C9A96-4334-475D-855E-859DFA031604}"/>
    <cellStyle name="Normal 2 3 2 2 3 3" xfId="5821" xr:uid="{3122C618-7294-4F56-AF13-29E96EC0B8AC}"/>
    <cellStyle name="Normal 2 3 2 2 3_ELEC SAP FCST UPLOAD" xfId="5822" xr:uid="{7CE154B1-0D15-4EBC-BFA4-4331316D865B}"/>
    <cellStyle name="Normal 2 3 2 2 4" xfId="5823" xr:uid="{731C7A75-F652-4BEC-BD65-19F0778B71DF}"/>
    <cellStyle name="Normal 2 3 2 2 5" xfId="5824" xr:uid="{29A0C87A-F30E-498B-B9A0-4FC68E73E3FA}"/>
    <cellStyle name="Normal 2 3 2 2 6" xfId="5825" xr:uid="{C46BEE4D-784A-4169-84DC-480EE686F9D6}"/>
    <cellStyle name="Normal 2 3 2 2_ELEC SAP FCST UPLOAD" xfId="5826" xr:uid="{777183BE-3461-49E4-ABC0-1CD007777898}"/>
    <cellStyle name="Normal 2 3 2 3" xfId="5827" xr:uid="{4BAC55E2-32B5-4D4E-B4DC-41E93F6EFEBF}"/>
    <cellStyle name="Normal 2 3 2 3 2" xfId="5828" xr:uid="{7BEF74FD-08A1-4BFC-93E0-C69F79C03143}"/>
    <cellStyle name="Normal 2 3 2 3 3" xfId="5829" xr:uid="{F8CF8F41-1DB9-444E-9BED-AECBC135989D}"/>
    <cellStyle name="Normal 2 3 2 3_ELEC SAP FCST UPLOAD" xfId="5830" xr:uid="{F5FCA268-3B5E-4B58-929F-6D0AD220DFED}"/>
    <cellStyle name="Normal 2 3 2 4" xfId="5831" xr:uid="{3892707C-B468-4D01-AF49-77550C11CBDB}"/>
    <cellStyle name="Normal 2 3 2 5" xfId="5832" xr:uid="{BC67EF8A-7B87-4549-BDFA-BA57E9DBEFDC}"/>
    <cellStyle name="Normal 2 3 2 6" xfId="5833" xr:uid="{1F086EF3-DD99-465A-B24B-D37CEA9F9989}"/>
    <cellStyle name="Normal 2 3 2 7" xfId="5834" xr:uid="{8F73CA7D-6DB7-43C9-AABB-269D72BBCA22}"/>
    <cellStyle name="Normal 2 3 2 8" xfId="5807" xr:uid="{D6BFEC13-6980-4BB8-AD68-867D67656163}"/>
    <cellStyle name="Normal 2 3 2 9" xfId="573" xr:uid="{7A944FE5-2FD7-455A-9070-3EC4E8C35AD0}"/>
    <cellStyle name="Normal 2 3 2_ELEC SAP FCST UPLOAD" xfId="5835" xr:uid="{05C22103-76C8-4550-923B-4B61D7901E3E}"/>
    <cellStyle name="Normal 2 3 3" xfId="724" xr:uid="{7880FD5E-871C-4DE5-B7CA-C7FF4F8B357C}"/>
    <cellStyle name="Normal 2 3 3 2" xfId="5837" xr:uid="{CC8D14D8-56EF-482D-BCA8-7AB6BBC1886F}"/>
    <cellStyle name="Normal 2 3 3 2 2" xfId="5838" xr:uid="{6241490E-548E-46BA-A5C1-81C27B449BA4}"/>
    <cellStyle name="Normal 2 3 3 2 3" xfId="5839" xr:uid="{1B3D1B47-CDEC-4F4E-A54D-131E81461333}"/>
    <cellStyle name="Normal 2 3 3 2_ELEC SAP FCST UPLOAD" xfId="5840" xr:uid="{135A0260-BF00-4C65-865D-65F4C417D1D2}"/>
    <cellStyle name="Normal 2 3 3 3" xfId="5841" xr:uid="{5B44F8C3-FE7D-4F53-943E-1C4A7F2E4019}"/>
    <cellStyle name="Normal 2 3 3 4" xfId="5842" xr:uid="{D5846B03-AAD9-4E5A-AABA-74E44E74FEC0}"/>
    <cellStyle name="Normal 2 3 3 5" xfId="5843" xr:uid="{634A2E8E-AACC-46CD-B289-988B7282483E}"/>
    <cellStyle name="Normal 2 3 3 6" xfId="5844" xr:uid="{E1FA37B2-F281-46DE-9315-DD2E3372CB24}"/>
    <cellStyle name="Normal 2 3 3 7" xfId="5836" xr:uid="{EBDACAFB-6454-426F-8789-12A5877C187B}"/>
    <cellStyle name="Normal 2 3 3_ELEC SAP FCST UPLOAD" xfId="5845" xr:uid="{27E90790-355D-4727-BF31-55936C82C3D7}"/>
    <cellStyle name="Normal 2 3 4" xfId="5846" xr:uid="{86ED7FE0-D706-4103-8043-329F1C15C12C}"/>
    <cellStyle name="Normal 2 3 4 2" xfId="5847" xr:uid="{6E564FE7-8494-449B-950E-E4C085AD25CB}"/>
    <cellStyle name="Normal 2 3 4 3" xfId="5848" xr:uid="{9557026D-8235-4244-8C5C-198C77B09AF9}"/>
    <cellStyle name="Normal 2 3 4_ELEC SAP FCST UPLOAD" xfId="5849" xr:uid="{FBEA5F89-9B48-403D-ABF9-C733E8E08A1B}"/>
    <cellStyle name="Normal 2 3 5" xfId="5850" xr:uid="{2FA2F615-8E32-4977-897B-7C556B455D77}"/>
    <cellStyle name="Normal 2 3 6" xfId="5851" xr:uid="{B46CF5D2-A1FC-455A-9D93-21F842BB3C39}"/>
    <cellStyle name="Normal 2 3 7" xfId="5852" xr:uid="{41AD3AE6-C3B3-47C7-8EFA-B2758DF3668F}"/>
    <cellStyle name="Normal 2 3 8" xfId="5806" xr:uid="{DDE3E401-D86E-4CA9-98EC-2A8887E34663}"/>
    <cellStyle name="Normal 2 3 85" xfId="234" xr:uid="{A649D516-9EAA-45BB-8F72-EC1DB5A6553F}"/>
    <cellStyle name="Normal 2 3 9" xfId="567" xr:uid="{98C31885-5BA1-45FA-9649-78EDF7870D37}"/>
    <cellStyle name="Normal 2 3_ELEC SAP FCST UPLOAD" xfId="5853" xr:uid="{28D4C303-94DA-47C5-B787-C40808024761}"/>
    <cellStyle name="Normal 2 4" xfId="569" xr:uid="{B379FFC0-8318-41D0-91EA-1ABC35CE094C}"/>
    <cellStyle name="Normal 2 4 2" xfId="575" xr:uid="{5FA6C2BB-3BC9-4075-AB36-D68E1A10911F}"/>
    <cellStyle name="Normal 2 4 3" xfId="5854" xr:uid="{27039203-6BC2-4498-8879-CDB9E3DC0F8C}"/>
    <cellStyle name="Normal 2 5" xfId="571" xr:uid="{9F1A7F7B-0EB0-4011-81BE-4359ABA6DBD3}"/>
    <cellStyle name="Normal 2 5 2" xfId="5856" xr:uid="{5E9E1FC3-3358-44FD-A808-3C6D2E551DF5}"/>
    <cellStyle name="Normal 2 5 2 2" xfId="5857" xr:uid="{4CC32EC0-3AC3-46CE-BD58-A809DF513F00}"/>
    <cellStyle name="Normal 2 5 2 2 2" xfId="5858" xr:uid="{0AF1375F-31A0-4827-8EB3-19CB6D201436}"/>
    <cellStyle name="Normal 2 5 2 2 3" xfId="5859" xr:uid="{78ACD75F-85C0-42AA-936E-6E355BE18072}"/>
    <cellStyle name="Normal 2 5 2 2_ELEC SAP FCST UPLOAD" xfId="5860" xr:uid="{DA290CC6-B4E4-4FE1-B157-18A0A0BFD1D4}"/>
    <cellStyle name="Normal 2 5 2 3" xfId="5861" xr:uid="{EEBEB5C5-5A70-4835-90C8-7C19C80CA751}"/>
    <cellStyle name="Normal 2 5 2 4" xfId="5862" xr:uid="{86BE297A-4319-41AE-8266-0C7B0B23CF54}"/>
    <cellStyle name="Normal 2 5 2 4 15 2 3 2" xfId="150" xr:uid="{1AAF47DA-39B6-49DA-A91B-D6174FEFF5A1}"/>
    <cellStyle name="Normal 2 5 2 4 15 2 3 2 2" xfId="84" xr:uid="{90FD8058-77D8-4210-8DDD-DF7F960D5205}"/>
    <cellStyle name="Normal 2 5 2 4 15 2 3 2 2 2" xfId="164" xr:uid="{82EC31A2-4377-421E-9C43-2BAAE3FF60D5}"/>
    <cellStyle name="Normal 2 5 2 4 15 2 3 2 3" xfId="6443" xr:uid="{AAAF587A-3791-46DB-97E9-C467179AFE4C}"/>
    <cellStyle name="Normal 2 5 2 5" xfId="5863" xr:uid="{89BECB39-5D12-479A-8932-1328425ACF48}"/>
    <cellStyle name="Normal 2 5 2 6" xfId="5864" xr:uid="{04BC5206-B7E6-49DD-ADAE-5B0BA743A34D}"/>
    <cellStyle name="Normal 2 5 2_ELEC SAP FCST UPLOAD" xfId="5865" xr:uid="{5AA4F64A-B133-4083-8E1D-6880804CF9AF}"/>
    <cellStyle name="Normal 2 5 3" xfId="5866" xr:uid="{77CC5B76-E06C-4CB4-B879-634194AA1CD1}"/>
    <cellStyle name="Normal 2 5 3 2" xfId="5867" xr:uid="{1979354E-07A4-4460-8955-8E0EC07413CC}"/>
    <cellStyle name="Normal 2 5 3 3" xfId="5868" xr:uid="{0D6BCCDB-FD0E-470A-BF3C-6834B1CF9DBD}"/>
    <cellStyle name="Normal 2 5 3_ELEC SAP FCST UPLOAD" xfId="5869" xr:uid="{0F4BFA72-44E7-4F7C-AB05-4687B6613A69}"/>
    <cellStyle name="Normal 2 5 4" xfId="5870" xr:uid="{8C09C39F-AD1F-4A1A-8EE5-31E486C5AF10}"/>
    <cellStyle name="Normal 2 5 5" xfId="5871" xr:uid="{D9BB56E9-75E1-402D-80AF-0F26892FBC4E}"/>
    <cellStyle name="Normal 2 5 6" xfId="5872" xr:uid="{97875463-B313-404E-9DF3-046C207B13B5}"/>
    <cellStyle name="Normal 2 5 7" xfId="5855" xr:uid="{B04DBEA0-8125-4245-A96A-B858F9BA447C}"/>
    <cellStyle name="Normal 2 5_ELEC SAP FCST UPLOAD" xfId="5873" xr:uid="{6A2BB176-D5FA-4163-AE61-7451B3061C81}"/>
    <cellStyle name="Normal 2 6" xfId="627" xr:uid="{7DA2946A-F2E4-4091-8BDC-8511868A8C12}"/>
    <cellStyle name="Normal 2 6 2" xfId="5874" xr:uid="{F65E9F18-E9E6-48DA-B273-70ECEA982252}"/>
    <cellStyle name="Normal 2 7" xfId="563" xr:uid="{865764DD-B810-4B08-AC65-55E10E289895}"/>
    <cellStyle name="Normal 2 7 2" xfId="5875" xr:uid="{38BACB57-F4C3-40B1-B8C4-7574978C7F15}"/>
    <cellStyle name="Normal 2 70 2" xfId="18" xr:uid="{2C5701A4-3E8C-40D3-A40E-3179C87A594E}"/>
    <cellStyle name="Normal 2 8" xfId="1793" xr:uid="{0063F6CD-F10F-41DB-9F5B-16F6AB1496A8}"/>
    <cellStyle name="Normal 2 8 2" xfId="5876" xr:uid="{619AB350-04E0-442C-AB09-E93CB1EDA149}"/>
    <cellStyle name="Normal 2 9" xfId="5877" xr:uid="{3B3DCBFD-9CDC-4D9D-BC09-A78A2A420130}"/>
    <cellStyle name="Normal 20" xfId="61" xr:uid="{779268A3-88D2-4D97-BBD5-59734ECDFED4}"/>
    <cellStyle name="Normal 20 2" xfId="333" xr:uid="{C77F9D35-31BA-43AE-980D-841CCE335DD5}"/>
    <cellStyle name="Normal 20 3" xfId="200" xr:uid="{528C5B23-BD8B-4F19-9BB6-02939EB058A2}"/>
    <cellStyle name="Normal 20 4" xfId="5878" xr:uid="{620CD471-834F-4295-96FD-E3C196C79449}"/>
    <cellStyle name="Normal 21" xfId="104" xr:uid="{DA86FBD6-D960-4F90-B768-C18FB2BEC9B2}"/>
    <cellStyle name="Normal 21 2" xfId="356" xr:uid="{F7B95173-A515-4CE1-964B-6B230BAF7711}"/>
    <cellStyle name="Normal 21 3" xfId="224" xr:uid="{C43242FC-8EBD-486E-AAC2-F873E7CCC850}"/>
    <cellStyle name="Normal 21 4" xfId="5879" xr:uid="{003D79DD-8941-4D27-B824-16FBAF8D0EE9}"/>
    <cellStyle name="Normal 22" xfId="114" xr:uid="{51130969-62D4-4429-BC88-AC93DC4C46A7}"/>
    <cellStyle name="Normal 22 2" xfId="363" xr:uid="{1EDAB48E-5F27-4914-8981-9C1B99565A40}"/>
    <cellStyle name="Normal 22 3" xfId="230" xr:uid="{CE4CCC5E-F654-4C85-A5F0-7CC590B0EFB6}"/>
    <cellStyle name="Normal 22 4" xfId="5880" xr:uid="{12374772-56CA-447A-B4E8-9328DA481298}"/>
    <cellStyle name="Normal 226" xfId="248" xr:uid="{284E9C6A-0992-4B53-B0BE-8089FA922467}"/>
    <cellStyle name="Normal 23" xfId="116" xr:uid="{1F404CAF-0731-45ED-BB4C-A2601F755488}"/>
    <cellStyle name="Normal 23 2" xfId="141" xr:uid="{D88535E7-70D6-4EDD-BBDB-2078366B2716}"/>
    <cellStyle name="Normal 23 3" xfId="4936" xr:uid="{1D1FB21C-95CE-45C4-8E3D-DEF740F0E556}"/>
    <cellStyle name="Normal 24" xfId="132" xr:uid="{A04B1CFD-7E9C-4008-8CAD-4B4DA19CD97D}"/>
    <cellStyle name="Normal 24 2" xfId="142" xr:uid="{16439A51-6075-4799-85A4-B45D84DBEF99}"/>
    <cellStyle name="Normal 24 3" xfId="725" xr:uid="{24EFC6B0-0485-4E2E-B265-3F583438CDC2}"/>
    <cellStyle name="Normal 25" xfId="137" xr:uid="{92111A2A-61EF-40FD-AA8D-8ABD28A16894}"/>
    <cellStyle name="Normal 25 2" xfId="409" xr:uid="{54C8B4E7-25F4-4BA2-93F6-DC833A6871D4}"/>
    <cellStyle name="Normal 25 3" xfId="4927" xr:uid="{545324B2-4A71-4954-A02E-4F534A1BBC96}"/>
    <cellStyle name="Normal 26" xfId="285" xr:uid="{A8F3B690-A114-4CD9-A779-D4DE73885368}"/>
    <cellStyle name="Normal 26 2" xfId="411" xr:uid="{CD954EC3-AB11-4056-82FE-60C1827E2357}"/>
    <cellStyle name="Normal 26 3" xfId="4929" xr:uid="{20A91D7B-09AF-4CA6-AAD2-4DBE9236A8D3}"/>
    <cellStyle name="Normal 27" xfId="299" xr:uid="{FB359B49-A3A5-4C98-9AD8-0CB7E59FFD5C}"/>
    <cellStyle name="Normal 27 2" xfId="424" xr:uid="{B4F19206-72F4-4B8A-9EF4-2FBE8BAC7FF7}"/>
    <cellStyle name="Normal 27 3" xfId="6167" xr:uid="{B767A7B0-A754-4FDF-ACFA-8E5BC0E6732E}"/>
    <cellStyle name="Normal 28" xfId="157" xr:uid="{8B3F082D-0673-48AE-A6A6-C0E3882E2151}"/>
    <cellStyle name="Normal 28 2" xfId="6463" xr:uid="{CF12D648-AF8E-49DE-BFF2-9CE188C046DE}"/>
    <cellStyle name="Normal 29" xfId="438" xr:uid="{16684693-C40C-440D-BC11-6E7E5B9134EA}"/>
    <cellStyle name="Normal 29 2" xfId="6278" xr:uid="{B0453AF2-9663-4559-A30E-97E6CB670D8F}"/>
    <cellStyle name="Normal 3" xfId="33" xr:uid="{99C52260-1ECC-4CCB-9205-E8143E06B94C}"/>
    <cellStyle name="Normal 3 10" xfId="5881" xr:uid="{8B33D9C6-5CE7-4DFA-BE84-B7E18D5FBB96}"/>
    <cellStyle name="Normal 3 10 2" xfId="5882" xr:uid="{2AA7B9AD-8E2A-4DCC-927A-D5C9ECD35A60}"/>
    <cellStyle name="Normal 3 10 3" xfId="5883" xr:uid="{4137B49D-7914-4464-8B9B-E9A1777554C8}"/>
    <cellStyle name="Normal 3 10 4" xfId="5884" xr:uid="{3ED8C920-CE10-4FC0-8875-AD19318C8201}"/>
    <cellStyle name="Normal 3 10 5" xfId="5885" xr:uid="{F8B97D3E-E523-4B90-9121-139EE2904B21}"/>
    <cellStyle name="Normal 3 10 6" xfId="5886" xr:uid="{ABD0D344-27D0-408A-9483-ED56D368B6C3}"/>
    <cellStyle name="Normal 3 10 7" xfId="5887" xr:uid="{3E626D16-89AF-43DC-B63B-EF3E43680A1D}"/>
    <cellStyle name="Normal 3 11" xfId="93" xr:uid="{EC73308A-3E97-4BB0-9940-1C721306C408}"/>
    <cellStyle name="Normal 3 11 2" xfId="5888" xr:uid="{E390B3A7-F8AD-47D1-BDE5-7E0CE974AD9F}"/>
    <cellStyle name="Normal 3 12" xfId="5889" xr:uid="{08C36852-507D-48D6-B6EF-798023F6DB1A}"/>
    <cellStyle name="Normal 3 13" xfId="5890" xr:uid="{5ADBA30D-B1D8-45E2-8A6A-A4BA822116B5}"/>
    <cellStyle name="Normal 3 14" xfId="5891" xr:uid="{9070E34D-96E8-46A7-9EA2-AD1CA7267E20}"/>
    <cellStyle name="Normal 3 15" xfId="5892" xr:uid="{5BA3F6C1-C946-4388-87AD-6031FBD61297}"/>
    <cellStyle name="Normal 3 16" xfId="5893" xr:uid="{19CB189F-C389-42AA-967E-AA707C0B6BDD}"/>
    <cellStyle name="Normal 3 17" xfId="5894" xr:uid="{759EC618-9094-427A-A80B-FB774B5BC949}"/>
    <cellStyle name="Normal 3 18" xfId="5895" xr:uid="{B4B3381D-A221-4DE9-BB61-090DF83566A1}"/>
    <cellStyle name="Normal 3 19" xfId="5896" xr:uid="{0476037E-A191-44CB-91DE-DEA359E78A59}"/>
    <cellStyle name="Normal 3 2" xfId="57" xr:uid="{08FF4984-03D9-4CC7-BE1E-1A95A41763E1}"/>
    <cellStyle name="Normal 3 2 10" xfId="5898" xr:uid="{AC6B7C4B-C182-48E7-8C7C-6C7E5579CEAD}"/>
    <cellStyle name="Normal 3 2 11" xfId="5899" xr:uid="{62497C14-2CAE-480D-BACC-F7C0F065E9C5}"/>
    <cellStyle name="Normal 3 2 12" xfId="5900" xr:uid="{4483E054-21CA-4C7E-BED7-C2579126E46B}"/>
    <cellStyle name="Normal 3 2 13" xfId="5901" xr:uid="{8362EABF-8416-40AD-B260-494D6714D127}"/>
    <cellStyle name="Normal 3 2 14" xfId="5902" xr:uid="{8F6DD9DE-E23F-4BF4-A19C-A8A9C3ECCDF5}"/>
    <cellStyle name="Normal 3 2 15" xfId="5903" xr:uid="{5DC094D4-EE4B-4347-90C4-FAE1F0035519}"/>
    <cellStyle name="Normal 3 2 16" xfId="5904" xr:uid="{7AC40ECC-D507-4DE9-85DC-79F90FE415F3}"/>
    <cellStyle name="Normal 3 2 17" xfId="5897" xr:uid="{60447C58-61DD-4549-B412-2F4DA6E95C15}"/>
    <cellStyle name="Normal 3 2 18" xfId="6459" xr:uid="{275FC245-D0F7-4082-81B2-36E1A579A617}"/>
    <cellStyle name="Normal 3 2 2" xfId="5905" xr:uid="{2DCC10A6-2BF5-447B-809D-AFC32683249C}"/>
    <cellStyle name="Normal 3 2 2 2" xfId="5906" xr:uid="{C224AC4A-F326-491A-A59D-01309096E323}"/>
    <cellStyle name="Normal 3 2 2 3" xfId="5907" xr:uid="{0C108325-EF04-413E-BFA3-A5B26960E14B}"/>
    <cellStyle name="Normal 3 2 2 4" xfId="5908" xr:uid="{FF9D922C-921E-436F-9570-9BF1C0801585}"/>
    <cellStyle name="Normal 3 2 2 5" xfId="5909" xr:uid="{987F5B80-7D21-442C-80F0-897511D46B33}"/>
    <cellStyle name="Normal 3 2 2 6" xfId="5910" xr:uid="{D684898F-3FEC-44DF-926A-04C520723E77}"/>
    <cellStyle name="Normal 3 2 2 7" xfId="5911" xr:uid="{3E9C339B-9DFE-4CEB-ABE1-88B4D477F627}"/>
    <cellStyle name="Normal 3 2 3" xfId="5912" xr:uid="{C601DFD4-0206-449B-A031-C5F2F2356743}"/>
    <cellStyle name="Normal 3 2 4" xfId="5913" xr:uid="{2398120E-967C-4888-B8C0-FF417F1B9211}"/>
    <cellStyle name="Normal 3 2 5" xfId="5914" xr:uid="{3F3E6FC2-C3BD-4145-ACEE-286371797562}"/>
    <cellStyle name="Normal 3 2 6" xfId="5915" xr:uid="{E4CEEAF8-FB47-41CD-AE92-4FBD9896C24D}"/>
    <cellStyle name="Normal 3 2 7" xfId="5916" xr:uid="{04BD7440-D55C-4D44-B047-DD995D4332E1}"/>
    <cellStyle name="Normal 3 2 8" xfId="5917" xr:uid="{4F946EF5-943F-48F7-AC12-F439CE4CAB86}"/>
    <cellStyle name="Normal 3 2 9" xfId="5918" xr:uid="{BD1492AB-782F-4470-B4CE-E659703A9B56}"/>
    <cellStyle name="Normal 3 20" xfId="5919" xr:uid="{483189EB-B821-404E-A585-EC9C6FB21272}"/>
    <cellStyle name="Normal 3 21" xfId="4938" xr:uid="{5C59F5C0-8B3E-4961-B649-5D1ABEE722BA}"/>
    <cellStyle name="Normal 3 22" xfId="6456" xr:uid="{BB15AB59-3D2D-4F34-970B-DA355204CD10}"/>
    <cellStyle name="Normal 3 3" xfId="322" xr:uid="{136A1C0A-CAD4-4A06-9F72-64678A0FBAFC}"/>
    <cellStyle name="Normal 3 3 2" xfId="5921" xr:uid="{BBEA9B7D-DAC8-4B9E-8C47-2A01F4CE720C}"/>
    <cellStyle name="Normal 3 3 2 5 10 2" xfId="82" xr:uid="{CA1BDAE0-C8CE-4125-9031-286A43E18E96}"/>
    <cellStyle name="Normal 3 3 3" xfId="5920" xr:uid="{851487CD-B8B6-4FC1-9A0F-E747270C5CAC}"/>
    <cellStyle name="Normal 3 3 4" xfId="629" xr:uid="{1111E73F-73DC-4373-8CBF-B83579521E89}"/>
    <cellStyle name="Normal 3 3_GTO Non Operational Capex Roll-over submission (FINAL with property)" xfId="5922" xr:uid="{80B3F199-83D5-40D5-B3B5-88D25247A268}"/>
    <cellStyle name="Normal 3 4" xfId="189" xr:uid="{B2513600-D241-48CC-8B16-FA6C639225CB}"/>
    <cellStyle name="Normal 3 4 2" xfId="5923" xr:uid="{ACB4A3A8-C55E-4304-9B36-57030C3B93E9}"/>
    <cellStyle name="Normal 3 5" xfId="5924" xr:uid="{401DFC7E-1F4A-4873-8C51-A3B1492F1FA3}"/>
    <cellStyle name="Normal 3 6" xfId="5925" xr:uid="{61E29A6D-7E5D-48EF-B049-136C4AE1E1CD}"/>
    <cellStyle name="Normal 3 7" xfId="5926" xr:uid="{B63BF062-0A07-4077-B7A0-F82EA97EB899}"/>
    <cellStyle name="Normal 3 8" xfId="5927" xr:uid="{38F17C80-4D32-4471-BAF3-62ABE0103412}"/>
    <cellStyle name="Normal 3 9" xfId="5928" xr:uid="{E03E5568-924D-4AE4-8933-82AAB39E88DC}"/>
    <cellStyle name="Normal 3 91" xfId="128" xr:uid="{586E6BB4-3062-469B-BE84-C48CCDB014F3}"/>
    <cellStyle name="Normal 3_ELEC SAP FCST UPLOAD" xfId="5929" xr:uid="{6C23D287-9C38-4A21-86F6-8CD9A707B235}"/>
    <cellStyle name="Normal 30" xfId="168" xr:uid="{D7E619C8-BFA0-40A4-BF27-55590227777A}"/>
    <cellStyle name="Normal 30 2" xfId="439" xr:uid="{5F8CC799-2F85-458B-A089-D0A309AFD1A2}"/>
    <cellStyle name="Normal 31" xfId="440" xr:uid="{AB5630FB-E12C-4B34-A7A5-76A22A2D38E9}"/>
    <cellStyle name="Normal 31 2" xfId="6465" xr:uid="{20C061C1-6D96-47BD-B0DF-57589B9F6ADA}"/>
    <cellStyle name="Normal 32" xfId="6468" xr:uid="{49535515-566E-44DF-9EE5-05F46C552FFE}"/>
    <cellStyle name="Normal 33" xfId="441" xr:uid="{7367C4EA-6F95-4F0A-87D3-BF9AD43E013E}"/>
    <cellStyle name="Normal 4" xfId="42" xr:uid="{395F4831-31F0-4DE4-9F50-5F5595F00AFE}"/>
    <cellStyle name="Normal 4 10" xfId="511" xr:uid="{14F64792-2B0C-43E2-AA84-4980A03A2863}"/>
    <cellStyle name="Normal 4 2" xfId="5" xr:uid="{1B4782D6-348D-4746-AD09-F9B9F1DE4A37}"/>
    <cellStyle name="Normal 4 2 2" xfId="158" xr:uid="{E1B8957B-5613-48DB-AB1D-F3EF572D1871}"/>
    <cellStyle name="Normal 4 2 2 2" xfId="5933" xr:uid="{B869FC3D-6A41-42C2-A1A9-2C45A36AD479}"/>
    <cellStyle name="Normal 4 2 2 2 2" xfId="5934" xr:uid="{3A2B56D8-BB67-40B1-80B4-432F21E25F42}"/>
    <cellStyle name="Normal 4 2 2 2 2 2" xfId="5935" xr:uid="{639087BA-BAB8-4B77-8914-A41CE548B19D}"/>
    <cellStyle name="Normal 4 2 2 2 2 3" xfId="5936" xr:uid="{9E5D20DD-CD97-4DC1-BAB7-E93113AA6F91}"/>
    <cellStyle name="Normal 4 2 2 2 2_ELEC SAP FCST UPLOAD" xfId="5937" xr:uid="{378DAC48-A740-438F-9865-3CB85D2AD063}"/>
    <cellStyle name="Normal 4 2 2 2 3" xfId="5938" xr:uid="{485D206C-B716-43E8-A100-718D49CAA0E8}"/>
    <cellStyle name="Normal 4 2 2 2 4" xfId="5939" xr:uid="{7F1C8577-C5B6-47B4-9DD4-2B81B93F9C9F}"/>
    <cellStyle name="Normal 4 2 2 2 5" xfId="5940" xr:uid="{70BDAAD2-E3A1-46A5-A155-11C1620E5B0D}"/>
    <cellStyle name="Normal 4 2 2 2 6" xfId="5941" xr:uid="{A39014DF-EC38-4880-8B69-D34909850AE4}"/>
    <cellStyle name="Normal 4 2 2 2_ELEC SAP FCST UPLOAD" xfId="5942" xr:uid="{A269F4D0-ED47-4AE0-8AA8-608D9289BED4}"/>
    <cellStyle name="Normal 4 2 2 3" xfId="5943" xr:uid="{4C27FFA4-070F-4C65-AED0-7FED8117D500}"/>
    <cellStyle name="Normal 4 2 2 3 2" xfId="5944" xr:uid="{E601E5D0-DE4A-46D3-8928-E28BDE08A5A6}"/>
    <cellStyle name="Normal 4 2 2 3 3" xfId="5945" xr:uid="{108EDB8B-30FA-458A-8DDF-1EE7DFE56B14}"/>
    <cellStyle name="Normal 4 2 2 3_ELEC SAP FCST UPLOAD" xfId="5946" xr:uid="{A4587392-6F71-406C-A523-2751F56E0F3F}"/>
    <cellStyle name="Normal 4 2 2 4" xfId="5947" xr:uid="{093106CD-AD9E-4940-88F9-21E465B2EAAA}"/>
    <cellStyle name="Normal 4 2 2 5" xfId="5948" xr:uid="{CA395945-B81D-44A2-A4F5-E67D4BB99901}"/>
    <cellStyle name="Normal 4 2 2 6" xfId="5949" xr:uid="{6A5157D2-A59D-406B-9B27-C025AC2480D0}"/>
    <cellStyle name="Normal 4 2 2 7" xfId="5932" xr:uid="{EFCAB688-DF67-4B63-8689-5A37A67ABF8C}"/>
    <cellStyle name="Normal 4 2 2 8" xfId="1077" xr:uid="{8673B4FB-CC30-43D7-B5D2-6BA7CD06CDA7}"/>
    <cellStyle name="Normal 4 2 2_ELEC SAP FCST UPLOAD" xfId="5950" xr:uid="{78F19E3C-97A7-4182-91E8-B844994441B0}"/>
    <cellStyle name="Normal 4 2 24" xfId="91" xr:uid="{6C244B43-DF45-420D-94FF-1B19AAFCD1DD}"/>
    <cellStyle name="Normal 4 2 3" xfId="730" xr:uid="{70C4F366-F6A0-405B-89E8-DCC98C5F0C84}"/>
    <cellStyle name="Normal 4 2 3 2" xfId="1792" xr:uid="{30E64A4E-427F-4B6C-913F-0AC86368794C}"/>
    <cellStyle name="Normal 4 2 3 2 2" xfId="5952" xr:uid="{96FF2206-C3B4-45F2-9352-026DEAC038E0}"/>
    <cellStyle name="Normal 4 2 3 3" xfId="5953" xr:uid="{63CEEF4A-EFD5-450D-BF66-2260723F106A}"/>
    <cellStyle name="Normal 4 2 3 4" xfId="5951" xr:uid="{FDD71975-61DE-4A46-BAE2-0F9FBC3F37E5}"/>
    <cellStyle name="Normal 4 2 3_ELEC SAP FCST UPLOAD" xfId="5954" xr:uid="{B8F9057C-703A-4F0E-89CE-8D0956AA8CC9}"/>
    <cellStyle name="Normal 4 2 4" xfId="515" xr:uid="{987AC7B2-7102-4AFD-9C0C-4EACC7DF1527}"/>
    <cellStyle name="Normal 4 2 4 2" xfId="5955" xr:uid="{A2722B01-6B4E-4AE5-B888-EF01301A2264}"/>
    <cellStyle name="Normal 4 2 5" xfId="5956" xr:uid="{740CACAF-8535-46A4-B4B2-E03F87AB370F}"/>
    <cellStyle name="Normal 4 2 6" xfId="5957" xr:uid="{6C72D4EC-1A3E-4D31-8D0D-E371D27EA326}"/>
    <cellStyle name="Normal 4 2 7" xfId="5958" xr:uid="{F2EB72C3-E7EB-4F80-8E5B-09AFB25D9219}"/>
    <cellStyle name="Normal 4 2 8" xfId="5931" xr:uid="{8DDC7501-9313-430C-8BC4-CE2E4CE94478}"/>
    <cellStyle name="Normal 4 2_ELEC SAP FCST UPLOAD" xfId="5959" xr:uid="{4900C18B-83D7-4E02-A3EC-B2464D9A3787}"/>
    <cellStyle name="Normal 4 3" xfId="147" xr:uid="{CEBB3AAB-B7F4-4A63-8C85-447393AB088E}"/>
    <cellStyle name="Normal 4 3 2" xfId="5961" xr:uid="{1245B64F-70A4-4A75-BE32-173FB71583F5}"/>
    <cellStyle name="Normal 4 3 2 2" xfId="5962" xr:uid="{82FD0898-6F88-4287-87F8-E5BD6A49118C}"/>
    <cellStyle name="Normal 4 3 2 3" xfId="5963" xr:uid="{95EFC767-DF65-47BC-8799-025BDC6F0887}"/>
    <cellStyle name="Normal 4 3 2_ELEC SAP FCST UPLOAD" xfId="5964" xr:uid="{CF0651DF-007E-4773-B576-A6093CA871EE}"/>
    <cellStyle name="Normal 4 3 3" xfId="5965" xr:uid="{593212B1-FEC6-4936-BB3F-5DFDD88EEA41}"/>
    <cellStyle name="Normal 4 3 4" xfId="5966" xr:uid="{3D3C3F8E-CA72-4970-8247-FFCB4EF6B0B3}"/>
    <cellStyle name="Normal 4 3 5" xfId="5967" xr:uid="{873C741F-88E9-410C-9F31-1E0ADD3A7D07}"/>
    <cellStyle name="Normal 4 3 6" xfId="5968" xr:uid="{5282F66A-B67B-4F1C-B79F-1675D4E71880}"/>
    <cellStyle name="Normal 4 3 7" xfId="5960" xr:uid="{5438D25D-66D3-4D90-BA32-953F6699B398}"/>
    <cellStyle name="Normal 4 3 8" xfId="1076" xr:uid="{3E71448C-7726-478C-AA19-4E811E857B07}"/>
    <cellStyle name="Normal 4 3_ELEC SAP FCST UPLOAD" xfId="5969" xr:uid="{FD1A5079-A75E-4A6B-9DBD-30D509DB155A}"/>
    <cellStyle name="Normal 4 4" xfId="326" xr:uid="{DC8C5B27-4D85-43F0-8C7D-76C916779FB8}"/>
    <cellStyle name="Normal 4 4 2" xfId="5970" xr:uid="{4230456D-1F27-4012-BB92-236F5D979AAF}"/>
    <cellStyle name="Normal 4 4 3" xfId="716" xr:uid="{A10A229A-D1DE-4FD4-921A-0FA8EF602587}"/>
    <cellStyle name="Normal 4 5" xfId="193" xr:uid="{05FB2935-6B96-4559-80F0-58CB6979AF5C}"/>
    <cellStyle name="Normal 4 5 2" xfId="5971" xr:uid="{6AA2B73C-F867-4DC1-A640-B1E11B7CFC9F}"/>
    <cellStyle name="Normal 4 6" xfId="5972" xr:uid="{CF21F540-D105-4AF2-91B6-0D8DF6B74E9E}"/>
    <cellStyle name="Normal 4 7" xfId="5930" xr:uid="{CB1D003C-1F41-4396-A697-E67A46FB1848}"/>
    <cellStyle name="Normal 4 8" xfId="6460" xr:uid="{B39BA078-3386-4486-956D-27EA761B23E3}"/>
    <cellStyle name="Normal 4 85" xfId="235" xr:uid="{12106F5E-C2E3-476C-8A0A-42D4E625A50D}"/>
    <cellStyle name="Normal 4 85 2" xfId="364" xr:uid="{405E20A6-CC55-4D31-8A38-90375E2D7C7F}"/>
    <cellStyle name="Normal 4 9" xfId="6462" xr:uid="{E30E5992-89F3-4550-BEAD-C2D7A86C6730}"/>
    <cellStyle name="Normal 4_ELEC SAP FCST UPLOAD" xfId="5973" xr:uid="{98C4B0C5-33BC-40C8-A99C-443AC1C07A8A}"/>
    <cellStyle name="Normal 5" xfId="52" xr:uid="{F5B5F21F-BF43-473F-80DF-8FA2DF60E5A0}"/>
    <cellStyle name="Normal 5 2" xfId="330" xr:uid="{794AE3A3-9861-4877-A0CD-E278D67F1F86}"/>
    <cellStyle name="Normal 5 2 2" xfId="5976" xr:uid="{118AB7F8-4360-4B33-8E98-06FE5E506C46}"/>
    <cellStyle name="Normal 5 2 2 2" xfId="5977" xr:uid="{E8D32ACF-F2A4-4D51-B7E8-DCE393918E42}"/>
    <cellStyle name="Normal 5 2 2 3" xfId="5978" xr:uid="{B7ED69AA-2C66-4E32-80B8-7E88191EE942}"/>
    <cellStyle name="Normal 5 2 2_ELEC SAP FCST UPLOAD" xfId="5979" xr:uid="{E435CA45-FA2B-4F8E-A081-7ABA14B96150}"/>
    <cellStyle name="Normal 5 2 3" xfId="5980" xr:uid="{9E69C523-FB1B-48E8-8B0B-0079BEF726EB}"/>
    <cellStyle name="Normal 5 2 4" xfId="5981" xr:uid="{26B97556-FD1A-4F3F-8FEC-95F79B8583C3}"/>
    <cellStyle name="Normal 5 2 5" xfId="5982" xr:uid="{06F90478-EDB0-4EFC-9072-6C9DDAFC841F}"/>
    <cellStyle name="Normal 5 2 6" xfId="5983" xr:uid="{56F3C059-B967-4406-B609-7F5D590F3160}"/>
    <cellStyle name="Normal 5 2 7" xfId="5975" xr:uid="{63E67D7C-60E2-4E15-B1AB-797EE1D4A507}"/>
    <cellStyle name="Normal 5 2 8" xfId="737" xr:uid="{8904C7B3-EEE2-4095-8790-3DE6F556CF19}"/>
    <cellStyle name="Normal 5 2_ELEC SAP FCST UPLOAD" xfId="5984" xr:uid="{2E98B29C-C0ED-4DCD-B463-8102D3FE773D}"/>
    <cellStyle name="Normal 5 3" xfId="197" xr:uid="{DFD8977E-2896-4EF1-B1C3-B69F339D01E0}"/>
    <cellStyle name="Normal 5 3 2" xfId="5985" xr:uid="{4FBDB183-DF9C-4F02-909A-25FCABA788F5}"/>
    <cellStyle name="Normal 5 3 3" xfId="723" xr:uid="{2415C529-0BF8-4D43-8ACC-337B95D454F0}"/>
    <cellStyle name="Normal 5 4" xfId="5986" xr:uid="{139880AE-DA72-4D74-95B5-EF10CAF53059}"/>
    <cellStyle name="Normal 5 5" xfId="5987" xr:uid="{7964F197-3B9E-4BE2-AD50-DC374219DA19}"/>
    <cellStyle name="Normal 5 6" xfId="5974" xr:uid="{67F4A5BD-8BDB-42CD-A57F-ADE02EB0D4B8}"/>
    <cellStyle name="Normal 5_ELEC SAP FCST UPLOAD" xfId="5988" xr:uid="{6A90E1E4-F0D6-4111-921F-FEF232450736}"/>
    <cellStyle name="Normal 54 2 14" xfId="6445" xr:uid="{415BA16F-4BA2-4264-A75D-78692FE447F0}"/>
    <cellStyle name="Normal 54 22" xfId="6446" xr:uid="{7E5AA248-54D4-4131-A712-CEB611B8A0AF}"/>
    <cellStyle name="Normal 54 25" xfId="6447" xr:uid="{B394ABC4-E7D9-461D-9FB6-DC3B22B49B99}"/>
    <cellStyle name="Normal 58" xfId="6452" xr:uid="{BBB051B6-A435-451E-B717-60A2D7BC6D5F}"/>
    <cellStyle name="Normal 58 2 2" xfId="113" xr:uid="{A645A21F-FE75-46B5-901F-3B5E317446C4}"/>
    <cellStyle name="Normal 58 3 2 3 3" xfId="26" xr:uid="{8F585789-3B3D-4A55-932E-1AEF47F036B5}"/>
    <cellStyle name="Normal 58 3 2 3 3 2" xfId="319" xr:uid="{F28D5E78-76C3-4850-9BF7-4D6AFCBE5017}"/>
    <cellStyle name="Normal 58 3 2 3 3 3" xfId="186" xr:uid="{EDB64584-0F75-4243-A660-AB00D286E91E}"/>
    <cellStyle name="Normal 58 4 2 2" xfId="20" xr:uid="{FB00E3C6-368C-4D21-A20B-151A1184CBD4}"/>
    <cellStyle name="Normal 58 4 2 2 2" xfId="72" xr:uid="{ABBA3AEE-5951-4076-9C3D-3B357F249032}"/>
    <cellStyle name="Normal 58 4 2 2 2 2" xfId="341" xr:uid="{E56D9D4F-E21B-4EA5-B7EA-348B5EFD62B4}"/>
    <cellStyle name="Normal 58 4 2 2 2 3" xfId="209" xr:uid="{2BE24373-DD68-4726-871A-8DBBAD81DAF9}"/>
    <cellStyle name="Normal 58 4 2 2 3" xfId="314" xr:uid="{023D60CD-AD94-40CC-B47F-3140DFB13D38}"/>
    <cellStyle name="Normal 58 4 2 2 4" xfId="181" xr:uid="{52A0A77E-C3AC-4BFD-9A47-5F60E354B4F1}"/>
    <cellStyle name="Normal 58 4 2 3" xfId="70" xr:uid="{1A5E0E38-5392-42F2-BD44-56C03FDEC2D8}"/>
    <cellStyle name="Normal 58 4 2 3 2" xfId="339" xr:uid="{B4C9A61E-3B2A-4867-BF31-5A2AC530D258}"/>
    <cellStyle name="Normal 58 4 2 3 3" xfId="207" xr:uid="{DCFC3938-F863-4BAA-8382-EC9B121F6D2E}"/>
    <cellStyle name="Normal 58 4 2 4" xfId="69" xr:uid="{75FD2499-6D81-41E4-8E4E-A0F520E41FE0}"/>
    <cellStyle name="Normal 58 4 2 4 2" xfId="338" xr:uid="{0ABB6D6C-D23D-449C-A6E4-8BA0E3CED0F3}"/>
    <cellStyle name="Normal 58 4 2 4 3" xfId="206" xr:uid="{5469EFD1-F977-4BF5-9959-20D3165C7037}"/>
    <cellStyle name="Normal 58 4 2 5" xfId="66" xr:uid="{65453E2B-9CC2-4173-8440-ABF1D84DE4EF}"/>
    <cellStyle name="Normal 58 4 2 5 2" xfId="74" xr:uid="{864D9858-C3AF-42CB-9BEB-AB033A6B672C}"/>
    <cellStyle name="Normal 58 4 2 5 2 2" xfId="343" xr:uid="{EE6A39EE-74FF-44EC-B295-37E2D5451264}"/>
    <cellStyle name="Normal 58 4 2 5 2 3" xfId="211" xr:uid="{40358581-5639-4683-8789-8ED94F1B0658}"/>
    <cellStyle name="Normal 58 4 2 5 3" xfId="298" xr:uid="{82CA08E0-41F6-4998-BD3B-5ED084119B23}"/>
    <cellStyle name="Normal 58 4 2 5 3 2" xfId="423" xr:uid="{8C09AA2F-BFC5-441B-835C-3D77BB9C88C3}"/>
    <cellStyle name="Normal 58 4 2 5 4" xfId="304" xr:uid="{E7429152-15E8-4419-8397-09BEC4101A01}"/>
    <cellStyle name="Normal 58 4 2 5 5" xfId="203" xr:uid="{1D4BADAD-DEB2-45D2-A66F-384C97091B2E}"/>
    <cellStyle name="Normal 58 4 2 6" xfId="14" xr:uid="{78DE1022-038D-459D-BCA6-5A2B2DABF11E}"/>
    <cellStyle name="Normal 58 4 2 6 2" xfId="251" xr:uid="{1A1B0C94-3016-462B-A52E-9DA9210B4B02}"/>
    <cellStyle name="Normal 58 4 2 6 2 2" xfId="377" xr:uid="{0EB59246-788E-4C21-9B3C-4B7B10D8F2FF}"/>
    <cellStyle name="Normal 58 4 2 6 3" xfId="257" xr:uid="{C4AF142D-1DAA-40B0-BD8D-B688FBFBA7C2}"/>
    <cellStyle name="Normal 58 4 2 6 3 2" xfId="382" xr:uid="{CF7E532F-A3CA-4FE7-9427-B72074ECDCCD}"/>
    <cellStyle name="Normal 58 4 2 6 4" xfId="265" xr:uid="{1E400350-FC01-4717-AA85-964171BC0631}"/>
    <cellStyle name="Normal 58 4 2 6 4 2" xfId="390" xr:uid="{89A52B1D-DA91-4FC1-AC3B-FF53D23079FF}"/>
    <cellStyle name="Normal 58 4 2 6 5" xfId="306" xr:uid="{A7E6886A-42F0-40C4-80D5-75703E9A4CB0}"/>
    <cellStyle name="Normal 58 4 2 6 6" xfId="179" xr:uid="{9F78F6FC-639D-4A72-A423-A906C28E84CC}"/>
    <cellStyle name="Normal 58 4 2 7" xfId="71" xr:uid="{DB4BAA5D-ABBA-4D2F-8481-C3F8DC0CDAD1}"/>
    <cellStyle name="Normal 58 4 2 7 2" xfId="340" xr:uid="{7D121DEA-950C-44C2-8DCA-F95BB9BEF47E}"/>
    <cellStyle name="Normal 58 4 2 7 3" xfId="208" xr:uid="{BE758015-397B-4023-A2CC-51A36F1AB293}"/>
    <cellStyle name="Normal 58 4 3 2" xfId="21" xr:uid="{4B015E42-A7B5-48E4-9A88-B630543DC24B}"/>
    <cellStyle name="Normal 58 4 3 2 2" xfId="315" xr:uid="{552DC4D4-53D2-40A4-8C7D-334CDA6F522D}"/>
    <cellStyle name="Normal 58 4 3 2 3" xfId="182" xr:uid="{9E081680-5D3A-4843-A26F-1DE6C1F9397E}"/>
    <cellStyle name="Normal 58 4 3 3" xfId="68" xr:uid="{0B321BD3-7D7C-475D-9772-099D74C1D2E3}"/>
    <cellStyle name="Normal 58 4 3 3 2" xfId="337" xr:uid="{4399CF1E-CAAE-480A-BCDE-6C0C0DA1164B}"/>
    <cellStyle name="Normal 58 4 3 3 3" xfId="205" xr:uid="{A2A580FF-6CE4-44F9-923D-985E71C1F233}"/>
    <cellStyle name="Normal 58 4 3 4" xfId="58" xr:uid="{CCEB2F6B-4072-4D33-BA58-3F5082EF6270}"/>
    <cellStyle name="Normal 58 4 3 4 2" xfId="331" xr:uid="{1013EFE8-0A07-456D-8155-673B4D7064BB}"/>
    <cellStyle name="Normal 58 4 3 4 3" xfId="198" xr:uid="{F0059A36-D1A2-4DB3-A81D-716AA9F048C6}"/>
    <cellStyle name="Normal 58 4 3 5" xfId="3" xr:uid="{E4EC9031-7DE1-4CB1-B6DC-95E81F6D18E4}"/>
    <cellStyle name="Normal 58 4 3 5 10" xfId="295" xr:uid="{7C078010-57EE-4E1B-8BA8-986BDF08506B}"/>
    <cellStyle name="Normal 58 4 3 5 10 2" xfId="420" xr:uid="{B3A0F332-B854-4B72-B61C-E28088F3B023}"/>
    <cellStyle name="Normal 58 4 3 5 11" xfId="301" xr:uid="{3FE0F04F-8FD4-47DE-8333-831D2FBF109D}"/>
    <cellStyle name="Normal 58 4 3 5 11 2" xfId="427" xr:uid="{443D1E8E-0FC5-493B-8580-7DB8DBB0DDF5}"/>
    <cellStyle name="Normal 58 4 3 5 12" xfId="302" xr:uid="{9CB81637-C1C6-4901-99A4-59DE11FDFC65}"/>
    <cellStyle name="Normal 58 4 3 5 2" xfId="73" xr:uid="{F8A7B27B-A27F-4E7A-88D3-D65FDA7349BA}"/>
    <cellStyle name="Normal 58 4 3 5 2 2" xfId="262" xr:uid="{44A5852F-D0FC-47C3-921F-937B2F4E1CDD}"/>
    <cellStyle name="Normal 58 4 3 5 2 2 2" xfId="387" xr:uid="{5E7F37F4-3249-44F0-A41E-DC9F19E37BF4}"/>
    <cellStyle name="Normal 58 4 3 5 2 3" xfId="342" xr:uid="{35F06E7D-23DD-4CC0-9B93-E9EB9C7BDD67}"/>
    <cellStyle name="Normal 58 4 3 5 2 4" xfId="210" xr:uid="{D6BEE894-CF14-43F4-913F-82234673C386}"/>
    <cellStyle name="Normal 58 4 3 5 3" xfId="154" xr:uid="{C056E329-0D3B-4D08-9147-30028E4F1F6D}"/>
    <cellStyle name="Normal 58 4 3 5 3 2" xfId="366" xr:uid="{D9CD3FCD-AA63-4911-BCE7-7A3BA86CEC55}"/>
    <cellStyle name="Normal 58 4 3 5 4" xfId="242" xr:uid="{5B5BF145-1724-410E-B6A4-5B7BC24E726B}"/>
    <cellStyle name="Normal 58 4 3 5 4 2" xfId="245" xr:uid="{7E33E4C3-4DE1-4C77-AB34-812072F60A7B}"/>
    <cellStyle name="Normal 58 4 3 5 4 2 2" xfId="372" xr:uid="{D2A05DE2-B597-4067-BF94-1D6792E36787}"/>
    <cellStyle name="Normal 58 4 3 5 4 3" xfId="252" xr:uid="{F07A478B-03CF-420A-A06C-34E91626FD8E}"/>
    <cellStyle name="Normal 58 4 3 5 4 3 2" xfId="166" xr:uid="{0D83169C-76C6-4D9B-A66C-26AADA2E9E23}"/>
    <cellStyle name="Normal 58 4 3 5 4 4" xfId="369" xr:uid="{B524F703-6F10-4209-AEBA-0E0928A7A3F2}"/>
    <cellStyle name="Normal 58 4 3 5 5" xfId="258" xr:uid="{A29EBD46-4ABD-4CF8-B20C-363174EB02F6}"/>
    <cellStyle name="Normal 58 4 3 5 5 2" xfId="268" xr:uid="{E1CBD701-8F26-4DFB-9482-C477D0D42C2F}"/>
    <cellStyle name="Normal 58 4 3 5 5 2 2" xfId="393" xr:uid="{F1F4737A-CB8F-46E7-B8A5-563B85FCDFE6}"/>
    <cellStyle name="Normal 58 4 3 5 5 3" xfId="274" xr:uid="{E3C0F3B8-6E69-4F5A-8824-9442D4CDD26B}"/>
    <cellStyle name="Normal 58 4 3 5 5 3 2" xfId="399" xr:uid="{B3C68263-5E0E-4272-987C-F282C4355DDA}"/>
    <cellStyle name="Normal 58 4 3 5 5 4" xfId="289" xr:uid="{1C26B9B4-B0F5-4FA2-8288-7BA1FF355A37}"/>
    <cellStyle name="Normal 58 4 3 5 5 4 2" xfId="414" xr:uid="{0DE05926-B59D-46FE-BF32-A1AEF1EBFFB6}"/>
    <cellStyle name="Normal 58 4 3 5 5 5" xfId="292" xr:uid="{4EED2C11-80A6-441C-BA6D-C4BE05AED452}"/>
    <cellStyle name="Normal 58 4 3 5 5 5 2" xfId="417" xr:uid="{7BBD9424-49FE-45E5-A4FD-EBA032A9D806}"/>
    <cellStyle name="Normal 58 4 3 5 5 6" xfId="383" xr:uid="{F0F20AEC-7F55-4BFF-9C93-D43880F8FB1D}"/>
    <cellStyle name="Normal 58 4 3 5 6" xfId="266" xr:uid="{2E6CCD58-8189-43C6-83F3-3067470D817F}"/>
    <cellStyle name="Normal 58 4 3 5 6 2" xfId="271" xr:uid="{6D56BC1C-949E-44E5-AD35-0F4F5DAEACE8}"/>
    <cellStyle name="Normal 58 4 3 5 6 2 2" xfId="396" xr:uid="{283539D5-831D-47EB-9B33-B0852557DA38}"/>
    <cellStyle name="Normal 58 4 3 5 6 3" xfId="391" xr:uid="{4A6035F3-049F-4139-8593-26116AAA02DF}"/>
    <cellStyle name="Normal 58 4 3 5 7" xfId="273" xr:uid="{D5E97E6F-2BF2-4B9B-8D5A-2A00FCE4EE93}"/>
    <cellStyle name="Normal 58 4 3 5 7 2" xfId="398" xr:uid="{3A25E612-2A69-4BF6-ADD0-71162BFA0252}"/>
    <cellStyle name="Normal 58 4 3 5 8" xfId="280" xr:uid="{A86D1353-9309-4193-A8E2-776787A9C9A5}"/>
    <cellStyle name="Normal 58 4 3 5 8 2" xfId="405" xr:uid="{AC6CBFE7-91C1-47B9-81B7-C91C5667776E}"/>
    <cellStyle name="Normal 58 4 3 5 9" xfId="284" xr:uid="{576775EE-4310-4DA2-B776-285D42C2F340}"/>
    <cellStyle name="Normal 58 4 3 5 9 2" xfId="410" xr:uid="{EF2F0349-D170-46CA-98C5-D661BDF7728F}"/>
    <cellStyle name="Normal 58 4 3 6" xfId="6" xr:uid="{42F98A21-5F7B-437C-9304-E483CD07E772}"/>
    <cellStyle name="Normal 58 4 3 6 2" xfId="138" xr:uid="{C76964D4-ECBE-46EC-A2F1-39E77B35ABF9}"/>
    <cellStyle name="Normal 58 4 3 6 2 2" xfId="263" xr:uid="{D43FFA43-A158-4014-A072-A684AABC0F46}"/>
    <cellStyle name="Normal 58 4 3 6 2 2 2" xfId="388" xr:uid="{5A12026C-E94C-4A5A-BCCD-B4223AE564E7}"/>
    <cellStyle name="Normal 58 4 3 6 2 3" xfId="367" xr:uid="{8CE2F607-2DE8-4776-A20A-009E3B4E2C6B}"/>
    <cellStyle name="Normal 58 4 3 6 3" xfId="243" xr:uid="{93076456-2F2C-474A-B5E7-EA59EBE4D3EA}"/>
    <cellStyle name="Normal 58 4 3 6 3 2" xfId="370" xr:uid="{BB101033-B051-4ADA-84FC-27A7497807BB}"/>
    <cellStyle name="Normal 58 4 3 6 4" xfId="249" xr:uid="{83DBE536-A35B-42EB-B0C5-14BA03379B08}"/>
    <cellStyle name="Normal 58 4 3 6 4 2" xfId="375" xr:uid="{B98EDFE8-B031-47EF-855F-A239C40F2FE7}"/>
    <cellStyle name="Normal 58 4 3 6 5" xfId="255" xr:uid="{A162617E-6BA4-49EA-A52A-E07312094270}"/>
    <cellStyle name="Normal 58 4 3 6 5 2" xfId="380" xr:uid="{D2389987-63AD-4207-99AA-838EC46A8C5E}"/>
    <cellStyle name="Normal 58 4 3 6 6" xfId="259" xr:uid="{0BCEFB5D-CD6D-41CE-9169-6CC63E9BDFBE}"/>
    <cellStyle name="Normal 58 4 3 6 6 2" xfId="269" xr:uid="{0C7A2EF2-E8BA-4380-AC53-F96C01B3A8ED}"/>
    <cellStyle name="Normal 58 4 3 6 6 2 2" xfId="394" xr:uid="{C92BAF11-08BC-4F55-BAB5-1E30E7C01009}"/>
    <cellStyle name="Normal 58 4 3 6 6 3" xfId="275" xr:uid="{D0374242-6CCE-4CA9-B57E-E4B65E0511BC}"/>
    <cellStyle name="Normal 58 4 3 6 6 3 2" xfId="400" xr:uid="{61599E49-BCEE-4B3E-9BC6-34BA230A7F92}"/>
    <cellStyle name="Normal 58 4 3 6 6 4" xfId="293" xr:uid="{B40CAA25-DDFF-41E5-8785-C05FC5B93442}"/>
    <cellStyle name="Normal 58 4 3 6 6 4 2" xfId="418" xr:uid="{4713C2B6-A270-44E1-B837-9DCCA257E817}"/>
    <cellStyle name="Normal 58 4 3 6 6 5" xfId="384" xr:uid="{FB52D671-23F4-4209-8D28-217303BEC2B6}"/>
    <cellStyle name="Normal 58 4 3 6 7" xfId="287" xr:uid="{357CD38B-E98F-4A36-A224-4943DCA811F0}"/>
    <cellStyle name="Normal 58 4 3 6 7 2" xfId="412" xr:uid="{BCD95382-6738-466F-B6D8-52E65BED3486}"/>
    <cellStyle name="Normal 58 4 3 6 8" xfId="296" xr:uid="{78742F55-676B-4CB3-803C-22CB9C4BEFA3}"/>
    <cellStyle name="Normal 58 4 3 6 8 2" xfId="421" xr:uid="{B7E149F9-A8C0-4673-9A9E-72CA5E79F9C9}"/>
    <cellStyle name="Normal 58 4 3 6 9" xfId="303" xr:uid="{B3F0226F-EEE3-4616-BBD0-7AABCB8566F7}"/>
    <cellStyle name="Normal 58 4 3 7" xfId="7" xr:uid="{1483979D-12E1-460E-9DA2-B801DBE33A1B}"/>
    <cellStyle name="Normal 58 4 3 7 2" xfId="310" xr:uid="{AE51F62A-D28B-4853-8822-2263C2245047}"/>
    <cellStyle name="Normal 58 4 3 7 3" xfId="176" xr:uid="{9F87A214-B0FC-4F94-A0CA-C3B4A54887C0}"/>
    <cellStyle name="Normal 6" xfId="59" xr:uid="{BFB8E12E-C1CA-48CF-A6A1-22A8D129FAD3}"/>
    <cellStyle name="Normal 6 2" xfId="332" xr:uid="{4C9745AC-CDD9-45A9-9004-308A61FE7F86}"/>
    <cellStyle name="Normal 6 2 2" xfId="5989" xr:uid="{73FDEF20-A330-4865-914A-974B9364193D}"/>
    <cellStyle name="Normal 6 3" xfId="199" xr:uid="{CE908977-2650-4EB8-87DB-20E98B93FDF4}"/>
    <cellStyle name="Normal 6 4" xfId="1078" xr:uid="{7C0FA7C6-DD8A-49BF-B5EE-0E305CDDEA61}"/>
    <cellStyle name="Normal 60 2 2" xfId="81" xr:uid="{927C557A-C53F-44F9-907F-E9B7FB1FACB8}"/>
    <cellStyle name="Normal 60 2 2 2" xfId="347" xr:uid="{0A9C0AB5-436D-4511-86D6-9E17E0DCA910}"/>
    <cellStyle name="Normal 60 2 2 3" xfId="215" xr:uid="{5C0056A4-1CA1-40F6-A087-C7A15DC8B654}"/>
    <cellStyle name="Normal 61 3 2" xfId="77" xr:uid="{73619C28-DFDF-45D4-B311-4701957E8366}"/>
    <cellStyle name="Normal 61 3 2 2" xfId="345" xr:uid="{BCBA1718-A363-4F9F-BE06-DAA3C76A8A28}"/>
    <cellStyle name="Normal 61 3 2 3" xfId="213" xr:uid="{B9D720D4-E71C-4FB9-A00D-B43DA69037C7}"/>
    <cellStyle name="Normal 62 2 2 2" xfId="88" xr:uid="{C7118541-EE06-40D5-A9C4-332D2B26FC6C}"/>
    <cellStyle name="Normal 62 2 2 2 2" xfId="349" xr:uid="{959F678B-2735-4D3E-9A3F-41233A434751}"/>
    <cellStyle name="Normal 62 2 2 2 3" xfId="217" xr:uid="{406741C6-3808-4C28-8E63-699996973AD9}"/>
    <cellStyle name="Normal 63 2 3 2" xfId="13" xr:uid="{A7B89B40-CAA0-46F6-A8B0-2FA5DF83E5E8}"/>
    <cellStyle name="Normal 63 2 3 2 2" xfId="312" xr:uid="{52953D04-D05F-44C5-A924-2A0E2376AC36}"/>
    <cellStyle name="Normal 63 2 3 2 3" xfId="178" xr:uid="{AFC50502-B839-4650-8CB5-2605A440899E}"/>
    <cellStyle name="Normal 63 3 2" xfId="31" xr:uid="{1CAD544B-C9EC-4228-800D-B9F893D8E45C}"/>
    <cellStyle name="Normal 63 3 2 2" xfId="321" xr:uid="{03D0A05E-5255-4DE1-AD20-ED6BC122BCD2}"/>
    <cellStyle name="Normal 63 3 2 3" xfId="188" xr:uid="{D1000B10-F794-42F6-951C-AA7861E0BA5D}"/>
    <cellStyle name="Normal 63 3 3 2" xfId="56" xr:uid="{693EEB26-59F3-49E6-BD7E-62D7CB5C19EF}"/>
    <cellStyle name="Normal 63 5" xfId="236" xr:uid="{B1B70E01-2114-45B6-BF6D-1290B1DA610F}"/>
    <cellStyle name="Normal 64 3 2 2 3" xfId="10" xr:uid="{6E40D60E-1ABF-4380-BFCF-F1EEF820F463}"/>
    <cellStyle name="Normal 64 3 2 2 3 2" xfId="277" xr:uid="{0762791B-7657-4A1F-95CD-A9EFE7493081}"/>
    <cellStyle name="Normal 64 3 2 2 3 2 2" xfId="402" xr:uid="{468C93AA-6928-4BE8-BCA1-52201CE539D8}"/>
    <cellStyle name="Normal 64 3 2 2 3 3" xfId="311" xr:uid="{87BDCC95-3D86-42E5-A927-C7838BFA5808}"/>
    <cellStyle name="Normal 64 3 2 2 3 4" xfId="177" xr:uid="{C858E349-59F0-4E61-82F0-3E9223D560A4}"/>
    <cellStyle name="Normal 64 4" xfId="239" xr:uid="{C2FBB730-D3AE-46D7-8532-335A07F05ABD}"/>
    <cellStyle name="Normal 66 2 4" xfId="19" xr:uid="{66946D13-05BF-413A-8FA1-2A0D0E29D134}"/>
    <cellStyle name="Normal 66 2 4 2" xfId="313" xr:uid="{EF7E023C-15AA-4B1A-B57E-BF26A7D19444}"/>
    <cellStyle name="Normal 66 2 4 3" xfId="180" xr:uid="{C38D9930-B409-4A3B-BBCC-91FE963440D5}"/>
    <cellStyle name="Normal 68 2 3" xfId="283" xr:uid="{52039D39-B88B-4C20-A7D5-BAB489B491B8}"/>
    <cellStyle name="Normal 68 2 3 2" xfId="408" xr:uid="{3707F23D-6B7E-4B8D-84BD-6496CFE1CB2C}"/>
    <cellStyle name="Normal 7" xfId="1" xr:uid="{6B333EB2-F77A-40E6-B0A6-2BE6BF3F72A1}"/>
    <cellStyle name="Normal 7 2" xfId="232" xr:uid="{8F7E8F15-F7AE-4B37-8C81-DA1C1C43B549}"/>
    <cellStyle name="Normal 7 2 2" xfId="22" xr:uid="{6E8A9A19-EC40-4D26-B76B-3F414C963398}"/>
    <cellStyle name="Normal 7 2 3" xfId="731" xr:uid="{AA3ABA73-7792-4376-9ECD-7F97EE78940A}"/>
    <cellStyle name="Normal 7 3" xfId="628" xr:uid="{FA0A28D0-E155-4F4A-BEAD-588F1397788B}"/>
    <cellStyle name="Normal 7 4" xfId="231" xr:uid="{B345BF61-8EBA-43F3-9D5C-017B21804ED9}"/>
    <cellStyle name="Normal 7 4 2" xfId="240" xr:uid="{475D6B90-C397-4DF4-B8A4-B898783C72F8}"/>
    <cellStyle name="Normal 7 4 3" xfId="5990" xr:uid="{6E4A7E74-6014-4ADF-80DF-D515CDE21A69}"/>
    <cellStyle name="Normal 7 5 2" xfId="286" xr:uid="{2B1AFF53-3C4A-4139-91D1-9BEAC197C0E5}"/>
    <cellStyle name="Normal 7 79" xfId="80" xr:uid="{A8D6534C-8F63-4882-87B0-1A3306428727}"/>
    <cellStyle name="Normal 7 79 2" xfId="6442" xr:uid="{5DA1DF08-A5A5-43DD-918C-7C791702C332}"/>
    <cellStyle name="Normal 7 79 3" xfId="6457" xr:uid="{EAB2B393-C819-4856-91AC-A790A6DE17B6}"/>
    <cellStyle name="Normal 70" xfId="53" xr:uid="{63B21710-F2D8-45DC-BE9C-854E720C1A15}"/>
    <cellStyle name="Normal 8" xfId="64" xr:uid="{A34BAF09-4FF4-4E46-9313-54129104C93C}"/>
    <cellStyle name="Normal 8 2" xfId="335" xr:uid="{DD38D5C0-06C9-41E4-9314-47D900842BBC}"/>
    <cellStyle name="Normal 8 2 2" xfId="5991" xr:uid="{99A5A530-1C2F-4B2F-84E4-B5C1A305D275}"/>
    <cellStyle name="Normal 8 3" xfId="202" xr:uid="{645EF423-AB1F-4024-B48B-33C22652771F}"/>
    <cellStyle name="Normal 8 4" xfId="1079" xr:uid="{180C4F2F-A011-4878-9436-A3A224C02D5A}"/>
    <cellStyle name="Normal 80" xfId="437" xr:uid="{654C7B1F-9E72-4B16-A8E3-D2525A879702}"/>
    <cellStyle name="Normal 89" xfId="129" xr:uid="{2BA60149-E9AA-4CC4-95FE-F62E8710E0CC}"/>
    <cellStyle name="Normal 89 2" xfId="6435" xr:uid="{1ABD43AB-5395-4CCB-AD7D-A7EE425DCAF2}"/>
    <cellStyle name="Normal 9" xfId="67" xr:uid="{F456B2FE-9519-4577-87BC-9E4E9DA778E1}"/>
    <cellStyle name="Normal 9 125" xfId="100" xr:uid="{C9ECFDEB-72AC-458E-96AC-0E546315690B}"/>
    <cellStyle name="Normal 9 2" xfId="336" xr:uid="{33AE62C8-3AF8-43A9-8136-2071BF1549A4}"/>
    <cellStyle name="Normal 9 2 2" xfId="5993" xr:uid="{D957D5D6-8CC0-4F43-AA09-F1FFA0F877EA}"/>
    <cellStyle name="Normal 9 3" xfId="204" xr:uid="{716AEF3B-1524-4653-9090-234717AE037C}"/>
    <cellStyle name="Normal 9 3 2" xfId="5992" xr:uid="{0248CEAF-0009-4353-9D38-4D0393598857}"/>
    <cellStyle name="Normal 9 4" xfId="1080" xr:uid="{6EEF1A97-DF63-440A-BA10-8A708DAFC1BF}"/>
    <cellStyle name="Normal 9_GTO Non Operational Capex Roll-over submission (FINAL with property)" xfId="5994" xr:uid="{E74218CA-EB29-4A69-ADFA-797198CD69C5}"/>
    <cellStyle name="Normal 91" xfId="6455" xr:uid="{53F97C21-CB16-4375-A1FE-74AB8801E991}"/>
    <cellStyle name="Normal 92" xfId="6437" xr:uid="{9D316CB8-1A65-4B7E-8711-1A5EC6286262}"/>
    <cellStyle name="Normal 93" xfId="6441" xr:uid="{0DAE0639-F9D6-445F-AA3A-2343FDCC45F3}"/>
    <cellStyle name="Normal 94" xfId="112" xr:uid="{8B4E2461-3513-49CC-A7C8-A7484AB843B9}"/>
    <cellStyle name="Normal 94 2" xfId="131" xr:uid="{059E6670-01CF-462D-B943-52896D41C239}"/>
    <cellStyle name="Normal U" xfId="1081" xr:uid="{8110114E-1129-4EA9-A680-00D8FACEA523}"/>
    <cellStyle name="Normal U 2" xfId="5995" xr:uid="{609E869A-28B2-4FF0-A151-54CDCE4A3A6F}"/>
    <cellStyle name="Normal_BPQ template v1 from NGT 22 June" xfId="4" xr:uid="{753E4B90-790F-45A8-BC08-11AD212BB0E7}"/>
    <cellStyle name="Normal_BPQ template v1 from NGT 22 June 2" xfId="170" xr:uid="{7BF99C01-DF62-4634-8373-DE8229579B81}"/>
    <cellStyle name="Normal_Copy of ofgem report proposal trades ORIG" xfId="121" xr:uid="{C7A34700-8C35-492E-BB17-EF8BAD04017B}"/>
    <cellStyle name="Normal_KE2067  Engineering Opex BPQ" xfId="155" xr:uid="{6372F565-FD36-44C1-BBBC-3CD4B537D170}"/>
    <cellStyle name="Normal_RAV tables" xfId="54" xr:uid="{FCE72583-29F2-4787-83ED-1B92C9364057}"/>
    <cellStyle name="Normal_Residual Balancing" xfId="124" xr:uid="{751E3A85-1312-4154-8B35-9AB664BFA495}"/>
    <cellStyle name="Normal_risk table" xfId="133" xr:uid="{2E0DC81F-0029-4800-9092-27A264291FE7}"/>
    <cellStyle name="Normal_Sheet1" xfId="122" xr:uid="{DD204032-9588-4821-AA12-A4EA60A5D731}"/>
    <cellStyle name="Normal_Sheet10" xfId="126" xr:uid="{BFA3AEFB-4FF0-46CB-B134-98B8021DB44E}"/>
    <cellStyle name="Normal_Sheet2" xfId="120" xr:uid="{D4C18DF9-6D63-42E1-9F9F-A62CDEB0797D}"/>
    <cellStyle name="Normal_Sheet3" xfId="125" xr:uid="{BCAF8E7B-5A94-49A4-9509-7EDAD54E5F1C}"/>
    <cellStyle name="Normal_Sheet9" xfId="127" xr:uid="{9FC93592-C61F-4636-B163-8AFF7BFC8465}"/>
    <cellStyle name="Normal_TPCR Electricity Capex Questionnaire Historical v2 050711 3" xfId="118" xr:uid="{73064E52-F4B4-46BE-B3A2-FE347950B33C}"/>
    <cellStyle name="Normal_TPCR Electricity Capex Questionnaire Historical v2 050711 3 2" xfId="171" xr:uid="{87DE5024-0438-4A0E-98B7-E1352D1EB438}"/>
    <cellStyle name="Note 2" xfId="665" xr:uid="{F4323116-79B7-4030-BBC9-3364CE665E8E}"/>
    <cellStyle name="Note 2 10" xfId="4301" xr:uid="{0C012AF4-CD9C-45C5-9815-BE94BB650BCC}"/>
    <cellStyle name="Note 2 11" xfId="4560" xr:uid="{68366156-125B-4C8E-943E-160EFD9403FB}"/>
    <cellStyle name="Note 2 12" xfId="5996" xr:uid="{26F336CE-2891-40FC-AC27-891733E0F8DA}"/>
    <cellStyle name="Note 2 13" xfId="6289" xr:uid="{B6D23039-86B8-4F5A-AC84-A49C17854F89}"/>
    <cellStyle name="Note 2 2" xfId="1083" xr:uid="{C12A1CF2-798D-400E-A8CA-6D3199668A2B}"/>
    <cellStyle name="Note 2 2 2" xfId="1620" xr:uid="{65710D92-C3A1-42BE-8830-A9F50646C7C7}"/>
    <cellStyle name="Note 2 2 2 2" xfId="2863" xr:uid="{FE597AB0-AAD3-4807-BA49-CCF242733B4F}"/>
    <cellStyle name="Note 2 2 2 3" xfId="3369" xr:uid="{6A56BB58-2A1F-4E5C-8E55-7554072CD632}"/>
    <cellStyle name="Note 2 2 2 4" xfId="3259" xr:uid="{746A11A5-F8F6-4266-9078-22216511B350}"/>
    <cellStyle name="Note 2 2 2 5" xfId="3845" xr:uid="{5BF0AF07-C9BA-4988-9866-B8BFF45E6375}"/>
    <cellStyle name="Note 2 2 2 6" xfId="3180" xr:uid="{8FABF8A1-A761-4C4E-8D12-1F98AF772480}"/>
    <cellStyle name="Note 2 2 2 7" xfId="4778" xr:uid="{8A039E37-D0D3-4917-B4AC-5A60654F821B}"/>
    <cellStyle name="Note 2 2 3" xfId="2374" xr:uid="{3A6684A7-EF9D-4F9E-B1C0-3CCB4C314329}"/>
    <cellStyle name="Note 2 2 4" xfId="1969" xr:uid="{3FA79DA5-4610-45E2-9B42-5A46408C354E}"/>
    <cellStyle name="Note 2 2 5" xfId="2305" xr:uid="{C5DA4494-9D92-4D0F-9332-DA37A412BD50}"/>
    <cellStyle name="Note 2 2 6" xfId="3867" xr:uid="{ABC5D7EC-E4D1-434E-A8EF-005972DA9ACE}"/>
    <cellStyle name="Note 2 2 7" xfId="2315" xr:uid="{54437884-C27B-4062-8FD4-6866791F0EEE}"/>
    <cellStyle name="Note 2 2 8" xfId="4296" xr:uid="{C38BB219-030E-4FD2-93E9-3F3D8A5BF978}"/>
    <cellStyle name="Note 2 3" xfId="1084" xr:uid="{655B8B01-1EEB-436D-9099-325E83AB7D82}"/>
    <cellStyle name="Note 2 3 2" xfId="1621" xr:uid="{3F9DF7CE-37D9-4388-B3C2-F1DFD4FE7ADF}"/>
    <cellStyle name="Note 2 3 2 2" xfId="2864" xr:uid="{C4503515-A558-466C-BD42-4563FBFA0368}"/>
    <cellStyle name="Note 2 3 2 3" xfId="3370" xr:uid="{F1938A4C-9FAB-4284-B317-851F72E86B14}"/>
    <cellStyle name="Note 2 3 2 4" xfId="3099" xr:uid="{D5E61E59-FCD4-43B4-B83C-E039255D3F76}"/>
    <cellStyle name="Note 2 3 2 5" xfId="2643" xr:uid="{C4B0C695-D657-429F-883A-00A5039CC1DB}"/>
    <cellStyle name="Note 2 3 2 6" xfId="2193" xr:uid="{31826E43-53D5-4BA1-9813-DB569ACA369E}"/>
    <cellStyle name="Note 2 3 2 7" xfId="4818" xr:uid="{F0FD4F2E-EAF2-4F93-BAD7-D4D89ADE2066}"/>
    <cellStyle name="Note 2 3 3" xfId="2375" xr:uid="{5FF56ADA-19EB-4F73-85C9-AA9111BD25DB}"/>
    <cellStyle name="Note 2 3 4" xfId="2073" xr:uid="{40AD3509-6FC3-4902-BE59-9937DCD6B81F}"/>
    <cellStyle name="Note 2 3 5" xfId="1949" xr:uid="{29BA01CA-07E7-4FC8-9535-54B1C25075DE}"/>
    <cellStyle name="Note 2 3 6" xfId="3640" xr:uid="{C1072C58-14DB-408D-83A8-E024AC3F9791}"/>
    <cellStyle name="Note 2 3 7" xfId="4588" xr:uid="{34BE1E2B-C821-4883-924E-4ED3BA77E838}"/>
    <cellStyle name="Note 2 3 8" xfId="4640" xr:uid="{689E43DC-794D-4FCF-A699-E3F8E0E2A5FE}"/>
    <cellStyle name="Note 2 4" xfId="1082" xr:uid="{9DDAD063-4F72-4899-91C6-452C3E0842E3}"/>
    <cellStyle name="Note 2 4 2" xfId="1619" xr:uid="{C0B80982-B067-4DA1-8760-31E9D2F1A81D}"/>
    <cellStyle name="Note 2 4 2 2" xfId="2862" xr:uid="{CDD25EE8-D29D-47DF-B701-506313A3CE64}"/>
    <cellStyle name="Note 2 4 2 3" xfId="3368" xr:uid="{1B987601-B204-489B-821B-F2D419F5D05F}"/>
    <cellStyle name="Note 2 4 2 4" xfId="1894" xr:uid="{11DDDEE9-1D9C-4F01-B6E5-A0F56F719596}"/>
    <cellStyle name="Note 2 4 2 5" xfId="4324" xr:uid="{A5EC6F56-AAB2-4EAA-9EF3-AAE07F862A42}"/>
    <cellStyle name="Note 2 4 2 6" xfId="4291" xr:uid="{802B4FAB-9EED-46CB-92E0-0E7AAFD26AF3}"/>
    <cellStyle name="Note 2 4 2 7" xfId="4886" xr:uid="{57C72823-F0AC-43DA-9599-32307FABD7DF}"/>
    <cellStyle name="Note 2 4 3" xfId="2373" xr:uid="{4BF43AE6-D670-4FEA-90A2-0FDDA494C481}"/>
    <cellStyle name="Note 2 4 4" xfId="1808" xr:uid="{A2884719-C3C9-42DD-B8F7-9D569F1366EB}"/>
    <cellStyle name="Note 2 4 5" xfId="2163" xr:uid="{6FB13F30-32E1-4C33-A868-F70B5FB38CBA}"/>
    <cellStyle name="Note 2 4 6" xfId="2150" xr:uid="{6EE29226-E6ED-4A7E-A7D1-8B68FD7160B7}"/>
    <cellStyle name="Note 2 4 7" xfId="4032" xr:uid="{92EC7E5F-5EA0-46ED-BBE2-03911CEBF744}"/>
    <cellStyle name="Note 2 4 8" xfId="4772" xr:uid="{43557C42-D4B4-4542-A02B-5E4D0F88BF4F}"/>
    <cellStyle name="Note 2 5" xfId="1578" xr:uid="{4678B6D9-EA73-4CB3-8F73-9F17ABCEA288}"/>
    <cellStyle name="Note 2 5 2" xfId="2821" xr:uid="{28E60A1F-D420-4CE9-9114-D07ECFD31253}"/>
    <cellStyle name="Note 2 5 3" xfId="3327" xr:uid="{3A3965FE-5EA7-4A00-985D-D79905882F12}"/>
    <cellStyle name="Note 2 5 4" xfId="2724" xr:uid="{285C39AF-BC8D-426A-8E0B-14FDDB4D1358}"/>
    <cellStyle name="Note 2 5 5" xfId="2692" xr:uid="{19C986A2-52AE-4847-B216-3ABA7EE1303D}"/>
    <cellStyle name="Note 2 5 6" xfId="4012" xr:uid="{BDF88915-2275-4924-A68E-29A867875371}"/>
    <cellStyle name="Note 2 5 7" xfId="4887" xr:uid="{41C756AA-293D-45CE-B0FD-75B55C9B172E}"/>
    <cellStyle name="Note 2 6" xfId="1998" xr:uid="{090897A4-F87D-40CD-9D13-D7D10AA83395}"/>
    <cellStyle name="Note 2 7" xfId="1901" xr:uid="{4625F5A1-B02E-48A2-9715-45E4C71897E5}"/>
    <cellStyle name="Note 2 8" xfId="3925" xr:uid="{8B533878-74B2-4676-AA38-B5190BD5315A}"/>
    <cellStyle name="Note 2 9" xfId="4082" xr:uid="{0C9FF90C-A322-454C-9D83-E6D54CD99126}"/>
    <cellStyle name="Note 3" xfId="1085" xr:uid="{48683510-D47C-495F-B945-FCCAB00E8B90}"/>
    <cellStyle name="Note 3 10" xfId="5997" xr:uid="{E6ABBF4D-9AC6-4F10-9DFD-57328A923B44}"/>
    <cellStyle name="Note 3 11" xfId="6290" xr:uid="{9B6212A0-F053-44E8-A577-C64896F6B30C}"/>
    <cellStyle name="Note 3 2" xfId="1086" xr:uid="{D672C31E-A153-4504-BF8A-BF53C77592FC}"/>
    <cellStyle name="Note 3 2 10" xfId="6291" xr:uid="{A8BD8743-71D1-44BF-AF86-1A458C37710A}"/>
    <cellStyle name="Note 3 2 2" xfId="1623" xr:uid="{B885CA06-BD35-4991-BA3B-199E357E279B}"/>
    <cellStyle name="Note 3 2 2 2" xfId="2866" xr:uid="{68D93587-70BA-46C6-A371-F61A025E997F}"/>
    <cellStyle name="Note 3 2 2 3" xfId="3372" xr:uid="{94CC30EB-4061-45ED-90EE-CDB70DE73F7E}"/>
    <cellStyle name="Note 3 2 2 4" xfId="2169" xr:uid="{3C5DC361-076E-45C2-BF02-03DF3BBCB536}"/>
    <cellStyle name="Note 3 2 2 5" xfId="2218" xr:uid="{39B80641-3AD4-49ED-B1BE-8D9276CEA9AC}"/>
    <cellStyle name="Note 3 2 2 6" xfId="4446" xr:uid="{8DEC830F-7CD0-4405-AA75-EC9A5C6472D4}"/>
    <cellStyle name="Note 3 2 2 7" xfId="4459" xr:uid="{9A0A351C-7D1F-4C2A-B5B3-8C6A02F74BFB}"/>
    <cellStyle name="Note 3 2 3" xfId="2377" xr:uid="{ACDD0825-5168-48F7-A81C-009BD949F593}"/>
    <cellStyle name="Note 3 2 4" xfId="1968" xr:uid="{2A193851-8F5F-44A7-9F68-D89846B017CB}"/>
    <cellStyle name="Note 3 2 5" xfId="1932" xr:uid="{93D4C002-C508-4EB5-9923-AFF05C8F714E}"/>
    <cellStyle name="Note 3 2 6" xfId="4123" xr:uid="{97275573-B174-413F-B56F-EAA25E6C9EDE}"/>
    <cellStyle name="Note 3 2 7" xfId="3958" xr:uid="{0BF46439-51C8-48FC-9CB0-3B2D62587E53}"/>
    <cellStyle name="Note 3 2 8" xfId="4878" xr:uid="{D90FF557-6424-4A17-9BEF-71E8ABDA56A5}"/>
    <cellStyle name="Note 3 2 9" xfId="5998" xr:uid="{71916F4D-4EEE-4AA4-ABEE-565063CE60D9}"/>
    <cellStyle name="Note 3 3" xfId="1622" xr:uid="{5EEBE501-F7BC-4FC6-AEF7-193B4BFA4896}"/>
    <cellStyle name="Note 3 3 2" xfId="2865" xr:uid="{CA6B0017-55D5-49FC-9A5D-80CF3821C636}"/>
    <cellStyle name="Note 3 3 3" xfId="3371" xr:uid="{D670C330-FFB4-4B0E-9FB4-BCD9CC669DA2}"/>
    <cellStyle name="Note 3 3 4" xfId="2405" xr:uid="{75A31983-EA95-4160-9F76-658C0A820259}"/>
    <cellStyle name="Note 3 3 5" xfId="3652" xr:uid="{2726D0F6-0E94-44ED-B84D-922FF3546C8B}"/>
    <cellStyle name="Note 3 3 6" xfId="2674" xr:uid="{BB7C0D5A-932B-4CFF-9077-B8244D865436}"/>
    <cellStyle name="Note 3 3 7" xfId="4754" xr:uid="{A214C4E5-0D82-4C81-8524-4BF75978B6FA}"/>
    <cellStyle name="Note 3 3 8" xfId="5999" xr:uid="{9618B46B-B9E9-4884-A99C-A9778E10A0AD}"/>
    <cellStyle name="Note 3 3 9" xfId="6292" xr:uid="{A4A5F966-806F-4CAF-A074-7D03FBBFEAE1}"/>
    <cellStyle name="Note 3 4" xfId="2376" xr:uid="{0EB8EB49-DA5A-4506-94FB-477DFBBBD504}"/>
    <cellStyle name="Note 3 4 2" xfId="6000" xr:uid="{5DD81E66-8E64-4537-9CE0-A7759AB9BBF9}"/>
    <cellStyle name="Note 3 4 3" xfId="6293" xr:uid="{43D091A7-3023-4C6C-BC9A-B81096BF2EB9}"/>
    <cellStyle name="Note 3 5" xfId="1807" xr:uid="{A180777F-A6C9-447B-86AF-B71C53B77D0F}"/>
    <cellStyle name="Note 3 5 2" xfId="6001" xr:uid="{B6DCE602-F721-43A1-A901-7A9BF4F689A8}"/>
    <cellStyle name="Note 3 5 3" xfId="6294" xr:uid="{275C1752-9311-49EB-AA6B-91B9E6EB3B40}"/>
    <cellStyle name="Note 3 6" xfId="3085" xr:uid="{2669D4E3-B0D4-43F8-95FC-8F4370038498}"/>
    <cellStyle name="Note 3 6 2" xfId="6002" xr:uid="{9A8CD9CC-171D-4396-B7A9-44459276DF13}"/>
    <cellStyle name="Note 3 6 3" xfId="6295" xr:uid="{C8370723-8B17-4918-AD13-7BC67CE11B25}"/>
    <cellStyle name="Note 3 7" xfId="3893" xr:uid="{82F1991D-D4FC-47DD-8D51-972B32B1C622}"/>
    <cellStyle name="Note 3 7 2" xfId="6003" xr:uid="{A7961359-7CEF-4F42-B8B7-9E31EAA16AB1}"/>
    <cellStyle name="Note 3 7 3" xfId="6296" xr:uid="{D6AF3C4B-17C3-44B8-8023-F9F6A34F59FB}"/>
    <cellStyle name="Note 3 8" xfId="4608" xr:uid="{990D21F0-C50D-4939-BB04-9E8A4755CB0E}"/>
    <cellStyle name="Note 3 8 2" xfId="6004" xr:uid="{876443C2-A9E1-4EFB-9429-AA4B51B2DB8B}"/>
    <cellStyle name="Note 3 8 3" xfId="6297" xr:uid="{5B863DC4-5BC0-4925-B22B-FAAF3365FF85}"/>
    <cellStyle name="Note 3 9" xfId="3582" xr:uid="{E66A11CA-85D5-4343-8672-203ABC2383C1}"/>
    <cellStyle name="Note 4" xfId="1323" xr:uid="{4EC77C5B-B0D5-44E8-BEA6-15ACBD9DEDAE}"/>
    <cellStyle name="Note 5" xfId="1411" xr:uid="{D2DE5069-7BAF-4B65-9AAA-67AB310B706B}"/>
    <cellStyle name="Note 6" xfId="593" xr:uid="{85298A43-3291-4A69-9C50-D4399043E01B}"/>
    <cellStyle name="Note 7" xfId="552" xr:uid="{888155A0-50FB-409F-A4EB-3DC5B138B662}"/>
    <cellStyle name="Note 7 2" xfId="1567" xr:uid="{D9FBF67F-6ED8-43F7-90CF-87554AD11D0C}"/>
    <cellStyle name="Note 7 2 2" xfId="2810" xr:uid="{4914A349-ADAF-4CF7-A58F-45C757A74A6E}"/>
    <cellStyle name="Note 7 2 3" xfId="3316" xr:uid="{0C2C6357-00EA-4799-A229-D39355C557F2}"/>
    <cellStyle name="Note 7 2 4" xfId="3730" xr:uid="{67308FFA-E977-4D00-8952-27053DB51746}"/>
    <cellStyle name="Note 7 2 5" xfId="1822" xr:uid="{290D171C-A157-4128-B452-D33D20A3B9E7}"/>
    <cellStyle name="Note 7 2 6" xfId="4087" xr:uid="{57EF1066-3DF7-4ED2-8E81-71E30DE14912}"/>
    <cellStyle name="Note 7 2 7" xfId="3778" xr:uid="{204D96EE-6AC9-4D40-BF83-2A5ABC79A8E6}"/>
    <cellStyle name="Note 7 3" xfId="1903" xr:uid="{1250BB1C-BFAC-48C9-82A2-6CB8762C42A8}"/>
    <cellStyle name="Note 7 4" xfId="2718" xr:uid="{3CB2579C-4A85-4B2B-AC6D-9E24F32C7D2F}"/>
    <cellStyle name="Note 7 5" xfId="3553" xr:uid="{81DE390C-54D5-4E46-B70E-C05F594D74DB}"/>
    <cellStyle name="Note 7 6" xfId="3255" xr:uid="{5CCA52F8-4C11-4DF1-8BB3-3A95E1BD34D6}"/>
    <cellStyle name="Note 7 7" xfId="3955" xr:uid="{E3E76CE6-EFE5-463F-9C2E-A1814D9795D6}"/>
    <cellStyle name="Note 7 8" xfId="3792" xr:uid="{D52D400A-2B20-4600-A50A-66431C71C5A2}"/>
    <cellStyle name="Output 2" xfId="666" xr:uid="{C51C3FF4-1311-4337-94CB-B17DACD95445}"/>
    <cellStyle name="Output 2 10" xfId="4411" xr:uid="{B7E3EEF1-9BCB-49BA-AF51-6D4479CC0730}"/>
    <cellStyle name="Output 2 11" xfId="6005" xr:uid="{C8144275-2157-45F9-993B-B17BE6355D4B}"/>
    <cellStyle name="Output 2 12" xfId="6298" xr:uid="{F45A12B8-B952-47D4-9905-7946761946FC}"/>
    <cellStyle name="Output 2 2" xfId="1088" xr:uid="{E075CCD6-1FF8-4DF9-ADF7-DC6B8E0616D2}"/>
    <cellStyle name="Output 2 2 2" xfId="2379" xr:uid="{F2151E24-D459-4303-A74D-1C89C9DB9718}"/>
    <cellStyle name="Output 2 2 3" xfId="1806" xr:uid="{261B1B74-ABEA-4EA0-B201-30551C2A421D}"/>
    <cellStyle name="Output 2 2 4" xfId="1813" xr:uid="{ACC69FD9-43D1-4EBB-BF58-F815AF6FB928}"/>
    <cellStyle name="Output 2 2 5" xfId="3874" xr:uid="{6096DE90-749B-4EA8-A9B0-A72A4623655A}"/>
    <cellStyle name="Output 2 2 6" xfId="4267" xr:uid="{F0110076-DAEC-4CDB-9C01-58B579B3DF54}"/>
    <cellStyle name="Output 2 2 7" xfId="4876" xr:uid="{D3023069-DE13-4BF0-AA5D-2994BAFCD31E}"/>
    <cellStyle name="Output 2 3" xfId="1089" xr:uid="{D61670A1-FA09-4F60-91B0-4AEFE1CF3063}"/>
    <cellStyle name="Output 2 3 2" xfId="2380" xr:uid="{A1FF573B-E3C5-4A1B-99AE-BC27A0D8545A}"/>
    <cellStyle name="Output 2 3 3" xfId="1886" xr:uid="{6B379491-BDB3-413D-A92F-685B260413A0}"/>
    <cellStyle name="Output 2 3 4" xfId="3176" xr:uid="{ACB9A19E-2913-4C53-AED9-CFE155312454}"/>
    <cellStyle name="Output 2 3 5" xfId="3633" xr:uid="{553EAECC-DB60-4D4E-90CC-87634E4ECCA7}"/>
    <cellStyle name="Output 2 3 6" xfId="4609" xr:uid="{E087FD3D-0441-434F-A342-44024086CBA4}"/>
    <cellStyle name="Output 2 3 7" xfId="4713" xr:uid="{F9BBDBEB-2A8A-4E41-8D41-D304B63D0A9D}"/>
    <cellStyle name="Output 2 4" xfId="1087" xr:uid="{061A3840-A1C8-4D65-B32F-1CBCD112D80C}"/>
    <cellStyle name="Output 2 4 2" xfId="2378" xr:uid="{573FF6D6-11AD-4654-AAE8-2758EB412D75}"/>
    <cellStyle name="Output 2 4 3" xfId="2074" xr:uid="{1F82BABF-FE2A-4421-AC25-DC8F07D8A86F}"/>
    <cellStyle name="Output 2 4 4" xfId="1812" xr:uid="{75FA5E63-ACF1-4A4F-AE98-CA53D02E20FC}"/>
    <cellStyle name="Output 2 4 5" xfId="3162" xr:uid="{B9B576D2-651C-4C7A-82FF-002C0481CD30}"/>
    <cellStyle name="Output 2 4 6" xfId="4610" xr:uid="{8634282C-AA2C-4746-AA57-AC3C89B745C4}"/>
    <cellStyle name="Output 2 4 7" xfId="4585" xr:uid="{D6BA0EA8-920C-4466-A6FD-23CCDB3F004A}"/>
    <cellStyle name="Output 2 5" xfId="1999" xr:uid="{12F73AB5-0424-4F92-B615-FF9D72846428}"/>
    <cellStyle name="Output 2 6" xfId="1936" xr:uid="{C639BC7A-1329-4DBD-A499-2F2365411982}"/>
    <cellStyle name="Output 2 7" xfId="2587" xr:uid="{6196B2E6-A1D5-44E9-9E1C-1C8C71A8ECF7}"/>
    <cellStyle name="Output 2 8" xfId="4268" xr:uid="{2C6703FB-BA33-486A-A47F-89E818C3EEC8}"/>
    <cellStyle name="Output 2 9" xfId="4569" xr:uid="{2BBC1425-2EFB-42A2-B267-2B2AAFCD1CFD}"/>
    <cellStyle name="Output 3" xfId="1090" xr:uid="{ABA01467-7A65-4BF9-9547-13FC56637522}"/>
    <cellStyle name="Output 3 2" xfId="2381" xr:uid="{CF3688E1-E97B-4121-B48E-75BF354190B3}"/>
    <cellStyle name="Output 3 3" xfId="1957" xr:uid="{31239E59-230D-428F-B371-F80164D1A7B6}"/>
    <cellStyle name="Output 3 4" xfId="1874" xr:uid="{2C091C13-8947-44F0-8A19-4D46D8DB4687}"/>
    <cellStyle name="Output 3 5" xfId="3843" xr:uid="{1864578B-E308-4182-BF49-52F73D05C91B}"/>
    <cellStyle name="Output 3 6" xfId="2773" xr:uid="{E5909DC2-B230-4920-BB25-7DDAFB3DE64A}"/>
    <cellStyle name="Output 3 7" xfId="4765" xr:uid="{36EBF2BB-2B75-400B-B23A-896B9C9B04ED}"/>
    <cellStyle name="Output 3 8" xfId="6006" xr:uid="{57AB11D1-A00D-4B63-9FEE-0018FD24EF8A}"/>
    <cellStyle name="Output 3 9" xfId="6299" xr:uid="{2D5478A3-0B43-407E-9406-5DD26D526043}"/>
    <cellStyle name="Output 4" xfId="1318" xr:uid="{00F6E26A-F960-41D6-8BB7-6A02C3B7F6FB}"/>
    <cellStyle name="Output 5" xfId="588" xr:uid="{F2163820-C03D-4794-BE50-F0FEDC246BEC}"/>
    <cellStyle name="Output 6" xfId="553" xr:uid="{EDC9A0D0-7479-4506-99CC-DD1812F8F552}"/>
    <cellStyle name="Output 6 2" xfId="1904" xr:uid="{A6540F26-3EF8-4570-A25D-8505BCB63E21}"/>
    <cellStyle name="Output 6 3" xfId="2645" xr:uid="{B0C9D040-930B-4433-9944-E9DACCE22133}"/>
    <cellStyle name="Output 6 4" xfId="3796" xr:uid="{BFD112CB-A9CF-4045-837B-34C78338D0C9}"/>
    <cellStyle name="Output 6 5" xfId="4065" xr:uid="{6151D832-003A-4B1A-A39D-6630EBA51FA4}"/>
    <cellStyle name="Output 6 6" xfId="4573" xr:uid="{81722BA7-074A-464E-9D61-811AD103777D}"/>
    <cellStyle name="Output 6 7" xfId="4456" xr:uid="{512A7EEA-9C00-434F-BCBB-E0D59FB1EFB0}"/>
    <cellStyle name="Outputs" xfId="43" xr:uid="{A573584B-E862-4C09-A0A4-A95D1C897D81}"/>
    <cellStyle name="Outputs 2" xfId="327" xr:uid="{D53BB95C-5286-468A-ADA2-D296A086F6F7}"/>
    <cellStyle name="Outputs 3" xfId="194" xr:uid="{9090C71C-8496-444E-9D8C-29F1ACFC4C48}"/>
    <cellStyle name="Percent" xfId="175" builtinId="5"/>
    <cellStyle name="Percent 10" xfId="6007" xr:uid="{C6FA7BE3-04E1-4296-93D0-460EB8875D6A}"/>
    <cellStyle name="Percent 11" xfId="6008" xr:uid="{27797D3C-3121-42EF-B577-EB61EDD0E270}"/>
    <cellStyle name="Percent 11 2 2" xfId="6439" xr:uid="{643F3C88-B5C4-4E60-AE6B-4FEE433ADD2D}"/>
    <cellStyle name="Percent 12" xfId="6009" xr:uid="{EDD56A17-C733-4B39-A9D9-3E2B3897942F}"/>
    <cellStyle name="Percent 13" xfId="6010" xr:uid="{1DEFE8E9-0C90-4E34-8B9B-6AF5FE624346}"/>
    <cellStyle name="Percent 14" xfId="6011" xr:uid="{9D951CA0-AAAB-44BC-AFF2-84C4ABE62B40}"/>
    <cellStyle name="Percent 15" xfId="4930" xr:uid="{6DA13C11-833E-432B-9E4F-7EF42A3F478F}"/>
    <cellStyle name="Percent 16" xfId="6464" xr:uid="{92CE5E78-6758-43F5-84AA-C3DB4CB4DAD5}"/>
    <cellStyle name="Percent 2" xfId="29" xr:uid="{9EFC3E5B-92C7-47B4-8C94-68D430BD3FB8}"/>
    <cellStyle name="Percent 2 10" xfId="98" xr:uid="{43981619-4CC3-46C8-BB17-F441A281FAE0}"/>
    <cellStyle name="Percent 2 2" xfId="101" xr:uid="{A5D0DA71-16F5-493B-8362-ABF44EE78BB3}"/>
    <cellStyle name="Percent 2 2 10 2" xfId="732" xr:uid="{A2F4A92A-3414-4291-96A5-58EB7B9247D3}"/>
    <cellStyle name="Percent 2 2 2" xfId="354" xr:uid="{D29319A6-12C4-4AA4-9ED2-931B4E6D7F63}"/>
    <cellStyle name="Percent 2 2 2 2" xfId="6013" xr:uid="{15FD79D2-243D-4CC9-8711-134DAA2D757B}"/>
    <cellStyle name="Percent 2 2 3" xfId="222" xr:uid="{A2126219-5DA4-4569-B9A0-9F8A65F602BD}"/>
    <cellStyle name="Percent 2 2 3 2" xfId="6014" xr:uid="{5262551D-5C6D-493C-9A06-610452D3CDBC}"/>
    <cellStyle name="Percent 2 2 4" xfId="6012" xr:uid="{1C540889-E755-4230-81DF-E41BCFBA96B7}"/>
    <cellStyle name="Percent 2 2 50" xfId="123" xr:uid="{A913A0B7-C440-4D6E-8310-6DBA2016FBE7}"/>
    <cellStyle name="Percent 2 3" xfId="727" xr:uid="{0182FE97-13FE-4363-ACD3-3C525B30119D}"/>
    <cellStyle name="Percent 2 3 2" xfId="6016" xr:uid="{0CBAE5B1-83D4-4138-9975-5CA58DF84161}"/>
    <cellStyle name="Percent 2 3 3" xfId="6015" xr:uid="{599E3E0D-4D2C-47EA-8174-FEC8C9ADEA56}"/>
    <cellStyle name="Percent 2 4" xfId="715" xr:uid="{965A7F59-D20F-450F-A1E9-7F97D8BE3338}"/>
    <cellStyle name="Percent 2 4 2" xfId="6017" xr:uid="{CA3DCBA4-9259-43CC-9119-AE1BEFD9AE88}"/>
    <cellStyle name="Percent 2 5" xfId="6179" xr:uid="{934845FB-1677-4446-95F7-6BFFA3BA2A10}"/>
    <cellStyle name="Percent 2 6" xfId="6280" xr:uid="{EB0E9DD8-344A-4131-AA7D-94EFEE0DCC6C}"/>
    <cellStyle name="Percent 2 7" xfId="4939" xr:uid="{D746D3F3-D7CD-4E2A-AC90-78D76E3846AE}"/>
    <cellStyle name="Percent 2 8" xfId="469" xr:uid="{64D37DC1-FAB7-4BFD-81AF-A9397D873965}"/>
    <cellStyle name="Percent 3" xfId="48" xr:uid="{5AB87C14-E1A7-44D3-9D0A-1670F8A86918}"/>
    <cellStyle name="Percent 3 2" xfId="329" xr:uid="{754505FB-2081-4D5A-A71B-B50A65924D30}"/>
    <cellStyle name="Percent 3 2 2" xfId="1091" xr:uid="{E6CAF2B4-5B04-4426-8E0B-BCDF740BABA4}"/>
    <cellStyle name="Percent 3 3" xfId="196" xr:uid="{589A26C7-C478-4D70-81AA-B581CA93D579}"/>
    <cellStyle name="Percent 3 3 2" xfId="738" xr:uid="{92C7EC27-DD2F-40E6-A95C-EA3C5449A740}"/>
    <cellStyle name="Percent 3 4" xfId="726" xr:uid="{01B9AF34-B8E2-4DD5-ABC2-01EBA89B8DA9}"/>
    <cellStyle name="Percent 3 5" xfId="510" xr:uid="{C642B082-DF06-44E8-AE23-96ED885E8549}"/>
    <cellStyle name="Percent 4" xfId="60" xr:uid="{72271278-99D2-4480-A3F1-A06396CDDB60}"/>
    <cellStyle name="Percent 4 2" xfId="233" xr:uid="{6386B344-AF75-47B7-BBBF-4F83C132D454}"/>
    <cellStyle name="Percent 4 2 2" xfId="6020" xr:uid="{1CFF71D1-56BE-453D-99EA-6E4CEADA7737}"/>
    <cellStyle name="Percent 4 2 3" xfId="6019" xr:uid="{B3C3692C-201D-4D25-952D-EDCB8F306341}"/>
    <cellStyle name="Percent 4 2 4" xfId="1093" xr:uid="{6CD9329A-792F-4D14-81E8-82A93A8E63FF}"/>
    <cellStyle name="Percent 4 3" xfId="6021" xr:uid="{0C69B387-8DD4-444E-80F5-5D4D0C817F5A}"/>
    <cellStyle name="Percent 4 4" xfId="6018" xr:uid="{C1963E63-C461-4529-A321-E0FE86ECEE02}"/>
    <cellStyle name="Percent 4 5" xfId="1092" xr:uid="{903DDE75-4FEB-4740-BE70-1F0967772BE0}"/>
    <cellStyle name="Percent 5" xfId="134" xr:uid="{54C8FC89-1D94-4C95-8DE9-1795FC1B40BD}"/>
    <cellStyle name="Percent 5 2" xfId="253" xr:uid="{44C97512-27FB-4014-A2B2-90208DE65F14}"/>
    <cellStyle name="Percent 5 2 2" xfId="378" xr:uid="{2FB92977-168C-444A-A2F7-F907A6FAA116}"/>
    <cellStyle name="Percent 5 2 3" xfId="6022" xr:uid="{72AECE7D-7A57-4660-B139-648FA3708EE7}"/>
    <cellStyle name="Percent 5 3" xfId="373" xr:uid="{62C19FC2-C6DD-40B9-BE4D-24F73D1769EA}"/>
    <cellStyle name="Percent 5 4" xfId="246" xr:uid="{CDFD11E9-2A26-429C-86F1-A2D7B6BCC88D}"/>
    <cellStyle name="Percent 5 5" xfId="1094" xr:uid="{D9252CF8-FD51-4839-9E34-E68C60927483}"/>
    <cellStyle name="Percent 6" xfId="146" xr:uid="{6A1253EB-D3CE-4ECD-9000-20E2D9E3A7F9}"/>
    <cellStyle name="Percent 6 2" xfId="425" xr:uid="{44618A61-1A01-44BC-9458-37BE3C3D71EA}"/>
    <cellStyle name="Percent 6 2 2" xfId="6024" xr:uid="{74F65189-D6B8-4335-B30C-88C17B0F5ED0}"/>
    <cellStyle name="Percent 6 3" xfId="6023" xr:uid="{D79D26EF-4C20-40EF-99A0-CB93A6005568}"/>
    <cellStyle name="Percent 6 4" xfId="578" xr:uid="{D592D9F3-1956-45B6-86DB-479EB194B6AF}"/>
    <cellStyle name="Percent 7" xfId="6025" xr:uid="{E7E540A7-5375-49BE-8B01-D86FC901C09E}"/>
    <cellStyle name="Percent 8" xfId="6026" xr:uid="{2715394C-A977-4F28-8C43-2DED6CF85301}"/>
    <cellStyle name="Percent 8 2" xfId="6027" xr:uid="{52CC6622-83DB-4F62-9DD1-E6DAC8BD06A6}"/>
    <cellStyle name="Percent 9" xfId="4932" xr:uid="{D3C83E18-5AE8-4B35-94EB-E309E450361C}"/>
    <cellStyle name="Percent 9 2" xfId="6028" xr:uid="{3E63860E-94DD-49C5-88F0-2FF9073713E6}"/>
    <cellStyle name="Pre-inputted cells" xfId="6029" xr:uid="{18AEDE61-D592-41D1-8B84-A4AB9F3AED5F}"/>
    <cellStyle name="Pre-inputted cells 2" xfId="6030" xr:uid="{B8F74F8C-4B6E-46F4-A184-7A9DC4ED8C96}"/>
    <cellStyle name="Pre-inputted cells 2 2" xfId="6031" xr:uid="{D784651B-4BDE-4E45-A090-7A7F719E68CC}"/>
    <cellStyle name="Pre-inputted cells 2 2 2" xfId="6302" xr:uid="{BF58B7C2-42AC-451A-920E-0E880A7F12B5}"/>
    <cellStyle name="Pre-inputted cells 2 3" xfId="6301" xr:uid="{315E0142-0E0A-4D62-B21F-6815D2D17B86}"/>
    <cellStyle name="Pre-inputted cells 3" xfId="6032" xr:uid="{98C6B57A-2C98-48E3-8A30-1DF7E2C53C5E}"/>
    <cellStyle name="Pre-inputted cells 3 2" xfId="6033" xr:uid="{CCF7F6FA-9FE6-47F1-A74B-D1AC0A5E6982}"/>
    <cellStyle name="Pre-inputted cells 3 2 2" xfId="6304" xr:uid="{34FADD63-367D-4D07-A221-9F77C8C79C8E}"/>
    <cellStyle name="Pre-inputted cells 3 3" xfId="6303" xr:uid="{6729C5F7-713B-42D6-894B-C7EAFB8141AF}"/>
    <cellStyle name="Pre-inputted cells 4" xfId="6034" xr:uid="{F62D0668-B6F3-404B-A37E-4BD147A32CC9}"/>
    <cellStyle name="Pre-inputted cells 4 2" xfId="6035" xr:uid="{794B2BE1-0F8A-47DC-860A-A03CA6FEFC3F}"/>
    <cellStyle name="Pre-inputted cells 4 2 2" xfId="6306" xr:uid="{9B633E26-02CE-4E23-BA31-3B12950B90F0}"/>
    <cellStyle name="Pre-inputted cells 4 3" xfId="6305" xr:uid="{F595546A-CC76-4123-94A0-144783582746}"/>
    <cellStyle name="Pre-inputted cells 5" xfId="6036" xr:uid="{87E80C30-8D9F-4280-BDB8-8D7EFDA7E9E1}"/>
    <cellStyle name="Pre-inputted cells 5 2" xfId="6037" xr:uid="{4F4CBE85-4DA2-4E5D-8EF3-FB79E8930151}"/>
    <cellStyle name="Pre-inputted cells 5 2 2" xfId="6308" xr:uid="{01FD00AA-E46B-4F22-9F97-B84097AFCEFD}"/>
    <cellStyle name="Pre-inputted cells 5 3" xfId="6307" xr:uid="{0EB257DA-A4EC-44A9-9E88-A89C51D8922E}"/>
    <cellStyle name="Pre-inputted cells 6" xfId="4935" xr:uid="{D3DAAEAE-5B12-437C-8E4B-51DDBFFC2B4A}"/>
    <cellStyle name="Pre-inputted cells 6 2" xfId="6084" xr:uid="{7EB586F1-BEFD-4C67-88AB-A48889A06007}"/>
    <cellStyle name="Pre-inputted cells 7" xfId="6038" xr:uid="{7781CCFF-3D70-4165-BC19-D5B499492D04}"/>
    <cellStyle name="Pre-inputted cells 7 2" xfId="6309" xr:uid="{AAADCC75-AE3B-4D06-987E-32D5427F5A0F}"/>
    <cellStyle name="Pre-inputted cells 8" xfId="6300" xr:uid="{FBF4F738-68F9-4B7E-9799-C66EE8CCDB09}"/>
    <cellStyle name="PSChar" xfId="1095" xr:uid="{6002EAE8-0987-4453-BB88-1165FA68EEAA}"/>
    <cellStyle name="PSChar 2" xfId="1096" xr:uid="{724536F4-87DE-4AFE-B5FA-6E6F9341F440}"/>
    <cellStyle name="PSChar 2 2" xfId="1097" xr:uid="{86490BB2-2B1F-4D92-B1EC-0A88C93C934E}"/>
    <cellStyle name="RangeName" xfId="6039" xr:uid="{642747E8-086F-46E3-B62F-4E2DD6240E60}"/>
    <cellStyle name="RIGs" xfId="6040" xr:uid="{6876923F-B6E2-4C58-BF23-B3A0ABE2594E}"/>
    <cellStyle name="RIGs 2" xfId="6041" xr:uid="{16959CB0-8198-4A81-BDA1-FE93F7490CCE}"/>
    <cellStyle name="RIGs input cells" xfId="6042" xr:uid="{F5C5927B-AC8F-4161-8D38-445D7D64EFB0}"/>
    <cellStyle name="RIGs input cells 2" xfId="6043" xr:uid="{A673C962-C913-4A84-9313-6FD8CFC7A481}"/>
    <cellStyle name="RIGs input cells 2 2" xfId="6044" xr:uid="{6AF22464-5048-41DE-970C-4946CB419219}"/>
    <cellStyle name="RIGs input cells 2 2 2" xfId="6045" xr:uid="{D495E58F-1733-418C-B372-4A292786F1E7}"/>
    <cellStyle name="RIGs input cells 2 2 2 2" xfId="6313" xr:uid="{D2C11074-C30E-4166-A71F-08D49601AE3A}"/>
    <cellStyle name="RIGs input cells 2 2 3" xfId="6312" xr:uid="{C40BF711-EB4A-44DB-9638-4796D3DF6165}"/>
    <cellStyle name="RIGs input cells 2 3" xfId="6046" xr:uid="{D2EC76B8-FDF6-4335-911D-408F8C0FB144}"/>
    <cellStyle name="RIGs input cells 2 3 2" xfId="6314" xr:uid="{77A72987-64D5-4562-BF9E-D531D398B6EE}"/>
    <cellStyle name="RIGs input cells 2 4" xfId="6311" xr:uid="{3E14F44E-3DA4-4A1A-86BF-E98C175A3984}"/>
    <cellStyle name="RIGs input cells 3" xfId="6047" xr:uid="{D0639DEE-49DC-4E52-AD8C-ABE8BC02B42E}"/>
    <cellStyle name="RIGs input cells 3 2" xfId="6048" xr:uid="{8C3D9C9B-0415-488A-A822-7E88215E7CF4}"/>
    <cellStyle name="RIGs input cells 3 2 2" xfId="6049" xr:uid="{A7F6E170-B5EB-4525-88BC-8691A6C09F9A}"/>
    <cellStyle name="RIGs input cells 3 2 2 2" xfId="6317" xr:uid="{461E4EED-A680-4397-A4F6-7482170C7D8D}"/>
    <cellStyle name="RIGs input cells 3 2 3" xfId="6316" xr:uid="{2CB85583-DDE7-4316-A053-D1ABEC8AB9D8}"/>
    <cellStyle name="RIGs input cells 3 3" xfId="6050" xr:uid="{1AD0B287-EEB5-4626-B58F-D477F6CAE0D4}"/>
    <cellStyle name="RIGs input cells 3 3 2" xfId="6318" xr:uid="{14BD11AF-3D2E-4687-9886-EC77E9F3F50F}"/>
    <cellStyle name="RIGs input cells 3 4" xfId="6315" xr:uid="{8CE33797-01D2-4645-936F-426D72D6EBEA}"/>
    <cellStyle name="RIGs input cells 4" xfId="6051" xr:uid="{ED8B056F-C0E8-49B4-A5BE-C10A891F1011}"/>
    <cellStyle name="RIGs input cells 4 2" xfId="6052" xr:uid="{83BAABD6-96AC-4F46-BE13-AABFC9EBF2E9}"/>
    <cellStyle name="RIGs input cells 4 2 2" xfId="6320" xr:uid="{C0135496-4D0D-4049-B514-0C3B383E365B}"/>
    <cellStyle name="RIGs input cells 4 3" xfId="6319" xr:uid="{68A9EDCE-9A85-4A59-B06C-14A0E8548FF5}"/>
    <cellStyle name="RIGs input cells 47 2" xfId="99" xr:uid="{50561843-29F6-4B72-9CF6-A0B77BAE90C7}"/>
    <cellStyle name="RIGs input cells 47 2 2" xfId="353" xr:uid="{514AEB0B-0273-476C-A39F-ABD1BFF295EB}"/>
    <cellStyle name="RIGs input cells 47 2 3" xfId="221" xr:uid="{ED5B2F81-5DDB-4BA3-ACD4-3ABBE04F2A8F}"/>
    <cellStyle name="RIGs input cells 5" xfId="6053" xr:uid="{EF259E57-8AE0-4DE0-AB15-FBFA223D0E84}"/>
    <cellStyle name="RIGs input cells 5 2" xfId="6054" xr:uid="{999DB0D2-8789-48D1-95A4-5592F75105A0}"/>
    <cellStyle name="RIGs input cells 5 2 2" xfId="6322" xr:uid="{B1DF2DCB-73F4-4F4E-9A06-70A17928A351}"/>
    <cellStyle name="RIGs input cells 5 3" xfId="6321" xr:uid="{B6855155-C80C-4D0B-B4DA-D964AFFC1383}"/>
    <cellStyle name="RIGs input cells 6" xfId="6055" xr:uid="{EF5412DC-006A-4242-B70F-586F73433E91}"/>
    <cellStyle name="RIGs input cells 6 2" xfId="6056" xr:uid="{EC118237-1187-4DBA-94C5-6967752CDDC1}"/>
    <cellStyle name="RIGs input cells 6 2 2" xfId="6324" xr:uid="{FBAA4A76-2FA7-4A80-B43A-3E0B5D806179}"/>
    <cellStyle name="RIGs input cells 6 3" xfId="6323" xr:uid="{19F1CE47-DF0B-4DD0-B115-E6C9C4ABDD15}"/>
    <cellStyle name="RIGs input cells 7" xfId="6057" xr:uid="{B3B8EDFF-69B6-4FE9-B00F-0752655DC6FA}"/>
    <cellStyle name="RIGs input cells 7 2" xfId="6325" xr:uid="{0C26178C-1222-44A9-BB68-EFD5F662E64B}"/>
    <cellStyle name="RIGs input cells 8" xfId="6310" xr:uid="{D86D046A-E461-4968-B07D-66DB737F4028}"/>
    <cellStyle name="RIGs input totals" xfId="6058" xr:uid="{3E2A472E-26D2-4C3B-882E-EC0F056A97D0}"/>
    <cellStyle name="RIGs input totals 2" xfId="6059" xr:uid="{754ED61B-C0F0-4175-9195-C413D7A98AF2}"/>
    <cellStyle name="RIGs input totals 2 2" xfId="6060" xr:uid="{D70EE112-0B04-4BDA-9081-DAF24A04D69C}"/>
    <cellStyle name="RIGs input totals 2 2 2" xfId="6061" xr:uid="{E63B1D06-A401-4833-A6FF-A4DED20CEBD7}"/>
    <cellStyle name="RIGs input totals 2 2 2 2" xfId="6329" xr:uid="{DAAC13D3-1496-4212-9FE1-68EF36E250CB}"/>
    <cellStyle name="RIGs input totals 2 2 3" xfId="6328" xr:uid="{9D43F47C-3684-49DB-A306-42C9D1B0477D}"/>
    <cellStyle name="RIGs input totals 2 3" xfId="6062" xr:uid="{C4AE627D-7780-4D67-890A-F70F7AE968F1}"/>
    <cellStyle name="RIGs input totals 2 3 2" xfId="6063" xr:uid="{8E33276D-FF44-439E-99E5-9500797E60BC}"/>
    <cellStyle name="RIGs input totals 2 3 2 2" xfId="6331" xr:uid="{0210CDB3-D16D-4FA6-9F3A-8D045B6D2A39}"/>
    <cellStyle name="RIGs input totals 2 3 3" xfId="6330" xr:uid="{268A4B26-912C-4138-B6D5-ACE207DED435}"/>
    <cellStyle name="RIGs input totals 2 4" xfId="6064" xr:uid="{37D4313B-2728-4EE0-9CD9-0EFBD56A2C48}"/>
    <cellStyle name="RIGs input totals 2 4 2" xfId="6332" xr:uid="{9FF41552-F217-4E8F-8AEE-F78637C1810B}"/>
    <cellStyle name="RIGs input totals 2 5" xfId="6065" xr:uid="{2AEDE81E-4047-4588-810A-6A1E0D6D6B57}"/>
    <cellStyle name="RIGs input totals 2 5 2" xfId="6333" xr:uid="{67A3A964-F591-4BBB-B22D-F2D2AD3140E3}"/>
    <cellStyle name="RIGs input totals 2 6" xfId="6327" xr:uid="{E93CD072-8C6A-4AE3-AA01-B03F13C07CDE}"/>
    <cellStyle name="RIGs input totals 3" xfId="6066" xr:uid="{55DFA7DF-A045-4574-9BC9-DE5543CB9660}"/>
    <cellStyle name="RIGs input totals 3 2" xfId="6067" xr:uid="{56C1C9D3-CB8F-40FA-9D55-41BE39ADCE4A}"/>
    <cellStyle name="RIGs input totals 3 2 2" xfId="6335" xr:uid="{B95E176F-8D9C-476B-9A2B-C1DB4E5BB386}"/>
    <cellStyle name="RIGs input totals 3 3" xfId="6334" xr:uid="{0EE3B8F3-DDB4-4944-B03A-AFA51FA12243}"/>
    <cellStyle name="RIGs input totals 4" xfId="6068" xr:uid="{1A04B3AE-08D0-4C05-B4E3-8FFAA80DD93E}"/>
    <cellStyle name="RIGs input totals 4 2" xfId="6069" xr:uid="{B29EFDD4-85EC-4774-8463-9BCF2D267BBA}"/>
    <cellStyle name="RIGs input totals 4 2 2" xfId="6337" xr:uid="{4F5694CB-EB1F-463A-B065-DD128B81D6C8}"/>
    <cellStyle name="RIGs input totals 4 3" xfId="6336" xr:uid="{8EFC2056-D671-4171-BF06-97990E222142}"/>
    <cellStyle name="RIGs input totals 47 2" xfId="97" xr:uid="{D3EE43D0-3617-4690-A269-2293668D3C06}"/>
    <cellStyle name="RIGs input totals 47 2 2" xfId="352" xr:uid="{557DE49A-9832-41EB-AD87-F277FDB27939}"/>
    <cellStyle name="RIGs input totals 47 2 3" xfId="220" xr:uid="{83205561-B434-456A-90F8-D19F32305128}"/>
    <cellStyle name="RIGs input totals 5" xfId="6070" xr:uid="{E692D082-4B44-4D96-89A4-E5C6214F0611}"/>
    <cellStyle name="RIGs input totals 5 2" xfId="6071" xr:uid="{4CD73A61-44F1-4C01-B4F7-9A60B8F715F5}"/>
    <cellStyle name="RIGs input totals 5 2 2" xfId="6339" xr:uid="{E1CBA853-14D3-4CA7-A374-7BF02A2BBCBD}"/>
    <cellStyle name="RIGs input totals 5 3" xfId="6338" xr:uid="{EACDADFF-E4ED-45AC-94AC-DFD3CB472D6A}"/>
    <cellStyle name="RIGs input totals 6" xfId="6072" xr:uid="{FB87BAFF-9938-43D5-8044-6B55917DB625}"/>
    <cellStyle name="RIGs input totals 6 2" xfId="6340" xr:uid="{1AAB93C6-93ED-4D35-A7CB-2E5B13A60028}"/>
    <cellStyle name="RIGs input totals 7" xfId="6073" xr:uid="{64D61D6C-884C-44C9-B0F7-83F96C148398}"/>
    <cellStyle name="RIGs input totals 7 2" xfId="6341" xr:uid="{731E6E33-B182-4521-96CA-77C2F137E7EB}"/>
    <cellStyle name="RIGs input totals 8" xfId="6326" xr:uid="{E10A6710-5FED-4C4F-86B8-CF3603A15AFA}"/>
    <cellStyle name="RIGs linked cells" xfId="6074" xr:uid="{29DEDE62-0F59-4842-8021-7B1B3E45D003}"/>
    <cellStyle name="RIGs linked cells 2" xfId="6075" xr:uid="{70802F03-6457-4AE4-A353-8B50B333CF4E}"/>
    <cellStyle name="RIGs linked cells 2 2" xfId="6076" xr:uid="{4C059995-5581-4982-B3F9-9856A7AB81BD}"/>
    <cellStyle name="RIGs linked cells 2 2 2" xfId="6344" xr:uid="{082E9806-CE59-4122-AB56-4555F48D1528}"/>
    <cellStyle name="RIGs linked cells 2 3" xfId="6343" xr:uid="{A8582799-1263-42EA-BD8D-510503C15C0C}"/>
    <cellStyle name="RIGs linked cells 3" xfId="6077" xr:uid="{7DD1E55D-7FF4-4AB9-9FF8-8BC8F10212F7}"/>
    <cellStyle name="RIGs linked cells 3 2" xfId="6078" xr:uid="{55D3B1DC-D84D-4AE8-A9E0-C30378453130}"/>
    <cellStyle name="RIGs linked cells 3 2 2" xfId="6346" xr:uid="{A4EFCCD7-DF59-4933-A590-5A2164B48F71}"/>
    <cellStyle name="RIGs linked cells 3 3" xfId="6079" xr:uid="{191004C0-1954-40BC-A0DF-726D9745FFDA}"/>
    <cellStyle name="RIGs linked cells 3 3 2" xfId="6347" xr:uid="{94D74672-DCE9-4FB1-A765-8739C0400506}"/>
    <cellStyle name="RIGs linked cells 3 4" xfId="6345" xr:uid="{B79A8306-3B8A-4043-B42C-6D01FC762AE5}"/>
    <cellStyle name="RIGs linked cells 4" xfId="6080" xr:uid="{F5D91F4E-F1B2-4B61-BB16-21BC40A4D1DA}"/>
    <cellStyle name="RIGs linked cells 4 2" xfId="6081" xr:uid="{70E5505A-18CE-4921-92EB-21F2A2EAD021}"/>
    <cellStyle name="RIGs linked cells 4 2 2" xfId="6349" xr:uid="{F3FF8F7A-FBD8-49E4-BB5D-E798C36F9F8D}"/>
    <cellStyle name="RIGs linked cells 4 3" xfId="6348" xr:uid="{9F8A71EC-B441-4FFC-9D45-6534B5A688B7}"/>
    <cellStyle name="RIGs linked cells 5" xfId="6082" xr:uid="{684ECEFE-A75F-45BF-B761-EE22C2A59335}"/>
    <cellStyle name="RIGs linked cells 5 2" xfId="6350" xr:uid="{F45E0B63-DF35-4DDE-B848-F742F95B24F4}"/>
    <cellStyle name="RIGs linked cells 6" xfId="6342" xr:uid="{892A8E99-2608-4DEC-9794-124802A3DB41}"/>
    <cellStyle name="SAPBEXaggData" xfId="470" xr:uid="{D6ED0C3E-472F-43AE-9AB3-5864EB8A5DAC}"/>
    <cellStyle name="SAPBEXaggData 10" xfId="1827" xr:uid="{AFA79179-B9AD-4DB0-8F1B-E8226CEEFDE2}"/>
    <cellStyle name="SAPBEXaggData 11" xfId="2694" xr:uid="{211529F9-5FF6-4CA4-842D-6F9004CEB5A7}"/>
    <cellStyle name="SAPBEXaggData 12" xfId="3579" xr:uid="{FAA90B90-40BC-4C91-B03F-48DDB86C333C}"/>
    <cellStyle name="SAPBEXaggData 13" xfId="4274" xr:uid="{A720CF73-B470-48C6-9039-CB48E56F6EEE}"/>
    <cellStyle name="SAPBEXaggData 14" xfId="3699" xr:uid="{2470D86C-2A47-429D-A277-A58DABD82CDF}"/>
    <cellStyle name="SAPBEXaggData 15" xfId="4537" xr:uid="{83E88B05-FE4E-40EE-8BDA-E46EE6B68C75}"/>
    <cellStyle name="SAPBEXaggData 16" xfId="6351" xr:uid="{2B8A5100-C73D-430A-BE39-1DD5C069A6B4}"/>
    <cellStyle name="SAPBEXaggData 2" xfId="1098" xr:uid="{F1928150-86E2-46DB-8072-4A9B4FCD86C1}"/>
    <cellStyle name="SAPBEXaggData 2 2" xfId="1099" xr:uid="{DBECC549-5E7E-4CCB-A109-AEAA45F154D2}"/>
    <cellStyle name="SAPBEXaggData 2 2 2" xfId="1625" xr:uid="{41CD48DA-6234-4C4E-AB22-F4E310C10CBA}"/>
    <cellStyle name="SAPBEXaggData 2 2 2 2" xfId="2868" xr:uid="{841C4369-6DD3-494D-BE79-91BF75A2EA6A}"/>
    <cellStyle name="SAPBEXaggData 2 2 2 3" xfId="3374" xr:uid="{535ADD29-D953-4F18-81B6-A799A07602C4}"/>
    <cellStyle name="SAPBEXaggData 2 2 2 4" xfId="2404" xr:uid="{E58B1ADB-6A2B-48BC-97E1-84BF101E5BF3}"/>
    <cellStyle name="SAPBEXaggData 2 2 2 5" xfId="3936" xr:uid="{B577389F-4552-46F8-9EF8-CA4E65031F99}"/>
    <cellStyle name="SAPBEXaggData 2 2 2 6" xfId="1973" xr:uid="{E7797A85-116F-41E9-B594-758C0017DD4E}"/>
    <cellStyle name="SAPBEXaggData 2 2 2 7" xfId="4769" xr:uid="{6CF775A7-65A6-40A0-B1D3-382971383329}"/>
    <cellStyle name="SAPBEXaggData 2 2 3" xfId="2389" xr:uid="{7AB73001-4151-4C1E-BD8B-716F327E3253}"/>
    <cellStyle name="SAPBEXaggData 2 2 4" xfId="2080" xr:uid="{344A22D0-B68B-4C1C-89CE-67D6E12079EF}"/>
    <cellStyle name="SAPBEXaggData 2 2 5" xfId="3805" xr:uid="{69F00EA2-4991-449D-9DB0-9FFFAABC2FCC}"/>
    <cellStyle name="SAPBEXaggData 2 2 6" xfId="3751" xr:uid="{B094BB56-DF45-477F-88F0-AA267784B04E}"/>
    <cellStyle name="SAPBEXaggData 2 2 7" xfId="3549" xr:uid="{D95261F2-A3D2-4694-983D-7AD2A44DD6E4}"/>
    <cellStyle name="SAPBEXaggData 2 2 8" xfId="4788" xr:uid="{6187F1DE-31D3-4546-A98B-24926E274CCF}"/>
    <cellStyle name="SAPBEXaggData 2 3" xfId="1624" xr:uid="{30FC4F47-C4B8-4DBD-B5CC-F463FB09C870}"/>
    <cellStyle name="SAPBEXaggData 2 3 2" xfId="2867" xr:uid="{886D7A1A-5507-4A25-8F36-A5BC7F42251C}"/>
    <cellStyle name="SAPBEXaggData 2 3 3" xfId="3373" xr:uid="{7D8CD149-50C0-4EDB-B95B-6E7CC408951B}"/>
    <cellStyle name="SAPBEXaggData 2 3 4" xfId="1934" xr:uid="{40AD4E39-4EBF-47A9-A099-6C4EF8C4C131}"/>
    <cellStyle name="SAPBEXaggData 2 3 5" xfId="3171" xr:uid="{A7F829AD-778F-4E3B-A2C3-2FDF7FD81DD6}"/>
    <cellStyle name="SAPBEXaggData 2 3 6" xfId="4343" xr:uid="{F3740B91-1BF8-445E-B4F3-BD11D68DFF51}"/>
    <cellStyle name="SAPBEXaggData 2 3 7" xfId="4717" xr:uid="{0FA00AEF-840D-4017-83BD-704F71F5BAF0}"/>
    <cellStyle name="SAPBEXaggData 2 4" xfId="2388" xr:uid="{E2C6738C-6ECE-46E8-8009-77EA7CA86A00}"/>
    <cellStyle name="SAPBEXaggData 2 5" xfId="1954" xr:uid="{E06BEC53-3607-4B47-B9FB-789889C473F1}"/>
    <cellStyle name="SAPBEXaggData 2 6" xfId="2056" xr:uid="{77586462-7B95-42BB-BABC-570D7987766F}"/>
    <cellStyle name="SAPBEXaggData 2 7" xfId="4054" xr:uid="{10E13533-A5C5-4D9A-9362-EEE0C00C65E8}"/>
    <cellStyle name="SAPBEXaggData 2 8" xfId="2123" xr:uid="{9BCF56DB-27A4-4CCD-9E9E-7A0C952A6D7A}"/>
    <cellStyle name="SAPBEXaggData 2 9" xfId="1935" xr:uid="{FF5CDE46-57A7-4391-B4AA-F38098F59ADB}"/>
    <cellStyle name="SAPBEXaggData 3" xfId="1100" xr:uid="{2A48E0E2-A429-4167-9EF7-90C35880763B}"/>
    <cellStyle name="SAPBEXaggData 3 2" xfId="1101" xr:uid="{48FB67C9-BE4D-4AFA-9ADE-7DD8C11595CE}"/>
    <cellStyle name="SAPBEXaggData 3 2 2" xfId="1627" xr:uid="{838AEFE5-28E0-48CE-855C-E075FDC3A877}"/>
    <cellStyle name="SAPBEXaggData 3 2 2 2" xfId="2870" xr:uid="{42A405A4-725E-452D-B37F-7C4A94E34A7C}"/>
    <cellStyle name="SAPBEXaggData 3 2 2 3" xfId="3376" xr:uid="{68BC9C09-85B0-4161-8C8C-0C6FC38E1BBD}"/>
    <cellStyle name="SAPBEXaggData 3 2 2 4" xfId="3079" xr:uid="{363A8D80-0F93-4547-AAFB-1B1D43F80641}"/>
    <cellStyle name="SAPBEXaggData 3 2 2 5" xfId="1977" xr:uid="{08C7592A-0404-4961-AB36-B61069A68213}"/>
    <cellStyle name="SAPBEXaggData 3 2 2 6" xfId="2306" xr:uid="{894EA40C-4B07-4522-BEE6-22626D9F5DBB}"/>
    <cellStyle name="SAPBEXaggData 3 2 2 7" xfId="4718" xr:uid="{E682DBAE-2E63-49A3-943E-1FC73C28A662}"/>
    <cellStyle name="SAPBEXaggData 3 2 3" xfId="2391" xr:uid="{F1746F1A-3653-4A80-B705-28E6BD1130CE}"/>
    <cellStyle name="SAPBEXaggData 3 2 4" xfId="2075" xr:uid="{4FA6553E-EC50-46D9-A806-33AD64482CFD}"/>
    <cellStyle name="SAPBEXaggData 3 2 5" xfId="2670" xr:uid="{B4E8CFC4-1C1D-4142-9A9F-0F202A6F1CBD}"/>
    <cellStyle name="SAPBEXaggData 3 2 6" xfId="4187" xr:uid="{B2EF42ED-499C-427E-BE01-30F83D078125}"/>
    <cellStyle name="SAPBEXaggData 3 2 7" xfId="4304" xr:uid="{F4C5C1C6-D066-438D-979E-D56A6B104EDC}"/>
    <cellStyle name="SAPBEXaggData 3 2 8" xfId="4767" xr:uid="{9787D3E0-9E6D-4BCA-ABDA-3B6260A5942C}"/>
    <cellStyle name="SAPBEXaggData 3 3" xfId="1626" xr:uid="{021D62CB-0B35-4853-8F63-187D0616C133}"/>
    <cellStyle name="SAPBEXaggData 3 3 2" xfId="2869" xr:uid="{3E65E737-9613-48B9-808C-252BCA32533E}"/>
    <cellStyle name="SAPBEXaggData 3 3 3" xfId="3375" xr:uid="{EA3D1FAC-FFC4-496D-AD5A-7214AAAD340A}"/>
    <cellStyle name="SAPBEXaggData 3 3 4" xfId="2170" xr:uid="{3BB79DD7-2523-45E7-8D24-FFB49D1D42C4}"/>
    <cellStyle name="SAPBEXaggData 3 3 5" xfId="1865" xr:uid="{979D6D99-90CA-4ACA-A6AA-ADD25E10E54A}"/>
    <cellStyle name="SAPBEXaggData 3 3 6" xfId="4206" xr:uid="{74CB7328-DBE4-4729-8FB8-9F695C3E4399}"/>
    <cellStyle name="SAPBEXaggData 3 3 7" xfId="4873" xr:uid="{EE9A9C9F-D3A4-4AC2-B3E7-AEA52FA58752}"/>
    <cellStyle name="SAPBEXaggData 3 4" xfId="2390" xr:uid="{0D37755C-96FF-4770-8CE7-CD2DE9A98552}"/>
    <cellStyle name="SAPBEXaggData 3 5" xfId="2609" xr:uid="{3AFA05CA-DF35-4AA1-9583-C1D0C78331C1}"/>
    <cellStyle name="SAPBEXaggData 3 6" xfId="3215" xr:uid="{F30E4720-C72D-4E3B-9489-F20863099D71}"/>
    <cellStyle name="SAPBEXaggData 3 7" xfId="3191" xr:uid="{1C723461-40C6-414E-964B-F8C39B41ADC7}"/>
    <cellStyle name="SAPBEXaggData 3 8" xfId="3072" xr:uid="{4C020E02-C2BB-4CF8-AE32-9DBE14AE1775}"/>
    <cellStyle name="SAPBEXaggData 3 9" xfId="2671" xr:uid="{B2A40EFB-74B5-4CB5-942B-90BD8C3CF174}"/>
    <cellStyle name="SAPBEXaggData 4" xfId="1102" xr:uid="{A0A76B64-11E7-4EC6-A13F-58A776F6457E}"/>
    <cellStyle name="SAPBEXaggData 4 2" xfId="1628" xr:uid="{18BADA41-66A8-43A9-A2DE-9C1A089B08ED}"/>
    <cellStyle name="SAPBEXaggData 4 2 2" xfId="2871" xr:uid="{1F257871-4A79-4BA5-BC2C-A545B243FFF7}"/>
    <cellStyle name="SAPBEXaggData 4 2 3" xfId="3377" xr:uid="{37DF0BBC-ED52-4459-AC90-5A74223AE709}"/>
    <cellStyle name="SAPBEXaggData 4 2 4" xfId="1955" xr:uid="{1D386BF3-8F16-41A8-B375-51859F759710}"/>
    <cellStyle name="SAPBEXaggData 4 2 5" xfId="3752" xr:uid="{A5410A72-04E9-4B2B-ABC3-72FADCC6DCEF}"/>
    <cellStyle name="SAPBEXaggData 4 2 6" xfId="1815" xr:uid="{B55A93FC-1FE1-47BC-AC2E-B88B135A6333}"/>
    <cellStyle name="SAPBEXaggData 4 2 7" xfId="4705" xr:uid="{9E42DEF2-818A-4E60-A135-8382B601A6CF}"/>
    <cellStyle name="SAPBEXaggData 4 3" xfId="2392" xr:uid="{18A6647D-1367-45D9-A940-28B863E85DF4}"/>
    <cellStyle name="SAPBEXaggData 4 4" xfId="2135" xr:uid="{40B43A24-C444-4B26-9478-79CD9F1259D6}"/>
    <cellStyle name="SAPBEXaggData 4 5" xfId="3676" xr:uid="{CE19E76B-570F-4E9B-9777-D2A85202445E}"/>
    <cellStyle name="SAPBEXaggData 4 6" xfId="3846" xr:uid="{16F4A1BA-7AEC-4F98-ABD3-3C7FE1188468}"/>
    <cellStyle name="SAPBEXaggData 4 7" xfId="4013" xr:uid="{03C79471-1AF3-4D95-B187-A9EEF1681FF1}"/>
    <cellStyle name="SAPBEXaggData 4 8" xfId="4795" xr:uid="{7072698F-2620-4929-8ABC-1EB27B11B8B3}"/>
    <cellStyle name="SAPBEXaggData 5" xfId="1351" xr:uid="{EE082810-A582-455F-9801-9F79C4DB2260}"/>
    <cellStyle name="SAPBEXaggData 5 2" xfId="1759" xr:uid="{E0DA9FDA-CCAF-4778-B36F-81DFEADCA962}"/>
    <cellStyle name="SAPBEXaggData 5 2 2" xfId="3002" xr:uid="{C453EBF1-7A22-4872-816F-31AFA42547F3}"/>
    <cellStyle name="SAPBEXaggData 5 2 3" xfId="3508" xr:uid="{3AA9045B-5FF9-4309-8DB7-3DF5E2695F33}"/>
    <cellStyle name="SAPBEXaggData 5 2 4" xfId="2693" xr:uid="{8A32EBD5-5FA0-4EC3-9EA3-D7E7F278D8B8}"/>
    <cellStyle name="SAPBEXaggData 5 2 5" xfId="4109" xr:uid="{58768F7F-367F-45C8-872C-249020F92CC8}"/>
    <cellStyle name="SAPBEXaggData 5 2 6" xfId="4376" xr:uid="{5FC2A1AB-A8C8-438E-9139-3C664AE81584}"/>
    <cellStyle name="SAPBEXaggData 5 2 7" xfId="3762" xr:uid="{2B01E444-17D8-4EC7-937E-8821181FDCEE}"/>
    <cellStyle name="SAPBEXaggData 5 3" xfId="2614" xr:uid="{CD51B15F-2522-49B9-9924-D6B744AAE475}"/>
    <cellStyle name="SAPBEXaggData 5 4" xfId="3121" xr:uid="{63F04833-D73C-4D00-AFA9-846E5BE11D95}"/>
    <cellStyle name="SAPBEXaggData 5 5" xfId="3156" xr:uid="{BCF03201-5B6F-4506-9B42-6BA4569A8D13}"/>
    <cellStyle name="SAPBEXaggData 5 6" xfId="4056" xr:uid="{AB51644D-79C1-42C8-9363-EB8A7A6783DE}"/>
    <cellStyle name="SAPBEXaggData 5 7" xfId="3740" xr:uid="{E62ED7BF-00E1-4886-BA8D-AE5DA37937F8}"/>
    <cellStyle name="SAPBEXaggData 5 8" xfId="4836" xr:uid="{45DE6FBB-6AD0-4214-88BC-DF88DC55E75F}"/>
    <cellStyle name="SAPBEXaggData 6" xfId="1374" xr:uid="{957F1572-2999-48B9-9229-72A34BB79C60}"/>
    <cellStyle name="SAPBEXaggData 7" xfId="1471" xr:uid="{44EFED5C-76BA-4FE9-B22E-5DE7DC626A39}"/>
    <cellStyle name="SAPBEXaggData 8" xfId="667" xr:uid="{3E0014CA-BD69-447B-8E8F-B6C0A24C1712}"/>
    <cellStyle name="SAPBEXaggData 8 2" xfId="1579" xr:uid="{D607DEC8-4F67-4D2C-812D-5D328F0806B7}"/>
    <cellStyle name="SAPBEXaggData 8 2 2" xfId="2822" xr:uid="{19200741-EF60-4521-A332-EA2FEB9CCB10}"/>
    <cellStyle name="SAPBEXaggData 8 2 3" xfId="3328" xr:uid="{04227B55-9D75-43B5-BDB3-24A00D22C8B2}"/>
    <cellStyle name="SAPBEXaggData 8 2 4" xfId="3765" xr:uid="{288D1A05-236C-4156-8690-17AED16D35C8}"/>
    <cellStyle name="SAPBEXaggData 8 2 5" xfId="4295" xr:uid="{F229539F-BD63-40D2-AD7C-2426EADFD06A}"/>
    <cellStyle name="SAPBEXaggData 8 2 6" xfId="4487" xr:uid="{63A341AE-CC50-4C4C-84FC-9FE80841BAB9}"/>
    <cellStyle name="SAPBEXaggData 8 2 7" xfId="4468" xr:uid="{C699DE3A-3BA2-4A18-9088-FF23FCD4ECF2}"/>
    <cellStyle name="SAPBEXaggData 8 3" xfId="2000" xr:uid="{E5A0B040-BB57-47FA-85F0-E273DC40AA73}"/>
    <cellStyle name="SAPBEXaggData 8 4" xfId="2586" xr:uid="{3EF59AAB-BC6D-4EF0-94A0-EC791870A413}"/>
    <cellStyle name="SAPBEXaggData 8 5" xfId="3101" xr:uid="{10A9827C-7A63-4422-9F95-08ABF716A376}"/>
    <cellStyle name="SAPBEXaggData 8 6" xfId="4269" xr:uid="{2911D780-372E-4FD2-ADA5-3C6606FEBB2F}"/>
    <cellStyle name="SAPBEXaggData 8 7" xfId="4584" xr:uid="{8FCB4154-3E5D-4763-B749-671E4A122FF7}"/>
    <cellStyle name="SAPBEXaggData 8 8" xfId="4362" xr:uid="{C8575B5C-F302-4A7D-8372-D7F130E8EB6C}"/>
    <cellStyle name="SAPBEXaggData 9" xfId="1532" xr:uid="{EAE41739-2A3D-4505-A50D-0D30B486C476}"/>
    <cellStyle name="SAPBEXaggData 9 2" xfId="2775" xr:uid="{BB680FD5-B002-4D19-8522-5838A96D319F}"/>
    <cellStyle name="SAPBEXaggData 9 3" xfId="3281" xr:uid="{AD2472BE-604B-4150-82DB-EB39C443D691}"/>
    <cellStyle name="SAPBEXaggData 9 4" xfId="2715" xr:uid="{9AAFA9C9-FC2D-4EB1-A086-A084CEAC15F6}"/>
    <cellStyle name="SAPBEXaggData 9 5" xfId="4156" xr:uid="{65561E0A-6930-4D9A-8611-F7621EBDEE0C}"/>
    <cellStyle name="SAPBEXaggData 9 6" xfId="3968" xr:uid="{C009FE41-5A29-4B48-8E8B-3B38CB628941}"/>
    <cellStyle name="SAPBEXaggData 9 7" xfId="4810" xr:uid="{75009501-6828-4089-B81E-945009EE4600}"/>
    <cellStyle name="SAPBEXaggData_East 1415 Budget model v1" xfId="1103" xr:uid="{75365FA2-E673-47FA-BEAB-03DF3B49D61C}"/>
    <cellStyle name="SAPBEXaggDataEmph" xfId="471" xr:uid="{A31BF33E-6660-4D57-9F8C-37B45CD0AE41}"/>
    <cellStyle name="SAPBEXaggDataEmph 10" xfId="3578" xr:uid="{8E2ED026-2962-4CEE-B234-4145AB9CE069}"/>
    <cellStyle name="SAPBEXaggDataEmph 11" xfId="4275" xr:uid="{C97B247E-544F-404B-9685-478315677EA5}"/>
    <cellStyle name="SAPBEXaggDataEmph 12" xfId="4416" xr:uid="{25A10B64-4CD3-41AA-80B4-2F132E2ED133}"/>
    <cellStyle name="SAPBEXaggDataEmph 13" xfId="4546" xr:uid="{734946E1-5C25-458C-AAFC-B0AA60AF848B}"/>
    <cellStyle name="SAPBEXaggDataEmph 14" xfId="6352" xr:uid="{F8EED786-B9B4-4C8B-A859-EBB123EA1201}"/>
    <cellStyle name="SAPBEXaggDataEmph 2" xfId="1104" xr:uid="{6B957488-C762-416A-9AE6-38D2B8876F84}"/>
    <cellStyle name="SAPBEXaggDataEmph 2 2" xfId="1105" xr:uid="{621623D7-659F-43BF-9B99-149DD49F659F}"/>
    <cellStyle name="SAPBEXaggDataEmph 2 2 2" xfId="1630" xr:uid="{4459A29B-6335-4F29-AB7D-CDBBF43F610C}"/>
    <cellStyle name="SAPBEXaggDataEmph 2 2 2 2" xfId="2873" xr:uid="{55FD41C1-1634-4330-AEDA-BC3FCBFBC154}"/>
    <cellStyle name="SAPBEXaggDataEmph 2 2 2 3" xfId="3379" xr:uid="{A7EA7DBF-A931-4205-927B-1C1A0C29730C}"/>
    <cellStyle name="SAPBEXaggDataEmph 2 2 2 4" xfId="1975" xr:uid="{D33C4EDA-8C72-456B-B21D-A87A9018ACB7}"/>
    <cellStyle name="SAPBEXaggDataEmph 2 2 2 5" xfId="3174" xr:uid="{7E684D59-0D8B-471A-858B-FD93F1E4CEE3}"/>
    <cellStyle name="SAPBEXaggDataEmph 2 2 2 6" xfId="3107" xr:uid="{7F3A7133-B342-40DE-B18B-09FFC3DC5240}"/>
    <cellStyle name="SAPBEXaggDataEmph 2 2 2 7" xfId="2770" xr:uid="{76FAC5FB-EAFD-4710-8C4C-16A31BD692C7}"/>
    <cellStyle name="SAPBEXaggDataEmph 2 2 3" xfId="2394" xr:uid="{B059D8CA-302C-40C7-B350-5ECABF94D9AF}"/>
    <cellStyle name="SAPBEXaggDataEmph 2 2 4" xfId="1884" xr:uid="{1AA80554-66E3-4507-8D65-FE16CC53A30C}"/>
    <cellStyle name="SAPBEXaggDataEmph 2 2 5" xfId="3851" xr:uid="{4582646A-C26C-4B35-A30B-EF8F672434AD}"/>
    <cellStyle name="SAPBEXaggDataEmph 2 2 6" xfId="4021" xr:uid="{52327009-A180-45E1-83C3-004474273A53}"/>
    <cellStyle name="SAPBEXaggDataEmph 2 2 7" xfId="3781" xr:uid="{3C71578A-0C21-41AF-9B30-5173998A6232}"/>
    <cellStyle name="SAPBEXaggDataEmph 2 2 8" xfId="4614" xr:uid="{E91911F3-8047-415A-9F29-2EFE75ED8289}"/>
    <cellStyle name="SAPBEXaggDataEmph 2 3" xfId="1629" xr:uid="{87438F8A-4899-43BD-A6C3-304FCFBA1A5F}"/>
    <cellStyle name="SAPBEXaggDataEmph 2 3 2" xfId="2872" xr:uid="{22259C86-8E05-4B5D-B5F7-572A90ABDE19}"/>
    <cellStyle name="SAPBEXaggDataEmph 2 3 3" xfId="3378" xr:uid="{8DAD4C51-8485-40C8-AB35-7306E1F8902C}"/>
    <cellStyle name="SAPBEXaggDataEmph 2 3 4" xfId="2053" xr:uid="{746BCA52-5900-4FAD-8994-04478B5D2A35}"/>
    <cellStyle name="SAPBEXaggDataEmph 2 3 5" xfId="3194" xr:uid="{4ADD8DAC-FF47-4A97-9B2E-CE26CFA04587}"/>
    <cellStyle name="SAPBEXaggDataEmph 2 3 6" xfId="4372" xr:uid="{0AE4F550-B258-4B0B-BAC2-A9D7EA3B550C}"/>
    <cellStyle name="SAPBEXaggDataEmph 2 3 7" xfId="4699" xr:uid="{5142C495-4A0A-4074-BA2E-3DD278D64F77}"/>
    <cellStyle name="SAPBEXaggDataEmph 2 4" xfId="2393" xr:uid="{8ECD631A-B0D5-470F-A08F-3BF74BAB72CE}"/>
    <cellStyle name="SAPBEXaggDataEmph 2 5" xfId="2145" xr:uid="{3A36F629-3F02-4862-A6E3-40DB73173EDA}"/>
    <cellStyle name="SAPBEXaggDataEmph 2 6" xfId="3850" xr:uid="{A1ED76AF-7ABE-47A9-AA11-D9F63AF3B532}"/>
    <cellStyle name="SAPBEXaggDataEmph 2 7" xfId="3822" xr:uid="{498FE3A3-6E88-4BC7-A8F1-691FD692AFDC}"/>
    <cellStyle name="SAPBEXaggDataEmph 2 8" xfId="4236" xr:uid="{300D5973-6E09-4968-9A8E-52F585BF9652}"/>
    <cellStyle name="SAPBEXaggDataEmph 2 9" xfId="4572" xr:uid="{05D0CFF5-7CE3-413A-B9AE-1F318681666E}"/>
    <cellStyle name="SAPBEXaggDataEmph 3" xfId="1106" xr:uid="{CAC85726-3B86-4B55-9832-F3BDB3AAB540}"/>
    <cellStyle name="SAPBEXaggDataEmph 3 2" xfId="1107" xr:uid="{4984FD79-01E5-444B-BB57-02AADC235115}"/>
    <cellStyle name="SAPBEXaggDataEmph 3 2 2" xfId="1632" xr:uid="{9265F976-CBE6-484F-8E6C-DE018C3D0585}"/>
    <cellStyle name="SAPBEXaggDataEmph 3 2 2 2" xfId="2875" xr:uid="{B93816C3-AD64-44BB-AE60-FFDE3CB80E1D}"/>
    <cellStyle name="SAPBEXaggDataEmph 3 2 2 3" xfId="3381" xr:uid="{EB3C6E89-7735-4F89-A307-CB82C3DF1A1B}"/>
    <cellStyle name="SAPBEXaggDataEmph 3 2 2 4" xfId="3247" xr:uid="{06F3CC73-A602-4107-BF40-294AAC5A315B}"/>
    <cellStyle name="SAPBEXaggDataEmph 3 2 2 5" xfId="4322" xr:uid="{09647215-6BEF-4431-BBA8-7F0AFBD1CAF4}"/>
    <cellStyle name="SAPBEXaggDataEmph 3 2 2 6" xfId="3719" xr:uid="{1AB9E6C7-20BB-4FDB-9D57-F5267EECE8EF}"/>
    <cellStyle name="SAPBEXaggDataEmph 3 2 2 7" xfId="3264" xr:uid="{B9EE12EE-03DA-464B-8702-F44CA000FDA3}"/>
    <cellStyle name="SAPBEXaggDataEmph 3 2 3" xfId="2396" xr:uid="{EA8083C7-77AA-4DD1-97ED-40DEB17570C7}"/>
    <cellStyle name="SAPBEXaggDataEmph 3 2 4" xfId="2140" xr:uid="{CCB3845A-F4BF-45F4-B704-C19CBCE69FF7}"/>
    <cellStyle name="SAPBEXaggDataEmph 3 2 5" xfId="1939" xr:uid="{EBA6212B-EBC7-4D0A-95AE-76C770DF4714}"/>
    <cellStyle name="SAPBEXaggDataEmph 3 2 6" xfId="3082" xr:uid="{669DC498-7255-4439-BB07-F1A77381DBA8}"/>
    <cellStyle name="SAPBEXaggDataEmph 3 2 7" xfId="3602" xr:uid="{FED2ABE9-28BB-4548-B9CD-98912F7E069D}"/>
    <cellStyle name="SAPBEXaggDataEmph 3 2 8" xfId="4571" xr:uid="{A90B7FE7-A7B7-4E07-90D9-319447521280}"/>
    <cellStyle name="SAPBEXaggDataEmph 3 3" xfId="1631" xr:uid="{505BC46F-0357-406E-89FE-3C980C3D8317}"/>
    <cellStyle name="SAPBEXaggDataEmph 3 3 2" xfId="2874" xr:uid="{E7A32B91-E433-4197-B62E-C8B4D0FDA88A}"/>
    <cellStyle name="SAPBEXaggDataEmph 3 3 3" xfId="3380" xr:uid="{3BE347FF-4315-48EA-A339-C3FD09053446}"/>
    <cellStyle name="SAPBEXaggDataEmph 3 3 4" xfId="3628" xr:uid="{4A5992A6-BBE0-42C6-838F-8A30BABFC900}"/>
    <cellStyle name="SAPBEXaggDataEmph 3 3 5" xfId="4110" xr:uid="{AE0B14D0-2B3A-489F-96FD-47FDB0623B99}"/>
    <cellStyle name="SAPBEXaggDataEmph 3 3 6" xfId="4442" xr:uid="{F3B253B6-728F-4A5D-BA03-7241D0FECC97}"/>
    <cellStyle name="SAPBEXaggDataEmph 3 3 7" xfId="4800" xr:uid="{41DB0A6F-0976-4D31-B2E5-D5F0401F1354}"/>
    <cellStyle name="SAPBEXaggDataEmph 3 4" xfId="2395" xr:uid="{E9032DFA-9336-40E3-8F70-874A6CD79DBC}"/>
    <cellStyle name="SAPBEXaggDataEmph 3 5" xfId="1950" xr:uid="{8553F394-63C7-4150-83D6-4FFFD37EEABA}"/>
    <cellStyle name="SAPBEXaggDataEmph 3 6" xfId="1917" xr:uid="{EF3F7F37-EB70-4A42-90EB-24B41F674474}"/>
    <cellStyle name="SAPBEXaggDataEmph 3 7" xfId="4119" xr:uid="{CC19266D-0D84-456B-9EA7-DEB565DCACD6}"/>
    <cellStyle name="SAPBEXaggDataEmph 3 8" xfId="4677" xr:uid="{8D13282A-FD07-4D2D-A387-EA367EA809B9}"/>
    <cellStyle name="SAPBEXaggDataEmph 3 9" xfId="1824" xr:uid="{4EF0973A-D0D4-4C0D-A556-788C296EDAEA}"/>
    <cellStyle name="SAPBEXaggDataEmph 4" xfId="1375" xr:uid="{0E713ED5-BADC-4DFC-97B7-DDD76796E75D}"/>
    <cellStyle name="SAPBEXaggDataEmph 5" xfId="1470" xr:uid="{76BC56F6-1C0B-4DF5-8C61-E51167DB649D}"/>
    <cellStyle name="SAPBEXaggDataEmph 6" xfId="668" xr:uid="{BF6D287B-87F2-44A9-BC26-582D2A4553E7}"/>
    <cellStyle name="SAPBEXaggDataEmph 6 2" xfId="1580" xr:uid="{42809CAE-EE7A-4855-87C0-C6D5AD7284F8}"/>
    <cellStyle name="SAPBEXaggDataEmph 6 2 2" xfId="2823" xr:uid="{0820C6E0-A5CB-4004-89DD-6644A9F1F30F}"/>
    <cellStyle name="SAPBEXaggDataEmph 6 2 3" xfId="3329" xr:uid="{CCD4A75C-A9AB-4F52-BEE6-07B2FC1DDE1A}"/>
    <cellStyle name="SAPBEXaggDataEmph 6 2 4" xfId="3772" xr:uid="{5662BAB0-D998-4777-84B0-60144632AAE6}"/>
    <cellStyle name="SAPBEXaggDataEmph 6 2 5" xfId="3260" xr:uid="{82F69BFB-FFF8-4A27-B1C0-6B602B4A9142}"/>
    <cellStyle name="SAPBEXaggDataEmph 6 2 6" xfId="3969" xr:uid="{5E78A55C-9788-4E15-BE86-F7D848146779}"/>
    <cellStyle name="SAPBEXaggDataEmph 6 2 7" xfId="4611" xr:uid="{D42E03CC-F573-43FD-B426-89B0400DF689}"/>
    <cellStyle name="SAPBEXaggDataEmph 6 3" xfId="2001" xr:uid="{7233E6F2-EBB6-455E-8143-981FA529BF31}"/>
    <cellStyle name="SAPBEXaggDataEmph 6 4" xfId="2356" xr:uid="{A52D94D3-4ABA-4259-B8D2-74B158C2637A}"/>
    <cellStyle name="SAPBEXaggDataEmph 6 5" xfId="3922" xr:uid="{2684EBC4-3A99-4F4D-A5F1-287367B265B7}"/>
    <cellStyle name="SAPBEXaggDataEmph 6 6" xfId="4103" xr:uid="{320D534B-9BDA-422D-8BA0-F00C5CBB2928}"/>
    <cellStyle name="SAPBEXaggDataEmph 6 7" xfId="3638" xr:uid="{BA663847-D44A-4CD8-AFC5-994BD4822D2C}"/>
    <cellStyle name="SAPBEXaggDataEmph 6 8" xfId="3829" xr:uid="{27D45282-1305-411D-84B7-F070E8555C04}"/>
    <cellStyle name="SAPBEXaggDataEmph 7" xfId="1533" xr:uid="{B2A52A07-7872-4A40-9154-ABA3024D1246}"/>
    <cellStyle name="SAPBEXaggDataEmph 7 2" xfId="2776" xr:uid="{66B13620-8E82-49F9-91B3-7554DF105A0D}"/>
    <cellStyle name="SAPBEXaggDataEmph 7 3" xfId="3282" xr:uid="{A258B7A3-8551-4B32-AAF0-45CE249ABF3B}"/>
    <cellStyle name="SAPBEXaggDataEmph 7 4" xfId="3683" xr:uid="{9E728FB3-7954-4FE9-BB1A-D40F46D0AA49}"/>
    <cellStyle name="SAPBEXaggDataEmph 7 5" xfId="2458" xr:uid="{4E497B9B-C422-4084-9969-0C1E73CEFF49}"/>
    <cellStyle name="SAPBEXaggDataEmph 7 6" xfId="2672" xr:uid="{AAB3C59F-6F3B-459C-AE5E-6C5D67DDB1BF}"/>
    <cellStyle name="SAPBEXaggDataEmph 7 7" xfId="4764" xr:uid="{2DE2CD86-482C-4541-A344-22044108F3E9}"/>
    <cellStyle name="SAPBEXaggDataEmph 8" xfId="1828" xr:uid="{87234597-BCFD-41F0-B7D3-FACD84ED491C}"/>
    <cellStyle name="SAPBEXaggDataEmph 9" xfId="2669" xr:uid="{2C06828A-047E-4AC0-9194-8445E4CA1F81}"/>
    <cellStyle name="SAPBEXaggItem" xfId="472" xr:uid="{FF8E0997-F2F2-41E4-97FD-8C4D55C625A8}"/>
    <cellStyle name="SAPBEXaggItem 10" xfId="1829" xr:uid="{A8602BEB-120B-4833-BE9D-D85704B091F6}"/>
    <cellStyle name="SAPBEXaggItem 11" xfId="2548" xr:uid="{1EF97B3A-1D2E-4EB6-AA01-D57DCB4BE64E}"/>
    <cellStyle name="SAPBEXaggItem 12" xfId="3577" xr:uid="{D2F9D477-5519-4F77-9DC2-A470E4B3D83A}"/>
    <cellStyle name="SAPBEXaggItem 13" xfId="3111" xr:uid="{4C180CB9-F003-43BA-8295-386367E20E58}"/>
    <cellStyle name="SAPBEXaggItem 14" xfId="4466" xr:uid="{3DDF803F-39B6-4BFF-B3A0-358524423E64}"/>
    <cellStyle name="SAPBEXaggItem 15" xfId="4471" xr:uid="{05F82648-0102-47C1-9538-9772EC6089E3}"/>
    <cellStyle name="SAPBEXaggItem 16" xfId="6353" xr:uid="{EEE0AD6E-7A8A-462B-B6AF-FC991EFA47CD}"/>
    <cellStyle name="SAPBEXaggItem 2" xfId="1108" xr:uid="{C79717C3-394F-4372-8C89-0F0C17551DB5}"/>
    <cellStyle name="SAPBEXaggItem 2 2" xfId="1109" xr:uid="{4CD6AE5D-A319-4000-BBD7-1309A6635BCD}"/>
    <cellStyle name="SAPBEXaggItem 2 2 2" xfId="1634" xr:uid="{72D118B0-7389-41B7-A3AE-0D443CBD84AD}"/>
    <cellStyle name="SAPBEXaggItem 2 2 2 2" xfId="2877" xr:uid="{B8F9DD97-2CF1-4DFA-9F7E-DCCF17D52B29}"/>
    <cellStyle name="SAPBEXaggItem 2 2 2 3" xfId="3383" xr:uid="{2A5DEF3B-D42C-4B7C-9BD0-B00099EDE3AA}"/>
    <cellStyle name="SAPBEXaggItem 2 2 2 4" xfId="2172" xr:uid="{4045BDE6-33CF-4D5F-949D-0A0C5EC4A77A}"/>
    <cellStyle name="SAPBEXaggItem 2 2 2 5" xfId="3905" xr:uid="{9DD66116-82E4-4C45-B411-AF0189A4DA24}"/>
    <cellStyle name="SAPBEXaggItem 2 2 2 6" xfId="4397" xr:uid="{ADD4CFD2-CB77-4B4F-BA3E-AFE5D0E452C3}"/>
    <cellStyle name="SAPBEXaggItem 2 2 2 7" xfId="4872" xr:uid="{AB2A69C4-3E70-4CDB-81C6-DA2B4F8EE6F0}"/>
    <cellStyle name="SAPBEXaggItem 2 2 3" xfId="2398" xr:uid="{F9AE6B3E-0E5E-4D0B-AEE3-A36BE5A2F48D}"/>
    <cellStyle name="SAPBEXaggItem 2 2 4" xfId="2081" xr:uid="{A1A6F5C3-4DCB-4EF4-BDA9-D5EFB60CF39C}"/>
    <cellStyle name="SAPBEXaggItem 2 2 5" xfId="3848" xr:uid="{63FAC9C4-9E37-44EE-A0B9-213072E924FD}"/>
    <cellStyle name="SAPBEXaggItem 2 2 6" xfId="3993" xr:uid="{31973DDD-050B-41A9-80A4-A8DF711348CE}"/>
    <cellStyle name="SAPBEXaggItem 2 2 7" xfId="3779" xr:uid="{7D38AACE-A339-4695-98C3-9C31CCDE2E4B}"/>
    <cellStyle name="SAPBEXaggItem 2 2 8" xfId="4164" xr:uid="{D3A3A534-854F-4FD6-9417-8159D69123A1}"/>
    <cellStyle name="SAPBEXaggItem 2 3" xfId="1633" xr:uid="{1A65091D-EC66-4897-A2A6-037711098154}"/>
    <cellStyle name="SAPBEXaggItem 2 3 2" xfId="2876" xr:uid="{B43036F2-747D-4331-B882-B269599053B5}"/>
    <cellStyle name="SAPBEXaggItem 2 3 3" xfId="3382" xr:uid="{2E396AEB-2A49-4FDE-BA91-1AC0DB31FA61}"/>
    <cellStyle name="SAPBEXaggItem 2 3 4" xfId="3193" xr:uid="{39827215-DCD5-4197-9FBE-09CAE2F2750A}"/>
    <cellStyle name="SAPBEXaggItem 2 3 5" xfId="3934" xr:uid="{B16D374A-B0B3-4B5B-8BE2-CF13321AA3F3}"/>
    <cellStyle name="SAPBEXaggItem 2 3 6" xfId="4018" xr:uid="{95C03B07-DCC2-4F9D-B7BE-329A78ED5316}"/>
    <cellStyle name="SAPBEXaggItem 2 3 7" xfId="3089" xr:uid="{7FFB698D-AD48-47EB-AF8E-82FCE771C9A0}"/>
    <cellStyle name="SAPBEXaggItem 2 4" xfId="2397" xr:uid="{C393C625-3EF5-42CD-B600-91C6808053B0}"/>
    <cellStyle name="SAPBEXaggItem 2 5" xfId="2605" xr:uid="{4A08DD96-2543-449B-9BC6-64C565C95080}"/>
    <cellStyle name="SAPBEXaggItem 2 6" xfId="3815" xr:uid="{61BB7377-3077-46D6-A995-AB44F8689B50}"/>
    <cellStyle name="SAPBEXaggItem 2 7" xfId="3562" xr:uid="{48CE3450-4FD4-4317-9CE0-BFFBCD019267}"/>
    <cellStyle name="SAPBEXaggItem 2 8" xfId="3913" xr:uid="{77274D6D-837D-46EE-B3B2-A66DCB417475}"/>
    <cellStyle name="SAPBEXaggItem 2 9" xfId="4328" xr:uid="{E2D89DE2-2502-4EA7-914F-E5BB1843C899}"/>
    <cellStyle name="SAPBEXaggItem 3" xfId="1110" xr:uid="{64D896A6-3F93-40D0-828F-196FCD4AD9CD}"/>
    <cellStyle name="SAPBEXaggItem 3 2" xfId="1111" xr:uid="{AC2B8BC0-EBA7-46EF-BD64-4EAA0E764B22}"/>
    <cellStyle name="SAPBEXaggItem 3 2 2" xfId="1636" xr:uid="{4E1194E4-94F7-4007-A6E3-FF7001C09C7F}"/>
    <cellStyle name="SAPBEXaggItem 3 2 2 2" xfId="2879" xr:uid="{D602CCB0-5EA5-4582-A7D5-F976C6C0EBCF}"/>
    <cellStyle name="SAPBEXaggItem 3 2 2 3" xfId="3385" xr:uid="{D5250045-9735-464F-9B77-4E7BABD93745}"/>
    <cellStyle name="SAPBEXaggItem 3 2 2 4" xfId="3157" xr:uid="{E9539A20-34BD-4235-8D89-32D7B40DD0FD}"/>
    <cellStyle name="SAPBEXaggItem 3 2 2 5" xfId="1906" xr:uid="{4E089DDE-6DCB-4AAD-A082-F598F05336A9}"/>
    <cellStyle name="SAPBEXaggItem 3 2 2 6" xfId="4167" xr:uid="{7B3EACC0-F7C1-452C-9407-CBDC2C56C607}"/>
    <cellStyle name="SAPBEXaggItem 3 2 2 7" xfId="4906" xr:uid="{CFBD54A8-4B62-4653-BF05-73F380B9E737}"/>
    <cellStyle name="SAPBEXaggItem 3 2 3" xfId="2400" xr:uid="{3EAEBB7C-80EF-4DE3-90A7-7BDD7377B5A9}"/>
    <cellStyle name="SAPBEXaggItem 3 2 4" xfId="2079" xr:uid="{8C455447-B3A5-41FA-952F-82FB27AA503E}"/>
    <cellStyle name="SAPBEXaggItem 3 2 5" xfId="3849" xr:uid="{EDFE4F06-A326-4B30-9CE4-B37398D6F4EF}"/>
    <cellStyle name="SAPBEXaggItem 3 2 6" xfId="2289" xr:uid="{C063A847-054B-4944-BF96-24497ED7A38F}"/>
    <cellStyle name="SAPBEXaggItem 3 2 7" xfId="4142" xr:uid="{5EF78397-A272-4194-83C3-89B886539946}"/>
    <cellStyle name="SAPBEXaggItem 3 2 8" xfId="4229" xr:uid="{9892A3CB-93D4-453B-984E-64FD7029E04C}"/>
    <cellStyle name="SAPBEXaggItem 3 3" xfId="1635" xr:uid="{BA714C20-187D-4CFA-AECB-E47DA7BB68F9}"/>
    <cellStyle name="SAPBEXaggItem 3 3 2" xfId="2878" xr:uid="{2303116C-13A1-450C-BBE8-41040CC889D2}"/>
    <cellStyle name="SAPBEXaggItem 3 3 3" xfId="3384" xr:uid="{30D2357C-2D1D-43C2-8775-6B8DC7CEC8B6}"/>
    <cellStyle name="SAPBEXaggItem 3 3 4" xfId="2173" xr:uid="{555726F4-FD9E-4546-8F69-8039EFC05A97}"/>
    <cellStyle name="SAPBEXaggItem 3 3 5" xfId="4084" xr:uid="{288E2A62-96C9-4889-881B-82E20A3182D0}"/>
    <cellStyle name="SAPBEXaggItem 3 3 6" xfId="4088" xr:uid="{0EB3B679-2B15-44F5-A9A1-F9723AA11FD4}"/>
    <cellStyle name="SAPBEXaggItem 3 3 7" xfId="4625" xr:uid="{393B5118-BA9B-45BD-8ECB-7564D1E2BF07}"/>
    <cellStyle name="SAPBEXaggItem 3 4" xfId="2399" xr:uid="{8A0C00EB-5740-469B-ADBB-6CC27FF06A82}"/>
    <cellStyle name="SAPBEXaggItem 3 5" xfId="2082" xr:uid="{241940B6-7B1F-416A-8C3C-00D90B83C584}"/>
    <cellStyle name="SAPBEXaggItem 3 6" xfId="2590" xr:uid="{3A4A50B5-DB27-4344-8EB1-594112CA6CCE}"/>
    <cellStyle name="SAPBEXaggItem 3 7" xfId="4210" xr:uid="{2C917D0D-7ADC-45EE-9679-519CB648F965}"/>
    <cellStyle name="SAPBEXaggItem 3 8" xfId="4250" xr:uid="{1F98AF96-1714-4187-876B-08AA203AEED4}"/>
    <cellStyle name="SAPBEXaggItem 3 9" xfId="4525" xr:uid="{D3AA8DFB-332D-47DE-B8DB-2D9211CC16B6}"/>
    <cellStyle name="SAPBEXaggItem 4" xfId="1112" xr:uid="{36B199D6-208B-4AA7-83AD-2251C3284439}"/>
    <cellStyle name="SAPBEXaggItem 4 2" xfId="1637" xr:uid="{6D4755DA-6DDF-4151-9D96-4A06CC1AD939}"/>
    <cellStyle name="SAPBEXaggItem 4 2 2" xfId="2880" xr:uid="{9707DC5D-8C99-4EAA-841A-79D1BD48868F}"/>
    <cellStyle name="SAPBEXaggItem 4 2 3" xfId="3386" xr:uid="{FDCFA3BB-C148-47DA-AC43-CD18142454BE}"/>
    <cellStyle name="SAPBEXaggItem 4 2 4" xfId="2589" xr:uid="{94A83BB3-B78F-450A-B032-1A85288F98AF}"/>
    <cellStyle name="SAPBEXaggItem 4 2 5" xfId="4064" xr:uid="{DE82B5F8-43AD-4BA1-A671-6567547B1A68}"/>
    <cellStyle name="SAPBEXaggItem 4 2 6" xfId="4438" xr:uid="{E30AA76E-C5C8-4078-9C51-D6084B081E70}"/>
    <cellStyle name="SAPBEXaggItem 4 2 7" xfId="2639" xr:uid="{B0389DCA-D8B9-42B1-9036-3BFD66C9FC66}"/>
    <cellStyle name="SAPBEXaggItem 4 3" xfId="2401" xr:uid="{BB1F5682-0F02-4256-AD53-ECE834857320}"/>
    <cellStyle name="SAPBEXaggItem 4 4" xfId="2136" xr:uid="{88CA8CBD-08E8-4758-9C1D-AB75B733C680}"/>
    <cellStyle name="SAPBEXaggItem 4 5" xfId="2310" xr:uid="{562EF1E6-603E-4DD7-A75C-991E32D13B65}"/>
    <cellStyle name="SAPBEXaggItem 4 6" xfId="3937" xr:uid="{017B899C-0197-40FC-AE19-AD2DF85F7B93}"/>
    <cellStyle name="SAPBEXaggItem 4 7" xfId="4391" xr:uid="{3A39D405-ACA9-47B0-8CD7-24C8C74C96AC}"/>
    <cellStyle name="SAPBEXaggItem 4 8" xfId="4423" xr:uid="{BBC3EC4C-CAC8-44C1-8D49-76DE660941C3}"/>
    <cellStyle name="SAPBEXaggItem 5" xfId="1352" xr:uid="{407F3714-DF7D-45A4-B45A-9468D0C784B8}"/>
    <cellStyle name="SAPBEXaggItem 5 2" xfId="1760" xr:uid="{E03153A2-E40B-470F-81B1-B90D7CF379A5}"/>
    <cellStyle name="SAPBEXaggItem 5 2 2" xfId="3003" xr:uid="{E14517F9-E2F7-4E42-9C23-B02C4823637D}"/>
    <cellStyle name="SAPBEXaggItem 5 2 3" xfId="3509" xr:uid="{35F3ECA2-4716-45E1-A68C-62404684FF91}"/>
    <cellStyle name="SAPBEXaggItem 5 2 4" xfId="2061" xr:uid="{1BC2E1A0-2599-4B53-BE71-F162CDC0CBEE}"/>
    <cellStyle name="SAPBEXaggItem 5 2 5" xfId="4046" xr:uid="{01652C90-1BD9-4C4B-A085-54291BCFAD13}"/>
    <cellStyle name="SAPBEXaggItem 5 2 6" xfId="3653" xr:uid="{D060E42D-477E-4BEC-85C0-E0A3413D18A8}"/>
    <cellStyle name="SAPBEXaggItem 5 2 7" xfId="4869" xr:uid="{AAAEADB1-1F9B-438A-96A6-448F86331830}"/>
    <cellStyle name="SAPBEXaggItem 5 3" xfId="2615" xr:uid="{685884C7-B76C-4F33-9BC9-DADC2DBC4EC4}"/>
    <cellStyle name="SAPBEXaggItem 5 4" xfId="3122" xr:uid="{FDEAF97E-3B8A-4EBF-AA9E-89A00BC06BFC}"/>
    <cellStyle name="SAPBEXaggItem 5 5" xfId="3029" xr:uid="{493494A0-788C-45D6-AA01-99E4712421EC}"/>
    <cellStyle name="SAPBEXaggItem 5 6" xfId="4360" xr:uid="{B9CED2A2-F6DC-4DE6-81B3-942B168F92ED}"/>
    <cellStyle name="SAPBEXaggItem 5 7" xfId="3769" xr:uid="{210BF857-37F8-408F-8095-9931161CF29F}"/>
    <cellStyle name="SAPBEXaggItem 5 8" xfId="4805" xr:uid="{C0CC1290-2667-4B2B-805E-A1B3C3315575}"/>
    <cellStyle name="SAPBEXaggItem 6" xfId="1376" xr:uid="{E67B6A45-B26E-4681-ACEA-C42CA22B6FB9}"/>
    <cellStyle name="SAPBEXaggItem 7" xfId="1469" xr:uid="{BD85D0F0-6732-40EE-B5BE-249F8C4DB353}"/>
    <cellStyle name="SAPBEXaggItem 8" xfId="669" xr:uid="{C24E8230-7C28-4C9D-A561-F6B990FC47C8}"/>
    <cellStyle name="SAPBEXaggItem 8 2" xfId="1581" xr:uid="{DE6D174C-E70B-444F-9212-DC1FE4C77243}"/>
    <cellStyle name="SAPBEXaggItem 8 2 2" xfId="2824" xr:uid="{44025D44-A203-45C9-B2FB-E1AE99F578D1}"/>
    <cellStyle name="SAPBEXaggItem 8 2 3" xfId="3330" xr:uid="{0C6935F2-C6C7-40C4-8F78-8967FD4C8E4F}"/>
    <cellStyle name="SAPBEXaggItem 8 2 4" xfId="3218" xr:uid="{00D89691-D3F5-426E-9B09-AAB5C31FCC8E}"/>
    <cellStyle name="SAPBEXaggItem 8 2 5" xfId="2371" xr:uid="{51D0B0F7-99FD-4290-BD12-3A528013B36F}"/>
    <cellStyle name="SAPBEXaggItem 8 2 6" xfId="4431" xr:uid="{4CF36329-063F-46FC-9C89-92F13D30DC2A}"/>
    <cellStyle name="SAPBEXaggItem 8 2 7" xfId="4899" xr:uid="{49CDCE82-CC54-4C67-AAB4-E23078B86194}"/>
    <cellStyle name="SAPBEXaggItem 8 3" xfId="2002" xr:uid="{A9A4CE51-82F4-4AB0-BA76-E0236CDAE4B2}"/>
    <cellStyle name="SAPBEXaggItem 8 4" xfId="2353" xr:uid="{945F55D8-5434-456A-8DE8-BD7E3B2D6A78}"/>
    <cellStyle name="SAPBEXaggItem 8 5" xfId="3923" xr:uid="{62CC4C3E-6582-4291-942D-7C9E68C12C71}"/>
    <cellStyle name="SAPBEXaggItem 8 6" xfId="1938" xr:uid="{EE1CC68D-CF44-4303-BE4B-132AF1884A7F}"/>
    <cellStyle name="SAPBEXaggItem 8 7" xfId="4516" xr:uid="{E2F54D6E-A557-4D62-A257-1F65EEB4BF12}"/>
    <cellStyle name="SAPBEXaggItem 8 8" xfId="4589" xr:uid="{CED391AA-42F6-490B-BB51-D3C99EF470AD}"/>
    <cellStyle name="SAPBEXaggItem 9" xfId="1534" xr:uid="{FF127CA7-01A8-44AA-88A2-06A1F65A8780}"/>
    <cellStyle name="SAPBEXaggItem 9 2" xfId="2777" xr:uid="{0AFE6E89-B8B4-458F-997E-C65B2C8F6D2E}"/>
    <cellStyle name="SAPBEXaggItem 9 3" xfId="3283" xr:uid="{27A6655A-802F-4FC5-9A3E-1F903AB12648}"/>
    <cellStyle name="SAPBEXaggItem 9 4" xfId="3614" xr:uid="{603918D2-2657-4896-8612-7C28CC51D53D}"/>
    <cellStyle name="SAPBEXaggItem 9 5" xfId="3960" xr:uid="{A5C05BD7-3FC1-4B96-AF32-F774BBB1A314}"/>
    <cellStyle name="SAPBEXaggItem 9 6" xfId="2226" xr:uid="{601C3873-364F-4383-B8EA-27E87605408C}"/>
    <cellStyle name="SAPBEXaggItem 9 7" xfId="4549" xr:uid="{837F543D-AA53-4EF9-9AF6-9F1912D1FEF9}"/>
    <cellStyle name="SAPBEXaggItem_East 1415 Budget model v1" xfId="1113" xr:uid="{55F66D36-FA40-473D-895F-40D5A518C95A}"/>
    <cellStyle name="SAPBEXaggItemX" xfId="473" xr:uid="{8491CADF-FC65-4E84-96F8-E76DF6D31E4C}"/>
    <cellStyle name="SAPBEXaggItemX 10" xfId="3576" xr:uid="{788393A1-92D2-457A-AE84-0F1E41466441}"/>
    <cellStyle name="SAPBEXaggItemX 11" xfId="1967" xr:uid="{9075B2B6-3D7C-4330-A7EB-0791D47E498E}"/>
    <cellStyle name="SAPBEXaggItemX 12" xfId="4415" xr:uid="{33482680-8738-4749-96AC-B28FA68B2FDC}"/>
    <cellStyle name="SAPBEXaggItemX 13" xfId="4521" xr:uid="{5F61BA95-68BA-4BC9-9FD9-78E3F484B658}"/>
    <cellStyle name="SAPBEXaggItemX 14" xfId="6083" xr:uid="{44E917A0-1EFC-4459-BE6B-55D7168F741D}"/>
    <cellStyle name="SAPBEXaggItemX 15" xfId="6354" xr:uid="{B57443F4-22AA-4D72-A101-808A6E988457}"/>
    <cellStyle name="SAPBEXaggItemX 2" xfId="1114" xr:uid="{BC170328-0FE9-46E3-B1B0-873DDC1A46E8}"/>
    <cellStyle name="SAPBEXaggItemX 2 2" xfId="1638" xr:uid="{5A75A7A5-E829-4324-842F-1C241FDE5FCE}"/>
    <cellStyle name="SAPBEXaggItemX 2 2 2" xfId="2881" xr:uid="{35E3F41B-14FA-47FF-BFD3-6FE305CCA698}"/>
    <cellStyle name="SAPBEXaggItemX 2 2 3" xfId="3387" xr:uid="{F7507CF4-284D-4FEA-89F3-A1A424B92D13}"/>
    <cellStyle name="SAPBEXaggItemX 2 2 4" xfId="2554" xr:uid="{6B9F7C0D-7273-4E14-B582-62B9725BCC29}"/>
    <cellStyle name="SAPBEXaggItemX 2 2 5" xfId="3813" xr:uid="{CC8CCCDA-87A0-4D0A-A2E5-5E01566CA8D0}"/>
    <cellStyle name="SAPBEXaggItemX 2 2 6" xfId="4071" xr:uid="{CFC9EF09-3AD0-4E86-9E82-604112E46CC2}"/>
    <cellStyle name="SAPBEXaggItemX 2 2 7" xfId="4832" xr:uid="{F8FE86B0-AC6D-4213-9F4D-C10C4BEF07CA}"/>
    <cellStyle name="SAPBEXaggItemX 2 3" xfId="2402" xr:uid="{AEBEB4DD-DDFA-415E-BFAC-2837C2B78A5D}"/>
    <cellStyle name="SAPBEXaggItemX 2 4" xfId="1947" xr:uid="{AD3D9EE1-AA3D-4EC0-8285-83F1AB022DC7}"/>
    <cellStyle name="SAPBEXaggItemX 2 5" xfId="1916" xr:uid="{F97E2BA5-A6FB-477F-882E-A2BA7CD3BEDE}"/>
    <cellStyle name="SAPBEXaggItemX 2 6" xfId="2292" xr:uid="{BEE39B6F-4AA4-486B-B459-8D60E8CB9F75}"/>
    <cellStyle name="SAPBEXaggItemX 2 7" xfId="3859" xr:uid="{CA3D3CB4-DB84-4F32-96AD-92B7F208D75B}"/>
    <cellStyle name="SAPBEXaggItemX 2 8" xfId="4570" xr:uid="{6E07F4AC-F08C-49DD-A74C-7F7AC5010155}"/>
    <cellStyle name="SAPBEXaggItemX 3" xfId="1377" xr:uid="{CEECC6B3-1FA7-475C-B4E2-84E263C2F856}"/>
    <cellStyle name="SAPBEXaggItemX 4" xfId="1472" xr:uid="{6CFBA4C5-FC8C-4D75-A2DB-2A465FAAC871}"/>
    <cellStyle name="SAPBEXaggItemX 4 2" xfId="1781" xr:uid="{AD928436-8E69-4099-AAC8-4097883733A4}"/>
    <cellStyle name="SAPBEXaggItemX 4 2 2" xfId="3024" xr:uid="{71AC1BEA-4067-475F-AEF9-9D4258E70CCF}"/>
    <cellStyle name="SAPBEXaggItemX 4 2 3" xfId="3530" xr:uid="{30373FFD-A342-4BF4-BFB5-59193EE05AE5}"/>
    <cellStyle name="SAPBEXaggItemX 4 2 4" xfId="2055" xr:uid="{BD2E6AAF-F3D4-4E32-BB17-3C412A9049D0}"/>
    <cellStyle name="SAPBEXaggItemX 4 2 5" xfId="3868" xr:uid="{A695FD55-7CB0-4DA5-AF75-FEEB57754CA2}"/>
    <cellStyle name="SAPBEXaggItemX 4 2 6" xfId="4686" xr:uid="{D725658D-BE62-4AF5-9916-05F68CAE78BF}"/>
    <cellStyle name="SAPBEXaggItemX 4 2 7" xfId="1925" xr:uid="{0C1E5301-4BEF-4F18-AAA1-5E661D5273BD}"/>
    <cellStyle name="SAPBEXaggItemX 4 3" xfId="2726" xr:uid="{7F183761-E128-4218-AE4B-1E3884742720}"/>
    <cellStyle name="SAPBEXaggItemX 4 4" xfId="3224" xr:uid="{688BB2C9-C328-4507-B969-618C15EB8133}"/>
    <cellStyle name="SAPBEXaggItemX 4 5" xfId="3235" xr:uid="{A0FFF1B0-2835-4CF8-B0A7-4C69CC6FF856}"/>
    <cellStyle name="SAPBEXaggItemX 4 6" xfId="3931" xr:uid="{7CD5F4F3-EA87-40D1-8054-E46CE57E652D}"/>
    <cellStyle name="SAPBEXaggItemX 4 7" xfId="3192" xr:uid="{2379430F-3A4F-4ADF-9806-09C005A96105}"/>
    <cellStyle name="SAPBEXaggItemX 4 8" xfId="4858" xr:uid="{DA23D189-8595-46F5-8B12-2606B3E29674}"/>
    <cellStyle name="SAPBEXaggItemX 5" xfId="1468" xr:uid="{F3C9203E-EC51-4DC6-9E19-6ECD9AA23DB1}"/>
    <cellStyle name="SAPBEXaggItemX 6" xfId="670" xr:uid="{A60B4D2C-04CC-4201-8559-2B3C58EBE8A3}"/>
    <cellStyle name="SAPBEXaggItemX 6 2" xfId="1582" xr:uid="{31796907-4E57-4602-B453-63AF618A0FE8}"/>
    <cellStyle name="SAPBEXaggItemX 6 2 2" xfId="2825" xr:uid="{0CE354DE-4BD4-434B-83A6-D2BF8F565AFF}"/>
    <cellStyle name="SAPBEXaggItemX 6 2 3" xfId="3331" xr:uid="{B49CE9EE-FD54-4C3C-9B94-FA1F3D45FDE1}"/>
    <cellStyle name="SAPBEXaggItemX 6 2 4" xfId="2151" xr:uid="{773E41C5-86DF-430B-AFCD-0650B9D1FE40}"/>
    <cellStyle name="SAPBEXaggItemX 6 2 5" xfId="3945" xr:uid="{40620C9A-0DDD-42A8-8AC4-F705537BAB8C}"/>
    <cellStyle name="SAPBEXaggItemX 6 2 6" xfId="3233" xr:uid="{142244AE-0455-4BB1-B2A6-0DEE3D44F944}"/>
    <cellStyle name="SAPBEXaggItemX 6 2 7" xfId="4704" xr:uid="{4220E32E-16EA-4417-9BE1-706DA7317146}"/>
    <cellStyle name="SAPBEXaggItemX 6 3" xfId="2003" xr:uid="{B99E1978-7CA9-4107-BB05-EE2DACDB737C}"/>
    <cellStyle name="SAPBEXaggItemX 6 4" xfId="2355" xr:uid="{2A92E25D-BDE4-4241-823B-1827279EE729}"/>
    <cellStyle name="SAPBEXaggItemX 6 5" xfId="3178" xr:uid="{373F17DE-C4E9-4681-B3DD-05C77F794429}"/>
    <cellStyle name="SAPBEXaggItemX 6 6" xfId="2560" xr:uid="{7C1B3E18-5E93-41EC-A5BE-162595484AD6}"/>
    <cellStyle name="SAPBEXaggItemX 6 7" xfId="4478" xr:uid="{B5975F88-ED15-4194-9374-30F655C80ED6}"/>
    <cellStyle name="SAPBEXaggItemX 6 8" xfId="4387" xr:uid="{C0D6BCFC-6C77-4253-B6C9-B1629092ADDD}"/>
    <cellStyle name="SAPBEXaggItemX 7" xfId="1535" xr:uid="{21890245-E9A5-46F8-8630-279B501958F0}"/>
    <cellStyle name="SAPBEXaggItemX 7 2" xfId="2778" xr:uid="{B20209E7-7722-4A76-B36C-B6F7D223FC42}"/>
    <cellStyle name="SAPBEXaggItemX 7 3" xfId="3284" xr:uid="{195D1A8E-864C-4134-A1B6-F542E289C23A}"/>
    <cellStyle name="SAPBEXaggItemX 7 4" xfId="2192" xr:uid="{6C071321-6C9F-4039-99DF-E72542FEA1B0}"/>
    <cellStyle name="SAPBEXaggItemX 7 5" xfId="3214" xr:uid="{2F213420-0E05-44DA-8FB7-06418A5748D0}"/>
    <cellStyle name="SAPBEXaggItemX 7 6" xfId="3962" xr:uid="{94C1ED09-4454-4113-9964-F3769F4AAE86}"/>
    <cellStyle name="SAPBEXaggItemX 7 7" xfId="3070" xr:uid="{B9770213-E46A-4775-A5F3-7B2B45183696}"/>
    <cellStyle name="SAPBEXaggItemX 8" xfId="1830" xr:uid="{1535B415-261D-404B-9D76-7EB04057E396}"/>
    <cellStyle name="SAPBEXaggItemX 9" xfId="2545" xr:uid="{80D897D4-2A59-4EAE-866C-E9A3FA512CD3}"/>
    <cellStyle name="SAPBEXchaText" xfId="474" xr:uid="{89721136-18DF-4AB9-AAC5-C7B366005B78}"/>
    <cellStyle name="SAPBEXchaText 2" xfId="1115" xr:uid="{EC814915-CA29-4B18-BE26-AE04E3709018}"/>
    <cellStyle name="SAPBEXchaText 2 2" xfId="1116" xr:uid="{6BB93125-2D02-4CF3-BA85-B067A16D22B6}"/>
    <cellStyle name="SAPBEXchaText 3" xfId="1117" xr:uid="{6694DD9F-86CF-4E63-A3B9-711458F9F01E}"/>
    <cellStyle name="SAPBEXchaText 3 2" xfId="1118" xr:uid="{C5B365B5-C72A-41F9-AA1F-5005F22F722B}"/>
    <cellStyle name="SAPBEXchaText 4" xfId="1119" xr:uid="{7B087F8E-91B5-4022-BA04-53B636CEC082}"/>
    <cellStyle name="SAPBEXchaText 5" xfId="1353" xr:uid="{766D861B-B804-4337-BB2C-75CECCA1CD4E}"/>
    <cellStyle name="SAPBEXchaText 5 2" xfId="1761" xr:uid="{B8A5CB1B-A14D-4534-99FE-BB6A43A4624E}"/>
    <cellStyle name="SAPBEXchaText 5 2 2" xfId="3004" xr:uid="{B333FE22-61A3-4989-AC74-6F52A3AB8395}"/>
    <cellStyle name="SAPBEXchaText 5 2 3" xfId="3510" xr:uid="{1C5D57F0-EC42-4B3E-8B13-D2BD9D920ACC}"/>
    <cellStyle name="SAPBEXchaText 5 2 4" xfId="3681" xr:uid="{7003289B-9B6A-4DF9-8F56-EDEA11AA9E84}"/>
    <cellStyle name="SAPBEXchaText 5 2 5" xfId="4388" xr:uid="{40B250B9-D36B-47EB-92C5-35E5459A5F3F}"/>
    <cellStyle name="SAPBEXchaText 5 2 6" xfId="4212" xr:uid="{51ABC5D1-0ECD-460B-BC72-5C4B6A7C0E25}"/>
    <cellStyle name="SAPBEXchaText 5 2 7" xfId="4693" xr:uid="{53C5D0FC-49F6-4725-8D9C-27E84CBABC1D}"/>
    <cellStyle name="SAPBEXchaText 5 3" xfId="2616" xr:uid="{CEDCACFA-39B3-41A5-8E94-757E2C402742}"/>
    <cellStyle name="SAPBEXchaText 5 4" xfId="3123" xr:uid="{B3D7915B-FD1D-4C2D-B95F-D148B21D696C}"/>
    <cellStyle name="SAPBEXchaText 5 5" xfId="2595" xr:uid="{3B412CDB-E6DC-4E6E-B611-63AFDC18062D}"/>
    <cellStyle name="SAPBEXchaText 5 6" xfId="4076" xr:uid="{EF387B2B-02D4-46AF-A3EE-F298BC6C3593}"/>
    <cellStyle name="SAPBEXchaText 5 7" xfId="4027" xr:uid="{1735E39D-8E54-4DFF-98F1-0064D290C0FA}"/>
    <cellStyle name="SAPBEXchaText 5 8" xfId="4753" xr:uid="{8C002769-82B6-4395-A514-88E7F1245726}"/>
    <cellStyle name="SAPBEXchaText 6" xfId="620" xr:uid="{2F087631-9CE2-4924-83AC-0FC29205C5A3}"/>
    <cellStyle name="SAPBEXchaText 6 2" xfId="1569" xr:uid="{D0DFB02C-A78C-4201-814D-1FF979953208}"/>
    <cellStyle name="SAPBEXchaText 6 2 2" xfId="2812" xr:uid="{CA31E00A-B431-4ADA-88F6-A3F2AE3DB065}"/>
    <cellStyle name="SAPBEXchaText 6 2 3" xfId="3318" xr:uid="{9A54AF58-8A50-4BEB-AF86-BAFA60936DDA}"/>
    <cellStyle name="SAPBEXchaText 6 2 4" xfId="2168" xr:uid="{4A483E1A-708A-4478-ADB4-A885A8912DFA}"/>
    <cellStyle name="SAPBEXchaText 6 2 5" xfId="3593" xr:uid="{90D0C32F-81AE-4187-B0A6-61FD8E9672BD}"/>
    <cellStyle name="SAPBEXchaText 6 2 6" xfId="4353" xr:uid="{D38576B3-1760-495B-A1DE-EB2C27E52F2C}"/>
    <cellStyle name="SAPBEXchaText 6 2 7" xfId="4474" xr:uid="{DAF4DBE2-4926-4390-839A-DBCF92614012}"/>
    <cellStyle name="SAPBEXchaText 6 3" xfId="1958" xr:uid="{EDDC2E47-4564-4AD2-BF16-85CDA3E62C83}"/>
    <cellStyle name="SAPBEXchaText 6 4" xfId="2367" xr:uid="{40956BA1-3E9B-425F-8EC5-095FC1C3EA68}"/>
    <cellStyle name="SAPBEXchaText 6 5" xfId="3551" xr:uid="{D43F7723-A565-4E87-9C31-DD77B1A61DFF}"/>
    <cellStyle name="SAPBEXchaText 6 6" xfId="4271" xr:uid="{6D8AD3B2-0CF6-44AA-85EA-AB06942CFB55}"/>
    <cellStyle name="SAPBEXchaText 6 7" xfId="4599" xr:uid="{67387928-E48A-4077-9617-09F261B43AA4}"/>
    <cellStyle name="SAPBEXchaText 6 8" xfId="4811" xr:uid="{CC73D849-B382-451B-853D-B1F2B69DEED1}"/>
    <cellStyle name="SAPBEXchaText 7" xfId="6355" xr:uid="{9882D2ED-1787-4C19-B22A-A3D9C372D090}"/>
    <cellStyle name="SAPBEXchaText_East 1415 Budget model v1" xfId="1120" xr:uid="{2ECC473D-0748-41CF-A32B-5384F1C184C3}"/>
    <cellStyle name="SAPBEXexcBad7" xfId="475" xr:uid="{DF4D7899-B479-4429-A7D5-A6AB24F58D71}"/>
    <cellStyle name="SAPBEXexcBad7 10" xfId="1832" xr:uid="{C350B7F2-CEB8-4DD9-B8E0-EB397D566C57}"/>
    <cellStyle name="SAPBEXexcBad7 11" xfId="2695" xr:uid="{71C260D5-858C-4183-A9DE-25C1D97605B9}"/>
    <cellStyle name="SAPBEXexcBad7 12" xfId="3574" xr:uid="{F4F98791-30A0-476D-8C56-A63B46F9396C}"/>
    <cellStyle name="SAPBEXexcBad7 13" xfId="3756" xr:uid="{89EA86C9-54BA-4474-9ED4-EC60D0BF85B7}"/>
    <cellStyle name="SAPBEXexcBad7 14" xfId="4602" xr:uid="{213D7391-0A76-45CC-B618-0D6996EE802B}"/>
    <cellStyle name="SAPBEXexcBad7 15" xfId="4593" xr:uid="{DAFA0937-CC20-4766-BAB1-A708CCBDCF1B}"/>
    <cellStyle name="SAPBEXexcBad7 16" xfId="6356" xr:uid="{FB5806FC-B4A2-48A5-A711-8884D84B067D}"/>
    <cellStyle name="SAPBEXexcBad7 2" xfId="1121" xr:uid="{28D4232D-D47B-4F12-90D5-40E32FD62CBE}"/>
    <cellStyle name="SAPBEXexcBad7 2 2" xfId="1122" xr:uid="{55F234BD-C246-41D3-9289-79925E6462E5}"/>
    <cellStyle name="SAPBEXexcBad7 2 2 2" xfId="1640" xr:uid="{1DE8B0EB-303C-4E4A-A1DA-AC6327990EE8}"/>
    <cellStyle name="SAPBEXexcBad7 2 2 2 2" xfId="2883" xr:uid="{6094FA2B-3CDA-400F-A845-51A8CCFF2AA7}"/>
    <cellStyle name="SAPBEXexcBad7 2 2 2 3" xfId="3389" xr:uid="{195BC8FD-4368-4DDC-B116-054D9ABC3DBA}"/>
    <cellStyle name="SAPBEXexcBad7 2 2 2 4" xfId="2171" xr:uid="{F01BF671-72B2-484C-ADDA-97048D4A5C94}"/>
    <cellStyle name="SAPBEXexcBad7 2 2 2 5" xfId="3777" xr:uid="{411721B0-2121-44FF-8B42-56568DA685D5}"/>
    <cellStyle name="SAPBEXexcBad7 2 2 2 6" xfId="2084" xr:uid="{48D69F3B-84F4-41C8-8E49-C72463A59B53}"/>
    <cellStyle name="SAPBEXexcBad7 2 2 2 7" xfId="4628" xr:uid="{F009E228-6C0C-447F-A847-57BEF277C0EF}"/>
    <cellStyle name="SAPBEXexcBad7 2 2 3" xfId="2409" xr:uid="{7C0D31DF-DB9B-4B49-9FB1-F06A1F6E46DA}"/>
    <cellStyle name="SAPBEXexcBad7 2 2 4" xfId="2598" xr:uid="{2B0F595C-6DAF-4F84-B770-58FB0608B940}"/>
    <cellStyle name="SAPBEXexcBad7 2 2 5" xfId="2758" xr:uid="{A4B35FC1-96FC-4F6F-A024-90EF60D0BB78}"/>
    <cellStyle name="SAPBEXexcBad7 2 2 6" xfId="1821" xr:uid="{8738ABBB-3836-431C-9EC1-D19B592707F8}"/>
    <cellStyle name="SAPBEXexcBad7 2 2 7" xfId="1989" xr:uid="{D9A13D4B-69E3-4872-A20A-26E72E651B8D}"/>
    <cellStyle name="SAPBEXexcBad7 2 2 8" xfId="3199" xr:uid="{862B2402-96E9-4F80-A132-5B1EA3C9C3EE}"/>
    <cellStyle name="SAPBEXexcBad7 2 3" xfId="1639" xr:uid="{F7F32F38-A7D8-417B-8CB0-0465D39DB3DE}"/>
    <cellStyle name="SAPBEXexcBad7 2 3 2" xfId="2882" xr:uid="{C0ADE2F0-D50D-499F-B116-9413DE321775}"/>
    <cellStyle name="SAPBEXexcBad7 2 3 3" xfId="3388" xr:uid="{D923B52B-1B6E-417D-825D-3610927E8E7B}"/>
    <cellStyle name="SAPBEXexcBad7 2 3 4" xfId="3624" xr:uid="{BAA98459-F1D2-4258-AB3F-50C9BACEA290}"/>
    <cellStyle name="SAPBEXexcBad7 2 3 5" xfId="4373" xr:uid="{255BCD0B-F9A6-496B-B026-65CD18A59218}"/>
    <cellStyle name="SAPBEXexcBad7 2 3 6" xfId="4363" xr:uid="{B2669F02-CCFA-4290-A4AD-7635C575A3B3}"/>
    <cellStyle name="SAPBEXexcBad7 2 3 7" xfId="4619" xr:uid="{A3FF1993-1DF4-4932-8AA3-1D6EA0758C2A}"/>
    <cellStyle name="SAPBEXexcBad7 2 4" xfId="2408" xr:uid="{FDCB33C9-DE70-4370-AA73-400C5546D843}"/>
    <cellStyle name="SAPBEXexcBad7 2 5" xfId="2147" xr:uid="{A483436F-858E-4763-A366-419B652AA543}"/>
    <cellStyle name="SAPBEXexcBad7 2 6" xfId="3246" xr:uid="{E189F939-8314-4BBA-B384-9B693FACF4D5}"/>
    <cellStyle name="SAPBEXexcBad7 2 7" xfId="3897" xr:uid="{AE82E1A0-7067-4D9D-B446-8011F62C3358}"/>
    <cellStyle name="SAPBEXexcBad7 2 8" xfId="3764" xr:uid="{2567DDAD-2E5F-4F49-A3EE-DE4513BC4CF0}"/>
    <cellStyle name="SAPBEXexcBad7 2 9" xfId="2233" xr:uid="{26BA007F-CEA0-4058-89AA-DD22CDBFBEFA}"/>
    <cellStyle name="SAPBEXexcBad7 3" xfId="1123" xr:uid="{FD543A3C-7A61-46E3-A4BC-52634CE6A5D9}"/>
    <cellStyle name="SAPBEXexcBad7 3 2" xfId="1124" xr:uid="{44E553FD-A6EA-495C-BB40-A1D6F18D677C}"/>
    <cellStyle name="SAPBEXexcBad7 3 2 2" xfId="1642" xr:uid="{F8DB1C6F-8934-4475-BF93-09F765587916}"/>
    <cellStyle name="SAPBEXexcBad7 3 2 2 2" xfId="2885" xr:uid="{53D136E4-8F50-4484-AF91-A24C7493D69A}"/>
    <cellStyle name="SAPBEXexcBad7 3 2 2 3" xfId="3391" xr:uid="{0DB25C11-B0D6-411B-9660-3625A20BFBD0}"/>
    <cellStyle name="SAPBEXexcBad7 3 2 2 4" xfId="3253" xr:uid="{E1DE2037-3A19-4DCE-B1B3-DF3C9C293C76}"/>
    <cellStyle name="SAPBEXexcBad7 3 2 2 5" xfId="2472" xr:uid="{39107674-8B50-4543-B9E2-8FDFB434A985}"/>
    <cellStyle name="SAPBEXexcBad7 3 2 2 6" xfId="4396" xr:uid="{82ABFEC1-F2C3-4D54-A929-BA02BDE1A066}"/>
    <cellStyle name="SAPBEXexcBad7 3 2 2 7" xfId="4828" xr:uid="{03BD4637-A6CD-4C6E-9621-455F9E8A5409}"/>
    <cellStyle name="SAPBEXexcBad7 3 2 3" xfId="2411" xr:uid="{B0401D03-0701-4B28-BA78-B2F9A01368E7}"/>
    <cellStyle name="SAPBEXexcBad7 3 2 4" xfId="2083" xr:uid="{8F1D8020-5F61-4038-9A4E-7D66CA9D5E59}"/>
    <cellStyle name="SAPBEXexcBad7 3 2 5" xfId="3254" xr:uid="{5D5B17F7-4B56-48A0-A57A-940DA6C9C0DC}"/>
    <cellStyle name="SAPBEXexcBad7 3 2 6" xfId="3181" xr:uid="{CD37B04B-325B-4158-81CC-4A64C3FA1387}"/>
    <cellStyle name="SAPBEXexcBad7 3 2 7" xfId="3836" xr:uid="{42D8F7C6-B921-4AF7-8363-206A62D645B0}"/>
    <cellStyle name="SAPBEXexcBad7 3 2 8" xfId="3890" xr:uid="{D1104827-9E9F-4CC7-A77A-67B54B31BE7D}"/>
    <cellStyle name="SAPBEXexcBad7 3 3" xfId="1641" xr:uid="{568337C3-616D-488C-A9A8-5AB8E9395FB1}"/>
    <cellStyle name="SAPBEXexcBad7 3 3 2" xfId="2884" xr:uid="{5879086C-BFCF-4C97-A556-5B583BD1BC58}"/>
    <cellStyle name="SAPBEXexcBad7 3 3 3" xfId="3390" xr:uid="{918B7835-E3A1-43EF-A1AD-6D9C94EDFD33}"/>
    <cellStyle name="SAPBEXexcBad7 3 3 4" xfId="2719" xr:uid="{5B645480-3860-4133-873A-77C43DAAD853}"/>
    <cellStyle name="SAPBEXexcBad7 3 3 5" xfId="4220" xr:uid="{E4D2AECC-E36B-48BB-AD6E-F4CFD8B77B5A}"/>
    <cellStyle name="SAPBEXexcBad7 3 3 6" xfId="2052" xr:uid="{B08D54F5-1530-4A4E-A2BA-A98F2AAF9D4B}"/>
    <cellStyle name="SAPBEXexcBad7 3 3 7" xfId="4747" xr:uid="{0CE18A97-3C87-412A-ABD5-962488CDCF82}"/>
    <cellStyle name="SAPBEXexcBad7 3 4" xfId="2410" xr:uid="{4B3CD50F-04C5-4F54-AFDE-185A7BA4BB20}"/>
    <cellStyle name="SAPBEXexcBad7 3 5" xfId="2085" xr:uid="{2BD300C7-5137-4C4A-A72A-7A10D90BE96D}"/>
    <cellStyle name="SAPBEXexcBad7 3 6" xfId="1831" xr:uid="{726EA422-CBA4-4100-8640-CD35299AECDC}"/>
    <cellStyle name="SAPBEXexcBad7 3 7" xfId="4354" xr:uid="{5DFF9E54-AEFD-4C91-8058-692A15723C8F}"/>
    <cellStyle name="SAPBEXexcBad7 3 8" xfId="4313" xr:uid="{3A55CB86-F55D-4CFC-A9D6-DB0D99C1E692}"/>
    <cellStyle name="SAPBEXexcBad7 3 9" xfId="4813" xr:uid="{8D301215-B5D0-48D6-B13B-7F924C8D79C2}"/>
    <cellStyle name="SAPBEXexcBad7 4" xfId="1125" xr:uid="{5B82C7AD-DCCC-49F6-A482-E78477EA3090}"/>
    <cellStyle name="SAPBEXexcBad7 4 2" xfId="1643" xr:uid="{453BA577-3551-4BDC-92FC-1C88BE6D4FB5}"/>
    <cellStyle name="SAPBEXexcBad7 4 2 2" xfId="2886" xr:uid="{74BAB941-D356-4ED6-B42C-DB3DC19BCE08}"/>
    <cellStyle name="SAPBEXexcBad7 4 2 3" xfId="3392" xr:uid="{DC577DCB-A605-4D2F-9730-0483920A91F5}"/>
    <cellStyle name="SAPBEXexcBad7 4 2 4" xfId="1816" xr:uid="{CB2797BF-B3D7-4793-ABED-25883372EC0F}"/>
    <cellStyle name="SAPBEXexcBad7 4 2 5" xfId="4157" xr:uid="{D2BB2335-6FFD-4496-BBA4-042FE555877C}"/>
    <cellStyle name="SAPBEXexcBad7 4 2 6" xfId="4333" xr:uid="{BCCED882-B76F-4219-91E7-2E469F66692F}"/>
    <cellStyle name="SAPBEXexcBad7 4 2 7" xfId="4057" xr:uid="{71873F42-3F07-4D9F-8EDE-534CE7B1FF5A}"/>
    <cellStyle name="SAPBEXexcBad7 4 3" xfId="2412" xr:uid="{EF36F4F7-66D0-4592-B95A-ACB4D83A30C4}"/>
    <cellStyle name="SAPBEXexcBad7 4 4" xfId="2137" xr:uid="{DFDACDBC-83DB-4969-837B-9FC6E398E74A}"/>
    <cellStyle name="SAPBEXexcBad7 4 5" xfId="1814" xr:uid="{2BE81009-8B94-4C71-958A-D8585228101D}"/>
    <cellStyle name="SAPBEXexcBad7 4 6" xfId="2640" xr:uid="{A72FF775-E2DD-4DDB-A11E-95CFD341957E}"/>
    <cellStyle name="SAPBEXexcBad7 4 7" xfId="4235" xr:uid="{22C63FF2-8C9F-475C-973D-E41774826F0C}"/>
    <cellStyle name="SAPBEXexcBad7 4 8" xfId="4597" xr:uid="{578DEA72-2160-4E8D-A385-473A4C70A07D}"/>
    <cellStyle name="SAPBEXexcBad7 5" xfId="1354" xr:uid="{91C1F6F7-7FA3-425B-A59F-25DFC0851F51}"/>
    <cellStyle name="SAPBEXexcBad7 5 2" xfId="1762" xr:uid="{055ACA54-A01C-4A91-9FC8-305C59F7CBD8}"/>
    <cellStyle name="SAPBEXexcBad7 5 2 2" xfId="3005" xr:uid="{F1AF8458-5B40-4345-928A-0A1BF08DFC9E}"/>
    <cellStyle name="SAPBEXexcBad7 5 2 3" xfId="3511" xr:uid="{AAE4FA4B-4E60-43DD-9662-C9E97E6A0A02}"/>
    <cellStyle name="SAPBEXexcBad7 5 2 4" xfId="3611" xr:uid="{A6F01806-356D-429F-B444-4DABE2519C4B}"/>
    <cellStyle name="SAPBEXexcBad7 5 2 5" xfId="4389" xr:uid="{EA0B8CC5-DCDF-4564-95C6-B0CD3B9A6890}"/>
    <cellStyle name="SAPBEXexcBad7 5 2 6" xfId="4083" xr:uid="{383A45C2-6F72-47B8-85A1-9CCD258B4AE6}"/>
    <cellStyle name="SAPBEXexcBad7 5 2 7" xfId="4839" xr:uid="{92A2BD43-3899-4928-8748-100634262ADE}"/>
    <cellStyle name="SAPBEXexcBad7 5 3" xfId="2617" xr:uid="{BF55F14E-46D6-4954-968E-A86ABBF46DFF}"/>
    <cellStyle name="SAPBEXexcBad7 5 4" xfId="3124" xr:uid="{72C278B3-72FC-48E4-B782-33DA26BC5BC0}"/>
    <cellStyle name="SAPBEXexcBad7 5 5" xfId="3736" xr:uid="{2B878E1D-1498-44AF-B946-C2F9B0814E93}"/>
    <cellStyle name="SAPBEXexcBad7 5 6" xfId="4243" xr:uid="{AE6D1F14-05AC-4D61-AC85-2A4101EF59C3}"/>
    <cellStyle name="SAPBEXexcBad7 5 7" xfId="3881" xr:uid="{54B5D043-FDEB-410D-B048-01C9A6CCA08A}"/>
    <cellStyle name="SAPBEXexcBad7 5 8" xfId="4523" xr:uid="{BD335E0E-2D65-44A4-BA16-EF9171053334}"/>
    <cellStyle name="SAPBEXexcBad7 6" xfId="1378" xr:uid="{CF3B70F2-92BB-494B-A9D3-C57D2B370104}"/>
    <cellStyle name="SAPBEXexcBad7 7" xfId="1467" xr:uid="{39D2597D-5A11-4262-8A53-D8747B256E59}"/>
    <cellStyle name="SAPBEXexcBad7 8" xfId="671" xr:uid="{09E05B16-ECA4-44EE-8A05-CDAF863511A8}"/>
    <cellStyle name="SAPBEXexcBad7 8 2" xfId="1583" xr:uid="{2D86FD83-A814-437D-8214-33D03579B0BB}"/>
    <cellStyle name="SAPBEXexcBad7 8 2 2" xfId="2826" xr:uid="{396B36F2-A9BF-403F-B8C6-FB3688709A70}"/>
    <cellStyle name="SAPBEXexcBad7 8 2 3" xfId="3332" xr:uid="{94899E9F-4673-40FF-8D89-9E8B63808239}"/>
    <cellStyle name="SAPBEXexcBad7 8 2 4" xfId="3741" xr:uid="{61DE3129-3C89-4976-9783-FD9A6B964C81}"/>
    <cellStyle name="SAPBEXexcBad7 8 2 5" xfId="2050" xr:uid="{7E73BDB3-ACC1-467E-B437-EF2DACA2C5D6}"/>
    <cellStyle name="SAPBEXexcBad7 8 2 6" xfId="3600" xr:uid="{73CE7667-3633-4FEB-BFC3-C4F7357C35C6}"/>
    <cellStyle name="SAPBEXexcBad7 8 2 7" xfId="4617" xr:uid="{12E38F37-0F13-4BA3-95DB-A312716B1EB4}"/>
    <cellStyle name="SAPBEXexcBad7 8 3" xfId="2004" xr:uid="{3CBDC461-1914-4784-9016-1ECA6F15C09C}"/>
    <cellStyle name="SAPBEXexcBad7 8 4" xfId="2354" xr:uid="{267773CF-81A1-4B51-9BAC-D28808B980C3}"/>
    <cellStyle name="SAPBEXexcBad7 8 5" xfId="2283" xr:uid="{0E9980C0-F436-4986-B251-DE85E64D9FAC}"/>
    <cellStyle name="SAPBEXexcBad7 8 6" xfId="4311" xr:uid="{A7C3E24D-5F97-4BF1-AE69-0EAAF3A6B0C2}"/>
    <cellStyle name="SAPBEXexcBad7 8 7" xfId="4638" xr:uid="{5F9995FC-EE66-4BAB-BCC5-A24092ACDDE0}"/>
    <cellStyle name="SAPBEXexcBad7 8 8" xfId="4081" xr:uid="{CD335328-4DDB-40DA-B8CA-066E96301A1A}"/>
    <cellStyle name="SAPBEXexcBad7 9" xfId="1536" xr:uid="{4807B6D7-98E4-4ED4-B348-B36874407584}"/>
    <cellStyle name="SAPBEXexcBad7 9 2" xfId="2779" xr:uid="{7CB50AEF-8B88-4882-93E5-428C9E46B46C}"/>
    <cellStyle name="SAPBEXexcBad7 9 3" xfId="3285" xr:uid="{455924AA-A1EA-4048-B3C3-AB98233E0278}"/>
    <cellStyle name="SAPBEXexcBad7 9 4" xfId="2714" xr:uid="{EB0DD268-DA37-4264-9EF9-90D61A7AEBE7}"/>
    <cellStyle name="SAPBEXexcBad7 9 5" xfId="4127" xr:uid="{A55E56DF-2DE3-46B2-9A11-7E243A9DE717}"/>
    <cellStyle name="SAPBEXexcBad7 9 6" xfId="2237" xr:uid="{9E9D0536-D6DA-4D81-8D5A-D10AACA79013}"/>
    <cellStyle name="SAPBEXexcBad7 9 7" xfId="4543" xr:uid="{31C18C2F-6F6B-4837-A27F-3CD12FF8D69E}"/>
    <cellStyle name="SAPBEXexcBad7_East 1415 Budget model v1" xfId="1126" xr:uid="{694DB8D1-6D35-4C5B-A9E4-FE614CADC72F}"/>
    <cellStyle name="SAPBEXexcBad8" xfId="476" xr:uid="{22DB51A4-BD60-4254-B71D-8164B25EA5C2}"/>
    <cellStyle name="SAPBEXexcBad8 10" xfId="1833" xr:uid="{0D04CDD0-03D2-490D-83CF-958665F8D1FD}"/>
    <cellStyle name="SAPBEXexcBad8 11" xfId="2668" xr:uid="{46C6AE44-9C5E-4007-BAC3-86DBF4B4BFB3}"/>
    <cellStyle name="SAPBEXexcBad8 12" xfId="3573" xr:uid="{667B2CB7-1262-49D9-852C-511FEC425389}"/>
    <cellStyle name="SAPBEXexcBad8 13" xfId="2274" xr:uid="{E5AEBFF4-ADA4-4B35-ADCA-7713B56C3034}"/>
    <cellStyle name="SAPBEXexcBad8 14" xfId="3789" xr:uid="{73D885BD-39F3-482A-B537-E07903EE8FDF}"/>
    <cellStyle name="SAPBEXexcBad8 15" xfId="4563" xr:uid="{C7A6402E-6398-494A-9CBD-2231135E997C}"/>
    <cellStyle name="SAPBEXexcBad8 16" xfId="6357" xr:uid="{F8394EBE-8336-4A51-AF35-47FA8EB3C5B9}"/>
    <cellStyle name="SAPBEXexcBad8 2" xfId="1127" xr:uid="{4FCE8AAA-7EDD-4826-8303-02BEF2BF7F3A}"/>
    <cellStyle name="SAPBEXexcBad8 2 2" xfId="1128" xr:uid="{50ACE41E-FB1C-4822-816B-CDCE13A97F50}"/>
    <cellStyle name="SAPBEXexcBad8 2 2 2" xfId="1645" xr:uid="{5B8F021D-A86B-4A0D-BC66-6128DAD7B29F}"/>
    <cellStyle name="SAPBEXexcBad8 2 2 2 2" xfId="2888" xr:uid="{86E5B9F2-73EA-4708-B9BD-BD42B28BCB06}"/>
    <cellStyle name="SAPBEXexcBad8 2 2 2 3" xfId="3394" xr:uid="{116FFADC-A4C6-4BEE-BFF2-0A3E6890E5C3}"/>
    <cellStyle name="SAPBEXexcBad8 2 2 2 4" xfId="3540" xr:uid="{CD6D6D58-1A4A-4C42-A2FF-2AACF3E91635}"/>
    <cellStyle name="SAPBEXexcBad8 2 2 2 5" xfId="3149" xr:uid="{0E839A2B-C7AE-4AAD-871C-01028902BA33}"/>
    <cellStyle name="SAPBEXexcBad8 2 2 2 6" xfId="4434" xr:uid="{034CD727-A28B-4654-A610-A5841B60117B}"/>
    <cellStyle name="SAPBEXexcBad8 2 2 2 7" xfId="4070" xr:uid="{724009A0-04DC-4DD4-9C9A-E0A3EF702377}"/>
    <cellStyle name="SAPBEXexcBad8 2 2 3" xfId="2414" xr:uid="{0BC59807-779E-4594-9309-9CC1BBFB494D}"/>
    <cellStyle name="SAPBEXexcBad8 2 2 4" xfId="1942" xr:uid="{DB00506F-C8EF-4A8E-8E44-705B0B2B0731}"/>
    <cellStyle name="SAPBEXexcBad8 2 2 5" xfId="2675" xr:uid="{7A57A7D9-477D-4BFC-87F6-37C04E9B1854}"/>
    <cellStyle name="SAPBEXexcBad8 2 2 6" xfId="3788" xr:uid="{57B11CE0-0ECA-47D3-A704-B09426583CA6}"/>
    <cellStyle name="SAPBEXexcBad8 2 2 7" xfId="2234" xr:uid="{FC144E9C-7657-4A74-B210-047EC845514B}"/>
    <cellStyle name="SAPBEXexcBad8 2 2 8" xfId="4880" xr:uid="{71481123-42DC-458A-A72F-664D063D0AFD}"/>
    <cellStyle name="SAPBEXexcBad8 2 3" xfId="1644" xr:uid="{E6038EE6-7421-426C-BD57-6578A2A32D16}"/>
    <cellStyle name="SAPBEXexcBad8 2 3 2" xfId="2887" xr:uid="{CD8F5B32-641A-4271-AE1A-DCDDE3A9C538}"/>
    <cellStyle name="SAPBEXexcBad8 2 3 3" xfId="3393" xr:uid="{0304BDC7-23B1-442E-9998-E2E860065C5E}"/>
    <cellStyle name="SAPBEXexcBad8 2 3 4" xfId="3210" xr:uid="{BFE101EC-92B3-46C2-BB34-1F8EF28C85CC}"/>
    <cellStyle name="SAPBEXexcBad8 2 3 5" xfId="4255" xr:uid="{9CDB2227-EFFA-4539-9369-A738863BDA7B}"/>
    <cellStyle name="SAPBEXexcBad8 2 3 6" xfId="1972" xr:uid="{E108B711-9218-47C7-905C-AC0F65569CA4}"/>
    <cellStyle name="SAPBEXexcBad8 2 3 7" xfId="4758" xr:uid="{D7FE1F42-E7DE-4B2B-94A3-8348BC384803}"/>
    <cellStyle name="SAPBEXexcBad8 2 4" xfId="2413" xr:uid="{C1CA5D02-B693-400B-8921-784792414CE7}"/>
    <cellStyle name="SAPBEXexcBad8 2 5" xfId="1882" xr:uid="{50B76607-B03C-4ECC-AF42-3263B4C1E217}"/>
    <cellStyle name="SAPBEXexcBad8 2 6" xfId="3977" xr:uid="{02A019EF-8604-4560-B54D-2EB800835DD7}"/>
    <cellStyle name="SAPBEXexcBad8 2 7" xfId="3967" xr:uid="{B79A563C-E843-4A98-8C09-D0858F7DB2DB}"/>
    <cellStyle name="SAPBEXexcBad8 2 8" xfId="4377" xr:uid="{03BB0CC2-E731-4CCD-A5AF-544ED6DE627F}"/>
    <cellStyle name="SAPBEXexcBad8 2 9" xfId="4086" xr:uid="{C0E2FA0E-A01F-4AD7-91CD-3A58DDEA590A}"/>
    <cellStyle name="SAPBEXexcBad8 3" xfId="1129" xr:uid="{1385FD0C-ED36-4309-B4C6-E15122A13D66}"/>
    <cellStyle name="SAPBEXexcBad8 3 2" xfId="1130" xr:uid="{DD7A1A78-2867-4B60-83E8-004FC1ED18AD}"/>
    <cellStyle name="SAPBEXexcBad8 3 2 2" xfId="1647" xr:uid="{43724DA8-B745-4880-8611-4F9C66D8EECB}"/>
    <cellStyle name="SAPBEXexcBad8 3 2 2 2" xfId="2890" xr:uid="{4B6124A2-86BD-4424-AD8F-59A93EFB47E3}"/>
    <cellStyle name="SAPBEXexcBad8 3 2 2 3" xfId="3396" xr:uid="{5E05A31B-928D-486F-AF01-83F656A34B89}"/>
    <cellStyle name="SAPBEXexcBad8 3 2 2 4" xfId="3621" xr:uid="{D3366708-E207-4EB4-ACFC-9AFB046A6883}"/>
    <cellStyle name="SAPBEXexcBad8 3 2 2 5" xfId="4193" xr:uid="{AB0A2570-A0A8-4058-9537-5E0E9DC27FDB}"/>
    <cellStyle name="SAPBEXexcBad8 3 2 2 6" xfId="4307" xr:uid="{D592FB01-C278-4078-8FFF-7F465DA2A63C}"/>
    <cellStyle name="SAPBEXexcBad8 3 2 2 7" xfId="4697" xr:uid="{4111B7DB-D08F-4115-A0E0-DC1285564374}"/>
    <cellStyle name="SAPBEXexcBad8 3 2 3" xfId="2416" xr:uid="{053B51C5-F0C1-4B06-93D1-15809B9182D0}"/>
    <cellStyle name="SAPBEXexcBad8 3 2 4" xfId="2594" xr:uid="{54AC8C41-0363-47EC-9BBD-61B02FC43086}"/>
    <cellStyle name="SAPBEXexcBad8 3 2 5" xfId="3979" xr:uid="{CA3A90E1-82E5-47B8-A63A-686CFE2D6FE1}"/>
    <cellStyle name="SAPBEXexcBad8 3 2 6" xfId="3814" xr:uid="{ECBD76AB-115A-4315-9A45-91846A1593C9}"/>
    <cellStyle name="SAPBEXexcBad8 3 2 7" xfId="2287" xr:uid="{EBDBFA53-A74E-432D-B1F2-20BA9E37CDF3}"/>
    <cellStyle name="SAPBEXexcBad8 3 2 8" xfId="4509" xr:uid="{FC90EA6D-FFCC-46F2-8CEE-BB2EA86886A2}"/>
    <cellStyle name="SAPBEXexcBad8 3 3" xfId="1646" xr:uid="{9B06BDB7-D93B-420C-8F94-0933B1E1D100}"/>
    <cellStyle name="SAPBEXexcBad8 3 3 2" xfId="2889" xr:uid="{69410775-671F-45D1-8B4A-3E3C9875136A}"/>
    <cellStyle name="SAPBEXexcBad8 3 3 3" xfId="3395" xr:uid="{B3D7D0BA-6E8C-4386-9603-43C6A01319AE}"/>
    <cellStyle name="SAPBEXexcBad8 3 3 4" xfId="3251" xr:uid="{F2F4D6CC-7628-4DCB-B0E1-98B28EDBD79A}"/>
    <cellStyle name="SAPBEXexcBad8 3 3 5" xfId="2308" xr:uid="{3C928A9A-F930-4397-A205-7ED1581AB92B}"/>
    <cellStyle name="SAPBEXexcBad8 3 3 6" xfId="3658" xr:uid="{4B9330E0-3310-487B-97A0-A53C0A3FF393}"/>
    <cellStyle name="SAPBEXexcBad8 3 3 7" xfId="2059" xr:uid="{8E306E42-8CB2-4967-9969-36B973AB2CB2}"/>
    <cellStyle name="SAPBEXexcBad8 3 4" xfId="2415" xr:uid="{A2CA5617-82EB-448C-9A1B-FC72390106A6}"/>
    <cellStyle name="SAPBEXexcBad8 3 5" xfId="2138" xr:uid="{D1B377B6-7DBA-4382-9858-195CB70A8BF6}"/>
    <cellStyle name="SAPBEXexcBad8 3 6" xfId="3240" xr:uid="{4D5BAE70-ACAF-4141-A307-71CEB7AC5571}"/>
    <cellStyle name="SAPBEXexcBad8 3 7" xfId="3872" xr:uid="{C5FA2102-268B-47E6-A960-D2AE63EE74D0}"/>
    <cellStyle name="SAPBEXexcBad8 3 8" xfId="2578" xr:uid="{1B124F57-A432-4ABE-BA93-318F97AC299A}"/>
    <cellStyle name="SAPBEXexcBad8 3 9" xfId="2478" xr:uid="{84BFAC70-6FC3-41A4-8C16-2A4059AFA5BF}"/>
    <cellStyle name="SAPBEXexcBad8 4" xfId="1131" xr:uid="{ADA72958-B87B-4127-B497-A56924E3B1A0}"/>
    <cellStyle name="SAPBEXexcBad8 4 2" xfId="1648" xr:uid="{5281D04E-B4A3-4B04-A533-EAC30B124915}"/>
    <cellStyle name="SAPBEXexcBad8 4 2 2" xfId="2891" xr:uid="{B0FC24E2-A21F-40E6-8D6C-6A7E3CA8BB9E}"/>
    <cellStyle name="SAPBEXexcBad8 4 2 3" xfId="3397" xr:uid="{94DF5AC8-2D58-437F-87E1-F349FF9FC426}"/>
    <cellStyle name="SAPBEXexcBad8 4 2 4" xfId="1902" xr:uid="{890A8C8F-2A45-4B19-95C7-B066B6C3B378}"/>
    <cellStyle name="SAPBEXexcBad8 4 2 5" xfId="3237" xr:uid="{DED6E953-6CDA-4587-9B5C-51F3B93FAABF}"/>
    <cellStyle name="SAPBEXexcBad8 4 2 6" xfId="3118" xr:uid="{CAD52F8B-18EB-4478-84C6-8B1CC7D8737E}"/>
    <cellStyle name="SAPBEXexcBad8 4 2 7" xfId="4041" xr:uid="{D18B7254-88B3-426D-BDBE-747DDCAE7324}"/>
    <cellStyle name="SAPBEXexcBad8 4 3" xfId="2417" xr:uid="{71DFC317-04EA-40F2-9B32-42E359395C93}"/>
    <cellStyle name="SAPBEXexcBad8 4 4" xfId="2087" xr:uid="{835D47EC-44A0-4D56-BFA4-E7980F16A01B}"/>
    <cellStyle name="SAPBEXexcBad8 4 5" xfId="3098" xr:uid="{2722690A-BD10-446A-9F57-3F2BF3E00975}"/>
    <cellStyle name="SAPBEXexcBad8 4 6" xfId="4037" xr:uid="{C54EEADF-BA77-4E78-8EFC-4B9C76999425}"/>
    <cellStyle name="SAPBEXexcBad8 4 7" xfId="4242" xr:uid="{0D7AA1F1-793F-4DAA-96BD-9FC51D8DB2B9}"/>
    <cellStyle name="SAPBEXexcBad8 4 8" xfId="4877" xr:uid="{560B6C97-FE4A-43B5-B90B-D7E97737ED64}"/>
    <cellStyle name="SAPBEXexcBad8 5" xfId="1355" xr:uid="{9649DD10-D7C6-473F-A2BC-D3F2A56F342F}"/>
    <cellStyle name="SAPBEXexcBad8 5 2" xfId="1763" xr:uid="{840BA4A1-3310-445E-B8DD-EB02801BE247}"/>
    <cellStyle name="SAPBEXexcBad8 5 2 2" xfId="3006" xr:uid="{3BF0F9B5-B28B-4D12-8B91-E6FCD480341F}"/>
    <cellStyle name="SAPBEXexcBad8 5 2 3" xfId="3512" xr:uid="{CD50042A-5C9A-45CC-8D2E-F974C5DFB4A8}"/>
    <cellStyle name="SAPBEXexcBad8 5 2 4" xfId="2755" xr:uid="{5B118481-28AB-4A65-83D1-2F7FE82B260F}"/>
    <cellStyle name="SAPBEXexcBad8 5 2 5" xfId="2300" xr:uid="{0FA46ECD-5874-44C0-8ED9-EB5428E93B1B}"/>
    <cellStyle name="SAPBEXexcBad8 5 2 6" xfId="4202" xr:uid="{B2A43709-E011-47D2-A251-90ECFFC294F4}"/>
    <cellStyle name="SAPBEXexcBad8 5 2 7" xfId="4918" xr:uid="{AC177222-5154-42C6-B372-03837796DF7A}"/>
    <cellStyle name="SAPBEXexcBad8 5 3" xfId="2618" xr:uid="{FBF9D34A-3639-44E2-B2BE-43616510EDBF}"/>
    <cellStyle name="SAPBEXexcBad8 5 4" xfId="3125" xr:uid="{81A36699-3A87-4A56-8A80-239042C56529}"/>
    <cellStyle name="SAPBEXexcBad8 5 5" xfId="3747" xr:uid="{F1FC9D6B-8428-488E-BE5F-8989FCE49DF3}"/>
    <cellStyle name="SAPBEXexcBad8 5 6" xfId="4066" xr:uid="{8F088BAF-35ED-4BFC-8972-202B19491671}"/>
    <cellStyle name="SAPBEXexcBad8 5 7" xfId="4031" xr:uid="{4EE21FD1-10E1-4539-92C3-F0EFC4435C43}"/>
    <cellStyle name="SAPBEXexcBad8 5 8" xfId="4458" xr:uid="{30099C00-6F4E-4EC8-B556-486A9B0E25E6}"/>
    <cellStyle name="SAPBEXexcBad8 6" xfId="1379" xr:uid="{4FD39834-0684-4B0E-B38B-471B36F4AB77}"/>
    <cellStyle name="SAPBEXexcBad8 7" xfId="1466" xr:uid="{B8CA9E46-E43C-42C3-99B6-7FD4A5A0790D}"/>
    <cellStyle name="SAPBEXexcBad8 8" xfId="672" xr:uid="{4AA84A4A-37EC-4AAD-9A1D-10E3F7746EA3}"/>
    <cellStyle name="SAPBEXexcBad8 8 2" xfId="1584" xr:uid="{431BF243-416A-46C0-BB85-3C2A0A13083C}"/>
    <cellStyle name="SAPBEXexcBad8 8 2 2" xfId="2827" xr:uid="{87973CD2-2F21-4C9E-B7B2-5DF77CE6A728}"/>
    <cellStyle name="SAPBEXexcBad8 8 2 3" xfId="3333" xr:uid="{420383FE-F47A-44B0-A7BE-CE2DDCE61A10}"/>
    <cellStyle name="SAPBEXexcBad8 8 2 4" xfId="3760" xr:uid="{2D635590-32EB-4C57-8EB8-CFDC449D0AD5}"/>
    <cellStyle name="SAPBEXexcBad8 8 2 5" xfId="2636" xr:uid="{06334332-CFBF-4AD5-A523-25CA7F9A81BA}"/>
    <cellStyle name="SAPBEXexcBad8 8 2 6" xfId="3660" xr:uid="{BC523271-028F-47EC-9E9F-774EA8C460A9}"/>
    <cellStyle name="SAPBEXexcBad8 8 2 7" xfId="4798" xr:uid="{DFFA10FC-044D-4161-831F-2F719D5B9F3C}"/>
    <cellStyle name="SAPBEXexcBad8 8 3" xfId="2005" xr:uid="{18ABE357-CE72-4294-BB69-290913F3EBD5}"/>
    <cellStyle name="SAPBEXexcBad8 8 4" xfId="1996" xr:uid="{5F42D333-B156-4E95-94B7-36C6E72790A7}"/>
    <cellStyle name="SAPBEXexcBad8 8 5" xfId="3203" xr:uid="{C36132C7-BF96-44B7-AFDF-E0CFD23C33FF}"/>
    <cellStyle name="SAPBEXexcBad8 8 6" xfId="1817" xr:uid="{FA7921ED-05CE-4067-8DF4-F67C48F5EC90}"/>
    <cellStyle name="SAPBEXexcBad8 8 7" xfId="4639" xr:uid="{2819C617-D5B3-4471-B045-401281082F60}"/>
    <cellStyle name="SAPBEXexcBad8 8 8" xfId="4712" xr:uid="{B1B1C88E-F825-4EC5-A901-986976D04865}"/>
    <cellStyle name="SAPBEXexcBad8 9" xfId="1537" xr:uid="{8B23E5EB-436C-4131-B137-EE3C5D7C11B9}"/>
    <cellStyle name="SAPBEXexcBad8 9 2" xfId="2780" xr:uid="{8CABFDED-C2E7-49FA-8D0F-71694E17A0F4}"/>
    <cellStyle name="SAPBEXexcBad8 9 3" xfId="3286" xr:uid="{2490BC9D-A397-4C44-AB36-9560732A5EB8}"/>
    <cellStyle name="SAPBEXexcBad8 9 4" xfId="2644" xr:uid="{065B8061-1FF4-479B-AD43-9353DE99ACD5}"/>
    <cellStyle name="SAPBEXexcBad8 9 5" xfId="3645" xr:uid="{21C81FA0-AFE5-4CA5-A3C9-30C7A62BD977}"/>
    <cellStyle name="SAPBEXexcBad8 9 6" xfId="4309" xr:uid="{6FA3B921-62DD-42D7-A567-559B7ACC003B}"/>
    <cellStyle name="SAPBEXexcBad8 9 7" xfId="4530" xr:uid="{3BDEABE1-FDDF-4740-A298-40D435A4AA92}"/>
    <cellStyle name="SAPBEXexcBad8_East 1415 Budget model v1" xfId="1132" xr:uid="{CFD83414-BEEE-4B77-AFDA-BD49CFDE50A0}"/>
    <cellStyle name="SAPBEXexcBad9" xfId="477" xr:uid="{248010E4-099F-4C9D-8CB6-99768B4BE760}"/>
    <cellStyle name="SAPBEXexcBad9 10" xfId="1834" xr:uid="{2426B108-E1C4-4A1B-A8BF-AE12CC42182A}"/>
    <cellStyle name="SAPBEXexcBad9 11" xfId="2696" xr:uid="{B4CEB139-BD48-4223-BF0C-EE27E0F3C23A}"/>
    <cellStyle name="SAPBEXexcBad9 12" xfId="3572" xr:uid="{50E1E532-9104-4232-AF7D-C277D6416419}"/>
    <cellStyle name="SAPBEXexcBad9 13" xfId="2077" xr:uid="{D2A6A88F-F44B-494D-B5B0-483E5B4C8482}"/>
    <cellStyle name="SAPBEXexcBad9 14" xfId="4508" xr:uid="{18E82552-5008-4D20-8D40-F04726E7A92E}"/>
    <cellStyle name="SAPBEXexcBad9 15" xfId="1895" xr:uid="{2A1A7952-1F99-4391-AAB8-692763A57DBA}"/>
    <cellStyle name="SAPBEXexcBad9 16" xfId="6358" xr:uid="{AC356C73-F12B-49BE-9F0C-D7B784721A32}"/>
    <cellStyle name="SAPBEXexcBad9 2" xfId="1133" xr:uid="{6154D2EE-4DB2-4200-B982-BEBA8D89680A}"/>
    <cellStyle name="SAPBEXexcBad9 2 2" xfId="1134" xr:uid="{70D81641-7D53-4328-8F5B-82F0DE84E025}"/>
    <cellStyle name="SAPBEXexcBad9 2 2 2" xfId="1650" xr:uid="{676D6706-9B57-47EE-8B81-B3171EB0315A}"/>
    <cellStyle name="SAPBEXexcBad9 2 2 2 2" xfId="2893" xr:uid="{9D9132D9-426A-4ACE-8EE8-14C51347BDAE}"/>
    <cellStyle name="SAPBEXexcBad9 2 2 2 3" xfId="3399" xr:uid="{265C1E16-400B-4228-A1DE-9B584C3A13F1}"/>
    <cellStyle name="SAPBEXexcBad9 2 2 2 4" xfId="2175" xr:uid="{F5CD53BD-1E12-4E52-B441-C839C1DDC699}"/>
    <cellStyle name="SAPBEXexcBad9 2 2 2 5" xfId="4256" xr:uid="{32593708-A10D-4BD5-B422-0801ECDBB9B7}"/>
    <cellStyle name="SAPBEXexcBad9 2 2 2 6" xfId="3031" xr:uid="{2C87BD68-0C95-484C-BE0E-1697F03623CD}"/>
    <cellStyle name="SAPBEXexcBad9 2 2 2 7" xfId="4507" xr:uid="{D6D25BC1-37F2-431B-BE50-FAABBC62DCFF}"/>
    <cellStyle name="SAPBEXexcBad9 2 2 3" xfId="2419" xr:uid="{2101A636-5305-4488-A4E0-8B8DB1B43322}"/>
    <cellStyle name="SAPBEXexcBad9 2 2 4" xfId="2086" xr:uid="{26ED4D3C-AAF6-4C87-8A55-414C419F6563}"/>
    <cellStyle name="SAPBEXexcBad9 2 2 5" xfId="2406" xr:uid="{D4C89674-0E5D-4822-9EB1-C974DA526FAE}"/>
    <cellStyle name="SAPBEXexcBad9 2 2 6" xfId="2752" xr:uid="{15ADCD00-E542-4079-9E56-65B46441856E}"/>
    <cellStyle name="SAPBEXexcBad9 2 2 7" xfId="3276" xr:uid="{DACA29AD-A378-453D-8AE4-DB3D5B1A4E54}"/>
    <cellStyle name="SAPBEXexcBad9 2 2 8" xfId="4759" xr:uid="{84B57E48-B945-4A95-B44C-5E92FD232CEA}"/>
    <cellStyle name="SAPBEXexcBad9 2 3" xfId="1649" xr:uid="{0155C2C9-B515-44FD-80AF-A39D88810C48}"/>
    <cellStyle name="SAPBEXexcBad9 2 3 2" xfId="2892" xr:uid="{EE12B683-5C77-485A-B8D4-BA9D35ECD310}"/>
    <cellStyle name="SAPBEXexcBad9 2 3 3" xfId="3398" xr:uid="{F905DDC9-62EA-4E75-B6BC-8FB669F0672C}"/>
    <cellStyle name="SAPBEXexcBad9 2 3 4" xfId="2176" xr:uid="{74302BC1-A1C8-4B90-9099-36ABC609D914}"/>
    <cellStyle name="SAPBEXexcBad9 2 3 5" xfId="1926" xr:uid="{CC7DADF6-65FA-4810-9D5A-F1AEE5BDB3B6}"/>
    <cellStyle name="SAPBEXexcBad9 2 3 6" xfId="3720" xr:uid="{BC03EB13-DA60-4838-AD13-280D2C81AC7B}"/>
    <cellStyle name="SAPBEXexcBad9 2 3 7" xfId="4773" xr:uid="{7D14CE22-BD7E-4906-B0C7-D1EDE4874857}"/>
    <cellStyle name="SAPBEXexcBad9 2 4" xfId="2418" xr:uid="{9D14447E-6AFE-4628-BCBB-54FACF828360}"/>
    <cellStyle name="SAPBEXexcBad9 2 5" xfId="2088" xr:uid="{31AF581B-7A8F-4322-A69D-0A64320B68C0}"/>
    <cellStyle name="SAPBEXexcBad9 2 6" xfId="2062" xr:uid="{0D8E7570-BE5E-4509-909B-8F96CADF7EF0}"/>
    <cellStyle name="SAPBEXexcBad9 2 7" xfId="3894" xr:uid="{CD61BC63-2D10-406A-BA9B-99648DB7F578}"/>
    <cellStyle name="SAPBEXexcBad9 2 8" xfId="4186" xr:uid="{A145DE84-D2F2-422E-A12F-30ACB41A4E80}"/>
    <cellStyle name="SAPBEXexcBad9 2 9" xfId="4710" xr:uid="{C652B3EE-717E-47F0-AB9C-1785B450A24A}"/>
    <cellStyle name="SAPBEXexcBad9 3" xfId="1135" xr:uid="{179ED7AC-E194-4CD2-AF4A-2671891E33E8}"/>
    <cellStyle name="SAPBEXexcBad9 3 2" xfId="1136" xr:uid="{8B441393-0471-40C1-9703-04311ADCB4BF}"/>
    <cellStyle name="SAPBEXexcBad9 3 2 2" xfId="1652" xr:uid="{BAC3A79E-2845-4A4C-96B9-EB05B99B8E13}"/>
    <cellStyle name="SAPBEXexcBad9 3 2 2 2" xfId="2895" xr:uid="{40C502C3-F59E-493B-8998-B25A2CD47F64}"/>
    <cellStyle name="SAPBEXexcBad9 3 2 2 3" xfId="3401" xr:uid="{4055A973-2AAB-4CD4-B94E-14143405AD29}"/>
    <cellStyle name="SAPBEXexcBad9 3 2 2 4" xfId="2662" xr:uid="{C592C172-D698-4601-AA20-41C1DADA097A}"/>
    <cellStyle name="SAPBEXexcBad9 3 2 2 5" xfId="4188" xr:uid="{B0093533-0AB7-49CE-94D4-18B83EE30DCA}"/>
    <cellStyle name="SAPBEXexcBad9 3 2 2 6" xfId="3655" xr:uid="{402F8D23-BA47-477F-9CED-727F8E9CA92B}"/>
    <cellStyle name="SAPBEXexcBad9 3 2 2 7" xfId="4922" xr:uid="{36D02794-94FD-4A07-AB1B-7A389E7A84C6}"/>
    <cellStyle name="SAPBEXexcBad9 3 2 3" xfId="2421" xr:uid="{DBB659B5-DBDB-441D-A72D-9C837675AC3E}"/>
    <cellStyle name="SAPBEXexcBad9 3 2 4" xfId="1956" xr:uid="{50CC1903-BA71-468E-AE69-539917FF638A}"/>
    <cellStyle name="SAPBEXexcBad9 3 2 5" xfId="3257" xr:uid="{1C31F088-9BF4-45D7-AFFA-F12701251C0C}"/>
    <cellStyle name="SAPBEXexcBad9 3 2 6" xfId="4321" xr:uid="{0B223458-8724-4B2C-BC85-55BC38E25459}"/>
    <cellStyle name="SAPBEXexcBad9 3 2 7" xfId="4672" xr:uid="{541AB5CF-C635-4F73-84A7-1162E76786D6}"/>
    <cellStyle name="SAPBEXexcBad9 3 2 8" xfId="3248" xr:uid="{4B60FAEE-B75C-4ED3-BD4E-CE86BA31163E}"/>
    <cellStyle name="SAPBEXexcBad9 3 3" xfId="1651" xr:uid="{1C4D9512-ADE3-4D2B-ADE7-07C8F4323439}"/>
    <cellStyle name="SAPBEXexcBad9 3 3 2" xfId="2894" xr:uid="{9663B7D6-EE5A-4192-8362-9A82A4B4E716}"/>
    <cellStyle name="SAPBEXexcBad9 3 3 3" xfId="3400" xr:uid="{755082A3-23FC-4760-903D-DAE62A774917}"/>
    <cellStyle name="SAPBEXexcBad9 3 3 4" xfId="2648" xr:uid="{E17B43DC-FE86-4BE3-8FA1-A244503E452B}"/>
    <cellStyle name="SAPBEXexcBad9 3 3 5" xfId="3954" xr:uid="{373E8E48-1531-4048-AB59-7A1BC691F95D}"/>
    <cellStyle name="SAPBEXexcBad9 3 3 6" xfId="1914" xr:uid="{475EAFC1-9F87-4282-85CB-210D5B2B8036}"/>
    <cellStyle name="SAPBEXexcBad9 3 3 7" xfId="4403" xr:uid="{931B906F-42A2-4B87-8BE2-9C6390909605}"/>
    <cellStyle name="SAPBEXexcBad9 3 4" xfId="2420" xr:uid="{BFAEDEF8-AE8A-42B5-BE14-EFE3992353BA}"/>
    <cellStyle name="SAPBEXexcBad9 3 5" xfId="1881" xr:uid="{2D553920-B882-4FD4-94F0-773D79AB3441}"/>
    <cellStyle name="SAPBEXexcBad9 3 6" xfId="2324" xr:uid="{D473C685-323A-48EA-A627-73876618A988}"/>
    <cellStyle name="SAPBEXexcBad9 3 7" xfId="4240" xr:uid="{8E749626-781E-40AC-8BBA-47B1163B75C4}"/>
    <cellStyle name="SAPBEXexcBad9 3 8" xfId="4684" xr:uid="{82CCBAF6-1A8A-466C-8EA9-D418E55A6F2D}"/>
    <cellStyle name="SAPBEXexcBad9 3 9" xfId="4821" xr:uid="{8101A996-1EB4-4CDB-BBB7-1607FA4B2B02}"/>
    <cellStyle name="SAPBEXexcBad9 4" xfId="1137" xr:uid="{19AA13DD-7A5C-46D1-99A4-583C61CD7C1D}"/>
    <cellStyle name="SAPBEXexcBad9 4 2" xfId="1653" xr:uid="{63810C5E-0650-4D7A-8796-C1515AD24395}"/>
    <cellStyle name="SAPBEXexcBad9 4 2 2" xfId="2896" xr:uid="{C750B238-4462-42E5-9748-0D926443BDED}"/>
    <cellStyle name="SAPBEXexcBad9 4 2 3" xfId="3402" xr:uid="{3BFF8C40-894D-4508-B6DA-01D9CF0A7085}"/>
    <cellStyle name="SAPBEXexcBad9 4 2 4" xfId="1918" xr:uid="{0A35AFEF-D9C3-4955-B90F-97BB90FE69E2}"/>
    <cellStyle name="SAPBEXexcBad9 4 2 5" xfId="4004" xr:uid="{5C2B5402-F587-439B-9A02-4277BD6CDAE1}"/>
    <cellStyle name="SAPBEXexcBad9 4 2 6" xfId="4503" xr:uid="{CB1553B3-5060-49BD-8FB9-11EF507EBF59}"/>
    <cellStyle name="SAPBEXexcBad9 4 2 7" xfId="4768" xr:uid="{87AD6D97-E5E2-49DF-9955-EF4AB28A8C3F}"/>
    <cellStyle name="SAPBEXexcBad9 4 3" xfId="2422" xr:uid="{08381C74-0922-4ADC-8BE1-5EBE3DB548A8}"/>
    <cellStyle name="SAPBEXexcBad9 4 4" xfId="2089" xr:uid="{54330AD4-6F0E-414A-B1D6-995174BB0572}"/>
    <cellStyle name="SAPBEXexcBad9 4 5" xfId="2681" xr:uid="{6DBD83CA-945C-43FD-8E71-8F920AF37E9F}"/>
    <cellStyle name="SAPBEXexcBad9 4 6" xfId="2461" xr:uid="{B38DD46D-8847-4267-A134-9044140210C6}"/>
    <cellStyle name="SAPBEXexcBad9 4 7" xfId="2231" xr:uid="{DA1264BE-1CDC-4A13-8231-53CA57EB182E}"/>
    <cellStyle name="SAPBEXexcBad9 4 8" xfId="4816" xr:uid="{D307808A-E7AE-449C-9602-647E34D32CE1}"/>
    <cellStyle name="SAPBEXexcBad9 5" xfId="1356" xr:uid="{3D835AA9-9150-4F95-A5D2-0365C2775806}"/>
    <cellStyle name="SAPBEXexcBad9 5 2" xfId="1764" xr:uid="{EC168CFA-CB89-4FF0-8D97-EB57D74F42FD}"/>
    <cellStyle name="SAPBEXexcBad9 5 2 2" xfId="3007" xr:uid="{0E1A121D-6C99-4DF6-92FB-68DFD691D677}"/>
    <cellStyle name="SAPBEXexcBad9 5 2 3" xfId="3513" xr:uid="{686A5B24-AA4E-4CC5-A216-68518DB762C9}"/>
    <cellStyle name="SAPBEXexcBad9 5 2 4" xfId="2749" xr:uid="{5DAE7F74-289E-412B-B8A2-77E39B3A3206}"/>
    <cellStyle name="SAPBEXexcBad9 5 2 5" xfId="4097" xr:uid="{AA0F5173-8422-412E-81AC-51DD9FDA4F98}"/>
    <cellStyle name="SAPBEXexcBad9 5 2 6" xfId="4062" xr:uid="{0DCAD3DB-3574-4248-B142-CD50C5FCA52F}"/>
    <cellStyle name="SAPBEXexcBad9 5 2 7" xfId="4736" xr:uid="{93632682-EA2E-44C9-80F4-63D10FF897CB}"/>
    <cellStyle name="SAPBEXexcBad9 5 3" xfId="2619" xr:uid="{709FBF41-6CAA-44A5-8C85-EFE0E29B755D}"/>
    <cellStyle name="SAPBEXexcBad9 5 4" xfId="3126" xr:uid="{F0042CD6-C5D1-42B1-8555-02327C6786E6}"/>
    <cellStyle name="SAPBEXexcBad9 5 5" xfId="3746" xr:uid="{C13D9C7D-49CF-4AFC-8B5E-59E3CC633029}"/>
    <cellStyle name="SAPBEXexcBad9 5 6" xfId="3714" xr:uid="{C5C11BBA-841C-4C60-9461-AC99703EB179}"/>
    <cellStyle name="SAPBEXexcBad9 5 7" xfId="4306" xr:uid="{4E8FA32F-2DC3-4E1C-BDAE-4599F1A72BCC}"/>
    <cellStyle name="SAPBEXexcBad9 5 8" xfId="4691" xr:uid="{A6088681-B7DA-4CDE-8C0E-20E16E1EA260}"/>
    <cellStyle name="SAPBEXexcBad9 6" xfId="1380" xr:uid="{0B78961B-1F84-4EDA-8791-F185E114B8C9}"/>
    <cellStyle name="SAPBEXexcBad9 7" xfId="1465" xr:uid="{73A37568-C35F-4FDC-9A6F-9647A22ABDDF}"/>
    <cellStyle name="SAPBEXexcBad9 8" xfId="673" xr:uid="{F7FAA9D6-CB1A-4E0D-8A7A-DF7F0281F92C}"/>
    <cellStyle name="SAPBEXexcBad9 8 2" xfId="1585" xr:uid="{DB0751E3-6C71-430E-855B-9CA4AF8A1566}"/>
    <cellStyle name="SAPBEXexcBad9 8 2 2" xfId="2828" xr:uid="{DF430198-AA33-4595-B429-AEB78671559D}"/>
    <cellStyle name="SAPBEXexcBad9 8 2 3" xfId="3334" xr:uid="{C81B0066-AD4E-4110-9DC4-9464CDAEE8EE}"/>
    <cellStyle name="SAPBEXexcBad9 8 2 4" xfId="3761" xr:uid="{293CB5C1-CFD7-4650-8E6A-D25CAF1865BB}"/>
    <cellStyle name="SAPBEXexcBad9 8 2 5" xfId="4382" xr:uid="{80284659-01E0-417F-8E32-BDEE8ED0ABFD}"/>
    <cellStyle name="SAPBEXexcBad9 8 2 6" xfId="4302" xr:uid="{8CE34512-8F86-4F05-85C8-70C92AF42845}"/>
    <cellStyle name="SAPBEXexcBad9 8 2 7" xfId="4801" xr:uid="{95C6AAAF-1CAE-474A-8E15-923A3F4FDC8D}"/>
    <cellStyle name="SAPBEXexcBad9 8 3" xfId="2006" xr:uid="{652D69B4-2718-490E-A187-97289D10F6EC}"/>
    <cellStyle name="SAPBEXexcBad9 8 4" xfId="3042" xr:uid="{E4BF1C5C-DFA6-4975-8F14-A3CD74F11EF0}"/>
    <cellStyle name="SAPBEXexcBad9 8 5" xfId="1937" xr:uid="{536943DE-5D9C-48A1-8B08-7838C21DD893}"/>
    <cellStyle name="SAPBEXexcBad9 8 6" xfId="3641" xr:uid="{FA9B86A9-B510-411B-8F48-486691D36B5B}"/>
    <cellStyle name="SAPBEXexcBad9 8 7" xfId="4131" xr:uid="{18236420-FD1B-4720-9CDE-8198C94B781E}"/>
    <cellStyle name="SAPBEXexcBad9 8 8" xfId="3545" xr:uid="{E17BF906-874F-496E-B2FD-E73EDE12231B}"/>
    <cellStyle name="SAPBEXexcBad9 9" xfId="1538" xr:uid="{5F81EE4C-4035-4275-9CCA-A9D81C0B3C2F}"/>
    <cellStyle name="SAPBEXexcBad9 9 2" xfId="2781" xr:uid="{373A740F-7DF8-4890-BF95-305482192105}"/>
    <cellStyle name="SAPBEXexcBad9 9 3" xfId="3287" xr:uid="{6B548876-4EE4-46E0-8FE3-583E5F4E184B}"/>
    <cellStyle name="SAPBEXexcBad9 9 4" xfId="3280" xr:uid="{BB523DF6-D0F6-47A4-B8D5-94872ADAAF99}"/>
    <cellStyle name="SAPBEXexcBad9 9 5" xfId="3879" xr:uid="{6F2BACAE-F6C9-4274-AD53-5455CB6778C2}"/>
    <cellStyle name="SAPBEXexcBad9 9 6" xfId="4342" xr:uid="{FA223C9A-503C-4B10-BE53-F63F8CD4E58A}"/>
    <cellStyle name="SAPBEXexcBad9 9 7" xfId="4061" xr:uid="{F7E10E9D-8C9F-4800-9129-8E63D379F0C3}"/>
    <cellStyle name="SAPBEXexcBad9_East 1415 Budget model v1" xfId="1138" xr:uid="{A6D84B52-D6B8-4137-8310-A752F9BE3BBE}"/>
    <cellStyle name="SAPBEXexcCritical4" xfId="478" xr:uid="{A8B8FCB2-B45D-4ED1-979D-993A43FFF87D}"/>
    <cellStyle name="SAPBEXexcCritical4 10" xfId="1835" xr:uid="{328036B4-654A-46FC-950E-62DB8CC0B676}"/>
    <cellStyle name="SAPBEXexcCritical4 11" xfId="2666" xr:uid="{2DE5C9FC-4D8E-4B00-B386-7CE2E3CACE33}"/>
    <cellStyle name="SAPBEXexcCritical4 12" xfId="2603" xr:uid="{E4E179B8-C2DF-4C7D-8B94-FF54E5A652EC}"/>
    <cellStyle name="SAPBEXexcCritical4 13" xfId="4075" xr:uid="{252B06EF-F177-4D30-A823-C251E2778D23}"/>
    <cellStyle name="SAPBEXexcCritical4 14" xfId="4486" xr:uid="{F29101DF-AB60-4502-AD61-116FA36F4C47}"/>
    <cellStyle name="SAPBEXexcCritical4 15" xfId="3820" xr:uid="{A7EDF482-F65C-4195-A976-F16BF4668292}"/>
    <cellStyle name="SAPBEXexcCritical4 16" xfId="6359" xr:uid="{B08DF5F0-DC29-4CD7-BCAA-E2A1AB64D20E}"/>
    <cellStyle name="SAPBEXexcCritical4 2" xfId="1139" xr:uid="{EC4CC5F9-6EB2-4219-BBDF-87DC320B0AE3}"/>
    <cellStyle name="SAPBEXexcCritical4 2 2" xfId="1140" xr:uid="{B445BF34-C561-48E1-9B04-37676BEE288A}"/>
    <cellStyle name="SAPBEXexcCritical4 2 2 2" xfId="1655" xr:uid="{0D73E014-7716-4668-8CDC-08D65AFAA88B}"/>
    <cellStyle name="SAPBEXexcCritical4 2 2 2 2" xfId="2898" xr:uid="{6C3B1D2E-B708-4B94-BB85-D973B152FBB7}"/>
    <cellStyle name="SAPBEXexcCritical4 2 2 2 3" xfId="3404" xr:uid="{C17F15D9-77D1-4CB8-BD84-42BB5F26DE9F}"/>
    <cellStyle name="SAPBEXexcCritical4 2 2 2 4" xfId="3617" xr:uid="{F1A0005C-617C-4991-AC0A-EA0A4619B46B}"/>
    <cellStyle name="SAPBEXexcCritical4 2 2 2 5" xfId="4028" xr:uid="{D05A979E-2B2A-40B6-8AD4-5A35B066B0CA}"/>
    <cellStyle name="SAPBEXexcCritical4 2 2 2 6" xfId="2238" xr:uid="{9D555870-E7F8-43B8-B794-3F8B4E431A8B}"/>
    <cellStyle name="SAPBEXexcCritical4 2 2 2 7" xfId="4620" xr:uid="{FF01F138-CFEF-4DFB-92D7-CCF704E479F7}"/>
    <cellStyle name="SAPBEXexcCritical4 2 2 3" xfId="2424" xr:uid="{9A594DB8-58CC-4DC1-A406-EA2753B3FE6B}"/>
    <cellStyle name="SAPBEXexcCritical4 2 2 4" xfId="2139" xr:uid="{5109EA94-1194-44D5-A9CF-6D8B8E9584B7}"/>
    <cellStyle name="SAPBEXexcCritical4 2 2 5" xfId="3148" xr:uid="{1088446F-7840-4857-8D27-4DC8BE842027}"/>
    <cellStyle name="SAPBEXexcCritical4 2 2 6" xfId="3782" xr:uid="{3D629AF4-BF00-4FFE-8EAA-0E65F43BE85C}"/>
    <cellStyle name="SAPBEXexcCritical4 2 2 7" xfId="4455" xr:uid="{412A5056-03A7-44C3-A066-1F791B0F16BF}"/>
    <cellStyle name="SAPBEXexcCritical4 2 2 8" xfId="4421" xr:uid="{1DEE0C06-EFDF-4E11-9BBE-DFC380BD9F4C}"/>
    <cellStyle name="SAPBEXexcCritical4 2 3" xfId="1654" xr:uid="{DC18ECEE-045B-4FD4-9351-82C67B9284F2}"/>
    <cellStyle name="SAPBEXexcCritical4 2 3 2" xfId="2897" xr:uid="{554D1B6E-CB07-4664-AE4A-C142FBD71AD3}"/>
    <cellStyle name="SAPBEXexcCritical4 2 3 3" xfId="3403" xr:uid="{BF87B2D2-8068-4104-AAF3-A99C81C1047B}"/>
    <cellStyle name="SAPBEXexcCritical4 2 3 4" xfId="2174" xr:uid="{04992C3B-13BA-4C27-BEA6-FCF8DE13E550}"/>
    <cellStyle name="SAPBEXexcCritical4 2 3 5" xfId="3998" xr:uid="{46631F6C-3EB0-46A8-8669-62ED424AB0B0}"/>
    <cellStyle name="SAPBEXexcCritical4 2 3 6" xfId="4453" xr:uid="{9BB9A485-A756-4FCF-867D-7AFE65D1FEEE}"/>
    <cellStyle name="SAPBEXexcCritical4 2 3 7" xfId="4738" xr:uid="{18214767-F986-48B4-8FD6-4BE615F060A1}"/>
    <cellStyle name="SAPBEXexcCritical4 2 4" xfId="2423" xr:uid="{AEDA85F3-4D4C-4B5B-9CFC-6B03F9637379}"/>
    <cellStyle name="SAPBEXexcCritical4 2 5" xfId="2612" xr:uid="{86BDC3DF-8B0B-49FF-96B1-800A3CA184D6}"/>
    <cellStyle name="SAPBEXexcCritical4 2 6" xfId="3980" xr:uid="{39DCECA1-561B-43A2-AB91-F3E47997DD3E}"/>
    <cellStyle name="SAPBEXexcCritical4 2 7" xfId="3911" xr:uid="{40160FD7-26D7-4073-81A4-B67F745F8110}"/>
    <cellStyle name="SAPBEXexcCritical4 2 8" xfId="4467" xr:uid="{DAD552A5-4F34-4348-A4BF-8ABEF6020223}"/>
    <cellStyle name="SAPBEXexcCritical4 2 9" xfId="2158" xr:uid="{ECAA24F8-A3F1-45DB-9B8C-4B933246C5B2}"/>
    <cellStyle name="SAPBEXexcCritical4 3" xfId="1141" xr:uid="{578DC1FB-B7C4-4965-8BF0-5A05CFAAA507}"/>
    <cellStyle name="SAPBEXexcCritical4 3 2" xfId="1142" xr:uid="{220A7C40-67FD-4060-9C09-5381CF7B2EBC}"/>
    <cellStyle name="SAPBEXexcCritical4 3 2 2" xfId="1657" xr:uid="{4C3598C6-D230-40E7-9A26-4EEB8F7A83E0}"/>
    <cellStyle name="SAPBEXexcCritical4 3 2 2 2" xfId="2900" xr:uid="{59896BD6-5408-4DA2-89FD-CE8EDCBCF7E6}"/>
    <cellStyle name="SAPBEXexcCritical4 3 2 2 3" xfId="3406" xr:uid="{3D51A0C3-75C6-4816-ADF3-F0C22841E5CC}"/>
    <cellStyle name="SAPBEXexcCritical4 3 2 2 4" xfId="445" xr:uid="{9E03039D-98CE-4709-9584-7C8E5BFBD7C1}"/>
    <cellStyle name="SAPBEXexcCritical4 3 2 2 5" xfId="3898" xr:uid="{B2D5B6B9-4D8E-4B2E-8668-11494ABC5AEC}"/>
    <cellStyle name="SAPBEXexcCritical4 3 2 2 6" xfId="3889" xr:uid="{B053A8DF-539D-43EC-9E9B-0A4924A306ED}"/>
    <cellStyle name="SAPBEXexcCritical4 3 2 2 7" xfId="4920" xr:uid="{A090173D-737A-4DAE-88BD-E4A727484413}"/>
    <cellStyle name="SAPBEXexcCritical4 3 2 3" xfId="2426" xr:uid="{AC32A3F2-464F-4EE3-8944-476A1F008370}"/>
    <cellStyle name="SAPBEXexcCritical4 3 2 4" xfId="1880" xr:uid="{657518BB-B0F6-47DD-9483-01B6DAD4B691}"/>
    <cellStyle name="SAPBEXexcCritical4 3 2 5" xfId="3147" xr:uid="{D4B55ADF-7B8A-44EA-A8DE-08357AF3793D}"/>
    <cellStyle name="SAPBEXexcCritical4 3 2 6" xfId="4192" xr:uid="{7B347EA2-487C-466A-B311-C9D6C46EBD48}"/>
    <cellStyle name="SAPBEXexcCritical4 3 2 7" xfId="4234" xr:uid="{DE048168-12DC-4410-86F3-1475937A37D3}"/>
    <cellStyle name="SAPBEXexcCritical4 3 2 8" xfId="3939" xr:uid="{E99D5C57-F247-46E1-99EC-0EA49AEBB5CB}"/>
    <cellStyle name="SAPBEXexcCritical4 3 3" xfId="1656" xr:uid="{868591FA-8E98-4D48-BB63-2E1A82A4BA63}"/>
    <cellStyle name="SAPBEXexcCritical4 3 3 2" xfId="2899" xr:uid="{2921BC15-36CD-401D-A818-7DF7168B8042}"/>
    <cellStyle name="SAPBEXexcCritical4 3 3 3" xfId="3405" xr:uid="{7422CB9C-BB67-400D-8A8A-D37C690E9A5B}"/>
    <cellStyle name="SAPBEXexcCritical4 3 3 4" xfId="2332" xr:uid="{6A491453-B9D0-421C-A58E-9A0AE1AFC364}"/>
    <cellStyle name="SAPBEXexcCritical4 3 3 5" xfId="3888" xr:uid="{693CF441-FAD4-4B04-9853-BABCF1D31401}"/>
    <cellStyle name="SAPBEXexcCritical4 3 3 6" xfId="3952" xr:uid="{04BF2BCD-3CA5-4DCD-A875-055210D093A1}"/>
    <cellStyle name="SAPBEXexcCritical4 3 3 7" xfId="4069" xr:uid="{96CC273D-DD13-47A1-A7AD-9283DD46C5F2}"/>
    <cellStyle name="SAPBEXexcCritical4 3 4" xfId="2425" xr:uid="{0B12B000-0D00-4418-BB6A-4956959C9678}"/>
    <cellStyle name="SAPBEXexcCritical4 3 5" xfId="2148" xr:uid="{4DC7F4AE-B97C-45FD-91F4-7F788C57310B}"/>
    <cellStyle name="SAPBEXexcCritical4 3 6" xfId="2637" xr:uid="{D4AE2F2E-09EE-4D19-8E84-19908CCD65E9}"/>
    <cellStyle name="SAPBEXexcCritical4 3 7" xfId="3943" xr:uid="{C4BBFA52-4D3A-435C-9F13-74E4EF20A7EE}"/>
    <cellStyle name="SAPBEXexcCritical4 3 8" xfId="2334" xr:uid="{499F09B1-B9C6-42B8-AB88-B37F430F233C}"/>
    <cellStyle name="SAPBEXexcCritical4 3 9" xfId="3575" xr:uid="{9F9523B1-4E72-458A-89D5-5F6ACB2F9ADC}"/>
    <cellStyle name="SAPBEXexcCritical4 4" xfId="1143" xr:uid="{C4F5D4A6-5BD8-4558-9850-9A3C77AF5E06}"/>
    <cellStyle name="SAPBEXexcCritical4 4 2" xfId="1658" xr:uid="{72C17EBB-15DA-4A2C-8848-0E0F2EF2DF3F}"/>
    <cellStyle name="SAPBEXexcCritical4 4 2 2" xfId="2901" xr:uid="{A2C050A1-B7E4-45E6-A8FC-C92A52E4FE0C}"/>
    <cellStyle name="SAPBEXexcCritical4 4 2 3" xfId="3407" xr:uid="{394CC72B-93C6-495B-9F0C-ED21A131FD95}"/>
    <cellStyle name="SAPBEXexcCritical4 4 2 4" xfId="2156" xr:uid="{7D88B50C-B504-480E-BE32-88B9C7F30B8E}"/>
    <cellStyle name="SAPBEXexcCritical4 4 2 5" xfId="3277" xr:uid="{A48B7A70-A9BE-4497-9660-CB00F262CF01}"/>
    <cellStyle name="SAPBEXexcCritical4 4 2 6" xfId="4316" xr:uid="{145ADF28-D4FE-4D66-A3A3-0EAAD97ED4B6}"/>
    <cellStyle name="SAPBEXexcCritical4 4 2 7" xfId="4785" xr:uid="{B946B6BD-1AC6-4C82-92C1-4D130C20A1CB}"/>
    <cellStyle name="SAPBEXexcCritical4 4 3" xfId="2427" xr:uid="{CA998FE4-A130-4F86-9EE6-D859652093D0}"/>
    <cellStyle name="SAPBEXexcCritical4 4 4" xfId="1953" xr:uid="{DE1731DC-C8E6-4CD9-B133-944AC1F1FC96}"/>
    <cellStyle name="SAPBEXexcCritical4 4 5" xfId="3145" xr:uid="{80638809-24F1-4134-9F56-0188D6DAA577}"/>
    <cellStyle name="SAPBEXexcCritical4 4 6" xfId="4034" xr:uid="{7B1E9DCF-FAD7-43C0-9A21-E44114E3D5E8}"/>
    <cellStyle name="SAPBEXexcCritical4 4 7" xfId="4678" xr:uid="{EF60EC56-9D05-446C-995A-2209A6E59339}"/>
    <cellStyle name="SAPBEXexcCritical4 4 8" xfId="4594" xr:uid="{382E88DF-6933-4428-9486-1716EF09F8F8}"/>
    <cellStyle name="SAPBEXexcCritical4 5" xfId="1357" xr:uid="{6C0859D8-FE6D-4BC4-AEEE-7F3662D5CBA9}"/>
    <cellStyle name="SAPBEXexcCritical4 5 2" xfId="1765" xr:uid="{2FE13FB3-52D3-4B74-A7A9-171DE4D64E69}"/>
    <cellStyle name="SAPBEXexcCritical4 5 2 2" xfId="3008" xr:uid="{AB05A896-BCEF-4A85-99EB-28B194660761}"/>
    <cellStyle name="SAPBEXexcCritical4 5 2 3" xfId="3514" xr:uid="{4610788E-06C8-4252-82A1-1A71F5AF4DA2}"/>
    <cellStyle name="SAPBEXexcCritical4 5 2 4" xfId="2745" xr:uid="{4D49EC50-75A5-4E6B-B5EE-0E458AA60F64}"/>
    <cellStyle name="SAPBEXexcCritical4 5 2 5" xfId="3884" xr:uid="{C63462E5-E504-4E5B-8480-2FF280D31789}"/>
    <cellStyle name="SAPBEXexcCritical4 5 2 6" xfId="3982" xr:uid="{36E3AF89-2960-4799-895D-4A06C6C4AE43}"/>
    <cellStyle name="SAPBEXexcCritical4 5 2 7" xfId="4871" xr:uid="{DAB2AC7B-6198-41AE-9ECD-BA3267FAB4D0}"/>
    <cellStyle name="SAPBEXexcCritical4 5 3" xfId="2620" xr:uid="{8EF19509-C05C-41C7-9159-0A5995741FF1}"/>
    <cellStyle name="SAPBEXexcCritical4 5 4" xfId="3127" xr:uid="{737677A3-2CED-41D6-95F2-9B17B2D7702B}"/>
    <cellStyle name="SAPBEXexcCritical4 5 5" xfId="3749" xr:uid="{949403AF-39B6-49D7-A2DD-BA79BC7CC9D7}"/>
    <cellStyle name="SAPBEXexcCritical4 5 6" xfId="3733" xr:uid="{27DDC150-0AB7-4B24-A643-3CB110B77FA0}"/>
    <cellStyle name="SAPBEXexcCritical4 5 7" xfId="2225" xr:uid="{1CDA9193-560E-4569-97D0-BF1E1F7193FB}"/>
    <cellStyle name="SAPBEXexcCritical4 5 8" xfId="4700" xr:uid="{F66552E9-7C55-411A-A61D-85D385D6762F}"/>
    <cellStyle name="SAPBEXexcCritical4 6" xfId="1381" xr:uid="{DFD7598C-14C8-412C-9B79-78C646097E94}"/>
    <cellStyle name="SAPBEXexcCritical4 7" xfId="1464" xr:uid="{CE5838F4-4367-4F82-A2D4-C6A7A075D4A8}"/>
    <cellStyle name="SAPBEXexcCritical4 8" xfId="674" xr:uid="{31DBF90D-4000-4A3D-8A86-B18C42E22FDB}"/>
    <cellStyle name="SAPBEXexcCritical4 8 2" xfId="1586" xr:uid="{35757E45-1F9D-438A-9F68-B15F69B9BAE1}"/>
    <cellStyle name="SAPBEXexcCritical4 8 2 2" xfId="2829" xr:uid="{CB6AD863-B0EC-4DB2-89E6-31C1436F2312}"/>
    <cellStyle name="SAPBEXexcCritical4 8 2 3" xfId="3335" xr:uid="{C0ACB805-28E7-4A39-BC1B-8DE60B56D5FC}"/>
    <cellStyle name="SAPBEXexcCritical4 8 2 4" xfId="3739" xr:uid="{62114C6F-284E-4D79-872A-F04F1A33EA95}"/>
    <cellStyle name="SAPBEXexcCritical4 8 2 5" xfId="4341" xr:uid="{F641D8C3-EA34-4CBC-AB37-23DE78420559}"/>
    <cellStyle name="SAPBEXexcCritical4 8 2 6" xfId="4554" xr:uid="{48E30D93-A06B-481F-A42F-530C5ECE6DFC}"/>
    <cellStyle name="SAPBEXexcCritical4 8 2 7" xfId="4457" xr:uid="{0B65E83B-4812-40A4-A2BE-9E647AB0A5D3}"/>
    <cellStyle name="SAPBEXexcCritical4 8 3" xfId="2007" xr:uid="{53AC0739-B529-4DF1-8E3E-9905DB0F2421}"/>
    <cellStyle name="SAPBEXexcCritical4 8 4" xfId="3041" xr:uid="{E45428D6-FBDC-40F7-8105-51127B40509E}"/>
    <cellStyle name="SAPBEXexcCritical4 8 5" xfId="3790" xr:uid="{A2C568E9-8458-4DB0-AC20-59BF25F1A1B4}"/>
    <cellStyle name="SAPBEXexcCritical4 8 6" xfId="3165" xr:uid="{7E406621-72E0-4DCA-A6F1-C0E6C0074163}"/>
    <cellStyle name="SAPBEXexcCritical4 8 7" xfId="3584" xr:uid="{BB455169-ED54-4885-BA6E-2F87D2AE3921}"/>
    <cellStyle name="SAPBEXexcCritical4 8 8" xfId="4663" xr:uid="{0F733BC7-EE8A-4707-9E66-7A1830ED35A5}"/>
    <cellStyle name="SAPBEXexcCritical4 9" xfId="1539" xr:uid="{37158215-EE7F-4DA1-9BB7-5F8CE8C1DCB7}"/>
    <cellStyle name="SAPBEXexcCritical4 9 2" xfId="2782" xr:uid="{AA80DE35-AD81-4303-94B6-68A71299EACD}"/>
    <cellStyle name="SAPBEXexcCritical4 9 3" xfId="3288" xr:uid="{11E690C7-B7E2-4DCC-AC15-F5E39F48FAA2}"/>
    <cellStyle name="SAPBEXexcCritical4 9 4" xfId="3271" xr:uid="{636AF3B5-6F9A-418D-B7F2-3C99E883E6AF}"/>
    <cellStyle name="SAPBEXexcCritical4 9 5" xfId="4068" xr:uid="{127560FA-669E-4DFB-9FB5-5A9E5EC8B526}"/>
    <cellStyle name="SAPBEXexcCritical4 9 6" xfId="3590" xr:uid="{00297BB4-7126-41CD-9C31-F3E904E3895D}"/>
    <cellStyle name="SAPBEXexcCritical4 9 7" xfId="4860" xr:uid="{2C073FF2-02D7-4D94-A0B6-6A56B323C086}"/>
    <cellStyle name="SAPBEXexcCritical4_East 1415 Budget model v1" xfId="1144" xr:uid="{434902DF-B2FA-4CEA-B841-D0C6DE97E911}"/>
    <cellStyle name="SAPBEXexcCritical5" xfId="479" xr:uid="{4449DDED-00B7-40BE-99DF-EB34481A2AD3}"/>
    <cellStyle name="SAPBEXexcCritical5 10" xfId="1836" xr:uid="{EDA37E95-362C-4F89-9B02-E9729433D311}"/>
    <cellStyle name="SAPBEXexcCritical5 11" xfId="2697" xr:uid="{5FD41142-EA9F-4375-814A-63D7C70C5D58}"/>
    <cellStyle name="SAPBEXexcCritical5 12" xfId="3800" xr:uid="{7723DED2-D0F4-43DD-9114-D252C6A67F76}"/>
    <cellStyle name="SAPBEXexcCritical5 13" xfId="4237" xr:uid="{8ECCA3A4-AA20-4787-B167-B739E4BE0607}"/>
    <cellStyle name="SAPBEXexcCritical5 14" xfId="4662" xr:uid="{68E7DE01-182B-4F8D-BE53-6E127EEF413E}"/>
    <cellStyle name="SAPBEXexcCritical5 15" xfId="3818" xr:uid="{E00E5500-1B59-4923-AA29-A68BBF57DDFC}"/>
    <cellStyle name="SAPBEXexcCritical5 16" xfId="6360" xr:uid="{EFB06756-CB86-4554-B5A5-71562CFC10F9}"/>
    <cellStyle name="SAPBEXexcCritical5 2" xfId="1145" xr:uid="{DF51386E-AD6C-4F2E-8790-EE7CE5596CDE}"/>
    <cellStyle name="SAPBEXexcCritical5 2 2" xfId="1146" xr:uid="{ACF2B240-4290-4ED2-A6F9-CD500F404EC0}"/>
    <cellStyle name="SAPBEXexcCritical5 2 2 2" xfId="1660" xr:uid="{445679D2-97AB-4478-9D97-1B1037B9BF8F}"/>
    <cellStyle name="SAPBEXexcCritical5 2 2 2 2" xfId="2903" xr:uid="{D254E8C4-1DB7-4F4A-90C5-E35919C43012}"/>
    <cellStyle name="SAPBEXexcCritical5 2 2 2 3" xfId="3409" xr:uid="{2EEB74A3-280E-47B0-9BC2-396A722EBAC0}"/>
    <cellStyle name="SAPBEXexcCritical5 2 2 2 4" xfId="3187" xr:uid="{24576494-1930-4C62-84FC-24624D5524B9}"/>
    <cellStyle name="SAPBEXexcCritical5 2 2 2 5" xfId="2294" xr:uid="{6B3836A6-852C-424E-8B25-0C9A6FE8E520}"/>
    <cellStyle name="SAPBEXexcCritical5 2 2 2 6" xfId="4500" xr:uid="{CE7B820C-CBD0-4EBB-9AEE-CB8B3C7367E2}"/>
    <cellStyle name="SAPBEXexcCritical5 2 2 2 7" xfId="4481" xr:uid="{8E5B01B4-AB0D-4FD0-8EE9-1FED5D09588B}"/>
    <cellStyle name="SAPBEXexcCritical5 2 2 3" xfId="2429" xr:uid="{8DD4E66C-902F-44B8-9474-C731998A2E2D}"/>
    <cellStyle name="SAPBEXexcCritical5 2 2 4" xfId="2608" xr:uid="{11A49998-6BCD-4BC3-99D4-C316AF523991}"/>
    <cellStyle name="SAPBEXexcCritical5 2 2 5" xfId="3146" xr:uid="{D5A6153D-2581-4C07-9B2E-A26881353451}"/>
    <cellStyle name="SAPBEXexcCritical5 2 2 6" xfId="3784" xr:uid="{97C11591-702C-448A-A455-32BE21FD6758}"/>
    <cellStyle name="SAPBEXexcCritical5 2 2 7" xfId="3942" xr:uid="{526709BF-90E3-4590-A6E5-25BE405EA3C4}"/>
    <cellStyle name="SAPBEXexcCritical5 2 2 8" xfId="4757" xr:uid="{7BF9E0A0-5ED9-4844-842A-722361FE1CD1}"/>
    <cellStyle name="SAPBEXexcCritical5 2 3" xfId="1659" xr:uid="{807DA2FE-29F6-4FF0-B1DB-69A2EEF16F72}"/>
    <cellStyle name="SAPBEXexcCritical5 2 3 2" xfId="2902" xr:uid="{02CC4997-EAE9-47E1-91F9-9CCAAB7D8113}"/>
    <cellStyle name="SAPBEXexcCritical5 2 3 3" xfId="3408" xr:uid="{56628221-FBB4-4FC8-9FBF-F7112E37D7BB}"/>
    <cellStyle name="SAPBEXexcCritical5 2 3 4" xfId="2141" xr:uid="{726ECAFD-E1E7-4B17-B46E-A61F1C71C76B}"/>
    <cellStyle name="SAPBEXexcCritical5 2 3 5" xfId="4340" xr:uid="{51519F76-CC70-4F2C-BE5E-CE277CBE6CD5}"/>
    <cellStyle name="SAPBEXexcCritical5 2 3 6" xfId="1992" xr:uid="{0FB81777-8B7B-4B5C-AF3D-CD4E24025BF4}"/>
    <cellStyle name="SAPBEXexcCritical5 2 3 7" xfId="4506" xr:uid="{2114D93F-351F-4D8E-9FE2-D3A4285AD1C2}"/>
    <cellStyle name="SAPBEXexcCritical5 2 4" xfId="2428" xr:uid="{6866A81A-8D48-46F6-AE63-A6F868B2A1A5}"/>
    <cellStyle name="SAPBEXexcCritical5 2 5" xfId="2685" xr:uid="{206F67C1-600D-47BB-8298-DD7ED1E72B34}"/>
    <cellStyle name="SAPBEXexcCritical5 2 6" xfId="2732" xr:uid="{2602E3B1-8922-45AA-A569-F1A7352AA6E3}"/>
    <cellStyle name="SAPBEXexcCritical5 2 7" xfId="3838" xr:uid="{7A5F3B20-3596-42EE-BCA0-5CAC03539DEA}"/>
    <cellStyle name="SAPBEXexcCritical5 2 8" xfId="4058" xr:uid="{30008972-C8A7-4E09-9E69-1AF6C7FBEBC4}"/>
    <cellStyle name="SAPBEXexcCritical5 2 9" xfId="4771" xr:uid="{922401B9-D629-44F8-A662-269DE09B4E98}"/>
    <cellStyle name="SAPBEXexcCritical5 3" xfId="1147" xr:uid="{925F8165-0D78-4373-9A94-E5C754B67960}"/>
    <cellStyle name="SAPBEXexcCritical5 3 2" xfId="1148" xr:uid="{5A83D956-CA87-433A-985C-EDF26F8B5E5D}"/>
    <cellStyle name="SAPBEXexcCritical5 3 2 2" xfId="1662" xr:uid="{11255D3C-79B0-46A7-925B-6EB6AFCDEA52}"/>
    <cellStyle name="SAPBEXexcCritical5 3 2 2 2" xfId="2905" xr:uid="{D64DA983-1082-4C26-9999-04F4F7AD810F}"/>
    <cellStyle name="SAPBEXexcCritical5 3 2 2 3" xfId="3411" xr:uid="{AFA02C96-D124-4A19-9986-1BBCFFD692E8}"/>
    <cellStyle name="SAPBEXexcCritical5 3 2 2 4" xfId="2556" xr:uid="{CF579581-E95E-4D8B-9621-2507F7E4D04A}"/>
    <cellStyle name="SAPBEXexcCritical5 3 2 2 5" xfId="3786" xr:uid="{C3C918FD-CCA3-41FA-B7B2-AF07B68CBBC4}"/>
    <cellStyle name="SAPBEXexcCritical5 3 2 2 6" xfId="4317" xr:uid="{777117C0-396D-485B-8B1A-3B91BC6F0061}"/>
    <cellStyle name="SAPBEXexcCritical5 3 2 2 7" xfId="4305" xr:uid="{4AF8A34D-9655-4FBF-9D0B-6C1DAEAC27A0}"/>
    <cellStyle name="SAPBEXexcCritical5 3 2 3" xfId="2431" xr:uid="{F4E239D8-D52C-44A3-A519-789A02C64637}"/>
    <cellStyle name="SAPBEXexcCritical5 3 2 4" xfId="2091" xr:uid="{76B8D097-42F9-41E2-99C0-472732B154C4}"/>
    <cellStyle name="SAPBEXexcCritical5 3 2 5" xfId="2146" xr:uid="{FAC0D2EA-B050-453F-878F-31E1318FB60E}"/>
    <cellStyle name="SAPBEXexcCritical5 3 2 6" xfId="2265" xr:uid="{81A500FE-8044-4B62-B4CE-99B044ABFCFB}"/>
    <cellStyle name="SAPBEXexcCritical5 3 2 7" xfId="4169" xr:uid="{099562CB-D21B-4D49-9AF3-FECB31733026}"/>
    <cellStyle name="SAPBEXexcCritical5 3 2 8" xfId="4404" xr:uid="{F0603D85-30D9-4A85-8422-ABABCAC20FA8}"/>
    <cellStyle name="SAPBEXexcCritical5 3 3" xfId="1661" xr:uid="{C5DD680A-F325-487D-8FF1-5BC87C5FBA0F}"/>
    <cellStyle name="SAPBEXexcCritical5 3 3 2" xfId="2904" xr:uid="{CEA9EECE-1BA3-4C01-AAA9-EDDB2F196407}"/>
    <cellStyle name="SAPBEXexcCritical5 3 3 3" xfId="3410" xr:uid="{3E421B82-5D88-4581-BC88-DC2228BAE652}"/>
    <cellStyle name="SAPBEXexcCritical5 3 3 4" xfId="3613" xr:uid="{6306F700-9D7F-4E05-9CA6-669C76888E3C}"/>
    <cellStyle name="SAPBEXexcCritical5 3 3 5" xfId="3924" xr:uid="{B85866BF-655C-4307-9D7E-CB593CEED548}"/>
    <cellStyle name="SAPBEXexcCritical5 3 3 6" xfId="4449" xr:uid="{3A82C267-C13D-4062-942B-88F600279D1D}"/>
    <cellStyle name="SAPBEXexcCritical5 3 3 7" xfId="4694" xr:uid="{24038B85-947F-4BB5-9F4D-6CBB0B0F4B72}"/>
    <cellStyle name="SAPBEXexcCritical5 3 4" xfId="2430" xr:uid="{2744CB98-62D7-49AF-96A5-AFEE31245392}"/>
    <cellStyle name="SAPBEXexcCritical5 3 5" xfId="2090" xr:uid="{1EBD4C12-1437-440B-9680-CFA847C7F533}"/>
    <cellStyle name="SAPBEXexcCritical5 3 6" xfId="2601" xr:uid="{2F713B5E-E216-4417-A8A8-5FE11F718CCE}"/>
    <cellStyle name="SAPBEXexcCritical5 3 7" xfId="4315" xr:uid="{DCA1E493-398B-4D07-BAFF-5277B1D77DC7}"/>
    <cellStyle name="SAPBEXexcCritical5 3 8" xfId="4144" xr:uid="{6DD6DAC8-7885-466A-8ACC-147B9FFB4E16}"/>
    <cellStyle name="SAPBEXexcCritical5 3 9" xfId="4552" xr:uid="{7CAD9693-58E0-48BB-B15E-36253D185BE1}"/>
    <cellStyle name="SAPBEXexcCritical5 4" xfId="1149" xr:uid="{A89E37E9-82DE-4DD9-B5B5-D5FB66E4C789}"/>
    <cellStyle name="SAPBEXexcCritical5 4 2" xfId="1663" xr:uid="{57B2BBDA-9237-4719-81C4-759A0EF55510}"/>
    <cellStyle name="SAPBEXexcCritical5 4 2 2" xfId="2906" xr:uid="{A3536ECB-FA71-4013-9E4B-4375BF1755DF}"/>
    <cellStyle name="SAPBEXexcCritical5 4 2 3" xfId="3412" xr:uid="{654953D6-FCCD-48CB-B567-4070277D78F1}"/>
    <cellStyle name="SAPBEXexcCritical5 4 2 4" xfId="2555" xr:uid="{646DBBB8-0A12-4EAD-80E0-7E38633748A5}"/>
    <cellStyle name="SAPBEXexcCritical5 4 2 5" xfId="2382" xr:uid="{B251C07F-536D-4B3A-9A16-A2891A4137D8}"/>
    <cellStyle name="SAPBEXexcCritical5 4 2 6" xfId="4160" xr:uid="{64DE4895-BA1C-43F4-8AF3-F32692D71CE4}"/>
    <cellStyle name="SAPBEXexcCritical5 4 2 7" xfId="4751" xr:uid="{25C4370E-9E3F-4BBF-81F0-0C20A6859CC4}"/>
    <cellStyle name="SAPBEXexcCritical5 4 3" xfId="2432" xr:uid="{6F7FCE4E-6462-43EA-9A03-A0CE741E67EF}"/>
    <cellStyle name="SAPBEXexcCritical5 4 4" xfId="1879" xr:uid="{B4121E6A-7A1A-4861-920A-0271630E796C}"/>
    <cellStyle name="SAPBEXexcCritical5 4 5" xfId="2454" xr:uid="{C37FDD4C-EF16-4105-9017-68D1BB5DE473}"/>
    <cellStyle name="SAPBEXexcCritical5 4 6" xfId="3557" xr:uid="{9487912C-FED9-4935-9758-7CA852E74E73}"/>
    <cellStyle name="SAPBEXexcCritical5 4 7" xfId="4079" xr:uid="{013A090B-A3AA-4219-9D8F-F1AC4AFF1710}"/>
    <cellStyle name="SAPBEXexcCritical5 4 8" xfId="4545" xr:uid="{0A17DDC4-A607-4418-89DC-3AF76C0DF5C5}"/>
    <cellStyle name="SAPBEXexcCritical5 5" xfId="1358" xr:uid="{AD3EBD70-9015-458B-9DC6-E14C29ACA39F}"/>
    <cellStyle name="SAPBEXexcCritical5 5 2" xfId="1766" xr:uid="{61E9B852-4A90-4D3C-84D4-63D253F12A16}"/>
    <cellStyle name="SAPBEXexcCritical5 5 2 2" xfId="3009" xr:uid="{CD8FEDB2-A3D6-42BC-AC02-CE14B70D8098}"/>
    <cellStyle name="SAPBEXexcCritical5 5 2 3" xfId="3515" xr:uid="{D4CF3006-8C7F-410C-9D09-01FC2392D0B9}"/>
    <cellStyle name="SAPBEXexcCritical5 5 2 4" xfId="2455" xr:uid="{56D33C25-F074-40B9-94B2-045FC1F28742}"/>
    <cellStyle name="SAPBEXexcCritical5 5 2 5" xfId="2746" xr:uid="{EF86116A-E6E4-44AD-BB2C-26942EC5DC59}"/>
    <cellStyle name="SAPBEXexcCritical5 5 2 6" xfId="3643" xr:uid="{0EF30685-7897-4DB1-A773-AB4DAAAAD1B2}"/>
    <cellStyle name="SAPBEXexcCritical5 5 2 7" xfId="4653" xr:uid="{6CA96420-0AF2-4DBA-8E14-04078226CCE7}"/>
    <cellStyle name="SAPBEXexcCritical5 5 3" xfId="2621" xr:uid="{BEB7F4F5-F254-4560-B30C-6DBCCAECA249}"/>
    <cellStyle name="SAPBEXexcCritical5 5 4" xfId="3128" xr:uid="{F9D9E7DE-E711-4803-AF83-524D512C1D47}"/>
    <cellStyle name="SAPBEXexcCritical5 5 5" xfId="3743" xr:uid="{63E01BE8-5947-433B-937D-8B9ABB29FA24}"/>
    <cellStyle name="SAPBEXexcCritical5 5 6" xfId="3798" xr:uid="{850E39E0-39D8-4433-ACFA-E90B54AA5137}"/>
    <cellStyle name="SAPBEXexcCritical5 5 7" xfId="2756" xr:uid="{B5C24981-ACAC-4AB8-B794-ACA48C4B3C79}"/>
    <cellStyle name="SAPBEXexcCritical5 5 8" xfId="4501" xr:uid="{417C8BBC-0255-490D-824A-3A409AF3A2E9}"/>
    <cellStyle name="SAPBEXexcCritical5 6" xfId="1382" xr:uid="{0D4B170F-5CA1-41C1-869D-C45E947405AF}"/>
    <cellStyle name="SAPBEXexcCritical5 7" xfId="1463" xr:uid="{40EF3F2D-7FA5-4AF1-91D8-3426A54AF910}"/>
    <cellStyle name="SAPBEXexcCritical5 8" xfId="675" xr:uid="{D2CC2B13-A1D5-403F-BEA7-627BB4B5A75A}"/>
    <cellStyle name="SAPBEXexcCritical5 8 2" xfId="1587" xr:uid="{995B9A8B-84D5-43F8-B0CD-D36D4C0D3FC1}"/>
    <cellStyle name="SAPBEXexcCritical5 8 2 2" xfId="2830" xr:uid="{D3F16923-9DDE-47ED-8991-3B7BB872303F}"/>
    <cellStyle name="SAPBEXexcCritical5 8 2 3" xfId="3336" xr:uid="{208C1A54-AB67-4DEA-BA63-5CAEF65DDA73}"/>
    <cellStyle name="SAPBEXexcCritical5 8 2 4" xfId="3763" xr:uid="{DB221D47-8D10-40F1-9C83-DE0AD09744D3}"/>
    <cellStyle name="SAPBEXexcCritical5 8 2 5" xfId="4113" xr:uid="{3B88E767-D3F7-4E84-AA42-4CE184715309}"/>
    <cellStyle name="SAPBEXexcCritical5 8 2 6" xfId="4558" xr:uid="{673EF0C6-D75D-4D38-A8DE-2996C37EAF8A}"/>
    <cellStyle name="SAPBEXexcCritical5 8 2 7" xfId="3870" xr:uid="{0FCCFF89-CAC1-4328-8555-3DF4C35C9E20}"/>
    <cellStyle name="SAPBEXexcCritical5 8 3" xfId="2008" xr:uid="{1B29A01D-A38F-490E-A494-3A4871404770}"/>
    <cellStyle name="SAPBEXexcCritical5 8 4" xfId="1933" xr:uid="{959B966E-CCAD-48A7-AF0F-854FF15FBE8C}"/>
    <cellStyle name="SAPBEXexcCritical5 8 5" xfId="3834" xr:uid="{BE28C24E-F179-4D05-93E8-B1C9E5D0AC94}"/>
    <cellStyle name="SAPBEXexcCritical5 8 6" xfId="4080" xr:uid="{CBAFEE28-A64D-439D-8288-68A955BFE4CD}"/>
    <cellStyle name="SAPBEXexcCritical5 8 7" xfId="4636" xr:uid="{59A5DD8F-AA37-4679-A2F2-3F89D3EAF317}"/>
    <cellStyle name="SAPBEXexcCritical5 8 8" xfId="4024" xr:uid="{A835C042-E2EB-4813-B4C5-5D518020BE0C}"/>
    <cellStyle name="SAPBEXexcCritical5 9" xfId="1540" xr:uid="{5501D768-8EC6-490F-A5AF-FFC077DA07DC}"/>
    <cellStyle name="SAPBEXexcCritical5 9 2" xfId="2783" xr:uid="{A3C4A831-8061-4351-84EB-544D724D6130}"/>
    <cellStyle name="SAPBEXexcCritical5 9 3" xfId="3289" xr:uid="{6B91B649-222E-4E14-89F3-795E0F39682E}"/>
    <cellStyle name="SAPBEXexcCritical5 9 4" xfId="1930" xr:uid="{BA301DCA-84C5-47B7-8EE4-A1EB264753DF}"/>
    <cellStyle name="SAPBEXexcCritical5 9 5" xfId="4147" xr:uid="{E93DBA08-8C9A-4DC4-BAFF-10DBF4A6C88B}"/>
    <cellStyle name="SAPBEXexcCritical5 9 6" xfId="3039" xr:uid="{2C3FC175-CFC9-4FF3-BE70-2EC596DEDD17}"/>
    <cellStyle name="SAPBEXexcCritical5 9 7" xfId="4859" xr:uid="{582641B3-ABEC-4B1E-8D11-86FA6BCD35E5}"/>
    <cellStyle name="SAPBEXexcCritical5_East 1415 Budget model v1" xfId="1150" xr:uid="{7CD8429E-36AD-4207-98C8-6A4589BDE28A}"/>
    <cellStyle name="SAPBEXexcCritical6" xfId="480" xr:uid="{2A19EA7D-CD59-4851-85A9-7D084632EDE4}"/>
    <cellStyle name="SAPBEXexcCritical6 10" xfId="1837" xr:uid="{7DCD4166-2DC2-4C06-A567-1644DFAD2102}"/>
    <cellStyle name="SAPBEXexcCritical6 11" xfId="2665" xr:uid="{3AD3905E-476C-4FA0-9663-6ECC3BD76928}"/>
    <cellStyle name="SAPBEXexcCritical6 12" xfId="3841" xr:uid="{4FC73F93-9B48-45DE-9B30-82FAD97AC1A2}"/>
    <cellStyle name="SAPBEXexcCritical6 13" xfId="2764" xr:uid="{E7FFA353-C130-425D-8DB3-0340E508BD22}"/>
    <cellStyle name="SAPBEXexcCritical6 14" xfId="4414" xr:uid="{83958605-CF12-4A35-9570-8403FE4B22D5}"/>
    <cellStyle name="SAPBEXexcCritical6 15" xfId="2383" xr:uid="{7AEA9B55-B163-4FF2-810D-694C50415C98}"/>
    <cellStyle name="SAPBEXexcCritical6 16" xfId="6361" xr:uid="{55A0F602-EFFC-48C2-80B9-53E73E8A0974}"/>
    <cellStyle name="SAPBEXexcCritical6 2" xfId="1151" xr:uid="{766D46D1-9964-4589-8269-20D2012EF5F6}"/>
    <cellStyle name="SAPBEXexcCritical6 2 2" xfId="1152" xr:uid="{14DD1028-9873-4F71-8E58-6963C9852CFB}"/>
    <cellStyle name="SAPBEXexcCritical6 2 2 2" xfId="1665" xr:uid="{8F068AFD-4F2F-4B05-B0D7-EAE180E9715D}"/>
    <cellStyle name="SAPBEXexcCritical6 2 2 2 2" xfId="2908" xr:uid="{B7FA0A45-4789-489E-A165-CB65923F0CC1}"/>
    <cellStyle name="SAPBEXexcCritical6 2 2 2 3" xfId="3414" xr:uid="{583ADE64-9C03-4A09-9EB9-2854CD5FF18A}"/>
    <cellStyle name="SAPBEXexcCritical6 2 2 2 4" xfId="3252" xr:uid="{DBB3952F-696E-4E61-B94B-666B8AEB1DE1}"/>
    <cellStyle name="SAPBEXexcCritical6 2 2 2 5" xfId="4278" xr:uid="{FD7B13D3-CDC6-457A-96AD-3699CEDADEF3}"/>
    <cellStyle name="SAPBEXexcCritical6 2 2 2 6" xfId="4351" xr:uid="{90FCB12F-54E0-470B-832C-81DC78BF102B}"/>
    <cellStyle name="SAPBEXexcCritical6 2 2 2 7" xfId="2650" xr:uid="{0C93420C-4879-432A-9871-99541E108D88}"/>
    <cellStyle name="SAPBEXexcCritical6 2 2 3" xfId="2434" xr:uid="{BCD9E496-3ED5-40E2-8CBE-D771ABE1394F}"/>
    <cellStyle name="SAPBEXexcCritical6 2 2 4" xfId="2682" xr:uid="{AFF72335-EB84-4F9A-9335-9C7F4EA20B1F}"/>
    <cellStyle name="SAPBEXexcCritical6 2 2 5" xfId="3223" xr:uid="{29F8EEE7-996A-4A8D-B95A-6DF38FB620A3}"/>
    <cellStyle name="SAPBEXexcCritical6 2 2 6" xfId="4094" xr:uid="{6D0739E0-0651-4296-AB8B-800886A24B88}"/>
    <cellStyle name="SAPBEXexcCritical6 2 2 7" xfId="2263" xr:uid="{D55132D0-B532-4890-B1DA-9DB025F8DBF1}"/>
    <cellStyle name="SAPBEXexcCritical6 2 2 8" xfId="4338" xr:uid="{F37897D4-2CE9-4F6E-B6A1-04CCE6F380AA}"/>
    <cellStyle name="SAPBEXexcCritical6 2 3" xfId="1664" xr:uid="{E2D7AB0E-6037-454F-B252-2B289D1D17BD}"/>
    <cellStyle name="SAPBEXexcCritical6 2 3 2" xfId="2907" xr:uid="{805B78BD-7A6C-4155-928C-A13A26987B03}"/>
    <cellStyle name="SAPBEXexcCritical6 2 3 3" xfId="3413" xr:uid="{F023CC93-5AAE-4550-9797-225E9F1F4423}"/>
    <cellStyle name="SAPBEXexcCritical6 2 3 4" xfId="1981" xr:uid="{DB2DFE8B-DB1E-4DC5-A63D-2E7A4AFA3D8C}"/>
    <cellStyle name="SAPBEXexcCritical6 2 3 5" xfId="4036" xr:uid="{39F52635-352D-413F-9B1E-2FE9B56E41C6}"/>
    <cellStyle name="SAPBEXexcCritical6 2 3 6" xfId="4067" xr:uid="{7690705D-115F-49CE-981C-C10D674395BF}"/>
    <cellStyle name="SAPBEXexcCritical6 2 3 7" xfId="4664" xr:uid="{A6B71E43-D7FB-465C-ADE1-8468EE8B4419}"/>
    <cellStyle name="SAPBEXexcCritical6 2 4" xfId="2433" xr:uid="{EACD9F46-8332-4351-8D70-3F0EDC9C4E1B}"/>
    <cellStyle name="SAPBEXexcCritical6 2 5" xfId="2095" xr:uid="{EEE65C2B-1CD8-4B57-BA44-53C21EDC4288}"/>
    <cellStyle name="SAPBEXexcCritical6 2 6" xfId="2642" xr:uid="{C294EC43-E30B-4467-939C-45C365B01383}"/>
    <cellStyle name="SAPBEXexcCritical6 2 7" xfId="3847" xr:uid="{2185FFB2-E2F7-4DA1-846F-80D33F3C8716}"/>
    <cellStyle name="SAPBEXexcCritical6 2 8" xfId="4178" xr:uid="{FF4089FB-D4C5-45E2-8115-3890571E6877}"/>
    <cellStyle name="SAPBEXexcCritical6 2 9" xfId="3035" xr:uid="{205D4221-CFEB-4553-B492-FA29A96D1C35}"/>
    <cellStyle name="SAPBEXexcCritical6 3" xfId="1153" xr:uid="{3450C2AE-8D9A-491E-9B8F-54E3F4197B5A}"/>
    <cellStyle name="SAPBEXexcCritical6 3 2" xfId="1154" xr:uid="{333204E4-8109-4303-9702-13E9724C2E02}"/>
    <cellStyle name="SAPBEXexcCritical6 3 2 2" xfId="1667" xr:uid="{956F3CE4-1F05-431E-AC1B-32CF78B6DDBE}"/>
    <cellStyle name="SAPBEXexcCritical6 3 2 2 2" xfId="2910" xr:uid="{58946A0F-F864-4C33-9943-0C739764E464}"/>
    <cellStyle name="SAPBEXexcCritical6 3 2 2 3" xfId="3416" xr:uid="{42321CE6-B848-49E2-B124-A913AB6A0097}"/>
    <cellStyle name="SAPBEXexcCritical6 3 2 2 4" xfId="3097" xr:uid="{6A597AE3-A187-4CB0-9405-75C8FBC382DA}"/>
    <cellStyle name="SAPBEXexcCritical6 3 2 2 5" xfId="2295" xr:uid="{020AC17E-C42B-4F4A-B5A9-287411AD3562}"/>
    <cellStyle name="SAPBEXexcCritical6 3 2 2 6" xfId="4497" xr:uid="{1EF6E553-2829-48C2-AE84-9BF1416C9D1E}"/>
    <cellStyle name="SAPBEXexcCritical6 3 2 2 7" xfId="4892" xr:uid="{E12A2B1A-1C8F-4ABB-A44C-1356E27D1D41}"/>
    <cellStyle name="SAPBEXexcCritical6 3 2 3" xfId="2436" xr:uid="{140F4B18-8112-4F1B-A48F-2562860958F6}"/>
    <cellStyle name="SAPBEXexcCritical6 3 2 4" xfId="2092" xr:uid="{91FA00E9-6D62-4476-A756-BE280D58EDD9}"/>
    <cellStyle name="SAPBEXexcCritical6 3 2 5" xfId="2460" xr:uid="{C73FFC5E-ADA3-404F-8DA2-54B6699194E8}"/>
    <cellStyle name="SAPBEXexcCritical6 3 2 6" xfId="3601" xr:uid="{3F6DAA8E-5425-43E6-B8E0-6D555F6B21E1}"/>
    <cellStyle name="SAPBEXexcCritical6 3 2 7" xfId="4162" xr:uid="{AEF7D2F5-9D06-4C94-A816-22F130381F85}"/>
    <cellStyle name="SAPBEXexcCritical6 3 2 8" xfId="4099" xr:uid="{B56DFF85-7B33-4D6D-98FC-F7DCC91E5B8F}"/>
    <cellStyle name="SAPBEXexcCritical6 3 3" xfId="1666" xr:uid="{C835E5C9-6B7B-49B5-8968-07B0BA3E16C6}"/>
    <cellStyle name="SAPBEXexcCritical6 3 3 2" xfId="2909" xr:uid="{0BEF93E6-65F7-4CF2-AA2D-1376DEE47712}"/>
    <cellStyle name="SAPBEXexcCritical6 3 3 3" xfId="3415" xr:uid="{00ADA257-DD37-4C5C-AAE3-A98C84BB82A5}"/>
    <cellStyle name="SAPBEXexcCritical6 3 3 4" xfId="2687" xr:uid="{A35423E9-21FE-416E-87CE-910241E2E13E}"/>
    <cellStyle name="SAPBEXexcCritical6 3 3 5" xfId="3959" xr:uid="{3BA72651-8F1A-4CD7-9DB1-89A43F99AF12}"/>
    <cellStyle name="SAPBEXexcCritical6 3 3 6" xfId="4314" xr:uid="{261A5553-EFDC-403F-A31E-034C238E777F}"/>
    <cellStyle name="SAPBEXexcCritical6 3 3 7" xfId="4924" xr:uid="{31FBD775-9148-4D27-8045-D10D01CA28FF}"/>
    <cellStyle name="SAPBEXexcCritical6 3 4" xfId="2435" xr:uid="{41F9CF75-C4C0-44C7-BDC9-FF660E1A2170}"/>
    <cellStyle name="SAPBEXexcCritical6 3 5" xfId="2604" xr:uid="{C65F0FCC-F893-4656-937A-2C299539DF9E}"/>
    <cellStyle name="SAPBEXexcCritical6 3 6" xfId="3221" xr:uid="{C6C2B3A9-8770-4374-8750-943CFD0A102B}"/>
    <cellStyle name="SAPBEXexcCritical6 3 7" xfId="3976" xr:uid="{B322A9C5-08AF-41C5-B143-81C7976F4AEE}"/>
    <cellStyle name="SAPBEXexcCritical6 3 8" xfId="3865" xr:uid="{901D4F68-1CE9-42A9-A04C-C6BF8DDD556C}"/>
    <cellStyle name="SAPBEXexcCritical6 3 9" xfId="4835" xr:uid="{216C101A-A771-4216-A26F-547A78D20475}"/>
    <cellStyle name="SAPBEXexcCritical6 4" xfId="1155" xr:uid="{8DCD73B8-231E-4FB9-AD49-B9E1066DCC6E}"/>
    <cellStyle name="SAPBEXexcCritical6 4 2" xfId="1668" xr:uid="{6B998DC9-BDB9-4E1B-A9BD-E455F1FB3462}"/>
    <cellStyle name="SAPBEXexcCritical6 4 2 2" xfId="2911" xr:uid="{C9CDA6A6-DE22-4DF2-9CBD-C88E4144D760}"/>
    <cellStyle name="SAPBEXexcCritical6 4 2 3" xfId="3417" xr:uid="{2409E8C7-226A-4B17-ADB1-1334638D58BC}"/>
    <cellStyle name="SAPBEXexcCritical6 4 2 4" xfId="2329" xr:uid="{974FDF16-F2F1-4B1D-A1BD-99A72DEB7432}"/>
    <cellStyle name="SAPBEXexcCritical6 4 2 5" xfId="2593" xr:uid="{5A4DDC17-6700-4A38-94AD-A06FAA335FFF}"/>
    <cellStyle name="SAPBEXexcCritical6 4 2 6" xfId="4445" xr:uid="{680F294A-057F-440D-B75C-CB559876939D}"/>
    <cellStyle name="SAPBEXexcCritical6 4 2 7" xfId="4472" xr:uid="{A453EFD4-25DD-4E7C-9FBD-108998627D1D}"/>
    <cellStyle name="SAPBEXexcCritical6 4 3" xfId="2437" xr:uid="{39575900-603F-48CF-BD46-0FABE0951D16}"/>
    <cellStyle name="SAPBEXexcCritical6 4 4" xfId="2093" xr:uid="{37C6336B-30F6-4F52-885A-9E5FFF164BB4}"/>
    <cellStyle name="SAPBEXexcCritical6 4 5" xfId="3222" xr:uid="{3FF9AE5F-884B-473E-BA55-64EE1717E276}"/>
    <cellStyle name="SAPBEXexcCritical6 4 6" xfId="4399" xr:uid="{B20F6686-836C-4CCE-B1F6-3A919B922B42}"/>
    <cellStyle name="SAPBEXexcCritical6 4 7" xfId="3038" xr:uid="{7032886A-819F-4E49-B80F-36BCAE3A8EFB}"/>
    <cellStyle name="SAPBEXexcCritical6 4 8" xfId="4898" xr:uid="{9C5B8849-7EC8-455E-B46D-18DAE2F6F820}"/>
    <cellStyle name="SAPBEXexcCritical6 5" xfId="1359" xr:uid="{0D8B275F-E293-49AD-8B47-3E3B5453C6B1}"/>
    <cellStyle name="SAPBEXexcCritical6 5 2" xfId="1767" xr:uid="{656F0A67-8A65-4D5B-BCB2-065F6D9A944D}"/>
    <cellStyle name="SAPBEXexcCritical6 5 2 2" xfId="3010" xr:uid="{6D739920-23C7-4213-885E-AC5B31A53A23}"/>
    <cellStyle name="SAPBEXexcCritical6 5 2 3" xfId="3516" xr:uid="{D66EF608-6F43-4108-87A0-B2EC90CADA77}"/>
    <cellStyle name="SAPBEXexcCritical6 5 2 4" xfId="2102" xr:uid="{AA50CA0A-028E-42BA-A113-3780F129B258}"/>
    <cellStyle name="SAPBEXexcCritical6 5 2 5" xfId="3589" xr:uid="{3FC2F768-3A64-4270-B241-43C8C5FBB06B}"/>
    <cellStyle name="SAPBEXexcCritical6 5 2 6" xfId="2331" xr:uid="{D62D828A-9F05-4845-878D-9334DD4D49D0}"/>
    <cellStyle name="SAPBEXexcCritical6 5 2 7" xfId="4815" xr:uid="{AB006E1C-302F-44F5-A414-E5CB67361EAF}"/>
    <cellStyle name="SAPBEXexcCritical6 5 3" xfId="2622" xr:uid="{6CEE4BAD-635A-4F6A-955F-15FDBDBA1ED4}"/>
    <cellStyle name="SAPBEXexcCritical6 5 4" xfId="3129" xr:uid="{A8D1AA13-8B7C-4C14-8360-78C939661715}"/>
    <cellStyle name="SAPBEXexcCritical6 5 5" xfId="3754" xr:uid="{45C4EB03-3C3E-4441-8B72-0B389DFE5CF2}"/>
    <cellStyle name="SAPBEXexcCritical6 5 6" xfId="4366" xr:uid="{856B06BC-DF63-4091-B5B2-354752182B7C}"/>
    <cellStyle name="SAPBEXexcCritical6 5 7" xfId="2713" xr:uid="{B76C4B6B-8EA9-4A26-94A9-ABFEC5546DDD}"/>
    <cellStyle name="SAPBEXexcCritical6 5 8" xfId="4555" xr:uid="{4D9FEAC6-BEF3-4A59-AD8C-8B09DFB5C2A7}"/>
    <cellStyle name="SAPBEXexcCritical6 6" xfId="1383" xr:uid="{72E80BA2-1C9F-457D-B3A7-B22A9C799EF9}"/>
    <cellStyle name="SAPBEXexcCritical6 7" xfId="1462" xr:uid="{88BBF61E-59C4-46C0-969A-A8A2A5C71C97}"/>
    <cellStyle name="SAPBEXexcCritical6 8" xfId="676" xr:uid="{4C60893E-EB91-43B3-A894-6057277F0B9C}"/>
    <cellStyle name="SAPBEXexcCritical6 8 2" xfId="1588" xr:uid="{249DC718-23EC-4BC8-A99F-380A14884E5F}"/>
    <cellStyle name="SAPBEXexcCritical6 8 2 2" xfId="2831" xr:uid="{FAC28FBD-1EF2-4422-B1F2-E3E73310CC01}"/>
    <cellStyle name="SAPBEXexcCritical6 8 2 3" xfId="3337" xr:uid="{BFFBB419-DA63-4EAD-8A70-0022654BB57E}"/>
    <cellStyle name="SAPBEXexcCritical6 8 2 4" xfId="2723" xr:uid="{81CD34DB-A495-42C4-ADF6-2B088CDF2F3D}"/>
    <cellStyle name="SAPBEXexcCritical6 8 2 5" xfId="4378" xr:uid="{3B8F4696-36F7-445B-89ED-9D565E427B60}"/>
    <cellStyle name="SAPBEXexcCritical6 8 2 6" xfId="2585" xr:uid="{1402DEFC-5BD4-42AD-8303-1334F5CC6E45}"/>
    <cellStyle name="SAPBEXexcCritical6 8 2 7" xfId="4884" xr:uid="{833EC4C3-D020-4B13-8835-A0593026EDF1}"/>
    <cellStyle name="SAPBEXexcCritical6 8 3" xfId="2009" xr:uid="{201A0F83-7DDA-4E46-8F8B-28C8C602B81D}"/>
    <cellStyle name="SAPBEXexcCritical6 8 4" xfId="2584" xr:uid="{5110BF39-FCDA-47DE-BC05-2021DC969F7F}"/>
    <cellStyle name="SAPBEXexcCritical6 8 5" xfId="2762" xr:uid="{0ED7F348-5F50-42AA-B089-5975E4DD776F}"/>
    <cellStyle name="SAPBEXexcCritical6 8 6" xfId="4282" xr:uid="{2174A7CC-72C5-4D76-9F18-F25A6A1F0ADD}"/>
    <cellStyle name="SAPBEXexcCritical6 8 7" xfId="4637" xr:uid="{B2FD3F1B-B713-4EE2-B8E0-1DE11B7E2CFB}"/>
    <cellStyle name="SAPBEXexcCritical6 8 8" xfId="4595" xr:uid="{3DDEED47-AF1A-4662-8023-135F641F01D4}"/>
    <cellStyle name="SAPBEXexcCritical6 9" xfId="1541" xr:uid="{288E0B41-BBF4-424C-9A54-A0450DEA89F5}"/>
    <cellStyle name="SAPBEXexcCritical6 9 2" xfId="2784" xr:uid="{29B93207-3AA0-47BD-B720-DF82BCDA6622}"/>
    <cellStyle name="SAPBEXexcCritical6 9 3" xfId="3290" xr:uid="{6EFE9970-F4A8-48AD-97C8-AF15114DC888}"/>
    <cellStyle name="SAPBEXexcCritical6 9 4" xfId="2690" xr:uid="{223D29B2-7332-49DA-B582-88A20F8AA5D3}"/>
    <cellStyle name="SAPBEXexcCritical6 9 5" xfId="4117" xr:uid="{CE23D89A-7743-41D8-B141-757C20F4EE13}"/>
    <cellStyle name="SAPBEXexcCritical6 9 6" xfId="4111" xr:uid="{7D9C7B14-6049-4054-8A07-D3A69FFED431}"/>
    <cellStyle name="SAPBEXexcCritical6 9 7" xfId="4114" xr:uid="{97C42468-6EFD-42DD-8E00-1978948B8D42}"/>
    <cellStyle name="SAPBEXexcCritical6_East 1415 Budget model v1" xfId="1156" xr:uid="{DAF2F593-20C6-4446-8E3F-F22552CEB9F7}"/>
    <cellStyle name="SAPBEXexcGood1" xfId="481" xr:uid="{3A1733E2-3720-4AF4-9237-385E3B6E4CCB}"/>
    <cellStyle name="SAPBEXexcGood1 10" xfId="1838" xr:uid="{3F2146DA-DC80-456F-9D88-16F725DA2871}"/>
    <cellStyle name="SAPBEXexcGood1 11" xfId="2698" xr:uid="{B912ADC2-665A-4F95-AB51-071B2DF69E02}"/>
    <cellStyle name="SAPBEXexcGood1 12" xfId="1909" xr:uid="{8F238FBA-2489-4B86-A0C0-B0EC318CBBA6}"/>
    <cellStyle name="SAPBEXexcGood1 13" xfId="3795" xr:uid="{CA0AF933-DAD8-4438-A052-959259261C1D}"/>
    <cellStyle name="SAPBEXexcGood1 14" xfId="4413" xr:uid="{111B964C-DB12-4914-8D72-64F31B9079D4}"/>
    <cellStyle name="SAPBEXexcGood1 15" xfId="4883" xr:uid="{9D003327-1386-4796-AC55-BA0B741C057C}"/>
    <cellStyle name="SAPBEXexcGood1 16" xfId="6362" xr:uid="{E1701804-46D1-4963-AC6D-892402136FCD}"/>
    <cellStyle name="SAPBEXexcGood1 2" xfId="1157" xr:uid="{EACE75EB-3FE4-4D71-8ED9-7A89239ED251}"/>
    <cellStyle name="SAPBEXexcGood1 2 2" xfId="1158" xr:uid="{ED7A4E2D-E27C-4E78-BE15-9DB65F0A8FCA}"/>
    <cellStyle name="SAPBEXexcGood1 2 2 2" xfId="1670" xr:uid="{E8D52892-1929-457F-9BBC-DC2148C52185}"/>
    <cellStyle name="SAPBEXexcGood1 2 2 2 2" xfId="2913" xr:uid="{A2C7198F-3A65-4CA2-AF6F-3D5914A8888E}"/>
    <cellStyle name="SAPBEXexcGood1 2 2 2 3" xfId="3419" xr:uid="{C25EF69D-A85B-425C-9F72-79E6F76EB75A}"/>
    <cellStyle name="SAPBEXexcGood1 2 2 2 4" xfId="2179" xr:uid="{627A3496-EDC3-42BF-988B-4FB66471788F}"/>
    <cellStyle name="SAPBEXexcGood1 2 2 2 5" xfId="3826" xr:uid="{CEE488F3-C9D7-43EF-91EC-9A75E7BE9966}"/>
    <cellStyle name="SAPBEXexcGood1 2 2 2 6" xfId="3571" xr:uid="{17936B1A-C5AC-4FE7-A8FE-17F9168D3D4C}"/>
    <cellStyle name="SAPBEXexcGood1 2 2 2 7" xfId="4645" xr:uid="{6452C3FB-FB90-4244-A955-ADF8E3CC7330}"/>
    <cellStyle name="SAPBEXexcGood1 2 2 3" xfId="2439" xr:uid="{DAD032EA-79F0-402F-A31B-3D683154FD6A}"/>
    <cellStyle name="SAPBEXexcGood1 2 2 4" xfId="1878" xr:uid="{B0520461-AEF8-448A-A450-4BC889DB6C50}"/>
    <cellStyle name="SAPBEXexcGood1 2 2 5" xfId="3083" xr:uid="{D9D39471-007C-4448-B4F6-B1D928A3E514}"/>
    <cellStyle name="SAPBEXexcGood1 2 2 6" xfId="4293" xr:uid="{271B7314-AA8B-41DA-88F1-C243FF6573D5}"/>
    <cellStyle name="SAPBEXexcGood1 2 2 7" xfId="3201" xr:uid="{06F4331E-5FD8-4020-A1F2-44BF7F90FADD}"/>
    <cellStyle name="SAPBEXexcGood1 2 2 8" xfId="4724" xr:uid="{923192C7-2397-4B1E-B3E7-EDBDB17194D6}"/>
    <cellStyle name="SAPBEXexcGood1 2 3" xfId="1669" xr:uid="{B659334D-1B42-4C13-B80F-D5660A981DA5}"/>
    <cellStyle name="SAPBEXexcGood1 2 3 2" xfId="2912" xr:uid="{4FF39B23-DD6B-4466-BE61-E1ED6878E096}"/>
    <cellStyle name="SAPBEXexcGood1 2 3 3" xfId="3418" xr:uid="{4A83C7F4-335B-47DD-8B2C-997CDC7B5364}"/>
    <cellStyle name="SAPBEXexcGood1 2 3 4" xfId="3609" xr:uid="{E650800E-B22C-4EB2-9B00-1788FEA662A6}"/>
    <cellStyle name="SAPBEXexcGood1 2 3 5" xfId="3902" xr:uid="{09F1FDAF-20A0-4250-A6DC-71E34CE1014D}"/>
    <cellStyle name="SAPBEXexcGood1 2 3 6" xfId="2316" xr:uid="{5A8CE6C7-3DED-413C-8A1D-96A9F208579D}"/>
    <cellStyle name="SAPBEXexcGood1 2 3 7" xfId="4840" xr:uid="{EBFEB912-7947-4EA4-99BF-B5C5ADFCA5B5}"/>
    <cellStyle name="SAPBEXexcGood1 2 4" xfId="2438" xr:uid="{1BF9922D-8ED9-4889-B2DA-1EB450A398D3}"/>
    <cellStyle name="SAPBEXexcGood1 2 5" xfId="2094" xr:uid="{468D5A86-3AE8-49F0-93D2-F2AA2F271A41}"/>
    <cellStyle name="SAPBEXexcGood1 2 6" xfId="3096" xr:uid="{2B40B94E-27AA-474E-A939-55677B1AB00A}"/>
    <cellStyle name="SAPBEXexcGood1 2 7" xfId="3580" xr:uid="{CAA6E710-00CF-4427-88F3-7D1166989C17}"/>
    <cellStyle name="SAPBEXexcGood1 2 8" xfId="2739" xr:uid="{4EEE0D13-0D7B-4CB1-9204-CE7CA8CA7D8F}"/>
    <cellStyle name="SAPBEXexcGood1 2 9" xfId="4667" xr:uid="{047BCD48-9308-43B4-85D1-7E16A98ADAEA}"/>
    <cellStyle name="SAPBEXexcGood1 3" xfId="1159" xr:uid="{4F780A12-3297-4FD8-8AA0-DFA9D0BD323F}"/>
    <cellStyle name="SAPBEXexcGood1 3 2" xfId="1160" xr:uid="{4A85F6DE-3E6B-4EE8-BFAB-F439610EB270}"/>
    <cellStyle name="SAPBEXexcGood1 3 2 2" xfId="1672" xr:uid="{4DDD36FD-E7DB-4879-9F80-731028C27A6E}"/>
    <cellStyle name="SAPBEXexcGood1 3 2 2 2" xfId="2915" xr:uid="{070A0A87-4F65-4D7C-B7E8-D3CBA5532A9D}"/>
    <cellStyle name="SAPBEXexcGood1 3 2 2 3" xfId="3421" xr:uid="{52C0C0A0-F40D-4B1D-AEC2-93CE6A570FC2}"/>
    <cellStyle name="SAPBEXexcGood1 3 2 2 4" xfId="2181" xr:uid="{6FBCC54A-30BE-4150-A648-9275AB09B3E8}"/>
    <cellStyle name="SAPBEXexcGood1 3 2 2 5" xfId="3249" xr:uid="{69B76280-3AF3-4749-8C5C-3076B2DFB9B3}"/>
    <cellStyle name="SAPBEXexcGood1 3 2 2 6" xfId="3080" xr:uid="{9F2C1F79-5B5E-49D5-A24C-3592C1EF7590}"/>
    <cellStyle name="SAPBEXexcGood1 3 2 2 7" xfId="3988" xr:uid="{7F1ACC90-3768-4462-8F8E-6B719766E722}"/>
    <cellStyle name="SAPBEXexcGood1 3 2 3" xfId="2441" xr:uid="{E8EC34AB-B83B-4EBC-A184-A8DB24A83795}"/>
    <cellStyle name="SAPBEXexcGood1 3 2 4" xfId="2142" xr:uid="{BC467D16-BDCB-4619-934F-3042B3640F54}"/>
    <cellStyle name="SAPBEXexcGood1 3 2 5" xfId="3973" xr:uid="{7F98895D-7C13-4561-9870-8DA8022DF541}"/>
    <cellStyle name="SAPBEXexcGood1 3 2 6" xfId="2564" xr:uid="{92933D7B-BE95-4B3A-8385-E139EB79F051}"/>
    <cellStyle name="SAPBEXexcGood1 3 2 7" xfId="2370" xr:uid="{8FC1E1B5-42AB-460E-AB7E-46B8922924F5}"/>
    <cellStyle name="SAPBEXexcGood1 3 2 8" xfId="4615" xr:uid="{B2D095A2-167C-4655-92C3-C468B44EE133}"/>
    <cellStyle name="SAPBEXexcGood1 3 3" xfId="1671" xr:uid="{8C1E18AB-0DAB-41F5-8FE6-1E17CC609426}"/>
    <cellStyle name="SAPBEXexcGood1 3 3 2" xfId="2914" xr:uid="{D7344131-DCEA-4A38-A2CC-051915948B3B}"/>
    <cellStyle name="SAPBEXexcGood1 3 3 3" xfId="3420" xr:uid="{92BD7A1C-D7CB-4FA9-ACA4-A5980BFFBE33}"/>
    <cellStyle name="SAPBEXexcGood1 3 3 4" xfId="2180" xr:uid="{60F79CAD-EAE0-4729-9DE8-A14681F16E9A}"/>
    <cellStyle name="SAPBEXexcGood1 3 3 5" xfId="4026" xr:uid="{12F921A5-92AB-4870-B55B-00F79ED1ABD7}"/>
    <cellStyle name="SAPBEXexcGood1 3 3 6" xfId="2748" xr:uid="{7F298F98-F4A7-46BB-A001-3C2B24643428}"/>
    <cellStyle name="SAPBEXexcGood1 3 3 7" xfId="4652" xr:uid="{6EFF09EE-A105-4909-A3E2-C99A49CEBB43}"/>
    <cellStyle name="SAPBEXexcGood1 3 4" xfId="2440" xr:uid="{64A0429B-76CB-4ED2-A203-BBE6A1FEB50A}"/>
    <cellStyle name="SAPBEXexcGood1 3 5" xfId="1946" xr:uid="{2CE9F083-F3FF-41D5-B563-2C56407527ED}"/>
    <cellStyle name="SAPBEXexcGood1 3 6" xfId="3987" xr:uid="{D5976A5E-7981-4420-8A09-7E9C99ADB98D}"/>
    <cellStyle name="SAPBEXexcGood1 3 7" xfId="4364" xr:uid="{D49A448B-05CE-4FE9-A801-5BDDD512B2B6}"/>
    <cellStyle name="SAPBEXexcGood1 3 8" xfId="4428" xr:uid="{61006C04-A5F1-4231-9AF2-E1138CE7AED9}"/>
    <cellStyle name="SAPBEXexcGood1 3 9" xfId="4613" xr:uid="{72177E1B-1C34-4935-82A1-FE31CA24006B}"/>
    <cellStyle name="SAPBEXexcGood1 4" xfId="1161" xr:uid="{268EAF62-AA0D-46E5-A5A9-40BFBB0465A0}"/>
    <cellStyle name="SAPBEXexcGood1 4 2" xfId="1673" xr:uid="{CC0A9C9B-7AB6-4669-9FF6-313E3F28985E}"/>
    <cellStyle name="SAPBEXexcGood1 4 2 2" xfId="2916" xr:uid="{488A4636-2B84-4639-A664-2E8EFEBC9B03}"/>
    <cellStyle name="SAPBEXexcGood1 4 2 3" xfId="3422" xr:uid="{42C3D248-F1FF-441A-BF2F-CABD898B30DE}"/>
    <cellStyle name="SAPBEXexcGood1 4 2 4" xfId="2178" xr:uid="{BBFA8191-3A16-4D2B-8A1F-FAFDDD41CFB7}"/>
    <cellStyle name="SAPBEXexcGood1 4 2 5" xfId="3168" xr:uid="{78FC608E-DAA6-46D2-8723-BC2DF066C03A}"/>
    <cellStyle name="SAPBEXexcGood1 4 2 6" xfId="4108" xr:uid="{E5CBE305-8895-4924-8829-4CCC60B7A047}"/>
    <cellStyle name="SAPBEXexcGood1 4 2 7" xfId="4266" xr:uid="{40826C3C-1DBB-41E0-A897-3B6C253BEC8F}"/>
    <cellStyle name="SAPBEXexcGood1 4 3" xfId="2442" xr:uid="{B408FA4D-79C3-48C9-A034-A4EC8CBC0CCC}"/>
    <cellStyle name="SAPBEXexcGood1 4 4" xfId="2679" xr:uid="{A360018A-0AFE-4693-B5F5-B784053C3106}"/>
    <cellStyle name="SAPBEXexcGood1 4 5" xfId="3144" xr:uid="{5E2A41B8-AE0D-4C3E-86B1-6C311F35389D}"/>
    <cellStyle name="SAPBEXexcGood1 4 6" xfId="3152" xr:uid="{A66F7577-0CD2-452C-8594-C55A4069C310}"/>
    <cellStyle name="SAPBEXexcGood1 4 7" xfId="3151" xr:uid="{0B2BA09A-1AE4-4F4B-96ED-289CD74884FC}"/>
    <cellStyle name="SAPBEXexcGood1 4 8" xfId="4814" xr:uid="{A464E1D4-2B0B-41DF-B04E-A0934431A9DA}"/>
    <cellStyle name="SAPBEXexcGood1 5" xfId="1360" xr:uid="{F865E087-0990-406C-AC92-5E2091EA6C54}"/>
    <cellStyle name="SAPBEXexcGood1 5 2" xfId="1768" xr:uid="{277249B9-2656-4C2C-9315-433EF0566DF5}"/>
    <cellStyle name="SAPBEXexcGood1 5 2 2" xfId="3011" xr:uid="{048BDDD8-011E-4501-867B-163CDFD36DD0}"/>
    <cellStyle name="SAPBEXexcGood1 5 2 3" xfId="3517" xr:uid="{151E6657-67BE-4038-8EB2-570A9DB278CE}"/>
    <cellStyle name="SAPBEXexcGood1 5 2 4" xfId="1826" xr:uid="{AE73347C-38F5-46F7-AC24-D489970663FC}"/>
    <cellStyle name="SAPBEXexcGood1 5 2 5" xfId="3704" xr:uid="{04227F08-F78A-43B1-A0FE-D66550093A7D}"/>
    <cellStyle name="SAPBEXexcGood1 5 2 6" xfId="4251" xr:uid="{E229D5EC-1256-40F3-B647-FA274B779431}"/>
    <cellStyle name="SAPBEXexcGood1 5 2 7" xfId="4564" xr:uid="{4A7B8F9D-71ED-4524-A13A-704177E43910}"/>
    <cellStyle name="SAPBEXexcGood1 5 3" xfId="2623" xr:uid="{9261585D-AEF0-4492-A523-7EAA508600DA}"/>
    <cellStyle name="SAPBEXexcGood1 5 4" xfId="3130" xr:uid="{77509BD7-E8D0-4228-BEA7-6DA9F84F417B}"/>
    <cellStyle name="SAPBEXexcGood1 5 5" xfId="3734" xr:uid="{40773551-5E5E-46A2-AA5D-AC5CEAD2CC65}"/>
    <cellStyle name="SAPBEXexcGood1 5 6" xfId="3581" xr:uid="{8F2CDE3F-6E86-4B54-BB50-7D03C64084F4}"/>
    <cellStyle name="SAPBEXexcGood1 5 7" xfId="3835" xr:uid="{BD980991-A730-4ACE-9161-A08C7DBE3B42}"/>
    <cellStyle name="SAPBEXexcGood1 5 8" xfId="4400" xr:uid="{7FF5C4A2-B5B0-42B7-886F-936315A406E3}"/>
    <cellStyle name="SAPBEXexcGood1 6" xfId="1384" xr:uid="{CC78B32B-A2B4-4E7A-9C30-CE93175AC974}"/>
    <cellStyle name="SAPBEXexcGood1 7" xfId="1461" xr:uid="{E6B3B82E-7E8A-453E-8857-912B4C57C0E9}"/>
    <cellStyle name="SAPBEXexcGood1 8" xfId="677" xr:uid="{41564640-5234-471C-AF02-3722DDB586B5}"/>
    <cellStyle name="SAPBEXexcGood1 8 2" xfId="1589" xr:uid="{7D9764E9-4C3D-45AA-B941-674684A97A09}"/>
    <cellStyle name="SAPBEXexcGood1 8 2 2" xfId="2832" xr:uid="{1626F706-2380-4DD4-8AF8-CD40469F9E1B}"/>
    <cellStyle name="SAPBEXexcGood1 8 2 3" xfId="3338" xr:uid="{EBDC9EB8-7B9F-4D28-8ECE-075F2A05EC3C}"/>
    <cellStyle name="SAPBEXexcGood1 8 2 4" xfId="2205" xr:uid="{B56AE757-604D-4118-9EF9-2533A5AB0806}"/>
    <cellStyle name="SAPBEXexcGood1 8 2 5" xfId="3256" xr:uid="{A715F197-6161-41DD-A72D-5A14DA3091C8}"/>
    <cellStyle name="SAPBEXexcGood1 8 2 6" xfId="3081" xr:uid="{4C29E24C-ED10-46C0-9FB4-D26E35D67152}"/>
    <cellStyle name="SAPBEXexcGood1 8 2 7" xfId="4865" xr:uid="{02CB5BD8-3BE4-4BAC-89B8-230DEBF23BBD}"/>
    <cellStyle name="SAPBEXexcGood1 8 3" xfId="2010" xr:uid="{1F20872B-50DF-403F-B1A7-B566209C34B9}"/>
    <cellStyle name="SAPBEXexcGood1 8 4" xfId="2348" xr:uid="{F575C37B-A2DE-434A-8751-5D7BBD49F9F6}"/>
    <cellStyle name="SAPBEXexcGood1 8 5" xfId="3710" xr:uid="{2D2F0621-1BA6-4E25-AD6C-68B8CFF9ED28}"/>
    <cellStyle name="SAPBEXexcGood1 8 6" xfId="4063" xr:uid="{6FB59C97-432C-4B1B-9424-C8726689E162}"/>
    <cellStyle name="SAPBEXexcGood1 8 7" xfId="4390" xr:uid="{1C0B0C69-DD71-45EA-99D3-414EB90BBE09}"/>
    <cellStyle name="SAPBEXexcGood1 8 8" xfId="2477" xr:uid="{CEF47432-44F1-4538-84DE-8F0C65704B3B}"/>
    <cellStyle name="SAPBEXexcGood1 9" xfId="1542" xr:uid="{3AD90C51-DA27-474D-A29C-18E9CC4F0D8B}"/>
    <cellStyle name="SAPBEXexcGood1 9 2" xfId="2785" xr:uid="{4AB902D0-06E4-4520-B5FB-081281F8C16C}"/>
    <cellStyle name="SAPBEXexcGood1 9 3" xfId="3291" xr:uid="{65C52339-8500-4E50-AC5D-DE985BF4F013}"/>
    <cellStyle name="SAPBEXexcGood1 9 4" xfId="2217" xr:uid="{D0F741DD-6E08-4A02-80A3-3AC532DEBC1D}"/>
    <cellStyle name="SAPBEXexcGood1 9 5" xfId="3219" xr:uid="{E528C9AD-2C5F-4DBC-BE90-2474C31419AE}"/>
    <cellStyle name="SAPBEXexcGood1 9 6" xfId="4547" xr:uid="{781ED963-D24D-4A32-B911-6FC959406EE7}"/>
    <cellStyle name="SAPBEXexcGood1 9 7" xfId="4651" xr:uid="{39493071-9686-4A7C-9BCE-5D6F84C1F2D3}"/>
    <cellStyle name="SAPBEXexcGood1_East 1415 Budget model v1" xfId="1162" xr:uid="{C7C74907-328E-47ED-95B7-BAD1EE85C159}"/>
    <cellStyle name="SAPBEXexcGood2" xfId="482" xr:uid="{AA34F57D-89D2-4C96-ACEC-A1B4A147D6FF}"/>
    <cellStyle name="SAPBEXexcGood2 10" xfId="1839" xr:uid="{364A40B0-DFAA-4F6E-BA73-5557A1825F00}"/>
    <cellStyle name="SAPBEXexcGood2 11" xfId="2664" xr:uid="{8066BB45-B3C9-440E-B69B-5EC3B12FC288}"/>
    <cellStyle name="SAPBEXexcGood2 12" xfId="3701" xr:uid="{753E0085-49A1-4887-8292-DFEF38CDA92E}"/>
    <cellStyle name="SAPBEXexcGood2 13" xfId="4369" xr:uid="{B129C03D-578D-4B02-9604-62DEC8837AD0}"/>
    <cellStyle name="SAPBEXexcGood2 14" xfId="4661" xr:uid="{80FC20F4-6996-4227-8EAB-904D7EA965ED}"/>
    <cellStyle name="SAPBEXexcGood2 15" xfId="4630" xr:uid="{B27DD3BC-5CF6-4EFB-8F33-2F061F012A7E}"/>
    <cellStyle name="SAPBEXexcGood2 16" xfId="6363" xr:uid="{71768E33-275A-480F-BA4C-E6D20F1EC40B}"/>
    <cellStyle name="SAPBEXexcGood2 2" xfId="1163" xr:uid="{739B85E7-9906-4E41-A290-7F3DC40E6406}"/>
    <cellStyle name="SAPBEXexcGood2 2 2" xfId="1164" xr:uid="{143331F0-2DC3-4321-9666-846A527B32D1}"/>
    <cellStyle name="SAPBEXexcGood2 2 2 2" xfId="1675" xr:uid="{52F1C1DA-0AE1-47FD-9C35-5641BE2D2118}"/>
    <cellStyle name="SAPBEXexcGood2 2 2 2 2" xfId="2918" xr:uid="{C0DAE242-2B2F-44C1-949A-482363D1B230}"/>
    <cellStyle name="SAPBEXexcGood2 2 2 2 3" xfId="3424" xr:uid="{A8731524-3119-46CF-BFC8-8637A5F3F13D}"/>
    <cellStyle name="SAPBEXexcGood2 2 2 2 4" xfId="1915" xr:uid="{9F8AFE2D-6814-4BF3-B024-7471D29D8667}"/>
    <cellStyle name="SAPBEXexcGood2 2 2 2 5" xfId="4116" xr:uid="{9ED16E83-6422-4440-9141-CDA5215C4E12}"/>
    <cellStyle name="SAPBEXexcGood2 2 2 2 6" xfId="2319" xr:uid="{D8300347-607A-479F-A07B-81956D92935C}"/>
    <cellStyle name="SAPBEXexcGood2 2 2 2 7" xfId="4833" xr:uid="{D90B68F5-E04A-4ACB-9ECD-E23404FB755A}"/>
    <cellStyle name="SAPBEXexcGood2 2 2 3" xfId="2444" xr:uid="{E5100D3C-2587-4457-A3F1-878878870BF6}"/>
    <cellStyle name="SAPBEXexcGood2 2 2 4" xfId="2097" xr:uid="{9B18246D-4ABC-441E-BE8E-5F0F6C63C8DA}"/>
    <cellStyle name="SAPBEXexcGood2 2 2 5" xfId="3629" xr:uid="{60488DD3-0F51-4C92-8CD0-550BA3493BB8}"/>
    <cellStyle name="SAPBEXexcGood2 2 2 6" xfId="2774" xr:uid="{F21907C3-F3A7-4663-B9CA-111A1E9E6AA3}"/>
    <cellStyle name="SAPBEXexcGood2 2 2 7" xfId="3718" xr:uid="{4EC963AC-1E7F-4C86-B185-93AECF2C240B}"/>
    <cellStyle name="SAPBEXexcGood2 2 2 8" xfId="1997" xr:uid="{5D7ABE00-0CC9-4248-8364-4DB05443C436}"/>
    <cellStyle name="SAPBEXexcGood2 2 3" xfId="1674" xr:uid="{F8D4FA85-3727-4A6B-AF2B-01AB20894E28}"/>
    <cellStyle name="SAPBEXexcGood2 2 3 2" xfId="2917" xr:uid="{44B4E3B5-1E41-4216-89B2-60114C35BE1A}"/>
    <cellStyle name="SAPBEXexcGood2 2 3 3" xfId="3423" xr:uid="{CBEDF846-CB89-495E-B5A1-1C24ECE2B86B}"/>
    <cellStyle name="SAPBEXexcGood2 2 3 4" xfId="2611" xr:uid="{46C97293-72A0-4F1D-80D2-4F98B0D58334}"/>
    <cellStyle name="SAPBEXexcGood2 2 3 5" xfId="2190" xr:uid="{6672064D-484C-4ADC-991D-1AEA36BA678B}"/>
    <cellStyle name="SAPBEXexcGood2 2 3 6" xfId="4201" xr:uid="{D64E23B1-3BB3-4392-B601-7ED40EF7804E}"/>
    <cellStyle name="SAPBEXexcGood2 2 3 7" xfId="4904" xr:uid="{928AC768-E937-45BE-8BF0-E29F9B1155B8}"/>
    <cellStyle name="SAPBEXexcGood2 2 4" xfId="2443" xr:uid="{57044190-B169-4A32-9E0F-204C7CF00EB1}"/>
    <cellStyle name="SAPBEXexcGood2 2 5" xfId="2096" xr:uid="{37D30B2C-4D7F-4739-A82F-580E6068C1F8}"/>
    <cellStyle name="SAPBEXexcGood2 2 6" xfId="3647" xr:uid="{5F6B232E-B529-4D73-A14B-795BF5C8E52E}"/>
    <cellStyle name="SAPBEXexcGood2 2 7" xfId="4392" xr:uid="{90AC48B4-6209-47EA-AC70-AB856D7ABE5C}"/>
    <cellStyle name="SAPBEXexcGood2 2 8" xfId="2575" xr:uid="{C35F16A1-5F46-45EC-A16C-60EE23FB6E49}"/>
    <cellStyle name="SAPBEXexcGood2 2 9" xfId="4592" xr:uid="{8A416E9B-37E7-4C39-8643-A0BFEAFCF654}"/>
    <cellStyle name="SAPBEXexcGood2 3" xfId="1165" xr:uid="{9876C156-85D8-40CF-8781-7ABC5FC959BF}"/>
    <cellStyle name="SAPBEXexcGood2 3 2" xfId="1166" xr:uid="{85DB87C8-F4B9-45C4-9151-57E1403EDEB1}"/>
    <cellStyle name="SAPBEXexcGood2 3 2 2" xfId="1677" xr:uid="{5D505E94-1D50-4842-83D9-67A8DB46CFB3}"/>
    <cellStyle name="SAPBEXexcGood2 3 2 2 2" xfId="2920" xr:uid="{07B56442-6B12-4A39-BC8F-11E5B9A5FEF3}"/>
    <cellStyle name="SAPBEXexcGood2 3 2 2 3" xfId="3426" xr:uid="{EA90C688-5B5E-4FF3-8B2B-11824F9EC39E}"/>
    <cellStyle name="SAPBEXexcGood2 3 2 2 4" xfId="3694" xr:uid="{650BC63B-1AFF-4B1E-8AFA-5333CBA57326}"/>
    <cellStyle name="SAPBEXexcGood2 3 2 2 5" xfId="4043" xr:uid="{19A2978B-958B-47B9-A44D-E5474F4C39DD}"/>
    <cellStyle name="SAPBEXexcGood2 3 2 2 6" xfId="4441" xr:uid="{EA1CF6E5-524B-4391-9A62-9945E221533B}"/>
    <cellStyle name="SAPBEXexcGood2 3 2 2 7" xfId="3995" xr:uid="{52007E30-2819-4F79-968E-641145C6A409}"/>
    <cellStyle name="SAPBEXexcGood2 3 2 3" xfId="2446" xr:uid="{C3F18E34-3D0E-47C6-9C2B-5092A5C272FB}"/>
    <cellStyle name="SAPBEXexcGood2 3 2 4" xfId="1944" xr:uid="{9E59ABC6-0049-4D71-B419-9395EB2DC780}"/>
    <cellStyle name="SAPBEXexcGood2 3 2 5" xfId="3272" xr:uid="{C7B5DDC2-B3C0-4B99-AE85-C3EB56818A1D}"/>
    <cellStyle name="SAPBEXexcGood2 3 2 6" xfId="4246" xr:uid="{273F0924-A3D7-4BF3-A251-A2635D95533C}"/>
    <cellStyle name="SAPBEXexcGood2 3 2 7" xfId="4682" xr:uid="{203C4569-2246-4EC0-B06F-1EFADA00F049}"/>
    <cellStyle name="SAPBEXexcGood2 3 2 8" xfId="4095" xr:uid="{19FB708F-B21D-4B79-8323-CE3595805F59}"/>
    <cellStyle name="SAPBEXexcGood2 3 3" xfId="1676" xr:uid="{3E1DABC0-BFBB-4D5F-9F0F-4843175D6973}"/>
    <cellStyle name="SAPBEXexcGood2 3 3 2" xfId="2919" xr:uid="{EDB63CD8-3390-4017-AE33-BBC11E7EB080}"/>
    <cellStyle name="SAPBEXexcGood2 3 3 3" xfId="3425" xr:uid="{FCCF96E7-131B-4685-B359-C142BED820A4}"/>
    <cellStyle name="SAPBEXexcGood2 3 3 4" xfId="2182" xr:uid="{99F9C2BD-F120-475A-A528-8F14B712AEF1}"/>
    <cellStyle name="SAPBEXexcGood2 3 3 5" xfId="4098" xr:uid="{709C3CAA-BF60-486B-BBEE-353C7E89C224}"/>
    <cellStyle name="SAPBEXexcGood2 3 3 6" xfId="4494" xr:uid="{574B3F64-63E9-4A4B-BBC7-A96C385F1E8C}"/>
    <cellStyle name="SAPBEXexcGood2 3 3 7" xfId="2309" xr:uid="{4EF86C1C-EC07-4141-8D8F-C82D433FE49C}"/>
    <cellStyle name="SAPBEXexcGood2 3 4" xfId="2445" xr:uid="{7CD5042C-4E1A-4DAE-A665-710AAFA1D0C4}"/>
    <cellStyle name="SAPBEXexcGood2 3 5" xfId="1877" xr:uid="{F713CA04-1DA5-48C3-9334-5CB47EBD6D1B}"/>
    <cellStyle name="SAPBEXexcGood2 3 6" xfId="3279" xr:uid="{35C17A91-D976-4CBA-8824-02C2BEB77540}"/>
    <cellStyle name="SAPBEXexcGood2 3 7" xfId="3559" xr:uid="{7787692A-4D1F-4727-B177-8C4675AD339E}"/>
    <cellStyle name="SAPBEXexcGood2 3 8" xfId="4683" xr:uid="{488314CD-9178-48C4-8E51-712D5B3EBAC5}"/>
    <cellStyle name="SAPBEXexcGood2 3 9" xfId="4670" xr:uid="{397DB461-6483-4308-BDC1-4891CC6001C3}"/>
    <cellStyle name="SAPBEXexcGood2 4" xfId="1167" xr:uid="{63E4EE13-BB8E-4C01-BED9-5B2D1E5A6F32}"/>
    <cellStyle name="SAPBEXexcGood2 4 2" xfId="1678" xr:uid="{8A1F96C9-144E-46BE-998F-E8542C7590F0}"/>
    <cellStyle name="SAPBEXexcGood2 4 2 2" xfId="2921" xr:uid="{3ECF2E0A-F0A3-47C0-96E5-5686453F3B3C}"/>
    <cellStyle name="SAPBEXexcGood2 4 2 3" xfId="3427" xr:uid="{8C023050-233D-46FF-904B-4EA9CA22DD5C}"/>
    <cellStyle name="SAPBEXexcGood2 4 2 4" xfId="3627" xr:uid="{28D586B6-30A1-404F-90D9-8EE6780B72BA}"/>
    <cellStyle name="SAPBEXexcGood2 4 2 5" xfId="3892" xr:uid="{775DCFB3-F93F-4134-8BE7-DC8CBDCB8182}"/>
    <cellStyle name="SAPBEXexcGood2 4 2 6" xfId="2242" xr:uid="{E6867F91-6844-436A-8968-2021BDE931FB}"/>
    <cellStyle name="SAPBEXexcGood2 4 2 7" xfId="4799" xr:uid="{E61EFC7B-ED0E-46BD-89B6-8056CB3D0637}"/>
    <cellStyle name="SAPBEXexcGood2 4 3" xfId="2447" xr:uid="{E4A45DAC-C133-4301-8D89-AFC7E539C4A8}"/>
    <cellStyle name="SAPBEXexcGood2 4 4" xfId="2063" xr:uid="{69C8E563-4E30-4E3C-B93B-41F8A4AF4650}"/>
    <cellStyle name="SAPBEXexcGood2 4 5" xfId="3981" xr:uid="{D173D011-3FB1-4DAD-BA29-DAA7A0953311}"/>
    <cellStyle name="SAPBEXexcGood2 4 6" xfId="4386" xr:uid="{8D7E2AB8-0C5D-478A-A541-85E3E15389C4}"/>
    <cellStyle name="SAPBEXexcGood2 4 7" xfId="4580" xr:uid="{6A604966-D518-441D-8941-849C3AEDBF24}"/>
    <cellStyle name="SAPBEXexcGood2 4 8" xfId="4631" xr:uid="{EE6F91C2-D5DC-4539-B798-C30A54275DE8}"/>
    <cellStyle name="SAPBEXexcGood2 5" xfId="1361" xr:uid="{A03E8A49-7BE3-4A21-BD4D-53FB36416B30}"/>
    <cellStyle name="SAPBEXexcGood2 5 2" xfId="1769" xr:uid="{D64C016B-2D75-4515-ADDF-E756B3679E30}"/>
    <cellStyle name="SAPBEXexcGood2 5 2 2" xfId="3012" xr:uid="{E3C1A950-FCC8-4628-93BA-3CD9041F0048}"/>
    <cellStyle name="SAPBEXexcGood2 5 2 3" xfId="3518" xr:uid="{214646FB-30D0-4C99-8AD4-02DD37381B8A}"/>
    <cellStyle name="SAPBEXexcGood2 5 2 4" xfId="1889" xr:uid="{71DAFA70-146E-41D9-A7F5-169AEA8BD2D9}"/>
    <cellStyle name="SAPBEXexcGood2 5 2 5" xfId="4326" xr:uid="{C4608AB9-DDD4-4825-B8D0-AD8FEB0A7133}"/>
    <cellStyle name="SAPBEXexcGood2 5 2 6" xfId="4579" xr:uid="{2151F8E9-A73D-481E-B48F-92908D296D94}"/>
    <cellStyle name="SAPBEXexcGood2 5 2 7" xfId="4868" xr:uid="{1E9B552A-73F0-4D35-8804-E7238A43CC8A}"/>
    <cellStyle name="SAPBEXexcGood2 5 3" xfId="2624" xr:uid="{01D2230E-1AED-41B0-B4D6-6462495C8D85}"/>
    <cellStyle name="SAPBEXexcGood2 5 4" xfId="3131" xr:uid="{D6903DB6-4FE3-4ECB-8CAB-F69ADBE7CDA4}"/>
    <cellStyle name="SAPBEXexcGood2 5 5" xfId="2747" xr:uid="{163FFC18-4502-4548-A426-9A42D48E6749}"/>
    <cellStyle name="SAPBEXexcGood2 5 6" xfId="2743" xr:uid="{E9B8DF07-E0E5-461F-8BA2-86D4B42C1284}"/>
    <cellStyle name="SAPBEXexcGood2 5 7" xfId="4348" xr:uid="{F73C1116-AC72-426D-B04E-B9C044A7DAF5}"/>
    <cellStyle name="SAPBEXexcGood2 5 8" xfId="3670" xr:uid="{FAE34BF3-E9EC-433F-8953-47242999F675}"/>
    <cellStyle name="SAPBEXexcGood2 6" xfId="1385" xr:uid="{99419565-C8AB-466D-A736-7B46899010A9}"/>
    <cellStyle name="SAPBEXexcGood2 7" xfId="1460" xr:uid="{B77F528E-8068-40B3-B8A6-6231CDAF6E43}"/>
    <cellStyle name="SAPBEXexcGood2 8" xfId="678" xr:uid="{0DC49D54-45E2-40C1-8445-05ECB766258A}"/>
    <cellStyle name="SAPBEXexcGood2 8 2" xfId="1590" xr:uid="{04BE6DCC-80AD-4885-8203-57DA1B0A9606}"/>
    <cellStyle name="SAPBEXexcGood2 8 2 2" xfId="2833" xr:uid="{3A472932-D181-4A13-97C0-0D8302C68DC2}"/>
    <cellStyle name="SAPBEXexcGood2 8 2 3" xfId="3339" xr:uid="{C8787C32-8AC7-488A-A0E5-1E059FDA8BB9}"/>
    <cellStyle name="SAPBEXexcGood2 8 2 4" xfId="3073" xr:uid="{7DD54A64-8B5C-4392-A286-479B6847156C}"/>
    <cellStyle name="SAPBEXexcGood2 8 2 5" xfId="3928" xr:uid="{09ABC396-5FB3-43C4-9452-D3CF1D4E2C12}"/>
    <cellStyle name="SAPBEXexcGood2 8 2 6" xfId="4544" xr:uid="{E0C3F5E4-7424-4F8B-9BC3-626403EADA10}"/>
    <cellStyle name="SAPBEXexcGood2 8 2 7" xfId="4725" xr:uid="{3ED7D522-1F75-4C92-B311-FDBDB9C57460}"/>
    <cellStyle name="SAPBEXexcGood2 8 3" xfId="2011" xr:uid="{A6A8A47D-3137-4BF5-AEC4-53865DC24802}"/>
    <cellStyle name="SAPBEXexcGood2 8 4" xfId="2347" xr:uid="{CB5D379F-42C2-49E3-B3BC-20D2A0504D17}"/>
    <cellStyle name="SAPBEXexcGood2 8 5" xfId="3664" xr:uid="{9A1365AA-FE66-4A6A-92A2-D1D9B3B43828}"/>
    <cellStyle name="SAPBEXexcGood2 8 6" xfId="4183" xr:uid="{D0A44D2B-1BC5-4652-9954-8DC354BEBFF2}"/>
    <cellStyle name="SAPBEXexcGood2 8 7" xfId="3637" xr:uid="{4D0DEE30-7785-4DD1-BEE1-4A72A2A73744}"/>
    <cellStyle name="SAPBEXexcGood2 8 8" xfId="3965" xr:uid="{613FA719-CDAC-4A30-9573-161A6EDDACD4}"/>
    <cellStyle name="SAPBEXexcGood2 9" xfId="1543" xr:uid="{51D4E085-365D-45B3-8A41-DF42BCD8B8FB}"/>
    <cellStyle name="SAPBEXexcGood2 9 2" xfId="2786" xr:uid="{31EA5983-9873-459B-B790-1C7565A73EC4}"/>
    <cellStyle name="SAPBEXexcGood2 9 3" xfId="3292" xr:uid="{F1AD25AD-9E40-4F1D-A942-CCDA2DD570BA}"/>
    <cellStyle name="SAPBEXexcGood2 9 4" xfId="2602" xr:uid="{DE0AEDF5-FE17-4316-A960-F3674262F1B2}"/>
    <cellStyle name="SAPBEXexcGood2 9 5" xfId="4050" xr:uid="{5E20DA12-13C0-466A-AD7E-599743A29033}"/>
    <cellStyle name="SAPBEXexcGood2 9 6" xfId="4529" xr:uid="{85474975-2D5E-432A-8049-4C158087A96B}"/>
    <cellStyle name="SAPBEXexcGood2 9 7" xfId="4143" xr:uid="{EBE184C4-1440-40D7-8C53-9B0C0AD63FC8}"/>
    <cellStyle name="SAPBEXexcGood2_East 1415 Budget model v1" xfId="1168" xr:uid="{43A676C9-EA10-4CFF-B044-AFF9F8D483C6}"/>
    <cellStyle name="SAPBEXexcGood3" xfId="483" xr:uid="{4F60B41E-059B-475E-A4FB-79D5C87C2533}"/>
    <cellStyle name="SAPBEXexcGood3 10" xfId="1840" xr:uid="{14F0C21E-E7A9-40A1-B220-D1C54F8EB307}"/>
    <cellStyle name="SAPBEXexcGood3 11" xfId="2699" xr:uid="{619A24A9-5D65-480A-8DC7-760B17673499}"/>
    <cellStyle name="SAPBEXexcGood3 12" xfId="3971" xr:uid="{DC46458C-D4DE-44E9-99CA-2D37D33C3E0E}"/>
    <cellStyle name="SAPBEXexcGood3 13" xfId="4060" xr:uid="{79589389-9513-447B-BAFB-B8C75A7DDA7A}"/>
    <cellStyle name="SAPBEXexcGood3 14" xfId="4412" xr:uid="{CAB31030-B732-4BA1-B5D6-2C4DEBE7763D}"/>
    <cellStyle name="SAPBEXexcGood3 15" xfId="4264" xr:uid="{E275D807-7BBF-4841-BAB7-3B21309C8D4C}"/>
    <cellStyle name="SAPBEXexcGood3 16" xfId="6364" xr:uid="{46536A85-81CC-4FDB-A70E-36930E266872}"/>
    <cellStyle name="SAPBEXexcGood3 2" xfId="1169" xr:uid="{480666CE-AD44-42BA-ABB9-D817CD1664D9}"/>
    <cellStyle name="SAPBEXexcGood3 2 2" xfId="1170" xr:uid="{7A28A49F-066D-48C7-80F1-616D9657BC2E}"/>
    <cellStyle name="SAPBEXexcGood3 2 2 2" xfId="1680" xr:uid="{4F83546C-795B-4F88-96AD-A70DAC8202B6}"/>
    <cellStyle name="SAPBEXexcGood3 2 2 2 2" xfId="2923" xr:uid="{6AF6CC3B-E616-4092-BC6B-8766286BA72D}"/>
    <cellStyle name="SAPBEXexcGood3 2 2 2 3" xfId="3429" xr:uid="{6E2C52A7-D88E-4656-A171-8DB2BEE61B68}"/>
    <cellStyle name="SAPBEXexcGood3 2 2 2 4" xfId="3116" xr:uid="{A524AB1B-56E5-4A0B-8497-4BF29750A69C}"/>
    <cellStyle name="SAPBEXexcGood3 2 2 2 5" xfId="4125" xr:uid="{AF734D1A-D675-4BD3-BAF5-4BF1EA3C9DD4}"/>
    <cellStyle name="SAPBEXexcGood3 2 2 2 6" xfId="4173" xr:uid="{DA3DE5F9-0A80-4DC0-A016-3DA781F881C1}"/>
    <cellStyle name="SAPBEXexcGood3 2 2 2 7" xfId="4402" xr:uid="{411E5B37-3B17-4B51-8CA2-2BCA7BBCCB30}"/>
    <cellStyle name="SAPBEXexcGood3 2 2 3" xfId="2449" xr:uid="{0EE37550-BB87-4A30-9C74-DD3278463DE2}"/>
    <cellStyle name="SAPBEXexcGood3 2 2 4" xfId="2154" xr:uid="{69ADD1F9-8D50-4CA2-91C1-F597B160DCEF}"/>
    <cellStyle name="SAPBEXexcGood3 2 2 5" xfId="2313" xr:uid="{3139B9DA-D4DA-4ED2-87DB-A16F6193CB59}"/>
    <cellStyle name="SAPBEXexcGood3 2 2 6" xfId="4174" xr:uid="{B963F0B8-70C6-44F7-96F5-2AA553387E09}"/>
    <cellStyle name="SAPBEXexcGood3 2 2 7" xfId="4425" xr:uid="{0640A466-A41F-4E97-B13F-64E38BA1F732}"/>
    <cellStyle name="SAPBEXexcGood3 2 2 8" xfId="4842" xr:uid="{0E308632-12BA-4A81-8050-D6DC3C8D3846}"/>
    <cellStyle name="SAPBEXexcGood3 2 3" xfId="1679" xr:uid="{099A6B9C-C6C0-4BC2-AF8C-4A8A97866C55}"/>
    <cellStyle name="SAPBEXexcGood3 2 3 2" xfId="2922" xr:uid="{8AAF36FA-01E9-475B-A858-E6C9FB9F407C}"/>
    <cellStyle name="SAPBEXexcGood3 2 3 3" xfId="3428" xr:uid="{70688C7C-5089-44AD-BAED-3A15E5D802BE}"/>
    <cellStyle name="SAPBEXexcGood3 2 3 4" xfId="3239" xr:uid="{609FF765-AEFE-47DA-9613-4DDC3C088447}"/>
    <cellStyle name="SAPBEXexcGood3 2 3 5" xfId="4224" xr:uid="{9C4B30EC-C252-4D56-B0B2-363E7647ACAF}"/>
    <cellStyle name="SAPBEXexcGood3 2 3 6" xfId="2753" xr:uid="{E57EA3AA-57C4-4CAE-A3CC-6CD1D8968905}"/>
    <cellStyle name="SAPBEXexcGood3 2 3 7" xfId="4375" xr:uid="{7165D91F-000E-489E-8CD8-CC0791EB1731}"/>
    <cellStyle name="SAPBEXexcGood3 2 4" xfId="2448" xr:uid="{F4BCBF9D-4C27-48A8-96BB-B3C9CDE7A9C5}"/>
    <cellStyle name="SAPBEXexcGood3 2 5" xfId="2597" xr:uid="{7780AB30-DC83-4C0C-8635-7C114F54CE67}"/>
    <cellStyle name="SAPBEXexcGood3 2 6" xfId="1920" xr:uid="{8B503D81-2823-4DC3-9169-6C1F31F7B757}"/>
    <cellStyle name="SAPBEXexcGood3 2 7" xfId="4185" xr:uid="{2C7A346C-CC47-49E9-9F76-37067D3CE79B}"/>
    <cellStyle name="SAPBEXexcGood3 2 8" xfId="3649" xr:uid="{64F115E3-DBAF-4571-AC1C-A0BB34FDA81E}"/>
    <cellStyle name="SAPBEXexcGood3 2 9" xfId="4843" xr:uid="{01762451-D131-4EF4-9757-573172FD8CAC}"/>
    <cellStyle name="SAPBEXexcGood3 3" xfId="1171" xr:uid="{8BC094F7-3D0E-4A26-BCF4-0BFC6016CD52}"/>
    <cellStyle name="SAPBEXexcGood3 3 2" xfId="1172" xr:uid="{9F534E1A-C1B6-43B2-913B-B8DD0439813D}"/>
    <cellStyle name="SAPBEXexcGood3 3 2 2" xfId="1682" xr:uid="{3FB45EAA-E3BD-4DAA-BF37-F4FC71B5ACD8}"/>
    <cellStyle name="SAPBEXexcGood3 3 2 2 2" xfId="2925" xr:uid="{E1214703-9451-466F-B59B-F2CB2B477563}"/>
    <cellStyle name="SAPBEXexcGood3 3 2 2 3" xfId="3431" xr:uid="{E17EB602-178B-41F3-88BA-B39D1B0E5CA5}"/>
    <cellStyle name="SAPBEXexcGood3 3 2 2 4" xfId="3543" xr:uid="{9974EE9F-44F8-4CB0-BA21-616770076489}"/>
    <cellStyle name="SAPBEXexcGood3 3 2 2 5" xfId="1931" xr:uid="{08851FBE-86DA-49E8-B650-85EEAC75393B}"/>
    <cellStyle name="SAPBEXexcGood3 3 2 2 6" xfId="1811" xr:uid="{BA3A3260-20EA-459E-AD0E-FBA76783C88D}"/>
    <cellStyle name="SAPBEXexcGood3 3 2 2 7" xfId="4889" xr:uid="{BA39BCA1-E7F7-4A30-AF63-0758445D26AF}"/>
    <cellStyle name="SAPBEXexcGood3 3 2 3" xfId="2451" xr:uid="{2467F9E9-B37D-4608-8593-32F63D2A3459}"/>
    <cellStyle name="SAPBEXexcGood3 3 2 4" xfId="2099" xr:uid="{439D3565-7A9B-4C35-82E0-DB4E7BE7B01D}"/>
    <cellStyle name="SAPBEXexcGood3 3 2 5" xfId="3153" xr:uid="{C0F2A799-D450-4B6E-BB72-E062495FFC9D}"/>
    <cellStyle name="SAPBEXexcGood3 3 2 6" xfId="4011" xr:uid="{4CBCFDAE-C2F5-41C1-B657-DA139FE6621B}"/>
    <cellStyle name="SAPBEXexcGood3 3 2 7" xfId="2208" xr:uid="{86C271DB-7565-47BC-83E4-1DE5411F02D3}"/>
    <cellStyle name="SAPBEXexcGood3 3 2 8" xfId="2646" xr:uid="{1F560CCD-BE0C-46CD-B576-FFDA909BE150}"/>
    <cellStyle name="SAPBEXexcGood3 3 3" xfId="1681" xr:uid="{188B28DE-601E-41D8-BA6E-716BED78BA98}"/>
    <cellStyle name="SAPBEXexcGood3 3 3 2" xfId="2924" xr:uid="{B78BC7BC-4729-4A48-8752-0CB600D3DA08}"/>
    <cellStyle name="SAPBEXexcGood3 3 3 3" xfId="3430" xr:uid="{242253F5-B79C-4C39-A228-FC2587E95FA4}"/>
    <cellStyle name="SAPBEXexcGood3 3 3 4" xfId="2143" xr:uid="{BE48969C-1F0C-40F2-AC2E-54CB89953A0F}"/>
    <cellStyle name="SAPBEXexcGood3 3 3 5" xfId="4196" xr:uid="{532F6E46-EB1F-49B5-8DF3-0E66A6B2C06C}"/>
    <cellStyle name="SAPBEXexcGood3 3 3 6" xfId="4051" xr:uid="{493F8017-EBA1-43DF-BEE8-669AFCEBC6E5}"/>
    <cellStyle name="SAPBEXexcGood3 3 3 7" xfId="4706" xr:uid="{04D96D76-C6D0-47DE-8DBF-9A5F34645A65}"/>
    <cellStyle name="SAPBEXexcGood3 3 4" xfId="2450" xr:uid="{EE06D730-BA0D-45E9-9C7D-B1555C3D4F50}"/>
    <cellStyle name="SAPBEXexcGood3 3 5" xfId="2098" xr:uid="{677B868A-3EA3-480E-84C0-6D8918F80ABA}"/>
    <cellStyle name="SAPBEXexcGood3 3 6" xfId="2722" xr:uid="{0AC495F1-693C-4B32-B85C-BB6749F0A8BD}"/>
    <cellStyle name="SAPBEXexcGood3 3 7" xfId="3707" xr:uid="{58191CC8-8D87-4084-B827-6677B75DE3D3}"/>
    <cellStyle name="SAPBEXexcGood3 3 8" xfId="4607" xr:uid="{5F91DC2D-A9E6-4A18-B21A-C502534FECE4}"/>
    <cellStyle name="SAPBEXexcGood3 3 9" xfId="4719" xr:uid="{5E2CF22A-4AB6-4260-B881-E2B47B9A95C8}"/>
    <cellStyle name="SAPBEXexcGood3 4" xfId="1173" xr:uid="{413BBAC2-8B9A-4E98-828D-9FDD4388405C}"/>
    <cellStyle name="SAPBEXexcGood3 4 2" xfId="1683" xr:uid="{291D9D0D-168D-43FD-8680-9F7C26637758}"/>
    <cellStyle name="SAPBEXexcGood3 4 2 2" xfId="2926" xr:uid="{806A578C-2DC2-42F6-ACB4-ABB3B5F86A7B}"/>
    <cellStyle name="SAPBEXexcGood3 4 2 3" xfId="3432" xr:uid="{20DCA3EA-DA5F-41DB-8271-1DD86879B059}"/>
    <cellStyle name="SAPBEXexcGood3 4 2 4" xfId="2184" xr:uid="{78B77FE3-6250-41CC-B13D-CBAB6B0742F1}"/>
    <cellStyle name="SAPBEXexcGood3 4 2 5" xfId="4254" xr:uid="{C03FA1C0-DC5C-4939-8853-751C704D6090}"/>
    <cellStyle name="SAPBEXexcGood3 4 2 6" xfId="4492" xr:uid="{0923DFCA-F2FE-4C2D-8223-30B24642C47A}"/>
    <cellStyle name="SAPBEXexcGood3 4 2 7" xfId="4831" xr:uid="{56D22BFC-C4FC-435F-B16C-7AB51D8046AC}"/>
    <cellStyle name="SAPBEXexcGood3 4 3" xfId="2452" xr:uid="{CFC21ACA-8DD0-464B-9DEF-54D166605294}"/>
    <cellStyle name="SAPBEXexcGood3 4 4" xfId="2100" xr:uid="{3B24D5BD-99CE-4F85-8341-8125CBDB9759}"/>
    <cellStyle name="SAPBEXexcGood3 4 5" xfId="2317" xr:uid="{03997FB9-97C1-47FD-A2E9-F5AE617A2DFA}"/>
    <cellStyle name="SAPBEXexcGood3 4 6" xfId="3588" xr:uid="{486386C7-2C5B-4276-8B33-003FEA903A26}"/>
    <cellStyle name="SAPBEXexcGood3 4 7" xfId="4587" xr:uid="{5DB718B1-EF3C-4A39-A2DC-12B4634EC63C}"/>
    <cellStyle name="SAPBEXexcGood3 4 8" xfId="4895" xr:uid="{5DC147F4-B5B9-48AC-8814-CD478A060FBC}"/>
    <cellStyle name="SAPBEXexcGood3 5" xfId="1362" xr:uid="{FA532509-65A6-462A-9768-56985D0CC12F}"/>
    <cellStyle name="SAPBEXexcGood3 5 2" xfId="1770" xr:uid="{A5B321EC-275C-41B9-B9EE-6E09882D37D0}"/>
    <cellStyle name="SAPBEXexcGood3 5 2 2" xfId="3013" xr:uid="{541882E5-8F7C-4CFF-81F2-906FA09C879F}"/>
    <cellStyle name="SAPBEXexcGood3 5 2 3" xfId="3519" xr:uid="{A110492E-9C73-4D2B-881F-A51903ABB8E4}"/>
    <cellStyle name="SAPBEXexcGood3 5 2 4" xfId="3678" xr:uid="{32517E45-A859-4EFE-99D8-373DB90D605E}"/>
    <cellStyle name="SAPBEXexcGood3 5 2 5" xfId="3632" xr:uid="{6E6026E2-B0C5-4013-B7E0-00228A21DEE2}"/>
    <cellStyle name="SAPBEXexcGood3 5 2 6" xfId="4298" xr:uid="{9CBF4852-0014-4B3B-9CAE-03B30E91BACF}"/>
    <cellStyle name="SAPBEXexcGood3 5 2 7" xfId="4791" xr:uid="{9B58898E-5502-4288-A551-9D498968772C}"/>
    <cellStyle name="SAPBEXexcGood3 5 3" xfId="2625" xr:uid="{D4C4EC79-4834-4C85-B437-CBA8B3B80EAE}"/>
    <cellStyle name="SAPBEXexcGood3 5 4" xfId="3132" xr:uid="{DA87F7C8-7C0F-44FB-B756-41A2075B14E4}"/>
    <cellStyle name="SAPBEXexcGood3 5 5" xfId="2229" xr:uid="{7877CB6D-1402-43D8-B3DD-47BABF740098}"/>
    <cellStyle name="SAPBEXexcGood3 5 6" xfId="4287" xr:uid="{1C62D790-4B52-4E6D-9C7F-0076B5994E40}"/>
    <cellStyle name="SAPBEXexcGood3 5 7" xfId="4244" xr:uid="{735D04BE-C5B3-4B5B-B6BD-3E4C553D5173}"/>
    <cellStyle name="SAPBEXexcGood3 5 8" xfId="4855" xr:uid="{647F67DD-396D-40CB-B2C2-2095EF5C2E4A}"/>
    <cellStyle name="SAPBEXexcGood3 6" xfId="1386" xr:uid="{2606C02E-7B92-4D5C-84CD-4816672CD097}"/>
    <cellStyle name="SAPBEXexcGood3 7" xfId="1459" xr:uid="{FF7171F5-85DE-43C1-9994-3B1E53F4183B}"/>
    <cellStyle name="SAPBEXexcGood3 8" xfId="679" xr:uid="{C4E922F3-F763-474F-A527-9F7D21E9AC28}"/>
    <cellStyle name="SAPBEXexcGood3 8 2" xfId="1591" xr:uid="{32148FF4-4DCC-4939-816A-67AD81524506}"/>
    <cellStyle name="SAPBEXexcGood3 8 2 2" xfId="2834" xr:uid="{9187B461-ECB2-47BF-A18B-B93AACD3A79E}"/>
    <cellStyle name="SAPBEXexcGood3 8 2 3" xfId="3340" xr:uid="{BEC95675-6E27-40E1-9217-ABFC75D39B90}"/>
    <cellStyle name="SAPBEXexcGood3 8 2 4" xfId="2725" xr:uid="{15995140-8B86-4968-B7E3-1AE0E82B2E08}"/>
    <cellStyle name="SAPBEXexcGood3 8 2 5" xfId="3896" xr:uid="{660667D1-81EA-45FD-97B1-9B29DCEB30A2}"/>
    <cellStyle name="SAPBEXexcGood3 8 2 6" xfId="4532" xr:uid="{14FC623E-8D7A-4DD9-8B7D-7F8BB58DCF78}"/>
    <cellStyle name="SAPBEXexcGood3 8 2 7" xfId="4695" xr:uid="{EFA03DF3-30DE-44F0-A06B-F5A98EEB99F1}"/>
    <cellStyle name="SAPBEXexcGood3 8 3" xfId="2012" xr:uid="{767311C0-EC5E-4511-B0BC-2A4354B81EBC}"/>
    <cellStyle name="SAPBEXexcGood3 8 4" xfId="2346" xr:uid="{11DF2C55-3DE2-494A-9D4D-26B62E1E0B1C}"/>
    <cellStyle name="SAPBEXexcGood3 8 5" xfId="3966" xr:uid="{EF073EAB-505F-41F4-BC6E-35AF05870291}"/>
    <cellStyle name="SAPBEXexcGood3 8 6" xfId="3541" xr:uid="{1909FA55-582D-446C-ACB7-94B0E04F607B}"/>
    <cellStyle name="SAPBEXexcGood3 8 7" xfId="3956" xr:uid="{E4A49E35-97AC-45DD-844E-87FC70769595}"/>
    <cellStyle name="SAPBEXexcGood3 8 8" xfId="4479" xr:uid="{B5024A0A-95F8-40B5-B14E-46C7BCF18D4B}"/>
    <cellStyle name="SAPBEXexcGood3 9" xfId="1544" xr:uid="{F68B251A-91E0-4240-A1FB-9C706F3B3559}"/>
    <cellStyle name="SAPBEXexcGood3 9 2" xfId="2787" xr:uid="{9C724AB7-09CD-4366-BF06-F033012AE545}"/>
    <cellStyle name="SAPBEXexcGood3 9 3" xfId="3293" xr:uid="{AFBD3A17-2E23-4AC3-8F48-4E976DB55B1B}"/>
    <cellStyle name="SAPBEXexcGood3 9 4" xfId="2038" xr:uid="{1C2B055D-5468-4CA2-BBF3-2B3CD823A052}"/>
    <cellStyle name="SAPBEXexcGood3 9 5" xfId="3561" xr:uid="{1A868098-1B3C-483A-9AFA-C936B74258D4}"/>
    <cellStyle name="SAPBEXexcGood3 9 6" xfId="4218" xr:uid="{C492E270-B3E0-4FDF-80E5-FC0E4667BE60}"/>
    <cellStyle name="SAPBEXexcGood3 9 7" xfId="4862" xr:uid="{4AC1BD6A-F2FF-4448-BDD2-2BFF19F6BCB3}"/>
    <cellStyle name="SAPBEXexcGood3_East 1415 Budget model v1" xfId="1174" xr:uid="{B523EE41-5428-49B8-BDFD-CD0294F827EA}"/>
    <cellStyle name="SAPBEXfilterDrill" xfId="484" xr:uid="{9B2A3E5C-1480-4469-9FBA-B014BA2F934D}"/>
    <cellStyle name="SAPBEXfilterDrill 2" xfId="1175" xr:uid="{1887DD95-0428-4544-B25E-F110638ED455}"/>
    <cellStyle name="SAPBEXfilterDrill 2 2" xfId="1176" xr:uid="{74AE020E-81F6-48D0-AEE2-2AF6F6F1A837}"/>
    <cellStyle name="SAPBEXfilterDrill 3" xfId="1177" xr:uid="{CD91F9B3-3711-4CC9-ADEE-CF7E3D544423}"/>
    <cellStyle name="SAPBEXfilterDrill 3 2" xfId="1178" xr:uid="{C6D4F700-9C39-442B-B8E6-B29E1D5EE624}"/>
    <cellStyle name="SAPBEXfilterDrill 4" xfId="1179" xr:uid="{1DB95304-48D4-4C82-8916-2CAF9087AFB5}"/>
    <cellStyle name="SAPBEXfilterDrill 5" xfId="1363" xr:uid="{5D4C1DEB-B8BD-4C4F-80B4-05D7122A7DD9}"/>
    <cellStyle name="SAPBEXfilterDrill 5 2" xfId="1771" xr:uid="{D3394BCB-2F20-4A4A-B67C-18E99D8ED24B}"/>
    <cellStyle name="SAPBEXfilterDrill 5 2 2" xfId="3014" xr:uid="{B3FCDDEF-F1CE-49D0-9663-04A17443130A}"/>
    <cellStyle name="SAPBEXfilterDrill 5 2 3" xfId="3520" xr:uid="{3E482EF7-4D88-40FE-B6A4-A56CB5191D24}"/>
    <cellStyle name="SAPBEXfilterDrill 5 2 4" xfId="3607" xr:uid="{414BB3CC-C092-42E4-8A53-F2F51C2BDD5B}"/>
    <cellStyle name="SAPBEXfilterDrill 5 2 5" xfId="4042" xr:uid="{6CABBD77-CAAF-4433-9077-2673D76E025B}"/>
    <cellStyle name="SAPBEXfilterDrill 5 2 6" xfId="2649" xr:uid="{0E5269A0-4AA1-4039-8380-8EB8BC3B0DE1}"/>
    <cellStyle name="SAPBEXfilterDrill 5 2 7" xfId="4838" xr:uid="{DBD1333F-FA45-4750-8638-A4D6B2ACFE54}"/>
    <cellStyle name="SAPBEXfilterDrill 5 3" xfId="2626" xr:uid="{D61A90D1-3703-4C01-B4CD-A01038DE84FE}"/>
    <cellStyle name="SAPBEXfilterDrill 5 4" xfId="3133" xr:uid="{2E96BA5F-4052-4840-B217-B634C05B73A1}"/>
    <cellStyle name="SAPBEXfilterDrill 5 5" xfId="3700" xr:uid="{69CB41FD-37C2-4524-AE44-33017FC1472E}"/>
    <cellStyle name="SAPBEXfilterDrill 5 6" xfId="3197" xr:uid="{83895A2D-2C75-47DF-817D-1D906F8344F0}"/>
    <cellStyle name="SAPBEXfilterDrill 5 7" xfId="3556" xr:uid="{6223B172-7D63-4ECD-B277-344739A9D894}"/>
    <cellStyle name="SAPBEXfilterDrill 5 8" xfId="4101" xr:uid="{7FD2C501-A2CB-4ED4-92E0-1573A080232C}"/>
    <cellStyle name="SAPBEXfilterDrill 6" xfId="1387" xr:uid="{4FD3B72F-D0DA-4DDF-B038-30A30988CD5B}"/>
    <cellStyle name="SAPBEXfilterDrill 7" xfId="1458" xr:uid="{A407D4B6-5B91-4E25-8EAF-722EAF63E391}"/>
    <cellStyle name="SAPBEXfilterDrill 8" xfId="680" xr:uid="{9E8962D9-B38F-41D3-B05D-FE81908C1246}"/>
    <cellStyle name="SAPBEXfilterDrill 8 2" xfId="1592" xr:uid="{70DCC6AF-70EC-4505-8B5E-FD06D437624C}"/>
    <cellStyle name="SAPBEXfilterDrill 8 2 2" xfId="2835" xr:uid="{512372E6-E629-444E-A27B-A5B74EB6F237}"/>
    <cellStyle name="SAPBEXfilterDrill 8 2 3" xfId="3341" xr:uid="{5768151C-E82B-4792-AC56-597EE9F797B3}"/>
    <cellStyle name="SAPBEXfilterDrill 8 2 4" xfId="2365" xr:uid="{2A2D895C-F70E-455C-8E83-FB0168919931}"/>
    <cellStyle name="SAPBEXfilterDrill 8 2 5" xfId="3900" xr:uid="{C7154BF0-E12E-4721-8ACE-53DF746D629B}"/>
    <cellStyle name="SAPBEXfilterDrill 8 2 6" xfId="4539" xr:uid="{B71D193B-A324-4CC4-9309-117931DDD404}"/>
    <cellStyle name="SAPBEXfilterDrill 8 2 7" xfId="4864" xr:uid="{780C8386-53CA-4489-A5FE-5875EA5DFB98}"/>
    <cellStyle name="SAPBEXfilterDrill 8 3" xfId="2013" xr:uid="{0B5D9827-BFB4-4E77-9FCE-AD76AACA498D}"/>
    <cellStyle name="SAPBEXfilterDrill 8 4" xfId="2345" xr:uid="{39229F13-4E30-4C36-B8F4-45AE472FD811}"/>
    <cellStyle name="SAPBEXfilterDrill 8 5" xfId="3644" xr:uid="{70CFC57E-E19E-475F-988A-5A6B656D056F}"/>
    <cellStyle name="SAPBEXfilterDrill 8 6" xfId="3912" xr:uid="{C7723BCD-3051-4266-AD81-8C9D38D00F75}"/>
    <cellStyle name="SAPBEXfilterDrill 8 7" xfId="3651" xr:uid="{28809D0D-DFE9-4BB9-91C0-234C5A916A51}"/>
    <cellStyle name="SAPBEXfilterDrill 8 8" xfId="4126" xr:uid="{EA3D665E-00A3-4F83-8962-13083A38CF0E}"/>
    <cellStyle name="SAPBEXfilterDrill 9" xfId="6365" xr:uid="{1AC02FDA-743C-4200-9421-C4D95A2C1339}"/>
    <cellStyle name="SAPBEXfilterDrill_East 1415 Budget model v1" xfId="1180" xr:uid="{DECABC60-3B9A-4745-A3F4-5D6A63145D1E}"/>
    <cellStyle name="SAPBEXfilterItem" xfId="485" xr:uid="{11780C49-26C8-40D7-B962-A12FEBA215AB}"/>
    <cellStyle name="SAPBEXfilterItem 2" xfId="1181" xr:uid="{C30CEBE7-7152-4E08-9979-E2C0BD4781CB}"/>
    <cellStyle name="SAPBEXfilterItem 2 2" xfId="1182" xr:uid="{8478E789-707A-4C4F-9F20-06832743AC1B}"/>
    <cellStyle name="SAPBEXfilterItem 3" xfId="1183" xr:uid="{4D59E107-C49F-4C4E-9638-5DF06D6DB240}"/>
    <cellStyle name="SAPBEXfilterItem 3 2" xfId="1184" xr:uid="{A2160500-F3C7-47BD-B166-1072810C2ACA}"/>
    <cellStyle name="SAPBEXfilterItem 4" xfId="1388" xr:uid="{C76559C4-D8EC-4C88-B349-AF9262623E6D}"/>
    <cellStyle name="SAPBEXfilterItem 5" xfId="1457" xr:uid="{16581611-587A-479A-BCEE-44D90FC5A31A}"/>
    <cellStyle name="SAPBEXfilterItem 6" xfId="1476" xr:uid="{432B9508-CEBF-4930-BB33-67EB4FF35DD4}"/>
    <cellStyle name="SAPBEXfilterItem 6 2" xfId="1784" xr:uid="{3E4CA78E-9EC5-4702-A8D9-D48D6561CADA}"/>
    <cellStyle name="SAPBEXfilterItem 6 2 2" xfId="3027" xr:uid="{1411D12C-2001-483C-8DAC-977535D2FC51}"/>
    <cellStyle name="SAPBEXfilterItem 6 2 3" xfId="3533" xr:uid="{E7A58EAD-2AE6-4EEA-B705-579B209EC3BA}"/>
    <cellStyle name="SAPBEXfilterItem 6 2 4" xfId="2191" xr:uid="{AD0152C9-1005-4CB0-B107-3A1F3693CF8A}"/>
    <cellStyle name="SAPBEXfilterItem 6 2 5" xfId="3886" xr:uid="{2C618F44-7F22-4E31-979D-95197C3B56AA}"/>
    <cellStyle name="SAPBEXfilterItem 6 2 6" xfId="4689" xr:uid="{7B3A42C4-EA8C-4187-94C0-7C3C90CBD883}"/>
    <cellStyle name="SAPBEXfilterItem 6 2 7" xfId="4776" xr:uid="{407A1E30-7FCA-4A67-9021-F5AB11920A7D}"/>
    <cellStyle name="SAPBEXfilterItem 6 3" xfId="2729" xr:uid="{F2BDCF35-DB52-4C62-9672-093ED7252BBA}"/>
    <cellStyle name="SAPBEXfilterItem 6 4" xfId="3228" xr:uid="{CE34DF6A-61A7-4AAD-AF50-C16A5C8F9DB8}"/>
    <cellStyle name="SAPBEXfilterItem 6 5" xfId="3686" xr:uid="{613FC45C-EF77-4379-B4BF-DCF95F812DAC}"/>
    <cellStyle name="SAPBEXfilterItem 6 6" xfId="2240" xr:uid="{DB780FC9-049E-4C9B-835A-31913DACD485}"/>
    <cellStyle name="SAPBEXfilterItem 6 7" xfId="3603" xr:uid="{8BC2F7F4-E9D0-4A86-B83F-25229CAA9C4E}"/>
    <cellStyle name="SAPBEXfilterItem 6 8" xfId="4763" xr:uid="{416D781C-CA0E-4D98-AA89-12826C23837E}"/>
    <cellStyle name="SAPBEXfilterItem 7" xfId="681" xr:uid="{AB2E069B-BAC1-4650-848A-8DBCFB01D587}"/>
    <cellStyle name="SAPBEXfilterItem 7 2" xfId="1593" xr:uid="{C24120DB-5042-4B45-98F1-7FE1F03FA86B}"/>
    <cellStyle name="SAPBEXfilterItem 7 2 2" xfId="2836" xr:uid="{79FC3907-5128-4FBC-A5BC-1A1D2B86456C}"/>
    <cellStyle name="SAPBEXfilterItem 7 2 3" xfId="3342" xr:uid="{F5FAE673-4C5E-41E3-9F69-EC99DF932AE2}"/>
    <cellStyle name="SAPBEXfilterItem 7 2 4" xfId="2386" xr:uid="{F4A9329E-178A-4FA5-9CFF-508CDB2A34AB}"/>
    <cellStyle name="SAPBEXfilterItem 7 2 5" xfId="2740" xr:uid="{130732CB-DE4B-4011-BE20-84C70038FD56}"/>
    <cellStyle name="SAPBEXfilterItem 7 2 6" xfId="4542" xr:uid="{D3EDF286-53CA-4D43-8081-CCC01870344E}"/>
    <cellStyle name="SAPBEXfilterItem 7 2 7" xfId="4655" xr:uid="{1E1416B4-D080-459A-B46C-E850C07B4F37}"/>
    <cellStyle name="SAPBEXfilterItem 7 3" xfId="2014" xr:uid="{281D6930-B963-4D88-BB2C-502FE30E1DF6}"/>
    <cellStyle name="SAPBEXfilterItem 7 4" xfId="2344" xr:uid="{163BFA2E-2F69-4BE4-94A3-515C03FF4286}"/>
    <cellStyle name="SAPBEXfilterItem 7 5" xfId="3920" xr:uid="{AC9CF7EF-9C88-4452-9BD8-EE54CDBF82B4}"/>
    <cellStyle name="SAPBEXfilterItem 7 6" xfId="3828" xr:uid="{4F774B80-65F0-4BD7-BDE9-2E48AB462560}"/>
    <cellStyle name="SAPBEXfilterItem 7 7" xfId="4568" xr:uid="{325100C5-CF61-4813-8764-7DDDD6DAA93B}"/>
    <cellStyle name="SAPBEXfilterItem 7 8" xfId="4761" xr:uid="{BA346A60-E8B8-4A25-900E-187748BCD7AF}"/>
    <cellStyle name="SAPBEXfilterItem 8" xfId="6366" xr:uid="{2E7303BE-8C66-474A-A4DE-9F5B55EFAF56}"/>
    <cellStyle name="SAPBEXfilterText" xfId="486" xr:uid="{40C3C5EF-37CF-4670-A452-B255BD261C46}"/>
    <cellStyle name="SAPBEXfilterText 2" xfId="1185" xr:uid="{460EAF8A-9BAB-40BB-993C-17DB39D52281}"/>
    <cellStyle name="SAPBEXfilterText 2 2" xfId="1186" xr:uid="{FC593434-4690-4C53-9149-0692615E788C}"/>
    <cellStyle name="SAPBEXfilterText 3" xfId="1187" xr:uid="{1F5911BD-0695-4848-8694-9DE17C50D5A5}"/>
    <cellStyle name="SAPBEXfilterText 3 2" xfId="1188" xr:uid="{EA82205A-F562-4415-A52E-C48BDD4FA71A}"/>
    <cellStyle name="SAPBEXfilterText 4" xfId="1389" xr:uid="{7ACFAF31-8161-4315-A4FF-0D33B0422539}"/>
    <cellStyle name="SAPBEXfilterText 5" xfId="1456" xr:uid="{8C01FE4F-3BC7-4AA9-92FB-7CD73A2BE62C}"/>
    <cellStyle name="SAPBEXfilterText 6" xfId="1477" xr:uid="{DB94DF1E-6A6D-44E8-9465-501B97AC897F}"/>
    <cellStyle name="SAPBEXfilterText 6 2" xfId="1785" xr:uid="{0F4E3C86-0D00-4348-AB27-279403AE78AC}"/>
    <cellStyle name="SAPBEXfilterText 6 2 2" xfId="3028" xr:uid="{F9EB9842-5706-4470-8376-48AC0CD6AE94}"/>
    <cellStyle name="SAPBEXfilterText 6 2 3" xfId="3534" xr:uid="{C2B12734-A540-4553-89A0-CCCBA97863CF}"/>
    <cellStyle name="SAPBEXfilterText 6 2 4" xfId="2189" xr:uid="{2C47B44B-07AE-4FDE-8BAF-0F40064361E0}"/>
    <cellStyle name="SAPBEXfilterText 6 2 5" xfId="2330" xr:uid="{62B2D54A-B3D8-48C3-979B-4A7332D89A7C}"/>
    <cellStyle name="SAPBEXfilterText 6 2 6" xfId="4690" xr:uid="{C78F1976-6A6D-4AB7-BAB1-F59C622914B8}"/>
    <cellStyle name="SAPBEXfilterText 6 2 7" xfId="4748" xr:uid="{6E9CB5F6-B14E-4556-8625-78EF81CECE32}"/>
    <cellStyle name="SAPBEXfilterText 6 3" xfId="2730" xr:uid="{F770009B-AF90-4AA2-A52C-C31192860209}"/>
    <cellStyle name="SAPBEXfilterText 6 4" xfId="3229" xr:uid="{DC3AAFFC-39A1-4D33-9A90-C34A0DC2FE09}"/>
    <cellStyle name="SAPBEXfilterText 6 5" xfId="3618" xr:uid="{4F5C56BB-B67D-4707-9778-7ACCA8B2592B}"/>
    <cellStyle name="SAPBEXfilterText 6 6" xfId="4249" xr:uid="{C5518B10-411D-4E46-9206-518B76B55CA3}"/>
    <cellStyle name="SAPBEXfilterText 6 7" xfId="2717" xr:uid="{C24FDE60-90DE-4256-B461-2A25A1C66FF1}"/>
    <cellStyle name="SAPBEXfilterText 6 8" xfId="4577" xr:uid="{EE2B4B76-7B95-4D3A-A1B3-3889B7DE98E0}"/>
    <cellStyle name="SAPBEXfilterText 7" xfId="682" xr:uid="{36C25479-78D8-4F45-971D-CF27589D4528}"/>
    <cellStyle name="SAPBEXfilterText 7 2" xfId="1594" xr:uid="{91EAAD1B-97C6-40BB-83AB-EA2A74F1B323}"/>
    <cellStyle name="SAPBEXfilterText 7 2 2" xfId="2837" xr:uid="{9BD3AB3D-37D2-4CE6-96AC-6B2BC1FB72EE}"/>
    <cellStyle name="SAPBEXfilterText 7 2 3" xfId="3343" xr:uid="{C3367FFE-BCB7-4319-99D0-598BED3158AF}"/>
    <cellStyle name="SAPBEXfilterText 7 2 4" xfId="1910" xr:uid="{BA569EBA-D106-4F0F-AEE8-B8E0BEC2BD96}"/>
    <cellStyle name="SAPBEXfilterText 7 2 5" xfId="3935" xr:uid="{08822573-DADD-471C-B895-4DE162B3292B}"/>
    <cellStyle name="SAPBEXfilterText 7 2 6" xfId="4536" xr:uid="{3638157A-2BCB-48E0-BF78-E6783BBFA5F9}"/>
    <cellStyle name="SAPBEXfilterText 7 2 7" xfId="4297" xr:uid="{E053EE1F-5C7E-4908-8B7C-1B998C3CACA7}"/>
    <cellStyle name="SAPBEXfilterText 7 3" xfId="2015" xr:uid="{7F46D555-9F30-4A07-A0F5-5565CF8BBE7F}"/>
    <cellStyle name="SAPBEXfilterText 7 4" xfId="2343" xr:uid="{541A7C6F-AD29-40B8-A35F-A193887A9999}"/>
    <cellStyle name="SAPBEXfilterText 7 5" xfId="3921" xr:uid="{FC2E5FFB-3D8E-42EC-B5A5-0AEE073E5ABE}"/>
    <cellStyle name="SAPBEXfilterText 7 6" xfId="4090" xr:uid="{F14A68BE-8F74-451E-A78B-7173796D724B}"/>
    <cellStyle name="SAPBEXfilterText 7 7" xfId="4598" xr:uid="{2AD49150-A6FD-4D4C-81DF-F784A49D7C3D}"/>
    <cellStyle name="SAPBEXfilterText 7 8" xfId="4726" xr:uid="{9F745E0A-A250-48C9-A4EF-2302C046FAC3}"/>
    <cellStyle name="SAPBEXfilterText 8" xfId="6367" xr:uid="{F76DF66A-772C-45B0-840E-90F4655FA83A}"/>
    <cellStyle name="SAPBEXformats" xfId="487" xr:uid="{8359223D-453F-46D5-BBFF-C5255EB6FFF9}"/>
    <cellStyle name="SAPBEXformats 10" xfId="1842" xr:uid="{991AF729-8529-4F93-AB06-686739D1715B}"/>
    <cellStyle name="SAPBEXformats 11" xfId="2023" xr:uid="{40FB41EB-37AA-417B-902E-0F0DF15ED0B6}"/>
    <cellStyle name="SAPBEXformats 12" xfId="3951" xr:uid="{12D08A59-C31F-42A0-AEEF-9ED738DC8C2B}"/>
    <cellStyle name="SAPBEXformats 13" xfId="4252" xr:uid="{D843CAD3-F1CB-4C82-9EF5-03EA7AC86EEC}"/>
    <cellStyle name="SAPBEXformats 14" xfId="4601" xr:uid="{98BEF58C-F4FF-4305-8B25-26E5CBBB6155}"/>
    <cellStyle name="SAPBEXformats 15" xfId="4025" xr:uid="{4536EBA7-DD5D-4CD0-A3BC-2E6B7474AFB1}"/>
    <cellStyle name="SAPBEXformats 16" xfId="6368" xr:uid="{FA53A053-7A0A-4822-9AD6-657B94851490}"/>
    <cellStyle name="SAPBEXformats 2" xfId="1189" xr:uid="{2338B4FA-3191-4A24-AE3E-0254783D6816}"/>
    <cellStyle name="SAPBEXformats 2 2" xfId="1190" xr:uid="{6A0298CE-B578-4AF6-AA16-B93F2F01BA00}"/>
    <cellStyle name="SAPBEXformats 2 2 2" xfId="1685" xr:uid="{28DA5F87-5BFE-499F-8399-B9EDDC8B8139}"/>
    <cellStyle name="SAPBEXformats 2 2 2 2" xfId="2928" xr:uid="{71DF9B74-C7E7-4435-925F-E0B70C39ADF6}"/>
    <cellStyle name="SAPBEXformats 2 2 2 3" xfId="3434" xr:uid="{C3EA32EA-6CFF-4C06-B6A7-E5B8007405CA}"/>
    <cellStyle name="SAPBEXformats 2 2 2 4" xfId="3623" xr:uid="{F6CD320E-E518-485A-9DFE-8CBA22FE6630}"/>
    <cellStyle name="SAPBEXformats 2 2 2 5" xfId="3858" xr:uid="{57462F88-87D4-4E4C-8436-B7251795103A}"/>
    <cellStyle name="SAPBEXformats 2 2 2 6" xfId="2049" xr:uid="{5431158F-202F-46CB-9574-A19DE68A9736}"/>
    <cellStyle name="SAPBEXformats 2 2 2 7" xfId="4603" xr:uid="{B3865CBB-05D3-4AF5-8A52-03F30E34D16C}"/>
    <cellStyle name="SAPBEXformats 2 2 3" xfId="2467" xr:uid="{B80CF68C-357D-4DB1-A0E2-0F092E08C83A}"/>
    <cellStyle name="SAPBEXformats 2 2 4" xfId="2149" xr:uid="{F4B0DCF0-53CC-4C49-AC26-F4A35F47D528}"/>
    <cellStyle name="SAPBEXformats 2 2 5" xfId="3984" xr:uid="{52BF0938-EBB4-40BC-862C-5A24CC13ED99}"/>
    <cellStyle name="SAPBEXformats 2 2 6" xfId="4277" xr:uid="{2346E8DF-CBCE-42B2-9A8E-B35CF1A2C152}"/>
    <cellStyle name="SAPBEXformats 2 2 7" xfId="4681" xr:uid="{F6D5B1A3-39F1-4844-96EB-681E03F51D6E}"/>
    <cellStyle name="SAPBEXformats 2 2 8" xfId="4647" xr:uid="{85F8DF81-5398-4A52-A881-B356421F648D}"/>
    <cellStyle name="SAPBEXformats 2 3" xfId="1684" xr:uid="{86131D80-7E41-40BE-89C6-0874259FCF91}"/>
    <cellStyle name="SAPBEXformats 2 3 2" xfId="2927" xr:uid="{6E30931C-2D88-448A-9DA7-DDE83AAA2BE9}"/>
    <cellStyle name="SAPBEXformats 2 3 3" xfId="3433" xr:uid="{45C82A7D-4E91-4B48-976F-9A5634591B04}"/>
    <cellStyle name="SAPBEXformats 2 3 4" xfId="3691" xr:uid="{EF40B169-8890-45AA-8A29-D52C7CDB41EC}"/>
    <cellStyle name="SAPBEXformats 2 3 5" xfId="1810" xr:uid="{C177E5CB-049D-4544-9644-B67FD4234C5A}"/>
    <cellStyle name="SAPBEXformats 2 3 6" xfId="4437" xr:uid="{D01E2574-BA39-424B-A2BC-CB14BA8933B7}"/>
    <cellStyle name="SAPBEXformats 2 3 7" xfId="4556" xr:uid="{148F714F-1516-43EC-AE2A-8CA262301E17}"/>
    <cellStyle name="SAPBEXformats 2 4" xfId="2466" xr:uid="{B5384569-1462-4919-B49F-E12F3412877E}"/>
    <cellStyle name="SAPBEXformats 2 5" xfId="2155" xr:uid="{FC34DA78-9142-4C14-ADCF-D47B4FFE44E8}"/>
    <cellStyle name="SAPBEXformats 2 6" xfId="3985" xr:uid="{7F49A546-8A73-4580-927A-9EC35F122E33}"/>
    <cellStyle name="SAPBEXformats 2 7" xfId="2276" xr:uid="{C98E91C4-3EAD-457B-806D-F9225C761B85}"/>
    <cellStyle name="SAPBEXformats 2 8" xfId="4141" xr:uid="{A61FAB47-06B4-4D5C-887E-4EF0202B4BBF}"/>
    <cellStyle name="SAPBEXformats 2 9" xfId="4137" xr:uid="{49C35D47-AAB4-4472-985A-B51969DEBB8A}"/>
    <cellStyle name="SAPBEXformats 3" xfId="1191" xr:uid="{6D5A2F18-4795-40ED-89A9-FD6CA7E30A7B}"/>
    <cellStyle name="SAPBEXformats 3 2" xfId="1192" xr:uid="{EEB008A7-3A12-4A22-BBEB-BD772D2CB781}"/>
    <cellStyle name="SAPBEXformats 3 2 2" xfId="1687" xr:uid="{8F709033-5139-4DFD-90DD-FDABD06537D1}"/>
    <cellStyle name="SAPBEXformats 3 2 2 2" xfId="2930" xr:uid="{91F8376B-0EFD-4DB1-976A-08940B46757E}"/>
    <cellStyle name="SAPBEXformats 3 2 2 3" xfId="3436" xr:uid="{0B78476D-9DC6-424E-BFE9-DC1585518C16}"/>
    <cellStyle name="SAPBEXformats 3 2 2 4" xfId="2744" xr:uid="{B3907E91-911C-47FC-9237-3DF50076F925}"/>
    <cellStyle name="SAPBEXformats 3 2 2 5" xfId="4288" xr:uid="{6DD4F639-7219-4A9C-960A-B1BAA07640C3}"/>
    <cellStyle name="SAPBEXformats 3 2 2 6" xfId="4130" xr:uid="{BF379348-9693-4D69-9F2C-D54CA3CBC5A6}"/>
    <cellStyle name="SAPBEXformats 3 2 2 7" xfId="4462" xr:uid="{1382229C-2A1A-45D4-95B8-370B8AAE284C}"/>
    <cellStyle name="SAPBEXformats 3 2 3" xfId="2469" xr:uid="{721A788C-0997-435B-928E-CB4AF938165F}"/>
    <cellStyle name="SAPBEXformats 3 2 4" xfId="1875" xr:uid="{81B2F5EF-B0B9-439E-98CB-3F813F814B3D}"/>
    <cellStyle name="SAPBEXformats 3 2 5" xfId="3154" xr:uid="{F5712AD4-E550-4C56-B1E6-571B3BA59CA3}"/>
    <cellStyle name="SAPBEXformats 3 2 6" xfId="3906" xr:uid="{8307A5B3-950C-499C-8C6F-1EAF471927D6}"/>
    <cellStyle name="SAPBEXformats 3 2 7" xfId="4003" xr:uid="{516BB72E-2C96-4B61-ADE1-DBB42D4D3BB9}"/>
    <cellStyle name="SAPBEXformats 3 2 8" xfId="4701" xr:uid="{344410F1-7435-4B4B-9B8C-4062D3EA13A2}"/>
    <cellStyle name="SAPBEXformats 3 3" xfId="1686" xr:uid="{254E5AAC-2EED-4804-BB83-2B89C3E2E26C}"/>
    <cellStyle name="SAPBEXformats 3 3 2" xfId="2929" xr:uid="{9D0FD0F7-FF01-45B7-AF72-140538B001BC}"/>
    <cellStyle name="SAPBEXformats 3 3 3" xfId="3435" xr:uid="{5BC65766-4FFA-4AAE-8160-26B75F7F1B2C}"/>
    <cellStyle name="SAPBEXformats 3 3 4" xfId="2183" xr:uid="{EB690AC9-D1A2-4682-A3E6-59ABEEF76863}"/>
    <cellStyle name="SAPBEXformats 3 3 5" xfId="4030" xr:uid="{A9581B71-D8E2-431F-BFEF-D5AC73B4A20A}"/>
    <cellStyle name="SAPBEXformats 3 3 6" xfId="3946" xr:uid="{36C819CA-CA59-4DB1-8265-FDC9DDD20F26}"/>
    <cellStyle name="SAPBEXformats 3 3 7" xfId="4531" xr:uid="{79995D1B-4DDA-41D3-B140-6144F341FE4E}"/>
    <cellStyle name="SAPBEXformats 3 4" xfId="2468" xr:uid="{FD1EFDCE-7169-4CDB-902B-5E180D300453}"/>
    <cellStyle name="SAPBEXformats 3 5" xfId="2069" xr:uid="{C753ACB8-323F-4233-87FA-112749184DF7}"/>
    <cellStyle name="SAPBEXformats 3 6" xfId="3804" xr:uid="{F3550E73-2801-4BD4-9023-50DE5AF53163}"/>
    <cellStyle name="SAPBEXformats 3 7" xfId="4310" xr:uid="{3F2622B3-2FFE-4A84-9DE4-9C18F0D4A811}"/>
    <cellStyle name="SAPBEXformats 3 8" xfId="2312" xr:uid="{EB35A41C-2416-4FB8-8032-08B9F922B4CA}"/>
    <cellStyle name="SAPBEXformats 3 9" xfId="4794" xr:uid="{6DC932A7-4E05-4D13-9795-4D6A673D99DB}"/>
    <cellStyle name="SAPBEXformats 4" xfId="1193" xr:uid="{236DC29C-CBDF-469B-8324-1DCD8DCA8598}"/>
    <cellStyle name="SAPBEXformats 4 2" xfId="1688" xr:uid="{7D0B68A8-2FCF-4650-AC86-BDA8566D7866}"/>
    <cellStyle name="SAPBEXformats 4 2 2" xfId="2931" xr:uid="{30534460-2DED-4494-8E7F-4C35C63CCB6C}"/>
    <cellStyle name="SAPBEXformats 4 2 3" xfId="3437" xr:uid="{EB81B186-FD5E-4EA4-A59B-A66DC9E64F59}"/>
    <cellStyle name="SAPBEXformats 4 2 4" xfId="3158" xr:uid="{E7BCD1C9-3608-471C-B68A-EF17564C0F89}"/>
    <cellStyle name="SAPBEXformats 4 2 5" xfId="4175" xr:uid="{17624009-DBFC-43FE-A385-96F58040DD9F}"/>
    <cellStyle name="SAPBEXformats 4 2 6" xfId="3996" xr:uid="{59A80A37-7936-4975-9845-0CE3504CB510}"/>
    <cellStyle name="SAPBEXformats 4 2 7" xfId="4707" xr:uid="{F057C136-0415-4301-9262-F6E9D0527169}"/>
    <cellStyle name="SAPBEXformats 4 3" xfId="2470" xr:uid="{C4D1FF78-F276-4C78-86A1-F93CCC074FC2}"/>
    <cellStyle name="SAPBEXformats 4 4" xfId="1952" xr:uid="{A4008660-CC22-455C-8DD7-D7F474956753}"/>
    <cellStyle name="SAPBEXformats 4 5" xfId="2078" xr:uid="{AB3C60A6-0DBC-4328-BE1A-E0179542A24B}"/>
    <cellStyle name="SAPBEXformats 4 6" xfId="4189" xr:uid="{E7FBEA90-3F5B-4A7F-8B60-BB1225CB9C24}"/>
    <cellStyle name="SAPBEXformats 4 7" xfId="2372" xr:uid="{8D5B8CE7-F56B-47F0-B3E4-21C2BFEDBBF3}"/>
    <cellStyle name="SAPBEXformats 4 8" xfId="4896" xr:uid="{19C1CF24-6E2D-450A-A3C4-6713CB297306}"/>
    <cellStyle name="SAPBEXformats 5" xfId="1364" xr:uid="{F799EF5A-8D8A-4A22-8181-6ED569751751}"/>
    <cellStyle name="SAPBEXformats 5 2" xfId="1772" xr:uid="{ADBF97E6-53E8-4E2C-A210-E79215BF862F}"/>
    <cellStyle name="SAPBEXformats 5 2 2" xfId="3015" xr:uid="{6586E203-1AB0-4150-9C33-6E37E633ABBB}"/>
    <cellStyle name="SAPBEXformats 5 2 3" xfId="3521" xr:uid="{9402E4E3-C767-48E2-80FD-EBAFB2247544}"/>
    <cellStyle name="SAPBEXformats 5 2 4" xfId="3095" xr:uid="{CF309247-B2B2-427A-B260-E546F31C72F8}"/>
    <cellStyle name="SAPBEXformats 5 2 5" xfId="3887" xr:uid="{00FF5295-1EA1-4EE7-987C-B415DEBF9086}"/>
    <cellStyle name="SAPBEXformats 5 2 6" xfId="4022" xr:uid="{CD58A2A5-4108-4233-AABC-5A7DCCEA2A76}"/>
    <cellStyle name="SAPBEXformats 5 2 7" xfId="4870" xr:uid="{B398AED8-42DB-4401-87BE-E32742601A66}"/>
    <cellStyle name="SAPBEXformats 5 3" xfId="2627" xr:uid="{EF707165-12CF-410E-8526-CC75B08697CC}"/>
    <cellStyle name="SAPBEXformats 5 4" xfId="3134" xr:uid="{44BE9EC0-F63C-4203-897D-428257AB2C8A}"/>
    <cellStyle name="SAPBEXformats 5 5" xfId="2561" xr:uid="{BC753762-6993-4699-9324-449B0B11D82F}"/>
    <cellStyle name="SAPBEXformats 5 6" xfId="4170" xr:uid="{DE315924-9C94-442B-953C-CFC1E29A927F}"/>
    <cellStyle name="SAPBEXformats 5 7" xfId="4208" xr:uid="{CFDB7488-46D9-4213-BD9A-3BF063D0C719}"/>
    <cellStyle name="SAPBEXformats 5 8" xfId="4475" xr:uid="{1056C162-D15E-41A7-A9AE-A06BEB941CD6}"/>
    <cellStyle name="SAPBEXformats 6" xfId="1390" xr:uid="{2C3F20AD-2708-4098-9B6A-996525EAB23B}"/>
    <cellStyle name="SAPBEXformats 7" xfId="1455" xr:uid="{B487A141-14A4-4451-8EAA-858C5B984BC3}"/>
    <cellStyle name="SAPBEXformats 8" xfId="683" xr:uid="{8F2E441A-2FA7-4AE4-8356-BBC4829CB30D}"/>
    <cellStyle name="SAPBEXformats 8 2" xfId="1595" xr:uid="{335BED7A-3E1D-49DC-B31F-F15B162E17C8}"/>
    <cellStyle name="SAPBEXformats 8 2 2" xfId="2838" xr:uid="{B7E7981A-A457-4995-A48C-0BD92E1BEC62}"/>
    <cellStyle name="SAPBEXformats 8 2 3" xfId="3344" xr:uid="{3BC903B7-CE49-48D1-A9C9-B7E74211CB0B}"/>
    <cellStyle name="SAPBEXformats 8 2 4" xfId="2167" xr:uid="{45CB5D39-2F78-442C-A237-AFB289543966}"/>
    <cellStyle name="SAPBEXformats 8 2 5" xfId="3172" xr:uid="{71982D22-83D2-4428-8A1F-4BC0E3787814}"/>
    <cellStyle name="SAPBEXformats 8 2 6" xfId="3909" xr:uid="{64293D8F-C62A-4837-8824-A4BA9C4A4476}"/>
    <cellStyle name="SAPBEXformats 8 2 7" xfId="4875" xr:uid="{30EA80AB-45FD-4F67-ACF5-836DAD9DCA02}"/>
    <cellStyle name="SAPBEXformats 8 3" xfId="2016" xr:uid="{D476E893-A318-417E-AAF5-E02A17F691A0}"/>
    <cellStyle name="SAPBEXformats 8 4" xfId="2342" xr:uid="{078E394D-3BEF-4152-BECC-96E001137BB2}"/>
    <cellStyle name="SAPBEXformats 8 5" xfId="2473" xr:uid="{94474187-16DA-43A0-8DBF-CEC788A90369}"/>
    <cellStyle name="SAPBEXformats 8 6" xfId="3994" xr:uid="{06CBAD75-A2A4-4A33-8101-17B0E43A8BB9}"/>
    <cellStyle name="SAPBEXformats 8 7" xfId="4239" xr:uid="{8DDDF44F-8869-4A51-ADAA-A95D1C6BFF2A}"/>
    <cellStyle name="SAPBEXformats 8 8" xfId="4332" xr:uid="{180099C5-A12E-4635-B0DB-2A14604184DA}"/>
    <cellStyle name="SAPBEXformats 9" xfId="1545" xr:uid="{3CC587AE-CE0E-432A-92AC-C6E6D0899CBC}"/>
    <cellStyle name="SAPBEXformats 9 2" xfId="2788" xr:uid="{352C79A8-E28C-4EDD-8205-883DC25CE0D5}"/>
    <cellStyle name="SAPBEXformats 9 3" xfId="3294" xr:uid="{D8779FA6-E987-45A6-AF82-CAA9985FD2E4}"/>
    <cellStyle name="SAPBEXformats 9 4" xfId="2680" xr:uid="{6CDD4BA9-B532-4D10-8836-69BF4F0A2061}"/>
    <cellStyle name="SAPBEXformats 9 5" xfId="2357" xr:uid="{0DB47754-290C-46E8-B4C7-E66581CDF6EF}"/>
    <cellStyle name="SAPBEXformats 9 6" xfId="4292" xr:uid="{1BA47591-B044-4953-8342-7A8623232E62}"/>
    <cellStyle name="SAPBEXformats 9 7" xfId="4861" xr:uid="{994C8953-32BD-4BAA-8770-DDBE5D1CCB21}"/>
    <cellStyle name="SAPBEXformats_East 1415 Budget model v1" xfId="1194" xr:uid="{7F44800B-16A6-4925-A17A-911B9AAE53CD}"/>
    <cellStyle name="SAPBEXheaderItem" xfId="488" xr:uid="{7E7CEB6A-B967-428E-A2F3-0AC4E71C5252}"/>
    <cellStyle name="SAPBEXheaderItem 2" xfId="564" xr:uid="{2EF11334-8009-4632-B3F4-1535BCC01324}"/>
    <cellStyle name="SAPBEXheaderItem 2 2" xfId="1195" xr:uid="{11DCED89-D5BE-4CC0-821D-D29A2A9AD4B1}"/>
    <cellStyle name="SAPBEXheaderItem 3" xfId="1196" xr:uid="{2BB3F5B2-3810-46C6-9757-B2BBE9228620}"/>
    <cellStyle name="SAPBEXheaderItem 3 2" xfId="1197" xr:uid="{D4436E41-DF1F-426B-8D67-E88EBF798692}"/>
    <cellStyle name="SAPBEXheaderItem 4" xfId="1198" xr:uid="{554EB83C-13C0-45D1-837E-7471A6D12FDB}"/>
    <cellStyle name="SAPBEXheaderItem 4 2" xfId="1199" xr:uid="{576774B5-D8D0-4CEB-A580-E1D772AD8137}"/>
    <cellStyle name="SAPBEXheaderItem 5" xfId="1365" xr:uid="{A386A9B6-477E-4A77-9787-BEF58D510E13}"/>
    <cellStyle name="SAPBEXheaderItem 5 2" xfId="1773" xr:uid="{1810970C-358E-4501-ACAD-E3D77378F315}"/>
    <cellStyle name="SAPBEXheaderItem 5 2 2" xfId="3016" xr:uid="{19520880-66AE-4D8C-B0FF-F7C5FF837F2E}"/>
    <cellStyle name="SAPBEXheaderItem 5 2 3" xfId="3522" xr:uid="{6FB31040-420F-4CC9-B71C-8D57752E92A2}"/>
    <cellStyle name="SAPBEXheaderItem 5 2 4" xfId="2044" xr:uid="{58C79B40-EB9F-4AD8-9B96-CA4C4A31A555}"/>
    <cellStyle name="SAPBEXheaderItem 5 2 5" xfId="3854" xr:uid="{C542F3A0-9592-4D22-8CB3-402060F64123}"/>
    <cellStyle name="SAPBEXheaderItem 5 2 6" xfId="1883" xr:uid="{7C013C28-B247-4F60-951E-0FAE6788696A}"/>
    <cellStyle name="SAPBEXheaderItem 5 2 7" xfId="3542" xr:uid="{3F779BF3-E9BE-477D-9BA7-1A893371B5F6}"/>
    <cellStyle name="SAPBEXheaderItem 5 3" xfId="2628" xr:uid="{5A1F5F56-829D-4194-8728-23988361CA6C}"/>
    <cellStyle name="SAPBEXheaderItem 5 4" xfId="3135" xr:uid="{1F01F7C4-514A-47D3-B9C1-614EEEC253AE}"/>
    <cellStyle name="SAPBEXheaderItem 5 5" xfId="2159" xr:uid="{62BB5408-B203-4817-83F7-425F703A3FFE}"/>
    <cellStyle name="SAPBEXheaderItem 5 6" xfId="3033" xr:uid="{3AA7CD61-D493-429C-AF1F-9BA434132E0C}"/>
    <cellStyle name="SAPBEXheaderItem 5 7" xfId="3964" xr:uid="{2F6FAEF0-6ABE-4675-BAFC-E429D4B6A90E}"/>
    <cellStyle name="SAPBEXheaderItem 5 8" xfId="4770" xr:uid="{14E3223F-C0FC-4EEE-9A59-459670920CAD}"/>
    <cellStyle name="SAPBEXheaderItem 6" xfId="1391" xr:uid="{C47CEFA1-7FAE-4607-8A53-FA059C664F53}"/>
    <cellStyle name="SAPBEXheaderItem 7" xfId="1454" xr:uid="{5F4635E1-591B-471B-B097-8BC13CFB7EB4}"/>
    <cellStyle name="SAPBEXheaderItem 8" xfId="684" xr:uid="{40055CB8-7E3C-4601-A72D-D30D8E3C7965}"/>
    <cellStyle name="SAPBEXheaderItem 8 2" xfId="1596" xr:uid="{4F47E163-FE12-49B3-AAA9-0E888CE80F79}"/>
    <cellStyle name="SAPBEXheaderItem 8 2 2" xfId="2839" xr:uid="{5B265619-BA66-4BF6-9873-1BB7E378A0F6}"/>
    <cellStyle name="SAPBEXheaderItem 8 2 3" xfId="3345" xr:uid="{A9676771-3194-4030-978F-BCBF8DF13A57}"/>
    <cellStyle name="SAPBEXheaderItem 8 2 4" xfId="2721" xr:uid="{B20FC2BE-6A3E-4440-A830-A5333FC7D7EB}"/>
    <cellStyle name="SAPBEXheaderItem 8 2 5" xfId="2297" xr:uid="{2BD53CC3-6E02-4670-8808-705F07FD692C}"/>
    <cellStyle name="SAPBEXheaderItem 8 2 6" xfId="3195" xr:uid="{A9DAC4EA-F135-43C3-980B-67D92309B35B}"/>
    <cellStyle name="SAPBEXheaderItem 8 2 7" xfId="3250" xr:uid="{1C3BF93C-79B6-4940-88C2-1F2C2380AEB2}"/>
    <cellStyle name="SAPBEXheaderItem 8 3" xfId="2017" xr:uid="{16BB62CE-F219-4848-A270-4319F0059917}"/>
    <cellStyle name="SAPBEXheaderItem 8 4" xfId="2341" xr:uid="{AC35EA99-31B1-4DB1-B17A-AA60B892A1A8}"/>
    <cellStyle name="SAPBEXheaderItem 8 5" xfId="1893" xr:uid="{9C6AB1E9-8E8F-4B47-93BE-409D2D2D28F7}"/>
    <cellStyle name="SAPBEXheaderItem 8 6" xfId="3989" xr:uid="{8A7910D7-106E-421E-8315-F770031BF205}"/>
    <cellStyle name="SAPBEXheaderItem 8 7" xfId="4517" xr:uid="{45EA0896-0E33-4D44-AB06-C22F72D227D8}"/>
    <cellStyle name="SAPBEXheaderItem 8 8" xfId="4721" xr:uid="{AA57ADDC-025B-4AA4-87B5-0AB6D609FE00}"/>
    <cellStyle name="SAPBEXheaderItem 9" xfId="6369" xr:uid="{6C69941D-3FA0-4ACC-B26C-9CF9AD6DCE99}"/>
    <cellStyle name="SAPBEXheaderItem_0910 GSO Capex RRP - Final (Detail) v2 220710" xfId="6085" xr:uid="{A3AD33DA-1573-41A4-97A0-5C1D21CA420E}"/>
    <cellStyle name="SAPBEXheaderText" xfId="489" xr:uid="{40F8DE8E-30F7-4217-9E42-9FDFCBF3384C}"/>
    <cellStyle name="SAPBEXheaderText 2" xfId="565" xr:uid="{CBA3ED15-8AA0-4C3C-9B99-F652FA78DB63}"/>
    <cellStyle name="SAPBEXheaderText 2 2" xfId="1200" xr:uid="{A066A499-A6BF-436E-BE07-68675CE8A772}"/>
    <cellStyle name="SAPBEXheaderText 3" xfId="1201" xr:uid="{465799B5-7C70-4AE6-8C12-BC832F05DC11}"/>
    <cellStyle name="SAPBEXheaderText 3 2" xfId="1202" xr:uid="{29903546-B130-4458-974C-584D25342F07}"/>
    <cellStyle name="SAPBEXheaderText 4" xfId="1203" xr:uid="{C02BDB79-5987-45E7-9D8D-2F342CFD4743}"/>
    <cellStyle name="SAPBEXheaderText 4 2" xfId="1204" xr:uid="{9111D624-34F9-4BCA-B880-C61491489D74}"/>
    <cellStyle name="SAPBEXheaderText 5" xfId="1366" xr:uid="{41CB556C-5FD7-440C-BA21-3CA8613E3F00}"/>
    <cellStyle name="SAPBEXheaderText 5 2" xfId="1774" xr:uid="{121E5E1B-679F-40C9-BFCB-7602594B3D0C}"/>
    <cellStyle name="SAPBEXheaderText 5 2 2" xfId="3017" xr:uid="{FB2D72D9-4F49-4A96-B760-F5FC9FBAC28E}"/>
    <cellStyle name="SAPBEXheaderText 5 2 3" xfId="3523" xr:uid="{FE0CAF3B-36E2-4BB9-B037-AC5232DEBDAD}"/>
    <cellStyle name="SAPBEXheaderText 5 2 4" xfId="1908" xr:uid="{152136FC-96DD-4ABD-8AA7-FA673DD44BD7}"/>
    <cellStyle name="SAPBEXheaderText 5 2 5" xfId="3933" xr:uid="{4CCDC7F6-FF07-4DCF-A1D6-A7547B924FC1}"/>
    <cellStyle name="SAPBEXheaderText 5 2 6" xfId="4578" xr:uid="{5F73D19B-4C2D-4F74-9DE6-556625C0841C}"/>
    <cellStyle name="SAPBEXheaderText 5 2 7" xfId="4520" xr:uid="{BF863B3B-DCCA-451F-8C18-77B5AE24CDEF}"/>
    <cellStyle name="SAPBEXheaderText 5 3" xfId="2629" xr:uid="{2DA52159-24F3-4D19-8FF4-90CD93DCA41B}"/>
    <cellStyle name="SAPBEXheaderText 5 4" xfId="3136" xr:uid="{B5BCAD13-B048-4DE8-825E-F8EF8D483770}"/>
    <cellStyle name="SAPBEXheaderText 5 5" xfId="3692" xr:uid="{873935DB-1578-440A-9059-8CEE939BCAF8}"/>
    <cellStyle name="SAPBEXheaderText 5 6" xfId="3216" xr:uid="{CF4E5023-633F-422E-AB95-DCC1CF204C7A}"/>
    <cellStyle name="SAPBEXheaderText 5 7" xfId="4381" xr:uid="{FA9117ED-81CD-405B-8FCF-6610F055C04A}"/>
    <cellStyle name="SAPBEXheaderText 5 8" xfId="2194" xr:uid="{662D4385-4566-4BF5-8DA1-5C5ACFAC8A51}"/>
    <cellStyle name="SAPBEXheaderText 6" xfId="1392" xr:uid="{0D0197A6-2112-4AD0-AA73-9261836BC45F}"/>
    <cellStyle name="SAPBEXheaderText 7" xfId="1453" xr:uid="{8E3D93BE-CE3F-4FA3-81C1-5D8EFC2E6C26}"/>
    <cellStyle name="SAPBEXheaderText 8" xfId="685" xr:uid="{EB0943DE-F5A5-40EB-A1FD-C9E15EBF7FD4}"/>
    <cellStyle name="SAPBEXheaderText 8 2" xfId="1597" xr:uid="{C327013C-25E6-41CD-A955-1236188A087B}"/>
    <cellStyle name="SAPBEXheaderText 8 2 2" xfId="2840" xr:uid="{540F2313-DA2A-42EA-8E2B-9FA91D0D8878}"/>
    <cellStyle name="SAPBEXheaderText 8 2 3" xfId="3346" xr:uid="{485F8550-F48F-44AE-B8EC-42D14091E110}"/>
    <cellStyle name="SAPBEXheaderText 8 2 4" xfId="3758" xr:uid="{6F8EEA71-92D3-453D-B687-868D26ED6566}"/>
    <cellStyle name="SAPBEXheaderText 8 2 5" xfId="4290" xr:uid="{782B5257-B32C-409E-8DF0-694BCDC7E5A8}"/>
    <cellStyle name="SAPBEXheaderText 8 2 6" xfId="4216" xr:uid="{FD9942B2-D6A8-4D37-96B1-D9CD9BBBF30B}"/>
    <cellStyle name="SAPBEXheaderText 8 2 7" xfId="3759" xr:uid="{DFF2EF6B-8160-4E1C-8A6B-8CDA5EAAFA0B}"/>
    <cellStyle name="SAPBEXheaderText 8 3" xfId="2018" xr:uid="{478B4575-DD6B-4875-A3DE-1BEAAA2CCD91}"/>
    <cellStyle name="SAPBEXheaderText 8 4" xfId="2057" xr:uid="{EA0A840E-7233-434B-B26C-E26E9B4787E3}"/>
    <cellStyle name="SAPBEXheaderText 8 5" xfId="3919" xr:uid="{D76D3E31-BDDA-4A15-AD7B-9ECA84F1153D}"/>
    <cellStyle name="SAPBEXheaderText 8 6" xfId="4159" xr:uid="{75FE3696-322E-4606-BEF2-96583F1C2078}"/>
    <cellStyle name="SAPBEXheaderText 8 7" xfId="4477" xr:uid="{3589E92F-E888-43FB-BF06-5730A3AA4DB6}"/>
    <cellStyle name="SAPBEXheaderText 8 8" xfId="4346" xr:uid="{D77DE503-0041-4B2C-92C6-FF2B94ED0B68}"/>
    <cellStyle name="SAPBEXheaderText 9" xfId="6370" xr:uid="{807220D7-BA37-4483-AED5-9B0E574C083C}"/>
    <cellStyle name="SAPBEXheaderText_0910 GSO Capex RRP - Final (Detail) v2 220710" xfId="6086" xr:uid="{F2F7BD83-F7C4-4A67-BE29-9675D76BA107}"/>
    <cellStyle name="SAPBEXHLevel0" xfId="490" xr:uid="{9D6366B8-6A43-4264-ACC1-1CF90E639966}"/>
    <cellStyle name="SAPBEXHLevel0 10" xfId="1844" xr:uid="{442E98ED-2D59-41AB-9471-AF4AAB451659}"/>
    <cellStyle name="SAPBEXHLevel0 11" xfId="2512" xr:uid="{F82A68A6-5F7E-4BBE-8D0C-2BC8AAF12252}"/>
    <cellStyle name="SAPBEXHLevel0 12" xfId="3949" xr:uid="{B2CF95ED-6A21-4A00-890E-73DD526D61E2}"/>
    <cellStyle name="SAPBEXHLevel0 13" xfId="3929" xr:uid="{909D60FE-AF08-4F5E-B858-B8B477A31EFC}"/>
    <cellStyle name="SAPBEXHLevel0 14" xfId="4485" xr:uid="{BA5C986B-CCF3-4047-BCC6-650EAC20BF9D}"/>
    <cellStyle name="SAPBEXHLevel0 15" xfId="4727" xr:uid="{4488FE66-941F-470E-A545-D4DEC24A8F69}"/>
    <cellStyle name="SAPBEXHLevel0 16" xfId="6087" xr:uid="{4A17D9F9-4FE4-4399-87EB-9CF4F54AE4B7}"/>
    <cellStyle name="SAPBEXHLevel0 17" xfId="6371" xr:uid="{56A58A94-982D-4FD9-B097-292841B58AE3}"/>
    <cellStyle name="SAPBEXHLevel0 2" xfId="1205" xr:uid="{56B4CBB1-265A-4040-96BA-84254A5F97E4}"/>
    <cellStyle name="SAPBEXHLevel0 2 10" xfId="6372" xr:uid="{8DEC77B5-C2B1-41CF-9C84-398B3B9FDAFB}"/>
    <cellStyle name="SAPBEXHLevel0 2 2" xfId="1689" xr:uid="{D8A0A753-18F4-4BFF-A358-EC623C2BA4D9}"/>
    <cellStyle name="SAPBEXHLevel0 2 2 2" xfId="2932" xr:uid="{83B64672-C509-4105-8786-C20E34083829}"/>
    <cellStyle name="SAPBEXHLevel0 2 2 3" xfId="3438" xr:uid="{7BCAF14E-325D-4ABE-BE0B-7D2840F24AE9}"/>
    <cellStyle name="SAPBEXHLevel0 2 2 4" xfId="2327" xr:uid="{3245F223-4127-4D6C-A28B-4048F0D1670A}"/>
    <cellStyle name="SAPBEXHLevel0 2 2 5" xfId="3234" xr:uid="{726489B0-88C6-4703-9EF1-2FA3A34417B8}"/>
    <cellStyle name="SAPBEXHLevel0 2 2 6" xfId="1983" xr:uid="{10BE4039-18DF-475E-B28F-8137A04D7784}"/>
    <cellStyle name="SAPBEXHLevel0 2 2 7" xfId="4891" xr:uid="{FFA30BF8-2845-47A4-BF9B-CA6FF1D9A875}"/>
    <cellStyle name="SAPBEXHLevel0 2 3" xfId="2479" xr:uid="{03F24DE2-E040-4122-90C3-8F0510F9EEA0}"/>
    <cellStyle name="SAPBEXHLevel0 2 4" xfId="2153" xr:uid="{77307386-3259-4F06-94D2-51BCF9C72C07}"/>
    <cellStyle name="SAPBEXHLevel0 2 5" xfId="1985" xr:uid="{04BFEB06-5DD4-4106-87F6-BE2FD5C7850F}"/>
    <cellStyle name="SAPBEXHLevel0 2 6" xfId="4184" xr:uid="{D6187372-983B-4F5E-9F16-0A4A6C534363}"/>
    <cellStyle name="SAPBEXHLevel0 2 7" xfId="4152" xr:uid="{B084E78C-CD3B-4306-B341-C24825E6EEB1}"/>
    <cellStyle name="SAPBEXHLevel0 2 8" xfId="4168" xr:uid="{7FD067F0-8D3F-4EDC-93BD-0340A64EB3BE}"/>
    <cellStyle name="SAPBEXHLevel0 2 9" xfId="6088" xr:uid="{D86EA5D5-4097-40EA-A453-2EB86EE64C9E}"/>
    <cellStyle name="SAPBEXHLevel0 3" xfId="1206" xr:uid="{994613C4-B4A1-4F61-825F-7B438ACD274B}"/>
    <cellStyle name="SAPBEXHLevel0 3 2" xfId="1690" xr:uid="{AF7A25FE-10D2-422C-9E55-E521A2E6510D}"/>
    <cellStyle name="SAPBEXHLevel0 3 2 2" xfId="2933" xr:uid="{CF61FF99-E04C-48E5-B044-0443ACA42CD5}"/>
    <cellStyle name="SAPBEXHLevel0 3 2 3" xfId="3439" xr:uid="{869E172D-B04F-431D-BCDB-526BDCCD378F}"/>
    <cellStyle name="SAPBEXHLevel0 3 2 4" xfId="2689" xr:uid="{D0B6B497-0A1E-4EF0-A3D3-E7D78B535028}"/>
    <cellStyle name="SAPBEXHLevel0 3 2 5" xfId="4257" xr:uid="{1154DEB4-56AA-4C6B-9CBE-D6F7C1459645}"/>
    <cellStyle name="SAPBEXHLevel0 3 2 6" xfId="4200" xr:uid="{680E5F5A-D2EB-404E-84A9-14232971F3BE}"/>
    <cellStyle name="SAPBEXHLevel0 3 2 7" xfId="4737" xr:uid="{C197E0AD-8080-43D5-9095-F10B82028EF7}"/>
    <cellStyle name="SAPBEXHLevel0 3 3" xfId="2480" xr:uid="{D4665219-35FD-4DEF-94D2-EFE1B9C2C844}"/>
    <cellStyle name="SAPBEXHLevel0 3 4" xfId="2152" xr:uid="{B9185900-A768-4527-A816-D05354302144}"/>
    <cellStyle name="SAPBEXHLevel0 3 5" xfId="1923" xr:uid="{DC7BE3C9-052C-4AF9-BDF3-EE0E99E4E3CB}"/>
    <cellStyle name="SAPBEXHLevel0 3 6" xfId="3811" xr:uid="{8D003B4D-4657-48E9-9D14-0CC582A1934C}"/>
    <cellStyle name="SAPBEXHLevel0 3 7" xfId="2270" xr:uid="{DC423FAC-6FB1-4C40-9779-1DA1609B9EF3}"/>
    <cellStyle name="SAPBEXHLevel0 3 8" xfId="3830" xr:uid="{5D95F072-EAC2-478B-B992-D1BDCC527AF2}"/>
    <cellStyle name="SAPBEXHLevel0 4" xfId="1207" xr:uid="{FFDB5963-1630-435D-A36E-30992BDE0FE6}"/>
    <cellStyle name="SAPBEXHLevel0 4 2" xfId="1208" xr:uid="{559BB4CA-B8F8-4406-9EEC-2C78068DA703}"/>
    <cellStyle name="SAPBEXHLevel0 4 2 2" xfId="1692" xr:uid="{F2AD5F4E-DC61-4D69-8ECC-10048AB635A0}"/>
    <cellStyle name="SAPBEXHLevel0 4 2 2 2" xfId="2935" xr:uid="{5AE0145B-2433-4F17-9CC6-56986C2B7B56}"/>
    <cellStyle name="SAPBEXHLevel0 4 2 2 3" xfId="3441" xr:uid="{E18FB401-9D2B-4692-A658-E16DB814EB56}"/>
    <cellStyle name="SAPBEXHLevel0 4 2 2 4" xfId="3620" xr:uid="{10ABCD72-B45C-4969-912C-463C5061524E}"/>
    <cellStyle name="SAPBEXHLevel0 4 2 2 5" xfId="4005" xr:uid="{78295815-4052-4F73-9824-9B676EBC7ED1}"/>
    <cellStyle name="SAPBEXHLevel0 4 2 2 6" xfId="4489" xr:uid="{952BC4DD-8BA6-415D-91AC-6F6430972AC8}"/>
    <cellStyle name="SAPBEXHLevel0 4 2 2 7" xfId="3184" xr:uid="{E2B91E85-743C-45BC-815B-D03C7C48E8D6}"/>
    <cellStyle name="SAPBEXHLevel0 4 2 3" xfId="2482" xr:uid="{931FA9A3-2A79-4709-A65C-E0D60E8CE0BC}"/>
    <cellStyle name="SAPBEXHLevel0 4 2 4" xfId="1873" xr:uid="{6E1CE621-5E17-47A1-9821-495F05194711}"/>
    <cellStyle name="SAPBEXHLevel0 4 2 5" xfId="2260" xr:uid="{0198F95A-E0BE-4205-8C2D-97E290130323}"/>
    <cellStyle name="SAPBEXHLevel0 4 2 6" xfId="4395" xr:uid="{11A3CE75-DAC2-4CF9-BE83-5E0A5C169E40}"/>
    <cellStyle name="SAPBEXHLevel0 4 2 7" xfId="4368" xr:uid="{C6A2CC67-D42D-4D59-8E25-168F3814BCBB}"/>
    <cellStyle name="SAPBEXHLevel0 4 2 8" xfId="4844" xr:uid="{04A332C8-97A7-4F65-AB58-32A9FBBF9374}"/>
    <cellStyle name="SAPBEXHLevel0 4 3" xfId="1691" xr:uid="{7F53DB96-0F8E-47A5-929B-E7E3CB697F2C}"/>
    <cellStyle name="SAPBEXHLevel0 4 3 2" xfId="2934" xr:uid="{02EB81E6-A49A-4E47-BE80-6A514D91360F}"/>
    <cellStyle name="SAPBEXHLevel0 4 3 3" xfId="3440" xr:uid="{8F53C5D5-3267-47C8-9C71-8F9B1E2A2602}"/>
    <cellStyle name="SAPBEXHLevel0 4 3 4" xfId="3688" xr:uid="{1E05FF4B-1CFA-41C1-8481-FC7E52FB1F20}"/>
    <cellStyle name="SAPBEXHLevel0 4 3 5" xfId="4339" xr:uid="{9E80D4CA-4306-44CB-95BB-04F6F65EEA2C}"/>
    <cellStyle name="SAPBEXHLevel0 4 3 6" xfId="3659" xr:uid="{2875E8C6-1D38-481D-BD4B-2FCEB31968BF}"/>
    <cellStyle name="SAPBEXHLevel0 4 3 7" xfId="4439" xr:uid="{65A1B942-F590-44E6-809F-61778496064B}"/>
    <cellStyle name="SAPBEXHLevel0 4 4" xfId="2481" xr:uid="{D2987F80-4361-41B4-931A-65E42D66C5BC}"/>
    <cellStyle name="SAPBEXHLevel0 4 5" xfId="2103" xr:uid="{8BDABF59-2BB7-46CE-98E7-9C25A6BA692B}"/>
    <cellStyle name="SAPBEXHLevel0 4 6" xfId="2565" xr:uid="{21EE5121-5C1D-4F2C-B81E-8B2197F92576}"/>
    <cellStyle name="SAPBEXHLevel0 4 7" xfId="4150" xr:uid="{A9884503-E85F-4B3C-A884-E76F81E0BE10}"/>
    <cellStyle name="SAPBEXHLevel0 4 8" xfId="3768" xr:uid="{FEE5B0B0-A851-44FC-88CC-ACFFDCBC59F1}"/>
    <cellStyle name="SAPBEXHLevel0 4 9" xfId="4845" xr:uid="{42CAFB51-AE82-475C-94E9-531834358181}"/>
    <cellStyle name="SAPBEXHLevel0 5" xfId="1367" xr:uid="{8F3564D5-FF91-4AD0-B994-FD3A9F534ED5}"/>
    <cellStyle name="SAPBEXHLevel0 5 2" xfId="1775" xr:uid="{0A08A787-B26B-4B80-BFFC-7C77755F7B4B}"/>
    <cellStyle name="SAPBEXHLevel0 5 2 2" xfId="3018" xr:uid="{200A7320-BFB1-452E-B04B-2C5E816F8651}"/>
    <cellStyle name="SAPBEXHLevel0 5 2 3" xfId="3524" xr:uid="{D320FEA5-AED2-4FB1-8D6D-7F7F5DD34383}"/>
    <cellStyle name="SAPBEXHLevel0 5 2 4" xfId="2186" xr:uid="{1F2F597D-F70C-4C7C-A57E-DF65B36BC803}"/>
    <cellStyle name="SAPBEXHLevel0 5 2 5" xfId="4023" xr:uid="{E5E63D3F-8A1C-45D2-8624-68328131E330}"/>
    <cellStyle name="SAPBEXHLevel0 5 2 6" xfId="2314" xr:uid="{14BBB77E-FD48-4772-9B82-B43EC44C0948}"/>
    <cellStyle name="SAPBEXHLevel0 5 2 7" xfId="4867" xr:uid="{5F1D3A3A-972A-4CC3-A2E3-FB59B77D23BA}"/>
    <cellStyle name="SAPBEXHLevel0 5 3" xfId="2630" xr:uid="{E93BE7F1-333C-4D40-BC62-8489B28076BA}"/>
    <cellStyle name="SAPBEXHLevel0 5 4" xfId="3137" xr:uid="{7944C108-468E-4351-854F-1635DC570CEE}"/>
    <cellStyle name="SAPBEXHLevel0 5 5" xfId="3625" xr:uid="{E4C515B6-9B02-4EBF-A674-7EB106BDA97F}"/>
    <cellStyle name="SAPBEXHLevel0 5 6" xfId="4161" xr:uid="{150FB99E-D337-4635-BB76-073B845A8C8D}"/>
    <cellStyle name="SAPBEXHLevel0 5 7" xfId="3787" xr:uid="{A8547108-F45A-466D-AC06-65D3AD04262C}"/>
    <cellStyle name="SAPBEXHLevel0 5 8" xfId="4641" xr:uid="{B4451EBC-A8E9-4C37-8345-248228314B06}"/>
    <cellStyle name="SAPBEXHLevel0 6" xfId="1393" xr:uid="{45C646E5-DAEA-4722-AF4B-20807E31E3A4}"/>
    <cellStyle name="SAPBEXHLevel0 7" xfId="1452" xr:uid="{E1F5FA01-B40E-4BAB-B99C-ED15E087EAA9}"/>
    <cellStyle name="SAPBEXHLevel0 8" xfId="686" xr:uid="{BCFC3F53-D752-4DDE-BD9F-5A0B4265AD0E}"/>
    <cellStyle name="SAPBEXHLevel0 8 2" xfId="1598" xr:uid="{B1F3247F-DE2F-4F8C-9F74-131508CFFB8D}"/>
    <cellStyle name="SAPBEXHLevel0 8 2 2" xfId="2841" xr:uid="{44DA3D28-564B-4B72-93FE-7782405609B7}"/>
    <cellStyle name="SAPBEXHLevel0 8 2 3" xfId="3347" xr:uid="{852674DB-FCD0-4D42-9D1D-ABC780C9D10C}"/>
    <cellStyle name="SAPBEXHLevel0 8 2 4" xfId="3729" xr:uid="{18779B05-8E3D-4E31-A2F1-C48B071A9261}"/>
    <cellStyle name="SAPBEXHLevel0 8 2 5" xfId="3112" xr:uid="{7633C6CB-67A4-4E1A-8E5C-F7C79CC187D8}"/>
    <cellStyle name="SAPBEXHLevel0 8 2 6" xfId="4349" xr:uid="{07ACD9F1-F782-4F43-9275-4A7A43C4C214}"/>
    <cellStyle name="SAPBEXHLevel0 8 2 7" xfId="3771" xr:uid="{5797FD00-E290-4B76-B107-5C2872B00050}"/>
    <cellStyle name="SAPBEXHLevel0 8 3" xfId="2019" xr:uid="{63F4999B-AB6D-4E41-B433-650801C14235}"/>
    <cellStyle name="SAPBEXHLevel0 8 4" xfId="3040" xr:uid="{9E02E809-7AF0-4FAA-9869-C0CF161567D2}"/>
    <cellStyle name="SAPBEXHLevel0 8 5" xfId="2285" xr:uid="{911189BC-669D-4402-A672-DC8C43773460}"/>
    <cellStyle name="SAPBEXHLevel0 8 6" xfId="3183" xr:uid="{D19E6905-6AAC-46D6-9D45-5BE995A71728}"/>
    <cellStyle name="SAPBEXHLevel0 8 7" xfId="4668" xr:uid="{2E719D29-3918-4A10-A618-D3661F97CF5B}"/>
    <cellStyle name="SAPBEXHLevel0 8 8" xfId="4055" xr:uid="{11FBA1B4-2EA4-4140-9FEF-13D8C215D4C0}"/>
    <cellStyle name="SAPBEXHLevel0 9" xfId="1546" xr:uid="{0AD6BFAD-2571-4D22-91E2-B6827B01253A}"/>
    <cellStyle name="SAPBEXHLevel0 9 2" xfId="2789" xr:uid="{FCE11E15-3756-47F4-80F6-9C875046ABBD}"/>
    <cellStyle name="SAPBEXHLevel0 9 3" xfId="3295" xr:uid="{DAD2DFBD-6DFE-4143-9395-5E784B2B87B8}"/>
    <cellStyle name="SAPBEXHLevel0 9 4" xfId="1887" xr:uid="{CB66424D-94B5-41AD-A33B-CD3D70923509}"/>
    <cellStyle name="SAPBEXHLevel0 9 5" xfId="3748" xr:uid="{FE9E0843-B16F-4B48-B07D-93864ADBA0BD}"/>
    <cellStyle name="SAPBEXHLevel0 9 6" xfId="4505" xr:uid="{CAE25FDF-0067-48C6-9D10-DD6799F86330}"/>
    <cellStyle name="SAPBEXHLevel0 9 7" xfId="4885" xr:uid="{A2930BC2-FA74-4D5F-A486-61F44584CE92}"/>
    <cellStyle name="SAPBEXHLevel0_0910 GSO Capex RRP - Final (Detail) v2 220710" xfId="6089" xr:uid="{82916897-4381-4CF3-9746-E013DE76EB6F}"/>
    <cellStyle name="SAPBEXHLevel0X" xfId="491" xr:uid="{7FF37896-F2D8-4120-ABC7-2D84204C9942}"/>
    <cellStyle name="SAPBEXHLevel0X 10" xfId="3950" xr:uid="{AFB49C66-51AE-4F66-AE9C-635ADD690C8B}"/>
    <cellStyle name="SAPBEXHLevel0X 11" xfId="3164" xr:uid="{8421BD60-EDCF-4CD2-8657-D65653C2E60A}"/>
    <cellStyle name="SAPBEXHLevel0X 12" xfId="4660" xr:uid="{1B81C38C-B1B3-458D-86E0-EFF8F74D7E74}"/>
    <cellStyle name="SAPBEXHLevel0X 13" xfId="4698" xr:uid="{D452ACEA-AE29-495D-B894-F1B4695E78E0}"/>
    <cellStyle name="SAPBEXHLevel0X 14" xfId="6090" xr:uid="{6E21CA9C-024E-422F-8E84-130F3B29437E}"/>
    <cellStyle name="SAPBEXHLevel0X 15" xfId="6373" xr:uid="{19997775-DCEB-4670-8208-BEF030FE6E52}"/>
    <cellStyle name="SAPBEXHLevel0X 2" xfId="1209" xr:uid="{DE6A7835-3BBA-4535-9132-B4173AD953B7}"/>
    <cellStyle name="SAPBEXHLevel0X 2 10" xfId="6091" xr:uid="{0D701473-98B5-43C3-9AF0-75EF98A7A441}"/>
    <cellStyle name="SAPBEXHLevel0X 2 11" xfId="6374" xr:uid="{1A21E06B-74FE-4B85-933C-7B82FC354160}"/>
    <cellStyle name="SAPBEXHLevel0X 2 2" xfId="1210" xr:uid="{06CA20DA-20CE-449F-9EE4-17F34305DF98}"/>
    <cellStyle name="SAPBEXHLevel0X 2 2 2" xfId="1694" xr:uid="{D37B80DD-963D-4E2F-BD77-74275D003CE7}"/>
    <cellStyle name="SAPBEXHLevel0X 2 2 2 2" xfId="2937" xr:uid="{03A922CF-9C71-4618-BC27-BBC1720B07F8}"/>
    <cellStyle name="SAPBEXHLevel0X 2 2 2 3" xfId="3443" xr:uid="{43607E37-7A63-4124-A2DD-937E8ED70EAD}"/>
    <cellStyle name="SAPBEXHLevel0X 2 2 2 4" xfId="2677" xr:uid="{C394B0FC-83DF-4151-95C9-DED0C8C7B80D}"/>
    <cellStyle name="SAPBEXHLevel0X 2 2 2 5" xfId="3938" xr:uid="{08D0FBE7-0C40-4605-AD2F-CC72928C20A3}"/>
    <cellStyle name="SAPBEXHLevel0X 2 2 2 6" xfId="3770" xr:uid="{004A0645-24FA-4BC3-968E-2F985E21B1F6}"/>
    <cellStyle name="SAPBEXHLevel0X 2 2 2 7" xfId="4774" xr:uid="{451D289F-85E3-4750-89E7-87F98B722464}"/>
    <cellStyle name="SAPBEXHLevel0X 2 2 3" xfId="2484" xr:uid="{97206B44-DE96-4A3B-A924-754FE95B17D9}"/>
    <cellStyle name="SAPBEXHLevel0X 2 2 4" xfId="2678" xr:uid="{2F824452-067A-4527-956E-75F722FCC59F}"/>
    <cellStyle name="SAPBEXHLevel0X 2 2 5" xfId="1866" xr:uid="{CCBD2BD1-3C34-46A8-99FD-29EF864CD60D}"/>
    <cellStyle name="SAPBEXHLevel0X 2 2 6" xfId="4261" xr:uid="{1E2390E9-2305-4977-90AE-97EB9305C81D}"/>
    <cellStyle name="SAPBEXHLevel0X 2 2 7" xfId="3230" xr:uid="{DF640B57-D594-4412-9E1D-5FE101112B52}"/>
    <cellStyle name="SAPBEXHLevel0X 2 2 8" xfId="3200" xr:uid="{4C7AB835-3820-44AA-B881-09544AF69AE1}"/>
    <cellStyle name="SAPBEXHLevel0X 2 3" xfId="1693" xr:uid="{7BE36066-8832-42B8-A974-6A8B310E5597}"/>
    <cellStyle name="SAPBEXHLevel0X 2 3 2" xfId="2936" xr:uid="{F40B9354-CCA4-4159-9EFC-DA99023B63AC}"/>
    <cellStyle name="SAPBEXHLevel0X 2 3 3" xfId="3442" xr:uid="{09860399-CE3D-46F0-95DC-A66EA082206C}"/>
    <cellStyle name="SAPBEXHLevel0X 2 3 4" xfId="2599" xr:uid="{1E0918CD-CA75-48C0-843C-8F783DF2CDDA}"/>
    <cellStyle name="SAPBEXHLevel0X 2 3 5" xfId="3873" xr:uid="{EAB41310-D255-4341-92EA-C29E7E121B5A}"/>
    <cellStyle name="SAPBEXHLevel0X 2 3 6" xfId="4433" xr:uid="{97549EAF-3B9B-4BB6-ABBA-C8C422E6497E}"/>
    <cellStyle name="SAPBEXHLevel0X 2 3 7" xfId="3755" xr:uid="{E9694DB6-AF12-4DFE-B073-F898CFE99C2A}"/>
    <cellStyle name="SAPBEXHLevel0X 2 4" xfId="2483" xr:uid="{4E396208-5617-496D-9789-345DF48B9551}"/>
    <cellStyle name="SAPBEXHLevel0X 2 5" xfId="2107" xr:uid="{7A6302EB-E0F5-44F3-82D6-85C339733FE7}"/>
    <cellStyle name="SAPBEXHLevel0X 2 6" xfId="3268" xr:uid="{FEBEE346-DE1D-40A3-A05B-6C6B52E1D359}"/>
    <cellStyle name="SAPBEXHLevel0X 2 7" xfId="4010" xr:uid="{5505C054-5EF2-4E03-9C6F-BE9AAB2AB894}"/>
    <cellStyle name="SAPBEXHLevel0X 2 8" xfId="2562" xr:uid="{EB24091F-63B5-40DB-AF6E-D64E8D81FC33}"/>
    <cellStyle name="SAPBEXHLevel0X 2 9" xfId="2269" xr:uid="{56080C7D-BC17-447C-BEF9-BBB1DB11B769}"/>
    <cellStyle name="SAPBEXHLevel0X 3" xfId="1211" xr:uid="{74A5CAC9-8746-4F5C-9D32-C83EFC78C44E}"/>
    <cellStyle name="SAPBEXHLevel0X 3 10" xfId="6092" xr:uid="{F1469BEE-11EA-4BB4-B981-562EEF4D7927}"/>
    <cellStyle name="SAPBEXHLevel0X 3 11" xfId="6375" xr:uid="{E67671BA-45BF-4557-84C3-DCAA0B8C4812}"/>
    <cellStyle name="SAPBEXHLevel0X 3 2" xfId="1212" xr:uid="{07F80DC6-CD6E-4FCA-9334-3C92A2EE2507}"/>
    <cellStyle name="SAPBEXHLevel0X 3 2 10" xfId="6376" xr:uid="{1E3A4447-7C90-4905-A41A-93598B51F24A}"/>
    <cellStyle name="SAPBEXHLevel0X 3 2 2" xfId="1696" xr:uid="{833225BC-6E9F-41AC-A55F-6C991E11D3F0}"/>
    <cellStyle name="SAPBEXHLevel0X 3 2 2 2" xfId="2939" xr:uid="{853B68D3-7896-41A4-80B8-04953D2EEDD5}"/>
    <cellStyle name="SAPBEXHLevel0X 3 2 2 3" xfId="3445" xr:uid="{A4359F30-5632-4D8A-9B22-F2C98F6BC9AD}"/>
    <cellStyle name="SAPBEXHLevel0X 3 2 2 4" xfId="2185" xr:uid="{30C683FB-F563-4D8B-9D2D-3B8D87E1DFBA}"/>
    <cellStyle name="SAPBEXHLevel0X 3 2 2 5" xfId="4198" xr:uid="{B9FFCDC5-A9B1-4A89-AAB9-5010ABD306EB}"/>
    <cellStyle name="SAPBEXHLevel0X 3 2 2 6" xfId="4303" xr:uid="{74523FD2-0D68-45FA-96A5-29868EE1130E}"/>
    <cellStyle name="SAPBEXHLevel0X 3 2 2 7" xfId="4919" xr:uid="{C642D1AC-A971-424C-82B2-2246D8094D56}"/>
    <cellStyle name="SAPBEXHLevel0X 3 2 3" xfId="2486" xr:uid="{56523619-D4BD-4FE9-9822-D77B6F552843}"/>
    <cellStyle name="SAPBEXHLevel0X 3 2 4" xfId="2104" xr:uid="{F04A9345-31B1-4B88-A18C-0240988AE9EE}"/>
    <cellStyle name="SAPBEXHLevel0X 3 2 5" xfId="3242" xr:uid="{1D4C0775-49FB-46F6-8A09-A822A81F404F}"/>
    <cellStyle name="SAPBEXHLevel0X 3 2 6" xfId="4383" xr:uid="{6157B335-67B9-4B5B-BF13-3D385664905B}"/>
    <cellStyle name="SAPBEXHLevel0X 3 2 7" xfId="3880" xr:uid="{3F11C830-39F3-4030-832F-6C166BED34AA}"/>
    <cellStyle name="SAPBEXHLevel0X 3 2 8" xfId="4847" xr:uid="{76126CF8-5C94-42FE-A85B-86C23F441464}"/>
    <cellStyle name="SAPBEXHLevel0X 3 2 9" xfId="6093" xr:uid="{4112C71C-4ABE-4BA9-AD87-06344C5D6906}"/>
    <cellStyle name="SAPBEXHLevel0X 3 3" xfId="1695" xr:uid="{D976ECA6-A18C-4492-9CA9-685BF619704F}"/>
    <cellStyle name="SAPBEXHLevel0X 3 3 2" xfId="2938" xr:uid="{605CC01D-1BDB-4EDB-A484-6AC5952AF7EE}"/>
    <cellStyle name="SAPBEXHLevel0X 3 3 3" xfId="3444" xr:uid="{A730FCE5-F5B8-4E8A-865C-93D71DDC28FD}"/>
    <cellStyle name="SAPBEXHLevel0X 3 3 4" xfId="2037" xr:uid="{6FED8D79-8937-4638-AB02-7602217EB0B9}"/>
    <cellStyle name="SAPBEXHLevel0X 3 3 5" xfId="4146" xr:uid="{7A8A5728-CD56-4A99-9E0B-80328C44EFCB}"/>
    <cellStyle name="SAPBEXHLevel0X 3 3 6" xfId="3067" xr:uid="{0C62D264-9907-4CEA-A76B-63BDCE568879}"/>
    <cellStyle name="SAPBEXHLevel0X 3 3 7" xfId="4750" xr:uid="{9E4C6396-6867-4C97-A89A-B4CDF53871EB}"/>
    <cellStyle name="SAPBEXHLevel0X 3 3 8" xfId="6094" xr:uid="{5351A97C-4CBB-4644-98C7-404E6D2FF032}"/>
    <cellStyle name="SAPBEXHLevel0X 3 3 9" xfId="6377" xr:uid="{B12A6C5C-912C-4E5B-9BD4-AA9F0EAC71AC}"/>
    <cellStyle name="SAPBEXHLevel0X 3 4" xfId="2485" xr:uid="{AF318175-50F7-4F77-B2C0-423D298C9E64}"/>
    <cellStyle name="SAPBEXHLevel0X 3 4 2" xfId="6095" xr:uid="{C0C2ACFD-0C1A-49EB-8C0E-DDFF4FAA4664}"/>
    <cellStyle name="SAPBEXHLevel0X 3 4 3" xfId="6378" xr:uid="{4214B85C-AACF-42A9-8855-B9DFF2C5D259}"/>
    <cellStyle name="SAPBEXHLevel0X 3 5" xfId="2600" xr:uid="{18D9DCF1-8CD1-40C2-9A0A-84B68155798D}"/>
    <cellStyle name="SAPBEXHLevel0X 3 5 2" xfId="6096" xr:uid="{35BE2740-C8AD-4059-B6C0-CE9990745B5B}"/>
    <cellStyle name="SAPBEXHLevel0X 3 5 3" xfId="6379" xr:uid="{C18185C8-E21F-4957-9A83-F83CFBBC2E1A}"/>
    <cellStyle name="SAPBEXHLevel0X 3 6" xfId="3983" xr:uid="{980BD85F-9E11-4248-8E09-B898D830323E}"/>
    <cellStyle name="SAPBEXHLevel0X 3 6 2" xfId="6097" xr:uid="{C352F5DD-E7FA-4F1A-A670-25EFE00E8EED}"/>
    <cellStyle name="SAPBEXHLevel0X 3 6 3" xfId="6380" xr:uid="{D406DC44-B7B7-491D-BFE1-A092EC1646D1}"/>
    <cellStyle name="SAPBEXHLevel0X 3 7" xfId="4398" xr:uid="{26BFF790-5697-49AA-B2EE-7D51FB4504E1}"/>
    <cellStyle name="SAPBEXHLevel0X 3 7 2" xfId="6098" xr:uid="{EB740BD0-0701-4781-982E-6182DF9AC876}"/>
    <cellStyle name="SAPBEXHLevel0X 3 7 3" xfId="6381" xr:uid="{1AB118E6-6CDB-45A4-A0CF-3CDFDC410C6A}"/>
    <cellStyle name="SAPBEXHLevel0X 3 8" xfId="4265" xr:uid="{45B7F590-FD1F-4DF1-8B31-B171325FCA0A}"/>
    <cellStyle name="SAPBEXHLevel0X 3 8 2" xfId="6099" xr:uid="{56CC71F8-F97F-43CF-9707-F70E3350922C}"/>
    <cellStyle name="SAPBEXHLevel0X 3 8 3" xfId="6382" xr:uid="{085AFDBB-4C8D-460A-B790-D2C2BA4A8184}"/>
    <cellStyle name="SAPBEXHLevel0X 3 9" xfId="4334" xr:uid="{D6E4E87A-09E3-4138-8063-D4A41880FE33}"/>
    <cellStyle name="SAPBEXHLevel0X 4" xfId="1394" xr:uid="{2272964F-E871-4D43-BB1B-94F0EE99D3F2}"/>
    <cellStyle name="SAPBEXHLevel0X 5" xfId="1451" xr:uid="{D1C72CA9-BF44-459B-9BC4-3D6BCDC89E6E}"/>
    <cellStyle name="SAPBEXHLevel0X 6" xfId="622" xr:uid="{D5E605D7-6FAD-44B3-9666-D6D525D59B5A}"/>
    <cellStyle name="SAPBEXHLevel0X 6 2" xfId="1571" xr:uid="{1293F84D-FB0B-4343-B87A-BEFB841E6639}"/>
    <cellStyle name="SAPBEXHLevel0X 6 2 2" xfId="2814" xr:uid="{320F14C3-7F13-4682-B173-827972B6052C}"/>
    <cellStyle name="SAPBEXHLevel0X 6 2 3" xfId="3320" xr:uid="{49533DF9-CD91-4B2E-99B2-F2D5B9D609A2}"/>
    <cellStyle name="SAPBEXHLevel0X 6 2 4" xfId="2583" xr:uid="{89DF6BB4-6ADA-49AD-9184-41B77CA6437E}"/>
    <cellStyle name="SAPBEXHLevel0X 6 2 5" xfId="3269" xr:uid="{7C72BF4D-4C1B-4B94-8A13-451588505D3F}"/>
    <cellStyle name="SAPBEXHLevel0X 6 2 6" xfId="4231" xr:uid="{A096184D-6BFC-4D85-8AF5-E7E5311257CB}"/>
    <cellStyle name="SAPBEXHLevel0X 6 2 7" xfId="4879" xr:uid="{020C9188-443E-4AAE-9B42-B434A5C784DD}"/>
    <cellStyle name="SAPBEXHLevel0X 6 3" xfId="1960" xr:uid="{03365EE9-2ABA-4B15-9D38-269E596A9D0A}"/>
    <cellStyle name="SAPBEXHLevel0X 6 4" xfId="2054" xr:uid="{410B7534-F1C2-42FD-B4DE-8BC48C9EE78A}"/>
    <cellStyle name="SAPBEXHLevel0X 6 5" xfId="3667" xr:uid="{C9BCB518-4C12-4A0C-A1B2-37577FA20374}"/>
    <cellStyle name="SAPBEXHLevel0X 6 6" xfId="2262" xr:uid="{7E0CFA64-8F87-4822-9A1D-DD052A6C585F}"/>
    <cellStyle name="SAPBEXHLevel0X 6 7" xfId="4514" xr:uid="{33047BD3-D717-482B-8A41-0F3BD4848F2D}"/>
    <cellStyle name="SAPBEXHLevel0X 6 8" xfId="4384" xr:uid="{1E46B6A5-AB0E-4568-A9EB-25F6A9CE709A}"/>
    <cellStyle name="SAPBEXHLevel0X 7" xfId="1547" xr:uid="{0648D8D0-7E15-4219-B01E-6C3135483C83}"/>
    <cellStyle name="SAPBEXHLevel0X 7 2" xfId="2790" xr:uid="{22F8C83E-8725-438C-9547-242D707A3C43}"/>
    <cellStyle name="SAPBEXHLevel0X 7 3" xfId="3296" xr:uid="{308A67D8-3899-4142-A57B-8A0B8772DED5}"/>
    <cellStyle name="SAPBEXHLevel0X 7 4" xfId="2559" xr:uid="{98251EE3-527C-490B-B5B5-FA6A3A3A8BC6}"/>
    <cellStyle name="SAPBEXHLevel0X 7 5" xfId="1922" xr:uid="{36B7D7AA-DCA1-4628-8350-91B6D0614294}"/>
    <cellStyle name="SAPBEXHLevel0X 7 6" xfId="3932" xr:uid="{D9CDA2E0-90F0-4BF4-8D24-73B6B94F62F7}"/>
    <cellStyle name="SAPBEXHLevel0X 7 7" xfId="4863" xr:uid="{19AF5D30-53D8-48EE-AD92-1C3FE1EAF484}"/>
    <cellStyle name="SAPBEXHLevel0X 8" xfId="1845" xr:uid="{5E697EDB-B7EC-41F2-A451-E2868EBEF91C}"/>
    <cellStyle name="SAPBEXHLevel0X 9" xfId="2702" xr:uid="{CE2EA98A-173A-46B7-B0D0-B3CC0C6D6CAF}"/>
    <cellStyle name="SAPBEXHLevel0X_0910 GSO Capex RRP - Final (Detail) v2 220710" xfId="6100" xr:uid="{A3A7CD0A-4FE9-4AEC-A9CB-84639B0C3B1B}"/>
    <cellStyle name="SAPBEXHLevel1" xfId="492" xr:uid="{82E261B8-7B3A-482C-BE54-8E14AAA04691}"/>
    <cellStyle name="SAPBEXHLevel1 10" xfId="1846" xr:uid="{0B70A648-F425-4AE6-82E7-DBB084C14AE6}"/>
    <cellStyle name="SAPBEXHLevel1 11" xfId="2660" xr:uid="{E898CD25-4479-4037-AE26-B2C96A22529D}"/>
    <cellStyle name="SAPBEXHLevel1 12" xfId="3570" xr:uid="{988A8228-7DC1-4341-A07B-F0CFAC7AD5D0}"/>
    <cellStyle name="SAPBEXHLevel1 13" xfId="4053" xr:uid="{0AB86C20-6DDD-44F7-A767-90C2469B0CB0}"/>
    <cellStyle name="SAPBEXHLevel1 14" xfId="4410" xr:uid="{7833FFE5-B365-476C-AC85-24DAEF94994E}"/>
    <cellStyle name="SAPBEXHLevel1 15" xfId="3657" xr:uid="{09A398D9-B752-4C25-BF05-04E22B5ABAEB}"/>
    <cellStyle name="SAPBEXHLevel1 16" xfId="6101" xr:uid="{C7E11635-213F-425A-9BCF-CC7B3A68C240}"/>
    <cellStyle name="SAPBEXHLevel1 17" xfId="6383" xr:uid="{1DBC0B57-577C-4526-905B-12A5FB04811F}"/>
    <cellStyle name="SAPBEXHLevel1 2" xfId="1213" xr:uid="{445B7870-D443-4EED-BCA0-CBF124A4FCC4}"/>
    <cellStyle name="SAPBEXHLevel1 2 10" xfId="6384" xr:uid="{91107336-65BC-49FF-86C1-033B3804AC9B}"/>
    <cellStyle name="SAPBEXHLevel1 2 2" xfId="1697" xr:uid="{C70E2306-4DBD-4651-8490-3E597C6B4834}"/>
    <cellStyle name="SAPBEXHLevel1 2 2 2" xfId="2940" xr:uid="{E03DCDBF-7042-48AD-8ACD-DB33B034F7E1}"/>
    <cellStyle name="SAPBEXHLevel1 2 2 3" xfId="3446" xr:uid="{15E9F388-13F7-4040-B883-1DC51A795C06}"/>
    <cellStyle name="SAPBEXHLevel1 2 2 4" xfId="3209" xr:uid="{F98414A1-A321-4D1F-8416-AB53DF5FEBC4}"/>
    <cellStyle name="SAPBEXHLevel1 2 2 5" xfId="4139" xr:uid="{F55F5DA9-4DC2-4C8D-A9BB-549906510FB0}"/>
    <cellStyle name="SAPBEXHLevel1 2 2 6" xfId="4299" xr:uid="{04714169-1CB7-4FBB-89FA-1B7CFF6F9C6A}"/>
    <cellStyle name="SAPBEXHLevel1 2 2 7" xfId="4908" xr:uid="{2D5957B3-BDCE-4455-89E9-B70061C09ACF}"/>
    <cellStyle name="SAPBEXHLevel1 2 3" xfId="2487" xr:uid="{20EFA913-5C46-4DF4-A3FF-F1EFD3ED44AC}"/>
    <cellStyle name="SAPBEXHLevel1 2 4" xfId="2105" xr:uid="{BAC8611E-BB5B-43B9-9613-D507F1A2F547}"/>
    <cellStyle name="SAPBEXHLevel1 2 5" xfId="3266" xr:uid="{C3E93E93-2508-434E-B7AA-B0308B9207CB}"/>
    <cellStyle name="SAPBEXHLevel1 2 6" xfId="3189" xr:uid="{2CA33476-BDD3-489E-B353-699526D1B450}"/>
    <cellStyle name="SAPBEXHLevel1 2 7" xfId="3631" xr:uid="{5147D3EC-F258-487C-94A0-7F0F1AF0BDD4}"/>
    <cellStyle name="SAPBEXHLevel1 2 8" xfId="4846" xr:uid="{BD8716C2-B907-4C09-95E6-4CBB9AC6CEE6}"/>
    <cellStyle name="SAPBEXHLevel1 2 9" xfId="6102" xr:uid="{EB0ECEFD-1B8E-485A-B8D9-AEE8ADB4003A}"/>
    <cellStyle name="SAPBEXHLevel1 3" xfId="1214" xr:uid="{8B0069B0-42B8-4F57-A89C-D3EB464D3EF7}"/>
    <cellStyle name="SAPBEXHLevel1 3 2" xfId="1698" xr:uid="{C0F307DA-4639-4F9C-A2DE-82B794724E51}"/>
    <cellStyle name="SAPBEXHLevel1 3 2 2" xfId="2941" xr:uid="{4D607CD2-9541-49F5-A497-421E00376BFD}"/>
    <cellStyle name="SAPBEXHLevel1 3 2 3" xfId="3447" xr:uid="{7E7B1111-4520-4AE1-A8F3-74DA23AFDB71}"/>
    <cellStyle name="SAPBEXHLevel1 3 2 4" xfId="2323" xr:uid="{98F5FC36-5691-4B9B-8E12-C3793C3EF599}"/>
    <cellStyle name="SAPBEXHLevel1 3 2 5" xfId="2610" xr:uid="{3C9D48A0-06A6-4F0C-87AB-6EBAD1DD17BB}"/>
    <cellStyle name="SAPBEXHLevel1 3 2 6" xfId="4273" xr:uid="{4804F23A-3540-47CD-B4E2-B7CBBD642153}"/>
    <cellStyle name="SAPBEXHLevel1 3 2 7" xfId="4511" xr:uid="{2C6FFA4A-EADC-46BD-8F43-4D4A7EE68E13}"/>
    <cellStyle name="SAPBEXHLevel1 3 3" xfId="2488" xr:uid="{508C5B0A-CD2B-43FB-9205-DE82360AD378}"/>
    <cellStyle name="SAPBEXHLevel1 3 4" xfId="2064" xr:uid="{D1EC72CB-2656-483E-8A61-05B615E815EC}"/>
    <cellStyle name="SAPBEXHLevel1 3 5" xfId="3265" xr:uid="{68625FAB-184B-4F76-BA0A-DB88ACEA6B0F}"/>
    <cellStyle name="SAPBEXHLevel1 3 6" xfId="4120" xr:uid="{521E4F3D-FF76-4172-B465-DA20F3B28B5F}"/>
    <cellStyle name="SAPBEXHLevel1 3 7" xfId="4272" xr:uid="{7B40D800-9CC1-4C7C-A1FD-61256E3B7EA9}"/>
    <cellStyle name="SAPBEXHLevel1 3 8" xfId="4740" xr:uid="{D2928F96-108E-4D3B-A220-85F951BF124C}"/>
    <cellStyle name="SAPBEXHLevel1 4" xfId="1215" xr:uid="{3EFA3A24-1023-4F58-8AFE-F96B6A81F71E}"/>
    <cellStyle name="SAPBEXHLevel1 4 2" xfId="1216" xr:uid="{5D6FD799-E548-447B-84EF-4FE2F4C4C26F}"/>
    <cellStyle name="SAPBEXHLevel1 4 2 2" xfId="1700" xr:uid="{E4886FF4-6FD0-4451-94F4-E41395951F4B}"/>
    <cellStyle name="SAPBEXHLevel1 4 2 2 2" xfId="2943" xr:uid="{EB6178E9-157F-4D3F-87E0-5E83B81DFF5D}"/>
    <cellStyle name="SAPBEXHLevel1 4 2 2 3" xfId="3449" xr:uid="{C9072B91-4015-4AEE-A13E-114B73110922}"/>
    <cellStyle name="SAPBEXHLevel1 4 2 2 4" xfId="3685" xr:uid="{3D978246-D254-402F-8701-66ED12362885}"/>
    <cellStyle name="SAPBEXHLevel1 4 2 2 5" xfId="3668" xr:uid="{6B76E909-589C-472D-AAC7-9C6F26AB2A62}"/>
    <cellStyle name="SAPBEXHLevel1 4 2 2 6" xfId="4371" xr:uid="{B8F2AF85-EA93-450F-98D4-A94868E985B5}"/>
    <cellStyle name="SAPBEXHLevel1 4 2 2 7" xfId="4600" xr:uid="{BB3E2EE8-72AA-497F-9B96-860340A11CE0}"/>
    <cellStyle name="SAPBEXHLevel1 4 2 3" xfId="2490" xr:uid="{52BA615A-0EFE-4C81-BB98-5F38A0BEF799}"/>
    <cellStyle name="SAPBEXHLevel1 4 2 4" xfId="1872" xr:uid="{C99E3D46-5905-4360-A63E-1DF3D0372142}"/>
    <cellStyle name="SAPBEXHLevel1 4 2 5" xfId="3213" xr:uid="{4B696E74-17C9-4657-B6AA-0D53C78B9172}"/>
    <cellStyle name="SAPBEXHLevel1 4 2 6" xfId="4262" xr:uid="{DCAA1EC2-D2CD-4EDA-9787-8610AFF48CFC}"/>
    <cellStyle name="SAPBEXHLevel1 4 2 7" xfId="4422" xr:uid="{D22DB906-13CD-4875-863B-5ECFFE76AC8C}"/>
    <cellStyle name="SAPBEXHLevel1 4 2 8" xfId="4901" xr:uid="{B7E8021C-8054-46F4-A69F-1BA96396E328}"/>
    <cellStyle name="SAPBEXHLevel1 4 3" xfId="1699" xr:uid="{4485CF68-0295-4DF1-BE31-DE87BC1842B5}"/>
    <cellStyle name="SAPBEXHLevel1 4 3 2" xfId="2942" xr:uid="{87B3D4DF-1664-4B62-86D4-E0D54F4603F8}"/>
    <cellStyle name="SAPBEXHLevel1 4 3 3" xfId="3448" xr:uid="{AB5B3439-4CBE-4F27-80B4-2A2560990BAD}"/>
    <cellStyle name="SAPBEXHLevel1 4 3 4" xfId="3236" xr:uid="{151F03D5-88C4-4FAB-BA2B-70D63F54164F}"/>
    <cellStyle name="SAPBEXHLevel1 4 3 5" xfId="3722" xr:uid="{6C3A1E20-C42C-48DD-85DD-6D8C0D5351DE}"/>
    <cellStyle name="SAPBEXHLevel1 4 3 6" xfId="4132" xr:uid="{2921CCC9-3273-4897-9AE2-7F59031E8A5D}"/>
    <cellStyle name="SAPBEXHLevel1 4 3 7" xfId="4746" xr:uid="{E2C9037A-72B6-408E-BBEA-641A8178C9FB}"/>
    <cellStyle name="SAPBEXHLevel1 4 4" xfId="2489" xr:uid="{AE0B7B46-2FAB-4648-A710-E2110970CABA}"/>
    <cellStyle name="SAPBEXHLevel1 4 5" xfId="2106" xr:uid="{CBB97903-6E82-407D-9BB8-4B8C286356D6}"/>
    <cellStyle name="SAPBEXHLevel1 4 6" xfId="3986" xr:uid="{0F4E6C36-0C53-4456-B965-323542430E1B}"/>
    <cellStyle name="SAPBEXHLevel1 4 7" xfId="2040" xr:uid="{4B89099C-ACCB-4780-8FE5-AE59AF54748B}"/>
    <cellStyle name="SAPBEXHLevel1 4 8" xfId="3808" xr:uid="{144D6217-4783-4B0A-A22B-47BE8CC48224}"/>
    <cellStyle name="SAPBEXHLevel1 4 9" xfId="4604" xr:uid="{3BDDFC02-BD7D-4E98-A0FD-CD17434BBB89}"/>
    <cellStyle name="SAPBEXHLevel1 5" xfId="1368" xr:uid="{B97CE1F8-00CD-4DF0-AF8D-DE010D888117}"/>
    <cellStyle name="SAPBEXHLevel1 5 2" xfId="1776" xr:uid="{ECADA2B2-437F-40BE-AA14-7F838B42CEFA}"/>
    <cellStyle name="SAPBEXHLevel1 5 2 2" xfId="3019" xr:uid="{4FA2FD55-52A7-436D-BAEE-32298C626451}"/>
    <cellStyle name="SAPBEXHLevel1 5 2 3" xfId="3525" xr:uid="{3DCE5691-A128-4EC7-B095-9C4E71E4EF3E}"/>
    <cellStyle name="SAPBEXHLevel1 5 2 4" xfId="2362" xr:uid="{896AAC72-E2FC-4D40-9D75-22AA946DFAD9}"/>
    <cellStyle name="SAPBEXHLevel1 5 2 5" xfId="3715" xr:uid="{E89C99FF-D66A-4B11-ABB9-E46DF2163D60}"/>
    <cellStyle name="SAPBEXHLevel1 5 2 6" xfId="2239" xr:uid="{566DBFC7-A4CA-4C7A-AA46-52DFC10E5C18}"/>
    <cellStyle name="SAPBEXHLevel1 5 2 7" xfId="2271" xr:uid="{56F505C4-6B5A-49B8-A21C-87EFC8D12E39}"/>
    <cellStyle name="SAPBEXHLevel1 5 3" xfId="2631" xr:uid="{BD101ACB-0260-4C4F-AA7F-9C554F618583}"/>
    <cellStyle name="SAPBEXHLevel1 5 4" xfId="3138" xr:uid="{7B56897B-55D0-4CD6-B8EB-B45C3FD3984C}"/>
    <cellStyle name="SAPBEXHLevel1 5 5" xfId="2691" xr:uid="{BD698E64-E5CC-4223-83CF-DB2CC5FFDC48}"/>
    <cellStyle name="SAPBEXHLevel1 5 6" xfId="1927" xr:uid="{048383FF-25A5-4EF5-ADDB-0A91A37C3C43}"/>
    <cellStyle name="SAPBEXHLevel1 5 7" xfId="4100" xr:uid="{EA9391EC-308F-4BF2-BB2E-C651A7575298}"/>
    <cellStyle name="SAPBEXHLevel1 5 8" xfId="4033" xr:uid="{89212B92-E088-4F8F-A207-D8A2F0186DCF}"/>
    <cellStyle name="SAPBEXHLevel1 6" xfId="1395" xr:uid="{958AFA97-D4DF-4736-9089-D005E0CFA622}"/>
    <cellStyle name="SAPBEXHLevel1 7" xfId="1450" xr:uid="{E18F48A4-ECF8-4667-A295-EA9B86BE4607}"/>
    <cellStyle name="SAPBEXHLevel1 8" xfId="687" xr:uid="{4FE05145-0E39-4B5F-ADEB-F4C1EF35CB4C}"/>
    <cellStyle name="SAPBEXHLevel1 8 2" xfId="1599" xr:uid="{D08A836D-BEE7-426E-8FA3-78CB4BCEA3BA}"/>
    <cellStyle name="SAPBEXHLevel1 8 2 2" xfId="2842" xr:uid="{1C5F1179-8F68-4422-B896-4B3C94B755AF}"/>
    <cellStyle name="SAPBEXHLevel1 8 2 3" xfId="3348" xr:uid="{B984926D-E846-440E-8414-FB9C541EBCE3}"/>
    <cellStyle name="SAPBEXHLevel1 8 2 4" xfId="3092" xr:uid="{163FF92D-9D25-429E-802A-F0B632B6BA2B}"/>
    <cellStyle name="SAPBEXHLevel1 8 2 5" xfId="2661" xr:uid="{E49D6EAD-FAB0-49EC-8B6B-1B5F8D70B0F8}"/>
    <cellStyle name="SAPBEXHLevel1 8 2 6" xfId="3204" xr:uid="{E96863B1-E395-4E4C-A4A4-98F653BB8CF4}"/>
    <cellStyle name="SAPBEXHLevel1 8 2 7" xfId="4894" xr:uid="{9DF0243C-BB76-401E-B950-9CF96E8EED54}"/>
    <cellStyle name="SAPBEXHLevel1 8 3" xfId="2020" xr:uid="{6BC5C2AF-C861-4FD4-A105-A5DE54FAFE88}"/>
    <cellStyle name="SAPBEXHLevel1 8 4" xfId="2340" xr:uid="{CB276E2B-DEDF-4532-8411-D659804F7904}"/>
    <cellStyle name="SAPBEXHLevel1 8 5" xfId="3918" xr:uid="{90E33886-F327-42C3-952D-F934EE2C9135}"/>
    <cellStyle name="SAPBEXHLevel1 8 6" xfId="1943" xr:uid="{608CC2D2-D2E8-4A00-840D-F80197DDEB19}"/>
    <cellStyle name="SAPBEXHLevel1 8 7" xfId="4464" xr:uid="{200A0F14-78FB-451C-B166-AC0474FE0D2D}"/>
    <cellStyle name="SAPBEXHLevel1 8 8" xfId="4417" xr:uid="{0CFB9C20-681A-4A3A-8BE0-EFEDE05C050E}"/>
    <cellStyle name="SAPBEXHLevel1 9" xfId="1548" xr:uid="{5D5B4C68-6E7F-476A-A91C-E1F27D3FDA87}"/>
    <cellStyle name="SAPBEXHLevel1 9 2" xfId="2791" xr:uid="{C865850F-255A-404A-A544-5C2387EA5671}"/>
    <cellStyle name="SAPBEXHLevel1 9 3" xfId="3297" xr:uid="{D5243DC1-2447-4B25-947E-F449249F9878}"/>
    <cellStyle name="SAPBEXHLevel1 9 4" xfId="2558" xr:uid="{AE70F956-08E9-45F5-BFA6-E975D01BE2E7}"/>
    <cellStyle name="SAPBEXHLevel1 9 5" xfId="4112" xr:uid="{601DF103-A97B-4554-8C44-CF35A548C8B1}"/>
    <cellStyle name="SAPBEXHLevel1 9 6" xfId="4490" xr:uid="{E53055BF-A65E-419B-A9C2-9F0BCCAE9B67}"/>
    <cellStyle name="SAPBEXHLevel1 9 7" xfId="4733" xr:uid="{7A0D6850-3F53-4AA2-89B8-7A11E6DC6D26}"/>
    <cellStyle name="SAPBEXHLevel1_0910 GSO Capex RRP - Final (Detail) v2 220710" xfId="6103" xr:uid="{B72690F7-64B6-491A-9ACB-9FB57F5A0F66}"/>
    <cellStyle name="SAPBEXHLevel1X" xfId="493" xr:uid="{7E073903-4619-4BE7-AEDE-214A4FB68B82}"/>
    <cellStyle name="SAPBEXHLevel1X 10" xfId="3569" xr:uid="{9F9ABD55-A712-426C-9047-8ECD7B137617}"/>
    <cellStyle name="SAPBEXHLevel1X 11" xfId="3564" xr:uid="{A39AB4C1-0097-4DB4-91C0-6DAD16621B3C}"/>
    <cellStyle name="SAPBEXHLevel1X 12" xfId="4181" xr:uid="{974DECC7-54A2-4ACB-9579-7231A5AD13F2}"/>
    <cellStyle name="SAPBEXHLevel1X 13" xfId="4426" xr:uid="{D5189F7B-6072-4BC5-B52E-E5471503AD24}"/>
    <cellStyle name="SAPBEXHLevel1X 14" xfId="6104" xr:uid="{8E4C2C45-9499-4628-8A0B-C60BB80BCA89}"/>
    <cellStyle name="SAPBEXHLevel1X 15" xfId="6385" xr:uid="{A62A498F-39A8-4119-BF03-0A20670BF186}"/>
    <cellStyle name="SAPBEXHLevel1X 2" xfId="1217" xr:uid="{66B72E1F-328D-4C69-9EAE-F146AB5538DD}"/>
    <cellStyle name="SAPBEXHLevel1X 2 10" xfId="6105" xr:uid="{05E9E44B-42BB-4D0F-8672-679692A733D4}"/>
    <cellStyle name="SAPBEXHLevel1X 2 11" xfId="6386" xr:uid="{952F7A82-73ED-4F65-B546-0A6B3CA5A67E}"/>
    <cellStyle name="SAPBEXHLevel1X 2 2" xfId="1218" xr:uid="{06D89831-2A47-4994-95EA-6346E485E071}"/>
    <cellStyle name="SAPBEXHLevel1X 2 2 2" xfId="1702" xr:uid="{117E4DB1-92A7-44BD-8140-8804640B29F4}"/>
    <cellStyle name="SAPBEXHLevel1X 2 2 2 2" xfId="2945" xr:uid="{238C6FBA-9B1B-4099-B0AC-434A3639C9D7}"/>
    <cellStyle name="SAPBEXHLevel1X 2 2 2 3" xfId="3451" xr:uid="{0712601C-C738-4DE5-A2E6-65247B09AE11}"/>
    <cellStyle name="SAPBEXHLevel1X 2 2 2 4" xfId="2160" xr:uid="{132FAB01-9F2C-435D-9215-C49B7A248685}"/>
    <cellStyle name="SAPBEXHLevel1X 2 2 2 5" xfId="4106" xr:uid="{DBD3DEB4-9B3D-4A86-B0BF-4DBFCBA295DA}"/>
    <cellStyle name="SAPBEXHLevel1X 2 2 2 6" xfId="4452" xr:uid="{23D0DBE4-8DA1-491A-8B9B-EB2EF13F2958}"/>
    <cellStyle name="SAPBEXHLevel1X 2 2 2 7" xfId="4519" xr:uid="{5F87214D-8865-4361-99A9-0929BC3AEF93}"/>
    <cellStyle name="SAPBEXHLevel1X 2 2 3" xfId="2492" xr:uid="{856858CD-837F-4E32-92C0-BEC74D8D0403}"/>
    <cellStyle name="SAPBEXHLevel1X 2 2 4" xfId="2676" xr:uid="{65E9E815-07B1-4E08-89CE-1124195B6EA9}"/>
    <cellStyle name="SAPBEXHLevel1X 2 2 5" xfId="2459" xr:uid="{BF344FF9-8917-4566-85BC-828329DFA568}"/>
    <cellStyle name="SAPBEXHLevel1X 2 2 6" xfId="4118" xr:uid="{E85AD295-C5D2-4625-AECA-B48F21053568}"/>
    <cellStyle name="SAPBEXHLevel1X 2 2 7" xfId="4319" xr:uid="{9F22A4E3-EFAD-494A-95D1-67FA6B9AE723}"/>
    <cellStyle name="SAPBEXHLevel1X 2 2 8" xfId="4286" xr:uid="{A2DD00C3-0D9E-4D1D-9A4C-259DBCE771A5}"/>
    <cellStyle name="SAPBEXHLevel1X 2 3" xfId="1701" xr:uid="{E93E0DF6-E902-4C4A-9984-F9040E357B1E}"/>
    <cellStyle name="SAPBEXHLevel1X 2 3 2" xfId="2944" xr:uid="{D6E63954-C68D-4766-9D87-0CFD9A0753E1}"/>
    <cellStyle name="SAPBEXHLevel1X 2 3 3" xfId="3450" xr:uid="{755DA12D-4E7C-467D-B201-D347E011ED8B}"/>
    <cellStyle name="SAPBEXHLevel1X 2 3 4" xfId="3616" xr:uid="{1173E680-756D-4989-A68E-BA410B0C1853}"/>
    <cellStyle name="SAPBEXHLevel1X 2 3 5" xfId="3875" xr:uid="{8B0B1E9B-5CF7-455F-BDFC-266C614AFFB2}"/>
    <cellStyle name="SAPBEXHLevel1X 2 3 6" xfId="4502" xr:uid="{8B1EE2B4-2312-449D-9C59-1F3C29905E69}"/>
    <cellStyle name="SAPBEXHLevel1X 2 3 7" xfId="4722" xr:uid="{1CAA56FD-8C67-4C80-9C39-035F089C0BB3}"/>
    <cellStyle name="SAPBEXHLevel1X 2 4" xfId="2491" xr:uid="{5A0C26D2-8492-4AC9-9ADE-1E121C68212B}"/>
    <cellStyle name="SAPBEXHLevel1X 2 5" xfId="2112" xr:uid="{12AC691C-3181-4AA7-8E32-23EE42F8E77F}"/>
    <cellStyle name="SAPBEXHLevel1X 2 6" xfId="3597" xr:uid="{6CECDAFE-0BD0-4AD2-AA7D-9803F0D2698B}"/>
    <cellStyle name="SAPBEXHLevel1X 2 7" xfId="2157" xr:uid="{4BCEC9D2-856A-4934-9A68-20C22FC3E22D}"/>
    <cellStyle name="SAPBEXHLevel1X 2 8" xfId="4344" xr:uid="{C8388E1D-A2AC-49B9-8EE3-E686ACF4DE48}"/>
    <cellStyle name="SAPBEXHLevel1X 2 9" xfId="3585" xr:uid="{3E821B57-3393-4161-9344-F874DAC2EE2E}"/>
    <cellStyle name="SAPBEXHLevel1X 3" xfId="1219" xr:uid="{6E76A564-6653-4922-9D2B-A8187A2322BF}"/>
    <cellStyle name="SAPBEXHLevel1X 3 10" xfId="6106" xr:uid="{A8C46B69-DF70-47DC-BD76-966B664E7832}"/>
    <cellStyle name="SAPBEXHLevel1X 3 11" xfId="6387" xr:uid="{77C796CD-0851-4064-AD7E-9094CDF6B0BE}"/>
    <cellStyle name="SAPBEXHLevel1X 3 2" xfId="1220" xr:uid="{E689ECE3-3E0B-4968-8944-A297F6B15249}"/>
    <cellStyle name="SAPBEXHLevel1X 3 2 10" xfId="6388" xr:uid="{C28CAB50-CA05-47AD-950B-745056CE40EC}"/>
    <cellStyle name="SAPBEXHLevel1X 3 2 2" xfId="1704" xr:uid="{0827FABD-AB27-4539-B283-F9195BDA83D4}"/>
    <cellStyle name="SAPBEXHLevel1X 3 2 2 2" xfId="2947" xr:uid="{8E27A8D3-114A-44C4-8685-41D2D5B5929B}"/>
    <cellStyle name="SAPBEXHLevel1X 3 2 2 3" xfId="3453" xr:uid="{7FEDCB17-2768-4006-8341-2EABFBF2257B}"/>
    <cellStyle name="SAPBEXHLevel1X 3 2 2 4" xfId="3159" xr:uid="{267EB407-A3B1-466B-B860-06AA15F88A02}"/>
    <cellStyle name="SAPBEXHLevel1X 3 2 2 5" xfId="4279" xr:uid="{2368900F-1EDC-415F-AE78-DE0A1E20788D}"/>
    <cellStyle name="SAPBEXHLevel1X 3 2 2 6" xfId="4209" xr:uid="{A28D171A-A1D3-4451-BF39-0DC872A81381}"/>
    <cellStyle name="SAPBEXHLevel1X 3 2 2 7" xfId="4907" xr:uid="{CEB3A900-4F09-4054-8E50-AA0BFDC8AD4B}"/>
    <cellStyle name="SAPBEXHLevel1X 3 2 3" xfId="2494" xr:uid="{4E2B4A75-9448-4431-815D-E8F1614111B2}"/>
    <cellStyle name="SAPBEXHLevel1X 3 2 4" xfId="2108" xr:uid="{2690E787-8948-4A73-AFC0-E551DD3DC6B9}"/>
    <cellStyle name="SAPBEXHLevel1X 3 2 5" xfId="2036" xr:uid="{6885EA40-5BAB-49EA-83B7-ECA8D1CB37C0}"/>
    <cellStyle name="SAPBEXHLevel1X 3 2 6" xfId="3673" xr:uid="{5A2699C6-BE82-4334-81CC-0E7B4404D9DA}"/>
    <cellStyle name="SAPBEXHLevel1X 3 2 7" xfId="4001" xr:uid="{ACAF7875-5874-494D-B397-A9E348275EBB}"/>
    <cellStyle name="SAPBEXHLevel1X 3 2 8" xfId="4696" xr:uid="{9A8E3F3B-D145-44E3-9A54-066025A2B895}"/>
    <cellStyle name="SAPBEXHLevel1X 3 2 9" xfId="6107" xr:uid="{DAF90198-E61B-49A6-AABF-AF67FEE6740B}"/>
    <cellStyle name="SAPBEXHLevel1X 3 3" xfId="1703" xr:uid="{7BF41D77-06F6-46A2-9E72-8864C62DEE8A}"/>
    <cellStyle name="SAPBEXHLevel1X 3 3 2" xfId="2946" xr:uid="{00AFAF95-B1FF-4917-A963-08E0E128AE1B}"/>
    <cellStyle name="SAPBEXHLevel1X 3 3 3" xfId="3452" xr:uid="{E7AFD51C-06D0-4255-9E94-B06A1FACF8FA}"/>
    <cellStyle name="SAPBEXHLevel1X 3 3 4" xfId="1945" xr:uid="{A47675B8-6C45-48A7-B880-B2A87F81CE02}"/>
    <cellStyle name="SAPBEXHLevel1X 3 3 5" xfId="4138" xr:uid="{5D052BC2-7E79-4D90-A777-C5FBBA8485B0}"/>
    <cellStyle name="SAPBEXHLevel1X 3 3 6" xfId="2581" xr:uid="{783A6D29-D8C7-42A6-93E3-2E804D2851DA}"/>
    <cellStyle name="SAPBEXHLevel1X 3 3 7" xfId="4527" xr:uid="{C54806AC-A17F-4524-A298-F7C9391B175C}"/>
    <cellStyle name="SAPBEXHLevel1X 3 3 8" xfId="6108" xr:uid="{4AD1277C-D5B8-4C49-8741-97B488357CB5}"/>
    <cellStyle name="SAPBEXHLevel1X 3 3 9" xfId="6389" xr:uid="{9AA5D8C0-E72D-4E2E-BEA9-FAE2ED23D362}"/>
    <cellStyle name="SAPBEXHLevel1X 3 4" xfId="2493" xr:uid="{FDA09729-B16F-46F5-B1BD-601D43F5ED96}"/>
    <cellStyle name="SAPBEXHLevel1X 3 4 2" xfId="6109" xr:uid="{2C673902-7389-4EBC-A4EE-16D72B57983B}"/>
    <cellStyle name="SAPBEXHLevel1X 3 4 3" xfId="6390" xr:uid="{0F904796-D805-49B9-BCBE-549A43BEA130}"/>
    <cellStyle name="SAPBEXHLevel1X 3 5" xfId="2596" xr:uid="{DF084AE6-E234-453D-A729-E6F1438A8D70}"/>
    <cellStyle name="SAPBEXHLevel1X 3 5 2" xfId="6110" xr:uid="{4E083011-0DEB-442B-90C8-654F70DE0670}"/>
    <cellStyle name="SAPBEXHLevel1X 3 5 3" xfId="6391" xr:uid="{FFA4EE62-A7E1-4E09-974E-52A18E6D625D}"/>
    <cellStyle name="SAPBEXHLevel1X 3 6" xfId="3245" xr:uid="{5D6F1227-9889-4C30-AE92-CAC918ADDEE0}"/>
    <cellStyle name="SAPBEXHLevel1X 3 6 2" xfId="6111" xr:uid="{8F4420BD-C9DD-4966-8C63-71077665525F}"/>
    <cellStyle name="SAPBEXHLevel1X 3 6 3" xfId="6392" xr:uid="{4D13146C-E2D1-4633-8BED-E7C5A08A6D38}"/>
    <cellStyle name="SAPBEXHLevel1X 3 7" xfId="2258" xr:uid="{CA6B29F7-6DB8-44D7-902A-8712EDD6DAAF}"/>
    <cellStyle name="SAPBEXHLevel1X 3 7 2" xfId="6112" xr:uid="{90F1D6AF-2B08-4B27-8CFC-EBAE84C4058B}"/>
    <cellStyle name="SAPBEXHLevel1X 3 7 3" xfId="6393" xr:uid="{7C68C146-6ADF-49F0-8D85-A16B556B4DA8}"/>
    <cellStyle name="SAPBEXHLevel1X 3 8" xfId="3856" xr:uid="{7AC8DF6B-7210-49FB-A8D6-57E32EA6BFF6}"/>
    <cellStyle name="SAPBEXHLevel1X 3 8 2" xfId="6113" xr:uid="{AE2CA4FD-B441-4926-BB83-502F9FF318B7}"/>
    <cellStyle name="SAPBEXHLevel1X 3 8 3" xfId="6394" xr:uid="{553BB5AF-A379-4155-9032-98D7DCB3E29F}"/>
    <cellStyle name="SAPBEXHLevel1X 3 9" xfId="4783" xr:uid="{B7ADA477-224F-48A6-9ADA-1B83E9AD2D57}"/>
    <cellStyle name="SAPBEXHLevel1X 4" xfId="1396" xr:uid="{3FAAA02F-A7F0-4FD7-A483-121EE4180CE0}"/>
    <cellStyle name="SAPBEXHLevel1X 5" xfId="1449" xr:uid="{1186D8C3-B83D-4B08-BE7E-72D69B96C1DC}"/>
    <cellStyle name="SAPBEXHLevel1X 6" xfId="623" xr:uid="{278FD377-5E28-471A-95B2-34E7CB6F3060}"/>
    <cellStyle name="SAPBEXHLevel1X 6 2" xfId="1572" xr:uid="{F4C01E53-C7A6-45AB-951B-C652742F88D3}"/>
    <cellStyle name="SAPBEXHLevel1X 6 2 2" xfId="2815" xr:uid="{7E4C55DF-D15A-495F-B57B-FBD4DC097822}"/>
    <cellStyle name="SAPBEXHLevel1X 6 2 3" xfId="3321" xr:uid="{B256D381-E166-453B-8819-18DC6B619B39}"/>
    <cellStyle name="SAPBEXHLevel1X 6 2 4" xfId="3680" xr:uid="{B525E5D6-4857-4AFE-9E4E-DB5FF0D143BD}"/>
    <cellStyle name="SAPBEXHLevel1X 6 2 5" xfId="3583" xr:uid="{B8A8E265-4DC9-44A8-AA2A-5338CF7B6CC0}"/>
    <cellStyle name="SAPBEXHLevel1X 6 2 6" xfId="4203" xr:uid="{0BB7AB84-FA42-4720-BA8C-0B43C2C427FF}"/>
    <cellStyle name="SAPBEXHLevel1X 6 2 7" xfId="4789" xr:uid="{2B8ABCB0-5250-48AA-8BCE-7855B287E1CB}"/>
    <cellStyle name="SAPBEXHLevel1X 6 3" xfId="1961" xr:uid="{88B2CF76-1717-4634-99B1-183514208D23}"/>
    <cellStyle name="SAPBEXHLevel1X 6 4" xfId="3036" xr:uid="{6221015B-332C-4D43-AA07-FF2E24CE8751}"/>
    <cellStyle name="SAPBEXHLevel1X 6 5" xfId="2277" xr:uid="{6C1502F9-4345-4C95-98E0-A81D679EB1A2}"/>
    <cellStyle name="SAPBEXHLevel1X 6 6" xfId="1980" xr:uid="{222B218D-B8F9-4628-87FA-1BAEE3591B93}"/>
    <cellStyle name="SAPBEXHLevel1X 6 7" xfId="4480" xr:uid="{A29BC1C3-DA7A-48F4-95B8-49B82F636B95}"/>
    <cellStyle name="SAPBEXHLevel1X 6 8" xfId="4646" xr:uid="{A39FB5C3-1E0C-46F3-9342-F288871A114D}"/>
    <cellStyle name="SAPBEXHLevel1X 7" xfId="1549" xr:uid="{30A4365D-9602-4376-B6E6-E6A597CA4172}"/>
    <cellStyle name="SAPBEXHLevel1X 7 2" xfId="2792" xr:uid="{3151929C-B02B-4885-AC3C-6A5932617E87}"/>
    <cellStyle name="SAPBEXHLevel1X 7 3" xfId="3298" xr:uid="{58BD2C86-8F4D-4130-9FFD-DDE0DAF0FFC8}"/>
    <cellStyle name="SAPBEXHLevel1X 7 4" xfId="2215" xr:uid="{0C6392CE-2E08-4235-B525-4FE265D19CC3}"/>
    <cellStyle name="SAPBEXHLevel1X 7 5" xfId="2686" xr:uid="{BFD4B0E6-2F8C-4FD9-BFE2-961B6B9A588B}"/>
    <cellStyle name="SAPBEXHLevel1X 7 6" xfId="2366" xr:uid="{56C8236E-9467-4F05-8058-30AD46D5C232}"/>
    <cellStyle name="SAPBEXHLevel1X 7 7" xfId="4915" xr:uid="{84E3FF64-37BD-4B2B-A0C4-A0F29075A614}"/>
    <cellStyle name="SAPBEXHLevel1X 8" xfId="1847" xr:uid="{7388DDAC-09E5-4826-84E6-66C292AE1B19}"/>
    <cellStyle name="SAPBEXHLevel1X 9" xfId="2703" xr:uid="{22E732C3-10E8-4774-9662-CAA864376588}"/>
    <cellStyle name="SAPBEXHLevel1X_0910 GSO Capex RRP - Final (Detail) v2 220710" xfId="6114" xr:uid="{A36F0898-B6B0-408A-A3F1-48A30AB00072}"/>
    <cellStyle name="SAPBEXHLevel2" xfId="494" xr:uid="{D5226E13-8DFE-4FA6-8DD3-DF91247A6AD6}"/>
    <cellStyle name="SAPBEXHLevel2 10" xfId="1848" xr:uid="{BB419EDB-8FAE-42B3-AB88-F30F98E1A10B}"/>
    <cellStyle name="SAPBEXHLevel2 11" xfId="2659" xr:uid="{4290D373-E23F-48D8-92EF-95E2C86F1AF5}"/>
    <cellStyle name="SAPBEXHLevel2 12" xfId="3161" xr:uid="{3BAAADF2-B645-43B8-8E49-C58CB8C394EC}"/>
    <cellStyle name="SAPBEXHLevel2 13" xfId="4323" xr:uid="{693DC3F3-CC6F-4F21-BBD9-5C3FAE9C45D6}"/>
    <cellStyle name="SAPBEXHLevel2 14" xfId="4409" xr:uid="{2B0FF288-B759-48F2-9807-2729F88307E5}"/>
    <cellStyle name="SAPBEXHLevel2 15" xfId="4711" xr:uid="{2AD8700F-568E-41C0-9161-691F13AEF5E5}"/>
    <cellStyle name="SAPBEXHLevel2 16" xfId="6115" xr:uid="{DBF8ECD3-249F-414E-9688-4FA6829C10E3}"/>
    <cellStyle name="SAPBEXHLevel2 17" xfId="6395" xr:uid="{70BDED83-DD93-4C2D-B63E-1D9075AEE50F}"/>
    <cellStyle name="SAPBEXHLevel2 2" xfId="1221" xr:uid="{4A9A243B-602C-4CC9-B09C-8C80FFBF26BF}"/>
    <cellStyle name="SAPBEXHLevel2 2 10" xfId="6396" xr:uid="{A7A5C01F-070B-4899-95F8-8C7F34EAA8B3}"/>
    <cellStyle name="SAPBEXHLevel2 2 2" xfId="1705" xr:uid="{87182085-4264-467A-BA2E-8D5914D66911}"/>
    <cellStyle name="SAPBEXHLevel2 2 2 2" xfId="2948" xr:uid="{2CB9E3EF-473E-49FC-BA51-AA26C3CB30E8}"/>
    <cellStyle name="SAPBEXHLevel2 2 2 3" xfId="3454" xr:uid="{38526D64-58DD-4CDB-9C35-F674DEA2A055}"/>
    <cellStyle name="SAPBEXHLevel2 2 2 4" xfId="1862" xr:uid="{A9BEF054-9D97-4F4C-9312-62CB7084FCB4}"/>
    <cellStyle name="SAPBEXHLevel2 2 2 5" xfId="3974" xr:uid="{069C1A97-F61A-4F6E-A5B2-8AFF71EE986D}"/>
    <cellStyle name="SAPBEXHLevel2 2 2 6" xfId="2735" xr:uid="{8BD392B2-126D-4F72-9C42-06026E0F65D3}"/>
    <cellStyle name="SAPBEXHLevel2 2 2 7" xfId="4253" xr:uid="{DB6EBAE4-E403-4B79-B6B1-247011D9B59B}"/>
    <cellStyle name="SAPBEXHLevel2 2 3" xfId="2495" xr:uid="{FE3A4156-3AFB-449E-A716-EB6E05229E56}"/>
    <cellStyle name="SAPBEXHLevel2 2 4" xfId="2109" xr:uid="{831DCFB8-A0E5-4F30-890C-FF8ADD92B648}"/>
    <cellStyle name="SAPBEXHLevel2 2 5" xfId="3155" xr:uid="{DDEDBE09-4FA6-4774-856A-0CB9B220B57B}"/>
    <cellStyle name="SAPBEXHLevel2 2 6" xfId="3535" xr:uid="{9FAE0E99-CFC8-4BEB-8A2F-606149E06021}"/>
    <cellStyle name="SAPBEXHLevel2 2 7" xfId="3669" xr:uid="{746A2F01-0026-4F15-9173-D837E56D2568}"/>
    <cellStyle name="SAPBEXHLevel2 2 8" xfId="4900" xr:uid="{7DCECD87-2DCB-46E9-966C-9AC578FFFE2B}"/>
    <cellStyle name="SAPBEXHLevel2 2 9" xfId="6116" xr:uid="{C5F3E082-EDD1-4CFD-A646-660FE54A07B6}"/>
    <cellStyle name="SAPBEXHLevel2 3" xfId="1222" xr:uid="{3669E767-66D5-4FEC-8490-7A9889B2D604}"/>
    <cellStyle name="SAPBEXHLevel2 3 2" xfId="1706" xr:uid="{27288621-D330-4247-8D2A-AE141F89A4F2}"/>
    <cellStyle name="SAPBEXHLevel2 3 2 2" xfId="2949" xr:uid="{79AF82E0-040F-4F85-8A13-9F33BDCD5516}"/>
    <cellStyle name="SAPBEXHLevel2 3 2 3" xfId="3455" xr:uid="{AE189192-E03F-4D2A-8263-97E1E00FAF44}"/>
    <cellStyle name="SAPBEXHLevel2 3 2 4" xfId="1976" xr:uid="{85379627-04B2-4B09-8F12-36CB9B2D963A}"/>
    <cellStyle name="SAPBEXHLevel2 3 2 5" xfId="2368" xr:uid="{9025C61B-E129-43F3-B1A2-5FABD1C25B6F}"/>
    <cellStyle name="SAPBEXHLevel2 3 2 6" xfId="4320" xr:uid="{BF778776-FFB3-4D4B-AC5A-BFA2C7DF1FE1}"/>
    <cellStyle name="SAPBEXHLevel2 3 2 7" xfId="4484" xr:uid="{0D9C07FD-5CBD-4301-AC68-AC6F4B2A4E21}"/>
    <cellStyle name="SAPBEXHLevel2 3 3" xfId="2496" xr:uid="{147FD123-8AA4-460D-B360-E6FC957FBF9B}"/>
    <cellStyle name="SAPBEXHLevel2 3 4" xfId="2110" xr:uid="{59C76843-8E55-4A2B-A666-97A3D3A32989}"/>
    <cellStyle name="SAPBEXHLevel2 3 5" xfId="2144" xr:uid="{093A18CA-4127-4D00-B377-9856A68D2BAB}"/>
    <cellStyle name="SAPBEXHLevel2 3 6" xfId="3587" xr:uid="{A15F0234-E3F5-4847-81D9-022DD7748930}"/>
    <cellStyle name="SAPBEXHLevel2 3 7" xfId="4424" xr:uid="{BDBFC43F-C4EC-48F7-9A8A-D44C26D53FAF}"/>
    <cellStyle name="SAPBEXHLevel2 3 8" xfId="4897" xr:uid="{AE52B8CF-357A-4E7A-8114-C9E6448007D8}"/>
    <cellStyle name="SAPBEXHLevel2 4" xfId="1223" xr:uid="{C3A5AD95-C39F-4161-93C5-4B4800E634EB}"/>
    <cellStyle name="SAPBEXHLevel2 4 2" xfId="1224" xr:uid="{6DAF9264-12AD-4BCF-826B-CB15660EB879}"/>
    <cellStyle name="SAPBEXHLevel2 4 2 2" xfId="1708" xr:uid="{E1525626-85EF-4A00-A0F5-B135BD54B368}"/>
    <cellStyle name="SAPBEXHLevel2 4 2 2 2" xfId="2951" xr:uid="{1001BFF1-DF53-4B67-AA80-19DDBBC9F2C8}"/>
    <cellStyle name="SAPBEXHLevel2 4 2 2 3" xfId="3457" xr:uid="{0178A3B1-C00D-45F9-BC09-9F5767BE34B8}"/>
    <cellStyle name="SAPBEXHLevel2 4 2 2 4" xfId="3612" xr:uid="{9CD21E47-4000-42B6-B603-F55667FCBECB}"/>
    <cellStyle name="SAPBEXHLevel2 4 2 2 5" xfId="1823" xr:uid="{E7AFCBD5-DE14-4225-96DD-B5625C4A9ED1}"/>
    <cellStyle name="SAPBEXHLevel2 4 2 2 6" xfId="3832" xr:uid="{81F25A14-5B60-47A9-85ED-8137DAB88809}"/>
    <cellStyle name="SAPBEXHLevel2 4 2 2 7" xfId="4622" xr:uid="{2DF63E45-968B-416F-845B-79F83527866F}"/>
    <cellStyle name="SAPBEXHLevel2 4 2 3" xfId="2498" xr:uid="{AD66D088-E545-49C4-BCAB-B69AB7EC6B9A}"/>
    <cellStyle name="SAPBEXHLevel2 4 2 4" xfId="1871" xr:uid="{374893C4-E88D-4F18-B428-8DDDBBE28543}"/>
    <cellStyle name="SAPBEXHLevel2 4 2 5" xfId="2720" xr:uid="{2E4DE5E3-4B95-4B47-B2BE-32E399B999AC}"/>
    <cellStyle name="SAPBEXHLevel2 4 2 6" xfId="2464" xr:uid="{54AC26A1-8147-45E1-9752-4749A8F66112}"/>
    <cellStyle name="SAPBEXHLevel2 4 2 7" xfId="2241" xr:uid="{2E211F93-FF1B-4D1A-A16C-B72960BC75A4}"/>
    <cellStyle name="SAPBEXHLevel2 4 2 8" xfId="4823" xr:uid="{CFA87AB1-11B7-405C-ABDA-A3D72D3885CC}"/>
    <cellStyle name="SAPBEXHLevel2 4 3" xfId="1707" xr:uid="{7374ECC5-4515-4E8F-AE9D-7877891F829D}"/>
    <cellStyle name="SAPBEXHLevel2 4 3 2" xfId="2950" xr:uid="{B9897132-86A0-4AF4-9B68-7E7F725A2221}"/>
    <cellStyle name="SAPBEXHLevel2 4 3 3" xfId="3456" xr:uid="{41A894DA-18BE-49E8-898C-F9C9F24ABDE9}"/>
    <cellStyle name="SAPBEXHLevel2 4 3 4" xfId="3682" xr:uid="{A3EBF9FF-BE94-4832-AB52-16F9C2CDBF4B}"/>
    <cellStyle name="SAPBEXHLevel2 4 3 5" xfId="3635" xr:uid="{74E5962A-8BEF-4565-A2F9-BC0B88C0FF2F}"/>
    <cellStyle name="SAPBEXHLevel2 4 3 6" xfId="3809" xr:uid="{2042BBED-6995-4D45-8BFF-FE96B1F90260}"/>
    <cellStyle name="SAPBEXHLevel2 4 3 7" xfId="4171" xr:uid="{A04E1852-0FF8-427F-8CF8-1D49182F948B}"/>
    <cellStyle name="SAPBEXHLevel2 4 4" xfId="2497" xr:uid="{C146C209-1769-45AA-9E9E-814E4DF64015}"/>
    <cellStyle name="SAPBEXHLevel2 4 5" xfId="2111" xr:uid="{0751F5A2-DDD0-437F-B6F6-31D8AE0683F8}"/>
    <cellStyle name="SAPBEXHLevel2 4 6" xfId="3596" xr:uid="{E049F746-9F5A-4DD2-B321-701AF7C93C3D}"/>
    <cellStyle name="SAPBEXHLevel2 4 7" xfId="3030" xr:uid="{5341BEFB-EE7D-43C1-BFAE-C0FD663CD5D3}"/>
    <cellStyle name="SAPBEXHLevel2 4 8" xfId="4205" xr:uid="{526971A8-3563-473A-864D-E93F1C4E88E5}"/>
    <cellStyle name="SAPBEXHLevel2 4 9" xfId="4606" xr:uid="{F0397BBE-1909-4529-9C5D-9342604B807B}"/>
    <cellStyle name="SAPBEXHLevel2 5" xfId="1369" xr:uid="{8435B999-9D3B-418F-B728-32099FDD9437}"/>
    <cellStyle name="SAPBEXHLevel2 5 2" xfId="1777" xr:uid="{BFB8498F-780D-447E-BB40-4693F79F1354}"/>
    <cellStyle name="SAPBEXHLevel2 5 2 2" xfId="3020" xr:uid="{570E4F41-75F7-4932-95CC-71BDDE5ED0DD}"/>
    <cellStyle name="SAPBEXHLevel2 5 2 3" xfId="3526" xr:uid="{DDEEEA18-D341-40DB-B375-0A309933B142}"/>
    <cellStyle name="SAPBEXHLevel2 5 2 4" xfId="2047" xr:uid="{64BA4B72-320D-4A7C-971D-0CE96B1B4642}"/>
    <cellStyle name="SAPBEXHLevel2 5 2 5" xfId="2220" xr:uid="{FDFA6B61-267F-440D-8740-F3C7B851AE9C}"/>
    <cellStyle name="SAPBEXHLevel2 5 2 6" xfId="4148" xr:uid="{1C6E9609-FBFC-4B2A-A459-F938872E628E}"/>
    <cellStyle name="SAPBEXHLevel2 5 2 7" xfId="3852" xr:uid="{D520EEE5-0F08-4076-BEFE-6A9E42CF8061}"/>
    <cellStyle name="SAPBEXHLevel2 5 3" xfId="2632" xr:uid="{3EB6C12D-D2C3-4D48-96EB-0BB6798B0910}"/>
    <cellStyle name="SAPBEXHLevel2 5 4" xfId="3139" xr:uid="{544F9743-C54C-4607-B39F-AE499BC1A450}"/>
    <cellStyle name="SAPBEXHLevel2 5 5" xfId="1924" xr:uid="{D9400F8C-FED6-4537-9CEF-5FAC14250699}"/>
    <cellStyle name="SAPBEXHLevel2 5 6" xfId="4180" xr:uid="{9BC32AE7-EBC7-40C0-8AE2-23EB6ED847E3}"/>
    <cellStyle name="SAPBEXHLevel2 5 7" xfId="1843" xr:uid="{46B5F990-9B03-40AF-98C0-402A748B7020}"/>
    <cellStyle name="SAPBEXHLevel2 5 8" xfId="4666" xr:uid="{B991D710-63E8-43BD-A75C-63C55911CE96}"/>
    <cellStyle name="SAPBEXHLevel2 6" xfId="1397" xr:uid="{E495AAE3-9994-484F-A3F3-E0F18642367D}"/>
    <cellStyle name="SAPBEXHLevel2 7" xfId="1448" xr:uid="{3298E04C-2C5A-4907-8CAD-1C1C1F4F8D97}"/>
    <cellStyle name="SAPBEXHLevel2 8" xfId="688" xr:uid="{152847C1-15B0-48EA-A411-7B60F4DA816C}"/>
    <cellStyle name="SAPBEXHLevel2 8 2" xfId="1600" xr:uid="{3172D6E5-25DD-4356-8627-780E74BA159C}"/>
    <cellStyle name="SAPBEXHLevel2 8 2 2" xfId="2843" xr:uid="{71005617-6964-473F-8592-96E98E11B13C}"/>
    <cellStyle name="SAPBEXHLevel2 8 2 3" xfId="3349" xr:uid="{8EA4B0AC-D7C9-47D7-9F9D-A59335560073}"/>
    <cellStyle name="SAPBEXHLevel2 8 2 4" xfId="3275" xr:uid="{ED6DBEBC-5CE7-459C-A5BF-7F8822D295DC}"/>
    <cellStyle name="SAPBEXHLevel2 8 2 5" xfId="2304" xr:uid="{250CD244-F2E0-48FB-B0CE-8D4DEBFB24F9}"/>
    <cellStyle name="SAPBEXHLevel2 8 2 6" xfId="4367" xr:uid="{5E015CFB-78CC-4F02-8CA6-38A3789834CE}"/>
    <cellStyle name="SAPBEXHLevel2 8 2 7" xfId="4777" xr:uid="{8A01D7C0-8796-469F-8C37-64AE9229A6CC}"/>
    <cellStyle name="SAPBEXHLevel2 8 3" xfId="2021" xr:uid="{4C81E5DF-CBAB-40DD-B401-B6E9A3FC134D}"/>
    <cellStyle name="SAPBEXHLevel2 8 4" xfId="2339" xr:uid="{D148B7D4-9B90-402B-A556-B3FEBE4772C2}"/>
    <cellStyle name="SAPBEXHLevel2 8 5" xfId="2286" xr:uid="{EE981FBE-03D3-43CC-84C3-6AB9497333FF}"/>
    <cellStyle name="SAPBEXHLevel2 8 6" xfId="2606" xr:uid="{6DB39B51-8299-4145-A320-52DF75EACD0A}"/>
    <cellStyle name="SAPBEXHLevel2 8 7" xfId="4634" xr:uid="{18D7E4D4-8A10-461C-9B62-3316DCC3A9C7}"/>
    <cellStyle name="SAPBEXHLevel2 8 8" xfId="3110" xr:uid="{A3229238-AF57-41DB-AAAE-BD9BEB1F7F03}"/>
    <cellStyle name="SAPBEXHLevel2 9" xfId="1550" xr:uid="{566A315C-053D-4E57-BD4F-4AF8C3E2B3A0}"/>
    <cellStyle name="SAPBEXHLevel2 9 2" xfId="2793" xr:uid="{B82CBF40-DB5E-490B-A184-E4E67880F109}"/>
    <cellStyle name="SAPBEXHLevel2 9 3" xfId="3299" xr:uid="{3DAEDC34-55BF-464C-93A9-A61EA244AF51}"/>
    <cellStyle name="SAPBEXHLevel2 9 4" xfId="2364" xr:uid="{6F992253-222E-431E-AF18-9C33EEF477A8}"/>
    <cellStyle name="SAPBEXHLevel2 9 5" xfId="4385" xr:uid="{5CAB6896-3918-4AEF-8FB3-7928CCEA37F2}"/>
    <cellStyle name="SAPBEXHLevel2 9 6" xfId="4435" xr:uid="{44C94D95-2AEF-414D-B91C-48951AFF450E}"/>
    <cellStyle name="SAPBEXHLevel2 9 7" xfId="4744" xr:uid="{C0E62584-824E-4E79-AE93-1D96EF344D53}"/>
    <cellStyle name="SAPBEXHLevel2_0910 GSO Capex RRP - Final (Detail) v2 220710" xfId="6117" xr:uid="{5974855B-49E4-4965-93F4-0687E708C670}"/>
    <cellStyle name="SAPBEXHLevel2X" xfId="495" xr:uid="{709FD357-A294-4B2A-A19B-A8F3246CF29F}"/>
    <cellStyle name="SAPBEXHLevel2X 10" xfId="3568" xr:uid="{DFEEB9F8-00E3-4E32-810C-942ED4960254}"/>
    <cellStyle name="SAPBEXHLevel2X 11" xfId="3227" xr:uid="{ACECE00B-A5B2-4D07-8E2F-89D646653F72}"/>
    <cellStyle name="SAPBEXHLevel2X 12" xfId="4575" xr:uid="{A159C516-608A-4AF3-8A0F-42EAC7398B51}"/>
    <cellStyle name="SAPBEXHLevel2X 13" xfId="4380" xr:uid="{51C3AFAA-5C8E-4250-A4A0-E25B9760F9FF}"/>
    <cellStyle name="SAPBEXHLevel2X 14" xfId="6118" xr:uid="{CA8CE2FB-EB3D-4D60-92DD-BF967E310C4A}"/>
    <cellStyle name="SAPBEXHLevel2X 15" xfId="6397" xr:uid="{8F441076-4EF6-4761-816B-03AD81E0A6FF}"/>
    <cellStyle name="SAPBEXHLevel2X 2" xfId="1225" xr:uid="{F7CD0336-3914-4A14-AC26-DC04467A9CB5}"/>
    <cellStyle name="SAPBEXHLevel2X 2 10" xfId="6119" xr:uid="{2A7CD2CC-F1BA-494A-AE1B-5A2F00775D3D}"/>
    <cellStyle name="SAPBEXHLevel2X 2 11" xfId="6398" xr:uid="{B794F938-7126-4053-B0B7-446017494FCE}"/>
    <cellStyle name="SAPBEXHLevel2X 2 2" xfId="1226" xr:uid="{2964775F-C26F-4799-B780-EF8FCEDC27DF}"/>
    <cellStyle name="SAPBEXHLevel2X 2 2 2" xfId="1710" xr:uid="{AB1971DD-8993-4965-9BEB-F6128EC37E7B}"/>
    <cellStyle name="SAPBEXHLevel2X 2 2 2 2" xfId="2953" xr:uid="{0FD27AC7-D8EC-4BD0-A1D3-03FD6150792D}"/>
    <cellStyle name="SAPBEXHLevel2X 2 2 2 3" xfId="3459" xr:uid="{32B84EB7-C359-413F-B895-B9D3D320908E}"/>
    <cellStyle name="SAPBEXHLevel2X 2 2 2 4" xfId="2736" xr:uid="{17C207BF-2B96-4040-9183-58CDC60006A0}"/>
    <cellStyle name="SAPBEXHLevel2X 2 2 2 5" xfId="3661" xr:uid="{B2EAD471-35DD-41D9-AFB7-FDA839FE7EA1}"/>
    <cellStyle name="SAPBEXHLevel2X 2 2 2 6" xfId="4499" xr:uid="{FDD0BBCB-74BB-4021-AC80-D0E5B5EEDD01}"/>
    <cellStyle name="SAPBEXHLevel2X 2 2 2 7" xfId="4451" xr:uid="{5FAC3AFD-DD9D-45A7-8B39-86C95D6B544D}"/>
    <cellStyle name="SAPBEXHLevel2X 2 2 3" xfId="2500" xr:uid="{E6BEF046-0928-4AC9-BEF0-D7E1B5C76ECC}"/>
    <cellStyle name="SAPBEXHLevel2X 2 2 4" xfId="2673" xr:uid="{C99B63E1-99CC-4976-8A24-41555197D042}"/>
    <cellStyle name="SAPBEXHLevel2X 2 2 5" xfId="3270" xr:uid="{AEA2BD58-81F8-4D1D-A51A-A14D7AAAF42B}"/>
    <cellStyle name="SAPBEXHLevel2X 2 2 6" xfId="4329" xr:uid="{DC4D6D20-AE13-434F-8DF9-063058C85AB0}"/>
    <cellStyle name="SAPBEXHLevel2X 2 2 7" xfId="3997" xr:uid="{253F4703-17B7-4A90-A5CB-28571B98DF74}"/>
    <cellStyle name="SAPBEXHLevel2X 2 2 8" xfId="2571" xr:uid="{A87ECFB9-E36C-415B-9612-1F1119A8F818}"/>
    <cellStyle name="SAPBEXHLevel2X 2 3" xfId="1709" xr:uid="{823C0D42-6654-4DB7-AA9D-745A35716B9E}"/>
    <cellStyle name="SAPBEXHLevel2X 2 3 2" xfId="2952" xr:uid="{843E8170-734A-4FA2-8368-DAFF86C94509}"/>
    <cellStyle name="SAPBEXHLevel2X 2 3 3" xfId="3458" xr:uid="{9A45CF6F-ED90-4DF9-B606-BBE14E782205}"/>
    <cellStyle name="SAPBEXHLevel2X 2 3 4" xfId="2200" xr:uid="{4CEF58E4-43E3-4003-9C05-758F9279F381}"/>
    <cellStyle name="SAPBEXHLevel2X 2 3 5" xfId="2071" xr:uid="{31D00793-D1C2-4587-8172-1E37EFF7C2D9}"/>
    <cellStyle name="SAPBEXHLevel2X 2 3 6" xfId="4145" xr:uid="{7BCC2B4B-FECE-4473-903F-0F7157B94D30}"/>
    <cellStyle name="SAPBEXHLevel2X 2 3 7" xfId="4745" xr:uid="{C3BADABD-B947-4F34-87F4-89086AD03FDE}"/>
    <cellStyle name="SAPBEXHLevel2X 2 4" xfId="2499" xr:uid="{F47C880F-4CFC-4822-A6EE-4DB41DE33CCE}"/>
    <cellStyle name="SAPBEXHLevel2X 2 5" xfId="2117" xr:uid="{1BFF5E59-577C-4933-9AF5-22EB93EC385E}"/>
    <cellStyle name="SAPBEXHLevel2X 2 6" xfId="3278" xr:uid="{014F64F6-D243-4A8A-8D43-19E75277F427}"/>
    <cellStyle name="SAPBEXHLevel2X 2 7" xfId="3163" xr:uid="{84C917AA-5274-418D-BC23-D43C25EA3B14}"/>
    <cellStyle name="SAPBEXHLevel2X 2 8" xfId="4359" xr:uid="{BE9425EF-7616-4DF6-8295-FB67A161C8AD}"/>
    <cellStyle name="SAPBEXHLevel2X 2 9" xfId="4802" xr:uid="{5415DAF1-B94D-4A2F-908C-5FC5979F987C}"/>
    <cellStyle name="SAPBEXHLevel2X 3" xfId="1227" xr:uid="{986FFAF5-643D-426D-904D-397288E101D4}"/>
    <cellStyle name="SAPBEXHLevel2X 3 10" xfId="6120" xr:uid="{F598CC82-7D70-4F12-833E-4126B3BA7961}"/>
    <cellStyle name="SAPBEXHLevel2X 3 11" xfId="6399" xr:uid="{D3EB5BB4-5D62-4981-85D2-4C4B1196FD10}"/>
    <cellStyle name="SAPBEXHLevel2X 3 2" xfId="1228" xr:uid="{33356863-EFF0-422D-964B-7E527D9B8382}"/>
    <cellStyle name="SAPBEXHLevel2X 3 2 10" xfId="6400" xr:uid="{17C246A0-B3EA-4E69-98C2-DD968C5EBE3F}"/>
    <cellStyle name="SAPBEXHLevel2X 3 2 2" xfId="1712" xr:uid="{5F04871E-3A52-451D-9185-24ECB5A35DC1}"/>
    <cellStyle name="SAPBEXHLevel2X 3 2 2 2" xfId="2955" xr:uid="{55EFBC3B-B603-4536-8CBE-725C282BBCE2}"/>
    <cellStyle name="SAPBEXHLevel2X 3 2 2 3" xfId="3461" xr:uid="{01CCA4F1-8A5D-41BB-A370-337D0353A43A}"/>
    <cellStyle name="SAPBEXHLevel2X 3 2 2 4" xfId="2757" xr:uid="{9CDFA161-5001-484F-8BA8-DB9A63ABA2CD}"/>
    <cellStyle name="SAPBEXHLevel2X 3 2 2 5" xfId="3182" xr:uid="{1433279C-05A6-455B-8CBA-3B2CF05C8008}"/>
    <cellStyle name="SAPBEXHLevel2X 3 2 2 6" xfId="4038" xr:uid="{C9846BAE-AEE0-453D-90E3-2665ECAC4E3F}"/>
    <cellStyle name="SAPBEXHLevel2X 3 2 2 7" xfId="4627" xr:uid="{183DD801-B83E-467A-B6AD-14BAFC7BF3A1}"/>
    <cellStyle name="SAPBEXHLevel2X 3 2 3" xfId="2502" xr:uid="{FC5B0070-0D84-4ED1-BE5C-EE0C06981CBB}"/>
    <cellStyle name="SAPBEXHLevel2X 3 2 4" xfId="2113" xr:uid="{788B98BE-F933-49A2-9C1C-13C73156C41B}"/>
    <cellStyle name="SAPBEXHLevel2X 3 2 5" xfId="3212" xr:uid="{CD79E6FB-E791-4D85-95AA-15F70D36FB1C}"/>
    <cellStyle name="SAPBEXHLevel2X 3 2 6" xfId="4327" xr:uid="{E227684F-B2FD-4CD1-AD14-6A8006599ED9}"/>
    <cellStyle name="SAPBEXHLevel2X 3 2 7" xfId="2303" xr:uid="{10323687-517C-45E2-8FD5-C60317835C68}"/>
    <cellStyle name="SAPBEXHLevel2X 3 2 8" xfId="4702" xr:uid="{6B07663B-B4D6-4D83-940F-F1504F9947BE}"/>
    <cellStyle name="SAPBEXHLevel2X 3 2 9" xfId="6121" xr:uid="{B2A933A9-D392-40AA-A9E7-71EC78F9BE07}"/>
    <cellStyle name="SAPBEXHLevel2X 3 3" xfId="1711" xr:uid="{4C5EF99F-BA27-4ADB-9176-50C918EAD443}"/>
    <cellStyle name="SAPBEXHLevel2X 3 3 2" xfId="2954" xr:uid="{2103991B-0506-4563-AEC8-2886EA03DE51}"/>
    <cellStyle name="SAPBEXHLevel2X 3 3 3" xfId="3460" xr:uid="{93A24E35-DC20-47EA-9360-E33DD3AECE5E}"/>
    <cellStyle name="SAPBEXHLevel2X 3 3 4" xfId="2733" xr:uid="{676B0A4F-4D9A-4371-B1C4-294BBB7A5845}"/>
    <cellStyle name="SAPBEXHLevel2X 3 3 5" xfId="1891" xr:uid="{3D5C7489-C37E-46C8-A753-6723CCB380D9}"/>
    <cellStyle name="SAPBEXHLevel2X 3 3 6" xfId="4448" xr:uid="{1CF15D16-EAF1-4684-ADC5-5C9C52E46568}"/>
    <cellStyle name="SAPBEXHLevel2X 3 3 7" xfId="4006" xr:uid="{A95863AA-D6F8-4AC9-9E9D-AFF7C7053613}"/>
    <cellStyle name="SAPBEXHLevel2X 3 3 8" xfId="6122" xr:uid="{F741B099-4730-4733-97F6-0392CD42D572}"/>
    <cellStyle name="SAPBEXHLevel2X 3 3 9" xfId="6401" xr:uid="{684FA19C-4C85-4022-B894-D97D8D09DE4A}"/>
    <cellStyle name="SAPBEXHLevel2X 3 4" xfId="2501" xr:uid="{B21F0E0F-CD86-4FB5-9FC8-9A50E65AD9C9}"/>
    <cellStyle name="SAPBEXHLevel2X 3 4 2" xfId="6123" xr:uid="{B089E0EA-5ABB-4793-A6A7-5B77ED85D20C}"/>
    <cellStyle name="SAPBEXHLevel2X 3 4 3" xfId="6402" xr:uid="{E1C9D3F5-D616-4295-A68F-D73ACEAB9DF6}"/>
    <cellStyle name="SAPBEXHLevel2X 3 5" xfId="2592" xr:uid="{25F340BC-BA05-4E9B-BB6E-EE90846FF85F}"/>
    <cellStyle name="SAPBEXHLevel2X 3 5 2" xfId="6124" xr:uid="{C4E3E2CB-2960-49A2-A7C9-8FBC258DADDC}"/>
    <cellStyle name="SAPBEXHLevel2X 3 5 3" xfId="6403" xr:uid="{F44AA992-0FB3-4895-BC47-666E28946FCE}"/>
    <cellStyle name="SAPBEXHLevel2X 3 6" xfId="2046" xr:uid="{24D6D329-655D-4B23-A299-1972DB1942D7}"/>
    <cellStyle name="SAPBEXHLevel2X 3 6 2" xfId="6125" xr:uid="{5DBC0777-5039-4542-A666-F789E2094566}"/>
    <cellStyle name="SAPBEXHLevel2X 3 6 3" xfId="6404" xr:uid="{FE05663E-AFD7-4800-84B7-7DC74705DFC5}"/>
    <cellStyle name="SAPBEXHLevel2X 3 7" xfId="4049" xr:uid="{C3A38187-A14D-4DCA-9260-15CEF1617B1A}"/>
    <cellStyle name="SAPBEXHLevel2X 3 7 2" xfId="6126" xr:uid="{9A9BDF96-6229-49F6-A4BC-45430E064A5F}"/>
    <cellStyle name="SAPBEXHLevel2X 3 7 3" xfId="6405" xr:uid="{F0779BD5-C1C5-43AE-9D29-24D369E0898D}"/>
    <cellStyle name="SAPBEXHLevel2X 3 8" xfId="3554" xr:uid="{D078CF27-F864-4EDF-BAC8-2B7D59BDA301}"/>
    <cellStyle name="SAPBEXHLevel2X 3 8 2" xfId="6127" xr:uid="{BFBBA137-D6CE-45AD-A6AB-3A30AAD2B8B1}"/>
    <cellStyle name="SAPBEXHLevel2X 3 8 3" xfId="6406" xr:uid="{FDD2FF23-288D-411C-8638-F2D3F11A3C96}"/>
    <cellStyle name="SAPBEXHLevel2X 3 9" xfId="4820" xr:uid="{F1D84959-478B-486D-ACEC-357CF1B2092A}"/>
    <cellStyle name="SAPBEXHLevel2X 4" xfId="1398" xr:uid="{EA177579-2B30-466E-AAA4-BA6F3D64F27E}"/>
    <cellStyle name="SAPBEXHLevel2X 5" xfId="1447" xr:uid="{128BF7C5-8737-42C4-92B7-CE023770AA7A}"/>
    <cellStyle name="SAPBEXHLevel2X 6" xfId="624" xr:uid="{3165D576-7580-4E95-9A20-15AC89314C07}"/>
    <cellStyle name="SAPBEXHLevel2X 6 2" xfId="1573" xr:uid="{9DCCF9FD-CEB6-4D1A-8845-8D786DCCD8C6}"/>
    <cellStyle name="SAPBEXHLevel2X 6 2 2" xfId="2816" xr:uid="{BFD0ADFE-9F04-46E8-84B2-416AF2D4F88B}"/>
    <cellStyle name="SAPBEXHLevel2X 6 2 3" xfId="3322" xr:uid="{416F0679-DA12-45FE-80CF-5AE6FA6E011B}"/>
    <cellStyle name="SAPBEXHLevel2X 6 2 4" xfId="1841" xr:uid="{85D94532-855C-4795-9C86-E2761AEA54A8}"/>
    <cellStyle name="SAPBEXHLevel2X 6 2 5" xfId="1888" xr:uid="{8A63D566-1BBE-40F8-B439-E94D34804A81}"/>
    <cellStyle name="SAPBEXHLevel2X 6 2 6" xfId="4548" xr:uid="{17C7016E-3CD1-4F12-A379-641B58D14FFF}"/>
    <cellStyle name="SAPBEXHLevel2X 6 2 7" xfId="4881" xr:uid="{E6D50C29-A84C-45C6-854D-5C4ECE1D9D99}"/>
    <cellStyle name="SAPBEXHLevel2X 6 3" xfId="1962" xr:uid="{C25C7C7C-DDBB-4A87-B0EE-4C9DFB4FB173}"/>
    <cellStyle name="SAPBEXHLevel2X 6 4" xfId="1913" xr:uid="{063B4E28-4BB9-44DD-BE42-92FBCFEA047D}"/>
    <cellStyle name="SAPBEXHLevel2X 6 5" xfId="2275" xr:uid="{E54785EA-77FC-4AD6-BC61-1676EAF16EDC}"/>
    <cellStyle name="SAPBEXHLevel2X 6 6" xfId="2328" xr:uid="{42C1A57C-085F-435F-AD0A-B885BF43E771}"/>
    <cellStyle name="SAPBEXHLevel2X 6 7" xfId="4669" xr:uid="{7F060D03-FAF2-4FA7-BD9C-5D9646984996}"/>
    <cellStyle name="SAPBEXHLevel2X 6 8" xfId="4312" xr:uid="{0BFA3608-DCC1-41C3-8D63-46DBD28EAFCD}"/>
    <cellStyle name="SAPBEXHLevel2X 7" xfId="1551" xr:uid="{48DC86CD-3C0E-4880-A63A-32BC8C9EE507}"/>
    <cellStyle name="SAPBEXHLevel2X 7 2" xfId="2794" xr:uid="{4D28EE85-ADB1-4CEC-8922-2E0A3DD5ED53}"/>
    <cellStyle name="SAPBEXHLevel2X 7 3" xfId="3300" xr:uid="{8B89D3A7-E261-42E5-BCE6-2AC82D91E59E}"/>
    <cellStyle name="SAPBEXHLevel2X 7 4" xfId="2557" xr:uid="{AAD4C08D-524B-41C1-A808-834F1A6EFFE5}"/>
    <cellStyle name="SAPBEXHLevel2X 7 5" xfId="4048" xr:uid="{C57E0E16-5503-4CAA-A1EF-8A47FB4F7E07}"/>
    <cellStyle name="SAPBEXHLevel2X 7 6" xfId="4134" xr:uid="{3D68A394-7A5C-4C4C-8D8F-F3B3AD8D6670}"/>
    <cellStyle name="SAPBEXHLevel2X 7 7" xfId="4780" xr:uid="{C0FBC73F-FB6A-4619-8F0A-8ADF0EF1D14D}"/>
    <cellStyle name="SAPBEXHLevel2X 8" xfId="1849" xr:uid="{7D06EFFB-CD53-4F0E-90A1-1BD739A8A633}"/>
    <cellStyle name="SAPBEXHLevel2X 9" xfId="2704" xr:uid="{DB142D18-B5E1-4E54-BC04-0326C0F043DB}"/>
    <cellStyle name="SAPBEXHLevel2X_0910 GSO Capex RRP - Final (Detail) v2 220710" xfId="6128" xr:uid="{59F192FB-EEEB-46F9-B208-5F2D5E5E9BBE}"/>
    <cellStyle name="SAPBEXHLevel3" xfId="496" xr:uid="{B8443A9D-2A3C-4EF8-BCB8-864EAA1EB467}"/>
    <cellStyle name="SAPBEXHLevel3 10" xfId="1850" xr:uid="{08E651DC-60F3-4B8F-B1A4-78E53228A8C7}"/>
    <cellStyle name="SAPBEXHLevel3 11" xfId="2658" xr:uid="{3ECCE464-7293-40CF-B46F-70FBEFDE48E4}"/>
    <cellStyle name="SAPBEXHLevel3 12" xfId="3646" xr:uid="{3A6CADFA-0DFF-4AEB-946E-B7D4EAC1C013}"/>
    <cellStyle name="SAPBEXHLevel3 13" xfId="2572" xr:uid="{794B80BE-A338-46EE-826F-27A176CA9BC4}"/>
    <cellStyle name="SAPBEXHLevel3 14" xfId="4582" xr:uid="{BB0D006A-1911-4D5E-B69C-56F2E6534C34}"/>
    <cellStyle name="SAPBEXHLevel3 15" xfId="4562" xr:uid="{08AB71B2-A1B9-4D9A-93D4-CFD5E231486B}"/>
    <cellStyle name="SAPBEXHLevel3 16" xfId="6129" xr:uid="{3B5B043E-4D21-4FD2-9B6C-B316349A2680}"/>
    <cellStyle name="SAPBEXHLevel3 17" xfId="6407" xr:uid="{7C654CBD-E63C-41AD-B5A9-E3DC9061A86A}"/>
    <cellStyle name="SAPBEXHLevel3 2" xfId="1229" xr:uid="{FB7494E2-2FED-42E3-B1C5-8FC9D0977808}"/>
    <cellStyle name="SAPBEXHLevel3 2 10" xfId="6408" xr:uid="{67306887-68F5-4370-ABF7-7A4EBAEBA914}"/>
    <cellStyle name="SAPBEXHLevel3 2 2" xfId="1713" xr:uid="{F5CC420F-220A-47E4-9DD5-92D088CEADE7}"/>
    <cellStyle name="SAPBEXHLevel3 2 2 2" xfId="2956" xr:uid="{CD7B978A-63B5-4038-BD3F-5EB7D47F996D}"/>
    <cellStyle name="SAPBEXHLevel3 2 2 3" xfId="3462" xr:uid="{15ECDE7B-5F67-4068-A37E-4280331F733E}"/>
    <cellStyle name="SAPBEXHLevel3 2 2 4" xfId="3208" xr:uid="{AA829ADE-DFC0-4794-AC9A-7BC3CAE32663}"/>
    <cellStyle name="SAPBEXHLevel3 2 2 5" xfId="3825" xr:uid="{92014209-CB66-49A8-91DA-880BE19BCB8C}"/>
    <cellStyle name="SAPBEXHLevel3 2 2 6" xfId="4091" xr:uid="{8E151DB5-0026-45E1-A53B-5C90189BC87E}"/>
    <cellStyle name="SAPBEXHLevel3 2 2 7" xfId="4708" xr:uid="{B548A739-648C-492D-9106-6BF9744DC5A1}"/>
    <cellStyle name="SAPBEXHLevel3 2 3" xfId="2503" xr:uid="{6C74D33A-1A39-4FBC-9D4D-3D5A103F9F90}"/>
    <cellStyle name="SAPBEXHLevel3 2 4" xfId="2114" xr:uid="{491C775F-1CCB-4A90-A745-62732154171F}"/>
    <cellStyle name="SAPBEXHLevel3 2 5" xfId="2387" xr:uid="{66EC0BDA-BF66-42E6-A8D4-50200668629B}"/>
    <cellStyle name="SAPBEXHLevel3 2 6" xfId="3198" xr:uid="{D231D2A5-EC6B-4ADC-98B7-66832D7D3349}"/>
    <cellStyle name="SAPBEXHLevel3 2 7" xfId="1890" xr:uid="{22932A23-79F3-4D23-AEDE-127A9BD4B97F}"/>
    <cellStyle name="SAPBEXHLevel3 2 8" xfId="4756" xr:uid="{2EA2DB46-5FE8-4CB5-98D7-86B040A176A2}"/>
    <cellStyle name="SAPBEXHLevel3 2 9" xfId="6130" xr:uid="{352E6381-9E78-4843-AFFB-60532180884B}"/>
    <cellStyle name="SAPBEXHLevel3 3" xfId="1230" xr:uid="{948ECEA1-F80E-4127-A7FB-EE0DDC5A9E12}"/>
    <cellStyle name="SAPBEXHLevel3 3 2" xfId="1714" xr:uid="{4CD3E16A-A889-4882-8701-6C8C9DECB908}"/>
    <cellStyle name="SAPBEXHLevel3 3 2 2" xfId="2957" xr:uid="{ADB1791C-2761-4C38-9E5A-DFD1E7A0AD6A}"/>
    <cellStyle name="SAPBEXHLevel3 3 2 3" xfId="3463" xr:uid="{E7493BF3-52BB-47B8-9499-B6BE4B1639AF}"/>
    <cellStyle name="SAPBEXHLevel3 3 2 4" xfId="3177" xr:uid="{DD543C90-6FAE-455F-9C3C-395CAAEF7E01}"/>
    <cellStyle name="SAPBEXHLevel3 3 2 5" xfId="3605" xr:uid="{7D156870-E4E8-4360-A0B9-DA83DF0DADA3}"/>
    <cellStyle name="SAPBEXHLevel3 3 2 6" xfId="3186" xr:uid="{8C996D51-9C58-492A-BFC7-5B42E5EF41A2}"/>
    <cellStyle name="SAPBEXHLevel3 3 2 7" xfId="4014" xr:uid="{F1D2F318-5F6A-41B4-B51E-684469476721}"/>
    <cellStyle name="SAPBEXHLevel3 3 3" xfId="2504" xr:uid="{A5ADEEBE-798E-48C3-8E11-796C07A0CEB4}"/>
    <cellStyle name="SAPBEXHLevel3 3 4" xfId="2115" xr:uid="{A9F8ECBA-0532-4A14-B9AC-866A3DC8D0ED}"/>
    <cellStyle name="SAPBEXHLevel3 3 5" xfId="3595" xr:uid="{10D53D2C-151A-4006-8E72-3CF15756DA68}"/>
    <cellStyle name="SAPBEXHLevel3 3 6" xfId="4153" xr:uid="{E6D21614-EB85-429F-80DC-862478F49150}"/>
    <cellStyle name="SAPBEXHLevel3 3 7" xfId="4430" xr:uid="{43D2A922-B2C3-48D6-A615-1C724517C943}"/>
    <cellStyle name="SAPBEXHLevel3 3 8" xfId="4566" xr:uid="{51C1D190-E97C-4A13-8700-67937CAD3726}"/>
    <cellStyle name="SAPBEXHLevel3 4" xfId="1231" xr:uid="{CABCA88A-4EF8-4E43-9F96-784A56224C2D}"/>
    <cellStyle name="SAPBEXHLevel3 4 2" xfId="1232" xr:uid="{D4707893-6D0D-4179-9256-E9BE57DC8DBF}"/>
    <cellStyle name="SAPBEXHLevel3 4 2 2" xfId="1716" xr:uid="{B525B62C-FC10-470B-A6FE-7DB0E8CDF816}"/>
    <cellStyle name="SAPBEXHLevel3 4 2 2 2" xfId="2959" xr:uid="{F839EAB4-A9EA-46AF-8282-1E869021F67D}"/>
    <cellStyle name="SAPBEXHLevel3 4 2 2 3" xfId="3465" xr:uid="{831CD54B-B1EE-4C43-B4D5-CE45210F2DD9}"/>
    <cellStyle name="SAPBEXHLevel3 4 2 2 4" xfId="3679" xr:uid="{85C629D2-0B42-4C97-88B8-183C0FE7C6E8}"/>
    <cellStyle name="SAPBEXHLevel3 4 2 2 5" xfId="3819" xr:uid="{52E1EEC1-77BA-44C0-90A5-8F4911A7934C}"/>
    <cellStyle name="SAPBEXHLevel3 4 2 2 6" xfId="4096" xr:uid="{75F7EADD-2792-4664-ADBC-6DB6152EA014}"/>
    <cellStyle name="SAPBEXHLevel3 4 2 2 7" xfId="4796" xr:uid="{42DBD60E-5CB3-4E26-A88D-94B08C24AF30}"/>
    <cellStyle name="SAPBEXHLevel3 4 2 3" xfId="2506" xr:uid="{3216A79D-CF3C-4163-8FA8-659B9DFD08B1}"/>
    <cellStyle name="SAPBEXHLevel3 4 2 4" xfId="2118" xr:uid="{C47EAF1E-5591-4728-9624-44EC3F095A70}"/>
    <cellStyle name="SAPBEXHLevel3 4 2 5" xfId="3103" xr:uid="{7D3B8964-84C7-4DB1-BDED-CEC16113C4B3}"/>
    <cellStyle name="SAPBEXHLevel3 4 2 6" xfId="3821" xr:uid="{AFC3E883-AF2E-4F05-B2BD-5C84268C7D56}"/>
    <cellStyle name="SAPBEXHLevel3 4 2 7" xfId="3630" xr:uid="{DC0637C1-698F-4292-97B2-F4B77911EE9F}"/>
    <cellStyle name="SAPBEXHLevel3 4 2 8" xfId="2769" xr:uid="{421C1A25-79A7-4FBE-A70C-23F026C1C3B5}"/>
    <cellStyle name="SAPBEXHLevel3 4 3" xfId="1715" xr:uid="{DAC4903D-E22D-4068-ACE9-21096CD87DAF}"/>
    <cellStyle name="SAPBEXHLevel3 4 3 2" xfId="2958" xr:uid="{34BEC002-4D23-4F62-BBBA-413241331BEC}"/>
    <cellStyle name="SAPBEXHLevel3 4 3 3" xfId="3464" xr:uid="{42692F5B-89E7-43CD-A17C-69AC5409208F}"/>
    <cellStyle name="SAPBEXHLevel3 4 3 4" xfId="2165" xr:uid="{B07028D6-2C10-4B15-8E65-12AB98DCEE8F}"/>
    <cellStyle name="SAPBEXHLevel3 4 3 5" xfId="2700" xr:uid="{D02DF6E6-1F6D-40E3-B1DA-8F64FC19E93A}"/>
    <cellStyle name="SAPBEXHLevel3 4 3 6" xfId="3558" xr:uid="{F202B3A5-DD86-4183-A8FF-25231034F6AF}"/>
    <cellStyle name="SAPBEXHLevel3 4 3 7" xfId="4739" xr:uid="{A9FE2F94-6CDE-409B-9E2E-E17FA72A384D}"/>
    <cellStyle name="SAPBEXHLevel3 4 4" xfId="2505" xr:uid="{AFAF2658-2D8B-4B70-B61E-6AB7547EDEB9}"/>
    <cellStyle name="SAPBEXHLevel3 4 5" xfId="2116" xr:uid="{F087AB28-774C-4057-8CED-D51D4BC51F1C}"/>
    <cellStyle name="SAPBEXHLevel3 4 6" xfId="2259" xr:uid="{348806BB-BDC7-42A3-96F3-71E3F7959AD9}"/>
    <cellStyle name="SAPBEXHLevel3 4 7" xfId="3115" xr:uid="{5C9789A1-69ED-4A34-BE00-57ECF55E06AD}"/>
    <cellStyle name="SAPBEXHLevel3 4 8" xfId="3086" xr:uid="{5E50C717-1A8E-4CBC-9F24-21A35F7292A4}"/>
    <cellStyle name="SAPBEXHLevel3 4 9" xfId="4331" xr:uid="{A51E9F1A-00D4-470D-85F1-BE95785B894C}"/>
    <cellStyle name="SAPBEXHLevel3 5" xfId="1370" xr:uid="{DB0176BD-40C1-4682-8794-687D336F698D}"/>
    <cellStyle name="SAPBEXHLevel3 5 2" xfId="1778" xr:uid="{D51799A5-BCD1-4B59-AB99-17C91F78E75D}"/>
    <cellStyle name="SAPBEXHLevel3 5 2 2" xfId="3021" xr:uid="{EA0250FC-675C-4862-99CA-5885667462D3}"/>
    <cellStyle name="SAPBEXHLevel3 5 2 3" xfId="3527" xr:uid="{BE68F975-4E77-4D56-9252-FEF9AEACF8D5}"/>
    <cellStyle name="SAPBEXHLevel3 5 2 4" xfId="3093" xr:uid="{F10D78B6-A0B1-4843-8F9F-45770A26239B}"/>
    <cellStyle name="SAPBEXHLevel3 5 2 5" xfId="4357" xr:uid="{5CF0A7E7-E152-4057-B2EB-78548198E422}"/>
    <cellStyle name="SAPBEXHLevel3 5 2 6" xfId="3056" xr:uid="{2C6518AD-4037-4F83-A3A1-10D61E54BB1F}"/>
    <cellStyle name="SAPBEXHLevel3 5 2 7" xfId="4019" xr:uid="{D4BEB9DB-D904-4DAB-ACEF-05636FD0248E}"/>
    <cellStyle name="SAPBEXHLevel3 5 3" xfId="2633" xr:uid="{964C58CD-5821-4565-A452-E93472153A04}"/>
    <cellStyle name="SAPBEXHLevel3 5 4" xfId="3140" xr:uid="{98108306-0EF3-4423-AC01-4B96E0F76245}"/>
    <cellStyle name="SAPBEXHLevel3 5 5" xfId="2243" xr:uid="{3AC958F7-A10E-4981-B948-273309AD795A}"/>
    <cellStyle name="SAPBEXHLevel3 5 6" xfId="3697" xr:uid="{91A8A01A-A24D-408F-B6A6-852563F955F4}"/>
    <cellStyle name="SAPBEXHLevel3 5 7" xfId="2299" xr:uid="{3DFA96F3-C614-43FA-8E4A-B1A6B505A328}"/>
    <cellStyle name="SAPBEXHLevel3 5 8" xfId="4461" xr:uid="{21B8560E-ECE0-4994-BF77-40E20C870E2E}"/>
    <cellStyle name="SAPBEXHLevel3 6" xfId="1399" xr:uid="{E905CC14-D7E2-40DF-82EF-7A52BA5CF265}"/>
    <cellStyle name="SAPBEXHLevel3 7" xfId="1446" xr:uid="{7B923B29-E218-478C-B4EF-19E0A82F4B79}"/>
    <cellStyle name="SAPBEXHLevel3 8" xfId="689" xr:uid="{D82B5B51-A7F0-42FF-95F4-5F9DCABF619F}"/>
    <cellStyle name="SAPBEXHLevel3 8 2" xfId="1601" xr:uid="{1B51A27C-829B-4373-ABA0-6009A7240FF9}"/>
    <cellStyle name="SAPBEXHLevel3 8 2 2" xfId="2844" xr:uid="{C2BD94B8-EB28-45AC-968A-13D5AE6F45ED}"/>
    <cellStyle name="SAPBEXHLevel3 8 2 3" xfId="3350" xr:uid="{FF78C9E1-35E3-42EF-BF5A-6B733FD6ABC9}"/>
    <cellStyle name="SAPBEXHLevel3 8 2 4" xfId="3695" xr:uid="{81959834-A82D-468D-9D39-C675F3A36C47}"/>
    <cellStyle name="SAPBEXHLevel3 8 2 5" xfId="3723" xr:uid="{BD95F2D0-45D7-4261-9B9B-39CA58A1321D}"/>
    <cellStyle name="SAPBEXHLevel3 8 2 6" xfId="4002" xr:uid="{338F2194-967E-4F07-81CC-8A1D2FDF8929}"/>
    <cellStyle name="SAPBEXHLevel3 8 2 7" xfId="4561" xr:uid="{DA8D9D91-F1B1-40B0-8CAE-8D789006A1C0}"/>
    <cellStyle name="SAPBEXHLevel3 8 3" xfId="2022" xr:uid="{093BD533-FB86-4960-9163-34DAC910B259}"/>
    <cellStyle name="SAPBEXHLevel3 8 4" xfId="2338" xr:uid="{D1395194-4E75-4E91-A838-AED60CCA2130}"/>
    <cellStyle name="SAPBEXHLevel3 8 5" xfId="3166" xr:uid="{FF749AFB-6CE4-4706-850E-1A5EA952788A}"/>
    <cellStyle name="SAPBEXHLevel3 8 6" xfId="3120" xr:uid="{F2D8B98D-417E-4AB9-912F-B9BC4245449F}"/>
    <cellStyle name="SAPBEXHLevel3 8 7" xfId="4635" xr:uid="{609AC327-3D2D-40BE-8F9F-CDDF03A64357}"/>
    <cellStyle name="SAPBEXHLevel3 8 8" xfId="4443" xr:uid="{EFE5D383-3249-485A-9F98-5108A06A757D}"/>
    <cellStyle name="SAPBEXHLevel3 9" xfId="1552" xr:uid="{75855DC0-B47D-4492-A2BB-F32915ACFB20}"/>
    <cellStyle name="SAPBEXHLevel3 9 2" xfId="2795" xr:uid="{031716A0-D116-4AB3-AA5C-44F955686011}"/>
    <cellStyle name="SAPBEXHLevel3 9 3" xfId="3301" xr:uid="{9DC4DF5C-2A27-43E0-B113-B2715EDF28F5}"/>
    <cellStyle name="SAPBEXHLevel3 9 4" xfId="2214" xr:uid="{F1808EAA-85B4-432D-8861-5938FA221446}"/>
    <cellStyle name="SAPBEXHLevel3 9 5" xfId="3907" xr:uid="{083B395B-992A-4D53-BC45-CD14A78495ED}"/>
    <cellStyle name="SAPBEXHLevel3 9 6" xfId="3143" xr:uid="{066B26A8-5E94-4264-9AC2-D4CA899A47AD}"/>
    <cellStyle name="SAPBEXHLevel3 9 7" xfId="4281" xr:uid="{FB586F9F-7BB6-492B-8E06-D62C3D58A421}"/>
    <cellStyle name="SAPBEXHLevel3_0910 GSO Capex RRP - Final (Detail) v2 220710" xfId="6131" xr:uid="{2DED5597-6277-4F6A-8AAB-4BC61E499FF7}"/>
    <cellStyle name="SAPBEXHLevel3X" xfId="497" xr:uid="{0D3419B2-99DE-4FEB-B296-360EB865EF3A}"/>
    <cellStyle name="SAPBEXHLevel3X 10" xfId="3567" xr:uid="{B40D8209-1EAB-44F6-8A44-65BDD459C587}"/>
    <cellStyle name="SAPBEXHLevel3X 11" xfId="4374" xr:uid="{E656C958-73DF-4383-9CDB-A6ECBC984ECB}"/>
    <cellStyle name="SAPBEXHLevel3X 12" xfId="3117" xr:uid="{2B9A27B8-7270-4AFC-8BD6-BCC3D8F0EC96}"/>
    <cellStyle name="SAPBEXHLevel3X 13" xfId="4623" xr:uid="{4A99C296-972C-47F9-979B-CEA356B0717F}"/>
    <cellStyle name="SAPBEXHLevel3X 14" xfId="6132" xr:uid="{DA9F3C31-8ECD-44C9-836A-E960B858BED9}"/>
    <cellStyle name="SAPBEXHLevel3X 15" xfId="6409" xr:uid="{7EB6D019-BC8D-4FD0-BDB0-78D2E71D5AFC}"/>
    <cellStyle name="SAPBEXHLevel3X 2" xfId="1233" xr:uid="{A60AC290-4274-46AA-8324-F94184BAE673}"/>
    <cellStyle name="SAPBEXHLevel3X 2 10" xfId="6133" xr:uid="{CB5CA66A-F91D-40C7-8E2C-00CBA3007E41}"/>
    <cellStyle name="SAPBEXHLevel3X 2 11" xfId="6410" xr:uid="{AFF530FC-C831-4EC8-9660-B39CDC4F0739}"/>
    <cellStyle name="SAPBEXHLevel3X 2 2" xfId="1234" xr:uid="{FFB2E8DB-BB5E-4100-B6C0-091655C3183E}"/>
    <cellStyle name="SAPBEXHLevel3X 2 2 2" xfId="1718" xr:uid="{C456C7EF-4F2B-45AD-9184-61C7293C7ACA}"/>
    <cellStyle name="SAPBEXHLevel3X 2 2 2 2" xfId="2961" xr:uid="{3E061F5A-0CCD-498E-9A88-6D9CBC14A984}"/>
    <cellStyle name="SAPBEXHLevel3X 2 2 2 3" xfId="3467" xr:uid="{B810F408-4712-4A72-90FE-91C72BDA349D}"/>
    <cellStyle name="SAPBEXHLevel3X 2 2 2 4" xfId="1978" xr:uid="{90EC6562-5C9A-4AE5-BD15-B91D9257FBBC}"/>
    <cellStyle name="SAPBEXHLevel3X 2 2 2 5" xfId="4115" xr:uid="{12760A36-D2B3-4672-98E7-001172D86DC6}"/>
    <cellStyle name="SAPBEXHLevel3X 2 2 2 6" xfId="4336" xr:uid="{BF7AF180-7E48-4AD1-AA28-69C1A449D808}"/>
    <cellStyle name="SAPBEXHLevel3X 2 2 2 7" xfId="4752" xr:uid="{C5676728-266D-475E-BC0F-1C5871EF8F31}"/>
    <cellStyle name="SAPBEXHLevel3X 2 2 3" xfId="2508" xr:uid="{1C8CADC6-92D6-470F-9C97-B5CEF5BE5F5E}"/>
    <cellStyle name="SAPBEXHLevel3X 2 2 4" xfId="3034" xr:uid="{31F7DF1C-C6DC-459A-A0D0-F154C558EAFD}"/>
    <cellStyle name="SAPBEXHLevel3X 2 2 5" xfId="2134" xr:uid="{A632FB14-4049-42B7-AD50-F8693387B4B5}"/>
    <cellStyle name="SAPBEXHLevel3X 2 2 6" xfId="4102" xr:uid="{45070BB9-0359-45A5-8741-2C9A795E6E41}"/>
    <cellStyle name="SAPBEXHLevel3X 2 2 7" xfId="4135" xr:uid="{E3902C77-C4B5-4269-97F6-2198C32A0F15}"/>
    <cellStyle name="SAPBEXHLevel3X 2 2 8" xfId="4812" xr:uid="{BF5C6DEB-366F-4850-9231-F565E9197974}"/>
    <cellStyle name="SAPBEXHLevel3X 2 3" xfId="1717" xr:uid="{B3FD49AD-86D7-4B0D-A706-B3D45FC072BD}"/>
    <cellStyle name="SAPBEXHLevel3X 2 3 2" xfId="2960" xr:uid="{ED902533-1DFF-4710-B363-85CFFA07986E}"/>
    <cellStyle name="SAPBEXHLevel3X 2 3 3" xfId="3466" xr:uid="{50637A89-D70E-406A-B025-C84615FD4AA7}"/>
    <cellStyle name="SAPBEXHLevel3X 2 3 4" xfId="3608" xr:uid="{83C6D4BF-E1DF-475C-96D3-37CEA2E0AB17}"/>
    <cellStyle name="SAPBEXHLevel3X 2 3 5" xfId="3908" xr:uid="{A9F91726-58A5-43D9-B7E6-D678457D9BCB}"/>
    <cellStyle name="SAPBEXHLevel3X 2 3 6" xfId="4283" xr:uid="{8821CFB8-0B00-4E79-AB40-F44569D104CB}"/>
    <cellStyle name="SAPBEXHLevel3X 2 3 7" xfId="3827" xr:uid="{B470EF5D-9A60-4964-A8F7-FA170716065C}"/>
    <cellStyle name="SAPBEXHLevel3X 2 4" xfId="2507" xr:uid="{941F96C8-DD88-4FD5-A134-E2B1F4091C45}"/>
    <cellStyle name="SAPBEXHLevel3X 2 5" xfId="2119" xr:uid="{0E6BE8F1-2822-480C-B781-4CE6E252C792}"/>
    <cellStyle name="SAPBEXHLevel3X 2 6" xfId="1993" xr:uid="{FF59C7C2-F45D-4FE9-8540-026E2FCD554D}"/>
    <cellStyle name="SAPBEXHLevel3X 2 7" xfId="3970" xr:uid="{BAD70244-26FD-4D6F-AC2B-CDFDA81B7708}"/>
    <cellStyle name="SAPBEXHLevel3X 2 8" xfId="2261" xr:uid="{D3F6D62B-1F97-40EE-A59C-B8489C3B7024}"/>
    <cellStyle name="SAPBEXHLevel3X 2 9" xfId="4848" xr:uid="{A5A1DC0C-DCFD-4654-9F63-F790B24C5ED2}"/>
    <cellStyle name="SAPBEXHLevel3X 3" xfId="1235" xr:uid="{35184AE9-B66E-43D5-A09B-A31D220DAD0E}"/>
    <cellStyle name="SAPBEXHLevel3X 3 10" xfId="6134" xr:uid="{90EE3A46-3175-44E6-89F0-E3E75FD9A6D8}"/>
    <cellStyle name="SAPBEXHLevel3X 3 11" xfId="6411" xr:uid="{5E32FE87-7646-4F7D-A1B5-65C0C2D020C1}"/>
    <cellStyle name="SAPBEXHLevel3X 3 2" xfId="1236" xr:uid="{6C99EA0A-FE90-4049-A3CF-C40637EF9A12}"/>
    <cellStyle name="SAPBEXHLevel3X 3 2 10" xfId="6412" xr:uid="{00D117EE-C172-49CB-AB25-4C1C060CD044}"/>
    <cellStyle name="SAPBEXHLevel3X 3 2 2" xfId="1720" xr:uid="{D7411A18-5324-4B98-9108-A8B48875D5E0}"/>
    <cellStyle name="SAPBEXHLevel3X 3 2 2 2" xfId="2963" xr:uid="{C09E3325-89E0-466D-B844-94E41EB79F36}"/>
    <cellStyle name="SAPBEXHLevel3X 3 2 2 3" xfId="3469" xr:uid="{4F49FC62-5C57-4DF4-8D14-027DF38C753E}"/>
    <cellStyle name="SAPBEXHLevel3X 3 2 2 4" xfId="1982" xr:uid="{330D976C-423D-4FCD-A18A-D6BAAB4579F7}"/>
    <cellStyle name="SAPBEXHLevel3X 3 2 2 5" xfId="3728" xr:uid="{A871BE14-BEF4-48C7-ABE1-87B229B8A70B}"/>
    <cellStyle name="SAPBEXHLevel3X 3 2 2 6" xfId="4444" xr:uid="{981719D0-C026-478C-926B-CBAF52B90658}"/>
    <cellStyle name="SAPBEXHLevel3X 3 2 2 7" xfId="4671" xr:uid="{EF0BEA47-93ED-4DA5-91FE-BEB793AE35FF}"/>
    <cellStyle name="SAPBEXHLevel3X 3 2 3" xfId="2510" xr:uid="{7235EDD5-59AB-40D1-9F0F-F40D1376F237}"/>
    <cellStyle name="SAPBEXHLevel3X 3 2 4" xfId="2121" xr:uid="{934285F6-0800-4B39-9C1A-40A459E57D40}"/>
    <cellStyle name="SAPBEXHLevel3X 3 2 5" xfId="2076" xr:uid="{60DE0629-5FEC-4355-81A7-B24F313236FF}"/>
    <cellStyle name="SAPBEXHLevel3X 3 2 6" xfId="3727" xr:uid="{395D00BD-964A-44C1-ADA4-A7D22D128800}"/>
    <cellStyle name="SAPBEXHLevel3X 3 2 7" xfId="3650" xr:uid="{BD9D7039-DAF1-479A-9F02-A34AC6D31A8B}"/>
    <cellStyle name="SAPBEXHLevel3X 3 2 8" xfId="4766" xr:uid="{C42245B7-3795-4AF5-865E-3EA0DB3E930E}"/>
    <cellStyle name="SAPBEXHLevel3X 3 2 9" xfId="6135" xr:uid="{AE2C20E6-00EB-4C3E-AC5F-7FADF4CF2C01}"/>
    <cellStyle name="SAPBEXHLevel3X 3 3" xfId="1719" xr:uid="{72EDB663-B17E-43DD-B813-A27D2FD2D774}"/>
    <cellStyle name="SAPBEXHLevel3X 3 3 2" xfId="2962" xr:uid="{EA050CE3-6A20-45D9-B05E-B150CBBF0935}"/>
    <cellStyle name="SAPBEXHLevel3X 3 3 3" xfId="3468" xr:uid="{433010FC-4FD3-42D2-8ED8-18A5898F651C}"/>
    <cellStyle name="SAPBEXHLevel3X 3 3 4" xfId="2199" xr:uid="{E4F474A0-F1F4-49ED-9F39-EE6E8BD693BF}"/>
    <cellStyle name="SAPBEXHLevel3X 3 3 5" xfId="3910" xr:uid="{72E1892E-F15F-42C2-B36D-15A17277A432}"/>
    <cellStyle name="SAPBEXHLevel3X 3 3 6" xfId="4496" xr:uid="{86711A47-7DDD-4657-BA82-195FCB1AD59A}"/>
    <cellStyle name="SAPBEXHLevel3X 3 3 7" xfId="4779" xr:uid="{231C687E-F943-4CFF-AD95-51322176DC80}"/>
    <cellStyle name="SAPBEXHLevel3X 3 3 8" xfId="6136" xr:uid="{0B40D796-3833-4F75-A513-DB3CA05DF075}"/>
    <cellStyle name="SAPBEXHLevel3X 3 3 9" xfId="6413" xr:uid="{AB050638-C2A0-4029-98AC-C0B6E5BD8A84}"/>
    <cellStyle name="SAPBEXHLevel3X 3 4" xfId="2509" xr:uid="{530D8494-F289-4F2A-BEDF-B0F126AA5963}"/>
    <cellStyle name="SAPBEXHLevel3X 3 4 2" xfId="6137" xr:uid="{1F7C9E0D-DF3C-456B-9B89-8556222431C0}"/>
    <cellStyle name="SAPBEXHLevel3X 3 4 3" xfId="6414" xr:uid="{76725A1A-9E86-4E64-8D20-36BA74AD2195}"/>
    <cellStyle name="SAPBEXHLevel3X 3 5" xfId="2120" xr:uid="{295F68D4-8449-47DA-929C-1B6A1D93F58D}"/>
    <cellStyle name="SAPBEXHLevel3X 3 5 2" xfId="6138" xr:uid="{19E3D601-C71F-4B18-9A37-529B5FD2D40A}"/>
    <cellStyle name="SAPBEXHLevel3X 3 5 3" xfId="6415" xr:uid="{EE9D6948-91D1-4183-8D40-845CBEBCE1B9}"/>
    <cellStyle name="SAPBEXHLevel3X 3 6" xfId="2663" xr:uid="{67F71303-8DD6-43EE-9E61-59E1B2920007}"/>
    <cellStyle name="SAPBEXHLevel3X 3 6 2" xfId="6139" xr:uid="{8F9D0E6D-4FB2-4434-A481-D656DA4AD54A}"/>
    <cellStyle name="SAPBEXHLevel3X 3 6 3" xfId="6416" xr:uid="{B94F3AD6-D0E4-483D-94BC-7D1635D2DC23}"/>
    <cellStyle name="SAPBEXHLevel3X 3 7" xfId="4190" xr:uid="{3A51E966-1294-4A09-BDF7-FF894CDF1755}"/>
    <cellStyle name="SAPBEXHLevel3X 3 7 2" xfId="6140" xr:uid="{FD6DAD4D-95B1-4DFD-A969-513E6C5B1B26}"/>
    <cellStyle name="SAPBEXHLevel3X 3 7 3" xfId="6417" xr:uid="{0B975EB8-C709-4966-AC0F-9CF29C715F4F}"/>
    <cellStyle name="SAPBEXHLevel3X 3 8" xfId="2035" xr:uid="{2D830966-20FD-4EBD-AA5D-53C4826E86C4}"/>
    <cellStyle name="SAPBEXHLevel3X 3 8 2" xfId="6141" xr:uid="{2BD71A74-D3A0-4664-A82C-95CF16E75F17}"/>
    <cellStyle name="SAPBEXHLevel3X 3 8 3" xfId="6418" xr:uid="{4B550CE8-EAE3-4570-A2A9-F6B3A6940A56}"/>
    <cellStyle name="SAPBEXHLevel3X 3 9" xfId="4703" xr:uid="{D26AFE28-9C08-4300-AC37-435C7D960F31}"/>
    <cellStyle name="SAPBEXHLevel3X 4" xfId="1400" xr:uid="{F8504818-8154-41AC-A297-AC495AA56DE9}"/>
    <cellStyle name="SAPBEXHLevel3X 5" xfId="1445" xr:uid="{04AD8109-A745-4207-8D9C-A72A819A4923}"/>
    <cellStyle name="SAPBEXHLevel3X 6" xfId="625" xr:uid="{30BFAB04-EAF1-42A3-9DE0-8E9CA7170975}"/>
    <cellStyle name="SAPBEXHLevel3X 6 2" xfId="1574" xr:uid="{B04CB26D-77F2-41CB-BEAF-0FF7824830FC}"/>
    <cellStyle name="SAPBEXHLevel3X 6 2 2" xfId="2817" xr:uid="{079E0988-E578-4904-8A50-7B1058DB68F8}"/>
    <cellStyle name="SAPBEXHLevel3X 6 2 3" xfId="3323" xr:uid="{2B47EAF7-A722-4EEB-8559-937B6BA7F9CF}"/>
    <cellStyle name="SAPBEXHLevel3X 6 2 4" xfId="3610" xr:uid="{84061A02-4786-48DF-9614-A40FDE059C5D}"/>
    <cellStyle name="SAPBEXHLevel3X 6 2 5" xfId="1825" xr:uid="{B3B88677-DBB9-474E-8069-28206F2AD1FA}"/>
    <cellStyle name="SAPBEXHLevel3X 6 2 6" xfId="4528" xr:uid="{47DBC8E8-4F59-4529-8B60-FC7A6749A158}"/>
    <cellStyle name="SAPBEXHLevel3X 6 2 7" xfId="4629" xr:uid="{9A9D3BDA-5315-4ACA-9489-8F7CEC3943AA}"/>
    <cellStyle name="SAPBEXHLevel3X 6 3" xfId="1963" xr:uid="{57ED1806-96FB-4674-BA8E-F7052FCFEC72}"/>
    <cellStyle name="SAPBEXHLevel3X 6 4" xfId="1965" xr:uid="{62DE95C9-64FD-4AE3-888E-AD256A717EC9}"/>
    <cellStyle name="SAPBEXHLevel3X 6 5" xfId="2278" xr:uid="{2FE071F4-E987-45F3-851B-CB81856C249E}"/>
    <cellStyle name="SAPBEXHLevel3X 6 6" xfId="3992" xr:uid="{85BFA737-F867-4236-948F-4DCB6B831C07}"/>
    <cellStyle name="SAPBEXHLevel3X 6 7" xfId="4465" xr:uid="{DA1BE756-230A-4C8B-AA7D-516DACF2519F}"/>
    <cellStyle name="SAPBEXHLevel3X 6 8" xfId="4463" xr:uid="{677AD887-7B86-44EF-9366-C4E7E73A1B56}"/>
    <cellStyle name="SAPBEXHLevel3X 7" xfId="1553" xr:uid="{F86BCA79-0B8E-41B0-B3F4-E25B6C296B87}"/>
    <cellStyle name="SAPBEXHLevel3X 7 2" xfId="2796" xr:uid="{3849FEEB-AF15-4D61-985A-CE67D175D8A0}"/>
    <cellStyle name="SAPBEXHLevel3X 7 3" xfId="3302" xr:uid="{BDD7F711-15CE-4A1C-BB41-8EEB631657A0}"/>
    <cellStyle name="SAPBEXHLevel3X 7 4" xfId="3037" xr:uid="{24121857-D783-4592-AF6A-3540AA10F91A}"/>
    <cellStyle name="SAPBEXHLevel3X 7 5" xfId="2060" xr:uid="{08EFA077-C73D-4D35-B546-C57F9486E543}"/>
    <cellStyle name="SAPBEXHLevel3X 7 6" xfId="4129" xr:uid="{B17D6406-1583-4A4D-9DBA-70BF379A6D8A}"/>
    <cellStyle name="SAPBEXHLevel3X 7 7" xfId="4826" xr:uid="{EECE66B4-85D3-43D6-AF07-2043B819437C}"/>
    <cellStyle name="SAPBEXHLevel3X 8" xfId="1851" xr:uid="{7F936242-5386-49C7-8FAA-010D91E65BEB}"/>
    <cellStyle name="SAPBEXHLevel3X 9" xfId="2705" xr:uid="{32BF9740-37FD-4D39-8976-2C25BBC2D1C3}"/>
    <cellStyle name="SAPBEXHLevel3X_0910 GSO Capex RRP - Final (Detail) v2 220710" xfId="6142" xr:uid="{7439E3FC-C9F7-4F37-8543-5487834FEE82}"/>
    <cellStyle name="SAPBEXinputData" xfId="498" xr:uid="{5722ACDD-7597-43F1-BA97-D1B6E00C984B}"/>
    <cellStyle name="SAPBEXinputData 10" xfId="4233" xr:uid="{5BF6D757-2A3C-4A02-A20B-F84A9B65DFEF}"/>
    <cellStyle name="SAPBEXinputData 11" xfId="4659" xr:uid="{EA456896-95AA-4A99-B1E1-AFFB21DFF4A2}"/>
    <cellStyle name="SAPBEXinputData 12" xfId="4882" xr:uid="{6BE9CBA0-CE05-4399-BCAC-EE7C30247C7E}"/>
    <cellStyle name="SAPBEXinputData 13" xfId="6143" xr:uid="{6FDBE443-CADD-4239-8A31-BAD939D20F15}"/>
    <cellStyle name="SAPBEXinputData 2" xfId="1237" xr:uid="{7B1CD431-17D8-4901-A5DF-D331004850F9}"/>
    <cellStyle name="SAPBEXinputData 2 10" xfId="6419" xr:uid="{763E59D0-E299-4477-893E-6A2FA42E5B6D}"/>
    <cellStyle name="SAPBEXinputData 2 2" xfId="1238" xr:uid="{464C4E09-ED8E-4E4D-9E28-3F5CFC29C5F0}"/>
    <cellStyle name="SAPBEXinputData 2 3" xfId="2511" xr:uid="{466DA4AB-CEB6-430C-BD1F-0585B2CA117F}"/>
    <cellStyle name="SAPBEXinputData 2 4" xfId="2122" xr:uid="{0235E68A-C93A-4804-867D-162791014C6F}"/>
    <cellStyle name="SAPBEXinputData 2 5" xfId="3594" xr:uid="{31DEC909-33CD-4964-BEB4-579DEA2AD23C}"/>
    <cellStyle name="SAPBEXinputData 2 6" xfId="4009" xr:uid="{72217043-70FD-421B-8423-55EF73232E65}"/>
    <cellStyle name="SAPBEXinputData 2 7" xfId="3883" xr:uid="{4F9BFB33-5D48-4CDD-A4B5-0914221D1ADE}"/>
    <cellStyle name="SAPBEXinputData 2 8" xfId="4538" xr:uid="{A7ED0D3E-E28C-4C8D-A968-C5B7FC67E22C}"/>
    <cellStyle name="SAPBEXinputData 2 9" xfId="6144" xr:uid="{C71A0617-E508-4FC1-866B-295F93AF2824}"/>
    <cellStyle name="SAPBEXinputData 3" xfId="1239" xr:uid="{5C82FA22-83C4-4DEF-BA52-3C075A608BAA}"/>
    <cellStyle name="SAPBEXinputData 3 2" xfId="1240" xr:uid="{DAED598C-ED12-4788-90AC-1B995F7DD97E}"/>
    <cellStyle name="SAPBEXinputData 3 2 2" xfId="2514" xr:uid="{07C13668-D05E-4D78-B50F-0432F581F490}"/>
    <cellStyle name="SAPBEXinputData 3 2 3" xfId="2125" xr:uid="{A026C2D6-807C-4023-A09B-AD257D9E15BC}"/>
    <cellStyle name="SAPBEXinputData 3 2 4" xfId="3091" xr:uid="{601BDE3F-C664-4C1A-9B76-7C2E88C86602}"/>
    <cellStyle name="SAPBEXinputData 3 2 5" xfId="2206" xr:uid="{5BCF697D-3C59-470B-8A60-02D73BF3FF02}"/>
    <cellStyle name="SAPBEXinputData 3 2 6" xfId="3783" xr:uid="{4F811544-59CB-444F-BA5D-A902715D1A1C}"/>
    <cellStyle name="SAPBEXinputData 3 2 7" xfId="3863" xr:uid="{2EF50FA4-54C3-4D08-B61B-7F68534CEA34}"/>
    <cellStyle name="SAPBEXinputData 3 2 8" xfId="6146" xr:uid="{6E1DE9B9-E39C-450C-A341-913D0228D956}"/>
    <cellStyle name="SAPBEXinputData 3 3" xfId="2513" xr:uid="{965E2F75-DC07-4D78-8E94-9BD1EF3EFE78}"/>
    <cellStyle name="SAPBEXinputData 3 3 2" xfId="6147" xr:uid="{8D63051F-4876-4663-AAF5-E1A1890D811D}"/>
    <cellStyle name="SAPBEXinputData 3 4" xfId="2124" xr:uid="{278FD88C-7A08-4432-8C66-2FCC18113081}"/>
    <cellStyle name="SAPBEXinputData 3 4 2" xfId="6148" xr:uid="{DB6548F6-102C-4095-BAC6-1C332B02695F}"/>
    <cellStyle name="SAPBEXinputData 3 5" xfId="1896" xr:uid="{929FD4EC-9635-415C-B8A0-6FB3066F977C}"/>
    <cellStyle name="SAPBEXinputData 3 5 2" xfId="6149" xr:uid="{95C40711-CAA1-4EB4-80FB-CEF3E0E36584}"/>
    <cellStyle name="SAPBEXinputData 3 6" xfId="4128" xr:uid="{40318068-B0E4-4FBD-81E5-61164A8A237B}"/>
    <cellStyle name="SAPBEXinputData 3 6 2" xfId="6150" xr:uid="{F6CB8182-A621-4EF8-A389-C5728C62B0BD}"/>
    <cellStyle name="SAPBEXinputData 3 7" xfId="3837" xr:uid="{3EEEDE45-3AFA-4540-80F8-C0B6E035F7F6}"/>
    <cellStyle name="SAPBEXinputData 3 7 2" xfId="6151" xr:uid="{22CF60BA-83C6-435C-9179-52AF9F4C6287}"/>
    <cellStyle name="SAPBEXinputData 3 8" xfId="3785" xr:uid="{F102ECC2-9F69-4851-BC21-91741175A06E}"/>
    <cellStyle name="SAPBEXinputData 3 8 2" xfId="6152" xr:uid="{2EE1FB02-9540-4796-AA93-B77CAC41D5E3}"/>
    <cellStyle name="SAPBEXinputData 3 9" xfId="6145" xr:uid="{2705B71E-78BC-4621-B4B2-0EAB4DA3493A}"/>
    <cellStyle name="SAPBEXinputData 4" xfId="1401" xr:uid="{DDE86DB8-36E1-4358-B598-22CA6F92A22E}"/>
    <cellStyle name="SAPBEXinputData 5" xfId="1444" xr:uid="{2728E031-255C-4524-A542-A36350AD5D46}"/>
    <cellStyle name="SAPBEXinputData 6" xfId="690" xr:uid="{77D869C9-E692-4686-B17A-363C6B37165D}"/>
    <cellStyle name="SAPBEXinputData 7" xfId="1852" xr:uid="{3A776BF5-93D3-4D91-8837-B55DE1AC0D12}"/>
    <cellStyle name="SAPBEXinputData 8" xfId="2657" xr:uid="{62C61D13-5A9B-4320-A9E9-9E192A0A58CF}"/>
    <cellStyle name="SAPBEXinputData 9" xfId="3087" xr:uid="{BEE7F252-5EB7-432F-86A1-1647E98A2C36}"/>
    <cellStyle name="SAPBEXinputData_0910 GSO Capex RRP - Final (Detail) v2 220710" xfId="6153" xr:uid="{77BCE09F-4B4E-4EAF-956C-67F778669FC9}"/>
    <cellStyle name="SAPBEXItemHeader" xfId="691" xr:uid="{14D7ADFC-0C37-4874-92E7-C3251EC19556}"/>
    <cellStyle name="SAPBEXItemHeader 10" xfId="6420" xr:uid="{FBEC060E-480D-4FF0-B721-9290C0D4D16B}"/>
    <cellStyle name="SAPBEXItemHeader 2" xfId="1602" xr:uid="{4F33D1A5-7CB2-4DF8-9D77-AADEEE5BDA9E}"/>
    <cellStyle name="SAPBEXItemHeader 2 2" xfId="2845" xr:uid="{AB76C17D-DAE0-4AE3-B699-BEE6F39603E2}"/>
    <cellStyle name="SAPBEXItemHeader 2 3" xfId="3351" xr:uid="{6E439820-284E-4320-B1AA-200900C89C67}"/>
    <cellStyle name="SAPBEXItemHeader 2 4" xfId="2045" xr:uid="{419633F0-031A-49B6-8A69-D9215498FDE6}"/>
    <cellStyle name="SAPBEXItemHeader 2 5" xfId="2761" xr:uid="{0684B87C-0B7E-4A27-A958-2FFAA46DF6E3}"/>
    <cellStyle name="SAPBEXItemHeader 2 6" xfId="4107" xr:uid="{B32E3321-60BC-41DD-9581-8849F3EE6F6A}"/>
    <cellStyle name="SAPBEXItemHeader 2 7" xfId="3780" xr:uid="{32B1F48D-5658-44F8-924F-5BE0C8DC2CF9}"/>
    <cellStyle name="SAPBEXItemHeader 3" xfId="2024" xr:uid="{1AD21106-5617-4472-B91D-5FB9CCA10876}"/>
    <cellStyle name="SAPBEXItemHeader 4" xfId="1899" xr:uid="{141AE8F2-CBAB-4FAE-8B00-368D001131F3}"/>
    <cellStyle name="SAPBEXItemHeader 5" xfId="3810" xr:uid="{9B9E7637-11FB-4AFE-A572-9A8D1114D950}"/>
    <cellStyle name="SAPBEXItemHeader 6" xfId="3238" xr:uid="{C2E52652-1321-46B7-8CDA-383E169DC200}"/>
    <cellStyle name="SAPBEXItemHeader 7" xfId="4370" xr:uid="{D82C64FD-98DE-4570-AE0B-E11350B6026B}"/>
    <cellStyle name="SAPBEXItemHeader 8" xfId="4760" xr:uid="{7713C905-3758-4E83-93B1-627FBDD9EEFD}"/>
    <cellStyle name="SAPBEXItemHeader 9" xfId="6154" xr:uid="{B83921AD-D608-4AA2-9A48-FA5AB0EB9C63}"/>
    <cellStyle name="SAPBEXresData" xfId="499" xr:uid="{792EC02B-BE3F-43EB-8C7E-EC88F28C1293}"/>
    <cellStyle name="SAPBEXresData 10" xfId="3840" xr:uid="{3F71589F-74A2-4E4E-B828-FAD89AF62DC0}"/>
    <cellStyle name="SAPBEXresData 11" xfId="4308" xr:uid="{14466E00-7222-4D29-9B78-B9568598DAA1}"/>
    <cellStyle name="SAPBEXresData 12" xfId="4408" xr:uid="{CCD01DA4-6987-439F-AA48-3D23DE318F50}"/>
    <cellStyle name="SAPBEXresData 13" xfId="3797" xr:uid="{DA579303-E1B1-41B7-ADC2-38AEC860FB64}"/>
    <cellStyle name="SAPBEXresData 14" xfId="6421" xr:uid="{84123633-39AE-4B67-B134-87EF373D6096}"/>
    <cellStyle name="SAPBEXresData 2" xfId="1241" xr:uid="{884D58A7-D937-46E7-85A4-27113989AF99}"/>
    <cellStyle name="SAPBEXresData 2 2" xfId="1242" xr:uid="{A78E1E09-CEE5-41AE-BC93-6A04AB04AA70}"/>
    <cellStyle name="SAPBEXresData 2 2 2" xfId="1722" xr:uid="{63B9D910-0375-444F-9783-D6EB3192E70D}"/>
    <cellStyle name="SAPBEXresData 2 2 2 2" xfId="2965" xr:uid="{60FD55C7-A802-4ADD-8CC3-803875C3102C}"/>
    <cellStyle name="SAPBEXresData 2 2 2 3" xfId="3471" xr:uid="{E71A6F0E-DF6C-4C6A-8C8F-8B0EBAF2CF77}"/>
    <cellStyle name="SAPBEXresData 2 2 2 4" xfId="2701" xr:uid="{4CEC2A2D-A5CB-4025-989C-FCF31B22E9F4}"/>
    <cellStyle name="SAPBEXresData 2 2 2 5" xfId="3823" xr:uid="{3414A9C2-548F-47E5-8EF4-D2380CC9E22F}"/>
    <cellStyle name="SAPBEXresData 2 2 2 6" xfId="4154" xr:uid="{28C0CE0B-38E2-4EAE-8859-00274F81BCDF}"/>
    <cellStyle name="SAPBEXresData 2 2 2 7" xfId="4909" xr:uid="{089E4AF7-42C6-49ED-B6ED-86CFDE488036}"/>
    <cellStyle name="SAPBEXresData 2 2 3" xfId="2516" xr:uid="{8C9CE759-4E31-4B5B-8AD2-B2226D34E0E9}"/>
    <cellStyle name="SAPBEXresData 2 2 4" xfId="2127" xr:uid="{E3861134-8139-4C9F-9BF5-FCB14A0526A5}"/>
    <cellStyle name="SAPBEXresData 2 2 5" xfId="1941" xr:uid="{103653F9-A26E-403D-B82F-154CA0E489E8}"/>
    <cellStyle name="SAPBEXresData 2 2 6" xfId="3876" xr:uid="{B255EF3F-B161-475F-8298-7490F66E2518}"/>
    <cellStyle name="SAPBEXresData 2 2 7" xfId="3639" xr:uid="{186997CF-ABFE-4693-AA90-E9610AF36401}"/>
    <cellStyle name="SAPBEXresData 2 2 8" xfId="4903" xr:uid="{4257090F-88EA-493C-A7A1-833910AC50D8}"/>
    <cellStyle name="SAPBEXresData 2 3" xfId="1721" xr:uid="{6C2B2450-81FA-40BF-A485-0EE4238AD93E}"/>
    <cellStyle name="SAPBEXresData 2 3 2" xfId="2964" xr:uid="{0292A17D-CCE7-4EB7-89BB-8CD10319EBE7}"/>
    <cellStyle name="SAPBEXresData 2 3 3" xfId="3470" xr:uid="{31FA1A86-DEC7-44AC-B2AB-471972B83617}"/>
    <cellStyle name="SAPBEXresData 2 3 4" xfId="2196" xr:uid="{665C1038-7D62-45DB-AC23-6F4030D8FDA5}"/>
    <cellStyle name="SAPBEXresData 2 3 5" xfId="3043" xr:uid="{07476F12-52FF-4548-B866-63015C4E1E0B}"/>
    <cellStyle name="SAPBEXresData 2 3 6" xfId="3972" xr:uid="{CFD39C39-E19B-4170-8FC6-3D88ABF314BD}"/>
    <cellStyle name="SAPBEXresData 2 3 7" xfId="4807" xr:uid="{31D881E6-A124-4C45-8E10-F781BD721C32}"/>
    <cellStyle name="SAPBEXresData 2 4" xfId="2515" xr:uid="{D79BAB70-979F-4F09-AD35-60AE2234F64F}"/>
    <cellStyle name="SAPBEXresData 2 5" xfId="2126" xr:uid="{98351B2F-59F7-477D-BD4A-BA7B91D87D1E}"/>
    <cellStyle name="SAPBEXresData 2 6" xfId="1991" xr:uid="{D07F9632-1B54-4E68-BB04-9D6810F34570}"/>
    <cellStyle name="SAPBEXresData 2 7" xfId="4225" xr:uid="{E4C4F335-CF74-4AFE-A852-CBEACC4DDA23}"/>
    <cellStyle name="SAPBEXresData 2 8" xfId="4330" xr:uid="{BA3D6A60-C4DD-4D8E-B122-5616F1418321}"/>
    <cellStyle name="SAPBEXresData 2 9" xfId="4849" xr:uid="{89C6BE2F-8259-4453-9828-6E38BFBEE046}"/>
    <cellStyle name="SAPBEXresData 3" xfId="1243" xr:uid="{3283070B-6F6B-4026-8107-FC690B90813E}"/>
    <cellStyle name="SAPBEXresData 3 2" xfId="1244" xr:uid="{7FD68787-6734-4F6E-9489-02B4A8AF93DE}"/>
    <cellStyle name="SAPBEXresData 3 2 2" xfId="1724" xr:uid="{75B7C704-5DBC-477F-A517-8F79745F7912}"/>
    <cellStyle name="SAPBEXresData 3 2 2 2" xfId="2967" xr:uid="{782FF391-FEF6-4823-BAC0-8A821CDD7DCC}"/>
    <cellStyle name="SAPBEXresData 3 2 2 3" xfId="3473" xr:uid="{1E3B7CCB-7A53-454B-996D-BC796BF29B59}"/>
    <cellStyle name="SAPBEXresData 3 2 2 4" xfId="2202" xr:uid="{C9A6A312-D699-4CC1-AAA2-4876AE3767E9}"/>
    <cellStyle name="SAPBEXresData 3 2 2 5" xfId="3244" xr:uid="{2EE061F3-E0C2-4773-94E1-A71CDBBE183B}"/>
    <cellStyle name="SAPBEXresData 3 2 2 6" xfId="2235" xr:uid="{74760523-7536-4046-B69D-8D2A10FFF77D}"/>
    <cellStyle name="SAPBEXresData 3 2 2 7" xfId="4866" xr:uid="{FC1FAB3B-A247-42E7-903A-C89A3FAB6453}"/>
    <cellStyle name="SAPBEXresData 3 2 3" xfId="2518" xr:uid="{95AFE855-90B2-44F5-9C16-C4C98A6F349A}"/>
    <cellStyle name="SAPBEXresData 3 2 4" xfId="2129" xr:uid="{97B8D7B1-5956-4D0F-82EE-51BEC6995EED}"/>
    <cellStyle name="SAPBEXresData 3 2 5" xfId="3598" xr:uid="{F961EC47-EE31-47EF-9D5F-05918A86C458}"/>
    <cellStyle name="SAPBEXresData 3 2 6" xfId="2302" xr:uid="{6E4A70BB-7616-4F6E-A77D-6B6CBF1C0121}"/>
    <cellStyle name="SAPBEXresData 3 2 7" xfId="1818" xr:uid="{AE7CB03A-C101-4FA1-B15D-00EA4A8BD0A2}"/>
    <cellStyle name="SAPBEXresData 3 2 8" xfId="4723" xr:uid="{250379A9-E72C-450B-96A1-BF0AD6B6C9C1}"/>
    <cellStyle name="SAPBEXresData 3 3" xfId="1723" xr:uid="{AB900535-E1E3-4D67-BB4D-411C81C99A85}"/>
    <cellStyle name="SAPBEXresData 3 3 2" xfId="2966" xr:uid="{2F1792B3-5624-4FD7-8F3E-7F63C9B976AD}"/>
    <cellStyle name="SAPBEXresData 3 3 3" xfId="3472" xr:uid="{7157145F-A2E9-4720-BF95-0C53B481BA4C}"/>
    <cellStyle name="SAPBEXresData 3 3 4" xfId="2474" xr:uid="{9CA95CD7-0320-49FD-946A-892F4F670CF1}"/>
    <cellStyle name="SAPBEXresData 3 3 5" xfId="2465" xr:uid="{62702CA6-0857-4996-8856-8438891A0AFA}"/>
    <cellStyle name="SAPBEXresData 3 3 6" xfId="3220" xr:uid="{5B46E1FA-76D2-49F6-99D9-EE1600830949}"/>
    <cellStyle name="SAPBEXresData 3 3 7" xfId="4498" xr:uid="{F0552FCA-6A06-4BCC-8998-6D054BCCC3FD}"/>
    <cellStyle name="SAPBEXresData 3 4" xfId="2517" xr:uid="{66343CC8-80C9-4245-9139-415EE54C47DA}"/>
    <cellStyle name="SAPBEXresData 3 5" xfId="2128" xr:uid="{06A40F8C-0146-4274-AE36-C5C5655E1317}"/>
    <cellStyle name="SAPBEXresData 3 6" xfId="2613" xr:uid="{CA8B8F54-CC84-4108-AB2B-786D15BA4172}"/>
    <cellStyle name="SAPBEXresData 3 7" xfId="4258" xr:uid="{3EAB7B3E-20C0-4245-8CEE-1651796BF3D2}"/>
    <cellStyle name="SAPBEXresData 3 8" xfId="2066" xr:uid="{D45C81C5-DCB4-4EC2-B39E-0918007683BC}"/>
    <cellStyle name="SAPBEXresData 3 9" xfId="4418" xr:uid="{872E9BB5-8372-408C-8832-BB027B2C62EA}"/>
    <cellStyle name="SAPBEXresData 4" xfId="1402" xr:uid="{ECE8162C-2B94-483F-A9A8-60EAC8E149FD}"/>
    <cellStyle name="SAPBEXresData 5" xfId="1443" xr:uid="{BC8C4A60-FC90-4AB1-AA6E-BFFC2F41DE30}"/>
    <cellStyle name="SAPBEXresData 6" xfId="692" xr:uid="{315FFF6D-40C7-49BF-ABAB-D2E3CDCDC0C0}"/>
    <cellStyle name="SAPBEXresData 6 2" xfId="1603" xr:uid="{790426FD-804E-4491-B6B8-DA9E8E81370F}"/>
    <cellStyle name="SAPBEXresData 6 2 2" xfId="2846" xr:uid="{742EF15C-04F3-4C51-AA1F-A94BC8DFAE6E}"/>
    <cellStyle name="SAPBEXresData 6 2 3" xfId="3352" xr:uid="{923B5282-466F-46B6-AAC4-80C581DE5F22}"/>
    <cellStyle name="SAPBEXresData 6 2 4" xfId="3677" xr:uid="{1C072E3F-CD22-42C5-9916-12EE0365F730}"/>
    <cellStyle name="SAPBEXresData 6 2 5" xfId="2320" xr:uid="{7D952F8F-6A03-4A7F-9DFC-5FFAB2918542}"/>
    <cellStyle name="SAPBEXresData 6 2 6" xfId="4379" xr:uid="{22D53EF1-3125-4171-A500-DB86A7616A20}"/>
    <cellStyle name="SAPBEXresData 6 2 7" xfId="4793" xr:uid="{C196349E-F94B-4CEB-9BC2-22090136C287}"/>
    <cellStyle name="SAPBEXresData 6 3" xfId="2025" xr:uid="{0D3A0A30-B63F-4D79-944B-E112C46F5FED}"/>
    <cellStyle name="SAPBEXresData 6 4" xfId="1929" xr:uid="{2908F3BE-6532-4AB3-9442-ED637C76ADE4}"/>
    <cellStyle name="SAPBEXresData 6 5" xfId="3544" xr:uid="{4DC51BA0-3DC0-474A-AF7D-FF808A5356DF}"/>
    <cellStyle name="SAPBEXresData 6 6" xfId="3963" xr:uid="{C2DDA740-FEE5-4D4A-AA12-5FAEC2402344}"/>
    <cellStyle name="SAPBEXresData 6 7" xfId="4633" xr:uid="{DE2F535D-3328-4D1C-9187-D27C45DA4636}"/>
    <cellStyle name="SAPBEXresData 6 8" xfId="4460" xr:uid="{45EB14A9-6A71-4DB9-B406-2624738AE021}"/>
    <cellStyle name="SAPBEXresData 7" xfId="1554" xr:uid="{D066B71A-DC06-48D5-A73D-6A24E97C8A61}"/>
    <cellStyle name="SAPBEXresData 7 2" xfId="2797" xr:uid="{DC3F698C-F977-4D6B-B7C1-2643DA3A21BD}"/>
    <cellStyle name="SAPBEXresData 7 3" xfId="3303" xr:uid="{6CBE8ED3-306F-4416-8C8D-D5F411DB472E}"/>
    <cellStyle name="SAPBEXresData 7 4" xfId="2213" xr:uid="{F4872E7C-8E14-458F-ACFB-98C19B8214FD}"/>
    <cellStyle name="SAPBEXresData 7 5" xfId="2463" xr:uid="{1F4E1A09-0CC2-44DD-BA70-9AB144448013}"/>
    <cellStyle name="SAPBEXresData 7 6" xfId="3550" xr:uid="{6E4ADDAA-7F2F-4DA2-828D-BB5BE3C1FF51}"/>
    <cellStyle name="SAPBEXresData 7 7" xfId="4806" xr:uid="{A52F7441-9940-4141-9F74-41F950A7EED4}"/>
    <cellStyle name="SAPBEXresData 8" xfId="1853" xr:uid="{B778D6CD-CB44-47B4-B1A2-2ACFCF4CDFFC}"/>
    <cellStyle name="SAPBEXresData 9" xfId="2706" xr:uid="{33FD8334-BFAE-4227-B23D-5BE0F87D95C7}"/>
    <cellStyle name="SAPBEXresDataEmph" xfId="500" xr:uid="{51B6726B-2AC4-40A1-BF8D-DDB98DC06F51}"/>
    <cellStyle name="SAPBEXresDataEmph 10" xfId="2384" xr:uid="{F12BF866-003B-4C47-9D03-1FD4570A10E7}"/>
    <cellStyle name="SAPBEXresDataEmph 11" xfId="3726" xr:uid="{8FBDC6B4-D206-45B8-B41B-533CA33427F6}"/>
    <cellStyle name="SAPBEXresDataEmph 12" xfId="4658" xr:uid="{4D68B3AF-E476-43CC-939A-665C911C383E}"/>
    <cellStyle name="SAPBEXresDataEmph 13" xfId="1970" xr:uid="{C275E743-9F6F-4E69-8589-42EB4F21EBD8}"/>
    <cellStyle name="SAPBEXresDataEmph 14" xfId="6155" xr:uid="{3E8614F0-637A-4640-8315-4C63930C6C83}"/>
    <cellStyle name="SAPBEXresDataEmph 2" xfId="1245" xr:uid="{2473EAA3-DE3F-40F0-BD6D-B69B9C9639AA}"/>
    <cellStyle name="SAPBEXresDataEmph 2 2" xfId="1246" xr:uid="{83DBD0FD-FEA0-4F90-89CC-A24E7C0B3D26}"/>
    <cellStyle name="SAPBEXresDataEmph 2 2 2" xfId="1726" xr:uid="{E398728E-5145-45EF-B605-6E88F71EE516}"/>
    <cellStyle name="SAPBEXresDataEmph 2 2 2 2" xfId="2969" xr:uid="{F378393C-979B-4374-A2BE-D2CCA5F279AD}"/>
    <cellStyle name="SAPBEXresDataEmph 2 2 2 3" xfId="3475" xr:uid="{181B088C-E53D-407E-B7F9-CF37746BB8E5}"/>
    <cellStyle name="SAPBEXresDataEmph 2 2 2 4" xfId="3626" xr:uid="{B1511877-4E1A-4E1B-9881-1CA84F4A3C91}"/>
    <cellStyle name="SAPBEXresDataEmph 2 2 2 5" xfId="3548" xr:uid="{37FC1DDD-3B7D-451C-927B-96483D5EDBF3}"/>
    <cellStyle name="SAPBEXresDataEmph 2 2 2 6" xfId="4151" xr:uid="{378ADEA6-C28D-4AF6-A443-628E4B9C0CCE}"/>
    <cellStyle name="SAPBEXresDataEmph 2 2 2 7" xfId="4482" xr:uid="{D4CF5FE4-71D3-4C83-AD40-5B3BFDB52819}"/>
    <cellStyle name="SAPBEXresDataEmph 2 2 3" xfId="2520" xr:uid="{F745A19A-E935-4BF6-9AFD-6AAC460E86DD}"/>
    <cellStyle name="SAPBEXresDataEmph 2 2 4" xfId="2131" xr:uid="{FC2574CB-FAA9-4076-80BA-1DD5451DE076}"/>
    <cellStyle name="SAPBEXresDataEmph 2 2 5" xfId="3231" xr:uid="{54373970-1E03-41A3-880D-FB7B1B376FC8}"/>
    <cellStyle name="SAPBEXresDataEmph 2 2 6" xfId="3999" xr:uid="{B6BA1099-A42F-4577-A390-6BBA42313FE2}"/>
    <cellStyle name="SAPBEXresDataEmph 2 2 7" xfId="2763" xr:uid="{0B58A7AC-CD84-45D0-99FF-CCE0450202C5}"/>
    <cellStyle name="SAPBEXresDataEmph 2 2 8" xfId="4912" xr:uid="{21022080-1D07-4424-A1C9-B93674D3C983}"/>
    <cellStyle name="SAPBEXresDataEmph 2 3" xfId="1725" xr:uid="{C7CDEE83-A2C8-45A4-8203-BC87B0E141F9}"/>
    <cellStyle name="SAPBEXresDataEmph 2 3 2" xfId="2968" xr:uid="{6F5D77A3-5995-47F0-A926-611F15E3E682}"/>
    <cellStyle name="SAPBEXresDataEmph 2 3 3" xfId="3474" xr:uid="{9915C6F5-B102-4788-9ED2-D10AAB383F53}"/>
    <cellStyle name="SAPBEXresDataEmph 2 3 4" xfId="3693" xr:uid="{4DDCD3E9-C22A-4B40-B7FF-ED2A0CEF8A62}"/>
    <cellStyle name="SAPBEXresDataEmph 2 3 5" xfId="2765" xr:uid="{881FE532-E263-44E9-B23C-530C348EB0A7}"/>
    <cellStyle name="SAPBEXresDataEmph 2 3 6" xfId="4124" xr:uid="{6A5F45C6-5445-4EBF-9537-61605ABFD63B}"/>
    <cellStyle name="SAPBEXresDataEmph 2 3 7" xfId="4541" xr:uid="{E9704119-C121-4761-B8C7-F00627E616FA}"/>
    <cellStyle name="SAPBEXresDataEmph 2 4" xfId="2519" xr:uid="{A3D38211-E132-44C5-971E-22E8AFBF071F}"/>
    <cellStyle name="SAPBEXresDataEmph 2 5" xfId="2130" xr:uid="{E7F66B88-5819-4874-B37E-02580143D5C9}"/>
    <cellStyle name="SAPBEXresDataEmph 2 6" xfId="3190" xr:uid="{0FBACEB8-BE4B-4047-B345-DD58A092A5B5}"/>
    <cellStyle name="SAPBEXresDataEmph 2 7" xfId="3957" xr:uid="{859ACBA0-B46F-4045-92D8-52BCC2856825}"/>
    <cellStyle name="SAPBEXresDataEmph 2 8" xfId="3831" xr:uid="{54885631-60C2-47B8-8D58-5D43D36ACABB}"/>
    <cellStyle name="SAPBEXresDataEmph 2 9" xfId="3861" xr:uid="{BC96D318-BCD8-42C6-B1D8-DF69A43D79CD}"/>
    <cellStyle name="SAPBEXresDataEmph 3" xfId="1247" xr:uid="{DE88F1A8-E265-4321-B939-B927FB4F81F9}"/>
    <cellStyle name="SAPBEXresDataEmph 3 2" xfId="1248" xr:uid="{CED94A60-2B58-405B-85EA-9F837BFEF83A}"/>
    <cellStyle name="SAPBEXresDataEmph 3 2 2" xfId="1728" xr:uid="{4BDACD19-3950-467B-8E67-0E0909FC9C3D}"/>
    <cellStyle name="SAPBEXresDataEmph 3 2 2 2" xfId="2971" xr:uid="{9A397F3A-756C-4E34-BEBC-4D7A823306E5}"/>
    <cellStyle name="SAPBEXresDataEmph 3 2 2 3" xfId="3477" xr:uid="{1A0365FF-ADD5-4D99-83EF-AF17EA7179A6}"/>
    <cellStyle name="SAPBEXresDataEmph 3 2 2 4" xfId="2204" xr:uid="{F61707A3-347F-4365-9020-B2880B638BC7}"/>
    <cellStyle name="SAPBEXresDataEmph 3 2 2 5" xfId="3665" xr:uid="{E24E6648-A506-4012-AC21-249A9BB3406B}"/>
    <cellStyle name="SAPBEXresDataEmph 3 2 2 6" xfId="4493" xr:uid="{E9F01755-F072-4653-8742-E8BCCDBD1CA7}"/>
    <cellStyle name="SAPBEXresDataEmph 3 2 2 7" xfId="4734" xr:uid="{8B435DEB-5EBD-4F37-91D9-B1DF4EA856D9}"/>
    <cellStyle name="SAPBEXresDataEmph 3 2 3" xfId="2522" xr:uid="{158763C5-6ACF-4D8A-88D4-C3DFD1A92B8B}"/>
    <cellStyle name="SAPBEXresDataEmph 3 2 4" xfId="2807" xr:uid="{97A1D3EE-55B0-4AFB-8DE3-DED60A63837B}"/>
    <cellStyle name="SAPBEXresDataEmph 3 2 5" xfId="1864" xr:uid="{425B1B6A-02F8-4318-9F43-ACAF55E07BD3}"/>
    <cellStyle name="SAPBEXresDataEmph 3 2 6" xfId="3666" xr:uid="{C36CA4C1-A476-4203-9183-31C7A604C98E}"/>
    <cellStyle name="SAPBEXresDataEmph 3 2 7" xfId="3731" xr:uid="{142CCF56-A58B-46E7-9BF9-550EB11B7042}"/>
    <cellStyle name="SAPBEXresDataEmph 3 2 8" xfId="4731" xr:uid="{9B88DB9F-7F27-41A2-B08F-ACB207EFCAA6}"/>
    <cellStyle name="SAPBEXresDataEmph 3 3" xfId="1727" xr:uid="{D8D2DA00-E89C-447F-A03A-D57C2815C323}"/>
    <cellStyle name="SAPBEXresDataEmph 3 3 2" xfId="2970" xr:uid="{D2AE5154-41E3-4433-ADE8-692FC588845E}"/>
    <cellStyle name="SAPBEXresDataEmph 3 3 3" xfId="3476" xr:uid="{3B4277C4-AB4A-49EB-81DD-8F0DDFF63D3B}"/>
    <cellStyle name="SAPBEXresDataEmph 3 3 4" xfId="2216" xr:uid="{5D4B5B45-DDD5-4C3E-BB4A-CF4E8084695C}"/>
    <cellStyle name="SAPBEXresDataEmph 3 3 5" xfId="2573" xr:uid="{CEC465FE-191C-4150-9007-F6164F7FBB3D}"/>
    <cellStyle name="SAPBEXresDataEmph 3 3 6" xfId="3032" xr:uid="{1AF41528-AEAC-4BDA-8362-376A32A3D2FE}"/>
    <cellStyle name="SAPBEXresDataEmph 3 3 7" xfId="4735" xr:uid="{A9308156-C3A7-41AE-AA08-A15BAB7B085B}"/>
    <cellStyle name="SAPBEXresDataEmph 3 4" xfId="2521" xr:uid="{CC61E36F-1632-41F6-82AF-DFAE366E82B5}"/>
    <cellStyle name="SAPBEXresDataEmph 3 5" xfId="2132" xr:uid="{98AF278E-49AF-48D8-BB9B-5F0FA5865DCF}"/>
    <cellStyle name="SAPBEXresDataEmph 3 6" xfId="2311" xr:uid="{4AD06354-96C6-493B-A13F-DC5B61365600}"/>
    <cellStyle name="SAPBEXresDataEmph 3 7" xfId="2471" xr:uid="{0692A589-2B3F-4375-AC0F-C051A65B6CA3}"/>
    <cellStyle name="SAPBEXresDataEmph 3 8" xfId="3586" xr:uid="{5257A880-5D59-4FB6-B5C5-617E30A25B1B}"/>
    <cellStyle name="SAPBEXresDataEmph 3 9" xfId="4850" xr:uid="{3A987724-4EDD-459D-9F2A-AB5E3D8D630A}"/>
    <cellStyle name="SAPBEXresDataEmph 4" xfId="1403" xr:uid="{FF852B13-BEF8-4913-8830-9179218711AF}"/>
    <cellStyle name="SAPBEXresDataEmph 5" xfId="1442" xr:uid="{9D6B0FB5-B7F1-46C7-864A-D93DAAECFFFF}"/>
    <cellStyle name="SAPBEXresDataEmph 6" xfId="693" xr:uid="{B1D76305-6616-4FAF-8011-650ECA8E7451}"/>
    <cellStyle name="SAPBEXresDataEmph 6 2" xfId="2026" xr:uid="{7E74E888-9509-49B3-BC1E-B7DC8678FABA}"/>
    <cellStyle name="SAPBEXresDataEmph 6 3" xfId="2580" xr:uid="{E6DB5038-1101-4DD6-B737-EB6D178260AD}"/>
    <cellStyle name="SAPBEXresDataEmph 6 4" xfId="3711" xr:uid="{62B504C3-825E-42F1-BB0F-0536C29D13E6}"/>
    <cellStyle name="SAPBEXresDataEmph 6 5" xfId="4221" xr:uid="{8E402364-E8A6-4B31-ABED-4AC001334C6D}"/>
    <cellStyle name="SAPBEXresDataEmph 6 6" xfId="3560" xr:uid="{55AA5CA3-6AA4-49C8-92C9-4CAB6F89CDCF}"/>
    <cellStyle name="SAPBEXresDataEmph 6 7" xfId="3766" xr:uid="{C49D2C91-FCE1-4D21-A2B2-0E9B525A1B6A}"/>
    <cellStyle name="SAPBEXresDataEmph 7" xfId="1555" xr:uid="{E6831EB0-9087-469B-B1C3-75D51804CFCF}"/>
    <cellStyle name="SAPBEXresDataEmph 7 2" xfId="2798" xr:uid="{95A6ADDD-C085-4E98-817D-CE0849C5AC8F}"/>
    <cellStyle name="SAPBEXresDataEmph 7 3" xfId="3304" xr:uid="{EAE70222-3748-49DB-8FCE-F2DE7026FAB6}"/>
    <cellStyle name="SAPBEXresDataEmph 7 4" xfId="2212" xr:uid="{9B257CF3-93D0-4931-B4CF-64B6136565E3}"/>
    <cellStyle name="SAPBEXresDataEmph 7 5" xfId="3114" xr:uid="{4FF3EF01-998C-4085-8938-6099F8C5C2F4}"/>
    <cellStyle name="SAPBEXresDataEmph 7 6" xfId="4553" xr:uid="{AFE48043-CE23-49FA-BAF7-FF04473D1C2B}"/>
    <cellStyle name="SAPBEXresDataEmph 7 7" xfId="2048" xr:uid="{8AB47AFD-1FE5-4D76-88E2-96BFE29CBD2B}"/>
    <cellStyle name="SAPBEXresDataEmph 8" xfId="1854" xr:uid="{BD487500-35F6-457D-A455-D6FE1C567BAE}"/>
    <cellStyle name="SAPBEXresDataEmph 9" xfId="2656" xr:uid="{D3125DAE-2AF5-4460-9F3C-F577252ABC1B}"/>
    <cellStyle name="SAPBEXresItem" xfId="501" xr:uid="{D8BE3045-37C6-488B-9D44-7699BC8D7FA9}"/>
    <cellStyle name="SAPBEXresItem 10" xfId="3702" xr:uid="{7EC2FFDF-9F71-43F6-887D-E463154D7C6E}"/>
    <cellStyle name="SAPBEXresItem 11" xfId="4217" xr:uid="{7EAE890D-C538-4F17-810A-D138C78922DC}"/>
    <cellStyle name="SAPBEXresItem 12" xfId="4407" xr:uid="{E3BAF801-2175-4393-9E17-60CC822D51BD}"/>
    <cellStyle name="SAPBEXresItem 13" xfId="4591" xr:uid="{D8F86AC5-E5F6-4512-909D-462EEC41251C}"/>
    <cellStyle name="SAPBEXresItem 14" xfId="6422" xr:uid="{65102E02-D513-4243-B95E-E983C5E5224E}"/>
    <cellStyle name="SAPBEXresItem 2" xfId="1249" xr:uid="{282C093C-E614-4279-BC3E-F1346D9FF2C2}"/>
    <cellStyle name="SAPBEXresItem 2 2" xfId="1250" xr:uid="{A412CA4C-7F75-4FEF-AB05-0A7EEE5BC1B3}"/>
    <cellStyle name="SAPBEXresItem 2 2 2" xfId="1730" xr:uid="{6594ABD0-F41A-46DC-8261-02469C86B91D}"/>
    <cellStyle name="SAPBEXresItem 2 2 2 2" xfId="2973" xr:uid="{ADBC02D0-3EA0-49FB-9970-E84F3F4FC199}"/>
    <cellStyle name="SAPBEXresItem 2 2 2 3" xfId="3479" xr:uid="{2BFB220F-0AA6-41FF-9A55-597FC83AD214}"/>
    <cellStyle name="SAPBEXresItem 2 2 2 4" xfId="2164" xr:uid="{4AFD9D57-62D8-48A5-8241-4CC6EDE590F9}"/>
    <cellStyle name="SAPBEXresItem 2 2 2 5" xfId="3267" xr:uid="{FE5EFC7C-7A2B-4938-BCC6-9254E6385FD9}"/>
    <cellStyle name="SAPBEXresItem 2 2 2 6" xfId="3744" xr:uid="{92B9933F-460F-4E0E-A074-D608E7894C63}"/>
    <cellStyle name="SAPBEXresItem 2 2 2 7" xfId="4921" xr:uid="{92849736-1773-40A8-B3AE-2B3B9CD36A34}"/>
    <cellStyle name="SAPBEXresItem 2 2 3" xfId="2524" xr:uid="{144C8EC9-DF07-4624-A1DC-6EE4EA647EDA}"/>
    <cellStyle name="SAPBEXresItem 2 2 4" xfId="1805" xr:uid="{0E282846-5B9D-4983-BFB4-C35CA14F8B54}"/>
    <cellStyle name="SAPBEXresItem 2 2 5" xfId="2070" xr:uid="{AC37580F-8666-4938-B4C1-4D1612756B9A}"/>
    <cellStyle name="SAPBEXresItem 2 2 6" xfId="3716" xr:uid="{BF8A5910-E769-40B2-8947-265D05B8B907}"/>
    <cellStyle name="SAPBEXresItem 2 2 7" xfId="4335" xr:uid="{D264C2E6-4A7C-46BC-ACB5-3F2089CCABA3}"/>
    <cellStyle name="SAPBEXresItem 2 2 8" xfId="4902" xr:uid="{944696F2-BC0F-4956-AD9E-BF6323B8F499}"/>
    <cellStyle name="SAPBEXresItem 2 3" xfId="1729" xr:uid="{961A10A6-B3B9-48F5-B0CD-D65574EDAED5}"/>
    <cellStyle name="SAPBEXresItem 2 3 2" xfId="2972" xr:uid="{F59E20AB-FB4B-4CF9-B523-53A22834D47B}"/>
    <cellStyle name="SAPBEXresItem 2 3 3" xfId="3478" xr:uid="{4509D5D0-AE9A-454C-B327-041860D47FAD}"/>
    <cellStyle name="SAPBEXresItem 2 3 4" xfId="2195" xr:uid="{7C223323-694E-42D7-BEC7-7E0A42AE2486}"/>
    <cellStyle name="SAPBEXresItem 2 3 5" xfId="3662" xr:uid="{25AB4729-4AA6-4C4F-8FB1-E14D6F088284}"/>
    <cellStyle name="SAPBEXresItem 2 3 6" xfId="4440" xr:uid="{06D0F46B-3F5B-4451-83F9-D1D8BAA77411}"/>
    <cellStyle name="SAPBEXresItem 2 3 7" xfId="4534" xr:uid="{E0FE5A25-B8C3-436A-AEBF-CB6CC422C614}"/>
    <cellStyle name="SAPBEXresItem 2 4" xfId="2523" xr:uid="{AE70F25D-C06B-4593-BD81-80DE5BB1C59B}"/>
    <cellStyle name="SAPBEXresItem 2 5" xfId="1868" xr:uid="{51C91E28-425F-4580-B08E-3F9199FB56A7}"/>
    <cellStyle name="SAPBEXresItem 2 6" xfId="2067" xr:uid="{EC42401A-7923-4246-A790-CD3204CC792E}"/>
    <cellStyle name="SAPBEXresItem 2 7" xfId="2268" xr:uid="{97E9FFC9-6172-40CA-8D84-460524980976}"/>
    <cellStyle name="SAPBEXresItem 2 8" xfId="3066" xr:uid="{DF3EC1D2-70B8-49DF-9695-148384055281}"/>
    <cellStyle name="SAPBEXresItem 2 9" xfId="4473" xr:uid="{55C68ACA-DE96-44EA-B385-A3C7A8BDD8BC}"/>
    <cellStyle name="SAPBEXresItem 3" xfId="1251" xr:uid="{DCE4624F-95FE-46BD-BC63-DCC85387B82E}"/>
    <cellStyle name="SAPBEXresItem 3 2" xfId="1252" xr:uid="{2C5C505A-7004-44D4-B012-5CCEB9E4F888}"/>
    <cellStyle name="SAPBEXresItem 3 2 2" xfId="1732" xr:uid="{AFA9DBCD-F9F8-4CEC-B258-D820AB34A5BC}"/>
    <cellStyle name="SAPBEXresItem 3 2 2 2" xfId="2975" xr:uid="{0C5DDF8A-8615-4851-A842-9C3D40D971CD}"/>
    <cellStyle name="SAPBEXresItem 3 2 2 3" xfId="3481" xr:uid="{0E6D6C0B-CAC1-4A1C-8EFF-E73E66A24239}"/>
    <cellStyle name="SAPBEXresItem 3 2 2 4" xfId="2738" xr:uid="{B968E7CF-AE37-417E-804F-0094862B9882}"/>
    <cellStyle name="SAPBEXresItem 3 2 2 5" xfId="3794" xr:uid="{E708DB9B-3C7B-4FD9-8D68-584031054726}"/>
    <cellStyle name="SAPBEXresItem 3 2 2 6" xfId="3953" xr:uid="{5CD3D5D4-C8A9-4716-B800-D1CD8555E690}"/>
    <cellStyle name="SAPBEXresItem 3 2 2 7" xfId="4888" xr:uid="{5C749DB6-A911-4A1E-BFD5-E84DB571E35E}"/>
    <cellStyle name="SAPBEXresItem 3 2 3" xfId="2526" xr:uid="{2A6DF391-C537-4F49-9455-D8D8D289CA9C}"/>
    <cellStyle name="SAPBEXresItem 3 2 4" xfId="2133" xr:uid="{2668E785-907F-4AFC-A82E-126ED23EDD0E}"/>
    <cellStyle name="SAPBEXresItem 3 2 5" xfId="2567" xr:uid="{E328E3B5-EB89-4C12-9173-7B2F397F96D7}"/>
    <cellStyle name="SAPBEXresItem 3 2 6" xfId="2453" xr:uid="{1600184A-D0D2-47B9-BBA1-1CDF48748789}"/>
    <cellStyle name="SAPBEXresItem 3 2 7" xfId="3196" xr:uid="{3A04261A-9905-4B8E-A7D5-C4FE3FEDC04E}"/>
    <cellStyle name="SAPBEXresItem 3 2 8" xfId="4803" xr:uid="{D3075FB1-A48C-4AF3-BE23-C67F75A507A5}"/>
    <cellStyle name="SAPBEXresItem 3 3" xfId="1731" xr:uid="{3FB11F74-0ABD-43FE-9272-D37643AE0B5D}"/>
    <cellStyle name="SAPBEXresItem 3 3 2" xfId="2974" xr:uid="{8A66551D-A1A0-4EE2-AA1D-4B5ACE11046C}"/>
    <cellStyle name="SAPBEXresItem 3 3 3" xfId="3480" xr:uid="{E19D60F8-8878-47BB-A153-27DFEA74D6EA}"/>
    <cellStyle name="SAPBEXresItem 3 3 4" xfId="2407" xr:uid="{8DD3BE3A-CECE-4E45-9826-1C981C68CA63}"/>
    <cellStyle name="SAPBEXresItem 3 3 5" xfId="4247" xr:uid="{08D4232E-E1C0-42FB-BF29-4E9C92303AED}"/>
    <cellStyle name="SAPBEXresItem 3 3 6" xfId="4155" xr:uid="{EB2A7FAA-D0F9-479B-987B-405F5C0329BA}"/>
    <cellStyle name="SAPBEXresItem 3 3 7" xfId="4709" xr:uid="{309D4ECA-C992-4FD4-967F-9237FC456CA0}"/>
    <cellStyle name="SAPBEXresItem 3 4" xfId="2525" xr:uid="{7133FDC7-9E22-4CBA-BD91-716B83592DF0}"/>
    <cellStyle name="SAPBEXresItem 3 5" xfId="1804" xr:uid="{946A45B4-5904-4A03-9D8B-834C05DFB9FD}"/>
    <cellStyle name="SAPBEXresItem 3 6" xfId="2475" xr:uid="{B299E40A-308A-43F1-9EA9-7F968E764CB4}"/>
    <cellStyle name="SAPBEXresItem 3 7" xfId="4260" xr:uid="{527540A8-FA35-4494-89B6-C898FD8C2D62}"/>
    <cellStyle name="SAPBEXresItem 3 8" xfId="3930" xr:uid="{696D9DBC-E62F-4C4F-BEB2-99142E0C87D7}"/>
    <cellStyle name="SAPBEXresItem 3 9" xfId="4755" xr:uid="{50CE80FF-2034-4CBB-AAC8-3EC49D423944}"/>
    <cellStyle name="SAPBEXresItem 4" xfId="1404" xr:uid="{2ACEFAFB-4130-40F5-B2B6-DD0DCE822432}"/>
    <cellStyle name="SAPBEXresItem 5" xfId="1441" xr:uid="{BBA16921-6BD7-4C82-B8AC-FA4122C2CDE9}"/>
    <cellStyle name="SAPBEXresItem 6" xfId="694" xr:uid="{F2081A4B-1145-4081-A53A-CF6E9A87910A}"/>
    <cellStyle name="SAPBEXresItem 6 2" xfId="1604" xr:uid="{9705767B-0603-4F03-9F1E-E42ABD4630D5}"/>
    <cellStyle name="SAPBEXresItem 6 2 2" xfId="2847" xr:uid="{1B1D7EF8-EF45-439D-B3C8-1D05AA71289E}"/>
    <cellStyle name="SAPBEXresItem 6 2 3" xfId="3353" xr:uid="{8BCD7C98-80DC-48C0-A894-BE48ED68C3D9}"/>
    <cellStyle name="SAPBEXresItem 6 2 4" xfId="2385" xr:uid="{8469C4B0-EC3F-4B96-8CD8-EC2B41CEB2EE}"/>
    <cellStyle name="SAPBEXresItem 6 2 5" xfId="4355" xr:uid="{3BC1BA15-FD3E-4A2B-B2DA-CC67379C13CD}"/>
    <cellStyle name="SAPBEXresItem 6 2 6" xfId="2361" xr:uid="{4136FBD1-97E1-4C11-8A0B-4EF628B6677A}"/>
    <cellStyle name="SAPBEXresItem 6 2 7" xfId="2267" xr:uid="{7DE910EF-8222-430A-954C-2C9803AA818F}"/>
    <cellStyle name="SAPBEXresItem 6 3" xfId="2027" xr:uid="{BAC2E69A-E9B1-4914-A699-39CCABA31E5D}"/>
    <cellStyle name="SAPBEXresItem 6 4" xfId="2336" xr:uid="{9F99D09E-5CB3-447C-BAC8-D945C1A86F9D}"/>
    <cellStyle name="SAPBEXresItem 6 5" xfId="3663" xr:uid="{52A754A4-B42A-4B66-9AF4-8C056BF1334C}"/>
    <cellStyle name="SAPBEXresItem 6 6" xfId="3738" xr:uid="{483814EA-71D6-4291-8FED-AFB3AB831835}"/>
    <cellStyle name="SAPBEXresItem 6 7" xfId="4632" xr:uid="{DDB3F4D8-E442-42CC-9779-D36CDCF9B5E5}"/>
    <cellStyle name="SAPBEXresItem 6 8" xfId="2228" xr:uid="{91DD5BA4-7990-4FA9-942E-5EC6663AEE1E}"/>
    <cellStyle name="SAPBEXresItem 7" xfId="1556" xr:uid="{19E8A766-4EBD-48E6-A85E-2E98158AA631}"/>
    <cellStyle name="SAPBEXresItem 7 2" xfId="2799" xr:uid="{AD58B845-1676-4513-B160-71A8B0F88955}"/>
    <cellStyle name="SAPBEXresItem 7 3" xfId="3305" xr:uid="{89DE05E7-7299-4C8C-BE6D-27C2ED6FB1D2}"/>
    <cellStyle name="SAPBEXresItem 7 4" xfId="2211" xr:uid="{A24BC986-1FA1-4AB8-9867-28611375F347}"/>
    <cellStyle name="SAPBEXresItem 7 5" xfId="2711" xr:uid="{51C2DE96-78FF-4CF1-8764-C50D1D7F1776}"/>
    <cellStyle name="SAPBEXresItem 7 6" xfId="4557" xr:uid="{562CB397-4B6F-44E2-9F36-91257CA78836}"/>
    <cellStyle name="SAPBEXresItem 7 7" xfId="3807" xr:uid="{FB76EC3D-6960-4ECE-AD97-E237F1472DAC}"/>
    <cellStyle name="SAPBEXresItem 8" xfId="1855" xr:uid="{8DA94B84-F4B1-4E20-9A4E-C357F914504C}"/>
    <cellStyle name="SAPBEXresItem 9" xfId="2707" xr:uid="{A2FEC7E2-65D3-440D-98F5-0BAA1D70FAB3}"/>
    <cellStyle name="SAPBEXresItemX" xfId="502" xr:uid="{AAC360C6-72A6-48E3-B7E2-CB02D371DFB6}"/>
    <cellStyle name="SAPBEXresItemX 10" xfId="3169" xr:uid="{8A9A2BDD-3D56-487E-B66A-8686BF872CED}"/>
    <cellStyle name="SAPBEXresItemX 11" xfId="4656" xr:uid="{33AE1C7E-96A7-4015-B119-1B7A901CBFFC}"/>
    <cellStyle name="SAPBEXresItemX 12" xfId="4790" xr:uid="{2B9BBAFA-2B7C-41A0-B286-1599B127A347}"/>
    <cellStyle name="SAPBEXresItemX 13" xfId="6156" xr:uid="{7943922B-3318-4FB5-8AFF-479BEF76504E}"/>
    <cellStyle name="SAPBEXresItemX 14" xfId="6423" xr:uid="{65262B73-F0C9-4CC0-91F7-FF2745D6CE4C}"/>
    <cellStyle name="SAPBEXresItemX 2" xfId="1253" xr:uid="{DC8D1F6E-F283-41D0-BC16-DB3B24D32544}"/>
    <cellStyle name="SAPBEXresItemX 2 2" xfId="1733" xr:uid="{000CC058-A640-4936-88CF-14935C1FFA3F}"/>
    <cellStyle name="SAPBEXresItemX 2 2 2" xfId="2976" xr:uid="{921DA240-46BC-4CCE-8FCF-F4B616A8118A}"/>
    <cellStyle name="SAPBEXresItemX 2 2 3" xfId="3482" xr:uid="{11B41589-4025-459A-B768-3124D1190B8C}"/>
    <cellStyle name="SAPBEXresItemX 2 2 4" xfId="2201" xr:uid="{533D31D9-06D6-4670-A49B-342996FDD75F}"/>
    <cellStyle name="SAPBEXresItemX 2 2 5" xfId="3891" xr:uid="{EB13AD0D-D09D-4D34-A6E3-440C4463E97B}"/>
    <cellStyle name="SAPBEXresItemX 2 2 6" xfId="3591" xr:uid="{854338E1-835A-4B14-A438-5EBE0F46F182}"/>
    <cellStyle name="SAPBEXresItemX 2 2 7" xfId="4916" xr:uid="{82AB23CE-FCF8-43B7-B119-D318349B011B}"/>
    <cellStyle name="SAPBEXresItemX 2 3" xfId="2527" xr:uid="{0AFD0ABC-501B-4EE7-8AC0-3467F093FFA9}"/>
    <cellStyle name="SAPBEXresItemX 2 4" xfId="2806" xr:uid="{882015AC-523B-4051-83FD-8A6629D4CADC}"/>
    <cellStyle name="SAPBEXresItemX 2 5" xfId="3604" xr:uid="{52BB7BC3-2050-45A1-A6CB-DEFFE9991EBF}"/>
    <cellStyle name="SAPBEXresItemX 2 6" xfId="3109" xr:uid="{9A8542E9-91A7-4DD4-AF05-E2FACA693ADA}"/>
    <cellStyle name="SAPBEXresItemX 2 7" xfId="4238" xr:uid="{C1DDF6DA-B7E1-4C37-9111-824BB2323A55}"/>
    <cellStyle name="SAPBEXresItemX 2 8" xfId="4841" xr:uid="{BA0AF048-A7F6-44F1-9969-452F0421A899}"/>
    <cellStyle name="SAPBEXresItemX 3" xfId="1405" xr:uid="{14B74518-1C3F-4653-BB8E-698AEC4621DA}"/>
    <cellStyle name="SAPBEXresItemX 4" xfId="1440" xr:uid="{3960AD28-9B1D-4A84-A3C1-C0D86124C5D8}"/>
    <cellStyle name="SAPBEXresItemX 5" xfId="695" xr:uid="{74AB21C2-45E0-4E08-9B2F-1FD223FB6BB4}"/>
    <cellStyle name="SAPBEXresItemX 5 2" xfId="1605" xr:uid="{673812AB-83D6-4D6D-8095-42A08BB07222}"/>
    <cellStyle name="SAPBEXresItemX 5 2 2" xfId="2848" xr:uid="{3F3F62DC-5A9A-41E0-BE7B-46FDEF28DDEF}"/>
    <cellStyle name="SAPBEXresItemX 5 2 3" xfId="3354" xr:uid="{BA1B34A9-688F-4BF2-8CA3-8F637546BC36}"/>
    <cellStyle name="SAPBEXresItemX 5 2 4" xfId="3606" xr:uid="{97E6343A-B403-4D31-8505-9BA5F0C9EBB2}"/>
    <cellStyle name="SAPBEXresItemX 5 2 5" xfId="3860" xr:uid="{60A01F83-2AAE-47B8-BD6D-6B9192E92DCA}"/>
    <cellStyle name="SAPBEXresItemX 5 2 6" xfId="4059" xr:uid="{F9F469C3-A427-4B42-A23B-7441C893C5C5}"/>
    <cellStyle name="SAPBEXresItemX 5 2 7" xfId="4822" xr:uid="{C099DB1D-4504-4FAA-98E6-C3131A020B37}"/>
    <cellStyle name="SAPBEXresItemX 5 3" xfId="2028" xr:uid="{26B0A786-5388-4111-9914-6123EAA43F58}"/>
    <cellStyle name="SAPBEXresItemX 5 4" xfId="2337" xr:uid="{A7E631CC-7066-4BEB-8F72-03DDA367976C}"/>
    <cellStyle name="SAPBEXresItemX 5 5" xfId="3916" xr:uid="{D99A8C97-B70E-4AAD-AFFB-A499DD6984A7}"/>
    <cellStyle name="SAPBEXresItemX 5 6" xfId="4078" xr:uid="{DA57DA90-44DF-4EDA-85FA-8FBBF827E3A6}"/>
    <cellStyle name="SAPBEXresItemX 5 7" xfId="4280" xr:uid="{124E86C9-86C4-4AFA-8B77-4706264928BB}"/>
    <cellStyle name="SAPBEXresItemX 5 8" xfId="2290" xr:uid="{904E3490-4EDE-42CD-B451-51127DFE0590}"/>
    <cellStyle name="SAPBEXresItemX 6" xfId="1557" xr:uid="{B91F4390-BA7B-4F95-A644-FB4548B5C0B0}"/>
    <cellStyle name="SAPBEXresItemX 6 2" xfId="2800" xr:uid="{83FB3567-99C0-4117-A400-01522E45978E}"/>
    <cellStyle name="SAPBEXresItemX 6 3" xfId="3306" xr:uid="{CCB971E1-F83A-4588-997E-644A58AB0BBB}"/>
    <cellStyle name="SAPBEXresItemX 6 4" xfId="2588" xr:uid="{D32322AB-B050-48BA-AD86-F0F806743663}"/>
    <cellStyle name="SAPBEXresItemX 6 5" xfId="3636" xr:uid="{8640BC6E-62C2-4C77-AA5D-D672FBC51535}"/>
    <cellStyle name="SAPBEXresItemX 6 6" xfId="3991" xr:uid="{AAB3EEDB-22D8-4675-B930-A9F1FFFCC959}"/>
    <cellStyle name="SAPBEXresItemX 6 7" xfId="4447" xr:uid="{7AF9801D-5432-4C8C-A29B-B9111D111C31}"/>
    <cellStyle name="SAPBEXresItemX 7" xfId="1856" xr:uid="{17C577AE-529C-4353-90B8-87657CEA4229}"/>
    <cellStyle name="SAPBEXresItemX 8" xfId="2655" xr:uid="{682AA3D8-4BD7-4970-9690-4D87D7C90BA9}"/>
    <cellStyle name="SAPBEXresItemX 9" xfId="3674" xr:uid="{66A90162-BE11-4CEA-BE90-BC73BE8D2114}"/>
    <cellStyle name="SAPBEXstdData" xfId="503" xr:uid="{A629B7F5-AF8B-441E-9694-D9768C5C3C5C}"/>
    <cellStyle name="SAPBEXstdData 10" xfId="3948" xr:uid="{1070786E-0E69-4585-8729-637BD865B438}"/>
    <cellStyle name="SAPBEXstdData 11" xfId="3812" xr:uid="{AB080D65-E3E1-4DD5-B6C7-AC20E6FB0C94}"/>
    <cellStyle name="SAPBEXstdData 12" xfId="4657" xr:uid="{E2B58A05-A29C-419D-829C-7A8D29E548E2}"/>
    <cellStyle name="SAPBEXstdData 13" xfId="4762" xr:uid="{DB6AF11A-B7B1-495F-A804-12CFE5084F89}"/>
    <cellStyle name="SAPBEXstdData 14" xfId="6424" xr:uid="{92CB1346-F645-4E8F-B79E-190011D093E8}"/>
    <cellStyle name="SAPBEXstdData 2" xfId="1254" xr:uid="{612067C9-57BA-47D1-89F6-EABE2CA899D1}"/>
    <cellStyle name="SAPBEXstdData 2 2" xfId="1255" xr:uid="{E1F80D6E-2A4C-488F-9D2A-D1EEC2439B46}"/>
    <cellStyle name="SAPBEXstdData 2 2 2" xfId="1735" xr:uid="{85E1D1C5-21BF-4AAD-BA89-E657C66F0425}"/>
    <cellStyle name="SAPBEXstdData 2 2 2 2" xfId="2978" xr:uid="{AC75C87C-079A-46C0-9976-435B3705EB71}"/>
    <cellStyle name="SAPBEXstdData 2 2 2 3" xfId="3484" xr:uid="{E04FAA3C-D7C5-4786-BFD8-191413D6CE01}"/>
    <cellStyle name="SAPBEXstdData 2 2 2 4" xfId="3622" xr:uid="{EF444D35-77C0-4378-B0D4-0880A970A616}"/>
    <cellStyle name="SAPBEXstdData 2 2 2 5" xfId="4029" xr:uid="{F51D54B2-6C11-4AF4-B9DC-23AA95E5D749}"/>
    <cellStyle name="SAPBEXstdData 2 2 2 6" xfId="4276" xr:uid="{CA56A603-62B3-4FBE-9CBB-60837A4C9F90}"/>
    <cellStyle name="SAPBEXstdData 2 2 2 7" xfId="4133" xr:uid="{27E6D3EB-39CD-4047-9855-892F1CA499F6}"/>
    <cellStyle name="SAPBEXstdData 2 2 3" xfId="2529" xr:uid="{827D62B1-F2C9-4C6C-BFE5-98199F053317}"/>
    <cellStyle name="SAPBEXstdData 2 2 4" xfId="1799" xr:uid="{5B5CF462-D488-4FB0-B681-23541205574C}"/>
    <cellStyle name="SAPBEXstdData 2 2 5" xfId="2577" xr:uid="{3F7945B3-8339-4579-9AFD-30D05AB75135}"/>
    <cellStyle name="SAPBEXstdData 2 2 6" xfId="1971" xr:uid="{962CA889-D6C2-4BD8-AA30-CB72B602723E}"/>
    <cellStyle name="SAPBEXstdData 2 2 7" xfId="2227" xr:uid="{C1C11179-C26F-453C-A186-E48EF7174087}"/>
    <cellStyle name="SAPBEXstdData 2 2 8" xfId="4782" xr:uid="{8CAD2183-30E4-4FCB-A14E-D4709D21826F}"/>
    <cellStyle name="SAPBEXstdData 2 3" xfId="1734" xr:uid="{53B5769B-830F-4F66-BC30-093E74780160}"/>
    <cellStyle name="SAPBEXstdData 2 3 2" xfId="2977" xr:uid="{2A74609E-AB51-4CCE-A176-99DBE667456E}"/>
    <cellStyle name="SAPBEXstdData 2 3 3" xfId="3483" xr:uid="{6527C8C8-7793-4F73-A71F-304BF23C2E67}"/>
    <cellStyle name="SAPBEXstdData 2 3 4" xfId="3690" xr:uid="{B9A3841D-4FD7-4B98-BA27-405821F0941B}"/>
    <cellStyle name="SAPBEXstdData 2 3 5" xfId="4047" xr:uid="{4EAF3E0F-F73F-4913-880A-C7755A1E1593}"/>
    <cellStyle name="SAPBEXstdData 2 3 6" xfId="3975" xr:uid="{AFD2DD67-D09F-4A68-B4B5-BAF9890FF729}"/>
    <cellStyle name="SAPBEXstdData 2 3 7" xfId="2325" xr:uid="{79BDE78A-4D75-4444-A80D-53D4230DF98F}"/>
    <cellStyle name="SAPBEXstdData 2 4" xfId="2528" xr:uid="{31F4FA0D-F558-4554-9BD4-B787CA8DA489}"/>
    <cellStyle name="SAPBEXstdData 2 5" xfId="1867" xr:uid="{93C0F0B5-7780-4B92-B674-D29EE0604D2F}"/>
    <cellStyle name="SAPBEXstdData 2 6" xfId="3262" xr:uid="{980D1CC1-845C-4A8E-9CF6-4E0449812D34}"/>
    <cellStyle name="SAPBEXstdData 2 7" xfId="3207" xr:uid="{92561F0D-D3D3-4A0D-A659-E1BB8946BDAE}"/>
    <cellStyle name="SAPBEXstdData 2 8" xfId="1990" xr:uid="{6D0270A1-F8FF-4BD0-9DD8-92BFB47B3D6F}"/>
    <cellStyle name="SAPBEXstdData 2 9" xfId="4741" xr:uid="{BF992473-B562-4A97-B9B6-C5405948AA5F}"/>
    <cellStyle name="SAPBEXstdData 3" xfId="1256" xr:uid="{CC05F49D-387E-4056-9DE5-6FFEEDC29852}"/>
    <cellStyle name="SAPBEXstdData 3 2" xfId="1257" xr:uid="{1E5E546C-2193-47EB-B1B0-C4F58148317F}"/>
    <cellStyle name="SAPBEXstdData 3 2 2" xfId="1737" xr:uid="{3E9DFF97-2FEE-4F44-8C90-1FB2BEF03BAD}"/>
    <cellStyle name="SAPBEXstdData 3 2 2 2" xfId="2980" xr:uid="{7EEDF4CC-B69A-4382-BEBA-68FCCDE7E3A4}"/>
    <cellStyle name="SAPBEXstdData 3 2 2 3" xfId="3486" xr:uid="{FBADE7C6-D5E2-4662-B1BC-AFEC77107EED}"/>
    <cellStyle name="SAPBEXstdData 3 2 2 4" xfId="2574" xr:uid="{DE41A281-DB19-448E-B19F-CF8DBB8E9452}"/>
    <cellStyle name="SAPBEXstdData 3 2 2 5" xfId="4248" xr:uid="{4F7CED2A-E532-499E-9CDE-C70DAC5A2DD3}"/>
    <cellStyle name="SAPBEXstdData 3 2 2 6" xfId="4491" xr:uid="{7B107298-5047-4533-ABF8-B8229CCA53FC}"/>
    <cellStyle name="SAPBEXstdData 3 2 2 7" xfId="4204" xr:uid="{20395975-45C5-4A35-8D8D-E776A602306F}"/>
    <cellStyle name="SAPBEXstdData 3 2 3" xfId="2531" xr:uid="{BE6B53EF-94DE-40ED-BF5C-78820FD30F35}"/>
    <cellStyle name="SAPBEXstdData 3 2 4" xfId="1802" xr:uid="{44F37F77-9289-47C1-A7F1-8D3423C44A1C}"/>
    <cellStyle name="SAPBEXstdData 3 2 5" xfId="1921" xr:uid="{63E9590B-4EA8-43E1-AF27-70134F134B5C}"/>
    <cellStyle name="SAPBEXstdData 3 2 6" xfId="3824" xr:uid="{932A5F25-B77E-4F0C-9771-526ADD1D4B0B}"/>
    <cellStyle name="SAPBEXstdData 3 2 7" xfId="3735" xr:uid="{345F9E26-4BC2-4635-BAC6-FDD8F1EFF998}"/>
    <cellStyle name="SAPBEXstdData 3 2 8" xfId="4824" xr:uid="{055B49B0-FB1C-458D-988E-B5D07A4D3DC2}"/>
    <cellStyle name="SAPBEXstdData 3 3" xfId="1736" xr:uid="{C80ADFAA-3155-4CC7-B727-7D89F6911AF7}"/>
    <cellStyle name="SAPBEXstdData 3 3 2" xfId="2979" xr:uid="{E877B714-C002-4292-B46C-0E3717A22BAC}"/>
    <cellStyle name="SAPBEXstdData 3 3 3" xfId="3485" xr:uid="{43DF51E3-B684-42B0-B44C-6346AAAB4AF2}"/>
    <cellStyle name="SAPBEXstdData 3 3 4" xfId="2651" xr:uid="{994689A1-D0D0-4716-9825-C980D2D27EFD}"/>
    <cellStyle name="SAPBEXstdData 3 3 5" xfId="4105" xr:uid="{0EAADB9C-DB08-44EA-AF8C-F7FC0DFD6F58}"/>
    <cellStyle name="SAPBEXstdData 3 3 6" xfId="3791" xr:uid="{07245994-6B5C-4FF5-BE8B-84906C82C3C0}"/>
    <cellStyle name="SAPBEXstdData 3 3 7" xfId="1870" xr:uid="{DDD64A6D-8A7A-4B6F-A375-29869D35EC99}"/>
    <cellStyle name="SAPBEXstdData 3 4" xfId="2530" xr:uid="{AF43C0A7-1714-4713-B4E3-338EAE2AFCD2}"/>
    <cellStyle name="SAPBEXstdData 3 5" xfId="1803" xr:uid="{95D54C4C-F77A-4870-9496-E34C8D74A046}"/>
    <cellStyle name="SAPBEXstdData 3 6" xfId="2257" xr:uid="{F172D005-6741-4524-8C27-A039E73AFC48}"/>
    <cellStyle name="SAPBEXstdData 3 7" xfId="3672" xr:uid="{93A28924-044B-4B6B-80BC-C6B69C26B17A}"/>
    <cellStyle name="SAPBEXstdData 3 8" xfId="4337" xr:uid="{91F69976-8B0C-4740-8062-BADA4B9FF84B}"/>
    <cellStyle name="SAPBEXstdData 3 9" xfId="3188" xr:uid="{D333A23B-7093-4B5C-B6E0-EDE0E435AEE1}"/>
    <cellStyle name="SAPBEXstdData 4" xfId="1258" xr:uid="{61DFA83D-7D0C-408D-9EC0-4F6F87914B43}"/>
    <cellStyle name="SAPBEXstdData 4 2" xfId="1738" xr:uid="{ABFCE5D1-1EBB-41F6-88C1-0898DC1359D5}"/>
    <cellStyle name="SAPBEXstdData 4 2 2" xfId="2981" xr:uid="{81D7F9A4-388A-43DF-A0CA-EA3E4A81DEEB}"/>
    <cellStyle name="SAPBEXstdData 4 2 3" xfId="3487" xr:uid="{A80CA2B2-E775-4728-AA2F-640AC06C6A57}"/>
    <cellStyle name="SAPBEXstdData 4 2 4" xfId="2161" xr:uid="{C76D1DD9-F178-484E-BEBD-35653C74C101}"/>
    <cellStyle name="SAPBEXstdData 4 2 5" xfId="3713" xr:uid="{FE700140-6E18-4AB4-94F9-C27DA89DF19A}"/>
    <cellStyle name="SAPBEXstdData 4 2 6" xfId="4436" xr:uid="{6489D2C3-AFD0-4A02-A512-845CC54CAD53}"/>
    <cellStyle name="SAPBEXstdData 4 2 7" xfId="3853" xr:uid="{0D23711D-ED26-4CD0-90B4-7F88C5B21D5B}"/>
    <cellStyle name="SAPBEXstdData 4 3" xfId="2532" xr:uid="{9676E699-60AC-455E-BC37-A97A8209728E}"/>
    <cellStyle name="SAPBEXstdData 4 4" xfId="2065" xr:uid="{3AE3C94B-3A28-4980-94B3-A28864F367F2}"/>
    <cellStyle name="SAPBEXstdData 4 5" xfId="2256" xr:uid="{C8F98DF0-8B98-4FE5-A3DD-1819CBAC6C44}"/>
    <cellStyle name="SAPBEXstdData 4 6" xfId="4176" xr:uid="{15534825-F676-4689-9C9A-3A503181AA59}"/>
    <cellStyle name="SAPBEXstdData 4 7" xfId="3068" xr:uid="{64B95F05-3FA6-4B0A-B509-6C4E4D15B127}"/>
    <cellStyle name="SAPBEXstdData 4 8" xfId="4665" xr:uid="{A03EA75E-D351-4B78-9997-D7D0FE0724AC}"/>
    <cellStyle name="SAPBEXstdData 5" xfId="1371" xr:uid="{F8A8DE87-C271-4A63-855F-CC4B016A1740}"/>
    <cellStyle name="SAPBEXstdData 5 2" xfId="1779" xr:uid="{FF74A28B-ED58-4232-B4AC-E396F8648315}"/>
    <cellStyle name="SAPBEXstdData 5 2 2" xfId="3022" xr:uid="{CF2B9548-A87D-4433-B255-06794E0E9132}"/>
    <cellStyle name="SAPBEXstdData 5 2 3" xfId="3528" xr:uid="{4794B851-7EAB-4A11-8277-1CD0B5E00997}"/>
    <cellStyle name="SAPBEXstdData 5 2 4" xfId="3978" xr:uid="{FF00646A-5EC7-476F-8682-E594B37E15A9}"/>
    <cellStyle name="SAPBEXstdData 5 2 5" xfId="3940" xr:uid="{A14118D6-9DE2-4159-9529-349C9D27BA4B}"/>
    <cellStyle name="SAPBEXstdData 5 2 6" xfId="3106" xr:uid="{62C5FB49-37EB-4EFB-849B-BBDA288C012A}"/>
    <cellStyle name="SAPBEXstdData 5 2 7" xfId="4817" xr:uid="{D5AD6F42-C22C-4162-9EC8-42ECF9806697}"/>
    <cellStyle name="SAPBEXstdData 5 3" xfId="2634" xr:uid="{0912D978-1954-4B1D-B40C-F108C63F1F20}"/>
    <cellStyle name="SAPBEXstdData 5 4" xfId="3141" xr:uid="{A05EA956-BA1C-49B2-A803-6FD54DF6D81E}"/>
    <cellStyle name="SAPBEXstdData 5 5" xfId="2039" xr:uid="{6A0B9D88-B0FA-41DC-95C6-83BE55B1002F}"/>
    <cellStyle name="SAPBEXstdData 5 6" xfId="2043" xr:uid="{3AD5E75C-368B-4137-B930-1A89B0E0EBD4}"/>
    <cellStyle name="SAPBEXstdData 5 7" xfId="3648" xr:uid="{CDE4213C-EE2D-4C10-ABC6-F42D82C0BC74}"/>
    <cellStyle name="SAPBEXstdData 5 8" xfId="4854" xr:uid="{C17436B4-6568-48DA-B71C-EB6672FA8573}"/>
    <cellStyle name="SAPBEXstdData 6" xfId="626" xr:uid="{767F2446-011B-4521-9927-3DD520D9C99F}"/>
    <cellStyle name="SAPBEXstdData 6 2" xfId="1575" xr:uid="{DD3FD260-4E75-4DF2-8391-E724FE5C8ECB}"/>
    <cellStyle name="SAPBEXstdData 6 2 2" xfId="2818" xr:uid="{F13D0975-0A53-4908-BEC3-97DE4A5202A2}"/>
    <cellStyle name="SAPBEXstdData 6 2 3" xfId="3324" xr:uid="{46EA8D12-27D2-4F8E-9682-2835A83A351C}"/>
    <cellStyle name="SAPBEXstdData 6 2 4" xfId="2358" xr:uid="{64AE21F8-8C3D-4481-8B9F-CDBD99ACDE87}"/>
    <cellStyle name="SAPBEXstdData 6 2 5" xfId="4207" xr:uid="{7F9BAE05-1873-4CA1-A2CA-B21AE6444DC0}"/>
    <cellStyle name="SAPBEXstdData 6 2 6" xfId="2219" xr:uid="{949A03D1-ACBC-4B6F-BBDB-D17EBAC056B0}"/>
    <cellStyle name="SAPBEXstdData 6 2 7" xfId="4510" xr:uid="{12C35699-94A5-4F06-95A6-7715B5F6BF64}"/>
    <cellStyle name="SAPBEXstdData 6 3" xfId="1964" xr:uid="{630BEEFB-39B0-4D0A-BA02-98D3B46C39C7}"/>
    <cellStyle name="SAPBEXstdData 6 4" xfId="1919" xr:uid="{F5B87043-AF1A-4799-9096-3D58D86369D5}"/>
    <cellStyle name="SAPBEXstdData 6 5" xfId="2582" xr:uid="{72FCA553-69B1-41E8-9BEA-ECF2C1B3BDB9}"/>
    <cellStyle name="SAPBEXstdData 6 6" xfId="3871" xr:uid="{ED1533E5-B81E-4A3C-8126-0663FDC1F37E}"/>
    <cellStyle name="SAPBEXstdData 6 7" xfId="4643" xr:uid="{CE02FFB8-0780-4AEF-9038-932227722DC7}"/>
    <cellStyle name="SAPBEXstdData 6 8" xfId="4720" xr:uid="{4CAA46BE-62A2-4C22-B51C-BB0561DE9DD1}"/>
    <cellStyle name="SAPBEXstdData 7" xfId="1558" xr:uid="{5648A4E6-6280-44A2-8B10-BE76C18A9E5C}"/>
    <cellStyle name="SAPBEXstdData 7 2" xfId="2801" xr:uid="{35565667-572F-4283-A153-E78BAABC9EDB}"/>
    <cellStyle name="SAPBEXstdData 7 3" xfId="3307" xr:uid="{F6F58CD7-5AEF-4476-9BB9-C80CE3248EEA}"/>
    <cellStyle name="SAPBEXstdData 7 4" xfId="2210" xr:uid="{F41F0164-0745-4B47-93C2-3B0C84496EFE}"/>
    <cellStyle name="SAPBEXstdData 7 5" xfId="3793" xr:uid="{2EEC7DE6-DF6F-4A2F-9DFE-25E6BADE58C2}"/>
    <cellStyle name="SAPBEXstdData 7 6" xfId="3671" xr:uid="{1A26D6B5-737C-42D5-9596-83271C742469}"/>
    <cellStyle name="SAPBEXstdData 7 7" xfId="4089" xr:uid="{6BDEF179-A90F-4DF9-9A53-2FA67996E43E}"/>
    <cellStyle name="SAPBEXstdData 8" xfId="1857" xr:uid="{A9934770-3E15-4E75-9F24-3D19BD01829B}"/>
    <cellStyle name="SAPBEXstdData 9" xfId="2708" xr:uid="{D86C7D63-ECCD-47B5-8FBE-744F370E3664}"/>
    <cellStyle name="SAPBEXstdData_East 1415 Budget model v1" xfId="1259" xr:uid="{C8D64663-8654-4D89-9158-4E171F3B61BD}"/>
    <cellStyle name="SAPBEXstdDataEmph" xfId="504" xr:uid="{8AC89BD9-9678-4799-8EF3-2E01474A5A16}"/>
    <cellStyle name="SAPBEXstdDataEmph 10" xfId="3566" xr:uid="{F908F8FB-AA1E-4D56-8391-75C6A173C66A}"/>
    <cellStyle name="SAPBEXstdDataEmph 11" xfId="4015" xr:uid="{FE68F130-3476-4E92-B27C-58A1EA5039FB}"/>
    <cellStyle name="SAPBEXstdDataEmph 12" xfId="4406" xr:uid="{5CE96244-7C4D-4B4B-A038-99D1D2DFCDB4}"/>
    <cellStyle name="SAPBEXstdDataEmph 13" xfId="4420" xr:uid="{8DCC2E13-FA63-4F9E-8307-E3D57E311210}"/>
    <cellStyle name="SAPBEXstdDataEmph 14" xfId="6425" xr:uid="{90C3696D-8FD9-45B5-933F-09F3A7AC6C94}"/>
    <cellStyle name="SAPBEXstdDataEmph 2" xfId="1260" xr:uid="{AE3760C0-1FA3-4F31-B418-0B1473D83029}"/>
    <cellStyle name="SAPBEXstdDataEmph 2 2" xfId="1261" xr:uid="{28D38822-5EC2-4E1B-87E9-EE43C9CD1872}"/>
    <cellStyle name="SAPBEXstdDataEmph 2 2 2" xfId="1740" xr:uid="{18BB0C6F-9029-49ED-8616-F9F0A9688FD6}"/>
    <cellStyle name="SAPBEXstdDataEmph 2 2 2 2" xfId="2983" xr:uid="{8C0948A8-1054-41D4-8E61-E42BC2BB4CDB}"/>
    <cellStyle name="SAPBEXstdDataEmph 2 2 2 3" xfId="3489" xr:uid="{81D55E22-ABA4-418F-AA3F-7CE6ABB8AB4B}"/>
    <cellStyle name="SAPBEXstdDataEmph 2 2 2 4" xfId="2684" xr:uid="{CC22EE4D-3AAF-4FB7-8470-5025FDCF281C}"/>
    <cellStyle name="SAPBEXstdDataEmph 2 2 2 5" xfId="4219" xr:uid="{DE8E4CA0-E37B-42D0-B3F2-4CF407819DBA}"/>
    <cellStyle name="SAPBEXstdDataEmph 2 2 2 6" xfId="4197" xr:uid="{899B7697-229B-4BFC-B721-2FB305A4819E}"/>
    <cellStyle name="SAPBEXstdDataEmph 2 2 2 7" xfId="4910" xr:uid="{A7832BBD-742D-40BE-8514-DDDBE7FB1800}"/>
    <cellStyle name="SAPBEXstdDataEmph 2 2 3" xfId="2534" xr:uid="{19FF2EF0-9E07-4C94-9256-EDA432764CCE}"/>
    <cellStyle name="SAPBEXstdDataEmph 2 2 4" xfId="3045" xr:uid="{8EFFEAFA-1B4C-410E-9901-DBEE902E058C}"/>
    <cellStyle name="SAPBEXstdDataEmph 2 2 5" xfId="2255" xr:uid="{5CFD896F-9DA8-44F2-A9DD-6034D724EC63}"/>
    <cellStyle name="SAPBEXstdDataEmph 2 2 6" xfId="4039" xr:uid="{68D2E629-45E5-4A3B-A40F-2493257E357D}"/>
    <cellStyle name="SAPBEXstdDataEmph 2 2 7" xfId="4263" xr:uid="{0FAA1DE6-1DE8-4657-9A62-FC352B05A8F0}"/>
    <cellStyle name="SAPBEXstdDataEmph 2 2 8" xfId="4851" xr:uid="{47ADE7CD-90D1-483D-B89F-DC440E2FF861}"/>
    <cellStyle name="SAPBEXstdDataEmph 2 3" xfId="1739" xr:uid="{A804C6B5-63DA-4A1C-865A-976A3338FA1F}"/>
    <cellStyle name="SAPBEXstdDataEmph 2 3 2" xfId="2982" xr:uid="{7F277AAB-E3AD-4CC4-97E9-51C6B8C7A49C}"/>
    <cellStyle name="SAPBEXstdDataEmph 2 3 3" xfId="3488" xr:uid="{7FA14109-FAC6-4A99-A4A9-69980EDB6BB8}"/>
    <cellStyle name="SAPBEXstdDataEmph 2 3 4" xfId="2369" xr:uid="{F6527A99-F144-44DC-B94C-145FA3284A84}"/>
    <cellStyle name="SAPBEXstdDataEmph 2 3 5" xfId="3211" xr:uid="{2F2D996C-3A81-4CB2-9788-A70181CB2485}"/>
    <cellStyle name="SAPBEXstdDataEmph 2 3 6" xfId="4285" xr:uid="{7AA03746-B4F8-4EAD-B73D-3933B8A0B018}"/>
    <cellStyle name="SAPBEXstdDataEmph 2 3 7" xfId="4917" xr:uid="{42C6CF97-6CB0-4C5B-BB2F-268A3487572F}"/>
    <cellStyle name="SAPBEXstdDataEmph 2 4" xfId="2533" xr:uid="{FA59602C-3431-4B9D-B92B-4A7EA14E4B50}"/>
    <cellStyle name="SAPBEXstdDataEmph 2 5" xfId="3044" xr:uid="{4D1D3206-DF6C-42CE-B2BB-3AF973A119F5}"/>
    <cellStyle name="SAPBEXstdDataEmph 2 6" xfId="2566" xr:uid="{F30B9D0A-E785-4024-B9D5-AC23C0148268}"/>
    <cellStyle name="SAPBEXstdDataEmph 2 7" xfId="1801" xr:uid="{8EBE4A26-588D-4C8B-A4B8-55E5B054916A}"/>
    <cellStyle name="SAPBEXstdDataEmph 2 8" xfId="4040" xr:uid="{F5716CD5-56D6-4CF1-885E-27924DE014E0}"/>
    <cellStyle name="SAPBEXstdDataEmph 2 9" xfId="4586" xr:uid="{3F272C07-7D6E-470C-AEAD-D11417059372}"/>
    <cellStyle name="SAPBEXstdDataEmph 3" xfId="1262" xr:uid="{79A3CCEB-D22E-48E8-BD49-5D9F6E71CE42}"/>
    <cellStyle name="SAPBEXstdDataEmph 3 2" xfId="1263" xr:uid="{DDF78C30-C656-4C22-B22B-EE03E691F096}"/>
    <cellStyle name="SAPBEXstdDataEmph 3 2 2" xfId="1742" xr:uid="{0FA5D993-0EDF-46A1-9783-C47E1A73B391}"/>
    <cellStyle name="SAPBEXstdDataEmph 3 2 2 2" xfId="2985" xr:uid="{8894CA94-E0BB-4C9A-9713-9889BE1E8030}"/>
    <cellStyle name="SAPBEXstdDataEmph 3 2 2 3" xfId="3491" xr:uid="{B7F5838A-E5B8-422E-98F1-35CDD21A5439}"/>
    <cellStyle name="SAPBEXstdDataEmph 3 2 2 4" xfId="3547" xr:uid="{5F5302D4-E86E-45EC-AAF7-2299D2B4E421}"/>
    <cellStyle name="SAPBEXstdDataEmph 3 2 2 5" xfId="2307" xr:uid="{7FB05AC0-2A97-4B13-9289-4669A67A917D}"/>
    <cellStyle name="SAPBEXstdDataEmph 3 2 2 6" xfId="3705" xr:uid="{B6F76085-F068-4549-98CB-83986608B3BA}"/>
    <cellStyle name="SAPBEXstdDataEmph 3 2 2 7" xfId="4808" xr:uid="{2C1DB1CD-2B04-4764-876B-1542A5B6678E}"/>
    <cellStyle name="SAPBEXstdDataEmph 3 2 3" xfId="2536" xr:uid="{C6B68507-9DF8-4719-BA3B-57C3F697DCAC}"/>
    <cellStyle name="SAPBEXstdDataEmph 3 2 4" xfId="3047" xr:uid="{D21AD8B8-BAA3-4A2E-B41B-C65011E95FEA}"/>
    <cellStyle name="SAPBEXstdDataEmph 3 2 5" xfId="2254" xr:uid="{9DE30F77-2624-4436-BECB-D8B9EE9CB29A}"/>
    <cellStyle name="SAPBEXstdDataEmph 3 2 6" xfId="4008" xr:uid="{E0E8BAAA-22B8-43B8-B6C4-D77DEF64B14D}"/>
    <cellStyle name="SAPBEXstdDataEmph 3 2 7" xfId="2576" xr:uid="{D7935514-3BFC-471D-A55F-0E13798E8546}"/>
    <cellStyle name="SAPBEXstdDataEmph 3 2 8" xfId="4784" xr:uid="{E2E3ADDD-D6AD-4B35-B17F-703EF5B0D6AE}"/>
    <cellStyle name="SAPBEXstdDataEmph 3 3" xfId="1741" xr:uid="{E2E1847D-7553-419A-A7FE-7C20E54E3FC4}"/>
    <cellStyle name="SAPBEXstdDataEmph 3 3 2" xfId="2984" xr:uid="{1D466E7C-BB63-44FD-96BC-F94CF7ADDF7B}"/>
    <cellStyle name="SAPBEXstdDataEmph 3 3 3" xfId="3490" xr:uid="{D555356D-C06C-4DB2-87A8-EBEA6A3DFF3E}"/>
    <cellStyle name="SAPBEXstdDataEmph 3 3 4" xfId="2318" xr:uid="{43E5E015-E223-4D12-A440-EC3CB24BB02A}"/>
    <cellStyle name="SAPBEXstdDataEmph 3 3 5" xfId="3904" xr:uid="{39BA3F6C-F607-48A9-8289-03C04375C9D8}"/>
    <cellStyle name="SAPBEXstdDataEmph 3 3 6" xfId="4241" xr:uid="{C675994C-186D-4CC0-906E-0630D551FEF9}"/>
    <cellStyle name="SAPBEXstdDataEmph 3 3 7" xfId="4890" xr:uid="{40C776E6-8B17-4428-AE2A-3DDA66BC28CC}"/>
    <cellStyle name="SAPBEXstdDataEmph 3 4" xfId="2535" xr:uid="{798ED5A5-FE63-4797-9888-3D47855E6388}"/>
    <cellStyle name="SAPBEXstdDataEmph 3 5" xfId="3046" xr:uid="{957DD5C8-429A-44CE-BECF-60903CE3649F}"/>
    <cellStyle name="SAPBEXstdDataEmph 3 6" xfId="1800" xr:uid="{F1C6482E-F342-4280-A619-2240A31DB58E}"/>
    <cellStyle name="SAPBEXstdDataEmph 3 7" xfId="4259" xr:uid="{96449669-3EC0-4CC2-8148-9B121208CAAA}"/>
    <cellStyle name="SAPBEXstdDataEmph 3 8" xfId="4077" xr:uid="{2D44DB57-4F55-4062-9EE0-9E3F58ED5AD5}"/>
    <cellStyle name="SAPBEXstdDataEmph 3 9" xfId="4742" xr:uid="{6CB9A916-0935-4B11-9F29-6F0733AD87D2}"/>
    <cellStyle name="SAPBEXstdDataEmph 4" xfId="1406" xr:uid="{A16FD4E7-DBCE-4DBB-9E22-0287FF657069}"/>
    <cellStyle name="SAPBEXstdDataEmph 5" xfId="1439" xr:uid="{25A21DD8-8BB2-41E0-8E84-27688261D1FC}"/>
    <cellStyle name="SAPBEXstdDataEmph 6" xfId="696" xr:uid="{876AE9C7-169C-48D2-9BCE-06226030B1D2}"/>
    <cellStyle name="SAPBEXstdDataEmph 6 2" xfId="1606" xr:uid="{09F8BD0E-7987-48E2-89C1-7FF1FE0D47F1}"/>
    <cellStyle name="SAPBEXstdDataEmph 6 2 2" xfId="2849" xr:uid="{7C07FD20-2FEE-4674-9DE4-8470B57407E6}"/>
    <cellStyle name="SAPBEXstdDataEmph 6 2 3" xfId="3355" xr:uid="{39A76901-9D7A-4D70-B1DC-5E5781321DE0}"/>
    <cellStyle name="SAPBEXstdDataEmph 6 2 4" xfId="2766" xr:uid="{45EB9B9D-6D7C-443E-9F78-8EDA5D107D9A}"/>
    <cellStyle name="SAPBEXstdDataEmph 6 2 5" xfId="3205" xr:uid="{DE6B77DA-8A77-4CBA-9D24-AFF23793DF57}"/>
    <cellStyle name="SAPBEXstdDataEmph 6 2 6" xfId="3167" xr:uid="{652F73D7-E022-44CA-893E-6B34C351B34C}"/>
    <cellStyle name="SAPBEXstdDataEmph 6 2 7" xfId="3864" xr:uid="{A05A7E4B-D4F7-4DDC-AE37-77542FF2E76A}"/>
    <cellStyle name="SAPBEXstdDataEmph 6 3" xfId="2029" xr:uid="{D9545229-2730-483D-9AB5-725BB90C4B4E}"/>
    <cellStyle name="SAPBEXstdDataEmph 6 4" xfId="1994" xr:uid="{D08DD3A6-1A93-4061-B44D-99708AE5ACAC}"/>
    <cellStyle name="SAPBEXstdDataEmph 6 5" xfId="3917" xr:uid="{D208C920-5676-4D6F-9348-6EFAD6D9D756}"/>
    <cellStyle name="SAPBEXstdDataEmph 6 6" xfId="1951" xr:uid="{F741FA55-3CB9-4524-B985-E22ACDEACFB1}"/>
    <cellStyle name="SAPBEXstdDataEmph 6 7" xfId="2321" xr:uid="{DB993BDE-FAD1-4272-BB56-D7F37E636992}"/>
    <cellStyle name="SAPBEXstdDataEmph 6 8" xfId="2712" xr:uid="{FA1760F6-A52F-4495-9ABC-E5B5F34F9DEC}"/>
    <cellStyle name="SAPBEXstdDataEmph 7" xfId="1559" xr:uid="{B25B6098-BD03-4368-87A2-2E8C82022BAB}"/>
    <cellStyle name="SAPBEXstdDataEmph 7 2" xfId="2802" xr:uid="{91299A37-1A3F-4314-9F4D-DB216EE8E39D}"/>
    <cellStyle name="SAPBEXstdDataEmph 7 3" xfId="3308" xr:uid="{1DAA7478-ACE0-42D7-960A-D84FA160FB35}"/>
    <cellStyle name="SAPBEXstdDataEmph 7 4" xfId="3074" xr:uid="{E7C4D32E-85F4-49EF-9A7C-A0F161305B20}"/>
    <cellStyle name="SAPBEXstdDataEmph 7 5" xfId="3885" xr:uid="{B6C8DD1F-6348-44E6-BE9E-57BF907CC0CF}"/>
    <cellStyle name="SAPBEXstdDataEmph 7 6" xfId="4535" xr:uid="{0DBFD7C8-57FA-4524-86E1-195070FB6118}"/>
    <cellStyle name="SAPBEXstdDataEmph 7 7" xfId="4716" xr:uid="{8A17A8BB-2410-4A49-B931-831AF5660A23}"/>
    <cellStyle name="SAPBEXstdDataEmph 8" xfId="1858" xr:uid="{4CF75FA1-31B0-480A-B840-B0C1B45FFA13}"/>
    <cellStyle name="SAPBEXstdDataEmph 9" xfId="2654" xr:uid="{B266BF07-6AA9-44B5-BF2B-6517CD18AAC5}"/>
    <cellStyle name="SAPBEXstdItem" xfId="505" xr:uid="{8FBFD394-3868-4F5F-BD5A-FD8BA59612F5}"/>
    <cellStyle name="SAPBEXstdItem 10" xfId="3565" xr:uid="{B247EEB4-9233-4C8B-BA61-C57BE3ECCB85}"/>
    <cellStyle name="SAPBEXstdItem 11" xfId="3119" xr:uid="{85121ACF-FB5F-4827-BF4B-780917A4CA9A}"/>
    <cellStyle name="SAPBEXstdItem 12" xfId="4405" xr:uid="{042B11F5-9D41-45E6-831E-FED32280F761}"/>
    <cellStyle name="SAPBEXstdItem 13" xfId="4673" xr:uid="{F1DAA517-1458-4621-9255-4CE9CAA1FD94}"/>
    <cellStyle name="SAPBEXstdItem 14" xfId="6426" xr:uid="{30F2AD17-7BA2-4BF5-A5C8-972D5C9FD8BF}"/>
    <cellStyle name="SAPBEXstdItem 2" xfId="1264" xr:uid="{98DA5FF6-F101-4E4A-BC64-2CBEFCBC8520}"/>
    <cellStyle name="SAPBEXstdItem 2 10" xfId="3806" xr:uid="{44CF0C44-5CEB-4A01-AE70-04D4B85B4760}"/>
    <cellStyle name="SAPBEXstdItem 2 11" xfId="1940" xr:uid="{757773E5-60A5-4974-902E-5C41BA0C8A67}"/>
    <cellStyle name="SAPBEXstdItem 2 12" xfId="4923" xr:uid="{B7622E92-63FF-4C79-80AE-AE3BE8C86A45}"/>
    <cellStyle name="SAPBEXstdItem 2 2" xfId="1265" xr:uid="{FC604A92-08EA-4F7B-8E1C-082E0F290955}"/>
    <cellStyle name="SAPBEXstdItem 2 2 2" xfId="1744" xr:uid="{C870F8C0-B324-4D77-B9BC-C04A2080E765}"/>
    <cellStyle name="SAPBEXstdItem 2 2 2 2" xfId="2987" xr:uid="{4C823AEF-488B-4423-AA27-4716DF0C63C3}"/>
    <cellStyle name="SAPBEXstdItem 2 2 2 3" xfId="3493" xr:uid="{38D0030B-1CB6-4E3D-8A65-7861225098DE}"/>
    <cellStyle name="SAPBEXstdItem 2 2 2 4" xfId="3619" xr:uid="{28FFA427-79EC-42E8-A8B0-6DFAFA18F797}"/>
    <cellStyle name="SAPBEXstdItem 2 2 2 5" xfId="2222" xr:uid="{AA52553B-7D0B-4EAB-9E55-1D018C52A425}"/>
    <cellStyle name="SAPBEXstdItem 2 2 2 6" xfId="3855" xr:uid="{3DA83AC7-D0E9-43F6-9B12-A74FAF4B505F}"/>
    <cellStyle name="SAPBEXstdItem 2 2 2 7" xfId="4621" xr:uid="{3C2C2A34-D8BC-413B-9FA0-52566DD96761}"/>
    <cellStyle name="SAPBEXstdItem 2 2 3" xfId="2538" xr:uid="{1B6853A6-CF09-47C8-9C8A-848382669120}"/>
    <cellStyle name="SAPBEXstdItem 2 2 4" xfId="3049" xr:uid="{29697CE0-AA4F-4A4D-BFDB-41E96779A251}"/>
    <cellStyle name="SAPBEXstdItem 2 2 5" xfId="2252" xr:uid="{8C36583D-878F-44C4-8B8B-04EF6FB32DF1}"/>
    <cellStyle name="SAPBEXstdItem 2 2 6" xfId="2462" xr:uid="{B8ADE23A-10CC-42AF-936C-ED5369F44699}"/>
    <cellStyle name="SAPBEXstdItem 2 2 7" xfId="2291" xr:uid="{7B439B8A-3A97-4662-B8A3-30F0F54AF258}"/>
    <cellStyle name="SAPBEXstdItem 2 2 8" xfId="4781" xr:uid="{0E1B4AB6-39B7-43E9-A243-4E5D1BADA984}"/>
    <cellStyle name="SAPBEXstdItem 2 3" xfId="1266" xr:uid="{32907862-453B-4BEA-8E27-1C86AF6E4A5C}"/>
    <cellStyle name="SAPBEXstdItem 2 3 2" xfId="1745" xr:uid="{B75E30B0-0578-4B2A-A746-20F4CAB16F6E}"/>
    <cellStyle name="SAPBEXstdItem 2 3 2 2" xfId="2988" xr:uid="{5EBF877A-8ED1-43FB-AAA5-63A91E38C669}"/>
    <cellStyle name="SAPBEXstdItem 2 3 2 3" xfId="3494" xr:uid="{C8FB4D39-4B79-4BDD-8CAE-26EB5280F564}"/>
    <cellStyle name="SAPBEXstdItem 2 3 2 4" xfId="2203" xr:uid="{6490FE72-9776-445E-9BEA-71C404837F0A}"/>
    <cellStyle name="SAPBEXstdItem 2 3 2 5" xfId="3717" xr:uid="{9C6E7B9D-8715-4E45-983B-A1E365D9C171}"/>
    <cellStyle name="SAPBEXstdItem 2 3 2 6" xfId="4300" xr:uid="{CE12E98D-450B-4198-89BA-14E8F1988564}"/>
    <cellStyle name="SAPBEXstdItem 2 3 2 7" xfId="3258" xr:uid="{313285BA-C28B-4ED0-B1E4-4C7B49D08A01}"/>
    <cellStyle name="SAPBEXstdItem 2 3 3" xfId="2539" xr:uid="{168A5D4E-A5F2-4DAC-848F-295992697245}"/>
    <cellStyle name="SAPBEXstdItem 2 3 4" xfId="3050" xr:uid="{D882F939-3DBA-4DD2-AD32-3827509FCB22}"/>
    <cellStyle name="SAPBEXstdItem 2 3 5" xfId="1987" xr:uid="{F9566648-552A-4FCA-B6EE-162C959DBD40}"/>
    <cellStyle name="SAPBEXstdItem 2 3 6" xfId="2293" xr:uid="{9C7D9729-3DAC-4606-9382-CFA50B7390BB}"/>
    <cellStyle name="SAPBEXstdItem 2 3 7" xfId="3552" xr:uid="{87A68CFF-A148-4C82-9C3D-2A75FEE9FC8D}"/>
    <cellStyle name="SAPBEXstdItem 2 3 8" xfId="3775" xr:uid="{FDF199A5-0CE2-4F8D-BE23-D5F09668B0BA}"/>
    <cellStyle name="SAPBEXstdItem 2 4" xfId="1407" xr:uid="{27057177-EE38-45AB-9FA5-022B4CB8CF54}"/>
    <cellStyle name="SAPBEXstdItem 2 4 2" xfId="1780" xr:uid="{13F65828-1E98-46CA-9537-AE945218A58D}"/>
    <cellStyle name="SAPBEXstdItem 2 4 2 2" xfId="3023" xr:uid="{06410ABD-C084-4E97-8650-63C736828B0B}"/>
    <cellStyle name="SAPBEXstdItem 2 4 2 3" xfId="3529" xr:uid="{7F83714F-5FC4-4BDD-AA07-5C96493A56C0}"/>
    <cellStyle name="SAPBEXstdItem 2 4 2 4" xfId="2457" xr:uid="{9CA4BD39-3BBE-4C02-823D-1EFC1761A82A}"/>
    <cellStyle name="SAPBEXstdItem 2 4 2 5" xfId="4325" xr:uid="{40954753-B7FE-4256-BBFF-E3FC1D02152E}"/>
    <cellStyle name="SAPBEXstdItem 2 4 2 6" xfId="4685" xr:uid="{2190E72A-85E4-433B-90FB-A9BB1A774C26}"/>
    <cellStyle name="SAPBEXstdItem 2 4 2 7" xfId="4829" xr:uid="{81F7F596-7F8E-4BB6-8D4D-BE4232A74136}"/>
    <cellStyle name="SAPBEXstdItem 2 4 3" xfId="2667" xr:uid="{AAB816D0-3858-4B3E-8DC9-0AEE7A600AC0}"/>
    <cellStyle name="SAPBEXstdItem 2 4 4" xfId="3173" xr:uid="{068C9695-551D-407D-AD19-58E65B9312F2}"/>
    <cellStyle name="SAPBEXstdItem 2 4 5" xfId="2734" xr:uid="{44789E65-7A74-4A7B-9BE2-1CF505C82A6B}"/>
    <cellStyle name="SAPBEXstdItem 2 4 6" xfId="1897" xr:uid="{50B8BA6C-27BD-452C-8E34-C70347081FD4}"/>
    <cellStyle name="SAPBEXstdItem 2 4 7" xfId="3961" xr:uid="{B2512AAF-C050-45DA-ACD0-930D8C232474}"/>
    <cellStyle name="SAPBEXstdItem 2 4 8" xfId="4856" xr:uid="{F8CA9AB9-AC9B-40D0-98A4-AFB465E04C86}"/>
    <cellStyle name="SAPBEXstdItem 2 5" xfId="1473" xr:uid="{C73EEC5E-A133-480D-A41F-FBEA14611C10}"/>
    <cellStyle name="SAPBEXstdItem 2 5 2" xfId="1782" xr:uid="{6B15857F-5F16-40C4-83C4-447DFE1E5AD5}"/>
    <cellStyle name="SAPBEXstdItem 2 5 2 2" xfId="3025" xr:uid="{7FE73940-F76F-4C44-858B-981F350FEC2F}"/>
    <cellStyle name="SAPBEXstdItem 2 5 2 3" xfId="3531" xr:uid="{2CA754FC-5E20-4B8A-8D3E-513F6E177C42}"/>
    <cellStyle name="SAPBEXstdItem 2 5 2 4" xfId="3090" xr:uid="{AAA98888-E73F-4CB6-A518-96363E40A49F}"/>
    <cellStyle name="SAPBEXstdItem 2 5 2 5" xfId="4104" xr:uid="{0A981130-3671-4F1E-91BB-36DBF1514F87}"/>
    <cellStyle name="SAPBEXstdItem 2 5 2 6" xfId="4687" xr:uid="{00DFBA38-946B-4D2B-9069-968B4FDCB118}"/>
    <cellStyle name="SAPBEXstdItem 2 5 2 7" xfId="4925" xr:uid="{AE300196-F472-49FF-ABA1-ABADA0BD77B4}"/>
    <cellStyle name="SAPBEXstdItem 2 5 3" xfId="2727" xr:uid="{9B3695A9-E273-4E5A-8A13-02B1C7786807}"/>
    <cellStyle name="SAPBEXstdItem 2 5 4" xfId="3225" xr:uid="{F02FD8F8-797F-4E2D-92C4-F29FCE4B586B}"/>
    <cellStyle name="SAPBEXstdItem 2 5 5" xfId="3698" xr:uid="{0B3023A2-0756-4D5A-8F43-F4A3550E8F67}"/>
    <cellStyle name="SAPBEXstdItem 2 5 6" xfId="4230" xr:uid="{8DD68D99-4DE1-4688-BDE5-1957B734574D}"/>
    <cellStyle name="SAPBEXstdItem 2 5 7" xfId="3732" xr:uid="{99907664-368A-494E-97C3-C937C16C688C}"/>
    <cellStyle name="SAPBEXstdItem 2 5 8" xfId="4512" xr:uid="{9B31E573-EB43-4991-A5EE-AE91B10531F6}"/>
    <cellStyle name="SAPBEXstdItem 2 6" xfId="1743" xr:uid="{BBF24627-54ED-4584-A979-7D490EDC78A2}"/>
    <cellStyle name="SAPBEXstdItem 2 6 2" xfId="2986" xr:uid="{9B1D1D00-57ED-43C4-9180-FBDB3C8F5583}"/>
    <cellStyle name="SAPBEXstdItem 2 6 3" xfId="3492" xr:uid="{B6E6C1FA-A6BD-4D55-8010-193D1D279C53}"/>
    <cellStyle name="SAPBEXstdItem 2 6 4" xfId="3687" xr:uid="{F68F0074-1C6D-4DB6-811B-C87062B28CE0}"/>
    <cellStyle name="SAPBEXstdItem 2 6 5" xfId="2232" xr:uid="{6A02D532-025D-4B68-9F04-3BB09E41DBC2}"/>
    <cellStyle name="SAPBEXstdItem 2 6 6" xfId="4020" xr:uid="{D947E53B-5DC2-486F-97E2-1C4C4C4AE5ED}"/>
    <cellStyle name="SAPBEXstdItem 2 6 7" xfId="4730" xr:uid="{FDEC4C21-4CBB-4B6E-A62A-A1F19A916721}"/>
    <cellStyle name="SAPBEXstdItem 2 7" xfId="2537" xr:uid="{788358BF-7564-49F2-B221-AE5EAA820E26}"/>
    <cellStyle name="SAPBEXstdItem 2 8" xfId="3048" xr:uid="{12EF6699-3447-48E9-BAFE-796C878FB09E}"/>
    <cellStyle name="SAPBEXstdItem 2 9" xfId="2253" xr:uid="{F5165475-6DCD-4ED6-B0E1-CA1E592F97CE}"/>
    <cellStyle name="SAPBEXstdItem 3" xfId="1267" xr:uid="{DAD4245B-D364-4E61-992A-542E7D7FEBCF}"/>
    <cellStyle name="SAPBEXstdItem 3 2" xfId="1268" xr:uid="{BC639658-1345-4771-A7FF-FE0EE1F462E7}"/>
    <cellStyle name="SAPBEXstdItem 3 2 2" xfId="1747" xr:uid="{1643549C-7BD4-4350-B3E3-EC32370256AB}"/>
    <cellStyle name="SAPBEXstdItem 3 2 2 2" xfId="2990" xr:uid="{68A16B6D-F084-4C27-B717-60F5400C2055}"/>
    <cellStyle name="SAPBEXstdItem 3 2 2 3" xfId="3496" xr:uid="{A49E9C97-A8BA-4AB9-A4E1-DD9FA48F4AF2}"/>
    <cellStyle name="SAPBEXstdItem 3 2 2 4" xfId="2197" xr:uid="{AE44C2F8-DEB3-4B20-8049-0863BFBB138C}"/>
    <cellStyle name="SAPBEXstdItem 3 2 2 5" xfId="4215" xr:uid="{6AA14F51-3F57-41AB-9CD4-89772613F319}"/>
    <cellStyle name="SAPBEXstdItem 3 2 2 6" xfId="4432" xr:uid="{CAC0A10E-D147-46D6-B507-47064210DCC1}"/>
    <cellStyle name="SAPBEXstdItem 3 2 2 7" xfId="4827" xr:uid="{3FF2FEF6-D55E-46D2-847C-58F5DA188998}"/>
    <cellStyle name="SAPBEXstdItem 3 2 3" xfId="2541" xr:uid="{12A64F34-1347-4134-A5CF-BF9C0975DCD5}"/>
    <cellStyle name="SAPBEXstdItem 3 2 4" xfId="3052" xr:uid="{16975A4F-A18C-4349-8432-A75DAB287133}"/>
    <cellStyle name="SAPBEXstdItem 3 2 5" xfId="1820" xr:uid="{980DD5C1-8779-4A81-939B-810E843D90B8}"/>
    <cellStyle name="SAPBEXstdItem 3 2 6" xfId="2360" xr:uid="{B8E22BA7-DF6B-48E3-9EC2-0FD89C046334}"/>
    <cellStyle name="SAPBEXstdItem 3 2 7" xfId="4223" xr:uid="{309E6FAB-6185-46B7-ADBF-63FDF495C2AE}"/>
    <cellStyle name="SAPBEXstdItem 3 2 8" xfId="4804" xr:uid="{37BBFEB0-F57D-4220-9E29-152815ED0D55}"/>
    <cellStyle name="SAPBEXstdItem 3 3" xfId="1746" xr:uid="{C241B688-F627-4660-AEE9-E43A19B089F9}"/>
    <cellStyle name="SAPBEXstdItem 3 3 2" xfId="2989" xr:uid="{7870FB08-24B2-4A09-832D-49C723C87CC0}"/>
    <cellStyle name="SAPBEXstdItem 3 3 3" xfId="3495" xr:uid="{23C38A39-0784-451A-B849-5FDF9747E47E}"/>
    <cellStyle name="SAPBEXstdItem 3 3 4" xfId="2198" xr:uid="{25713A81-F789-4B96-A352-99235BF27488}"/>
    <cellStyle name="SAPBEXstdItem 3 3 5" xfId="2298" xr:uid="{6BE3131A-E7C0-46AE-BCAD-1F97E074E616}"/>
    <cellStyle name="SAPBEXstdItem 3 3 6" xfId="4488" xr:uid="{969CF3C1-1FD9-4F3E-A47C-7C9FB3948F96}"/>
    <cellStyle name="SAPBEXstdItem 3 3 7" xfId="4214" xr:uid="{6103049B-7786-4447-9674-D12CA4349DE3}"/>
    <cellStyle name="SAPBEXstdItem 3 4" xfId="2540" xr:uid="{BF851AC7-BB96-4DFE-98F5-B8FFD304C0C1}"/>
    <cellStyle name="SAPBEXstdItem 3 5" xfId="3051" xr:uid="{99DD4C33-5256-469A-A291-97CC71DDC895}"/>
    <cellStyle name="SAPBEXstdItem 3 6" xfId="2251" xr:uid="{74BF4416-20C3-4B2A-AA1B-11D64D110BED}"/>
    <cellStyle name="SAPBEXstdItem 3 7" xfId="3241" xr:uid="{811FCE2C-1B0B-4753-ACE2-476F58FCC1E2}"/>
    <cellStyle name="SAPBEXstdItem 3 8" xfId="2326" xr:uid="{46B36866-6AD7-4A64-ACEB-76E204CA2B22}"/>
    <cellStyle name="SAPBEXstdItem 3 9" xfId="4825" xr:uid="{D17C50B5-7D45-4196-953C-C051605C281E}"/>
    <cellStyle name="SAPBEXstdItem 4" xfId="1269" xr:uid="{68560172-6C90-4769-8E79-F453268EDB27}"/>
    <cellStyle name="SAPBEXstdItem 4 2" xfId="1748" xr:uid="{A0307B88-409A-4407-8FD7-E673C7E74C2B}"/>
    <cellStyle name="SAPBEXstdItem 4 2 2" xfId="2991" xr:uid="{AB81DB7C-F1C0-4C5A-A104-96FCA1695658}"/>
    <cellStyle name="SAPBEXstdItem 4 2 3" xfId="3497" xr:uid="{B2581E4C-CAAC-4E26-82EC-D59CA65BDD31}"/>
    <cellStyle name="SAPBEXstdItem 4 2 4" xfId="3537" xr:uid="{B754E707-B1CF-482F-A3E2-AECC70D0413C}"/>
    <cellStyle name="SAPBEXstdItem 4 2 5" xfId="4232" xr:uid="{52C7E8FB-4150-4D97-AC46-D396D41D8342}"/>
    <cellStyle name="SAPBEXstdItem 4 2 6" xfId="3313" xr:uid="{0A322C5C-030E-4D66-9DC7-8EEE8D0CF402}"/>
    <cellStyle name="SAPBEXstdItem 4 2 7" xfId="4644" xr:uid="{66101303-FE5D-43F4-9152-68DC23042073}"/>
    <cellStyle name="SAPBEXstdItem 4 3" xfId="2542" xr:uid="{5F3A0AA6-6297-4C4F-9A55-422831BFC96B}"/>
    <cellStyle name="SAPBEXstdItem 4 4" xfId="3053" xr:uid="{ACBDFCEA-C9DB-4B0D-8FA5-C8EBFF4BE966}"/>
    <cellStyle name="SAPBEXstdItem 4 5" xfId="1986" xr:uid="{29B10EC7-7C42-4DFA-9614-AD6002949661}"/>
    <cellStyle name="SAPBEXstdItem 4 6" xfId="4158" xr:uid="{D0E62C7F-D519-466E-9254-33538C59BB09}"/>
    <cellStyle name="SAPBEXstdItem 4 7" xfId="4166" xr:uid="{6354483B-B074-49A2-877B-10EFE115C04D}"/>
    <cellStyle name="SAPBEXstdItem 4 8" xfId="3708" xr:uid="{83D97681-8AAF-4B94-9B3A-DF292C2276D1}"/>
    <cellStyle name="SAPBEXstdItem 5" xfId="1270" xr:uid="{E103FD95-E9E6-4168-924A-C8B19F498C2A}"/>
    <cellStyle name="SAPBEXstdItem 5 2" xfId="1749" xr:uid="{0A0979C7-488E-4810-84EB-7F47F090A0FD}"/>
    <cellStyle name="SAPBEXstdItem 5 2 2" xfId="2992" xr:uid="{BBACC102-5C32-4FAC-A655-1A23E5566FD2}"/>
    <cellStyle name="SAPBEXstdItem 5 2 3" xfId="3498" xr:uid="{ECF5E8DF-F5B4-4848-AD34-09CD2AE3EF04}"/>
    <cellStyle name="SAPBEXstdItem 5 2 4" xfId="2607" xr:uid="{03542CAE-9A0D-4FA8-9B3B-F8B8A48FF0B6}"/>
    <cellStyle name="SAPBEXstdItem 5 2 5" xfId="4072" xr:uid="{D337E91C-3165-4512-B930-FA3B4A843651}"/>
    <cellStyle name="SAPBEXstdItem 5 2 6" xfId="3926" xr:uid="{E4B646C5-5F47-44D0-A51E-37DA97C6C430}"/>
    <cellStyle name="SAPBEXstdItem 5 2 7" xfId="4581" xr:uid="{B839577A-A531-459E-8569-78C1B234FD91}"/>
    <cellStyle name="SAPBEXstdItem 5 3" xfId="2543" xr:uid="{353DE2E7-45B3-42B4-BB3E-EA9D1F9D8BEF}"/>
    <cellStyle name="SAPBEXstdItem 5 4" xfId="3054" xr:uid="{FC20B889-5229-4ED2-BCAB-91A555B91B27}"/>
    <cellStyle name="SAPBEXstdItem 5 5" xfId="2250" xr:uid="{072D3D92-EB0D-4F7F-8AEA-E06DF0694A22}"/>
    <cellStyle name="SAPBEXstdItem 5 6" xfId="3899" xr:uid="{D68BADB0-9AC5-45AA-A896-6D2F7DD4B73C}"/>
    <cellStyle name="SAPBEXstdItem 5 7" xfId="4016" xr:uid="{A5DE5C8A-00D5-4FED-BE59-F2CEE423882F}"/>
    <cellStyle name="SAPBEXstdItem 5 8" xfId="4513" xr:uid="{6217BA3F-6EFA-4312-A937-288AE46452FE}"/>
    <cellStyle name="SAPBEXstdItem 6" xfId="621" xr:uid="{125CD9A9-BD3F-4F6E-9BB2-97C54CD49FA4}"/>
    <cellStyle name="SAPBEXstdItem 6 2" xfId="1570" xr:uid="{169E4BE3-85FD-46DF-B8C8-28E1F8963D4D}"/>
    <cellStyle name="SAPBEXstdItem 6 2 2" xfId="2813" xr:uid="{6FB93F51-9E3C-4C05-A2FB-847F9A48AA96}"/>
    <cellStyle name="SAPBEXstdItem 6 2 3" xfId="3319" xr:uid="{4CEB90AE-B2E9-49D6-AE69-68DE34612697}"/>
    <cellStyle name="SAPBEXstdItem 6 2 4" xfId="3696" xr:uid="{5AF168DD-433F-4809-A9AA-CE7D8B7444BF}"/>
    <cellStyle name="SAPBEXstdItem 6 2 5" xfId="4052" xr:uid="{AD2F04DF-CE15-4B7B-8B62-6C762E2C4FE6}"/>
    <cellStyle name="SAPBEXstdItem 6 2 6" xfId="2223" xr:uid="{DAE1494E-19E4-4E3E-A92C-99471C6BCB22}"/>
    <cellStyle name="SAPBEXstdItem 6 2 7" xfId="4352" xr:uid="{229721A4-AA8F-48EE-9173-BAE926B15497}"/>
    <cellStyle name="SAPBEXstdItem 6 3" xfId="1959" xr:uid="{BC27A3D3-337E-46D4-9352-B43C28B032D7}"/>
    <cellStyle name="SAPBEXstdItem 6 4" xfId="1863" xr:uid="{EF598D53-4A54-4F4B-BB2A-1B01179688E2}"/>
    <cellStyle name="SAPBEXstdItem 6 5" xfId="3706" xr:uid="{B1F74BBF-5256-4B56-A5DF-3C153212331F}"/>
    <cellStyle name="SAPBEXstdItem 6 6" xfId="4361" xr:uid="{3513195B-1842-4C77-AA43-F02EA8344AB9}"/>
    <cellStyle name="SAPBEXstdItem 6 7" xfId="2716" xr:uid="{C74E527E-305D-4995-BE40-FB88C69CC011}"/>
    <cellStyle name="SAPBEXstdItem 6 8" xfId="1974" xr:uid="{E60A1796-A359-484B-A39F-2E2F7807D007}"/>
    <cellStyle name="SAPBEXstdItem 7" xfId="1560" xr:uid="{F88E4F3D-4501-48E0-A6B9-0956C12025DE}"/>
    <cellStyle name="SAPBEXstdItem 7 2" xfId="2803" xr:uid="{86A35622-2DC2-4B0B-8F12-CA7E463523D7}"/>
    <cellStyle name="SAPBEXstdItem 7 3" xfId="3309" xr:uid="{CE96E836-A46C-435C-8CBA-DE94DBFBDD35}"/>
    <cellStyle name="SAPBEXstdItem 7 4" xfId="2403" xr:uid="{E9B6B4D3-A50E-4A7E-A3AD-4536B0118CD0}"/>
    <cellStyle name="SAPBEXstdItem 7 5" xfId="2236" xr:uid="{EB3AF5B9-4EF3-42CB-A73F-F11B7F63CAA8}"/>
    <cellStyle name="SAPBEXstdItem 7 6" xfId="4550" xr:uid="{2950F8A9-31FE-459F-A6C4-903ABCC70D79}"/>
    <cellStyle name="SAPBEXstdItem 7 7" xfId="3243" xr:uid="{CB1A0DA7-E9CA-44E6-B742-B9BDDBF63CFF}"/>
    <cellStyle name="SAPBEXstdItem 8" xfId="1859" xr:uid="{96873AC2-DD35-4778-82DE-6C661D843CB9}"/>
    <cellStyle name="SAPBEXstdItem 9" xfId="2709" xr:uid="{86066CE8-ED6F-43DC-8229-9F2C6EC75868}"/>
    <cellStyle name="SAPBEXstdItem_Distribution Manpower Download P12" xfId="1271" xr:uid="{3EEC27D0-D0FB-411C-9F5B-7F5B929AFF4A}"/>
    <cellStyle name="SAPBEXstdItemX" xfId="506" xr:uid="{7E45BA43-81FA-47B7-8500-3AA78D69D2FD}"/>
    <cellStyle name="SAPBEXstdItemX 10" xfId="2264" xr:uid="{387FAE36-AB7A-40A3-B578-318BD168C5F1}"/>
    <cellStyle name="SAPBEXstdItemX 11" xfId="4654" xr:uid="{0B0D7857-1A29-4C20-B449-79FB843CC254}"/>
    <cellStyle name="SAPBEXstdItemX 12" xfId="4692" xr:uid="{4ADF5B3D-A293-4D55-A3CA-AEC1CF50CE86}"/>
    <cellStyle name="SAPBEXstdItemX 13" xfId="6157" xr:uid="{5F6844C1-3A38-40D1-9C5E-C15FA9EE5DB3}"/>
    <cellStyle name="SAPBEXstdItemX 14" xfId="6427" xr:uid="{6F7EFA05-86FD-423D-9788-C0701A35B566}"/>
    <cellStyle name="SAPBEXstdItemX 2" xfId="1272" xr:uid="{BC5CEC52-47C9-4395-A7A7-5AB57D799390}"/>
    <cellStyle name="SAPBEXstdItemX 2 2" xfId="1750" xr:uid="{A27D3D32-2283-4BEE-B670-759351A8F773}"/>
    <cellStyle name="SAPBEXstdItemX 2 2 2" xfId="2993" xr:uid="{BCACF3D1-69CF-4318-8059-9C721F1BF9D6}"/>
    <cellStyle name="SAPBEXstdItemX 2 2 3" xfId="3499" xr:uid="{58C22B2E-F76F-4769-AFCA-4E9BBD0190B6}"/>
    <cellStyle name="SAPBEXstdItemX 2 2 4" xfId="2742" xr:uid="{E36DCAD9-DD30-4F65-879A-FA738D847DA5}"/>
    <cellStyle name="SAPBEXstdItemX 2 2 5" xfId="3105" xr:uid="{38C46BC5-A903-4D6A-BAC6-D8745A211E8F}"/>
    <cellStyle name="SAPBEXstdItemX 2 2 6" xfId="4093" xr:uid="{E81989D6-36A9-4A64-B944-5B2CECFB7AB7}"/>
    <cellStyle name="SAPBEXstdItemX 2 2 7" xfId="4834" xr:uid="{F2E5E37A-650F-480F-B52D-9D7315B6EAF9}"/>
    <cellStyle name="SAPBEXstdItemX 2 3" xfId="2544" xr:uid="{7BAD5D69-BAC1-4175-BE43-8CA3B7BF10D4}"/>
    <cellStyle name="SAPBEXstdItemX 2 4" xfId="3055" xr:uid="{9CABB109-BF9A-4100-B663-034E58C4F5E7}"/>
    <cellStyle name="SAPBEXstdItemX 2 5" xfId="1819" xr:uid="{5959B3BD-4671-4A58-88B5-7FD15FFAB018}"/>
    <cellStyle name="SAPBEXstdItemX 2 6" xfId="3721" xr:uid="{26E7B94A-0AC6-48E6-A206-489257671DAA}"/>
    <cellStyle name="SAPBEXstdItemX 2 7" xfId="3801" xr:uid="{8D7F0DBE-3DD5-4B85-8901-0E763C5C066F}"/>
    <cellStyle name="SAPBEXstdItemX 2 8" xfId="4356" xr:uid="{2CBFA48A-26F7-4C70-B758-4FC7E71CBE53}"/>
    <cellStyle name="SAPBEXstdItemX 3" xfId="1408" xr:uid="{2E58816A-762E-4087-B5A8-AB38D7A0752B}"/>
    <cellStyle name="SAPBEXstdItemX 4" xfId="1438" xr:uid="{7671DD17-9A3C-4CF2-8DB9-525C4F9ECDFF}"/>
    <cellStyle name="SAPBEXstdItemX 5" xfId="697" xr:uid="{B307C0E6-8F54-4E57-A219-10A28B14974A}"/>
    <cellStyle name="SAPBEXstdItemX 5 2" xfId="1607" xr:uid="{6A7CB171-EA78-46AF-8371-34B4CBD05C78}"/>
    <cellStyle name="SAPBEXstdItemX 5 2 2" xfId="2850" xr:uid="{C63D505B-EC0C-45C5-B244-8B24C73D3A63}"/>
    <cellStyle name="SAPBEXstdItemX 5 2 3" xfId="3356" xr:uid="{ACA8F39D-8783-495D-A202-DF89E406BA28}"/>
    <cellStyle name="SAPBEXstdItemX 5 2 4" xfId="3274" xr:uid="{E979CCD8-77F1-4CCC-B0EA-5B81D477E3C2}"/>
    <cellStyle name="SAPBEXstdItemX 5 2 5" xfId="3599" xr:uid="{3F336F2F-3691-4699-B08D-F482F25B869A}"/>
    <cellStyle name="SAPBEXstdItemX 5 2 6" xfId="4454" xr:uid="{C6C0898B-9C37-4A60-9D30-8DFB7C96A512}"/>
    <cellStyle name="SAPBEXstdItemX 5 2 7" xfId="4786" xr:uid="{B5597FBA-A467-40EA-BBDC-37BCA1058972}"/>
    <cellStyle name="SAPBEXstdItemX 5 3" xfId="2030" xr:uid="{7E4F06AB-4EE4-4296-A19F-B9CAF47A56D7}"/>
    <cellStyle name="SAPBEXstdItemX 5 4" xfId="1898" xr:uid="{E39EF313-0F75-4873-BCF9-7C405CD956CB}"/>
    <cellStyle name="SAPBEXstdItemX 5 5" xfId="2288" xr:uid="{361D7C47-FA6E-4B85-A25A-8726FFD7A48A}"/>
    <cellStyle name="SAPBEXstdItemX 5 6" xfId="4195" xr:uid="{CF1DC455-B4AD-4937-9B53-D8B7A22BE6C4}"/>
    <cellStyle name="SAPBEXstdItemX 5 7" xfId="4567" xr:uid="{ADA366FC-5177-4BDE-8EFE-A8419C759256}"/>
    <cellStyle name="SAPBEXstdItemX 5 8" xfId="2296" xr:uid="{47FFE239-D22B-4BF7-B4BF-9D86897B1E55}"/>
    <cellStyle name="SAPBEXstdItemX 6" xfId="1561" xr:uid="{721AA138-2ED2-4B15-8FCE-B35AD6903E79}"/>
    <cellStyle name="SAPBEXstdItemX 6 2" xfId="2804" xr:uid="{3B0B694C-30D0-4386-87A0-226FA225E336}"/>
    <cellStyle name="SAPBEXstdItemX 6 3" xfId="3310" xr:uid="{4924A528-DD5F-4371-9FD7-739EE040A63D}"/>
    <cellStyle name="SAPBEXstdItemX 6 4" xfId="2209" xr:uid="{BA06DF52-1CAF-4D1D-84E0-479199F739D4}"/>
    <cellStyle name="SAPBEXstdItemX 6 5" xfId="2322" xr:uid="{C55207B8-730E-4F87-ADE7-299C96521D42}"/>
    <cellStyle name="SAPBEXstdItemX 6 6" xfId="4551" xr:uid="{74C8CB02-8979-4AFD-9268-F810E912FA46}"/>
    <cellStyle name="SAPBEXstdItemX 6 7" xfId="4540" xr:uid="{22036F1E-25C1-4967-91F1-475C2CBE7C19}"/>
    <cellStyle name="SAPBEXstdItemX 7" xfId="1860" xr:uid="{73AD8CAD-F462-4B25-98BA-DC541EEFBEBE}"/>
    <cellStyle name="SAPBEXstdItemX 8" xfId="2653" xr:uid="{08867735-BB33-4D2E-BBF4-B481F83F7321}"/>
    <cellStyle name="SAPBEXstdItemX 9" xfId="3947" xr:uid="{08527440-2D0D-422A-997F-3CD1B0FDE720}"/>
    <cellStyle name="SAPBEXtitle" xfId="507" xr:uid="{6562B489-9A65-4C3A-970E-A9F085540CAF}"/>
    <cellStyle name="SAPBEXtitle 2" xfId="1273" xr:uid="{4FEF4D93-B9FA-42BE-BAB0-0C916F68519D}"/>
    <cellStyle name="SAPBEXtitle 2 2" xfId="1274" xr:uid="{4C15C0D3-BA72-43AE-9D42-55A5ACA08451}"/>
    <cellStyle name="SAPBEXtitle 2 2 2" xfId="1751" xr:uid="{C1A1B738-931A-45EA-BFCE-CAA944C238A5}"/>
    <cellStyle name="SAPBEXtitle 2 2 2 2" xfId="2994" xr:uid="{49347ED5-8490-423E-81B0-350F9D64FDF7}"/>
    <cellStyle name="SAPBEXtitle 2 2 2 3" xfId="3500" xr:uid="{86B8C56C-18D4-4EA7-9AE8-0CB36F252880}"/>
    <cellStyle name="SAPBEXtitle 2 2 2 4" xfId="3536" xr:uid="{FDC938A5-90A2-4E6D-8B75-BC0E5515C6F2}"/>
    <cellStyle name="SAPBEXtitle 2 2 2 5" xfId="3862" xr:uid="{0C3C8DA8-95AB-45B8-9411-D10392C38B06}"/>
    <cellStyle name="SAPBEXtitle 2 2 2 6" xfId="3802" xr:uid="{2613332B-946E-47D5-B3A2-0FD4917B4B63}"/>
    <cellStyle name="SAPBEXtitle 2 2 2 7" xfId="4749" xr:uid="{CCA59001-581C-47F4-90C7-14ECDA922E25}"/>
    <cellStyle name="SAPBEXtitle 2 2 3" xfId="2546" xr:uid="{51C51C03-E3DF-4239-BE08-42A4C88ECE82}"/>
    <cellStyle name="SAPBEXtitle 2 2 4" xfId="3057" xr:uid="{417700D3-0C1D-40D8-9FE9-A68ABF609F48}"/>
    <cellStyle name="SAPBEXtitle 2 2 5" xfId="2248" xr:uid="{09973700-9E8D-4DC0-B3F9-15DCBE528EEF}"/>
    <cellStyle name="SAPBEXtitle 2 2 6" xfId="3170" xr:uid="{9A14F1C1-F177-48AF-9A54-5A3B8C39ED4C}"/>
    <cellStyle name="SAPBEXtitle 2 2 7" xfId="3725" xr:uid="{4F14ED35-F1D6-459F-A591-719E4F0D0E2A}"/>
    <cellStyle name="SAPBEXtitle 2 2 8" xfId="4565" xr:uid="{1A029C49-513B-4B4E-AE4F-8FB53C9BDB0F}"/>
    <cellStyle name="SAPBEXtitle 3" xfId="1275" xr:uid="{0FEF2FDF-707A-45FA-A670-D5BF2461089F}"/>
    <cellStyle name="SAPBEXtitle 3 2" xfId="1276" xr:uid="{D071027F-6622-4B98-8E84-4ACE4F66877B}"/>
    <cellStyle name="SAPBEXtitle 3 3" xfId="1752" xr:uid="{C2448D15-AF59-4666-BFE1-74FC3CA1FCB6}"/>
    <cellStyle name="SAPBEXtitle 3 3 2" xfId="2995" xr:uid="{DE09628A-964C-4E52-898D-06B6B4EC1F1B}"/>
    <cellStyle name="SAPBEXtitle 3 3 3" xfId="3501" xr:uid="{793EB086-F064-43FA-A76A-D6E95EA44CAF}"/>
    <cellStyle name="SAPBEXtitle 3 3 4" xfId="3684" xr:uid="{A040FC56-78C0-4435-AE14-6EA7B74B24A6}"/>
    <cellStyle name="SAPBEXtitle 3 3 5" xfId="4044" xr:uid="{A689177F-1100-4AAE-9F44-4F3A4512597E}"/>
    <cellStyle name="SAPBEXtitle 3 3 6" xfId="3592" xr:uid="{85518082-E8DE-4E82-8B96-25C50F5FC6CA}"/>
    <cellStyle name="SAPBEXtitle 3 3 7" xfId="2710" xr:uid="{D43A50C9-AB81-43FE-AE53-B12B07E49610}"/>
    <cellStyle name="SAPBEXtitle 3 4" xfId="2547" xr:uid="{44836111-3FE3-496D-BB8B-CCBF81D5E6D0}"/>
    <cellStyle name="SAPBEXtitle 3 5" xfId="3058" xr:uid="{DD1A951E-3E6C-4823-825E-158045DCE4F6}"/>
    <cellStyle name="SAPBEXtitle 3 6" xfId="3064" xr:uid="{EA2C2887-B6FD-49CB-B80F-7E54721B57C8}"/>
    <cellStyle name="SAPBEXtitle 3 7" xfId="3833" xr:uid="{7C877045-090F-4158-B0C7-14EC653B2B2F}"/>
    <cellStyle name="SAPBEXtitle 3 8" xfId="1907" xr:uid="{05934EE8-F997-48DF-A47A-CEDD4A944F52}"/>
    <cellStyle name="SAPBEXtitle 3 9" xfId="4714" xr:uid="{D594CE14-A9B7-445A-B7AD-144015FCD060}"/>
    <cellStyle name="SAPBEXtitle 4" xfId="1409" xr:uid="{C1472DC9-0EA7-491A-969B-75065076E0D7}"/>
    <cellStyle name="SAPBEXtitle 5" xfId="1437" xr:uid="{5333B0F7-C358-4413-85B1-952111A548C4}"/>
    <cellStyle name="SAPBEXtitle 6" xfId="698" xr:uid="{044BBDC8-B734-4460-989D-AA222366B1E3}"/>
    <cellStyle name="SAPBEXtitle 6 2" xfId="1608" xr:uid="{DB52A4D7-66A1-488D-823F-FBB036FC88D7}"/>
    <cellStyle name="SAPBEXtitle 6 2 2" xfId="2851" xr:uid="{069E5823-82BD-4445-AC82-6FA8FD11A40E}"/>
    <cellStyle name="SAPBEXtitle 6 2 3" xfId="3357" xr:uid="{C8B3FF6C-7AD2-4F94-968F-2AA56B14033C}"/>
    <cellStyle name="SAPBEXtitle 6 2 4" xfId="2166" xr:uid="{78B3D9A8-4C6E-4BC9-A25C-8DEEF268E1B2}"/>
    <cellStyle name="SAPBEXtitle 6 2 5" xfId="3842" xr:uid="{08D86BAC-559A-4FCF-8E3B-B728E08724F5}"/>
    <cellStyle name="SAPBEXtitle 6 2 6" xfId="3878" xr:uid="{025F9FF1-0197-436D-9293-BB4711AD30F5}"/>
    <cellStyle name="SAPBEXtitle 6 2 7" xfId="4874" xr:uid="{E4D511D1-A42E-4BC6-BEC8-A78B126315A4}"/>
    <cellStyle name="SAPBEXtitle 6 3" xfId="2031" xr:uid="{DF24C69B-DC1E-4212-8772-105BEC8D38A7}"/>
    <cellStyle name="SAPBEXtitle 6 4" xfId="1928" xr:uid="{D24E91DD-6E1D-48AF-A642-8DCE82B16C84}"/>
    <cellStyle name="SAPBEXtitle 6 5" xfId="3104" xr:uid="{661F68AC-A3B7-4B2B-A082-46C6D5FD04A2}"/>
    <cellStyle name="SAPBEXtitle 6 6" xfId="2266" xr:uid="{31EA3DA9-3678-49E2-8BC7-F4170CCB525E}"/>
    <cellStyle name="SAPBEXtitle 6 7" xfId="4583" xr:uid="{652C3E44-64DC-4D3F-ACAA-373637D0220D}"/>
    <cellStyle name="SAPBEXtitle 6 8" xfId="4149" xr:uid="{CB95B727-2CF0-4713-A131-E8A2AFE45F6F}"/>
    <cellStyle name="SAPBEXtitle 7" xfId="6428" xr:uid="{9B5BA219-9CB5-4C70-B14F-C9F5FB27C4DF}"/>
    <cellStyle name="SAPBEXunassignedItem" xfId="699" xr:uid="{BDAE55BC-992B-4C9D-8538-8B68AF45D64E}"/>
    <cellStyle name="SAPBEXunassignedItem 10" xfId="6158" xr:uid="{A66A303A-193A-4DC8-A084-7645623E195C}"/>
    <cellStyle name="SAPBEXunassignedItem 11" xfId="6429" xr:uid="{28109E64-9468-43C0-BA8D-3BF0D3AD5BBD}"/>
    <cellStyle name="SAPBEXunassignedItem 2" xfId="1277" xr:uid="{70C451F0-432E-4A47-88A2-E93964065CA8}"/>
    <cellStyle name="SAPBEXunassignedItem 2 2" xfId="2549" xr:uid="{A8764ECD-7842-401B-98A5-C29370907800}"/>
    <cellStyle name="SAPBEXunassignedItem 2 3" xfId="3059" xr:uid="{48B2CA33-928D-4BC0-8747-E3AC1FC39D07}"/>
    <cellStyle name="SAPBEXunassignedItem 2 4" xfId="2247" xr:uid="{1A232FE0-8DC0-480F-9FAE-B1948768B694}"/>
    <cellStyle name="SAPBEXunassignedItem 2 5" xfId="3108" xr:uid="{7819A800-F603-4F52-AE98-E3568ABA4B75}"/>
    <cellStyle name="SAPBEXunassignedItem 2 6" xfId="2068" xr:uid="{DE3EFF0B-6577-4111-B3CB-1F50346E510F}"/>
    <cellStyle name="SAPBEXunassignedItem 2 7" xfId="4732" xr:uid="{209F6E1C-3B22-42BB-9994-3227F2C89480}"/>
    <cellStyle name="SAPBEXunassignedItem 3" xfId="1372" xr:uid="{CBE243AF-AD7E-41C0-B680-0E2B1E13D0E8}"/>
    <cellStyle name="SAPBEXunassignedItem 3 2" xfId="2635" xr:uid="{3850601B-B5CC-449B-BBAE-70FC5A261753}"/>
    <cellStyle name="SAPBEXunassignedItem 3 3" xfId="3142" xr:uid="{D54905BC-05EC-4625-BADE-087B4D27C130}"/>
    <cellStyle name="SAPBEXunassignedItem 3 4" xfId="2683" xr:uid="{C94329B7-F3CD-4D17-80AD-D6083C5EAA47}"/>
    <cellStyle name="SAPBEXunassignedItem 3 5" xfId="3263" xr:uid="{00D33C5B-CD92-4B6A-8A50-F62E676FAAB2}"/>
    <cellStyle name="SAPBEXunassignedItem 3 6" xfId="2688" xr:uid="{2DE9E089-487A-436C-AFD7-7A119E15109C}"/>
    <cellStyle name="SAPBEXunassignedItem 3 7" xfId="4853" xr:uid="{060A7789-D795-4350-9EB2-AB4868724EF3}"/>
    <cellStyle name="SAPBEXunassignedItem 4" xfId="2032" xr:uid="{295CA380-D83F-4FD6-88CA-72B03555ACA1}"/>
    <cellStyle name="SAPBEXunassignedItem 5" xfId="2579" xr:uid="{55E95A82-C936-42A9-9DA2-233A2BF1F207}"/>
    <cellStyle name="SAPBEXunassignedItem 6" xfId="3914" xr:uid="{159D9468-D3C2-4E49-BB9F-1C1354A3DA1C}"/>
    <cellStyle name="SAPBEXunassignedItem 7" xfId="3185" xr:uid="{61F537FF-94FF-487B-9375-B372086B4298}"/>
    <cellStyle name="SAPBEXunassignedItem 8" xfId="3803" xr:uid="{10BB4B57-A623-43C7-9AF1-0262F6EC1115}"/>
    <cellStyle name="SAPBEXunassignedItem 9" xfId="4728" xr:uid="{4B66BD8A-E0E4-4B0F-81E0-B5F79637E4B4}"/>
    <cellStyle name="SAPBEXunassignedItem_East 1415 Budget model v1" xfId="1278" xr:uid="{0B2EBC17-FA62-4487-8B4F-A2D8EC969C19}"/>
    <cellStyle name="SAPBEXundefined" xfId="508" xr:uid="{F7B265BB-4525-4332-82A2-AF886EBF9B8F}"/>
    <cellStyle name="SAPBEXundefined 10" xfId="2652" xr:uid="{9B361BC9-8E9B-4D08-8B36-33D79D5D64D3}"/>
    <cellStyle name="SAPBEXundefined 11" xfId="3563" xr:uid="{CB3D5F16-0FAF-4150-8893-3A14DA296491}"/>
    <cellStyle name="SAPBEXundefined 12" xfId="3877" xr:uid="{1330090A-D892-4BB1-83DF-04DF0522F336}"/>
    <cellStyle name="SAPBEXundefined 13" xfId="4526" xr:uid="{DBE6E0D4-EFED-4027-925B-004E4B2A6F0B}"/>
    <cellStyle name="SAPBEXundefined 14" xfId="4624" xr:uid="{292487B0-E1D1-4395-B759-A4C0D5853A5A}"/>
    <cellStyle name="SAPBEXundefined 15" xfId="6430" xr:uid="{6D9043EC-F98A-464E-A933-DF54FEEC3E57}"/>
    <cellStyle name="SAPBEXundefined 2" xfId="1279" xr:uid="{1C7CF08A-437E-4EC1-A3ED-457FE9BEBFE5}"/>
    <cellStyle name="SAPBEXundefined 2 2" xfId="1280" xr:uid="{09B9998D-0075-4362-89B4-8D8503932727}"/>
    <cellStyle name="SAPBEXundefined 2 2 2" xfId="1754" xr:uid="{8D0A95C6-C98F-4DB3-A84E-7C63A765DF6B}"/>
    <cellStyle name="SAPBEXundefined 2 2 2 2" xfId="2997" xr:uid="{EF6BF060-18E9-41BA-B5A4-F10B0A8799CD}"/>
    <cellStyle name="SAPBEXundefined 2 2 2 3" xfId="3503" xr:uid="{A960744A-8C50-4EA3-8D44-9D3C2DA0722A}"/>
    <cellStyle name="SAPBEXundefined 2 2 2 4" xfId="3546" xr:uid="{3C278C95-96B0-4CD5-9984-00203DE7C3CD}"/>
    <cellStyle name="SAPBEXundefined 2 2 2 5" xfId="3654" xr:uid="{9460FFB7-5705-4EEF-9229-D82E1162022A}"/>
    <cellStyle name="SAPBEXundefined 2 2 2 6" xfId="4191" xr:uid="{E20341A3-1801-47DF-BC55-00A4ED5B7D35}"/>
    <cellStyle name="SAPBEXundefined 2 2 2 7" xfId="4830" xr:uid="{57FB2F2A-9A80-45BB-AB86-3C991472094B}"/>
    <cellStyle name="SAPBEXundefined 2 2 3" xfId="2551" xr:uid="{C3916152-F051-4B33-B008-F53B5F750C13}"/>
    <cellStyle name="SAPBEXundefined 2 2 4" xfId="3061" xr:uid="{80C34E89-DF21-4227-B408-3D20FA43A90C}"/>
    <cellStyle name="SAPBEXundefined 2 2 5" xfId="2249" xr:uid="{6F600623-3180-4FE3-8B7F-C47A6EBDD5A3}"/>
    <cellStyle name="SAPBEXundefined 2 2 6" xfId="2591" xr:uid="{14620B8F-3F3A-4366-877C-E6A601DA9C42}"/>
    <cellStyle name="SAPBEXundefined 2 2 7" xfId="4680" xr:uid="{80B60904-7D32-4E64-B0C5-DF43665FE5A9}"/>
    <cellStyle name="SAPBEXundefined 2 2 8" xfId="4913" xr:uid="{52CC39EF-EC4B-4B9D-BF7F-03298C8D6B7B}"/>
    <cellStyle name="SAPBEXundefined 2 3" xfId="1753" xr:uid="{D1225BFC-EE87-4671-BA75-45B196EABB27}"/>
    <cellStyle name="SAPBEXundefined 2 3 2" xfId="2996" xr:uid="{78B3C0AF-8563-4F4E-A80F-B19BCAB1990A}"/>
    <cellStyle name="SAPBEXundefined 2 3 3" xfId="3502" xr:uid="{FB8A27A6-F423-41DD-8F42-2A827DE59F9F}"/>
    <cellStyle name="SAPBEXundefined 2 3 4" xfId="3615" xr:uid="{27969BD2-83A3-4F8B-B765-1F7134A77695}"/>
    <cellStyle name="SAPBEXundefined 2 3 5" xfId="3217" xr:uid="{6D1FD867-CDD3-412A-8DCD-66739D853510}"/>
    <cellStyle name="SAPBEXundefined 2 3 6" xfId="2058" xr:uid="{ECD30B75-2010-4CAB-B6A4-CC04EBEAD3B9}"/>
    <cellStyle name="SAPBEXundefined 2 3 7" xfId="3839" xr:uid="{C2FBF44C-3850-43EB-9C91-AE869DC6053A}"/>
    <cellStyle name="SAPBEXundefined 2 4" xfId="2550" xr:uid="{9CDC363B-E35B-4DA7-AD06-9568750D3858}"/>
    <cellStyle name="SAPBEXundefined 2 5" xfId="3060" xr:uid="{1AD2EC41-DCF5-42A1-9EBB-1164CC66C1A0}"/>
    <cellStyle name="SAPBEXundefined 2 6" xfId="1912" xr:uid="{4E66F71C-C387-4040-82F1-F180395C4EE5}"/>
    <cellStyle name="SAPBEXundefined 2 7" xfId="1905" xr:uid="{A3ADF243-0128-4A07-8C2D-2C9DF17E673A}"/>
    <cellStyle name="SAPBEXundefined 2 8" xfId="4674" xr:uid="{B18ACF73-303B-46E7-9D31-EF4B3FAD917C}"/>
    <cellStyle name="SAPBEXundefined 2 9" xfId="4199" xr:uid="{38BF5699-D394-439D-897C-0E5D543FE54A}"/>
    <cellStyle name="SAPBEXundefined 3" xfId="1281" xr:uid="{4821DFC7-7B85-4EBA-BE4B-FAFD768347C5}"/>
    <cellStyle name="SAPBEXundefined 3 2" xfId="1282" xr:uid="{1DF4E718-F942-4D17-80EA-FF3F9DC06E7C}"/>
    <cellStyle name="SAPBEXundefined 3 2 2" xfId="1756" xr:uid="{918C1DC5-12F5-4350-98E1-7141B5CAD058}"/>
    <cellStyle name="SAPBEXundefined 3 2 2 2" xfId="2999" xr:uid="{3BE26038-EEFC-4FE2-92F8-315D2ACEF7D6}"/>
    <cellStyle name="SAPBEXundefined 3 2 2 3" xfId="3505" xr:uid="{2586FAFE-DE4E-4935-AD24-B2FE625A551C}"/>
    <cellStyle name="SAPBEXundefined 3 2 2 4" xfId="2162" xr:uid="{713F23D4-456F-4463-A50D-9152D4C05920}"/>
    <cellStyle name="SAPBEXundefined 3 2 2 5" xfId="4358" xr:uid="{CF5A17A6-6173-4D20-8F4C-A8AF0511877F}"/>
    <cellStyle name="SAPBEXundefined 3 2 2 6" xfId="4245" xr:uid="{5B6B6B1E-3BC3-4BED-AC6F-89529E06FB35}"/>
    <cellStyle name="SAPBEXundefined 3 2 2 7" xfId="4809" xr:uid="{67FD74F1-49EF-466F-8A68-2E2AD0B58ACB}"/>
    <cellStyle name="SAPBEXundefined 3 2 3" xfId="2553" xr:uid="{FCD964AC-9E3F-41A0-AAF0-2F1C3873ED86}"/>
    <cellStyle name="SAPBEXundefined 3 2 4" xfId="3063" xr:uid="{C3C409FB-031D-4C2D-B8D1-7598F5922760}"/>
    <cellStyle name="SAPBEXundefined 3 2 5" xfId="2246" xr:uid="{C4402373-130F-42DB-A6A3-7D070DBE1EB2}"/>
    <cellStyle name="SAPBEXundefined 3 2 6" xfId="2245" xr:uid="{6092FE4E-52F1-4290-85FB-DD1FA8CA83A6}"/>
    <cellStyle name="SAPBEXundefined 3 2 7" xfId="4675" xr:uid="{B591CFA1-E0BF-4005-BC6B-FA602F651628}"/>
    <cellStyle name="SAPBEXundefined 3 2 8" xfId="2767" xr:uid="{1141D614-509E-44A6-814F-EC498A5F321E}"/>
    <cellStyle name="SAPBEXundefined 3 3" xfId="1755" xr:uid="{C7C999DD-3E4C-41BA-B912-D5A60120446C}"/>
    <cellStyle name="SAPBEXundefined 3 3 2" xfId="2998" xr:uid="{8E51C00D-38DD-41D3-95A1-B200256550A2}"/>
    <cellStyle name="SAPBEXundefined 3 3 3" xfId="3504" xr:uid="{A196A49F-2246-499E-BED6-874BDF496F08}"/>
    <cellStyle name="SAPBEXundefined 3 3 4" xfId="3538" xr:uid="{DFBE008A-6B2B-4D19-AE1B-2D07D5A7C1C2}"/>
    <cellStyle name="SAPBEXundefined 3 3 5" xfId="1885" xr:uid="{DD0B1936-4052-4559-BEF5-24B0DC3BCD94}"/>
    <cellStyle name="SAPBEXundefined 3 3 6" xfId="4676" xr:uid="{0FD69183-E47B-450A-8F47-E0BF77193E5D}"/>
    <cellStyle name="SAPBEXundefined 3 3 7" xfId="2760" xr:uid="{087C7A9A-F798-454B-94B8-400927CFA1F9}"/>
    <cellStyle name="SAPBEXundefined 3 4" xfId="2552" xr:uid="{91CA6BCB-9B58-4273-9EC2-36E10A2DB8A5}"/>
    <cellStyle name="SAPBEXundefined 3 5" xfId="3062" xr:uid="{E400EEE3-3616-4EDC-9D0B-4E0D763B2173}"/>
    <cellStyle name="SAPBEXundefined 3 6" xfId="3065" xr:uid="{F3B49466-F720-44D1-B2D7-07E6AE9E59CE}"/>
    <cellStyle name="SAPBEXundefined 3 7" xfId="3206" xr:uid="{8136DBB9-52B1-4618-BDE9-E476B13F1BBB}"/>
    <cellStyle name="SAPBEXundefined 3 8" xfId="4679" xr:uid="{D116AA5C-EEB4-4F91-812A-327F559232F2}"/>
    <cellStyle name="SAPBEXundefined 3 9" xfId="4715" xr:uid="{5DA10080-EDF4-41FC-96E9-EE170B2029D4}"/>
    <cellStyle name="SAPBEXundefined 4" xfId="1410" xr:uid="{C6EE7C2E-EC9B-4512-993B-5128EE1A8F46}"/>
    <cellStyle name="SAPBEXundefined 5" xfId="1474" xr:uid="{DD6F7CBF-1687-44BD-B3FB-8E284655C024}"/>
    <cellStyle name="SAPBEXundefined 5 2" xfId="1783" xr:uid="{47D0E90B-350B-4E3E-B04E-6FA402239A48}"/>
    <cellStyle name="SAPBEXundefined 5 2 2" xfId="3026" xr:uid="{AD13C39F-61F8-426A-90B6-35C64179ED25}"/>
    <cellStyle name="SAPBEXundefined 5 2 3" xfId="3532" xr:uid="{FC2DC3DB-84D4-4852-B9B5-552EEB7382EF}"/>
    <cellStyle name="SAPBEXundefined 5 2 4" xfId="2188" xr:uid="{A9D00060-37E8-4DEC-8304-E136A3626B3B}"/>
    <cellStyle name="SAPBEXundefined 5 2 5" xfId="3857" xr:uid="{6760A491-0112-4ECD-9947-A06A0941096D}"/>
    <cellStyle name="SAPBEXundefined 5 2 6" xfId="4688" xr:uid="{E588B9C6-9734-4DCB-937D-AAE3476AF6C6}"/>
    <cellStyle name="SAPBEXundefined 5 2 7" xfId="4787" xr:uid="{220A8C46-78DB-475D-8701-267957A05FD9}"/>
    <cellStyle name="SAPBEXundefined 5 3" xfId="2728" xr:uid="{B7B6A070-321F-4001-8669-3D276A2F46E4}"/>
    <cellStyle name="SAPBEXundefined 5 4" xfId="3226" xr:uid="{82358797-C3DD-4FA0-8152-CC7FE15F3D7B}"/>
    <cellStyle name="SAPBEXundefined 5 5" xfId="2221" xr:uid="{978E86A2-9C3E-4965-AD33-0111B65E40A9}"/>
    <cellStyle name="SAPBEXundefined 5 6" xfId="4182" xr:uid="{B54F7A37-478A-4E29-89D1-63D0592CC8E0}"/>
    <cellStyle name="SAPBEXundefined 5 7" xfId="4284" xr:uid="{E7C195BA-995C-4241-9CF4-9C6352769C6B}"/>
    <cellStyle name="SAPBEXundefined 5 8" xfId="4857" xr:uid="{0CD5A415-FCC0-4BF4-AD8A-E7BD8930C4B2}"/>
    <cellStyle name="SAPBEXundefined 6" xfId="1436" xr:uid="{F83C140C-8BB4-4A03-841B-1E720243C656}"/>
    <cellStyle name="SAPBEXundefined 7" xfId="700" xr:uid="{504C7D96-5034-4CCD-A2E0-3BCEF42CA49F}"/>
    <cellStyle name="SAPBEXundefined 7 2" xfId="1609" xr:uid="{FD7F5E24-6101-462A-B524-2671EBCDA21A}"/>
    <cellStyle name="SAPBEXundefined 7 2 2" xfId="2852" xr:uid="{9162C433-6790-4D9B-B450-0D5BBDCA02AA}"/>
    <cellStyle name="SAPBEXundefined 7 2 3" xfId="3358" xr:uid="{E75C475F-256C-4A76-BC99-96069474BC4D}"/>
    <cellStyle name="SAPBEXundefined 7 2 4" xfId="2638" xr:uid="{7B4DEF9B-DA5D-4927-89B1-C8136D44776C}"/>
    <cellStyle name="SAPBEXundefined 7 2 5" xfId="3675" xr:uid="{673202A2-9726-4705-8A13-1BC99B2ED2B9}"/>
    <cellStyle name="SAPBEXundefined 7 2 6" xfId="4213" xr:uid="{E897068F-B191-4C84-BE04-7DACD35E119C}"/>
    <cellStyle name="SAPBEXundefined 7 2 7" xfId="4648" xr:uid="{404C341B-C506-4E2E-9C6D-B9F0B2575EA9}"/>
    <cellStyle name="SAPBEXundefined 7 3" xfId="2033" xr:uid="{793CD889-C7BD-45E2-A426-45EECEDCBAE3}"/>
    <cellStyle name="SAPBEXundefined 7 4" xfId="2335" xr:uid="{B5ABE30C-17CF-42EA-AADE-2FF6DCEF44DD}"/>
    <cellStyle name="SAPBEXundefined 7 5" xfId="3915" xr:uid="{A0E9046B-618A-49D7-9905-817202E0762F}"/>
    <cellStyle name="SAPBEXundefined 7 6" xfId="4227" xr:uid="{432C3F10-34C7-4966-8162-072AE05786EE}"/>
    <cellStyle name="SAPBEXundefined 7 7" xfId="4518" xr:uid="{C226C289-B3B3-4267-B308-5D9DE0ABD462}"/>
    <cellStyle name="SAPBEXundefined 7 8" xfId="4524" xr:uid="{062E8D4C-0519-44A8-8B2B-1DE802BEA9B7}"/>
    <cellStyle name="SAPBEXundefined 8" xfId="1562" xr:uid="{EBA77CBB-4ACA-4489-9B69-51F34C1B7960}"/>
    <cellStyle name="SAPBEXundefined 8 2" xfId="2805" xr:uid="{E6A0E492-2187-4058-9D46-98A07E288578}"/>
    <cellStyle name="SAPBEXundefined 8 3" xfId="3311" xr:uid="{DAFA861F-2ADF-43D4-B278-D6B2ED3410DF}"/>
    <cellStyle name="SAPBEXundefined 8 4" xfId="3075" xr:uid="{02D6074A-11F2-4C5D-851A-80B0D377D2C2}"/>
    <cellStyle name="SAPBEXundefined 8 5" xfId="4318" xr:uid="{31D39D3A-D588-4DE9-B4F5-3C99C60524B0}"/>
    <cellStyle name="SAPBEXundefined 8 6" xfId="4533" xr:uid="{DD5A5A2F-A1C7-4775-A78E-30705A5C92C2}"/>
    <cellStyle name="SAPBEXundefined 8 7" xfId="4911" xr:uid="{16652087-73B3-4D1E-826C-D56F0DF0B6FE}"/>
    <cellStyle name="SAPBEXundefined 9" xfId="1861" xr:uid="{B19C2C6B-9CCA-4CED-ABFE-FE2AA4013D65}"/>
    <cellStyle name="Sheet Title" xfId="509" xr:uid="{798F04BB-220C-4C54-BE96-4D1AC8329AD4}"/>
    <cellStyle name="Sheet Title 2" xfId="6159" xr:uid="{4CDD2357-0B68-4B9B-8AA2-8AE5E779CF88}"/>
    <cellStyle name="Standard_Anpassen der Amortisation" xfId="1283" xr:uid="{F078DD7A-DC86-4CA4-B46C-5B44ED733FDE}"/>
    <cellStyle name="Style 1" xfId="17" xr:uid="{95A4F771-72D4-465D-B9DD-1BED9A5A696A}"/>
    <cellStyle name="Style 1 2" xfId="1285" xr:uid="{425CA037-F8A1-4F9F-BEF7-0C2653F3F8D1}"/>
    <cellStyle name="Style 1 2 2" xfId="1286" xr:uid="{12025DC5-475D-4C01-996E-4E9321D841EE}"/>
    <cellStyle name="Style 1 3" xfId="119" xr:uid="{2FD24B25-AF97-4CBE-84C2-95AE886E5455}"/>
    <cellStyle name="Style 1 3 2" xfId="1287" xr:uid="{4B3AA24B-5864-40EA-9924-D6168013D037}"/>
    <cellStyle name="Style 1 4" xfId="1288" xr:uid="{399BB29D-DB27-4C92-A68F-29A632B9EA43}"/>
    <cellStyle name="Style 1 4 2" xfId="1289" xr:uid="{8EF0C975-207A-4B5C-888D-99E2F626787B}"/>
    <cellStyle name="Style 1 5" xfId="1290" xr:uid="{7C6D5984-0637-4109-B1ED-ABAD14854112}"/>
    <cellStyle name="Style 1 5 2" xfId="1291" xr:uid="{F7DDD23A-6F29-42CB-813E-C2EFDDB5DDF6}"/>
    <cellStyle name="Style 1 6" xfId="1292" xr:uid="{13F68066-EC72-43A4-8442-A87F516D7FFD}"/>
    <cellStyle name="Style 1 7" xfId="6160" xr:uid="{E19284E1-9380-407B-9AB4-A75836CEA465}"/>
    <cellStyle name="Style 1 8" xfId="1284" xr:uid="{3B42AAE1-3AC0-4CB0-89AB-766690C73094}"/>
    <cellStyle name="Style 1_EAST Q3 Summary" xfId="1293" xr:uid="{CEEC4F4E-060A-40C2-8813-CE25C325FFA5}"/>
    <cellStyle name="Style 2" xfId="160" xr:uid="{F303EDDA-BEEA-49C8-BDD5-6B69D250AE45}"/>
    <cellStyle name="Style 2 2" xfId="6272" xr:uid="{25F45DF4-9EC0-45B9-B309-797424B48C7B}"/>
    <cellStyle name="Sub-total" xfId="1294" xr:uid="{80A271EE-43CB-4232-9915-1478FDB0A4F2}"/>
    <cellStyle name="Sub-total 2" xfId="2563" xr:uid="{71E402B1-62ED-4D2C-939E-3126463AEA46}"/>
    <cellStyle name="Sub-total 3" xfId="3071" xr:uid="{EB7070B6-421A-4370-B84E-733E6C8920C5}"/>
    <cellStyle name="Sub-total 4" xfId="2042" xr:uid="{641B575E-219C-43D3-A3D7-17D93272B70E}"/>
    <cellStyle name="Sub-total 5" xfId="1948" xr:uid="{25C3A77B-F947-4F81-B3AD-556C945AEE3E}"/>
    <cellStyle name="Sub-total 6" xfId="1966" xr:uid="{02E5B916-2FA4-480C-9679-71C3DD281F6A}"/>
    <cellStyle name="Sub-total 7" xfId="4852" xr:uid="{276030DF-83D3-468E-8740-D9717DE20BC9}"/>
    <cellStyle name="swpBody01" xfId="1295" xr:uid="{2FDA63BE-2EE3-454B-8F5D-CF81B640B070}"/>
    <cellStyle name="swpBody01 2" xfId="6161" xr:uid="{BEBC10D7-0FAD-42A1-8EA6-B4041EB0095B}"/>
    <cellStyle name="Title 2" xfId="50" xr:uid="{38666C6C-AFF4-4C97-B074-EECF953D5E16}"/>
    <cellStyle name="Title 2 2" xfId="1298" xr:uid="{AE561EBF-C76A-4672-B447-BE62C07D62B7}"/>
    <cellStyle name="Title 2 3" xfId="6162" xr:uid="{41CD4E02-D0FD-4F5E-A08A-3430A1BACF02}"/>
    <cellStyle name="Title 2 4" xfId="1297" xr:uid="{27468626-138D-4046-B759-DAF2E1FD30C1}"/>
    <cellStyle name="Title 3" xfId="34" xr:uid="{D36BD240-DC6B-4EAF-80EC-762F5133CC14}"/>
    <cellStyle name="Title 3 2" xfId="6163" xr:uid="{A45D5BE1-6612-4887-930C-9B1DE98ABCE1}"/>
    <cellStyle name="Title 3 3" xfId="1309" xr:uid="{35A340E9-8A7C-46ED-B0C3-3B082020C4BB}"/>
    <cellStyle name="Title 4" xfId="1296" xr:uid="{EF654DB2-2035-4864-AE3F-116A8DEEE962}"/>
    <cellStyle name="Title 5" xfId="579" xr:uid="{2BC3511C-F9EB-44E8-9496-C8572A9C9DCA}"/>
    <cellStyle name="Title 6" xfId="560" xr:uid="{D263D083-0515-472E-A1D0-0CC9818CAFFD}"/>
    <cellStyle name="Total 1" xfId="1299" xr:uid="{610CCDA0-BD42-4EF3-BBFD-EEAB66C2D000}"/>
    <cellStyle name="Total 1 2" xfId="2568" xr:uid="{4CC33597-5977-4971-8F48-39BCD9201175}"/>
    <cellStyle name="Total 1 2 2" xfId="6271" xr:uid="{B870C42F-7CB7-4901-8F44-E45EE6B045FE}"/>
    <cellStyle name="Total 1 3" xfId="3076" xr:uid="{07DC42E4-CED5-4FE1-A142-CF65FE47D3CC}"/>
    <cellStyle name="Total 1 4" xfId="3232" xr:uid="{71979C25-FE35-4D3F-B710-02128D2B0183}"/>
    <cellStyle name="Total 1 5" xfId="3113" xr:uid="{8866ECF5-CD8A-494B-B1F4-EFC675F0B5C5}"/>
    <cellStyle name="Total 1 6" xfId="4427" xr:uid="{848D3F96-D01F-4532-A4D3-62659D9E2F43}"/>
    <cellStyle name="Total 1 7" xfId="4914" xr:uid="{60378875-F201-437B-8E85-993F165D652E}"/>
    <cellStyle name="Total 1 8" xfId="6164" xr:uid="{9926D0D5-AF76-4087-BD1E-864C9F5514B1}"/>
    <cellStyle name="Total 2" xfId="701" xr:uid="{DF8B2F03-B6BE-4492-8DB7-8119B0CAE769}"/>
    <cellStyle name="Total 2 10" xfId="4649" xr:uid="{B1D84FFF-0D6C-46EA-9267-A6E2E337CFA8}"/>
    <cellStyle name="Total 2 11" xfId="6165" xr:uid="{2844D5E6-17E5-42C6-8C19-78A11A50CB7D}"/>
    <cellStyle name="Total 2 12" xfId="6431" xr:uid="{4A54D49F-A6A8-41D4-A28D-F509CB138EA7}"/>
    <cellStyle name="Total 2 2" xfId="1301" xr:uid="{3E38E310-8C78-493A-BBB6-0765F83F9D9A}"/>
    <cellStyle name="Total 2 2 2" xfId="1758" xr:uid="{63E1029F-5CC0-4720-9916-E76A0AE68D5B}"/>
    <cellStyle name="Total 2 2 2 2" xfId="3001" xr:uid="{2D5A6332-056B-43D9-AAD4-87E3DA923436}"/>
    <cellStyle name="Total 2 2 2 3" xfId="3507" xr:uid="{C03F9A05-CADE-43CC-9400-C263CD87A386}"/>
    <cellStyle name="Total 2 2 2 4" xfId="2101" xr:uid="{AA1ECA32-367C-420A-B100-0A6151FD0D4C}"/>
    <cellStyle name="Total 2 2 2 5" xfId="3844" xr:uid="{7A4F8366-52F3-45CD-A301-8F18058B32A8}"/>
    <cellStyle name="Total 2 2 2 6" xfId="2244" xr:uid="{717AF29D-928B-4A1E-AF3D-75C3BCE7522C}"/>
    <cellStyle name="Total 2 2 2 7" xfId="4819" xr:uid="{0AE16C03-82B5-4D69-9EE3-C7E389E2C162}"/>
    <cellStyle name="Total 2 2 3" xfId="2570" xr:uid="{06B93B62-72F5-41ED-AF6B-7C5097DB8CDD}"/>
    <cellStyle name="Total 2 2 4" xfId="3078" xr:uid="{7653B0A8-25AF-47E0-9823-226EE2F99687}"/>
    <cellStyle name="Total 2 2 5" xfId="3160" xr:uid="{1FC2C749-0A4C-4EB8-B246-E65D9D4F4023}"/>
    <cellStyle name="Total 2 2 6" xfId="4393" xr:uid="{1B12B8E9-C309-4605-B3B5-0F3F8A48EC42}"/>
    <cellStyle name="Total 2 2 7" xfId="2751" xr:uid="{99AFD2B1-2844-46E5-BFFC-55724FA06EEE}"/>
    <cellStyle name="Total 2 2 8" xfId="4495" xr:uid="{D5F5F7EA-8E49-4B65-A9E2-A1CA810DC359}"/>
    <cellStyle name="Total 2 3" xfId="1300" xr:uid="{36493B24-BE55-4317-9E31-623696487BEC}"/>
    <cellStyle name="Total 2 3 2" xfId="1757" xr:uid="{FE6D7663-93F5-4E7F-8926-E779CEE6101F}"/>
    <cellStyle name="Total 2 3 2 2" xfId="3000" xr:uid="{4D0D755C-AC99-4A31-B9A4-CED3E4480ABC}"/>
    <cellStyle name="Total 2 3 2 3" xfId="3506" xr:uid="{7294FC3C-8160-41E0-B8F5-0790C170BAAA}"/>
    <cellStyle name="Total 2 3 2 4" xfId="3539" xr:uid="{95042D88-D341-47A7-8D79-D901D523B9E1}"/>
    <cellStyle name="Total 2 3 2 5" xfId="4074" xr:uid="{45E5EC0C-BB2B-4FF2-990F-1BD973831122}"/>
    <cellStyle name="Total 2 3 2 6" xfId="4228" xr:uid="{7002C6DD-3ECC-4E3B-B469-07A1C0F21613}"/>
    <cellStyle name="Total 2 3 2 7" xfId="4775" xr:uid="{694AA783-E9F7-417A-81B4-86F93B338F7D}"/>
    <cellStyle name="Total 2 3 3" xfId="2569" xr:uid="{E52E6950-7061-416E-A5E9-DE076EE3D674}"/>
    <cellStyle name="Total 2 3 4" xfId="3077" xr:uid="{400D6C6E-7F42-4109-8FA4-CE5B524B19AA}"/>
    <cellStyle name="Total 2 3 5" xfId="3261" xr:uid="{03909533-9007-46CD-9B21-EC762FDE21CC}"/>
    <cellStyle name="Total 2 3 6" xfId="4394" xr:uid="{7B70DF0A-95A7-4A3B-969E-476574AD0BB3}"/>
    <cellStyle name="Total 2 3 7" xfId="4605" xr:uid="{F423FC30-88F4-4DD7-9DD0-772A5254D59C}"/>
    <cellStyle name="Total 2 3 8" xfId="4743" xr:uid="{5EADDF72-4986-4902-B7CE-F16CC3A3CCC1}"/>
    <cellStyle name="Total 2 4" xfId="1610" xr:uid="{ACAB0465-E7EA-4DA7-BFA5-5B4512304FCC}"/>
    <cellStyle name="Total 2 4 2" xfId="2853" xr:uid="{8FDDACF6-8DCD-434B-BFF4-7E2D40414231}"/>
    <cellStyle name="Total 2 4 3" xfId="3359" xr:uid="{85926C8E-97F3-4613-9CB9-7807A462A327}"/>
    <cellStyle name="Total 2 4 4" xfId="3767" xr:uid="{F982E365-4A91-4D0B-8AE2-EDC8B19007D8}"/>
    <cellStyle name="Total 2 4 5" xfId="4165" xr:uid="{4300DF42-7F97-4DD5-B97E-221C947586A5}"/>
    <cellStyle name="Total 2 4 6" xfId="4035" xr:uid="{779E52F8-5099-4926-BC7F-045E27E30EBE}"/>
    <cellStyle name="Total 2 4 7" xfId="4792" xr:uid="{8B3FFF9D-A9CC-488F-A581-1227587D12A6}"/>
    <cellStyle name="Total 2 5" xfId="2034" xr:uid="{9BF4D94C-A5A8-48C1-AA82-7586BC2B3E15}"/>
    <cellStyle name="Total 2 6" xfId="2333" xr:uid="{FE6B0423-D505-4E5E-8B4B-70000B7D8FA4}"/>
    <cellStyle name="Total 2 7" xfId="3179" xr:uid="{EF3E7885-B5C9-4C65-8130-3931D5430988}"/>
    <cellStyle name="Total 2 8" xfId="3774" xr:uid="{53366C46-F738-469D-BD6A-98026030DC54}"/>
    <cellStyle name="Total 2 9" xfId="4476" xr:uid="{A0A32EEC-E0B2-4D75-A51D-F2B37A9A8A4E}"/>
    <cellStyle name="Total 3" xfId="1325" xr:uid="{31EF3375-5570-4F61-899D-A630FCEA271E}"/>
    <cellStyle name="Total 3 2" xfId="6166" xr:uid="{DB45752F-6366-41CC-B6C3-138D2A07A939}"/>
    <cellStyle name="Total 3 3" xfId="6432" xr:uid="{3906E348-694D-46DE-89FA-99A388475D82}"/>
    <cellStyle name="Total 4" xfId="595" xr:uid="{FF8A115B-22F6-4010-B7DC-63D486ED8CC8}"/>
    <cellStyle name="Total 5" xfId="561" xr:uid="{8C7C034C-C8E5-4A28-A59F-ECB945307F34}"/>
    <cellStyle name="Total 5 2" xfId="1568" xr:uid="{8304B9FF-4CA6-49FC-A5D5-9DADC2A6798E}"/>
    <cellStyle name="Total 5 2 2" xfId="2811" xr:uid="{448B982D-3F76-4352-8BB0-C734FEBAD725}"/>
    <cellStyle name="Total 5 2 3" xfId="3317" xr:uid="{B25C4325-1FA7-4C1E-BF9B-5393B547F830}"/>
    <cellStyle name="Total 5 2 4" xfId="2476" xr:uid="{6CDD8581-16BC-492A-8F62-C52D26756D36}"/>
    <cellStyle name="Total 5 2 5" xfId="4365" xr:uid="{08140820-D105-4313-B847-D3A32655E5BD}"/>
    <cellStyle name="Total 5 2 6" xfId="4270" xr:uid="{F7A955FF-818F-4944-92A8-5ABDBED12E41}"/>
    <cellStyle name="Total 5 2 7" xfId="4893" xr:uid="{1F8EC9E2-C064-4CFD-B36A-42BFAF763B85}"/>
    <cellStyle name="Total 5 3" xfId="1911" xr:uid="{B7DB8CD7-4858-414F-9F9A-8DD1311D4CD4}"/>
    <cellStyle name="Total 5 4" xfId="2641" xr:uid="{F49429F3-F96E-41A7-AFC9-3B679D3713F9}"/>
    <cellStyle name="Total 5 5" xfId="3941" xr:uid="{6435C2DE-C37E-4C01-BF45-5546534C0D73}"/>
    <cellStyle name="Total 5 6" xfId="4045" xr:uid="{EEA91863-58F9-4F0B-B63D-2F91E76E95A3}"/>
    <cellStyle name="Total 5 7" xfId="1869" xr:uid="{D286B41D-60D0-42D0-9584-04C7A6F37356}"/>
    <cellStyle name="Total 5 8" xfId="4574" xr:uid="{D608DB30-1E3E-4DA0-880E-6F7D8AD748ED}"/>
    <cellStyle name="Totals" xfId="1302" xr:uid="{B6C4FBA7-E152-4CAE-8A6A-203B03F8F0E1}"/>
    <cellStyle name="Unique formula" xfId="45" xr:uid="{D296F3A2-F9FA-4F51-95E7-CC7377FE6B23}"/>
    <cellStyle name="Unique formula 2" xfId="328" xr:uid="{8F338785-56D5-4E9A-A01B-8D263E4E5F04}"/>
    <cellStyle name="Unique formula 3" xfId="195" xr:uid="{F5203BC4-E341-4CFC-9980-58BC98FA5C3A}"/>
    <cellStyle name="User Input" xfId="40" xr:uid="{C57FC091-FB25-44BA-9965-D0AC02107E17}"/>
    <cellStyle name="User Input 10" xfId="325" xr:uid="{2DABBD4D-7795-43C5-859B-EA29F3F7A7E9}"/>
    <cellStyle name="User Input 2" xfId="139" xr:uid="{52BA7CC7-2B26-49AC-92AA-5BAE13B7CB2E}"/>
    <cellStyle name="User Input 2 2" xfId="368" xr:uid="{27ED56F8-15E9-468F-BF02-B2C0B094764E}"/>
    <cellStyle name="User Input 3" xfId="244" xr:uid="{85E7E9BD-0FA1-4032-BF24-19E9E848C94C}"/>
    <cellStyle name="User Input 3 2" xfId="371" xr:uid="{3B369B15-07CE-485B-8DCA-3427B1B4CA2F}"/>
    <cellStyle name="User Input 4" xfId="260" xr:uid="{7110544F-00FB-4929-AFCB-FC74C1A53C03}"/>
    <cellStyle name="User Input 4 2" xfId="270" xr:uid="{B08A5215-D929-4F05-8A1A-504D28988CA2}"/>
    <cellStyle name="User Input 4 2 2" xfId="395" xr:uid="{6623149F-DF7B-424F-84F1-6EA9E45CBDF1}"/>
    <cellStyle name="User Input 4 3" xfId="291" xr:uid="{FBBC0906-41CD-49B2-BA94-ED5EF63F6B8D}"/>
    <cellStyle name="User Input 4 3 2" xfId="416" xr:uid="{B9F8E1A9-E6F5-41EF-8F27-D78979801E47}"/>
    <cellStyle name="User Input 4 4" xfId="294" xr:uid="{2EB21F41-B50A-427E-B498-2141A66E1C24}"/>
    <cellStyle name="User Input 4 4 2" xfId="419" xr:uid="{F1C7ACF6-A393-4AA3-93E3-F9C6AD3266E4}"/>
    <cellStyle name="User Input 4 5" xfId="385" xr:uid="{B408AB79-2E48-42A9-A7B1-78EBE6624301}"/>
    <cellStyle name="User Input 5" xfId="267" xr:uid="{BDB9FE78-3BBB-4530-8B6C-78EC45F8B3F5}"/>
    <cellStyle name="User Input 5 2" xfId="272" xr:uid="{6CDE2CA9-3A7C-4C02-BEA0-46FB29C58A2F}"/>
    <cellStyle name="User Input 5 2 2" xfId="397" xr:uid="{560726F8-1B0C-4D6F-B1BF-2265B8526724}"/>
    <cellStyle name="User Input 5 3" xfId="392" xr:uid="{E38F9E56-4D91-483F-85EA-B0AB3CC9AC9B}"/>
    <cellStyle name="User Input 6" xfId="276" xr:uid="{35BD9249-E97E-4495-80FB-E5BCA2D53153}"/>
    <cellStyle name="User Input 6 2" xfId="401" xr:uid="{0DACF846-D6CF-449C-8BFF-3EA1FFBC5C24}"/>
    <cellStyle name="User Input 7" xfId="282" xr:uid="{3F090A50-CD84-43A2-A90A-3BB45DDA36A9}"/>
    <cellStyle name="User Input 7 2" xfId="407" xr:uid="{43F0C497-6CDF-435F-A766-E60AA0FA16C3}"/>
    <cellStyle name="User Input 8" xfId="288" xr:uid="{B7FDC1A6-F685-4E51-BA5E-4E6440DE831C}"/>
    <cellStyle name="User Input 8 2" xfId="413" xr:uid="{1746E061-8DDF-4820-8172-E6E2E26A21CA}"/>
    <cellStyle name="User Input 9" xfId="297" xr:uid="{85EB464B-34FD-4A9C-B157-72AB8C76E4CD}"/>
    <cellStyle name="User Input 9 2" xfId="422" xr:uid="{D0B67097-A8AE-49FE-809B-48780C763C81}"/>
    <cellStyle name="Währung [0]_Compiling Utility Macros" xfId="1303" xr:uid="{9F9A5F04-5262-4B5E-9B86-B6B0B7E949DB}"/>
    <cellStyle name="Währung_Compiling Utility Macros" xfId="1304" xr:uid="{BE514078-72CB-4952-9DB2-F22A43E2193C}"/>
    <cellStyle name="Warning Text 2" xfId="702" xr:uid="{0692887E-EDA6-4D06-8889-61AA96AC14A0}"/>
    <cellStyle name="Warning Text 2 2" xfId="1306" xr:uid="{99DB8C6C-7909-482E-BD0A-68AF8E02826E}"/>
    <cellStyle name="Warning Text 2 3" xfId="1305" xr:uid="{C443E97D-8B34-4EEE-88CA-DE0B81BB3782}"/>
    <cellStyle name="Warning Text 2 4" xfId="6168" xr:uid="{A0038EA9-82BC-432D-AC5F-EFF64ED9B9B1}"/>
    <cellStyle name="Warning Text 3" xfId="1307" xr:uid="{3F23CF2A-2B8B-4D87-9BBD-10C14766967A}"/>
    <cellStyle name="Warning Text 3 2" xfId="6169" xr:uid="{7B4E40D1-E55D-419D-8190-ACBB381F2C33}"/>
    <cellStyle name="Warning Text 4" xfId="1322" xr:uid="{BFE351A8-2259-4070-AE45-3C04384AA462}"/>
    <cellStyle name="Warning Text 5" xfId="592" xr:uid="{FD23953E-14F2-4AC8-93A8-AEEB374631EB}"/>
    <cellStyle name="Warning Text 6" xfId="562" xr:uid="{BBFD186F-154F-4377-89E3-95E91F79BB56}"/>
    <cellStyle name="Year" xfId="6276" xr:uid="{0240AFC3-2999-4AA5-B6C8-3873CBE0D220}"/>
    <cellStyle name="Yellow" xfId="1308" xr:uid="{30B2295E-A6D3-43E1-8584-478219CE6CE5}"/>
    <cellStyle name="Yellow 2" xfId="6171" xr:uid="{72CE63E2-3EC5-49C1-BCE0-A82D01D3B531}"/>
    <cellStyle name="Yellow 2 2" xfId="6172" xr:uid="{ED9C6C06-D7E1-4CBF-A459-489D17561B36}"/>
    <cellStyle name="Yellow 2 3" xfId="6173" xr:uid="{BC410428-AB24-4601-BDDD-F0C807945919}"/>
    <cellStyle name="Yellow 2 4" xfId="6174" xr:uid="{79396663-FE96-4CDF-BC3C-08DAB16AEAF8}"/>
    <cellStyle name="Yellow 2 5" xfId="6175" xr:uid="{35003602-EDF5-42D5-A5F6-044E73F427A2}"/>
    <cellStyle name="Yellow 2 6" xfId="6176" xr:uid="{C3FAB313-051F-4E1E-A7C1-55ABC2F77C1A}"/>
    <cellStyle name="Yellow 2 7" xfId="6177" xr:uid="{D0DB2EFA-67C2-4DB6-8900-2B93716A94EC}"/>
    <cellStyle name="Yellow 2 8" xfId="6178" xr:uid="{2A7E2BB9-F352-4F54-B7FD-3CF178A775C8}"/>
    <cellStyle name="Yellow 3" xfId="6170" xr:uid="{6D4CEFFC-ED33-4564-9A90-15D0829520FA}"/>
  </cellStyles>
  <dxfs count="570">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s>
  <tableStyles count="0" defaultTableStyle="TableStyleMedium2" defaultPivotStyle="PivotStyleLight16"/>
  <colors>
    <mruColors>
      <color rgb="FFFFFFCC"/>
      <color rgb="FFFFCCCC"/>
      <color rgb="FFC9C9C9"/>
      <color rgb="FFBDD7EE"/>
      <color rgb="FFCCFFCC"/>
      <color rgb="FFDC44E0"/>
      <color rgb="FFFF9900"/>
      <color rgb="FFFFFF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externalLink" Target="externalLinks/externalLink2.xml"/><Relationship Id="rId112" Type="http://schemas.openxmlformats.org/officeDocument/2006/relationships/customXml" Target="../customXml/item2.xml"/><Relationship Id="rId16" Type="http://schemas.openxmlformats.org/officeDocument/2006/relationships/worksheet" Target="worksheets/sheet16.xml"/><Relationship Id="rId107" Type="http://schemas.openxmlformats.org/officeDocument/2006/relationships/styles" Target="styles.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15.xml"/><Relationship Id="rId5" Type="http://schemas.openxmlformats.org/officeDocument/2006/relationships/worksheet" Target="worksheets/sheet5.xml"/><Relationship Id="rId90" Type="http://schemas.openxmlformats.org/officeDocument/2006/relationships/externalLink" Target="externalLinks/externalLink3.xml"/><Relationship Id="rId95" Type="http://schemas.openxmlformats.org/officeDocument/2006/relationships/externalLink" Target="externalLinks/externalLink8.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customXml" Target="../customXml/item3.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16.xml"/><Relationship Id="rId108" Type="http://schemas.openxmlformats.org/officeDocument/2006/relationships/sharedStrings" Target="sharedStrings.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externalLink" Target="externalLinks/externalLink4.xml"/><Relationship Id="rId96"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theme" Target="theme/theme1.xml"/><Relationship Id="rId114" Type="http://schemas.openxmlformats.org/officeDocument/2006/relationships/customXml" Target="../customXml/item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7.xml"/><Relationship Id="rId99" Type="http://schemas.openxmlformats.org/officeDocument/2006/relationships/externalLink" Target="externalLinks/externalLink12.xml"/><Relationship Id="rId101" Type="http://schemas.openxmlformats.org/officeDocument/2006/relationships/externalLink" Target="externalLinks/externalLink1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sheetMetadata" Target="metadata.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0.xml"/><Relationship Id="rId104" Type="http://schemas.openxmlformats.org/officeDocument/2006/relationships/externalLink" Target="externalLinks/externalLink1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5.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13.xml"/><Relationship Id="rId105" Type="http://schemas.openxmlformats.org/officeDocument/2006/relationships/externalLink" Target="externalLinks/externalLink1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6.xml"/><Relationship Id="rId98" Type="http://schemas.openxmlformats.org/officeDocument/2006/relationships/externalLink" Target="externalLinks/externalLink1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externalLink" Target="externalLinks/externalLink1.xml"/><Relationship Id="rId111"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image" Target="../media/image35.png"/><Relationship Id="rId1" Type="http://schemas.openxmlformats.org/officeDocument/2006/relationships/image" Target="../media/image34.png"/><Relationship Id="rId4" Type="http://schemas.openxmlformats.org/officeDocument/2006/relationships/image" Target="../media/image37.png"/></Relationships>
</file>

<file path=xl/drawings/_rels/drawing11.xml.rels><?xml version="1.0" encoding="UTF-8" standalone="yes"?>
<Relationships xmlns="http://schemas.openxmlformats.org/package/2006/relationships"><Relationship Id="rId8" Type="http://schemas.openxmlformats.org/officeDocument/2006/relationships/image" Target="../media/image45.png"/><Relationship Id="rId13" Type="http://schemas.openxmlformats.org/officeDocument/2006/relationships/image" Target="../media/image50.png"/><Relationship Id="rId18" Type="http://schemas.openxmlformats.org/officeDocument/2006/relationships/image" Target="../media/image55.png"/><Relationship Id="rId26" Type="http://schemas.openxmlformats.org/officeDocument/2006/relationships/image" Target="../media/image63.png"/><Relationship Id="rId3" Type="http://schemas.openxmlformats.org/officeDocument/2006/relationships/image" Target="../media/image40.png"/><Relationship Id="rId21" Type="http://schemas.openxmlformats.org/officeDocument/2006/relationships/image" Target="../media/image58.png"/><Relationship Id="rId7" Type="http://schemas.openxmlformats.org/officeDocument/2006/relationships/image" Target="../media/image44.png"/><Relationship Id="rId12" Type="http://schemas.openxmlformats.org/officeDocument/2006/relationships/image" Target="../media/image49.png"/><Relationship Id="rId17" Type="http://schemas.openxmlformats.org/officeDocument/2006/relationships/image" Target="../media/image54.png"/><Relationship Id="rId25" Type="http://schemas.openxmlformats.org/officeDocument/2006/relationships/image" Target="../media/image62.png"/><Relationship Id="rId2" Type="http://schemas.openxmlformats.org/officeDocument/2006/relationships/image" Target="../media/image39.png"/><Relationship Id="rId16" Type="http://schemas.openxmlformats.org/officeDocument/2006/relationships/image" Target="../media/image53.png"/><Relationship Id="rId20" Type="http://schemas.openxmlformats.org/officeDocument/2006/relationships/image" Target="../media/image57.png"/><Relationship Id="rId1" Type="http://schemas.openxmlformats.org/officeDocument/2006/relationships/image" Target="../media/image38.png"/><Relationship Id="rId6" Type="http://schemas.openxmlformats.org/officeDocument/2006/relationships/image" Target="../media/image43.png"/><Relationship Id="rId11" Type="http://schemas.openxmlformats.org/officeDocument/2006/relationships/image" Target="../media/image48.png"/><Relationship Id="rId24" Type="http://schemas.openxmlformats.org/officeDocument/2006/relationships/image" Target="../media/image61.png"/><Relationship Id="rId5" Type="http://schemas.openxmlformats.org/officeDocument/2006/relationships/image" Target="../media/image42.png"/><Relationship Id="rId15" Type="http://schemas.openxmlformats.org/officeDocument/2006/relationships/image" Target="../media/image52.png"/><Relationship Id="rId23" Type="http://schemas.openxmlformats.org/officeDocument/2006/relationships/image" Target="../media/image60.png"/><Relationship Id="rId10" Type="http://schemas.openxmlformats.org/officeDocument/2006/relationships/image" Target="../media/image47.png"/><Relationship Id="rId19" Type="http://schemas.openxmlformats.org/officeDocument/2006/relationships/image" Target="../media/image56.png"/><Relationship Id="rId4" Type="http://schemas.openxmlformats.org/officeDocument/2006/relationships/image" Target="../media/image41.png"/><Relationship Id="rId9" Type="http://schemas.openxmlformats.org/officeDocument/2006/relationships/image" Target="../media/image46.png"/><Relationship Id="rId14" Type="http://schemas.openxmlformats.org/officeDocument/2006/relationships/image" Target="../media/image51.png"/><Relationship Id="rId22" Type="http://schemas.openxmlformats.org/officeDocument/2006/relationships/image" Target="../media/image59.png"/></Relationships>
</file>

<file path=xl/drawings/_rels/drawing12.xml.rels><?xml version="1.0" encoding="UTF-8" standalone="yes"?>
<Relationships xmlns="http://schemas.openxmlformats.org/package/2006/relationships"><Relationship Id="rId1" Type="http://schemas.openxmlformats.org/officeDocument/2006/relationships/image" Target="../media/image6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64.png"/></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image" Target="../media/image15.png"/><Relationship Id="rId7" Type="http://schemas.openxmlformats.org/officeDocument/2006/relationships/image" Target="../media/image19.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11" Type="http://schemas.openxmlformats.org/officeDocument/2006/relationships/image" Target="../media/image23.png"/><Relationship Id="rId5" Type="http://schemas.openxmlformats.org/officeDocument/2006/relationships/image" Target="../media/image17.png"/><Relationship Id="rId10" Type="http://schemas.openxmlformats.org/officeDocument/2006/relationships/image" Target="../media/image22.png"/><Relationship Id="rId4" Type="http://schemas.openxmlformats.org/officeDocument/2006/relationships/image" Target="../media/image16.png"/><Relationship Id="rId9" Type="http://schemas.openxmlformats.org/officeDocument/2006/relationships/image" Target="../media/image2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5.png"/><Relationship Id="rId1" Type="http://schemas.openxmlformats.org/officeDocument/2006/relationships/image" Target="../media/image13.png"/><Relationship Id="rId5" Type="http://schemas.openxmlformats.org/officeDocument/2006/relationships/image" Target="../media/image23.png"/><Relationship Id="rId4" Type="http://schemas.openxmlformats.org/officeDocument/2006/relationships/image" Target="../media/image24.png"/></Relationships>
</file>

<file path=xl/drawings/_rels/drawing7.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png"/><Relationship Id="rId4" Type="http://schemas.openxmlformats.org/officeDocument/2006/relationships/image" Target="../media/image28.png"/></Relationships>
</file>

<file path=xl/drawings/_rels/drawing8.xml.rels><?xml version="1.0" encoding="UTF-8" standalone="yes"?>
<Relationships xmlns="http://schemas.openxmlformats.org/package/2006/relationships"><Relationship Id="rId2" Type="http://schemas.openxmlformats.org/officeDocument/2006/relationships/image" Target="../media/image30.png"/><Relationship Id="rId1" Type="http://schemas.openxmlformats.org/officeDocument/2006/relationships/image" Target="../media/image29.png"/></Relationships>
</file>

<file path=xl/drawings/_rels/drawing9.xml.rels><?xml version="1.0" encoding="UTF-8" standalone="yes"?>
<Relationships xmlns="http://schemas.openxmlformats.org/package/2006/relationships"><Relationship Id="rId3" Type="http://schemas.openxmlformats.org/officeDocument/2006/relationships/image" Target="../media/image33.png"/><Relationship Id="rId2" Type="http://schemas.openxmlformats.org/officeDocument/2006/relationships/image" Target="../media/image32.png"/><Relationship Id="rId1" Type="http://schemas.openxmlformats.org/officeDocument/2006/relationships/image" Target="../media/image31.png"/></Relationships>
</file>

<file path=xl/drawings/drawing1.xml><?xml version="1.0" encoding="utf-8"?>
<xdr:wsDr xmlns:xdr="http://schemas.openxmlformats.org/drawingml/2006/spreadsheetDrawing" xmlns:a="http://schemas.openxmlformats.org/drawingml/2006/main">
  <xdr:twoCellAnchor editAs="oneCell">
    <xdr:from>
      <xdr:col>6</xdr:col>
      <xdr:colOff>518584</xdr:colOff>
      <xdr:row>0</xdr:row>
      <xdr:rowOff>254000</xdr:rowOff>
    </xdr:from>
    <xdr:to>
      <xdr:col>10</xdr:col>
      <xdr:colOff>448750</xdr:colOff>
      <xdr:row>3</xdr:row>
      <xdr:rowOff>87909</xdr:rowOff>
    </xdr:to>
    <xdr:pic>
      <xdr:nvPicPr>
        <xdr:cNvPr id="4" name="Picture 3" descr="image of the Ofgem logo" title="Ofgem logo">
          <a:extLst>
            <a:ext uri="{FF2B5EF4-FFF2-40B4-BE49-F238E27FC236}">
              <a16:creationId xmlns:a16="http://schemas.microsoft.com/office/drawing/2014/main" id="{F1B2DFC5-1E6D-469F-8176-97E8744153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04834" y="254000"/>
          <a:ext cx="2819416" cy="71655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10</xdr:col>
      <xdr:colOff>274636</xdr:colOff>
      <xdr:row>13</xdr:row>
      <xdr:rowOff>152401</xdr:rowOff>
    </xdr:from>
    <xdr:to>
      <xdr:col>13</xdr:col>
      <xdr:colOff>189833</xdr:colOff>
      <xdr:row>17</xdr:row>
      <xdr:rowOff>144865</xdr:rowOff>
    </xdr:to>
    <xdr:pic>
      <xdr:nvPicPr>
        <xdr:cNvPr id="2" name="Picture 1" descr="FORMULA">
          <a:extLst>
            <a:ext uri="{FF2B5EF4-FFF2-40B4-BE49-F238E27FC236}">
              <a16:creationId xmlns:a16="http://schemas.microsoft.com/office/drawing/2014/main" id="{64D23F2D-4586-4BC8-A9EE-7D352F14B00E}"/>
            </a:ext>
          </a:extLst>
        </xdr:cNvPr>
        <xdr:cNvPicPr>
          <a:picLocks noChangeAspect="1"/>
        </xdr:cNvPicPr>
      </xdr:nvPicPr>
      <xdr:blipFill>
        <a:blip xmlns:r="http://schemas.openxmlformats.org/officeDocument/2006/relationships" r:embed="rId1"/>
        <a:stretch>
          <a:fillRect/>
        </a:stretch>
      </xdr:blipFill>
      <xdr:spPr>
        <a:xfrm>
          <a:off x="9828211" y="2762251"/>
          <a:ext cx="2010697" cy="640164"/>
        </a:xfrm>
        <a:prstGeom prst="rect">
          <a:avLst/>
        </a:prstGeom>
      </xdr:spPr>
    </xdr:pic>
    <xdr:clientData/>
  </xdr:twoCellAnchor>
  <xdr:twoCellAnchor editAs="oneCell">
    <xdr:from>
      <xdr:col>7</xdr:col>
      <xdr:colOff>730444</xdr:colOff>
      <xdr:row>15</xdr:row>
      <xdr:rowOff>42862</xdr:rowOff>
    </xdr:from>
    <xdr:to>
      <xdr:col>10</xdr:col>
      <xdr:colOff>12270</xdr:colOff>
      <xdr:row>17</xdr:row>
      <xdr:rowOff>1512</xdr:rowOff>
    </xdr:to>
    <xdr:pic>
      <xdr:nvPicPr>
        <xdr:cNvPr id="3" name="Picture 2" descr="FORMULA">
          <a:extLst>
            <a:ext uri="{FF2B5EF4-FFF2-40B4-BE49-F238E27FC236}">
              <a16:creationId xmlns:a16="http://schemas.microsoft.com/office/drawing/2014/main" id="{39819944-FE34-48A9-BABC-724D56B03BF0}"/>
            </a:ext>
          </a:extLst>
        </xdr:cNvPr>
        <xdr:cNvPicPr>
          <a:picLocks noChangeAspect="1"/>
        </xdr:cNvPicPr>
      </xdr:nvPicPr>
      <xdr:blipFill>
        <a:blip xmlns:r="http://schemas.openxmlformats.org/officeDocument/2006/relationships" r:embed="rId2"/>
        <a:stretch>
          <a:fillRect/>
        </a:stretch>
      </xdr:blipFill>
      <xdr:spPr>
        <a:xfrm>
          <a:off x="8140894" y="2976562"/>
          <a:ext cx="1424951" cy="279325"/>
        </a:xfrm>
        <a:prstGeom prst="rect">
          <a:avLst/>
        </a:prstGeom>
      </xdr:spPr>
    </xdr:pic>
    <xdr:clientData/>
  </xdr:twoCellAnchor>
  <xdr:twoCellAnchor editAs="oneCell">
    <xdr:from>
      <xdr:col>7</xdr:col>
      <xdr:colOff>638176</xdr:colOff>
      <xdr:row>26</xdr:row>
      <xdr:rowOff>103188</xdr:rowOff>
    </xdr:from>
    <xdr:to>
      <xdr:col>13</xdr:col>
      <xdr:colOff>31073</xdr:colOff>
      <xdr:row>29</xdr:row>
      <xdr:rowOff>101964</xdr:rowOff>
    </xdr:to>
    <xdr:pic>
      <xdr:nvPicPr>
        <xdr:cNvPr id="4" name="Picture 3" descr="FORMULA">
          <a:extLst>
            <a:ext uri="{FF2B5EF4-FFF2-40B4-BE49-F238E27FC236}">
              <a16:creationId xmlns:a16="http://schemas.microsoft.com/office/drawing/2014/main" id="{FF44B858-00F5-4868-A08D-E1923643DA60}"/>
            </a:ext>
          </a:extLst>
        </xdr:cNvPr>
        <xdr:cNvPicPr>
          <a:picLocks noChangeAspect="1"/>
        </xdr:cNvPicPr>
      </xdr:nvPicPr>
      <xdr:blipFill>
        <a:blip xmlns:r="http://schemas.openxmlformats.org/officeDocument/2006/relationships" r:embed="rId3"/>
        <a:stretch>
          <a:fillRect/>
        </a:stretch>
      </xdr:blipFill>
      <xdr:spPr>
        <a:xfrm>
          <a:off x="8077201" y="4913313"/>
          <a:ext cx="3602947" cy="484551"/>
        </a:xfrm>
        <a:prstGeom prst="rect">
          <a:avLst/>
        </a:prstGeom>
      </xdr:spPr>
    </xdr:pic>
    <xdr:clientData/>
  </xdr:twoCellAnchor>
  <xdr:twoCellAnchor>
    <xdr:from>
      <xdr:col>7</xdr:col>
      <xdr:colOff>692150</xdr:colOff>
      <xdr:row>28</xdr:row>
      <xdr:rowOff>153459</xdr:rowOff>
    </xdr:from>
    <xdr:to>
      <xdr:col>13</xdr:col>
      <xdr:colOff>377825</xdr:colOff>
      <xdr:row>30</xdr:row>
      <xdr:rowOff>143934</xdr:rowOff>
    </xdr:to>
    <xdr:pic>
      <xdr:nvPicPr>
        <xdr:cNvPr id="5" name="Picture 4" descr="FORMULA">
          <a:extLst>
            <a:ext uri="{FF2B5EF4-FFF2-40B4-BE49-F238E27FC236}">
              <a16:creationId xmlns:a16="http://schemas.microsoft.com/office/drawing/2014/main" id="{B13E1F1F-7B11-482C-BEEF-CEBE152A47F8}"/>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121650" y="5244042"/>
          <a:ext cx="3866092" cy="307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915961</xdr:colOff>
      <xdr:row>7</xdr:row>
      <xdr:rowOff>84072</xdr:rowOff>
    </xdr:from>
    <xdr:to>
      <xdr:col>9</xdr:col>
      <xdr:colOff>190940</xdr:colOff>
      <xdr:row>8</xdr:row>
      <xdr:rowOff>180613</xdr:rowOff>
    </xdr:to>
    <xdr:pic>
      <xdr:nvPicPr>
        <xdr:cNvPr id="6" name="Picture 1" descr="FORMULA">
          <a:extLst>
            <a:ext uri="{FF2B5EF4-FFF2-40B4-BE49-F238E27FC236}">
              <a16:creationId xmlns:a16="http://schemas.microsoft.com/office/drawing/2014/main" id="{FCF803A1-ABCD-46E5-A0F8-014D862684B3}"/>
            </a:ext>
          </a:extLst>
        </xdr:cNvPr>
        <xdr:cNvPicPr>
          <a:picLocks noChangeAspect="1"/>
        </xdr:cNvPicPr>
      </xdr:nvPicPr>
      <xdr:blipFill>
        <a:blip xmlns:r="http://schemas.openxmlformats.org/officeDocument/2006/relationships" r:embed="rId1"/>
        <a:stretch>
          <a:fillRect/>
        </a:stretch>
      </xdr:blipFill>
      <xdr:spPr>
        <a:xfrm>
          <a:off x="8793136" y="1665222"/>
          <a:ext cx="2732554" cy="280691"/>
        </a:xfrm>
        <a:prstGeom prst="rect">
          <a:avLst/>
        </a:prstGeom>
      </xdr:spPr>
    </xdr:pic>
    <xdr:clientData/>
  </xdr:twoCellAnchor>
  <xdr:twoCellAnchor editAs="oneCell">
    <xdr:from>
      <xdr:col>5</xdr:col>
      <xdr:colOff>905995</xdr:colOff>
      <xdr:row>17</xdr:row>
      <xdr:rowOff>13520</xdr:rowOff>
    </xdr:from>
    <xdr:to>
      <xdr:col>10</xdr:col>
      <xdr:colOff>413859</xdr:colOff>
      <xdr:row>19</xdr:row>
      <xdr:rowOff>14946</xdr:rowOff>
    </xdr:to>
    <xdr:pic>
      <xdr:nvPicPr>
        <xdr:cNvPr id="43" name="Picture 2" descr="FORMULA">
          <a:extLst>
            <a:ext uri="{FF2B5EF4-FFF2-40B4-BE49-F238E27FC236}">
              <a16:creationId xmlns:a16="http://schemas.microsoft.com/office/drawing/2014/main" id="{C25B7732-B192-42FF-913D-67B0D6A1339F}"/>
            </a:ext>
          </a:extLst>
        </xdr:cNvPr>
        <xdr:cNvPicPr>
          <a:picLocks noChangeAspect="1"/>
        </xdr:cNvPicPr>
      </xdr:nvPicPr>
      <xdr:blipFill>
        <a:blip xmlns:r="http://schemas.openxmlformats.org/officeDocument/2006/relationships" r:embed="rId2"/>
        <a:stretch>
          <a:fillRect/>
        </a:stretch>
      </xdr:blipFill>
      <xdr:spPr>
        <a:xfrm>
          <a:off x="8783170" y="3356795"/>
          <a:ext cx="3819514" cy="341151"/>
        </a:xfrm>
        <a:prstGeom prst="rect">
          <a:avLst/>
        </a:prstGeom>
      </xdr:spPr>
    </xdr:pic>
    <xdr:clientData/>
  </xdr:twoCellAnchor>
  <xdr:twoCellAnchor editAs="oneCell">
    <xdr:from>
      <xdr:col>5</xdr:col>
      <xdr:colOff>943513</xdr:colOff>
      <xdr:row>19</xdr:row>
      <xdr:rowOff>65553</xdr:rowOff>
    </xdr:from>
    <xdr:to>
      <xdr:col>11</xdr:col>
      <xdr:colOff>176865</xdr:colOff>
      <xdr:row>21</xdr:row>
      <xdr:rowOff>150386</xdr:rowOff>
    </xdr:to>
    <xdr:pic>
      <xdr:nvPicPr>
        <xdr:cNvPr id="46" name="Picture 3" descr="FORMULA">
          <a:extLst>
            <a:ext uri="{FF2B5EF4-FFF2-40B4-BE49-F238E27FC236}">
              <a16:creationId xmlns:a16="http://schemas.microsoft.com/office/drawing/2014/main" id="{0B8FF111-C196-4A27-887D-D7D2D74C5488}"/>
            </a:ext>
          </a:extLst>
        </xdr:cNvPr>
        <xdr:cNvPicPr>
          <a:picLocks noChangeAspect="1"/>
        </xdr:cNvPicPr>
      </xdr:nvPicPr>
      <xdr:blipFill>
        <a:blip xmlns:r="http://schemas.openxmlformats.org/officeDocument/2006/relationships" r:embed="rId3"/>
        <a:stretch>
          <a:fillRect/>
        </a:stretch>
      </xdr:blipFill>
      <xdr:spPr>
        <a:xfrm>
          <a:off x="8811163" y="3761253"/>
          <a:ext cx="4459402" cy="392808"/>
        </a:xfrm>
        <a:prstGeom prst="rect">
          <a:avLst/>
        </a:prstGeom>
      </xdr:spPr>
    </xdr:pic>
    <xdr:clientData/>
  </xdr:twoCellAnchor>
  <xdr:twoCellAnchor editAs="oneCell">
    <xdr:from>
      <xdr:col>5</xdr:col>
      <xdr:colOff>968256</xdr:colOff>
      <xdr:row>46</xdr:row>
      <xdr:rowOff>11206</xdr:rowOff>
    </xdr:from>
    <xdr:to>
      <xdr:col>8</xdr:col>
      <xdr:colOff>325642</xdr:colOff>
      <xdr:row>48</xdr:row>
      <xdr:rowOff>24719</xdr:rowOff>
    </xdr:to>
    <xdr:pic>
      <xdr:nvPicPr>
        <xdr:cNvPr id="48" name="Picture 7" descr="FORMULA">
          <a:extLst>
            <a:ext uri="{FF2B5EF4-FFF2-40B4-BE49-F238E27FC236}">
              <a16:creationId xmlns:a16="http://schemas.microsoft.com/office/drawing/2014/main" id="{3CB15932-0128-4099-9393-816D4143A778}"/>
            </a:ext>
          </a:extLst>
        </xdr:cNvPr>
        <xdr:cNvPicPr>
          <a:picLocks noChangeAspect="1"/>
        </xdr:cNvPicPr>
      </xdr:nvPicPr>
      <xdr:blipFill>
        <a:blip xmlns:r="http://schemas.openxmlformats.org/officeDocument/2006/relationships" r:embed="rId4"/>
        <a:stretch>
          <a:fillRect/>
        </a:stretch>
      </xdr:blipFill>
      <xdr:spPr>
        <a:xfrm>
          <a:off x="8807331" y="11993656"/>
          <a:ext cx="2033911" cy="334187"/>
        </a:xfrm>
        <a:prstGeom prst="rect">
          <a:avLst/>
        </a:prstGeom>
      </xdr:spPr>
    </xdr:pic>
    <xdr:clientData/>
  </xdr:twoCellAnchor>
  <xdr:twoCellAnchor editAs="oneCell">
    <xdr:from>
      <xdr:col>5</xdr:col>
      <xdr:colOff>939613</xdr:colOff>
      <xdr:row>53</xdr:row>
      <xdr:rowOff>102481</xdr:rowOff>
    </xdr:from>
    <xdr:to>
      <xdr:col>8</xdr:col>
      <xdr:colOff>367359</xdr:colOff>
      <xdr:row>55</xdr:row>
      <xdr:rowOff>16203</xdr:rowOff>
    </xdr:to>
    <xdr:pic>
      <xdr:nvPicPr>
        <xdr:cNvPr id="50" name="Picture 8" descr="FORMULA">
          <a:extLst>
            <a:ext uri="{FF2B5EF4-FFF2-40B4-BE49-F238E27FC236}">
              <a16:creationId xmlns:a16="http://schemas.microsoft.com/office/drawing/2014/main" id="{0E9469CD-FEFD-44C6-BD98-B2196E02AE3E}"/>
            </a:ext>
          </a:extLst>
        </xdr:cNvPr>
        <xdr:cNvPicPr>
          <a:picLocks noChangeAspect="1"/>
        </xdr:cNvPicPr>
      </xdr:nvPicPr>
      <xdr:blipFill>
        <a:blip xmlns:r="http://schemas.openxmlformats.org/officeDocument/2006/relationships" r:embed="rId5"/>
        <a:stretch>
          <a:fillRect/>
        </a:stretch>
      </xdr:blipFill>
      <xdr:spPr>
        <a:xfrm>
          <a:off x="8807263" y="13294606"/>
          <a:ext cx="2053471" cy="238365"/>
        </a:xfrm>
        <a:prstGeom prst="rect">
          <a:avLst/>
        </a:prstGeom>
      </xdr:spPr>
    </xdr:pic>
    <xdr:clientData/>
  </xdr:twoCellAnchor>
  <xdr:twoCellAnchor editAs="oneCell">
    <xdr:from>
      <xdr:col>5</xdr:col>
      <xdr:colOff>952500</xdr:colOff>
      <xdr:row>60</xdr:row>
      <xdr:rowOff>154106</xdr:rowOff>
    </xdr:from>
    <xdr:to>
      <xdr:col>8</xdr:col>
      <xdr:colOff>302853</xdr:colOff>
      <xdr:row>62</xdr:row>
      <xdr:rowOff>117363</xdr:rowOff>
    </xdr:to>
    <xdr:pic>
      <xdr:nvPicPr>
        <xdr:cNvPr id="52" name="Picture 9" descr="FORMULA">
          <a:extLst>
            <a:ext uri="{FF2B5EF4-FFF2-40B4-BE49-F238E27FC236}">
              <a16:creationId xmlns:a16="http://schemas.microsoft.com/office/drawing/2014/main" id="{8B1EA81D-5CBA-4987-8BC9-9BC939F992A3}"/>
            </a:ext>
          </a:extLst>
        </xdr:cNvPr>
        <xdr:cNvPicPr>
          <a:picLocks noChangeAspect="1"/>
        </xdr:cNvPicPr>
      </xdr:nvPicPr>
      <xdr:blipFill>
        <a:blip xmlns:r="http://schemas.openxmlformats.org/officeDocument/2006/relationships" r:embed="rId6"/>
        <a:stretch>
          <a:fillRect/>
        </a:stretch>
      </xdr:blipFill>
      <xdr:spPr>
        <a:xfrm>
          <a:off x="8810625" y="14555906"/>
          <a:ext cx="1991953" cy="287106"/>
        </a:xfrm>
        <a:prstGeom prst="rect">
          <a:avLst/>
        </a:prstGeom>
      </xdr:spPr>
    </xdr:pic>
    <xdr:clientData/>
  </xdr:twoCellAnchor>
  <xdr:oneCellAnchor>
    <xdr:from>
      <xdr:col>6</xdr:col>
      <xdr:colOff>9978</xdr:colOff>
      <xdr:row>153</xdr:row>
      <xdr:rowOff>136070</xdr:rowOff>
    </xdr:from>
    <xdr:ext cx="3329210" cy="275404"/>
    <xdr:pic>
      <xdr:nvPicPr>
        <xdr:cNvPr id="54" name="Picture 17" descr="FORMULA">
          <a:extLst>
            <a:ext uri="{FF2B5EF4-FFF2-40B4-BE49-F238E27FC236}">
              <a16:creationId xmlns:a16="http://schemas.microsoft.com/office/drawing/2014/main" id="{313BBFFF-3579-4270-8480-0F8F8D6DEE11}"/>
            </a:ext>
          </a:extLst>
        </xdr:cNvPr>
        <xdr:cNvPicPr>
          <a:picLocks noChangeAspect="1"/>
        </xdr:cNvPicPr>
      </xdr:nvPicPr>
      <xdr:blipFill>
        <a:blip xmlns:r="http://schemas.openxmlformats.org/officeDocument/2006/relationships" r:embed="rId7"/>
        <a:stretch>
          <a:fillRect/>
        </a:stretch>
      </xdr:blipFill>
      <xdr:spPr>
        <a:xfrm>
          <a:off x="8820603" y="32482970"/>
          <a:ext cx="3329210" cy="275404"/>
        </a:xfrm>
        <a:prstGeom prst="rect">
          <a:avLst/>
        </a:prstGeom>
      </xdr:spPr>
    </xdr:pic>
    <xdr:clientData/>
  </xdr:oneCellAnchor>
  <xdr:oneCellAnchor>
    <xdr:from>
      <xdr:col>6</xdr:col>
      <xdr:colOff>12520</xdr:colOff>
      <xdr:row>122</xdr:row>
      <xdr:rowOff>44824</xdr:rowOff>
    </xdr:from>
    <xdr:ext cx="3979180" cy="659545"/>
    <xdr:pic>
      <xdr:nvPicPr>
        <xdr:cNvPr id="56" name="Picture 11" descr="FORMULA">
          <a:extLst>
            <a:ext uri="{FF2B5EF4-FFF2-40B4-BE49-F238E27FC236}">
              <a16:creationId xmlns:a16="http://schemas.microsoft.com/office/drawing/2014/main" id="{60DCBF4B-4C13-452A-B848-DBF38AF5E31C}"/>
            </a:ext>
          </a:extLst>
        </xdr:cNvPr>
        <xdr:cNvPicPr>
          <a:picLocks noChangeAspect="1"/>
        </xdr:cNvPicPr>
      </xdr:nvPicPr>
      <xdr:blipFill rotWithShape="1">
        <a:blip xmlns:r="http://schemas.openxmlformats.org/officeDocument/2006/relationships" r:embed="rId8"/>
        <a:srcRect l="58468" t="36767" r="14197" b="48671"/>
        <a:stretch/>
      </xdr:blipFill>
      <xdr:spPr>
        <a:xfrm>
          <a:off x="8823145" y="25886149"/>
          <a:ext cx="3979180" cy="659545"/>
        </a:xfrm>
        <a:prstGeom prst="rect">
          <a:avLst/>
        </a:prstGeom>
      </xdr:spPr>
    </xdr:pic>
    <xdr:clientData/>
  </xdr:oneCellAnchor>
  <xdr:twoCellAnchor>
    <xdr:from>
      <xdr:col>6</xdr:col>
      <xdr:colOff>19050</xdr:colOff>
      <xdr:row>189</xdr:row>
      <xdr:rowOff>83484</xdr:rowOff>
    </xdr:from>
    <xdr:to>
      <xdr:col>10</xdr:col>
      <xdr:colOff>526490</xdr:colOff>
      <xdr:row>198</xdr:row>
      <xdr:rowOff>78193</xdr:rowOff>
    </xdr:to>
    <xdr:grpSp>
      <xdr:nvGrpSpPr>
        <xdr:cNvPr id="61" name="Group 12" descr="FORMULA">
          <a:extLst>
            <a:ext uri="{FF2B5EF4-FFF2-40B4-BE49-F238E27FC236}">
              <a16:creationId xmlns:a16="http://schemas.microsoft.com/office/drawing/2014/main" id="{3C8C00F1-5852-429E-9032-4F48FDC3F15D}"/>
            </a:ext>
          </a:extLst>
        </xdr:cNvPr>
        <xdr:cNvGrpSpPr/>
      </xdr:nvGrpSpPr>
      <xdr:grpSpPr>
        <a:xfrm>
          <a:off x="9372600" y="35960984"/>
          <a:ext cx="4266640" cy="1556809"/>
          <a:chOff x="6785594" y="17071560"/>
          <a:chExt cx="3632773" cy="1282169"/>
        </a:xfrm>
      </xdr:grpSpPr>
      <xdr:pic>
        <xdr:nvPicPr>
          <xdr:cNvPr id="62" name="Picture 13">
            <a:extLst>
              <a:ext uri="{FF2B5EF4-FFF2-40B4-BE49-F238E27FC236}">
                <a16:creationId xmlns:a16="http://schemas.microsoft.com/office/drawing/2014/main" id="{2A7DD132-194F-4036-BA7D-E98C73176199}"/>
              </a:ext>
            </a:extLst>
          </xdr:cNvPr>
          <xdr:cNvPicPr>
            <a:picLocks noChangeAspect="1"/>
          </xdr:cNvPicPr>
        </xdr:nvPicPr>
        <xdr:blipFill rotWithShape="1">
          <a:blip xmlns:r="http://schemas.openxmlformats.org/officeDocument/2006/relationships" r:embed="rId9"/>
          <a:srcRect l="58061" t="49158" r="14197" b="29521"/>
          <a:stretch/>
        </xdr:blipFill>
        <xdr:spPr>
          <a:xfrm>
            <a:off x="6785594" y="17071560"/>
            <a:ext cx="3632773" cy="785224"/>
          </a:xfrm>
          <a:prstGeom prst="rect">
            <a:avLst/>
          </a:prstGeom>
        </xdr:spPr>
      </xdr:pic>
      <xdr:pic>
        <xdr:nvPicPr>
          <xdr:cNvPr id="63" name="Picture 14">
            <a:extLst>
              <a:ext uri="{FF2B5EF4-FFF2-40B4-BE49-F238E27FC236}">
                <a16:creationId xmlns:a16="http://schemas.microsoft.com/office/drawing/2014/main" id="{B675CB4D-F379-4343-AE03-CA3E919DBB9F}"/>
              </a:ext>
            </a:extLst>
          </xdr:cNvPr>
          <xdr:cNvPicPr>
            <a:picLocks noChangeAspect="1"/>
          </xdr:cNvPicPr>
        </xdr:nvPicPr>
        <xdr:blipFill rotWithShape="1">
          <a:blip xmlns:r="http://schemas.openxmlformats.org/officeDocument/2006/relationships" r:embed="rId9"/>
          <a:srcRect l="58470" t="86500" r="38815" b="9724"/>
          <a:stretch/>
        </xdr:blipFill>
        <xdr:spPr>
          <a:xfrm>
            <a:off x="6851794" y="17983060"/>
            <a:ext cx="372379" cy="145848"/>
          </a:xfrm>
          <a:prstGeom prst="rect">
            <a:avLst/>
          </a:prstGeom>
        </xdr:spPr>
      </xdr:pic>
      <xdr:pic>
        <xdr:nvPicPr>
          <xdr:cNvPr id="64" name="Picture 15">
            <a:extLst>
              <a:ext uri="{FF2B5EF4-FFF2-40B4-BE49-F238E27FC236}">
                <a16:creationId xmlns:a16="http://schemas.microsoft.com/office/drawing/2014/main" id="{5DFD851F-D11F-413E-9407-D8187BDD60AA}"/>
              </a:ext>
            </a:extLst>
          </xdr:cNvPr>
          <xdr:cNvPicPr>
            <a:picLocks noChangeAspect="1"/>
          </xdr:cNvPicPr>
        </xdr:nvPicPr>
        <xdr:blipFill rotWithShape="1">
          <a:blip xmlns:r="http://schemas.openxmlformats.org/officeDocument/2006/relationships" r:embed="rId9"/>
          <a:srcRect l="65053" t="80001" r="23973" b="14385"/>
          <a:stretch/>
        </xdr:blipFill>
        <xdr:spPr>
          <a:xfrm>
            <a:off x="7712405" y="18156841"/>
            <a:ext cx="1367088" cy="196888"/>
          </a:xfrm>
          <a:prstGeom prst="rect">
            <a:avLst/>
          </a:prstGeom>
        </xdr:spPr>
      </xdr:pic>
    </xdr:grpSp>
    <xdr:clientData/>
  </xdr:twoCellAnchor>
  <xdr:twoCellAnchor>
    <xdr:from>
      <xdr:col>5</xdr:col>
      <xdr:colOff>933025</xdr:colOff>
      <xdr:row>207</xdr:row>
      <xdr:rowOff>122672</xdr:rowOff>
    </xdr:from>
    <xdr:to>
      <xdr:col>9</xdr:col>
      <xdr:colOff>93288</xdr:colOff>
      <xdr:row>216</xdr:row>
      <xdr:rowOff>7959</xdr:rowOff>
    </xdr:to>
    <xdr:grpSp>
      <xdr:nvGrpSpPr>
        <xdr:cNvPr id="70" name="Group 16" descr="FORMULA">
          <a:extLst>
            <a:ext uri="{FF2B5EF4-FFF2-40B4-BE49-F238E27FC236}">
              <a16:creationId xmlns:a16="http://schemas.microsoft.com/office/drawing/2014/main" id="{190533EA-D489-466C-9AC0-EB9004828968}"/>
            </a:ext>
          </a:extLst>
        </xdr:cNvPr>
        <xdr:cNvGrpSpPr/>
      </xdr:nvGrpSpPr>
      <xdr:grpSpPr>
        <a:xfrm>
          <a:off x="9308675" y="39206922"/>
          <a:ext cx="2957563" cy="1447387"/>
          <a:chOff x="5633355" y="13869092"/>
          <a:chExt cx="2881736" cy="1270236"/>
        </a:xfrm>
      </xdr:grpSpPr>
      <xdr:pic>
        <xdr:nvPicPr>
          <xdr:cNvPr id="71" name="Picture 17">
            <a:extLst>
              <a:ext uri="{FF2B5EF4-FFF2-40B4-BE49-F238E27FC236}">
                <a16:creationId xmlns:a16="http://schemas.microsoft.com/office/drawing/2014/main" id="{F2811137-68EB-428F-BF4B-9101839B66EC}"/>
              </a:ext>
            </a:extLst>
          </xdr:cNvPr>
          <xdr:cNvPicPr>
            <a:picLocks noChangeAspect="1"/>
          </xdr:cNvPicPr>
        </xdr:nvPicPr>
        <xdr:blipFill rotWithShape="1">
          <a:blip xmlns:r="http://schemas.openxmlformats.org/officeDocument/2006/relationships" r:embed="rId10"/>
          <a:srcRect l="57315" t="22285" r="23045" b="61383"/>
          <a:stretch/>
        </xdr:blipFill>
        <xdr:spPr>
          <a:xfrm>
            <a:off x="5633355" y="13869092"/>
            <a:ext cx="2881736" cy="673954"/>
          </a:xfrm>
          <a:prstGeom prst="rect">
            <a:avLst/>
          </a:prstGeom>
        </xdr:spPr>
      </xdr:pic>
      <xdr:pic>
        <xdr:nvPicPr>
          <xdr:cNvPr id="72" name="Picture 18">
            <a:extLst>
              <a:ext uri="{FF2B5EF4-FFF2-40B4-BE49-F238E27FC236}">
                <a16:creationId xmlns:a16="http://schemas.microsoft.com/office/drawing/2014/main" id="{BE4FABED-9112-4C80-8ED5-7DD29AF2DBF2}"/>
              </a:ext>
            </a:extLst>
          </xdr:cNvPr>
          <xdr:cNvPicPr>
            <a:picLocks noChangeAspect="1"/>
          </xdr:cNvPicPr>
        </xdr:nvPicPr>
        <xdr:blipFill rotWithShape="1">
          <a:blip xmlns:r="http://schemas.openxmlformats.org/officeDocument/2006/relationships" r:embed="rId10"/>
          <a:srcRect l="64240" t="73614" r="22862" b="21559"/>
          <a:stretch/>
        </xdr:blipFill>
        <xdr:spPr>
          <a:xfrm>
            <a:off x="6702840" y="14539375"/>
            <a:ext cx="1799853" cy="189458"/>
          </a:xfrm>
          <a:prstGeom prst="rect">
            <a:avLst/>
          </a:prstGeom>
        </xdr:spPr>
      </xdr:pic>
      <xdr:pic>
        <xdr:nvPicPr>
          <xdr:cNvPr id="73" name="Picture 19">
            <a:extLst>
              <a:ext uri="{FF2B5EF4-FFF2-40B4-BE49-F238E27FC236}">
                <a16:creationId xmlns:a16="http://schemas.microsoft.com/office/drawing/2014/main" id="{BB94167D-9174-4904-9D70-C7CE1F8B0131}"/>
              </a:ext>
            </a:extLst>
          </xdr:cNvPr>
          <xdr:cNvPicPr>
            <a:picLocks noChangeAspect="1"/>
          </xdr:cNvPicPr>
        </xdr:nvPicPr>
        <xdr:blipFill rotWithShape="1">
          <a:blip xmlns:r="http://schemas.openxmlformats.org/officeDocument/2006/relationships" r:embed="rId11"/>
          <a:srcRect l="65460" t="43041" r="24426" b="51488"/>
          <a:stretch/>
        </xdr:blipFill>
        <xdr:spPr>
          <a:xfrm>
            <a:off x="6809930" y="14936579"/>
            <a:ext cx="1332781" cy="202749"/>
          </a:xfrm>
          <a:prstGeom prst="rect">
            <a:avLst/>
          </a:prstGeom>
        </xdr:spPr>
      </xdr:pic>
      <xdr:pic>
        <xdr:nvPicPr>
          <xdr:cNvPr id="74" name="Picture 20">
            <a:extLst>
              <a:ext uri="{FF2B5EF4-FFF2-40B4-BE49-F238E27FC236}">
                <a16:creationId xmlns:a16="http://schemas.microsoft.com/office/drawing/2014/main" id="{2C61CBC9-5E93-4F26-9485-8AA0853F4618}"/>
              </a:ext>
            </a:extLst>
          </xdr:cNvPr>
          <xdr:cNvPicPr>
            <a:picLocks noChangeAspect="1"/>
          </xdr:cNvPicPr>
        </xdr:nvPicPr>
        <xdr:blipFill rotWithShape="1">
          <a:blip xmlns:r="http://schemas.openxmlformats.org/officeDocument/2006/relationships" r:embed="rId9"/>
          <a:srcRect l="58470" t="86500" r="38815" b="9724"/>
          <a:stretch/>
        </xdr:blipFill>
        <xdr:spPr>
          <a:xfrm>
            <a:off x="5800855" y="14721427"/>
            <a:ext cx="401219" cy="155261"/>
          </a:xfrm>
          <a:prstGeom prst="rect">
            <a:avLst/>
          </a:prstGeom>
        </xdr:spPr>
      </xdr:pic>
    </xdr:grpSp>
    <xdr:clientData/>
  </xdr:twoCellAnchor>
  <xdr:twoCellAnchor>
    <xdr:from>
      <xdr:col>6</xdr:col>
      <xdr:colOff>237177</xdr:colOff>
      <xdr:row>225</xdr:row>
      <xdr:rowOff>150762</xdr:rowOff>
    </xdr:from>
    <xdr:to>
      <xdr:col>9</xdr:col>
      <xdr:colOff>134919</xdr:colOff>
      <xdr:row>233</xdr:row>
      <xdr:rowOff>73026</xdr:rowOff>
    </xdr:to>
    <xdr:grpSp>
      <xdr:nvGrpSpPr>
        <xdr:cNvPr id="79" name="Group 21" descr="FORMULA">
          <a:extLst>
            <a:ext uri="{FF2B5EF4-FFF2-40B4-BE49-F238E27FC236}">
              <a16:creationId xmlns:a16="http://schemas.microsoft.com/office/drawing/2014/main" id="{E7CF71A7-5891-47E2-87C2-846D78606716}"/>
            </a:ext>
          </a:extLst>
        </xdr:cNvPr>
        <xdr:cNvGrpSpPr/>
      </xdr:nvGrpSpPr>
      <xdr:grpSpPr>
        <a:xfrm>
          <a:off x="9590727" y="42467162"/>
          <a:ext cx="2717142" cy="1312914"/>
          <a:chOff x="5742928" y="16153020"/>
          <a:chExt cx="2749755" cy="1314990"/>
        </a:xfrm>
      </xdr:grpSpPr>
      <xdr:pic>
        <xdr:nvPicPr>
          <xdr:cNvPr id="80" name="Picture 22">
            <a:extLst>
              <a:ext uri="{FF2B5EF4-FFF2-40B4-BE49-F238E27FC236}">
                <a16:creationId xmlns:a16="http://schemas.microsoft.com/office/drawing/2014/main" id="{CCB5C4E2-5B67-44EF-B853-465B4FBAC0B7}"/>
              </a:ext>
            </a:extLst>
          </xdr:cNvPr>
          <xdr:cNvPicPr>
            <a:picLocks noChangeAspect="1"/>
          </xdr:cNvPicPr>
        </xdr:nvPicPr>
        <xdr:blipFill rotWithShape="1">
          <a:blip xmlns:r="http://schemas.openxmlformats.org/officeDocument/2006/relationships" r:embed="rId12"/>
          <a:srcRect l="58042" t="35319" r="22272" b="41511"/>
          <a:stretch/>
        </xdr:blipFill>
        <xdr:spPr>
          <a:xfrm>
            <a:off x="5742928" y="16153020"/>
            <a:ext cx="2749755" cy="910264"/>
          </a:xfrm>
          <a:prstGeom prst="rect">
            <a:avLst/>
          </a:prstGeom>
        </xdr:spPr>
      </xdr:pic>
      <xdr:pic>
        <xdr:nvPicPr>
          <xdr:cNvPr id="81" name="Picture 23">
            <a:extLst>
              <a:ext uri="{FF2B5EF4-FFF2-40B4-BE49-F238E27FC236}">
                <a16:creationId xmlns:a16="http://schemas.microsoft.com/office/drawing/2014/main" id="{31DC6A60-6A9F-4961-A1C9-8EDEE91AB770}"/>
              </a:ext>
            </a:extLst>
          </xdr:cNvPr>
          <xdr:cNvPicPr>
            <a:picLocks noChangeAspect="1"/>
          </xdr:cNvPicPr>
        </xdr:nvPicPr>
        <xdr:blipFill rotWithShape="1">
          <a:blip xmlns:r="http://schemas.openxmlformats.org/officeDocument/2006/relationships" r:embed="rId12"/>
          <a:srcRect l="65710" t="67500" r="24606" b="27914"/>
          <a:stretch/>
        </xdr:blipFill>
        <xdr:spPr>
          <a:xfrm>
            <a:off x="6777316" y="17294986"/>
            <a:ext cx="1299194" cy="173024"/>
          </a:xfrm>
          <a:prstGeom prst="rect">
            <a:avLst/>
          </a:prstGeom>
        </xdr:spPr>
      </xdr:pic>
      <xdr:pic>
        <xdr:nvPicPr>
          <xdr:cNvPr id="82" name="Picture 24">
            <a:extLst>
              <a:ext uri="{FF2B5EF4-FFF2-40B4-BE49-F238E27FC236}">
                <a16:creationId xmlns:a16="http://schemas.microsoft.com/office/drawing/2014/main" id="{0BF4EFED-E98E-488A-8BD9-B37172D2C002}"/>
              </a:ext>
            </a:extLst>
          </xdr:cNvPr>
          <xdr:cNvPicPr>
            <a:picLocks noChangeAspect="1"/>
          </xdr:cNvPicPr>
        </xdr:nvPicPr>
        <xdr:blipFill rotWithShape="1">
          <a:blip xmlns:r="http://schemas.openxmlformats.org/officeDocument/2006/relationships" r:embed="rId9"/>
          <a:srcRect l="58470" t="86500" r="38815" b="9724"/>
          <a:stretch/>
        </xdr:blipFill>
        <xdr:spPr>
          <a:xfrm>
            <a:off x="5807133" y="17063286"/>
            <a:ext cx="401219" cy="155261"/>
          </a:xfrm>
          <a:prstGeom prst="rect">
            <a:avLst/>
          </a:prstGeom>
        </xdr:spPr>
      </xdr:pic>
    </xdr:grpSp>
    <xdr:clientData/>
  </xdr:twoCellAnchor>
  <xdr:oneCellAnchor>
    <xdr:from>
      <xdr:col>5</xdr:col>
      <xdr:colOff>932516</xdr:colOff>
      <xdr:row>80</xdr:row>
      <xdr:rowOff>75268</xdr:rowOff>
    </xdr:from>
    <xdr:ext cx="5414302" cy="372734"/>
    <xdr:pic>
      <xdr:nvPicPr>
        <xdr:cNvPr id="84" name="Picture 25" descr="FORMULA">
          <a:extLst>
            <a:ext uri="{FF2B5EF4-FFF2-40B4-BE49-F238E27FC236}">
              <a16:creationId xmlns:a16="http://schemas.microsoft.com/office/drawing/2014/main" id="{40CCACD9-FCDB-43AB-B392-90487ED50584}"/>
            </a:ext>
          </a:extLst>
        </xdr:cNvPr>
        <xdr:cNvPicPr>
          <a:picLocks noChangeAspect="1"/>
        </xdr:cNvPicPr>
      </xdr:nvPicPr>
      <xdr:blipFill>
        <a:blip xmlns:r="http://schemas.openxmlformats.org/officeDocument/2006/relationships" r:embed="rId13"/>
        <a:stretch>
          <a:fillRect/>
        </a:stretch>
      </xdr:blipFill>
      <xdr:spPr>
        <a:xfrm>
          <a:off x="8809691" y="17906068"/>
          <a:ext cx="5414302" cy="372734"/>
        </a:xfrm>
        <a:prstGeom prst="rect">
          <a:avLst/>
        </a:prstGeom>
      </xdr:spPr>
    </xdr:pic>
    <xdr:clientData/>
  </xdr:oneCellAnchor>
  <xdr:oneCellAnchor>
    <xdr:from>
      <xdr:col>5</xdr:col>
      <xdr:colOff>981284</xdr:colOff>
      <xdr:row>105</xdr:row>
      <xdr:rowOff>42396</xdr:rowOff>
    </xdr:from>
    <xdr:ext cx="3081966" cy="384080"/>
    <xdr:pic>
      <xdr:nvPicPr>
        <xdr:cNvPr id="86" name="Picture 26" descr="FORMULA">
          <a:extLst>
            <a:ext uri="{FF2B5EF4-FFF2-40B4-BE49-F238E27FC236}">
              <a16:creationId xmlns:a16="http://schemas.microsoft.com/office/drawing/2014/main" id="{BF754ADE-5BA3-4D0C-8D9D-9B94B71381C9}"/>
            </a:ext>
          </a:extLst>
        </xdr:cNvPr>
        <xdr:cNvPicPr>
          <a:picLocks noChangeAspect="1"/>
        </xdr:cNvPicPr>
      </xdr:nvPicPr>
      <xdr:blipFill>
        <a:blip xmlns:r="http://schemas.openxmlformats.org/officeDocument/2006/relationships" r:embed="rId14"/>
        <a:stretch>
          <a:fillRect/>
        </a:stretch>
      </xdr:blipFill>
      <xdr:spPr>
        <a:xfrm>
          <a:off x="8810834" y="22283271"/>
          <a:ext cx="3081966" cy="384080"/>
        </a:xfrm>
        <a:prstGeom prst="rect">
          <a:avLst/>
        </a:prstGeom>
      </xdr:spPr>
    </xdr:pic>
    <xdr:clientData/>
  </xdr:oneCellAnchor>
  <xdr:oneCellAnchor>
    <xdr:from>
      <xdr:col>6</xdr:col>
      <xdr:colOff>10404</xdr:colOff>
      <xdr:row>159</xdr:row>
      <xdr:rowOff>50427</xdr:rowOff>
    </xdr:from>
    <xdr:ext cx="2372000" cy="476531"/>
    <xdr:pic>
      <xdr:nvPicPr>
        <xdr:cNvPr id="88" name="Picture 27" descr="FORMULA">
          <a:extLst>
            <a:ext uri="{FF2B5EF4-FFF2-40B4-BE49-F238E27FC236}">
              <a16:creationId xmlns:a16="http://schemas.microsoft.com/office/drawing/2014/main" id="{E9AD104F-EA07-4C33-A76E-F655C55890C4}"/>
            </a:ext>
          </a:extLst>
        </xdr:cNvPr>
        <xdr:cNvPicPr>
          <a:picLocks noChangeAspect="1"/>
        </xdr:cNvPicPr>
      </xdr:nvPicPr>
      <xdr:blipFill>
        <a:blip xmlns:r="http://schemas.openxmlformats.org/officeDocument/2006/relationships" r:embed="rId15"/>
        <a:stretch>
          <a:fillRect/>
        </a:stretch>
      </xdr:blipFill>
      <xdr:spPr>
        <a:xfrm>
          <a:off x="8821029" y="33483177"/>
          <a:ext cx="2372000" cy="476531"/>
        </a:xfrm>
        <a:prstGeom prst="rect">
          <a:avLst/>
        </a:prstGeom>
      </xdr:spPr>
    </xdr:pic>
    <xdr:clientData/>
  </xdr:oneCellAnchor>
  <xdr:oneCellAnchor>
    <xdr:from>
      <xdr:col>5</xdr:col>
      <xdr:colOff>986118</xdr:colOff>
      <xdr:row>182</xdr:row>
      <xdr:rowOff>44582</xdr:rowOff>
    </xdr:from>
    <xdr:ext cx="2532850" cy="221616"/>
    <xdr:pic>
      <xdr:nvPicPr>
        <xdr:cNvPr id="90" name="Picture 28" descr="FORMULA">
          <a:extLst>
            <a:ext uri="{FF2B5EF4-FFF2-40B4-BE49-F238E27FC236}">
              <a16:creationId xmlns:a16="http://schemas.microsoft.com/office/drawing/2014/main" id="{0E12D4CE-9DD3-409F-95CF-91A7C205525E}"/>
            </a:ext>
          </a:extLst>
        </xdr:cNvPr>
        <xdr:cNvPicPr>
          <a:picLocks noChangeAspect="1"/>
        </xdr:cNvPicPr>
      </xdr:nvPicPr>
      <xdr:blipFill>
        <a:blip xmlns:r="http://schemas.openxmlformats.org/officeDocument/2006/relationships" r:embed="rId16"/>
        <a:stretch>
          <a:fillRect/>
        </a:stretch>
      </xdr:blipFill>
      <xdr:spPr>
        <a:xfrm>
          <a:off x="8806143" y="38373182"/>
          <a:ext cx="2532850" cy="221616"/>
        </a:xfrm>
        <a:prstGeom prst="rect">
          <a:avLst/>
        </a:prstGeom>
      </xdr:spPr>
    </xdr:pic>
    <xdr:clientData/>
  </xdr:oneCellAnchor>
  <xdr:oneCellAnchor>
    <xdr:from>
      <xdr:col>6</xdr:col>
      <xdr:colOff>360455</xdr:colOff>
      <xdr:row>243</xdr:row>
      <xdr:rowOff>142975</xdr:rowOff>
    </xdr:from>
    <xdr:ext cx="1970929" cy="501484"/>
    <xdr:pic>
      <xdr:nvPicPr>
        <xdr:cNvPr id="92" name="Picture 29" descr="FORMULA">
          <a:extLst>
            <a:ext uri="{FF2B5EF4-FFF2-40B4-BE49-F238E27FC236}">
              <a16:creationId xmlns:a16="http://schemas.microsoft.com/office/drawing/2014/main" id="{F662E6A5-058D-428D-83B4-B260A0084492}"/>
            </a:ext>
          </a:extLst>
        </xdr:cNvPr>
        <xdr:cNvPicPr>
          <a:picLocks noChangeAspect="1"/>
        </xdr:cNvPicPr>
      </xdr:nvPicPr>
      <xdr:blipFill>
        <a:blip xmlns:r="http://schemas.openxmlformats.org/officeDocument/2006/relationships" r:embed="rId17"/>
        <a:stretch>
          <a:fillRect/>
        </a:stretch>
      </xdr:blipFill>
      <xdr:spPr>
        <a:xfrm>
          <a:off x="9171080" y="49006225"/>
          <a:ext cx="1970929" cy="501484"/>
        </a:xfrm>
        <a:prstGeom prst="rect">
          <a:avLst/>
        </a:prstGeom>
      </xdr:spPr>
    </xdr:pic>
    <xdr:clientData/>
  </xdr:oneCellAnchor>
  <xdr:oneCellAnchor>
    <xdr:from>
      <xdr:col>6</xdr:col>
      <xdr:colOff>100485</xdr:colOff>
      <xdr:row>114</xdr:row>
      <xdr:rowOff>30146</xdr:rowOff>
    </xdr:from>
    <xdr:ext cx="2155758" cy="478174"/>
    <xdr:pic>
      <xdr:nvPicPr>
        <xdr:cNvPr id="94" name="Picture 30" descr="FORMULA">
          <a:extLst>
            <a:ext uri="{FF2B5EF4-FFF2-40B4-BE49-F238E27FC236}">
              <a16:creationId xmlns:a16="http://schemas.microsoft.com/office/drawing/2014/main" id="{7D1632D1-6AE6-4009-B479-89CCCFEDB397}"/>
            </a:ext>
          </a:extLst>
        </xdr:cNvPr>
        <xdr:cNvPicPr>
          <a:picLocks noChangeAspect="1"/>
        </xdr:cNvPicPr>
      </xdr:nvPicPr>
      <xdr:blipFill rotWithShape="1">
        <a:blip xmlns:r="http://schemas.openxmlformats.org/officeDocument/2006/relationships" r:embed="rId18"/>
        <a:srcRect l="42643" t="40151" r="39882" b="52815"/>
        <a:stretch/>
      </xdr:blipFill>
      <xdr:spPr>
        <a:xfrm>
          <a:off x="8911110" y="23871221"/>
          <a:ext cx="2155758" cy="478174"/>
        </a:xfrm>
        <a:prstGeom prst="rect">
          <a:avLst/>
        </a:prstGeom>
      </xdr:spPr>
    </xdr:pic>
    <xdr:clientData/>
  </xdr:oneCellAnchor>
  <xdr:oneCellAnchor>
    <xdr:from>
      <xdr:col>5</xdr:col>
      <xdr:colOff>934499</xdr:colOff>
      <xdr:row>133</xdr:row>
      <xdr:rowOff>0</xdr:rowOff>
    </xdr:from>
    <xdr:ext cx="2783301" cy="467736"/>
    <xdr:pic>
      <xdr:nvPicPr>
        <xdr:cNvPr id="96" name="Picture 31" descr="FORMULA">
          <a:extLst>
            <a:ext uri="{FF2B5EF4-FFF2-40B4-BE49-F238E27FC236}">
              <a16:creationId xmlns:a16="http://schemas.microsoft.com/office/drawing/2014/main" id="{2DDF19DE-7CA5-4ADC-9EA1-9B90F835C843}"/>
            </a:ext>
          </a:extLst>
        </xdr:cNvPr>
        <xdr:cNvPicPr>
          <a:picLocks noChangeAspect="1"/>
        </xdr:cNvPicPr>
      </xdr:nvPicPr>
      <xdr:blipFill rotWithShape="1">
        <a:blip xmlns:r="http://schemas.openxmlformats.org/officeDocument/2006/relationships" r:embed="rId19"/>
        <a:srcRect l="38411" t="48064" r="36860" b="43827"/>
        <a:stretch/>
      </xdr:blipFill>
      <xdr:spPr>
        <a:xfrm>
          <a:off x="8811674" y="27755850"/>
          <a:ext cx="2783301" cy="467736"/>
        </a:xfrm>
        <a:prstGeom prst="rect">
          <a:avLst/>
        </a:prstGeom>
      </xdr:spPr>
    </xdr:pic>
    <xdr:clientData/>
  </xdr:oneCellAnchor>
  <xdr:oneCellAnchor>
    <xdr:from>
      <xdr:col>5</xdr:col>
      <xdr:colOff>884255</xdr:colOff>
      <xdr:row>138</xdr:row>
      <xdr:rowOff>112491</xdr:rowOff>
    </xdr:from>
    <xdr:ext cx="5134431" cy="373325"/>
    <xdr:pic>
      <xdr:nvPicPr>
        <xdr:cNvPr id="98" name="Picture 32" descr="FORMULA">
          <a:extLst>
            <a:ext uri="{FF2B5EF4-FFF2-40B4-BE49-F238E27FC236}">
              <a16:creationId xmlns:a16="http://schemas.microsoft.com/office/drawing/2014/main" id="{45C86674-DE19-4D88-8955-ECEB642C644F}"/>
            </a:ext>
          </a:extLst>
        </xdr:cNvPr>
        <xdr:cNvPicPr>
          <a:picLocks noChangeAspect="1"/>
        </xdr:cNvPicPr>
      </xdr:nvPicPr>
      <xdr:blipFill rotWithShape="1">
        <a:blip xmlns:r="http://schemas.openxmlformats.org/officeDocument/2006/relationships" r:embed="rId20"/>
        <a:srcRect l="18959" t="50507" r="34276" b="42655"/>
        <a:stretch/>
      </xdr:blipFill>
      <xdr:spPr>
        <a:xfrm>
          <a:off x="8761430" y="29554266"/>
          <a:ext cx="5134431" cy="373325"/>
        </a:xfrm>
        <a:prstGeom prst="rect">
          <a:avLst/>
        </a:prstGeom>
        <a:solidFill>
          <a:srgbClr val="FFFF00"/>
        </a:solidFill>
      </xdr:spPr>
    </xdr:pic>
    <xdr:clientData/>
  </xdr:oneCellAnchor>
  <xdr:oneCellAnchor>
    <xdr:from>
      <xdr:col>6</xdr:col>
      <xdr:colOff>115853</xdr:colOff>
      <xdr:row>144</xdr:row>
      <xdr:rowOff>92057</xdr:rowOff>
    </xdr:from>
    <xdr:ext cx="1409452" cy="568798"/>
    <xdr:pic>
      <xdr:nvPicPr>
        <xdr:cNvPr id="100" name="Picture 33" descr="FORMULA">
          <a:extLst>
            <a:ext uri="{FF2B5EF4-FFF2-40B4-BE49-F238E27FC236}">
              <a16:creationId xmlns:a16="http://schemas.microsoft.com/office/drawing/2014/main" id="{EF095B66-F1F7-4190-8E67-FFFCC1134999}"/>
            </a:ext>
          </a:extLst>
        </xdr:cNvPr>
        <xdr:cNvPicPr>
          <a:picLocks noChangeAspect="1"/>
        </xdr:cNvPicPr>
      </xdr:nvPicPr>
      <xdr:blipFill rotWithShape="1">
        <a:blip xmlns:r="http://schemas.openxmlformats.org/officeDocument/2006/relationships" r:embed="rId21"/>
        <a:srcRect l="35829" t="42301" r="49938" b="46563"/>
        <a:stretch/>
      </xdr:blipFill>
      <xdr:spPr>
        <a:xfrm>
          <a:off x="9466228" y="28254307"/>
          <a:ext cx="1409452" cy="568798"/>
        </a:xfrm>
        <a:prstGeom prst="rect">
          <a:avLst/>
        </a:prstGeom>
      </xdr:spPr>
    </xdr:pic>
    <xdr:clientData/>
  </xdr:oneCellAnchor>
  <xdr:oneCellAnchor>
    <xdr:from>
      <xdr:col>5</xdr:col>
      <xdr:colOff>924451</xdr:colOff>
      <xdr:row>169</xdr:row>
      <xdr:rowOff>20196</xdr:rowOff>
    </xdr:from>
    <xdr:ext cx="2221346" cy="303061"/>
    <xdr:pic>
      <xdr:nvPicPr>
        <xdr:cNvPr id="102" name="Picture 34" descr="FORMULA">
          <a:extLst>
            <a:ext uri="{FF2B5EF4-FFF2-40B4-BE49-F238E27FC236}">
              <a16:creationId xmlns:a16="http://schemas.microsoft.com/office/drawing/2014/main" id="{9153242C-8B7C-4539-88C7-8A50D34B526E}"/>
            </a:ext>
          </a:extLst>
        </xdr:cNvPr>
        <xdr:cNvPicPr>
          <a:picLocks noChangeAspect="1"/>
        </xdr:cNvPicPr>
      </xdr:nvPicPr>
      <xdr:blipFill rotWithShape="1">
        <a:blip xmlns:r="http://schemas.openxmlformats.org/officeDocument/2006/relationships" r:embed="rId22"/>
        <a:srcRect l="34455" t="38685" r="48895" b="56528"/>
        <a:stretch/>
      </xdr:blipFill>
      <xdr:spPr>
        <a:xfrm>
          <a:off x="8801626" y="35224596"/>
          <a:ext cx="2221346" cy="303061"/>
        </a:xfrm>
        <a:prstGeom prst="rect">
          <a:avLst/>
        </a:prstGeom>
      </xdr:spPr>
    </xdr:pic>
    <xdr:clientData/>
  </xdr:oneCellAnchor>
  <xdr:oneCellAnchor>
    <xdr:from>
      <xdr:col>6</xdr:col>
      <xdr:colOff>26971</xdr:colOff>
      <xdr:row>175</xdr:row>
      <xdr:rowOff>108639</xdr:rowOff>
    </xdr:from>
    <xdr:ext cx="2511633" cy="416596"/>
    <xdr:pic>
      <xdr:nvPicPr>
        <xdr:cNvPr id="104" name="Picture 35" descr="FORMULA">
          <a:extLst>
            <a:ext uri="{FF2B5EF4-FFF2-40B4-BE49-F238E27FC236}">
              <a16:creationId xmlns:a16="http://schemas.microsoft.com/office/drawing/2014/main" id="{D2BA6CD4-1E4F-4085-A74E-E12187CE4842}"/>
            </a:ext>
          </a:extLst>
        </xdr:cNvPr>
        <xdr:cNvPicPr>
          <a:picLocks noChangeAspect="1"/>
        </xdr:cNvPicPr>
      </xdr:nvPicPr>
      <xdr:blipFill rotWithShape="1">
        <a:blip xmlns:r="http://schemas.openxmlformats.org/officeDocument/2006/relationships" r:embed="rId22"/>
        <a:srcRect l="29290" t="62621" r="43565" b="28586"/>
        <a:stretch/>
      </xdr:blipFill>
      <xdr:spPr>
        <a:xfrm>
          <a:off x="8837596" y="36417939"/>
          <a:ext cx="2511633" cy="416596"/>
        </a:xfrm>
        <a:prstGeom prst="rect">
          <a:avLst/>
        </a:prstGeom>
      </xdr:spPr>
    </xdr:pic>
    <xdr:clientData/>
  </xdr:oneCellAnchor>
  <xdr:twoCellAnchor>
    <xdr:from>
      <xdr:col>9</xdr:col>
      <xdr:colOff>952500</xdr:colOff>
      <xdr:row>124</xdr:row>
      <xdr:rowOff>9525</xdr:rowOff>
    </xdr:from>
    <xdr:to>
      <xdr:col>11</xdr:col>
      <xdr:colOff>552450</xdr:colOff>
      <xdr:row>125</xdr:row>
      <xdr:rowOff>133350</xdr:rowOff>
    </xdr:to>
    <xdr:pic>
      <xdr:nvPicPr>
        <xdr:cNvPr id="106" name="Picture 36" descr="FORMULA">
          <a:extLst>
            <a:ext uri="{FF2B5EF4-FFF2-40B4-BE49-F238E27FC236}">
              <a16:creationId xmlns:a16="http://schemas.microsoft.com/office/drawing/2014/main" id="{660D25D4-6A02-4058-BCCD-F71362F73DC1}"/>
            </a:ext>
          </a:extLst>
        </xdr:cNvPr>
        <xdr:cNvPicPr>
          <a:picLocks noChangeAspect="1" noChangeArrowheads="1"/>
        </xdr:cNvPicPr>
      </xdr:nvPicPr>
      <xdr:blipFill>
        <a:blip xmlns:r="http://schemas.openxmlformats.org/officeDocument/2006/relationships" r:embed="rId2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430125" y="26174700"/>
          <a:ext cx="1457325"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26987</xdr:colOff>
      <xdr:row>116</xdr:row>
      <xdr:rowOff>169862</xdr:rowOff>
    </xdr:from>
    <xdr:ext cx="627608" cy="373063"/>
    <mc:AlternateContent xmlns:mc="http://schemas.openxmlformats.org/markup-compatibility/2006" xmlns:a14="http://schemas.microsoft.com/office/drawing/2010/main">
      <mc:Choice Requires="a14">
        <xdr:sp macro="" textlink="">
          <xdr:nvSpPr>
            <xdr:cNvPr id="38" name="TextBox 37" descr="FORMULA">
              <a:extLst>
                <a:ext uri="{FF2B5EF4-FFF2-40B4-BE49-F238E27FC236}">
                  <a16:creationId xmlns:a16="http://schemas.microsoft.com/office/drawing/2014/main" id="{92CFC310-4E57-41AB-BB78-8B1198A3EE76}"/>
                </a:ext>
              </a:extLst>
            </xdr:cNvPr>
            <xdr:cNvSpPr txBox="1"/>
          </xdr:nvSpPr>
          <xdr:spPr>
            <a:xfrm>
              <a:off x="5227637" y="24334787"/>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n-GB" sz="1000" i="1">
                            <a:latin typeface="Cambria Math" panose="02040503050406030204" pitchFamily="18" charset="0"/>
                          </a:rPr>
                        </m:ctrlPr>
                      </m:naryPr>
                      <m:sub/>
                      <m:sup/>
                      <m:e>
                        <m:r>
                          <a:rPr lang="en-GB" sz="1000" b="0" i="1">
                            <a:latin typeface="Cambria Math" panose="02040503050406030204" pitchFamily="18" charset="0"/>
                          </a:rPr>
                          <m:t>𝐷𝑃𝐼𝑃𝑡</m:t>
                        </m:r>
                      </m:e>
                    </m:nary>
                  </m:oMath>
                </m:oMathPara>
              </a14:m>
              <a:endParaRPr lang="en-GB" sz="1000"/>
            </a:p>
          </xdr:txBody>
        </xdr:sp>
      </mc:Choice>
      <mc:Fallback xmlns="">
        <xdr:sp macro="" textlink="">
          <xdr:nvSpPr>
            <xdr:cNvPr id="38" name="TextBox 37" descr="FORMULA">
              <a:extLst>
                <a:ext uri="{FF2B5EF4-FFF2-40B4-BE49-F238E27FC236}">
                  <a16:creationId xmlns:a16="http://schemas.microsoft.com/office/drawing/2014/main" id="{92CFC310-4E57-41AB-BB78-8B1198A3EE76}"/>
                </a:ext>
              </a:extLst>
            </xdr:cNvPr>
            <xdr:cNvSpPr txBox="1"/>
          </xdr:nvSpPr>
          <xdr:spPr>
            <a:xfrm>
              <a:off x="5227637" y="24334787"/>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000" i="0">
                  <a:latin typeface="Cambria Math" panose="02040503050406030204" pitchFamily="18" charset="0"/>
                </a:rPr>
                <a:t>∑</a:t>
              </a:r>
              <a:r>
                <a:rPr lang="en-GB" sz="1000" b="0" i="0">
                  <a:latin typeface="Cambria Math" panose="02040503050406030204" pitchFamily="18" charset="0"/>
                </a:rPr>
                <a:t>▒𝐷𝑃𝐼𝑃𝑡</a:t>
              </a:r>
              <a:endParaRPr lang="en-GB" sz="1000"/>
            </a:p>
          </xdr:txBody>
        </xdr:sp>
      </mc:Fallback>
    </mc:AlternateContent>
    <xdr:clientData/>
  </xdr:oneCellAnchor>
  <xdr:oneCellAnchor>
    <xdr:from>
      <xdr:col>1</xdr:col>
      <xdr:colOff>44450</xdr:colOff>
      <xdr:row>117</xdr:row>
      <xdr:rowOff>257175</xdr:rowOff>
    </xdr:from>
    <xdr:ext cx="627608" cy="373063"/>
    <mc:AlternateContent xmlns:mc="http://schemas.openxmlformats.org/markup-compatibility/2006" xmlns:a14="http://schemas.microsoft.com/office/drawing/2010/main">
      <mc:Choice Requires="a14">
        <xdr:sp macro="" textlink="">
          <xdr:nvSpPr>
            <xdr:cNvPr id="39" name="TextBox 38" descr="FORMULA">
              <a:extLst>
                <a:ext uri="{FF2B5EF4-FFF2-40B4-BE49-F238E27FC236}">
                  <a16:creationId xmlns:a16="http://schemas.microsoft.com/office/drawing/2014/main" id="{FAE7F9C8-61DE-4F97-929C-91E97BB36116}"/>
                </a:ext>
              </a:extLst>
            </xdr:cNvPr>
            <xdr:cNvSpPr txBox="1"/>
          </xdr:nvSpPr>
          <xdr:spPr>
            <a:xfrm>
              <a:off x="5245100" y="24660225"/>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n-GB" sz="1000" i="1">
                            <a:latin typeface="Cambria Math" panose="02040503050406030204" pitchFamily="18" charset="0"/>
                          </a:rPr>
                        </m:ctrlPr>
                      </m:naryPr>
                      <m:sub/>
                      <m:sup/>
                      <m:e>
                        <m:r>
                          <a:rPr lang="en-GB" sz="1000" b="0" i="1">
                            <a:latin typeface="Cambria Math" panose="02040503050406030204" pitchFamily="18" charset="0"/>
                          </a:rPr>
                          <m:t>𝐷𝐿𝐼𝑃𝑡</m:t>
                        </m:r>
                      </m:e>
                    </m:nary>
                  </m:oMath>
                </m:oMathPara>
              </a14:m>
              <a:endParaRPr lang="en-GB" sz="1000"/>
            </a:p>
          </xdr:txBody>
        </xdr:sp>
      </mc:Choice>
      <mc:Fallback xmlns="">
        <xdr:sp macro="" textlink="">
          <xdr:nvSpPr>
            <xdr:cNvPr id="39" name="TextBox 38" descr="FORMULA">
              <a:extLst>
                <a:ext uri="{FF2B5EF4-FFF2-40B4-BE49-F238E27FC236}">
                  <a16:creationId xmlns:a16="http://schemas.microsoft.com/office/drawing/2014/main" id="{FAE7F9C8-61DE-4F97-929C-91E97BB36116}"/>
                </a:ext>
              </a:extLst>
            </xdr:cNvPr>
            <xdr:cNvSpPr txBox="1"/>
          </xdr:nvSpPr>
          <xdr:spPr>
            <a:xfrm>
              <a:off x="5245100" y="24660225"/>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000" i="0">
                  <a:latin typeface="Cambria Math" panose="02040503050406030204" pitchFamily="18" charset="0"/>
                </a:rPr>
                <a:t>∑</a:t>
              </a:r>
              <a:r>
                <a:rPr lang="en-GB" sz="1000" b="0" i="0">
                  <a:latin typeface="Cambria Math" panose="02040503050406030204" pitchFamily="18" charset="0"/>
                </a:rPr>
                <a:t>▒𝐷𝐿𝐼𝑃𝑡</a:t>
              </a:r>
              <a:endParaRPr lang="en-GB" sz="1000"/>
            </a:p>
          </xdr:txBody>
        </xdr:sp>
      </mc:Fallback>
    </mc:AlternateContent>
    <xdr:clientData/>
  </xdr:oneCellAnchor>
  <xdr:twoCellAnchor>
    <xdr:from>
      <xdr:col>9</xdr:col>
      <xdr:colOff>161925</xdr:colOff>
      <xdr:row>196</xdr:row>
      <xdr:rowOff>95250</xdr:rowOff>
    </xdr:from>
    <xdr:to>
      <xdr:col>10</xdr:col>
      <xdr:colOff>847725</xdr:colOff>
      <xdr:row>197</xdr:row>
      <xdr:rowOff>133350</xdr:rowOff>
    </xdr:to>
    <xdr:pic>
      <xdr:nvPicPr>
        <xdr:cNvPr id="108" name="Picture 39" descr="FORMULA">
          <a:extLst>
            <a:ext uri="{FF2B5EF4-FFF2-40B4-BE49-F238E27FC236}">
              <a16:creationId xmlns:a16="http://schemas.microsoft.com/office/drawing/2014/main" id="{C64719E9-38E1-4EC5-B3B6-B219D67C2A32}"/>
            </a:ext>
          </a:extLst>
        </xdr:cNvPr>
        <xdr:cNvPicPr>
          <a:picLocks noChangeAspect="1" noChangeArrowheads="1"/>
        </xdr:cNvPicPr>
      </xdr:nvPicPr>
      <xdr:blipFill>
        <a:blip xmlns:r="http://schemas.openxmlformats.org/officeDocument/2006/relationships" r:embed="rId2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687175" y="40833675"/>
          <a:ext cx="1590675"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209550</xdr:colOff>
      <xdr:row>214</xdr:row>
      <xdr:rowOff>95250</xdr:rowOff>
    </xdr:from>
    <xdr:to>
      <xdr:col>10</xdr:col>
      <xdr:colOff>771525</xdr:colOff>
      <xdr:row>215</xdr:row>
      <xdr:rowOff>123825</xdr:rowOff>
    </xdr:to>
    <xdr:pic>
      <xdr:nvPicPr>
        <xdr:cNvPr id="110" name="Picture 40" descr="FORMULA">
          <a:extLst>
            <a:ext uri="{FF2B5EF4-FFF2-40B4-BE49-F238E27FC236}">
              <a16:creationId xmlns:a16="http://schemas.microsoft.com/office/drawing/2014/main" id="{AF6B8CED-8B07-4B10-B681-7DB32A4401A9}"/>
            </a:ext>
          </a:extLst>
        </xdr:cNvPr>
        <xdr:cNvPicPr>
          <a:picLocks noChangeAspect="1" noChangeArrowheads="1"/>
        </xdr:cNvPicPr>
      </xdr:nvPicPr>
      <xdr:blipFill>
        <a:blip xmlns:r="http://schemas.openxmlformats.org/officeDocument/2006/relationships" r:embed="rId2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734800" y="43843575"/>
          <a:ext cx="146685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7877175</xdr:colOff>
      <xdr:row>147</xdr:row>
      <xdr:rowOff>25400</xdr:rowOff>
    </xdr:from>
    <xdr:ext cx="627608" cy="373063"/>
    <mc:AlternateContent xmlns:mc="http://schemas.openxmlformats.org/markup-compatibility/2006" xmlns:a14="http://schemas.microsoft.com/office/drawing/2010/main">
      <mc:Choice Requires="a14">
        <xdr:sp macro="" textlink="">
          <xdr:nvSpPr>
            <xdr:cNvPr id="42" name="TextBox 41" descr="FORMULA">
              <a:extLst>
                <a:ext uri="{FF2B5EF4-FFF2-40B4-BE49-F238E27FC236}">
                  <a16:creationId xmlns:a16="http://schemas.microsoft.com/office/drawing/2014/main" id="{8E4DF9F5-3B8E-41F7-881B-34B0C47BA8C4}"/>
                </a:ext>
              </a:extLst>
            </xdr:cNvPr>
            <xdr:cNvSpPr txBox="1"/>
          </xdr:nvSpPr>
          <xdr:spPr>
            <a:xfrm>
              <a:off x="5200650" y="31134050"/>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n-GB" sz="1000" i="1">
                            <a:latin typeface="Cambria Math" panose="02040503050406030204" pitchFamily="18" charset="0"/>
                          </a:rPr>
                        </m:ctrlPr>
                      </m:naryPr>
                      <m:sub/>
                      <m:sup/>
                      <m:e>
                        <m:r>
                          <a:rPr lang="en-GB" sz="1000" b="0" i="1">
                            <a:latin typeface="Cambria Math" panose="02040503050406030204" pitchFamily="18" charset="0"/>
                          </a:rPr>
                          <m:t>𝐴𝑆𝐹𝑑</m:t>
                        </m:r>
                        <m:r>
                          <a:rPr lang="en-GB" sz="1000" b="0" i="1">
                            <a:latin typeface="Cambria Math" panose="02040503050406030204" pitchFamily="18" charset="0"/>
                          </a:rPr>
                          <m:t>,</m:t>
                        </m:r>
                        <m:r>
                          <a:rPr lang="en-GB" sz="1000" b="0" i="1">
                            <a:latin typeface="Cambria Math" panose="02040503050406030204" pitchFamily="18" charset="0"/>
                          </a:rPr>
                          <m:t>𝑡</m:t>
                        </m:r>
                      </m:e>
                    </m:nary>
                  </m:oMath>
                </m:oMathPara>
              </a14:m>
              <a:endParaRPr lang="en-GB" sz="1000"/>
            </a:p>
          </xdr:txBody>
        </xdr:sp>
      </mc:Choice>
      <mc:Fallback xmlns="">
        <xdr:sp macro="" textlink="">
          <xdr:nvSpPr>
            <xdr:cNvPr id="42" name="TextBox 41" descr="FORMULA">
              <a:extLst>
                <a:ext uri="{FF2B5EF4-FFF2-40B4-BE49-F238E27FC236}">
                  <a16:creationId xmlns:a16="http://schemas.microsoft.com/office/drawing/2014/main" id="{8E4DF9F5-3B8E-41F7-881B-34B0C47BA8C4}"/>
                </a:ext>
              </a:extLst>
            </xdr:cNvPr>
            <xdr:cNvSpPr txBox="1"/>
          </xdr:nvSpPr>
          <xdr:spPr>
            <a:xfrm>
              <a:off x="5200650" y="31134050"/>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000" i="0">
                  <a:latin typeface="Cambria Math" panose="02040503050406030204" pitchFamily="18" charset="0"/>
                </a:rPr>
                <a:t>∑</a:t>
              </a:r>
              <a:r>
                <a:rPr lang="en-GB" sz="1000" b="0" i="0">
                  <a:latin typeface="Cambria Math" panose="02040503050406030204" pitchFamily="18" charset="0"/>
                </a:rPr>
                <a:t>▒〖𝐴𝑆𝐹𝑑,𝑡〗</a:t>
              </a:r>
              <a:endParaRPr lang="en-GB" sz="1000"/>
            </a:p>
          </xdr:txBody>
        </xdr:sp>
      </mc:Fallback>
    </mc:AlternateContent>
    <xdr:clientData/>
  </xdr:oneCellAnchor>
  <xdr:twoCellAnchor>
    <xdr:from>
      <xdr:col>5</xdr:col>
      <xdr:colOff>606425</xdr:colOff>
      <xdr:row>31</xdr:row>
      <xdr:rowOff>166159</xdr:rowOff>
    </xdr:from>
    <xdr:to>
      <xdr:col>12</xdr:col>
      <xdr:colOff>143933</xdr:colOff>
      <xdr:row>34</xdr:row>
      <xdr:rowOff>146051</xdr:rowOff>
    </xdr:to>
    <xdr:pic>
      <xdr:nvPicPr>
        <xdr:cNvPr id="112" name="Picture 44" descr="FORMULA">
          <a:extLst>
            <a:ext uri="{FF2B5EF4-FFF2-40B4-BE49-F238E27FC236}">
              <a16:creationId xmlns:a16="http://schemas.microsoft.com/office/drawing/2014/main" id="{AF6157E2-24C0-4C56-8EA5-74926801FFFC}"/>
            </a:ext>
          </a:extLst>
        </xdr:cNvPr>
        <xdr:cNvPicPr>
          <a:picLocks noChangeAspect="1" noChangeArrowheads="1"/>
        </xdr:cNvPicPr>
      </xdr:nvPicPr>
      <xdr:blipFill>
        <a:blip xmlns:r="http://schemas.openxmlformats.org/officeDocument/2006/relationships" r:embed="rId2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861425" y="6050492"/>
          <a:ext cx="5951008" cy="4878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5</xdr:col>
      <xdr:colOff>464307</xdr:colOff>
      <xdr:row>9</xdr:row>
      <xdr:rowOff>190499</xdr:rowOff>
    </xdr:from>
    <xdr:to>
      <xdr:col>8</xdr:col>
      <xdr:colOff>600075</xdr:colOff>
      <xdr:row>11</xdr:row>
      <xdr:rowOff>64255</xdr:rowOff>
    </xdr:to>
    <xdr:pic>
      <xdr:nvPicPr>
        <xdr:cNvPr id="2" name="Picture 1" descr="FORMULA">
          <a:extLst>
            <a:ext uri="{FF2B5EF4-FFF2-40B4-BE49-F238E27FC236}">
              <a16:creationId xmlns:a16="http://schemas.microsoft.com/office/drawing/2014/main" id="{80B5B0A8-5489-4F26-B366-6E75FC56AE24}"/>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426832" y="1819274"/>
          <a:ext cx="2355093" cy="2452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5</xdr:col>
      <xdr:colOff>464307</xdr:colOff>
      <xdr:row>10</xdr:row>
      <xdr:rowOff>9525</xdr:rowOff>
    </xdr:from>
    <xdr:to>
      <xdr:col>9</xdr:col>
      <xdr:colOff>114301</xdr:colOff>
      <xdr:row>11</xdr:row>
      <xdr:rowOff>97437</xdr:rowOff>
    </xdr:to>
    <xdr:pic>
      <xdr:nvPicPr>
        <xdr:cNvPr id="2" name="Picture 1" descr="FORMULA">
          <a:extLst>
            <a:ext uri="{FF2B5EF4-FFF2-40B4-BE49-F238E27FC236}">
              <a16:creationId xmlns:a16="http://schemas.microsoft.com/office/drawing/2014/main" id="{6D164B97-5BAA-4EF2-92BA-95D2AC7274A5}"/>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426832" y="1838325"/>
          <a:ext cx="2736094" cy="2593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3</xdr:col>
      <xdr:colOff>0</xdr:colOff>
      <xdr:row>2</xdr:row>
      <xdr:rowOff>0</xdr:rowOff>
    </xdr:from>
    <xdr:to>
      <xdr:col>4</xdr:col>
      <xdr:colOff>679812</xdr:colOff>
      <xdr:row>3</xdr:row>
      <xdr:rowOff>55429</xdr:rowOff>
    </xdr:to>
    <xdr:sp macro="" textlink="">
      <xdr:nvSpPr>
        <xdr:cNvPr id="3" name="Title 1" descr="Reported in current year prices">
          <a:extLst>
            <a:ext uri="{FF2B5EF4-FFF2-40B4-BE49-F238E27FC236}">
              <a16:creationId xmlns:a16="http://schemas.microsoft.com/office/drawing/2014/main" id="{D601CC53-9F39-4046-AAC7-6D46CC9AC917}"/>
            </a:ext>
          </a:extLst>
        </xdr:cNvPr>
        <xdr:cNvSpPr txBox="1">
          <a:spLocks/>
        </xdr:cNvSpPr>
      </xdr:nvSpPr>
      <xdr:spPr>
        <a:xfrm>
          <a:off x="4845844" y="595313"/>
          <a:ext cx="3227749" cy="353085"/>
        </a:xfrm>
        <a:prstGeom prst="rect">
          <a:avLst/>
        </a:prstGeom>
        <a:solidFill>
          <a:schemeClr val="accent4">
            <a:lumMod val="20000"/>
            <a:lumOff val="80000"/>
          </a:schemeClr>
        </a:solidFill>
      </xdr:spPr>
      <xdr:txBody>
        <a:bodyPr vert="horz" wrap="square" lIns="91440" tIns="45720" rIns="91440" bIns="45720" rtlCol="0" anchor="b">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800" b="1"/>
            <a:t>Reported in current year prices </a:t>
          </a:r>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15</xdr:col>
      <xdr:colOff>666751</xdr:colOff>
      <xdr:row>7</xdr:row>
      <xdr:rowOff>785812</xdr:rowOff>
    </xdr:from>
    <xdr:ext cx="627608" cy="373063"/>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81E27E11-6C22-469E-B4E6-BB0EE610C813}"/>
                </a:ext>
              </a:extLst>
            </xdr:cNvPr>
            <xdr:cNvSpPr txBox="1"/>
          </xdr:nvSpPr>
          <xdr:spPr>
            <a:xfrm>
              <a:off x="13870782" y="2547937"/>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n-GB" sz="1000" i="1">
                            <a:latin typeface="Cambria Math" panose="02040503050406030204" pitchFamily="18" charset="0"/>
                          </a:rPr>
                        </m:ctrlPr>
                      </m:naryPr>
                      <m:sub/>
                      <m:sup/>
                      <m:e>
                        <m:r>
                          <a:rPr lang="en-GB" sz="1000" b="0" i="1">
                            <a:latin typeface="Cambria Math" panose="02040503050406030204" pitchFamily="18" charset="0"/>
                          </a:rPr>
                          <m:t>𝐴𝑆𝐹𝑑</m:t>
                        </m:r>
                        <m:r>
                          <a:rPr lang="en-GB" sz="1000" b="0" i="1">
                            <a:latin typeface="Cambria Math" panose="02040503050406030204" pitchFamily="18" charset="0"/>
                          </a:rPr>
                          <m:t>,</m:t>
                        </m:r>
                        <m:r>
                          <a:rPr lang="en-GB" sz="1000" b="0" i="1">
                            <a:latin typeface="Cambria Math" panose="02040503050406030204" pitchFamily="18" charset="0"/>
                          </a:rPr>
                          <m:t>𝑡</m:t>
                        </m:r>
                      </m:e>
                    </m:nary>
                  </m:oMath>
                </m:oMathPara>
              </a14:m>
              <a:endParaRPr lang="en-GB" sz="1000"/>
            </a:p>
          </xdr:txBody>
        </xdr:sp>
      </mc:Choice>
      <mc:Fallback xmlns="">
        <xdr:sp macro="" textlink="">
          <xdr:nvSpPr>
            <xdr:cNvPr id="2" name="TextBox 1">
              <a:extLst>
                <a:ext uri="{FF2B5EF4-FFF2-40B4-BE49-F238E27FC236}">
                  <a16:creationId xmlns:a16="http://schemas.microsoft.com/office/drawing/2014/main" id="{81E27E11-6C22-469E-B4E6-BB0EE610C813}"/>
                </a:ext>
              </a:extLst>
            </xdr:cNvPr>
            <xdr:cNvSpPr txBox="1"/>
          </xdr:nvSpPr>
          <xdr:spPr>
            <a:xfrm>
              <a:off x="13870782" y="2547937"/>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000" i="0">
                  <a:latin typeface="Cambria Math" panose="02040503050406030204" pitchFamily="18" charset="0"/>
                </a:rPr>
                <a:t>∑</a:t>
              </a:r>
              <a:r>
                <a:rPr lang="en-GB" sz="1000" b="0" i="0">
                  <a:latin typeface="Cambria Math" panose="02040503050406030204" pitchFamily="18" charset="0"/>
                </a:rPr>
                <a:t>▒〖𝐴𝑆𝐹𝑑,𝑡〗</a:t>
              </a:r>
              <a:endParaRPr lang="en-GB" sz="1000"/>
            </a:p>
          </xdr:txBody>
        </xdr:sp>
      </mc:Fallback>
    </mc:AlternateContent>
    <xdr:clientData/>
  </xdr:oneCellAnchor>
</xdr:wsDr>
</file>

<file path=xl/drawings/drawing2.xml><?xml version="1.0" encoding="utf-8"?>
<xdr:wsDr xmlns:xdr="http://schemas.openxmlformats.org/drawingml/2006/spreadsheetDrawing" xmlns:a="http://schemas.openxmlformats.org/drawingml/2006/main">
  <xdr:oneCellAnchor>
    <xdr:from>
      <xdr:col>4</xdr:col>
      <xdr:colOff>38192</xdr:colOff>
      <xdr:row>114</xdr:row>
      <xdr:rowOff>125038</xdr:rowOff>
    </xdr:from>
    <xdr:ext cx="627608" cy="373063"/>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C43DA4FD-44AF-41AE-9AF8-BE035CCFF8B1}"/>
                </a:ext>
              </a:extLst>
            </xdr:cNvPr>
            <xdr:cNvSpPr txBox="1"/>
          </xdr:nvSpPr>
          <xdr:spPr>
            <a:xfrm>
              <a:off x="6470368" y="27153626"/>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n-GB" sz="1000" i="1">
                            <a:latin typeface="Cambria Math" panose="02040503050406030204" pitchFamily="18" charset="0"/>
                          </a:rPr>
                        </m:ctrlPr>
                      </m:naryPr>
                      <m:sub/>
                      <m:sup/>
                      <m:e>
                        <m:r>
                          <a:rPr lang="en-GB" sz="1000" b="0" i="1">
                            <a:latin typeface="Cambria Math" panose="02040503050406030204" pitchFamily="18" charset="0"/>
                          </a:rPr>
                          <m:t>𝐷𝑃𝐼𝑃𝑡</m:t>
                        </m:r>
                      </m:e>
                    </m:nary>
                  </m:oMath>
                </m:oMathPara>
              </a14:m>
              <a:endParaRPr lang="en-GB" sz="1000"/>
            </a:p>
          </xdr:txBody>
        </xdr:sp>
      </mc:Choice>
      <mc:Fallback xmlns="">
        <xdr:sp macro="" textlink="">
          <xdr:nvSpPr>
            <xdr:cNvPr id="2" name="TextBox 1">
              <a:extLst>
                <a:ext uri="{FF2B5EF4-FFF2-40B4-BE49-F238E27FC236}">
                  <a16:creationId xmlns:a16="http://schemas.microsoft.com/office/drawing/2014/main" id="{C43DA4FD-44AF-41AE-9AF8-BE035CCFF8B1}"/>
                </a:ext>
              </a:extLst>
            </xdr:cNvPr>
            <xdr:cNvSpPr txBox="1"/>
          </xdr:nvSpPr>
          <xdr:spPr>
            <a:xfrm>
              <a:off x="6470368" y="27153626"/>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000" i="0">
                  <a:latin typeface="Cambria Math" panose="02040503050406030204" pitchFamily="18" charset="0"/>
                </a:rPr>
                <a:t>∑</a:t>
              </a:r>
              <a:r>
                <a:rPr lang="en-GB" sz="1000" b="0" i="0">
                  <a:latin typeface="Cambria Math" panose="02040503050406030204" pitchFamily="18" charset="0"/>
                </a:rPr>
                <a:t>▒𝐷𝑃𝐼𝑃𝑡</a:t>
              </a:r>
              <a:endParaRPr lang="en-GB" sz="1000"/>
            </a:p>
          </xdr:txBody>
        </xdr:sp>
      </mc:Fallback>
    </mc:AlternateContent>
    <xdr:clientData/>
  </xdr:oneCellAnchor>
  <xdr:oneCellAnchor>
    <xdr:from>
      <xdr:col>4</xdr:col>
      <xdr:colOff>44450</xdr:colOff>
      <xdr:row>116</xdr:row>
      <xdr:rowOff>0</xdr:rowOff>
    </xdr:from>
    <xdr:ext cx="627608" cy="373063"/>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3CACE9F5-AFCE-4F41-A7DD-F7AE9C91D519}"/>
                </a:ext>
              </a:extLst>
            </xdr:cNvPr>
            <xdr:cNvSpPr txBox="1"/>
          </xdr:nvSpPr>
          <xdr:spPr>
            <a:xfrm>
              <a:off x="6476626" y="27409588"/>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n-GB" sz="1000" i="1">
                            <a:latin typeface="Cambria Math" panose="02040503050406030204" pitchFamily="18" charset="0"/>
                          </a:rPr>
                        </m:ctrlPr>
                      </m:naryPr>
                      <m:sub/>
                      <m:sup/>
                      <m:e>
                        <m:r>
                          <a:rPr lang="en-GB" sz="1000" b="0" i="1">
                            <a:latin typeface="Cambria Math" panose="02040503050406030204" pitchFamily="18" charset="0"/>
                          </a:rPr>
                          <m:t>𝐷𝐿𝐼𝑃𝑡</m:t>
                        </m:r>
                      </m:e>
                    </m:nary>
                  </m:oMath>
                </m:oMathPara>
              </a14:m>
              <a:endParaRPr lang="en-GB" sz="1000"/>
            </a:p>
          </xdr:txBody>
        </xdr:sp>
      </mc:Choice>
      <mc:Fallback xmlns="">
        <xdr:sp macro="" textlink="">
          <xdr:nvSpPr>
            <xdr:cNvPr id="3" name="TextBox 2">
              <a:extLst>
                <a:ext uri="{FF2B5EF4-FFF2-40B4-BE49-F238E27FC236}">
                  <a16:creationId xmlns:a16="http://schemas.microsoft.com/office/drawing/2014/main" id="{3CACE9F5-AFCE-4F41-A7DD-F7AE9C91D519}"/>
                </a:ext>
              </a:extLst>
            </xdr:cNvPr>
            <xdr:cNvSpPr txBox="1"/>
          </xdr:nvSpPr>
          <xdr:spPr>
            <a:xfrm>
              <a:off x="5245100" y="24688800"/>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000" i="0">
                  <a:latin typeface="Cambria Math" panose="02040503050406030204" pitchFamily="18" charset="0"/>
                </a:rPr>
                <a:t>∑</a:t>
              </a:r>
              <a:r>
                <a:rPr lang="en-GB" sz="1000" b="0" i="0">
                  <a:latin typeface="Cambria Math" panose="02040503050406030204" pitchFamily="18" charset="0"/>
                </a:rPr>
                <a:t>▒𝐷𝐿𝐼𝑃𝑡</a:t>
              </a:r>
              <a:endParaRPr lang="en-GB" sz="1000"/>
            </a:p>
          </xdr:txBody>
        </xdr:sp>
      </mc:Fallback>
    </mc:AlternateContent>
    <xdr:clientData/>
  </xdr:oneCellAnchor>
  <xdr:oneCellAnchor>
    <xdr:from>
      <xdr:col>4</xdr:col>
      <xdr:colOff>106829</xdr:colOff>
      <xdr:row>126</xdr:row>
      <xdr:rowOff>114020</xdr:rowOff>
    </xdr:from>
    <xdr:ext cx="627608" cy="373063"/>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0BA1F629-8AEA-43E8-AC2C-C5AD58BD6936}"/>
                </a:ext>
              </a:extLst>
            </xdr:cNvPr>
            <xdr:cNvSpPr txBox="1"/>
          </xdr:nvSpPr>
          <xdr:spPr>
            <a:xfrm>
              <a:off x="6875182" y="23859285"/>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n-GB" sz="1000" i="1">
                            <a:latin typeface="Cambria Math" panose="02040503050406030204" pitchFamily="18" charset="0"/>
                          </a:rPr>
                        </m:ctrlPr>
                      </m:naryPr>
                      <m:sub/>
                      <m:sup/>
                      <m:e>
                        <m:r>
                          <a:rPr lang="en-GB" sz="1000" b="0" i="1">
                            <a:latin typeface="Cambria Math" panose="02040503050406030204" pitchFamily="18" charset="0"/>
                          </a:rPr>
                          <m:t>𝐴𝑆𝐹𝑑</m:t>
                        </m:r>
                        <m:r>
                          <a:rPr lang="en-GB" sz="1000" b="0" i="1">
                            <a:latin typeface="Cambria Math" panose="02040503050406030204" pitchFamily="18" charset="0"/>
                          </a:rPr>
                          <m:t>,</m:t>
                        </m:r>
                        <m:r>
                          <a:rPr lang="en-GB" sz="1000" b="0" i="1">
                            <a:latin typeface="Cambria Math" panose="02040503050406030204" pitchFamily="18" charset="0"/>
                          </a:rPr>
                          <m:t>𝑡</m:t>
                        </m:r>
                      </m:e>
                    </m:nary>
                  </m:oMath>
                </m:oMathPara>
              </a14:m>
              <a:endParaRPr lang="en-GB" sz="1000"/>
            </a:p>
          </xdr:txBody>
        </xdr:sp>
      </mc:Choice>
      <mc:Fallback xmlns="">
        <xdr:sp macro="" textlink="">
          <xdr:nvSpPr>
            <xdr:cNvPr id="5" name="TextBox 4">
              <a:extLst>
                <a:ext uri="{FF2B5EF4-FFF2-40B4-BE49-F238E27FC236}">
                  <a16:creationId xmlns:a16="http://schemas.microsoft.com/office/drawing/2014/main" id="{0BA1F629-8AEA-43E8-AC2C-C5AD58BD6936}"/>
                </a:ext>
              </a:extLst>
            </xdr:cNvPr>
            <xdr:cNvSpPr txBox="1"/>
          </xdr:nvSpPr>
          <xdr:spPr>
            <a:xfrm>
              <a:off x="6875182" y="23859285"/>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000" i="0">
                  <a:latin typeface="Cambria Math" panose="02040503050406030204" pitchFamily="18" charset="0"/>
                </a:rPr>
                <a:t>∑</a:t>
              </a:r>
              <a:r>
                <a:rPr lang="en-GB" sz="1000" b="0" i="0">
                  <a:latin typeface="Cambria Math" panose="02040503050406030204" pitchFamily="18" charset="0"/>
                </a:rPr>
                <a:t>▒〖𝐴𝑆𝐹𝑑,𝑡〗</a:t>
              </a:r>
              <a:endParaRPr lang="en-GB" sz="1000"/>
            </a:p>
          </xdr:txBody>
        </xdr:sp>
      </mc:Fallback>
    </mc:AlternateContent>
    <xdr:clientData/>
  </xdr:oneCellAnchor>
</xdr:wsDr>
</file>

<file path=xl/drawings/drawing3.xml><?xml version="1.0" encoding="utf-8"?>
<xdr:wsDr xmlns:xdr="http://schemas.openxmlformats.org/drawingml/2006/spreadsheetDrawing" xmlns:a="http://schemas.openxmlformats.org/drawingml/2006/main">
  <xdr:twoCellAnchor>
    <xdr:from>
      <xdr:col>8</xdr:col>
      <xdr:colOff>815416</xdr:colOff>
      <xdr:row>12</xdr:row>
      <xdr:rowOff>19297</xdr:rowOff>
    </xdr:from>
    <xdr:to>
      <xdr:col>11</xdr:col>
      <xdr:colOff>448312</xdr:colOff>
      <xdr:row>13</xdr:row>
      <xdr:rowOff>128866</xdr:rowOff>
    </xdr:to>
    <xdr:pic>
      <xdr:nvPicPr>
        <xdr:cNvPr id="31" name="Picture 1" descr="Formula">
          <a:extLst>
            <a:ext uri="{FF2B5EF4-FFF2-40B4-BE49-F238E27FC236}">
              <a16:creationId xmlns:a16="http://schemas.microsoft.com/office/drawing/2014/main" id="{B65915CA-E0EE-4BA1-B769-4ADD1D692D3C}"/>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140141" y="2381497"/>
          <a:ext cx="1995096" cy="2905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17149</xdr:colOff>
      <xdr:row>17</xdr:row>
      <xdr:rowOff>78441</xdr:rowOff>
    </xdr:from>
    <xdr:to>
      <xdr:col>11</xdr:col>
      <xdr:colOff>141510</xdr:colOff>
      <xdr:row>19</xdr:row>
      <xdr:rowOff>105614</xdr:rowOff>
    </xdr:to>
    <xdr:pic>
      <xdr:nvPicPr>
        <xdr:cNvPr id="3" name="Picture 2" descr="FORMULA">
          <a:extLst>
            <a:ext uri="{FF2B5EF4-FFF2-40B4-BE49-F238E27FC236}">
              <a16:creationId xmlns:a16="http://schemas.microsoft.com/office/drawing/2014/main" id="{FEF31E9B-9579-4E31-9D09-BB2ADBF70BBF}"/>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161024" y="3240741"/>
          <a:ext cx="1667411" cy="351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811023</xdr:colOff>
      <xdr:row>23</xdr:row>
      <xdr:rowOff>100853</xdr:rowOff>
    </xdr:from>
    <xdr:to>
      <xdr:col>11</xdr:col>
      <xdr:colOff>399050</xdr:colOff>
      <xdr:row>25</xdr:row>
      <xdr:rowOff>67234</xdr:rowOff>
    </xdr:to>
    <xdr:pic>
      <xdr:nvPicPr>
        <xdr:cNvPr id="4" name="Picture 3" descr="FORMULA">
          <a:extLst>
            <a:ext uri="{FF2B5EF4-FFF2-40B4-BE49-F238E27FC236}">
              <a16:creationId xmlns:a16="http://schemas.microsoft.com/office/drawing/2014/main" id="{B04C847F-0029-4F7B-B98D-111F20E33298}"/>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145273" y="4368053"/>
          <a:ext cx="1940702" cy="2902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679661</xdr:colOff>
      <xdr:row>29</xdr:row>
      <xdr:rowOff>192715</xdr:rowOff>
    </xdr:from>
    <xdr:to>
      <xdr:col>11</xdr:col>
      <xdr:colOff>263931</xdr:colOff>
      <xdr:row>31</xdr:row>
      <xdr:rowOff>204757</xdr:rowOff>
    </xdr:to>
    <xdr:pic>
      <xdr:nvPicPr>
        <xdr:cNvPr id="33" name="Picture 4" descr="Formula">
          <a:extLst>
            <a:ext uri="{FF2B5EF4-FFF2-40B4-BE49-F238E27FC236}">
              <a16:creationId xmlns:a16="http://schemas.microsoft.com/office/drawing/2014/main" id="{7DE31FC3-B7D9-4E91-8D3B-57F7B7B651BA}"/>
            </a:ext>
          </a:extLst>
        </xdr:cNvPr>
        <xdr:cNvPicPr>
          <a:picLocks noChangeAspect="1"/>
        </xdr:cNvPicPr>
      </xdr:nvPicPr>
      <xdr:blipFill>
        <a:blip xmlns:r="http://schemas.openxmlformats.org/officeDocument/2006/relationships" r:embed="rId4"/>
        <a:stretch>
          <a:fillRect/>
        </a:stretch>
      </xdr:blipFill>
      <xdr:spPr>
        <a:xfrm>
          <a:off x="8052011" y="5479090"/>
          <a:ext cx="1768670" cy="419500"/>
        </a:xfrm>
        <a:prstGeom prst="rect">
          <a:avLst/>
        </a:prstGeom>
      </xdr:spPr>
    </xdr:pic>
    <xdr:clientData/>
  </xdr:twoCellAnchor>
  <xdr:twoCellAnchor editAs="oneCell">
    <xdr:from>
      <xdr:col>8</xdr:col>
      <xdr:colOff>790015</xdr:colOff>
      <xdr:row>36</xdr:row>
      <xdr:rowOff>86988</xdr:rowOff>
    </xdr:from>
    <xdr:to>
      <xdr:col>11</xdr:col>
      <xdr:colOff>285750</xdr:colOff>
      <xdr:row>37</xdr:row>
      <xdr:rowOff>188513</xdr:rowOff>
    </xdr:to>
    <xdr:pic>
      <xdr:nvPicPr>
        <xdr:cNvPr id="35" name="Picture 5" descr="Formula">
          <a:extLst>
            <a:ext uri="{FF2B5EF4-FFF2-40B4-BE49-F238E27FC236}">
              <a16:creationId xmlns:a16="http://schemas.microsoft.com/office/drawing/2014/main" id="{8DBA785E-61AB-47AF-9A2F-7E57A4528F0A}"/>
            </a:ext>
          </a:extLst>
        </xdr:cNvPr>
        <xdr:cNvPicPr>
          <a:picLocks noChangeAspect="1"/>
        </xdr:cNvPicPr>
      </xdr:nvPicPr>
      <xdr:blipFill>
        <a:blip xmlns:r="http://schemas.openxmlformats.org/officeDocument/2006/relationships" r:embed="rId5"/>
        <a:stretch>
          <a:fillRect/>
        </a:stretch>
      </xdr:blipFill>
      <xdr:spPr>
        <a:xfrm>
          <a:off x="8143315" y="6868788"/>
          <a:ext cx="1734110" cy="314250"/>
        </a:xfrm>
        <a:prstGeom prst="rect">
          <a:avLst/>
        </a:prstGeom>
      </xdr:spPr>
    </xdr:pic>
    <xdr:clientData/>
  </xdr:twoCellAnchor>
  <xdr:twoCellAnchor editAs="oneCell">
    <xdr:from>
      <xdr:col>8</xdr:col>
      <xdr:colOff>750793</xdr:colOff>
      <xdr:row>42</xdr:row>
      <xdr:rowOff>112059</xdr:rowOff>
    </xdr:from>
    <xdr:to>
      <xdr:col>11</xdr:col>
      <xdr:colOff>218234</xdr:colOff>
      <xdr:row>43</xdr:row>
      <xdr:rowOff>154640</xdr:rowOff>
    </xdr:to>
    <xdr:pic>
      <xdr:nvPicPr>
        <xdr:cNvPr id="37" name="Picture 6" descr="Formula">
          <a:extLst>
            <a:ext uri="{FF2B5EF4-FFF2-40B4-BE49-F238E27FC236}">
              <a16:creationId xmlns:a16="http://schemas.microsoft.com/office/drawing/2014/main" id="{372570D7-EA54-4201-9DC9-37BBF6AB0005}"/>
            </a:ext>
          </a:extLst>
        </xdr:cNvPr>
        <xdr:cNvPicPr>
          <a:picLocks noChangeAspect="1"/>
        </xdr:cNvPicPr>
      </xdr:nvPicPr>
      <xdr:blipFill>
        <a:blip xmlns:r="http://schemas.openxmlformats.org/officeDocument/2006/relationships" r:embed="rId6"/>
        <a:stretch>
          <a:fillRect/>
        </a:stretch>
      </xdr:blipFill>
      <xdr:spPr>
        <a:xfrm>
          <a:off x="8123143" y="8179734"/>
          <a:ext cx="1658191" cy="258480"/>
        </a:xfrm>
        <a:prstGeom prst="rect">
          <a:avLst/>
        </a:prstGeom>
      </xdr:spPr>
    </xdr:pic>
    <xdr:clientData/>
  </xdr:twoCellAnchor>
  <xdr:twoCellAnchor editAs="oneCell">
    <xdr:from>
      <xdr:col>8</xdr:col>
      <xdr:colOff>779063</xdr:colOff>
      <xdr:row>48</xdr:row>
      <xdr:rowOff>84044</xdr:rowOff>
    </xdr:from>
    <xdr:to>
      <xdr:col>11</xdr:col>
      <xdr:colOff>146330</xdr:colOff>
      <xdr:row>49</xdr:row>
      <xdr:rowOff>143900</xdr:rowOff>
    </xdr:to>
    <xdr:pic>
      <xdr:nvPicPr>
        <xdr:cNvPr id="39" name="Picture 7" descr="Formula">
          <a:extLst>
            <a:ext uri="{FF2B5EF4-FFF2-40B4-BE49-F238E27FC236}">
              <a16:creationId xmlns:a16="http://schemas.microsoft.com/office/drawing/2014/main" id="{BEE748F5-D6B7-4578-AEDD-DB3A0CDAC152}"/>
            </a:ext>
          </a:extLst>
        </xdr:cNvPr>
        <xdr:cNvPicPr>
          <a:picLocks noChangeAspect="1"/>
        </xdr:cNvPicPr>
      </xdr:nvPicPr>
      <xdr:blipFill>
        <a:blip xmlns:r="http://schemas.openxmlformats.org/officeDocument/2006/relationships" r:embed="rId7"/>
        <a:stretch>
          <a:fillRect/>
        </a:stretch>
      </xdr:blipFill>
      <xdr:spPr>
        <a:xfrm>
          <a:off x="8141888" y="9437594"/>
          <a:ext cx="1583417" cy="278931"/>
        </a:xfrm>
        <a:prstGeom prst="rect">
          <a:avLst/>
        </a:prstGeom>
      </xdr:spPr>
    </xdr:pic>
    <xdr:clientData/>
  </xdr:twoCellAnchor>
  <xdr:twoCellAnchor editAs="oneCell">
    <xdr:from>
      <xdr:col>8</xdr:col>
      <xdr:colOff>794777</xdr:colOff>
      <xdr:row>53</xdr:row>
      <xdr:rowOff>106268</xdr:rowOff>
    </xdr:from>
    <xdr:to>
      <xdr:col>11</xdr:col>
      <xdr:colOff>448141</xdr:colOff>
      <xdr:row>55</xdr:row>
      <xdr:rowOff>126905</xdr:rowOff>
    </xdr:to>
    <xdr:pic>
      <xdr:nvPicPr>
        <xdr:cNvPr id="9" name="Picture 8" descr="FORMULA">
          <a:extLst>
            <a:ext uri="{FF2B5EF4-FFF2-40B4-BE49-F238E27FC236}">
              <a16:creationId xmlns:a16="http://schemas.microsoft.com/office/drawing/2014/main" id="{C54DD239-367D-4502-B5B4-EF5132BFF7CF}"/>
            </a:ext>
          </a:extLst>
        </xdr:cNvPr>
        <xdr:cNvPicPr>
          <a:picLocks noChangeAspect="1"/>
        </xdr:cNvPicPr>
      </xdr:nvPicPr>
      <xdr:blipFill>
        <a:blip xmlns:r="http://schemas.openxmlformats.org/officeDocument/2006/relationships" r:embed="rId8"/>
        <a:stretch>
          <a:fillRect/>
        </a:stretch>
      </xdr:blipFill>
      <xdr:spPr>
        <a:xfrm>
          <a:off x="8148077" y="10583768"/>
          <a:ext cx="1983814" cy="341312"/>
        </a:xfrm>
        <a:prstGeom prst="rect">
          <a:avLst/>
        </a:prstGeom>
      </xdr:spPr>
    </xdr:pic>
    <xdr:clientData/>
  </xdr:twoCellAnchor>
  <xdr:twoCellAnchor editAs="oneCell">
    <xdr:from>
      <xdr:col>9</xdr:col>
      <xdr:colOff>1681</xdr:colOff>
      <xdr:row>5</xdr:row>
      <xdr:rowOff>140075</xdr:rowOff>
    </xdr:from>
    <xdr:to>
      <xdr:col>11</xdr:col>
      <xdr:colOff>508841</xdr:colOff>
      <xdr:row>7</xdr:row>
      <xdr:rowOff>87072</xdr:rowOff>
    </xdr:to>
    <xdr:pic>
      <xdr:nvPicPr>
        <xdr:cNvPr id="41" name="Picture 9" descr="Formula">
          <a:extLst>
            <a:ext uri="{FF2B5EF4-FFF2-40B4-BE49-F238E27FC236}">
              <a16:creationId xmlns:a16="http://schemas.microsoft.com/office/drawing/2014/main" id="{C7503356-4BFA-4AA3-8DBA-F961746D5095}"/>
            </a:ext>
          </a:extLst>
        </xdr:cNvPr>
        <xdr:cNvPicPr>
          <a:picLocks noChangeAspect="1"/>
        </xdr:cNvPicPr>
      </xdr:nvPicPr>
      <xdr:blipFill>
        <a:blip xmlns:r="http://schemas.openxmlformats.org/officeDocument/2006/relationships" r:embed="rId9"/>
        <a:stretch>
          <a:fillRect/>
        </a:stretch>
      </xdr:blipFill>
      <xdr:spPr>
        <a:xfrm>
          <a:off x="8119098" y="1293658"/>
          <a:ext cx="2031160" cy="285664"/>
        </a:xfrm>
        <a:prstGeom prst="rect">
          <a:avLst/>
        </a:prstGeom>
      </xdr:spPr>
    </xdr:pic>
    <xdr:clientData/>
  </xdr:twoCellAnchor>
  <xdr:twoCellAnchor editAs="oneCell">
    <xdr:from>
      <xdr:col>8</xdr:col>
      <xdr:colOff>762000</xdr:colOff>
      <xdr:row>65</xdr:row>
      <xdr:rowOff>103642</xdr:rowOff>
    </xdr:from>
    <xdr:to>
      <xdr:col>10</xdr:col>
      <xdr:colOff>742511</xdr:colOff>
      <xdr:row>67</xdr:row>
      <xdr:rowOff>143638</xdr:rowOff>
    </xdr:to>
    <xdr:pic>
      <xdr:nvPicPr>
        <xdr:cNvPr id="11" name="Picture 10" descr="FORMULA">
          <a:extLst>
            <a:ext uri="{FF2B5EF4-FFF2-40B4-BE49-F238E27FC236}">
              <a16:creationId xmlns:a16="http://schemas.microsoft.com/office/drawing/2014/main" id="{63BD3CDE-8088-4340-A6DD-D5D91D72BE36}"/>
            </a:ext>
          </a:extLst>
        </xdr:cNvPr>
        <xdr:cNvPicPr>
          <a:picLocks noChangeAspect="1"/>
        </xdr:cNvPicPr>
      </xdr:nvPicPr>
      <xdr:blipFill>
        <a:blip xmlns:r="http://schemas.openxmlformats.org/officeDocument/2006/relationships" r:embed="rId10"/>
        <a:stretch>
          <a:fillRect/>
        </a:stretch>
      </xdr:blipFill>
      <xdr:spPr>
        <a:xfrm>
          <a:off x="8134350" y="12924292"/>
          <a:ext cx="1523561" cy="360671"/>
        </a:xfrm>
        <a:prstGeom prst="rect">
          <a:avLst/>
        </a:prstGeom>
      </xdr:spPr>
    </xdr:pic>
    <xdr:clientData/>
  </xdr:twoCellAnchor>
  <xdr:twoCellAnchor editAs="oneCell">
    <xdr:from>
      <xdr:col>8</xdr:col>
      <xdr:colOff>733426</xdr:colOff>
      <xdr:row>59</xdr:row>
      <xdr:rowOff>119533</xdr:rowOff>
    </xdr:from>
    <xdr:to>
      <xdr:col>11</xdr:col>
      <xdr:colOff>133351</xdr:colOff>
      <xdr:row>61</xdr:row>
      <xdr:rowOff>123920</xdr:rowOff>
    </xdr:to>
    <xdr:pic>
      <xdr:nvPicPr>
        <xdr:cNvPr id="12" name="Picture 11" descr="FORMULA">
          <a:extLst>
            <a:ext uri="{FF2B5EF4-FFF2-40B4-BE49-F238E27FC236}">
              <a16:creationId xmlns:a16="http://schemas.microsoft.com/office/drawing/2014/main" id="{1CAB7F44-FB1A-454C-8CB0-ABE66D0E9965}"/>
            </a:ext>
          </a:extLst>
        </xdr:cNvPr>
        <xdr:cNvPicPr>
          <a:picLocks noChangeAspect="1"/>
        </xdr:cNvPicPr>
      </xdr:nvPicPr>
      <xdr:blipFill>
        <a:blip xmlns:r="http://schemas.openxmlformats.org/officeDocument/2006/relationships" r:embed="rId11"/>
        <a:stretch>
          <a:fillRect/>
        </a:stretch>
      </xdr:blipFill>
      <xdr:spPr>
        <a:xfrm>
          <a:off x="8105776" y="11768608"/>
          <a:ext cx="1714500" cy="325062"/>
        </a:xfrm>
        <a:prstGeom prst="rect">
          <a:avLst/>
        </a:prstGeom>
      </xdr:spPr>
    </xdr:pic>
    <xdr:clientData/>
  </xdr:twoCellAnchor>
  <xdr:twoCellAnchor>
    <xdr:from>
      <xdr:col>8</xdr:col>
      <xdr:colOff>815416</xdr:colOff>
      <xdr:row>12</xdr:row>
      <xdr:rowOff>19297</xdr:rowOff>
    </xdr:from>
    <xdr:to>
      <xdr:col>11</xdr:col>
      <xdr:colOff>448312</xdr:colOff>
      <xdr:row>13</xdr:row>
      <xdr:rowOff>128866</xdr:rowOff>
    </xdr:to>
    <xdr:pic>
      <xdr:nvPicPr>
        <xdr:cNvPr id="13" name="Picture 12" descr="Formula">
          <a:extLst>
            <a:ext uri="{FF2B5EF4-FFF2-40B4-BE49-F238E27FC236}">
              <a16:creationId xmlns:a16="http://schemas.microsoft.com/office/drawing/2014/main" id="{53BEE184-0350-4081-9189-C62CE87985EC}"/>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140141" y="2381497"/>
          <a:ext cx="1995096" cy="2905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679661</xdr:colOff>
      <xdr:row>29</xdr:row>
      <xdr:rowOff>192715</xdr:rowOff>
    </xdr:from>
    <xdr:to>
      <xdr:col>11</xdr:col>
      <xdr:colOff>143280</xdr:colOff>
      <xdr:row>31</xdr:row>
      <xdr:rowOff>208989</xdr:rowOff>
    </xdr:to>
    <xdr:pic>
      <xdr:nvPicPr>
        <xdr:cNvPr id="14" name="Picture 13" descr="FORMULA">
          <a:extLst>
            <a:ext uri="{FF2B5EF4-FFF2-40B4-BE49-F238E27FC236}">
              <a16:creationId xmlns:a16="http://schemas.microsoft.com/office/drawing/2014/main" id="{1D4105E2-9436-431B-B580-47E71EC9D45C}"/>
            </a:ext>
          </a:extLst>
        </xdr:cNvPr>
        <xdr:cNvPicPr>
          <a:picLocks noChangeAspect="1"/>
        </xdr:cNvPicPr>
      </xdr:nvPicPr>
      <xdr:blipFill>
        <a:blip xmlns:r="http://schemas.openxmlformats.org/officeDocument/2006/relationships" r:embed="rId4"/>
        <a:stretch>
          <a:fillRect/>
        </a:stretch>
      </xdr:blipFill>
      <xdr:spPr>
        <a:xfrm>
          <a:off x="8052011" y="5479090"/>
          <a:ext cx="1775019" cy="425849"/>
        </a:xfrm>
        <a:prstGeom prst="rect">
          <a:avLst/>
        </a:prstGeom>
      </xdr:spPr>
    </xdr:pic>
    <xdr:clientData/>
  </xdr:twoCellAnchor>
  <xdr:twoCellAnchor editAs="oneCell">
    <xdr:from>
      <xdr:col>8</xdr:col>
      <xdr:colOff>790015</xdr:colOff>
      <xdr:row>36</xdr:row>
      <xdr:rowOff>86988</xdr:rowOff>
    </xdr:from>
    <xdr:to>
      <xdr:col>11</xdr:col>
      <xdr:colOff>190500</xdr:colOff>
      <xdr:row>37</xdr:row>
      <xdr:rowOff>188513</xdr:rowOff>
    </xdr:to>
    <xdr:pic>
      <xdr:nvPicPr>
        <xdr:cNvPr id="15" name="Picture 14" descr="FORMULA">
          <a:extLst>
            <a:ext uri="{FF2B5EF4-FFF2-40B4-BE49-F238E27FC236}">
              <a16:creationId xmlns:a16="http://schemas.microsoft.com/office/drawing/2014/main" id="{347F5F85-4F19-4709-B714-8B0C7326182A}"/>
            </a:ext>
          </a:extLst>
        </xdr:cNvPr>
        <xdr:cNvPicPr>
          <a:picLocks noChangeAspect="1"/>
        </xdr:cNvPicPr>
      </xdr:nvPicPr>
      <xdr:blipFill>
        <a:blip xmlns:r="http://schemas.openxmlformats.org/officeDocument/2006/relationships" r:embed="rId5"/>
        <a:stretch>
          <a:fillRect/>
        </a:stretch>
      </xdr:blipFill>
      <xdr:spPr>
        <a:xfrm>
          <a:off x="8143315" y="6868788"/>
          <a:ext cx="1734110" cy="320600"/>
        </a:xfrm>
        <a:prstGeom prst="rect">
          <a:avLst/>
        </a:prstGeom>
      </xdr:spPr>
    </xdr:pic>
    <xdr:clientData/>
  </xdr:twoCellAnchor>
  <xdr:twoCellAnchor editAs="oneCell">
    <xdr:from>
      <xdr:col>8</xdr:col>
      <xdr:colOff>750793</xdr:colOff>
      <xdr:row>42</xdr:row>
      <xdr:rowOff>112059</xdr:rowOff>
    </xdr:from>
    <xdr:to>
      <xdr:col>11</xdr:col>
      <xdr:colOff>218234</xdr:colOff>
      <xdr:row>43</xdr:row>
      <xdr:rowOff>167337</xdr:rowOff>
    </xdr:to>
    <xdr:pic>
      <xdr:nvPicPr>
        <xdr:cNvPr id="43" name="Picture 15" descr="Formula">
          <a:extLst>
            <a:ext uri="{FF2B5EF4-FFF2-40B4-BE49-F238E27FC236}">
              <a16:creationId xmlns:a16="http://schemas.microsoft.com/office/drawing/2014/main" id="{4B6ABDA9-52F1-4710-A850-72E8DF1F3ABA}"/>
            </a:ext>
          </a:extLst>
        </xdr:cNvPr>
        <xdr:cNvPicPr>
          <a:picLocks noChangeAspect="1"/>
        </xdr:cNvPicPr>
      </xdr:nvPicPr>
      <xdr:blipFill>
        <a:blip xmlns:r="http://schemas.openxmlformats.org/officeDocument/2006/relationships" r:embed="rId6"/>
        <a:stretch>
          <a:fillRect/>
        </a:stretch>
      </xdr:blipFill>
      <xdr:spPr>
        <a:xfrm>
          <a:off x="8123143" y="8179734"/>
          <a:ext cx="1658191" cy="271177"/>
        </a:xfrm>
        <a:prstGeom prst="rect">
          <a:avLst/>
        </a:prstGeom>
      </xdr:spPr>
    </xdr:pic>
    <xdr:clientData/>
  </xdr:twoCellAnchor>
  <xdr:twoCellAnchor editAs="oneCell">
    <xdr:from>
      <xdr:col>8</xdr:col>
      <xdr:colOff>779063</xdr:colOff>
      <xdr:row>48</xdr:row>
      <xdr:rowOff>84044</xdr:rowOff>
    </xdr:from>
    <xdr:to>
      <xdr:col>11</xdr:col>
      <xdr:colOff>38380</xdr:colOff>
      <xdr:row>49</xdr:row>
      <xdr:rowOff>150249</xdr:rowOff>
    </xdr:to>
    <xdr:pic>
      <xdr:nvPicPr>
        <xdr:cNvPr id="17" name="Picture 16" descr="FORMULA">
          <a:extLst>
            <a:ext uri="{FF2B5EF4-FFF2-40B4-BE49-F238E27FC236}">
              <a16:creationId xmlns:a16="http://schemas.microsoft.com/office/drawing/2014/main" id="{7846ADCE-B50F-4F64-A8D0-E8FAC9AF0985}"/>
            </a:ext>
          </a:extLst>
        </xdr:cNvPr>
        <xdr:cNvPicPr>
          <a:picLocks noChangeAspect="1"/>
        </xdr:cNvPicPr>
      </xdr:nvPicPr>
      <xdr:blipFill>
        <a:blip xmlns:r="http://schemas.openxmlformats.org/officeDocument/2006/relationships" r:embed="rId7"/>
        <a:stretch>
          <a:fillRect/>
        </a:stretch>
      </xdr:blipFill>
      <xdr:spPr>
        <a:xfrm>
          <a:off x="8141888" y="9437594"/>
          <a:ext cx="1583417" cy="285280"/>
        </a:xfrm>
        <a:prstGeom prst="rect">
          <a:avLst/>
        </a:prstGeom>
      </xdr:spPr>
    </xdr:pic>
    <xdr:clientData/>
  </xdr:twoCellAnchor>
  <xdr:twoCellAnchor editAs="oneCell">
    <xdr:from>
      <xdr:col>8</xdr:col>
      <xdr:colOff>795618</xdr:colOff>
      <xdr:row>6</xdr:row>
      <xdr:rowOff>4763</xdr:rowOff>
    </xdr:from>
    <xdr:to>
      <xdr:col>11</xdr:col>
      <xdr:colOff>407428</xdr:colOff>
      <xdr:row>7</xdr:row>
      <xdr:rowOff>126479</xdr:rowOff>
    </xdr:to>
    <xdr:pic>
      <xdr:nvPicPr>
        <xdr:cNvPr id="18" name="Picture 17" descr="Formula&#10;">
          <a:extLst>
            <a:ext uri="{FF2B5EF4-FFF2-40B4-BE49-F238E27FC236}">
              <a16:creationId xmlns:a16="http://schemas.microsoft.com/office/drawing/2014/main" id="{2EB15222-9CAF-46CE-9C69-5F72F884AED2}"/>
            </a:ext>
          </a:extLst>
        </xdr:cNvPr>
        <xdr:cNvPicPr>
          <a:picLocks noChangeAspect="1"/>
        </xdr:cNvPicPr>
      </xdr:nvPicPr>
      <xdr:blipFill>
        <a:blip xmlns:r="http://schemas.openxmlformats.org/officeDocument/2006/relationships" r:embed="rId9"/>
        <a:stretch>
          <a:fillRect/>
        </a:stretch>
      </xdr:blipFill>
      <xdr:spPr>
        <a:xfrm>
          <a:off x="8139393" y="1338263"/>
          <a:ext cx="1958135" cy="28046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8</xdr:col>
      <xdr:colOff>815416</xdr:colOff>
      <xdr:row>6</xdr:row>
      <xdr:rowOff>19297</xdr:rowOff>
    </xdr:from>
    <xdr:to>
      <xdr:col>11</xdr:col>
      <xdr:colOff>448312</xdr:colOff>
      <xdr:row>7</xdr:row>
      <xdr:rowOff>128866</xdr:rowOff>
    </xdr:to>
    <xdr:pic>
      <xdr:nvPicPr>
        <xdr:cNvPr id="2" name="Picture 1" descr="FORMULA">
          <a:extLst>
            <a:ext uri="{FF2B5EF4-FFF2-40B4-BE49-F238E27FC236}">
              <a16:creationId xmlns:a16="http://schemas.microsoft.com/office/drawing/2014/main" id="{6ACC6B15-4E93-4DEA-8807-414F3BEC81A3}"/>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244916" y="1419472"/>
          <a:ext cx="1995096" cy="2905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17149</xdr:colOff>
      <xdr:row>13</xdr:row>
      <xdr:rowOff>0</xdr:rowOff>
    </xdr:from>
    <xdr:to>
      <xdr:col>11</xdr:col>
      <xdr:colOff>141510</xdr:colOff>
      <xdr:row>14</xdr:row>
      <xdr:rowOff>105614</xdr:rowOff>
    </xdr:to>
    <xdr:pic>
      <xdr:nvPicPr>
        <xdr:cNvPr id="3" name="Picture 2" descr="FORMULA">
          <a:extLst>
            <a:ext uri="{FF2B5EF4-FFF2-40B4-BE49-F238E27FC236}">
              <a16:creationId xmlns:a16="http://schemas.microsoft.com/office/drawing/2014/main" id="{7AD67942-0D71-4057-A857-64DBA9CA40BC}"/>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265799" y="2524125"/>
          <a:ext cx="1667411" cy="2675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18302</xdr:colOff>
      <xdr:row>20</xdr:row>
      <xdr:rowOff>91140</xdr:rowOff>
    </xdr:from>
    <xdr:to>
      <xdr:col>11</xdr:col>
      <xdr:colOff>486146</xdr:colOff>
      <xdr:row>22</xdr:row>
      <xdr:rowOff>125874</xdr:rowOff>
    </xdr:to>
    <xdr:pic>
      <xdr:nvPicPr>
        <xdr:cNvPr id="4" name="Picture 3" descr="FORMULA">
          <a:extLst>
            <a:ext uri="{FF2B5EF4-FFF2-40B4-BE49-F238E27FC236}">
              <a16:creationId xmlns:a16="http://schemas.microsoft.com/office/drawing/2014/main" id="{09D80D51-0B1F-4D73-91EA-2E18A9AF8333}"/>
            </a:ext>
          </a:extLst>
        </xdr:cNvPr>
        <xdr:cNvPicPr>
          <a:picLocks noChangeAspect="1"/>
        </xdr:cNvPicPr>
      </xdr:nvPicPr>
      <xdr:blipFill>
        <a:blip xmlns:r="http://schemas.openxmlformats.org/officeDocument/2006/relationships" r:embed="rId3"/>
        <a:stretch>
          <a:fillRect/>
        </a:stretch>
      </xdr:blipFill>
      <xdr:spPr>
        <a:xfrm>
          <a:off x="8266952" y="3882090"/>
          <a:ext cx="2010894" cy="3585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6</xdr:col>
      <xdr:colOff>648940</xdr:colOff>
      <xdr:row>18</xdr:row>
      <xdr:rowOff>146796</xdr:rowOff>
    </xdr:from>
    <xdr:ext cx="2172651" cy="294785"/>
    <xdr:pic>
      <xdr:nvPicPr>
        <xdr:cNvPr id="2" name="Picture 1" descr="Formula&#10;">
          <a:extLst>
            <a:ext uri="{FF2B5EF4-FFF2-40B4-BE49-F238E27FC236}">
              <a16:creationId xmlns:a16="http://schemas.microsoft.com/office/drawing/2014/main" id="{ED1496F8-AD6B-4382-823D-2DE51A403333}"/>
            </a:ext>
          </a:extLst>
        </xdr:cNvPr>
        <xdr:cNvPicPr>
          <a:picLocks noChangeAspect="1"/>
        </xdr:cNvPicPr>
      </xdr:nvPicPr>
      <xdr:blipFill>
        <a:blip xmlns:r="http://schemas.openxmlformats.org/officeDocument/2006/relationships" r:embed="rId1"/>
        <a:stretch>
          <a:fillRect/>
        </a:stretch>
      </xdr:blipFill>
      <xdr:spPr>
        <a:xfrm>
          <a:off x="8059390" y="3775821"/>
          <a:ext cx="2172651" cy="294785"/>
        </a:xfrm>
        <a:prstGeom prst="rect">
          <a:avLst/>
        </a:prstGeom>
      </xdr:spPr>
    </xdr:pic>
    <xdr:clientData/>
  </xdr:oneCellAnchor>
  <xdr:oneCellAnchor>
    <xdr:from>
      <xdr:col>6</xdr:col>
      <xdr:colOff>665657</xdr:colOff>
      <xdr:row>24</xdr:row>
      <xdr:rowOff>124848</xdr:rowOff>
    </xdr:from>
    <xdr:ext cx="2302219" cy="317393"/>
    <xdr:pic>
      <xdr:nvPicPr>
        <xdr:cNvPr id="3" name="Picture 2" descr="Formula&#10;">
          <a:extLst>
            <a:ext uri="{FF2B5EF4-FFF2-40B4-BE49-F238E27FC236}">
              <a16:creationId xmlns:a16="http://schemas.microsoft.com/office/drawing/2014/main" id="{71E3B737-071F-415D-8FE4-E8E317190827}"/>
            </a:ext>
          </a:extLst>
        </xdr:cNvPr>
        <xdr:cNvPicPr>
          <a:picLocks noChangeAspect="1"/>
        </xdr:cNvPicPr>
      </xdr:nvPicPr>
      <xdr:blipFill>
        <a:blip xmlns:r="http://schemas.openxmlformats.org/officeDocument/2006/relationships" r:embed="rId2"/>
        <a:stretch>
          <a:fillRect/>
        </a:stretch>
      </xdr:blipFill>
      <xdr:spPr>
        <a:xfrm>
          <a:off x="8076107" y="4868298"/>
          <a:ext cx="2302219" cy="317393"/>
        </a:xfrm>
        <a:prstGeom prst="rect">
          <a:avLst/>
        </a:prstGeom>
      </xdr:spPr>
    </xdr:pic>
    <xdr:clientData/>
  </xdr:oneCellAnchor>
  <xdr:oneCellAnchor>
    <xdr:from>
      <xdr:col>6</xdr:col>
      <xdr:colOff>676274</xdr:colOff>
      <xdr:row>31</xdr:row>
      <xdr:rowOff>109813</xdr:rowOff>
    </xdr:from>
    <xdr:ext cx="1614487" cy="311937"/>
    <xdr:pic>
      <xdr:nvPicPr>
        <xdr:cNvPr id="4" name="Picture 3" descr="Formula&#10;">
          <a:extLst>
            <a:ext uri="{FF2B5EF4-FFF2-40B4-BE49-F238E27FC236}">
              <a16:creationId xmlns:a16="http://schemas.microsoft.com/office/drawing/2014/main" id="{32663FCF-3D57-47B5-B971-F6186443B88B}"/>
            </a:ext>
          </a:extLst>
        </xdr:cNvPr>
        <xdr:cNvPicPr>
          <a:picLocks noChangeAspect="1"/>
        </xdr:cNvPicPr>
      </xdr:nvPicPr>
      <xdr:blipFill>
        <a:blip xmlns:r="http://schemas.openxmlformats.org/officeDocument/2006/relationships" r:embed="rId3"/>
        <a:stretch>
          <a:fillRect/>
        </a:stretch>
      </xdr:blipFill>
      <xdr:spPr>
        <a:xfrm>
          <a:off x="8086724" y="6101038"/>
          <a:ext cx="1614487" cy="311937"/>
        </a:xfrm>
        <a:prstGeom prst="rect">
          <a:avLst/>
        </a:prstGeom>
      </xdr:spPr>
    </xdr:pic>
    <xdr:clientData/>
  </xdr:oneCellAnchor>
  <xdr:oneCellAnchor>
    <xdr:from>
      <xdr:col>6</xdr:col>
      <xdr:colOff>675432</xdr:colOff>
      <xdr:row>53</xdr:row>
      <xdr:rowOff>67363</xdr:rowOff>
    </xdr:from>
    <xdr:ext cx="2055731" cy="321767"/>
    <xdr:pic>
      <xdr:nvPicPr>
        <xdr:cNvPr id="5" name="Picture 4" descr="Formula&#10;">
          <a:extLst>
            <a:ext uri="{FF2B5EF4-FFF2-40B4-BE49-F238E27FC236}">
              <a16:creationId xmlns:a16="http://schemas.microsoft.com/office/drawing/2014/main" id="{3CDBCE31-1A0B-4785-906C-A9F81C727A7E}"/>
            </a:ext>
          </a:extLst>
        </xdr:cNvPr>
        <xdr:cNvPicPr>
          <a:picLocks noChangeAspect="1"/>
        </xdr:cNvPicPr>
      </xdr:nvPicPr>
      <xdr:blipFill>
        <a:blip xmlns:r="http://schemas.openxmlformats.org/officeDocument/2006/relationships" r:embed="rId4"/>
        <a:stretch>
          <a:fillRect/>
        </a:stretch>
      </xdr:blipFill>
      <xdr:spPr>
        <a:xfrm>
          <a:off x="8085882" y="9592363"/>
          <a:ext cx="2055731" cy="321767"/>
        </a:xfrm>
        <a:prstGeom prst="rect">
          <a:avLst/>
        </a:prstGeom>
      </xdr:spPr>
    </xdr:pic>
    <xdr:clientData/>
  </xdr:oneCellAnchor>
  <xdr:oneCellAnchor>
    <xdr:from>
      <xdr:col>6</xdr:col>
      <xdr:colOff>666939</xdr:colOff>
      <xdr:row>59</xdr:row>
      <xdr:rowOff>168089</xdr:rowOff>
    </xdr:from>
    <xdr:ext cx="2056832" cy="241980"/>
    <xdr:pic>
      <xdr:nvPicPr>
        <xdr:cNvPr id="6" name="Picture 5" descr="Formula&#10;">
          <a:extLst>
            <a:ext uri="{FF2B5EF4-FFF2-40B4-BE49-F238E27FC236}">
              <a16:creationId xmlns:a16="http://schemas.microsoft.com/office/drawing/2014/main" id="{AC974E58-E249-4F24-AEA1-5A44220FC353}"/>
            </a:ext>
          </a:extLst>
        </xdr:cNvPr>
        <xdr:cNvPicPr>
          <a:picLocks noChangeAspect="1"/>
        </xdr:cNvPicPr>
      </xdr:nvPicPr>
      <xdr:blipFill>
        <a:blip xmlns:r="http://schemas.openxmlformats.org/officeDocument/2006/relationships" r:embed="rId5"/>
        <a:stretch>
          <a:fillRect/>
        </a:stretch>
      </xdr:blipFill>
      <xdr:spPr>
        <a:xfrm>
          <a:off x="8062821" y="10869707"/>
          <a:ext cx="2056832" cy="241980"/>
        </a:xfrm>
        <a:prstGeom prst="rect">
          <a:avLst/>
        </a:prstGeom>
      </xdr:spPr>
    </xdr:pic>
    <xdr:clientData/>
  </xdr:oneCellAnchor>
  <xdr:oneCellAnchor>
    <xdr:from>
      <xdr:col>7</xdr:col>
      <xdr:colOff>19985</xdr:colOff>
      <xdr:row>65</xdr:row>
      <xdr:rowOff>106464</xdr:rowOff>
    </xdr:from>
    <xdr:ext cx="1798566" cy="254102"/>
    <xdr:pic>
      <xdr:nvPicPr>
        <xdr:cNvPr id="7" name="Picture 6" descr="Formula&#10;">
          <a:extLst>
            <a:ext uri="{FF2B5EF4-FFF2-40B4-BE49-F238E27FC236}">
              <a16:creationId xmlns:a16="http://schemas.microsoft.com/office/drawing/2014/main" id="{636BF156-1820-460F-A2FD-3FF816B81F74}"/>
            </a:ext>
          </a:extLst>
        </xdr:cNvPr>
        <xdr:cNvPicPr>
          <a:picLocks noChangeAspect="1"/>
        </xdr:cNvPicPr>
      </xdr:nvPicPr>
      <xdr:blipFill>
        <a:blip xmlns:r="http://schemas.openxmlformats.org/officeDocument/2006/relationships" r:embed="rId6"/>
        <a:stretch>
          <a:fillRect/>
        </a:stretch>
      </xdr:blipFill>
      <xdr:spPr>
        <a:xfrm>
          <a:off x="8106710" y="12203214"/>
          <a:ext cx="1798566" cy="254102"/>
        </a:xfrm>
        <a:prstGeom prst="rect">
          <a:avLst/>
        </a:prstGeom>
      </xdr:spPr>
    </xdr:pic>
    <xdr:clientData/>
  </xdr:oneCellAnchor>
  <xdr:oneCellAnchor>
    <xdr:from>
      <xdr:col>7</xdr:col>
      <xdr:colOff>6163</xdr:colOff>
      <xdr:row>71</xdr:row>
      <xdr:rowOff>17862</xdr:rowOff>
    </xdr:from>
    <xdr:ext cx="2101052" cy="294884"/>
    <xdr:pic>
      <xdr:nvPicPr>
        <xdr:cNvPr id="8" name="Picture 7" descr="Formula&#10;">
          <a:extLst>
            <a:ext uri="{FF2B5EF4-FFF2-40B4-BE49-F238E27FC236}">
              <a16:creationId xmlns:a16="http://schemas.microsoft.com/office/drawing/2014/main" id="{D621471C-D6AF-4DE5-BF90-0B141C6CED9F}"/>
            </a:ext>
          </a:extLst>
        </xdr:cNvPr>
        <xdr:cNvPicPr>
          <a:picLocks noChangeAspect="1"/>
        </xdr:cNvPicPr>
      </xdr:nvPicPr>
      <xdr:blipFill>
        <a:blip xmlns:r="http://schemas.openxmlformats.org/officeDocument/2006/relationships" r:embed="rId7"/>
        <a:stretch>
          <a:fillRect/>
        </a:stretch>
      </xdr:blipFill>
      <xdr:spPr>
        <a:xfrm>
          <a:off x="8092888" y="13400487"/>
          <a:ext cx="2101052" cy="294884"/>
        </a:xfrm>
        <a:prstGeom prst="rect">
          <a:avLst/>
        </a:prstGeom>
      </xdr:spPr>
    </xdr:pic>
    <xdr:clientData/>
  </xdr:oneCellAnchor>
  <xdr:twoCellAnchor editAs="oneCell">
    <xdr:from>
      <xdr:col>6</xdr:col>
      <xdr:colOff>628736</xdr:colOff>
      <xdr:row>6</xdr:row>
      <xdr:rowOff>47626</xdr:rowOff>
    </xdr:from>
    <xdr:to>
      <xdr:col>10</xdr:col>
      <xdr:colOff>178304</xdr:colOff>
      <xdr:row>7</xdr:row>
      <xdr:rowOff>141288</xdr:rowOff>
    </xdr:to>
    <xdr:pic>
      <xdr:nvPicPr>
        <xdr:cNvPr id="9" name="Picture 8" descr="Formula&#10;">
          <a:extLst>
            <a:ext uri="{FF2B5EF4-FFF2-40B4-BE49-F238E27FC236}">
              <a16:creationId xmlns:a16="http://schemas.microsoft.com/office/drawing/2014/main" id="{4FF8B2C6-14EF-4FE4-B65F-DC356281CA67}"/>
            </a:ext>
          </a:extLst>
        </xdr:cNvPr>
        <xdr:cNvPicPr>
          <a:picLocks noChangeAspect="1"/>
        </xdr:cNvPicPr>
      </xdr:nvPicPr>
      <xdr:blipFill>
        <a:blip xmlns:r="http://schemas.openxmlformats.org/officeDocument/2006/relationships" r:embed="rId8"/>
        <a:stretch>
          <a:fillRect/>
        </a:stretch>
      </xdr:blipFill>
      <xdr:spPr>
        <a:xfrm>
          <a:off x="8024618" y="1437155"/>
          <a:ext cx="2477479" cy="276132"/>
        </a:xfrm>
        <a:prstGeom prst="rect">
          <a:avLst/>
        </a:prstGeom>
      </xdr:spPr>
    </xdr:pic>
    <xdr:clientData/>
  </xdr:twoCellAnchor>
  <xdr:twoCellAnchor editAs="oneCell">
    <xdr:from>
      <xdr:col>6</xdr:col>
      <xdr:colOff>688321</xdr:colOff>
      <xdr:row>82</xdr:row>
      <xdr:rowOff>522</xdr:rowOff>
    </xdr:from>
    <xdr:to>
      <xdr:col>9</xdr:col>
      <xdr:colOff>531160</xdr:colOff>
      <xdr:row>83</xdr:row>
      <xdr:rowOff>83127</xdr:rowOff>
    </xdr:to>
    <xdr:pic>
      <xdr:nvPicPr>
        <xdr:cNvPr id="10" name="Picture 9" descr="Formula&#10;">
          <a:extLst>
            <a:ext uri="{FF2B5EF4-FFF2-40B4-BE49-F238E27FC236}">
              <a16:creationId xmlns:a16="http://schemas.microsoft.com/office/drawing/2014/main" id="{A45D01F4-9CB1-4563-A711-CB4A944F59DC}"/>
            </a:ext>
          </a:extLst>
        </xdr:cNvPr>
        <xdr:cNvPicPr>
          <a:picLocks noChangeAspect="1"/>
        </xdr:cNvPicPr>
      </xdr:nvPicPr>
      <xdr:blipFill>
        <a:blip xmlns:r="http://schemas.openxmlformats.org/officeDocument/2006/relationships" r:embed="rId9"/>
        <a:stretch>
          <a:fillRect/>
        </a:stretch>
      </xdr:blipFill>
      <xdr:spPr>
        <a:xfrm>
          <a:off x="8089246" y="15497697"/>
          <a:ext cx="2033589" cy="266755"/>
        </a:xfrm>
        <a:prstGeom prst="rect">
          <a:avLst/>
        </a:prstGeom>
      </xdr:spPr>
    </xdr:pic>
    <xdr:clientData/>
  </xdr:twoCellAnchor>
  <xdr:oneCellAnchor>
    <xdr:from>
      <xdr:col>6</xdr:col>
      <xdr:colOff>652461</xdr:colOff>
      <xdr:row>31</xdr:row>
      <xdr:rowOff>109813</xdr:rowOff>
    </xdr:from>
    <xdr:ext cx="1614487" cy="311937"/>
    <xdr:pic>
      <xdr:nvPicPr>
        <xdr:cNvPr id="11" name="Picture 10" descr="Formula&#10;">
          <a:extLst>
            <a:ext uri="{FF2B5EF4-FFF2-40B4-BE49-F238E27FC236}">
              <a16:creationId xmlns:a16="http://schemas.microsoft.com/office/drawing/2014/main" id="{DA7D0713-73CC-4F3E-8468-617255683AAD}"/>
            </a:ext>
          </a:extLst>
        </xdr:cNvPr>
        <xdr:cNvPicPr>
          <a:picLocks noChangeAspect="1"/>
        </xdr:cNvPicPr>
      </xdr:nvPicPr>
      <xdr:blipFill>
        <a:blip xmlns:r="http://schemas.openxmlformats.org/officeDocument/2006/relationships" r:embed="rId3"/>
        <a:stretch>
          <a:fillRect/>
        </a:stretch>
      </xdr:blipFill>
      <xdr:spPr>
        <a:xfrm>
          <a:off x="8062911" y="6101038"/>
          <a:ext cx="1614487" cy="311937"/>
        </a:xfrm>
        <a:prstGeom prst="rect">
          <a:avLst/>
        </a:prstGeom>
        <a:solidFill>
          <a:schemeClr val="accent1"/>
        </a:solidFill>
      </xdr:spPr>
    </xdr:pic>
    <xdr:clientData/>
  </xdr:oneCellAnchor>
  <xdr:twoCellAnchor editAs="oneCell">
    <xdr:from>
      <xdr:col>7</xdr:col>
      <xdr:colOff>0</xdr:colOff>
      <xdr:row>13</xdr:row>
      <xdr:rowOff>0</xdr:rowOff>
    </xdr:from>
    <xdr:to>
      <xdr:col>9</xdr:col>
      <xdr:colOff>445339</xdr:colOff>
      <xdr:row>14</xdr:row>
      <xdr:rowOff>27080</xdr:rowOff>
    </xdr:to>
    <xdr:pic>
      <xdr:nvPicPr>
        <xdr:cNvPr id="12" name="Picture 11" descr="Formula&#10;">
          <a:extLst>
            <a:ext uri="{FF2B5EF4-FFF2-40B4-BE49-F238E27FC236}">
              <a16:creationId xmlns:a16="http://schemas.microsoft.com/office/drawing/2014/main" id="{13FE09CA-A857-4897-B382-CAA4E6778C6C}"/>
            </a:ext>
          </a:extLst>
        </xdr:cNvPr>
        <xdr:cNvPicPr>
          <a:picLocks noChangeAspect="1"/>
        </xdr:cNvPicPr>
      </xdr:nvPicPr>
      <xdr:blipFill>
        <a:blip xmlns:r="http://schemas.openxmlformats.org/officeDocument/2006/relationships" r:embed="rId10"/>
        <a:stretch>
          <a:fillRect/>
        </a:stretch>
      </xdr:blipFill>
      <xdr:spPr>
        <a:xfrm>
          <a:off x="8086725" y="2628900"/>
          <a:ext cx="1953464" cy="211230"/>
        </a:xfrm>
        <a:prstGeom prst="rect">
          <a:avLst/>
        </a:prstGeom>
      </xdr:spPr>
    </xdr:pic>
    <xdr:clientData/>
  </xdr:twoCellAnchor>
  <xdr:twoCellAnchor editAs="oneCell">
    <xdr:from>
      <xdr:col>7</xdr:col>
      <xdr:colOff>0</xdr:colOff>
      <xdr:row>37</xdr:row>
      <xdr:rowOff>0</xdr:rowOff>
    </xdr:from>
    <xdr:to>
      <xdr:col>10</xdr:col>
      <xdr:colOff>46117</xdr:colOff>
      <xdr:row>38</xdr:row>
      <xdr:rowOff>104776</xdr:rowOff>
    </xdr:to>
    <xdr:pic>
      <xdr:nvPicPr>
        <xdr:cNvPr id="13" name="Picture 12" descr="Formula&#10;">
          <a:extLst>
            <a:ext uri="{FF2B5EF4-FFF2-40B4-BE49-F238E27FC236}">
              <a16:creationId xmlns:a16="http://schemas.microsoft.com/office/drawing/2014/main" id="{E08CEBF4-30FB-406B-82AD-5478025C9E24}"/>
            </a:ext>
          </a:extLst>
        </xdr:cNvPr>
        <xdr:cNvPicPr>
          <a:picLocks noChangeAspect="1"/>
        </xdr:cNvPicPr>
      </xdr:nvPicPr>
      <xdr:blipFill>
        <a:blip xmlns:r="http://schemas.openxmlformats.org/officeDocument/2006/relationships" r:embed="rId11"/>
        <a:stretch>
          <a:fillRect/>
        </a:stretch>
      </xdr:blipFill>
      <xdr:spPr>
        <a:xfrm>
          <a:off x="8519583" y="7387167"/>
          <a:ext cx="2430542" cy="27728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6</xdr:col>
      <xdr:colOff>660146</xdr:colOff>
      <xdr:row>11</xdr:row>
      <xdr:rowOff>135591</xdr:rowOff>
    </xdr:from>
    <xdr:ext cx="2172651" cy="294785"/>
    <xdr:pic>
      <xdr:nvPicPr>
        <xdr:cNvPr id="2" name="Picture 1" descr="FORMULA">
          <a:extLst>
            <a:ext uri="{FF2B5EF4-FFF2-40B4-BE49-F238E27FC236}">
              <a16:creationId xmlns:a16="http://schemas.microsoft.com/office/drawing/2014/main" id="{E4D657EF-9CB8-42CF-8382-BE4AB5B4EBD3}"/>
            </a:ext>
          </a:extLst>
        </xdr:cNvPr>
        <xdr:cNvPicPr>
          <a:picLocks noChangeAspect="1"/>
        </xdr:cNvPicPr>
      </xdr:nvPicPr>
      <xdr:blipFill>
        <a:blip xmlns:r="http://schemas.openxmlformats.org/officeDocument/2006/relationships" r:embed="rId1"/>
        <a:stretch>
          <a:fillRect/>
        </a:stretch>
      </xdr:blipFill>
      <xdr:spPr>
        <a:xfrm>
          <a:off x="8032496" y="2383491"/>
          <a:ext cx="2172651" cy="294785"/>
        </a:xfrm>
        <a:prstGeom prst="rect">
          <a:avLst/>
        </a:prstGeom>
      </xdr:spPr>
    </xdr:pic>
    <xdr:clientData/>
  </xdr:oneCellAnchor>
  <xdr:oneCellAnchor>
    <xdr:from>
      <xdr:col>6</xdr:col>
      <xdr:colOff>659466</xdr:colOff>
      <xdr:row>17</xdr:row>
      <xdr:rowOff>143430</xdr:rowOff>
    </xdr:from>
    <xdr:ext cx="1614487" cy="311937"/>
    <xdr:pic>
      <xdr:nvPicPr>
        <xdr:cNvPr id="3" name="Picture 2" descr="FORMULA">
          <a:extLst>
            <a:ext uri="{FF2B5EF4-FFF2-40B4-BE49-F238E27FC236}">
              <a16:creationId xmlns:a16="http://schemas.microsoft.com/office/drawing/2014/main" id="{C58984A2-EB84-4136-A421-674FF4DBE238}"/>
            </a:ext>
          </a:extLst>
        </xdr:cNvPr>
        <xdr:cNvPicPr>
          <a:picLocks noChangeAspect="1"/>
        </xdr:cNvPicPr>
      </xdr:nvPicPr>
      <xdr:blipFill>
        <a:blip xmlns:r="http://schemas.openxmlformats.org/officeDocument/2006/relationships" r:embed="rId2"/>
        <a:stretch>
          <a:fillRect/>
        </a:stretch>
      </xdr:blipFill>
      <xdr:spPr>
        <a:xfrm>
          <a:off x="8031816" y="3420030"/>
          <a:ext cx="1614487" cy="311937"/>
        </a:xfrm>
        <a:prstGeom prst="rect">
          <a:avLst/>
        </a:prstGeom>
      </xdr:spPr>
    </xdr:pic>
    <xdr:clientData/>
  </xdr:oneCellAnchor>
  <xdr:oneCellAnchor>
    <xdr:from>
      <xdr:col>7</xdr:col>
      <xdr:colOff>7843</xdr:colOff>
      <xdr:row>31</xdr:row>
      <xdr:rowOff>78443</xdr:rowOff>
    </xdr:from>
    <xdr:ext cx="2101052" cy="294884"/>
    <xdr:pic>
      <xdr:nvPicPr>
        <xdr:cNvPr id="4" name="Picture 3" descr="FORMULA">
          <a:extLst>
            <a:ext uri="{FF2B5EF4-FFF2-40B4-BE49-F238E27FC236}">
              <a16:creationId xmlns:a16="http://schemas.microsoft.com/office/drawing/2014/main" id="{AFCBE8EB-ED29-468F-A383-99964579D0C6}"/>
            </a:ext>
          </a:extLst>
        </xdr:cNvPr>
        <xdr:cNvPicPr>
          <a:picLocks noChangeAspect="1"/>
        </xdr:cNvPicPr>
      </xdr:nvPicPr>
      <xdr:blipFill>
        <a:blip xmlns:r="http://schemas.openxmlformats.org/officeDocument/2006/relationships" r:embed="rId3"/>
        <a:stretch>
          <a:fillRect/>
        </a:stretch>
      </xdr:blipFill>
      <xdr:spPr>
        <a:xfrm>
          <a:off x="8056468" y="5412443"/>
          <a:ext cx="2101052" cy="294884"/>
        </a:xfrm>
        <a:prstGeom prst="rect">
          <a:avLst/>
        </a:prstGeom>
      </xdr:spPr>
    </xdr:pic>
    <xdr:clientData/>
  </xdr:oneCellAnchor>
  <xdr:oneCellAnchor>
    <xdr:from>
      <xdr:col>6</xdr:col>
      <xdr:colOff>608614</xdr:colOff>
      <xdr:row>5</xdr:row>
      <xdr:rowOff>136809</xdr:rowOff>
    </xdr:from>
    <xdr:ext cx="2371311" cy="331564"/>
    <xdr:pic>
      <xdr:nvPicPr>
        <xdr:cNvPr id="5" name="Picture 4" descr="FOMULA">
          <a:extLst>
            <a:ext uri="{FF2B5EF4-FFF2-40B4-BE49-F238E27FC236}">
              <a16:creationId xmlns:a16="http://schemas.microsoft.com/office/drawing/2014/main" id="{B2DC8BE9-2BC6-4BE2-BE9B-8850A8360593}"/>
            </a:ext>
          </a:extLst>
        </xdr:cNvPr>
        <xdr:cNvPicPr>
          <a:picLocks noChangeAspect="1"/>
        </xdr:cNvPicPr>
      </xdr:nvPicPr>
      <xdr:blipFill>
        <a:blip xmlns:r="http://schemas.openxmlformats.org/officeDocument/2006/relationships" r:embed="rId4"/>
        <a:stretch>
          <a:fillRect/>
        </a:stretch>
      </xdr:blipFill>
      <xdr:spPr>
        <a:xfrm>
          <a:off x="7980964" y="1356009"/>
          <a:ext cx="2371311" cy="331564"/>
        </a:xfrm>
        <a:prstGeom prst="rect">
          <a:avLst/>
        </a:prstGeom>
      </xdr:spPr>
    </xdr:pic>
    <xdr:clientData/>
  </xdr:oneCellAnchor>
  <xdr:twoCellAnchor editAs="oneCell">
    <xdr:from>
      <xdr:col>6</xdr:col>
      <xdr:colOff>677333</xdr:colOff>
      <xdr:row>24</xdr:row>
      <xdr:rowOff>74083</xdr:rowOff>
    </xdr:from>
    <xdr:to>
      <xdr:col>9</xdr:col>
      <xdr:colOff>670534</xdr:colOff>
      <xdr:row>25</xdr:row>
      <xdr:rowOff>169334</xdr:rowOff>
    </xdr:to>
    <xdr:pic>
      <xdr:nvPicPr>
        <xdr:cNvPr id="6" name="Picture 12" descr="FORMULA">
          <a:extLst>
            <a:ext uri="{FF2B5EF4-FFF2-40B4-BE49-F238E27FC236}">
              <a16:creationId xmlns:a16="http://schemas.microsoft.com/office/drawing/2014/main" id="{9FA995E7-3ACE-4029-B77E-A7D347D02441}"/>
            </a:ext>
          </a:extLst>
        </xdr:cNvPr>
        <xdr:cNvPicPr>
          <a:picLocks noChangeAspect="1"/>
        </xdr:cNvPicPr>
      </xdr:nvPicPr>
      <xdr:blipFill>
        <a:blip xmlns:r="http://schemas.openxmlformats.org/officeDocument/2006/relationships" r:embed="rId5"/>
        <a:stretch>
          <a:fillRect/>
        </a:stretch>
      </xdr:blipFill>
      <xdr:spPr>
        <a:xfrm>
          <a:off x="8445500" y="4794250"/>
          <a:ext cx="2427367" cy="27410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669924</xdr:colOff>
      <xdr:row>28</xdr:row>
      <xdr:rowOff>19049</xdr:rowOff>
    </xdr:from>
    <xdr:to>
      <xdr:col>10</xdr:col>
      <xdr:colOff>2307</xdr:colOff>
      <xdr:row>30</xdr:row>
      <xdr:rowOff>85727</xdr:rowOff>
    </xdr:to>
    <xdr:pic>
      <xdr:nvPicPr>
        <xdr:cNvPr id="3" name="Picture 2" descr="FORMULA">
          <a:extLst>
            <a:ext uri="{FF2B5EF4-FFF2-40B4-BE49-F238E27FC236}">
              <a16:creationId xmlns:a16="http://schemas.microsoft.com/office/drawing/2014/main" id="{59513196-9F5C-447C-AD63-FB1BA16E2914}"/>
            </a:ext>
          </a:extLst>
        </xdr:cNvPr>
        <xdr:cNvPicPr>
          <a:picLocks noChangeAspect="1"/>
        </xdr:cNvPicPr>
      </xdr:nvPicPr>
      <xdr:blipFill rotWithShape="1">
        <a:blip xmlns:r="http://schemas.openxmlformats.org/officeDocument/2006/relationships" r:embed="rId1"/>
        <a:srcRect b="17553"/>
        <a:stretch/>
      </xdr:blipFill>
      <xdr:spPr>
        <a:xfrm>
          <a:off x="7966074" y="7820024"/>
          <a:ext cx="2266083" cy="409577"/>
        </a:xfrm>
        <a:prstGeom prst="rect">
          <a:avLst/>
        </a:prstGeom>
      </xdr:spPr>
    </xdr:pic>
    <xdr:clientData/>
  </xdr:twoCellAnchor>
  <xdr:twoCellAnchor editAs="oneCell">
    <xdr:from>
      <xdr:col>6</xdr:col>
      <xdr:colOff>571501</xdr:colOff>
      <xdr:row>35</xdr:row>
      <xdr:rowOff>135941</xdr:rowOff>
    </xdr:from>
    <xdr:to>
      <xdr:col>10</xdr:col>
      <xdr:colOff>85726</xdr:colOff>
      <xdr:row>38</xdr:row>
      <xdr:rowOff>106363</xdr:rowOff>
    </xdr:to>
    <xdr:pic>
      <xdr:nvPicPr>
        <xdr:cNvPr id="4" name="Picture 3" descr="FORMULA">
          <a:extLst>
            <a:ext uri="{FF2B5EF4-FFF2-40B4-BE49-F238E27FC236}">
              <a16:creationId xmlns:a16="http://schemas.microsoft.com/office/drawing/2014/main" id="{4E740C05-C4A0-45D2-8CBF-6E8BD87E3013}"/>
            </a:ext>
          </a:extLst>
        </xdr:cNvPr>
        <xdr:cNvPicPr>
          <a:picLocks noChangeAspect="1"/>
        </xdr:cNvPicPr>
      </xdr:nvPicPr>
      <xdr:blipFill rotWithShape="1">
        <a:blip xmlns:r="http://schemas.openxmlformats.org/officeDocument/2006/relationships" r:embed="rId2"/>
        <a:srcRect t="25660" b="7226"/>
        <a:stretch/>
      </xdr:blipFill>
      <xdr:spPr>
        <a:xfrm>
          <a:off x="7867651" y="9241841"/>
          <a:ext cx="2447925" cy="475246"/>
        </a:xfrm>
        <a:prstGeom prst="rect">
          <a:avLst/>
        </a:prstGeom>
      </xdr:spPr>
    </xdr:pic>
    <xdr:clientData/>
  </xdr:twoCellAnchor>
  <xdr:twoCellAnchor editAs="oneCell">
    <xdr:from>
      <xdr:col>7</xdr:col>
      <xdr:colOff>11113</xdr:colOff>
      <xdr:row>46</xdr:row>
      <xdr:rowOff>141526</xdr:rowOff>
    </xdr:from>
    <xdr:to>
      <xdr:col>9</xdr:col>
      <xdr:colOff>303214</xdr:colOff>
      <xdr:row>48</xdr:row>
      <xdr:rowOff>134891</xdr:rowOff>
    </xdr:to>
    <xdr:pic>
      <xdr:nvPicPr>
        <xdr:cNvPr id="5" name="Picture 4" descr="FORMULA">
          <a:extLst>
            <a:ext uri="{FF2B5EF4-FFF2-40B4-BE49-F238E27FC236}">
              <a16:creationId xmlns:a16="http://schemas.microsoft.com/office/drawing/2014/main" id="{F45ECB22-EE90-465A-8EBC-A80AFD80A668}"/>
            </a:ext>
          </a:extLst>
        </xdr:cNvPr>
        <xdr:cNvPicPr>
          <a:picLocks noChangeAspect="1"/>
        </xdr:cNvPicPr>
      </xdr:nvPicPr>
      <xdr:blipFill>
        <a:blip xmlns:r="http://schemas.openxmlformats.org/officeDocument/2006/relationships" r:embed="rId3"/>
        <a:stretch>
          <a:fillRect/>
        </a:stretch>
      </xdr:blipFill>
      <xdr:spPr>
        <a:xfrm>
          <a:off x="8069263" y="11219101"/>
          <a:ext cx="1739901" cy="345790"/>
        </a:xfrm>
        <a:prstGeom prst="rect">
          <a:avLst/>
        </a:prstGeom>
      </xdr:spPr>
    </xdr:pic>
    <xdr:clientData/>
  </xdr:twoCellAnchor>
  <xdr:twoCellAnchor editAs="oneCell">
    <xdr:from>
      <xdr:col>7</xdr:col>
      <xdr:colOff>98776</xdr:colOff>
      <xdr:row>18</xdr:row>
      <xdr:rowOff>176388</xdr:rowOff>
    </xdr:from>
    <xdr:to>
      <xdr:col>11</xdr:col>
      <xdr:colOff>487448</xdr:colOff>
      <xdr:row>21</xdr:row>
      <xdr:rowOff>87432</xdr:rowOff>
    </xdr:to>
    <xdr:pic>
      <xdr:nvPicPr>
        <xdr:cNvPr id="22" name="Picture 5" descr="FORMULA">
          <a:extLst>
            <a:ext uri="{FF2B5EF4-FFF2-40B4-BE49-F238E27FC236}">
              <a16:creationId xmlns:a16="http://schemas.microsoft.com/office/drawing/2014/main" id="{E2C17625-EA43-4DA3-BB46-EB22D9261C59}"/>
            </a:ext>
          </a:extLst>
        </xdr:cNvPr>
        <xdr:cNvPicPr>
          <a:picLocks noChangeAspect="1"/>
        </xdr:cNvPicPr>
      </xdr:nvPicPr>
      <xdr:blipFill>
        <a:blip xmlns:r="http://schemas.openxmlformats.org/officeDocument/2006/relationships" r:embed="rId4"/>
        <a:stretch>
          <a:fillRect/>
        </a:stretch>
      </xdr:blipFill>
      <xdr:spPr>
        <a:xfrm>
          <a:off x="8558387" y="4000499"/>
          <a:ext cx="3395397" cy="44444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5</xdr:col>
      <xdr:colOff>385762</xdr:colOff>
      <xdr:row>18</xdr:row>
      <xdr:rowOff>116376</xdr:rowOff>
    </xdr:from>
    <xdr:ext cx="4547497" cy="429103"/>
    <xdr:pic>
      <xdr:nvPicPr>
        <xdr:cNvPr id="2" name="Picture 19" descr="FORMULA">
          <a:extLst>
            <a:ext uri="{FF2B5EF4-FFF2-40B4-BE49-F238E27FC236}">
              <a16:creationId xmlns:a16="http://schemas.microsoft.com/office/drawing/2014/main" id="{887CD3E3-2E50-42AA-8CD9-18A67FDE31C9}"/>
            </a:ext>
          </a:extLst>
        </xdr:cNvPr>
        <xdr:cNvPicPr>
          <a:picLocks noChangeAspect="1"/>
        </xdr:cNvPicPr>
      </xdr:nvPicPr>
      <xdr:blipFill>
        <a:blip xmlns:r="http://schemas.openxmlformats.org/officeDocument/2006/relationships" r:embed="rId1"/>
        <a:stretch>
          <a:fillRect/>
        </a:stretch>
      </xdr:blipFill>
      <xdr:spPr>
        <a:xfrm>
          <a:off x="7119937" y="3564426"/>
          <a:ext cx="4547497" cy="429103"/>
        </a:xfrm>
        <a:prstGeom prst="rect">
          <a:avLst/>
        </a:prstGeom>
      </xdr:spPr>
    </xdr:pic>
    <xdr:clientData/>
  </xdr:oneCellAnchor>
  <xdr:twoCellAnchor editAs="oneCell">
    <xdr:from>
      <xdr:col>6</xdr:col>
      <xdr:colOff>723900</xdr:colOff>
      <xdr:row>8</xdr:row>
      <xdr:rowOff>133350</xdr:rowOff>
    </xdr:from>
    <xdr:to>
      <xdr:col>9</xdr:col>
      <xdr:colOff>568325</xdr:colOff>
      <xdr:row>11</xdr:row>
      <xdr:rowOff>45602</xdr:rowOff>
    </xdr:to>
    <xdr:pic>
      <xdr:nvPicPr>
        <xdr:cNvPr id="3" name="Picture 2" descr="FORMULA">
          <a:extLst>
            <a:ext uri="{FF2B5EF4-FFF2-40B4-BE49-F238E27FC236}">
              <a16:creationId xmlns:a16="http://schemas.microsoft.com/office/drawing/2014/main" id="{BDBE4C4B-EB85-436A-8DB2-42F250D10FC9}"/>
            </a:ext>
          </a:extLst>
        </xdr:cNvPr>
        <xdr:cNvPicPr>
          <a:picLocks noChangeAspect="1"/>
        </xdr:cNvPicPr>
      </xdr:nvPicPr>
      <xdr:blipFill>
        <a:blip xmlns:r="http://schemas.openxmlformats.org/officeDocument/2006/relationships" r:embed="rId2"/>
        <a:stretch>
          <a:fillRect/>
        </a:stretch>
      </xdr:blipFill>
      <xdr:spPr>
        <a:xfrm>
          <a:off x="8134350" y="1781175"/>
          <a:ext cx="2101850" cy="39802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916453</xdr:colOff>
      <xdr:row>12</xdr:row>
      <xdr:rowOff>25735</xdr:rowOff>
    </xdr:from>
    <xdr:to>
      <xdr:col>7</xdr:col>
      <xdr:colOff>458747</xdr:colOff>
      <xdr:row>13</xdr:row>
      <xdr:rowOff>171031</xdr:rowOff>
    </xdr:to>
    <xdr:pic>
      <xdr:nvPicPr>
        <xdr:cNvPr id="2" name="Picture 1" descr="FORMULA">
          <a:extLst>
            <a:ext uri="{FF2B5EF4-FFF2-40B4-BE49-F238E27FC236}">
              <a16:creationId xmlns:a16="http://schemas.microsoft.com/office/drawing/2014/main" id="{EDF157FE-089F-4DA1-A2DF-558ED0F52E02}"/>
            </a:ext>
          </a:extLst>
        </xdr:cNvPr>
        <xdr:cNvPicPr>
          <a:picLocks noChangeAspect="1"/>
        </xdr:cNvPicPr>
      </xdr:nvPicPr>
      <xdr:blipFill>
        <a:blip xmlns:r="http://schemas.openxmlformats.org/officeDocument/2006/relationships" r:embed="rId1"/>
        <a:stretch>
          <a:fillRect/>
        </a:stretch>
      </xdr:blipFill>
      <xdr:spPr>
        <a:xfrm>
          <a:off x="8088778" y="2626060"/>
          <a:ext cx="1552069" cy="326271"/>
        </a:xfrm>
        <a:prstGeom prst="rect">
          <a:avLst/>
        </a:prstGeom>
      </xdr:spPr>
    </xdr:pic>
    <xdr:clientData/>
  </xdr:twoCellAnchor>
  <xdr:twoCellAnchor editAs="oneCell">
    <xdr:from>
      <xdr:col>5</xdr:col>
      <xdr:colOff>92075</xdr:colOff>
      <xdr:row>19</xdr:row>
      <xdr:rowOff>131857</xdr:rowOff>
    </xdr:from>
    <xdr:to>
      <xdr:col>8</xdr:col>
      <xdr:colOff>379145</xdr:colOff>
      <xdr:row>22</xdr:row>
      <xdr:rowOff>102347</xdr:rowOff>
    </xdr:to>
    <xdr:pic>
      <xdr:nvPicPr>
        <xdr:cNvPr id="3" name="Picture 2" descr="FORMULA">
          <a:extLst>
            <a:ext uri="{FF2B5EF4-FFF2-40B4-BE49-F238E27FC236}">
              <a16:creationId xmlns:a16="http://schemas.microsoft.com/office/drawing/2014/main" id="{DE3B2ADE-B238-4D19-BA74-BFB401B582C3}"/>
            </a:ext>
          </a:extLst>
        </xdr:cNvPr>
        <xdr:cNvPicPr>
          <a:picLocks noChangeAspect="1"/>
        </xdr:cNvPicPr>
      </xdr:nvPicPr>
      <xdr:blipFill>
        <a:blip xmlns:r="http://schemas.openxmlformats.org/officeDocument/2006/relationships" r:embed="rId2"/>
        <a:stretch>
          <a:fillRect/>
        </a:stretch>
      </xdr:blipFill>
      <xdr:spPr>
        <a:xfrm>
          <a:off x="7264400" y="4056157"/>
          <a:ext cx="3258870" cy="513415"/>
        </a:xfrm>
        <a:prstGeom prst="rect">
          <a:avLst/>
        </a:prstGeom>
      </xdr:spPr>
    </xdr:pic>
    <xdr:clientData/>
  </xdr:twoCellAnchor>
  <xdr:twoCellAnchor editAs="oneCell">
    <xdr:from>
      <xdr:col>8</xdr:col>
      <xdr:colOff>475503</xdr:colOff>
      <xdr:row>19</xdr:row>
      <xdr:rowOff>133351</xdr:rowOff>
    </xdr:from>
    <xdr:to>
      <xdr:col>11</xdr:col>
      <xdr:colOff>617710</xdr:colOff>
      <xdr:row>22</xdr:row>
      <xdr:rowOff>121586</xdr:rowOff>
    </xdr:to>
    <xdr:pic>
      <xdr:nvPicPr>
        <xdr:cNvPr id="4" name="Picture 3" descr="FORMULA">
          <a:extLst>
            <a:ext uri="{FF2B5EF4-FFF2-40B4-BE49-F238E27FC236}">
              <a16:creationId xmlns:a16="http://schemas.microsoft.com/office/drawing/2014/main" id="{B8EB5EE8-83ED-4E05-A597-FF6E4E62AEE5}"/>
            </a:ext>
          </a:extLst>
        </xdr:cNvPr>
        <xdr:cNvPicPr>
          <a:picLocks noChangeAspect="1"/>
        </xdr:cNvPicPr>
      </xdr:nvPicPr>
      <xdr:blipFill>
        <a:blip xmlns:r="http://schemas.openxmlformats.org/officeDocument/2006/relationships" r:embed="rId3"/>
        <a:stretch>
          <a:fillRect/>
        </a:stretch>
      </xdr:blipFill>
      <xdr:spPr>
        <a:xfrm>
          <a:off x="10619628" y="4057651"/>
          <a:ext cx="3142582" cy="53116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ofgem.gov.uk/TG/Transmission/Transmission_Price_Controls_Lib/Regulatory_Reporting/RRP_2010/Transmission%20PCRRP%20tables_SPTL_200910%20draft.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yhcbapp83\gas%20distribution%20shared%20folder\DOCUME~1\ostergmk\LOCALS~1\Temp\10%20year%20maturity%20T%20Bonds%20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yhcbapp83\gas%20distribution%20shared%20folder\DOCUME~1\byrnespj\LOCALS~1\Temp\Beta%20Retail%20Exampl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sites/PC/Projects/RIGs/2021-22/RRPs/Consultation/RIIO-2%20RRP/GT2/Pre%20Notice/RIIO-GT2%20-%20Regulatory%20Reporting%20Pack%20v1.13r%20reg%20finance%2018.03.2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J:\Networks\RIIO-GD1%20Reporting\RIGs\2019\SGN\RRPs\Sc_2019_RRP.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nationalgridplc.sharepoint.com/Users/RowsonR/AppData/Local/Microsoft/Windows/Temporary%20Internet%20Files/Content.Outlook/QBDPAQ7M/RIIO-T1%20NGET%20Revenue%20Reporting%20Template%2013-14%20(as%20per%20NG%20Comments)%20-%20v3.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www.ofgem.gov.uk/Amrita/Revenue%20Returns/2012-13%20returns/2013_NGET_RRP_B16_Revenue_v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harepoint2013/sgg/ElecDistrib/Elec_Distrib_Lib/Connections/Connections_Industry_Review/CIR%202010-11/submissions/GDNs/GDNS%20submissions%20with%20calc/Copy%20of%20CIR_2010_11_NG_LON_for%20calc.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sgg/ElecDistrib/Elec_Distrib_Lib/Connections/Connections_Industry_Review/CIR%202010-11/submissions/GDNs/GDNS%20submissions%20with%20calc/Copy%20of%20CIR_2010_11_NG_LON_for%20calc.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nationalgridplc.sharepoint.com/Users/RowsonR/AppData/Local/Microsoft/Windows/Temporary%20Internet%20Files/Content.Outlook/QBDPAQ7M/2014_15_SHE_Revenue_Return_Model%20-%20TEMPLATE%20v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gdsswrk002.uk.corporg.net\home3_wrk$\My%20Documents\Ant\Other\Graphs.xls"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https://nationalgridplc-my.sharepoint.com/Users/michele.zarri/Documents/RIIO2/RegFrem/Uncertainty%20Mechanisms/Engagement/Ofgem/Reporting%20packs/Demand/December%2019/2%20NGET%20Dem%20UM%20-%20Calculation%20of%20UCAs%20across%20different%20models_20191114.xlsx?0F9A5D7D" TargetMode="External"/><Relationship Id="rId1" Type="http://schemas.openxmlformats.org/officeDocument/2006/relationships/externalLinkPath" Target="file:///\\0F9A5D7D\2%20NGET%20Dem%20UM%20-%20Calculation%20of%20UCAs%20across%20different%20models_2019111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yhcbapp83\gas%20distribution%20shared%20folder\EXECFIN\FINPLAN\Monthly%20Reporting\0506\04%20-%20July\Report%20Schedules\Tes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ites/PC/Projects/RIGs/2021-22/RRPs/Consultation/RIIO-2%20RRP/GT2/Pre%20Notice/2020-21_NGET_Revenue_return_mode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harepoint2013/RIIO%20CommonToSectors/Revenue%20RRPs/Revenue%20RRP/2019-20/Legacy%20-%20Extended%20Revenue%20RRPs/SPT/SPTL_Revenue_Return_Model-(Legacy).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harepoint2013/Users/harandyp/Desktop/GT2%20Revenue%20workbook%20draft%20v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harandyp/Desktop/GT2%20Revenue%20workbook%20draft%20v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harepoint2013/sgg/CO/Cost_and_Outputs_Lib/RIIO-ET2_Cost_Assessment/01.02_BPDTs/BPDT_Submissions/SPT_BPDT_DEC_Working_Version.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sheetName val="Universal data"/>
      <sheetName val="Check and Balances"/>
      <sheetName val="1.1 Published Data"/>
      <sheetName val="1.2s Ofgem Adjustments Scots"/>
      <sheetName val="1.3s Accounting C Costs Scots"/>
      <sheetName val="1.4s Performance Scots"/>
      <sheetName val="1.5s Reconciliation Scots"/>
      <sheetName val="2.1 Eng Opex Elec "/>
      <sheetName val="2.2 Non Op Capex"/>
      <sheetName val="2.4 Exc &amp; Demin "/>
      <sheetName val="2.5 Corporate Costs Scots"/>
      <sheetName val="2.6 IT Scots"/>
      <sheetName val="2.7s Insurance"/>
      <sheetName val="2.7 Captive Insure"/>
      <sheetName val="2.10 Related Party Scots"/>
      <sheetName val="2.11s Staff Scots"/>
      <sheetName val="2.14 Year on Year Movt"/>
      <sheetName val="2.16.1 Recharge Model"/>
      <sheetName val="2.16.2 Recharge Model"/>
      <sheetName val="3.1s Pensions Scots"/>
      <sheetName val="3.1.1 DB Pension cost"/>
      <sheetName val="3.1.2 DB Pension Detail"/>
      <sheetName val="3.1.3 Second DB Pension Det"/>
      <sheetName val="3.1.4 Pensions DC"/>
      <sheetName val="3.1.5 Pension PPF levy"/>
      <sheetName val="3.1.6 Pension Admin"/>
      <sheetName val="3.2 Net Debt"/>
      <sheetName val="3.3 Tax"/>
      <sheetName val="3.4s Disposals"/>
      <sheetName val="3.5 P&amp;L"/>
      <sheetName val="3.5.1 Bal Sht"/>
      <sheetName val="3.5.2 Cashflow"/>
      <sheetName val="3.6 Fin Require"/>
      <sheetName val="3.7 Tax allocations"/>
      <sheetName val="3.7.1 Tax allocations CT600"/>
      <sheetName val="4.1  System Info"/>
      <sheetName val="4.2  Activity indicators"/>
      <sheetName val="4.3_System_perf_SHETL_SPT"/>
      <sheetName val="4.4  Defects SPTL"/>
      <sheetName val="4.5  Faults"/>
      <sheetName val="4.6  Failures"/>
      <sheetName val="4.7 Condition Assessment SPTL"/>
      <sheetName val="4.8_Boundary_transf_capab"/>
      <sheetName val="4.9_Demand_&amp;_Supply_at_sub"/>
      <sheetName val="4.10 Reactive compensation"/>
      <sheetName val="4.11 Asset description SPTL"/>
      <sheetName val="4.12 Asset age 2007"/>
      <sheetName val="4.12 Asset age 2008"/>
      <sheetName val="4.12 Asset age 2009"/>
      <sheetName val="4.12 Asset age 2010"/>
      <sheetName val="4.13 Asset disposal LRE by age"/>
      <sheetName val="4.14 Asset disposal NLRE by age"/>
      <sheetName val="4.15 Asset adds &amp; disps"/>
      <sheetName val="4.16 Asset lives"/>
      <sheetName val="4.17 Unit costs"/>
      <sheetName val="4.18 Capex summary e"/>
      <sheetName val="4.19 Scheme Listing LR"/>
      <sheetName val="4.20 Scheme Listing NLR"/>
      <sheetName val="4.21 Quasi capex"/>
      <sheetName val="4.22 Other Capex costs"/>
      <sheetName val="4.23 TIRG"/>
      <sheetName val="4.24 Revenue Driver info"/>
      <sheetName val="4.25 CEI"/>
      <sheetName val="4.26 Capex Movement"/>
      <sheetName val="4.27.1 Capex Price Vol Var"/>
      <sheetName val="4.27.2 Capex Price Vol Var"/>
      <sheetName val="4.28A_Asset_health_&amp;_crit"/>
      <sheetName val="4.28B_Asset_health_&amp;_crit"/>
      <sheetName val="4.29C_Criticality_subs_SP"/>
      <sheetName val="4.30 TPCR Forecast"/>
      <sheetName val="4.31 E3 Grid"/>
      <sheetName val="3.1 P&amp;L"/>
      <sheetName val="3.2 Bal Sht"/>
      <sheetName val="3.3 Cashflow"/>
      <sheetName val="3.3.1 Fin Require"/>
      <sheetName val="3.5 Net Debt"/>
      <sheetName val="3.6 Tax"/>
      <sheetName val="3.8 DB Pension cost"/>
      <sheetName val="3.8.1 DB Pension Detail"/>
      <sheetName val="3.8.2 Second DB Pension Det"/>
      <sheetName val="3.9 Pensions DC"/>
      <sheetName val="3.10 Pension PPF levy"/>
      <sheetName val="3.11 Pension Admin"/>
      <sheetName val="4.3  System perf - SPTL"/>
      <sheetName val="4.8  Boundary Transfers"/>
      <sheetName val="4.9  Demand &amp; Supply at subs"/>
      <sheetName val="4.28 Asset Health"/>
      <sheetName val="4.29 Asset Criticality"/>
      <sheetName val="4.30 Asset Rep Priority"/>
      <sheetName val="4.31 Asset Live Det"/>
      <sheetName val="4.32 TPCR Forecast"/>
      <sheetName val="4.33 E3 Grid"/>
      <sheetName val="Lists"/>
      <sheetName val="Maximo Workload"/>
      <sheetName val="Costs_AfterRule2"/>
      <sheetName val="Inp_BPDT"/>
      <sheetName val="Inp_DataHub_Costs"/>
      <sheetName val="Inp_DataHub_Volumes"/>
      <sheetName val="Inp_BPDT_Repex"/>
      <sheetName val="Inp_BPDT_CapexVolumes"/>
      <sheetName val="Inp_BPDT_CapexVolumes_v2"/>
      <sheetName val="Valuation worksheet"/>
      <sheetName val="ADMIN"/>
      <sheetName val="Data Lookups"/>
      <sheetName val="FP23 Finance Summary"/>
    </sheetNames>
    <sheetDataSet>
      <sheetData sheetId="0"/>
      <sheetData sheetId="1"/>
      <sheetData sheetId="2">
        <row r="21">
          <cell r="C21" t="str">
            <v>2009/10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GcaSummary"/>
      <sheetName val="MarginSummary"/>
    </sheetNames>
    <sheetDataSet>
      <sheetData sheetId="0"/>
      <sheetData sheetId="1"/>
      <sheetData sheetId="2"/>
      <sheetData sheetId="3"/>
      <sheetData sheetId="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 Year ROIC Trees"/>
      <sheetName val="5 Year ROIC Trees"/>
      <sheetName val="Beta"/>
      <sheetName val="Cost of Debt (Industrial)"/>
      <sheetName val="Spread"/>
      <sheetName val="IBES Estimates"/>
      <sheetName val="Sheet4"/>
      <sheetName val="Risk-Free Rate"/>
      <sheetName val="Sheet3"/>
      <sheetName val="Operating Leases"/>
      <sheetName val="Sheet1"/>
      <sheetName val="Sheet2"/>
      <sheetName val="Spread|Growth"/>
      <sheetName val="Summary"/>
      <sheetName val="ABS"/>
      <sheetName val="ABS (Adjusted)"/>
      <sheetName val="ABS (2)"/>
      <sheetName val="AHMY"/>
      <sheetName val="AHMY (Adjusted)"/>
      <sheetName val="AHMY (2)"/>
      <sheetName val="BJ"/>
      <sheetName val="BJ (Adjusted)"/>
      <sheetName val="BJ (2)"/>
      <sheetName val="CAUFM"/>
      <sheetName val="CAUFM (Adjusted) "/>
      <sheetName val="CAUFM (2)"/>
      <sheetName val="COST"/>
      <sheetName val="COST (Adjusted)"/>
      <sheetName val="COST (2)"/>
      <sheetName val="DEFI"/>
      <sheetName val="DEFI (Adjusted) "/>
      <sheetName val="DEFI (2)"/>
      <sheetName val="GAP"/>
      <sheetName val="GAP (Adjusted) "/>
      <sheetName val="GAP (2)"/>
      <sheetName val="KM"/>
      <sheetName val="KM (Adjusted)"/>
      <sheetName val="KM (2)"/>
      <sheetName val="KR"/>
      <sheetName val="KR (Adjusted)"/>
      <sheetName val="KR (2)"/>
      <sheetName val="IMKTA"/>
      <sheetName val="IMKTA (Adjusted) "/>
      <sheetName val="IMKTA (2)"/>
      <sheetName val="METOL"/>
      <sheetName val="METOL (Adjusted)"/>
      <sheetName val="METOL (2)"/>
      <sheetName val="PUSH"/>
      <sheetName val="PUSH (Adjusted)"/>
      <sheetName val="PUSH (2)"/>
      <sheetName val="RDK"/>
      <sheetName val="RDK (Adjusted)"/>
      <sheetName val="RDK (2)"/>
      <sheetName val="SAGFO"/>
      <sheetName val="SAGFO (Adjusted) "/>
      <sheetName val="SAGFO (2)"/>
      <sheetName val="SVU"/>
      <sheetName val="SVU (Adjusted)"/>
      <sheetName val="SVU (2)"/>
      <sheetName val="SWY"/>
      <sheetName val="SWY (Adjusted)"/>
      <sheetName val="SWY (2)"/>
      <sheetName val="TEPH"/>
      <sheetName val="TEPH (Adjusted) "/>
      <sheetName val="TEPH (2)"/>
      <sheetName val="WIN"/>
      <sheetName val="WIN (Adjusted)"/>
      <sheetName val="WIN (2)"/>
      <sheetName val="WMK"/>
      <sheetName val="WMK (Adjusted)"/>
      <sheetName val="WMK (2)"/>
      <sheetName val="WMT"/>
      <sheetName val="WMT (Adjusted)"/>
      <sheetName val="WMT (2)"/>
      <sheetName val="3_Year_ROIC_Trees"/>
      <sheetName val="5_Year_ROIC_Trees"/>
      <sheetName val="Cost_of_Debt_(Industrial)"/>
      <sheetName val="IBES_Estimates"/>
      <sheetName val="Risk-Free_Rate"/>
      <sheetName val="Operating_Leases"/>
      <sheetName val="ABS_(Adjusted)"/>
      <sheetName val="ABS_(2)"/>
      <sheetName val="AHMY_(Adjusted)"/>
      <sheetName val="AHMY_(2)"/>
      <sheetName val="BJ_(Adjusted)"/>
      <sheetName val="BJ_(2)"/>
      <sheetName val="CAUFM_(Adjusted)_"/>
      <sheetName val="CAUFM_(2)"/>
      <sheetName val="COST_(Adjusted)"/>
      <sheetName val="COST_(2)"/>
      <sheetName val="DEFI_(Adjusted)_"/>
      <sheetName val="DEFI_(2)"/>
      <sheetName val="GAP_(Adjusted)_"/>
      <sheetName val="GAP_(2)"/>
      <sheetName val="KM_(Adjusted)"/>
      <sheetName val="KM_(2)"/>
      <sheetName val="KR_(Adjusted)"/>
      <sheetName val="KR_(2)"/>
      <sheetName val="IMKTA_(Adjusted)_"/>
      <sheetName val="IMKTA_(2)"/>
      <sheetName val="METOL_(Adjusted)"/>
      <sheetName val="METOL_(2)"/>
      <sheetName val="PUSH_(Adjusted)"/>
      <sheetName val="PUSH_(2)"/>
      <sheetName val="RDK_(Adjusted)"/>
      <sheetName val="RDK_(2)"/>
      <sheetName val="SAGFO_(Adjusted)_"/>
      <sheetName val="SAGFO_(2)"/>
      <sheetName val="SVU_(Adjusted)"/>
      <sheetName val="SVU_(2)"/>
      <sheetName val="SWY_(Adjusted)"/>
      <sheetName val="SWY_(2)"/>
      <sheetName val="TEPH_(Adjusted)_"/>
      <sheetName val="TEPH_(2)"/>
      <sheetName val="WIN_(Adjusted)"/>
      <sheetName val="WIN_(2)"/>
      <sheetName val="WMK_(Adjusted)"/>
      <sheetName val="WMK_(2)"/>
      <sheetName val="WMT_(Adjusted)"/>
      <sheetName val="WMT_(2)"/>
      <sheetName val="3_Year_ROIC_Trees1"/>
      <sheetName val="5_Year_ROIC_Trees1"/>
      <sheetName val="Cost_of_Debt_(Industrial)1"/>
      <sheetName val="IBES_Estimates1"/>
      <sheetName val="Risk-Free_Rate1"/>
      <sheetName val="Operating_Leases1"/>
      <sheetName val="ABS_(Adjusted)1"/>
      <sheetName val="ABS_(2)1"/>
      <sheetName val="AHMY_(Adjusted)1"/>
      <sheetName val="AHMY_(2)1"/>
      <sheetName val="BJ_(Adjusted)1"/>
      <sheetName val="BJ_(2)1"/>
      <sheetName val="CAUFM_(Adjusted)_1"/>
      <sheetName val="CAUFM_(2)1"/>
      <sheetName val="COST_(Adjusted)1"/>
      <sheetName val="COST_(2)1"/>
      <sheetName val="DEFI_(Adjusted)_1"/>
      <sheetName val="DEFI_(2)1"/>
      <sheetName val="GAP_(Adjusted)_1"/>
      <sheetName val="GAP_(2)1"/>
      <sheetName val="KM_(Adjusted)1"/>
      <sheetName val="KM_(2)1"/>
      <sheetName val="KR_(Adjusted)1"/>
      <sheetName val="KR_(2)1"/>
      <sheetName val="IMKTA_(Adjusted)_1"/>
      <sheetName val="IMKTA_(2)1"/>
      <sheetName val="METOL_(Adjusted)1"/>
      <sheetName val="METOL_(2)1"/>
      <sheetName val="PUSH_(Adjusted)1"/>
      <sheetName val="PUSH_(2)1"/>
      <sheetName val="RDK_(Adjusted)1"/>
      <sheetName val="RDK_(2)1"/>
      <sheetName val="SAGFO_(Adjusted)_1"/>
      <sheetName val="SAGFO_(2)1"/>
      <sheetName val="SVU_(Adjusted)1"/>
      <sheetName val="SVU_(2)1"/>
      <sheetName val="SWY_(Adjusted)1"/>
      <sheetName val="SWY_(2)1"/>
      <sheetName val="TEPH_(Adjusted)_1"/>
      <sheetName val="TEPH_(2)1"/>
      <sheetName val="WIN_(Adjusted)1"/>
      <sheetName val="WIN_(2)1"/>
      <sheetName val="WMK_(Adjusted)1"/>
      <sheetName val="WMK_(2)1"/>
      <sheetName val="WMT_(Adjusted)1"/>
      <sheetName val="WMT_(2)1"/>
    </sheetNames>
    <sheetDataSet>
      <sheetData sheetId="0"/>
      <sheetData sheetId="1"/>
      <sheetData sheetId="2"/>
      <sheetData sheetId="3"/>
      <sheetData sheetId="4"/>
      <sheetData sheetId="5"/>
      <sheetData sheetId="6"/>
      <sheetData sheetId="7">
        <row r="15">
          <cell r="A15" t="e">
            <v>#NAME?</v>
          </cell>
          <cell r="D15" t="e">
            <v>#NAME?</v>
          </cell>
          <cell r="G15" t="e">
            <v>#NAME?</v>
          </cell>
          <cell r="J15" t="e">
            <v>#NAME?</v>
          </cell>
          <cell r="M15" t="e">
            <v>#NAME?</v>
          </cell>
          <cell r="P15" t="e">
            <v>#NAME?</v>
          </cell>
          <cell r="S15" t="e">
            <v>#NAME?</v>
          </cell>
          <cell r="V15" t="e">
            <v>#NAME?</v>
          </cell>
          <cell r="Y15" t="e">
            <v>#NAME?</v>
          </cell>
          <cell r="AB15" t="e">
            <v>#NAME?</v>
          </cell>
          <cell r="AE15" t="e">
            <v>#NAME?</v>
          </cell>
          <cell r="AH15" t="e">
            <v>#NAME?</v>
          </cell>
          <cell r="AK15" t="e">
            <v>#NAME?</v>
          </cell>
          <cell r="AN15" t="e">
            <v>#NAME?</v>
          </cell>
          <cell r="AQ15" t="e">
            <v>#NAME?</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ow r="15">
          <cell r="A15">
            <v>0</v>
          </cell>
        </row>
      </sheetData>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row r="5">
          <cell r="B5" t="str">
            <v>WMT</v>
          </cell>
        </row>
      </sheetData>
      <sheetData sheetId="123"/>
      <sheetData sheetId="124">
        <row r="15">
          <cell r="A15"/>
        </row>
      </sheetData>
      <sheetData sheetId="125">
        <row r="11">
          <cell r="D11" t="str">
            <v>WMT</v>
          </cell>
        </row>
      </sheetData>
      <sheetData sheetId="126">
        <row r="82">
          <cell r="Z82" t="str">
            <v>Mid-Year ROIC w/o GW</v>
          </cell>
        </row>
      </sheetData>
      <sheetData sheetId="127">
        <row r="637">
          <cell r="B637" t="str">
            <v>ROIC</v>
          </cell>
        </row>
      </sheetData>
      <sheetData sheetId="128">
        <row r="82">
          <cell r="Z82" t="str">
            <v>Mid-Year ROIC w/o GW</v>
          </cell>
        </row>
      </sheetData>
      <sheetData sheetId="129">
        <row r="637">
          <cell r="B637" t="str">
            <v>ROIC</v>
          </cell>
        </row>
      </sheetData>
      <sheetData sheetId="130">
        <row r="82">
          <cell r="Z82" t="str">
            <v>Mid-Year ROIC w/o GW</v>
          </cell>
        </row>
      </sheetData>
      <sheetData sheetId="131">
        <row r="637">
          <cell r="B637" t="str">
            <v>ROIC</v>
          </cell>
        </row>
      </sheetData>
      <sheetData sheetId="132">
        <row r="82">
          <cell r="Z82" t="str">
            <v>Mid-Year ROIC w/o GW</v>
          </cell>
        </row>
      </sheetData>
      <sheetData sheetId="133">
        <row r="637">
          <cell r="B637" t="str">
            <v>ROIC</v>
          </cell>
        </row>
      </sheetData>
      <sheetData sheetId="134">
        <row r="82">
          <cell r="Z82" t="str">
            <v>Mid-Year ROIC w/o GW</v>
          </cell>
        </row>
      </sheetData>
      <sheetData sheetId="135">
        <row r="637">
          <cell r="B637" t="str">
            <v>ROIC</v>
          </cell>
        </row>
      </sheetData>
      <sheetData sheetId="136">
        <row r="82">
          <cell r="Z82" t="str">
            <v>Mid-Year ROIC w/o GW</v>
          </cell>
        </row>
      </sheetData>
      <sheetData sheetId="137">
        <row r="637">
          <cell r="B637" t="str">
            <v>ROIC</v>
          </cell>
        </row>
      </sheetData>
      <sheetData sheetId="138">
        <row r="82">
          <cell r="Z82" t="str">
            <v>Mid-Year ROIC w/o GW</v>
          </cell>
        </row>
      </sheetData>
      <sheetData sheetId="139">
        <row r="637">
          <cell r="B637" t="str">
            <v>ROIC</v>
          </cell>
        </row>
      </sheetData>
      <sheetData sheetId="140">
        <row r="82">
          <cell r="Z82" t="str">
            <v>Mid-Year ROIC w/o GW</v>
          </cell>
        </row>
      </sheetData>
      <sheetData sheetId="141">
        <row r="637">
          <cell r="B637" t="str">
            <v>ROIC</v>
          </cell>
        </row>
      </sheetData>
      <sheetData sheetId="142">
        <row r="82">
          <cell r="Z82" t="str">
            <v>Mid-Year ROIC w/o GW</v>
          </cell>
        </row>
      </sheetData>
      <sheetData sheetId="143">
        <row r="637">
          <cell r="B637" t="str">
            <v>ROIC</v>
          </cell>
        </row>
      </sheetData>
      <sheetData sheetId="144">
        <row r="82">
          <cell r="Z82" t="str">
            <v>Mid-Year ROIC w/o GW</v>
          </cell>
        </row>
      </sheetData>
      <sheetData sheetId="145">
        <row r="578">
          <cell r="I578">
            <v>638.01157331319416</v>
          </cell>
        </row>
      </sheetData>
      <sheetData sheetId="146">
        <row r="82">
          <cell r="Z82" t="str">
            <v>Mid-Year ROIC w/o GW</v>
          </cell>
        </row>
      </sheetData>
      <sheetData sheetId="147">
        <row r="637">
          <cell r="B637" t="str">
            <v>ROIC</v>
          </cell>
        </row>
      </sheetData>
      <sheetData sheetId="148">
        <row r="82">
          <cell r="Z82" t="str">
            <v>Mid-Year ROIC w/o GW</v>
          </cell>
        </row>
      </sheetData>
      <sheetData sheetId="149">
        <row r="636">
          <cell r="B636" t="str">
            <v>ROIC</v>
          </cell>
        </row>
      </sheetData>
      <sheetData sheetId="150">
        <row r="82">
          <cell r="Z82" t="str">
            <v>Mid-Year ROIC w/o GW</v>
          </cell>
        </row>
      </sheetData>
      <sheetData sheetId="151">
        <row r="578">
          <cell r="I578">
            <v>721.97970823114861</v>
          </cell>
        </row>
      </sheetData>
      <sheetData sheetId="152">
        <row r="82">
          <cell r="Z82" t="str">
            <v>Mid-Year ROIC w/o GW</v>
          </cell>
        </row>
      </sheetData>
      <sheetData sheetId="153">
        <row r="637">
          <cell r="B637" t="str">
            <v>ROIC</v>
          </cell>
        </row>
      </sheetData>
      <sheetData sheetId="154">
        <row r="82">
          <cell r="Z82" t="str">
            <v>Mid-Year ROIC w/o GW</v>
          </cell>
        </row>
      </sheetData>
      <sheetData sheetId="155">
        <row r="637">
          <cell r="B637" t="str">
            <v>ROIC</v>
          </cell>
        </row>
      </sheetData>
      <sheetData sheetId="156">
        <row r="13">
          <cell r="AD13">
            <v>1679.8990687479065</v>
          </cell>
        </row>
      </sheetData>
      <sheetData sheetId="157">
        <row r="578">
          <cell r="I578">
            <v>9046.6720141866208</v>
          </cell>
        </row>
      </sheetData>
      <sheetData sheetId="158">
        <row r="82">
          <cell r="Z82" t="str">
            <v>Mid-Year ROIC w/o GW</v>
          </cell>
        </row>
      </sheetData>
      <sheetData sheetId="159">
        <row r="637">
          <cell r="B637" t="str">
            <v>ROIC</v>
          </cell>
        </row>
      </sheetData>
      <sheetData sheetId="160">
        <row r="82">
          <cell r="Z82" t="str">
            <v>Mid-Year ROIC w/o GW</v>
          </cell>
        </row>
      </sheetData>
      <sheetData sheetId="161">
        <row r="637">
          <cell r="B637" t="str">
            <v>ROIC</v>
          </cell>
        </row>
      </sheetData>
      <sheetData sheetId="162">
        <row r="82">
          <cell r="Z82" t="str">
            <v>Mid-Year ROIC w/o GW</v>
          </cell>
        </row>
      </sheetData>
      <sheetData sheetId="163">
        <row r="637">
          <cell r="B637" t="str">
            <v>ROIC</v>
          </cell>
        </row>
      </sheetData>
      <sheetData sheetId="164">
        <row r="82">
          <cell r="Z82" t="str">
            <v>Mid-Year ROIC w/o GW</v>
          </cell>
        </row>
      </sheetData>
      <sheetData sheetId="165">
        <row r="637">
          <cell r="B637" t="str">
            <v>ROIC</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 Cover"/>
      <sheetName val="1.2 Contents"/>
      <sheetName val="1.3 Lists"/>
      <sheetName val="1.4 ChangesLog"/>
      <sheetName val="1.5 Universal Data"/>
      <sheetName val="1.6 Checks"/>
      <sheetName val="2.1 Revenue_Interface"/>
      <sheetName val="2.2 NARM_Interface"/>
      <sheetName val="3.1 TO_Totex"/>
      <sheetName val="3.2 SO_Totex"/>
      <sheetName val="3.3 Allowances"/>
      <sheetName val="3.4 Totex_Summary"/>
      <sheetName val="3.5 Forecast_Totex"/>
      <sheetName val="3.6 PCDs"/>
      <sheetName val="4.1 TO PCFM Input Summary"/>
      <sheetName val="4.2 SO PCFM Input Summary"/>
      <sheetName val="4.3 TO PCDs"/>
      <sheetName val="4.4 SO PCDs "/>
      <sheetName val="4.5 TO Re-openers"/>
      <sheetName val="4.6 SO Re-openers"/>
      <sheetName val="4.7 TO PT"/>
      <sheetName val="4.18 - Inflation update"/>
      <sheetName val="4.8 SO PT "/>
      <sheetName val="4.9 Opex Escalator"/>
      <sheetName val="4.10 TO ODI"/>
      <sheetName val="4.11 TO ORA"/>
      <sheetName val="4.12 SO ORA"/>
      <sheetName val="4.13 TO Tax Pools Totex alloc"/>
      <sheetName val="4.14 SO Tax Pools Totex alloc"/>
      <sheetName val="4.15 DRS Revenue"/>
      <sheetName val="4.16 - TO Recovered Rev"/>
      <sheetName val="4.17 - SO Recovered Rev"/>
      <sheetName val="5.1 TO_Indirects"/>
      <sheetName val="5.2 SO_Indirects"/>
      <sheetName val="5.3 TO_Direct_Opex"/>
      <sheetName val="5.4 SO_Direct_Opex"/>
      <sheetName val="5.5 Cost_Movements"/>
      <sheetName val="5.6 Quarry_Loss"/>
      <sheetName val="5.7 PSUP_Opex"/>
      <sheetName val="3.9 Related_Party"/>
      <sheetName val="5.8 Provisions"/>
      <sheetName val="5.9 Bus_Sup_Alloc"/>
      <sheetName val="6.1 Capex_summary"/>
      <sheetName val="6.2 Projects"/>
      <sheetName val="6.3 Asset_Health"/>
      <sheetName val="6.4 Asset_Health_Projects"/>
      <sheetName val="6.5 Redundant_Assets"/>
      <sheetName val="6.6 PSUP_Capex"/>
      <sheetName val="6.7 TO_NonOp_Capex"/>
      <sheetName val="6.8 SO_NonOp_Capex"/>
      <sheetName val="6.9 Resilience"/>
      <sheetName val="7.1_Pipeline_data"/>
      <sheetName val="7.2_Activity_Ind"/>
      <sheetName val="7.3_Peak_Demand"/>
      <sheetName val="7.4_Demand_Perf"/>
      <sheetName val="7.5_Compressor_Util_Perf"/>
      <sheetName val="7.6_Compressor_Assets"/>
      <sheetName val="7.7_Emissions"/>
      <sheetName val="7.8 Asset_data"/>
      <sheetName val="7.8_Forecast_Scenarios"/>
      <sheetName val="8.1_Satisfacton_Survey"/>
      <sheetName val="8.2 BCF"/>
      <sheetName val="8.3 Environmental Scorecard"/>
      <sheetName val="8.4 Gas_contraints"/>
      <sheetName val="8.5 Gas_contraint_events"/>
      <sheetName val="8.6 NIA"/>
      <sheetName val="8.7 CNIA"/>
      <sheetName val="8.8 NIC"/>
      <sheetName val="8.9 SIF"/>
      <sheetName val="8.10 Pipeline Log"/>
      <sheetName val="8.11 Net_Zero"/>
      <sheetName val="8.12 DRS"/>
      <sheetName val="9.1_Operating_margins"/>
      <sheetName val="9.2_NTS_shrinkage"/>
      <sheetName val="9.3_NTS_Shrinkage_(prompt)"/>
      <sheetName val="9.4_NTS_Shrinkage_(gas_trades)"/>
      <sheetName val="9.5_NTS_Shrinkage_(elec_trades)"/>
      <sheetName val="9.6_Res_Bal_Data"/>
      <sheetName val="9.7_DF_Overview"/>
      <sheetName val="9.8_DF_Adjustment"/>
      <sheetName val="9.9_DF_D2D5_Data"/>
      <sheetName val="9.10_GHG_Incentive revenue"/>
      <sheetName val="9.11_GHG_Venting_data"/>
      <sheetName val="9.12_Maintenance_IR"/>
    </sheetNames>
    <sheetDataSet>
      <sheetData sheetId="0"/>
      <sheetData sheetId="1" refreshError="1"/>
      <sheetData sheetId="2" refreshError="1"/>
      <sheetData sheetId="3" refreshError="1"/>
      <sheetData sheetId="4" refreshError="1"/>
      <sheetData sheetId="5" refreshError="1"/>
      <sheetData sheetId="6">
        <row r="11">
          <cell r="AB11">
            <v>0</v>
          </cell>
          <cell r="AC11">
            <v>0</v>
          </cell>
          <cell r="AD11">
            <v>0</v>
          </cell>
          <cell r="AE11">
            <v>0</v>
          </cell>
          <cell r="AF11">
            <v>0</v>
          </cell>
        </row>
        <row r="12">
          <cell r="AB12">
            <v>0</v>
          </cell>
          <cell r="AC12">
            <v>0</v>
          </cell>
          <cell r="AD12">
            <v>0</v>
          </cell>
          <cell r="AE12">
            <v>0</v>
          </cell>
          <cell r="AF12">
            <v>0</v>
          </cell>
        </row>
        <row r="13">
          <cell r="AB13">
            <v>0</v>
          </cell>
          <cell r="AC13">
            <v>0</v>
          </cell>
          <cell r="AD13">
            <v>0</v>
          </cell>
          <cell r="AE13">
            <v>0</v>
          </cell>
          <cell r="AF13">
            <v>0</v>
          </cell>
        </row>
        <row r="14">
          <cell r="AB14">
            <v>0</v>
          </cell>
          <cell r="AC14">
            <v>0</v>
          </cell>
          <cell r="AD14">
            <v>0</v>
          </cell>
          <cell r="AE14">
            <v>0</v>
          </cell>
          <cell r="AF14">
            <v>0</v>
          </cell>
        </row>
        <row r="15">
          <cell r="AB15">
            <v>0</v>
          </cell>
          <cell r="AC15">
            <v>0</v>
          </cell>
          <cell r="AD15">
            <v>0</v>
          </cell>
          <cell r="AE15">
            <v>0</v>
          </cell>
          <cell r="AF15">
            <v>0</v>
          </cell>
        </row>
        <row r="16">
          <cell r="AB16">
            <v>0</v>
          </cell>
          <cell r="AC16">
            <v>0</v>
          </cell>
          <cell r="AD16">
            <v>0</v>
          </cell>
          <cell r="AE16">
            <v>0</v>
          </cell>
          <cell r="AF16">
            <v>0</v>
          </cell>
        </row>
        <row r="18">
          <cell r="AB18">
            <v>0</v>
          </cell>
          <cell r="AC18">
            <v>0</v>
          </cell>
          <cell r="AD18">
            <v>0</v>
          </cell>
          <cell r="AE18">
            <v>0</v>
          </cell>
          <cell r="AF18">
            <v>0</v>
          </cell>
        </row>
        <row r="19">
          <cell r="AB19">
            <v>0</v>
          </cell>
          <cell r="AC19">
            <v>0</v>
          </cell>
          <cell r="AD19">
            <v>0</v>
          </cell>
          <cell r="AE19">
            <v>0</v>
          </cell>
          <cell r="AF19">
            <v>0</v>
          </cell>
        </row>
        <row r="20">
          <cell r="AB20">
            <v>0</v>
          </cell>
          <cell r="AC20">
            <v>0</v>
          </cell>
          <cell r="AD20">
            <v>0</v>
          </cell>
          <cell r="AE20">
            <v>0</v>
          </cell>
          <cell r="AF20">
            <v>0</v>
          </cell>
        </row>
        <row r="21">
          <cell r="AB21">
            <v>0</v>
          </cell>
          <cell r="AC21">
            <v>0</v>
          </cell>
          <cell r="AD21">
            <v>0</v>
          </cell>
          <cell r="AE21">
            <v>0</v>
          </cell>
          <cell r="AF21">
            <v>0</v>
          </cell>
        </row>
        <row r="22">
          <cell r="AB22">
            <v>0</v>
          </cell>
          <cell r="AC22">
            <v>0</v>
          </cell>
          <cell r="AD22">
            <v>0</v>
          </cell>
          <cell r="AE22">
            <v>0</v>
          </cell>
          <cell r="AF22">
            <v>0</v>
          </cell>
        </row>
        <row r="23">
          <cell r="AB23">
            <v>0</v>
          </cell>
          <cell r="AC23">
            <v>0</v>
          </cell>
          <cell r="AD23">
            <v>0</v>
          </cell>
          <cell r="AE23">
            <v>0</v>
          </cell>
          <cell r="AF23">
            <v>0</v>
          </cell>
        </row>
        <row r="27">
          <cell r="AB27">
            <v>0</v>
          </cell>
          <cell r="AC27">
            <v>0</v>
          </cell>
          <cell r="AD27">
            <v>0</v>
          </cell>
          <cell r="AE27">
            <v>0</v>
          </cell>
          <cell r="AF27">
            <v>0</v>
          </cell>
        </row>
        <row r="28">
          <cell r="AB28">
            <v>0</v>
          </cell>
          <cell r="AC28">
            <v>0</v>
          </cell>
          <cell r="AD28">
            <v>0</v>
          </cell>
          <cell r="AE28">
            <v>0</v>
          </cell>
          <cell r="AF28">
            <v>0</v>
          </cell>
        </row>
        <row r="46">
          <cell r="AB46">
            <v>0</v>
          </cell>
          <cell r="AC46">
            <v>0</v>
          </cell>
          <cell r="AD46">
            <v>0</v>
          </cell>
          <cell r="AE46">
            <v>0</v>
          </cell>
          <cell r="AF46">
            <v>0</v>
          </cell>
        </row>
        <row r="58">
          <cell r="AB58">
            <v>0</v>
          </cell>
          <cell r="AC58">
            <v>0</v>
          </cell>
          <cell r="AD58">
            <v>0</v>
          </cell>
          <cell r="AE58">
            <v>0</v>
          </cell>
          <cell r="AF58">
            <v>0</v>
          </cell>
        </row>
        <row r="59">
          <cell r="AB59">
            <v>0</v>
          </cell>
          <cell r="AC59">
            <v>0</v>
          </cell>
          <cell r="AD59">
            <v>0</v>
          </cell>
          <cell r="AE59">
            <v>0</v>
          </cell>
          <cell r="AF59">
            <v>0</v>
          </cell>
        </row>
        <row r="60">
          <cell r="AB60">
            <v>0</v>
          </cell>
          <cell r="AC60">
            <v>0</v>
          </cell>
          <cell r="AD60">
            <v>0</v>
          </cell>
          <cell r="AE60">
            <v>0</v>
          </cell>
          <cell r="AF60">
            <v>0</v>
          </cell>
        </row>
        <row r="61">
          <cell r="AB61">
            <v>0</v>
          </cell>
          <cell r="AC61">
            <v>0</v>
          </cell>
          <cell r="AD61">
            <v>0</v>
          </cell>
          <cell r="AE61">
            <v>0</v>
          </cell>
          <cell r="AF61">
            <v>0</v>
          </cell>
        </row>
        <row r="62">
          <cell r="AB62">
            <v>0</v>
          </cell>
          <cell r="AC62">
            <v>0</v>
          </cell>
          <cell r="AD62">
            <v>0</v>
          </cell>
          <cell r="AE62">
            <v>0</v>
          </cell>
          <cell r="AF62">
            <v>0</v>
          </cell>
        </row>
        <row r="63">
          <cell r="AB63">
            <v>0</v>
          </cell>
          <cell r="AC63">
            <v>0</v>
          </cell>
          <cell r="AD63">
            <v>0</v>
          </cell>
          <cell r="AE63">
            <v>0</v>
          </cell>
          <cell r="AF63">
            <v>0</v>
          </cell>
        </row>
        <row r="65">
          <cell r="AB65">
            <v>0</v>
          </cell>
          <cell r="AC65">
            <v>0</v>
          </cell>
          <cell r="AD65">
            <v>0</v>
          </cell>
          <cell r="AE65">
            <v>0</v>
          </cell>
          <cell r="AF65">
            <v>0</v>
          </cell>
        </row>
        <row r="66">
          <cell r="AB66">
            <v>0</v>
          </cell>
          <cell r="AC66">
            <v>0</v>
          </cell>
          <cell r="AD66">
            <v>0</v>
          </cell>
          <cell r="AE66">
            <v>0</v>
          </cell>
          <cell r="AF66">
            <v>0</v>
          </cell>
        </row>
        <row r="67">
          <cell r="AB67">
            <v>0</v>
          </cell>
          <cell r="AC67">
            <v>0</v>
          </cell>
          <cell r="AD67">
            <v>0</v>
          </cell>
          <cell r="AE67">
            <v>0</v>
          </cell>
          <cell r="AF67">
            <v>0</v>
          </cell>
        </row>
        <row r="68">
          <cell r="AB68">
            <v>0</v>
          </cell>
          <cell r="AC68">
            <v>0</v>
          </cell>
          <cell r="AD68">
            <v>0</v>
          </cell>
          <cell r="AE68">
            <v>0</v>
          </cell>
          <cell r="AF68">
            <v>0</v>
          </cell>
        </row>
        <row r="70">
          <cell r="AB70">
            <v>0</v>
          </cell>
          <cell r="AC70">
            <v>0</v>
          </cell>
          <cell r="AD70">
            <v>0</v>
          </cell>
          <cell r="AE70">
            <v>0</v>
          </cell>
          <cell r="AF70">
            <v>0</v>
          </cell>
        </row>
        <row r="72">
          <cell r="AB72">
            <v>0</v>
          </cell>
          <cell r="AC72">
            <v>0</v>
          </cell>
          <cell r="AD72">
            <v>0</v>
          </cell>
          <cell r="AE72">
            <v>0</v>
          </cell>
          <cell r="AF72">
            <v>0</v>
          </cell>
        </row>
        <row r="76">
          <cell r="AB76">
            <v>0</v>
          </cell>
          <cell r="AC76">
            <v>0</v>
          </cell>
          <cell r="AD76">
            <v>0</v>
          </cell>
          <cell r="AE76">
            <v>0</v>
          </cell>
          <cell r="AF76">
            <v>0</v>
          </cell>
        </row>
        <row r="77">
          <cell r="AB77">
            <v>0</v>
          </cell>
          <cell r="AC77">
            <v>0</v>
          </cell>
          <cell r="AD77">
            <v>0</v>
          </cell>
          <cell r="AE77">
            <v>0</v>
          </cell>
          <cell r="AF77">
            <v>0</v>
          </cell>
        </row>
        <row r="79">
          <cell r="AB79">
            <v>0</v>
          </cell>
          <cell r="AC79">
            <v>0</v>
          </cell>
          <cell r="AD79">
            <v>0</v>
          </cell>
          <cell r="AE79">
            <v>0</v>
          </cell>
          <cell r="AF79">
            <v>0</v>
          </cell>
        </row>
        <row r="80">
          <cell r="AB80">
            <v>0</v>
          </cell>
          <cell r="AC80">
            <v>0</v>
          </cell>
          <cell r="AD80">
            <v>0</v>
          </cell>
          <cell r="AE80">
            <v>0</v>
          </cell>
          <cell r="AF80">
            <v>0</v>
          </cell>
        </row>
        <row r="81">
          <cell r="AB81">
            <v>0</v>
          </cell>
          <cell r="AC81">
            <v>0</v>
          </cell>
          <cell r="AD81">
            <v>0</v>
          </cell>
          <cell r="AE81">
            <v>0</v>
          </cell>
          <cell r="AF81">
            <v>0</v>
          </cell>
        </row>
        <row r="82">
          <cell r="AB82">
            <v>0</v>
          </cell>
          <cell r="AC82">
            <v>0</v>
          </cell>
          <cell r="AD82">
            <v>0</v>
          </cell>
          <cell r="AE82">
            <v>0</v>
          </cell>
          <cell r="AF82">
            <v>0</v>
          </cell>
        </row>
        <row r="86">
          <cell r="AB86">
            <v>0</v>
          </cell>
          <cell r="AC86">
            <v>0</v>
          </cell>
          <cell r="AD86">
            <v>0</v>
          </cell>
          <cell r="AE86">
            <v>0</v>
          </cell>
          <cell r="AF86">
            <v>0</v>
          </cell>
        </row>
        <row r="88">
          <cell r="AB88">
            <v>0</v>
          </cell>
          <cell r="AC88">
            <v>0</v>
          </cell>
          <cell r="AD88">
            <v>0</v>
          </cell>
          <cell r="AE88">
            <v>0</v>
          </cell>
          <cell r="AF88">
            <v>0</v>
          </cell>
        </row>
        <row r="89">
          <cell r="AB89">
            <v>0</v>
          </cell>
          <cell r="AC89">
            <v>0</v>
          </cell>
          <cell r="AD89">
            <v>0</v>
          </cell>
          <cell r="AE89">
            <v>0</v>
          </cell>
          <cell r="AF89">
            <v>0</v>
          </cell>
        </row>
        <row r="90">
          <cell r="AB90">
            <v>0</v>
          </cell>
          <cell r="AC90">
            <v>0</v>
          </cell>
          <cell r="AD90">
            <v>0</v>
          </cell>
          <cell r="AE90">
            <v>0</v>
          </cell>
          <cell r="AF90">
            <v>0</v>
          </cell>
        </row>
        <row r="91">
          <cell r="AB91">
            <v>0</v>
          </cell>
          <cell r="AC91">
            <v>0</v>
          </cell>
          <cell r="AD91">
            <v>0</v>
          </cell>
          <cell r="AE91">
            <v>0</v>
          </cell>
          <cell r="AF91">
            <v>0</v>
          </cell>
        </row>
        <row r="92">
          <cell r="AB92">
            <v>0</v>
          </cell>
          <cell r="AC92">
            <v>0</v>
          </cell>
          <cell r="AD92">
            <v>0</v>
          </cell>
          <cell r="AE92">
            <v>0</v>
          </cell>
          <cell r="AF92">
            <v>0</v>
          </cell>
        </row>
        <row r="93">
          <cell r="AB93">
            <v>0</v>
          </cell>
          <cell r="AC93">
            <v>0</v>
          </cell>
          <cell r="AD93">
            <v>0</v>
          </cell>
          <cell r="AE93">
            <v>0</v>
          </cell>
          <cell r="AF93">
            <v>0</v>
          </cell>
        </row>
        <row r="94">
          <cell r="AB94">
            <v>0</v>
          </cell>
          <cell r="AC94">
            <v>0</v>
          </cell>
          <cell r="AD94">
            <v>0</v>
          </cell>
          <cell r="AE94">
            <v>0</v>
          </cell>
          <cell r="AF94">
            <v>0</v>
          </cell>
        </row>
        <row r="95">
          <cell r="AB95">
            <v>0</v>
          </cell>
          <cell r="AC95">
            <v>0</v>
          </cell>
          <cell r="AD95">
            <v>0</v>
          </cell>
          <cell r="AE95">
            <v>0</v>
          </cell>
          <cell r="AF95">
            <v>0</v>
          </cell>
        </row>
        <row r="96">
          <cell r="AB96">
            <v>32.92</v>
          </cell>
          <cell r="AC96">
            <v>32.92</v>
          </cell>
          <cell r="AD96">
            <v>32.92</v>
          </cell>
          <cell r="AE96">
            <v>32.92</v>
          </cell>
          <cell r="AF96">
            <v>32.92</v>
          </cell>
        </row>
        <row r="103">
          <cell r="AB103">
            <v>0</v>
          </cell>
        </row>
        <row r="104">
          <cell r="AB104">
            <v>0</v>
          </cell>
        </row>
        <row r="105">
          <cell r="AB105">
            <v>0</v>
          </cell>
        </row>
        <row r="106">
          <cell r="AB106">
            <v>0</v>
          </cell>
        </row>
        <row r="107">
          <cell r="AB107">
            <v>0</v>
          </cell>
        </row>
        <row r="108">
          <cell r="AB108">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 Op Cost Matrix (NEW)(1)"/>
      <sheetName val="2.1 Op Cost Matrix (NEW) (2)"/>
      <sheetName val="Index"/>
      <sheetName val="Changes Log"/>
      <sheetName val="Universal data"/>
      <sheetName val="1.4_Rec_to_Reg_Accs"/>
      <sheetName val="1.5_Net_Debt_and_Tax_Clawback"/>
      <sheetName val="1.6  Disposals"/>
      <sheetName val="2.1 Totex PCFM"/>
      <sheetName val="2.2 Totex costs summary"/>
      <sheetName val="2.3 Workload summary"/>
      <sheetName val="2.4 Safety"/>
      <sheetName val="2.5 Reliability"/>
      <sheetName val="2.6 Environmental"/>
      <sheetName val="2.7 Performance Snapshot"/>
      <sheetName val="3.1 Opex cost matrix"/>
      <sheetName val="3.2 year on year movements"/>
      <sheetName val="3.3 FCO Resource Utilisation"/>
      <sheetName val="3.4_Bus_Support_DELETED 2014_15"/>
      <sheetName val="3.6_Bus_Support_DELETED 2014_15"/>
      <sheetName val="3.7_Training_&amp;_Apprentices"/>
      <sheetName val="3.8 Maintenance"/>
      <sheetName val="3.9 LP Gasholders"/>
      <sheetName val="3.10 Land remediation REVISED"/>
      <sheetName val="3.11_Related Party Transact "/>
      <sheetName val="3.12 Shrinkage"/>
      <sheetName val="3.12a Gas Theft NEW 2014_15"/>
      <sheetName val="3.13 Streetworks"/>
      <sheetName val="3.14 Smart Metering"/>
      <sheetName val="3.15 SIUs"/>
      <sheetName val="4.1 Capex Summary "/>
      <sheetName val="4.2 Cap Expenditure Analysis"/>
      <sheetName val="4.3 LTS, storage &amp; entry"/>
      <sheetName val="4.4 Reinforcement"/>
      <sheetName val="4.5 Governor(Replacement)"/>
      <sheetName val="4.6 Connections "/>
      <sheetName val="4.7 Other Capex "/>
      <sheetName val="4.8 PSUP"/>
      <sheetName val="5.1 Repex summary"/>
      <sheetName val="5.2a Repex iron mains Tier 1"/>
      <sheetName val="5.2b Repex iron mains Tier 2A"/>
      <sheetName val="5.2c Repex other mains"/>
      <sheetName val="5.2d Repex diversions"/>
      <sheetName val="5.3 Other repex services"/>
      <sheetName val="5.4 Risers"/>
      <sheetName val="5.5 Repex expenditure analysis"/>
      <sheetName val="5.6 UNC Sub Deducts"/>
      <sheetName val="5.7 Mains Decommissiond "/>
      <sheetName val="5.8 Decommissioned Sum "/>
      <sheetName val="6.1 LTS Asset Data"/>
      <sheetName val="6.2 Network Assets"/>
      <sheetName val="6.3 Capacity&amp;Storage Asset "/>
      <sheetName val="6.4 Capacity &amp; Demand Data "/>
      <sheetName val="6.5 Capacity Output Data"/>
      <sheetName val="6.6 MEAV"/>
      <sheetName val="7.1 Safety Outputs"/>
      <sheetName val="7.2 Reliability Outputs"/>
      <sheetName val="7.3 Asset Health &amp; Criticality"/>
      <sheetName val="7.4 PREs, Reports and Repairs "/>
      <sheetName val="7.5 Accuracy pipeline records"/>
      <sheetName val="7.6 Business Carbon Footprint"/>
      <sheetName val="7.7 Environment-Other"/>
      <sheetName val="7.8 Dist Gas Connections"/>
      <sheetName val="7.9 Innovation rollout mechanis"/>
      <sheetName val="7.10 Network Innovation Allowan"/>
      <sheetName val="7.11 Network Innovation Competi"/>
      <sheetName val="8.1 Customer Complaints"/>
      <sheetName val="8.2 Customer Satisfaction Surve"/>
      <sheetName val="8.3 Guaranteed Standards "/>
      <sheetName val="8.4 Licence Condition D10"/>
      <sheetName val="8.5 3rd party &amp; water summary "/>
    </sheetNames>
    <sheetDataSet>
      <sheetData sheetId="0"/>
      <sheetData sheetId="1"/>
      <sheetData sheetId="2"/>
      <sheetData sheetId="3"/>
      <sheetData sheetId="4">
        <row r="1">
          <cell r="A1" t="str">
            <v>Regulatory Reporting Pack</v>
          </cell>
        </row>
      </sheetData>
      <sheetData sheetId="5"/>
      <sheetData sheetId="6"/>
      <sheetData sheetId="7"/>
      <sheetData sheetId="8"/>
      <sheetData sheetId="9">
        <row r="19">
          <cell r="B19">
            <v>32.600014334801969</v>
          </cell>
        </row>
      </sheetData>
      <sheetData sheetId="10">
        <row r="15">
          <cell r="C15">
            <v>0</v>
          </cell>
        </row>
      </sheetData>
      <sheetData sheetId="11">
        <row r="13">
          <cell r="B13">
            <v>17024.099332139958</v>
          </cell>
        </row>
      </sheetData>
      <sheetData sheetId="12">
        <row r="14">
          <cell r="B14">
            <v>29395</v>
          </cell>
        </row>
      </sheetData>
      <sheetData sheetId="13"/>
      <sheetData sheetId="14"/>
      <sheetData sheetId="15"/>
      <sheetData sheetId="16"/>
      <sheetData sheetId="17"/>
      <sheetData sheetId="18"/>
      <sheetData sheetId="19"/>
      <sheetData sheetId="20"/>
      <sheetData sheetId="21"/>
      <sheetData sheetId="22">
        <row r="28">
          <cell r="I28">
            <v>-2</v>
          </cell>
        </row>
      </sheetData>
      <sheetData sheetId="23"/>
      <sheetData sheetId="24"/>
      <sheetData sheetId="25">
        <row r="10">
          <cell r="G10">
            <v>48619.790000000008</v>
          </cell>
        </row>
      </sheetData>
      <sheetData sheetId="26">
        <row r="11">
          <cell r="C11">
            <v>669</v>
          </cell>
        </row>
      </sheetData>
      <sheetData sheetId="27"/>
      <sheetData sheetId="28"/>
      <sheetData sheetId="29"/>
      <sheetData sheetId="30"/>
      <sheetData sheetId="31"/>
      <sheetData sheetId="32"/>
      <sheetData sheetId="33"/>
      <sheetData sheetId="34"/>
      <sheetData sheetId="35">
        <row r="7">
          <cell r="D7">
            <v>0.44600000000000001</v>
          </cell>
        </row>
      </sheetData>
      <sheetData sheetId="36"/>
      <sheetData sheetId="37"/>
      <sheetData sheetId="38"/>
      <sheetData sheetId="39">
        <row r="30">
          <cell r="K30">
            <v>7598</v>
          </cell>
        </row>
      </sheetData>
      <sheetData sheetId="40">
        <row r="26">
          <cell r="K26">
            <v>2</v>
          </cell>
        </row>
      </sheetData>
      <sheetData sheetId="41">
        <row r="81">
          <cell r="K81">
            <v>381</v>
          </cell>
        </row>
      </sheetData>
      <sheetData sheetId="42">
        <row r="37">
          <cell r="I37">
            <v>31</v>
          </cell>
        </row>
      </sheetData>
      <sheetData sheetId="43">
        <row r="10">
          <cell r="F10">
            <v>66</v>
          </cell>
        </row>
      </sheetData>
      <sheetData sheetId="44"/>
      <sheetData sheetId="45"/>
      <sheetData sheetId="46"/>
      <sheetData sheetId="47"/>
      <sheetData sheetId="48">
        <row r="14">
          <cell r="G14">
            <v>0</v>
          </cell>
        </row>
      </sheetData>
      <sheetData sheetId="49"/>
      <sheetData sheetId="50"/>
      <sheetData sheetId="51"/>
      <sheetData sheetId="52"/>
      <sheetData sheetId="53">
        <row r="10">
          <cell r="C10">
            <v>96</v>
          </cell>
        </row>
      </sheetData>
      <sheetData sheetId="54"/>
      <sheetData sheetId="55">
        <row r="87">
          <cell r="B87">
            <v>0</v>
          </cell>
        </row>
      </sheetData>
      <sheetData sheetId="56">
        <row r="11">
          <cell r="B11">
            <v>1831275</v>
          </cell>
        </row>
      </sheetData>
      <sheetData sheetId="57"/>
      <sheetData sheetId="58">
        <row r="13">
          <cell r="C13">
            <v>0.99457443201085116</v>
          </cell>
        </row>
      </sheetData>
      <sheetData sheetId="59">
        <row r="21">
          <cell r="B21">
            <v>602.95169999999996</v>
          </cell>
        </row>
      </sheetData>
      <sheetData sheetId="60">
        <row r="28">
          <cell r="G28">
            <v>13600</v>
          </cell>
        </row>
      </sheetData>
      <sheetData sheetId="61">
        <row r="10">
          <cell r="F10">
            <v>22</v>
          </cell>
        </row>
      </sheetData>
      <sheetData sheetId="62"/>
      <sheetData sheetId="63"/>
      <sheetData sheetId="64">
        <row r="10">
          <cell r="B10" t="str">
            <v>INFU0123 - STENT BAG</v>
          </cell>
        </row>
      </sheetData>
      <sheetData sheetId="65">
        <row r="9">
          <cell r="B9" t="str">
            <v>[Project name 1]</v>
          </cell>
        </row>
      </sheetData>
      <sheetData sheetId="66">
        <row r="11">
          <cell r="AA11">
            <v>262</v>
          </cell>
        </row>
      </sheetData>
      <sheetData sheetId="67">
        <row r="16">
          <cell r="N16">
            <v>8.9540788762830896</v>
          </cell>
        </row>
      </sheetData>
      <sheetData sheetId="68">
        <row r="13">
          <cell r="J13">
            <v>388</v>
          </cell>
        </row>
      </sheetData>
      <sheetData sheetId="69">
        <row r="64">
          <cell r="J64">
            <v>0.95057116439990452</v>
          </cell>
        </row>
      </sheetData>
      <sheetData sheetId="7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1 Cover"/>
      <sheetName val="R2 Schematic"/>
      <sheetName val="R3 Version log"/>
      <sheetName val="R4 Licence Condition Values"/>
      <sheetName val="R5 Input page"/>
      <sheetName val="R6 Base revenue"/>
      <sheetName val="R7 pass through"/>
      <sheetName val="R8 Output incentives"/>
      <sheetName val="R9 Innovation incentive"/>
      <sheetName val="R10 Correction"/>
      <sheetName val="R11 TIRG"/>
      <sheetName val="R12 TO MAR"/>
      <sheetName val="R13 Excluded Revenue"/>
      <sheetName val="R14 Rec to Stat Ac"/>
      <sheetName val="R15 SO Internal"/>
      <sheetName val="R16 SO Exter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 Changes Made"/>
      <sheetName val="Cover"/>
      <sheetName val="Index"/>
      <sheetName val="Log"/>
      <sheetName val="Diagram of Worksheets"/>
      <sheetName val="Input TO"/>
      <sheetName val="Input SO"/>
      <sheetName val="Inputs Capex Incentive 1"/>
      <sheetName val="Inputs Capex Incentive 2"/>
      <sheetName val="Enhanced TO Incentives"/>
      <sheetName val="TIRG_DataSheet"/>
      <sheetName val="TIRG t"/>
      <sheetName val="PR t"/>
      <sheetName val="PT t"/>
      <sheetName val="IP t"/>
      <sheetName val="CxIncRA t "/>
      <sheetName val="TOInc t"/>
      <sheetName val="LVGC n"/>
      <sheetName val="LVZS n"/>
      <sheetName val="LVZD n"/>
      <sheetName val="LVST n"/>
      <sheetName val="Other terms"/>
      <sheetName val="TO Summary "/>
      <sheetName val="BXext (External Costs)"/>
      <sheetName val="BXint (Internal Costs)"/>
      <sheetName val="SO Summary"/>
      <sheetName val="Section 1"/>
      <sheetName val="Section 2"/>
      <sheetName val="Section 2a"/>
      <sheetName val="Section 2b"/>
      <sheetName val="Section 2c"/>
      <sheetName val="Section 2d"/>
      <sheetName val="Section 3a"/>
      <sheetName val="Section 3b"/>
      <sheetName val="BExRepositorySheet"/>
      <sheetName val="Section 4"/>
      <sheetName val="Section 5"/>
      <sheetName val="NGET_Published Data"/>
      <sheetName val="Forecast"/>
      <sheetName val="Sheet1"/>
    </sheetNames>
    <sheetDataSet>
      <sheetData sheetId="0" refreshError="1"/>
      <sheetData sheetId="1" refreshError="1"/>
      <sheetData sheetId="2" refreshError="1"/>
      <sheetData sheetId="3" refreshError="1"/>
      <sheetData sheetId="4" refreshError="1"/>
      <sheetData sheetId="5">
        <row r="59">
          <cell r="I59">
            <v>248</v>
          </cell>
          <cell r="J59">
            <v>237</v>
          </cell>
          <cell r="K59">
            <v>237</v>
          </cell>
          <cell r="L59">
            <v>237</v>
          </cell>
          <cell r="M59">
            <v>237</v>
          </cell>
          <cell r="N59">
            <v>237</v>
          </cell>
          <cell r="P59" t="str">
            <v>RILT</v>
          </cell>
        </row>
        <row r="60">
          <cell r="I60">
            <v>274</v>
          </cell>
          <cell r="J60">
            <v>263</v>
          </cell>
          <cell r="K60">
            <v>263</v>
          </cell>
          <cell r="L60">
            <v>263</v>
          </cell>
          <cell r="M60">
            <v>263</v>
          </cell>
          <cell r="N60">
            <v>263</v>
          </cell>
          <cell r="P60" t="str">
            <v>RIUT</v>
          </cell>
        </row>
        <row r="62">
          <cell r="I62">
            <v>0.01</v>
          </cell>
          <cell r="J62">
            <v>0.01</v>
          </cell>
          <cell r="K62">
            <v>0.01</v>
          </cell>
          <cell r="L62">
            <v>0.01</v>
          </cell>
          <cell r="M62">
            <v>0.01</v>
          </cell>
          <cell r="N62">
            <v>0.01</v>
          </cell>
          <cell r="P62" t="str">
            <v>RIUPA</v>
          </cell>
        </row>
        <row r="63">
          <cell r="I63">
            <v>-1.4999999999999999E-2</v>
          </cell>
          <cell r="J63">
            <v>-1.4999999999999999E-2</v>
          </cell>
          <cell r="K63">
            <v>-1.4999999999999999E-2</v>
          </cell>
          <cell r="L63">
            <v>-1.4999999999999999E-2</v>
          </cell>
          <cell r="M63">
            <v>-1.4999999999999999E-2</v>
          </cell>
          <cell r="N63">
            <v>-1.4999999999999999E-2</v>
          </cell>
          <cell r="P63" t="str">
            <v>RIDPA</v>
          </cell>
        </row>
        <row r="65">
          <cell r="I65">
            <v>653</v>
          </cell>
          <cell r="J65">
            <v>619</v>
          </cell>
          <cell r="K65">
            <v>619</v>
          </cell>
          <cell r="L65">
            <v>619</v>
          </cell>
          <cell r="M65">
            <v>619</v>
          </cell>
          <cell r="N65">
            <v>619</v>
          </cell>
          <cell r="P65" t="str">
            <v>RICOL</v>
          </cell>
        </row>
        <row r="135">
          <cell r="I135">
            <v>312.79000000000002</v>
          </cell>
          <cell r="J135">
            <v>6</v>
          </cell>
          <cell r="K135">
            <v>51.5</v>
          </cell>
          <cell r="L135">
            <v>61</v>
          </cell>
          <cell r="M135">
            <v>59.5</v>
          </cell>
          <cell r="N135">
            <v>2.5</v>
          </cell>
          <cell r="P135" t="str">
            <v>RIP</v>
          </cell>
        </row>
      </sheetData>
      <sheetData sheetId="6" refreshError="1"/>
      <sheetData sheetId="7" refreshError="1"/>
      <sheetData sheetId="8" refreshError="1"/>
      <sheetData sheetId="9" refreshError="1"/>
      <sheetData sheetId="10" refreshError="1"/>
      <sheetData sheetId="11" refreshError="1"/>
      <sheetData sheetId="12">
        <row r="24">
          <cell r="I24">
            <v>1081069962.9381621</v>
          </cell>
          <cell r="J24">
            <v>1147404069.9216597</v>
          </cell>
          <cell r="K24">
            <v>1223764831.9645684</v>
          </cell>
          <cell r="L24">
            <v>1232822026.7030997</v>
          </cell>
          <cell r="M24">
            <v>1316563378.810266</v>
          </cell>
          <cell r="N24">
            <v>1433654720</v>
          </cell>
          <cell r="P24" t="str">
            <v>PR</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New Metered Connections"/>
      <sheetName val="DNO Names"/>
      <sheetName val="2. Out of area networks"/>
      <sheetName val="3. Enquiries Handled"/>
      <sheetName val="4. Connection Charges"/>
    </sheetNames>
    <sheetDataSet>
      <sheetData sheetId="0"/>
      <sheetData sheetId="1"/>
      <sheetData sheetId="2">
        <row r="188">
          <cell r="L188" t="str">
            <v>Northern Gas Networks Ltd</v>
          </cell>
        </row>
        <row r="189">
          <cell r="L189" t="str">
            <v>National Grid Gas plc North West</v>
          </cell>
        </row>
        <row r="190">
          <cell r="L190" t="str">
            <v>National Grid Gas plc West Midlands</v>
          </cell>
        </row>
        <row r="191">
          <cell r="L191" t="str">
            <v>National Grid Gas plc East of England</v>
          </cell>
        </row>
        <row r="192">
          <cell r="L192" t="str">
            <v>National Grid Gas plc London</v>
          </cell>
        </row>
        <row r="193">
          <cell r="L193" t="str">
            <v>Scotland Gas Networks plc</v>
          </cell>
        </row>
        <row r="194">
          <cell r="L194" t="str">
            <v>Southern Gas Networks plc</v>
          </cell>
        </row>
        <row r="195">
          <cell r="L195" t="str">
            <v>Wales and West Utilities Ltd</v>
          </cell>
        </row>
      </sheetData>
      <sheetData sheetId="3"/>
      <sheetData sheetId="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New Metered Connections"/>
      <sheetName val="DNO Names"/>
      <sheetName val="2. Out of area networks"/>
      <sheetName val="3. Enquiries Handled"/>
      <sheetName val="4. Connection Charges"/>
    </sheetNames>
    <sheetDataSet>
      <sheetData sheetId="0"/>
      <sheetData sheetId="1"/>
      <sheetData sheetId="2"/>
      <sheetData sheetId="3"/>
      <sheetData sheetId="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1 Cover"/>
      <sheetName val="R2 Schematic"/>
      <sheetName val="R3 Version log"/>
      <sheetName val="R4 Licence Condition Values"/>
      <sheetName val="R5 Input page"/>
      <sheetName val="R6 Base revenue"/>
      <sheetName val="R7 pass through"/>
      <sheetName val="R8 Output incentives"/>
      <sheetName val="R9 Innovation incentive"/>
      <sheetName val="R10 Correction"/>
      <sheetName val="R11 TIRG"/>
      <sheetName val="R12 TO MAR"/>
      <sheetName val="R13 Excluded Revenue"/>
      <sheetName val="R14 Rec to Stat Ac"/>
    </sheetNames>
    <sheetDataSet>
      <sheetData sheetId="0"/>
      <sheetData sheetId="1"/>
      <sheetData sheetId="2"/>
      <sheetData sheetId="3"/>
      <sheetData sheetId="4"/>
      <sheetData sheetId="5"/>
      <sheetData sheetId="6"/>
      <sheetData sheetId="7">
        <row r="149">
          <cell r="H149">
            <v>0</v>
          </cell>
          <cell r="I149">
            <v>0</v>
          </cell>
          <cell r="J149">
            <v>0</v>
          </cell>
          <cell r="K149">
            <v>0</v>
          </cell>
          <cell r="L149">
            <v>0</v>
          </cell>
          <cell r="M149">
            <v>0</v>
          </cell>
        </row>
      </sheetData>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CKET"/>
      <sheetName val="SUN"/>
      <sheetName val="FF 02"/>
      <sheetName val="FF 03"/>
      <sheetName val="Graphs"/>
      <sheetName val="Lists"/>
      <sheetName val="FF_02"/>
      <sheetName val="FF_03"/>
      <sheetName val="dropdowns"/>
      <sheetName val="Universal data"/>
      <sheetName val="FF_021"/>
      <sheetName val="FF_031"/>
      <sheetName val="Universal_data"/>
      <sheetName val="DA Trace"/>
      <sheetName val="Basic-Default"/>
    </sheetNames>
    <sheetDataSet>
      <sheetData sheetId="0"/>
      <sheetData sheetId="1"/>
      <sheetData sheetId="2"/>
      <sheetData sheetId="3"/>
      <sheetData sheetId="4">
        <row r="5">
          <cell r="D5">
            <v>-20</v>
          </cell>
        </row>
      </sheetData>
      <sheetData sheetId="5"/>
      <sheetData sheetId="6"/>
      <sheetData sheetId="7"/>
      <sheetData sheetId="8" refreshError="1"/>
      <sheetData sheetId="9" refreshError="1"/>
      <sheetData sheetId="10"/>
      <sheetData sheetId="11"/>
      <sheetData sheetId="12"/>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Guidance"/>
      <sheetName val="1. Raw Data"/>
      <sheetName val="Connection GSP UCAs"/>
      <sheetName val="2. Model A"/>
      <sheetName val="3. Model B"/>
      <sheetName val="4. Model C"/>
      <sheetName val="5. Model D"/>
      <sheetName val="6. Model E"/>
      <sheetName val="7. Model F "/>
      <sheetName val="8. Model G "/>
      <sheetName val="9. Infra GSP UCAs"/>
      <sheetName val="10. OHL UCA"/>
      <sheetName val="11. T1 method"/>
      <sheetName val="senseInfo"/>
      <sheetName val="RiskSerializationData"/>
      <sheetName val="Connection project UCAs&gt;&g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est"/>
      <sheetName val="Incentives"/>
      <sheetName val="Income collected"/>
      <sheetName val="Opex subjective"/>
      <sheetName val="Capex Comp"/>
      <sheetName val="Capex Comparators FOC"/>
      <sheetName val="Incentive Forecast"/>
      <sheetName val="Opex Comparators-sensitivities"/>
      <sheetName val="Opex Objective YTD"/>
      <sheetName val="Opex by FOC"/>
      <sheetName val="Opex Trend &amp; MAT"/>
      <sheetName val="Manpower"/>
      <sheetName val="Incentive Graphs"/>
      <sheetName val="Opex Objective Discrete Mths"/>
      <sheetName val="risk"/>
      <sheetName val="Manpower Summary"/>
      <sheetName val="Opex Subj by Mth"/>
      <sheetName val="Opex Objective Mth"/>
      <sheetName val="#REF"/>
      <sheetName val="By Account Code"/>
      <sheetName val="By Business Unit"/>
      <sheetName val="SummCapex"/>
      <sheetName val="ETO Capx"/>
      <sheetName val="ESO Capx"/>
      <sheetName val="GAS SO Capx"/>
      <sheetName val="GAS TO Capx "/>
      <sheetName val="Range Names"/>
      <sheetName val="Income_collected"/>
      <sheetName val="Opex_subjective"/>
      <sheetName val="Capex_Comp"/>
      <sheetName val="Capex_Comparators_FOC"/>
      <sheetName val="Incentive_Forecast"/>
      <sheetName val="Opex_Comparators-sensitivities"/>
      <sheetName val="Opex_Objective_YTD"/>
      <sheetName val="Opex_by_FOC"/>
      <sheetName val="Opex_Trend_&amp;_MAT"/>
      <sheetName val="Incentive_Graphs"/>
      <sheetName val="Opex_Objective_Discrete_Mths"/>
      <sheetName val="Manpower_Summary"/>
      <sheetName val="Opex_Subj_by_Mth"/>
      <sheetName val="Opex_Objective_Mth"/>
      <sheetName val="By_Account_Code"/>
      <sheetName val="By_Business_Unit"/>
      <sheetName val="ETO_Capx"/>
      <sheetName val="ESO_Capx"/>
      <sheetName val="GAS_SO_Capx"/>
      <sheetName val="GAS_TO_Capx_"/>
      <sheetName val="Range_Names"/>
      <sheetName val="ADMIN"/>
      <sheetName val="Graphs"/>
      <sheetName val="Working 1.2"/>
      <sheetName val="CC GSO by Account"/>
      <sheetName val="Periods"/>
      <sheetName val="CCSO by Units"/>
      <sheetName val="FY2000"/>
      <sheetName val="PL"/>
      <sheetName val="Summary rev"/>
      <sheetName val="CF"/>
      <sheetName val="P&amp;L"/>
      <sheetName val="BS"/>
      <sheetName val="Settings"/>
      <sheetName val="EssActuals"/>
      <sheetName val="DB Annual Model"/>
      <sheetName val="Data1"/>
      <sheetName val="ETO pvc"/>
      <sheetName val="Business Unit"/>
      <sheetName val="MAP"/>
      <sheetName val="General Taxes"/>
      <sheetName val="Dave Birch - total"/>
      <sheetName val="Consolidated Results"/>
      <sheetName val="HoldCo Debt projected"/>
      <sheetName val="PLC"/>
      <sheetName val="NGET"/>
      <sheetName val="NGG"/>
      <sheetName val="NGNA"/>
      <sheetName val="NGUSA"/>
      <sheetName val="NIMO"/>
      <sheetName val="KEDNY"/>
      <sheetName val="KEDLI"/>
      <sheetName val="COLG"/>
      <sheetName val="BEG"/>
      <sheetName val="MECO"/>
      <sheetName val="NECO"/>
      <sheetName val="GENCO"/>
      <sheetName val="NEP"/>
      <sheetName val="DATA"/>
      <sheetName val="BS Distr"/>
      <sheetName val="Data Sheet"/>
      <sheetName val="Income_collected1"/>
      <sheetName val="Opex_subjective1"/>
      <sheetName val="Capex_Comp1"/>
      <sheetName val="Capex_Comparators_FOC1"/>
      <sheetName val="Incentive_Forecast1"/>
      <sheetName val="Opex_Comparators-sensitivities1"/>
      <sheetName val="Opex_Objective_YTD1"/>
      <sheetName val="Opex_by_FOC1"/>
      <sheetName val="Opex_Trend_&amp;_MAT1"/>
      <sheetName val="Incentive_Graphs1"/>
      <sheetName val="Opex_Objective_Discrete_Mths1"/>
      <sheetName val="Manpower_Summary1"/>
      <sheetName val="Opex_Subj_by_Mth1"/>
      <sheetName val="Opex_Objective_Mth1"/>
      <sheetName val="By_Account_Code1"/>
      <sheetName val="By_Business_Unit1"/>
      <sheetName val="ETO_Capx1"/>
      <sheetName val="ESO_Capx1"/>
      <sheetName val="GAS_SO_Capx1"/>
      <sheetName val="GAS_TO_Capx_1"/>
      <sheetName val="Range_Names1"/>
      <sheetName val="Working_1_2"/>
    </sheetNames>
    <sheetDataSet>
      <sheetData sheetId="0">
        <row r="1">
          <cell r="A1" t="str">
            <v>Moody's Ratios</v>
          </cell>
          <cell r="B1" t="str">
            <v>FY16A</v>
          </cell>
          <cell r="C1" t="str">
            <v>FY17A</v>
          </cell>
          <cell r="D1" t="str">
            <v>FY18A</v>
          </cell>
          <cell r="E1" t="str">
            <v>FY19</v>
          </cell>
          <cell r="F1" t="str">
            <v>FY20</v>
          </cell>
          <cell r="G1" t="str">
            <v>FY21</v>
          </cell>
          <cell r="H1" t="str">
            <v>FY22</v>
          </cell>
          <cell r="I1" t="str">
            <v>FY23</v>
          </cell>
        </row>
        <row r="2">
          <cell r="A2">
            <v>0</v>
          </cell>
          <cell r="B2" t="str">
            <v>$m</v>
          </cell>
          <cell r="C2" t="str">
            <v>$m</v>
          </cell>
          <cell r="D2" t="str">
            <v>$m</v>
          </cell>
          <cell r="E2" t="str">
            <v>$m</v>
          </cell>
          <cell r="F2" t="str">
            <v>$m</v>
          </cell>
          <cell r="G2" t="str">
            <v>$m</v>
          </cell>
          <cell r="H2" t="str">
            <v>$m</v>
          </cell>
          <cell r="I2" t="str">
            <v>$m</v>
          </cell>
        </row>
        <row r="3">
          <cell r="A3" t="str">
            <v>BP 18</v>
          </cell>
          <cell r="B3">
            <v>0</v>
          </cell>
          <cell r="C3">
            <v>0</v>
          </cell>
          <cell r="D3">
            <v>0</v>
          </cell>
          <cell r="E3">
            <v>0</v>
          </cell>
          <cell r="F3">
            <v>0</v>
          </cell>
          <cell r="G3">
            <v>0</v>
          </cell>
          <cell r="H3">
            <v>0</v>
          </cell>
          <cell r="I3">
            <v>0</v>
          </cell>
        </row>
        <row r="4">
          <cell r="A4" t="str">
            <v>CFO pre-WC</v>
          </cell>
          <cell r="B4">
            <v>2036.0459406499697</v>
          </cell>
          <cell r="C4">
            <v>1755.1638497190179</v>
          </cell>
          <cell r="D4">
            <v>2212.4172619812457</v>
          </cell>
          <cell r="E4">
            <v>2246.7873840773145</v>
          </cell>
          <cell r="F4">
            <v>2447.9659652879736</v>
          </cell>
          <cell r="G4">
            <v>2624.1360873926969</v>
          </cell>
          <cell r="H4">
            <v>2897.2801638236942</v>
          </cell>
          <cell r="I4">
            <v>3003.2450894328667</v>
          </cell>
        </row>
        <row r="5">
          <cell r="A5" t="str">
            <v>Adjusted gross debt</v>
          </cell>
          <cell r="B5">
            <v>20291.93865509508</v>
          </cell>
          <cell r="C5">
            <v>20234.49606142324</v>
          </cell>
          <cell r="D5">
            <v>19844.4131223072</v>
          </cell>
          <cell r="E5">
            <v>21480.382462064586</v>
          </cell>
          <cell r="F5">
            <v>23182.516141275948</v>
          </cell>
          <cell r="G5">
            <v>24672.828996058579</v>
          </cell>
          <cell r="H5">
            <v>25840.250232098933</v>
          </cell>
          <cell r="I5">
            <v>27021.195382852045</v>
          </cell>
        </row>
        <row r="6">
          <cell r="A6" t="str">
            <v>CFO pre-WC / Debt</v>
          </cell>
          <cell r="B6">
            <v>0.10033767474152802</v>
          </cell>
          <cell r="C6">
            <v>8.6741169357076861E-2</v>
          </cell>
          <cell r="D6">
            <v>0.11148816789619527</v>
          </cell>
          <cell r="E6">
            <v>0.10459717782238057</v>
          </cell>
          <cell r="F6">
            <v>0.1055953525652647</v>
          </cell>
          <cell r="G6">
            <v>0.10635732480502726</v>
          </cell>
          <cell r="H6">
            <v>0.11212275956308942</v>
          </cell>
          <cell r="I6">
            <v>0.11114404995342138</v>
          </cell>
        </row>
        <row r="7">
          <cell r="A7" t="str">
            <v xml:space="preserve">Adjusted gross debt post Cadent proceeds </v>
          </cell>
          <cell r="B7">
            <v>0</v>
          </cell>
          <cell r="C7">
            <v>0</v>
          </cell>
          <cell r="D7">
            <v>0</v>
          </cell>
          <cell r="E7">
            <v>0</v>
          </cell>
          <cell r="F7">
            <v>20542.516141275948</v>
          </cell>
          <cell r="G7">
            <v>22032.828996058579</v>
          </cell>
          <cell r="H7">
            <v>23200.250232098933</v>
          </cell>
          <cell r="I7">
            <v>24381.195382852045</v>
          </cell>
        </row>
        <row r="8">
          <cell r="A8" t="str">
            <v>CFO pre-WC / Debt post Cadent proceeds</v>
          </cell>
          <cell r="B8">
            <v>0</v>
          </cell>
          <cell r="C8">
            <v>0</v>
          </cell>
          <cell r="D8">
            <v>0</v>
          </cell>
          <cell r="E8">
            <v>0</v>
          </cell>
          <cell r="F8">
            <v>0.11916582897891904</v>
          </cell>
          <cell r="G8">
            <v>0.11910118704511911</v>
          </cell>
          <cell r="H8">
            <v>0.12488141872776587</v>
          </cell>
          <cell r="I8">
            <v>0.12317874666412502</v>
          </cell>
        </row>
        <row r="10">
          <cell r="A10" t="str">
            <v>Adjusted gross debt needed for a 15% ratio</v>
          </cell>
          <cell r="B10">
            <v>13573.639604333132</v>
          </cell>
          <cell r="C10">
            <v>11701.09233146012</v>
          </cell>
          <cell r="D10">
            <v>14749.448413208305</v>
          </cell>
          <cell r="E10">
            <v>14978.582560515431</v>
          </cell>
          <cell r="F10">
            <v>16319.773101919825</v>
          </cell>
          <cell r="G10">
            <v>17494.240582617982</v>
          </cell>
          <cell r="H10">
            <v>19315.201092157964</v>
          </cell>
          <cell r="I10">
            <v>20021.633929552445</v>
          </cell>
        </row>
        <row r="11">
          <cell r="A11" t="str">
            <v>Surplus debt (post Cadent proceeds)</v>
          </cell>
          <cell r="B11">
            <v>6718.2990507619488</v>
          </cell>
          <cell r="C11">
            <v>8533.40372996312</v>
          </cell>
          <cell r="D11">
            <v>5094.9647090988947</v>
          </cell>
          <cell r="E11">
            <v>6501.799901549155</v>
          </cell>
          <cell r="F11">
            <v>4222.7430393561226</v>
          </cell>
          <cell r="G11">
            <v>4538.5884134405969</v>
          </cell>
          <cell r="H11">
            <v>3885.0491399409693</v>
          </cell>
          <cell r="I11">
            <v>4359.5614532996005</v>
          </cell>
        </row>
        <row r="12">
          <cell r="A12" t="str">
            <v>Or extra CFO needed</v>
          </cell>
          <cell r="B12">
            <v>0</v>
          </cell>
          <cell r="C12">
            <v>0</v>
          </cell>
          <cell r="D12">
            <v>0</v>
          </cell>
          <cell r="E12">
            <v>0</v>
          </cell>
          <cell r="F12">
            <v>633.41145590341841</v>
          </cell>
          <cell r="G12">
            <v>680.78826201608956</v>
          </cell>
          <cell r="H12">
            <v>582.75737099114542</v>
          </cell>
          <cell r="I12">
            <v>653.93421799494001</v>
          </cell>
        </row>
        <row r="13">
          <cell r="G13">
            <v>0</v>
          </cell>
        </row>
        <row r="14">
          <cell r="A14" t="str">
            <v>KEDNY &amp; KEDLI filing - additional FFO vs. BP18</v>
          </cell>
          <cell r="B14">
            <v>0</v>
          </cell>
          <cell r="C14">
            <v>0</v>
          </cell>
          <cell r="D14">
            <v>0</v>
          </cell>
          <cell r="E14">
            <v>0</v>
          </cell>
          <cell r="F14">
            <v>0</v>
          </cell>
          <cell r="G14">
            <v>248</v>
          </cell>
          <cell r="H14">
            <v>282</v>
          </cell>
          <cell r="I14">
            <v>368</v>
          </cell>
        </row>
        <row r="15">
          <cell r="A15" t="str">
            <v>KEDLI</v>
          </cell>
          <cell r="B15">
            <v>0</v>
          </cell>
          <cell r="C15">
            <v>0</v>
          </cell>
          <cell r="D15">
            <v>0</v>
          </cell>
          <cell r="E15">
            <v>0</v>
          </cell>
          <cell r="F15">
            <v>0</v>
          </cell>
          <cell r="G15">
            <v>47</v>
          </cell>
          <cell r="H15">
            <v>74</v>
          </cell>
          <cell r="I15">
            <v>94</v>
          </cell>
        </row>
        <row r="16">
          <cell r="A16" t="str">
            <v>KEDNY &amp; KEDLI filing</v>
          </cell>
          <cell r="B16">
            <v>0</v>
          </cell>
          <cell r="C16">
            <v>0</v>
          </cell>
          <cell r="D16">
            <v>0</v>
          </cell>
          <cell r="E16">
            <v>0</v>
          </cell>
          <cell r="F16">
            <v>0</v>
          </cell>
          <cell r="G16">
            <v>201</v>
          </cell>
          <cell r="H16">
            <v>208</v>
          </cell>
          <cell r="I16">
            <v>274</v>
          </cell>
        </row>
        <row r="18">
          <cell r="A18" t="str">
            <v>FFO with KEDNY/KEDLI filing</v>
          </cell>
          <cell r="F18">
            <v>2447.9659652879736</v>
          </cell>
          <cell r="G18">
            <v>2825.1360873926969</v>
          </cell>
          <cell r="H18">
            <v>3105.2801638236942</v>
          </cell>
          <cell r="I18">
            <v>3277.2450894328667</v>
          </cell>
        </row>
        <row r="19">
          <cell r="A19" t="str">
            <v>Debt after Cadent proceeds</v>
          </cell>
          <cell r="F19" t="e">
            <v>#REF!</v>
          </cell>
          <cell r="G19" t="e">
            <v>#REF!</v>
          </cell>
          <cell r="H19" t="e">
            <v>#REF!</v>
          </cell>
          <cell r="I19" t="e">
            <v>#REF!</v>
          </cell>
        </row>
        <row r="20">
          <cell r="F20" t="e">
            <v>#REF!</v>
          </cell>
          <cell r="G20" t="e">
            <v>#REF!</v>
          </cell>
          <cell r="H20" t="e">
            <v>#REF!</v>
          </cell>
          <cell r="I20" t="e">
            <v>#REF!</v>
          </cell>
        </row>
        <row r="22">
          <cell r="A22" t="str">
            <v>Opco debt</v>
          </cell>
          <cell r="B22">
            <v>9185.527</v>
          </cell>
          <cell r="C22">
            <v>9456.0750000000007</v>
          </cell>
          <cell r="D22">
            <v>10264.777</v>
          </cell>
          <cell r="E22">
            <v>11012.220794586174</v>
          </cell>
          <cell r="F22">
            <v>12422.806033726687</v>
          </cell>
          <cell r="G22">
            <v>13886.46850731013</v>
          </cell>
          <cell r="H22">
            <v>15393.190994418426</v>
          </cell>
          <cell r="I22">
            <v>16783.586553781563</v>
          </cell>
        </row>
        <row r="23">
          <cell r="A23" t="str">
            <v>CFO pre-WC / Debt</v>
          </cell>
          <cell r="B23">
            <v>0.22165804320753393</v>
          </cell>
          <cell r="C23">
            <v>0.18561230211467419</v>
          </cell>
          <cell r="D23">
            <v>0.21553485886554044</v>
          </cell>
          <cell r="E23">
            <v>0.20402672866692609</v>
          </cell>
          <cell r="F23">
            <v>0.19705418877522426</v>
          </cell>
          <cell r="G23">
            <v>0.18897072974394435</v>
          </cell>
          <cell r="H23">
            <v>0.18821829501590986</v>
          </cell>
          <cell r="I23">
            <v>0.17893941082314116</v>
          </cell>
        </row>
        <row r="25">
          <cell r="A25" t="str">
            <v>Holdco Debt</v>
          </cell>
          <cell r="B25">
            <v>11106.41165509508</v>
          </cell>
          <cell r="C25">
            <v>10778.42106142324</v>
          </cell>
          <cell r="D25">
            <v>9579.6361223071999</v>
          </cell>
          <cell r="E25">
            <v>10468.161667478413</v>
          </cell>
          <cell r="F25">
            <v>10759.710107549261</v>
          </cell>
          <cell r="G25">
            <v>10786.360488748449</v>
          </cell>
          <cell r="H25">
            <v>10447.059237680507</v>
          </cell>
          <cell r="I25">
            <v>10237.608829070483</v>
          </cell>
        </row>
        <row r="26">
          <cell r="A26" t="str">
            <v>Less Cadent</v>
          </cell>
          <cell r="F26">
            <v>-2640</v>
          </cell>
          <cell r="G26">
            <v>-2640</v>
          </cell>
          <cell r="H26">
            <v>-2640</v>
          </cell>
          <cell r="I26">
            <v>-2640</v>
          </cell>
        </row>
        <row r="27">
          <cell r="A27" t="str">
            <v>Remaining holdco debt</v>
          </cell>
          <cell r="B27">
            <v>11106.41165509508</v>
          </cell>
          <cell r="C27">
            <v>10778.42106142324</v>
          </cell>
          <cell r="D27">
            <v>9579.6361223071999</v>
          </cell>
          <cell r="E27">
            <v>10468.161667478413</v>
          </cell>
          <cell r="F27">
            <v>8119.710107549261</v>
          </cell>
          <cell r="G27">
            <v>8146.3604887484489</v>
          </cell>
          <cell r="H27">
            <v>7807.0592376805071</v>
          </cell>
          <cell r="I27">
            <v>7597.6088290704829</v>
          </cell>
        </row>
        <row r="28">
          <cell r="F28">
            <v>0</v>
          </cell>
        </row>
        <row r="30">
          <cell r="A30" t="str">
            <v>Rate base</v>
          </cell>
          <cell r="B30">
            <v>18261</v>
          </cell>
          <cell r="C30">
            <v>19297</v>
          </cell>
          <cell r="D30">
            <v>20716</v>
          </cell>
          <cell r="E30">
            <v>22509.583812386278</v>
          </cell>
          <cell r="F30">
            <v>24533.665128025557</v>
          </cell>
          <cell r="G30">
            <v>26572.575616936803</v>
          </cell>
          <cell r="H30">
            <v>28791.46362363156</v>
          </cell>
          <cell r="I30">
            <v>30934.458271973239</v>
          </cell>
        </row>
        <row r="31">
          <cell r="B31">
            <v>0.50301336180932044</v>
          </cell>
          <cell r="C31">
            <v>0.49002824273203094</v>
          </cell>
          <cell r="D31">
            <v>0.49549995172813283</v>
          </cell>
          <cell r="E31">
            <v>0.48922365186185779</v>
          </cell>
          <cell r="F31">
            <v>0.50635752827390368</v>
          </cell>
          <cell r="G31">
            <v>0.52258647063400154</v>
          </cell>
          <cell r="H31">
            <v>0.53464426802477483</v>
          </cell>
          <cell r="I31">
            <v>0.54255311039300047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t Summary"/>
      <sheetName val="R1 Cover"/>
      <sheetName val="R2 Schematic"/>
      <sheetName val="R3 Version log"/>
      <sheetName val="R4 Licence Condition Values"/>
      <sheetName val="R5 Input page"/>
      <sheetName val="R6 Base revenue"/>
      <sheetName val="R7 pass through"/>
      <sheetName val="R8 Output incentives"/>
      <sheetName val="R9 Innovation incentive"/>
      <sheetName val="R10 Correction"/>
      <sheetName val="R11 TIRG"/>
      <sheetName val="R12 TO MAR"/>
      <sheetName val="R13 Excluded Revenue"/>
      <sheetName val="Draft Changes"/>
      <sheetName val="R14 Rec to Stat Ac"/>
      <sheetName val="R15 SO Internal"/>
      <sheetName val="R16 SO External Rev"/>
      <sheetName val="R17 SO Bal Services"/>
    </sheetNames>
    <sheetDataSet>
      <sheetData sheetId="0"/>
      <sheetData sheetId="1"/>
      <sheetData sheetId="2"/>
      <sheetData sheetId="3"/>
      <sheetData sheetId="4">
        <row r="9">
          <cell r="F9">
            <v>1342.2809999999999</v>
          </cell>
          <cell r="G9">
            <v>1443.829</v>
          </cell>
          <cell r="H9">
            <v>1475.5930000000001</v>
          </cell>
          <cell r="I9">
            <v>1571.3869999999999</v>
          </cell>
          <cell r="J9">
            <v>1554.942</v>
          </cell>
          <cell r="K9">
            <v>1587.627</v>
          </cell>
          <cell r="L9">
            <v>1585.2280000000001</v>
          </cell>
          <cell r="M9">
            <v>1571.5840000000001</v>
          </cell>
        </row>
        <row r="10">
          <cell r="F10">
            <v>113.976</v>
          </cell>
          <cell r="G10">
            <v>113.533</v>
          </cell>
          <cell r="H10">
            <v>114.357</v>
          </cell>
          <cell r="I10">
            <v>116.705</v>
          </cell>
          <cell r="J10">
            <v>122.833</v>
          </cell>
          <cell r="K10">
            <v>117.524</v>
          </cell>
          <cell r="L10">
            <v>124.73099999999999</v>
          </cell>
          <cell r="M10">
            <v>126.191</v>
          </cell>
        </row>
        <row r="12">
          <cell r="F12">
            <v>73.453000000000003</v>
          </cell>
          <cell r="G12">
            <v>66.884</v>
          </cell>
          <cell r="H12">
            <v>66.882000000000005</v>
          </cell>
          <cell r="I12">
            <v>66.882999999999996</v>
          </cell>
          <cell r="J12">
            <v>66.882000000000005</v>
          </cell>
          <cell r="K12">
            <v>66.882000000000005</v>
          </cell>
          <cell r="L12">
            <v>66.882000000000005</v>
          </cell>
          <cell r="M12">
            <v>66.882000000000005</v>
          </cell>
        </row>
        <row r="13">
          <cell r="F13">
            <v>12.794</v>
          </cell>
          <cell r="G13">
            <v>12.794</v>
          </cell>
          <cell r="H13">
            <v>12.794</v>
          </cell>
          <cell r="I13">
            <v>12.794</v>
          </cell>
          <cell r="J13">
            <v>12.794</v>
          </cell>
          <cell r="K13">
            <v>12.794</v>
          </cell>
          <cell r="L13">
            <v>12.794</v>
          </cell>
          <cell r="M13">
            <v>12.794</v>
          </cell>
        </row>
        <row r="14">
          <cell r="F14">
            <v>8</v>
          </cell>
          <cell r="G14">
            <v>8</v>
          </cell>
          <cell r="H14">
            <v>8</v>
          </cell>
          <cell r="I14">
            <v>8</v>
          </cell>
          <cell r="J14">
            <v>8</v>
          </cell>
          <cell r="K14">
            <v>8</v>
          </cell>
          <cell r="L14">
            <v>8</v>
          </cell>
          <cell r="M14">
            <v>8</v>
          </cell>
        </row>
        <row r="24">
          <cell r="F24">
            <v>0.03</v>
          </cell>
          <cell r="G24">
            <v>0.03</v>
          </cell>
          <cell r="H24">
            <v>0.03</v>
          </cell>
          <cell r="I24">
            <v>0.03</v>
          </cell>
          <cell r="J24">
            <v>0.03</v>
          </cell>
          <cell r="K24">
            <v>0.03</v>
          </cell>
          <cell r="L24">
            <v>0.03</v>
          </cell>
          <cell r="M24">
            <v>0.03</v>
          </cell>
          <cell r="N24">
            <v>0.03</v>
          </cell>
          <cell r="O24">
            <v>0.03</v>
          </cell>
        </row>
        <row r="41">
          <cell r="F41">
            <v>0.46889999999999998</v>
          </cell>
          <cell r="G41">
            <v>0.46889999999999998</v>
          </cell>
          <cell r="H41">
            <v>0.46889999999999998</v>
          </cell>
          <cell r="I41">
            <v>0.46889999999999998</v>
          </cell>
          <cell r="J41">
            <v>0.46889999999999998</v>
          </cell>
          <cell r="K41">
            <v>0.46889999999999998</v>
          </cell>
          <cell r="L41">
            <v>0.46889999999999998</v>
          </cell>
          <cell r="M41">
            <v>0.46889999999999998</v>
          </cell>
        </row>
        <row r="45">
          <cell r="F45">
            <v>0.7</v>
          </cell>
          <cell r="G45">
            <v>0.7</v>
          </cell>
          <cell r="H45">
            <v>0.7</v>
          </cell>
          <cell r="I45">
            <v>0.7</v>
          </cell>
          <cell r="J45">
            <v>0.7</v>
          </cell>
          <cell r="K45">
            <v>0.7</v>
          </cell>
          <cell r="L45">
            <v>0.7</v>
          </cell>
          <cell r="M45">
            <v>0.7</v>
          </cell>
        </row>
        <row r="47">
          <cell r="F47">
            <v>6.9</v>
          </cell>
          <cell r="G47">
            <v>6.9</v>
          </cell>
          <cell r="H47">
            <v>6.9</v>
          </cell>
          <cell r="I47">
            <v>6.9</v>
          </cell>
          <cell r="J47">
            <v>6.9</v>
          </cell>
          <cell r="K47">
            <v>6.9</v>
          </cell>
          <cell r="L47">
            <v>6.9</v>
          </cell>
          <cell r="M47">
            <v>6.9</v>
          </cell>
        </row>
        <row r="48">
          <cell r="F48">
            <v>8.5</v>
          </cell>
          <cell r="G48">
            <v>8.5</v>
          </cell>
          <cell r="H48">
            <v>8.5</v>
          </cell>
          <cell r="I48">
            <v>8.5</v>
          </cell>
          <cell r="J48">
            <v>8.5</v>
          </cell>
          <cell r="K48">
            <v>8.5</v>
          </cell>
          <cell r="L48">
            <v>8.5</v>
          </cell>
          <cell r="M48">
            <v>8.5</v>
          </cell>
        </row>
        <row r="49">
          <cell r="F49">
            <v>5.3</v>
          </cell>
          <cell r="G49">
            <v>5.3</v>
          </cell>
          <cell r="H49">
            <v>5.3</v>
          </cell>
          <cell r="I49">
            <v>5.3</v>
          </cell>
          <cell r="J49">
            <v>5.3</v>
          </cell>
          <cell r="K49">
            <v>5.3</v>
          </cell>
          <cell r="L49">
            <v>5.3</v>
          </cell>
          <cell r="M49">
            <v>5.3</v>
          </cell>
        </row>
        <row r="50">
          <cell r="F50">
            <v>0.01</v>
          </cell>
          <cell r="G50">
            <v>0.01</v>
          </cell>
          <cell r="H50">
            <v>0.01</v>
          </cell>
          <cell r="I50">
            <v>0.01</v>
          </cell>
          <cell r="J50">
            <v>0.01</v>
          </cell>
          <cell r="K50">
            <v>0.01</v>
          </cell>
          <cell r="L50">
            <v>0.01</v>
          </cell>
          <cell r="M50">
            <v>0.01</v>
          </cell>
        </row>
        <row r="51">
          <cell r="F51">
            <v>-0.01</v>
          </cell>
          <cell r="G51">
            <v>-0.01</v>
          </cell>
          <cell r="H51">
            <v>-0.01</v>
          </cell>
          <cell r="I51">
            <v>-0.01</v>
          </cell>
          <cell r="J51">
            <v>-0.01</v>
          </cell>
          <cell r="K51">
            <v>-0.01</v>
          </cell>
          <cell r="L51">
            <v>-0.01</v>
          </cell>
          <cell r="M51">
            <v>-0.01</v>
          </cell>
        </row>
        <row r="53">
          <cell r="F53">
            <v>0</v>
          </cell>
          <cell r="G53">
            <v>0</v>
          </cell>
          <cell r="H53">
            <v>0</v>
          </cell>
          <cell r="I53">
            <v>0.30000000000000004</v>
          </cell>
          <cell r="J53">
            <v>0.30000000000000004</v>
          </cell>
          <cell r="K53">
            <v>0.30000000000000004</v>
          </cell>
          <cell r="L53">
            <v>0.30000000000000004</v>
          </cell>
          <cell r="M53">
            <v>0.30000000000000004</v>
          </cell>
        </row>
        <row r="54">
          <cell r="F54">
            <v>7.4</v>
          </cell>
          <cell r="G54">
            <v>7.4</v>
          </cell>
          <cell r="H54">
            <v>7.4</v>
          </cell>
          <cell r="I54">
            <v>7.4</v>
          </cell>
          <cell r="J54">
            <v>7.4</v>
          </cell>
          <cell r="K54">
            <v>7.4</v>
          </cell>
          <cell r="L54">
            <v>7.4</v>
          </cell>
          <cell r="M54">
            <v>7.4</v>
          </cell>
        </row>
        <row r="55">
          <cell r="F55">
            <v>9</v>
          </cell>
          <cell r="G55">
            <v>9</v>
          </cell>
          <cell r="H55">
            <v>9</v>
          </cell>
          <cell r="I55">
            <v>9</v>
          </cell>
          <cell r="J55">
            <v>9</v>
          </cell>
          <cell r="K55">
            <v>9</v>
          </cell>
          <cell r="L55">
            <v>9</v>
          </cell>
          <cell r="M55">
            <v>9</v>
          </cell>
        </row>
        <row r="56">
          <cell r="F56">
            <v>5.8</v>
          </cell>
          <cell r="G56">
            <v>5.8</v>
          </cell>
          <cell r="H56">
            <v>5.8</v>
          </cell>
          <cell r="I56">
            <v>5.8</v>
          </cell>
          <cell r="J56">
            <v>5.8</v>
          </cell>
          <cell r="K56">
            <v>5.8</v>
          </cell>
          <cell r="L56">
            <v>5.8</v>
          </cell>
          <cell r="M56">
            <v>5.8</v>
          </cell>
        </row>
        <row r="57">
          <cell r="F57">
            <v>0.01</v>
          </cell>
          <cell r="G57">
            <v>0.01</v>
          </cell>
          <cell r="H57">
            <v>0.01</v>
          </cell>
          <cell r="I57">
            <v>0.01</v>
          </cell>
          <cell r="J57">
            <v>0.01</v>
          </cell>
          <cell r="K57">
            <v>0.01</v>
          </cell>
          <cell r="L57">
            <v>0.01</v>
          </cell>
          <cell r="M57">
            <v>0.01</v>
          </cell>
        </row>
        <row r="58">
          <cell r="F58">
            <v>-0.01</v>
          </cell>
          <cell r="G58">
            <v>-0.01</v>
          </cell>
          <cell r="H58">
            <v>-0.01</v>
          </cell>
          <cell r="I58">
            <v>-0.01</v>
          </cell>
          <cell r="J58">
            <v>-0.01</v>
          </cell>
          <cell r="K58">
            <v>-0.01</v>
          </cell>
          <cell r="L58">
            <v>-0.01</v>
          </cell>
          <cell r="M58">
            <v>-0.01</v>
          </cell>
        </row>
        <row r="59">
          <cell r="F59">
            <v>5.0000000000000001E-3</v>
          </cell>
          <cell r="G59">
            <v>5.0000000000000001E-3</v>
          </cell>
          <cell r="H59">
            <v>5.0000000000000001E-3</v>
          </cell>
          <cell r="I59">
            <v>5.0000000000000001E-3</v>
          </cell>
          <cell r="J59">
            <v>5.0000000000000001E-3</v>
          </cell>
          <cell r="K59">
            <v>5.0000000000000001E-3</v>
          </cell>
          <cell r="L59">
            <v>5.0000000000000001E-3</v>
          </cell>
          <cell r="M59">
            <v>5.0000000000000001E-3</v>
          </cell>
        </row>
        <row r="61">
          <cell r="F61">
            <v>23.9</v>
          </cell>
          <cell r="G61">
            <v>23.9</v>
          </cell>
          <cell r="H61">
            <v>23.9</v>
          </cell>
          <cell r="I61">
            <v>23.9</v>
          </cell>
          <cell r="J61">
            <v>23.9</v>
          </cell>
          <cell r="K61">
            <v>23.9</v>
          </cell>
          <cell r="L61">
            <v>23.9</v>
          </cell>
          <cell r="M61">
            <v>23.9</v>
          </cell>
        </row>
        <row r="63">
          <cell r="F63">
            <v>7.0000000000000001E-3</v>
          </cell>
          <cell r="G63">
            <v>7.0000000000000001E-3</v>
          </cell>
          <cell r="H63">
            <v>7.0000000000000001E-3</v>
          </cell>
          <cell r="I63">
            <v>7.0000000000000001E-3</v>
          </cell>
          <cell r="J63">
            <v>7.0000000000000001E-3</v>
          </cell>
          <cell r="K63">
            <v>7.0000000000000001E-3</v>
          </cell>
          <cell r="L63">
            <v>5.0000000000000001E-3</v>
          </cell>
          <cell r="M63">
            <v>5.0000000000000001E-3</v>
          </cell>
        </row>
        <row r="66">
          <cell r="F66">
            <v>0.9</v>
          </cell>
          <cell r="G66">
            <v>0.9</v>
          </cell>
          <cell r="H66">
            <v>0.9</v>
          </cell>
          <cell r="I66">
            <v>0.9</v>
          </cell>
          <cell r="J66">
            <v>0.9</v>
          </cell>
          <cell r="K66">
            <v>0.9</v>
          </cell>
          <cell r="L66">
            <v>0.9</v>
          </cell>
          <cell r="M66">
            <v>0.9</v>
          </cell>
        </row>
        <row r="74">
          <cell r="E74">
            <v>0</v>
          </cell>
          <cell r="F74">
            <v>0</v>
          </cell>
          <cell r="G74">
            <v>0</v>
          </cell>
          <cell r="H74">
            <v>0</v>
          </cell>
          <cell r="I74">
            <v>0</v>
          </cell>
          <cell r="J74">
            <v>0</v>
          </cell>
          <cell r="K74">
            <v>0</v>
          </cell>
          <cell r="L74">
            <v>0</v>
          </cell>
          <cell r="M74">
            <v>0</v>
          </cell>
        </row>
        <row r="75">
          <cell r="E75">
            <v>0</v>
          </cell>
          <cell r="F75">
            <v>0</v>
          </cell>
          <cell r="G75">
            <v>0</v>
          </cell>
          <cell r="H75">
            <v>0</v>
          </cell>
          <cell r="I75">
            <v>0</v>
          </cell>
          <cell r="J75">
            <v>0</v>
          </cell>
          <cell r="K75">
            <v>0</v>
          </cell>
          <cell r="L75">
            <v>0</v>
          </cell>
          <cell r="M75">
            <v>0</v>
          </cell>
        </row>
        <row r="76">
          <cell r="E76">
            <v>0</v>
          </cell>
          <cell r="F76">
            <v>0</v>
          </cell>
          <cell r="G76">
            <v>0</v>
          </cell>
          <cell r="H76">
            <v>0</v>
          </cell>
          <cell r="I76">
            <v>0</v>
          </cell>
          <cell r="J76">
            <v>0</v>
          </cell>
          <cell r="K76">
            <v>0</v>
          </cell>
          <cell r="L76">
            <v>0</v>
          </cell>
          <cell r="M76">
            <v>0</v>
          </cell>
        </row>
        <row r="77">
          <cell r="D77">
            <v>105.983</v>
          </cell>
        </row>
        <row r="78">
          <cell r="E78">
            <v>5.4139999999999997</v>
          </cell>
          <cell r="F78">
            <v>5.4139999999999997</v>
          </cell>
          <cell r="G78">
            <v>5.4139999999999997</v>
          </cell>
          <cell r="H78">
            <v>5.4139999999999997</v>
          </cell>
          <cell r="I78">
            <v>0</v>
          </cell>
          <cell r="J78">
            <v>0</v>
          </cell>
          <cell r="K78">
            <v>0</v>
          </cell>
          <cell r="L78">
            <v>0</v>
          </cell>
          <cell r="M78">
            <v>0</v>
          </cell>
        </row>
        <row r="79">
          <cell r="E79">
            <v>100.15300000000001</v>
          </cell>
          <cell r="F79">
            <v>94.739000000000004</v>
          </cell>
          <cell r="G79">
            <v>89.325999999999993</v>
          </cell>
          <cell r="H79">
            <v>83.912000000000006</v>
          </cell>
          <cell r="I79">
            <v>0</v>
          </cell>
          <cell r="J79">
            <v>0</v>
          </cell>
          <cell r="K79">
            <v>0</v>
          </cell>
          <cell r="L79">
            <v>0</v>
          </cell>
          <cell r="M79">
            <v>0</v>
          </cell>
        </row>
        <row r="81">
          <cell r="E81">
            <v>8.7999999999999995E-2</v>
          </cell>
          <cell r="F81">
            <v>8.7999999999999995E-2</v>
          </cell>
          <cell r="G81">
            <v>8.7999999999999995E-2</v>
          </cell>
          <cell r="H81">
            <v>8.7999999999999995E-2</v>
          </cell>
          <cell r="I81">
            <v>8.7999999999999995E-2</v>
          </cell>
          <cell r="J81">
            <v>8.7999999999999995E-2</v>
          </cell>
          <cell r="K81">
            <v>8.7999999999999995E-2</v>
          </cell>
          <cell r="L81">
            <v>8.7999999999999995E-2</v>
          </cell>
          <cell r="M81">
            <v>8.7999999999999995E-2</v>
          </cell>
        </row>
        <row r="87">
          <cell r="E87">
            <v>0</v>
          </cell>
          <cell r="F87">
            <v>0</v>
          </cell>
          <cell r="G87">
            <v>14.7</v>
          </cell>
          <cell r="H87">
            <v>0</v>
          </cell>
          <cell r="I87">
            <v>0</v>
          </cell>
          <cell r="J87">
            <v>0</v>
          </cell>
          <cell r="K87">
            <v>0</v>
          </cell>
          <cell r="L87">
            <v>0</v>
          </cell>
          <cell r="M87">
            <v>0</v>
          </cell>
        </row>
      </sheetData>
      <sheetData sheetId="5">
        <row r="6">
          <cell r="E6" t="str">
            <v>National Grid Electricity Transmission Plc</v>
          </cell>
        </row>
        <row r="7">
          <cell r="F7" t="str">
            <v>Regulatory Year ending 31 March 2021</v>
          </cell>
        </row>
        <row r="10">
          <cell r="D10">
            <v>1.1000000000000001</v>
          </cell>
          <cell r="E10">
            <v>1.1339999999999999</v>
          </cell>
          <cell r="F10">
            <v>1.167</v>
          </cell>
          <cell r="G10">
            <v>1.19</v>
          </cell>
          <cell r="H10">
            <v>1.202</v>
          </cell>
          <cell r="I10">
            <v>1.228</v>
          </cell>
          <cell r="J10">
            <v>1.274</v>
          </cell>
          <cell r="K10">
            <v>1.3129999999999999</v>
          </cell>
          <cell r="L10">
            <v>1.347</v>
          </cell>
          <cell r="M10">
            <v>1.363</v>
          </cell>
        </row>
        <row r="27">
          <cell r="F27">
            <v>0</v>
          </cell>
          <cell r="G27">
            <v>-5.4</v>
          </cell>
          <cell r="H27">
            <v>-114.4</v>
          </cell>
          <cell r="I27">
            <v>-185.4</v>
          </cell>
          <cell r="J27">
            <v>-253.3</v>
          </cell>
          <cell r="K27">
            <v>-310.2</v>
          </cell>
          <cell r="L27">
            <v>-378</v>
          </cell>
          <cell r="M27">
            <v>-382.4</v>
          </cell>
          <cell r="N27">
            <v>-29.808872108337766</v>
          </cell>
          <cell r="O27">
            <v>14.707113941956766</v>
          </cell>
        </row>
        <row r="29">
          <cell r="F29">
            <v>0</v>
          </cell>
          <cell r="G29">
            <v>3.7</v>
          </cell>
          <cell r="H29">
            <v>6</v>
          </cell>
          <cell r="I29">
            <v>20.9</v>
          </cell>
          <cell r="J29">
            <v>9.1999999999999993</v>
          </cell>
          <cell r="K29">
            <v>30.1</v>
          </cell>
          <cell r="L29">
            <v>97</v>
          </cell>
        </row>
        <row r="31">
          <cell r="F31">
            <v>2089.5659999999998</v>
          </cell>
          <cell r="G31">
            <v>2376.2289194499999</v>
          </cell>
          <cell r="H31">
            <v>2592.6842391499995</v>
          </cell>
          <cell r="I31">
            <v>2800.3277643199999</v>
          </cell>
          <cell r="J31">
            <v>2627.723</v>
          </cell>
          <cell r="K31">
            <v>2749.12146764</v>
          </cell>
        </row>
        <row r="51">
          <cell r="E51">
            <v>1.0475000000000001</v>
          </cell>
          <cell r="F51">
            <v>1.04552</v>
          </cell>
          <cell r="G51">
            <v>1.0443199999999999</v>
          </cell>
          <cell r="H51">
            <v>1.0432999999999999</v>
          </cell>
          <cell r="I51">
            <v>1.0422800000000001</v>
          </cell>
          <cell r="J51">
            <v>1.04132</v>
          </cell>
          <cell r="K51">
            <v>1.0394600000000001</v>
          </cell>
          <cell r="L51">
            <v>1.03748</v>
          </cell>
          <cell r="M51">
            <v>1.03454</v>
          </cell>
          <cell r="N51">
            <v>1.0180750000000001</v>
          </cell>
          <cell r="O51">
            <v>1.018572</v>
          </cell>
          <cell r="P51">
            <v>1.020321</v>
          </cell>
        </row>
        <row r="56">
          <cell r="F56">
            <v>-1.5719999999999992</v>
          </cell>
          <cell r="G56">
            <v>3.3879999999999981</v>
          </cell>
          <cell r="H56">
            <v>1.3327371300000017</v>
          </cell>
          <cell r="I56">
            <v>3.0600804640000092</v>
          </cell>
          <cell r="J56">
            <v>6.2309143033333569</v>
          </cell>
          <cell r="K56">
            <v>6.7071654877208005</v>
          </cell>
        </row>
        <row r="61">
          <cell r="F61">
            <v>-0.38300000000000001</v>
          </cell>
          <cell r="G61">
            <v>-0.28567453999999998</v>
          </cell>
          <cell r="H61">
            <v>-1.89777855</v>
          </cell>
          <cell r="I61">
            <v>-2.0895062300000005</v>
          </cell>
          <cell r="J61">
            <v>-6.4820997099999982</v>
          </cell>
          <cell r="K61">
            <v>3.3975077599999999</v>
          </cell>
        </row>
        <row r="63">
          <cell r="E63">
            <v>0.5</v>
          </cell>
          <cell r="F63">
            <v>0.5</v>
          </cell>
          <cell r="G63">
            <v>0.5</v>
          </cell>
          <cell r="H63">
            <v>0.5</v>
          </cell>
          <cell r="I63">
            <v>0.34</v>
          </cell>
          <cell r="J63">
            <v>0.35</v>
          </cell>
          <cell r="K63">
            <v>0.67</v>
          </cell>
          <cell r="L63">
            <v>0.72</v>
          </cell>
          <cell r="M63">
            <v>0.1</v>
          </cell>
          <cell r="N63">
            <v>0.1</v>
          </cell>
          <cell r="O63">
            <v>0.1</v>
          </cell>
        </row>
        <row r="66">
          <cell r="F66">
            <v>86.772999999999996</v>
          </cell>
          <cell r="G66">
            <v>80.920781000000005</v>
          </cell>
          <cell r="H66">
            <v>82.731136960000001</v>
          </cell>
          <cell r="I66">
            <v>83.404192960000003</v>
          </cell>
          <cell r="J66">
            <v>115.66811</v>
          </cell>
          <cell r="K66">
            <v>119.06063</v>
          </cell>
          <cell r="L66">
            <v>121.05776</v>
          </cell>
          <cell r="M66">
            <v>122.86838</v>
          </cell>
        </row>
        <row r="67">
          <cell r="D67">
            <v>0</v>
          </cell>
          <cell r="E67">
            <v>0</v>
          </cell>
          <cell r="F67">
            <v>16.687000000000001</v>
          </cell>
          <cell r="G67">
            <v>17.610700000000001</v>
          </cell>
          <cell r="H67">
            <v>18.150700000000001</v>
          </cell>
          <cell r="I67">
            <v>15.386900000000001</v>
          </cell>
          <cell r="J67">
            <v>20.033000000000001</v>
          </cell>
          <cell r="K67">
            <v>20.948799999999999</v>
          </cell>
          <cell r="L67">
            <v>0</v>
          </cell>
          <cell r="M67">
            <v>0</v>
          </cell>
        </row>
        <row r="68">
          <cell r="E68">
            <v>0.124</v>
          </cell>
          <cell r="F68">
            <v>1.0999999999999999E-2</v>
          </cell>
          <cell r="G68">
            <v>8.0146729999999999E-2</v>
          </cell>
          <cell r="H68">
            <v>0</v>
          </cell>
          <cell r="I68">
            <v>0.60954520999999995</v>
          </cell>
          <cell r="J68">
            <v>0.31993953000000003</v>
          </cell>
          <cell r="K68">
            <v>1.3765156199999999</v>
          </cell>
          <cell r="L68">
            <v>0</v>
          </cell>
          <cell r="M68">
            <v>0</v>
          </cell>
        </row>
        <row r="69">
          <cell r="D69">
            <v>0</v>
          </cell>
          <cell r="E69">
            <v>0</v>
          </cell>
          <cell r="F69">
            <v>12.663</v>
          </cell>
          <cell r="G69">
            <v>11.88914035</v>
          </cell>
          <cell r="H69">
            <v>10.049648400000001</v>
          </cell>
          <cell r="I69">
            <v>10.981934020000001</v>
          </cell>
          <cell r="J69">
            <v>5.6481040199999999</v>
          </cell>
          <cell r="K69">
            <v>8.1413806799999993</v>
          </cell>
          <cell r="L69">
            <v>0</v>
          </cell>
          <cell r="M69">
            <v>0</v>
          </cell>
        </row>
        <row r="70">
          <cell r="F70">
            <v>2.5659999999999998</v>
          </cell>
          <cell r="G70">
            <v>3.1656612800000001</v>
          </cell>
          <cell r="H70">
            <v>26.490020950000002</v>
          </cell>
          <cell r="I70">
            <v>13.08643953</v>
          </cell>
          <cell r="J70">
            <v>0.69965599999999994</v>
          </cell>
          <cell r="K70">
            <v>43.48776058</v>
          </cell>
        </row>
        <row r="71">
          <cell r="F71">
            <v>271.274</v>
          </cell>
          <cell r="G71">
            <v>312.17914780000001</v>
          </cell>
          <cell r="H71">
            <v>295.66455672000001</v>
          </cell>
          <cell r="I71">
            <v>294.62336268285998</v>
          </cell>
          <cell r="J71">
            <v>320.96520035999998</v>
          </cell>
          <cell r="K71">
            <v>349.96085314999999</v>
          </cell>
        </row>
        <row r="72">
          <cell r="F72">
            <v>172.46</v>
          </cell>
          <cell r="G72">
            <v>213.95951769999999</v>
          </cell>
          <cell r="H72">
            <v>338.20730220000002</v>
          </cell>
          <cell r="I72">
            <v>322.83631648970299</v>
          </cell>
          <cell r="J72">
            <v>301.36826292000001</v>
          </cell>
          <cell r="K72">
            <v>366.41088400000001</v>
          </cell>
        </row>
        <row r="73">
          <cell r="F73">
            <v>105.429</v>
          </cell>
          <cell r="G73">
            <v>166.85828409999999</v>
          </cell>
          <cell r="H73">
            <v>231.37380934000001</v>
          </cell>
          <cell r="I73">
            <v>253.11297273</v>
          </cell>
          <cell r="J73">
            <v>265.53230083</v>
          </cell>
          <cell r="K73">
            <v>306.47826020999997</v>
          </cell>
        </row>
        <row r="74">
          <cell r="F74">
            <v>0.58599999999999997</v>
          </cell>
          <cell r="G74">
            <v>0.63683741999999999</v>
          </cell>
          <cell r="H74">
            <v>0.6231344860000001</v>
          </cell>
          <cell r="I74">
            <v>0.49429468999999998</v>
          </cell>
          <cell r="J74">
            <v>0.52631649000000003</v>
          </cell>
          <cell r="K74">
            <v>0.58447148999999998</v>
          </cell>
        </row>
        <row r="79">
          <cell r="F79">
            <v>0</v>
          </cell>
          <cell r="G79">
            <v>2</v>
          </cell>
          <cell r="H79">
            <v>0</v>
          </cell>
          <cell r="I79">
            <v>0</v>
          </cell>
          <cell r="J79">
            <v>0</v>
          </cell>
          <cell r="K79">
            <v>0</v>
          </cell>
          <cell r="L79">
            <v>2</v>
          </cell>
        </row>
        <row r="86">
          <cell r="D86">
            <v>0</v>
          </cell>
          <cell r="E86">
            <v>0</v>
          </cell>
          <cell r="F86">
            <v>135</v>
          </cell>
          <cell r="G86">
            <v>8.7000000000000011</v>
          </cell>
          <cell r="H86">
            <v>4.5</v>
          </cell>
          <cell r="I86">
            <v>6.7999999999999972</v>
          </cell>
          <cell r="J86">
            <v>39.699999999999996</v>
          </cell>
          <cell r="K86">
            <v>12.000000000000004</v>
          </cell>
          <cell r="L86">
            <v>54.4</v>
          </cell>
          <cell r="M86">
            <v>-3.0000000000001137E-2</v>
          </cell>
        </row>
        <row r="89">
          <cell r="D89">
            <v>0</v>
          </cell>
          <cell r="E89">
            <v>0</v>
          </cell>
          <cell r="F89">
            <v>7.5330000000000004</v>
          </cell>
          <cell r="G89">
            <v>7.5330000000000004</v>
          </cell>
          <cell r="H89">
            <v>7.5330000000000004</v>
          </cell>
          <cell r="I89">
            <v>7.6609999999999996</v>
          </cell>
          <cell r="J89">
            <v>7.883</v>
          </cell>
          <cell r="K89">
            <v>7.9189999999999996</v>
          </cell>
          <cell r="L89">
            <v>8.6370000000000005</v>
          </cell>
          <cell r="M89">
            <v>8.8539999999999992</v>
          </cell>
        </row>
        <row r="90">
          <cell r="F90">
            <v>2.759903</v>
          </cell>
          <cell r="G90">
            <v>3.5</v>
          </cell>
          <cell r="H90">
            <v>3.81</v>
          </cell>
          <cell r="I90">
            <v>5.05</v>
          </cell>
          <cell r="J90">
            <v>1.78</v>
          </cell>
          <cell r="K90">
            <v>2.57</v>
          </cell>
          <cell r="L90">
            <v>3.14</v>
          </cell>
        </row>
        <row r="91">
          <cell r="D91">
            <v>0</v>
          </cell>
          <cell r="E91">
            <v>0</v>
          </cell>
          <cell r="F91">
            <v>7.4089999999999998</v>
          </cell>
          <cell r="G91">
            <v>7.4009999999999998</v>
          </cell>
          <cell r="H91">
            <v>7.5380000000000003</v>
          </cell>
          <cell r="I91">
            <v>7.41</v>
          </cell>
          <cell r="J91">
            <v>7.7430000000000003</v>
          </cell>
          <cell r="K91">
            <v>7.9240000000000004</v>
          </cell>
          <cell r="L91">
            <v>8.2110000000000003</v>
          </cell>
          <cell r="M91">
            <v>8.3849999999999998</v>
          </cell>
        </row>
        <row r="93">
          <cell r="F93">
            <v>0.23</v>
          </cell>
          <cell r="G93">
            <v>0.21</v>
          </cell>
          <cell r="H93">
            <v>0.2</v>
          </cell>
          <cell r="I93">
            <v>0.2</v>
          </cell>
          <cell r="J93">
            <v>0.19</v>
          </cell>
          <cell r="K93">
            <v>0.19</v>
          </cell>
          <cell r="L93">
            <v>0.19</v>
          </cell>
          <cell r="M93">
            <v>0.19</v>
          </cell>
        </row>
        <row r="97">
          <cell r="E97">
            <v>12002.071389000012</v>
          </cell>
        </row>
        <row r="98">
          <cell r="F98">
            <v>84.281512500000048</v>
          </cell>
          <cell r="G98">
            <v>123.54868750000003</v>
          </cell>
          <cell r="H98">
            <v>82.477987499999998</v>
          </cell>
          <cell r="I98">
            <v>94.434437499999987</v>
          </cell>
          <cell r="J98">
            <v>217.26211249999997</v>
          </cell>
          <cell r="K98">
            <v>69.405524999999969</v>
          </cell>
          <cell r="L98">
            <v>60.224877499999991</v>
          </cell>
          <cell r="M98">
            <v>75.487687500000007</v>
          </cell>
        </row>
        <row r="99">
          <cell r="G99">
            <v>124.22605000000006</v>
          </cell>
          <cell r="H99">
            <v>191.87235000000004</v>
          </cell>
          <cell r="I99">
            <v>194.61765000000003</v>
          </cell>
          <cell r="J99">
            <v>136.55895000000004</v>
          </cell>
          <cell r="K99">
            <v>251.54225</v>
          </cell>
          <cell r="L99">
            <v>114.82989999999995</v>
          </cell>
          <cell r="M99">
            <v>76.61497</v>
          </cell>
        </row>
        <row r="100">
          <cell r="F100">
            <v>33.494175000000006</v>
          </cell>
          <cell r="G100">
            <v>43.39920750000001</v>
          </cell>
          <cell r="H100">
            <v>12.599399999999999</v>
          </cell>
          <cell r="I100">
            <v>117.5323875</v>
          </cell>
          <cell r="J100">
            <v>52.600350000000006</v>
          </cell>
          <cell r="K100">
            <v>54.097477500000004</v>
          </cell>
          <cell r="L100">
            <v>108.88222125</v>
          </cell>
          <cell r="M100">
            <v>53.952277499999994</v>
          </cell>
        </row>
        <row r="101">
          <cell r="G101">
            <v>48.414299999999997</v>
          </cell>
          <cell r="H101">
            <v>58.469565000000003</v>
          </cell>
          <cell r="I101">
            <v>29.389469999999999</v>
          </cell>
          <cell r="J101">
            <v>217.10881500000002</v>
          </cell>
          <cell r="K101">
            <v>88.567050000000023</v>
          </cell>
          <cell r="L101">
            <v>88.280940000000001</v>
          </cell>
          <cell r="M101">
            <v>187.40419500000002</v>
          </cell>
        </row>
        <row r="102">
          <cell r="F102">
            <v>10110</v>
          </cell>
          <cell r="G102">
            <v>9544</v>
          </cell>
          <cell r="H102">
            <v>9744</v>
          </cell>
          <cell r="I102">
            <v>11000</v>
          </cell>
          <cell r="J102">
            <v>9617</v>
          </cell>
          <cell r="K102">
            <v>12270</v>
          </cell>
          <cell r="L102">
            <v>12464.21</v>
          </cell>
          <cell r="M102">
            <v>11699.956</v>
          </cell>
        </row>
        <row r="103">
          <cell r="F103">
            <v>50</v>
          </cell>
          <cell r="G103">
            <v>51</v>
          </cell>
          <cell r="H103">
            <v>52</v>
          </cell>
          <cell r="I103">
            <v>53</v>
          </cell>
          <cell r="J103">
            <v>54</v>
          </cell>
          <cell r="K103">
            <v>55</v>
          </cell>
          <cell r="L103">
            <v>56</v>
          </cell>
          <cell r="M103">
            <v>57</v>
          </cell>
        </row>
        <row r="106">
          <cell r="F106">
            <v>6.5880000000000001</v>
          </cell>
          <cell r="G106">
            <v>9.9161124049999998</v>
          </cell>
          <cell r="H106">
            <v>9.6420139999999943</v>
          </cell>
          <cell r="I106">
            <v>6.5580606499999998</v>
          </cell>
          <cell r="J106">
            <v>6.2363435999999997</v>
          </cell>
          <cell r="K106">
            <v>10.76899536</v>
          </cell>
          <cell r="L106">
            <v>7.6</v>
          </cell>
          <cell r="M106">
            <v>7.2201705157511649</v>
          </cell>
        </row>
        <row r="107">
          <cell r="F107">
            <v>0.97499999999999998</v>
          </cell>
          <cell r="G107">
            <v>2.407645</v>
          </cell>
          <cell r="H107">
            <v>2.2890079999999999</v>
          </cell>
          <cell r="I107">
            <v>1.27138879</v>
          </cell>
          <cell r="J107">
            <v>0.88531216000000001</v>
          </cell>
          <cell r="K107">
            <v>1.6457414799999999</v>
          </cell>
          <cell r="L107">
            <v>0.95555745999999997</v>
          </cell>
          <cell r="M107">
            <v>1.2687701300000001</v>
          </cell>
        </row>
        <row r="108">
          <cell r="F108">
            <v>0.16900000000000001</v>
          </cell>
          <cell r="G108">
            <v>0.17373109</v>
          </cell>
          <cell r="H108">
            <v>0.17361299999999999</v>
          </cell>
          <cell r="I108">
            <v>0.17093721999999997</v>
          </cell>
          <cell r="J108">
            <v>0</v>
          </cell>
        </row>
        <row r="109">
          <cell r="F109">
            <v>0</v>
          </cell>
          <cell r="G109">
            <v>0</v>
          </cell>
          <cell r="H109">
            <v>0</v>
          </cell>
          <cell r="I109">
            <v>0</v>
          </cell>
          <cell r="J109">
            <v>0</v>
          </cell>
          <cell r="K109">
            <v>0</v>
          </cell>
          <cell r="L109">
            <v>0</v>
          </cell>
          <cell r="M109">
            <v>0</v>
          </cell>
        </row>
        <row r="110">
          <cell r="F110">
            <v>0</v>
          </cell>
          <cell r="G110">
            <v>17.849214</v>
          </cell>
          <cell r="H110">
            <v>18.82390994</v>
          </cell>
          <cell r="I110">
            <v>44.854879889999999</v>
          </cell>
          <cell r="J110">
            <v>32.071100479999998</v>
          </cell>
          <cell r="K110">
            <v>32.664404039999994</v>
          </cell>
        </row>
        <row r="115">
          <cell r="E115">
            <v>0</v>
          </cell>
          <cell r="F115">
            <v>0</v>
          </cell>
          <cell r="G115">
            <v>0</v>
          </cell>
          <cell r="H115">
            <v>0</v>
          </cell>
          <cell r="I115">
            <v>0</v>
          </cell>
          <cell r="J115">
            <v>0</v>
          </cell>
          <cell r="K115">
            <v>0</v>
          </cell>
          <cell r="L115">
            <v>0</v>
          </cell>
          <cell r="M115">
            <v>0</v>
          </cell>
        </row>
        <row r="116">
          <cell r="E116">
            <v>0</v>
          </cell>
          <cell r="F116">
            <v>0</v>
          </cell>
          <cell r="G116">
            <v>0</v>
          </cell>
          <cell r="H116">
            <v>0</v>
          </cell>
          <cell r="I116">
            <v>0</v>
          </cell>
          <cell r="J116">
            <v>0</v>
          </cell>
          <cell r="K116">
            <v>0</v>
          </cell>
          <cell r="L116">
            <v>0</v>
          </cell>
          <cell r="M116">
            <v>0</v>
          </cell>
        </row>
        <row r="117">
          <cell r="E117">
            <v>0</v>
          </cell>
          <cell r="F117">
            <v>0</v>
          </cell>
          <cell r="G117">
            <v>0</v>
          </cell>
          <cell r="H117">
            <v>105.983</v>
          </cell>
          <cell r="I117">
            <v>105.983</v>
          </cell>
          <cell r="J117">
            <v>105.983</v>
          </cell>
          <cell r="K117">
            <v>105.983</v>
          </cell>
          <cell r="L117">
            <v>105.983</v>
          </cell>
          <cell r="M117">
            <v>105.983</v>
          </cell>
        </row>
        <row r="118">
          <cell r="E118">
            <v>0</v>
          </cell>
          <cell r="F118">
            <v>0</v>
          </cell>
          <cell r="G118">
            <v>0</v>
          </cell>
          <cell r="H118">
            <v>0</v>
          </cell>
          <cell r="I118">
            <v>0</v>
          </cell>
          <cell r="J118">
            <v>0</v>
          </cell>
          <cell r="K118">
            <v>0</v>
          </cell>
          <cell r="L118">
            <v>0</v>
          </cell>
          <cell r="M118">
            <v>0</v>
          </cell>
        </row>
        <row r="119">
          <cell r="E119">
            <v>0</v>
          </cell>
          <cell r="F119">
            <v>0</v>
          </cell>
          <cell r="G119">
            <v>0</v>
          </cell>
          <cell r="H119">
            <v>0</v>
          </cell>
          <cell r="I119">
            <v>0</v>
          </cell>
          <cell r="J119">
            <v>0</v>
          </cell>
          <cell r="K119">
            <v>0</v>
          </cell>
          <cell r="L119">
            <v>0</v>
          </cell>
          <cell r="M119">
            <v>0</v>
          </cell>
        </row>
        <row r="124">
          <cell r="H124">
            <v>0</v>
          </cell>
          <cell r="I124">
            <v>-7.4</v>
          </cell>
        </row>
      </sheetData>
      <sheetData sheetId="6">
        <row r="12">
          <cell r="F12">
            <v>1561.072803</v>
          </cell>
          <cell r="G12">
            <v>1732.7426765239791</v>
          </cell>
          <cell r="H12">
            <v>1676.4597606148129</v>
          </cell>
          <cell r="I12">
            <v>1684.3452532696908</v>
          </cell>
          <cell r="J12">
            <v>1614.4783757139191</v>
          </cell>
          <cell r="K12">
            <v>1670.5434958264943</v>
          </cell>
          <cell r="L12">
            <v>1643.8476735062652</v>
          </cell>
          <cell r="M12">
            <v>1639.6253956246676</v>
          </cell>
          <cell r="N12">
            <v>-57.123781763920711</v>
          </cell>
          <cell r="O12">
            <v>-1.8884691928639974</v>
          </cell>
        </row>
        <row r="30">
          <cell r="E30">
            <v>1.1344000000000001</v>
          </cell>
          <cell r="F30">
            <v>1.163</v>
          </cell>
          <cell r="G30">
            <v>1.2050000000000001</v>
          </cell>
          <cell r="H30">
            <v>1.2270000000000001</v>
          </cell>
          <cell r="I30">
            <v>1.2330000000000001</v>
          </cell>
          <cell r="J30">
            <v>1.2709999999999999</v>
          </cell>
          <cell r="K30">
            <v>1.3140000000000001</v>
          </cell>
          <cell r="L30">
            <v>1.3580000000000001</v>
          </cell>
          <cell r="M30">
            <v>1.38</v>
          </cell>
          <cell r="N30">
            <v>1.4039999999999999</v>
          </cell>
          <cell r="O30">
            <v>1.4370000000000001</v>
          </cell>
        </row>
        <row r="40">
          <cell r="F40">
            <v>0</v>
          </cell>
          <cell r="G40">
            <v>-0.46827259420819323</v>
          </cell>
          <cell r="H40">
            <v>5.1148733617056434</v>
          </cell>
          <cell r="I40">
            <v>-19.932455580137159</v>
          </cell>
          <cell r="J40">
            <v>-31.399375520126551</v>
          </cell>
          <cell r="K40">
            <v>-6.0849179402630842</v>
          </cell>
          <cell r="L40">
            <v>3.2636594302394282</v>
          </cell>
          <cell r="M40">
            <v>-1.0496553444439063</v>
          </cell>
          <cell r="N40">
            <v>-10.877582139469013</v>
          </cell>
          <cell r="O40">
            <v>-16.021288745619952</v>
          </cell>
          <cell r="P40">
            <v>0.1325004627783791</v>
          </cell>
          <cell r="Q40">
            <v>2.1382441335725151E-2</v>
          </cell>
        </row>
        <row r="77">
          <cell r="E77">
            <v>1212.1752933709447</v>
          </cell>
          <cell r="F77">
            <v>1366.7208189107612</v>
          </cell>
          <cell r="G77">
            <v>1451.3551707786312</v>
          </cell>
          <cell r="H77">
            <v>1388.3272821279227</v>
          </cell>
          <cell r="I77">
            <v>1376.9382814067494</v>
          </cell>
          <cell r="J77">
            <v>1280.4452541477167</v>
          </cell>
          <cell r="K77">
            <v>1277.9796325468083</v>
          </cell>
          <cell r="L77">
            <v>1241.0242320070313</v>
          </cell>
          <cell r="M77">
            <v>1219.599736824322</v>
          </cell>
          <cell r="N77">
            <v>-35.751444920182664</v>
          </cell>
          <cell r="O77">
            <v>4.9481608763854519</v>
          </cell>
        </row>
      </sheetData>
      <sheetData sheetId="7">
        <row r="15">
          <cell r="F15">
            <v>0</v>
          </cell>
          <cell r="G15">
            <v>0</v>
          </cell>
          <cell r="H15">
            <v>1.2092384119973343</v>
          </cell>
          <cell r="I15">
            <v>1.5001179260431778</v>
          </cell>
          <cell r="J15">
            <v>2.6894278366800055</v>
          </cell>
          <cell r="K15">
            <v>1.4770934791966908</v>
          </cell>
        </row>
        <row r="16">
          <cell r="F16">
            <v>0</v>
          </cell>
          <cell r="G16">
            <v>0</v>
          </cell>
          <cell r="H16">
            <v>2.0163390911359582</v>
          </cell>
          <cell r="I16">
            <v>2.6933961403912288</v>
          </cell>
          <cell r="J16">
            <v>3.1876952800523406</v>
          </cell>
          <cell r="K16">
            <v>-0.37643285484298472</v>
          </cell>
        </row>
        <row r="41">
          <cell r="F41">
            <v>0</v>
          </cell>
          <cell r="G41">
            <v>0</v>
          </cell>
          <cell r="H41">
            <v>0</v>
          </cell>
          <cell r="I41">
            <v>0</v>
          </cell>
          <cell r="J41">
            <v>0</v>
          </cell>
          <cell r="K41">
            <v>0</v>
          </cell>
          <cell r="L41">
            <v>34.578651718899131</v>
          </cell>
          <cell r="M41">
            <v>39.000540292381352</v>
          </cell>
        </row>
        <row r="52">
          <cell r="F52">
            <v>0</v>
          </cell>
          <cell r="G52">
            <v>0</v>
          </cell>
          <cell r="H52">
            <v>1.2092384119973343</v>
          </cell>
          <cell r="I52">
            <v>1.5001179260431778</v>
          </cell>
          <cell r="J52">
            <v>2.6894278366800055</v>
          </cell>
          <cell r="K52">
            <v>1.4770934791966908</v>
          </cell>
          <cell r="L52">
            <v>35.144594296242758</v>
          </cell>
          <cell r="M52">
            <v>35.414110990518012</v>
          </cell>
          <cell r="N52">
            <v>34.644601306321142</v>
          </cell>
          <cell r="O52">
            <v>35.209491501419841</v>
          </cell>
        </row>
        <row r="63">
          <cell r="F63">
            <v>0</v>
          </cell>
          <cell r="G63">
            <v>0</v>
          </cell>
          <cell r="H63">
            <v>2.0163390911359582</v>
          </cell>
          <cell r="I63">
            <v>2.6933961403912288</v>
          </cell>
          <cell r="J63">
            <v>3.1876952800523406</v>
          </cell>
          <cell r="K63">
            <v>-0.37643285484298472</v>
          </cell>
          <cell r="L63">
            <v>4.3075663415436258</v>
          </cell>
          <cell r="M63">
            <v>4.7041272758200439</v>
          </cell>
          <cell r="N63">
            <v>-19.279709004448339</v>
          </cell>
          <cell r="O63">
            <v>-19.363781552277672</v>
          </cell>
        </row>
        <row r="73">
          <cell r="F73">
            <v>0</v>
          </cell>
          <cell r="G73">
            <v>0.14430522427160497</v>
          </cell>
          <cell r="H73">
            <v>1.2627934836384575E-2</v>
          </cell>
          <cell r="I73">
            <v>9.0478361183892353E-2</v>
          </cell>
          <cell r="J73">
            <v>0</v>
          </cell>
          <cell r="K73">
            <v>0.70789938530033258</v>
          </cell>
          <cell r="L73">
            <v>0.36913925875338893</v>
          </cell>
          <cell r="M73">
            <v>1.5602098639258242</v>
          </cell>
          <cell r="N73">
            <v>0</v>
          </cell>
          <cell r="O73">
            <v>0</v>
          </cell>
        </row>
        <row r="84">
          <cell r="F84">
            <v>0</v>
          </cell>
          <cell r="G84">
            <v>0</v>
          </cell>
          <cell r="H84">
            <v>3.8193762909683171</v>
          </cell>
          <cell r="I84">
            <v>2.6745437559665035</v>
          </cell>
          <cell r="J84">
            <v>0.49862315564851811</v>
          </cell>
          <cell r="K84">
            <v>1.3447743785507609</v>
          </cell>
          <cell r="L84">
            <v>-5.2426481776406417</v>
          </cell>
          <cell r="M84">
            <v>-2.6779078378825263</v>
          </cell>
          <cell r="N84">
            <v>-12.0554691289344</v>
          </cell>
          <cell r="O84">
            <v>-12.108039113508001</v>
          </cell>
        </row>
      </sheetData>
      <sheetData sheetId="8">
        <row r="13">
          <cell r="F13">
            <v>12.431059177215189</v>
          </cell>
          <cell r="G13">
            <v>0</v>
          </cell>
          <cell r="H13">
            <v>10.591477998577822</v>
          </cell>
          <cell r="I13">
            <v>15.887691597007734</v>
          </cell>
          <cell r="J13">
            <v>15.196870995516324</v>
          </cell>
          <cell r="K13">
            <v>15.267457438350798</v>
          </cell>
          <cell r="L13">
            <v>16.175111939372254</v>
          </cell>
          <cell r="M13">
            <v>16.264294415837451</v>
          </cell>
        </row>
        <row r="32">
          <cell r="F32">
            <v>12.431059177215189</v>
          </cell>
          <cell r="H32">
            <v>2.362645525801367</v>
          </cell>
          <cell r="I32">
            <v>3.92050095236202</v>
          </cell>
          <cell r="J32">
            <v>4.0374526456863435</v>
          </cell>
          <cell r="K32">
            <v>4.135363525320833</v>
          </cell>
          <cell r="L32">
            <v>3.7617319239425644</v>
          </cell>
          <cell r="M32">
            <v>4.1903990397962501</v>
          </cell>
          <cell r="N32">
            <v>3.6512961939362962</v>
          </cell>
          <cell r="O32">
            <v>4.4302408358729934</v>
          </cell>
        </row>
        <row r="63">
          <cell r="H63">
            <v>6.3347052833675734</v>
          </cell>
          <cell r="I63">
            <v>7.4065300757614221</v>
          </cell>
          <cell r="J63">
            <v>8.6050749600685155</v>
          </cell>
          <cell r="K63">
            <v>9.699050486543598</v>
          </cell>
          <cell r="L63">
            <v>9.2905300989882633</v>
          </cell>
          <cell r="M63">
            <v>11.842593515322122</v>
          </cell>
          <cell r="N63">
            <v>16.515636737365401</v>
          </cell>
          <cell r="O63">
            <v>15.152730039444775</v>
          </cell>
        </row>
        <row r="80">
          <cell r="F80">
            <v>3.5119271857553769</v>
          </cell>
          <cell r="G80">
            <v>3.8330165845017934</v>
          </cell>
          <cell r="H80">
            <v>4.7232505898537172</v>
          </cell>
          <cell r="I80">
            <v>4.5824718046768496</v>
          </cell>
          <cell r="J80">
            <v>7.416510038435816</v>
          </cell>
          <cell r="K80">
            <v>9.1096825006788524</v>
          </cell>
          <cell r="L80">
            <v>13.241193010092969</v>
          </cell>
          <cell r="M80">
            <v>15.12246997702076</v>
          </cell>
        </row>
        <row r="123">
          <cell r="H123">
            <v>1.8941271894088831</v>
          </cell>
          <cell r="I123">
            <v>2.5406105688842917</v>
          </cell>
          <cell r="J123">
            <v>2.5543433897614656</v>
          </cell>
          <cell r="K123">
            <v>1.4330434264863665</v>
          </cell>
          <cell r="L123">
            <v>3.1228499164414263</v>
          </cell>
          <cell r="M123">
            <v>0.23130186071907691</v>
          </cell>
          <cell r="N123">
            <v>-3.1966270890450316E-2</v>
          </cell>
          <cell r="O123">
            <v>0.83106470072273397</v>
          </cell>
        </row>
        <row r="131">
          <cell r="F131">
            <v>0.60896103896103893</v>
          </cell>
          <cell r="G131">
            <v>0.59354430379746825</v>
          </cell>
          <cell r="H131">
            <v>0.5861249999999999</v>
          </cell>
          <cell r="I131">
            <v>0.5861249999999999</v>
          </cell>
          <cell r="J131">
            <v>0.57888888888888879</v>
          </cell>
          <cell r="K131">
            <v>0.57888888888888879</v>
          </cell>
          <cell r="L131">
            <v>0.57888888888888879</v>
          </cell>
          <cell r="M131">
            <v>0.57888888888888879</v>
          </cell>
        </row>
        <row r="140">
          <cell r="H140">
            <v>0</v>
          </cell>
          <cell r="I140">
            <v>2.0200499999999995</v>
          </cell>
          <cell r="J140">
            <v>0</v>
          </cell>
          <cell r="K140">
            <v>0</v>
          </cell>
          <cell r="L140">
            <v>0</v>
          </cell>
          <cell r="M140">
            <v>0</v>
          </cell>
          <cell r="N140">
            <v>2.0164143999999999</v>
          </cell>
          <cell r="O140">
            <v>0</v>
          </cell>
        </row>
      </sheetData>
      <sheetData sheetId="9">
        <row r="9">
          <cell r="F9">
            <v>0</v>
          </cell>
          <cell r="G9">
            <v>17.849214</v>
          </cell>
          <cell r="H9">
            <v>18.82390994</v>
          </cell>
          <cell r="I9">
            <v>44.854879889999999</v>
          </cell>
          <cell r="J9">
            <v>32.071100479999998</v>
          </cell>
          <cell r="K9">
            <v>32.664404039999994</v>
          </cell>
        </row>
        <row r="16">
          <cell r="F16">
            <v>6.0812999999999997</v>
          </cell>
          <cell r="G16">
            <v>9.0808591454999998</v>
          </cell>
          <cell r="H16">
            <v>8.8340642999999943</v>
          </cell>
          <cell r="I16">
            <v>6.0560980830000002</v>
          </cell>
          <cell r="J16">
            <v>5.61270924</v>
          </cell>
          <cell r="K16">
            <v>9.6920958240000008</v>
          </cell>
          <cell r="L16">
            <v>6.84</v>
          </cell>
          <cell r="M16">
            <v>6.4981534641760481</v>
          </cell>
        </row>
        <row r="26">
          <cell r="F26">
            <v>6.0812999999999997</v>
          </cell>
          <cell r="G26">
            <v>9.0808591454999998</v>
          </cell>
          <cell r="H26">
            <v>8.8340642999999943</v>
          </cell>
          <cell r="I26">
            <v>6.0560980830000002</v>
          </cell>
          <cell r="J26">
            <v>5.61270924</v>
          </cell>
          <cell r="K26">
            <v>9.6920958240000008</v>
          </cell>
          <cell r="L26">
            <v>6.84</v>
          </cell>
          <cell r="M26">
            <v>6.4981534641760481</v>
          </cell>
        </row>
      </sheetData>
      <sheetData sheetId="10">
        <row r="19">
          <cell r="F19">
            <v>2.690385000000135</v>
          </cell>
          <cell r="H19">
            <v>-56.398839529996579</v>
          </cell>
          <cell r="I19">
            <v>-104.52238234859047</v>
          </cell>
          <cell r="J19">
            <v>-97.533195900931403</v>
          </cell>
          <cell r="K19">
            <v>62.165064931637019</v>
          </cell>
          <cell r="L19">
            <v>-25.228843160414133</v>
          </cell>
          <cell r="M19">
            <v>16.049135886827305</v>
          </cell>
          <cell r="N19">
            <v>12.093104875182391</v>
          </cell>
          <cell r="O19">
            <v>15.879264043446963</v>
          </cell>
        </row>
      </sheetData>
      <sheetData sheetId="11">
        <row r="12">
          <cell r="E12">
            <v>16.139635161599998</v>
          </cell>
          <cell r="F12">
            <v>15.992450216000002</v>
          </cell>
          <cell r="G12">
            <v>15.995999039999997</v>
          </cell>
          <cell r="H12">
            <v>15.703460112000002</v>
          </cell>
          <cell r="I12">
            <v>0</v>
          </cell>
          <cell r="J12">
            <v>0</v>
          </cell>
          <cell r="K12">
            <v>0</v>
          </cell>
          <cell r="L12">
            <v>0</v>
          </cell>
          <cell r="M12">
            <v>0</v>
          </cell>
        </row>
        <row r="15">
          <cell r="E15">
            <v>16.139635161599998</v>
          </cell>
          <cell r="F15">
            <v>15.992450216000002</v>
          </cell>
          <cell r="G15">
            <v>15.995999039999997</v>
          </cell>
          <cell r="H15">
            <v>15.703460112000002</v>
          </cell>
          <cell r="I15">
            <v>0</v>
          </cell>
          <cell r="J15">
            <v>0</v>
          </cell>
          <cell r="K15">
            <v>0</v>
          </cell>
          <cell r="L15">
            <v>0</v>
          </cell>
          <cell r="M15">
            <v>0</v>
          </cell>
        </row>
        <row r="23">
          <cell r="E23">
            <v>0</v>
          </cell>
          <cell r="F23">
            <v>0</v>
          </cell>
          <cell r="G23">
            <v>0</v>
          </cell>
          <cell r="H23">
            <v>0</v>
          </cell>
          <cell r="I23">
            <v>0</v>
          </cell>
          <cell r="J23">
            <v>0</v>
          </cell>
          <cell r="K23">
            <v>0</v>
          </cell>
          <cell r="L23">
            <v>0</v>
          </cell>
          <cell r="M23">
            <v>0</v>
          </cell>
        </row>
        <row r="41">
          <cell r="E41">
            <v>0</v>
          </cell>
          <cell r="F41">
            <v>0</v>
          </cell>
          <cell r="G41">
            <v>0</v>
          </cell>
          <cell r="H41">
            <v>0</v>
          </cell>
          <cell r="I41">
            <v>0</v>
          </cell>
          <cell r="J41">
            <v>0</v>
          </cell>
          <cell r="K41">
            <v>0</v>
          </cell>
          <cell r="L41">
            <v>0</v>
          </cell>
          <cell r="M41">
            <v>0</v>
          </cell>
        </row>
        <row r="69">
          <cell r="E69">
            <v>16.139635161599998</v>
          </cell>
          <cell r="F69">
            <v>15.992450216000002</v>
          </cell>
          <cell r="G69">
            <v>15.995999039999997</v>
          </cell>
          <cell r="H69">
            <v>15.703460112000002</v>
          </cell>
          <cell r="I69">
            <v>0</v>
          </cell>
          <cell r="J69">
            <v>0</v>
          </cell>
          <cell r="K69">
            <v>0</v>
          </cell>
          <cell r="L69">
            <v>0</v>
          </cell>
          <cell r="M69">
            <v>0</v>
          </cell>
        </row>
      </sheetData>
      <sheetData sheetId="12">
        <row r="22">
          <cell r="F22">
            <v>2143.2472273932149</v>
          </cell>
          <cell r="G22">
            <v>2475.7148276937505</v>
          </cell>
          <cell r="H22">
            <v>2685.6628765003252</v>
          </cell>
          <cell r="I22">
            <v>2740.9788017284363</v>
          </cell>
          <cell r="J22">
            <v>2651.7315497960813</v>
          </cell>
          <cell r="K22">
            <v>2733.9036252631336</v>
          </cell>
        </row>
      </sheetData>
      <sheetData sheetId="13"/>
      <sheetData sheetId="14"/>
      <sheetData sheetId="15"/>
      <sheetData sheetId="16">
        <row r="27">
          <cell r="G27">
            <v>0</v>
          </cell>
          <cell r="H27">
            <v>0.42654856661829127</v>
          </cell>
          <cell r="I27">
            <v>-1.8119263396039809</v>
          </cell>
          <cell r="J27">
            <v>-2.7317247502935995</v>
          </cell>
          <cell r="K27">
            <v>-0.56739022211183443</v>
          </cell>
          <cell r="L27">
            <v>0.32880455225854299</v>
          </cell>
          <cell r="M27">
            <v>-0.12053702254929091</v>
          </cell>
        </row>
        <row r="39">
          <cell r="F39">
            <v>113.976</v>
          </cell>
          <cell r="G39">
            <v>131.93299999999999</v>
          </cell>
          <cell r="H39">
            <v>120.78354856661829</v>
          </cell>
          <cell r="I39">
            <v>128.393073660396</v>
          </cell>
          <cell r="J39">
            <v>129.00127524970637</v>
          </cell>
          <cell r="K39">
            <v>146.75660977788814</v>
          </cell>
          <cell r="L39">
            <v>221.45980455225853</v>
          </cell>
          <cell r="M39">
            <v>125.47046297745072</v>
          </cell>
        </row>
        <row r="60">
          <cell r="F60">
            <v>0</v>
          </cell>
          <cell r="G60">
            <v>0</v>
          </cell>
          <cell r="H60">
            <v>0</v>
          </cell>
          <cell r="I60">
            <v>0</v>
          </cell>
          <cell r="J60">
            <v>-0.3</v>
          </cell>
          <cell r="K60">
            <v>-0.3</v>
          </cell>
          <cell r="L60">
            <v>-0.6</v>
          </cell>
          <cell r="M60">
            <v>-0.6</v>
          </cell>
        </row>
        <row r="68">
          <cell r="H68">
            <v>0</v>
          </cell>
          <cell r="I68">
            <v>0</v>
          </cell>
          <cell r="J68">
            <v>0</v>
          </cell>
          <cell r="K68">
            <v>0</v>
          </cell>
          <cell r="L68">
            <v>0</v>
          </cell>
          <cell r="M68">
            <v>0</v>
          </cell>
        </row>
        <row r="82">
          <cell r="M82">
            <v>0</v>
          </cell>
        </row>
        <row r="91">
          <cell r="J91">
            <v>-0.3</v>
          </cell>
          <cell r="K91">
            <v>-0.3</v>
          </cell>
          <cell r="L91">
            <v>-0.6</v>
          </cell>
          <cell r="M91">
            <v>-0.6</v>
          </cell>
        </row>
      </sheetData>
      <sheetData sheetId="17"/>
      <sheetData sheetId="1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t Summary"/>
      <sheetName val="R1 Cover"/>
      <sheetName val="R2 Schematic"/>
      <sheetName val="R3 Version log"/>
      <sheetName val="R4 Licence Condition Values"/>
      <sheetName val="R5 Input page"/>
      <sheetName val="R6 Base revenue"/>
      <sheetName val="R7 pass through"/>
      <sheetName val="R8 Output incentives"/>
      <sheetName val="R9 Innovation incentive"/>
      <sheetName val="R10 Correction"/>
      <sheetName val="R11 TIRG"/>
      <sheetName val="R12 TO MAR"/>
      <sheetName val="R13 Excluded Revenue"/>
      <sheetName val="R14 Rec to Stat Ac"/>
      <sheetName val="Legacy for Ofgem"/>
    </sheetNames>
    <sheetDataSet>
      <sheetData sheetId="0"/>
      <sheetData sheetId="1"/>
      <sheetData sheetId="2"/>
      <sheetData sheetId="3"/>
      <sheetData sheetId="4">
        <row r="9">
          <cell r="F9">
            <v>225.12200000000001</v>
          </cell>
        </row>
        <row r="49">
          <cell r="F49">
            <v>0</v>
          </cell>
          <cell r="G49">
            <v>0</v>
          </cell>
          <cell r="H49">
            <v>0</v>
          </cell>
          <cell r="I49">
            <v>7.4</v>
          </cell>
          <cell r="J49">
            <v>7.4</v>
          </cell>
          <cell r="K49">
            <v>7.4</v>
          </cell>
          <cell r="L49">
            <v>7.4</v>
          </cell>
          <cell r="M49">
            <v>7.4</v>
          </cell>
        </row>
        <row r="50">
          <cell r="F50">
            <v>0</v>
          </cell>
          <cell r="G50">
            <v>0</v>
          </cell>
          <cell r="H50">
            <v>0</v>
          </cell>
          <cell r="I50">
            <v>9</v>
          </cell>
          <cell r="J50">
            <v>9</v>
          </cell>
          <cell r="K50">
            <v>9</v>
          </cell>
          <cell r="L50">
            <v>9</v>
          </cell>
          <cell r="M50">
            <v>9</v>
          </cell>
        </row>
        <row r="51">
          <cell r="F51">
            <v>0</v>
          </cell>
          <cell r="G51">
            <v>0</v>
          </cell>
          <cell r="H51">
            <v>0</v>
          </cell>
          <cell r="I51">
            <v>5.8</v>
          </cell>
          <cell r="J51">
            <v>5.8</v>
          </cell>
          <cell r="K51">
            <v>5.8</v>
          </cell>
          <cell r="L51">
            <v>5.8</v>
          </cell>
          <cell r="M51">
            <v>5.8</v>
          </cell>
        </row>
        <row r="52">
          <cell r="F52">
            <v>1</v>
          </cell>
          <cell r="G52">
            <v>1</v>
          </cell>
          <cell r="H52">
            <v>1</v>
          </cell>
          <cell r="I52">
            <v>1</v>
          </cell>
          <cell r="J52">
            <v>1</v>
          </cell>
          <cell r="K52">
            <v>1</v>
          </cell>
          <cell r="L52">
            <v>1</v>
          </cell>
          <cell r="M52">
            <v>1</v>
          </cell>
        </row>
        <row r="53">
          <cell r="F53">
            <v>-1</v>
          </cell>
          <cell r="G53">
            <v>-1</v>
          </cell>
          <cell r="H53">
            <v>-1</v>
          </cell>
          <cell r="I53">
            <v>-1</v>
          </cell>
          <cell r="J53">
            <v>-1</v>
          </cell>
          <cell r="K53">
            <v>-1</v>
          </cell>
          <cell r="L53">
            <v>-1</v>
          </cell>
          <cell r="M53">
            <v>-1</v>
          </cell>
        </row>
        <row r="55">
          <cell r="F55">
            <v>0</v>
          </cell>
          <cell r="G55">
            <v>0</v>
          </cell>
          <cell r="H55">
            <v>0</v>
          </cell>
          <cell r="I55">
            <v>0.6</v>
          </cell>
          <cell r="J55">
            <v>0.6</v>
          </cell>
          <cell r="K55">
            <v>0.6</v>
          </cell>
          <cell r="L55">
            <v>0.6</v>
          </cell>
          <cell r="M55">
            <v>0.6</v>
          </cell>
        </row>
        <row r="58">
          <cell r="F58">
            <v>0</v>
          </cell>
          <cell r="G58">
            <v>0</v>
          </cell>
          <cell r="H58">
            <v>0</v>
          </cell>
          <cell r="I58">
            <v>69</v>
          </cell>
          <cell r="J58">
            <v>69</v>
          </cell>
          <cell r="K58">
            <v>69</v>
          </cell>
          <cell r="L58">
            <v>69</v>
          </cell>
          <cell r="M58">
            <v>69</v>
          </cell>
        </row>
        <row r="59">
          <cell r="F59">
            <v>0</v>
          </cell>
          <cell r="G59">
            <v>0</v>
          </cell>
          <cell r="H59">
            <v>0</v>
          </cell>
          <cell r="I59">
            <v>85</v>
          </cell>
          <cell r="J59">
            <v>85</v>
          </cell>
          <cell r="K59">
            <v>85</v>
          </cell>
          <cell r="L59">
            <v>85</v>
          </cell>
          <cell r="M59">
            <v>85</v>
          </cell>
        </row>
        <row r="60">
          <cell r="F60">
            <v>1</v>
          </cell>
          <cell r="G60">
            <v>1</v>
          </cell>
          <cell r="H60">
            <v>1</v>
          </cell>
          <cell r="I60">
            <v>1</v>
          </cell>
          <cell r="J60">
            <v>1</v>
          </cell>
          <cell r="K60">
            <v>1</v>
          </cell>
          <cell r="L60">
            <v>1</v>
          </cell>
          <cell r="M60">
            <v>1</v>
          </cell>
        </row>
        <row r="61">
          <cell r="F61">
            <v>0</v>
          </cell>
          <cell r="G61">
            <v>0</v>
          </cell>
          <cell r="H61">
            <v>0</v>
          </cell>
          <cell r="I61">
            <v>53</v>
          </cell>
          <cell r="J61">
            <v>53</v>
          </cell>
          <cell r="K61">
            <v>53</v>
          </cell>
          <cell r="L61">
            <v>53</v>
          </cell>
          <cell r="M61">
            <v>53</v>
          </cell>
        </row>
        <row r="62">
          <cell r="F62">
            <v>-1</v>
          </cell>
          <cell r="G62">
            <v>-1</v>
          </cell>
          <cell r="H62">
            <v>-1</v>
          </cell>
          <cell r="I62">
            <v>-1</v>
          </cell>
          <cell r="J62">
            <v>-1</v>
          </cell>
          <cell r="K62">
            <v>-1</v>
          </cell>
          <cell r="L62">
            <v>-1</v>
          </cell>
          <cell r="M62">
            <v>-1</v>
          </cell>
        </row>
        <row r="63">
          <cell r="F63">
            <v>0</v>
          </cell>
          <cell r="G63">
            <v>0</v>
          </cell>
          <cell r="H63">
            <v>0</v>
          </cell>
          <cell r="I63">
            <v>0.3</v>
          </cell>
          <cell r="J63">
            <v>0.3</v>
          </cell>
          <cell r="K63">
            <v>0.3</v>
          </cell>
          <cell r="L63">
            <v>0.3</v>
          </cell>
          <cell r="M63">
            <v>0.3</v>
          </cell>
        </row>
        <row r="65">
          <cell r="F65">
            <v>0.1</v>
          </cell>
          <cell r="G65">
            <v>0.1</v>
          </cell>
          <cell r="H65">
            <v>0.1</v>
          </cell>
          <cell r="I65">
            <v>0.1</v>
          </cell>
          <cell r="J65">
            <v>0.1</v>
          </cell>
          <cell r="K65">
            <v>0.1</v>
          </cell>
          <cell r="L65">
            <v>0.1</v>
          </cell>
          <cell r="M65">
            <v>0.1</v>
          </cell>
        </row>
        <row r="75">
          <cell r="F75">
            <v>0</v>
          </cell>
          <cell r="G75">
            <v>0</v>
          </cell>
          <cell r="H75">
            <v>0</v>
          </cell>
          <cell r="I75">
            <v>0</v>
          </cell>
          <cell r="J75">
            <v>0</v>
          </cell>
          <cell r="K75">
            <v>0</v>
          </cell>
          <cell r="L75">
            <v>0</v>
          </cell>
          <cell r="M75">
            <v>0</v>
          </cell>
        </row>
        <row r="86">
          <cell r="F86">
            <v>0</v>
          </cell>
          <cell r="G86">
            <v>0</v>
          </cell>
          <cell r="H86">
            <v>0</v>
          </cell>
          <cell r="I86">
            <v>0</v>
          </cell>
          <cell r="J86">
            <v>0</v>
          </cell>
          <cell r="K86">
            <v>0</v>
          </cell>
          <cell r="L86">
            <v>0</v>
          </cell>
          <cell r="M86">
            <v>0</v>
          </cell>
        </row>
        <row r="87">
          <cell r="F87">
            <v>0</v>
          </cell>
          <cell r="G87">
            <v>0</v>
          </cell>
          <cell r="H87">
            <v>0</v>
          </cell>
          <cell r="I87">
            <v>0</v>
          </cell>
          <cell r="J87">
            <v>0</v>
          </cell>
          <cell r="K87">
            <v>0</v>
          </cell>
          <cell r="L87">
            <v>0</v>
          </cell>
          <cell r="M87">
            <v>0</v>
          </cell>
        </row>
        <row r="88">
          <cell r="F88">
            <v>0</v>
          </cell>
          <cell r="G88">
            <v>0</v>
          </cell>
          <cell r="H88">
            <v>0</v>
          </cell>
          <cell r="I88">
            <v>0</v>
          </cell>
          <cell r="J88">
            <v>0</v>
          </cell>
          <cell r="K88">
            <v>0</v>
          </cell>
          <cell r="L88">
            <v>0</v>
          </cell>
          <cell r="M88">
            <v>0</v>
          </cell>
        </row>
        <row r="89">
          <cell r="F89">
            <v>0</v>
          </cell>
          <cell r="G89">
            <v>0</v>
          </cell>
          <cell r="H89">
            <v>0</v>
          </cell>
          <cell r="I89">
            <v>0</v>
          </cell>
          <cell r="J89">
            <v>0</v>
          </cell>
          <cell r="K89">
            <v>0</v>
          </cell>
          <cell r="L89">
            <v>0</v>
          </cell>
          <cell r="M89">
            <v>0</v>
          </cell>
        </row>
        <row r="91">
          <cell r="F91">
            <v>10.019</v>
          </cell>
          <cell r="G91">
            <v>9.4469999999999992</v>
          </cell>
          <cell r="H91">
            <v>8.8740000000000006</v>
          </cell>
          <cell r="I91">
            <v>0</v>
          </cell>
          <cell r="J91">
            <v>0</v>
          </cell>
          <cell r="K91">
            <v>0</v>
          </cell>
          <cell r="L91">
            <v>0</v>
          </cell>
          <cell r="M91">
            <v>0</v>
          </cell>
        </row>
        <row r="96">
          <cell r="F96">
            <v>0</v>
          </cell>
          <cell r="G96">
            <v>0</v>
          </cell>
          <cell r="H96">
            <v>0</v>
          </cell>
          <cell r="I96">
            <v>0</v>
          </cell>
          <cell r="J96">
            <v>0</v>
          </cell>
          <cell r="K96">
            <v>0</v>
          </cell>
          <cell r="L96">
            <v>0</v>
          </cell>
          <cell r="M96">
            <v>0</v>
          </cell>
        </row>
        <row r="97">
          <cell r="F97">
            <v>13.297000000000001</v>
          </cell>
          <cell r="G97">
            <v>33.79</v>
          </cell>
          <cell r="H97">
            <v>0</v>
          </cell>
          <cell r="I97">
            <v>0</v>
          </cell>
          <cell r="J97">
            <v>0</v>
          </cell>
          <cell r="K97">
            <v>0</v>
          </cell>
          <cell r="L97">
            <v>0</v>
          </cell>
          <cell r="M97">
            <v>0</v>
          </cell>
        </row>
        <row r="98">
          <cell r="F98">
            <v>1.0999999999999999E-2</v>
          </cell>
          <cell r="G98">
            <v>1.319</v>
          </cell>
          <cell r="H98">
            <v>0</v>
          </cell>
          <cell r="I98">
            <v>0</v>
          </cell>
          <cell r="J98">
            <v>0</v>
          </cell>
          <cell r="K98">
            <v>0</v>
          </cell>
          <cell r="L98">
            <v>0</v>
          </cell>
          <cell r="M98">
            <v>0</v>
          </cell>
        </row>
        <row r="99">
          <cell r="F99">
            <v>0</v>
          </cell>
          <cell r="G99">
            <v>0</v>
          </cell>
          <cell r="H99">
            <v>0</v>
          </cell>
          <cell r="I99">
            <v>0</v>
          </cell>
          <cell r="J99">
            <v>41.215000000000003</v>
          </cell>
          <cell r="K99">
            <v>0</v>
          </cell>
          <cell r="L99">
            <v>0</v>
          </cell>
          <cell r="M99">
            <v>0</v>
          </cell>
        </row>
        <row r="100">
          <cell r="F100">
            <v>0</v>
          </cell>
          <cell r="G100">
            <v>0</v>
          </cell>
          <cell r="H100">
            <v>0</v>
          </cell>
          <cell r="I100">
            <v>0</v>
          </cell>
          <cell r="J100">
            <v>2.0609999999999999</v>
          </cell>
          <cell r="K100">
            <v>2.0609999999999999</v>
          </cell>
          <cell r="L100">
            <v>2.0609999999999999</v>
          </cell>
          <cell r="M100">
            <v>2.0609999999999999</v>
          </cell>
        </row>
        <row r="101">
          <cell r="F101">
            <v>0</v>
          </cell>
          <cell r="G101">
            <v>0</v>
          </cell>
          <cell r="H101">
            <v>0</v>
          </cell>
          <cell r="I101">
            <v>0</v>
          </cell>
          <cell r="J101">
            <v>40.186</v>
          </cell>
          <cell r="K101">
            <v>38.125</v>
          </cell>
          <cell r="L101">
            <v>36.064</v>
          </cell>
          <cell r="M101">
            <v>34.003</v>
          </cell>
        </row>
        <row r="106">
          <cell r="F106">
            <v>0</v>
          </cell>
          <cell r="G106">
            <v>0</v>
          </cell>
          <cell r="H106">
            <v>0</v>
          </cell>
          <cell r="I106">
            <v>0</v>
          </cell>
          <cell r="J106">
            <v>0</v>
          </cell>
          <cell r="K106">
            <v>0</v>
          </cell>
          <cell r="L106">
            <v>0</v>
          </cell>
          <cell r="M106">
            <v>0</v>
          </cell>
        </row>
        <row r="107">
          <cell r="F107">
            <v>0</v>
          </cell>
          <cell r="G107">
            <v>0</v>
          </cell>
          <cell r="H107">
            <v>0</v>
          </cell>
          <cell r="I107">
            <v>0</v>
          </cell>
          <cell r="J107">
            <v>0</v>
          </cell>
          <cell r="K107">
            <v>0</v>
          </cell>
          <cell r="L107">
            <v>0</v>
          </cell>
          <cell r="M107">
            <v>0</v>
          </cell>
        </row>
        <row r="108">
          <cell r="F108">
            <v>0</v>
          </cell>
          <cell r="G108">
            <v>0</v>
          </cell>
          <cell r="H108">
            <v>0</v>
          </cell>
          <cell r="I108">
            <v>0</v>
          </cell>
          <cell r="J108">
            <v>0</v>
          </cell>
          <cell r="K108">
            <v>0</v>
          </cell>
          <cell r="L108">
            <v>0</v>
          </cell>
          <cell r="M108">
            <v>0</v>
          </cell>
        </row>
        <row r="109">
          <cell r="F109">
            <v>0</v>
          </cell>
          <cell r="G109">
            <v>0</v>
          </cell>
          <cell r="H109">
            <v>0</v>
          </cell>
          <cell r="I109">
            <v>0</v>
          </cell>
          <cell r="J109">
            <v>0</v>
          </cell>
          <cell r="K109">
            <v>0</v>
          </cell>
          <cell r="L109">
            <v>0</v>
          </cell>
          <cell r="M109">
            <v>0</v>
          </cell>
        </row>
        <row r="110">
          <cell r="F110">
            <v>3.919</v>
          </cell>
          <cell r="G110">
            <v>3.919</v>
          </cell>
          <cell r="H110">
            <v>3.919</v>
          </cell>
          <cell r="I110">
            <v>0</v>
          </cell>
          <cell r="J110">
            <v>0</v>
          </cell>
          <cell r="K110">
            <v>0</v>
          </cell>
          <cell r="L110">
            <v>0</v>
          </cell>
          <cell r="M110">
            <v>0</v>
          </cell>
        </row>
        <row r="111">
          <cell r="F111">
            <v>68.564999999999998</v>
          </cell>
          <cell r="G111">
            <v>64.646000000000001</v>
          </cell>
          <cell r="H111">
            <v>60.728999999999999</v>
          </cell>
          <cell r="I111">
            <v>0</v>
          </cell>
          <cell r="J111">
            <v>0</v>
          </cell>
          <cell r="K111">
            <v>0</v>
          </cell>
          <cell r="L111">
            <v>0</v>
          </cell>
          <cell r="M111">
            <v>0</v>
          </cell>
        </row>
        <row r="116">
          <cell r="F116">
            <v>0</v>
          </cell>
          <cell r="G116">
            <v>0</v>
          </cell>
          <cell r="H116">
            <v>0</v>
          </cell>
          <cell r="I116">
            <v>0</v>
          </cell>
          <cell r="J116">
            <v>0</v>
          </cell>
          <cell r="K116">
            <v>0</v>
          </cell>
          <cell r="L116">
            <v>0</v>
          </cell>
          <cell r="M116">
            <v>0</v>
          </cell>
        </row>
        <row r="117">
          <cell r="F117">
            <v>0</v>
          </cell>
          <cell r="G117">
            <v>0</v>
          </cell>
          <cell r="H117">
            <v>0</v>
          </cell>
          <cell r="I117">
            <v>0</v>
          </cell>
          <cell r="J117">
            <v>0</v>
          </cell>
          <cell r="K117">
            <v>0</v>
          </cell>
          <cell r="L117">
            <v>0</v>
          </cell>
          <cell r="M117">
            <v>0</v>
          </cell>
        </row>
        <row r="118">
          <cell r="F118">
            <v>0</v>
          </cell>
          <cell r="G118">
            <v>0</v>
          </cell>
          <cell r="H118">
            <v>0</v>
          </cell>
          <cell r="I118">
            <v>0</v>
          </cell>
          <cell r="J118">
            <v>0</v>
          </cell>
          <cell r="K118">
            <v>0</v>
          </cell>
          <cell r="L118">
            <v>0</v>
          </cell>
          <cell r="M118">
            <v>0</v>
          </cell>
        </row>
        <row r="119">
          <cell r="F119">
            <v>0</v>
          </cell>
          <cell r="G119">
            <v>0</v>
          </cell>
          <cell r="H119">
            <v>0</v>
          </cell>
          <cell r="I119">
            <v>0</v>
          </cell>
          <cell r="J119">
            <v>0</v>
          </cell>
          <cell r="K119">
            <v>0</v>
          </cell>
          <cell r="L119">
            <v>0</v>
          </cell>
          <cell r="M119">
            <v>0</v>
          </cell>
        </row>
        <row r="120">
          <cell r="F120">
            <v>0.96827999999999981</v>
          </cell>
          <cell r="G120">
            <v>0.96827999999999981</v>
          </cell>
          <cell r="H120">
            <v>0</v>
          </cell>
          <cell r="I120">
            <v>0</v>
          </cell>
          <cell r="J120">
            <v>0</v>
          </cell>
          <cell r="K120">
            <v>0</v>
          </cell>
          <cell r="L120">
            <v>0</v>
          </cell>
          <cell r="M120">
            <v>0</v>
          </cell>
        </row>
        <row r="121">
          <cell r="F121">
            <v>15.977</v>
          </cell>
          <cell r="G121">
            <v>15.007999999999999</v>
          </cell>
          <cell r="H121">
            <v>0</v>
          </cell>
          <cell r="I121">
            <v>0</v>
          </cell>
          <cell r="J121">
            <v>0</v>
          </cell>
          <cell r="K121">
            <v>0</v>
          </cell>
          <cell r="L121">
            <v>0</v>
          </cell>
          <cell r="M121">
            <v>0</v>
          </cell>
        </row>
      </sheetData>
      <sheetData sheetId="5">
        <row r="10">
          <cell r="D10">
            <v>1.1000000000000001</v>
          </cell>
        </row>
        <row r="66">
          <cell r="F66">
            <v>7.4</v>
          </cell>
          <cell r="G66">
            <v>7.1</v>
          </cell>
          <cell r="H66">
            <v>6.9</v>
          </cell>
          <cell r="I66">
            <v>7.9</v>
          </cell>
          <cell r="J66">
            <v>8.3000000000000007</v>
          </cell>
          <cell r="K66">
            <v>8.5</v>
          </cell>
          <cell r="L66">
            <v>8.4</v>
          </cell>
        </row>
        <row r="68">
          <cell r="F68">
            <v>68</v>
          </cell>
          <cell r="G68">
            <v>69.16</v>
          </cell>
          <cell r="H68">
            <v>73.099999999999994</v>
          </cell>
          <cell r="I68">
            <v>77</v>
          </cell>
          <cell r="J68">
            <v>77.95</v>
          </cell>
          <cell r="K68">
            <v>70.67</v>
          </cell>
          <cell r="L68">
            <v>77.040000000000006</v>
          </cell>
        </row>
        <row r="69">
          <cell r="F69">
            <v>0.5</v>
          </cell>
          <cell r="G69">
            <v>0.5</v>
          </cell>
          <cell r="H69">
            <v>0.5</v>
          </cell>
          <cell r="I69">
            <v>1</v>
          </cell>
          <cell r="J69">
            <v>1</v>
          </cell>
          <cell r="K69">
            <v>1</v>
          </cell>
          <cell r="L69">
            <v>1</v>
          </cell>
        </row>
        <row r="89">
          <cell r="F89">
            <v>2</v>
          </cell>
          <cell r="G89">
            <v>2</v>
          </cell>
          <cell r="H89">
            <v>0</v>
          </cell>
          <cell r="I89">
            <v>0</v>
          </cell>
          <cell r="J89">
            <v>1</v>
          </cell>
          <cell r="K89">
            <v>0</v>
          </cell>
          <cell r="L89">
            <v>0</v>
          </cell>
        </row>
        <row r="90">
          <cell r="F90">
            <v>52</v>
          </cell>
          <cell r="G90">
            <v>88</v>
          </cell>
          <cell r="H90">
            <v>116</v>
          </cell>
          <cell r="I90">
            <v>63</v>
          </cell>
          <cell r="J90">
            <v>60</v>
          </cell>
          <cell r="K90">
            <v>104</v>
          </cell>
          <cell r="L90">
            <v>100</v>
          </cell>
        </row>
        <row r="105">
          <cell r="F105">
            <v>0</v>
          </cell>
          <cell r="G105">
            <v>0</v>
          </cell>
          <cell r="H105">
            <v>0</v>
          </cell>
          <cell r="I105">
            <v>0</v>
          </cell>
        </row>
      </sheetData>
      <sheetData sheetId="6">
        <row r="12">
          <cell r="O12">
            <v>-0.43311718968500318</v>
          </cell>
        </row>
        <row r="14">
          <cell r="F14">
            <v>261.81688600000001</v>
          </cell>
          <cell r="G14">
            <v>292.91396867050065</v>
          </cell>
          <cell r="H14">
            <v>293.56548160019321</v>
          </cell>
          <cell r="I14">
            <v>270.19283203620506</v>
          </cell>
          <cell r="J14">
            <v>292.65591934504403</v>
          </cell>
          <cell r="K14">
            <v>326.27617665473349</v>
          </cell>
          <cell r="L14">
            <v>346.69563579952631</v>
          </cell>
          <cell r="M14">
            <v>346.39683311443741</v>
          </cell>
        </row>
      </sheetData>
      <sheetData sheetId="7">
        <row r="10">
          <cell r="F10">
            <v>0</v>
          </cell>
        </row>
      </sheetData>
      <sheetData sheetId="8">
        <row r="9">
          <cell r="N9">
            <v>3.3371973786666671</v>
          </cell>
        </row>
        <row r="83">
          <cell r="F83">
            <v>0.14237606028800001</v>
          </cell>
          <cell r="G83">
            <v>0.16253668749525033</v>
          </cell>
          <cell r="H83">
            <v>0.1624031722760966</v>
          </cell>
          <cell r="I83">
            <v>1.2915151709433972</v>
          </cell>
          <cell r="J83">
            <v>1.9742723427090458</v>
          </cell>
          <cell r="K83">
            <v>1.9565775572713022</v>
          </cell>
          <cell r="L83">
            <v>2.3789192073580567</v>
          </cell>
          <cell r="M83">
            <v>-3.4131221898699367</v>
          </cell>
        </row>
        <row r="107">
          <cell r="I107">
            <v>0.5</v>
          </cell>
          <cell r="J107">
            <v>0.55937500000000018</v>
          </cell>
          <cell r="K107">
            <v>0.10437500000000011</v>
          </cell>
          <cell r="L107">
            <v>0.50250000000000039</v>
          </cell>
          <cell r="M107">
            <v>-1</v>
          </cell>
        </row>
        <row r="151">
          <cell r="H151">
            <v>5.5308992420148931E-2</v>
          </cell>
          <cell r="I151">
            <v>3.7310481315315953E-2</v>
          </cell>
          <cell r="J151">
            <v>0</v>
          </cell>
          <cell r="K151">
            <v>0</v>
          </cell>
          <cell r="L151">
            <v>2.7457666044276213E-2</v>
          </cell>
          <cell r="M151">
            <v>0</v>
          </cell>
          <cell r="N151">
            <v>0</v>
          </cell>
          <cell r="O151">
            <v>0</v>
          </cell>
        </row>
      </sheetData>
      <sheetData sheetId="9">
        <row r="17">
          <cell r="F17">
            <v>0.58726169999999989</v>
          </cell>
        </row>
      </sheetData>
      <sheetData sheetId="10">
        <row r="18">
          <cell r="F18">
            <v>11.181499999999987</v>
          </cell>
        </row>
      </sheetData>
      <sheetData sheetId="11">
        <row r="12">
          <cell r="F12">
            <v>22.935234575999999</v>
          </cell>
        </row>
      </sheetData>
      <sheetData sheetId="12">
        <row r="16">
          <cell r="F16">
            <v>274.65985727600008</v>
          </cell>
        </row>
      </sheetData>
      <sheetData sheetId="13"/>
      <sheetData sheetId="14"/>
      <sheetData sheetId="1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Cover"/>
      <sheetName val="Version log"/>
      <sheetName val="Price Conversions"/>
      <sheetName val="TO PCFM Input Summary"/>
      <sheetName val="SO PCFM Input Summary"/>
      <sheetName val="TO PCDs"/>
      <sheetName val="TO pass through"/>
      <sheetName val="SO PCDs "/>
      <sheetName val="TO Re-openers"/>
      <sheetName val="SO Re-openers"/>
      <sheetName val="SO pass through "/>
      <sheetName val="Innovation"/>
      <sheetName val="TO Incentives"/>
      <sheetName val="SO CMS"/>
      <sheetName val="SOIRC"/>
      <sheetName val="R12 Excluded Revenue"/>
      <sheetName val="R2 Schematic"/>
      <sheetName val="R4 Licence Condition Values"/>
      <sheetName val="R5 Input page"/>
      <sheetName val="R6 TO Base revenue"/>
      <sheetName val="R10 TO Correction"/>
      <sheetName val="R11 TO MAR"/>
      <sheetName val="R13 Rec to Stat Ac"/>
      <sheetName val="R14 SO Base Revenue"/>
      <sheetName val="R15 SO Constraint Management"/>
      <sheetName val="R16 SO TSS"/>
      <sheetName val="R17 SO Legacy Permits"/>
      <sheetName val="R1 SO External Cost Incentives"/>
      <sheetName val="R19 SO Correction (SOK)"/>
      <sheetName val="R20 SO MAR"/>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sheetData sheetId="12">
        <row r="9">
          <cell r="H9" t="str">
            <v>£m 18/19 prices</v>
          </cell>
          <cell r="J9">
            <v>0</v>
          </cell>
          <cell r="K9" t="str">
            <v>-</v>
          </cell>
          <cell r="L9" t="str">
            <v>-</v>
          </cell>
          <cell r="M9" t="str">
            <v>-</v>
          </cell>
        </row>
      </sheetData>
      <sheetData sheetId="13" refreshError="1"/>
      <sheetData sheetId="14" refreshError="1"/>
      <sheetData sheetId="15" refreshError="1"/>
      <sheetData sheetId="16" refreshError="1"/>
      <sheetData sheetId="17"/>
      <sheetData sheetId="18">
        <row r="6">
          <cell r="E6" t="str">
            <v>National Grid Gas Plc</v>
          </cell>
        </row>
        <row r="10">
          <cell r="D10">
            <v>1.1000000000000001</v>
          </cell>
          <cell r="E10">
            <v>1.1339999999999999</v>
          </cell>
          <cell r="F10">
            <v>1.167</v>
          </cell>
          <cell r="G10">
            <v>1.19</v>
          </cell>
          <cell r="H10">
            <v>1.202</v>
          </cell>
          <cell r="I10">
            <v>1.228</v>
          </cell>
          <cell r="J10">
            <v>1.274</v>
          </cell>
          <cell r="K10">
            <v>1.31</v>
          </cell>
          <cell r="L10">
            <v>1.3460000000000001</v>
          </cell>
          <cell r="M10">
            <v>1.3839999999999999</v>
          </cell>
        </row>
        <row r="25">
          <cell r="F25">
            <v>0</v>
          </cell>
          <cell r="G25">
            <v>7.7</v>
          </cell>
          <cell r="H25">
            <v>9.9</v>
          </cell>
          <cell r="I25">
            <v>10.5</v>
          </cell>
          <cell r="J25">
            <v>5.9</v>
          </cell>
          <cell r="K25">
            <v>-100.2</v>
          </cell>
          <cell r="L25">
            <v>-111.6</v>
          </cell>
        </row>
        <row r="30">
          <cell r="E30">
            <v>655.649</v>
          </cell>
        </row>
        <row r="31">
          <cell r="E31">
            <v>12.79</v>
          </cell>
        </row>
        <row r="32">
          <cell r="E32">
            <v>11.2</v>
          </cell>
        </row>
        <row r="33">
          <cell r="E33">
            <v>80.081999999999994</v>
          </cell>
        </row>
        <row r="34">
          <cell r="E34">
            <v>9.0410000000000004</v>
          </cell>
        </row>
        <row r="37">
          <cell r="E37">
            <v>692.75800000000004</v>
          </cell>
        </row>
        <row r="38">
          <cell r="E38">
            <v>691.995</v>
          </cell>
        </row>
        <row r="47">
          <cell r="E47">
            <v>1.0475000000000001</v>
          </cell>
          <cell r="F47">
            <v>1.04375</v>
          </cell>
          <cell r="G47">
            <v>1.0425</v>
          </cell>
          <cell r="H47">
            <v>1.0414375</v>
          </cell>
          <cell r="I47">
            <v>1.040375</v>
          </cell>
          <cell r="J47">
            <v>1.0393749999999999</v>
          </cell>
          <cell r="K47">
            <v>1.0374375</v>
          </cell>
          <cell r="L47">
            <v>1.0353749999999999</v>
          </cell>
          <cell r="M47">
            <v>1.0353749999999999</v>
          </cell>
        </row>
        <row r="50">
          <cell r="E50">
            <v>0.5</v>
          </cell>
          <cell r="F50">
            <v>0.5</v>
          </cell>
          <cell r="G50">
            <v>0.5</v>
          </cell>
          <cell r="H50">
            <v>0.5</v>
          </cell>
          <cell r="I50">
            <v>0.34</v>
          </cell>
          <cell r="J50">
            <v>0.35</v>
          </cell>
          <cell r="K50">
            <v>0.67</v>
          </cell>
        </row>
        <row r="78">
          <cell r="F78">
            <v>0</v>
          </cell>
          <cell r="G78">
            <v>-0.7</v>
          </cell>
          <cell r="H78">
            <v>-13.8</v>
          </cell>
          <cell r="I78">
            <v>1</v>
          </cell>
          <cell r="J78">
            <v>3</v>
          </cell>
          <cell r="K78">
            <v>-0.1</v>
          </cell>
          <cell r="L78">
            <v>28.8</v>
          </cell>
        </row>
        <row r="144">
          <cell r="F144">
            <v>2</v>
          </cell>
          <cell r="G144">
            <v>2</v>
          </cell>
          <cell r="H144">
            <v>2</v>
          </cell>
          <cell r="I144">
            <v>2</v>
          </cell>
          <cell r="J144">
            <v>2</v>
          </cell>
          <cell r="K144">
            <v>2</v>
          </cell>
          <cell r="L144">
            <v>2</v>
          </cell>
          <cell r="M144">
            <v>2</v>
          </cell>
        </row>
        <row r="145">
          <cell r="F145">
            <v>-3.5</v>
          </cell>
          <cell r="G145">
            <v>-3.5</v>
          </cell>
          <cell r="H145">
            <v>-3.5</v>
          </cell>
          <cell r="I145">
            <v>-3.5</v>
          </cell>
          <cell r="J145">
            <v>-3.5</v>
          </cell>
          <cell r="K145">
            <v>-3.5</v>
          </cell>
          <cell r="L145">
            <v>-3.5</v>
          </cell>
          <cell r="M145">
            <v>-3.5</v>
          </cell>
        </row>
        <row r="152">
          <cell r="F152">
            <v>0</v>
          </cell>
          <cell r="G152">
            <v>0</v>
          </cell>
          <cell r="H152">
            <v>0</v>
          </cell>
          <cell r="I152">
            <v>0</v>
          </cell>
          <cell r="J152">
            <v>0</v>
          </cell>
          <cell r="K152">
            <v>0</v>
          </cell>
          <cell r="L152">
            <v>0</v>
          </cell>
          <cell r="M152">
            <v>0</v>
          </cell>
        </row>
      </sheetData>
      <sheetData sheetId="19">
        <row r="11">
          <cell r="F11">
            <v>0</v>
          </cell>
          <cell r="G11">
            <v>9.0513613851745074</v>
          </cell>
          <cell r="H11">
            <v>12.147300000000001</v>
          </cell>
          <cell r="I11">
            <v>12.9465</v>
          </cell>
          <cell r="J11">
            <v>7.4988999999999999</v>
          </cell>
          <cell r="K11">
            <v>-131.6628</v>
          </cell>
          <cell r="L11">
            <v>-151.55279999999999</v>
          </cell>
          <cell r="M11">
            <v>0</v>
          </cell>
        </row>
        <row r="27">
          <cell r="E27">
            <v>1.1344000000000001</v>
          </cell>
          <cell r="F27">
            <v>1.163</v>
          </cell>
          <cell r="G27">
            <v>1.2050000000000001</v>
          </cell>
          <cell r="H27">
            <v>1.2270000000000001</v>
          </cell>
          <cell r="I27">
            <v>1.2330000000000001</v>
          </cell>
          <cell r="J27">
            <v>1.2709999999999999</v>
          </cell>
          <cell r="K27">
            <v>1.3140000000000001</v>
          </cell>
          <cell r="L27">
            <v>1.3580000000000001</v>
          </cell>
          <cell r="M27">
            <v>1.31</v>
          </cell>
        </row>
        <row r="36">
          <cell r="G36">
            <v>-0.18849677578879076</v>
          </cell>
          <cell r="H36" t="str">
            <v>-</v>
          </cell>
          <cell r="I36" t="str">
            <v>-</v>
          </cell>
          <cell r="J36" t="str">
            <v>-</v>
          </cell>
          <cell r="K36" t="str">
            <v>-</v>
          </cell>
          <cell r="L36" t="str">
            <v>-</v>
          </cell>
          <cell r="M36" t="str">
            <v>-</v>
          </cell>
        </row>
        <row r="67">
          <cell r="E67">
            <v>488.77216925246836</v>
          </cell>
          <cell r="F67" t="e">
            <v>#REF!</v>
          </cell>
          <cell r="G67" t="e">
            <v>#REF!</v>
          </cell>
          <cell r="H67" t="e">
            <v>#REF!</v>
          </cell>
          <cell r="I67" t="e">
            <v>#REF!</v>
          </cell>
          <cell r="J67" t="e">
            <v>#REF!</v>
          </cell>
          <cell r="K67" t="e">
            <v>#REF!</v>
          </cell>
          <cell r="L67" t="e">
            <v>#REF!</v>
          </cell>
          <cell r="M67" t="e">
            <v>#REF!</v>
          </cell>
        </row>
      </sheetData>
      <sheetData sheetId="20">
        <row r="21">
          <cell r="F21">
            <v>0.78970500000003474</v>
          </cell>
          <cell r="H21" t="e">
            <v>#REF!</v>
          </cell>
          <cell r="I21" t="e">
            <v>#REF!</v>
          </cell>
          <cell r="J21" t="e">
            <v>#REF!</v>
          </cell>
          <cell r="K21" t="e">
            <v>#REF!</v>
          </cell>
          <cell r="L21" t="e">
            <v>#REF!</v>
          </cell>
          <cell r="M21" t="e">
            <v>#REF!</v>
          </cell>
        </row>
      </sheetData>
      <sheetData sheetId="21">
        <row r="15">
          <cell r="F15" t="e">
            <v>#REF!</v>
          </cell>
          <cell r="G15" t="e">
            <v>#REF!</v>
          </cell>
          <cell r="H15" t="e">
            <v>#REF!</v>
          </cell>
          <cell r="I15" t="e">
            <v>#REF!</v>
          </cell>
          <cell r="J15" t="e">
            <v>#REF!</v>
          </cell>
          <cell r="K15" t="e">
            <v>#REF!</v>
          </cell>
          <cell r="L15" t="e">
            <v>#REF!</v>
          </cell>
          <cell r="M15" t="e">
            <v>#REF!</v>
          </cell>
        </row>
      </sheetData>
      <sheetData sheetId="22" refreshError="1"/>
      <sheetData sheetId="23">
        <row r="12">
          <cell r="F12">
            <v>0</v>
          </cell>
          <cell r="G12">
            <v>-0.91918635676896554</v>
          </cell>
          <cell r="H12">
            <v>-16.896905262413071</v>
          </cell>
          <cell r="I12">
            <v>1.2458716188846775</v>
          </cell>
          <cell r="J12">
            <v>4.2074271642491148</v>
          </cell>
          <cell r="K12">
            <v>-0.13724573862184936</v>
          </cell>
          <cell r="L12">
            <v>39.121814499186705</v>
          </cell>
          <cell r="M12">
            <v>4.4876927115264294E-4</v>
          </cell>
        </row>
      </sheetData>
      <sheetData sheetId="24">
        <row r="15">
          <cell r="F15">
            <v>0</v>
          </cell>
          <cell r="G15">
            <v>0</v>
          </cell>
          <cell r="H15">
            <v>0</v>
          </cell>
          <cell r="I15">
            <v>0</v>
          </cell>
          <cell r="J15">
            <v>0</v>
          </cell>
          <cell r="K15">
            <v>0</v>
          </cell>
          <cell r="L15">
            <v>0</v>
          </cell>
          <cell r="M15">
            <v>0</v>
          </cell>
        </row>
        <row r="33">
          <cell r="H33">
            <v>0</v>
          </cell>
          <cell r="I33">
            <v>0</v>
          </cell>
          <cell r="J33">
            <v>0</v>
          </cell>
          <cell r="K33">
            <v>0</v>
          </cell>
          <cell r="L33">
            <v>0</v>
          </cell>
          <cell r="M33">
            <v>0</v>
          </cell>
        </row>
        <row r="50">
          <cell r="F50">
            <v>0</v>
          </cell>
          <cell r="G50">
            <v>0</v>
          </cell>
          <cell r="H50">
            <v>0</v>
          </cell>
          <cell r="I50">
            <v>0</v>
          </cell>
          <cell r="J50">
            <v>0</v>
          </cell>
          <cell r="K50">
            <v>0</v>
          </cell>
          <cell r="L50">
            <v>0</v>
          </cell>
          <cell r="M50">
            <v>0</v>
          </cell>
        </row>
        <row r="61">
          <cell r="H61">
            <v>0</v>
          </cell>
          <cell r="I61">
            <v>0</v>
          </cell>
          <cell r="J61">
            <v>0</v>
          </cell>
          <cell r="K61">
            <v>0</v>
          </cell>
          <cell r="L61">
            <v>0</v>
          </cell>
          <cell r="M61">
            <v>0</v>
          </cell>
        </row>
        <row r="80">
          <cell r="F80">
            <v>0</v>
          </cell>
          <cell r="G80">
            <v>0</v>
          </cell>
          <cell r="H80">
            <v>0</v>
          </cell>
          <cell r="I80">
            <v>0</v>
          </cell>
          <cell r="J80">
            <v>0</v>
          </cell>
          <cell r="K80">
            <v>0</v>
          </cell>
          <cell r="L80">
            <v>0</v>
          </cell>
          <cell r="M80">
            <v>0</v>
          </cell>
        </row>
        <row r="89">
          <cell r="F89">
            <v>0</v>
          </cell>
          <cell r="G89">
            <v>0</v>
          </cell>
          <cell r="H89">
            <v>0</v>
          </cell>
          <cell r="I89">
            <v>0</v>
          </cell>
          <cell r="J89">
            <v>0</v>
          </cell>
          <cell r="K89">
            <v>0</v>
          </cell>
          <cell r="L89">
            <v>0</v>
          </cell>
          <cell r="M89">
            <v>0</v>
          </cell>
        </row>
        <row r="98">
          <cell r="F98">
            <v>0</v>
          </cell>
          <cell r="G98">
            <v>0</v>
          </cell>
          <cell r="H98">
            <v>0</v>
          </cell>
          <cell r="I98">
            <v>0</v>
          </cell>
          <cell r="J98">
            <v>0</v>
          </cell>
          <cell r="K98">
            <v>0</v>
          </cell>
          <cell r="L98">
            <v>0</v>
          </cell>
          <cell r="M98">
            <v>0</v>
          </cell>
        </row>
      </sheetData>
      <sheetData sheetId="25">
        <row r="12">
          <cell r="F12">
            <v>0</v>
          </cell>
          <cell r="G12">
            <v>0</v>
          </cell>
          <cell r="H12">
            <v>0</v>
          </cell>
          <cell r="I12">
            <v>0</v>
          </cell>
          <cell r="J12">
            <v>0</v>
          </cell>
          <cell r="K12">
            <v>0</v>
          </cell>
          <cell r="L12">
            <v>0</v>
          </cell>
          <cell r="M12">
            <v>0</v>
          </cell>
        </row>
      </sheetData>
      <sheetData sheetId="26">
        <row r="11">
          <cell r="F11">
            <v>9.0714697799999993</v>
          </cell>
        </row>
      </sheetData>
      <sheetData sheetId="27">
        <row r="20">
          <cell r="F20">
            <v>0</v>
          </cell>
          <cell r="G20">
            <v>0</v>
          </cell>
          <cell r="H20">
            <v>0</v>
          </cell>
          <cell r="I20">
            <v>0</v>
          </cell>
          <cell r="J20">
            <v>0</v>
          </cell>
          <cell r="K20">
            <v>0</v>
          </cell>
          <cell r="L20">
            <v>0</v>
          </cell>
          <cell r="M20">
            <v>0</v>
          </cell>
        </row>
        <row r="31">
          <cell r="F31">
            <v>0</v>
          </cell>
          <cell r="G31">
            <v>0</v>
          </cell>
          <cell r="H31">
            <v>0</v>
          </cell>
          <cell r="I31">
            <v>0</v>
          </cell>
          <cell r="J31">
            <v>0</v>
          </cell>
          <cell r="K31">
            <v>0</v>
          </cell>
          <cell r="L31">
            <v>0</v>
          </cell>
          <cell r="M31">
            <v>0</v>
          </cell>
        </row>
        <row r="46">
          <cell r="F46">
            <v>0</v>
          </cell>
          <cell r="G46">
            <v>0</v>
          </cell>
          <cell r="H46">
            <v>0</v>
          </cell>
          <cell r="I46">
            <v>0</v>
          </cell>
          <cell r="J46">
            <v>0</v>
          </cell>
          <cell r="K46">
            <v>0</v>
          </cell>
          <cell r="L46">
            <v>0</v>
          </cell>
          <cell r="M46">
            <v>0</v>
          </cell>
        </row>
        <row r="54">
          <cell r="F54">
            <v>0</v>
          </cell>
          <cell r="G54">
            <v>0</v>
          </cell>
          <cell r="H54">
            <v>0</v>
          </cell>
          <cell r="I54">
            <v>0</v>
          </cell>
          <cell r="J54">
            <v>0</v>
          </cell>
          <cell r="K54">
            <v>0</v>
          </cell>
          <cell r="L54">
            <v>0</v>
          </cell>
          <cell r="M54">
            <v>0</v>
          </cell>
        </row>
        <row r="64">
          <cell r="F64">
            <v>0</v>
          </cell>
          <cell r="G64">
            <v>0</v>
          </cell>
          <cell r="H64">
            <v>0</v>
          </cell>
          <cell r="I64">
            <v>0</v>
          </cell>
          <cell r="J64">
            <v>0</v>
          </cell>
          <cell r="K64">
            <v>0</v>
          </cell>
          <cell r="L64">
            <v>0</v>
          </cell>
          <cell r="M64">
            <v>0</v>
          </cell>
        </row>
        <row r="72">
          <cell r="F72">
            <v>0</v>
          </cell>
          <cell r="G72">
            <v>0</v>
          </cell>
          <cell r="H72">
            <v>0</v>
          </cell>
          <cell r="I72">
            <v>0</v>
          </cell>
          <cell r="J72">
            <v>0</v>
          </cell>
          <cell r="K72">
            <v>0</v>
          </cell>
          <cell r="L72">
            <v>0</v>
          </cell>
          <cell r="M72">
            <v>0</v>
          </cell>
        </row>
        <row r="79">
          <cell r="F79">
            <v>0</v>
          </cell>
          <cell r="G79">
            <v>0</v>
          </cell>
          <cell r="H79">
            <v>0</v>
          </cell>
          <cell r="I79">
            <v>0</v>
          </cell>
          <cell r="J79">
            <v>0</v>
          </cell>
          <cell r="K79">
            <v>0</v>
          </cell>
          <cell r="L79">
            <v>0</v>
          </cell>
          <cell r="M79">
            <v>0</v>
          </cell>
        </row>
        <row r="89">
          <cell r="F89">
            <v>0</v>
          </cell>
          <cell r="G89">
            <v>0</v>
          </cell>
          <cell r="H89">
            <v>0</v>
          </cell>
          <cell r="I89">
            <v>0</v>
          </cell>
          <cell r="J89">
            <v>0</v>
          </cell>
          <cell r="K89">
            <v>0</v>
          </cell>
          <cell r="L89">
            <v>0</v>
          </cell>
          <cell r="M89">
            <v>0</v>
          </cell>
        </row>
        <row r="96">
          <cell r="F96">
            <v>0</v>
          </cell>
          <cell r="G96">
            <v>0</v>
          </cell>
          <cell r="H96">
            <v>0</v>
          </cell>
          <cell r="I96">
            <v>0</v>
          </cell>
          <cell r="J96">
            <v>0</v>
          </cell>
          <cell r="K96">
            <v>0</v>
          </cell>
          <cell r="L96">
            <v>0</v>
          </cell>
          <cell r="M96">
            <v>0</v>
          </cell>
        </row>
      </sheetData>
      <sheetData sheetId="28">
        <row r="19">
          <cell r="F19">
            <v>0.93667499999997172</v>
          </cell>
          <cell r="H19">
            <v>-8.3389781289780291</v>
          </cell>
          <cell r="I19">
            <v>0.97038503684099675</v>
          </cell>
          <cell r="J19">
            <v>9.0204317474344045</v>
          </cell>
          <cell r="K19">
            <v>-0.28153706629644787</v>
          </cell>
          <cell r="L19">
            <v>5.0821812498588645</v>
          </cell>
          <cell r="M19">
            <v>-0.14743695076356858</v>
          </cell>
        </row>
      </sheetData>
      <sheetData sheetId="29">
        <row r="13">
          <cell r="F13">
            <v>8.1347947800000284</v>
          </cell>
          <cell r="G13">
            <v>-0.91918635676896554</v>
          </cell>
          <cell r="H13">
            <v>-8.557927133435042</v>
          </cell>
          <cell r="I13">
            <v>0.27548658204368071</v>
          </cell>
          <cell r="J13">
            <v>-4.8130045831852897</v>
          </cell>
          <cell r="K13">
            <v>0.14429132767459851</v>
          </cell>
          <cell r="L13">
            <v>34.039633249327842</v>
          </cell>
          <cell r="M13">
            <v>0.14788572003472122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Cover"/>
      <sheetName val="Version log"/>
      <sheetName val="Price Conversions"/>
      <sheetName val="TO PCFM Input Summary"/>
      <sheetName val="SO PCFM Input Summary"/>
      <sheetName val="TO PCDs"/>
      <sheetName val="TO pass through"/>
      <sheetName val="SO PCDs "/>
      <sheetName val="TO Re-openers"/>
      <sheetName val="SO Re-openers"/>
      <sheetName val="SO pass through "/>
      <sheetName val="Innovation"/>
      <sheetName val="TO Incentives"/>
      <sheetName val="SO CMS"/>
      <sheetName val="SOIRC"/>
      <sheetName val="R12 Excluded Revenue"/>
      <sheetName val="R2 Schematic"/>
      <sheetName val="R4 Licence Condition Values"/>
      <sheetName val="R5 Input page"/>
      <sheetName val="R6 TO Base revenue"/>
      <sheetName val="R10 TO Correction"/>
      <sheetName val="R11 TO MAR"/>
      <sheetName val="R13 Rec to Stat Ac"/>
      <sheetName val="R14 SO Base Revenue"/>
      <sheetName val="R15 SO Constraint Management"/>
      <sheetName val="R16 SO TSS"/>
      <sheetName val="R17 SO Legacy Permits"/>
      <sheetName val="R1 SO External Cost Incentives"/>
      <sheetName val="R19 SO Correction (SOK)"/>
      <sheetName val="R20 SO MAR"/>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sheetData sheetId="12">
        <row r="9">
          <cell r="H9" t="str">
            <v>£m 18/19 prices</v>
          </cell>
          <cell r="J9">
            <v>0</v>
          </cell>
          <cell r="K9" t="str">
            <v>-</v>
          </cell>
          <cell r="L9" t="str">
            <v>-</v>
          </cell>
          <cell r="M9" t="str">
            <v>-</v>
          </cell>
        </row>
      </sheetData>
      <sheetData sheetId="13" refreshError="1"/>
      <sheetData sheetId="14" refreshError="1"/>
      <sheetData sheetId="15" refreshError="1"/>
      <sheetData sheetId="16" refreshError="1"/>
      <sheetData sheetId="17"/>
      <sheetData sheetId="18">
        <row r="6">
          <cell r="E6" t="str">
            <v>National Grid Gas Plc</v>
          </cell>
        </row>
        <row r="10">
          <cell r="D10">
            <v>1.1000000000000001</v>
          </cell>
          <cell r="E10">
            <v>1.1339999999999999</v>
          </cell>
          <cell r="F10">
            <v>1.167</v>
          </cell>
          <cell r="G10">
            <v>1.19</v>
          </cell>
          <cell r="H10">
            <v>1.202</v>
          </cell>
          <cell r="I10">
            <v>1.228</v>
          </cell>
          <cell r="J10">
            <v>1.274</v>
          </cell>
          <cell r="K10">
            <v>1.31</v>
          </cell>
          <cell r="L10">
            <v>1.3460000000000001</v>
          </cell>
          <cell r="M10">
            <v>1.3839999999999999</v>
          </cell>
        </row>
        <row r="25">
          <cell r="F25">
            <v>0</v>
          </cell>
          <cell r="G25">
            <v>7.7</v>
          </cell>
          <cell r="H25">
            <v>9.9</v>
          </cell>
          <cell r="I25">
            <v>10.5</v>
          </cell>
          <cell r="J25">
            <v>5.9</v>
          </cell>
          <cell r="K25">
            <v>-100.2</v>
          </cell>
          <cell r="L25">
            <v>-111.6</v>
          </cell>
        </row>
        <row r="30">
          <cell r="E30">
            <v>655.649</v>
          </cell>
        </row>
        <row r="31">
          <cell r="E31">
            <v>12.79</v>
          </cell>
        </row>
        <row r="32">
          <cell r="E32">
            <v>11.2</v>
          </cell>
        </row>
        <row r="33">
          <cell r="E33">
            <v>80.081999999999994</v>
          </cell>
        </row>
        <row r="34">
          <cell r="E34">
            <v>9.0410000000000004</v>
          </cell>
        </row>
        <row r="37">
          <cell r="E37">
            <v>692.75800000000004</v>
          </cell>
        </row>
        <row r="38">
          <cell r="E38">
            <v>691.995</v>
          </cell>
        </row>
        <row r="47">
          <cell r="E47">
            <v>1.0475000000000001</v>
          </cell>
          <cell r="F47">
            <v>1.04375</v>
          </cell>
          <cell r="G47">
            <v>1.0425</v>
          </cell>
          <cell r="H47">
            <v>1.0414375</v>
          </cell>
          <cell r="I47">
            <v>1.040375</v>
          </cell>
          <cell r="J47">
            <v>1.0393749999999999</v>
          </cell>
          <cell r="K47">
            <v>1.0374375</v>
          </cell>
          <cell r="L47">
            <v>1.0353749999999999</v>
          </cell>
          <cell r="M47">
            <v>1.0353749999999999</v>
          </cell>
        </row>
        <row r="50">
          <cell r="E50">
            <v>0.5</v>
          </cell>
          <cell r="F50">
            <v>0.5</v>
          </cell>
          <cell r="G50">
            <v>0.5</v>
          </cell>
          <cell r="H50">
            <v>0.5</v>
          </cell>
          <cell r="I50">
            <v>0.34</v>
          </cell>
          <cell r="J50">
            <v>0.35</v>
          </cell>
          <cell r="K50">
            <v>0.67</v>
          </cell>
        </row>
        <row r="78">
          <cell r="F78">
            <v>0</v>
          </cell>
          <cell r="G78">
            <v>-0.7</v>
          </cell>
          <cell r="H78">
            <v>-13.8</v>
          </cell>
          <cell r="I78">
            <v>1</v>
          </cell>
          <cell r="J78">
            <v>3</v>
          </cell>
          <cell r="K78">
            <v>-0.1</v>
          </cell>
          <cell r="L78">
            <v>28.8</v>
          </cell>
        </row>
        <row r="144">
          <cell r="F144">
            <v>2</v>
          </cell>
          <cell r="G144">
            <v>2</v>
          </cell>
          <cell r="H144">
            <v>2</v>
          </cell>
          <cell r="I144">
            <v>2</v>
          </cell>
          <cell r="J144">
            <v>2</v>
          </cell>
          <cell r="K144">
            <v>2</v>
          </cell>
          <cell r="L144">
            <v>2</v>
          </cell>
          <cell r="M144">
            <v>2</v>
          </cell>
        </row>
        <row r="145">
          <cell r="F145">
            <v>-3.5</v>
          </cell>
          <cell r="G145">
            <v>-3.5</v>
          </cell>
          <cell r="H145">
            <v>-3.5</v>
          </cell>
          <cell r="I145">
            <v>-3.5</v>
          </cell>
          <cell r="J145">
            <v>-3.5</v>
          </cell>
          <cell r="K145">
            <v>-3.5</v>
          </cell>
          <cell r="L145">
            <v>-3.5</v>
          </cell>
          <cell r="M145">
            <v>-3.5</v>
          </cell>
        </row>
        <row r="152">
          <cell r="F152">
            <v>0</v>
          </cell>
          <cell r="G152">
            <v>0</v>
          </cell>
          <cell r="H152">
            <v>0</v>
          </cell>
          <cell r="I152">
            <v>0</v>
          </cell>
          <cell r="J152">
            <v>0</v>
          </cell>
          <cell r="K152">
            <v>0</v>
          </cell>
          <cell r="L152">
            <v>0</v>
          </cell>
          <cell r="M152">
            <v>0</v>
          </cell>
        </row>
      </sheetData>
      <sheetData sheetId="19">
        <row r="11">
          <cell r="F11">
            <v>0</v>
          </cell>
          <cell r="G11">
            <v>9.0513613851745074</v>
          </cell>
          <cell r="H11">
            <v>12.147300000000001</v>
          </cell>
          <cell r="I11">
            <v>12.9465</v>
          </cell>
          <cell r="J11">
            <v>7.4988999999999999</v>
          </cell>
          <cell r="K11">
            <v>-131.6628</v>
          </cell>
          <cell r="L11">
            <v>-151.55279999999999</v>
          </cell>
          <cell r="M11">
            <v>0</v>
          </cell>
        </row>
        <row r="27">
          <cell r="E27">
            <v>1.1344000000000001</v>
          </cell>
          <cell r="F27">
            <v>1.163</v>
          </cell>
          <cell r="G27">
            <v>1.2050000000000001</v>
          </cell>
          <cell r="H27">
            <v>1.2270000000000001</v>
          </cell>
          <cell r="I27">
            <v>1.2330000000000001</v>
          </cell>
          <cell r="J27">
            <v>1.2709999999999999</v>
          </cell>
          <cell r="K27">
            <v>1.3140000000000001</v>
          </cell>
          <cell r="L27">
            <v>1.3580000000000001</v>
          </cell>
          <cell r="M27">
            <v>1.31</v>
          </cell>
        </row>
        <row r="36">
          <cell r="G36">
            <v>-0.18849677578879076</v>
          </cell>
          <cell r="H36" t="str">
            <v>-</v>
          </cell>
          <cell r="I36" t="str">
            <v>-</v>
          </cell>
          <cell r="J36" t="str">
            <v>-</v>
          </cell>
          <cell r="K36" t="str">
            <v>-</v>
          </cell>
          <cell r="L36" t="str">
            <v>-</v>
          </cell>
          <cell r="M36" t="str">
            <v>-</v>
          </cell>
        </row>
        <row r="67">
          <cell r="E67">
            <v>488.77216925246836</v>
          </cell>
          <cell r="F67" t="e">
            <v>#REF!</v>
          </cell>
          <cell r="G67" t="e">
            <v>#REF!</v>
          </cell>
          <cell r="H67" t="e">
            <v>#REF!</v>
          </cell>
          <cell r="I67" t="e">
            <v>#REF!</v>
          </cell>
          <cell r="J67" t="e">
            <v>#REF!</v>
          </cell>
          <cell r="K67" t="e">
            <v>#REF!</v>
          </cell>
          <cell r="L67" t="e">
            <v>#REF!</v>
          </cell>
          <cell r="M67" t="e">
            <v>#REF!</v>
          </cell>
        </row>
      </sheetData>
      <sheetData sheetId="20">
        <row r="21">
          <cell r="F21">
            <v>0.78970500000003474</v>
          </cell>
          <cell r="H21" t="e">
            <v>#REF!</v>
          </cell>
          <cell r="I21" t="e">
            <v>#REF!</v>
          </cell>
          <cell r="J21" t="e">
            <v>#REF!</v>
          </cell>
          <cell r="K21" t="e">
            <v>#REF!</v>
          </cell>
          <cell r="L21" t="e">
            <v>#REF!</v>
          </cell>
          <cell r="M21" t="e">
            <v>#REF!</v>
          </cell>
        </row>
      </sheetData>
      <sheetData sheetId="21">
        <row r="15">
          <cell r="F15" t="e">
            <v>#REF!</v>
          </cell>
          <cell r="G15" t="e">
            <v>#REF!</v>
          </cell>
          <cell r="H15" t="e">
            <v>#REF!</v>
          </cell>
          <cell r="I15" t="e">
            <v>#REF!</v>
          </cell>
          <cell r="J15" t="e">
            <v>#REF!</v>
          </cell>
          <cell r="K15" t="e">
            <v>#REF!</v>
          </cell>
          <cell r="L15" t="e">
            <v>#REF!</v>
          </cell>
          <cell r="M15" t="e">
            <v>#REF!</v>
          </cell>
        </row>
      </sheetData>
      <sheetData sheetId="22" refreshError="1"/>
      <sheetData sheetId="23">
        <row r="12">
          <cell r="F12">
            <v>0</v>
          </cell>
          <cell r="G12">
            <v>-0.91918635676896554</v>
          </cell>
          <cell r="H12">
            <v>-16.896905262413071</v>
          </cell>
          <cell r="I12">
            <v>1.2458716188846775</v>
          </cell>
          <cell r="J12">
            <v>4.2074271642491148</v>
          </cell>
          <cell r="K12">
            <v>-0.13724573862184936</v>
          </cell>
          <cell r="L12">
            <v>39.121814499186705</v>
          </cell>
          <cell r="M12">
            <v>4.4876927115264294E-4</v>
          </cell>
        </row>
      </sheetData>
      <sheetData sheetId="24">
        <row r="15">
          <cell r="F15">
            <v>0</v>
          </cell>
          <cell r="G15">
            <v>0</v>
          </cell>
          <cell r="H15">
            <v>0</v>
          </cell>
          <cell r="I15">
            <v>0</v>
          </cell>
          <cell r="J15">
            <v>0</v>
          </cell>
          <cell r="K15">
            <v>0</v>
          </cell>
          <cell r="L15">
            <v>0</v>
          </cell>
          <cell r="M15">
            <v>0</v>
          </cell>
        </row>
        <row r="33">
          <cell r="H33">
            <v>0</v>
          </cell>
          <cell r="I33">
            <v>0</v>
          </cell>
          <cell r="J33">
            <v>0</v>
          </cell>
          <cell r="K33">
            <v>0</v>
          </cell>
          <cell r="L33">
            <v>0</v>
          </cell>
          <cell r="M33">
            <v>0</v>
          </cell>
        </row>
        <row r="50">
          <cell r="F50">
            <v>0</v>
          </cell>
          <cell r="G50">
            <v>0</v>
          </cell>
          <cell r="H50">
            <v>0</v>
          </cell>
          <cell r="I50">
            <v>0</v>
          </cell>
          <cell r="J50">
            <v>0</v>
          </cell>
          <cell r="K50">
            <v>0</v>
          </cell>
          <cell r="L50">
            <v>0</v>
          </cell>
          <cell r="M50">
            <v>0</v>
          </cell>
        </row>
        <row r="61">
          <cell r="H61">
            <v>0</v>
          </cell>
          <cell r="I61">
            <v>0</v>
          </cell>
          <cell r="J61">
            <v>0</v>
          </cell>
          <cell r="K61">
            <v>0</v>
          </cell>
          <cell r="L61">
            <v>0</v>
          </cell>
          <cell r="M61">
            <v>0</v>
          </cell>
        </row>
        <row r="80">
          <cell r="F80">
            <v>0</v>
          </cell>
          <cell r="G80">
            <v>0</v>
          </cell>
          <cell r="H80">
            <v>0</v>
          </cell>
          <cell r="I80">
            <v>0</v>
          </cell>
          <cell r="J80">
            <v>0</v>
          </cell>
          <cell r="K80">
            <v>0</v>
          </cell>
          <cell r="L80">
            <v>0</v>
          </cell>
          <cell r="M80">
            <v>0</v>
          </cell>
        </row>
        <row r="89">
          <cell r="F89">
            <v>0</v>
          </cell>
          <cell r="G89">
            <v>0</v>
          </cell>
          <cell r="H89">
            <v>0</v>
          </cell>
          <cell r="I89">
            <v>0</v>
          </cell>
          <cell r="J89">
            <v>0</v>
          </cell>
          <cell r="K89">
            <v>0</v>
          </cell>
          <cell r="L89">
            <v>0</v>
          </cell>
          <cell r="M89">
            <v>0</v>
          </cell>
        </row>
        <row r="98">
          <cell r="F98">
            <v>0</v>
          </cell>
          <cell r="G98">
            <v>0</v>
          </cell>
          <cell r="H98">
            <v>0</v>
          </cell>
          <cell r="I98">
            <v>0</v>
          </cell>
          <cell r="J98">
            <v>0</v>
          </cell>
          <cell r="K98">
            <v>0</v>
          </cell>
          <cell r="L98">
            <v>0</v>
          </cell>
          <cell r="M98">
            <v>0</v>
          </cell>
        </row>
      </sheetData>
      <sheetData sheetId="25">
        <row r="12">
          <cell r="F12">
            <v>0</v>
          </cell>
          <cell r="G12">
            <v>0</v>
          </cell>
          <cell r="H12">
            <v>0</v>
          </cell>
          <cell r="I12">
            <v>0</v>
          </cell>
          <cell r="J12">
            <v>0</v>
          </cell>
          <cell r="K12">
            <v>0</v>
          </cell>
          <cell r="L12">
            <v>0</v>
          </cell>
          <cell r="M12">
            <v>0</v>
          </cell>
        </row>
      </sheetData>
      <sheetData sheetId="26">
        <row r="11">
          <cell r="F11">
            <v>9.0714697799999993</v>
          </cell>
        </row>
      </sheetData>
      <sheetData sheetId="27">
        <row r="20">
          <cell r="F20">
            <v>0</v>
          </cell>
          <cell r="G20">
            <v>0</v>
          </cell>
          <cell r="H20">
            <v>0</v>
          </cell>
          <cell r="I20">
            <v>0</v>
          </cell>
          <cell r="J20">
            <v>0</v>
          </cell>
          <cell r="K20">
            <v>0</v>
          </cell>
          <cell r="L20">
            <v>0</v>
          </cell>
          <cell r="M20">
            <v>0</v>
          </cell>
        </row>
        <row r="31">
          <cell r="F31">
            <v>0</v>
          </cell>
          <cell r="G31">
            <v>0</v>
          </cell>
          <cell r="H31">
            <v>0</v>
          </cell>
          <cell r="I31">
            <v>0</v>
          </cell>
          <cell r="J31">
            <v>0</v>
          </cell>
          <cell r="K31">
            <v>0</v>
          </cell>
          <cell r="L31">
            <v>0</v>
          </cell>
          <cell r="M31">
            <v>0</v>
          </cell>
        </row>
        <row r="46">
          <cell r="F46">
            <v>0</v>
          </cell>
          <cell r="G46">
            <v>0</v>
          </cell>
          <cell r="H46">
            <v>0</v>
          </cell>
          <cell r="I46">
            <v>0</v>
          </cell>
          <cell r="J46">
            <v>0</v>
          </cell>
          <cell r="K46">
            <v>0</v>
          </cell>
          <cell r="L46">
            <v>0</v>
          </cell>
          <cell r="M46">
            <v>0</v>
          </cell>
        </row>
        <row r="54">
          <cell r="F54">
            <v>0</v>
          </cell>
          <cell r="G54">
            <v>0</v>
          </cell>
          <cell r="H54">
            <v>0</v>
          </cell>
          <cell r="I54">
            <v>0</v>
          </cell>
          <cell r="J54">
            <v>0</v>
          </cell>
          <cell r="K54">
            <v>0</v>
          </cell>
          <cell r="L54">
            <v>0</v>
          </cell>
          <cell r="M54">
            <v>0</v>
          </cell>
        </row>
        <row r="64">
          <cell r="F64">
            <v>0</v>
          </cell>
          <cell r="G64">
            <v>0</v>
          </cell>
          <cell r="H64">
            <v>0</v>
          </cell>
          <cell r="I64">
            <v>0</v>
          </cell>
          <cell r="J64">
            <v>0</v>
          </cell>
          <cell r="K64">
            <v>0</v>
          </cell>
          <cell r="L64">
            <v>0</v>
          </cell>
          <cell r="M64">
            <v>0</v>
          </cell>
        </row>
        <row r="72">
          <cell r="F72">
            <v>0</v>
          </cell>
          <cell r="G72">
            <v>0</v>
          </cell>
          <cell r="H72">
            <v>0</v>
          </cell>
          <cell r="I72">
            <v>0</v>
          </cell>
          <cell r="J72">
            <v>0</v>
          </cell>
          <cell r="K72">
            <v>0</v>
          </cell>
          <cell r="L72">
            <v>0</v>
          </cell>
          <cell r="M72">
            <v>0</v>
          </cell>
        </row>
        <row r="79">
          <cell r="F79">
            <v>0</v>
          </cell>
          <cell r="G79">
            <v>0</v>
          </cell>
          <cell r="H79">
            <v>0</v>
          </cell>
          <cell r="I79">
            <v>0</v>
          </cell>
          <cell r="J79">
            <v>0</v>
          </cell>
          <cell r="K79">
            <v>0</v>
          </cell>
          <cell r="L79">
            <v>0</v>
          </cell>
          <cell r="M79">
            <v>0</v>
          </cell>
        </row>
        <row r="89">
          <cell r="F89">
            <v>0</v>
          </cell>
          <cell r="G89">
            <v>0</v>
          </cell>
          <cell r="H89">
            <v>0</v>
          </cell>
          <cell r="I89">
            <v>0</v>
          </cell>
          <cell r="J89">
            <v>0</v>
          </cell>
          <cell r="K89">
            <v>0</v>
          </cell>
          <cell r="L89">
            <v>0</v>
          </cell>
          <cell r="M89">
            <v>0</v>
          </cell>
        </row>
        <row r="96">
          <cell r="F96">
            <v>0</v>
          </cell>
          <cell r="G96">
            <v>0</v>
          </cell>
          <cell r="H96">
            <v>0</v>
          </cell>
          <cell r="I96">
            <v>0</v>
          </cell>
          <cell r="J96">
            <v>0</v>
          </cell>
          <cell r="K96">
            <v>0</v>
          </cell>
          <cell r="L96">
            <v>0</v>
          </cell>
          <cell r="M96">
            <v>0</v>
          </cell>
        </row>
      </sheetData>
      <sheetData sheetId="28">
        <row r="19">
          <cell r="F19">
            <v>0.93667499999997172</v>
          </cell>
          <cell r="H19">
            <v>-8.3389781289780291</v>
          </cell>
          <cell r="I19">
            <v>0.97038503684099675</v>
          </cell>
          <cell r="J19">
            <v>9.0204317474344045</v>
          </cell>
          <cell r="K19">
            <v>-0.28153706629644787</v>
          </cell>
          <cell r="L19">
            <v>5.0821812498588645</v>
          </cell>
          <cell r="M19">
            <v>-0.14743695076356858</v>
          </cell>
        </row>
      </sheetData>
      <sheetData sheetId="29">
        <row r="13">
          <cell r="F13">
            <v>8.1347947800000284</v>
          </cell>
          <cell r="G13">
            <v>-0.91918635676896554</v>
          </cell>
          <cell r="H13">
            <v>-8.557927133435042</v>
          </cell>
          <cell r="I13">
            <v>0.27548658204368071</v>
          </cell>
          <cell r="J13">
            <v>-4.8130045831852897</v>
          </cell>
          <cell r="K13">
            <v>0.14429132767459851</v>
          </cell>
          <cell r="L13">
            <v>34.039633249327842</v>
          </cell>
          <cell r="M13">
            <v>0.14788572003472122</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DT_Cover"/>
      <sheetName val="A0.1_Contents"/>
      <sheetName val="A0.2_Version_History"/>
      <sheetName val="A0.3_Change_Log"/>
      <sheetName val="A0.4_Data_Checks"/>
      <sheetName val="A0.5_Data_Constants"/>
      <sheetName val="A0.6_Assumptions"/>
      <sheetName val="A1_Totex"/>
      <sheetName val="A1.1_Totex_AP"/>
      <sheetName val="A1.4_Data_Inputs"/>
      <sheetName val="A1.5_Universal_Data"/>
      <sheetName val="A1.51_BPFM_Inputs"/>
      <sheetName val="A1.51_BPFM_Inputs_2"/>
      <sheetName val="A1.51_Difference"/>
      <sheetName val="A1.52_Sum_Cost_Matrix_Summary"/>
      <sheetName val="A1.52_BP_Financial_Requirements"/>
      <sheetName val="A1.52b_Debt"/>
      <sheetName val="A1.52c_Interest"/>
      <sheetName val="A1.53_BP_Tax_Inputs"/>
      <sheetName val="A1.54_BP_Disposals_1"/>
      <sheetName val="A1.55_BP_Disposals_2"/>
      <sheetName val="A1.6_RPE_Table"/>
      <sheetName val="A2.0_Overview_Tables"/>
      <sheetName val="A2.1_Cost_Matrix_2014"/>
      <sheetName val="A2.1_Cost_Matrix_2015"/>
      <sheetName val="A2.1_Cost_Matrix_2016"/>
      <sheetName val="A2.1_Cost_Matrix_2017"/>
      <sheetName val="A2.1_Cost_Matrix_2018"/>
      <sheetName val="A2.1_Cost_Matrix_2019"/>
      <sheetName val="A2.1_Cost_Matrix_2020"/>
      <sheetName val="A2.1_Cost_Matrix_2021"/>
      <sheetName val="A2.1_Cost_Matrix_2022"/>
      <sheetName val="A2.1_Cost_Matrix_2023"/>
      <sheetName val="A2.1_Cost_Matrix_2024"/>
      <sheetName val="A2.1_Cost_Matrix_2025"/>
      <sheetName val="A2.1_Cost_Matrix_2026"/>
      <sheetName val="A2.1_Cost_Matrix_2027"/>
      <sheetName val="A2.1_Cost_Matrix_2028"/>
      <sheetName val="A2.1_Cost_Matrix_2029"/>
      <sheetName val="A2.1_Cost_Matrix_2030"/>
      <sheetName val="A2.1_Cost_Matrix_2031"/>
      <sheetName val="A3.10_Salary_and_FTE_numbers"/>
      <sheetName val="A6.02_Innovation"/>
      <sheetName val="A3.14_Pass_Through"/>
      <sheetName val="A4.2_Related_Party_Margin"/>
      <sheetName val="A4.3_BCF"/>
      <sheetName val="A4.4_EAP"/>
      <sheetName val="A5.1_System_Chars_and_Activity"/>
      <sheetName val="A6.5_IIG_SF6_Incentive"/>
      <sheetName val="A7_Asset_Movements_2014"/>
      <sheetName val="A7_Asset_Movements_2015"/>
      <sheetName val="A7_Asset_Movements_2016"/>
      <sheetName val="A7_Asset_Movements_2017"/>
      <sheetName val="A7_Asset_Movements_2018"/>
      <sheetName val="A7_Asset_Movements_2019"/>
      <sheetName val="A7_Asset_Movements_2020"/>
      <sheetName val="A7_Asset_Movements_2021"/>
      <sheetName val="A7_Asset_Movements_2022"/>
      <sheetName val="A7_Asset_Movements_2023"/>
      <sheetName val="A7_Asset_Movements_2024"/>
      <sheetName val="A7_Asset_Movements_2025"/>
      <sheetName val="A7_Asset_Movements_2026"/>
      <sheetName val="A7_Asset_Movements_2027"/>
      <sheetName val="A7_Asset_Movements_2028"/>
      <sheetName val="A7_Asset_Movements_2029"/>
      <sheetName val="A7_Asset_Movements_2030"/>
      <sheetName val="A7_Asset_Movements_2031"/>
      <sheetName val="B0.6_Data_Constants"/>
      <sheetName val="B0.7_Load_Master_Data"/>
      <sheetName val="B4.2a_Scheme_Summary"/>
      <sheetName val="B4.2c_CV_Table_Gen"/>
      <sheetName val="B4.2c_CV_Table_Demand"/>
      <sheetName val="B4.2c_CV_Table_WW"/>
      <sheetName val="B4.4b_Asset_Cost_List"/>
      <sheetName val="B4.5_Scheme_Asset_Breakdown"/>
      <sheetName val="B4.5a_Scheme_Asset_Breakdown"/>
      <sheetName val="B4.6_Scheme_Output_Profile"/>
      <sheetName val="B4.7_Excl_Services"/>
      <sheetName val="B4.8_Risk_and_Contingency"/>
      <sheetName val="B4.9_SWW_Memo"/>
      <sheetName val="B4.10_Planning_Consent_Req"/>
      <sheetName val="C0.7_Non_Load_Master_Data"/>
      <sheetName val="C2.2a_Scheme_Summary_AP"/>
      <sheetName val="C2.2a_Scheme_Summary_CI"/>
      <sheetName val="C2.4b_Asset_Cost_List"/>
      <sheetName val="C2.5_Scheme_Asset_Breakdown"/>
      <sheetName val="C2.5a_Scheme_Asset_Breakdown"/>
      <sheetName val="C2.7_Replacement"/>
      <sheetName val="C2.8_Refurb_Major"/>
      <sheetName val="C2.9_Refurb_Minor"/>
      <sheetName val="C2.10_Decommissioning"/>
      <sheetName val="C2.11_Spares"/>
      <sheetName val="C2.12_Black_Start"/>
      <sheetName val="C2.13_Losses"/>
      <sheetName val="C2.20_Faults"/>
      <sheetName val="C2.21_Inspections"/>
      <sheetName val="C2.22_Repairs_&amp;_Maint"/>
      <sheetName val="C2.23_Veg_Mgt"/>
      <sheetName val="C2.24_Legal_&amp;_Safety"/>
      <sheetName val="C2.25_Op_Prot_Meas_&amp;_IT_Capex"/>
      <sheetName val="C2.26_Visual_Amenity"/>
      <sheetName val="C2.3_Risk_and_Contingency"/>
      <sheetName val="C4.0_Asset_Identification"/>
      <sheetName val="C5_Faults_and_Failures"/>
      <sheetName val="D4.3a_Non_Op_Capex"/>
      <sheetName val="D4.3b_Uncertain_Costs"/>
      <sheetName val="D4.4a_Physical_Security_Capex"/>
      <sheetName val="D4.4b_Physical_Security_Opex"/>
      <sheetName val="D4.5_CAI"/>
      <sheetName val="D4.6_BS"/>
      <sheetName val="D4.6b_BS_Alloc"/>
      <sheetName val="D4.7_Op_Training_(CAI)"/>
      <sheetName val="D4.8a_TO_Cyber_Security_OT"/>
      <sheetName val="D4.8b_TO_Cyber_Security_IT"/>
      <sheetName val="5.18_Bespoke_Uncertain"/>
    </sheetNames>
    <sheetDataSet>
      <sheetData sheetId="0">
        <row r="8">
          <cell r="B8" t="str">
            <v>Scottish Power Transmission</v>
          </cell>
        </row>
      </sheetData>
      <sheetData sheetId="1">
        <row r="8">
          <cell r="A8" t="str">
            <v>Tab Name</v>
          </cell>
        </row>
      </sheetData>
      <sheetData sheetId="2"/>
      <sheetData sheetId="3"/>
      <sheetData sheetId="4"/>
      <sheetData sheetId="5">
        <row r="7">
          <cell r="B7">
            <v>0.01</v>
          </cell>
        </row>
        <row r="55">
          <cell r="B55" t="str">
            <v>33kV CB (Air Insulated Busbars) (ID) (GM)</v>
          </cell>
        </row>
        <row r="56">
          <cell r="B56" t="str">
            <v>33kV CB (Air Insulated Busbars) (OD) (GM)</v>
          </cell>
        </row>
        <row r="57">
          <cell r="B57" t="str">
            <v>33kV CB (Gas Insulated Busbars) (ID) (GM)</v>
          </cell>
        </row>
        <row r="58">
          <cell r="B58" t="str">
            <v>33kV CB (Gas Insulated Busbars) (OD) (GM)</v>
          </cell>
        </row>
        <row r="59">
          <cell r="B59" t="str">
            <v>132kV CB (Air Insulated Busbars) (ID)</v>
          </cell>
        </row>
        <row r="60">
          <cell r="B60" t="str">
            <v>132kV CB (Air Insulated Busbars) (OD)</v>
          </cell>
        </row>
        <row r="61">
          <cell r="B61" t="str">
            <v>132kV CB (Gas Insulated Busbars) (ID)</v>
          </cell>
        </row>
        <row r="62">
          <cell r="B62" t="str">
            <v>132kV CB (Gas Insulated Busbars) (OD)</v>
          </cell>
        </row>
        <row r="63">
          <cell r="B63" t="str">
            <v>132kV FACTS Equipment</v>
          </cell>
        </row>
        <row r="64">
          <cell r="B64" t="str">
            <v>132kV Reactor</v>
          </cell>
        </row>
        <row r="65">
          <cell r="B65" t="str">
            <v>132kV Transformer</v>
          </cell>
        </row>
        <row r="66">
          <cell r="B66" t="str">
            <v>275kV CB (Air Insulated Busbars) (ID)</v>
          </cell>
        </row>
        <row r="67">
          <cell r="B67" t="str">
            <v>275kV CB (Air Insulated Busbars) (OD)</v>
          </cell>
        </row>
        <row r="68">
          <cell r="B68" t="str">
            <v>275kV CB (Gas Insulated Busbars) (ID)</v>
          </cell>
        </row>
        <row r="69">
          <cell r="B69" t="str">
            <v>275kV CB (Gas Insulated Busbars) (OD)</v>
          </cell>
        </row>
        <row r="70">
          <cell r="B70" t="str">
            <v>275kV FACTS Equipment</v>
          </cell>
        </row>
        <row r="71">
          <cell r="A71" t="str">
            <v>Circuit Breaker</v>
          </cell>
          <cell r="B71" t="str">
            <v>275kV Reactor</v>
          </cell>
        </row>
        <row r="72">
          <cell r="A72" t="str">
            <v>FACTS</v>
          </cell>
          <cell r="B72" t="str">
            <v>275kV Transformer</v>
          </cell>
        </row>
        <row r="73">
          <cell r="A73" t="str">
            <v xml:space="preserve">Transformer </v>
          </cell>
          <cell r="B73" t="str">
            <v>400kV CB (Air Insulated Busbars) (ID)</v>
          </cell>
        </row>
        <row r="74">
          <cell r="A74" t="str">
            <v>Reactor</v>
          </cell>
          <cell r="B74" t="str">
            <v>400kV CB (Air Insulated Busbars) (OD)</v>
          </cell>
        </row>
        <row r="75">
          <cell r="A75" t="str">
            <v>HVDC</v>
          </cell>
          <cell r="B75" t="str">
            <v>400kV CB (Gas Insulated Busbars) (ID)</v>
          </cell>
        </row>
        <row r="76">
          <cell r="A76" t="str">
            <v>Protection &amp; Control</v>
          </cell>
          <cell r="B76" t="str">
            <v>400kV CB (Gas Insulated Busbars) (OD)</v>
          </cell>
        </row>
        <row r="77">
          <cell r="B77" t="str">
            <v>400kV FACTS Equipment</v>
          </cell>
        </row>
        <row r="78">
          <cell r="B78" t="str">
            <v>400kV Reactor</v>
          </cell>
        </row>
        <row r="79">
          <cell r="B79" t="str">
            <v>400kV Transformer</v>
          </cell>
        </row>
        <row r="80">
          <cell r="B80" t="str">
            <v>HVDC</v>
          </cell>
        </row>
        <row r="81">
          <cell r="B81" t="str">
            <v>HVDC Equipment</v>
          </cell>
        </row>
        <row r="82">
          <cell r="B82" t="str">
            <v>Convertor Transformer</v>
          </cell>
        </row>
        <row r="83">
          <cell r="B83" t="str">
            <v>Feeder Protection</v>
          </cell>
        </row>
        <row r="84">
          <cell r="B84" t="str">
            <v>Mesh Corner Busbar Protection</v>
          </cell>
        </row>
        <row r="85">
          <cell r="B85" t="str">
            <v>Circuit Breaker Fail (CBF): MC &amp; DBB Protection</v>
          </cell>
        </row>
        <row r="86">
          <cell r="B86" t="str">
            <v>SGT Protection</v>
          </cell>
        </row>
        <row r="87">
          <cell r="B87" t="str">
            <v>Double Busbar Protection</v>
          </cell>
        </row>
        <row r="88">
          <cell r="B88" t="str">
            <v>High Impedance Busbar Protection</v>
          </cell>
        </row>
        <row r="89">
          <cell r="B89" t="str">
            <v>QB Control</v>
          </cell>
        </row>
        <row r="90">
          <cell r="B90" t="str">
            <v>Mesh Corner DAR</v>
          </cell>
        </row>
        <row r="91">
          <cell r="B91" t="str">
            <v>Auto Switching (Auto Close and Hot Standby Units)</v>
          </cell>
        </row>
        <row r="92">
          <cell r="B92" t="str">
            <v>Operational Tripping Scheme (OTS)</v>
          </cell>
        </row>
        <row r="93">
          <cell r="B93" t="str">
            <v>Reactive Equipment; MSC P&amp;C</v>
          </cell>
        </row>
        <row r="94">
          <cell r="B94" t="str">
            <v>Reactive Equipment; SVC P&amp;C</v>
          </cell>
        </row>
        <row r="95">
          <cell r="B95" t="str">
            <v>Automatic Reactive Switching</v>
          </cell>
        </row>
        <row r="96">
          <cell r="B96" t="str">
            <v>Automatic Voltage Control (AVC)</v>
          </cell>
        </row>
        <row r="97">
          <cell r="B97" t="str">
            <v>Cable SCADA System</v>
          </cell>
        </row>
        <row r="98">
          <cell r="B98" t="str">
            <v>Gas Density Monitoring (GDM)</v>
          </cell>
        </row>
        <row r="99">
          <cell r="B99" t="str">
            <v>Fault Recorder</v>
          </cell>
        </row>
        <row r="100">
          <cell r="B100" t="str">
            <v>Dynamic System Monitoring (DSM)</v>
          </cell>
        </row>
        <row r="101">
          <cell r="B101" t="str">
            <v>Settlement Metering</v>
          </cell>
        </row>
        <row r="102">
          <cell r="B102" t="str">
            <v>Substation Control System (SCS)</v>
          </cell>
        </row>
        <row r="103">
          <cell r="B103" t="str">
            <v>Other</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ow r="9">
          <cell r="B9" t="str">
            <v>2018/19</v>
          </cell>
        </row>
      </sheetData>
      <sheetData sheetId="68"/>
      <sheetData sheetId="69"/>
      <sheetData sheetId="70"/>
      <sheetData sheetId="71"/>
      <sheetData sheetId="72"/>
      <sheetData sheetId="73"/>
      <sheetData sheetId="74"/>
      <sheetData sheetId="75"/>
      <sheetData sheetId="76"/>
      <sheetData sheetId="77"/>
      <sheetData sheetId="78">
        <row r="11">
          <cell r="A11" t="str">
            <v>YES</v>
          </cell>
        </row>
      </sheetData>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53.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70.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C788A-2CF7-49B3-99BA-3D54A6738E34}">
  <sheetPr codeName="Sheet1"/>
  <dimension ref="A1:K35"/>
  <sheetViews>
    <sheetView topLeftCell="A20" zoomScale="90" zoomScaleNormal="90" workbookViewId="0">
      <selection activeCell="C32" sqref="C32"/>
    </sheetView>
  </sheetViews>
  <sheetFormatPr defaultColWidth="0" defaultRowHeight="14" zeroHeight="1"/>
  <cols>
    <col min="1" max="1" width="10.453125" style="5" customWidth="1"/>
    <col min="2" max="2" width="10" style="5" customWidth="1"/>
    <col min="3" max="9" width="11" style="5" customWidth="1"/>
    <col min="10" max="11" width="10.453125" style="5" customWidth="1"/>
    <col min="12" max="16384" width="10.453125" style="5" hidden="1"/>
  </cols>
  <sheetData>
    <row r="1" spans="1:9" s="46" customFormat="1" ht="23.5">
      <c r="A1" s="56" t="s">
        <v>0</v>
      </c>
      <c r="H1" s="46" t="s">
        <v>1</v>
      </c>
    </row>
    <row r="2" spans="1:9" s="46" customFormat="1" ht="23.5">
      <c r="A2" s="56" t="s">
        <v>2</v>
      </c>
    </row>
    <row r="3" spans="1:9" s="46" customFormat="1" ht="23.5">
      <c r="A3" s="56" t="str">
        <f>"Regulatory Year: "&amp;'1.1 Cover'!$E$16</f>
        <v>Regulatory Year: April 2022 - March 2023</v>
      </c>
    </row>
    <row r="4" spans="1:9" s="46" customFormat="1" ht="23.5">
      <c r="A4" s="56" t="s">
        <v>3</v>
      </c>
    </row>
    <row r="5" spans="1:9"/>
    <row r="6" spans="1:9" ht="14.5" thickBot="1"/>
    <row r="7" spans="1:9" ht="14.5" thickTop="1">
      <c r="C7" s="790"/>
      <c r="D7" s="791"/>
      <c r="E7" s="791"/>
      <c r="F7" s="791"/>
      <c r="G7" s="791"/>
      <c r="H7" s="791"/>
      <c r="I7" s="792"/>
    </row>
    <row r="8" spans="1:9">
      <c r="C8" s="793"/>
      <c r="D8" s="794"/>
      <c r="E8" s="794"/>
      <c r="F8" s="794"/>
      <c r="G8" s="794"/>
      <c r="H8" s="794"/>
      <c r="I8" s="795"/>
    </row>
    <row r="9" spans="1:9" ht="23">
      <c r="C9" s="793"/>
      <c r="D9" s="794"/>
      <c r="E9" s="794"/>
      <c r="F9" s="6" t="s">
        <v>4</v>
      </c>
      <c r="G9" s="794"/>
      <c r="H9" s="794"/>
      <c r="I9" s="795"/>
    </row>
    <row r="10" spans="1:9" ht="23">
      <c r="C10" s="793"/>
      <c r="D10" s="794"/>
      <c r="E10" s="794"/>
      <c r="F10" s="6" t="s">
        <v>5</v>
      </c>
      <c r="G10" s="794"/>
      <c r="H10" s="794"/>
      <c r="I10" s="795"/>
    </row>
    <row r="11" spans="1:9">
      <c r="C11" s="793"/>
      <c r="D11" s="794"/>
      <c r="E11" s="794"/>
      <c r="F11" s="7"/>
      <c r="G11" s="794"/>
      <c r="H11" s="794"/>
      <c r="I11" s="795"/>
    </row>
    <row r="12" spans="1:9">
      <c r="C12" s="793"/>
      <c r="D12" s="794"/>
      <c r="E12" s="794"/>
      <c r="F12" s="694" t="s">
        <v>3457</v>
      </c>
      <c r="G12" s="794"/>
      <c r="H12" s="794"/>
      <c r="I12" s="795"/>
    </row>
    <row r="13" spans="1:9">
      <c r="C13" s="793"/>
      <c r="D13" s="794"/>
      <c r="E13" s="794"/>
      <c r="F13" s="8"/>
      <c r="G13" s="794"/>
      <c r="H13" s="794"/>
      <c r="I13" s="795"/>
    </row>
    <row r="14" spans="1:9">
      <c r="C14" s="793"/>
      <c r="D14" s="37" t="s">
        <v>6</v>
      </c>
      <c r="E14" s="1469" t="s">
        <v>3460</v>
      </c>
      <c r="F14" s="1469"/>
      <c r="G14" s="1469"/>
      <c r="H14" s="794"/>
      <c r="I14" s="795"/>
    </row>
    <row r="15" spans="1:9">
      <c r="C15" s="793"/>
      <c r="D15" s="37"/>
      <c r="E15" s="794"/>
      <c r="F15" s="8"/>
      <c r="G15" s="794"/>
      <c r="H15" s="794"/>
      <c r="I15" s="795"/>
    </row>
    <row r="16" spans="1:9">
      <c r="C16" s="793"/>
      <c r="D16" s="37" t="s">
        <v>7</v>
      </c>
      <c r="E16" s="1469" t="s">
        <v>260</v>
      </c>
      <c r="F16" s="1469"/>
      <c r="G16" s="1469"/>
      <c r="H16" s="794"/>
      <c r="I16" s="795"/>
    </row>
    <row r="17" spans="1:11">
      <c r="C17" s="793"/>
      <c r="D17" s="37"/>
      <c r="E17" s="794"/>
      <c r="F17" s="8"/>
      <c r="G17" s="794"/>
      <c r="H17" s="794"/>
      <c r="I17" s="795"/>
    </row>
    <row r="18" spans="1:11">
      <c r="C18" s="793"/>
      <c r="D18" s="37" t="s">
        <v>9</v>
      </c>
      <c r="E18" s="1469">
        <v>2.2000000000000002</v>
      </c>
      <c r="F18" s="1469"/>
      <c r="G18" s="1469"/>
      <c r="H18" s="794"/>
      <c r="I18" s="795"/>
    </row>
    <row r="19" spans="1:11">
      <c r="C19" s="793"/>
      <c r="D19" s="37"/>
      <c r="E19" s="794"/>
      <c r="F19" s="8"/>
      <c r="G19" s="794"/>
      <c r="H19" s="794"/>
      <c r="I19" s="795"/>
    </row>
    <row r="20" spans="1:11">
      <c r="C20" s="793"/>
      <c r="D20" s="37" t="s">
        <v>10</v>
      </c>
      <c r="E20" s="1470">
        <v>45138</v>
      </c>
      <c r="F20" s="1469"/>
      <c r="G20" s="1469"/>
      <c r="H20" s="794"/>
      <c r="I20" s="795"/>
    </row>
    <row r="21" spans="1:11" ht="14.5" thickBot="1">
      <c r="C21" s="796"/>
      <c r="D21" s="797"/>
      <c r="E21" s="797"/>
      <c r="F21" s="797"/>
      <c r="G21" s="797"/>
      <c r="H21" s="797"/>
      <c r="I21" s="798"/>
    </row>
    <row r="22" spans="1:11" ht="14.5" thickTop="1"/>
    <row r="23" spans="1:11"/>
    <row r="24" spans="1:11" ht="15">
      <c r="A24" s="1611" t="s">
        <v>11</v>
      </c>
      <c r="B24" s="28"/>
      <c r="C24" s="28"/>
      <c r="D24" s="28"/>
      <c r="E24" s="27"/>
      <c r="F24" s="27"/>
      <c r="G24" s="27"/>
      <c r="H24" s="27"/>
      <c r="I24" s="27"/>
      <c r="J24" s="27"/>
      <c r="K24" s="27"/>
    </row>
    <row r="25" spans="1:11">
      <c r="A25" s="33"/>
      <c r="B25" s="33"/>
      <c r="C25" s="33"/>
      <c r="D25" s="33"/>
    </row>
    <row r="26" spans="1:11">
      <c r="A26" s="33"/>
      <c r="B26" s="26"/>
      <c r="C26" s="26"/>
      <c r="D26" s="25" t="s">
        <v>12</v>
      </c>
    </row>
    <row r="27" spans="1:11">
      <c r="A27" s="33"/>
      <c r="B27" s="33"/>
      <c r="C27" s="31" t="s">
        <v>13</v>
      </c>
      <c r="D27" s="25" t="s">
        <v>14</v>
      </c>
      <c r="H27" s="5" t="s">
        <v>2160</v>
      </c>
    </row>
    <row r="28" spans="1:11">
      <c r="A28" s="33"/>
      <c r="B28" s="33"/>
      <c r="C28" s="32" t="s">
        <v>13</v>
      </c>
      <c r="D28" s="834" t="s">
        <v>15</v>
      </c>
    </row>
    <row r="29" spans="1:11">
      <c r="A29" s="33"/>
      <c r="B29" s="33"/>
      <c r="C29" s="813" t="s">
        <v>13</v>
      </c>
      <c r="D29" s="25" t="s">
        <v>16</v>
      </c>
    </row>
    <row r="30" spans="1:11">
      <c r="A30" s="812"/>
      <c r="B30" s="812"/>
      <c r="C30" s="30" t="s">
        <v>13</v>
      </c>
      <c r="D30" s="25" t="s">
        <v>17</v>
      </c>
    </row>
    <row r="31" spans="1:11">
      <c r="A31" s="33"/>
      <c r="B31" s="33"/>
      <c r="C31" s="811" t="s">
        <v>13</v>
      </c>
      <c r="D31" s="25" t="s">
        <v>18</v>
      </c>
    </row>
    <row r="32" spans="1:11">
      <c r="A32" s="33"/>
      <c r="B32" s="33"/>
      <c r="C32" s="1612" t="s">
        <v>13</v>
      </c>
      <c r="D32" s="25" t="s">
        <v>19</v>
      </c>
    </row>
    <row r="33" spans="1:5">
      <c r="A33" s="33"/>
      <c r="B33" s="33"/>
      <c r="C33" s="33"/>
      <c r="D33" s="33"/>
      <c r="E33" s="33"/>
    </row>
    <row r="34" spans="1:5">
      <c r="A34" s="812"/>
      <c r="B34" s="812"/>
    </row>
    <row r="35" spans="1:5"/>
  </sheetData>
  <mergeCells count="4">
    <mergeCell ref="E14:G14"/>
    <mergeCell ref="E20:G20"/>
    <mergeCell ref="E16:G16"/>
    <mergeCell ref="E18:G18"/>
  </mergeCells>
  <pageMargins left="0.7" right="0.7" top="0.75" bottom="0.75" header="0.3" footer="0.3"/>
  <headerFooter>
    <oddFooter>&amp;C_x000D_&amp;1#&amp;"Calibri"&amp;10&amp;K000000 OFFICIAL-InternalOnly</oddFooter>
  </headerFooter>
  <drawing r:id="rId1"/>
  <extLst>
    <ext xmlns:x14="http://schemas.microsoft.com/office/spreadsheetml/2009/9/main" uri="{78C0D931-6437-407d-A8EE-F0AAD7539E65}">
      <x14:conditionalFormattings>
        <x14:conditionalFormatting xmlns:xm="http://schemas.microsoft.com/office/excel/2006/main">
          <x14:cfRule type="expression" priority="1" id="{0CA2714A-1A1A-407B-89E0-006865715AAA}">
            <xm:f>'1.5 Universal Data'!$C$8&lt;$AF$7</xm:f>
            <x14:dxf>
              <fill>
                <patternFill patternType="lightUp">
                  <bgColor theme="0"/>
                </patternFill>
              </fill>
            </x14:dxf>
          </x14:cfRule>
          <xm:sqref>B26</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739BC514-182F-4375-A909-CC725D8B39DB}">
          <x14:formula1>
            <xm:f>'1.3 Lists'!$E$11:$E$16</xm:f>
          </x14:formula1>
          <xm:sqref>E16:G16</xm:sqref>
        </x14:dataValidation>
        <x14:dataValidation type="list" allowBlank="1" showInputMessage="1" showErrorMessage="1" xr:uid="{4C9092B5-FF6F-42C3-B283-8A5B9FE8CDFF}">
          <x14:formula1>
            <xm:f>'1.3 Lists'!$D$11:$D$12</xm:f>
          </x14:formula1>
          <xm:sqref>E14:G14</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7A44A-3917-411A-B531-426F1A12BEDF}">
  <sheetPr>
    <tabColor theme="4"/>
  </sheetPr>
  <dimension ref="A1:AJ27"/>
  <sheetViews>
    <sheetView zoomScale="80" zoomScaleNormal="80" workbookViewId="0">
      <selection activeCell="AJ33" sqref="AJ33"/>
    </sheetView>
  </sheetViews>
  <sheetFormatPr defaultRowHeight="14.5"/>
  <cols>
    <col min="1" max="3" width="1.7265625" customWidth="1"/>
    <col min="4" max="4" width="4" customWidth="1"/>
    <col min="5" max="5" width="5" bestFit="1" customWidth="1"/>
    <col min="6" max="6" width="23.7265625" bestFit="1" customWidth="1"/>
    <col min="7" max="7" width="5.453125" bestFit="1" customWidth="1"/>
    <col min="8" max="8" width="12.453125" bestFit="1" customWidth="1"/>
    <col min="9" max="9" width="25.26953125" bestFit="1" customWidth="1"/>
    <col min="10" max="10" width="9.453125" bestFit="1" customWidth="1"/>
    <col min="11" max="11" width="29.26953125" bestFit="1" customWidth="1"/>
    <col min="12" max="12" width="10.7265625" bestFit="1" customWidth="1"/>
    <col min="13" max="13" width="11.26953125" bestFit="1" customWidth="1"/>
    <col min="14" max="14" width="1.7265625" customWidth="1"/>
    <col min="15" max="15" width="13.7265625" bestFit="1" customWidth="1"/>
    <col min="16" max="16" width="14.7265625" bestFit="1" customWidth="1"/>
    <col min="17" max="17" width="1.7265625" customWidth="1"/>
    <col min="18" max="28" width="1.7265625" hidden="1" customWidth="1"/>
    <col min="29" max="29" width="5" bestFit="1" customWidth="1"/>
    <col min="30" max="36" width="9.7265625" customWidth="1"/>
  </cols>
  <sheetData>
    <row r="1" spans="1:36" s="46" customFormat="1" ht="23.5">
      <c r="A1" s="56" t="str">
        <f>'1.1 Cover'!A1</f>
        <v>Regulatory Reporting Pack</v>
      </c>
    </row>
    <row r="2" spans="1:36" s="46" customFormat="1" ht="23.5">
      <c r="A2" s="56" t="str">
        <f>'1.1 Cover'!A2</f>
        <v>Price base - 2018/19</v>
      </c>
    </row>
    <row r="3" spans="1:36" s="46" customFormat="1" ht="23.5">
      <c r="A3" s="56" t="str">
        <f>'1.1 Cover'!A3</f>
        <v>Regulatory Year: April 2022 - March 2023</v>
      </c>
    </row>
    <row r="4" spans="1:36" s="46" customFormat="1" ht="23.5">
      <c r="A4" s="56" t="s">
        <v>1424</v>
      </c>
    </row>
    <row r="5" spans="1:36">
      <c r="AE5" s="1479" t="s">
        <v>1394</v>
      </c>
      <c r="AF5" s="1479"/>
      <c r="AG5" s="1479"/>
      <c r="AH5" s="1479"/>
      <c r="AI5" s="1479"/>
    </row>
    <row r="6" spans="1:36">
      <c r="AE6" s="1476" t="s">
        <v>1146</v>
      </c>
      <c r="AF6" s="1477"/>
      <c r="AG6" s="1477"/>
      <c r="AH6" s="1477"/>
      <c r="AI6" s="1478"/>
    </row>
    <row r="7" spans="1:36" s="43" customFormat="1">
      <c r="C7" s="43" t="s">
        <v>1395</v>
      </c>
      <c r="D7" s="55" t="s">
        <v>214</v>
      </c>
      <c r="E7" s="55" t="s">
        <v>215</v>
      </c>
      <c r="F7" s="55" t="s">
        <v>216</v>
      </c>
      <c r="G7" s="55" t="s">
        <v>1396</v>
      </c>
      <c r="H7" s="55" t="s">
        <v>218</v>
      </c>
      <c r="I7" s="55" t="s">
        <v>219</v>
      </c>
      <c r="J7" s="55" t="s">
        <v>220</v>
      </c>
      <c r="K7" s="55" t="s">
        <v>221</v>
      </c>
      <c r="L7" s="55" t="s">
        <v>222</v>
      </c>
      <c r="M7" s="55" t="s">
        <v>223</v>
      </c>
      <c r="N7" s="55"/>
      <c r="O7" s="55" t="s">
        <v>245</v>
      </c>
      <c r="P7" s="55" t="s">
        <v>226</v>
      </c>
      <c r="Q7" s="55"/>
      <c r="R7" s="55"/>
      <c r="S7" s="55"/>
      <c r="T7" s="55"/>
      <c r="U7" s="55"/>
      <c r="V7" s="55"/>
      <c r="W7" s="55"/>
      <c r="X7" s="55"/>
      <c r="Y7" s="55"/>
      <c r="Z7" s="55"/>
      <c r="AA7" s="55"/>
      <c r="AB7" s="55"/>
      <c r="AC7" s="43" t="s">
        <v>1387</v>
      </c>
      <c r="AD7"/>
      <c r="AE7" s="52">
        <v>2022</v>
      </c>
      <c r="AF7" s="51">
        <v>2023</v>
      </c>
      <c r="AG7" s="51">
        <v>2024</v>
      </c>
      <c r="AH7" s="51">
        <v>2025</v>
      </c>
      <c r="AI7" s="50">
        <v>2026</v>
      </c>
      <c r="AJ7"/>
    </row>
    <row r="8" spans="1:36">
      <c r="S8" s="43"/>
      <c r="T8" s="43"/>
      <c r="U8" s="43"/>
      <c r="V8" s="43"/>
    </row>
    <row r="9" spans="1:36" s="1" customFormat="1" ht="18">
      <c r="A9" s="2" t="s">
        <v>1425</v>
      </c>
      <c r="B9" s="2"/>
    </row>
    <row r="11" spans="1:36" s="1" customFormat="1" ht="14">
      <c r="A11" s="42"/>
      <c r="B11" s="48" t="s">
        <v>1426</v>
      </c>
    </row>
    <row r="13" spans="1:36">
      <c r="C13" t="s">
        <v>1399</v>
      </c>
      <c r="D13" t="s">
        <v>261</v>
      </c>
      <c r="E13" t="s">
        <v>215</v>
      </c>
      <c r="F13" t="s">
        <v>239</v>
      </c>
      <c r="G13" t="s">
        <v>1400</v>
      </c>
      <c r="H13" t="s">
        <v>241</v>
      </c>
      <c r="I13" t="s">
        <v>346</v>
      </c>
      <c r="J13" t="s">
        <v>107</v>
      </c>
      <c r="K13" t="s">
        <v>346</v>
      </c>
      <c r="L13" s="217" t="s">
        <v>287</v>
      </c>
      <c r="M13" s="217" t="s">
        <v>287</v>
      </c>
      <c r="O13" s="217" t="s">
        <v>287</v>
      </c>
      <c r="P13" s="309" t="s">
        <v>372</v>
      </c>
      <c r="Q13" s="309"/>
      <c r="AC13" t="s">
        <v>1390</v>
      </c>
      <c r="AE13" s="882">
        <f>SUMIFS('6.1 Capex_summary'!AE$9:AE$1043,'6.1 Capex_summary'!$D$9:$D$1043,$D13,'6.1 Capex_summary'!$E$9:$E$1043,$E13,'6.1 Capex_summary'!$F$9:$F$1043,$F13,'6.1 Capex_summary'!$G$9:$G$1043,$G13,'6.1 Capex_summary'!$H$9:$H$1043,$H13,'6.1 Capex_summary'!$I$9:$I$1043,$I13,'6.1 Capex_summary'!$J$9:$J$1043,$J13,'6.1 Capex_summary'!$K$9:$K$1043,$K13,'6.1 Capex_summary'!$L$9:$L$1043,$L13,'6.1 Capex_summary'!$M$9:$M$1043,$M13,'6.1 Capex_summary'!$O$9:$O$1043,$O13)</f>
        <v>0</v>
      </c>
      <c r="AF13" s="882">
        <f>SUMIFS('6.1 Capex_summary'!AF$9:AF$1043,'6.1 Capex_summary'!$D$9:$D$1043,$D13,'6.1 Capex_summary'!$E$9:$E$1043,$E13,'6.1 Capex_summary'!$F$9:$F$1043,$F13,'6.1 Capex_summary'!$G$9:$G$1043,$G13,'6.1 Capex_summary'!$H$9:$H$1043,$H13,'6.1 Capex_summary'!$I$9:$I$1043,$I13,'6.1 Capex_summary'!$J$9:$J$1043,$J13,'6.1 Capex_summary'!$K$9:$K$1043,$K13,'6.1 Capex_summary'!$L$9:$L$1043,$L13,'6.1 Capex_summary'!$M$9:$M$1043,$M13,'6.1 Capex_summary'!$O$9:$O$1043,$O13)</f>
        <v>0</v>
      </c>
      <c r="AG13" s="882">
        <f>SUMIFS('6.1 Capex_summary'!AG$9:AG$1043,'6.1 Capex_summary'!$D$9:$D$1043,$D13,'6.1 Capex_summary'!$E$9:$E$1043,$E13,'6.1 Capex_summary'!$F$9:$F$1043,$F13,'6.1 Capex_summary'!$G$9:$G$1043,$G13,'6.1 Capex_summary'!$H$9:$H$1043,$H13,'6.1 Capex_summary'!$I$9:$I$1043,$I13,'6.1 Capex_summary'!$J$9:$J$1043,$J13,'6.1 Capex_summary'!$K$9:$K$1043,$K13,'6.1 Capex_summary'!$L$9:$L$1043,$L13,'6.1 Capex_summary'!$M$9:$M$1043,$M13,'6.1 Capex_summary'!$O$9:$O$1043,$O13)</f>
        <v>0</v>
      </c>
      <c r="AH13" s="882">
        <f>SUMIFS('6.1 Capex_summary'!AH$9:AH$1043,'6.1 Capex_summary'!$D$9:$D$1043,$D13,'6.1 Capex_summary'!$E$9:$E$1043,$E13,'6.1 Capex_summary'!$F$9:$F$1043,$F13,'6.1 Capex_summary'!$G$9:$G$1043,$G13,'6.1 Capex_summary'!$H$9:$H$1043,$H13,'6.1 Capex_summary'!$I$9:$I$1043,$I13,'6.1 Capex_summary'!$J$9:$J$1043,$J13,'6.1 Capex_summary'!$K$9:$K$1043,$K13,'6.1 Capex_summary'!$L$9:$L$1043,$L13,'6.1 Capex_summary'!$M$9:$M$1043,$M13,'6.1 Capex_summary'!$O$9:$O$1043,$O13)</f>
        <v>0</v>
      </c>
      <c r="AI13" s="882">
        <f>SUMIFS('6.1 Capex_summary'!AI$9:AI$1043,'6.1 Capex_summary'!$D$9:$D$1043,$D13,'6.1 Capex_summary'!$E$9:$E$1043,$E13,'6.1 Capex_summary'!$F$9:$F$1043,$F13,'6.1 Capex_summary'!$G$9:$G$1043,$G13,'6.1 Capex_summary'!$H$9:$H$1043,$H13,'6.1 Capex_summary'!$I$9:$I$1043,$I13,'6.1 Capex_summary'!$J$9:$J$1043,$J13,'6.1 Capex_summary'!$K$9:$K$1043,$K13,'6.1 Capex_summary'!$L$9:$L$1043,$L13,'6.1 Capex_summary'!$M$9:$M$1043,$M13,'6.1 Capex_summary'!$O$9:$O$1043,$O13)</f>
        <v>0</v>
      </c>
    </row>
    <row r="14" spans="1:36">
      <c r="C14" t="s">
        <v>1427</v>
      </c>
      <c r="D14" t="s">
        <v>261</v>
      </c>
      <c r="E14" t="s">
        <v>215</v>
      </c>
      <c r="F14" t="s">
        <v>239</v>
      </c>
      <c r="G14" t="s">
        <v>1400</v>
      </c>
      <c r="H14" t="s">
        <v>241</v>
      </c>
      <c r="I14" t="s">
        <v>284</v>
      </c>
      <c r="J14" t="s">
        <v>107</v>
      </c>
      <c r="K14" t="s">
        <v>125</v>
      </c>
      <c r="L14" s="217"/>
      <c r="M14" s="217" t="s">
        <v>245</v>
      </c>
      <c r="O14" s="217" t="s">
        <v>349</v>
      </c>
      <c r="P14" s="309" t="s">
        <v>372</v>
      </c>
      <c r="Q14" s="309"/>
      <c r="AC14" t="s">
        <v>1390</v>
      </c>
      <c r="AE14" s="882">
        <f>SUMIFS('6.9 Resilience'!AE$9:AE$1000,'6.9 Resilience'!$D$9:$D$1000,$D14,'6.9 Resilience'!$E$9:$E$1000,$E14,'6.9 Resilience'!$F$9:$F$1000,$F14,'6.9 Resilience'!$G$9:$G$1000,$G14,'6.9 Resilience'!$H$9:$H$1000,$H14,'6.9 Resilience'!$I$9:$I$1000,$I14,'6.9 Resilience'!$K$9:$K$1000,$K14,'6.9 Resilience'!$M$9:$M$1000,$M14,'6.9 Resilience'!$J$9:$J$1000,'3.2 SO_Totex'!$J14)</f>
        <v>0</v>
      </c>
      <c r="AF14" s="882">
        <f>SUMIFS('6.9 Resilience'!AF$9:AF$1000,'6.9 Resilience'!$D$9:$D$1000,$D14,'6.9 Resilience'!$E$9:$E$1000,$E14,'6.9 Resilience'!$F$9:$F$1000,$F14,'6.9 Resilience'!$G$9:$G$1000,$G14,'6.9 Resilience'!$H$9:$H$1000,$H14,'6.9 Resilience'!$I$9:$I$1000,$I14,'6.9 Resilience'!$K$9:$K$1000,$K14,'6.9 Resilience'!$M$9:$M$1000,$M14,'6.9 Resilience'!$J$9:$J$1000,'3.2 SO_Totex'!$J14)</f>
        <v>0</v>
      </c>
      <c r="AG14" s="882">
        <f>SUMIFS('6.9 Resilience'!AG$9:AG$1000,'6.9 Resilience'!$D$9:$D$1000,$D14,'6.9 Resilience'!$E$9:$E$1000,$E14,'6.9 Resilience'!$F$9:$F$1000,$F14,'6.9 Resilience'!$G$9:$G$1000,$G14,'6.9 Resilience'!$H$9:$H$1000,$H14,'6.9 Resilience'!$I$9:$I$1000,$I14,'6.9 Resilience'!$K$9:$K$1000,$K14,'6.9 Resilience'!$M$9:$M$1000,$M14,'6.9 Resilience'!$J$9:$J$1000,'3.2 SO_Totex'!$J14)</f>
        <v>0</v>
      </c>
      <c r="AH14" s="882">
        <f>SUMIFS('6.9 Resilience'!AH$9:AH$1000,'6.9 Resilience'!$D$9:$D$1000,$D14,'6.9 Resilience'!$E$9:$E$1000,$E14,'6.9 Resilience'!$F$9:$F$1000,$F14,'6.9 Resilience'!$G$9:$G$1000,$G14,'6.9 Resilience'!$H$9:$H$1000,$H14,'6.9 Resilience'!$I$9:$I$1000,$I14,'6.9 Resilience'!$K$9:$K$1000,$K14,'6.9 Resilience'!$M$9:$M$1000,$M14,'6.9 Resilience'!$J$9:$J$1000,'3.2 SO_Totex'!$J14)</f>
        <v>0</v>
      </c>
      <c r="AI14" s="882">
        <f>SUMIFS('6.9 Resilience'!AI$9:AI$1000,'6.9 Resilience'!$D$9:$D$1000,$D14,'6.9 Resilience'!$E$9:$E$1000,$E14,'6.9 Resilience'!$F$9:$F$1000,$F14,'6.9 Resilience'!$G$9:$G$1000,$G14,'6.9 Resilience'!$H$9:$H$1000,$H14,'6.9 Resilience'!$I$9:$I$1000,$I14,'6.9 Resilience'!$K$9:$K$1000,$K14,'6.9 Resilience'!$M$9:$M$1000,$M14,'6.9 Resilience'!$J$9:$J$1000,'3.2 SO_Totex'!$J14)</f>
        <v>0</v>
      </c>
    </row>
    <row r="15" spans="1:36">
      <c r="C15" t="s">
        <v>3310</v>
      </c>
      <c r="D15" t="s">
        <v>261</v>
      </c>
      <c r="E15" t="s">
        <v>215</v>
      </c>
      <c r="F15" t="s">
        <v>239</v>
      </c>
      <c r="G15" t="s">
        <v>1400</v>
      </c>
      <c r="H15" t="s">
        <v>241</v>
      </c>
      <c r="I15" t="s">
        <v>277</v>
      </c>
      <c r="J15" t="s">
        <v>88</v>
      </c>
      <c r="K15" t="s">
        <v>125</v>
      </c>
      <c r="L15" s="217"/>
      <c r="M15" s="217" t="s">
        <v>245</v>
      </c>
      <c r="O15" s="217" t="s">
        <v>349</v>
      </c>
      <c r="P15" s="309" t="s">
        <v>378</v>
      </c>
      <c r="Q15" s="309"/>
      <c r="AC15" t="s">
        <v>1390</v>
      </c>
      <c r="AE15" s="882">
        <f>SUMIFS('6.9 Resilience'!AE$9:AE$1000,'6.9 Resilience'!$D$9:$D$1000,$D15,'6.9 Resilience'!$E$9:$E$1000,$E15,'6.9 Resilience'!$F$9:$F$1000,$F15,'6.9 Resilience'!$G$9:$G$1000,$G15,'6.9 Resilience'!$H$9:$H$1000,$H15,'6.9 Resilience'!$I$9:$I$1000,$I15,'6.9 Resilience'!$K$9:$K$1000,$K15,'6.9 Resilience'!$M$9:$M$1000,$M15,'6.9 Resilience'!$J$9:$J$1000,'3.2 SO_Totex'!$J15)</f>
        <v>0</v>
      </c>
      <c r="AF15" s="882">
        <f>SUMIFS('6.9 Resilience'!AF$9:AF$1000,'6.9 Resilience'!$D$9:$D$1000,$D15,'6.9 Resilience'!$E$9:$E$1000,$E15,'6.9 Resilience'!$F$9:$F$1000,$F15,'6.9 Resilience'!$G$9:$G$1000,$G15,'6.9 Resilience'!$H$9:$H$1000,$H15,'6.9 Resilience'!$I$9:$I$1000,$I15,'6.9 Resilience'!$K$9:$K$1000,$K15,'6.9 Resilience'!$M$9:$M$1000,$M15,'6.9 Resilience'!$J$9:$J$1000,'3.2 SO_Totex'!$J15)</f>
        <v>0</v>
      </c>
      <c r="AG15" s="882">
        <f>SUMIFS('6.9 Resilience'!AG$9:AG$1000,'6.9 Resilience'!$D$9:$D$1000,$D15,'6.9 Resilience'!$E$9:$E$1000,$E15,'6.9 Resilience'!$F$9:$F$1000,$F15,'6.9 Resilience'!$G$9:$G$1000,$G15,'6.9 Resilience'!$H$9:$H$1000,$H15,'6.9 Resilience'!$I$9:$I$1000,$I15,'6.9 Resilience'!$K$9:$K$1000,$K15,'6.9 Resilience'!$M$9:$M$1000,$M15,'6.9 Resilience'!$J$9:$J$1000,'3.2 SO_Totex'!$J15)</f>
        <v>0</v>
      </c>
      <c r="AH15" s="882">
        <f>SUMIFS('6.9 Resilience'!AH$9:AH$1000,'6.9 Resilience'!$D$9:$D$1000,$D15,'6.9 Resilience'!$E$9:$E$1000,$E15,'6.9 Resilience'!$F$9:$F$1000,$F15,'6.9 Resilience'!$G$9:$G$1000,$G15,'6.9 Resilience'!$H$9:$H$1000,$H15,'6.9 Resilience'!$I$9:$I$1000,$I15,'6.9 Resilience'!$K$9:$K$1000,$K15,'6.9 Resilience'!$M$9:$M$1000,$M15,'6.9 Resilience'!$J$9:$J$1000,'3.2 SO_Totex'!$J15)</f>
        <v>0</v>
      </c>
      <c r="AI15" s="882">
        <f>SUMIFS('6.9 Resilience'!AI$9:AI$1000,'6.9 Resilience'!$D$9:$D$1000,$D15,'6.9 Resilience'!$E$9:$E$1000,$E15,'6.9 Resilience'!$F$9:$F$1000,$F15,'6.9 Resilience'!$G$9:$G$1000,$G15,'6.9 Resilience'!$H$9:$H$1000,$H15,'6.9 Resilience'!$I$9:$I$1000,$I15,'6.9 Resilience'!$K$9:$K$1000,$K15,'6.9 Resilience'!$M$9:$M$1000,$M15,'6.9 Resilience'!$J$9:$J$1000,'3.2 SO_Totex'!$J15)</f>
        <v>0</v>
      </c>
    </row>
    <row r="16" spans="1:36">
      <c r="C16" t="s">
        <v>1428</v>
      </c>
      <c r="D16" t="s">
        <v>261</v>
      </c>
      <c r="E16" t="s">
        <v>215</v>
      </c>
      <c r="F16" t="s">
        <v>239</v>
      </c>
      <c r="G16" t="s">
        <v>1400</v>
      </c>
      <c r="H16" t="s">
        <v>241</v>
      </c>
      <c r="I16" t="s">
        <v>277</v>
      </c>
      <c r="J16" t="s">
        <v>88</v>
      </c>
      <c r="K16" t="s">
        <v>363</v>
      </c>
      <c r="L16" s="217" t="s">
        <v>287</v>
      </c>
      <c r="M16" s="217" t="s">
        <v>287</v>
      </c>
      <c r="O16" s="217" t="s">
        <v>287</v>
      </c>
      <c r="P16" s="309" t="s">
        <v>378</v>
      </c>
      <c r="Q16" s="309"/>
      <c r="AC16" t="s">
        <v>1390</v>
      </c>
      <c r="AE16" s="882">
        <f>SUMIFS('5.2 SO_Indirects'!AE$9:AE$993,'5.2 SO_Indirects'!$D$9:$D$993,$D16,'5.2 SO_Indirects'!$E$9:$E$993,$E16,'5.2 SO_Indirects'!$F$9:$F$993,$F16,'5.2 SO_Indirects'!$G$9:$G$993,$G16,'5.2 SO_Indirects'!$H$9:$H$993,$H16,'5.2 SO_Indirects'!$I$9:$I$993,$I16,'5.2 SO_Indirects'!$J$9:$J$993,$J16,'5.2 SO_Indirects'!$K$9:$K$993,$K16,'5.2 SO_Indirects'!$L$9:$L$993,$L16,'5.2 SO_Indirects'!$M$9:$M$993,$M16,'5.2 SO_Indirects'!$O$9:$O$993,$O16)</f>
        <v>0</v>
      </c>
      <c r="AF16" s="882">
        <f>SUMIFS('5.2 SO_Indirects'!AF$9:AF$993,'5.2 SO_Indirects'!$D$9:$D$993,$D16,'5.2 SO_Indirects'!$E$9:$E$993,$E16,'5.2 SO_Indirects'!$F$9:$F$993,$F16,'5.2 SO_Indirects'!$G$9:$G$993,$G16,'5.2 SO_Indirects'!$H$9:$H$993,$H16,'5.2 SO_Indirects'!$I$9:$I$993,$I16,'5.2 SO_Indirects'!$J$9:$J$993,$J16,'5.2 SO_Indirects'!$K$9:$K$993,$K16,'5.2 SO_Indirects'!$L$9:$L$993,$L16,'5.2 SO_Indirects'!$M$9:$M$993,$M16,'5.2 SO_Indirects'!$O$9:$O$993,$O16)</f>
        <v>0</v>
      </c>
      <c r="AG16" s="882">
        <f>SUMIFS('5.2 SO_Indirects'!AG$9:AG$993,'5.2 SO_Indirects'!$D$9:$D$993,$D16,'5.2 SO_Indirects'!$E$9:$E$993,$E16,'5.2 SO_Indirects'!$F$9:$F$993,$F16,'5.2 SO_Indirects'!$G$9:$G$993,$G16,'5.2 SO_Indirects'!$H$9:$H$993,$H16,'5.2 SO_Indirects'!$I$9:$I$993,$I16,'5.2 SO_Indirects'!$J$9:$J$993,$J16,'5.2 SO_Indirects'!$K$9:$K$993,$K16,'5.2 SO_Indirects'!$L$9:$L$993,$L16,'5.2 SO_Indirects'!$M$9:$M$993,$M16,'5.2 SO_Indirects'!$O$9:$O$993,$O16)</f>
        <v>0</v>
      </c>
      <c r="AH16" s="882">
        <f>SUMIFS('5.2 SO_Indirects'!AH$9:AH$993,'5.2 SO_Indirects'!$D$9:$D$993,$D16,'5.2 SO_Indirects'!$E$9:$E$993,$E16,'5.2 SO_Indirects'!$F$9:$F$993,$F16,'5.2 SO_Indirects'!$G$9:$G$993,$G16,'5.2 SO_Indirects'!$H$9:$H$993,$H16,'5.2 SO_Indirects'!$I$9:$I$993,$I16,'5.2 SO_Indirects'!$J$9:$J$993,$J16,'5.2 SO_Indirects'!$K$9:$K$993,$K16,'5.2 SO_Indirects'!$L$9:$L$993,$L16,'5.2 SO_Indirects'!$M$9:$M$993,$M16,'5.2 SO_Indirects'!$O$9:$O$993,$O16)</f>
        <v>0</v>
      </c>
      <c r="AI16" s="882">
        <f>SUMIFS('5.2 SO_Indirects'!AI$9:AI$993,'5.2 SO_Indirects'!$D$9:$D$993,$D16,'5.2 SO_Indirects'!$E$9:$E$993,$E16,'5.2 SO_Indirects'!$F$9:$F$993,$F16,'5.2 SO_Indirects'!$G$9:$G$993,$G16,'5.2 SO_Indirects'!$H$9:$H$993,$H16,'5.2 SO_Indirects'!$I$9:$I$993,$I16,'5.2 SO_Indirects'!$J$9:$J$993,$J16,'5.2 SO_Indirects'!$K$9:$K$993,$K16,'5.2 SO_Indirects'!$L$9:$L$993,$L16,'5.2 SO_Indirects'!$M$9:$M$993,$M16,'5.2 SO_Indirects'!$O$9:$O$993,$O16)</f>
        <v>0</v>
      </c>
    </row>
    <row r="17" spans="1:35">
      <c r="C17" t="s">
        <v>1428</v>
      </c>
      <c r="D17" t="s">
        <v>261</v>
      </c>
      <c r="E17" t="s">
        <v>215</v>
      </c>
      <c r="F17" t="s">
        <v>239</v>
      </c>
      <c r="G17" t="s">
        <v>1400</v>
      </c>
      <c r="H17" t="s">
        <v>241</v>
      </c>
      <c r="I17" t="s">
        <v>277</v>
      </c>
      <c r="J17" t="s">
        <v>88</v>
      </c>
      <c r="K17" t="s">
        <v>370</v>
      </c>
      <c r="L17" s="217" t="s">
        <v>287</v>
      </c>
      <c r="M17" s="217" t="s">
        <v>287</v>
      </c>
      <c r="O17" s="217" t="s">
        <v>287</v>
      </c>
      <c r="P17" s="309" t="s">
        <v>378</v>
      </c>
      <c r="Q17" s="309"/>
      <c r="AC17" t="s">
        <v>1390</v>
      </c>
      <c r="AE17" s="882">
        <f>SUMIFS('5.2 SO_Indirects'!AE$9:AE$993,'5.2 SO_Indirects'!$D$9:$D$993,$D17,'5.2 SO_Indirects'!$E$9:$E$993,$E17,'5.2 SO_Indirects'!$F$9:$F$993,$F17,'5.2 SO_Indirects'!$G$9:$G$993,$G17,'5.2 SO_Indirects'!$H$9:$H$993,$H17,'5.2 SO_Indirects'!$I$9:$I$993,$I17,'5.2 SO_Indirects'!$J$9:$J$993,$J17,'5.2 SO_Indirects'!$K$9:$K$993,$K17,'5.2 SO_Indirects'!$L$9:$L$993,$L17,'5.2 SO_Indirects'!$M$9:$M$993,$M17,'5.2 SO_Indirects'!$O$9:$O$993,$O17)</f>
        <v>0</v>
      </c>
      <c r="AF17" s="882">
        <f>SUMIFS('5.2 SO_Indirects'!AF$9:AF$993,'5.2 SO_Indirects'!$D$9:$D$993,$D17,'5.2 SO_Indirects'!$E$9:$E$993,$E17,'5.2 SO_Indirects'!$F$9:$F$993,$F17,'5.2 SO_Indirects'!$G$9:$G$993,$G17,'5.2 SO_Indirects'!$H$9:$H$993,$H17,'5.2 SO_Indirects'!$I$9:$I$993,$I17,'5.2 SO_Indirects'!$J$9:$J$993,$J17,'5.2 SO_Indirects'!$K$9:$K$993,$K17,'5.2 SO_Indirects'!$L$9:$L$993,$L17,'5.2 SO_Indirects'!$M$9:$M$993,$M17,'5.2 SO_Indirects'!$O$9:$O$993,$O17)</f>
        <v>0</v>
      </c>
      <c r="AG17" s="882">
        <f>SUMIFS('5.2 SO_Indirects'!AG$9:AG$993,'5.2 SO_Indirects'!$D$9:$D$993,$D17,'5.2 SO_Indirects'!$E$9:$E$993,$E17,'5.2 SO_Indirects'!$F$9:$F$993,$F17,'5.2 SO_Indirects'!$G$9:$G$993,$G17,'5.2 SO_Indirects'!$H$9:$H$993,$H17,'5.2 SO_Indirects'!$I$9:$I$993,$I17,'5.2 SO_Indirects'!$J$9:$J$993,$J17,'5.2 SO_Indirects'!$K$9:$K$993,$K17,'5.2 SO_Indirects'!$L$9:$L$993,$L17,'5.2 SO_Indirects'!$M$9:$M$993,$M17,'5.2 SO_Indirects'!$O$9:$O$993,$O17)</f>
        <v>0</v>
      </c>
      <c r="AH17" s="882">
        <f>SUMIFS('5.2 SO_Indirects'!AH$9:AH$993,'5.2 SO_Indirects'!$D$9:$D$993,$D17,'5.2 SO_Indirects'!$E$9:$E$993,$E17,'5.2 SO_Indirects'!$F$9:$F$993,$F17,'5.2 SO_Indirects'!$G$9:$G$993,$G17,'5.2 SO_Indirects'!$H$9:$H$993,$H17,'5.2 SO_Indirects'!$I$9:$I$993,$I17,'5.2 SO_Indirects'!$J$9:$J$993,$J17,'5.2 SO_Indirects'!$K$9:$K$993,$K17,'5.2 SO_Indirects'!$L$9:$L$993,$L17,'5.2 SO_Indirects'!$M$9:$M$993,$M17,'5.2 SO_Indirects'!$O$9:$O$993,$O17)</f>
        <v>0</v>
      </c>
      <c r="AI17" s="882">
        <f>SUMIFS('5.2 SO_Indirects'!AI$9:AI$993,'5.2 SO_Indirects'!$D$9:$D$993,$D17,'5.2 SO_Indirects'!$E$9:$E$993,$E17,'5.2 SO_Indirects'!$F$9:$F$993,$F17,'5.2 SO_Indirects'!$G$9:$G$993,$G17,'5.2 SO_Indirects'!$H$9:$H$993,$H17,'5.2 SO_Indirects'!$I$9:$I$993,$I17,'5.2 SO_Indirects'!$J$9:$J$993,$J17,'5.2 SO_Indirects'!$K$9:$K$993,$K17,'5.2 SO_Indirects'!$L$9:$L$993,$L17,'5.2 SO_Indirects'!$M$9:$M$993,$M17,'5.2 SO_Indirects'!$O$9:$O$993,$O17)</f>
        <v>0</v>
      </c>
    </row>
    <row r="18" spans="1:35">
      <c r="C18" t="s">
        <v>1428</v>
      </c>
      <c r="D18" t="s">
        <v>261</v>
      </c>
      <c r="E18" t="s">
        <v>215</v>
      </c>
      <c r="F18" t="s">
        <v>239</v>
      </c>
      <c r="G18" t="s">
        <v>1400</v>
      </c>
      <c r="H18" t="s">
        <v>241</v>
      </c>
      <c r="I18" t="s">
        <v>277</v>
      </c>
      <c r="J18" t="s">
        <v>88</v>
      </c>
      <c r="K18" t="s">
        <v>383</v>
      </c>
      <c r="L18" s="217" t="s">
        <v>287</v>
      </c>
      <c r="M18" s="217" t="s">
        <v>287</v>
      </c>
      <c r="O18" s="217" t="s">
        <v>287</v>
      </c>
      <c r="P18" s="309" t="s">
        <v>378</v>
      </c>
      <c r="Q18" s="309"/>
      <c r="AC18" t="s">
        <v>1390</v>
      </c>
      <c r="AE18" s="882">
        <f>SUMIFS('5.2 SO_Indirects'!AE$9:AE$993,'5.2 SO_Indirects'!$D$9:$D$993,$D18,'5.2 SO_Indirects'!$E$9:$E$993,$E18,'5.2 SO_Indirects'!$F$9:$F$993,$F18,'5.2 SO_Indirects'!$G$9:$G$993,$G18,'5.2 SO_Indirects'!$H$9:$H$993,$H18,'5.2 SO_Indirects'!$I$9:$I$993,$I18,'5.2 SO_Indirects'!$J$9:$J$993,$J18,'5.2 SO_Indirects'!$K$9:$K$993,$K18,'5.2 SO_Indirects'!$L$9:$L$993,$L18,'5.2 SO_Indirects'!$M$9:$M$993,$M18,'5.2 SO_Indirects'!$O$9:$O$993,$O18)</f>
        <v>0</v>
      </c>
      <c r="AF18" s="882">
        <f>SUMIFS('5.2 SO_Indirects'!AF$9:AF$993,'5.2 SO_Indirects'!$D$9:$D$993,$D18,'5.2 SO_Indirects'!$E$9:$E$993,$E18,'5.2 SO_Indirects'!$F$9:$F$993,$F18,'5.2 SO_Indirects'!$G$9:$G$993,$G18,'5.2 SO_Indirects'!$H$9:$H$993,$H18,'5.2 SO_Indirects'!$I$9:$I$993,$I18,'5.2 SO_Indirects'!$J$9:$J$993,$J18,'5.2 SO_Indirects'!$K$9:$K$993,$K18,'5.2 SO_Indirects'!$L$9:$L$993,$L18,'5.2 SO_Indirects'!$M$9:$M$993,$M18,'5.2 SO_Indirects'!$O$9:$O$993,$O18)</f>
        <v>0</v>
      </c>
      <c r="AG18" s="882">
        <f>SUMIFS('5.2 SO_Indirects'!AG$9:AG$993,'5.2 SO_Indirects'!$D$9:$D$993,$D18,'5.2 SO_Indirects'!$E$9:$E$993,$E18,'5.2 SO_Indirects'!$F$9:$F$993,$F18,'5.2 SO_Indirects'!$G$9:$G$993,$G18,'5.2 SO_Indirects'!$H$9:$H$993,$H18,'5.2 SO_Indirects'!$I$9:$I$993,$I18,'5.2 SO_Indirects'!$J$9:$J$993,$J18,'5.2 SO_Indirects'!$K$9:$K$993,$K18,'5.2 SO_Indirects'!$L$9:$L$993,$L18,'5.2 SO_Indirects'!$M$9:$M$993,$M18,'5.2 SO_Indirects'!$O$9:$O$993,$O18)</f>
        <v>0</v>
      </c>
      <c r="AH18" s="882">
        <f>SUMIFS('5.2 SO_Indirects'!AH$9:AH$993,'5.2 SO_Indirects'!$D$9:$D$993,$D18,'5.2 SO_Indirects'!$E$9:$E$993,$E18,'5.2 SO_Indirects'!$F$9:$F$993,$F18,'5.2 SO_Indirects'!$G$9:$G$993,$G18,'5.2 SO_Indirects'!$H$9:$H$993,$H18,'5.2 SO_Indirects'!$I$9:$I$993,$I18,'5.2 SO_Indirects'!$J$9:$J$993,$J18,'5.2 SO_Indirects'!$K$9:$K$993,$K18,'5.2 SO_Indirects'!$L$9:$L$993,$L18,'5.2 SO_Indirects'!$M$9:$M$993,$M18,'5.2 SO_Indirects'!$O$9:$O$993,$O18)</f>
        <v>0</v>
      </c>
      <c r="AI18" s="882">
        <f>SUMIFS('5.2 SO_Indirects'!AI$9:AI$993,'5.2 SO_Indirects'!$D$9:$D$993,$D18,'5.2 SO_Indirects'!$E$9:$E$993,$E18,'5.2 SO_Indirects'!$F$9:$F$993,$F18,'5.2 SO_Indirects'!$G$9:$G$993,$G18,'5.2 SO_Indirects'!$H$9:$H$993,$H18,'5.2 SO_Indirects'!$I$9:$I$993,$I18,'5.2 SO_Indirects'!$J$9:$J$993,$J18,'5.2 SO_Indirects'!$K$9:$K$993,$K18,'5.2 SO_Indirects'!$L$9:$L$993,$L18,'5.2 SO_Indirects'!$M$9:$M$993,$M18,'5.2 SO_Indirects'!$O$9:$O$993,$O18)</f>
        <v>0</v>
      </c>
    </row>
    <row r="19" spans="1:35">
      <c r="C19" t="s">
        <v>1429</v>
      </c>
      <c r="D19" t="s">
        <v>261</v>
      </c>
      <c r="E19" t="s">
        <v>215</v>
      </c>
      <c r="F19" t="s">
        <v>239</v>
      </c>
      <c r="G19" t="s">
        <v>1400</v>
      </c>
      <c r="H19" t="s">
        <v>241</v>
      </c>
      <c r="I19" t="s">
        <v>313</v>
      </c>
      <c r="J19" t="s">
        <v>88</v>
      </c>
      <c r="K19" t="s">
        <v>1412</v>
      </c>
      <c r="L19" s="217" t="s">
        <v>287</v>
      </c>
      <c r="M19" s="217" t="s">
        <v>287</v>
      </c>
      <c r="O19" s="217" t="s">
        <v>287</v>
      </c>
      <c r="P19" s="309" t="s">
        <v>378</v>
      </c>
      <c r="Q19" s="309"/>
      <c r="AC19" t="s">
        <v>1390</v>
      </c>
      <c r="AE19" s="882">
        <f>SUMIFS('5.4 SO_Direct_Opex'!AE$9:AE$999,'5.4 SO_Direct_Opex'!$D$9:$D$999,$D19,'5.4 SO_Direct_Opex'!$E$9:$E$999,$E19,'5.4 SO_Direct_Opex'!$F$9:$F$999,$F19,'5.4 SO_Direct_Opex'!$G$9:$G$999,$G19,'5.4 SO_Direct_Opex'!$H$9:$H$999,$H19,'5.4 SO_Direct_Opex'!$I$9:$I$999,$I19,'5.4 SO_Direct_Opex'!$J$9:$J$999,$J19,'5.4 SO_Direct_Opex'!$K$9:$K$999,$K19,'5.4 SO_Direct_Opex'!$L$9:$L$999,$L19,'5.4 SO_Direct_Opex'!$M$9:$M$999,$M19,'5.4 SO_Direct_Opex'!$O$9:$O$999,$O19)</f>
        <v>0</v>
      </c>
      <c r="AF19" s="882">
        <f>SUMIFS('5.4 SO_Direct_Opex'!AF$9:AF$999,'5.4 SO_Direct_Opex'!$D$9:$D$999,$D19,'5.4 SO_Direct_Opex'!$E$9:$E$999,$E19,'5.4 SO_Direct_Opex'!$F$9:$F$999,$F19,'5.4 SO_Direct_Opex'!$G$9:$G$999,$G19,'5.4 SO_Direct_Opex'!$H$9:$H$999,$H19,'5.4 SO_Direct_Opex'!$I$9:$I$999,$I19,'5.4 SO_Direct_Opex'!$J$9:$J$999,$J19,'5.4 SO_Direct_Opex'!$K$9:$K$999,$K19,'5.4 SO_Direct_Opex'!$L$9:$L$999,$L19,'5.4 SO_Direct_Opex'!$M$9:$M$999,$M19,'5.4 SO_Direct_Opex'!$O$9:$O$999,$O19)</f>
        <v>0</v>
      </c>
      <c r="AG19" s="882">
        <f>SUMIFS('5.4 SO_Direct_Opex'!AG$9:AG$999,'5.4 SO_Direct_Opex'!$D$9:$D$999,$D19,'5.4 SO_Direct_Opex'!$E$9:$E$999,$E19,'5.4 SO_Direct_Opex'!$F$9:$F$999,$F19,'5.4 SO_Direct_Opex'!$G$9:$G$999,$G19,'5.4 SO_Direct_Opex'!$H$9:$H$999,$H19,'5.4 SO_Direct_Opex'!$I$9:$I$999,$I19,'5.4 SO_Direct_Opex'!$J$9:$J$999,$J19,'5.4 SO_Direct_Opex'!$K$9:$K$999,$K19,'5.4 SO_Direct_Opex'!$L$9:$L$999,$L19,'5.4 SO_Direct_Opex'!$M$9:$M$999,$M19,'5.4 SO_Direct_Opex'!$O$9:$O$999,$O19)</f>
        <v>0</v>
      </c>
      <c r="AH19" s="882">
        <f>SUMIFS('5.4 SO_Direct_Opex'!AH$9:AH$999,'5.4 SO_Direct_Opex'!$D$9:$D$999,$D19,'5.4 SO_Direct_Opex'!$E$9:$E$999,$E19,'5.4 SO_Direct_Opex'!$F$9:$F$999,$F19,'5.4 SO_Direct_Opex'!$G$9:$G$999,$G19,'5.4 SO_Direct_Opex'!$H$9:$H$999,$H19,'5.4 SO_Direct_Opex'!$I$9:$I$999,$I19,'5.4 SO_Direct_Opex'!$J$9:$J$999,$J19,'5.4 SO_Direct_Opex'!$K$9:$K$999,$K19,'5.4 SO_Direct_Opex'!$L$9:$L$999,$L19,'5.4 SO_Direct_Opex'!$M$9:$M$999,$M19,'5.4 SO_Direct_Opex'!$O$9:$O$999,$O19)</f>
        <v>0</v>
      </c>
      <c r="AI19" s="882">
        <f>SUMIFS('5.4 SO_Direct_Opex'!AI$9:AI$999,'5.4 SO_Direct_Opex'!$D$9:$D$999,$D19,'5.4 SO_Direct_Opex'!$E$9:$E$999,$E19,'5.4 SO_Direct_Opex'!$F$9:$F$999,$F19,'5.4 SO_Direct_Opex'!$G$9:$G$999,$G19,'5.4 SO_Direct_Opex'!$H$9:$H$999,$H19,'5.4 SO_Direct_Opex'!$I$9:$I$999,$I19,'5.4 SO_Direct_Opex'!$J$9:$J$999,$J19,'5.4 SO_Direct_Opex'!$K$9:$K$999,$K19,'5.4 SO_Direct_Opex'!$L$9:$L$999,$L19,'5.4 SO_Direct_Opex'!$M$9:$M$999,$M19,'5.4 SO_Direct_Opex'!$O$9:$O$999,$O19)</f>
        <v>0</v>
      </c>
    </row>
    <row r="21" spans="1:35" s="1" customFormat="1" ht="14">
      <c r="A21" s="42"/>
      <c r="B21" s="48" t="s">
        <v>1417</v>
      </c>
    </row>
    <row r="23" spans="1:35">
      <c r="C23" t="s">
        <v>1399</v>
      </c>
      <c r="D23" t="s">
        <v>261</v>
      </c>
      <c r="E23" t="s">
        <v>215</v>
      </c>
      <c r="F23" t="s">
        <v>263</v>
      </c>
      <c r="G23" t="s">
        <v>1400</v>
      </c>
      <c r="H23" t="s">
        <v>241</v>
      </c>
      <c r="I23" t="s">
        <v>346</v>
      </c>
      <c r="J23" t="s">
        <v>107</v>
      </c>
      <c r="K23" t="s">
        <v>346</v>
      </c>
      <c r="L23" s="217" t="s">
        <v>287</v>
      </c>
      <c r="M23" s="217" t="s">
        <v>287</v>
      </c>
      <c r="O23" s="217" t="s">
        <v>287</v>
      </c>
      <c r="P23" s="309" t="s">
        <v>372</v>
      </c>
      <c r="Q23" s="309"/>
      <c r="AC23" t="s">
        <v>1151</v>
      </c>
      <c r="AE23" s="882">
        <f>SUMIFS('6.1 Capex_summary'!AE$9:AE$1043,'6.1 Capex_summary'!$D$9:$D$1043,$D23,'6.1 Capex_summary'!$E$9:$E$1043,$E23,'6.1 Capex_summary'!$F$9:$F$1043,$F23,'6.1 Capex_summary'!$G$9:$G$1043,$G23,'6.1 Capex_summary'!$H$9:$H$1043,$H23,'6.1 Capex_summary'!$I$9:$I$1043,$I23,'6.1 Capex_summary'!$J$9:$J$1043,$J23,'6.1 Capex_summary'!$K$9:$K$1043,$K23,'6.1 Capex_summary'!$L$9:$L$1043,$L23,'6.1 Capex_summary'!$M$9:$M$1043,$M23,'6.1 Capex_summary'!$O$9:$O$1043,$O23)</f>
        <v>0</v>
      </c>
      <c r="AF23" s="882">
        <f>SUMIFS('6.1 Capex_summary'!AF$9:AF$1043,'6.1 Capex_summary'!$D$9:$D$1043,$D23,'6.1 Capex_summary'!$E$9:$E$1043,$E23,'6.1 Capex_summary'!$F$9:$F$1043,$F23,'6.1 Capex_summary'!$G$9:$G$1043,$G23,'6.1 Capex_summary'!$H$9:$H$1043,$H23,'6.1 Capex_summary'!$I$9:$I$1043,$I23,'6.1 Capex_summary'!$J$9:$J$1043,$J23,'6.1 Capex_summary'!$K$9:$K$1043,$K23,'6.1 Capex_summary'!$L$9:$L$1043,$L23,'6.1 Capex_summary'!$M$9:$M$1043,$M23,'6.1 Capex_summary'!$O$9:$O$1043,$O23)</f>
        <v>0</v>
      </c>
      <c r="AG23" s="882">
        <f>SUMIFS('6.1 Capex_summary'!AG$9:AG$1043,'6.1 Capex_summary'!$D$9:$D$1043,$D23,'6.1 Capex_summary'!$E$9:$E$1043,$E23,'6.1 Capex_summary'!$F$9:$F$1043,$F23,'6.1 Capex_summary'!$G$9:$G$1043,$G23,'6.1 Capex_summary'!$H$9:$H$1043,$H23,'6.1 Capex_summary'!$I$9:$I$1043,$I23,'6.1 Capex_summary'!$J$9:$J$1043,$J23,'6.1 Capex_summary'!$K$9:$K$1043,$K23,'6.1 Capex_summary'!$L$9:$L$1043,$L23,'6.1 Capex_summary'!$M$9:$M$1043,$M23,'6.1 Capex_summary'!$O$9:$O$1043,$O23)</f>
        <v>0</v>
      </c>
      <c r="AH23" s="882">
        <f>SUMIFS('6.1 Capex_summary'!AH$9:AH$1043,'6.1 Capex_summary'!$D$9:$D$1043,$D23,'6.1 Capex_summary'!$E$9:$E$1043,$E23,'6.1 Capex_summary'!$F$9:$F$1043,$F23,'6.1 Capex_summary'!$G$9:$G$1043,$G23,'6.1 Capex_summary'!$H$9:$H$1043,$H23,'6.1 Capex_summary'!$I$9:$I$1043,$I23,'6.1 Capex_summary'!$J$9:$J$1043,$J23,'6.1 Capex_summary'!$K$9:$K$1043,$K23,'6.1 Capex_summary'!$L$9:$L$1043,$L23,'6.1 Capex_summary'!$M$9:$M$1043,$M23,'6.1 Capex_summary'!$O$9:$O$1043,$O23)</f>
        <v>0</v>
      </c>
      <c r="AI23" s="882">
        <f>SUMIFS('6.1 Capex_summary'!AI$9:AI$1043,'6.1 Capex_summary'!$D$9:$D$1043,$D23,'6.1 Capex_summary'!$E$9:$E$1043,$E23,'6.1 Capex_summary'!$F$9:$F$1043,$F23,'6.1 Capex_summary'!$G$9:$G$1043,$G23,'6.1 Capex_summary'!$H$9:$H$1043,$H23,'6.1 Capex_summary'!$I$9:$I$1043,$I23,'6.1 Capex_summary'!$J$9:$J$1043,$J23,'6.1 Capex_summary'!$K$9:$K$1043,$K23,'6.1 Capex_summary'!$L$9:$L$1043,$L23,'6.1 Capex_summary'!$M$9:$M$1043,$M23,'6.1 Capex_summary'!$O$9:$O$1043,$O23)</f>
        <v>0</v>
      </c>
    </row>
    <row r="24" spans="1:35">
      <c r="C24" t="s">
        <v>1427</v>
      </c>
      <c r="D24" t="s">
        <v>261</v>
      </c>
      <c r="E24" t="s">
        <v>215</v>
      </c>
      <c r="F24" t="s">
        <v>263</v>
      </c>
      <c r="G24" t="s">
        <v>1400</v>
      </c>
      <c r="H24" t="s">
        <v>241</v>
      </c>
      <c r="I24" t="s">
        <v>284</v>
      </c>
      <c r="J24" t="s">
        <v>107</v>
      </c>
      <c r="K24" t="s">
        <v>125</v>
      </c>
      <c r="L24" s="217" t="s">
        <v>287</v>
      </c>
      <c r="M24" s="217" t="s">
        <v>245</v>
      </c>
      <c r="O24" s="217" t="s">
        <v>349</v>
      </c>
      <c r="P24" s="309" t="s">
        <v>372</v>
      </c>
      <c r="Q24" s="309"/>
      <c r="AC24" t="s">
        <v>1151</v>
      </c>
      <c r="AE24" s="882">
        <f>SUMIFS('6.9 Resilience'!AE$9:AE$1000,'6.9 Resilience'!$D$9:$D$1000,$D24,'6.9 Resilience'!$E$9:$E$1000,$E24,'6.9 Resilience'!$F$9:$F$1000,$F24,'6.9 Resilience'!$G$9:$G$1000,$G24,'6.9 Resilience'!$H$9:$H$1000,$H24,'6.9 Resilience'!$I$9:$I$1000,$I24,'6.9 Resilience'!$K$9:$K$1000,$K24,'6.9 Resilience'!$M$9:$M$1000,$M24)</f>
        <v>0</v>
      </c>
      <c r="AF24" s="882">
        <f>SUMIFS('6.9 Resilience'!AF$9:AF$1000,'6.9 Resilience'!$D$9:$D$1000,$D24,'6.9 Resilience'!$E$9:$E$1000,$E24,'6.9 Resilience'!$F$9:$F$1000,$F24,'6.9 Resilience'!$G$9:$G$1000,$G24,'6.9 Resilience'!$H$9:$H$1000,$H24,'6.9 Resilience'!$I$9:$I$1000,$I24,'6.9 Resilience'!$K$9:$K$1000,$K24,'6.9 Resilience'!$M$9:$M$1000,$M24)</f>
        <v>0</v>
      </c>
      <c r="AG24" s="882">
        <f>SUMIFS('6.9 Resilience'!AG$9:AG$1000,'6.9 Resilience'!$D$9:$D$1000,$D24,'6.9 Resilience'!$E$9:$E$1000,$E24,'6.9 Resilience'!$F$9:$F$1000,$F24,'6.9 Resilience'!$G$9:$G$1000,$G24,'6.9 Resilience'!$H$9:$H$1000,$H24,'6.9 Resilience'!$I$9:$I$1000,$I24,'6.9 Resilience'!$K$9:$K$1000,$K24,'6.9 Resilience'!$M$9:$M$1000,$M24)</f>
        <v>0</v>
      </c>
      <c r="AH24" s="882">
        <f>SUMIFS('6.9 Resilience'!AH$9:AH$1000,'6.9 Resilience'!$D$9:$D$1000,$D24,'6.9 Resilience'!$E$9:$E$1000,$E24,'6.9 Resilience'!$F$9:$F$1000,$F24,'6.9 Resilience'!$G$9:$G$1000,$G24,'6.9 Resilience'!$H$9:$H$1000,$H24,'6.9 Resilience'!$I$9:$I$1000,$I24,'6.9 Resilience'!$K$9:$K$1000,$K24,'6.9 Resilience'!$M$9:$M$1000,$M24)</f>
        <v>0</v>
      </c>
      <c r="AI24" s="882">
        <f>SUMIFS('6.9 Resilience'!AI$9:AI$1000,'6.9 Resilience'!$D$9:$D$1000,$D24,'6.9 Resilience'!$E$9:$E$1000,$E24,'6.9 Resilience'!$F$9:$F$1000,$F24,'6.9 Resilience'!$G$9:$G$1000,$G24,'6.9 Resilience'!$H$9:$H$1000,$H24,'6.9 Resilience'!$I$9:$I$1000,$I24,'6.9 Resilience'!$K$9:$K$1000,$K24,'6.9 Resilience'!$M$9:$M$1000,$M24)</f>
        <v>0</v>
      </c>
    </row>
    <row r="25" spans="1:35">
      <c r="C25" t="s">
        <v>1427</v>
      </c>
      <c r="D25" t="s">
        <v>261</v>
      </c>
      <c r="E25" t="s">
        <v>215</v>
      </c>
      <c r="F25" t="s">
        <v>263</v>
      </c>
      <c r="G25" t="s">
        <v>1400</v>
      </c>
      <c r="H25" t="s">
        <v>241</v>
      </c>
      <c r="I25" t="s">
        <v>277</v>
      </c>
      <c r="J25" t="s">
        <v>88</v>
      </c>
      <c r="K25" t="s">
        <v>125</v>
      </c>
      <c r="L25" s="217" t="s">
        <v>287</v>
      </c>
      <c r="M25" s="217" t="s">
        <v>245</v>
      </c>
      <c r="O25" s="217" t="s">
        <v>349</v>
      </c>
      <c r="P25" s="309" t="s">
        <v>378</v>
      </c>
      <c r="Q25" s="309"/>
      <c r="AC25" t="s">
        <v>1151</v>
      </c>
      <c r="AE25" s="882">
        <f>SUMIFS('6.9 Resilience'!AE$9:AE$1000,'6.9 Resilience'!$D$9:$D$1000,$D25,'6.9 Resilience'!$E$9:$E$1000,$E25,'6.9 Resilience'!$F$9:$F$1000,$F25,'6.9 Resilience'!$G$9:$G$1000,$G25,'6.9 Resilience'!$H$9:$H$1000,$H25,'6.9 Resilience'!$I$9:$I$1000,$I25,'6.9 Resilience'!$K$9:$K$1000,$K25,'6.9 Resilience'!$M$9:$M$1000,$M25)</f>
        <v>0</v>
      </c>
      <c r="AF25" s="882">
        <f>SUMIFS('6.9 Resilience'!AF$9:AF$1000,'6.9 Resilience'!$D$9:$D$1000,$D25,'6.9 Resilience'!$E$9:$E$1000,$E25,'6.9 Resilience'!$F$9:$F$1000,$F25,'6.9 Resilience'!$G$9:$G$1000,$G25,'6.9 Resilience'!$H$9:$H$1000,$H25,'6.9 Resilience'!$I$9:$I$1000,$I25,'6.9 Resilience'!$K$9:$K$1000,$K25,'6.9 Resilience'!$M$9:$M$1000,$M25)</f>
        <v>0</v>
      </c>
      <c r="AG25" s="882">
        <f>SUMIFS('6.9 Resilience'!AG$9:AG$1000,'6.9 Resilience'!$D$9:$D$1000,$D25,'6.9 Resilience'!$E$9:$E$1000,$E25,'6.9 Resilience'!$F$9:$F$1000,$F25,'6.9 Resilience'!$G$9:$G$1000,$G25,'6.9 Resilience'!$H$9:$H$1000,$H25,'6.9 Resilience'!$I$9:$I$1000,$I25,'6.9 Resilience'!$K$9:$K$1000,$K25,'6.9 Resilience'!$M$9:$M$1000,$M25)</f>
        <v>0</v>
      </c>
      <c r="AH25" s="882">
        <f>SUMIFS('6.9 Resilience'!AH$9:AH$1000,'6.9 Resilience'!$D$9:$D$1000,$D25,'6.9 Resilience'!$E$9:$E$1000,$E25,'6.9 Resilience'!$F$9:$F$1000,$F25,'6.9 Resilience'!$G$9:$G$1000,$G25,'6.9 Resilience'!$H$9:$H$1000,$H25,'6.9 Resilience'!$I$9:$I$1000,$I25,'6.9 Resilience'!$K$9:$K$1000,$K25,'6.9 Resilience'!$M$9:$M$1000,$M25)</f>
        <v>0</v>
      </c>
      <c r="AI25" s="882">
        <f>SUMIFS('6.9 Resilience'!AI$9:AI$1000,'6.9 Resilience'!$D$9:$D$1000,$D25,'6.9 Resilience'!$E$9:$E$1000,$E25,'6.9 Resilience'!$F$9:$F$1000,$F25,'6.9 Resilience'!$G$9:$G$1000,$G25,'6.9 Resilience'!$H$9:$H$1000,$H25,'6.9 Resilience'!$I$9:$I$1000,$I25,'6.9 Resilience'!$K$9:$K$1000,$K25,'6.9 Resilience'!$M$9:$M$1000,$M25)</f>
        <v>0</v>
      </c>
    </row>
    <row r="27" spans="1:35" s="46" customFormat="1" ht="18.5">
      <c r="A27" s="47" t="s">
        <v>1375</v>
      </c>
    </row>
  </sheetData>
  <mergeCells count="2">
    <mergeCell ref="AE5:AI5"/>
    <mergeCell ref="AE6:AI6"/>
  </mergeCells>
  <pageMargins left="0.7" right="0.7" top="0.75" bottom="0.75" header="0.3" footer="0.3"/>
  <pageSetup paperSize="9" orientation="portrait" r:id="rId1"/>
  <headerFooter>
    <oddFooter>&amp;C_x000D_&amp;1#&amp;"Calibri"&amp;10&amp;K000000 OFFICIAL-InternalOnly</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D51CB-7CFB-406D-B7F0-C4CAFD2B98F2}">
  <sheetPr>
    <tabColor theme="4"/>
  </sheetPr>
  <dimension ref="A1:AO100"/>
  <sheetViews>
    <sheetView topLeftCell="A10" zoomScale="80" zoomScaleNormal="80" workbookViewId="0">
      <selection activeCell="O47" sqref="O47"/>
    </sheetView>
  </sheetViews>
  <sheetFormatPr defaultColWidth="9.26953125" defaultRowHeight="14.5"/>
  <cols>
    <col min="1" max="3" width="1.7265625" customWidth="1"/>
    <col min="4" max="4" width="4.453125" customWidth="1"/>
    <col min="5" max="5" width="5" bestFit="1" customWidth="1"/>
    <col min="6" max="6" width="23.7265625" bestFit="1" customWidth="1"/>
    <col min="7" max="7" width="5.453125" bestFit="1" customWidth="1"/>
    <col min="8" max="8" width="5" customWidth="1"/>
    <col min="9" max="9" width="25.26953125" bestFit="1" customWidth="1"/>
    <col min="10" max="10" width="9.453125" bestFit="1" customWidth="1"/>
    <col min="11" max="11" width="29.26953125" bestFit="1" customWidth="1"/>
    <col min="12" max="12" width="37.7265625" bestFit="1" customWidth="1"/>
    <col min="13" max="13" width="11.453125" bestFit="1" customWidth="1"/>
    <col min="14" max="14" width="1.7265625" customWidth="1"/>
    <col min="15" max="15" width="28.26953125" bestFit="1" customWidth="1"/>
    <col min="16" max="16" width="7.453125" customWidth="1"/>
    <col min="17" max="17" width="1.7265625" customWidth="1"/>
    <col min="18" max="28" width="1.7265625" hidden="1" customWidth="1"/>
    <col min="29" max="29" width="6.26953125" bestFit="1" customWidth="1"/>
    <col min="30" max="36" width="9.7265625" customWidth="1"/>
  </cols>
  <sheetData>
    <row r="1" spans="1:36" s="46" customFormat="1" ht="23.5">
      <c r="A1" s="56" t="str">
        <f>'1.1 Cover'!A1</f>
        <v>Regulatory Reporting Pack</v>
      </c>
    </row>
    <row r="2" spans="1:36" s="46" customFormat="1" ht="23.5">
      <c r="A2" s="56" t="str">
        <f>'1.1 Cover'!A2</f>
        <v>Price base - 2018/19</v>
      </c>
    </row>
    <row r="3" spans="1:36" s="46" customFormat="1" ht="23.5">
      <c r="A3" s="56" t="str">
        <f>'1.1 Cover'!A3</f>
        <v>Regulatory Year: April 2022 - March 2023</v>
      </c>
    </row>
    <row r="4" spans="1:36" s="46" customFormat="1" ht="23.5">
      <c r="A4" s="56" t="s">
        <v>1430</v>
      </c>
    </row>
    <row r="5" spans="1:36">
      <c r="AE5" s="1479" t="s">
        <v>1394</v>
      </c>
      <c r="AF5" s="1479"/>
      <c r="AG5" s="1479"/>
      <c r="AH5" s="1479"/>
      <c r="AI5" s="1479"/>
      <c r="AJ5" s="43"/>
    </row>
    <row r="6" spans="1:36">
      <c r="AE6" s="1476" t="s">
        <v>1146</v>
      </c>
      <c r="AF6" s="1477"/>
      <c r="AG6" s="1477"/>
      <c r="AH6" s="1477"/>
      <c r="AI6" s="1478"/>
    </row>
    <row r="7" spans="1:36" s="43" customFormat="1">
      <c r="D7" s="55" t="s">
        <v>214</v>
      </c>
      <c r="E7" s="55" t="s">
        <v>215</v>
      </c>
      <c r="F7" s="55" t="s">
        <v>216</v>
      </c>
      <c r="G7" s="55" t="s">
        <v>1396</v>
      </c>
      <c r="H7" s="55" t="s">
        <v>218</v>
      </c>
      <c r="I7" s="55" t="s">
        <v>219</v>
      </c>
      <c r="J7" s="55" t="s">
        <v>220</v>
      </c>
      <c r="K7" s="55" t="s">
        <v>221</v>
      </c>
      <c r="L7" s="55" t="s">
        <v>222</v>
      </c>
      <c r="M7" s="55" t="s">
        <v>223</v>
      </c>
      <c r="N7" s="55"/>
      <c r="O7" s="55" t="s">
        <v>245</v>
      </c>
      <c r="P7" s="55" t="s">
        <v>226</v>
      </c>
      <c r="Q7" s="55"/>
      <c r="R7" s="55"/>
      <c r="S7" s="55"/>
      <c r="T7" s="55"/>
      <c r="U7" s="55"/>
      <c r="V7" s="55"/>
      <c r="W7" s="55"/>
      <c r="X7" s="55"/>
      <c r="Y7" s="55"/>
      <c r="Z7" s="55"/>
      <c r="AA7" s="55"/>
      <c r="AB7" s="55"/>
      <c r="AC7" s="43" t="s">
        <v>1387</v>
      </c>
      <c r="AD7"/>
      <c r="AE7" s="52">
        <v>2022</v>
      </c>
      <c r="AF7" s="51">
        <v>2023</v>
      </c>
      <c r="AG7" s="51">
        <v>2024</v>
      </c>
      <c r="AH7" s="51">
        <v>2025</v>
      </c>
      <c r="AI7" s="50">
        <v>2026</v>
      </c>
      <c r="AJ7"/>
    </row>
    <row r="8" spans="1:36">
      <c r="S8" s="43"/>
      <c r="T8" s="43"/>
      <c r="U8" s="43"/>
      <c r="V8" s="43"/>
    </row>
    <row r="9" spans="1:36" s="1" customFormat="1" ht="18">
      <c r="A9" s="48"/>
      <c r="B9" s="2" t="s">
        <v>1431</v>
      </c>
    </row>
    <row r="11" spans="1:36" s="1" customFormat="1" ht="14">
      <c r="A11" s="42"/>
      <c r="B11" s="48" t="s">
        <v>1432</v>
      </c>
    </row>
    <row r="13" spans="1:36">
      <c r="D13" t="s">
        <v>238</v>
      </c>
      <c r="E13" t="s">
        <v>215</v>
      </c>
      <c r="F13" t="s">
        <v>239</v>
      </c>
      <c r="G13" t="s">
        <v>1400</v>
      </c>
      <c r="H13" t="s">
        <v>241</v>
      </c>
      <c r="I13" t="s">
        <v>242</v>
      </c>
      <c r="J13" t="s">
        <v>107</v>
      </c>
      <c r="K13" t="s">
        <v>243</v>
      </c>
      <c r="L13" s="217" t="s">
        <v>287</v>
      </c>
      <c r="M13" s="217" t="s">
        <v>287</v>
      </c>
      <c r="N13" s="217"/>
      <c r="O13" s="217" t="s">
        <v>287</v>
      </c>
      <c r="P13" t="s">
        <v>248</v>
      </c>
      <c r="AC13" t="s">
        <v>1390</v>
      </c>
      <c r="AE13" s="886">
        <v>0</v>
      </c>
      <c r="AF13" s="886">
        <v>0</v>
      </c>
      <c r="AG13" s="886">
        <v>0</v>
      </c>
      <c r="AH13" s="886">
        <v>0</v>
      </c>
      <c r="AI13" s="886">
        <v>0</v>
      </c>
    </row>
    <row r="14" spans="1:36">
      <c r="D14" t="s">
        <v>238</v>
      </c>
      <c r="E14" t="s">
        <v>215</v>
      </c>
      <c r="F14" t="s">
        <v>239</v>
      </c>
      <c r="G14" t="s">
        <v>1400</v>
      </c>
      <c r="H14" t="s">
        <v>241</v>
      </c>
      <c r="I14" t="s">
        <v>242</v>
      </c>
      <c r="J14" t="s">
        <v>107</v>
      </c>
      <c r="K14" t="s">
        <v>267</v>
      </c>
      <c r="L14" s="217" t="s">
        <v>287</v>
      </c>
      <c r="M14" s="217" t="s">
        <v>287</v>
      </c>
      <c r="N14" s="217"/>
      <c r="O14" s="217" t="s">
        <v>287</v>
      </c>
      <c r="P14" t="s">
        <v>248</v>
      </c>
      <c r="AC14" t="s">
        <v>1390</v>
      </c>
      <c r="AE14" s="886">
        <v>0</v>
      </c>
      <c r="AF14" s="886">
        <v>0</v>
      </c>
      <c r="AG14" s="886">
        <v>0</v>
      </c>
      <c r="AH14" s="886">
        <v>0</v>
      </c>
      <c r="AI14" s="886">
        <v>0</v>
      </c>
    </row>
    <row r="15" spans="1:36">
      <c r="D15" t="s">
        <v>238</v>
      </c>
      <c r="E15" t="s">
        <v>215</v>
      </c>
      <c r="F15" t="s">
        <v>239</v>
      </c>
      <c r="G15" t="s">
        <v>1400</v>
      </c>
      <c r="H15" t="s">
        <v>241</v>
      </c>
      <c r="I15" t="s">
        <v>242</v>
      </c>
      <c r="J15" t="s">
        <v>107</v>
      </c>
      <c r="K15" t="s">
        <v>285</v>
      </c>
      <c r="L15" s="217" t="s">
        <v>287</v>
      </c>
      <c r="M15" s="217" t="s">
        <v>287</v>
      </c>
      <c r="N15" s="217"/>
      <c r="O15" s="217" t="s">
        <v>287</v>
      </c>
      <c r="P15" t="s">
        <v>248</v>
      </c>
      <c r="AC15" t="s">
        <v>1390</v>
      </c>
      <c r="AE15" s="886">
        <v>0</v>
      </c>
      <c r="AF15" s="886">
        <v>0</v>
      </c>
      <c r="AG15" s="886">
        <v>0</v>
      </c>
      <c r="AH15" s="886">
        <v>0</v>
      </c>
      <c r="AI15" s="886">
        <v>0</v>
      </c>
    </row>
    <row r="16" spans="1:36">
      <c r="D16" t="s">
        <v>238</v>
      </c>
      <c r="E16" t="s">
        <v>215</v>
      </c>
      <c r="F16" t="s">
        <v>239</v>
      </c>
      <c r="G16" t="s">
        <v>1400</v>
      </c>
      <c r="H16" t="s">
        <v>241</v>
      </c>
      <c r="I16" t="s">
        <v>242</v>
      </c>
      <c r="J16" t="s">
        <v>107</v>
      </c>
      <c r="K16" t="s">
        <v>300</v>
      </c>
      <c r="L16" s="217" t="s">
        <v>287</v>
      </c>
      <c r="M16" s="217" t="s">
        <v>287</v>
      </c>
      <c r="N16" s="217"/>
      <c r="O16" s="217" t="s">
        <v>287</v>
      </c>
      <c r="P16" t="s">
        <v>248</v>
      </c>
      <c r="AC16" t="s">
        <v>1390</v>
      </c>
      <c r="AE16" s="886">
        <v>0.31650065804889521</v>
      </c>
      <c r="AF16" s="886">
        <v>1.2666276498069859</v>
      </c>
      <c r="AG16" s="886">
        <v>0.70913949492849992</v>
      </c>
      <c r="AH16" s="886">
        <v>0.3188103694345723</v>
      </c>
      <c r="AI16" s="886">
        <v>0</v>
      </c>
    </row>
    <row r="17" spans="4:35">
      <c r="D17" t="s">
        <v>238</v>
      </c>
      <c r="E17" t="s">
        <v>215</v>
      </c>
      <c r="F17" t="s">
        <v>239</v>
      </c>
      <c r="G17" t="s">
        <v>1400</v>
      </c>
      <c r="H17" t="s">
        <v>241</v>
      </c>
      <c r="I17" t="s">
        <v>1418</v>
      </c>
      <c r="J17" t="s">
        <v>107</v>
      </c>
      <c r="K17" t="s">
        <v>314</v>
      </c>
      <c r="L17" t="s">
        <v>286</v>
      </c>
      <c r="M17" t="s">
        <v>245</v>
      </c>
      <c r="O17" t="s">
        <v>247</v>
      </c>
      <c r="P17" t="s">
        <v>272</v>
      </c>
      <c r="AC17" t="s">
        <v>1390</v>
      </c>
      <c r="AE17" s="886">
        <v>4.7815900508952023</v>
      </c>
      <c r="AF17" s="886">
        <v>27.508122497177904</v>
      </c>
      <c r="AG17" s="886">
        <v>19.9151916406013</v>
      </c>
      <c r="AH17" s="886">
        <v>12.424870778057095</v>
      </c>
      <c r="AI17" s="886">
        <v>1.0062672108785411</v>
      </c>
    </row>
    <row r="18" spans="4:35">
      <c r="D18" t="s">
        <v>238</v>
      </c>
      <c r="E18" t="s">
        <v>215</v>
      </c>
      <c r="F18" t="s">
        <v>239</v>
      </c>
      <c r="G18" t="s">
        <v>1400</v>
      </c>
      <c r="H18" t="s">
        <v>241</v>
      </c>
      <c r="I18" t="s">
        <v>1418</v>
      </c>
      <c r="J18" t="s">
        <v>107</v>
      </c>
      <c r="K18" t="s">
        <v>314</v>
      </c>
      <c r="L18" t="s">
        <v>301</v>
      </c>
      <c r="M18" t="s">
        <v>245</v>
      </c>
      <c r="O18" t="s">
        <v>247</v>
      </c>
      <c r="P18" t="s">
        <v>272</v>
      </c>
      <c r="AC18" t="s">
        <v>1390</v>
      </c>
      <c r="AE18" s="886">
        <v>1.6936639945513463</v>
      </c>
      <c r="AF18" s="886">
        <v>1.6680235811328212</v>
      </c>
      <c r="AG18" s="886">
        <v>10.987974779041773</v>
      </c>
      <c r="AH18" s="886">
        <v>0</v>
      </c>
      <c r="AI18" s="886">
        <v>0</v>
      </c>
    </row>
    <row r="19" spans="4:35">
      <c r="D19" t="s">
        <v>238</v>
      </c>
      <c r="E19" t="s">
        <v>215</v>
      </c>
      <c r="F19" t="s">
        <v>239</v>
      </c>
      <c r="G19" t="s">
        <v>1400</v>
      </c>
      <c r="H19" t="s">
        <v>241</v>
      </c>
      <c r="I19" t="s">
        <v>1418</v>
      </c>
      <c r="J19" t="s">
        <v>107</v>
      </c>
      <c r="K19" t="s">
        <v>314</v>
      </c>
      <c r="L19" t="s">
        <v>326</v>
      </c>
      <c r="M19" t="s">
        <v>245</v>
      </c>
      <c r="O19" t="s">
        <v>247</v>
      </c>
      <c r="P19" t="s">
        <v>272</v>
      </c>
      <c r="AC19" t="s">
        <v>1390</v>
      </c>
      <c r="AE19" s="886">
        <v>0</v>
      </c>
      <c r="AF19" s="886">
        <v>1.6666797167776584</v>
      </c>
      <c r="AG19" s="886">
        <v>1.6272293517339009</v>
      </c>
      <c r="AH19" s="886">
        <v>6.3010179682763772</v>
      </c>
      <c r="AI19" s="886">
        <v>0</v>
      </c>
    </row>
    <row r="20" spans="4:35">
      <c r="D20" t="s">
        <v>238</v>
      </c>
      <c r="E20" t="s">
        <v>215</v>
      </c>
      <c r="F20" t="s">
        <v>239</v>
      </c>
      <c r="G20" t="s">
        <v>1400</v>
      </c>
      <c r="H20" t="s">
        <v>241</v>
      </c>
      <c r="I20" t="s">
        <v>1418</v>
      </c>
      <c r="J20" t="s">
        <v>107</v>
      </c>
      <c r="K20" t="s">
        <v>314</v>
      </c>
      <c r="L20" t="s">
        <v>347</v>
      </c>
      <c r="M20" t="s">
        <v>245</v>
      </c>
      <c r="O20" t="s">
        <v>247</v>
      </c>
      <c r="P20" t="s">
        <v>272</v>
      </c>
      <c r="AC20" t="s">
        <v>1390</v>
      </c>
      <c r="AE20" s="886">
        <v>1.0601039238400083</v>
      </c>
      <c r="AF20" s="886">
        <v>2.0019036030055126</v>
      </c>
      <c r="AG20" s="886">
        <v>15.982163051073103</v>
      </c>
      <c r="AH20" s="886">
        <v>0.93485616151556261</v>
      </c>
      <c r="AI20" s="886">
        <v>0</v>
      </c>
    </row>
    <row r="21" spans="4:35">
      <c r="D21" t="s">
        <v>238</v>
      </c>
      <c r="E21" t="s">
        <v>215</v>
      </c>
      <c r="F21" t="s">
        <v>239</v>
      </c>
      <c r="G21" t="s">
        <v>1400</v>
      </c>
      <c r="H21" t="s">
        <v>241</v>
      </c>
      <c r="I21" t="s">
        <v>1418</v>
      </c>
      <c r="J21" t="s">
        <v>107</v>
      </c>
      <c r="K21" t="s">
        <v>314</v>
      </c>
      <c r="L21" t="s">
        <v>364</v>
      </c>
      <c r="M21" t="s">
        <v>245</v>
      </c>
      <c r="O21" t="s">
        <v>247</v>
      </c>
      <c r="P21" t="s">
        <v>272</v>
      </c>
      <c r="AC21" t="s">
        <v>1390</v>
      </c>
      <c r="AE21" s="886">
        <v>0.84683199727567326</v>
      </c>
      <c r="AF21" s="886">
        <v>1.6680235811328215</v>
      </c>
      <c r="AG21" s="886">
        <v>10.987974779041775</v>
      </c>
      <c r="AH21" s="886">
        <v>0.81399195017966719</v>
      </c>
      <c r="AI21" s="886">
        <v>0</v>
      </c>
    </row>
    <row r="22" spans="4:35">
      <c r="D22" t="s">
        <v>238</v>
      </c>
      <c r="E22" t="s">
        <v>215</v>
      </c>
      <c r="F22" t="s">
        <v>239</v>
      </c>
      <c r="G22" t="s">
        <v>1400</v>
      </c>
      <c r="H22" t="s">
        <v>241</v>
      </c>
      <c r="I22" t="s">
        <v>1418</v>
      </c>
      <c r="J22" t="s">
        <v>107</v>
      </c>
      <c r="K22" t="s">
        <v>314</v>
      </c>
      <c r="L22" t="s">
        <v>1433</v>
      </c>
      <c r="M22" s="217" t="s">
        <v>287</v>
      </c>
      <c r="O22" s="217" t="s">
        <v>287</v>
      </c>
      <c r="P22" t="s">
        <v>272</v>
      </c>
      <c r="AC22" t="s">
        <v>1390</v>
      </c>
      <c r="AE22" s="886">
        <v>0.3371284628417327</v>
      </c>
      <c r="AF22" s="886">
        <v>0.2042110532872799</v>
      </c>
      <c r="AG22" s="886">
        <v>0.19937737077644382</v>
      </c>
      <c r="AH22" s="886">
        <v>0.11521905906766625</v>
      </c>
      <c r="AI22" s="886">
        <v>4.6849889616085702E-2</v>
      </c>
    </row>
    <row r="23" spans="4:35">
      <c r="D23" t="s">
        <v>238</v>
      </c>
      <c r="E23" t="s">
        <v>215</v>
      </c>
      <c r="F23" t="s">
        <v>239</v>
      </c>
      <c r="G23" t="s">
        <v>1400</v>
      </c>
      <c r="H23" t="s">
        <v>241</v>
      </c>
      <c r="I23" t="s">
        <v>1418</v>
      </c>
      <c r="J23" t="s">
        <v>107</v>
      </c>
      <c r="K23" t="s">
        <v>314</v>
      </c>
      <c r="L23" t="s">
        <v>384</v>
      </c>
      <c r="M23" s="217" t="s">
        <v>287</v>
      </c>
      <c r="O23" s="217" t="s">
        <v>287</v>
      </c>
      <c r="P23" t="s">
        <v>272</v>
      </c>
      <c r="AC23" t="s">
        <v>1390</v>
      </c>
      <c r="AE23" s="886">
        <v>3.4313546228882004</v>
      </c>
      <c r="AF23" s="886">
        <v>0</v>
      </c>
      <c r="AG23" s="886">
        <v>0</v>
      </c>
      <c r="AH23" s="886">
        <v>0</v>
      </c>
      <c r="AI23" s="886">
        <v>0</v>
      </c>
    </row>
    <row r="24" spans="4:35">
      <c r="D24" t="s">
        <v>238</v>
      </c>
      <c r="E24" t="s">
        <v>215</v>
      </c>
      <c r="F24" t="s">
        <v>239</v>
      </c>
      <c r="G24" t="s">
        <v>1400</v>
      </c>
      <c r="H24" t="s">
        <v>241</v>
      </c>
      <c r="I24" t="s">
        <v>1418</v>
      </c>
      <c r="J24" t="s">
        <v>107</v>
      </c>
      <c r="K24" t="s">
        <v>1403</v>
      </c>
      <c r="L24" t="s">
        <v>292</v>
      </c>
      <c r="M24" s="217" t="s">
        <v>287</v>
      </c>
      <c r="O24" s="217" t="s">
        <v>287</v>
      </c>
      <c r="P24" t="s">
        <v>272</v>
      </c>
      <c r="AC24" t="s">
        <v>1390</v>
      </c>
      <c r="AE24" s="886">
        <v>0</v>
      </c>
      <c r="AF24" s="886">
        <v>0</v>
      </c>
      <c r="AG24" s="886">
        <v>0</v>
      </c>
      <c r="AH24" s="886">
        <v>0</v>
      </c>
      <c r="AI24" s="886">
        <v>0</v>
      </c>
    </row>
    <row r="25" spans="4:35">
      <c r="D25" t="s">
        <v>238</v>
      </c>
      <c r="E25" t="s">
        <v>215</v>
      </c>
      <c r="F25" t="s">
        <v>239</v>
      </c>
      <c r="G25" t="s">
        <v>1400</v>
      </c>
      <c r="H25" t="s">
        <v>241</v>
      </c>
      <c r="I25" t="s">
        <v>1418</v>
      </c>
      <c r="J25" t="s">
        <v>107</v>
      </c>
      <c r="K25" t="s">
        <v>1403</v>
      </c>
      <c r="L25" t="s">
        <v>292</v>
      </c>
      <c r="M25" t="s">
        <v>245</v>
      </c>
      <c r="O25" t="s">
        <v>271</v>
      </c>
      <c r="P25" t="s">
        <v>272</v>
      </c>
      <c r="AC25" t="s">
        <v>1390</v>
      </c>
      <c r="AE25" s="886">
        <v>31.004256354430836</v>
      </c>
      <c r="AF25" s="886">
        <v>24.884572350112716</v>
      </c>
      <c r="AG25" s="886">
        <v>5.6018787929907985</v>
      </c>
      <c r="AH25" s="886">
        <v>6.039990732372873</v>
      </c>
      <c r="AI25" s="886">
        <v>11.767141547911352</v>
      </c>
    </row>
    <row r="26" spans="4:35">
      <c r="D26" t="s">
        <v>238</v>
      </c>
      <c r="E26" t="s">
        <v>215</v>
      </c>
      <c r="F26" t="s">
        <v>239</v>
      </c>
      <c r="G26" t="s">
        <v>1400</v>
      </c>
      <c r="H26" t="s">
        <v>241</v>
      </c>
      <c r="I26" t="s">
        <v>1418</v>
      </c>
      <c r="J26" t="s">
        <v>107</v>
      </c>
      <c r="K26" t="s">
        <v>1403</v>
      </c>
      <c r="L26" t="s">
        <v>341</v>
      </c>
      <c r="M26" s="217" t="s">
        <v>287</v>
      </c>
      <c r="O26" s="217" t="s">
        <v>287</v>
      </c>
      <c r="P26" t="s">
        <v>272</v>
      </c>
      <c r="AC26" t="s">
        <v>1390</v>
      </c>
      <c r="AE26" s="886">
        <v>0</v>
      </c>
      <c r="AF26" s="886">
        <v>0</v>
      </c>
      <c r="AG26" s="886">
        <v>2.3484879807687872E-2</v>
      </c>
      <c r="AH26" s="886">
        <v>7.0430520347372016E-2</v>
      </c>
      <c r="AI26" s="886">
        <v>9.7605948481075733E-2</v>
      </c>
    </row>
    <row r="27" spans="4:35">
      <c r="D27" t="s">
        <v>238</v>
      </c>
      <c r="E27" t="s">
        <v>215</v>
      </c>
      <c r="F27" t="s">
        <v>239</v>
      </c>
      <c r="G27" t="s">
        <v>1400</v>
      </c>
      <c r="H27" t="s">
        <v>241</v>
      </c>
      <c r="I27" t="s">
        <v>1418</v>
      </c>
      <c r="J27" t="s">
        <v>107</v>
      </c>
      <c r="K27" t="s">
        <v>1403</v>
      </c>
      <c r="L27" t="s">
        <v>341</v>
      </c>
      <c r="M27" t="s">
        <v>245</v>
      </c>
      <c r="O27" t="s">
        <v>271</v>
      </c>
      <c r="P27" t="s">
        <v>272</v>
      </c>
      <c r="AC27" t="s">
        <v>1390</v>
      </c>
      <c r="AE27" s="886">
        <v>5.1754401315743319</v>
      </c>
      <c r="AF27" s="886">
        <v>11.77804097205374</v>
      </c>
      <c r="AG27" s="886">
        <v>11.700984498382631</v>
      </c>
      <c r="AH27" s="886">
        <v>10.973418451484598</v>
      </c>
      <c r="AI27" s="886">
        <v>11.434791202360579</v>
      </c>
    </row>
    <row r="28" spans="4:35">
      <c r="D28" t="s">
        <v>238</v>
      </c>
      <c r="E28" t="s">
        <v>215</v>
      </c>
      <c r="F28" t="s">
        <v>239</v>
      </c>
      <c r="G28" t="s">
        <v>1400</v>
      </c>
      <c r="H28" t="s">
        <v>241</v>
      </c>
      <c r="I28" t="s">
        <v>1418</v>
      </c>
      <c r="J28" t="s">
        <v>107</v>
      </c>
      <c r="K28" t="s">
        <v>1403</v>
      </c>
      <c r="L28" t="s">
        <v>397</v>
      </c>
      <c r="M28" s="217" t="s">
        <v>287</v>
      </c>
      <c r="O28" s="217" t="s">
        <v>287</v>
      </c>
      <c r="P28" t="s">
        <v>272</v>
      </c>
      <c r="AC28" t="s">
        <v>1390</v>
      </c>
      <c r="AE28" s="886">
        <v>1.3050210344399402</v>
      </c>
      <c r="AF28" s="886">
        <v>0.65579333731730594</v>
      </c>
      <c r="AG28" s="886">
        <v>3.729876490363305</v>
      </c>
      <c r="AH28" s="886">
        <v>3.5843340767181799</v>
      </c>
      <c r="AI28" s="886">
        <v>3.5963388803799874</v>
      </c>
    </row>
    <row r="29" spans="4:35">
      <c r="D29" t="s">
        <v>238</v>
      </c>
      <c r="E29" t="s">
        <v>215</v>
      </c>
      <c r="F29" t="s">
        <v>239</v>
      </c>
      <c r="G29" t="s">
        <v>1400</v>
      </c>
      <c r="H29" t="s">
        <v>241</v>
      </c>
      <c r="I29" t="s">
        <v>1418</v>
      </c>
      <c r="J29" t="s">
        <v>107</v>
      </c>
      <c r="K29" t="s">
        <v>1403</v>
      </c>
      <c r="L29" t="s">
        <v>397</v>
      </c>
      <c r="M29" t="s">
        <v>245</v>
      </c>
      <c r="O29" t="s">
        <v>271</v>
      </c>
      <c r="P29" t="s">
        <v>272</v>
      </c>
      <c r="AC29" t="s">
        <v>1390</v>
      </c>
      <c r="AE29" s="886">
        <v>18.523881099936748</v>
      </c>
      <c r="AF29" s="886">
        <v>25.92832301448037</v>
      </c>
      <c r="AG29" s="886">
        <v>29.224678588926775</v>
      </c>
      <c r="AH29" s="886">
        <v>29.14183253546144</v>
      </c>
      <c r="AI29" s="886">
        <v>31.960433546584234</v>
      </c>
    </row>
    <row r="30" spans="4:35">
      <c r="D30" t="s">
        <v>238</v>
      </c>
      <c r="E30" t="s">
        <v>215</v>
      </c>
      <c r="F30" t="s">
        <v>239</v>
      </c>
      <c r="G30" t="s">
        <v>1400</v>
      </c>
      <c r="H30" t="s">
        <v>241</v>
      </c>
      <c r="I30" t="s">
        <v>1418</v>
      </c>
      <c r="J30" t="s">
        <v>107</v>
      </c>
      <c r="K30" t="s">
        <v>1403</v>
      </c>
      <c r="L30" t="s">
        <v>331</v>
      </c>
      <c r="M30" s="217" t="s">
        <v>287</v>
      </c>
      <c r="O30" s="217" t="s">
        <v>287</v>
      </c>
      <c r="P30" t="s">
        <v>272</v>
      </c>
      <c r="AC30" t="s">
        <v>1390</v>
      </c>
      <c r="AE30" s="886">
        <v>0</v>
      </c>
      <c r="AF30" s="886">
        <v>0</v>
      </c>
      <c r="AG30" s="886">
        <v>6.9856970413839488</v>
      </c>
      <c r="AH30" s="886">
        <v>0</v>
      </c>
      <c r="AI30" s="886">
        <v>0</v>
      </c>
    </row>
    <row r="31" spans="4:35">
      <c r="D31" t="s">
        <v>238</v>
      </c>
      <c r="E31" t="s">
        <v>215</v>
      </c>
      <c r="F31" t="s">
        <v>239</v>
      </c>
      <c r="G31" t="s">
        <v>1400</v>
      </c>
      <c r="H31" t="s">
        <v>241</v>
      </c>
      <c r="I31" t="s">
        <v>1418</v>
      </c>
      <c r="J31" t="s">
        <v>107</v>
      </c>
      <c r="K31" t="s">
        <v>1403</v>
      </c>
      <c r="L31" t="s">
        <v>331</v>
      </c>
      <c r="M31" t="s">
        <v>245</v>
      </c>
      <c r="O31" t="s">
        <v>271</v>
      </c>
      <c r="P31" t="s">
        <v>272</v>
      </c>
      <c r="AC31" t="s">
        <v>1390</v>
      </c>
      <c r="AE31" s="886">
        <v>15.066857005586415</v>
      </c>
      <c r="AF31" s="886">
        <v>27.453463376332831</v>
      </c>
      <c r="AG31" s="886">
        <v>30.483110609712895</v>
      </c>
      <c r="AH31" s="886">
        <v>0</v>
      </c>
      <c r="AI31" s="886">
        <v>0</v>
      </c>
    </row>
    <row r="32" spans="4:35">
      <c r="D32" t="s">
        <v>238</v>
      </c>
      <c r="E32" t="s">
        <v>215</v>
      </c>
      <c r="F32" t="s">
        <v>239</v>
      </c>
      <c r="G32" t="s">
        <v>1400</v>
      </c>
      <c r="H32" t="s">
        <v>241</v>
      </c>
      <c r="I32" t="s">
        <v>1418</v>
      </c>
      <c r="J32" t="s">
        <v>107</v>
      </c>
      <c r="K32" t="s">
        <v>1403</v>
      </c>
      <c r="L32" t="s">
        <v>273</v>
      </c>
      <c r="M32" s="217" t="s">
        <v>287</v>
      </c>
      <c r="O32" s="217" t="s">
        <v>287</v>
      </c>
      <c r="P32" t="s">
        <v>272</v>
      </c>
      <c r="AC32" t="s">
        <v>1390</v>
      </c>
      <c r="AE32" s="886">
        <v>0.694240771450501</v>
      </c>
      <c r="AF32" s="886">
        <v>0.96997387987525341</v>
      </c>
      <c r="AG32" s="886">
        <v>1.1218246887957575</v>
      </c>
      <c r="AH32" s="886">
        <v>3.4133324484668108</v>
      </c>
      <c r="AI32" s="886">
        <v>3.455736857375963</v>
      </c>
    </row>
    <row r="33" spans="4:38">
      <c r="D33" t="s">
        <v>238</v>
      </c>
      <c r="E33" t="s">
        <v>215</v>
      </c>
      <c r="F33" t="s">
        <v>239</v>
      </c>
      <c r="G33" t="s">
        <v>1400</v>
      </c>
      <c r="H33" t="s">
        <v>241</v>
      </c>
      <c r="I33" t="s">
        <v>1418</v>
      </c>
      <c r="J33" t="s">
        <v>107</v>
      </c>
      <c r="K33" t="s">
        <v>1403</v>
      </c>
      <c r="L33" t="s">
        <v>273</v>
      </c>
      <c r="M33" t="s">
        <v>245</v>
      </c>
      <c r="O33" t="s">
        <v>271</v>
      </c>
      <c r="P33" t="s">
        <v>272</v>
      </c>
      <c r="AC33" t="s">
        <v>1390</v>
      </c>
      <c r="AE33" s="886">
        <v>5.8105167933270738E-2</v>
      </c>
      <c r="AF33" s="886">
        <v>6.3871838413608037E-2</v>
      </c>
      <c r="AG33" s="886">
        <v>6.5053556806127857E-2</v>
      </c>
      <c r="AH33" s="886">
        <v>0.67904747130023246</v>
      </c>
      <c r="AI33" s="886">
        <v>0.67637529718745204</v>
      </c>
    </row>
    <row r="34" spans="4:38">
      <c r="D34" t="s">
        <v>238</v>
      </c>
      <c r="E34" t="s">
        <v>215</v>
      </c>
      <c r="F34" t="s">
        <v>239</v>
      </c>
      <c r="G34" t="s">
        <v>1400</v>
      </c>
      <c r="H34" t="s">
        <v>241</v>
      </c>
      <c r="I34" t="s">
        <v>1418</v>
      </c>
      <c r="J34" t="s">
        <v>107</v>
      </c>
      <c r="K34" t="s">
        <v>1403</v>
      </c>
      <c r="L34" t="s">
        <v>273</v>
      </c>
      <c r="M34" t="s">
        <v>245</v>
      </c>
      <c r="O34" t="s">
        <v>289</v>
      </c>
      <c r="P34" t="s">
        <v>272</v>
      </c>
      <c r="AC34" t="s">
        <v>1390</v>
      </c>
      <c r="AE34" s="886">
        <v>3.0320692203778106</v>
      </c>
      <c r="AF34" s="886">
        <v>3.5234380364045799</v>
      </c>
      <c r="AG34" s="886">
        <v>6.1539733296908601</v>
      </c>
      <c r="AH34" s="886">
        <v>6.5546309101397533</v>
      </c>
      <c r="AI34" s="886">
        <v>8.077340153504089</v>
      </c>
    </row>
    <row r="35" spans="4:38">
      <c r="D35" t="s">
        <v>238</v>
      </c>
      <c r="E35" t="s">
        <v>215</v>
      </c>
      <c r="F35" t="s">
        <v>239</v>
      </c>
      <c r="G35" t="s">
        <v>1400</v>
      </c>
      <c r="H35" t="s">
        <v>241</v>
      </c>
      <c r="I35" t="s">
        <v>1418</v>
      </c>
      <c r="J35" t="s">
        <v>107</v>
      </c>
      <c r="K35" t="s">
        <v>1403</v>
      </c>
      <c r="L35" t="s">
        <v>306</v>
      </c>
      <c r="M35" s="217" t="s">
        <v>287</v>
      </c>
      <c r="O35" s="217" t="s">
        <v>287</v>
      </c>
      <c r="P35" t="s">
        <v>272</v>
      </c>
      <c r="AC35" t="s">
        <v>1390</v>
      </c>
      <c r="AE35" s="886">
        <v>0.53503328954533935</v>
      </c>
      <c r="AF35" s="886">
        <v>0.61476763794532718</v>
      </c>
      <c r="AG35" s="886">
        <v>0.58777593087703661</v>
      </c>
      <c r="AH35" s="886">
        <v>0.58535012878087489</v>
      </c>
      <c r="AI35" s="886">
        <v>0.61735151749299466</v>
      </c>
    </row>
    <row r="36" spans="4:38">
      <c r="D36" t="s">
        <v>238</v>
      </c>
      <c r="E36" t="s">
        <v>215</v>
      </c>
      <c r="F36" t="s">
        <v>239</v>
      </c>
      <c r="G36" t="s">
        <v>1400</v>
      </c>
      <c r="H36" t="s">
        <v>241</v>
      </c>
      <c r="I36" t="s">
        <v>1418</v>
      </c>
      <c r="J36" t="s">
        <v>107</v>
      </c>
      <c r="K36" t="s">
        <v>1403</v>
      </c>
      <c r="L36" t="s">
        <v>306</v>
      </c>
      <c r="M36" t="s">
        <v>245</v>
      </c>
      <c r="O36" t="s">
        <v>271</v>
      </c>
      <c r="P36" t="s">
        <v>272</v>
      </c>
      <c r="AC36" t="s">
        <v>1390</v>
      </c>
      <c r="AE36" s="886">
        <v>0.65437401354849756</v>
      </c>
      <c r="AF36" s="886">
        <v>3.0543391625741214</v>
      </c>
      <c r="AG36" s="886">
        <v>2.344429884694144</v>
      </c>
      <c r="AH36" s="886">
        <v>3.0124701573925146</v>
      </c>
      <c r="AI36" s="886">
        <v>4.8090680233880736</v>
      </c>
    </row>
    <row r="37" spans="4:38">
      <c r="D37" t="s">
        <v>238</v>
      </c>
      <c r="E37" t="s">
        <v>215</v>
      </c>
      <c r="F37" t="s">
        <v>239</v>
      </c>
      <c r="G37" t="s">
        <v>1400</v>
      </c>
      <c r="H37" t="s">
        <v>241</v>
      </c>
      <c r="I37" t="s">
        <v>1418</v>
      </c>
      <c r="J37" t="s">
        <v>107</v>
      </c>
      <c r="K37" t="s">
        <v>1403</v>
      </c>
      <c r="L37" t="s">
        <v>306</v>
      </c>
      <c r="M37" s="46" t="s">
        <v>245</v>
      </c>
      <c r="O37" t="s">
        <v>289</v>
      </c>
      <c r="P37" t="s">
        <v>272</v>
      </c>
      <c r="AC37" t="s">
        <v>1390</v>
      </c>
      <c r="AE37" s="886">
        <v>0.28421588536477044</v>
      </c>
      <c r="AF37" s="886">
        <v>1.4878540726199672</v>
      </c>
      <c r="AG37" s="886">
        <v>1.6508576003704432</v>
      </c>
      <c r="AH37" s="886">
        <v>1.1623213514421642</v>
      </c>
      <c r="AI37" s="886">
        <v>1.3576841853414565</v>
      </c>
      <c r="AJ37" s="46" t="s">
        <v>3458</v>
      </c>
      <c r="AK37" s="46"/>
      <c r="AL37" s="46"/>
    </row>
    <row r="38" spans="4:38">
      <c r="D38" t="s">
        <v>238</v>
      </c>
      <c r="E38" t="s">
        <v>215</v>
      </c>
      <c r="F38" t="s">
        <v>239</v>
      </c>
      <c r="G38" t="s">
        <v>1400</v>
      </c>
      <c r="H38" t="s">
        <v>241</v>
      </c>
      <c r="I38" t="s">
        <v>1418</v>
      </c>
      <c r="J38" t="s">
        <v>107</v>
      </c>
      <c r="K38" t="s">
        <v>1403</v>
      </c>
      <c r="L38" t="s">
        <v>250</v>
      </c>
      <c r="M38" s="217" t="s">
        <v>287</v>
      </c>
      <c r="O38" s="217" t="s">
        <v>287</v>
      </c>
      <c r="P38" t="s">
        <v>272</v>
      </c>
      <c r="AC38" t="s">
        <v>1390</v>
      </c>
      <c r="AE38" s="886">
        <v>2.0008854217003921E-2</v>
      </c>
      <c r="AF38" s="886">
        <v>2.2990711578774602E-2</v>
      </c>
      <c r="AG38" s="886">
        <v>2.1981291899007684E-2</v>
      </c>
      <c r="AH38" s="886">
        <v>0</v>
      </c>
      <c r="AI38" s="886">
        <v>0</v>
      </c>
    </row>
    <row r="39" spans="4:38">
      <c r="D39" t="s">
        <v>238</v>
      </c>
      <c r="E39" t="s">
        <v>215</v>
      </c>
      <c r="F39" t="s">
        <v>239</v>
      </c>
      <c r="G39" t="s">
        <v>1400</v>
      </c>
      <c r="H39" t="s">
        <v>241</v>
      </c>
      <c r="I39" t="s">
        <v>1418</v>
      </c>
      <c r="J39" t="s">
        <v>107</v>
      </c>
      <c r="K39" t="s">
        <v>1403</v>
      </c>
      <c r="L39" t="s">
        <v>250</v>
      </c>
      <c r="M39" t="s">
        <v>245</v>
      </c>
      <c r="O39" t="s">
        <v>271</v>
      </c>
      <c r="P39" t="s">
        <v>272</v>
      </c>
      <c r="AC39" t="s">
        <v>1390</v>
      </c>
      <c r="AE39" s="886">
        <v>7.4020639532534557E-2</v>
      </c>
      <c r="AF39" s="886">
        <v>0.43740023745444345</v>
      </c>
      <c r="AG39" s="886">
        <v>0.35587246591551669</v>
      </c>
      <c r="AH39" s="886">
        <v>0</v>
      </c>
      <c r="AI39" s="886">
        <v>0</v>
      </c>
    </row>
    <row r="40" spans="4:38">
      <c r="D40" t="s">
        <v>238</v>
      </c>
      <c r="E40" t="s">
        <v>215</v>
      </c>
      <c r="F40" t="s">
        <v>239</v>
      </c>
      <c r="G40" t="s">
        <v>1400</v>
      </c>
      <c r="H40" t="s">
        <v>241</v>
      </c>
      <c r="I40" t="s">
        <v>1418</v>
      </c>
      <c r="J40" t="s">
        <v>107</v>
      </c>
      <c r="K40" t="s">
        <v>1403</v>
      </c>
      <c r="L40" t="s">
        <v>250</v>
      </c>
      <c r="M40" s="46" t="s">
        <v>245</v>
      </c>
      <c r="O40" t="s">
        <v>289</v>
      </c>
      <c r="P40" t="s">
        <v>272</v>
      </c>
      <c r="AC40" t="s">
        <v>1390</v>
      </c>
      <c r="AE40" s="886">
        <v>2.216283462834757</v>
      </c>
      <c r="AF40" s="886">
        <v>3.5581247653585608</v>
      </c>
      <c r="AG40" s="886">
        <v>2.6883266205856664</v>
      </c>
      <c r="AH40" s="886">
        <v>0</v>
      </c>
      <c r="AI40" s="886">
        <v>0</v>
      </c>
      <c r="AJ40" s="46" t="s">
        <v>3458</v>
      </c>
      <c r="AK40" s="46"/>
      <c r="AL40" s="46"/>
    </row>
    <row r="41" spans="4:38">
      <c r="D41" t="s">
        <v>238</v>
      </c>
      <c r="E41" t="s">
        <v>215</v>
      </c>
      <c r="F41" t="s">
        <v>239</v>
      </c>
      <c r="G41" t="s">
        <v>1400</v>
      </c>
      <c r="H41" t="s">
        <v>241</v>
      </c>
      <c r="I41" t="s">
        <v>1418</v>
      </c>
      <c r="J41" t="s">
        <v>107</v>
      </c>
      <c r="K41" t="s">
        <v>1403</v>
      </c>
      <c r="L41" t="s">
        <v>250</v>
      </c>
      <c r="M41" s="46" t="s">
        <v>245</v>
      </c>
      <c r="O41" s="217" t="s">
        <v>287</v>
      </c>
      <c r="P41" t="s">
        <v>272</v>
      </c>
      <c r="AC41" t="s">
        <v>1390</v>
      </c>
      <c r="AE41" s="886">
        <v>1.924719383642804</v>
      </c>
      <c r="AF41" s="886">
        <v>1.2913086011960215</v>
      </c>
      <c r="AG41" s="886">
        <v>1.4271559562998812</v>
      </c>
      <c r="AH41" s="886">
        <v>0</v>
      </c>
      <c r="AI41" s="886">
        <v>0</v>
      </c>
      <c r="AJ41" s="46" t="s">
        <v>3458</v>
      </c>
      <c r="AK41" s="46"/>
      <c r="AL41" s="46"/>
    </row>
    <row r="42" spans="4:38">
      <c r="D42" t="s">
        <v>238</v>
      </c>
      <c r="E42" t="s">
        <v>215</v>
      </c>
      <c r="F42" t="s">
        <v>239</v>
      </c>
      <c r="G42" t="s">
        <v>1400</v>
      </c>
      <c r="H42" t="s">
        <v>241</v>
      </c>
      <c r="I42" t="s">
        <v>1418</v>
      </c>
      <c r="J42" t="s">
        <v>107</v>
      </c>
      <c r="K42" t="s">
        <v>1404</v>
      </c>
      <c r="L42" t="s">
        <v>303</v>
      </c>
      <c r="M42" t="s">
        <v>245</v>
      </c>
      <c r="O42" t="s">
        <v>1405</v>
      </c>
      <c r="P42" t="s">
        <v>272</v>
      </c>
      <c r="AC42" t="s">
        <v>1390</v>
      </c>
      <c r="AE42" s="886">
        <v>3.5809782407200839</v>
      </c>
      <c r="AF42" s="886">
        <v>22.37808146217867</v>
      </c>
      <c r="AG42" s="886">
        <v>21.286825851023366</v>
      </c>
      <c r="AH42" s="886">
        <v>13.135846701831865</v>
      </c>
      <c r="AI42" s="886">
        <v>17.133989626144704</v>
      </c>
    </row>
    <row r="43" spans="4:38">
      <c r="D43" t="s">
        <v>238</v>
      </c>
      <c r="E43" t="s">
        <v>215</v>
      </c>
      <c r="F43" t="s">
        <v>239</v>
      </c>
      <c r="G43" t="s">
        <v>1400</v>
      </c>
      <c r="H43" t="s">
        <v>241</v>
      </c>
      <c r="I43" t="s">
        <v>1418</v>
      </c>
      <c r="J43" t="s">
        <v>107</v>
      </c>
      <c r="K43" t="s">
        <v>1404</v>
      </c>
      <c r="L43" t="s">
        <v>1406</v>
      </c>
      <c r="M43" t="s">
        <v>245</v>
      </c>
      <c r="O43" t="s">
        <v>317</v>
      </c>
      <c r="P43" t="s">
        <v>272</v>
      </c>
      <c r="AC43" t="s">
        <v>1390</v>
      </c>
      <c r="AE43" s="886">
        <v>7.1260151628229993</v>
      </c>
      <c r="AF43" s="886">
        <v>3.3736808143269696</v>
      </c>
      <c r="AG43" s="886">
        <v>0</v>
      </c>
      <c r="AH43" s="886">
        <v>0</v>
      </c>
      <c r="AI43" s="886">
        <v>0</v>
      </c>
    </row>
    <row r="44" spans="4:38">
      <c r="D44" t="s">
        <v>238</v>
      </c>
      <c r="E44" t="s">
        <v>215</v>
      </c>
      <c r="F44" t="s">
        <v>239</v>
      </c>
      <c r="G44" t="s">
        <v>1400</v>
      </c>
      <c r="H44" t="s">
        <v>241</v>
      </c>
      <c r="I44" t="s">
        <v>1418</v>
      </c>
      <c r="J44" t="s">
        <v>107</v>
      </c>
      <c r="K44" t="s">
        <v>1404</v>
      </c>
      <c r="L44" t="s">
        <v>423</v>
      </c>
      <c r="M44" t="s">
        <v>245</v>
      </c>
      <c r="O44" t="s">
        <v>328</v>
      </c>
      <c r="P44" t="s">
        <v>272</v>
      </c>
      <c r="AC44" t="s">
        <v>1390</v>
      </c>
      <c r="AE44" s="886">
        <v>1.1608346427291159</v>
      </c>
      <c r="AF44" s="886">
        <v>0</v>
      </c>
      <c r="AG44" s="886">
        <v>0</v>
      </c>
      <c r="AH44" s="886">
        <v>0</v>
      </c>
      <c r="AI44" s="886">
        <v>0</v>
      </c>
    </row>
    <row r="45" spans="4:38">
      <c r="D45" t="s">
        <v>238</v>
      </c>
      <c r="E45" t="s">
        <v>215</v>
      </c>
      <c r="F45" t="s">
        <v>239</v>
      </c>
      <c r="G45" t="s">
        <v>1400</v>
      </c>
      <c r="H45" t="s">
        <v>241</v>
      </c>
      <c r="I45" t="s">
        <v>1418</v>
      </c>
      <c r="J45" t="s">
        <v>107</v>
      </c>
      <c r="K45" t="s">
        <v>1404</v>
      </c>
      <c r="L45" s="217" t="s">
        <v>287</v>
      </c>
      <c r="M45" s="217" t="s">
        <v>287</v>
      </c>
      <c r="O45" t="s">
        <v>430</v>
      </c>
      <c r="P45" t="s">
        <v>272</v>
      </c>
      <c r="AC45" t="s">
        <v>1390</v>
      </c>
      <c r="AE45" s="886">
        <v>2.9296772460877909</v>
      </c>
      <c r="AF45" s="886">
        <v>2.8853248030918972</v>
      </c>
      <c r="AG45" s="886">
        <v>2.5170876481854747</v>
      </c>
      <c r="AH45" s="886">
        <v>3.9877688228502288</v>
      </c>
      <c r="AI45" s="886">
        <v>3.2208404622544586</v>
      </c>
    </row>
    <row r="46" spans="4:38">
      <c r="D46" t="s">
        <v>238</v>
      </c>
      <c r="E46" t="s">
        <v>215</v>
      </c>
      <c r="F46" t="s">
        <v>239</v>
      </c>
      <c r="G46" t="s">
        <v>1400</v>
      </c>
      <c r="H46" t="s">
        <v>241</v>
      </c>
      <c r="I46" t="s">
        <v>1418</v>
      </c>
      <c r="J46" t="s">
        <v>107</v>
      </c>
      <c r="K46" t="s">
        <v>1404</v>
      </c>
      <c r="L46" s="217" t="s">
        <v>287</v>
      </c>
      <c r="M46" s="217" t="s">
        <v>287</v>
      </c>
      <c r="O46" t="s">
        <v>432</v>
      </c>
      <c r="P46" t="s">
        <v>272</v>
      </c>
      <c r="AC46" t="s">
        <v>1390</v>
      </c>
      <c r="AE46" s="886">
        <v>4.3873786481196966</v>
      </c>
      <c r="AF46" s="886">
        <v>0</v>
      </c>
      <c r="AG46" s="886">
        <v>0.93748462487212569</v>
      </c>
      <c r="AH46" s="886">
        <v>4.2172366106249113</v>
      </c>
      <c r="AI46" s="886">
        <v>0</v>
      </c>
    </row>
    <row r="47" spans="4:38">
      <c r="D47" t="s">
        <v>238</v>
      </c>
      <c r="E47" t="s">
        <v>215</v>
      </c>
      <c r="F47" t="s">
        <v>239</v>
      </c>
      <c r="G47" t="s">
        <v>1400</v>
      </c>
      <c r="H47" t="s">
        <v>241</v>
      </c>
      <c r="I47" t="s">
        <v>346</v>
      </c>
      <c r="J47" t="s">
        <v>107</v>
      </c>
      <c r="K47" t="s">
        <v>346</v>
      </c>
      <c r="L47" t="s">
        <v>346</v>
      </c>
      <c r="M47" s="217" t="s">
        <v>287</v>
      </c>
      <c r="O47" s="217" t="s">
        <v>287</v>
      </c>
      <c r="P47" s="217"/>
      <c r="AC47" t="s">
        <v>1390</v>
      </c>
      <c r="AE47" s="886">
        <v>26.098048537962143</v>
      </c>
      <c r="AF47" s="886">
        <v>24.561475698113789</v>
      </c>
      <c r="AG47" s="886">
        <v>22.040817404464768</v>
      </c>
      <c r="AH47" s="886">
        <v>19.980822287959441</v>
      </c>
      <c r="AI47" s="886">
        <v>18.86494066735802</v>
      </c>
    </row>
    <row r="48" spans="4:38">
      <c r="D48" t="s">
        <v>238</v>
      </c>
      <c r="E48" t="s">
        <v>215</v>
      </c>
      <c r="F48" t="s">
        <v>239</v>
      </c>
      <c r="G48" t="s">
        <v>1400</v>
      </c>
      <c r="H48" t="s">
        <v>241</v>
      </c>
      <c r="I48" t="s">
        <v>284</v>
      </c>
      <c r="J48" t="s">
        <v>107</v>
      </c>
      <c r="K48" t="s">
        <v>125</v>
      </c>
      <c r="L48" s="217" t="s">
        <v>287</v>
      </c>
      <c r="M48" s="217" t="s">
        <v>287</v>
      </c>
      <c r="O48" s="217" t="s">
        <v>287</v>
      </c>
      <c r="P48" s="217"/>
      <c r="AC48" t="s">
        <v>1390</v>
      </c>
      <c r="AE48" s="886">
        <v>0.62565859757358866</v>
      </c>
      <c r="AF48" s="886">
        <v>2.4778704625551304</v>
      </c>
      <c r="AG48" s="886">
        <v>2.946034837421204</v>
      </c>
      <c r="AH48" s="886">
        <v>3.2048324047842756</v>
      </c>
      <c r="AI48" s="886">
        <v>1.9364556361922172</v>
      </c>
    </row>
    <row r="49" spans="1:41">
      <c r="D49" t="s">
        <v>238</v>
      </c>
      <c r="E49" t="s">
        <v>215</v>
      </c>
      <c r="F49" t="s">
        <v>239</v>
      </c>
      <c r="G49" t="s">
        <v>1400</v>
      </c>
      <c r="H49" t="s">
        <v>241</v>
      </c>
      <c r="I49" t="s">
        <v>284</v>
      </c>
      <c r="J49" t="s">
        <v>107</v>
      </c>
      <c r="K49" t="s">
        <v>125</v>
      </c>
      <c r="L49" s="217"/>
      <c r="M49" t="s">
        <v>245</v>
      </c>
      <c r="O49" s="217"/>
      <c r="P49" s="217"/>
      <c r="AC49" t="s">
        <v>1390</v>
      </c>
      <c r="AE49" s="886">
        <v>14.059914896504287</v>
      </c>
      <c r="AF49" s="886">
        <v>18.934907066657413</v>
      </c>
      <c r="AG49" s="886">
        <v>4.5953818796481283</v>
      </c>
      <c r="AH49" s="886">
        <v>0</v>
      </c>
      <c r="AI49" s="886">
        <v>0</v>
      </c>
    </row>
    <row r="50" spans="1:41">
      <c r="D50" t="s">
        <v>238</v>
      </c>
      <c r="E50" t="s">
        <v>215</v>
      </c>
      <c r="F50" t="s">
        <v>239</v>
      </c>
      <c r="G50" t="s">
        <v>1400</v>
      </c>
      <c r="H50" t="s">
        <v>241</v>
      </c>
      <c r="I50" t="s">
        <v>284</v>
      </c>
      <c r="J50" t="s">
        <v>107</v>
      </c>
      <c r="K50" t="s">
        <v>125</v>
      </c>
      <c r="L50" s="217" t="s">
        <v>287</v>
      </c>
      <c r="M50" t="s">
        <v>269</v>
      </c>
      <c r="O50" s="217" t="s">
        <v>357</v>
      </c>
      <c r="P50" s="217"/>
      <c r="AC50" t="s">
        <v>1390</v>
      </c>
      <c r="AE50" s="1454">
        <v>41.296175834066005</v>
      </c>
      <c r="AF50" s="886">
        <v>88.130230209126793</v>
      </c>
      <c r="AG50" s="1454">
        <v>92.76179849029505</v>
      </c>
      <c r="AH50" s="886">
        <v>0</v>
      </c>
      <c r="AI50" s="886">
        <v>0</v>
      </c>
    </row>
    <row r="51" spans="1:41">
      <c r="D51" t="s">
        <v>238</v>
      </c>
      <c r="E51" t="s">
        <v>215</v>
      </c>
      <c r="F51" t="s">
        <v>239</v>
      </c>
      <c r="G51" t="s">
        <v>1400</v>
      </c>
      <c r="H51" t="s">
        <v>241</v>
      </c>
      <c r="I51" t="s">
        <v>277</v>
      </c>
      <c r="J51" t="s">
        <v>88</v>
      </c>
      <c r="K51" t="s">
        <v>1434</v>
      </c>
      <c r="L51" s="217" t="s">
        <v>287</v>
      </c>
      <c r="M51" s="217" t="s">
        <v>287</v>
      </c>
      <c r="O51" s="217" t="s">
        <v>287</v>
      </c>
      <c r="P51" s="217"/>
      <c r="AC51" t="s">
        <v>1390</v>
      </c>
      <c r="AE51" s="886">
        <v>31.927398473127724</v>
      </c>
      <c r="AF51" s="886">
        <v>31.449090798780155</v>
      </c>
      <c r="AG51" s="886">
        <v>30.242309553917043</v>
      </c>
      <c r="AH51" s="886">
        <v>29.196764177787486</v>
      </c>
      <c r="AI51" s="886">
        <v>28.329514759630872</v>
      </c>
      <c r="AK51" s="49"/>
      <c r="AL51" s="49"/>
      <c r="AM51" s="49"/>
      <c r="AN51" s="49"/>
      <c r="AO51" s="49"/>
    </row>
    <row r="52" spans="1:41">
      <c r="D52" t="s">
        <v>238</v>
      </c>
      <c r="E52" t="s">
        <v>215</v>
      </c>
      <c r="F52" t="s">
        <v>239</v>
      </c>
      <c r="G52" t="s">
        <v>1400</v>
      </c>
      <c r="H52" t="s">
        <v>241</v>
      </c>
      <c r="I52" t="s">
        <v>277</v>
      </c>
      <c r="J52" t="s">
        <v>88</v>
      </c>
      <c r="K52" t="s">
        <v>370</v>
      </c>
      <c r="L52" s="217" t="s">
        <v>287</v>
      </c>
      <c r="M52" s="217" t="s">
        <v>287</v>
      </c>
      <c r="O52" s="217" t="s">
        <v>287</v>
      </c>
      <c r="P52" s="217"/>
      <c r="AC52" t="s">
        <v>1390</v>
      </c>
      <c r="AE52" s="886">
        <v>25.9524558894941</v>
      </c>
      <c r="AF52" s="886">
        <v>27.636969048353517</v>
      </c>
      <c r="AG52" s="886">
        <v>27.30656743184813</v>
      </c>
      <c r="AH52" s="886">
        <v>20.297079091284434</v>
      </c>
      <c r="AI52" s="886">
        <v>19.390264551429393</v>
      </c>
    </row>
    <row r="53" spans="1:41">
      <c r="D53" t="s">
        <v>238</v>
      </c>
      <c r="E53" t="s">
        <v>215</v>
      </c>
      <c r="F53" t="s">
        <v>239</v>
      </c>
      <c r="G53" t="s">
        <v>1400</v>
      </c>
      <c r="H53" t="s">
        <v>241</v>
      </c>
      <c r="I53" t="s">
        <v>277</v>
      </c>
      <c r="J53" t="s">
        <v>88</v>
      </c>
      <c r="K53" t="s">
        <v>376</v>
      </c>
      <c r="L53" s="217" t="s">
        <v>287</v>
      </c>
      <c r="M53" s="217" t="s">
        <v>287</v>
      </c>
      <c r="O53" s="217" t="s">
        <v>287</v>
      </c>
      <c r="P53" s="217"/>
      <c r="AC53" t="s">
        <v>1390</v>
      </c>
      <c r="AE53" s="886">
        <v>1.3273871437052347</v>
      </c>
      <c r="AF53" s="886">
        <v>1.310794804408919</v>
      </c>
      <c r="AG53" s="886">
        <v>1.2944098693538078</v>
      </c>
      <c r="AH53" s="886">
        <v>1.2782297459868852</v>
      </c>
      <c r="AI53" s="886">
        <v>1.2622518741620492</v>
      </c>
      <c r="AK53" s="49"/>
      <c r="AL53" s="49"/>
      <c r="AM53" s="49"/>
      <c r="AN53" s="49"/>
      <c r="AO53" s="49"/>
    </row>
    <row r="54" spans="1:41">
      <c r="D54" t="s">
        <v>238</v>
      </c>
      <c r="E54" t="s">
        <v>215</v>
      </c>
      <c r="F54" t="s">
        <v>239</v>
      </c>
      <c r="G54" t="s">
        <v>1400</v>
      </c>
      <c r="H54" t="s">
        <v>241</v>
      </c>
      <c r="I54" t="s">
        <v>277</v>
      </c>
      <c r="J54" t="s">
        <v>88</v>
      </c>
      <c r="K54" t="s">
        <v>383</v>
      </c>
      <c r="L54" s="217" t="s">
        <v>287</v>
      </c>
      <c r="M54" s="217" t="s">
        <v>287</v>
      </c>
      <c r="O54" s="217" t="s">
        <v>287</v>
      </c>
      <c r="P54" s="217"/>
      <c r="AC54" t="s">
        <v>1390</v>
      </c>
      <c r="AE54" s="886">
        <v>3.416339984230691</v>
      </c>
      <c r="AF54" s="886">
        <v>3.3785487961769745</v>
      </c>
      <c r="AG54" s="886">
        <v>3.3411756502095566</v>
      </c>
      <c r="AH54" s="886">
        <v>3.3042159219915224</v>
      </c>
      <c r="AI54" s="886">
        <v>3.2676650383398798</v>
      </c>
    </row>
    <row r="55" spans="1:41">
      <c r="D55" t="s">
        <v>238</v>
      </c>
      <c r="E55" t="s">
        <v>215</v>
      </c>
      <c r="F55" t="s">
        <v>239</v>
      </c>
      <c r="G55" t="s">
        <v>1400</v>
      </c>
      <c r="H55" t="s">
        <v>241</v>
      </c>
      <c r="I55" t="s">
        <v>313</v>
      </c>
      <c r="J55" t="s">
        <v>88</v>
      </c>
      <c r="K55" t="s">
        <v>1412</v>
      </c>
      <c r="L55" t="s">
        <v>439</v>
      </c>
      <c r="M55" s="217" t="s">
        <v>287</v>
      </c>
      <c r="O55" s="217" t="s">
        <v>287</v>
      </c>
      <c r="P55" s="217"/>
      <c r="AC55" t="s">
        <v>1390</v>
      </c>
      <c r="AE55" s="886">
        <v>5.0890657575869866</v>
      </c>
      <c r="AF55" s="886">
        <v>5.0956411850444647</v>
      </c>
      <c r="AG55" s="886">
        <v>4.9417965538812547</v>
      </c>
      <c r="AH55" s="886">
        <v>4.8840030067696576</v>
      </c>
      <c r="AI55" s="886">
        <v>4.7041814049963602</v>
      </c>
    </row>
    <row r="56" spans="1:41">
      <c r="D56" t="s">
        <v>238</v>
      </c>
      <c r="E56" t="s">
        <v>215</v>
      </c>
      <c r="F56" t="s">
        <v>239</v>
      </c>
      <c r="G56" t="s">
        <v>1400</v>
      </c>
      <c r="H56" t="s">
        <v>241</v>
      </c>
      <c r="I56" t="s">
        <v>313</v>
      </c>
      <c r="J56" t="s">
        <v>88</v>
      </c>
      <c r="K56" t="s">
        <v>1412</v>
      </c>
      <c r="L56" t="s">
        <v>442</v>
      </c>
      <c r="M56" s="217" t="s">
        <v>287</v>
      </c>
      <c r="O56" s="217" t="s">
        <v>287</v>
      </c>
      <c r="P56" s="217"/>
      <c r="AC56" t="s">
        <v>1390</v>
      </c>
      <c r="AE56" s="886">
        <v>26.192813066771166</v>
      </c>
      <c r="AF56" s="886">
        <v>26.109354744488726</v>
      </c>
      <c r="AG56" s="886">
        <v>25.486989442258771</v>
      </c>
      <c r="AH56" s="886">
        <v>27.378126256523053</v>
      </c>
      <c r="AI56" s="886">
        <v>24.202280447205474</v>
      </c>
    </row>
    <row r="57" spans="1:41">
      <c r="D57" t="s">
        <v>238</v>
      </c>
      <c r="E57" t="s">
        <v>215</v>
      </c>
      <c r="F57" t="s">
        <v>239</v>
      </c>
      <c r="G57" t="s">
        <v>1400</v>
      </c>
      <c r="H57" t="s">
        <v>241</v>
      </c>
      <c r="I57" t="s">
        <v>313</v>
      </c>
      <c r="J57" t="s">
        <v>88</v>
      </c>
      <c r="K57" t="s">
        <v>1412</v>
      </c>
      <c r="L57" t="s">
        <v>446</v>
      </c>
      <c r="M57" s="217" t="s">
        <v>287</v>
      </c>
      <c r="O57" s="217" t="s">
        <v>287</v>
      </c>
      <c r="P57" s="217"/>
      <c r="AC57" t="s">
        <v>1390</v>
      </c>
      <c r="AE57" s="886">
        <v>5.0736833304849398</v>
      </c>
      <c r="AF57" s="886">
        <v>5.0102622888538777</v>
      </c>
      <c r="AG57" s="886">
        <v>4.9476340102432044</v>
      </c>
      <c r="AH57" s="886">
        <v>4.885788585115165</v>
      </c>
      <c r="AI57" s="886">
        <v>4.8247162278012246</v>
      </c>
    </row>
    <row r="58" spans="1:41">
      <c r="D58" t="s">
        <v>238</v>
      </c>
      <c r="E58" t="s">
        <v>215</v>
      </c>
      <c r="F58" t="s">
        <v>239</v>
      </c>
      <c r="G58" t="s">
        <v>1400</v>
      </c>
      <c r="H58" t="s">
        <v>241</v>
      </c>
      <c r="I58" t="s">
        <v>313</v>
      </c>
      <c r="J58" t="s">
        <v>88</v>
      </c>
      <c r="K58" t="s">
        <v>1412</v>
      </c>
      <c r="L58" t="s">
        <v>451</v>
      </c>
      <c r="M58" s="217" t="s">
        <v>287</v>
      </c>
      <c r="O58" s="217" t="s">
        <v>287</v>
      </c>
      <c r="P58" s="217"/>
      <c r="AC58" t="s">
        <v>1390</v>
      </c>
      <c r="AE58" s="886">
        <v>5.9992831445312511</v>
      </c>
      <c r="AF58" s="886">
        <v>5.9242921052246098</v>
      </c>
      <c r="AG58" s="886">
        <v>6.5920824954162605</v>
      </c>
      <c r="AH58" s="886">
        <v>6.5931389188930911</v>
      </c>
      <c r="AI58" s="886">
        <v>6.5107246824069271</v>
      </c>
    </row>
    <row r="59" spans="1:41">
      <c r="D59" t="s">
        <v>238</v>
      </c>
      <c r="E59" t="s">
        <v>215</v>
      </c>
      <c r="F59" t="s">
        <v>239</v>
      </c>
      <c r="G59" t="s">
        <v>1400</v>
      </c>
      <c r="H59" t="s">
        <v>241</v>
      </c>
      <c r="I59" t="s">
        <v>1401</v>
      </c>
      <c r="J59" t="s">
        <v>107</v>
      </c>
      <c r="K59" t="s">
        <v>166</v>
      </c>
      <c r="L59" t="s">
        <v>1416</v>
      </c>
      <c r="M59" t="s">
        <v>269</v>
      </c>
      <c r="O59" s="217" t="s">
        <v>287</v>
      </c>
      <c r="P59" s="217"/>
      <c r="AC59" t="s">
        <v>1390</v>
      </c>
      <c r="AE59" s="886">
        <v>1.6600000000000001</v>
      </c>
      <c r="AF59" s="886">
        <v>1.6600000000000001</v>
      </c>
      <c r="AG59" s="886">
        <v>1.6600000000000001</v>
      </c>
      <c r="AH59" s="886">
        <v>1.6600000000000001</v>
      </c>
      <c r="AI59" s="886">
        <v>1.6600000000000001</v>
      </c>
    </row>
    <row r="61" spans="1:41" s="1" customFormat="1" ht="14">
      <c r="A61" s="42"/>
      <c r="B61" s="48" t="s">
        <v>1435</v>
      </c>
    </row>
    <row r="63" spans="1:41">
      <c r="D63" t="s">
        <v>238</v>
      </c>
      <c r="E63" t="s">
        <v>215</v>
      </c>
      <c r="F63" t="s">
        <v>263</v>
      </c>
      <c r="G63" t="s">
        <v>1400</v>
      </c>
      <c r="H63" t="s">
        <v>241</v>
      </c>
      <c r="I63" t="s">
        <v>242</v>
      </c>
      <c r="J63" t="s">
        <v>107</v>
      </c>
      <c r="K63" t="s">
        <v>243</v>
      </c>
      <c r="L63" s="217" t="s">
        <v>287</v>
      </c>
      <c r="M63" s="217" t="s">
        <v>287</v>
      </c>
      <c r="O63" s="217" t="s">
        <v>287</v>
      </c>
      <c r="P63" s="217"/>
      <c r="AC63" t="s">
        <v>1151</v>
      </c>
      <c r="AE63" s="887"/>
      <c r="AF63" s="887"/>
      <c r="AG63" s="887"/>
      <c r="AH63" s="887"/>
      <c r="AI63" s="887"/>
    </row>
    <row r="64" spans="1:41">
      <c r="D64" t="s">
        <v>238</v>
      </c>
      <c r="E64" t="s">
        <v>215</v>
      </c>
      <c r="F64" t="s">
        <v>263</v>
      </c>
      <c r="G64" t="s">
        <v>1400</v>
      </c>
      <c r="H64" t="s">
        <v>241</v>
      </c>
      <c r="I64" t="s">
        <v>242</v>
      </c>
      <c r="J64" t="s">
        <v>107</v>
      </c>
      <c r="K64" t="s">
        <v>267</v>
      </c>
      <c r="L64" s="217" t="s">
        <v>287</v>
      </c>
      <c r="M64" s="217" t="s">
        <v>287</v>
      </c>
      <c r="O64" s="217" t="s">
        <v>287</v>
      </c>
      <c r="P64" s="217"/>
      <c r="AC64" t="s">
        <v>1151</v>
      </c>
      <c r="AE64" s="887"/>
      <c r="AF64" s="887"/>
      <c r="AG64" s="887"/>
      <c r="AH64" s="887"/>
      <c r="AI64" s="887"/>
    </row>
    <row r="65" spans="4:35">
      <c r="D65" t="s">
        <v>238</v>
      </c>
      <c r="E65" t="s">
        <v>215</v>
      </c>
      <c r="F65" t="s">
        <v>263</v>
      </c>
      <c r="G65" t="s">
        <v>1400</v>
      </c>
      <c r="H65" t="s">
        <v>241</v>
      </c>
      <c r="I65" t="s">
        <v>1418</v>
      </c>
      <c r="J65" t="s">
        <v>107</v>
      </c>
      <c r="K65" t="s">
        <v>247</v>
      </c>
      <c r="L65" t="s">
        <v>1420</v>
      </c>
      <c r="M65" t="s">
        <v>245</v>
      </c>
      <c r="O65" t="s">
        <v>247</v>
      </c>
      <c r="AC65" t="s">
        <v>1151</v>
      </c>
      <c r="AE65" s="887"/>
      <c r="AF65" s="887"/>
      <c r="AG65" s="887"/>
      <c r="AH65" s="887"/>
      <c r="AI65" s="887"/>
    </row>
    <row r="66" spans="4:35">
      <c r="D66" t="s">
        <v>238</v>
      </c>
      <c r="E66" t="s">
        <v>215</v>
      </c>
      <c r="F66" t="s">
        <v>263</v>
      </c>
      <c r="G66" t="s">
        <v>1400</v>
      </c>
      <c r="H66" t="s">
        <v>241</v>
      </c>
      <c r="I66" t="s">
        <v>1418</v>
      </c>
      <c r="J66" t="s">
        <v>107</v>
      </c>
      <c r="K66" t="s">
        <v>247</v>
      </c>
      <c r="L66" t="s">
        <v>336</v>
      </c>
      <c r="M66" t="s">
        <v>245</v>
      </c>
      <c r="O66" t="s">
        <v>247</v>
      </c>
      <c r="AC66" t="s">
        <v>1151</v>
      </c>
      <c r="AE66" s="887"/>
      <c r="AF66" s="887"/>
      <c r="AG66" s="887"/>
      <c r="AH66" s="887"/>
      <c r="AI66" s="887"/>
    </row>
    <row r="67" spans="4:35">
      <c r="D67" t="s">
        <v>238</v>
      </c>
      <c r="E67" t="s">
        <v>215</v>
      </c>
      <c r="F67" t="s">
        <v>263</v>
      </c>
      <c r="G67" t="s">
        <v>1400</v>
      </c>
      <c r="H67" t="s">
        <v>241</v>
      </c>
      <c r="I67" t="s">
        <v>1418</v>
      </c>
      <c r="J67" t="s">
        <v>107</v>
      </c>
      <c r="K67" t="s">
        <v>247</v>
      </c>
      <c r="L67" t="s">
        <v>1421</v>
      </c>
      <c r="M67" t="s">
        <v>245</v>
      </c>
      <c r="O67" t="s">
        <v>247</v>
      </c>
      <c r="AC67" t="s">
        <v>1151</v>
      </c>
      <c r="AE67" s="887"/>
      <c r="AF67" s="887"/>
      <c r="AG67" s="887"/>
      <c r="AH67" s="887"/>
      <c r="AI67" s="887"/>
    </row>
    <row r="68" spans="4:35">
      <c r="D68" t="s">
        <v>238</v>
      </c>
      <c r="E68" t="s">
        <v>215</v>
      </c>
      <c r="F68" t="s">
        <v>263</v>
      </c>
      <c r="G68" t="s">
        <v>1400</v>
      </c>
      <c r="H68" t="s">
        <v>241</v>
      </c>
      <c r="I68" t="s">
        <v>1418</v>
      </c>
      <c r="J68" t="s">
        <v>107</v>
      </c>
      <c r="K68" t="s">
        <v>247</v>
      </c>
      <c r="L68" t="s">
        <v>1422</v>
      </c>
      <c r="M68" t="s">
        <v>245</v>
      </c>
      <c r="O68" t="s">
        <v>247</v>
      </c>
      <c r="AC68" t="s">
        <v>1151</v>
      </c>
      <c r="AE68" s="887"/>
      <c r="AF68" s="887"/>
      <c r="AG68" s="887"/>
      <c r="AH68" s="887"/>
      <c r="AI68" s="887"/>
    </row>
    <row r="69" spans="4:35">
      <c r="D69" t="s">
        <v>238</v>
      </c>
      <c r="E69" t="s">
        <v>215</v>
      </c>
      <c r="F69" t="s">
        <v>263</v>
      </c>
      <c r="G69" t="s">
        <v>1400</v>
      </c>
      <c r="H69" t="s">
        <v>241</v>
      </c>
      <c r="I69" t="s">
        <v>1418</v>
      </c>
      <c r="J69" t="s">
        <v>107</v>
      </c>
      <c r="K69" t="s">
        <v>1403</v>
      </c>
      <c r="L69" t="s">
        <v>341</v>
      </c>
      <c r="M69" s="217" t="s">
        <v>287</v>
      </c>
      <c r="O69" s="217" t="s">
        <v>287</v>
      </c>
      <c r="P69" s="217"/>
      <c r="AC69" t="s">
        <v>1151</v>
      </c>
      <c r="AE69" s="887"/>
      <c r="AF69" s="887"/>
      <c r="AG69" s="887"/>
      <c r="AH69" s="887"/>
      <c r="AI69" s="887"/>
    </row>
    <row r="70" spans="4:35">
      <c r="D70" t="s">
        <v>238</v>
      </c>
      <c r="E70" t="s">
        <v>215</v>
      </c>
      <c r="F70" t="s">
        <v>263</v>
      </c>
      <c r="G70" t="s">
        <v>1400</v>
      </c>
      <c r="H70" t="s">
        <v>241</v>
      </c>
      <c r="I70" t="s">
        <v>1418</v>
      </c>
      <c r="J70" t="s">
        <v>107</v>
      </c>
      <c r="K70" t="s">
        <v>1403</v>
      </c>
      <c r="L70" t="s">
        <v>341</v>
      </c>
      <c r="M70" t="s">
        <v>245</v>
      </c>
      <c r="O70" t="s">
        <v>271</v>
      </c>
      <c r="AC70" t="s">
        <v>1151</v>
      </c>
      <c r="AE70" s="887"/>
      <c r="AF70" s="887"/>
      <c r="AG70" s="887"/>
      <c r="AH70" s="887"/>
      <c r="AI70" s="887"/>
    </row>
    <row r="71" spans="4:35">
      <c r="D71" t="s">
        <v>238</v>
      </c>
      <c r="E71" t="s">
        <v>215</v>
      </c>
      <c r="F71" t="s">
        <v>263</v>
      </c>
      <c r="G71" t="s">
        <v>1400</v>
      </c>
      <c r="H71" t="s">
        <v>241</v>
      </c>
      <c r="I71" t="s">
        <v>1418</v>
      </c>
      <c r="J71" t="s">
        <v>107</v>
      </c>
      <c r="K71" t="s">
        <v>1403</v>
      </c>
      <c r="L71" t="s">
        <v>331</v>
      </c>
      <c r="M71" s="217" t="s">
        <v>287</v>
      </c>
      <c r="O71" s="217" t="s">
        <v>287</v>
      </c>
      <c r="P71" s="217"/>
      <c r="AC71" t="s">
        <v>1151</v>
      </c>
      <c r="AE71" s="887"/>
      <c r="AF71" s="887"/>
      <c r="AG71" s="887"/>
      <c r="AH71" s="887"/>
      <c r="AI71" s="887"/>
    </row>
    <row r="72" spans="4:35">
      <c r="D72" t="s">
        <v>238</v>
      </c>
      <c r="E72" t="s">
        <v>215</v>
      </c>
      <c r="F72" t="s">
        <v>263</v>
      </c>
      <c r="G72" t="s">
        <v>1400</v>
      </c>
      <c r="H72" t="s">
        <v>241</v>
      </c>
      <c r="I72" t="s">
        <v>1418</v>
      </c>
      <c r="J72" t="s">
        <v>107</v>
      </c>
      <c r="K72" t="s">
        <v>1403</v>
      </c>
      <c r="L72" t="s">
        <v>331</v>
      </c>
      <c r="M72" t="s">
        <v>245</v>
      </c>
      <c r="O72" t="s">
        <v>271</v>
      </c>
      <c r="AC72" t="s">
        <v>1151</v>
      </c>
      <c r="AE72" s="887"/>
      <c r="AF72" s="887"/>
      <c r="AG72" s="887"/>
      <c r="AH72" s="887"/>
      <c r="AI72" s="887"/>
    </row>
    <row r="73" spans="4:35">
      <c r="D73" t="s">
        <v>238</v>
      </c>
      <c r="E73" t="s">
        <v>215</v>
      </c>
      <c r="F73" t="s">
        <v>263</v>
      </c>
      <c r="G73" t="s">
        <v>1400</v>
      </c>
      <c r="H73" t="s">
        <v>241</v>
      </c>
      <c r="I73" t="s">
        <v>1418</v>
      </c>
      <c r="J73" t="s">
        <v>107</v>
      </c>
      <c r="K73" t="s">
        <v>1403</v>
      </c>
      <c r="L73" t="s">
        <v>250</v>
      </c>
      <c r="M73" s="217" t="s">
        <v>287</v>
      </c>
      <c r="O73" s="217" t="s">
        <v>287</v>
      </c>
      <c r="P73" s="217"/>
      <c r="AC73" t="s">
        <v>1151</v>
      </c>
      <c r="AE73" s="887"/>
      <c r="AF73" s="887"/>
      <c r="AG73" s="887"/>
      <c r="AH73" s="887"/>
      <c r="AI73" s="887"/>
    </row>
    <row r="74" spans="4:35">
      <c r="D74" t="s">
        <v>238</v>
      </c>
      <c r="E74" t="s">
        <v>215</v>
      </c>
      <c r="F74" t="s">
        <v>263</v>
      </c>
      <c r="G74" t="s">
        <v>1400</v>
      </c>
      <c r="H74" t="s">
        <v>241</v>
      </c>
      <c r="I74" t="s">
        <v>1418</v>
      </c>
      <c r="J74" t="s">
        <v>107</v>
      </c>
      <c r="K74" t="s">
        <v>1403</v>
      </c>
      <c r="L74" t="s">
        <v>250</v>
      </c>
      <c r="M74" t="s">
        <v>245</v>
      </c>
      <c r="O74" t="s">
        <v>271</v>
      </c>
      <c r="AC74" t="s">
        <v>1151</v>
      </c>
      <c r="AE74" s="887"/>
      <c r="AF74" s="887"/>
      <c r="AG74" s="887"/>
      <c r="AH74" s="887"/>
      <c r="AI74" s="887"/>
    </row>
    <row r="75" spans="4:35">
      <c r="D75" t="s">
        <v>238</v>
      </c>
      <c r="E75" t="s">
        <v>215</v>
      </c>
      <c r="F75" t="s">
        <v>263</v>
      </c>
      <c r="G75" t="s">
        <v>1400</v>
      </c>
      <c r="H75" t="s">
        <v>241</v>
      </c>
      <c r="I75" t="s">
        <v>1418</v>
      </c>
      <c r="J75" t="s">
        <v>107</v>
      </c>
      <c r="K75" t="s">
        <v>1403</v>
      </c>
      <c r="L75" t="s">
        <v>250</v>
      </c>
      <c r="M75" t="s">
        <v>245</v>
      </c>
      <c r="O75" t="s">
        <v>289</v>
      </c>
      <c r="AC75" t="s">
        <v>1151</v>
      </c>
      <c r="AE75" s="887"/>
      <c r="AF75" s="887"/>
      <c r="AG75" s="887"/>
      <c r="AH75" s="887"/>
      <c r="AI75" s="887"/>
    </row>
    <row r="76" spans="4:35">
      <c r="D76" t="s">
        <v>238</v>
      </c>
      <c r="E76" t="s">
        <v>215</v>
      </c>
      <c r="F76" t="s">
        <v>263</v>
      </c>
      <c r="G76" t="s">
        <v>1400</v>
      </c>
      <c r="H76" t="s">
        <v>241</v>
      </c>
      <c r="I76" t="s">
        <v>1418</v>
      </c>
      <c r="J76" t="s">
        <v>107</v>
      </c>
      <c r="K76" t="s">
        <v>335</v>
      </c>
      <c r="L76" t="s">
        <v>1423</v>
      </c>
      <c r="M76" t="s">
        <v>245</v>
      </c>
      <c r="O76" t="s">
        <v>317</v>
      </c>
      <c r="AC76" t="s">
        <v>1151</v>
      </c>
      <c r="AE76" s="887"/>
      <c r="AF76" s="887"/>
      <c r="AG76" s="887"/>
      <c r="AH76" s="887"/>
      <c r="AI76" s="887"/>
    </row>
    <row r="77" spans="4:35">
      <c r="D77" t="s">
        <v>238</v>
      </c>
      <c r="E77" t="s">
        <v>215</v>
      </c>
      <c r="F77" t="s">
        <v>263</v>
      </c>
      <c r="G77" t="s">
        <v>1400</v>
      </c>
      <c r="H77" t="s">
        <v>241</v>
      </c>
      <c r="I77" t="s">
        <v>1418</v>
      </c>
      <c r="J77" t="s">
        <v>107</v>
      </c>
      <c r="K77" t="s">
        <v>335</v>
      </c>
      <c r="L77" t="s">
        <v>328</v>
      </c>
      <c r="M77" t="s">
        <v>245</v>
      </c>
      <c r="O77" t="s">
        <v>328</v>
      </c>
      <c r="AC77" t="s">
        <v>1151</v>
      </c>
      <c r="AE77" s="887"/>
      <c r="AF77" s="887"/>
      <c r="AG77" s="887"/>
      <c r="AH77" s="887"/>
      <c r="AI77" s="887"/>
    </row>
    <row r="78" spans="4:35">
      <c r="D78" t="s">
        <v>238</v>
      </c>
      <c r="E78" t="s">
        <v>215</v>
      </c>
      <c r="F78" t="s">
        <v>263</v>
      </c>
      <c r="G78" t="s">
        <v>1400</v>
      </c>
      <c r="H78" t="s">
        <v>241</v>
      </c>
      <c r="I78" t="s">
        <v>284</v>
      </c>
      <c r="J78" t="s">
        <v>107</v>
      </c>
      <c r="K78" t="s">
        <v>346</v>
      </c>
      <c r="L78" t="s">
        <v>346</v>
      </c>
      <c r="M78" s="217" t="s">
        <v>287</v>
      </c>
      <c r="O78" s="217" t="s">
        <v>287</v>
      </c>
      <c r="P78" s="217"/>
      <c r="AC78" t="s">
        <v>1151</v>
      </c>
      <c r="AE78" s="887"/>
      <c r="AF78" s="887"/>
      <c r="AG78" s="887"/>
      <c r="AH78" s="887"/>
      <c r="AI78" s="887"/>
    </row>
    <row r="79" spans="4:35">
      <c r="D79" t="s">
        <v>238</v>
      </c>
      <c r="E79" t="s">
        <v>215</v>
      </c>
      <c r="F79" t="s">
        <v>263</v>
      </c>
      <c r="G79" t="s">
        <v>1400</v>
      </c>
      <c r="H79" t="s">
        <v>241</v>
      </c>
      <c r="I79" t="s">
        <v>284</v>
      </c>
      <c r="J79" t="s">
        <v>107</v>
      </c>
      <c r="K79" t="s">
        <v>1436</v>
      </c>
      <c r="L79" s="217" t="s">
        <v>287</v>
      </c>
      <c r="M79" t="s">
        <v>245</v>
      </c>
      <c r="O79" s="217"/>
      <c r="P79" s="217"/>
      <c r="AC79" t="s">
        <v>1151</v>
      </c>
      <c r="AE79" s="887"/>
      <c r="AF79" s="887"/>
      <c r="AG79" s="887"/>
      <c r="AH79" s="887"/>
      <c r="AI79" s="887"/>
    </row>
    <row r="80" spans="4:35">
      <c r="D80" t="s">
        <v>238</v>
      </c>
      <c r="E80" t="s">
        <v>215</v>
      </c>
      <c r="F80" t="s">
        <v>263</v>
      </c>
      <c r="G80" t="s">
        <v>1400</v>
      </c>
      <c r="H80" t="s">
        <v>241</v>
      </c>
      <c r="I80" t="s">
        <v>284</v>
      </c>
      <c r="J80" t="s">
        <v>107</v>
      </c>
      <c r="K80" t="s">
        <v>1436</v>
      </c>
      <c r="L80" s="217" t="s">
        <v>287</v>
      </c>
      <c r="M80" t="s">
        <v>269</v>
      </c>
      <c r="O80" s="217" t="s">
        <v>357</v>
      </c>
      <c r="P80" s="217"/>
      <c r="AC80" t="s">
        <v>1151</v>
      </c>
      <c r="AE80" s="887"/>
      <c r="AF80" s="887"/>
      <c r="AG80" s="887"/>
      <c r="AH80" s="887"/>
      <c r="AI80" s="887"/>
    </row>
    <row r="81" spans="1:35">
      <c r="D81" t="s">
        <v>238</v>
      </c>
      <c r="E81" t="s">
        <v>215</v>
      </c>
      <c r="F81" t="s">
        <v>263</v>
      </c>
      <c r="G81" t="s">
        <v>1400</v>
      </c>
      <c r="H81" t="s">
        <v>241</v>
      </c>
      <c r="I81" t="s">
        <v>277</v>
      </c>
      <c r="J81" t="s">
        <v>88</v>
      </c>
      <c r="K81" t="s">
        <v>370</v>
      </c>
      <c r="L81" s="217" t="s">
        <v>287</v>
      </c>
      <c r="M81" s="217" t="s">
        <v>287</v>
      </c>
      <c r="O81" s="217" t="s">
        <v>287</v>
      </c>
      <c r="P81" s="217"/>
      <c r="AC81" t="s">
        <v>1151</v>
      </c>
      <c r="AE81" s="887"/>
      <c r="AF81" s="887"/>
      <c r="AG81" s="887"/>
      <c r="AH81" s="887"/>
      <c r="AI81" s="887"/>
    </row>
    <row r="82" spans="1:35">
      <c r="D82" t="s">
        <v>238</v>
      </c>
      <c r="E82" t="s">
        <v>215</v>
      </c>
      <c r="F82" t="s">
        <v>263</v>
      </c>
      <c r="G82" t="s">
        <v>1400</v>
      </c>
      <c r="H82" t="s">
        <v>241</v>
      </c>
      <c r="I82" t="s">
        <v>277</v>
      </c>
      <c r="J82" t="s">
        <v>88</v>
      </c>
      <c r="K82" t="s">
        <v>376</v>
      </c>
      <c r="L82" s="217" t="s">
        <v>287</v>
      </c>
      <c r="M82" s="217" t="s">
        <v>287</v>
      </c>
      <c r="O82" s="217" t="s">
        <v>287</v>
      </c>
      <c r="P82" s="217"/>
      <c r="AC82" t="s">
        <v>1151</v>
      </c>
      <c r="AE82" s="887"/>
      <c r="AF82" s="887"/>
      <c r="AG82" s="887"/>
      <c r="AH82" s="887"/>
      <c r="AI82" s="887"/>
    </row>
    <row r="84" spans="1:35" s="1" customFormat="1" ht="18">
      <c r="A84" s="2" t="s">
        <v>1425</v>
      </c>
    </row>
    <row r="86" spans="1:35" s="1" customFormat="1" ht="14">
      <c r="A86" s="42"/>
      <c r="B86" s="48" t="s">
        <v>1432</v>
      </c>
    </row>
    <row r="88" spans="1:35">
      <c r="D88" t="s">
        <v>261</v>
      </c>
      <c r="E88" t="s">
        <v>215</v>
      </c>
      <c r="F88" t="s">
        <v>239</v>
      </c>
      <c r="G88" t="s">
        <v>1400</v>
      </c>
      <c r="H88" t="s">
        <v>241</v>
      </c>
      <c r="I88" t="s">
        <v>346</v>
      </c>
      <c r="J88" t="s">
        <v>107</v>
      </c>
      <c r="K88" t="s">
        <v>346</v>
      </c>
      <c r="L88" s="217" t="s">
        <v>287</v>
      </c>
      <c r="M88" s="217" t="s">
        <v>287</v>
      </c>
      <c r="O88" s="217" t="s">
        <v>287</v>
      </c>
      <c r="P88" s="217"/>
      <c r="AC88" t="s">
        <v>1390</v>
      </c>
      <c r="AE88" s="886">
        <v>23.709412027306598</v>
      </c>
      <c r="AF88" s="886">
        <v>25.055423339824276</v>
      </c>
      <c r="AG88" s="886">
        <v>34.239503907339511</v>
      </c>
      <c r="AH88" s="886">
        <v>26.724358102371198</v>
      </c>
      <c r="AI88" s="886">
        <v>15.740561531563543</v>
      </c>
    </row>
    <row r="89" spans="1:35">
      <c r="D89" t="s">
        <v>261</v>
      </c>
      <c r="E89" t="s">
        <v>215</v>
      </c>
      <c r="F89" t="s">
        <v>239</v>
      </c>
      <c r="G89" t="s">
        <v>1400</v>
      </c>
      <c r="H89" t="s">
        <v>241</v>
      </c>
      <c r="I89" t="s">
        <v>284</v>
      </c>
      <c r="J89" t="s">
        <v>107</v>
      </c>
      <c r="K89" t="s">
        <v>125</v>
      </c>
      <c r="L89" s="217" t="s">
        <v>287</v>
      </c>
      <c r="M89" t="s">
        <v>245</v>
      </c>
      <c r="O89" t="s">
        <v>349</v>
      </c>
      <c r="AC89" t="s">
        <v>1390</v>
      </c>
      <c r="AE89" s="886">
        <v>7.6181795867888376</v>
      </c>
      <c r="AF89" s="886">
        <v>2.5210493772270617</v>
      </c>
      <c r="AG89" s="886">
        <v>2.2310136572664043</v>
      </c>
      <c r="AH89" s="886">
        <v>0</v>
      </c>
      <c r="AI89" s="886">
        <v>0</v>
      </c>
    </row>
    <row r="90" spans="1:35">
      <c r="D90" t="s">
        <v>261</v>
      </c>
      <c r="E90" t="s">
        <v>215</v>
      </c>
      <c r="F90" t="s">
        <v>239</v>
      </c>
      <c r="G90" t="s">
        <v>1400</v>
      </c>
      <c r="H90" t="s">
        <v>241</v>
      </c>
      <c r="I90" t="s">
        <v>277</v>
      </c>
      <c r="J90" t="s">
        <v>88</v>
      </c>
      <c r="K90" t="s">
        <v>1437</v>
      </c>
      <c r="L90" s="217" t="s">
        <v>287</v>
      </c>
      <c r="M90" s="217" t="s">
        <v>287</v>
      </c>
      <c r="O90" s="217" t="s">
        <v>287</v>
      </c>
      <c r="P90" s="217"/>
      <c r="AC90" t="s">
        <v>1390</v>
      </c>
      <c r="AE90" s="886">
        <v>21.644657524508176</v>
      </c>
      <c r="AF90" s="886">
        <v>21.209629941369972</v>
      </c>
      <c r="AG90" s="886">
        <v>20.699564535187253</v>
      </c>
      <c r="AH90" s="886">
        <v>21.275908770534208</v>
      </c>
      <c r="AI90" s="886">
        <v>20.929760631922466</v>
      </c>
    </row>
    <row r="91" spans="1:35">
      <c r="D91" t="s">
        <v>261</v>
      </c>
      <c r="E91" t="s">
        <v>215</v>
      </c>
      <c r="F91" t="s">
        <v>239</v>
      </c>
      <c r="G91" t="s">
        <v>1400</v>
      </c>
      <c r="H91" t="s">
        <v>241</v>
      </c>
      <c r="I91" t="s">
        <v>277</v>
      </c>
      <c r="J91" t="s">
        <v>88</v>
      </c>
      <c r="K91" t="s">
        <v>370</v>
      </c>
      <c r="L91" s="217" t="s">
        <v>287</v>
      </c>
      <c r="M91" s="217" t="s">
        <v>287</v>
      </c>
      <c r="O91" s="217" t="s">
        <v>287</v>
      </c>
      <c r="P91" s="217"/>
      <c r="AC91" t="s">
        <v>1390</v>
      </c>
      <c r="AE91" s="886">
        <v>8.9589945648040938</v>
      </c>
      <c r="AF91" s="886">
        <v>8.9105812826041202</v>
      </c>
      <c r="AG91" s="886">
        <v>8.7914635763496065</v>
      </c>
      <c r="AH91" s="886">
        <v>9.1714143450069265</v>
      </c>
      <c r="AI91" s="886">
        <v>9.1656092861597731</v>
      </c>
    </row>
    <row r="92" spans="1:35">
      <c r="D92" t="s">
        <v>261</v>
      </c>
      <c r="E92" t="s">
        <v>215</v>
      </c>
      <c r="F92" t="s">
        <v>239</v>
      </c>
      <c r="G92" t="s">
        <v>1400</v>
      </c>
      <c r="H92" t="s">
        <v>241</v>
      </c>
      <c r="I92" t="s">
        <v>277</v>
      </c>
      <c r="J92" t="s">
        <v>88</v>
      </c>
      <c r="K92" t="s">
        <v>383</v>
      </c>
      <c r="L92" s="217" t="s">
        <v>287</v>
      </c>
      <c r="M92" s="217" t="s">
        <v>287</v>
      </c>
      <c r="O92" s="217" t="s">
        <v>287</v>
      </c>
      <c r="P92" s="217"/>
      <c r="AC92" t="s">
        <v>1390</v>
      </c>
      <c r="AE92" s="886">
        <v>0.1783812951040859</v>
      </c>
      <c r="AF92" s="886">
        <v>0.17639550711333757</v>
      </c>
      <c r="AG92" s="886">
        <v>0.17444202251047528</v>
      </c>
      <c r="AH92" s="886">
        <v>0.17250461365924355</v>
      </c>
      <c r="AI92" s="886">
        <v>0.17059973309252086</v>
      </c>
    </row>
    <row r="93" spans="1:35">
      <c r="D93" t="s">
        <v>261</v>
      </c>
      <c r="E93" t="s">
        <v>215</v>
      </c>
      <c r="F93" t="s">
        <v>239</v>
      </c>
      <c r="G93" t="s">
        <v>1400</v>
      </c>
      <c r="H93" t="s">
        <v>241</v>
      </c>
      <c r="I93" t="s">
        <v>313</v>
      </c>
      <c r="J93" t="s">
        <v>88</v>
      </c>
      <c r="K93" t="s">
        <v>1412</v>
      </c>
      <c r="L93" s="217" t="s">
        <v>287</v>
      </c>
      <c r="M93" s="217" t="s">
        <v>287</v>
      </c>
      <c r="O93" s="217" t="s">
        <v>287</v>
      </c>
      <c r="P93" s="217"/>
      <c r="AC93" t="s">
        <v>1390</v>
      </c>
      <c r="AE93" s="886">
        <v>29.251268640381543</v>
      </c>
      <c r="AF93" s="886">
        <v>29.605034938494722</v>
      </c>
      <c r="AG93" s="886">
        <v>29.442559770288085</v>
      </c>
      <c r="AH93" s="886">
        <v>29.16374198883404</v>
      </c>
      <c r="AI93" s="886">
        <v>28.599819500517214</v>
      </c>
    </row>
    <row r="95" spans="1:35" s="1" customFormat="1" ht="14">
      <c r="A95" s="42"/>
      <c r="B95" s="48" t="s">
        <v>1435</v>
      </c>
    </row>
    <row r="97" spans="1:35">
      <c r="D97" t="s">
        <v>261</v>
      </c>
      <c r="E97" t="s">
        <v>215</v>
      </c>
      <c r="F97" t="s">
        <v>263</v>
      </c>
      <c r="G97" t="s">
        <v>1400</v>
      </c>
      <c r="H97" t="s">
        <v>241</v>
      </c>
      <c r="I97" t="s">
        <v>346</v>
      </c>
      <c r="J97" t="s">
        <v>107</v>
      </c>
      <c r="K97" t="s">
        <v>346</v>
      </c>
      <c r="L97" s="217" t="s">
        <v>287</v>
      </c>
      <c r="M97" s="217" t="s">
        <v>287</v>
      </c>
      <c r="O97" s="217" t="s">
        <v>287</v>
      </c>
      <c r="P97" s="217"/>
      <c r="AC97" t="s">
        <v>1390</v>
      </c>
      <c r="AE97" s="887"/>
      <c r="AF97" s="887"/>
      <c r="AG97" s="887"/>
      <c r="AH97" s="887"/>
      <c r="AI97" s="887"/>
    </row>
    <row r="98" spans="1:35">
      <c r="D98" t="s">
        <v>261</v>
      </c>
      <c r="E98" t="s">
        <v>215</v>
      </c>
      <c r="F98" t="s">
        <v>263</v>
      </c>
      <c r="G98" t="s">
        <v>1400</v>
      </c>
      <c r="H98" t="s">
        <v>241</v>
      </c>
      <c r="I98" t="s">
        <v>284</v>
      </c>
      <c r="J98" t="s">
        <v>107</v>
      </c>
      <c r="K98" t="s">
        <v>125</v>
      </c>
      <c r="L98" s="217" t="s">
        <v>287</v>
      </c>
      <c r="M98" t="s">
        <v>245</v>
      </c>
      <c r="O98" t="s">
        <v>349</v>
      </c>
      <c r="AC98" t="s">
        <v>1390</v>
      </c>
      <c r="AE98" s="887"/>
      <c r="AF98" s="887"/>
      <c r="AG98" s="887"/>
      <c r="AH98" s="887"/>
      <c r="AI98" s="887"/>
    </row>
    <row r="100" spans="1:35" s="46" customFormat="1" ht="18.5">
      <c r="A100" s="47" t="s">
        <v>1375</v>
      </c>
    </row>
  </sheetData>
  <mergeCells count="2">
    <mergeCell ref="AE6:AI6"/>
    <mergeCell ref="AE5:AI5"/>
  </mergeCells>
  <phoneticPr fontId="48" type="noConversion"/>
  <pageMargins left="0.7" right="0.7" top="0.75" bottom="0.75" header="0.3" footer="0.3"/>
  <pageSetup paperSize="9" orientation="portrait" r:id="rId1"/>
  <headerFooter>
    <oddFooter>&amp;C_x000D_&amp;1#&amp;"Calibri"&amp;10&amp;K000000 OFFICIAL-InternalOnly</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BCBFA-B0D0-4B01-8F2E-730175D1FF83}">
  <sheetPr>
    <tabColor theme="4"/>
  </sheetPr>
  <dimension ref="A1:AJ67"/>
  <sheetViews>
    <sheetView topLeftCell="A28" zoomScale="80" zoomScaleNormal="80" workbookViewId="0">
      <selection activeCell="AE24" sqref="AE24"/>
    </sheetView>
  </sheetViews>
  <sheetFormatPr defaultRowHeight="14.5"/>
  <cols>
    <col min="1" max="3" width="1.7265625" customWidth="1"/>
    <col min="4" max="4" width="4.7265625" customWidth="1"/>
    <col min="5" max="5" width="5" bestFit="1" customWidth="1"/>
    <col min="6" max="8" width="5" customWidth="1"/>
    <col min="9" max="9" width="23.453125" bestFit="1" customWidth="1"/>
    <col min="10" max="10" width="9.453125" bestFit="1" customWidth="1"/>
    <col min="11" max="11" width="23.7265625" bestFit="1" customWidth="1"/>
    <col min="12" max="17" width="1.7265625" customWidth="1"/>
    <col min="18" max="28" width="1.7265625" hidden="1" customWidth="1"/>
    <col min="29" max="29" width="5" bestFit="1" customWidth="1"/>
    <col min="30" max="36" width="9.7265625" customWidth="1"/>
    <col min="37" max="37" width="15.7265625" bestFit="1" customWidth="1"/>
  </cols>
  <sheetData>
    <row r="1" spans="1:36" s="46" customFormat="1" ht="23.5">
      <c r="A1" s="56" t="str">
        <f>'1.1 Cover'!A1</f>
        <v>Regulatory Reporting Pack</v>
      </c>
    </row>
    <row r="2" spans="1:36" s="46" customFormat="1" ht="23.5">
      <c r="A2" s="56" t="str">
        <f>'1.1 Cover'!A2</f>
        <v>Price base - 2018/19</v>
      </c>
    </row>
    <row r="3" spans="1:36" s="46" customFormat="1" ht="23.5">
      <c r="A3" s="56" t="str">
        <f>'1.1 Cover'!A3</f>
        <v>Regulatory Year: April 2022 - March 2023</v>
      </c>
    </row>
    <row r="4" spans="1:36" s="46" customFormat="1" ht="23.5">
      <c r="A4" s="56" t="s">
        <v>1438</v>
      </c>
    </row>
    <row r="5" spans="1:36">
      <c r="AE5" s="1479" t="s">
        <v>1394</v>
      </c>
      <c r="AF5" s="1479"/>
      <c r="AG5" s="1479"/>
      <c r="AH5" s="1479"/>
      <c r="AI5" s="1479"/>
    </row>
    <row r="6" spans="1:36">
      <c r="AE6" s="1476" t="s">
        <v>1146</v>
      </c>
      <c r="AF6" s="1477"/>
      <c r="AG6" s="1477"/>
      <c r="AH6" s="1477"/>
      <c r="AI6" s="1478"/>
    </row>
    <row r="7" spans="1:36" s="43" customFormat="1">
      <c r="D7" s="55" t="s">
        <v>214</v>
      </c>
      <c r="E7" s="55" t="s">
        <v>215</v>
      </c>
      <c r="F7" s="55" t="s">
        <v>241</v>
      </c>
      <c r="G7" s="55" t="s">
        <v>1396</v>
      </c>
      <c r="H7" s="55" t="s">
        <v>1439</v>
      </c>
      <c r="I7" s="55" t="s">
        <v>219</v>
      </c>
      <c r="J7" s="55" t="s">
        <v>220</v>
      </c>
      <c r="K7" s="55" t="s">
        <v>221</v>
      </c>
      <c r="L7" s="55"/>
      <c r="M7" s="55"/>
      <c r="N7" s="55"/>
      <c r="O7" s="55"/>
      <c r="P7" s="55"/>
      <c r="Q7" s="55"/>
      <c r="R7" s="55"/>
      <c r="S7" s="55"/>
      <c r="T7" s="55"/>
      <c r="U7" s="55"/>
      <c r="V7" s="55"/>
      <c r="W7" s="55"/>
      <c r="X7" s="55"/>
      <c r="Y7" s="55"/>
      <c r="Z7" s="55"/>
      <c r="AA7" s="55"/>
      <c r="AB7" s="55"/>
      <c r="AC7" s="43" t="s">
        <v>1387</v>
      </c>
      <c r="AD7"/>
      <c r="AE7" s="52">
        <v>2022</v>
      </c>
      <c r="AF7" s="51">
        <v>2023</v>
      </c>
      <c r="AG7" s="51">
        <v>2024</v>
      </c>
      <c r="AH7" s="51">
        <v>2025</v>
      </c>
      <c r="AI7" s="50">
        <v>2026</v>
      </c>
      <c r="AJ7"/>
    </row>
    <row r="8" spans="1:36">
      <c r="S8" s="43"/>
      <c r="T8" s="43"/>
      <c r="U8" s="43"/>
      <c r="V8" s="43"/>
    </row>
    <row r="9" spans="1:36" s="1" customFormat="1" ht="18">
      <c r="A9" s="2" t="s">
        <v>1397</v>
      </c>
      <c r="B9" s="2"/>
    </row>
    <row r="11" spans="1:36" s="1" customFormat="1" ht="14">
      <c r="A11" s="42"/>
      <c r="B11" s="48" t="s">
        <v>1440</v>
      </c>
    </row>
    <row r="13" spans="1:36">
      <c r="D13" t="s">
        <v>238</v>
      </c>
      <c r="E13" t="s">
        <v>215</v>
      </c>
      <c r="F13" t="s">
        <v>1441</v>
      </c>
      <c r="G13" t="s">
        <v>1400</v>
      </c>
      <c r="H13" t="s">
        <v>241</v>
      </c>
      <c r="I13" t="s">
        <v>242</v>
      </c>
      <c r="J13" t="s">
        <v>107</v>
      </c>
      <c r="AC13" t="s">
        <v>1390</v>
      </c>
      <c r="AE13" s="882">
        <f>IF(AE$7&lt;='1.5 Universal Data'!$C$8,IF($K13="",SUMIF('3.1 TO_Totex'!$I$11:$I$86,$I13,'3.1 TO_Totex'!AE$11:AE$86),SUMIFS('3.1 TO_Totex'!AE$11:AE$86,'3.1 TO_Totex'!$I$11:$I$86,$I13,'3.1 TO_Totex'!$K$11:$K$86,$K13)),IF($K13="",SUMIF('3.5 Forecast_Totex'!$I$11:$I$48,$I13,'3.5 Forecast_Totex'!AE$11:AE$48),SUMIFS('3.5 Forecast_Totex'!AE$11:AE$48,'3.5 Forecast_Totex'!$I$11:$I$48,$I13,'3.5 Forecast_Totex'!$K$11:$K$48,$K13)))</f>
        <v>0</v>
      </c>
      <c r="AF13" s="882">
        <f>IF(AF$7&lt;='1.5 Universal Data'!$C$8,IF($K13="",SUMIF('3.1 TO_Totex'!$I$11:$I$86,$I13,'3.1 TO_Totex'!AF$11:AF$86),SUMIFS('3.1 TO_Totex'!AF$11:AF$86,'3.1 TO_Totex'!$I$11:$I$86,$I13,'3.1 TO_Totex'!$K$11:$K$86,$K13)),IF($K13="",SUMIF('3.5 Forecast_Totex'!$I$11:$I$48,$I13,'3.5 Forecast_Totex'!AF$11:AF$48),SUMIFS('3.5 Forecast_Totex'!AF$11:AF$48,'3.5 Forecast_Totex'!$I$11:$I$48,$I13,'3.5 Forecast_Totex'!$K$11:$K$48,$K13)))</f>
        <v>0</v>
      </c>
      <c r="AG13" s="882">
        <f>IF(AG$7&lt;='1.5 Universal Data'!$C$8,IF($K13="",SUMIF('3.1 TO_Totex'!$I$11:$I$86,$I13,'3.1 TO_Totex'!AG$11:AG$86),SUMIFS('3.1 TO_Totex'!AG$11:AG$86,'3.1 TO_Totex'!$I$11:$I$86,$I13,'3.1 TO_Totex'!$K$11:$K$86,$K13)),IF($K13="",SUMIF('3.5 Forecast_Totex'!$I$11:$I$48,$I13,'3.5 Forecast_Totex'!AG$11:AG$48),SUMIFS('3.5 Forecast_Totex'!AG$11:AG$48,'3.5 Forecast_Totex'!$I$11:$I$48,$I13,'3.5 Forecast_Totex'!$K$11:$K$48,$K13)))</f>
        <v>0</v>
      </c>
      <c r="AH13" s="882">
        <f>IF(AH$7&lt;='1.5 Universal Data'!$C$8,IF($K13="",SUMIF('3.1 TO_Totex'!$I$11:$I$86,$I13,'3.1 TO_Totex'!AH$11:AH$86),SUMIFS('3.1 TO_Totex'!AH$11:AH$86,'3.1 TO_Totex'!$I$11:$I$86,$I13,'3.1 TO_Totex'!$K$11:$K$86,$K13)),IF($K13="",SUMIF('3.5 Forecast_Totex'!$I$11:$I$48,$I13,'3.5 Forecast_Totex'!AH$11:AH$48),SUMIFS('3.5 Forecast_Totex'!AH$11:AH$48,'3.5 Forecast_Totex'!$I$11:$I$48,$I13,'3.5 Forecast_Totex'!$K$11:$K$48,$K13)))</f>
        <v>0</v>
      </c>
      <c r="AI13" s="882">
        <f>IF(AI$7&lt;='1.5 Universal Data'!$C$8,IF($K13="",SUMIF('3.1 TO_Totex'!$I$11:$I$86,$I13,'3.1 TO_Totex'!AI$11:AI$86),SUMIFS('3.1 TO_Totex'!AI$11:AI$86,'3.1 TO_Totex'!$I$11:$I$86,$I13,'3.1 TO_Totex'!$K$11:$K$86,$K13)),IF($K13="",SUMIF('3.5 Forecast_Totex'!$I$11:$I$48,$I13,'3.5 Forecast_Totex'!AI$11:AI$48),SUMIFS('3.5 Forecast_Totex'!AI$11:AI$48,'3.5 Forecast_Totex'!$I$11:$I$48,$I13,'3.5 Forecast_Totex'!$K$11:$K$48,$K13)))</f>
        <v>0</v>
      </c>
    </row>
    <row r="14" spans="1:36">
      <c r="D14" t="s">
        <v>238</v>
      </c>
      <c r="E14" t="s">
        <v>215</v>
      </c>
      <c r="F14" t="s">
        <v>1441</v>
      </c>
      <c r="G14" t="s">
        <v>1400</v>
      </c>
      <c r="H14" t="s">
        <v>241</v>
      </c>
      <c r="I14" t="s">
        <v>266</v>
      </c>
      <c r="J14" t="s">
        <v>107</v>
      </c>
      <c r="K14" t="s">
        <v>314</v>
      </c>
      <c r="AC14" t="s">
        <v>1390</v>
      </c>
      <c r="AE14" s="882">
        <f>IF(AE$7&lt;='1.5 Universal Data'!$C$8,IF($K14="",SUMIF('3.1 TO_Totex'!$I$11:$I$86,$I14,'3.1 TO_Totex'!AE$11:AE$86),SUMIFS('3.1 TO_Totex'!AE$11:AE$86,'3.1 TO_Totex'!$I$11:$I$86,$I14,'3.1 TO_Totex'!$K$11:$K$86,$K14)),IF($K14="",SUMIF('3.5 Forecast_Totex'!$I$11:$I$48,$I14,'3.5 Forecast_Totex'!AE$11:AE$48),SUMIFS('3.5 Forecast_Totex'!AE$11:AE$48,'3.5 Forecast_Totex'!$I$11:$I$48,$I14,'3.5 Forecast_Totex'!$K$11:$K$48,$K14)))</f>
        <v>0</v>
      </c>
      <c r="AF14" s="882">
        <f>IF(AF$7&lt;='1.5 Universal Data'!$C$8,IF($K14="",SUMIF('3.1 TO_Totex'!$I$11:$I$86,$I14,'3.1 TO_Totex'!AF$11:AF$86),SUMIFS('3.1 TO_Totex'!AF$11:AF$86,'3.1 TO_Totex'!$I$11:$I$86,$I14,'3.1 TO_Totex'!$K$11:$K$86,$K14)),IF($K14="",SUMIF('3.5 Forecast_Totex'!$I$11:$I$48,$I14,'3.5 Forecast_Totex'!AF$11:AF$48),SUMIFS('3.5 Forecast_Totex'!AF$11:AF$48,'3.5 Forecast_Totex'!$I$11:$I$48,$I14,'3.5 Forecast_Totex'!$K$11:$K$48,$K14)))</f>
        <v>0</v>
      </c>
      <c r="AG14" s="882">
        <f>IF(AG$7&lt;='1.5 Universal Data'!$C$8,IF($K14="",SUMIF('3.1 TO_Totex'!$I$11:$I$86,$I14,'3.1 TO_Totex'!AG$11:AG$86),SUMIFS('3.1 TO_Totex'!AG$11:AG$86,'3.1 TO_Totex'!$I$11:$I$86,$I14,'3.1 TO_Totex'!$K$11:$K$86,$K14)),IF($K14="",SUMIF('3.5 Forecast_Totex'!$I$11:$I$48,$I14,'3.5 Forecast_Totex'!AG$11:AG$48),SUMIFS('3.5 Forecast_Totex'!AG$11:AG$48,'3.5 Forecast_Totex'!$I$11:$I$48,$I14,'3.5 Forecast_Totex'!$K$11:$K$48,$K14)))</f>
        <v>0</v>
      </c>
      <c r="AH14" s="882">
        <f>IF(AH$7&lt;='1.5 Universal Data'!$C$8,IF($K14="",SUMIF('3.1 TO_Totex'!$I$11:$I$86,$I14,'3.1 TO_Totex'!AH$11:AH$86),SUMIFS('3.1 TO_Totex'!AH$11:AH$86,'3.1 TO_Totex'!$I$11:$I$86,$I14,'3.1 TO_Totex'!$K$11:$K$86,$K14)),IF($K14="",SUMIF('3.5 Forecast_Totex'!$I$11:$I$48,$I14,'3.5 Forecast_Totex'!AH$11:AH$48),SUMIFS('3.5 Forecast_Totex'!AH$11:AH$48,'3.5 Forecast_Totex'!$I$11:$I$48,$I14,'3.5 Forecast_Totex'!$K$11:$K$48,$K14)))</f>
        <v>0</v>
      </c>
      <c r="AI14" s="882">
        <f>IF(AI$7&lt;='1.5 Universal Data'!$C$8,IF($K14="",SUMIF('3.1 TO_Totex'!$I$11:$I$86,$I14,'3.1 TO_Totex'!AI$11:AI$86),SUMIFS('3.1 TO_Totex'!AI$11:AI$86,'3.1 TO_Totex'!$I$11:$I$86,$I14,'3.1 TO_Totex'!$K$11:$K$86,$K14)),IF($K14="",SUMIF('3.5 Forecast_Totex'!$I$11:$I$48,$I14,'3.5 Forecast_Totex'!AI$11:AI$48),SUMIFS('3.5 Forecast_Totex'!AI$11:AI$48,'3.5 Forecast_Totex'!$I$11:$I$48,$I14,'3.5 Forecast_Totex'!$K$11:$K$48,$K14)))</f>
        <v>0</v>
      </c>
    </row>
    <row r="15" spans="1:36">
      <c r="D15" t="s">
        <v>238</v>
      </c>
      <c r="E15" t="s">
        <v>215</v>
      </c>
      <c r="F15" t="s">
        <v>1441</v>
      </c>
      <c r="G15" t="s">
        <v>1400</v>
      </c>
      <c r="H15" t="s">
        <v>241</v>
      </c>
      <c r="I15" t="s">
        <v>266</v>
      </c>
      <c r="J15" t="s">
        <v>107</v>
      </c>
      <c r="K15" t="s">
        <v>325</v>
      </c>
      <c r="AC15" t="s">
        <v>1390</v>
      </c>
      <c r="AE15" s="882">
        <f>IF(AE$7&lt;='1.5 Universal Data'!$C$8,IF($K15="",SUMIF('3.1 TO_Totex'!$I$11:$I$86,$I15,'3.1 TO_Totex'!AE$11:AE$86),SUMIFS('3.1 TO_Totex'!AE$11:AE$86,'3.1 TO_Totex'!$I$11:$I$86,$I15,'3.1 TO_Totex'!$K$11:$K$86,$K15)),IF($K15="",SUMIF('3.5 Forecast_Totex'!$I$11:$I$48,$I15,'3.5 Forecast_Totex'!AE$11:AE$48),SUMIFS('3.5 Forecast_Totex'!AE$11:AE$48,'3.5 Forecast_Totex'!$I$11:$I$48,$I15,'3.5 Forecast_Totex'!$K$11:$K$48,$K15)))</f>
        <v>0</v>
      </c>
      <c r="AF15" s="882">
        <f>IF(AF$7&lt;='1.5 Universal Data'!$C$8,IF($K15="",SUMIF('3.1 TO_Totex'!$I$11:$I$86,$I15,'3.1 TO_Totex'!AF$11:AF$86),SUMIFS('3.1 TO_Totex'!AF$11:AF$86,'3.1 TO_Totex'!$I$11:$I$86,$I15,'3.1 TO_Totex'!$K$11:$K$86,$K15)),IF($K15="",SUMIF('3.5 Forecast_Totex'!$I$11:$I$48,$I15,'3.5 Forecast_Totex'!AF$11:AF$48),SUMIFS('3.5 Forecast_Totex'!AF$11:AF$48,'3.5 Forecast_Totex'!$I$11:$I$48,$I15,'3.5 Forecast_Totex'!$K$11:$K$48,$K15)))</f>
        <v>0</v>
      </c>
      <c r="AG15" s="882">
        <f>IF(AG$7&lt;='1.5 Universal Data'!$C$8,IF($K15="",SUMIF('3.1 TO_Totex'!$I$11:$I$86,$I15,'3.1 TO_Totex'!AG$11:AG$86),SUMIFS('3.1 TO_Totex'!AG$11:AG$86,'3.1 TO_Totex'!$I$11:$I$86,$I15,'3.1 TO_Totex'!$K$11:$K$86,$K15)),IF($K15="",SUMIF('3.5 Forecast_Totex'!$I$11:$I$48,$I15,'3.5 Forecast_Totex'!AG$11:AG$48),SUMIFS('3.5 Forecast_Totex'!AG$11:AG$48,'3.5 Forecast_Totex'!$I$11:$I$48,$I15,'3.5 Forecast_Totex'!$K$11:$K$48,$K15)))</f>
        <v>0</v>
      </c>
      <c r="AH15" s="882">
        <f>IF(AH$7&lt;='1.5 Universal Data'!$C$8,IF($K15="",SUMIF('3.1 TO_Totex'!$I$11:$I$86,$I15,'3.1 TO_Totex'!AH$11:AH$86),SUMIFS('3.1 TO_Totex'!AH$11:AH$86,'3.1 TO_Totex'!$I$11:$I$86,$I15,'3.1 TO_Totex'!$K$11:$K$86,$K15)),IF($K15="",SUMIF('3.5 Forecast_Totex'!$I$11:$I$48,$I15,'3.5 Forecast_Totex'!AH$11:AH$48),SUMIFS('3.5 Forecast_Totex'!AH$11:AH$48,'3.5 Forecast_Totex'!$I$11:$I$48,$I15,'3.5 Forecast_Totex'!$K$11:$K$48,$K15)))</f>
        <v>0</v>
      </c>
      <c r="AI15" s="882">
        <f>IF(AI$7&lt;='1.5 Universal Data'!$C$8,IF($K15="",SUMIF('3.1 TO_Totex'!$I$11:$I$86,$I15,'3.1 TO_Totex'!AI$11:AI$86),SUMIFS('3.1 TO_Totex'!AI$11:AI$86,'3.1 TO_Totex'!$I$11:$I$86,$I15,'3.1 TO_Totex'!$K$11:$K$86,$K15)),IF($K15="",SUMIF('3.5 Forecast_Totex'!$I$11:$I$48,$I15,'3.5 Forecast_Totex'!AI$11:AI$48),SUMIFS('3.5 Forecast_Totex'!AI$11:AI$48,'3.5 Forecast_Totex'!$I$11:$I$48,$I15,'3.5 Forecast_Totex'!$K$11:$K$48,$K15)))</f>
        <v>0</v>
      </c>
    </row>
    <row r="16" spans="1:36">
      <c r="D16" t="s">
        <v>238</v>
      </c>
      <c r="E16" t="s">
        <v>215</v>
      </c>
      <c r="F16" t="s">
        <v>1441</v>
      </c>
      <c r="G16" t="s">
        <v>1400</v>
      </c>
      <c r="H16" t="s">
        <v>241</v>
      </c>
      <c r="I16" t="s">
        <v>266</v>
      </c>
      <c r="J16" t="s">
        <v>107</v>
      </c>
      <c r="K16" t="s">
        <v>335</v>
      </c>
      <c r="AC16" t="s">
        <v>1390</v>
      </c>
      <c r="AE16" s="882">
        <f>IF(AE$7&lt;='1.5 Universal Data'!$C$8,IF($K16="",SUMIF('3.1 TO_Totex'!$I$11:$I$86,$I16,'3.1 TO_Totex'!AE$11:AE$86),SUMIFS('3.1 TO_Totex'!AE$11:AE$86,'3.1 TO_Totex'!$I$11:$I$86,$I16,'3.1 TO_Totex'!$K$11:$K$86,$K16)),IF($K16="",SUMIF('3.5 Forecast_Totex'!$I$11:$I$48,$I16,'3.5 Forecast_Totex'!AE$11:AE$48),SUMIFS('3.5 Forecast_Totex'!AE$11:AE$48,'3.5 Forecast_Totex'!$I$11:$I$48,$I16,'3.5 Forecast_Totex'!$K$11:$K$48,$K16)))</f>
        <v>0</v>
      </c>
      <c r="AF16" s="882">
        <f>IF(AF$7&lt;='1.5 Universal Data'!$C$8,IF($K16="",SUMIF('3.1 TO_Totex'!$I$11:$I$86,$I16,'3.1 TO_Totex'!AF$11:AF$86),SUMIFS('3.1 TO_Totex'!AF$11:AF$86,'3.1 TO_Totex'!$I$11:$I$86,$I16,'3.1 TO_Totex'!$K$11:$K$86,$K16)),IF($K16="",SUMIF('3.5 Forecast_Totex'!$I$11:$I$48,$I16,'3.5 Forecast_Totex'!AF$11:AF$48),SUMIFS('3.5 Forecast_Totex'!AF$11:AF$48,'3.5 Forecast_Totex'!$I$11:$I$48,$I16,'3.5 Forecast_Totex'!$K$11:$K$48,$K16)))</f>
        <v>0</v>
      </c>
      <c r="AG16" s="882">
        <f>IF(AG$7&lt;='1.5 Universal Data'!$C$8,IF($K16="",SUMIF('3.1 TO_Totex'!$I$11:$I$86,$I16,'3.1 TO_Totex'!AG$11:AG$86),SUMIFS('3.1 TO_Totex'!AG$11:AG$86,'3.1 TO_Totex'!$I$11:$I$86,$I16,'3.1 TO_Totex'!$K$11:$K$86,$K16)),IF($K16="",SUMIF('3.5 Forecast_Totex'!$I$11:$I$48,$I16,'3.5 Forecast_Totex'!AG$11:AG$48),SUMIFS('3.5 Forecast_Totex'!AG$11:AG$48,'3.5 Forecast_Totex'!$I$11:$I$48,$I16,'3.5 Forecast_Totex'!$K$11:$K$48,$K16)))</f>
        <v>0</v>
      </c>
      <c r="AH16" s="882">
        <f>IF(AH$7&lt;='1.5 Universal Data'!$C$8,IF($K16="",SUMIF('3.1 TO_Totex'!$I$11:$I$86,$I16,'3.1 TO_Totex'!AH$11:AH$86),SUMIFS('3.1 TO_Totex'!AH$11:AH$86,'3.1 TO_Totex'!$I$11:$I$86,$I16,'3.1 TO_Totex'!$K$11:$K$86,$K16)),IF($K16="",SUMIF('3.5 Forecast_Totex'!$I$11:$I$48,$I16,'3.5 Forecast_Totex'!AH$11:AH$48),SUMIFS('3.5 Forecast_Totex'!AH$11:AH$48,'3.5 Forecast_Totex'!$I$11:$I$48,$I16,'3.5 Forecast_Totex'!$K$11:$K$48,$K16)))</f>
        <v>0</v>
      </c>
      <c r="AI16" s="882">
        <f>IF(AI$7&lt;='1.5 Universal Data'!$C$8,IF($K16="",SUMIF('3.1 TO_Totex'!$I$11:$I$86,$I16,'3.1 TO_Totex'!AI$11:AI$86),SUMIFS('3.1 TO_Totex'!AI$11:AI$86,'3.1 TO_Totex'!$I$11:$I$86,$I16,'3.1 TO_Totex'!$K$11:$K$86,$K16)),IF($K16="",SUMIF('3.5 Forecast_Totex'!$I$11:$I$48,$I16,'3.5 Forecast_Totex'!AI$11:AI$48),SUMIFS('3.5 Forecast_Totex'!AI$11:AI$48,'3.5 Forecast_Totex'!$I$11:$I$48,$I16,'3.5 Forecast_Totex'!$K$11:$K$48,$K16)))</f>
        <v>0</v>
      </c>
    </row>
    <row r="17" spans="1:35">
      <c r="D17" t="s">
        <v>238</v>
      </c>
      <c r="E17" t="s">
        <v>215</v>
      </c>
      <c r="F17" t="s">
        <v>1441</v>
      </c>
      <c r="G17" t="s">
        <v>1400</v>
      </c>
      <c r="H17" t="s">
        <v>241</v>
      </c>
      <c r="I17" t="s">
        <v>346</v>
      </c>
      <c r="J17" t="s">
        <v>107</v>
      </c>
      <c r="AC17" t="s">
        <v>1390</v>
      </c>
      <c r="AE17" s="882">
        <f>IF(AE$7&lt;='1.5 Universal Data'!$C$8,IF($K17="",SUMIF('3.1 TO_Totex'!$I$11:$I$86,$I17,'3.1 TO_Totex'!AE$11:AE$86),SUMIFS('3.1 TO_Totex'!AE$11:AE$86,'3.1 TO_Totex'!$I$11:$I$86,$I17,'3.1 TO_Totex'!$K$11:$K$86,$K17)),IF($K17="",SUMIF('3.5 Forecast_Totex'!$I$11:$I$48,$I17,'3.5 Forecast_Totex'!AE$11:AE$48),SUMIFS('3.5 Forecast_Totex'!AE$11:AE$48,'3.5 Forecast_Totex'!$I$11:$I$48,$I17,'3.5 Forecast_Totex'!$K$11:$K$48,$K17)))</f>
        <v>0</v>
      </c>
      <c r="AF17" s="882">
        <f>IF(AF$7&lt;='1.5 Universal Data'!$C$8,IF($K17="",SUMIF('3.1 TO_Totex'!$I$11:$I$86,$I17,'3.1 TO_Totex'!AF$11:AF$86),SUMIFS('3.1 TO_Totex'!AF$11:AF$86,'3.1 TO_Totex'!$I$11:$I$86,$I17,'3.1 TO_Totex'!$K$11:$K$86,$K17)),IF($K17="",SUMIF('3.5 Forecast_Totex'!$I$11:$I$48,$I17,'3.5 Forecast_Totex'!AF$11:AF$48),SUMIFS('3.5 Forecast_Totex'!AF$11:AF$48,'3.5 Forecast_Totex'!$I$11:$I$48,$I17,'3.5 Forecast_Totex'!$K$11:$K$48,$K17)))</f>
        <v>0</v>
      </c>
      <c r="AG17" s="882">
        <f>IF(AG$7&lt;='1.5 Universal Data'!$C$8,IF($K17="",SUMIF('3.1 TO_Totex'!$I$11:$I$86,$I17,'3.1 TO_Totex'!AG$11:AG$86),SUMIFS('3.1 TO_Totex'!AG$11:AG$86,'3.1 TO_Totex'!$I$11:$I$86,$I17,'3.1 TO_Totex'!$K$11:$K$86,$K17)),IF($K17="",SUMIF('3.5 Forecast_Totex'!$I$11:$I$48,$I17,'3.5 Forecast_Totex'!AG$11:AG$48),SUMIFS('3.5 Forecast_Totex'!AG$11:AG$48,'3.5 Forecast_Totex'!$I$11:$I$48,$I17,'3.5 Forecast_Totex'!$K$11:$K$48,$K17)))</f>
        <v>0</v>
      </c>
      <c r="AH17" s="882">
        <f>IF(AH$7&lt;='1.5 Universal Data'!$C$8,IF($K17="",SUMIF('3.1 TO_Totex'!$I$11:$I$86,$I17,'3.1 TO_Totex'!AH$11:AH$86),SUMIFS('3.1 TO_Totex'!AH$11:AH$86,'3.1 TO_Totex'!$I$11:$I$86,$I17,'3.1 TO_Totex'!$K$11:$K$86,$K17)),IF($K17="",SUMIF('3.5 Forecast_Totex'!$I$11:$I$48,$I17,'3.5 Forecast_Totex'!AH$11:AH$48),SUMIFS('3.5 Forecast_Totex'!AH$11:AH$48,'3.5 Forecast_Totex'!$I$11:$I$48,$I17,'3.5 Forecast_Totex'!$K$11:$K$48,$K17)))</f>
        <v>0</v>
      </c>
      <c r="AI17" s="882">
        <f>IF(AI$7&lt;='1.5 Universal Data'!$C$8,IF($K17="",SUMIF('3.1 TO_Totex'!$I$11:$I$86,$I17,'3.1 TO_Totex'!AI$11:AI$86),SUMIFS('3.1 TO_Totex'!AI$11:AI$86,'3.1 TO_Totex'!$I$11:$I$86,$I17,'3.1 TO_Totex'!$K$11:$K$86,$K17)),IF($K17="",SUMIF('3.5 Forecast_Totex'!$I$11:$I$48,$I17,'3.5 Forecast_Totex'!AI$11:AI$48),SUMIFS('3.5 Forecast_Totex'!AI$11:AI$48,'3.5 Forecast_Totex'!$I$11:$I$48,$I17,'3.5 Forecast_Totex'!$K$11:$K$48,$K17)))</f>
        <v>0</v>
      </c>
    </row>
    <row r="18" spans="1:35">
      <c r="D18" t="s">
        <v>238</v>
      </c>
      <c r="E18" t="s">
        <v>215</v>
      </c>
      <c r="F18" t="s">
        <v>1441</v>
      </c>
      <c r="G18" t="s">
        <v>1400</v>
      </c>
      <c r="H18" t="s">
        <v>241</v>
      </c>
      <c r="I18" t="s">
        <v>284</v>
      </c>
      <c r="J18" t="s">
        <v>107</v>
      </c>
      <c r="AC18" t="s">
        <v>1390</v>
      </c>
      <c r="AE18" s="882">
        <f>IF(AE$7&lt;='1.5 Universal Data'!$C$8,IF($K18="",SUMIF('3.1 TO_Totex'!$I$11:$I$86,$I18,'3.1 TO_Totex'!AE$11:AE$86),SUMIFS('3.1 TO_Totex'!AE$11:AE$86,'3.1 TO_Totex'!$I$11:$I$86,$I18,'3.1 TO_Totex'!$K$11:$K$86,$K18)),IF($K18="",SUMIF('3.5 Forecast_Totex'!$I$11:$I$48,$I18,'3.5 Forecast_Totex'!AE$11:AE$48),SUMIFS('3.5 Forecast_Totex'!AE$11:AE$48,'3.5 Forecast_Totex'!$I$11:$I$48,$I18,'3.5 Forecast_Totex'!$K$11:$K$48,$K18)))</f>
        <v>0</v>
      </c>
      <c r="AF18" s="882">
        <f>IF(AF$7&lt;='1.5 Universal Data'!$C$8,IF($K18="",SUMIF('3.1 TO_Totex'!$I$11:$I$86,$I18,'3.1 TO_Totex'!AF$11:AF$86),SUMIFS('3.1 TO_Totex'!AF$11:AF$86,'3.1 TO_Totex'!$I$11:$I$86,$I18,'3.1 TO_Totex'!$K$11:$K$86,$K18)),IF($K18="",SUMIF('3.5 Forecast_Totex'!$I$11:$I$48,$I18,'3.5 Forecast_Totex'!AF$11:AF$48),SUMIFS('3.5 Forecast_Totex'!AF$11:AF$48,'3.5 Forecast_Totex'!$I$11:$I$48,$I18,'3.5 Forecast_Totex'!$K$11:$K$48,$K18)))</f>
        <v>0</v>
      </c>
      <c r="AG18" s="882">
        <f>IF(AG$7&lt;='1.5 Universal Data'!$C$8,IF($K18="",SUMIF('3.1 TO_Totex'!$I$11:$I$86,$I18,'3.1 TO_Totex'!AG$11:AG$86),SUMIFS('3.1 TO_Totex'!AG$11:AG$86,'3.1 TO_Totex'!$I$11:$I$86,$I18,'3.1 TO_Totex'!$K$11:$K$86,$K18)),IF($K18="",SUMIF('3.5 Forecast_Totex'!$I$11:$I$48,$I18,'3.5 Forecast_Totex'!AG$11:AG$48),SUMIFS('3.5 Forecast_Totex'!AG$11:AG$48,'3.5 Forecast_Totex'!$I$11:$I$48,$I18,'3.5 Forecast_Totex'!$K$11:$K$48,$K18)))</f>
        <v>0</v>
      </c>
      <c r="AH18" s="882">
        <f>IF(AH$7&lt;='1.5 Universal Data'!$C$8,IF($K18="",SUMIF('3.1 TO_Totex'!$I$11:$I$86,$I18,'3.1 TO_Totex'!AH$11:AH$86),SUMIFS('3.1 TO_Totex'!AH$11:AH$86,'3.1 TO_Totex'!$I$11:$I$86,$I18,'3.1 TO_Totex'!$K$11:$K$86,$K18)),IF($K18="",SUMIF('3.5 Forecast_Totex'!$I$11:$I$48,$I18,'3.5 Forecast_Totex'!AH$11:AH$48),SUMIFS('3.5 Forecast_Totex'!AH$11:AH$48,'3.5 Forecast_Totex'!$I$11:$I$48,$I18,'3.5 Forecast_Totex'!$K$11:$K$48,$K18)))</f>
        <v>0</v>
      </c>
      <c r="AI18" s="882">
        <f>IF(AI$7&lt;='1.5 Universal Data'!$C$8,IF($K18="",SUMIF('3.1 TO_Totex'!$I$11:$I$86,$I18,'3.1 TO_Totex'!AI$11:AI$86),SUMIFS('3.1 TO_Totex'!AI$11:AI$86,'3.1 TO_Totex'!$I$11:$I$86,$I18,'3.1 TO_Totex'!$K$11:$K$86,$K18)),IF($K18="",SUMIF('3.5 Forecast_Totex'!$I$11:$I$48,$I18,'3.5 Forecast_Totex'!AI$11:AI$48),SUMIFS('3.5 Forecast_Totex'!AI$11:AI$48,'3.5 Forecast_Totex'!$I$11:$I$48,$I18,'3.5 Forecast_Totex'!$K$11:$K$48,$K18)))</f>
        <v>0</v>
      </c>
    </row>
    <row r="19" spans="1:35">
      <c r="D19" t="s">
        <v>238</v>
      </c>
      <c r="E19" t="s">
        <v>215</v>
      </c>
      <c r="F19" t="s">
        <v>1441</v>
      </c>
      <c r="G19" t="s">
        <v>1400</v>
      </c>
      <c r="H19" t="s">
        <v>241</v>
      </c>
      <c r="I19" t="s">
        <v>277</v>
      </c>
      <c r="J19" t="s">
        <v>88</v>
      </c>
      <c r="AC19" t="s">
        <v>1390</v>
      </c>
      <c r="AE19" s="882">
        <f>IF(AE$7&lt;='1.5 Universal Data'!$C$8,IF($K19="",SUMIF('3.1 TO_Totex'!$I$11:$I$86,$I19,'3.1 TO_Totex'!AE$11:AE$86),SUMIFS('3.1 TO_Totex'!AE$11:AE$86,'3.1 TO_Totex'!$I$11:$I$86,$I19,'3.1 TO_Totex'!$K$11:$K$86,$K19)),IF($K19="",SUMIF('3.5 Forecast_Totex'!$I$11:$I$48,$I19,'3.5 Forecast_Totex'!AE$11:AE$48),SUMIFS('3.5 Forecast_Totex'!AE$11:AE$48,'3.5 Forecast_Totex'!$I$11:$I$48,$I19,'3.5 Forecast_Totex'!$K$11:$K$48,$K19)))</f>
        <v>0</v>
      </c>
      <c r="AF19" s="882">
        <f>IF(AF$7&lt;='1.5 Universal Data'!$C$8,IF($K19="",SUMIF('3.1 TO_Totex'!$I$11:$I$86,$I19,'3.1 TO_Totex'!AF$11:AF$86),SUMIFS('3.1 TO_Totex'!AF$11:AF$86,'3.1 TO_Totex'!$I$11:$I$86,$I19,'3.1 TO_Totex'!$K$11:$K$86,$K19)),IF($K19="",SUMIF('3.5 Forecast_Totex'!$I$11:$I$48,$I19,'3.5 Forecast_Totex'!AF$11:AF$48),SUMIFS('3.5 Forecast_Totex'!AF$11:AF$48,'3.5 Forecast_Totex'!$I$11:$I$48,$I19,'3.5 Forecast_Totex'!$K$11:$K$48,$K19)))</f>
        <v>0</v>
      </c>
      <c r="AG19" s="882">
        <f>IF(AG$7&lt;='1.5 Universal Data'!$C$8,IF($K19="",SUMIF('3.1 TO_Totex'!$I$11:$I$86,$I19,'3.1 TO_Totex'!AG$11:AG$86),SUMIFS('3.1 TO_Totex'!AG$11:AG$86,'3.1 TO_Totex'!$I$11:$I$86,$I19,'3.1 TO_Totex'!$K$11:$K$86,$K19)),IF($K19="",SUMIF('3.5 Forecast_Totex'!$I$11:$I$48,$I19,'3.5 Forecast_Totex'!AG$11:AG$48),SUMIFS('3.5 Forecast_Totex'!AG$11:AG$48,'3.5 Forecast_Totex'!$I$11:$I$48,$I19,'3.5 Forecast_Totex'!$K$11:$K$48,$K19)))</f>
        <v>0</v>
      </c>
      <c r="AH19" s="882">
        <f>IF(AH$7&lt;='1.5 Universal Data'!$C$8,IF($K19="",SUMIF('3.1 TO_Totex'!$I$11:$I$86,$I19,'3.1 TO_Totex'!AH$11:AH$86),SUMIFS('3.1 TO_Totex'!AH$11:AH$86,'3.1 TO_Totex'!$I$11:$I$86,$I19,'3.1 TO_Totex'!$K$11:$K$86,$K19)),IF($K19="",SUMIF('3.5 Forecast_Totex'!$I$11:$I$48,$I19,'3.5 Forecast_Totex'!AH$11:AH$48),SUMIFS('3.5 Forecast_Totex'!AH$11:AH$48,'3.5 Forecast_Totex'!$I$11:$I$48,$I19,'3.5 Forecast_Totex'!$K$11:$K$48,$K19)))</f>
        <v>0</v>
      </c>
      <c r="AI19" s="882">
        <f>IF(AI$7&lt;='1.5 Universal Data'!$C$8,IF($K19="",SUMIF('3.1 TO_Totex'!$I$11:$I$86,$I19,'3.1 TO_Totex'!AI$11:AI$86),SUMIFS('3.1 TO_Totex'!AI$11:AI$86,'3.1 TO_Totex'!$I$11:$I$86,$I19,'3.1 TO_Totex'!$K$11:$K$86,$K19)),IF($K19="",SUMIF('3.5 Forecast_Totex'!$I$11:$I$48,$I19,'3.5 Forecast_Totex'!AI$11:AI$48),SUMIFS('3.5 Forecast_Totex'!AI$11:AI$48,'3.5 Forecast_Totex'!$I$11:$I$48,$I19,'3.5 Forecast_Totex'!$K$11:$K$48,$K19)))</f>
        <v>0</v>
      </c>
    </row>
    <row r="20" spans="1:35">
      <c r="D20" t="s">
        <v>238</v>
      </c>
      <c r="E20" t="s">
        <v>215</v>
      </c>
      <c r="F20" t="s">
        <v>1441</v>
      </c>
      <c r="G20" t="s">
        <v>1400</v>
      </c>
      <c r="H20" t="s">
        <v>241</v>
      </c>
      <c r="I20" t="s">
        <v>313</v>
      </c>
      <c r="J20" t="s">
        <v>88</v>
      </c>
      <c r="AC20" t="s">
        <v>1390</v>
      </c>
      <c r="AE20" s="882">
        <f>IF(AE$7&lt;='1.5 Universal Data'!$C$8,IF($K20="",SUMIF('3.1 TO_Totex'!$I$11:$I$86,$I20,'3.1 TO_Totex'!AE$11:AE$86),SUMIFS('3.1 TO_Totex'!AE$11:AE$86,'3.1 TO_Totex'!$I$11:$I$86,$I20,'3.1 TO_Totex'!$K$11:$K$86,$K20)),IF($K20="",SUMIF('3.5 Forecast_Totex'!$I$11:$I$48,$I20,'3.5 Forecast_Totex'!AE$11:AE$48),SUMIFS('3.5 Forecast_Totex'!AE$11:AE$48,'3.5 Forecast_Totex'!$I$11:$I$48,$I20,'3.5 Forecast_Totex'!$K$11:$K$48,$K20)))</f>
        <v>0</v>
      </c>
      <c r="AF20" s="882">
        <f>IF(AF$7&lt;='1.5 Universal Data'!$C$8,IF($K20="",SUMIF('3.1 TO_Totex'!$I$11:$I$86,$I20,'3.1 TO_Totex'!AF$11:AF$86),SUMIFS('3.1 TO_Totex'!AF$11:AF$86,'3.1 TO_Totex'!$I$11:$I$86,$I20,'3.1 TO_Totex'!$K$11:$K$86,$K20)),IF($K20="",SUMIF('3.5 Forecast_Totex'!$I$11:$I$48,$I20,'3.5 Forecast_Totex'!AF$11:AF$48),SUMIFS('3.5 Forecast_Totex'!AF$11:AF$48,'3.5 Forecast_Totex'!$I$11:$I$48,$I20,'3.5 Forecast_Totex'!$K$11:$K$48,$K20)))</f>
        <v>0</v>
      </c>
      <c r="AG20" s="882">
        <f>IF(AG$7&lt;='1.5 Universal Data'!$C$8,IF($K20="",SUMIF('3.1 TO_Totex'!$I$11:$I$86,$I20,'3.1 TO_Totex'!AG$11:AG$86),SUMIFS('3.1 TO_Totex'!AG$11:AG$86,'3.1 TO_Totex'!$I$11:$I$86,$I20,'3.1 TO_Totex'!$K$11:$K$86,$K20)),IF($K20="",SUMIF('3.5 Forecast_Totex'!$I$11:$I$48,$I20,'3.5 Forecast_Totex'!AG$11:AG$48),SUMIFS('3.5 Forecast_Totex'!AG$11:AG$48,'3.5 Forecast_Totex'!$I$11:$I$48,$I20,'3.5 Forecast_Totex'!$K$11:$K$48,$K20)))</f>
        <v>0</v>
      </c>
      <c r="AH20" s="882">
        <f>IF(AH$7&lt;='1.5 Universal Data'!$C$8,IF($K20="",SUMIF('3.1 TO_Totex'!$I$11:$I$86,$I20,'3.1 TO_Totex'!AH$11:AH$86),SUMIFS('3.1 TO_Totex'!AH$11:AH$86,'3.1 TO_Totex'!$I$11:$I$86,$I20,'3.1 TO_Totex'!$K$11:$K$86,$K20)),IF($K20="",SUMIF('3.5 Forecast_Totex'!$I$11:$I$48,$I20,'3.5 Forecast_Totex'!AH$11:AH$48),SUMIFS('3.5 Forecast_Totex'!AH$11:AH$48,'3.5 Forecast_Totex'!$I$11:$I$48,$I20,'3.5 Forecast_Totex'!$K$11:$K$48,$K20)))</f>
        <v>0</v>
      </c>
      <c r="AI20" s="882">
        <f>IF(AI$7&lt;='1.5 Universal Data'!$C$8,IF($K20="",SUMIF('3.1 TO_Totex'!$I$11:$I$86,$I20,'3.1 TO_Totex'!AI$11:AI$86),SUMIFS('3.1 TO_Totex'!AI$11:AI$86,'3.1 TO_Totex'!$I$11:$I$86,$I20,'3.1 TO_Totex'!$K$11:$K$86,$K20)),IF($K20="",SUMIF('3.5 Forecast_Totex'!$I$11:$I$48,$I20,'3.5 Forecast_Totex'!AI$11:AI$48),SUMIFS('3.5 Forecast_Totex'!AI$11:AI$48,'3.5 Forecast_Totex'!$I$11:$I$48,$I20,'3.5 Forecast_Totex'!$K$11:$K$48,$K20)))</f>
        <v>0</v>
      </c>
    </row>
    <row r="22" spans="1:35" s="1" customFormat="1" ht="14">
      <c r="A22" s="42"/>
      <c r="B22" s="48" t="s">
        <v>44</v>
      </c>
    </row>
    <row r="24" spans="1:35">
      <c r="D24" t="s">
        <v>238</v>
      </c>
      <c r="E24" t="s">
        <v>215</v>
      </c>
      <c r="F24" t="s">
        <v>1442</v>
      </c>
      <c r="G24" t="s">
        <v>1400</v>
      </c>
      <c r="H24" t="s">
        <v>241</v>
      </c>
      <c r="I24" t="s">
        <v>242</v>
      </c>
      <c r="J24" t="s">
        <v>107</v>
      </c>
      <c r="AC24" t="s">
        <v>1151</v>
      </c>
      <c r="AE24" s="882">
        <f>SUMIFS('3.3 Allowances'!AE$11:AE$84,'3.3 Allowances'!$I$11:$I$84,$I24)</f>
        <v>1.9765006580488953</v>
      </c>
      <c r="AF24" s="882">
        <f>SUMIFS('3.3 Allowances'!AF$11:AF$84,'3.3 Allowances'!$I$11:$I$84,$I24)</f>
        <v>2.9266276498069859</v>
      </c>
      <c r="AG24" s="882">
        <f>SUMIFS('3.3 Allowances'!AG$11:AG$84,'3.3 Allowances'!$I$11:$I$84,$I24)</f>
        <v>2.3691394949285001</v>
      </c>
      <c r="AH24" s="882">
        <f>SUMIFS('3.3 Allowances'!AH$11:AH$84,'3.3 Allowances'!$I$11:$I$84,$I24)</f>
        <v>1.9788103694345724</v>
      </c>
      <c r="AI24" s="882">
        <f>SUMIFS('3.3 Allowances'!AI$11:AI$84,'3.3 Allowances'!$I$11:$I$84,$I24)</f>
        <v>1.6600000000000001</v>
      </c>
    </row>
    <row r="25" spans="1:35">
      <c r="D25" t="s">
        <v>238</v>
      </c>
      <c r="E25" t="s">
        <v>215</v>
      </c>
      <c r="F25" t="s">
        <v>1442</v>
      </c>
      <c r="G25" t="s">
        <v>1400</v>
      </c>
      <c r="H25" t="s">
        <v>241</v>
      </c>
      <c r="I25" t="s">
        <v>266</v>
      </c>
      <c r="J25" t="s">
        <v>107</v>
      </c>
      <c r="K25" t="s">
        <v>314</v>
      </c>
      <c r="AC25" t="s">
        <v>1151</v>
      </c>
      <c r="AE25" s="882">
        <f>SUMIFS('3.3 Allowances'!AE$11:AE$84,'3.3 Allowances'!$I$11:$I$84,$I25,'3.3 Allowances'!$K$11:$K$84,$K25)</f>
        <v>12.150673052292163</v>
      </c>
      <c r="AF25" s="882">
        <f>SUMIFS('3.3 Allowances'!AF$11:AF$84,'3.3 Allowances'!$I$11:$I$84,$I25,'3.3 Allowances'!$K$11:$K$84,$K25)</f>
        <v>34.716964032513999</v>
      </c>
      <c r="AG25" s="882">
        <f>SUMIFS('3.3 Allowances'!AG$11:AG$84,'3.3 Allowances'!$I$11:$I$84,$I25,'3.3 Allowances'!$K$11:$K$84,$K25)</f>
        <v>59.699910972268299</v>
      </c>
      <c r="AH25" s="882">
        <f>SUMIFS('3.3 Allowances'!AH$11:AH$84,'3.3 Allowances'!$I$11:$I$84,$I25,'3.3 Allowances'!$K$11:$K$84,$K25)</f>
        <v>20.589955917096365</v>
      </c>
      <c r="AI25" s="882">
        <f>SUMIFS('3.3 Allowances'!AI$11:AI$84,'3.3 Allowances'!$I$11:$I$84,$I25,'3.3 Allowances'!$K$11:$K$84,$K25)</f>
        <v>1.0531171004946267</v>
      </c>
    </row>
    <row r="26" spans="1:35">
      <c r="D26" t="s">
        <v>238</v>
      </c>
      <c r="E26" t="s">
        <v>215</v>
      </c>
      <c r="F26" t="s">
        <v>1442</v>
      </c>
      <c r="G26" t="s">
        <v>1400</v>
      </c>
      <c r="H26" t="s">
        <v>241</v>
      </c>
      <c r="I26" t="s">
        <v>266</v>
      </c>
      <c r="J26" t="s">
        <v>107</v>
      </c>
      <c r="K26" t="s">
        <v>325</v>
      </c>
      <c r="AC26" t="s">
        <v>1151</v>
      </c>
      <c r="AE26" s="882">
        <f>SUMIFS('3.3 Allowances'!AE$11:AE$84,'3.3 Allowances'!$I$11:$I$84,$I26,'3.3 Allowances'!$K$11:$K$84,$K26)</f>
        <v>80.568526314415564</v>
      </c>
      <c r="AF26" s="882">
        <f>SUMIFS('3.3 Allowances'!AF$11:AF$84,'3.3 Allowances'!$I$11:$I$84,$I26,'3.3 Allowances'!$K$11:$K$84,$K26)</f>
        <v>105.7242619937176</v>
      </c>
      <c r="AG26" s="882">
        <f>SUMIFS('3.3 Allowances'!AG$11:AG$84,'3.3 Allowances'!$I$11:$I$84,$I26,'3.3 Allowances'!$K$11:$K$84,$K26)</f>
        <v>104.16696222750251</v>
      </c>
      <c r="AH26" s="882">
        <f>SUMIFS('3.3 Allowances'!AH$11:AH$84,'3.3 Allowances'!$I$11:$I$84,$I26,'3.3 Allowances'!$K$11:$K$84,$K26)</f>
        <v>65.217158783906797</v>
      </c>
      <c r="AI26" s="882">
        <f>SUMIFS('3.3 Allowances'!AI$11:AI$84,'3.3 Allowances'!$I$11:$I$84,$I26,'3.3 Allowances'!$K$11:$K$84,$K26)</f>
        <v>77.84986716000725</v>
      </c>
    </row>
    <row r="27" spans="1:35">
      <c r="D27" t="s">
        <v>238</v>
      </c>
      <c r="E27" t="s">
        <v>215</v>
      </c>
      <c r="F27" t="s">
        <v>1442</v>
      </c>
      <c r="G27" t="s">
        <v>1400</v>
      </c>
      <c r="H27" t="s">
        <v>241</v>
      </c>
      <c r="I27" t="s">
        <v>266</v>
      </c>
      <c r="J27" t="s">
        <v>107</v>
      </c>
      <c r="K27" t="s">
        <v>335</v>
      </c>
      <c r="AC27" t="s">
        <v>1151</v>
      </c>
      <c r="AE27" s="882">
        <f>SUMIFS('3.3 Allowances'!AE$11:AE$84,'3.3 Allowances'!$I$11:$I$84,$I27,'3.3 Allowances'!$K$11:$K$84,$K27)</f>
        <v>19.184883940479686</v>
      </c>
      <c r="AF27" s="882">
        <f>SUMIFS('3.3 Allowances'!AF$11:AF$84,'3.3 Allowances'!$I$11:$I$84,$I27,'3.3 Allowances'!$K$11:$K$84,$K27)</f>
        <v>28.637087079597539</v>
      </c>
      <c r="AG27" s="882">
        <f>SUMIFS('3.3 Allowances'!AG$11:AG$84,'3.3 Allowances'!$I$11:$I$84,$I27,'3.3 Allowances'!$K$11:$K$84,$K27)</f>
        <v>24.741398124080966</v>
      </c>
      <c r="AH27" s="882">
        <f>SUMIFS('3.3 Allowances'!AH$11:AH$84,'3.3 Allowances'!$I$11:$I$84,$I27,'3.3 Allowances'!$K$11:$K$84,$K27)</f>
        <v>21.340852135307006</v>
      </c>
      <c r="AI27" s="882">
        <f>SUMIFS('3.3 Allowances'!AI$11:AI$84,'3.3 Allowances'!$I$11:$I$84,$I27,'3.3 Allowances'!$K$11:$K$84,$K27)</f>
        <v>20.354830088399162</v>
      </c>
    </row>
    <row r="28" spans="1:35">
      <c r="D28" t="s">
        <v>238</v>
      </c>
      <c r="E28" t="s">
        <v>215</v>
      </c>
      <c r="F28" t="s">
        <v>1442</v>
      </c>
      <c r="G28" t="s">
        <v>1400</v>
      </c>
      <c r="H28" t="s">
        <v>241</v>
      </c>
      <c r="I28" t="s">
        <v>346</v>
      </c>
      <c r="J28" t="s">
        <v>107</v>
      </c>
      <c r="AC28" t="s">
        <v>1151</v>
      </c>
      <c r="AE28" s="882">
        <f>SUMIFS('3.3 Allowances'!AE$11:AE$84,'3.3 Allowances'!$I$11:$I$84,$I28)</f>
        <v>26.098048537962143</v>
      </c>
      <c r="AF28" s="882">
        <f>SUMIFS('3.3 Allowances'!AF$11:AF$84,'3.3 Allowances'!$I$11:$I$84,$I28)</f>
        <v>24.561475698113789</v>
      </c>
      <c r="AG28" s="882">
        <f>SUMIFS('3.3 Allowances'!AG$11:AG$84,'3.3 Allowances'!$I$11:$I$84,$I28)</f>
        <v>22.040817404464768</v>
      </c>
      <c r="AH28" s="882">
        <f>SUMIFS('3.3 Allowances'!AH$11:AH$84,'3.3 Allowances'!$I$11:$I$84,$I28)</f>
        <v>19.980822287959441</v>
      </c>
      <c r="AI28" s="882">
        <f>SUMIFS('3.3 Allowances'!AI$11:AI$84,'3.3 Allowances'!$I$11:$I$84,$I28)</f>
        <v>18.86494066735802</v>
      </c>
    </row>
    <row r="29" spans="1:35">
      <c r="D29" t="s">
        <v>238</v>
      </c>
      <c r="E29" t="s">
        <v>215</v>
      </c>
      <c r="F29" t="s">
        <v>1442</v>
      </c>
      <c r="G29" t="s">
        <v>1400</v>
      </c>
      <c r="H29" t="s">
        <v>241</v>
      </c>
      <c r="I29" t="s">
        <v>284</v>
      </c>
      <c r="J29" t="s">
        <v>107</v>
      </c>
      <c r="AC29" t="s">
        <v>1151</v>
      </c>
      <c r="AE29" s="882">
        <f>SUMIFS('3.3 Allowances'!AE$11:AE$84,'3.3 Allowances'!$I$11:$I$84,$I29)</f>
        <v>55.981749328143877</v>
      </c>
      <c r="AF29" s="882">
        <f>SUMIFS('3.3 Allowances'!AF$11:AF$84,'3.3 Allowances'!$I$11:$I$84,$I29)</f>
        <v>109.54300773833934</v>
      </c>
      <c r="AG29" s="882">
        <f>SUMIFS('3.3 Allowances'!AG$11:AG$84,'3.3 Allowances'!$I$11:$I$84,$I29)</f>
        <v>100.30321520736439</v>
      </c>
      <c r="AH29" s="882">
        <f>SUMIFS('3.3 Allowances'!AH$11:AH$84,'3.3 Allowances'!$I$11:$I$84,$I29)</f>
        <v>3.2048324047842756</v>
      </c>
      <c r="AI29" s="882">
        <f>SUMIFS('3.3 Allowances'!AI$11:AI$84,'3.3 Allowances'!$I$11:$I$84,$I29)</f>
        <v>1.9364556361922172</v>
      </c>
    </row>
    <row r="30" spans="1:35">
      <c r="D30" t="s">
        <v>238</v>
      </c>
      <c r="E30" t="s">
        <v>215</v>
      </c>
      <c r="F30" t="s">
        <v>1442</v>
      </c>
      <c r="G30" t="s">
        <v>1400</v>
      </c>
      <c r="H30" t="s">
        <v>241</v>
      </c>
      <c r="I30" t="s">
        <v>277</v>
      </c>
      <c r="J30" t="s">
        <v>88</v>
      </c>
      <c r="AC30" t="s">
        <v>1151</v>
      </c>
      <c r="AE30" s="882">
        <f>SUMIFS('3.3 Allowances'!AE$11:AE$84,'3.3 Allowances'!$I$11:$I$84,$I30)</f>
        <v>62.623581490557754</v>
      </c>
      <c r="AF30" s="882">
        <f>SUMIFS('3.3 Allowances'!AF$11:AF$84,'3.3 Allowances'!$I$11:$I$84,$I30)</f>
        <v>63.775403447719562</v>
      </c>
      <c r="AG30" s="882">
        <f>SUMIFS('3.3 Allowances'!AG$11:AG$84,'3.3 Allowances'!$I$11:$I$84,$I30)</f>
        <v>62.18446250532854</v>
      </c>
      <c r="AH30" s="882">
        <f>SUMIFS('3.3 Allowances'!AH$11:AH$84,'3.3 Allowances'!$I$11:$I$84,$I30)</f>
        <v>54.076288937050322</v>
      </c>
      <c r="AI30" s="882">
        <f>SUMIFS('3.3 Allowances'!AI$11:AI$84,'3.3 Allowances'!$I$11:$I$84,$I30)</f>
        <v>52.249696223562189</v>
      </c>
    </row>
    <row r="31" spans="1:35">
      <c r="D31" t="s">
        <v>238</v>
      </c>
      <c r="E31" t="s">
        <v>215</v>
      </c>
      <c r="F31" t="s">
        <v>1442</v>
      </c>
      <c r="G31" t="s">
        <v>1400</v>
      </c>
      <c r="H31" t="s">
        <v>241</v>
      </c>
      <c r="I31" t="s">
        <v>313</v>
      </c>
      <c r="J31" t="s">
        <v>88</v>
      </c>
      <c r="AC31" t="s">
        <v>1151</v>
      </c>
      <c r="AE31" s="882">
        <f>SUMIFS('3.3 Allowances'!AE$11:AE$84,'3.3 Allowances'!$I$11:$I$84,$I31)</f>
        <v>42.354845299374347</v>
      </c>
      <c r="AF31" s="882">
        <f>SUMIFS('3.3 Allowances'!AF$11:AF$84,'3.3 Allowances'!$I$11:$I$84,$I31)</f>
        <v>42.13955032361168</v>
      </c>
      <c r="AG31" s="882">
        <f>SUMIFS('3.3 Allowances'!AG$11:AG$84,'3.3 Allowances'!$I$11:$I$84,$I31)</f>
        <v>41.968502501799492</v>
      </c>
      <c r="AH31" s="882">
        <f>SUMIFS('3.3 Allowances'!AH$11:AH$84,'3.3 Allowances'!$I$11:$I$84,$I31)</f>
        <v>43.741056767300968</v>
      </c>
      <c r="AI31" s="882">
        <f>SUMIFS('3.3 Allowances'!AI$11:AI$84,'3.3 Allowances'!$I$11:$I$84,$I31)</f>
        <v>40.241902762409993</v>
      </c>
    </row>
    <row r="33" spans="1:35" s="1" customFormat="1" ht="14">
      <c r="A33" s="42"/>
      <c r="B33" s="48" t="s">
        <v>1443</v>
      </c>
    </row>
    <row r="35" spans="1:35">
      <c r="D35" t="s">
        <v>238</v>
      </c>
      <c r="E35" t="s">
        <v>215</v>
      </c>
      <c r="F35" t="s">
        <v>1444</v>
      </c>
      <c r="G35" t="s">
        <v>1400</v>
      </c>
      <c r="H35" t="s">
        <v>241</v>
      </c>
      <c r="I35" t="s">
        <v>242</v>
      </c>
      <c r="J35" t="s">
        <v>107</v>
      </c>
      <c r="AC35" t="s">
        <v>1151</v>
      </c>
      <c r="AE35" s="882">
        <f>AE13-AE24</f>
        <v>-1.9765006580488953</v>
      </c>
      <c r="AF35" s="882">
        <f t="shared" ref="AF35:AI35" si="0">AF13-AF24</f>
        <v>-2.9266276498069859</v>
      </c>
      <c r="AG35" s="882">
        <f t="shared" si="0"/>
        <v>-2.3691394949285001</v>
      </c>
      <c r="AH35" s="882">
        <f t="shared" si="0"/>
        <v>-1.9788103694345724</v>
      </c>
      <c r="AI35" s="882">
        <f t="shared" si="0"/>
        <v>-1.6600000000000001</v>
      </c>
    </row>
    <row r="36" spans="1:35">
      <c r="D36" t="s">
        <v>238</v>
      </c>
      <c r="E36" t="s">
        <v>215</v>
      </c>
      <c r="F36" t="s">
        <v>1444</v>
      </c>
      <c r="G36" t="s">
        <v>1400</v>
      </c>
      <c r="H36" t="s">
        <v>241</v>
      </c>
      <c r="I36" t="s">
        <v>266</v>
      </c>
      <c r="J36" t="s">
        <v>107</v>
      </c>
      <c r="K36" t="s">
        <v>314</v>
      </c>
      <c r="AC36" t="s">
        <v>1151</v>
      </c>
      <c r="AE36" s="882">
        <f>AE14-AE25</f>
        <v>-12.150673052292163</v>
      </c>
      <c r="AF36" s="882">
        <f t="shared" ref="AF36:AI36" si="1">AF14-AF25</f>
        <v>-34.716964032513999</v>
      </c>
      <c r="AG36" s="882">
        <f t="shared" si="1"/>
        <v>-59.699910972268299</v>
      </c>
      <c r="AH36" s="882">
        <f t="shared" si="1"/>
        <v>-20.589955917096365</v>
      </c>
      <c r="AI36" s="882">
        <f t="shared" si="1"/>
        <v>-1.0531171004946267</v>
      </c>
    </row>
    <row r="37" spans="1:35">
      <c r="D37" t="s">
        <v>238</v>
      </c>
      <c r="E37" t="s">
        <v>215</v>
      </c>
      <c r="F37" t="s">
        <v>1444</v>
      </c>
      <c r="G37" t="s">
        <v>1400</v>
      </c>
      <c r="H37" t="s">
        <v>241</v>
      </c>
      <c r="I37" t="s">
        <v>266</v>
      </c>
      <c r="J37" t="s">
        <v>107</v>
      </c>
      <c r="K37" t="s">
        <v>325</v>
      </c>
      <c r="AC37" t="s">
        <v>1151</v>
      </c>
      <c r="AE37" s="882">
        <f t="shared" ref="AE37:AI37" si="2">AE15-AE26</f>
        <v>-80.568526314415564</v>
      </c>
      <c r="AF37" s="882">
        <f t="shared" si="2"/>
        <v>-105.7242619937176</v>
      </c>
      <c r="AG37" s="882">
        <f t="shared" si="2"/>
        <v>-104.16696222750251</v>
      </c>
      <c r="AH37" s="882">
        <f t="shared" si="2"/>
        <v>-65.217158783906797</v>
      </c>
      <c r="AI37" s="882">
        <f t="shared" si="2"/>
        <v>-77.84986716000725</v>
      </c>
    </row>
    <row r="38" spans="1:35">
      <c r="D38" t="s">
        <v>238</v>
      </c>
      <c r="E38" t="s">
        <v>215</v>
      </c>
      <c r="F38" t="s">
        <v>1444</v>
      </c>
      <c r="G38" t="s">
        <v>1400</v>
      </c>
      <c r="H38" t="s">
        <v>241</v>
      </c>
      <c r="I38" t="s">
        <v>266</v>
      </c>
      <c r="J38" t="s">
        <v>107</v>
      </c>
      <c r="K38" t="s">
        <v>335</v>
      </c>
      <c r="AC38" t="s">
        <v>1151</v>
      </c>
      <c r="AE38" s="882">
        <f t="shared" ref="AE38:AI38" si="3">AE16-AE27</f>
        <v>-19.184883940479686</v>
      </c>
      <c r="AF38" s="882">
        <f t="shared" si="3"/>
        <v>-28.637087079597539</v>
      </c>
      <c r="AG38" s="882">
        <f t="shared" si="3"/>
        <v>-24.741398124080966</v>
      </c>
      <c r="AH38" s="882">
        <f t="shared" si="3"/>
        <v>-21.340852135307006</v>
      </c>
      <c r="AI38" s="882">
        <f t="shared" si="3"/>
        <v>-20.354830088399162</v>
      </c>
    </row>
    <row r="39" spans="1:35">
      <c r="D39" t="s">
        <v>238</v>
      </c>
      <c r="E39" t="s">
        <v>215</v>
      </c>
      <c r="F39" t="s">
        <v>1444</v>
      </c>
      <c r="G39" t="s">
        <v>1400</v>
      </c>
      <c r="H39" t="s">
        <v>241</v>
      </c>
      <c r="I39" t="s">
        <v>346</v>
      </c>
      <c r="J39" t="s">
        <v>107</v>
      </c>
      <c r="K39" t="s">
        <v>346</v>
      </c>
      <c r="AC39" t="s">
        <v>1151</v>
      </c>
      <c r="AE39" s="882">
        <f t="shared" ref="AE39:AI39" si="4">AE17-AE28</f>
        <v>-26.098048537962143</v>
      </c>
      <c r="AF39" s="882">
        <f t="shared" si="4"/>
        <v>-24.561475698113789</v>
      </c>
      <c r="AG39" s="882">
        <f t="shared" si="4"/>
        <v>-22.040817404464768</v>
      </c>
      <c r="AH39" s="882">
        <f t="shared" si="4"/>
        <v>-19.980822287959441</v>
      </c>
      <c r="AI39" s="882">
        <f t="shared" si="4"/>
        <v>-18.86494066735802</v>
      </c>
    </row>
    <row r="40" spans="1:35">
      <c r="D40" t="s">
        <v>238</v>
      </c>
      <c r="E40" t="s">
        <v>215</v>
      </c>
      <c r="F40" t="s">
        <v>1444</v>
      </c>
      <c r="G40" t="s">
        <v>1400</v>
      </c>
      <c r="H40" t="s">
        <v>241</v>
      </c>
      <c r="I40" t="s">
        <v>284</v>
      </c>
      <c r="J40" t="s">
        <v>107</v>
      </c>
      <c r="AC40" t="s">
        <v>1151</v>
      </c>
      <c r="AE40" s="882">
        <f t="shared" ref="AE40:AI40" si="5">AE18-AE29</f>
        <v>-55.981749328143877</v>
      </c>
      <c r="AF40" s="882">
        <f t="shared" si="5"/>
        <v>-109.54300773833934</v>
      </c>
      <c r="AG40" s="882">
        <f t="shared" si="5"/>
        <v>-100.30321520736439</v>
      </c>
      <c r="AH40" s="882">
        <f t="shared" si="5"/>
        <v>-3.2048324047842756</v>
      </c>
      <c r="AI40" s="882">
        <f t="shared" si="5"/>
        <v>-1.9364556361922172</v>
      </c>
    </row>
    <row r="41" spans="1:35">
      <c r="D41" t="s">
        <v>238</v>
      </c>
      <c r="E41" t="s">
        <v>215</v>
      </c>
      <c r="F41" t="s">
        <v>1444</v>
      </c>
      <c r="G41" t="s">
        <v>1400</v>
      </c>
      <c r="H41" t="s">
        <v>241</v>
      </c>
      <c r="I41" t="s">
        <v>277</v>
      </c>
      <c r="J41" t="s">
        <v>88</v>
      </c>
      <c r="AC41" t="s">
        <v>1151</v>
      </c>
      <c r="AE41" s="882">
        <f t="shared" ref="AE41:AI41" si="6">AE19-AE30</f>
        <v>-62.623581490557754</v>
      </c>
      <c r="AF41" s="882">
        <f t="shared" si="6"/>
        <v>-63.775403447719562</v>
      </c>
      <c r="AG41" s="882">
        <f t="shared" si="6"/>
        <v>-62.18446250532854</v>
      </c>
      <c r="AH41" s="882">
        <f t="shared" si="6"/>
        <v>-54.076288937050322</v>
      </c>
      <c r="AI41" s="882">
        <f t="shared" si="6"/>
        <v>-52.249696223562189</v>
      </c>
    </row>
    <row r="42" spans="1:35">
      <c r="D42" t="s">
        <v>238</v>
      </c>
      <c r="E42" t="s">
        <v>215</v>
      </c>
      <c r="F42" t="s">
        <v>1444</v>
      </c>
      <c r="G42" t="s">
        <v>1400</v>
      </c>
      <c r="H42" t="s">
        <v>241</v>
      </c>
      <c r="I42" t="s">
        <v>313</v>
      </c>
      <c r="J42" t="s">
        <v>88</v>
      </c>
      <c r="AC42" t="s">
        <v>1151</v>
      </c>
      <c r="AE42" s="882">
        <f>AE20-AE31</f>
        <v>-42.354845299374347</v>
      </c>
      <c r="AF42" s="882">
        <f t="shared" ref="AF42:AI42" si="7">AF20-AF31</f>
        <v>-42.13955032361168</v>
      </c>
      <c r="AG42" s="882">
        <f t="shared" si="7"/>
        <v>-41.968502501799492</v>
      </c>
      <c r="AH42" s="882">
        <f t="shared" si="7"/>
        <v>-43.741056767300968</v>
      </c>
      <c r="AI42" s="882">
        <f t="shared" si="7"/>
        <v>-40.241902762409993</v>
      </c>
    </row>
    <row r="44" spans="1:35" s="1" customFormat="1" ht="18">
      <c r="A44" s="2" t="s">
        <v>1425</v>
      </c>
      <c r="B44" s="2"/>
    </row>
    <row r="46" spans="1:35" s="1" customFormat="1" ht="14">
      <c r="A46" s="42"/>
      <c r="B46" s="48" t="s">
        <v>1440</v>
      </c>
    </row>
    <row r="48" spans="1:35">
      <c r="D48" t="s">
        <v>261</v>
      </c>
      <c r="E48" t="s">
        <v>215</v>
      </c>
      <c r="F48" t="s">
        <v>1441</v>
      </c>
      <c r="G48" t="s">
        <v>1400</v>
      </c>
      <c r="H48" t="s">
        <v>241</v>
      </c>
      <c r="I48" t="s">
        <v>346</v>
      </c>
      <c r="J48" t="s">
        <v>107</v>
      </c>
      <c r="AC48" t="s">
        <v>1151</v>
      </c>
      <c r="AE48" s="882">
        <f>IF(AE$7&lt;='1.5 Universal Data'!$C$8,SUMIF('3.2 SO_Totex'!$I$11:$I$27,$I48,'3.2 SO_Totex'!AE$11:AE$27),SUMIF('3.5 Forecast_Totex'!$I$51:$I$65,$I48,'3.5 Forecast_Totex'!AE$51:AE$65))</f>
        <v>0</v>
      </c>
      <c r="AF48" s="882">
        <f>IF(AF$7&lt;='1.5 Universal Data'!$C$8,SUMIF('3.2 SO_Totex'!$I$11:$I$27,$I48,'3.2 SO_Totex'!AF$11:AF$27),SUMIF('3.5 Forecast_Totex'!$I$51:$I$65,$I48,'3.5 Forecast_Totex'!AF$51:AF$65))</f>
        <v>0</v>
      </c>
      <c r="AG48" s="882">
        <f>IF(AG$7&lt;='1.5 Universal Data'!$C$8,SUMIF('3.2 SO_Totex'!$I$11:$I$27,$I48,'3.2 SO_Totex'!AG$11:AG$27),SUMIF('3.5 Forecast_Totex'!$I$51:$I$65,$I48,'3.5 Forecast_Totex'!AG$51:AG$65))</f>
        <v>0</v>
      </c>
      <c r="AH48" s="882">
        <f>IF(AH$7&lt;='1.5 Universal Data'!$C$8,SUMIF('3.2 SO_Totex'!$I$11:$I$27,$I48,'3.2 SO_Totex'!AH$11:AH$27),SUMIF('3.5 Forecast_Totex'!$I$51:$I$65,$I48,'3.5 Forecast_Totex'!AH$51:AH$65))</f>
        <v>0</v>
      </c>
      <c r="AI48" s="882">
        <f>IF(AI$7&lt;='1.5 Universal Data'!$C$8,SUMIF('3.2 SO_Totex'!$I$11:$I$27,$I48,'3.2 SO_Totex'!AI$11:AI$27),SUMIF('3.5 Forecast_Totex'!$I$51:$I$65,$I48,'3.5 Forecast_Totex'!AI$51:AI$65))</f>
        <v>0</v>
      </c>
    </row>
    <row r="49" spans="1:35">
      <c r="D49" t="s">
        <v>261</v>
      </c>
      <c r="E49" t="s">
        <v>215</v>
      </c>
      <c r="F49" t="s">
        <v>1441</v>
      </c>
      <c r="G49" t="s">
        <v>1400</v>
      </c>
      <c r="H49" t="s">
        <v>241</v>
      </c>
      <c r="I49" t="s">
        <v>284</v>
      </c>
      <c r="J49" t="s">
        <v>107</v>
      </c>
      <c r="AC49" t="s">
        <v>1151</v>
      </c>
      <c r="AE49" s="882">
        <f>IF(AE$7&lt;='1.5 Universal Data'!$C$8,SUMIF('3.2 SO_Totex'!$I$11:$I$27,$I49,'3.2 SO_Totex'!AE$11:AE$27),SUMIF('3.5 Forecast_Totex'!$I$51:$I$65,$I49,'3.5 Forecast_Totex'!AE$51:AE$65))</f>
        <v>0</v>
      </c>
      <c r="AF49" s="882">
        <f>IF(AF$7&lt;='1.5 Universal Data'!$C$8,SUMIF('3.2 SO_Totex'!$I$11:$I$27,$I49,'3.2 SO_Totex'!AF$11:AF$27),SUMIF('3.5 Forecast_Totex'!$I$51:$I$65,$I49,'3.5 Forecast_Totex'!AF$51:AF$65))</f>
        <v>0</v>
      </c>
      <c r="AG49" s="882">
        <f>IF(AG$7&lt;='1.5 Universal Data'!$C$8,SUMIF('3.2 SO_Totex'!$I$11:$I$27,$I49,'3.2 SO_Totex'!AG$11:AG$27),SUMIF('3.5 Forecast_Totex'!$I$51:$I$65,$I49,'3.5 Forecast_Totex'!AG$51:AG$65))</f>
        <v>0</v>
      </c>
      <c r="AH49" s="882">
        <f>IF(AH$7&lt;='1.5 Universal Data'!$C$8,SUMIF('3.2 SO_Totex'!$I$11:$I$27,$I49,'3.2 SO_Totex'!AH$11:AH$27),SUMIF('3.5 Forecast_Totex'!$I$51:$I$65,$I49,'3.5 Forecast_Totex'!AH$51:AH$65))</f>
        <v>0</v>
      </c>
      <c r="AI49" s="882">
        <f>IF(AI$7&lt;='1.5 Universal Data'!$C$8,SUMIF('3.2 SO_Totex'!$I$11:$I$27,$I49,'3.2 SO_Totex'!AI$11:AI$27),SUMIF('3.5 Forecast_Totex'!$I$51:$I$65,$I49,'3.5 Forecast_Totex'!AI$51:AI$65))</f>
        <v>0</v>
      </c>
    </row>
    <row r="50" spans="1:35">
      <c r="D50" t="s">
        <v>261</v>
      </c>
      <c r="E50" t="s">
        <v>215</v>
      </c>
      <c r="F50" t="s">
        <v>1441</v>
      </c>
      <c r="G50" t="s">
        <v>1400</v>
      </c>
      <c r="H50" t="s">
        <v>241</v>
      </c>
      <c r="I50" t="s">
        <v>277</v>
      </c>
      <c r="J50" t="s">
        <v>88</v>
      </c>
      <c r="AC50" t="s">
        <v>1151</v>
      </c>
      <c r="AE50" s="882">
        <f>IF(AE$7&lt;='1.5 Universal Data'!$C$8,SUMIF('3.2 SO_Totex'!$I$11:$I$27,$I50,'3.2 SO_Totex'!AE$11:AE$27),SUMIF('3.5 Forecast_Totex'!$I$51:$I$65,$I50,'3.5 Forecast_Totex'!AE$51:AE$65))</f>
        <v>0</v>
      </c>
      <c r="AF50" s="882">
        <f>IF(AF$7&lt;='1.5 Universal Data'!$C$8,SUMIF('3.2 SO_Totex'!$I$11:$I$27,$I50,'3.2 SO_Totex'!AF$11:AF$27),SUMIF('3.5 Forecast_Totex'!$I$51:$I$65,$I50,'3.5 Forecast_Totex'!AF$51:AF$65))</f>
        <v>0</v>
      </c>
      <c r="AG50" s="882">
        <f>IF(AG$7&lt;='1.5 Universal Data'!$C$8,SUMIF('3.2 SO_Totex'!$I$11:$I$27,$I50,'3.2 SO_Totex'!AG$11:AG$27),SUMIF('3.5 Forecast_Totex'!$I$51:$I$65,$I50,'3.5 Forecast_Totex'!AG$51:AG$65))</f>
        <v>0</v>
      </c>
      <c r="AH50" s="882">
        <f>IF(AH$7&lt;='1.5 Universal Data'!$C$8,SUMIF('3.2 SO_Totex'!$I$11:$I$27,$I50,'3.2 SO_Totex'!AH$11:AH$27),SUMIF('3.5 Forecast_Totex'!$I$51:$I$65,$I50,'3.5 Forecast_Totex'!AH$51:AH$65))</f>
        <v>0</v>
      </c>
      <c r="AI50" s="882">
        <f>IF(AI$7&lt;='1.5 Universal Data'!$C$8,SUMIF('3.2 SO_Totex'!$I$11:$I$27,$I50,'3.2 SO_Totex'!AI$11:AI$27),SUMIF('3.5 Forecast_Totex'!$I$51:$I$65,$I50,'3.5 Forecast_Totex'!AI$51:AI$65))</f>
        <v>0</v>
      </c>
    </row>
    <row r="51" spans="1:35">
      <c r="D51" t="s">
        <v>261</v>
      </c>
      <c r="E51" t="s">
        <v>215</v>
      </c>
      <c r="F51" t="s">
        <v>1441</v>
      </c>
      <c r="G51" t="s">
        <v>1400</v>
      </c>
      <c r="H51" t="s">
        <v>241</v>
      </c>
      <c r="I51" t="s">
        <v>313</v>
      </c>
      <c r="J51" t="s">
        <v>88</v>
      </c>
      <c r="AC51" t="s">
        <v>1151</v>
      </c>
      <c r="AE51" s="882">
        <f>IF(AE$7&lt;='1.5 Universal Data'!$C$8,SUMIF('3.2 SO_Totex'!$I$11:$I$27,$I51,'3.2 SO_Totex'!AE$11:AE$27),SUMIF('3.5 Forecast_Totex'!$I$51:$I$65,$I51,'3.5 Forecast_Totex'!AE$51:AE$65))</f>
        <v>0</v>
      </c>
      <c r="AF51" s="882">
        <f>IF(AF$7&lt;='1.5 Universal Data'!$C$8,SUMIF('3.2 SO_Totex'!$I$11:$I$27,$I51,'3.2 SO_Totex'!AF$11:AF$27),SUMIF('3.5 Forecast_Totex'!$I$51:$I$65,$I51,'3.5 Forecast_Totex'!AF$51:AF$65))</f>
        <v>0</v>
      </c>
      <c r="AG51" s="882">
        <f>IF(AG$7&lt;='1.5 Universal Data'!$C$8,SUMIF('3.2 SO_Totex'!$I$11:$I$27,$I51,'3.2 SO_Totex'!AG$11:AG$27),SUMIF('3.5 Forecast_Totex'!$I$51:$I$65,$I51,'3.5 Forecast_Totex'!AG$51:AG$65))</f>
        <v>0</v>
      </c>
      <c r="AH51" s="882">
        <f>IF(AH$7&lt;='1.5 Universal Data'!$C$8,SUMIF('3.2 SO_Totex'!$I$11:$I$27,$I51,'3.2 SO_Totex'!AH$11:AH$27),SUMIF('3.5 Forecast_Totex'!$I$51:$I$65,$I51,'3.5 Forecast_Totex'!AH$51:AH$65))</f>
        <v>0</v>
      </c>
      <c r="AI51" s="882">
        <f>IF(AI$7&lt;='1.5 Universal Data'!$C$8,SUMIF('3.2 SO_Totex'!$I$11:$I$27,$I51,'3.2 SO_Totex'!AI$11:AI$27),SUMIF('3.5 Forecast_Totex'!$I$51:$I$65,$I51,'3.5 Forecast_Totex'!AI$51:AI$65))</f>
        <v>0</v>
      </c>
    </row>
    <row r="53" spans="1:35" s="1" customFormat="1" ht="14">
      <c r="A53" s="42"/>
      <c r="B53" s="48" t="s">
        <v>44</v>
      </c>
    </row>
    <row r="55" spans="1:35">
      <c r="D55" t="s">
        <v>261</v>
      </c>
      <c r="E55" t="s">
        <v>215</v>
      </c>
      <c r="F55" t="s">
        <v>1442</v>
      </c>
      <c r="G55" t="s">
        <v>1400</v>
      </c>
      <c r="H55" t="s">
        <v>241</v>
      </c>
      <c r="I55" t="s">
        <v>346</v>
      </c>
      <c r="J55" t="s">
        <v>107</v>
      </c>
      <c r="AC55" t="s">
        <v>1390</v>
      </c>
      <c r="AE55" s="882">
        <f>SUMIF('3.3 Allowances'!$I$86:$I$100,$I55,'3.3 Allowances'!AE$86:AE$100)</f>
        <v>23.709412027306598</v>
      </c>
      <c r="AF55" s="882">
        <f>SUMIF('3.3 Allowances'!$I$86:$I$100,$I55,'3.3 Allowances'!AF$86:AF$100)</f>
        <v>25.055423339824276</v>
      </c>
      <c r="AG55" s="882">
        <f>SUMIF('3.3 Allowances'!$I$86:$I$100,$I55,'3.3 Allowances'!AG$86:AG$100)</f>
        <v>34.239503907339511</v>
      </c>
      <c r="AH55" s="882">
        <f>SUMIF('3.3 Allowances'!$I$86:$I$100,$I55,'3.3 Allowances'!AH$86:AH$100)</f>
        <v>26.724358102371198</v>
      </c>
      <c r="AI55" s="882">
        <f>SUMIF('3.3 Allowances'!$I$86:$I$100,$I55,'3.3 Allowances'!AI$86:AI$100)</f>
        <v>15.740561531563543</v>
      </c>
    </row>
    <row r="56" spans="1:35">
      <c r="D56" t="s">
        <v>261</v>
      </c>
      <c r="E56" t="s">
        <v>215</v>
      </c>
      <c r="F56" t="s">
        <v>1442</v>
      </c>
      <c r="G56" t="s">
        <v>1400</v>
      </c>
      <c r="H56" t="s">
        <v>241</v>
      </c>
      <c r="I56" t="s">
        <v>284</v>
      </c>
      <c r="J56" t="s">
        <v>107</v>
      </c>
      <c r="AC56" t="s">
        <v>1390</v>
      </c>
      <c r="AE56" s="882">
        <f>SUMIF('3.3 Allowances'!$I$86:$I$100,$I56,'3.3 Allowances'!AE$86:AE$100)</f>
        <v>7.6181795867888376</v>
      </c>
      <c r="AF56" s="882">
        <f>SUMIF('3.3 Allowances'!$I$86:$I$100,$I56,'3.3 Allowances'!AF$86:AF$100)</f>
        <v>2.5210493772270617</v>
      </c>
      <c r="AG56" s="882">
        <f>SUMIF('3.3 Allowances'!$I$86:$I$100,$I56,'3.3 Allowances'!AG$86:AG$100)</f>
        <v>2.2310136572664043</v>
      </c>
      <c r="AH56" s="882">
        <f>SUMIF('3.3 Allowances'!$I$86:$I$100,$I56,'3.3 Allowances'!AH$86:AH$100)</f>
        <v>0</v>
      </c>
      <c r="AI56" s="882">
        <f>SUMIF('3.3 Allowances'!$I$86:$I$100,$I56,'3.3 Allowances'!AI$86:AI$100)</f>
        <v>0</v>
      </c>
    </row>
    <row r="57" spans="1:35">
      <c r="D57" t="s">
        <v>261</v>
      </c>
      <c r="E57" t="s">
        <v>215</v>
      </c>
      <c r="F57" t="s">
        <v>1442</v>
      </c>
      <c r="G57" t="s">
        <v>1400</v>
      </c>
      <c r="H57" t="s">
        <v>241</v>
      </c>
      <c r="I57" t="s">
        <v>277</v>
      </c>
      <c r="J57" t="s">
        <v>88</v>
      </c>
      <c r="AC57" t="s">
        <v>1390</v>
      </c>
      <c r="AE57" s="882">
        <f>SUMIF('3.3 Allowances'!$I$86:$I$100,$I57,'3.3 Allowances'!AE$86:AE$100)</f>
        <v>30.782033384416355</v>
      </c>
      <c r="AF57" s="882">
        <f>SUMIF('3.3 Allowances'!$I$86:$I$100,$I57,'3.3 Allowances'!AF$86:AF$100)</f>
        <v>30.296606731087429</v>
      </c>
      <c r="AG57" s="882">
        <f>SUMIF('3.3 Allowances'!$I$86:$I$100,$I57,'3.3 Allowances'!AG$86:AG$100)</f>
        <v>29.665470134047336</v>
      </c>
      <c r="AH57" s="882">
        <f>SUMIF('3.3 Allowances'!$I$86:$I$100,$I57,'3.3 Allowances'!AH$86:AH$100)</f>
        <v>30.619827729200377</v>
      </c>
      <c r="AI57" s="882">
        <f>SUMIF('3.3 Allowances'!$I$86:$I$100,$I57,'3.3 Allowances'!AI$86:AI$100)</f>
        <v>30.26596965117476</v>
      </c>
    </row>
    <row r="58" spans="1:35">
      <c r="D58" t="s">
        <v>261</v>
      </c>
      <c r="E58" t="s">
        <v>215</v>
      </c>
      <c r="F58" t="s">
        <v>1442</v>
      </c>
      <c r="G58" t="s">
        <v>1400</v>
      </c>
      <c r="H58" t="s">
        <v>241</v>
      </c>
      <c r="I58" t="s">
        <v>313</v>
      </c>
      <c r="J58" t="s">
        <v>88</v>
      </c>
      <c r="AC58" t="s">
        <v>1390</v>
      </c>
      <c r="AE58" s="882">
        <f>SUMIF('3.3 Allowances'!$I$86:$I$100,$I58,'3.3 Allowances'!AE$86:AE$100)</f>
        <v>29.251268640381543</v>
      </c>
      <c r="AF58" s="882">
        <f>SUMIF('3.3 Allowances'!$I$86:$I$100,$I58,'3.3 Allowances'!AF$86:AF$100)</f>
        <v>29.605034938494722</v>
      </c>
      <c r="AG58" s="882">
        <f>SUMIF('3.3 Allowances'!$I$86:$I$100,$I58,'3.3 Allowances'!AG$86:AG$100)</f>
        <v>29.442559770288085</v>
      </c>
      <c r="AH58" s="882">
        <f>SUMIF('3.3 Allowances'!$I$86:$I$100,$I58,'3.3 Allowances'!AH$86:AH$100)</f>
        <v>29.16374198883404</v>
      </c>
      <c r="AI58" s="882">
        <f>SUMIF('3.3 Allowances'!$I$86:$I$100,$I58,'3.3 Allowances'!AI$86:AI$100)</f>
        <v>28.599819500517214</v>
      </c>
    </row>
    <row r="60" spans="1:35" s="1" customFormat="1" ht="14">
      <c r="A60" s="42"/>
      <c r="B60" s="48" t="s">
        <v>1443</v>
      </c>
    </row>
    <row r="62" spans="1:35">
      <c r="D62" t="s">
        <v>261</v>
      </c>
      <c r="E62" t="s">
        <v>215</v>
      </c>
      <c r="F62" t="s">
        <v>1444</v>
      </c>
      <c r="G62" t="s">
        <v>1400</v>
      </c>
      <c r="H62" t="s">
        <v>241</v>
      </c>
      <c r="I62" t="s">
        <v>346</v>
      </c>
      <c r="J62" t="s">
        <v>107</v>
      </c>
      <c r="AC62" t="s">
        <v>1390</v>
      </c>
      <c r="AE62" s="882">
        <f>AE48-AE55</f>
        <v>-23.709412027306598</v>
      </c>
      <c r="AF62" s="882">
        <f t="shared" ref="AF62:AI62" si="8">AF48-AF55</f>
        <v>-25.055423339824276</v>
      </c>
      <c r="AG62" s="882">
        <f t="shared" si="8"/>
        <v>-34.239503907339511</v>
      </c>
      <c r="AH62" s="882">
        <f t="shared" si="8"/>
        <v>-26.724358102371198</v>
      </c>
      <c r="AI62" s="882">
        <f t="shared" si="8"/>
        <v>-15.740561531563543</v>
      </c>
    </row>
    <row r="63" spans="1:35">
      <c r="D63" t="s">
        <v>261</v>
      </c>
      <c r="E63" t="s">
        <v>215</v>
      </c>
      <c r="F63" t="s">
        <v>1444</v>
      </c>
      <c r="G63" t="s">
        <v>1400</v>
      </c>
      <c r="H63" t="s">
        <v>241</v>
      </c>
      <c r="I63" t="s">
        <v>284</v>
      </c>
      <c r="J63" t="s">
        <v>107</v>
      </c>
      <c r="AC63" t="s">
        <v>1390</v>
      </c>
      <c r="AE63" s="882">
        <f t="shared" ref="AE63:AI63" si="9">AE49-AE56</f>
        <v>-7.6181795867888376</v>
      </c>
      <c r="AF63" s="882">
        <f t="shared" si="9"/>
        <v>-2.5210493772270617</v>
      </c>
      <c r="AG63" s="882">
        <f t="shared" si="9"/>
        <v>-2.2310136572664043</v>
      </c>
      <c r="AH63" s="882">
        <f t="shared" si="9"/>
        <v>0</v>
      </c>
      <c r="AI63" s="882">
        <f t="shared" si="9"/>
        <v>0</v>
      </c>
    </row>
    <row r="64" spans="1:35">
      <c r="D64" t="s">
        <v>261</v>
      </c>
      <c r="E64" t="s">
        <v>215</v>
      </c>
      <c r="F64" t="s">
        <v>1444</v>
      </c>
      <c r="G64" t="s">
        <v>1400</v>
      </c>
      <c r="H64" t="s">
        <v>241</v>
      </c>
      <c r="I64" t="s">
        <v>277</v>
      </c>
      <c r="J64" t="s">
        <v>88</v>
      </c>
      <c r="AC64" t="s">
        <v>1390</v>
      </c>
      <c r="AE64" s="882">
        <f t="shared" ref="AE64:AI64" si="10">AE50-AE57</f>
        <v>-30.782033384416355</v>
      </c>
      <c r="AF64" s="882">
        <f t="shared" si="10"/>
        <v>-30.296606731087429</v>
      </c>
      <c r="AG64" s="882">
        <f t="shared" si="10"/>
        <v>-29.665470134047336</v>
      </c>
      <c r="AH64" s="882">
        <f t="shared" si="10"/>
        <v>-30.619827729200377</v>
      </c>
      <c r="AI64" s="882">
        <f t="shared" si="10"/>
        <v>-30.26596965117476</v>
      </c>
    </row>
    <row r="65" spans="1:35">
      <c r="D65" t="s">
        <v>261</v>
      </c>
      <c r="E65" t="s">
        <v>215</v>
      </c>
      <c r="F65" t="s">
        <v>1444</v>
      </c>
      <c r="G65" t="s">
        <v>1400</v>
      </c>
      <c r="H65" t="s">
        <v>241</v>
      </c>
      <c r="I65" t="s">
        <v>1445</v>
      </c>
      <c r="J65" t="s">
        <v>88</v>
      </c>
      <c r="AC65" t="s">
        <v>1390</v>
      </c>
      <c r="AE65" s="882">
        <f t="shared" ref="AE65:AI65" si="11">AE51-AE58</f>
        <v>-29.251268640381543</v>
      </c>
      <c r="AF65" s="882">
        <f t="shared" si="11"/>
        <v>-29.605034938494722</v>
      </c>
      <c r="AG65" s="882">
        <f t="shared" si="11"/>
        <v>-29.442559770288085</v>
      </c>
      <c r="AH65" s="882">
        <f t="shared" si="11"/>
        <v>-29.16374198883404</v>
      </c>
      <c r="AI65" s="882">
        <f t="shared" si="11"/>
        <v>-28.599819500517214</v>
      </c>
    </row>
    <row r="67" spans="1:35" s="46" customFormat="1" ht="18.5">
      <c r="A67" s="47" t="s">
        <v>1375</v>
      </c>
    </row>
  </sheetData>
  <mergeCells count="2">
    <mergeCell ref="AE5:AI5"/>
    <mergeCell ref="AE6:AI6"/>
  </mergeCells>
  <phoneticPr fontId="48" type="noConversion"/>
  <pageMargins left="0.7" right="0.7" top="0.75" bottom="0.75" header="0.3" footer="0.3"/>
  <pageSetup paperSize="9" orientation="portrait" r:id="rId1"/>
  <headerFooter>
    <oddFooter>&amp;C_x000D_&amp;1#&amp;"Calibri"&amp;10&amp;K000000 OFFICIAL-InternalOnly</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FB006-40A6-4043-B794-739BDCC4A610}">
  <sheetPr>
    <tabColor theme="4"/>
  </sheetPr>
  <dimension ref="A1:AJ66"/>
  <sheetViews>
    <sheetView topLeftCell="L34" zoomScale="80" zoomScaleNormal="80" workbookViewId="0">
      <selection activeCell="AO43" sqref="AO43"/>
    </sheetView>
  </sheetViews>
  <sheetFormatPr defaultColWidth="9.26953125" defaultRowHeight="14.5"/>
  <cols>
    <col min="1" max="3" width="1.7265625" customWidth="1"/>
    <col min="4" max="4" width="5.26953125" customWidth="1"/>
    <col min="5" max="5" width="5" bestFit="1" customWidth="1"/>
    <col min="6" max="6" width="9.453125" bestFit="1" customWidth="1"/>
    <col min="7" max="7" width="5.453125" bestFit="1" customWidth="1"/>
    <col min="8" max="8" width="5" customWidth="1"/>
    <col min="9" max="9" width="25.7265625" bestFit="1" customWidth="1"/>
    <col min="10" max="10" width="9.453125" bestFit="1" customWidth="1"/>
    <col min="11" max="11" width="43" customWidth="1"/>
    <col min="12" max="12" width="19.453125" bestFit="1" customWidth="1"/>
    <col min="13" max="14" width="1.7265625" customWidth="1"/>
    <col min="15" max="15" width="28.7265625" bestFit="1" customWidth="1"/>
    <col min="16" max="16" width="7.26953125" bestFit="1" customWidth="1"/>
    <col min="17" max="28" width="1.7265625" customWidth="1"/>
    <col min="29" max="29" width="5" bestFit="1" customWidth="1"/>
    <col min="30" max="36" width="9.7265625" customWidth="1"/>
    <col min="37" max="37" width="15.7265625" customWidth="1"/>
  </cols>
  <sheetData>
    <row r="1" spans="1:36" s="46" customFormat="1" ht="23.5">
      <c r="A1" s="56" t="str">
        <f>'1.1 Cover'!A1</f>
        <v>Regulatory Reporting Pack</v>
      </c>
    </row>
    <row r="2" spans="1:36" s="46" customFormat="1" ht="23.5">
      <c r="A2" s="56" t="str">
        <f>'1.1 Cover'!A2</f>
        <v>Price base - 2018/19</v>
      </c>
    </row>
    <row r="3" spans="1:36" s="46" customFormat="1" ht="23.5">
      <c r="A3" s="56" t="str">
        <f>'1.1 Cover'!A3</f>
        <v>Regulatory Year: April 2022 - March 2023</v>
      </c>
    </row>
    <row r="4" spans="1:36" s="46" customFormat="1" ht="23.5">
      <c r="A4" s="56" t="s">
        <v>1446</v>
      </c>
    </row>
    <row r="5" spans="1:36">
      <c r="AE5" s="1479" t="s">
        <v>1394</v>
      </c>
      <c r="AF5" s="1479"/>
      <c r="AG5" s="1479"/>
      <c r="AH5" s="1479"/>
      <c r="AI5" s="1479"/>
    </row>
    <row r="6" spans="1:36">
      <c r="AE6" s="1476" t="s">
        <v>1146</v>
      </c>
      <c r="AF6" s="1477"/>
      <c r="AG6" s="1477"/>
      <c r="AH6" s="1477"/>
      <c r="AI6" s="1478"/>
    </row>
    <row r="7" spans="1:36" s="43" customFormat="1">
      <c r="D7" s="55" t="s">
        <v>214</v>
      </c>
      <c r="E7" s="55" t="s">
        <v>215</v>
      </c>
      <c r="F7" s="55" t="s">
        <v>241</v>
      </c>
      <c r="G7" s="55" t="s">
        <v>1396</v>
      </c>
      <c r="H7" s="55" t="s">
        <v>1439</v>
      </c>
      <c r="I7" s="55" t="s">
        <v>219</v>
      </c>
      <c r="J7" s="55" t="s">
        <v>220</v>
      </c>
      <c r="K7" s="55" t="s">
        <v>221</v>
      </c>
      <c r="L7" s="55"/>
      <c r="M7" s="55"/>
      <c r="N7" s="55"/>
      <c r="O7" s="55"/>
      <c r="P7" s="55" t="s">
        <v>226</v>
      </c>
      <c r="Q7" s="55"/>
      <c r="R7" s="55"/>
      <c r="S7" s="55"/>
      <c r="T7" s="55"/>
      <c r="U7" s="55"/>
      <c r="V7" s="55"/>
      <c r="W7" s="55"/>
      <c r="X7" s="55"/>
      <c r="Y7" s="55"/>
      <c r="Z7" s="55"/>
      <c r="AA7" s="55"/>
      <c r="AB7" s="55"/>
      <c r="AC7" s="43" t="s">
        <v>1387</v>
      </c>
      <c r="AD7"/>
      <c r="AE7" s="52">
        <v>2022</v>
      </c>
      <c r="AF7" s="51">
        <v>2023</v>
      </c>
      <c r="AG7" s="51">
        <v>2024</v>
      </c>
      <c r="AH7" s="51">
        <v>2025</v>
      </c>
      <c r="AI7" s="50">
        <v>2026</v>
      </c>
      <c r="AJ7"/>
    </row>
    <row r="8" spans="1:36">
      <c r="S8" s="43"/>
      <c r="T8" s="43"/>
      <c r="U8" s="43"/>
      <c r="V8" s="43"/>
    </row>
    <row r="9" spans="1:36" s="1" customFormat="1" ht="18">
      <c r="A9" s="2" t="s">
        <v>1397</v>
      </c>
      <c r="B9" s="2"/>
    </row>
    <row r="11" spans="1:36" s="1" customFormat="1" ht="14">
      <c r="A11" s="42"/>
      <c r="B11" s="48" t="s">
        <v>1447</v>
      </c>
    </row>
    <row r="13" spans="1:36">
      <c r="D13" t="s">
        <v>238</v>
      </c>
      <c r="F13" t="s">
        <v>1448</v>
      </c>
      <c r="G13" t="s">
        <v>1400</v>
      </c>
      <c r="H13" t="s">
        <v>1449</v>
      </c>
      <c r="I13" t="s">
        <v>1401</v>
      </c>
      <c r="J13" t="s">
        <v>107</v>
      </c>
      <c r="P13" t="s">
        <v>248</v>
      </c>
      <c r="AC13" t="s">
        <v>1390</v>
      </c>
      <c r="AE13" s="888"/>
      <c r="AF13" s="888"/>
      <c r="AG13" s="888"/>
      <c r="AH13" s="888"/>
      <c r="AI13" s="888"/>
    </row>
    <row r="14" spans="1:36">
      <c r="D14" t="s">
        <v>238</v>
      </c>
      <c r="F14" t="s">
        <v>1448</v>
      </c>
      <c r="G14" t="s">
        <v>1400</v>
      </c>
      <c r="H14" t="s">
        <v>1449</v>
      </c>
      <c r="I14" t="s">
        <v>266</v>
      </c>
      <c r="J14" t="s">
        <v>107</v>
      </c>
      <c r="K14" t="s">
        <v>314</v>
      </c>
      <c r="O14" t="s">
        <v>1419</v>
      </c>
      <c r="P14" t="s">
        <v>272</v>
      </c>
      <c r="AC14" t="s">
        <v>1390</v>
      </c>
      <c r="AE14" s="888">
        <f>IF(AE7&lt;=$AK$7,"",SUMIFS('6.1 Capex_summary'!AE$45:AE$60,'6.1 Capex_summary'!$I$45:$I$60,$I14,'6.1 Capex_summary'!$K$45:$K$60,$K14,'6.1 Capex_summary'!$O$45:$O$60,$O14))</f>
        <v>0</v>
      </c>
      <c r="AF14" s="889">
        <f>IF(AE7&lt;=$AK$7,"",SUMIFS('6.1 Capex_summary'!AF$45:AF$60,'6.1 Capex_summary'!$I$45:$I$60,$I14,'6.1 Capex_summary'!$K$45:$K$60,$K14,'6.1 Capex_summary'!$O$45:$O$60,$O14))</f>
        <v>0</v>
      </c>
      <c r="AG14" s="889">
        <f>IF(AE7&lt;=$AK$7,"",SUMIFS('6.1 Capex_summary'!AG$45:AG$60,'6.1 Capex_summary'!$I$45:$I$60,$I14,'6.1 Capex_summary'!$K$45:$K$60,$K14,'6.1 Capex_summary'!$O$45:$O$60,$O14))</f>
        <v>0</v>
      </c>
      <c r="AH14" s="889">
        <f>IF(AE7&lt;=$AK$7,"",SUMIFS('6.1 Capex_summary'!AH$45:AH$60,'6.1 Capex_summary'!$I$45:$I$60,$I14,'6.1 Capex_summary'!$K$45:$K$60,$K14,'6.1 Capex_summary'!$O$45:$O$60,$O14))</f>
        <v>0</v>
      </c>
      <c r="AI14" s="889">
        <f>IF(AE7&lt;=$AK$7,"",SUMIFS('6.1 Capex_summary'!AI$45:AI$60,'6.1 Capex_summary'!$I$45:$I$60,$I14,'6.1 Capex_summary'!$K$45:$K$60,$K14,'6.1 Capex_summary'!$O$45:$O$60,$O14))</f>
        <v>0</v>
      </c>
      <c r="AJ14" s="217" t="s">
        <v>1450</v>
      </c>
    </row>
    <row r="15" spans="1:36">
      <c r="D15" t="s">
        <v>238</v>
      </c>
      <c r="F15" t="s">
        <v>1448</v>
      </c>
      <c r="G15" t="s">
        <v>1400</v>
      </c>
      <c r="H15" t="s">
        <v>1449</v>
      </c>
      <c r="I15" t="s">
        <v>266</v>
      </c>
      <c r="J15" t="s">
        <v>107</v>
      </c>
      <c r="K15" t="s">
        <v>314</v>
      </c>
      <c r="P15" t="s">
        <v>272</v>
      </c>
      <c r="AC15" t="s">
        <v>1390</v>
      </c>
      <c r="AE15" s="888"/>
      <c r="AF15" s="888"/>
      <c r="AG15" s="888"/>
      <c r="AH15" s="888"/>
      <c r="AI15" s="888"/>
      <c r="AJ15" s="217"/>
    </row>
    <row r="16" spans="1:36">
      <c r="D16" t="s">
        <v>238</v>
      </c>
      <c r="F16" t="s">
        <v>1448</v>
      </c>
      <c r="G16" t="s">
        <v>1400</v>
      </c>
      <c r="H16" t="s">
        <v>1449</v>
      </c>
      <c r="I16" t="s">
        <v>266</v>
      </c>
      <c r="J16" t="s">
        <v>107</v>
      </c>
      <c r="K16" t="s">
        <v>325</v>
      </c>
      <c r="L16" t="s">
        <v>292</v>
      </c>
      <c r="P16" t="s">
        <v>272</v>
      </c>
      <c r="AC16" t="s">
        <v>1390</v>
      </c>
      <c r="AE16" s="888"/>
      <c r="AF16" s="888"/>
      <c r="AG16" s="888"/>
      <c r="AH16" s="888"/>
      <c r="AI16" s="888"/>
    </row>
    <row r="17" spans="4:36">
      <c r="D17" t="s">
        <v>238</v>
      </c>
      <c r="F17" t="s">
        <v>1448</v>
      </c>
      <c r="G17" t="s">
        <v>1400</v>
      </c>
      <c r="H17" t="s">
        <v>1449</v>
      </c>
      <c r="I17" t="s">
        <v>266</v>
      </c>
      <c r="J17" t="s">
        <v>107</v>
      </c>
      <c r="K17" t="s">
        <v>325</v>
      </c>
      <c r="L17" t="s">
        <v>341</v>
      </c>
      <c r="P17" t="s">
        <v>272</v>
      </c>
      <c r="AC17" t="s">
        <v>1390</v>
      </c>
      <c r="AE17" s="888"/>
      <c r="AF17" s="888"/>
      <c r="AG17" s="888"/>
      <c r="AH17" s="888"/>
      <c r="AI17" s="888"/>
    </row>
    <row r="18" spans="4:36">
      <c r="D18" t="s">
        <v>238</v>
      </c>
      <c r="F18" t="s">
        <v>1448</v>
      </c>
      <c r="G18" t="s">
        <v>1400</v>
      </c>
      <c r="H18" t="s">
        <v>1449</v>
      </c>
      <c r="I18" t="s">
        <v>266</v>
      </c>
      <c r="J18" t="s">
        <v>107</v>
      </c>
      <c r="K18" t="s">
        <v>325</v>
      </c>
      <c r="L18" t="s">
        <v>397</v>
      </c>
      <c r="P18" t="s">
        <v>272</v>
      </c>
      <c r="AC18" t="s">
        <v>1390</v>
      </c>
      <c r="AE18" s="888"/>
      <c r="AF18" s="888"/>
      <c r="AG18" s="888"/>
      <c r="AH18" s="888"/>
      <c r="AI18" s="888"/>
    </row>
    <row r="19" spans="4:36">
      <c r="D19" t="s">
        <v>238</v>
      </c>
      <c r="F19" t="s">
        <v>1448</v>
      </c>
      <c r="G19" t="s">
        <v>1400</v>
      </c>
      <c r="H19" t="s">
        <v>1449</v>
      </c>
      <c r="I19" t="s">
        <v>266</v>
      </c>
      <c r="J19" t="s">
        <v>107</v>
      </c>
      <c r="K19" t="s">
        <v>325</v>
      </c>
      <c r="L19" t="s">
        <v>331</v>
      </c>
      <c r="P19" t="s">
        <v>272</v>
      </c>
      <c r="AC19" t="s">
        <v>1390</v>
      </c>
      <c r="AE19" s="888"/>
      <c r="AF19" s="888"/>
      <c r="AG19" s="888"/>
      <c r="AH19" s="888"/>
      <c r="AI19" s="888"/>
    </row>
    <row r="20" spans="4:36">
      <c r="D20" t="s">
        <v>238</v>
      </c>
      <c r="F20" t="s">
        <v>1448</v>
      </c>
      <c r="G20" t="s">
        <v>1400</v>
      </c>
      <c r="H20" t="s">
        <v>1449</v>
      </c>
      <c r="I20" t="s">
        <v>266</v>
      </c>
      <c r="J20" t="s">
        <v>107</v>
      </c>
      <c r="K20" t="s">
        <v>325</v>
      </c>
      <c r="L20" t="s">
        <v>273</v>
      </c>
      <c r="P20" t="s">
        <v>272</v>
      </c>
      <c r="AC20" t="s">
        <v>1390</v>
      </c>
      <c r="AE20" s="888"/>
      <c r="AF20" s="888"/>
      <c r="AG20" s="888"/>
      <c r="AH20" s="888"/>
      <c r="AI20" s="888"/>
    </row>
    <row r="21" spans="4:36">
      <c r="D21" t="s">
        <v>238</v>
      </c>
      <c r="F21" t="s">
        <v>1448</v>
      </c>
      <c r="G21" t="s">
        <v>1400</v>
      </c>
      <c r="H21" t="s">
        <v>1449</v>
      </c>
      <c r="I21" t="s">
        <v>266</v>
      </c>
      <c r="J21" t="s">
        <v>107</v>
      </c>
      <c r="K21" t="s">
        <v>325</v>
      </c>
      <c r="L21" t="s">
        <v>306</v>
      </c>
      <c r="P21" t="s">
        <v>272</v>
      </c>
      <c r="AC21" t="s">
        <v>1390</v>
      </c>
      <c r="AE21" s="888"/>
      <c r="AF21" s="888"/>
      <c r="AG21" s="888"/>
      <c r="AH21" s="888"/>
      <c r="AI21" s="888"/>
    </row>
    <row r="22" spans="4:36">
      <c r="D22" t="s">
        <v>238</v>
      </c>
      <c r="F22" t="s">
        <v>1448</v>
      </c>
      <c r="G22" t="s">
        <v>1400</v>
      </c>
      <c r="H22" t="s">
        <v>1449</v>
      </c>
      <c r="I22" t="s">
        <v>266</v>
      </c>
      <c r="J22" t="s">
        <v>107</v>
      </c>
      <c r="K22" t="s">
        <v>325</v>
      </c>
      <c r="L22" t="s">
        <v>250</v>
      </c>
      <c r="P22" t="s">
        <v>272</v>
      </c>
      <c r="AC22" t="s">
        <v>1390</v>
      </c>
      <c r="AE22" s="888"/>
      <c r="AF22" s="888"/>
      <c r="AG22" s="888"/>
      <c r="AH22" s="888"/>
      <c r="AI22" s="888"/>
    </row>
    <row r="23" spans="4:36">
      <c r="D23" t="s">
        <v>238</v>
      </c>
      <c r="F23" t="s">
        <v>1448</v>
      </c>
      <c r="G23" t="s">
        <v>1400</v>
      </c>
      <c r="H23" t="s">
        <v>1449</v>
      </c>
      <c r="I23" t="s">
        <v>266</v>
      </c>
      <c r="J23" t="s">
        <v>107</v>
      </c>
      <c r="K23" t="s">
        <v>335</v>
      </c>
      <c r="O23" t="s">
        <v>1451</v>
      </c>
      <c r="P23" t="s">
        <v>272</v>
      </c>
      <c r="AC23" t="s">
        <v>1390</v>
      </c>
      <c r="AE23" s="888"/>
      <c r="AF23" s="888"/>
      <c r="AG23" s="889">
        <f>'6.1 Capex_summary'!AG88</f>
        <v>0</v>
      </c>
      <c r="AH23" s="889">
        <f>'6.1 Capex_summary'!AH88</f>
        <v>0</v>
      </c>
      <c r="AI23" s="889">
        <f>'6.1 Capex_summary'!AI88</f>
        <v>0</v>
      </c>
      <c r="AJ23" s="217" t="s">
        <v>3377</v>
      </c>
    </row>
    <row r="24" spans="4:36">
      <c r="D24" t="s">
        <v>238</v>
      </c>
      <c r="F24" t="s">
        <v>1448</v>
      </c>
      <c r="G24" t="s">
        <v>1400</v>
      </c>
      <c r="H24" t="s">
        <v>1449</v>
      </c>
      <c r="I24" t="s">
        <v>266</v>
      </c>
      <c r="J24" t="s">
        <v>107</v>
      </c>
      <c r="K24" t="s">
        <v>335</v>
      </c>
      <c r="O24" t="s">
        <v>328</v>
      </c>
      <c r="P24" t="s">
        <v>272</v>
      </c>
      <c r="AC24" t="s">
        <v>1390</v>
      </c>
      <c r="AE24" s="888"/>
      <c r="AF24" s="888"/>
      <c r="AG24" s="889">
        <f>'6.1 Capex_summary'!AG89</f>
        <v>0</v>
      </c>
      <c r="AH24" s="889">
        <f>'6.1 Capex_summary'!AH89</f>
        <v>0</v>
      </c>
      <c r="AI24" s="889">
        <f>'6.1 Capex_summary'!AI89</f>
        <v>0</v>
      </c>
      <c r="AJ24" s="217" t="s">
        <v>3377</v>
      </c>
    </row>
    <row r="25" spans="4:36">
      <c r="D25" t="s">
        <v>238</v>
      </c>
      <c r="F25" t="s">
        <v>1448</v>
      </c>
      <c r="G25" t="s">
        <v>1400</v>
      </c>
      <c r="H25" t="s">
        <v>1449</v>
      </c>
      <c r="I25" t="s">
        <v>266</v>
      </c>
      <c r="J25" t="s">
        <v>107</v>
      </c>
      <c r="K25" t="s">
        <v>335</v>
      </c>
      <c r="P25" t="s">
        <v>272</v>
      </c>
      <c r="AC25" t="s">
        <v>1390</v>
      </c>
      <c r="AE25" s="888"/>
      <c r="AF25" s="888"/>
      <c r="AG25" s="888"/>
      <c r="AH25" s="888"/>
      <c r="AI25" s="888"/>
    </row>
    <row r="26" spans="4:36">
      <c r="D26" t="s">
        <v>238</v>
      </c>
      <c r="F26" t="s">
        <v>1448</v>
      </c>
      <c r="G26" t="s">
        <v>1400</v>
      </c>
      <c r="H26" t="s">
        <v>1449</v>
      </c>
      <c r="I26" t="s">
        <v>1452</v>
      </c>
      <c r="J26" t="s">
        <v>107</v>
      </c>
      <c r="K26" t="s">
        <v>1452</v>
      </c>
      <c r="P26" t="s">
        <v>290</v>
      </c>
      <c r="AC26" t="s">
        <v>1390</v>
      </c>
      <c r="AE26" s="888"/>
      <c r="AF26" s="888"/>
      <c r="AG26" s="888"/>
      <c r="AH26" s="888"/>
      <c r="AI26" s="888"/>
    </row>
    <row r="27" spans="4:36">
      <c r="D27" t="s">
        <v>238</v>
      </c>
      <c r="F27" t="s">
        <v>1448</v>
      </c>
      <c r="G27" t="s">
        <v>1400</v>
      </c>
      <c r="H27" t="s">
        <v>1449</v>
      </c>
      <c r="I27" t="s">
        <v>284</v>
      </c>
      <c r="J27" t="s">
        <v>107</v>
      </c>
      <c r="P27" s="311" t="s">
        <v>304</v>
      </c>
      <c r="AC27" t="s">
        <v>1390</v>
      </c>
      <c r="AE27" s="888"/>
      <c r="AF27" s="888"/>
      <c r="AG27" s="888"/>
      <c r="AH27" s="888"/>
      <c r="AI27" s="888"/>
    </row>
    <row r="28" spans="4:36">
      <c r="D28" t="s">
        <v>238</v>
      </c>
      <c r="F28" t="s">
        <v>1448</v>
      </c>
      <c r="G28" t="s">
        <v>1400</v>
      </c>
      <c r="H28" t="s">
        <v>1449</v>
      </c>
      <c r="I28" t="s">
        <v>277</v>
      </c>
      <c r="J28" t="s">
        <v>88</v>
      </c>
      <c r="K28" t="s">
        <v>1437</v>
      </c>
      <c r="P28" s="311" t="s">
        <v>318</v>
      </c>
      <c r="AC28" t="s">
        <v>1390</v>
      </c>
      <c r="AE28" s="888"/>
      <c r="AF28" s="888"/>
      <c r="AG28" s="888"/>
      <c r="AH28" s="888"/>
      <c r="AI28" s="888"/>
    </row>
    <row r="29" spans="4:36">
      <c r="D29" t="s">
        <v>238</v>
      </c>
      <c r="F29" t="s">
        <v>1448</v>
      </c>
      <c r="G29" t="s">
        <v>1400</v>
      </c>
      <c r="H29" t="s">
        <v>1449</v>
      </c>
      <c r="I29" t="s">
        <v>277</v>
      </c>
      <c r="J29" t="s">
        <v>88</v>
      </c>
      <c r="K29" t="s">
        <v>1453</v>
      </c>
      <c r="P29" s="311" t="s">
        <v>318</v>
      </c>
      <c r="AC29" t="s">
        <v>1390</v>
      </c>
      <c r="AE29" s="888"/>
      <c r="AF29" s="888"/>
      <c r="AG29" s="888"/>
      <c r="AH29" s="888"/>
      <c r="AI29" s="888"/>
    </row>
    <row r="30" spans="4:36">
      <c r="D30" t="s">
        <v>238</v>
      </c>
      <c r="F30" t="s">
        <v>1448</v>
      </c>
      <c r="G30" t="s">
        <v>1400</v>
      </c>
      <c r="H30" t="s">
        <v>1449</v>
      </c>
      <c r="I30" t="s">
        <v>277</v>
      </c>
      <c r="J30" t="s">
        <v>88</v>
      </c>
      <c r="K30" t="s">
        <v>1454</v>
      </c>
      <c r="P30" s="311" t="s">
        <v>318</v>
      </c>
      <c r="AC30" t="s">
        <v>1390</v>
      </c>
      <c r="AE30" s="888"/>
      <c r="AF30" s="888"/>
      <c r="AG30" s="888"/>
      <c r="AH30" s="888"/>
      <c r="AI30" s="888"/>
    </row>
    <row r="31" spans="4:36">
      <c r="D31" t="s">
        <v>238</v>
      </c>
      <c r="F31" t="s">
        <v>1448</v>
      </c>
      <c r="G31" t="s">
        <v>1400</v>
      </c>
      <c r="H31" t="s">
        <v>1449</v>
      </c>
      <c r="I31" t="s">
        <v>313</v>
      </c>
      <c r="J31" t="s">
        <v>88</v>
      </c>
      <c r="K31" t="s">
        <v>1455</v>
      </c>
      <c r="P31" s="311" t="s">
        <v>329</v>
      </c>
      <c r="AC31" t="s">
        <v>1390</v>
      </c>
      <c r="AE31" s="888"/>
      <c r="AF31" s="888"/>
      <c r="AG31" s="888"/>
      <c r="AH31" s="888"/>
      <c r="AI31" s="888"/>
    </row>
    <row r="32" spans="4:36">
      <c r="D32" t="s">
        <v>238</v>
      </c>
      <c r="F32" t="s">
        <v>1448</v>
      </c>
      <c r="G32" t="s">
        <v>1400</v>
      </c>
      <c r="H32" t="s">
        <v>1449</v>
      </c>
      <c r="I32" t="s">
        <v>313</v>
      </c>
      <c r="J32" t="s">
        <v>88</v>
      </c>
      <c r="K32" t="s">
        <v>439</v>
      </c>
      <c r="P32" s="311" t="s">
        <v>329</v>
      </c>
      <c r="AC32" t="s">
        <v>1390</v>
      </c>
      <c r="AE32" s="888"/>
      <c r="AF32" s="888"/>
      <c r="AG32" s="888"/>
      <c r="AH32" s="888"/>
      <c r="AI32" s="888"/>
    </row>
    <row r="33" spans="1:36">
      <c r="D33" t="s">
        <v>238</v>
      </c>
      <c r="F33" t="s">
        <v>1448</v>
      </c>
      <c r="G33" t="s">
        <v>1400</v>
      </c>
      <c r="H33" t="s">
        <v>1449</v>
      </c>
      <c r="I33" t="s">
        <v>313</v>
      </c>
      <c r="J33" t="s">
        <v>88</v>
      </c>
      <c r="K33" t="s">
        <v>446</v>
      </c>
      <c r="P33" s="311" t="s">
        <v>329</v>
      </c>
      <c r="AC33" t="s">
        <v>1390</v>
      </c>
      <c r="AE33" s="888"/>
      <c r="AF33" s="888"/>
      <c r="AG33" s="888"/>
      <c r="AH33" s="888"/>
      <c r="AI33" s="888"/>
    </row>
    <row r="34" spans="1:36">
      <c r="D34" t="s">
        <v>238</v>
      </c>
      <c r="F34" t="s">
        <v>1448</v>
      </c>
      <c r="G34" t="s">
        <v>1400</v>
      </c>
      <c r="H34" t="s">
        <v>1449</v>
      </c>
      <c r="I34" t="s">
        <v>313</v>
      </c>
      <c r="J34" t="s">
        <v>88</v>
      </c>
      <c r="K34" t="s">
        <v>1456</v>
      </c>
      <c r="P34" s="311" t="s">
        <v>329</v>
      </c>
      <c r="AC34" t="s">
        <v>1390</v>
      </c>
      <c r="AE34" s="888"/>
      <c r="AF34" s="888"/>
      <c r="AG34" s="888"/>
      <c r="AH34" s="888"/>
      <c r="AI34" s="888"/>
    </row>
    <row r="36" spans="1:36" s="1" customFormat="1" ht="14">
      <c r="A36" s="42"/>
      <c r="B36" s="48" t="s">
        <v>1457</v>
      </c>
    </row>
    <row r="38" spans="1:36">
      <c r="D38" t="s">
        <v>238</v>
      </c>
      <c r="F38" t="s">
        <v>1448</v>
      </c>
      <c r="G38" t="s">
        <v>1400</v>
      </c>
      <c r="H38" t="s">
        <v>1449</v>
      </c>
      <c r="I38" t="s">
        <v>1401</v>
      </c>
      <c r="J38" t="s">
        <v>107</v>
      </c>
      <c r="P38" t="s">
        <v>339</v>
      </c>
      <c r="AC38" t="s">
        <v>1151</v>
      </c>
      <c r="AE38" s="888"/>
      <c r="AF38" s="888"/>
      <c r="AG38" s="888"/>
      <c r="AH38" s="888"/>
      <c r="AI38" s="888"/>
    </row>
    <row r="39" spans="1:36">
      <c r="D39" t="s">
        <v>238</v>
      </c>
      <c r="F39" t="s">
        <v>1448</v>
      </c>
      <c r="G39" t="s">
        <v>1400</v>
      </c>
      <c r="H39" t="s">
        <v>1449</v>
      </c>
      <c r="I39" t="s">
        <v>266</v>
      </c>
      <c r="J39" t="s">
        <v>107</v>
      </c>
      <c r="K39" t="s">
        <v>314</v>
      </c>
      <c r="O39" t="s">
        <v>1419</v>
      </c>
      <c r="P39" t="s">
        <v>350</v>
      </c>
      <c r="AC39" t="s">
        <v>1151</v>
      </c>
      <c r="AE39" s="888"/>
      <c r="AF39" s="888"/>
      <c r="AG39" s="889">
        <f>SUMIFS('6.1 Capex_summary'!AG$156:AG$162,'6.1 Capex_summary'!$I$156:$I$162,$I39,'6.1 Capex_summary'!$K$156:$K$162,$K39,'6.1 Capex_summary'!$O$156:$O$162,$O39,'6.1 Capex_summary'!$P$156:$P$162,$P39)</f>
        <v>0</v>
      </c>
      <c r="AH39" s="889">
        <f>SUMIFS('6.1 Capex_summary'!AH$156:AH$162,'6.1 Capex_summary'!$I$156:$I$162,$I39,'6.1 Capex_summary'!$K$156:$K$162,$K39,'6.1 Capex_summary'!$O$156:$O$162,$O39,'6.1 Capex_summary'!$P$156:$P$162,$P39)</f>
        <v>0</v>
      </c>
      <c r="AI39" s="889">
        <f>SUMIFS('6.1 Capex_summary'!AI$156:AI$162,'6.1 Capex_summary'!$I$156:$I$162,$I39,'6.1 Capex_summary'!$K$156:$K$162,$K39,'6.1 Capex_summary'!$O$156:$O$162,$O39,'6.1 Capex_summary'!$P$156:$P$162,$P39)</f>
        <v>0</v>
      </c>
      <c r="AJ39" s="217" t="s">
        <v>3377</v>
      </c>
    </row>
    <row r="40" spans="1:36">
      <c r="D40" t="s">
        <v>238</v>
      </c>
      <c r="F40" t="s">
        <v>1448</v>
      </c>
      <c r="G40" t="s">
        <v>1400</v>
      </c>
      <c r="H40" t="s">
        <v>1449</v>
      </c>
      <c r="I40" t="s">
        <v>266</v>
      </c>
      <c r="J40" t="s">
        <v>107</v>
      </c>
      <c r="K40" t="s">
        <v>1403</v>
      </c>
      <c r="L40" t="s">
        <v>341</v>
      </c>
      <c r="P40" t="s">
        <v>350</v>
      </c>
      <c r="AC40" t="s">
        <v>1151</v>
      </c>
      <c r="AE40" s="888"/>
      <c r="AF40" s="888"/>
      <c r="AG40" s="889">
        <f>SUMIFS('6.1 Capex_summary'!AG$166:AG$172,'6.1 Capex_summary'!$I$166:$I$172,$I40,'6.1 Capex_summary'!$K$166:$K$172,$K40,'6.1 Capex_summary'!$L$166:$L$172,$L40,'6.1 Capex_summary'!$P$166:$P$172,$P40)</f>
        <v>0</v>
      </c>
      <c r="AH40" s="889">
        <f>SUMIFS('6.1 Capex_summary'!AH$166:AH$172,'6.1 Capex_summary'!$I$166:$I$172,$I40,'6.1 Capex_summary'!$K$166:$K$172,$K40,'6.1 Capex_summary'!$L$166:$L$172,$L40,'6.1 Capex_summary'!$P$166:$P$172,$P40)</f>
        <v>0</v>
      </c>
      <c r="AI40" s="889">
        <f>SUMIFS('6.1 Capex_summary'!AI$166:AI$172,'6.1 Capex_summary'!$I$166:$I$172,$I40,'6.1 Capex_summary'!$K$166:$K$172,$K40,'6.1 Capex_summary'!$L$166:$L$172,$L40,'6.1 Capex_summary'!$P$166:$P$172,$P40)</f>
        <v>0</v>
      </c>
      <c r="AJ40" s="217" t="s">
        <v>3377</v>
      </c>
    </row>
    <row r="41" spans="1:36">
      <c r="D41" t="s">
        <v>238</v>
      </c>
      <c r="F41" t="s">
        <v>1448</v>
      </c>
      <c r="G41" t="s">
        <v>1400</v>
      </c>
      <c r="H41" t="s">
        <v>1449</v>
      </c>
      <c r="I41" t="s">
        <v>266</v>
      </c>
      <c r="J41" t="s">
        <v>107</v>
      </c>
      <c r="K41" t="s">
        <v>1403</v>
      </c>
      <c r="L41" t="s">
        <v>331</v>
      </c>
      <c r="P41" t="s">
        <v>350</v>
      </c>
      <c r="AC41" t="s">
        <v>1151</v>
      </c>
      <c r="AE41" s="888"/>
      <c r="AF41" s="888"/>
      <c r="AG41" s="889">
        <f>SUMIFS('6.1 Capex_summary'!AG$166:AG$172,'6.1 Capex_summary'!$I$166:$I$172,$I41,'6.1 Capex_summary'!$K$166:$K$172,$K41,'6.1 Capex_summary'!$L$166:$L$172,$L41,'6.1 Capex_summary'!$P$166:$P$172,$P41)</f>
        <v>0</v>
      </c>
      <c r="AH41" s="889">
        <f>SUMIFS('6.1 Capex_summary'!AH$166:AH$172,'6.1 Capex_summary'!$I$166:$I$172,$I41,'6.1 Capex_summary'!$K$166:$K$172,$K41,'6.1 Capex_summary'!$L$166:$L$172,$L41,'6.1 Capex_summary'!$P$166:$P$172,$P41)</f>
        <v>0</v>
      </c>
      <c r="AI41" s="889">
        <f>SUMIFS('6.1 Capex_summary'!AI$166:AI$172,'6.1 Capex_summary'!$I$166:$I$172,$I41,'6.1 Capex_summary'!$K$166:$K$172,$K41,'6.1 Capex_summary'!$L$166:$L$172,$L41,'6.1 Capex_summary'!$P$166:$P$172,$P41)</f>
        <v>0</v>
      </c>
      <c r="AJ41" s="217" t="s">
        <v>3377</v>
      </c>
    </row>
    <row r="42" spans="1:36">
      <c r="D42" t="s">
        <v>238</v>
      </c>
      <c r="F42" t="s">
        <v>1448</v>
      </c>
      <c r="G42" t="s">
        <v>1400</v>
      </c>
      <c r="H42" t="s">
        <v>1449</v>
      </c>
      <c r="I42" t="s">
        <v>266</v>
      </c>
      <c r="J42" t="s">
        <v>107</v>
      </c>
      <c r="K42" t="s">
        <v>1403</v>
      </c>
      <c r="L42" t="s">
        <v>250</v>
      </c>
      <c r="P42" t="s">
        <v>350</v>
      </c>
      <c r="AC42" t="s">
        <v>1151</v>
      </c>
      <c r="AE42" s="888"/>
      <c r="AF42" s="888"/>
      <c r="AG42" s="889">
        <f>SUMIFS('6.1 Capex_summary'!AG$166:AG$172,'6.1 Capex_summary'!$I$166:$I$172,$I42,'6.1 Capex_summary'!$K$166:$K$172,$K42,'6.1 Capex_summary'!$L$166:$L$172,$L42,'6.1 Capex_summary'!$P$166:$P$172,$P42)</f>
        <v>0</v>
      </c>
      <c r="AH42" s="889">
        <f>SUMIFS('6.1 Capex_summary'!AH$166:AH$172,'6.1 Capex_summary'!$I$166:$I$172,$I42,'6.1 Capex_summary'!$K$166:$K$172,$K42,'6.1 Capex_summary'!$L$166:$L$172,$L42,'6.1 Capex_summary'!$P$166:$P$172,$P42)</f>
        <v>0</v>
      </c>
      <c r="AI42" s="889">
        <f>SUMIFS('6.1 Capex_summary'!AI$166:AI$172,'6.1 Capex_summary'!$I$166:$I$172,$I42,'6.1 Capex_summary'!$K$166:$K$172,$K42,'6.1 Capex_summary'!$L$166:$L$172,$L42,'6.1 Capex_summary'!$P$166:$P$172,$P42)</f>
        <v>0</v>
      </c>
      <c r="AJ42" s="217" t="s">
        <v>3377</v>
      </c>
    </row>
    <row r="43" spans="1:36">
      <c r="D43" t="s">
        <v>238</v>
      </c>
      <c r="F43" t="s">
        <v>1448</v>
      </c>
      <c r="G43" t="s">
        <v>1400</v>
      </c>
      <c r="H43" t="s">
        <v>1449</v>
      </c>
      <c r="I43" t="s">
        <v>266</v>
      </c>
      <c r="J43" t="s">
        <v>107</v>
      </c>
      <c r="K43" t="s">
        <v>335</v>
      </c>
      <c r="O43" t="s">
        <v>1451</v>
      </c>
      <c r="P43" t="s">
        <v>350</v>
      </c>
      <c r="AC43" t="s">
        <v>1151</v>
      </c>
      <c r="AE43" s="888"/>
      <c r="AF43" s="888"/>
      <c r="AG43" s="889">
        <f>'6.1 Capex_summary'!AG176</f>
        <v>0</v>
      </c>
      <c r="AH43" s="889">
        <f>'6.1 Capex_summary'!AH176</f>
        <v>0</v>
      </c>
      <c r="AI43" s="889">
        <f>'6.1 Capex_summary'!AI176</f>
        <v>0</v>
      </c>
      <c r="AJ43" s="217" t="s">
        <v>3377</v>
      </c>
    </row>
    <row r="44" spans="1:36">
      <c r="D44" t="s">
        <v>238</v>
      </c>
      <c r="F44" t="s">
        <v>1448</v>
      </c>
      <c r="G44" t="s">
        <v>1400</v>
      </c>
      <c r="H44" t="s">
        <v>1449</v>
      </c>
      <c r="I44" t="s">
        <v>266</v>
      </c>
      <c r="J44" t="s">
        <v>107</v>
      </c>
      <c r="K44" t="s">
        <v>335</v>
      </c>
      <c r="O44" t="s">
        <v>328</v>
      </c>
      <c r="P44" t="s">
        <v>350</v>
      </c>
      <c r="AC44" t="s">
        <v>1151</v>
      </c>
      <c r="AE44" s="888"/>
      <c r="AF44" s="888"/>
      <c r="AG44" s="889">
        <f>'6.1 Capex_summary'!AG177</f>
        <v>0</v>
      </c>
      <c r="AH44" s="889">
        <f>'6.1 Capex_summary'!AH177</f>
        <v>0</v>
      </c>
      <c r="AI44" s="889">
        <f>'6.1 Capex_summary'!AI177</f>
        <v>0</v>
      </c>
      <c r="AJ44" s="217" t="s">
        <v>3377</v>
      </c>
    </row>
    <row r="45" spans="1:36">
      <c r="D45" t="s">
        <v>238</v>
      </c>
      <c r="F45" t="s">
        <v>1448</v>
      </c>
      <c r="G45" t="s">
        <v>1400</v>
      </c>
      <c r="H45" t="s">
        <v>1449</v>
      </c>
      <c r="I45" t="s">
        <v>346</v>
      </c>
      <c r="J45" t="s">
        <v>107</v>
      </c>
      <c r="K45" t="s">
        <v>346</v>
      </c>
      <c r="P45" t="s">
        <v>358</v>
      </c>
      <c r="AC45" t="s">
        <v>1151</v>
      </c>
      <c r="AE45" s="888"/>
      <c r="AF45" s="888"/>
      <c r="AG45" s="889">
        <f>'6.1 Capex_summary'!AG184</f>
        <v>0</v>
      </c>
      <c r="AH45" s="889">
        <f>'6.1 Capex_summary'!AH184</f>
        <v>0</v>
      </c>
      <c r="AI45" s="889">
        <f>'6.1 Capex_summary'!AI184</f>
        <v>0</v>
      </c>
      <c r="AJ45" s="217" t="s">
        <v>3377</v>
      </c>
    </row>
    <row r="46" spans="1:36">
      <c r="D46" t="s">
        <v>238</v>
      </c>
      <c r="F46" t="s">
        <v>1448</v>
      </c>
      <c r="G46" t="s">
        <v>1400</v>
      </c>
      <c r="H46" t="s">
        <v>1449</v>
      </c>
      <c r="I46" t="s">
        <v>284</v>
      </c>
      <c r="J46" t="s">
        <v>107</v>
      </c>
      <c r="P46" t="s">
        <v>366</v>
      </c>
      <c r="AC46" t="s">
        <v>1151</v>
      </c>
      <c r="AE46" s="888"/>
      <c r="AF46" s="888"/>
      <c r="AG46" s="889">
        <f>SUMIFS('6.1 Capex_summary'!AG$189:AG$191,'6.1 Capex_summary'!$I$189:$I$191,$I46,'6.1 Capex_summary'!$P$189:$P$191,$P46)</f>
        <v>0</v>
      </c>
      <c r="AH46" s="889">
        <f>SUMIFS('6.1 Capex_summary'!AH$189:AH$191,'6.1 Capex_summary'!$I$189:$I$191,$I46,'6.1 Capex_summary'!$P$189:$P$191,$P46)</f>
        <v>0</v>
      </c>
      <c r="AI46" s="889">
        <f>SUMIFS('6.1 Capex_summary'!AI$189:AI$191,'6.1 Capex_summary'!$I$189:$I$191,$I46,'6.1 Capex_summary'!$P$189:$P$191,$P46)</f>
        <v>0</v>
      </c>
      <c r="AJ46" s="217" t="s">
        <v>3377</v>
      </c>
    </row>
    <row r="47" spans="1:36">
      <c r="D47" t="s">
        <v>238</v>
      </c>
      <c r="F47" t="s">
        <v>1448</v>
      </c>
      <c r="G47" t="s">
        <v>1400</v>
      </c>
      <c r="H47" t="s">
        <v>1449</v>
      </c>
      <c r="I47" t="s">
        <v>277</v>
      </c>
      <c r="J47" t="s">
        <v>88</v>
      </c>
      <c r="K47" t="s">
        <v>1453</v>
      </c>
      <c r="P47" t="s">
        <v>318</v>
      </c>
      <c r="AC47" t="s">
        <v>1151</v>
      </c>
      <c r="AE47" s="888"/>
      <c r="AF47" s="888"/>
      <c r="AG47" s="888"/>
      <c r="AH47" s="888"/>
      <c r="AI47" s="888"/>
    </row>
    <row r="49" spans="1:35" s="1" customFormat="1" ht="18">
      <c r="A49" s="2" t="s">
        <v>1425</v>
      </c>
      <c r="B49" s="2"/>
    </row>
    <row r="51" spans="1:35" s="1" customFormat="1" ht="14">
      <c r="A51" s="42"/>
      <c r="B51" s="48" t="s">
        <v>1447</v>
      </c>
    </row>
    <row r="53" spans="1:35">
      <c r="D53" t="s">
        <v>261</v>
      </c>
      <c r="F53" t="s">
        <v>1448</v>
      </c>
      <c r="G53" t="s">
        <v>1400</v>
      </c>
      <c r="H53" t="s">
        <v>1449</v>
      </c>
      <c r="I53" t="s">
        <v>346</v>
      </c>
      <c r="J53" t="s">
        <v>107</v>
      </c>
      <c r="K53" t="s">
        <v>346</v>
      </c>
      <c r="P53" s="309" t="s">
        <v>372</v>
      </c>
      <c r="AC53" t="s">
        <v>1151</v>
      </c>
      <c r="AE53" s="888"/>
      <c r="AF53" s="888"/>
      <c r="AG53" s="888"/>
      <c r="AH53" s="888"/>
      <c r="AI53" s="888"/>
    </row>
    <row r="54" spans="1:35">
      <c r="D54" t="s">
        <v>261</v>
      </c>
      <c r="F54" t="s">
        <v>1448</v>
      </c>
      <c r="G54" t="s">
        <v>1400</v>
      </c>
      <c r="H54" t="s">
        <v>1449</v>
      </c>
      <c r="I54" t="s">
        <v>284</v>
      </c>
      <c r="J54" t="s">
        <v>107</v>
      </c>
      <c r="P54" s="309" t="s">
        <v>372</v>
      </c>
      <c r="AC54" t="s">
        <v>1151</v>
      </c>
      <c r="AE54" s="888"/>
      <c r="AF54" s="888"/>
      <c r="AG54" s="888"/>
      <c r="AH54" s="888"/>
      <c r="AI54" s="888"/>
    </row>
    <row r="55" spans="1:35">
      <c r="D55" t="s">
        <v>261</v>
      </c>
      <c r="F55" t="s">
        <v>1448</v>
      </c>
      <c r="G55" t="s">
        <v>1400</v>
      </c>
      <c r="H55" t="s">
        <v>1449</v>
      </c>
      <c r="I55" t="s">
        <v>277</v>
      </c>
      <c r="J55" t="s">
        <v>88</v>
      </c>
      <c r="K55" t="s">
        <v>1437</v>
      </c>
      <c r="P55" t="s">
        <v>378</v>
      </c>
      <c r="AC55" t="s">
        <v>1151</v>
      </c>
      <c r="AE55" s="888"/>
      <c r="AF55" s="888"/>
      <c r="AG55" s="888"/>
      <c r="AH55" s="888"/>
      <c r="AI55" s="888"/>
    </row>
    <row r="56" spans="1:35">
      <c r="D56" t="s">
        <v>261</v>
      </c>
      <c r="F56" t="s">
        <v>1448</v>
      </c>
      <c r="G56" t="s">
        <v>1400</v>
      </c>
      <c r="H56" t="s">
        <v>1449</v>
      </c>
      <c r="I56" t="s">
        <v>277</v>
      </c>
      <c r="J56" t="s">
        <v>88</v>
      </c>
      <c r="K56" t="s">
        <v>1453</v>
      </c>
      <c r="P56" t="s">
        <v>378</v>
      </c>
      <c r="AC56" t="s">
        <v>1151</v>
      </c>
      <c r="AE56" s="888"/>
      <c r="AF56" s="888"/>
      <c r="AG56" s="888"/>
      <c r="AH56" s="888"/>
      <c r="AI56" s="888"/>
    </row>
    <row r="57" spans="1:35">
      <c r="D57" t="s">
        <v>261</v>
      </c>
      <c r="F57" t="s">
        <v>1448</v>
      </c>
      <c r="G57" t="s">
        <v>1400</v>
      </c>
      <c r="H57" t="s">
        <v>1449</v>
      </c>
      <c r="I57" t="s">
        <v>277</v>
      </c>
      <c r="J57" t="s">
        <v>88</v>
      </c>
      <c r="K57" t="s">
        <v>1458</v>
      </c>
      <c r="P57" t="s">
        <v>378</v>
      </c>
      <c r="AC57" t="s">
        <v>1151</v>
      </c>
      <c r="AE57" s="888"/>
      <c r="AF57" s="888"/>
      <c r="AG57" s="888"/>
      <c r="AH57" s="888"/>
      <c r="AI57" s="888"/>
    </row>
    <row r="58" spans="1:35">
      <c r="D58" t="s">
        <v>261</v>
      </c>
      <c r="F58" t="s">
        <v>1448</v>
      </c>
      <c r="G58" t="s">
        <v>1400</v>
      </c>
      <c r="H58" t="s">
        <v>1449</v>
      </c>
      <c r="I58" t="s">
        <v>1445</v>
      </c>
      <c r="J58" t="s">
        <v>88</v>
      </c>
      <c r="K58" t="s">
        <v>389</v>
      </c>
      <c r="P58" t="s">
        <v>378</v>
      </c>
      <c r="AC58" t="s">
        <v>1151</v>
      </c>
      <c r="AE58" s="888"/>
      <c r="AF58" s="888"/>
      <c r="AG58" s="888"/>
      <c r="AH58" s="888"/>
      <c r="AI58" s="888"/>
    </row>
    <row r="60" spans="1:35" s="1" customFormat="1" ht="14">
      <c r="A60" s="42"/>
      <c r="B60" s="48" t="s">
        <v>1457</v>
      </c>
    </row>
    <row r="62" spans="1:35">
      <c r="D62" t="s">
        <v>261</v>
      </c>
      <c r="F62" t="s">
        <v>1448</v>
      </c>
      <c r="G62" t="s">
        <v>1400</v>
      </c>
      <c r="H62" t="s">
        <v>1449</v>
      </c>
      <c r="I62" t="s">
        <v>346</v>
      </c>
      <c r="J62" t="s">
        <v>107</v>
      </c>
      <c r="K62" t="s">
        <v>1452</v>
      </c>
      <c r="P62" s="309" t="s">
        <v>372</v>
      </c>
      <c r="AC62" t="s">
        <v>1151</v>
      </c>
      <c r="AE62" s="888"/>
      <c r="AF62" s="888"/>
      <c r="AG62" s="888"/>
      <c r="AH62" s="888"/>
      <c r="AI62" s="888"/>
    </row>
    <row r="63" spans="1:35">
      <c r="D63" t="s">
        <v>261</v>
      </c>
      <c r="F63" t="s">
        <v>1448</v>
      </c>
      <c r="G63" t="s">
        <v>1400</v>
      </c>
      <c r="H63" t="s">
        <v>1449</v>
      </c>
      <c r="I63" t="s">
        <v>284</v>
      </c>
      <c r="J63" t="s">
        <v>107</v>
      </c>
      <c r="P63" s="309" t="s">
        <v>372</v>
      </c>
      <c r="AC63" t="s">
        <v>1151</v>
      </c>
      <c r="AE63" s="888"/>
      <c r="AF63" s="888"/>
      <c r="AG63" s="888"/>
      <c r="AH63" s="888"/>
      <c r="AI63" s="888"/>
    </row>
    <row r="64" spans="1:35">
      <c r="D64" t="s">
        <v>261</v>
      </c>
      <c r="F64" t="s">
        <v>1448</v>
      </c>
      <c r="G64" t="s">
        <v>1400</v>
      </c>
      <c r="H64" t="s">
        <v>1449</v>
      </c>
      <c r="I64" t="s">
        <v>277</v>
      </c>
      <c r="J64" t="s">
        <v>88</v>
      </c>
      <c r="K64" t="s">
        <v>1453</v>
      </c>
      <c r="P64" t="s">
        <v>378</v>
      </c>
      <c r="AC64" t="s">
        <v>1151</v>
      </c>
      <c r="AE64" s="888"/>
      <c r="AF64" s="888"/>
      <c r="AG64" s="888"/>
      <c r="AH64" s="888"/>
      <c r="AI64" s="888"/>
    </row>
    <row r="66" spans="1:1" s="46" customFormat="1" ht="18.5">
      <c r="A66" s="47" t="s">
        <v>1375</v>
      </c>
    </row>
  </sheetData>
  <mergeCells count="2">
    <mergeCell ref="AE5:AI5"/>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15" id="{4C546CCC-65FE-4451-8A90-FDC0EE723094}">
            <xm:f>$AE$7&lt;='1.5 Universal Data'!$C$8</xm:f>
            <x14:dxf>
              <fill>
                <patternFill patternType="lightUp">
                  <bgColor theme="0"/>
                </patternFill>
              </fill>
            </x14:dxf>
          </x14:cfRule>
          <xm:sqref>AE14:AE34</xm:sqref>
        </x14:conditionalFormatting>
        <x14:conditionalFormatting xmlns:xm="http://schemas.microsoft.com/office/excel/2006/main">
          <x14:cfRule type="expression" priority="51" id="{00000000-000E-0000-0D00-00000B000000}">
            <xm:f>$AE$7&lt;='1.5 Universal Data'!$C$8</xm:f>
            <x14:dxf>
              <fill>
                <patternFill patternType="lightUp">
                  <bgColor theme="0"/>
                </patternFill>
              </fill>
            </x14:dxf>
          </x14:cfRule>
          <xm:sqref>AE13:AF13</xm:sqref>
        </x14:conditionalFormatting>
        <x14:conditionalFormatting xmlns:xm="http://schemas.microsoft.com/office/excel/2006/main">
          <x14:cfRule type="expression" priority="9" id="{F4330101-19E6-41A1-B21D-246989F84B91}">
            <xm:f>$AE$7&lt;='1.5 Universal Data'!$C$8</xm:f>
            <x14:dxf>
              <fill>
                <patternFill patternType="lightUp">
                  <bgColor theme="0"/>
                </patternFill>
              </fill>
            </x14:dxf>
          </x14:cfRule>
          <xm:sqref>AE38:AF47</xm:sqref>
        </x14:conditionalFormatting>
        <x14:conditionalFormatting xmlns:xm="http://schemas.microsoft.com/office/excel/2006/main">
          <x14:cfRule type="expression" priority="8" id="{AE4AF56C-F652-45C2-9383-ADBFB5123C90}">
            <xm:f>$AE$7&lt;='1.5 Universal Data'!$C$8</xm:f>
            <x14:dxf>
              <fill>
                <patternFill patternType="lightUp">
                  <bgColor theme="0"/>
                </patternFill>
              </fill>
            </x14:dxf>
          </x14:cfRule>
          <xm:sqref>AE53:AF58</xm:sqref>
        </x14:conditionalFormatting>
        <x14:conditionalFormatting xmlns:xm="http://schemas.microsoft.com/office/excel/2006/main">
          <x14:cfRule type="expression" priority="7" id="{EACBF234-C721-4D64-A6F7-52982214006C}">
            <xm:f>$AE$7&lt;='1.5 Universal Data'!$C$8</xm:f>
            <x14:dxf>
              <fill>
                <patternFill patternType="lightUp">
                  <bgColor theme="0"/>
                </patternFill>
              </fill>
            </x14:dxf>
          </x14:cfRule>
          <xm:sqref>AE62:AF64</xm:sqref>
        </x14:conditionalFormatting>
        <x14:conditionalFormatting xmlns:xm="http://schemas.microsoft.com/office/excel/2006/main">
          <x14:cfRule type="expression" priority="39" id="{92853451-89F0-4DEB-9AEC-03865E8B1BD0}">
            <xm:f>$AF$7&lt;='1.5 Universal Data'!$C$8</xm:f>
            <x14:dxf>
              <fill>
                <patternFill patternType="lightUp">
                  <bgColor theme="0"/>
                </patternFill>
              </fill>
            </x14:dxf>
          </x14:cfRule>
          <xm:sqref>AF14</xm:sqref>
        </x14:conditionalFormatting>
        <x14:conditionalFormatting xmlns:xm="http://schemas.microsoft.com/office/excel/2006/main">
          <x14:cfRule type="expression" priority="10" id="{D9FD3D7D-B9E4-4B5C-ABAC-A2A31D2C3E4D}">
            <xm:f>$AE$7&lt;='1.5 Universal Data'!$C$8</xm:f>
            <x14:dxf>
              <fill>
                <patternFill patternType="lightUp">
                  <bgColor theme="0"/>
                </patternFill>
              </fill>
            </x14:dxf>
          </x14:cfRule>
          <xm:sqref>AF15:AF34</xm:sqref>
        </x14:conditionalFormatting>
        <x14:conditionalFormatting xmlns:xm="http://schemas.microsoft.com/office/excel/2006/main">
          <x14:cfRule type="expression" priority="6" id="{5212529E-21D5-4A91-A7B5-E49A222BB9F7}">
            <xm:f>$AG$7&lt;='1.5 Universal Data'!$C$8</xm:f>
            <x14:dxf>
              <fill>
                <patternFill patternType="lightUp">
                  <bgColor theme="0"/>
                </patternFill>
              </fill>
            </x14:dxf>
          </x14:cfRule>
          <xm:sqref>AG13:AG34</xm:sqref>
        </x14:conditionalFormatting>
        <x14:conditionalFormatting xmlns:xm="http://schemas.microsoft.com/office/excel/2006/main">
          <x14:cfRule type="expression" priority="3" id="{C4FD863E-D02A-405E-BA33-83BA84FC6C03}">
            <xm:f>$AG$7&lt;='1.5 Universal Data'!$C$8</xm:f>
            <x14:dxf>
              <fill>
                <patternFill patternType="lightUp">
                  <bgColor theme="0"/>
                </patternFill>
              </fill>
            </x14:dxf>
          </x14:cfRule>
          <xm:sqref>AG38:AG47</xm:sqref>
        </x14:conditionalFormatting>
        <x14:conditionalFormatting xmlns:xm="http://schemas.microsoft.com/office/excel/2006/main">
          <x14:cfRule type="expression" priority="23" id="{A2BC5D38-0E70-437A-ABB3-8C6FD6E15BB1}">
            <xm:f>$AG$7&lt;='1.5 Universal Data'!$C$8</xm:f>
            <x14:dxf>
              <fill>
                <patternFill patternType="lightUp">
                  <bgColor theme="0"/>
                </patternFill>
              </fill>
            </x14:dxf>
          </x14:cfRule>
          <xm:sqref>AG53:AG58</xm:sqref>
        </x14:conditionalFormatting>
        <x14:conditionalFormatting xmlns:xm="http://schemas.microsoft.com/office/excel/2006/main">
          <x14:cfRule type="expression" priority="18" id="{0729EEAE-C131-4605-8C67-5A46FEFCF956}">
            <xm:f>$AG$7&lt;='1.5 Universal Data'!$C$8</xm:f>
            <x14:dxf>
              <fill>
                <patternFill patternType="lightUp">
                  <bgColor theme="0"/>
                </patternFill>
              </fill>
            </x14:dxf>
          </x14:cfRule>
          <xm:sqref>AG62:AG64</xm:sqref>
        </x14:conditionalFormatting>
        <x14:conditionalFormatting xmlns:xm="http://schemas.microsoft.com/office/excel/2006/main">
          <x14:cfRule type="expression" priority="5" id="{924820B0-FF07-4BFC-BF37-83E99BC5DA00}">
            <xm:f>$AH$7&lt;='1.5 Universal Data'!$C$8</xm:f>
            <x14:dxf>
              <fill>
                <patternFill patternType="lightUp">
                  <bgColor theme="0"/>
                </patternFill>
              </fill>
            </x14:dxf>
          </x14:cfRule>
          <xm:sqref>AH13:AH34</xm:sqref>
        </x14:conditionalFormatting>
        <x14:conditionalFormatting xmlns:xm="http://schemas.microsoft.com/office/excel/2006/main">
          <x14:cfRule type="expression" priority="2" id="{08C1C606-53BC-4979-87C4-11B48C3852A3}">
            <xm:f>$AH$7&lt;='1.5 Universal Data'!$C$8</xm:f>
            <x14:dxf>
              <fill>
                <patternFill patternType="lightUp">
                  <bgColor theme="0"/>
                </patternFill>
              </fill>
            </x14:dxf>
          </x14:cfRule>
          <xm:sqref>AH38:AH47</xm:sqref>
        </x14:conditionalFormatting>
        <x14:conditionalFormatting xmlns:xm="http://schemas.microsoft.com/office/excel/2006/main">
          <x14:cfRule type="expression" priority="22" id="{2CBA4A7F-1DA8-4079-B845-C381EE7C5C9C}">
            <xm:f>$AH$7&lt;='1.5 Universal Data'!$C$8</xm:f>
            <x14:dxf>
              <fill>
                <patternFill patternType="lightUp">
                  <bgColor theme="0"/>
                </patternFill>
              </fill>
            </x14:dxf>
          </x14:cfRule>
          <xm:sqref>AH53:AH58</xm:sqref>
        </x14:conditionalFormatting>
        <x14:conditionalFormatting xmlns:xm="http://schemas.microsoft.com/office/excel/2006/main">
          <x14:cfRule type="expression" priority="17" id="{1193125E-F575-4B2E-B424-804CEFF357F7}">
            <xm:f>$AH$7&lt;='1.5 Universal Data'!$C$8</xm:f>
            <x14:dxf>
              <fill>
                <patternFill patternType="lightUp">
                  <bgColor theme="0"/>
                </patternFill>
              </fill>
            </x14:dxf>
          </x14:cfRule>
          <xm:sqref>AH62:AH64</xm:sqref>
        </x14:conditionalFormatting>
        <x14:conditionalFormatting xmlns:xm="http://schemas.microsoft.com/office/excel/2006/main">
          <x14:cfRule type="expression" priority="4" id="{D10D9F0D-D3AE-4003-853B-0AF98682C9E2}">
            <xm:f>$AI$7&lt;='1.5 Universal Data'!$C$8</xm:f>
            <x14:dxf>
              <fill>
                <patternFill patternType="lightUp">
                  <bgColor theme="0"/>
                </patternFill>
              </fill>
            </x14:dxf>
          </x14:cfRule>
          <xm:sqref>AI13:AI34</xm:sqref>
        </x14:conditionalFormatting>
        <x14:conditionalFormatting xmlns:xm="http://schemas.microsoft.com/office/excel/2006/main">
          <x14:cfRule type="expression" priority="1" id="{C2BCE7B0-552B-4283-A8C2-198D04FAD38A}">
            <xm:f>$AI$7&lt;='1.5 Universal Data'!$C$8</xm:f>
            <x14:dxf>
              <fill>
                <patternFill patternType="lightUp">
                  <bgColor theme="0"/>
                </patternFill>
              </fill>
            </x14:dxf>
          </x14:cfRule>
          <xm:sqref>AI38:AI47</xm:sqref>
        </x14:conditionalFormatting>
        <x14:conditionalFormatting xmlns:xm="http://schemas.microsoft.com/office/excel/2006/main">
          <x14:cfRule type="expression" priority="21" id="{45C910CD-34E8-4B98-AFF2-AA9632614642}">
            <xm:f>$AI$7&lt;='1.5 Universal Data'!$C$8</xm:f>
            <x14:dxf>
              <fill>
                <patternFill patternType="lightUp">
                  <bgColor theme="0"/>
                </patternFill>
              </fill>
            </x14:dxf>
          </x14:cfRule>
          <xm:sqref>AI53:AI58</xm:sqref>
        </x14:conditionalFormatting>
        <x14:conditionalFormatting xmlns:xm="http://schemas.microsoft.com/office/excel/2006/main">
          <x14:cfRule type="expression" priority="16" id="{E5FA5D67-5845-4B66-9FAB-AAC3DCD0B32F}">
            <xm:f>$AI$7&lt;='1.5 Universal Data'!$C$8</xm:f>
            <x14:dxf>
              <fill>
                <patternFill patternType="lightUp">
                  <bgColor theme="0"/>
                </patternFill>
              </fill>
            </x14:dxf>
          </x14:cfRule>
          <xm:sqref>AI62:AI64</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07C9D-3EF1-43B5-861D-3668DFD0C6EB}">
  <sheetPr>
    <tabColor theme="4"/>
  </sheetPr>
  <dimension ref="A1:AJ104"/>
  <sheetViews>
    <sheetView topLeftCell="G1" zoomScale="80" zoomScaleNormal="80" workbookViewId="0">
      <selection activeCell="AE18" sqref="AE18"/>
    </sheetView>
  </sheetViews>
  <sheetFormatPr defaultColWidth="9.26953125" defaultRowHeight="14.5"/>
  <cols>
    <col min="1" max="3" width="1.7265625" customWidth="1"/>
    <col min="4" max="4" width="8.26953125" customWidth="1"/>
    <col min="5" max="5" width="5" bestFit="1" customWidth="1"/>
    <col min="6" max="6" width="24.453125" bestFit="1" customWidth="1"/>
    <col min="7" max="7" width="5.453125" bestFit="1" customWidth="1"/>
    <col min="8" max="8" width="5" customWidth="1"/>
    <col min="9" max="9" width="18.453125" bestFit="1" customWidth="1"/>
    <col min="10" max="10" width="9.453125" bestFit="1" customWidth="1"/>
    <col min="11" max="11" width="23.7265625" bestFit="1" customWidth="1"/>
    <col min="12" max="12" width="23.453125" bestFit="1" customWidth="1"/>
    <col min="13" max="13" width="11.453125" bestFit="1" customWidth="1"/>
    <col min="14" max="14" width="1.7265625" hidden="1" customWidth="1"/>
    <col min="15" max="15" width="28.26953125" bestFit="1" customWidth="1"/>
    <col min="16" max="16" width="7.453125" customWidth="1"/>
    <col min="17" max="26" width="1.7265625" hidden="1" customWidth="1"/>
    <col min="27" max="27" width="27.81640625" bestFit="1" customWidth="1"/>
    <col min="28" max="28" width="44.81640625" customWidth="1"/>
    <col min="29" max="29" width="6.26953125" bestFit="1" customWidth="1"/>
    <col min="30" max="30" width="7.7265625" customWidth="1"/>
  </cols>
  <sheetData>
    <row r="1" spans="1:36" s="46" customFormat="1" ht="23.5">
      <c r="A1" s="56" t="str">
        <f>'1.1 Cover'!A1</f>
        <v>Regulatory Reporting Pack</v>
      </c>
    </row>
    <row r="2" spans="1:36" s="46" customFormat="1" ht="23.5">
      <c r="A2" s="56" t="str">
        <f>'1.1 Cover'!A2</f>
        <v>Price base - 2018/19</v>
      </c>
    </row>
    <row r="3" spans="1:36" s="46" customFormat="1" ht="23.5">
      <c r="A3" s="56" t="str">
        <f>'1.1 Cover'!A3</f>
        <v>Regulatory Year: April 2022 - March 2023</v>
      </c>
    </row>
    <row r="4" spans="1:36" s="46" customFormat="1" ht="23.5">
      <c r="A4" s="56" t="s">
        <v>1459</v>
      </c>
    </row>
    <row r="5" spans="1:36">
      <c r="AE5" s="1479" t="s">
        <v>1394</v>
      </c>
      <c r="AF5" s="1479"/>
      <c r="AG5" s="1479"/>
      <c r="AH5" s="1479"/>
      <c r="AI5" s="1479"/>
      <c r="AJ5" s="43"/>
    </row>
    <row r="6" spans="1:36">
      <c r="AE6" s="1476" t="s">
        <v>1146</v>
      </c>
      <c r="AF6" s="1477"/>
      <c r="AG6" s="1477"/>
      <c r="AH6" s="1477"/>
      <c r="AI6" s="1478"/>
    </row>
    <row r="7" spans="1:36" s="43" customFormat="1">
      <c r="D7" s="55" t="s">
        <v>214</v>
      </c>
      <c r="E7" s="55" t="s">
        <v>215</v>
      </c>
      <c r="F7" s="55" t="s">
        <v>216</v>
      </c>
      <c r="G7" s="55" t="s">
        <v>1396</v>
      </c>
      <c r="H7" s="55" t="s">
        <v>218</v>
      </c>
      <c r="I7" s="55" t="s">
        <v>219</v>
      </c>
      <c r="J7" s="55" t="s">
        <v>220</v>
      </c>
      <c r="K7" s="55" t="s">
        <v>221</v>
      </c>
      <c r="L7" s="55" t="s">
        <v>222</v>
      </c>
      <c r="M7" s="55" t="s">
        <v>223</v>
      </c>
      <c r="N7" s="55"/>
      <c r="O7" s="55" t="s">
        <v>245</v>
      </c>
      <c r="P7" s="55" t="s">
        <v>226</v>
      </c>
      <c r="Q7" s="55"/>
      <c r="R7" s="55"/>
      <c r="S7" s="55"/>
      <c r="T7" s="55"/>
      <c r="U7" s="55"/>
      <c r="V7" s="55"/>
      <c r="W7" s="55"/>
      <c r="X7" s="55"/>
      <c r="Y7" s="55"/>
      <c r="Z7" s="55"/>
      <c r="AA7" s="55" t="s">
        <v>1460</v>
      </c>
      <c r="AB7" s="55" t="s">
        <v>3346</v>
      </c>
      <c r="AC7" s="43" t="s">
        <v>1387</v>
      </c>
      <c r="AD7"/>
      <c r="AE7" s="52">
        <v>2022</v>
      </c>
      <c r="AF7" s="51">
        <v>2023</v>
      </c>
      <c r="AG7" s="51">
        <v>2024</v>
      </c>
      <c r="AH7" s="51">
        <v>2025</v>
      </c>
      <c r="AI7" s="50">
        <v>2026</v>
      </c>
      <c r="AJ7"/>
    </row>
    <row r="8" spans="1:36">
      <c r="S8" s="43"/>
      <c r="T8" s="43"/>
      <c r="U8" s="43"/>
      <c r="V8" s="43"/>
    </row>
    <row r="9" spans="1:36" s="1" customFormat="1" ht="18">
      <c r="A9" s="2" t="s">
        <v>1431</v>
      </c>
      <c r="B9" s="2"/>
    </row>
    <row r="11" spans="1:36" s="1" customFormat="1" ht="14">
      <c r="A11" s="42"/>
      <c r="B11" s="48" t="s">
        <v>1461</v>
      </c>
    </row>
    <row r="13" spans="1:36">
      <c r="D13" t="s">
        <v>238</v>
      </c>
      <c r="E13" t="s">
        <v>215</v>
      </c>
      <c r="F13" t="s">
        <v>239</v>
      </c>
      <c r="G13" t="s">
        <v>1400</v>
      </c>
      <c r="H13" t="s">
        <v>241</v>
      </c>
      <c r="I13" t="s">
        <v>1418</v>
      </c>
      <c r="J13" t="s">
        <v>107</v>
      </c>
      <c r="K13" t="s">
        <v>314</v>
      </c>
      <c r="L13" t="s">
        <v>286</v>
      </c>
      <c r="M13" t="s">
        <v>245</v>
      </c>
      <c r="O13" t="s">
        <v>247</v>
      </c>
      <c r="P13" t="s">
        <v>272</v>
      </c>
      <c r="AA13" s="888"/>
      <c r="AB13" s="890"/>
      <c r="AC13" t="s">
        <v>1390</v>
      </c>
      <c r="AE13" s="882">
        <f>SUMIFS('6.1 Capex_summary'!AE$9:AE$1043,'6.1 Capex_summary'!$D$9:$D$1043,$D13,'6.1 Capex_summary'!$E$9:$E$1043,$E13,'6.1 Capex_summary'!$F$9:$F$1043,$F13,'6.1 Capex_summary'!$G$9:$G$1043,$G13,'6.1 Capex_summary'!$H$9:$H$1043,$H13,'6.1 Capex_summary'!$I$9:$I$1043,$I13,'6.1 Capex_summary'!$J$9:$J$1043,$J13,'6.1 Capex_summary'!$K$9:$K$1043,$K13,'6.1 Capex_summary'!$L$9:$L$1043,$L13,'6.1 Capex_summary'!$M$9:$M$1043,$M13,'6.1 Capex_summary'!$O$9:$O$1043,$O13)</f>
        <v>0</v>
      </c>
      <c r="AF13" s="882">
        <f>SUMIFS('6.1 Capex_summary'!AF$9:AF$1043,'6.1 Capex_summary'!$D$9:$D$1043,$D13,'6.1 Capex_summary'!$E$9:$E$1043,$E13,'6.1 Capex_summary'!$F$9:$F$1043,$F13,'6.1 Capex_summary'!$G$9:$G$1043,$G13,'6.1 Capex_summary'!$H$9:$H$1043,$H13,'6.1 Capex_summary'!$I$9:$I$1043,$I13,'6.1 Capex_summary'!$J$9:$J$1043,$J13,'6.1 Capex_summary'!$K$9:$K$1043,$K13,'6.1 Capex_summary'!$L$9:$L$1043,$L13,'6.1 Capex_summary'!$M$9:$M$1043,$M13,'6.1 Capex_summary'!$O$9:$O$1043,$O13)</f>
        <v>0</v>
      </c>
      <c r="AG13" s="882">
        <f>SUMIFS('6.1 Capex_summary'!AG$9:AG$1043,'6.1 Capex_summary'!$D$9:$D$1043,$D13,'6.1 Capex_summary'!$E$9:$E$1043,$E13,'6.1 Capex_summary'!$F$9:$F$1043,$F13,'6.1 Capex_summary'!$G$9:$G$1043,$G13,'6.1 Capex_summary'!$H$9:$H$1043,$H13,'6.1 Capex_summary'!$I$9:$I$1043,$I13,'6.1 Capex_summary'!$J$9:$J$1043,$J13,'6.1 Capex_summary'!$K$9:$K$1043,$K13,'6.1 Capex_summary'!$L$9:$L$1043,$L13,'6.1 Capex_summary'!$M$9:$M$1043,$M13,'6.1 Capex_summary'!$O$9:$O$1043,$O13)</f>
        <v>0</v>
      </c>
      <c r="AH13" s="882">
        <f>SUMIFS('6.1 Capex_summary'!AH$9:AH$1043,'6.1 Capex_summary'!$D$9:$D$1043,$D13,'6.1 Capex_summary'!$E$9:$E$1043,$E13,'6.1 Capex_summary'!$F$9:$F$1043,$F13,'6.1 Capex_summary'!$G$9:$G$1043,$G13,'6.1 Capex_summary'!$H$9:$H$1043,$H13,'6.1 Capex_summary'!$I$9:$I$1043,$I13,'6.1 Capex_summary'!$J$9:$J$1043,$J13,'6.1 Capex_summary'!$K$9:$K$1043,$K13,'6.1 Capex_summary'!$L$9:$L$1043,$L13,'6.1 Capex_summary'!$M$9:$M$1043,$M13,'6.1 Capex_summary'!$O$9:$O$1043,$O13)</f>
        <v>0</v>
      </c>
      <c r="AI13" s="882">
        <f>SUMIFS('6.1 Capex_summary'!AI$9:AI$1043,'6.1 Capex_summary'!$D$9:$D$1043,$D13,'6.1 Capex_summary'!$E$9:$E$1043,$E13,'6.1 Capex_summary'!$F$9:$F$1043,$F13,'6.1 Capex_summary'!$G$9:$G$1043,$G13,'6.1 Capex_summary'!$H$9:$H$1043,$H13,'6.1 Capex_summary'!$I$9:$I$1043,$I13,'6.1 Capex_summary'!$J$9:$J$1043,$J13,'6.1 Capex_summary'!$K$9:$K$1043,$K13,'6.1 Capex_summary'!$L$9:$L$1043,$L13,'6.1 Capex_summary'!$M$9:$M$1043,$M13,'6.1 Capex_summary'!$O$9:$O$1043,$O13)</f>
        <v>0</v>
      </c>
    </row>
    <row r="14" spans="1:36">
      <c r="D14" t="s">
        <v>238</v>
      </c>
      <c r="E14" t="s">
        <v>215</v>
      </c>
      <c r="F14" t="s">
        <v>239</v>
      </c>
      <c r="G14" t="s">
        <v>1400</v>
      </c>
      <c r="H14" t="s">
        <v>241</v>
      </c>
      <c r="I14" t="s">
        <v>1418</v>
      </c>
      <c r="J14" t="s">
        <v>107</v>
      </c>
      <c r="K14" t="s">
        <v>314</v>
      </c>
      <c r="L14" t="s">
        <v>301</v>
      </c>
      <c r="M14" t="s">
        <v>245</v>
      </c>
      <c r="O14" t="s">
        <v>247</v>
      </c>
      <c r="P14" t="s">
        <v>272</v>
      </c>
      <c r="AA14" s="888"/>
      <c r="AB14" s="890"/>
      <c r="AC14" t="s">
        <v>1390</v>
      </c>
      <c r="AE14" s="882">
        <f>SUMIFS('6.1 Capex_summary'!AE$9:AE$1043,'6.1 Capex_summary'!$D$9:$D$1043,$D14,'6.1 Capex_summary'!$E$9:$E$1043,$E14,'6.1 Capex_summary'!$F$9:$F$1043,$F14,'6.1 Capex_summary'!$G$9:$G$1043,$G14,'6.1 Capex_summary'!$H$9:$H$1043,$H14,'6.1 Capex_summary'!$I$9:$I$1043,$I14,'6.1 Capex_summary'!$J$9:$J$1043,$J14,'6.1 Capex_summary'!$K$9:$K$1043,$K14,'6.1 Capex_summary'!$L$9:$L$1043,$L14,'6.1 Capex_summary'!$M$9:$M$1043,$M14,'6.1 Capex_summary'!$O$9:$O$1043,$O14)</f>
        <v>0</v>
      </c>
      <c r="AF14" s="882">
        <f>SUMIFS('6.1 Capex_summary'!AF$9:AF$1043,'6.1 Capex_summary'!$D$9:$D$1043,$D14,'6.1 Capex_summary'!$E$9:$E$1043,$E14,'6.1 Capex_summary'!$F$9:$F$1043,$F14,'6.1 Capex_summary'!$G$9:$G$1043,$G14,'6.1 Capex_summary'!$H$9:$H$1043,$H14,'6.1 Capex_summary'!$I$9:$I$1043,$I14,'6.1 Capex_summary'!$J$9:$J$1043,$J14,'6.1 Capex_summary'!$K$9:$K$1043,$K14,'6.1 Capex_summary'!$L$9:$L$1043,$L14,'6.1 Capex_summary'!$M$9:$M$1043,$M14,'6.1 Capex_summary'!$O$9:$O$1043,$O14)</f>
        <v>0</v>
      </c>
      <c r="AG14" s="882">
        <f>SUMIFS('6.1 Capex_summary'!AG$9:AG$1043,'6.1 Capex_summary'!$D$9:$D$1043,$D14,'6.1 Capex_summary'!$E$9:$E$1043,$E14,'6.1 Capex_summary'!$F$9:$F$1043,$F14,'6.1 Capex_summary'!$G$9:$G$1043,$G14,'6.1 Capex_summary'!$H$9:$H$1043,$H14,'6.1 Capex_summary'!$I$9:$I$1043,$I14,'6.1 Capex_summary'!$J$9:$J$1043,$J14,'6.1 Capex_summary'!$K$9:$K$1043,$K14,'6.1 Capex_summary'!$L$9:$L$1043,$L14,'6.1 Capex_summary'!$M$9:$M$1043,$M14,'6.1 Capex_summary'!$O$9:$O$1043,$O14)</f>
        <v>0</v>
      </c>
      <c r="AH14" s="882">
        <f>SUMIFS('6.1 Capex_summary'!AH$9:AH$1043,'6.1 Capex_summary'!$D$9:$D$1043,$D14,'6.1 Capex_summary'!$E$9:$E$1043,$E14,'6.1 Capex_summary'!$F$9:$F$1043,$F14,'6.1 Capex_summary'!$G$9:$G$1043,$G14,'6.1 Capex_summary'!$H$9:$H$1043,$H14,'6.1 Capex_summary'!$I$9:$I$1043,$I14,'6.1 Capex_summary'!$J$9:$J$1043,$J14,'6.1 Capex_summary'!$K$9:$K$1043,$K14,'6.1 Capex_summary'!$L$9:$L$1043,$L14,'6.1 Capex_summary'!$M$9:$M$1043,$M14,'6.1 Capex_summary'!$O$9:$O$1043,$O14)</f>
        <v>0</v>
      </c>
      <c r="AI14" s="882">
        <f>SUMIFS('6.1 Capex_summary'!AI$9:AI$1043,'6.1 Capex_summary'!$D$9:$D$1043,$D14,'6.1 Capex_summary'!$E$9:$E$1043,$E14,'6.1 Capex_summary'!$F$9:$F$1043,$F14,'6.1 Capex_summary'!$G$9:$G$1043,$G14,'6.1 Capex_summary'!$H$9:$H$1043,$H14,'6.1 Capex_summary'!$I$9:$I$1043,$I14,'6.1 Capex_summary'!$J$9:$J$1043,$J14,'6.1 Capex_summary'!$K$9:$K$1043,$K14,'6.1 Capex_summary'!$L$9:$L$1043,$L14,'6.1 Capex_summary'!$M$9:$M$1043,$M14,'6.1 Capex_summary'!$O$9:$O$1043,$O14)</f>
        <v>0</v>
      </c>
    </row>
    <row r="15" spans="1:36">
      <c r="D15" t="s">
        <v>238</v>
      </c>
      <c r="E15" t="s">
        <v>215</v>
      </c>
      <c r="F15" t="s">
        <v>239</v>
      </c>
      <c r="G15" t="s">
        <v>1400</v>
      </c>
      <c r="H15" t="s">
        <v>241</v>
      </c>
      <c r="I15" t="s">
        <v>1418</v>
      </c>
      <c r="J15" t="s">
        <v>107</v>
      </c>
      <c r="K15" t="s">
        <v>314</v>
      </c>
      <c r="L15" t="s">
        <v>326</v>
      </c>
      <c r="M15" t="s">
        <v>245</v>
      </c>
      <c r="O15" t="s">
        <v>247</v>
      </c>
      <c r="P15" t="s">
        <v>272</v>
      </c>
      <c r="AA15" s="888"/>
      <c r="AB15" s="890"/>
      <c r="AC15" t="s">
        <v>1390</v>
      </c>
      <c r="AE15" s="882">
        <f>SUMIFS('6.1 Capex_summary'!AE$9:AE$1043,'6.1 Capex_summary'!$D$9:$D$1043,$D15,'6.1 Capex_summary'!$E$9:$E$1043,$E15,'6.1 Capex_summary'!$F$9:$F$1043,$F15,'6.1 Capex_summary'!$G$9:$G$1043,$G15,'6.1 Capex_summary'!$H$9:$H$1043,$H15,'6.1 Capex_summary'!$I$9:$I$1043,$I15,'6.1 Capex_summary'!$J$9:$J$1043,$J15,'6.1 Capex_summary'!$K$9:$K$1043,$K15,'6.1 Capex_summary'!$L$9:$L$1043,$L15,'6.1 Capex_summary'!$M$9:$M$1043,$M15,'6.1 Capex_summary'!$O$9:$O$1043,$O15)</f>
        <v>0</v>
      </c>
      <c r="AF15" s="882">
        <f>SUMIFS('6.1 Capex_summary'!AF$9:AF$1043,'6.1 Capex_summary'!$D$9:$D$1043,$D15,'6.1 Capex_summary'!$E$9:$E$1043,$E15,'6.1 Capex_summary'!$F$9:$F$1043,$F15,'6.1 Capex_summary'!$G$9:$G$1043,$G15,'6.1 Capex_summary'!$H$9:$H$1043,$H15,'6.1 Capex_summary'!$I$9:$I$1043,$I15,'6.1 Capex_summary'!$J$9:$J$1043,$J15,'6.1 Capex_summary'!$K$9:$K$1043,$K15,'6.1 Capex_summary'!$L$9:$L$1043,$L15,'6.1 Capex_summary'!$M$9:$M$1043,$M15,'6.1 Capex_summary'!$O$9:$O$1043,$O15)</f>
        <v>0</v>
      </c>
      <c r="AG15" s="882">
        <f>SUMIFS('6.1 Capex_summary'!AG$9:AG$1043,'6.1 Capex_summary'!$D$9:$D$1043,$D15,'6.1 Capex_summary'!$E$9:$E$1043,$E15,'6.1 Capex_summary'!$F$9:$F$1043,$F15,'6.1 Capex_summary'!$G$9:$G$1043,$G15,'6.1 Capex_summary'!$H$9:$H$1043,$H15,'6.1 Capex_summary'!$I$9:$I$1043,$I15,'6.1 Capex_summary'!$J$9:$J$1043,$J15,'6.1 Capex_summary'!$K$9:$K$1043,$K15,'6.1 Capex_summary'!$L$9:$L$1043,$L15,'6.1 Capex_summary'!$M$9:$M$1043,$M15,'6.1 Capex_summary'!$O$9:$O$1043,$O15)</f>
        <v>0</v>
      </c>
      <c r="AH15" s="882">
        <f>SUMIFS('6.1 Capex_summary'!AH$9:AH$1043,'6.1 Capex_summary'!$D$9:$D$1043,$D15,'6.1 Capex_summary'!$E$9:$E$1043,$E15,'6.1 Capex_summary'!$F$9:$F$1043,$F15,'6.1 Capex_summary'!$G$9:$G$1043,$G15,'6.1 Capex_summary'!$H$9:$H$1043,$H15,'6.1 Capex_summary'!$I$9:$I$1043,$I15,'6.1 Capex_summary'!$J$9:$J$1043,$J15,'6.1 Capex_summary'!$K$9:$K$1043,$K15,'6.1 Capex_summary'!$L$9:$L$1043,$L15,'6.1 Capex_summary'!$M$9:$M$1043,$M15,'6.1 Capex_summary'!$O$9:$O$1043,$O15)</f>
        <v>0</v>
      </c>
      <c r="AI15" s="882">
        <f>SUMIFS('6.1 Capex_summary'!AI$9:AI$1043,'6.1 Capex_summary'!$D$9:$D$1043,$D15,'6.1 Capex_summary'!$E$9:$E$1043,$E15,'6.1 Capex_summary'!$F$9:$F$1043,$F15,'6.1 Capex_summary'!$G$9:$G$1043,$G15,'6.1 Capex_summary'!$H$9:$H$1043,$H15,'6.1 Capex_summary'!$I$9:$I$1043,$I15,'6.1 Capex_summary'!$J$9:$J$1043,$J15,'6.1 Capex_summary'!$K$9:$K$1043,$K15,'6.1 Capex_summary'!$L$9:$L$1043,$L15,'6.1 Capex_summary'!$M$9:$M$1043,$M15,'6.1 Capex_summary'!$O$9:$O$1043,$O15)</f>
        <v>0</v>
      </c>
    </row>
    <row r="16" spans="1:36">
      <c r="D16" t="s">
        <v>238</v>
      </c>
      <c r="E16" t="s">
        <v>215</v>
      </c>
      <c r="F16" t="s">
        <v>239</v>
      </c>
      <c r="G16" t="s">
        <v>1400</v>
      </c>
      <c r="H16" t="s">
        <v>241</v>
      </c>
      <c r="I16" t="s">
        <v>1418</v>
      </c>
      <c r="J16" t="s">
        <v>107</v>
      </c>
      <c r="K16" t="s">
        <v>314</v>
      </c>
      <c r="L16" t="s">
        <v>347</v>
      </c>
      <c r="M16" t="s">
        <v>245</v>
      </c>
      <c r="O16" t="s">
        <v>247</v>
      </c>
      <c r="P16" t="s">
        <v>272</v>
      </c>
      <c r="AA16" s="888"/>
      <c r="AB16" s="890"/>
      <c r="AC16" t="s">
        <v>1390</v>
      </c>
      <c r="AE16" s="882">
        <f>SUMIFS('6.1 Capex_summary'!AE$9:AE$1043,'6.1 Capex_summary'!$D$9:$D$1043,$D16,'6.1 Capex_summary'!$E$9:$E$1043,$E16,'6.1 Capex_summary'!$F$9:$F$1043,$F16,'6.1 Capex_summary'!$G$9:$G$1043,$G16,'6.1 Capex_summary'!$H$9:$H$1043,$H16,'6.1 Capex_summary'!$I$9:$I$1043,$I16,'6.1 Capex_summary'!$J$9:$J$1043,$J16,'6.1 Capex_summary'!$K$9:$K$1043,$K16,'6.1 Capex_summary'!$L$9:$L$1043,$L16,'6.1 Capex_summary'!$M$9:$M$1043,$M16,'6.1 Capex_summary'!$O$9:$O$1043,$O16)</f>
        <v>0</v>
      </c>
      <c r="AF16" s="882">
        <f>SUMIFS('6.1 Capex_summary'!AF$9:AF$1043,'6.1 Capex_summary'!$D$9:$D$1043,$D16,'6.1 Capex_summary'!$E$9:$E$1043,$E16,'6.1 Capex_summary'!$F$9:$F$1043,$F16,'6.1 Capex_summary'!$G$9:$G$1043,$G16,'6.1 Capex_summary'!$H$9:$H$1043,$H16,'6.1 Capex_summary'!$I$9:$I$1043,$I16,'6.1 Capex_summary'!$J$9:$J$1043,$J16,'6.1 Capex_summary'!$K$9:$K$1043,$K16,'6.1 Capex_summary'!$L$9:$L$1043,$L16,'6.1 Capex_summary'!$M$9:$M$1043,$M16,'6.1 Capex_summary'!$O$9:$O$1043,$O16)</f>
        <v>0</v>
      </c>
      <c r="AG16" s="882">
        <f>SUMIFS('6.1 Capex_summary'!AG$9:AG$1043,'6.1 Capex_summary'!$D$9:$D$1043,$D16,'6.1 Capex_summary'!$E$9:$E$1043,$E16,'6.1 Capex_summary'!$F$9:$F$1043,$F16,'6.1 Capex_summary'!$G$9:$G$1043,$G16,'6.1 Capex_summary'!$H$9:$H$1043,$H16,'6.1 Capex_summary'!$I$9:$I$1043,$I16,'6.1 Capex_summary'!$J$9:$J$1043,$J16,'6.1 Capex_summary'!$K$9:$K$1043,$K16,'6.1 Capex_summary'!$L$9:$L$1043,$L16,'6.1 Capex_summary'!$M$9:$M$1043,$M16,'6.1 Capex_summary'!$O$9:$O$1043,$O16)</f>
        <v>0</v>
      </c>
      <c r="AH16" s="882">
        <f>SUMIFS('6.1 Capex_summary'!AH$9:AH$1043,'6.1 Capex_summary'!$D$9:$D$1043,$D16,'6.1 Capex_summary'!$E$9:$E$1043,$E16,'6.1 Capex_summary'!$F$9:$F$1043,$F16,'6.1 Capex_summary'!$G$9:$G$1043,$G16,'6.1 Capex_summary'!$H$9:$H$1043,$H16,'6.1 Capex_summary'!$I$9:$I$1043,$I16,'6.1 Capex_summary'!$J$9:$J$1043,$J16,'6.1 Capex_summary'!$K$9:$K$1043,$K16,'6.1 Capex_summary'!$L$9:$L$1043,$L16,'6.1 Capex_summary'!$M$9:$M$1043,$M16,'6.1 Capex_summary'!$O$9:$O$1043,$O16)</f>
        <v>0</v>
      </c>
      <c r="AI16" s="882">
        <f>SUMIFS('6.1 Capex_summary'!AI$9:AI$1043,'6.1 Capex_summary'!$D$9:$D$1043,$D16,'6.1 Capex_summary'!$E$9:$E$1043,$E16,'6.1 Capex_summary'!$F$9:$F$1043,$F16,'6.1 Capex_summary'!$G$9:$G$1043,$G16,'6.1 Capex_summary'!$H$9:$H$1043,$H16,'6.1 Capex_summary'!$I$9:$I$1043,$I16,'6.1 Capex_summary'!$J$9:$J$1043,$J16,'6.1 Capex_summary'!$K$9:$K$1043,$K16,'6.1 Capex_summary'!$L$9:$L$1043,$L16,'6.1 Capex_summary'!$M$9:$M$1043,$M16,'6.1 Capex_summary'!$O$9:$O$1043,$O16)</f>
        <v>0</v>
      </c>
    </row>
    <row r="17" spans="4:35">
      <c r="D17" t="s">
        <v>238</v>
      </c>
      <c r="E17" t="s">
        <v>215</v>
      </c>
      <c r="F17" t="s">
        <v>239</v>
      </c>
      <c r="G17" t="s">
        <v>1400</v>
      </c>
      <c r="H17" t="s">
        <v>241</v>
      </c>
      <c r="I17" t="s">
        <v>1418</v>
      </c>
      <c r="J17" t="s">
        <v>107</v>
      </c>
      <c r="K17" t="s">
        <v>314</v>
      </c>
      <c r="L17" t="s">
        <v>364</v>
      </c>
      <c r="M17" t="s">
        <v>245</v>
      </c>
      <c r="O17" t="s">
        <v>247</v>
      </c>
      <c r="P17" t="s">
        <v>272</v>
      </c>
      <c r="AA17" s="888"/>
      <c r="AB17" s="890"/>
      <c r="AC17" t="s">
        <v>1390</v>
      </c>
      <c r="AE17" s="882">
        <f>SUMIFS('6.1 Capex_summary'!AE$9:AE$1043,'6.1 Capex_summary'!$D$9:$D$1043,$D17,'6.1 Capex_summary'!$E$9:$E$1043,$E17,'6.1 Capex_summary'!$F$9:$F$1043,$F17,'6.1 Capex_summary'!$G$9:$G$1043,$G17,'6.1 Capex_summary'!$H$9:$H$1043,$H17,'6.1 Capex_summary'!$I$9:$I$1043,$I17,'6.1 Capex_summary'!$J$9:$J$1043,$J17,'6.1 Capex_summary'!$K$9:$K$1043,$K17,'6.1 Capex_summary'!$L$9:$L$1043,$L17,'6.1 Capex_summary'!$M$9:$M$1043,$M17,'6.1 Capex_summary'!$O$9:$O$1043,$O17)</f>
        <v>0</v>
      </c>
      <c r="AF17" s="882">
        <f>SUMIFS('6.1 Capex_summary'!AF$9:AF$1043,'6.1 Capex_summary'!$D$9:$D$1043,$D17,'6.1 Capex_summary'!$E$9:$E$1043,$E17,'6.1 Capex_summary'!$F$9:$F$1043,$F17,'6.1 Capex_summary'!$G$9:$G$1043,$G17,'6.1 Capex_summary'!$H$9:$H$1043,$H17,'6.1 Capex_summary'!$I$9:$I$1043,$I17,'6.1 Capex_summary'!$J$9:$J$1043,$J17,'6.1 Capex_summary'!$K$9:$K$1043,$K17,'6.1 Capex_summary'!$L$9:$L$1043,$L17,'6.1 Capex_summary'!$M$9:$M$1043,$M17,'6.1 Capex_summary'!$O$9:$O$1043,$O17)</f>
        <v>0</v>
      </c>
      <c r="AG17" s="882">
        <f>SUMIFS('6.1 Capex_summary'!AG$9:AG$1043,'6.1 Capex_summary'!$D$9:$D$1043,$D17,'6.1 Capex_summary'!$E$9:$E$1043,$E17,'6.1 Capex_summary'!$F$9:$F$1043,$F17,'6.1 Capex_summary'!$G$9:$G$1043,$G17,'6.1 Capex_summary'!$H$9:$H$1043,$H17,'6.1 Capex_summary'!$I$9:$I$1043,$I17,'6.1 Capex_summary'!$J$9:$J$1043,$J17,'6.1 Capex_summary'!$K$9:$K$1043,$K17,'6.1 Capex_summary'!$L$9:$L$1043,$L17,'6.1 Capex_summary'!$M$9:$M$1043,$M17,'6.1 Capex_summary'!$O$9:$O$1043,$O17)</f>
        <v>0</v>
      </c>
      <c r="AH17" s="882">
        <f>SUMIFS('6.1 Capex_summary'!AH$9:AH$1043,'6.1 Capex_summary'!$D$9:$D$1043,$D17,'6.1 Capex_summary'!$E$9:$E$1043,$E17,'6.1 Capex_summary'!$F$9:$F$1043,$F17,'6.1 Capex_summary'!$G$9:$G$1043,$G17,'6.1 Capex_summary'!$H$9:$H$1043,$H17,'6.1 Capex_summary'!$I$9:$I$1043,$I17,'6.1 Capex_summary'!$J$9:$J$1043,$J17,'6.1 Capex_summary'!$K$9:$K$1043,$K17,'6.1 Capex_summary'!$L$9:$L$1043,$L17,'6.1 Capex_summary'!$M$9:$M$1043,$M17,'6.1 Capex_summary'!$O$9:$O$1043,$O17)</f>
        <v>0</v>
      </c>
      <c r="AI17" s="882">
        <f>SUMIFS('6.1 Capex_summary'!AI$9:AI$1043,'6.1 Capex_summary'!$D$9:$D$1043,$D17,'6.1 Capex_summary'!$E$9:$E$1043,$E17,'6.1 Capex_summary'!$F$9:$F$1043,$F17,'6.1 Capex_summary'!$G$9:$G$1043,$G17,'6.1 Capex_summary'!$H$9:$H$1043,$H17,'6.1 Capex_summary'!$I$9:$I$1043,$I17,'6.1 Capex_summary'!$J$9:$J$1043,$J17,'6.1 Capex_summary'!$K$9:$K$1043,$K17,'6.1 Capex_summary'!$L$9:$L$1043,$L17,'6.1 Capex_summary'!$M$9:$M$1043,$M17,'6.1 Capex_summary'!$O$9:$O$1043,$O17)</f>
        <v>0</v>
      </c>
    </row>
    <row r="18" spans="4:35">
      <c r="D18" t="s">
        <v>238</v>
      </c>
      <c r="E18" t="s">
        <v>215</v>
      </c>
      <c r="F18" t="s">
        <v>239</v>
      </c>
      <c r="G18" t="s">
        <v>1400</v>
      </c>
      <c r="H18" t="s">
        <v>241</v>
      </c>
      <c r="I18" t="s">
        <v>1418</v>
      </c>
      <c r="J18" t="s">
        <v>107</v>
      </c>
      <c r="K18" t="s">
        <v>1403</v>
      </c>
      <c r="L18" t="s">
        <v>292</v>
      </c>
      <c r="M18" t="s">
        <v>245</v>
      </c>
      <c r="O18" t="s">
        <v>271</v>
      </c>
      <c r="P18" t="s">
        <v>272</v>
      </c>
      <c r="AA18" s="888"/>
      <c r="AB18" s="890"/>
      <c r="AC18" t="s">
        <v>1390</v>
      </c>
      <c r="AE18" s="882">
        <f>SUMIFS('6.1 Capex_summary'!AE$9:AE$1043,'6.1 Capex_summary'!$D$9:$D$1043,$D18,'6.1 Capex_summary'!$E$9:$E$1043,$E18,'6.1 Capex_summary'!$F$9:$F$1043,$F18,'6.1 Capex_summary'!$G$9:$G$1043,$G18,'6.1 Capex_summary'!$H$9:$H$1043,$H18,'6.1 Capex_summary'!$I$9:$I$1043,$I18,'6.1 Capex_summary'!$J$9:$J$1043,$J18,'6.1 Capex_summary'!$K$9:$K$1043,$K18,'6.1 Capex_summary'!$L$9:$L$1043,$L18,'6.1 Capex_summary'!$M$9:$M$1043,$M18,'6.1 Capex_summary'!$O$9:$O$1043,$O18)</f>
        <v>0</v>
      </c>
      <c r="AF18" s="882">
        <f>SUMIFS('6.1 Capex_summary'!AF$9:AF$1043,'6.1 Capex_summary'!$D$9:$D$1043,$D18,'6.1 Capex_summary'!$E$9:$E$1043,$E18,'6.1 Capex_summary'!$F$9:$F$1043,$F18,'6.1 Capex_summary'!$G$9:$G$1043,$G18,'6.1 Capex_summary'!$H$9:$H$1043,$H18,'6.1 Capex_summary'!$I$9:$I$1043,$I18,'6.1 Capex_summary'!$J$9:$J$1043,$J18,'6.1 Capex_summary'!$K$9:$K$1043,$K18,'6.1 Capex_summary'!$L$9:$L$1043,$L18,'6.1 Capex_summary'!$M$9:$M$1043,$M18,'6.1 Capex_summary'!$O$9:$O$1043,$O18)</f>
        <v>0</v>
      </c>
      <c r="AG18" s="882">
        <f>SUMIFS('6.1 Capex_summary'!AG$9:AG$1043,'6.1 Capex_summary'!$D$9:$D$1043,$D18,'6.1 Capex_summary'!$E$9:$E$1043,$E18,'6.1 Capex_summary'!$F$9:$F$1043,$F18,'6.1 Capex_summary'!$G$9:$G$1043,$G18,'6.1 Capex_summary'!$H$9:$H$1043,$H18,'6.1 Capex_summary'!$I$9:$I$1043,$I18,'6.1 Capex_summary'!$J$9:$J$1043,$J18,'6.1 Capex_summary'!$K$9:$K$1043,$K18,'6.1 Capex_summary'!$L$9:$L$1043,$L18,'6.1 Capex_summary'!$M$9:$M$1043,$M18,'6.1 Capex_summary'!$O$9:$O$1043,$O18)</f>
        <v>0</v>
      </c>
      <c r="AH18" s="882">
        <f>SUMIFS('6.1 Capex_summary'!AH$9:AH$1043,'6.1 Capex_summary'!$D$9:$D$1043,$D18,'6.1 Capex_summary'!$E$9:$E$1043,$E18,'6.1 Capex_summary'!$F$9:$F$1043,$F18,'6.1 Capex_summary'!$G$9:$G$1043,$G18,'6.1 Capex_summary'!$H$9:$H$1043,$H18,'6.1 Capex_summary'!$I$9:$I$1043,$I18,'6.1 Capex_summary'!$J$9:$J$1043,$J18,'6.1 Capex_summary'!$K$9:$K$1043,$K18,'6.1 Capex_summary'!$L$9:$L$1043,$L18,'6.1 Capex_summary'!$M$9:$M$1043,$M18,'6.1 Capex_summary'!$O$9:$O$1043,$O18)</f>
        <v>0</v>
      </c>
      <c r="AI18" s="882">
        <f>SUMIFS('6.1 Capex_summary'!AI$9:AI$1043,'6.1 Capex_summary'!$D$9:$D$1043,$D18,'6.1 Capex_summary'!$E$9:$E$1043,$E18,'6.1 Capex_summary'!$F$9:$F$1043,$F18,'6.1 Capex_summary'!$G$9:$G$1043,$G18,'6.1 Capex_summary'!$H$9:$H$1043,$H18,'6.1 Capex_summary'!$I$9:$I$1043,$I18,'6.1 Capex_summary'!$J$9:$J$1043,$J18,'6.1 Capex_summary'!$K$9:$K$1043,$K18,'6.1 Capex_summary'!$L$9:$L$1043,$L18,'6.1 Capex_summary'!$M$9:$M$1043,$M18,'6.1 Capex_summary'!$O$9:$O$1043,$O18)</f>
        <v>0</v>
      </c>
    </row>
    <row r="19" spans="4:35">
      <c r="D19" t="s">
        <v>238</v>
      </c>
      <c r="E19" t="s">
        <v>215</v>
      </c>
      <c r="F19" t="s">
        <v>239</v>
      </c>
      <c r="G19" t="s">
        <v>1400</v>
      </c>
      <c r="H19" t="s">
        <v>241</v>
      </c>
      <c r="I19" t="s">
        <v>1418</v>
      </c>
      <c r="J19" t="s">
        <v>107</v>
      </c>
      <c r="K19" t="s">
        <v>1403</v>
      </c>
      <c r="L19" t="s">
        <v>341</v>
      </c>
      <c r="M19" t="s">
        <v>245</v>
      </c>
      <c r="O19" t="s">
        <v>271</v>
      </c>
      <c r="P19" t="s">
        <v>272</v>
      </c>
      <c r="AA19" s="888"/>
      <c r="AB19" s="890"/>
      <c r="AC19" t="s">
        <v>1390</v>
      </c>
      <c r="AE19" s="882">
        <f>SUMIFS('6.1 Capex_summary'!AE$9:AE$1043,'6.1 Capex_summary'!$D$9:$D$1043,$D19,'6.1 Capex_summary'!$E$9:$E$1043,$E19,'6.1 Capex_summary'!$F$9:$F$1043,$F19,'6.1 Capex_summary'!$G$9:$G$1043,$G19,'6.1 Capex_summary'!$H$9:$H$1043,$H19,'6.1 Capex_summary'!$I$9:$I$1043,$I19,'6.1 Capex_summary'!$J$9:$J$1043,$J19,'6.1 Capex_summary'!$K$9:$K$1043,$K19,'6.1 Capex_summary'!$L$9:$L$1043,$L19,'6.1 Capex_summary'!$M$9:$M$1043,$M19,'6.1 Capex_summary'!$O$9:$O$1043,$O19)</f>
        <v>0</v>
      </c>
      <c r="AF19" s="882">
        <f>SUMIFS('6.1 Capex_summary'!AF$9:AF$1043,'6.1 Capex_summary'!$D$9:$D$1043,$D19,'6.1 Capex_summary'!$E$9:$E$1043,$E19,'6.1 Capex_summary'!$F$9:$F$1043,$F19,'6.1 Capex_summary'!$G$9:$G$1043,$G19,'6.1 Capex_summary'!$H$9:$H$1043,$H19,'6.1 Capex_summary'!$I$9:$I$1043,$I19,'6.1 Capex_summary'!$J$9:$J$1043,$J19,'6.1 Capex_summary'!$K$9:$K$1043,$K19,'6.1 Capex_summary'!$L$9:$L$1043,$L19,'6.1 Capex_summary'!$M$9:$M$1043,$M19,'6.1 Capex_summary'!$O$9:$O$1043,$O19)</f>
        <v>0</v>
      </c>
      <c r="AG19" s="882">
        <f>SUMIFS('6.1 Capex_summary'!AG$9:AG$1043,'6.1 Capex_summary'!$D$9:$D$1043,$D19,'6.1 Capex_summary'!$E$9:$E$1043,$E19,'6.1 Capex_summary'!$F$9:$F$1043,$F19,'6.1 Capex_summary'!$G$9:$G$1043,$G19,'6.1 Capex_summary'!$H$9:$H$1043,$H19,'6.1 Capex_summary'!$I$9:$I$1043,$I19,'6.1 Capex_summary'!$J$9:$J$1043,$J19,'6.1 Capex_summary'!$K$9:$K$1043,$K19,'6.1 Capex_summary'!$L$9:$L$1043,$L19,'6.1 Capex_summary'!$M$9:$M$1043,$M19,'6.1 Capex_summary'!$O$9:$O$1043,$O19)</f>
        <v>0</v>
      </c>
      <c r="AH19" s="882">
        <f>SUMIFS('6.1 Capex_summary'!AH$9:AH$1043,'6.1 Capex_summary'!$D$9:$D$1043,$D19,'6.1 Capex_summary'!$E$9:$E$1043,$E19,'6.1 Capex_summary'!$F$9:$F$1043,$F19,'6.1 Capex_summary'!$G$9:$G$1043,$G19,'6.1 Capex_summary'!$H$9:$H$1043,$H19,'6.1 Capex_summary'!$I$9:$I$1043,$I19,'6.1 Capex_summary'!$J$9:$J$1043,$J19,'6.1 Capex_summary'!$K$9:$K$1043,$K19,'6.1 Capex_summary'!$L$9:$L$1043,$L19,'6.1 Capex_summary'!$M$9:$M$1043,$M19,'6.1 Capex_summary'!$O$9:$O$1043,$O19)</f>
        <v>0</v>
      </c>
      <c r="AI19" s="882">
        <f>SUMIFS('6.1 Capex_summary'!AI$9:AI$1043,'6.1 Capex_summary'!$D$9:$D$1043,$D19,'6.1 Capex_summary'!$E$9:$E$1043,$E19,'6.1 Capex_summary'!$F$9:$F$1043,$F19,'6.1 Capex_summary'!$G$9:$G$1043,$G19,'6.1 Capex_summary'!$H$9:$H$1043,$H19,'6.1 Capex_summary'!$I$9:$I$1043,$I19,'6.1 Capex_summary'!$J$9:$J$1043,$J19,'6.1 Capex_summary'!$K$9:$K$1043,$K19,'6.1 Capex_summary'!$L$9:$L$1043,$L19,'6.1 Capex_summary'!$M$9:$M$1043,$M19,'6.1 Capex_summary'!$O$9:$O$1043,$O19)</f>
        <v>0</v>
      </c>
    </row>
    <row r="20" spans="4:35">
      <c r="D20" t="s">
        <v>238</v>
      </c>
      <c r="E20" t="s">
        <v>215</v>
      </c>
      <c r="F20" t="s">
        <v>239</v>
      </c>
      <c r="G20" t="s">
        <v>1400</v>
      </c>
      <c r="H20" t="s">
        <v>241</v>
      </c>
      <c r="I20" t="s">
        <v>1418</v>
      </c>
      <c r="J20" t="s">
        <v>107</v>
      </c>
      <c r="K20" t="s">
        <v>1403</v>
      </c>
      <c r="L20" t="s">
        <v>397</v>
      </c>
      <c r="M20" t="s">
        <v>245</v>
      </c>
      <c r="O20" t="s">
        <v>271</v>
      </c>
      <c r="P20" t="s">
        <v>272</v>
      </c>
      <c r="AA20" s="888"/>
      <c r="AB20" s="890"/>
      <c r="AC20" t="s">
        <v>1390</v>
      </c>
      <c r="AE20" s="882">
        <f>SUMIFS('6.1 Capex_summary'!AE$9:AE$1043,'6.1 Capex_summary'!$D$9:$D$1043,$D20,'6.1 Capex_summary'!$E$9:$E$1043,$E20,'6.1 Capex_summary'!$F$9:$F$1043,$F20,'6.1 Capex_summary'!$G$9:$G$1043,$G20,'6.1 Capex_summary'!$H$9:$H$1043,$H20,'6.1 Capex_summary'!$I$9:$I$1043,$I20,'6.1 Capex_summary'!$J$9:$J$1043,$J20,'6.1 Capex_summary'!$K$9:$K$1043,$K20,'6.1 Capex_summary'!$L$9:$L$1043,$L20,'6.1 Capex_summary'!$M$9:$M$1043,$M20,'6.1 Capex_summary'!$O$9:$O$1043,$O20)</f>
        <v>0</v>
      </c>
      <c r="AF20" s="882">
        <f>SUMIFS('6.1 Capex_summary'!AF$9:AF$1043,'6.1 Capex_summary'!$D$9:$D$1043,$D20,'6.1 Capex_summary'!$E$9:$E$1043,$E20,'6.1 Capex_summary'!$F$9:$F$1043,$F20,'6.1 Capex_summary'!$G$9:$G$1043,$G20,'6.1 Capex_summary'!$H$9:$H$1043,$H20,'6.1 Capex_summary'!$I$9:$I$1043,$I20,'6.1 Capex_summary'!$J$9:$J$1043,$J20,'6.1 Capex_summary'!$K$9:$K$1043,$K20,'6.1 Capex_summary'!$L$9:$L$1043,$L20,'6.1 Capex_summary'!$M$9:$M$1043,$M20,'6.1 Capex_summary'!$O$9:$O$1043,$O20)</f>
        <v>0</v>
      </c>
      <c r="AG20" s="882">
        <f>SUMIFS('6.1 Capex_summary'!AG$9:AG$1043,'6.1 Capex_summary'!$D$9:$D$1043,$D20,'6.1 Capex_summary'!$E$9:$E$1043,$E20,'6.1 Capex_summary'!$F$9:$F$1043,$F20,'6.1 Capex_summary'!$G$9:$G$1043,$G20,'6.1 Capex_summary'!$H$9:$H$1043,$H20,'6.1 Capex_summary'!$I$9:$I$1043,$I20,'6.1 Capex_summary'!$J$9:$J$1043,$J20,'6.1 Capex_summary'!$K$9:$K$1043,$K20,'6.1 Capex_summary'!$L$9:$L$1043,$L20,'6.1 Capex_summary'!$M$9:$M$1043,$M20,'6.1 Capex_summary'!$O$9:$O$1043,$O20)</f>
        <v>0</v>
      </c>
      <c r="AH20" s="882">
        <f>SUMIFS('6.1 Capex_summary'!AH$9:AH$1043,'6.1 Capex_summary'!$D$9:$D$1043,$D20,'6.1 Capex_summary'!$E$9:$E$1043,$E20,'6.1 Capex_summary'!$F$9:$F$1043,$F20,'6.1 Capex_summary'!$G$9:$G$1043,$G20,'6.1 Capex_summary'!$H$9:$H$1043,$H20,'6.1 Capex_summary'!$I$9:$I$1043,$I20,'6.1 Capex_summary'!$J$9:$J$1043,$J20,'6.1 Capex_summary'!$K$9:$K$1043,$K20,'6.1 Capex_summary'!$L$9:$L$1043,$L20,'6.1 Capex_summary'!$M$9:$M$1043,$M20,'6.1 Capex_summary'!$O$9:$O$1043,$O20)</f>
        <v>0</v>
      </c>
      <c r="AI20" s="882">
        <f>SUMIFS('6.1 Capex_summary'!AI$9:AI$1043,'6.1 Capex_summary'!$D$9:$D$1043,$D20,'6.1 Capex_summary'!$E$9:$E$1043,$E20,'6.1 Capex_summary'!$F$9:$F$1043,$F20,'6.1 Capex_summary'!$G$9:$G$1043,$G20,'6.1 Capex_summary'!$H$9:$H$1043,$H20,'6.1 Capex_summary'!$I$9:$I$1043,$I20,'6.1 Capex_summary'!$J$9:$J$1043,$J20,'6.1 Capex_summary'!$K$9:$K$1043,$K20,'6.1 Capex_summary'!$L$9:$L$1043,$L20,'6.1 Capex_summary'!$M$9:$M$1043,$M20,'6.1 Capex_summary'!$O$9:$O$1043,$O20)</f>
        <v>0</v>
      </c>
    </row>
    <row r="21" spans="4:35">
      <c r="D21" t="s">
        <v>238</v>
      </c>
      <c r="E21" t="s">
        <v>215</v>
      </c>
      <c r="F21" t="s">
        <v>239</v>
      </c>
      <c r="G21" t="s">
        <v>1400</v>
      </c>
      <c r="H21" t="s">
        <v>241</v>
      </c>
      <c r="I21" t="s">
        <v>1418</v>
      </c>
      <c r="J21" t="s">
        <v>107</v>
      </c>
      <c r="K21" t="s">
        <v>1403</v>
      </c>
      <c r="L21" t="s">
        <v>331</v>
      </c>
      <c r="M21" t="s">
        <v>245</v>
      </c>
      <c r="O21" t="s">
        <v>271</v>
      </c>
      <c r="P21" t="s">
        <v>272</v>
      </c>
      <c r="AA21" s="888"/>
      <c r="AB21" s="890"/>
      <c r="AC21" t="s">
        <v>1390</v>
      </c>
      <c r="AE21" s="882">
        <f>SUMIFS('6.1 Capex_summary'!AE$9:AE$1043,'6.1 Capex_summary'!$D$9:$D$1043,$D21,'6.1 Capex_summary'!$E$9:$E$1043,$E21,'6.1 Capex_summary'!$F$9:$F$1043,$F21,'6.1 Capex_summary'!$G$9:$G$1043,$G21,'6.1 Capex_summary'!$H$9:$H$1043,$H21,'6.1 Capex_summary'!$I$9:$I$1043,$I21,'6.1 Capex_summary'!$J$9:$J$1043,$J21,'6.1 Capex_summary'!$K$9:$K$1043,$K21,'6.1 Capex_summary'!$L$9:$L$1043,$L21,'6.1 Capex_summary'!$M$9:$M$1043,$M21,'6.1 Capex_summary'!$O$9:$O$1043,$O21)</f>
        <v>0</v>
      </c>
      <c r="AF21" s="882">
        <f>SUMIFS('6.1 Capex_summary'!AF$9:AF$1043,'6.1 Capex_summary'!$D$9:$D$1043,$D21,'6.1 Capex_summary'!$E$9:$E$1043,$E21,'6.1 Capex_summary'!$F$9:$F$1043,$F21,'6.1 Capex_summary'!$G$9:$G$1043,$G21,'6.1 Capex_summary'!$H$9:$H$1043,$H21,'6.1 Capex_summary'!$I$9:$I$1043,$I21,'6.1 Capex_summary'!$J$9:$J$1043,$J21,'6.1 Capex_summary'!$K$9:$K$1043,$K21,'6.1 Capex_summary'!$L$9:$L$1043,$L21,'6.1 Capex_summary'!$M$9:$M$1043,$M21,'6.1 Capex_summary'!$O$9:$O$1043,$O21)</f>
        <v>0</v>
      </c>
      <c r="AG21" s="882">
        <f>SUMIFS('6.1 Capex_summary'!AG$9:AG$1043,'6.1 Capex_summary'!$D$9:$D$1043,$D21,'6.1 Capex_summary'!$E$9:$E$1043,$E21,'6.1 Capex_summary'!$F$9:$F$1043,$F21,'6.1 Capex_summary'!$G$9:$G$1043,$G21,'6.1 Capex_summary'!$H$9:$H$1043,$H21,'6.1 Capex_summary'!$I$9:$I$1043,$I21,'6.1 Capex_summary'!$J$9:$J$1043,$J21,'6.1 Capex_summary'!$K$9:$K$1043,$K21,'6.1 Capex_summary'!$L$9:$L$1043,$L21,'6.1 Capex_summary'!$M$9:$M$1043,$M21,'6.1 Capex_summary'!$O$9:$O$1043,$O21)</f>
        <v>0</v>
      </c>
      <c r="AH21" s="882">
        <f>SUMIFS('6.1 Capex_summary'!AH$9:AH$1043,'6.1 Capex_summary'!$D$9:$D$1043,$D21,'6.1 Capex_summary'!$E$9:$E$1043,$E21,'6.1 Capex_summary'!$F$9:$F$1043,$F21,'6.1 Capex_summary'!$G$9:$G$1043,$G21,'6.1 Capex_summary'!$H$9:$H$1043,$H21,'6.1 Capex_summary'!$I$9:$I$1043,$I21,'6.1 Capex_summary'!$J$9:$J$1043,$J21,'6.1 Capex_summary'!$K$9:$K$1043,$K21,'6.1 Capex_summary'!$L$9:$L$1043,$L21,'6.1 Capex_summary'!$M$9:$M$1043,$M21,'6.1 Capex_summary'!$O$9:$O$1043,$O21)</f>
        <v>0</v>
      </c>
      <c r="AI21" s="882">
        <f>SUMIFS('6.1 Capex_summary'!AI$9:AI$1043,'6.1 Capex_summary'!$D$9:$D$1043,$D21,'6.1 Capex_summary'!$E$9:$E$1043,$E21,'6.1 Capex_summary'!$F$9:$F$1043,$F21,'6.1 Capex_summary'!$G$9:$G$1043,$G21,'6.1 Capex_summary'!$H$9:$H$1043,$H21,'6.1 Capex_summary'!$I$9:$I$1043,$I21,'6.1 Capex_summary'!$J$9:$J$1043,$J21,'6.1 Capex_summary'!$K$9:$K$1043,$K21,'6.1 Capex_summary'!$L$9:$L$1043,$L21,'6.1 Capex_summary'!$M$9:$M$1043,$M21,'6.1 Capex_summary'!$O$9:$O$1043,$O21)</f>
        <v>0</v>
      </c>
    </row>
    <row r="22" spans="4:35">
      <c r="D22" t="s">
        <v>238</v>
      </c>
      <c r="E22" t="s">
        <v>215</v>
      </c>
      <c r="F22" t="s">
        <v>239</v>
      </c>
      <c r="G22" t="s">
        <v>1400</v>
      </c>
      <c r="H22" t="s">
        <v>241</v>
      </c>
      <c r="I22" t="s">
        <v>1418</v>
      </c>
      <c r="J22" t="s">
        <v>107</v>
      </c>
      <c r="K22" t="s">
        <v>1403</v>
      </c>
      <c r="L22" t="s">
        <v>273</v>
      </c>
      <c r="M22" t="s">
        <v>245</v>
      </c>
      <c r="O22" t="s">
        <v>271</v>
      </c>
      <c r="P22" t="s">
        <v>272</v>
      </c>
      <c r="AA22" s="888"/>
      <c r="AB22" s="890"/>
      <c r="AC22" t="s">
        <v>1390</v>
      </c>
      <c r="AE22" s="882">
        <f>SUMIFS('6.1 Capex_summary'!AE$9:AE$1043,'6.1 Capex_summary'!$D$9:$D$1043,$D22,'6.1 Capex_summary'!$E$9:$E$1043,$E22,'6.1 Capex_summary'!$F$9:$F$1043,$F22,'6.1 Capex_summary'!$G$9:$G$1043,$G22,'6.1 Capex_summary'!$H$9:$H$1043,$H22,'6.1 Capex_summary'!$I$9:$I$1043,$I22,'6.1 Capex_summary'!$J$9:$J$1043,$J22,'6.1 Capex_summary'!$K$9:$K$1043,$K22,'6.1 Capex_summary'!$L$9:$L$1043,$L22,'6.1 Capex_summary'!$M$9:$M$1043,$M22,'6.1 Capex_summary'!$O$9:$O$1043,$O22)</f>
        <v>0</v>
      </c>
      <c r="AF22" s="882">
        <f>SUMIFS('6.1 Capex_summary'!AF$9:AF$1043,'6.1 Capex_summary'!$D$9:$D$1043,$D22,'6.1 Capex_summary'!$E$9:$E$1043,$E22,'6.1 Capex_summary'!$F$9:$F$1043,$F22,'6.1 Capex_summary'!$G$9:$G$1043,$G22,'6.1 Capex_summary'!$H$9:$H$1043,$H22,'6.1 Capex_summary'!$I$9:$I$1043,$I22,'6.1 Capex_summary'!$J$9:$J$1043,$J22,'6.1 Capex_summary'!$K$9:$K$1043,$K22,'6.1 Capex_summary'!$L$9:$L$1043,$L22,'6.1 Capex_summary'!$M$9:$M$1043,$M22,'6.1 Capex_summary'!$O$9:$O$1043,$O22)</f>
        <v>0</v>
      </c>
      <c r="AG22" s="882">
        <f>SUMIFS('6.1 Capex_summary'!AG$9:AG$1043,'6.1 Capex_summary'!$D$9:$D$1043,$D22,'6.1 Capex_summary'!$E$9:$E$1043,$E22,'6.1 Capex_summary'!$F$9:$F$1043,$F22,'6.1 Capex_summary'!$G$9:$G$1043,$G22,'6.1 Capex_summary'!$H$9:$H$1043,$H22,'6.1 Capex_summary'!$I$9:$I$1043,$I22,'6.1 Capex_summary'!$J$9:$J$1043,$J22,'6.1 Capex_summary'!$K$9:$K$1043,$K22,'6.1 Capex_summary'!$L$9:$L$1043,$L22,'6.1 Capex_summary'!$M$9:$M$1043,$M22,'6.1 Capex_summary'!$O$9:$O$1043,$O22)</f>
        <v>0</v>
      </c>
      <c r="AH22" s="882">
        <f>SUMIFS('6.1 Capex_summary'!AH$9:AH$1043,'6.1 Capex_summary'!$D$9:$D$1043,$D22,'6.1 Capex_summary'!$E$9:$E$1043,$E22,'6.1 Capex_summary'!$F$9:$F$1043,$F22,'6.1 Capex_summary'!$G$9:$G$1043,$G22,'6.1 Capex_summary'!$H$9:$H$1043,$H22,'6.1 Capex_summary'!$I$9:$I$1043,$I22,'6.1 Capex_summary'!$J$9:$J$1043,$J22,'6.1 Capex_summary'!$K$9:$K$1043,$K22,'6.1 Capex_summary'!$L$9:$L$1043,$L22,'6.1 Capex_summary'!$M$9:$M$1043,$M22,'6.1 Capex_summary'!$O$9:$O$1043,$O22)</f>
        <v>0</v>
      </c>
      <c r="AI22" s="882">
        <f>SUMIFS('6.1 Capex_summary'!AI$9:AI$1043,'6.1 Capex_summary'!$D$9:$D$1043,$D22,'6.1 Capex_summary'!$E$9:$E$1043,$E22,'6.1 Capex_summary'!$F$9:$F$1043,$F22,'6.1 Capex_summary'!$G$9:$G$1043,$G22,'6.1 Capex_summary'!$H$9:$H$1043,$H22,'6.1 Capex_summary'!$I$9:$I$1043,$I22,'6.1 Capex_summary'!$J$9:$J$1043,$J22,'6.1 Capex_summary'!$K$9:$K$1043,$K22,'6.1 Capex_summary'!$L$9:$L$1043,$L22,'6.1 Capex_summary'!$M$9:$M$1043,$M22,'6.1 Capex_summary'!$O$9:$O$1043,$O22)</f>
        <v>0</v>
      </c>
    </row>
    <row r="23" spans="4:35">
      <c r="D23" t="s">
        <v>238</v>
      </c>
      <c r="E23" t="s">
        <v>215</v>
      </c>
      <c r="F23" t="s">
        <v>239</v>
      </c>
      <c r="G23" t="s">
        <v>1400</v>
      </c>
      <c r="H23" t="s">
        <v>241</v>
      </c>
      <c r="I23" t="s">
        <v>1418</v>
      </c>
      <c r="J23" t="s">
        <v>107</v>
      </c>
      <c r="K23" t="s">
        <v>1403</v>
      </c>
      <c r="L23" t="s">
        <v>306</v>
      </c>
      <c r="M23" t="s">
        <v>245</v>
      </c>
      <c r="O23" t="s">
        <v>271</v>
      </c>
      <c r="P23" t="s">
        <v>272</v>
      </c>
      <c r="AA23" s="888"/>
      <c r="AB23" s="890"/>
      <c r="AC23" t="s">
        <v>1390</v>
      </c>
      <c r="AE23" s="882">
        <f>SUMIFS('6.1 Capex_summary'!AE$9:AE$1043,'6.1 Capex_summary'!$D$9:$D$1043,$D23,'6.1 Capex_summary'!$E$9:$E$1043,$E23,'6.1 Capex_summary'!$F$9:$F$1043,$F23,'6.1 Capex_summary'!$G$9:$G$1043,$G23,'6.1 Capex_summary'!$H$9:$H$1043,$H23,'6.1 Capex_summary'!$I$9:$I$1043,$I23,'6.1 Capex_summary'!$J$9:$J$1043,$J23,'6.1 Capex_summary'!$K$9:$K$1043,$K23,'6.1 Capex_summary'!$L$9:$L$1043,$L23,'6.1 Capex_summary'!$M$9:$M$1043,$M23,'6.1 Capex_summary'!$O$9:$O$1043,$O23)</f>
        <v>0</v>
      </c>
      <c r="AF23" s="882">
        <f>SUMIFS('6.1 Capex_summary'!AF$9:AF$1043,'6.1 Capex_summary'!$D$9:$D$1043,$D23,'6.1 Capex_summary'!$E$9:$E$1043,$E23,'6.1 Capex_summary'!$F$9:$F$1043,$F23,'6.1 Capex_summary'!$G$9:$G$1043,$G23,'6.1 Capex_summary'!$H$9:$H$1043,$H23,'6.1 Capex_summary'!$I$9:$I$1043,$I23,'6.1 Capex_summary'!$J$9:$J$1043,$J23,'6.1 Capex_summary'!$K$9:$K$1043,$K23,'6.1 Capex_summary'!$L$9:$L$1043,$L23,'6.1 Capex_summary'!$M$9:$M$1043,$M23,'6.1 Capex_summary'!$O$9:$O$1043,$O23)</f>
        <v>0</v>
      </c>
      <c r="AG23" s="882">
        <f>SUMIFS('6.1 Capex_summary'!AG$9:AG$1043,'6.1 Capex_summary'!$D$9:$D$1043,$D23,'6.1 Capex_summary'!$E$9:$E$1043,$E23,'6.1 Capex_summary'!$F$9:$F$1043,$F23,'6.1 Capex_summary'!$G$9:$G$1043,$G23,'6.1 Capex_summary'!$H$9:$H$1043,$H23,'6.1 Capex_summary'!$I$9:$I$1043,$I23,'6.1 Capex_summary'!$J$9:$J$1043,$J23,'6.1 Capex_summary'!$K$9:$K$1043,$K23,'6.1 Capex_summary'!$L$9:$L$1043,$L23,'6.1 Capex_summary'!$M$9:$M$1043,$M23,'6.1 Capex_summary'!$O$9:$O$1043,$O23)</f>
        <v>0</v>
      </c>
      <c r="AH23" s="882">
        <f>SUMIFS('6.1 Capex_summary'!AH$9:AH$1043,'6.1 Capex_summary'!$D$9:$D$1043,$D23,'6.1 Capex_summary'!$E$9:$E$1043,$E23,'6.1 Capex_summary'!$F$9:$F$1043,$F23,'6.1 Capex_summary'!$G$9:$G$1043,$G23,'6.1 Capex_summary'!$H$9:$H$1043,$H23,'6.1 Capex_summary'!$I$9:$I$1043,$I23,'6.1 Capex_summary'!$J$9:$J$1043,$J23,'6.1 Capex_summary'!$K$9:$K$1043,$K23,'6.1 Capex_summary'!$L$9:$L$1043,$L23,'6.1 Capex_summary'!$M$9:$M$1043,$M23,'6.1 Capex_summary'!$O$9:$O$1043,$O23)</f>
        <v>0</v>
      </c>
      <c r="AI23" s="882">
        <f>SUMIFS('6.1 Capex_summary'!AI$9:AI$1043,'6.1 Capex_summary'!$D$9:$D$1043,$D23,'6.1 Capex_summary'!$E$9:$E$1043,$E23,'6.1 Capex_summary'!$F$9:$F$1043,$F23,'6.1 Capex_summary'!$G$9:$G$1043,$G23,'6.1 Capex_summary'!$H$9:$H$1043,$H23,'6.1 Capex_summary'!$I$9:$I$1043,$I23,'6.1 Capex_summary'!$J$9:$J$1043,$J23,'6.1 Capex_summary'!$K$9:$K$1043,$K23,'6.1 Capex_summary'!$L$9:$L$1043,$L23,'6.1 Capex_summary'!$M$9:$M$1043,$M23,'6.1 Capex_summary'!$O$9:$O$1043,$O23)</f>
        <v>0</v>
      </c>
    </row>
    <row r="24" spans="4:35">
      <c r="D24" t="s">
        <v>238</v>
      </c>
      <c r="E24" t="s">
        <v>215</v>
      </c>
      <c r="F24" t="s">
        <v>239</v>
      </c>
      <c r="G24" t="s">
        <v>1400</v>
      </c>
      <c r="H24" t="s">
        <v>241</v>
      </c>
      <c r="I24" t="s">
        <v>1418</v>
      </c>
      <c r="J24" t="s">
        <v>107</v>
      </c>
      <c r="K24" t="s">
        <v>1403</v>
      </c>
      <c r="L24" t="s">
        <v>250</v>
      </c>
      <c r="M24" t="s">
        <v>245</v>
      </c>
      <c r="O24" t="s">
        <v>271</v>
      </c>
      <c r="P24" t="s">
        <v>272</v>
      </c>
      <c r="AA24" s="888"/>
      <c r="AB24" s="890"/>
      <c r="AC24" t="s">
        <v>1390</v>
      </c>
      <c r="AE24" s="882">
        <f>SUMIFS('6.1 Capex_summary'!AE$9:AE$1043,'6.1 Capex_summary'!$D$9:$D$1043,$D24,'6.1 Capex_summary'!$E$9:$E$1043,$E24,'6.1 Capex_summary'!$F$9:$F$1043,$F24,'6.1 Capex_summary'!$G$9:$G$1043,$G24,'6.1 Capex_summary'!$H$9:$H$1043,$H24,'6.1 Capex_summary'!$I$9:$I$1043,$I24,'6.1 Capex_summary'!$J$9:$J$1043,$J24,'6.1 Capex_summary'!$K$9:$K$1043,$K24,'6.1 Capex_summary'!$L$9:$L$1043,$L24,'6.1 Capex_summary'!$M$9:$M$1043,$M24,'6.1 Capex_summary'!$O$9:$O$1043,$O24)</f>
        <v>0</v>
      </c>
      <c r="AF24" s="882">
        <f>SUMIFS('6.1 Capex_summary'!AF$9:AF$1043,'6.1 Capex_summary'!$D$9:$D$1043,$D24,'6.1 Capex_summary'!$E$9:$E$1043,$E24,'6.1 Capex_summary'!$F$9:$F$1043,$F24,'6.1 Capex_summary'!$G$9:$G$1043,$G24,'6.1 Capex_summary'!$H$9:$H$1043,$H24,'6.1 Capex_summary'!$I$9:$I$1043,$I24,'6.1 Capex_summary'!$J$9:$J$1043,$J24,'6.1 Capex_summary'!$K$9:$K$1043,$K24,'6.1 Capex_summary'!$L$9:$L$1043,$L24,'6.1 Capex_summary'!$M$9:$M$1043,$M24,'6.1 Capex_summary'!$O$9:$O$1043,$O24)</f>
        <v>0</v>
      </c>
      <c r="AG24" s="882">
        <f>SUMIFS('6.1 Capex_summary'!AG$9:AG$1043,'6.1 Capex_summary'!$D$9:$D$1043,$D24,'6.1 Capex_summary'!$E$9:$E$1043,$E24,'6.1 Capex_summary'!$F$9:$F$1043,$F24,'6.1 Capex_summary'!$G$9:$G$1043,$G24,'6.1 Capex_summary'!$H$9:$H$1043,$H24,'6.1 Capex_summary'!$I$9:$I$1043,$I24,'6.1 Capex_summary'!$J$9:$J$1043,$J24,'6.1 Capex_summary'!$K$9:$K$1043,$K24,'6.1 Capex_summary'!$L$9:$L$1043,$L24,'6.1 Capex_summary'!$M$9:$M$1043,$M24,'6.1 Capex_summary'!$O$9:$O$1043,$O24)</f>
        <v>0</v>
      </c>
      <c r="AH24" s="882">
        <f>SUMIFS('6.1 Capex_summary'!AH$9:AH$1043,'6.1 Capex_summary'!$D$9:$D$1043,$D24,'6.1 Capex_summary'!$E$9:$E$1043,$E24,'6.1 Capex_summary'!$F$9:$F$1043,$F24,'6.1 Capex_summary'!$G$9:$G$1043,$G24,'6.1 Capex_summary'!$H$9:$H$1043,$H24,'6.1 Capex_summary'!$I$9:$I$1043,$I24,'6.1 Capex_summary'!$J$9:$J$1043,$J24,'6.1 Capex_summary'!$K$9:$K$1043,$K24,'6.1 Capex_summary'!$L$9:$L$1043,$L24,'6.1 Capex_summary'!$M$9:$M$1043,$M24,'6.1 Capex_summary'!$O$9:$O$1043,$O24)</f>
        <v>0</v>
      </c>
      <c r="AI24" s="882">
        <f>SUMIFS('6.1 Capex_summary'!AI$9:AI$1043,'6.1 Capex_summary'!$D$9:$D$1043,$D24,'6.1 Capex_summary'!$E$9:$E$1043,$E24,'6.1 Capex_summary'!$F$9:$F$1043,$F24,'6.1 Capex_summary'!$G$9:$G$1043,$G24,'6.1 Capex_summary'!$H$9:$H$1043,$H24,'6.1 Capex_summary'!$I$9:$I$1043,$I24,'6.1 Capex_summary'!$J$9:$J$1043,$J24,'6.1 Capex_summary'!$K$9:$K$1043,$K24,'6.1 Capex_summary'!$L$9:$L$1043,$L24,'6.1 Capex_summary'!$M$9:$M$1043,$M24,'6.1 Capex_summary'!$O$9:$O$1043,$O24)</f>
        <v>0</v>
      </c>
    </row>
    <row r="25" spans="4:35">
      <c r="D25" t="s">
        <v>238</v>
      </c>
      <c r="E25" t="s">
        <v>215</v>
      </c>
      <c r="F25" t="s">
        <v>239</v>
      </c>
      <c r="G25" t="s">
        <v>1400</v>
      </c>
      <c r="H25" t="s">
        <v>241</v>
      </c>
      <c r="I25" t="s">
        <v>1418</v>
      </c>
      <c r="J25" t="s">
        <v>107</v>
      </c>
      <c r="K25" t="s">
        <v>1403</v>
      </c>
      <c r="L25" t="s">
        <v>273</v>
      </c>
      <c r="M25" t="s">
        <v>245</v>
      </c>
      <c r="O25" t="s">
        <v>289</v>
      </c>
      <c r="P25" t="s">
        <v>272</v>
      </c>
      <c r="AA25" s="888"/>
      <c r="AB25" s="890"/>
      <c r="AC25" t="s">
        <v>1390</v>
      </c>
      <c r="AE25" s="882">
        <f>SUMIFS('6.1 Capex_summary'!AE$9:AE$1043,'6.1 Capex_summary'!$D$9:$D$1043,$D25,'6.1 Capex_summary'!$E$9:$E$1043,$E25,'6.1 Capex_summary'!$F$9:$F$1043,$F25,'6.1 Capex_summary'!$G$9:$G$1043,$G25,'6.1 Capex_summary'!$H$9:$H$1043,$H25,'6.1 Capex_summary'!$I$9:$I$1043,$I25,'6.1 Capex_summary'!$J$9:$J$1043,$J25,'6.1 Capex_summary'!$K$9:$K$1043,$K25,'6.1 Capex_summary'!$L$9:$L$1043,$L25,'6.1 Capex_summary'!$M$9:$M$1043,$M25,'6.1 Capex_summary'!$O$9:$O$1043,$O25)</f>
        <v>0</v>
      </c>
      <c r="AF25" s="882">
        <f>SUMIFS('6.1 Capex_summary'!AF$9:AF$1043,'6.1 Capex_summary'!$D$9:$D$1043,$D25,'6.1 Capex_summary'!$E$9:$E$1043,$E25,'6.1 Capex_summary'!$F$9:$F$1043,$F25,'6.1 Capex_summary'!$G$9:$G$1043,$G25,'6.1 Capex_summary'!$H$9:$H$1043,$H25,'6.1 Capex_summary'!$I$9:$I$1043,$I25,'6.1 Capex_summary'!$J$9:$J$1043,$J25,'6.1 Capex_summary'!$K$9:$K$1043,$K25,'6.1 Capex_summary'!$L$9:$L$1043,$L25,'6.1 Capex_summary'!$M$9:$M$1043,$M25,'6.1 Capex_summary'!$O$9:$O$1043,$O25)</f>
        <v>0</v>
      </c>
      <c r="AG25" s="882">
        <f>SUMIFS('6.1 Capex_summary'!AG$9:AG$1043,'6.1 Capex_summary'!$D$9:$D$1043,$D25,'6.1 Capex_summary'!$E$9:$E$1043,$E25,'6.1 Capex_summary'!$F$9:$F$1043,$F25,'6.1 Capex_summary'!$G$9:$G$1043,$G25,'6.1 Capex_summary'!$H$9:$H$1043,$H25,'6.1 Capex_summary'!$I$9:$I$1043,$I25,'6.1 Capex_summary'!$J$9:$J$1043,$J25,'6.1 Capex_summary'!$K$9:$K$1043,$K25,'6.1 Capex_summary'!$L$9:$L$1043,$L25,'6.1 Capex_summary'!$M$9:$M$1043,$M25,'6.1 Capex_summary'!$O$9:$O$1043,$O25)</f>
        <v>0</v>
      </c>
      <c r="AH25" s="882">
        <f>SUMIFS('6.1 Capex_summary'!AH$9:AH$1043,'6.1 Capex_summary'!$D$9:$D$1043,$D25,'6.1 Capex_summary'!$E$9:$E$1043,$E25,'6.1 Capex_summary'!$F$9:$F$1043,$F25,'6.1 Capex_summary'!$G$9:$G$1043,$G25,'6.1 Capex_summary'!$H$9:$H$1043,$H25,'6.1 Capex_summary'!$I$9:$I$1043,$I25,'6.1 Capex_summary'!$J$9:$J$1043,$J25,'6.1 Capex_summary'!$K$9:$K$1043,$K25,'6.1 Capex_summary'!$L$9:$L$1043,$L25,'6.1 Capex_summary'!$M$9:$M$1043,$M25,'6.1 Capex_summary'!$O$9:$O$1043,$O25)</f>
        <v>0</v>
      </c>
      <c r="AI25" s="882">
        <f>SUMIFS('6.1 Capex_summary'!AI$9:AI$1043,'6.1 Capex_summary'!$D$9:$D$1043,$D25,'6.1 Capex_summary'!$E$9:$E$1043,$E25,'6.1 Capex_summary'!$F$9:$F$1043,$F25,'6.1 Capex_summary'!$G$9:$G$1043,$G25,'6.1 Capex_summary'!$H$9:$H$1043,$H25,'6.1 Capex_summary'!$I$9:$I$1043,$I25,'6.1 Capex_summary'!$J$9:$J$1043,$J25,'6.1 Capex_summary'!$K$9:$K$1043,$K25,'6.1 Capex_summary'!$L$9:$L$1043,$L25,'6.1 Capex_summary'!$M$9:$M$1043,$M25,'6.1 Capex_summary'!$O$9:$O$1043,$O25)</f>
        <v>0</v>
      </c>
    </row>
    <row r="26" spans="4:35">
      <c r="D26" t="s">
        <v>238</v>
      </c>
      <c r="E26" t="s">
        <v>215</v>
      </c>
      <c r="F26" t="s">
        <v>239</v>
      </c>
      <c r="G26" t="s">
        <v>1400</v>
      </c>
      <c r="H26" t="s">
        <v>241</v>
      </c>
      <c r="I26" t="s">
        <v>1418</v>
      </c>
      <c r="J26" t="s">
        <v>107</v>
      </c>
      <c r="K26" t="s">
        <v>1403</v>
      </c>
      <c r="L26" t="s">
        <v>306</v>
      </c>
      <c r="M26" t="s">
        <v>245</v>
      </c>
      <c r="O26" t="s">
        <v>289</v>
      </c>
      <c r="P26" t="s">
        <v>272</v>
      </c>
      <c r="AA26" s="888"/>
      <c r="AB26" s="890"/>
      <c r="AC26" t="s">
        <v>1390</v>
      </c>
      <c r="AE26" s="882">
        <f>SUMIFS('6.1 Capex_summary'!AE$9:AE$1043,'6.1 Capex_summary'!$D$9:$D$1043,$D26,'6.1 Capex_summary'!$E$9:$E$1043,$E26,'6.1 Capex_summary'!$F$9:$F$1043,$F26,'6.1 Capex_summary'!$G$9:$G$1043,$G26,'6.1 Capex_summary'!$H$9:$H$1043,$H26,'6.1 Capex_summary'!$I$9:$I$1043,$I26,'6.1 Capex_summary'!$J$9:$J$1043,$J26,'6.1 Capex_summary'!$K$9:$K$1043,$K26,'6.1 Capex_summary'!$L$9:$L$1043,$L26,'6.1 Capex_summary'!$M$9:$M$1043,$M26,'6.1 Capex_summary'!$O$9:$O$1043,$O26)</f>
        <v>0</v>
      </c>
      <c r="AF26" s="882">
        <f>SUMIFS('6.1 Capex_summary'!AF$9:AF$1043,'6.1 Capex_summary'!$D$9:$D$1043,$D26,'6.1 Capex_summary'!$E$9:$E$1043,$E26,'6.1 Capex_summary'!$F$9:$F$1043,$F26,'6.1 Capex_summary'!$G$9:$G$1043,$G26,'6.1 Capex_summary'!$H$9:$H$1043,$H26,'6.1 Capex_summary'!$I$9:$I$1043,$I26,'6.1 Capex_summary'!$J$9:$J$1043,$J26,'6.1 Capex_summary'!$K$9:$K$1043,$K26,'6.1 Capex_summary'!$L$9:$L$1043,$L26,'6.1 Capex_summary'!$M$9:$M$1043,$M26,'6.1 Capex_summary'!$O$9:$O$1043,$O26)</f>
        <v>0</v>
      </c>
      <c r="AG26" s="882">
        <f>SUMIFS('6.1 Capex_summary'!AG$9:AG$1043,'6.1 Capex_summary'!$D$9:$D$1043,$D26,'6.1 Capex_summary'!$E$9:$E$1043,$E26,'6.1 Capex_summary'!$F$9:$F$1043,$F26,'6.1 Capex_summary'!$G$9:$G$1043,$G26,'6.1 Capex_summary'!$H$9:$H$1043,$H26,'6.1 Capex_summary'!$I$9:$I$1043,$I26,'6.1 Capex_summary'!$J$9:$J$1043,$J26,'6.1 Capex_summary'!$K$9:$K$1043,$K26,'6.1 Capex_summary'!$L$9:$L$1043,$L26,'6.1 Capex_summary'!$M$9:$M$1043,$M26,'6.1 Capex_summary'!$O$9:$O$1043,$O26)</f>
        <v>0</v>
      </c>
      <c r="AH26" s="882">
        <f>SUMIFS('6.1 Capex_summary'!AH$9:AH$1043,'6.1 Capex_summary'!$D$9:$D$1043,$D26,'6.1 Capex_summary'!$E$9:$E$1043,$E26,'6.1 Capex_summary'!$F$9:$F$1043,$F26,'6.1 Capex_summary'!$G$9:$G$1043,$G26,'6.1 Capex_summary'!$H$9:$H$1043,$H26,'6.1 Capex_summary'!$I$9:$I$1043,$I26,'6.1 Capex_summary'!$J$9:$J$1043,$J26,'6.1 Capex_summary'!$K$9:$K$1043,$K26,'6.1 Capex_summary'!$L$9:$L$1043,$L26,'6.1 Capex_summary'!$M$9:$M$1043,$M26,'6.1 Capex_summary'!$O$9:$O$1043,$O26)</f>
        <v>0</v>
      </c>
      <c r="AI26" s="882">
        <f>SUMIFS('6.1 Capex_summary'!AI$9:AI$1043,'6.1 Capex_summary'!$D$9:$D$1043,$D26,'6.1 Capex_summary'!$E$9:$E$1043,$E26,'6.1 Capex_summary'!$F$9:$F$1043,$F26,'6.1 Capex_summary'!$G$9:$G$1043,$G26,'6.1 Capex_summary'!$H$9:$H$1043,$H26,'6.1 Capex_summary'!$I$9:$I$1043,$I26,'6.1 Capex_summary'!$J$9:$J$1043,$J26,'6.1 Capex_summary'!$K$9:$K$1043,$K26,'6.1 Capex_summary'!$L$9:$L$1043,$L26,'6.1 Capex_summary'!$M$9:$M$1043,$M26,'6.1 Capex_summary'!$O$9:$O$1043,$O26)</f>
        <v>0</v>
      </c>
    </row>
    <row r="27" spans="4:35">
      <c r="D27" t="s">
        <v>238</v>
      </c>
      <c r="E27" t="s">
        <v>215</v>
      </c>
      <c r="F27" t="s">
        <v>239</v>
      </c>
      <c r="G27" t="s">
        <v>1400</v>
      </c>
      <c r="H27" t="s">
        <v>241</v>
      </c>
      <c r="I27" t="s">
        <v>1418</v>
      </c>
      <c r="J27" t="s">
        <v>107</v>
      </c>
      <c r="K27" t="s">
        <v>1403</v>
      </c>
      <c r="L27" t="s">
        <v>250</v>
      </c>
      <c r="M27" t="s">
        <v>245</v>
      </c>
      <c r="O27" t="s">
        <v>289</v>
      </c>
      <c r="P27" t="s">
        <v>272</v>
      </c>
      <c r="AA27" s="888"/>
      <c r="AB27" s="890"/>
      <c r="AC27" t="s">
        <v>1390</v>
      </c>
      <c r="AE27" s="882">
        <f>SUMIFS('6.1 Capex_summary'!AE$9:AE$1043,'6.1 Capex_summary'!$D$9:$D$1043,$D27,'6.1 Capex_summary'!$E$9:$E$1043,$E27,'6.1 Capex_summary'!$F$9:$F$1043,$F27,'6.1 Capex_summary'!$G$9:$G$1043,$G27,'6.1 Capex_summary'!$H$9:$H$1043,$H27,'6.1 Capex_summary'!$I$9:$I$1043,$I27,'6.1 Capex_summary'!$J$9:$J$1043,$J27,'6.1 Capex_summary'!$K$9:$K$1043,$K27,'6.1 Capex_summary'!$L$9:$L$1043,$L27,'6.1 Capex_summary'!$M$9:$M$1043,$M27,'6.1 Capex_summary'!$O$9:$O$1043,$O27)</f>
        <v>0</v>
      </c>
      <c r="AF27" s="882">
        <f>SUMIFS('6.1 Capex_summary'!AF$9:AF$1043,'6.1 Capex_summary'!$D$9:$D$1043,$D27,'6.1 Capex_summary'!$E$9:$E$1043,$E27,'6.1 Capex_summary'!$F$9:$F$1043,$F27,'6.1 Capex_summary'!$G$9:$G$1043,$G27,'6.1 Capex_summary'!$H$9:$H$1043,$H27,'6.1 Capex_summary'!$I$9:$I$1043,$I27,'6.1 Capex_summary'!$J$9:$J$1043,$J27,'6.1 Capex_summary'!$K$9:$K$1043,$K27,'6.1 Capex_summary'!$L$9:$L$1043,$L27,'6.1 Capex_summary'!$M$9:$M$1043,$M27,'6.1 Capex_summary'!$O$9:$O$1043,$O27)</f>
        <v>0</v>
      </c>
      <c r="AG27" s="882">
        <f>SUMIFS('6.1 Capex_summary'!AG$9:AG$1043,'6.1 Capex_summary'!$D$9:$D$1043,$D27,'6.1 Capex_summary'!$E$9:$E$1043,$E27,'6.1 Capex_summary'!$F$9:$F$1043,$F27,'6.1 Capex_summary'!$G$9:$G$1043,$G27,'6.1 Capex_summary'!$H$9:$H$1043,$H27,'6.1 Capex_summary'!$I$9:$I$1043,$I27,'6.1 Capex_summary'!$J$9:$J$1043,$J27,'6.1 Capex_summary'!$K$9:$K$1043,$K27,'6.1 Capex_summary'!$L$9:$L$1043,$L27,'6.1 Capex_summary'!$M$9:$M$1043,$M27,'6.1 Capex_summary'!$O$9:$O$1043,$O27)</f>
        <v>0</v>
      </c>
      <c r="AH27" s="882">
        <f>SUMIFS('6.1 Capex_summary'!AH$9:AH$1043,'6.1 Capex_summary'!$D$9:$D$1043,$D27,'6.1 Capex_summary'!$E$9:$E$1043,$E27,'6.1 Capex_summary'!$F$9:$F$1043,$F27,'6.1 Capex_summary'!$G$9:$G$1043,$G27,'6.1 Capex_summary'!$H$9:$H$1043,$H27,'6.1 Capex_summary'!$I$9:$I$1043,$I27,'6.1 Capex_summary'!$J$9:$J$1043,$J27,'6.1 Capex_summary'!$K$9:$K$1043,$K27,'6.1 Capex_summary'!$L$9:$L$1043,$L27,'6.1 Capex_summary'!$M$9:$M$1043,$M27,'6.1 Capex_summary'!$O$9:$O$1043,$O27)</f>
        <v>0</v>
      </c>
      <c r="AI27" s="882">
        <f>SUMIFS('6.1 Capex_summary'!AI$9:AI$1043,'6.1 Capex_summary'!$D$9:$D$1043,$D27,'6.1 Capex_summary'!$E$9:$E$1043,$E27,'6.1 Capex_summary'!$F$9:$F$1043,$F27,'6.1 Capex_summary'!$G$9:$G$1043,$G27,'6.1 Capex_summary'!$H$9:$H$1043,$H27,'6.1 Capex_summary'!$I$9:$I$1043,$I27,'6.1 Capex_summary'!$J$9:$J$1043,$J27,'6.1 Capex_summary'!$K$9:$K$1043,$K27,'6.1 Capex_summary'!$L$9:$L$1043,$L27,'6.1 Capex_summary'!$M$9:$M$1043,$M27,'6.1 Capex_summary'!$O$9:$O$1043,$O27)</f>
        <v>0</v>
      </c>
    </row>
    <row r="28" spans="4:35">
      <c r="D28" t="s">
        <v>238</v>
      </c>
      <c r="E28" t="s">
        <v>215</v>
      </c>
      <c r="F28" t="s">
        <v>239</v>
      </c>
      <c r="G28" t="s">
        <v>1400</v>
      </c>
      <c r="H28" t="s">
        <v>241</v>
      </c>
      <c r="I28" t="s">
        <v>1418</v>
      </c>
      <c r="J28" t="s">
        <v>107</v>
      </c>
      <c r="K28" t="s">
        <v>1404</v>
      </c>
      <c r="L28" t="s">
        <v>303</v>
      </c>
      <c r="M28" t="s">
        <v>245</v>
      </c>
      <c r="O28" t="s">
        <v>1405</v>
      </c>
      <c r="P28" t="s">
        <v>272</v>
      </c>
      <c r="AA28" s="888"/>
      <c r="AB28" s="890"/>
      <c r="AC28" t="s">
        <v>1390</v>
      </c>
      <c r="AE28" s="882">
        <f>SUMIFS('6.1 Capex_summary'!AE$9:AE$1043,'6.1 Capex_summary'!$D$9:$D$1043,$D28,'6.1 Capex_summary'!$E$9:$E$1043,$E28,'6.1 Capex_summary'!$F$9:$F$1043,$F28,'6.1 Capex_summary'!$G$9:$G$1043,$G28,'6.1 Capex_summary'!$H$9:$H$1043,$H28,'6.1 Capex_summary'!$I$9:$I$1043,$I28,'6.1 Capex_summary'!$J$9:$J$1043,$J28,'6.1 Capex_summary'!$K$9:$K$1043,$K28,'6.1 Capex_summary'!$L$9:$L$1043,$L28,'6.1 Capex_summary'!$M$9:$M$1043,$M28,'6.1 Capex_summary'!$O$9:$O$1043,$O28)</f>
        <v>0</v>
      </c>
      <c r="AF28" s="882">
        <f>SUMIFS('6.1 Capex_summary'!AF$9:AF$1043,'6.1 Capex_summary'!$D$9:$D$1043,$D28,'6.1 Capex_summary'!$E$9:$E$1043,$E28,'6.1 Capex_summary'!$F$9:$F$1043,$F28,'6.1 Capex_summary'!$G$9:$G$1043,$G28,'6.1 Capex_summary'!$H$9:$H$1043,$H28,'6.1 Capex_summary'!$I$9:$I$1043,$I28,'6.1 Capex_summary'!$J$9:$J$1043,$J28,'6.1 Capex_summary'!$K$9:$K$1043,$K28,'6.1 Capex_summary'!$L$9:$L$1043,$L28,'6.1 Capex_summary'!$M$9:$M$1043,$M28,'6.1 Capex_summary'!$O$9:$O$1043,$O28)</f>
        <v>0</v>
      </c>
      <c r="AG28" s="882">
        <f>SUMIFS('6.1 Capex_summary'!AG$9:AG$1043,'6.1 Capex_summary'!$D$9:$D$1043,$D28,'6.1 Capex_summary'!$E$9:$E$1043,$E28,'6.1 Capex_summary'!$F$9:$F$1043,$F28,'6.1 Capex_summary'!$G$9:$G$1043,$G28,'6.1 Capex_summary'!$H$9:$H$1043,$H28,'6.1 Capex_summary'!$I$9:$I$1043,$I28,'6.1 Capex_summary'!$J$9:$J$1043,$J28,'6.1 Capex_summary'!$K$9:$K$1043,$K28,'6.1 Capex_summary'!$L$9:$L$1043,$L28,'6.1 Capex_summary'!$M$9:$M$1043,$M28,'6.1 Capex_summary'!$O$9:$O$1043,$O28)</f>
        <v>0</v>
      </c>
      <c r="AH28" s="882">
        <f>SUMIFS('6.1 Capex_summary'!AH$9:AH$1043,'6.1 Capex_summary'!$D$9:$D$1043,$D28,'6.1 Capex_summary'!$E$9:$E$1043,$E28,'6.1 Capex_summary'!$F$9:$F$1043,$F28,'6.1 Capex_summary'!$G$9:$G$1043,$G28,'6.1 Capex_summary'!$H$9:$H$1043,$H28,'6.1 Capex_summary'!$I$9:$I$1043,$I28,'6.1 Capex_summary'!$J$9:$J$1043,$J28,'6.1 Capex_summary'!$K$9:$K$1043,$K28,'6.1 Capex_summary'!$L$9:$L$1043,$L28,'6.1 Capex_summary'!$M$9:$M$1043,$M28,'6.1 Capex_summary'!$O$9:$O$1043,$O28)</f>
        <v>0</v>
      </c>
      <c r="AI28" s="882">
        <f>SUMIFS('6.1 Capex_summary'!AI$9:AI$1043,'6.1 Capex_summary'!$D$9:$D$1043,$D28,'6.1 Capex_summary'!$E$9:$E$1043,$E28,'6.1 Capex_summary'!$F$9:$F$1043,$F28,'6.1 Capex_summary'!$G$9:$G$1043,$G28,'6.1 Capex_summary'!$H$9:$H$1043,$H28,'6.1 Capex_summary'!$I$9:$I$1043,$I28,'6.1 Capex_summary'!$J$9:$J$1043,$J28,'6.1 Capex_summary'!$K$9:$K$1043,$K28,'6.1 Capex_summary'!$L$9:$L$1043,$L28,'6.1 Capex_summary'!$M$9:$M$1043,$M28,'6.1 Capex_summary'!$O$9:$O$1043,$O28)</f>
        <v>0</v>
      </c>
    </row>
    <row r="29" spans="4:35">
      <c r="D29" t="s">
        <v>238</v>
      </c>
      <c r="E29" t="s">
        <v>215</v>
      </c>
      <c r="F29" t="s">
        <v>239</v>
      </c>
      <c r="G29" t="s">
        <v>1400</v>
      </c>
      <c r="H29" t="s">
        <v>241</v>
      </c>
      <c r="I29" t="s">
        <v>1418</v>
      </c>
      <c r="J29" t="s">
        <v>107</v>
      </c>
      <c r="K29" t="s">
        <v>1404</v>
      </c>
      <c r="L29" t="s">
        <v>2265</v>
      </c>
      <c r="M29" t="s">
        <v>245</v>
      </c>
      <c r="O29" t="s">
        <v>317</v>
      </c>
      <c r="P29" t="s">
        <v>272</v>
      </c>
      <c r="AA29" s="888"/>
      <c r="AB29" s="890"/>
      <c r="AC29" t="s">
        <v>1390</v>
      </c>
      <c r="AE29" s="882">
        <f>SUMIFS('6.1 Capex_summary'!AE$9:AE$1043,'6.1 Capex_summary'!$D$9:$D$1043,$D29,'6.1 Capex_summary'!$E$9:$E$1043,$E29,'6.1 Capex_summary'!$F$9:$F$1043,$F29,'6.1 Capex_summary'!$G$9:$G$1043,$G29,'6.1 Capex_summary'!$H$9:$H$1043,$H29,'6.1 Capex_summary'!$I$9:$I$1043,$I29,'6.1 Capex_summary'!$J$9:$J$1043,$J29,'6.1 Capex_summary'!$K$9:$K$1043,$K29,'6.1 Capex_summary'!$L$9:$L$1043,$L29,'6.1 Capex_summary'!$M$9:$M$1043,$M29,'6.1 Capex_summary'!$O$9:$O$1043,$O29)</f>
        <v>0</v>
      </c>
      <c r="AF29" s="882">
        <f>SUMIFS('6.1 Capex_summary'!AF$9:AF$1043,'6.1 Capex_summary'!$D$9:$D$1043,$D29,'6.1 Capex_summary'!$E$9:$E$1043,$E29,'6.1 Capex_summary'!$F$9:$F$1043,$F29,'6.1 Capex_summary'!$G$9:$G$1043,$G29,'6.1 Capex_summary'!$H$9:$H$1043,$H29,'6.1 Capex_summary'!$I$9:$I$1043,$I29,'6.1 Capex_summary'!$J$9:$J$1043,$J29,'6.1 Capex_summary'!$K$9:$K$1043,$K29,'6.1 Capex_summary'!$L$9:$L$1043,$L29,'6.1 Capex_summary'!$M$9:$M$1043,$M29,'6.1 Capex_summary'!$O$9:$O$1043,$O29)</f>
        <v>0</v>
      </c>
      <c r="AG29" s="882">
        <f>SUMIFS('6.1 Capex_summary'!AG$9:AG$1043,'6.1 Capex_summary'!$D$9:$D$1043,$D29,'6.1 Capex_summary'!$E$9:$E$1043,$E29,'6.1 Capex_summary'!$F$9:$F$1043,$F29,'6.1 Capex_summary'!$G$9:$G$1043,$G29,'6.1 Capex_summary'!$H$9:$H$1043,$H29,'6.1 Capex_summary'!$I$9:$I$1043,$I29,'6.1 Capex_summary'!$J$9:$J$1043,$J29,'6.1 Capex_summary'!$K$9:$K$1043,$K29,'6.1 Capex_summary'!$L$9:$L$1043,$L29,'6.1 Capex_summary'!$M$9:$M$1043,$M29,'6.1 Capex_summary'!$O$9:$O$1043,$O29)</f>
        <v>0</v>
      </c>
      <c r="AH29" s="882">
        <f>SUMIFS('6.1 Capex_summary'!AH$9:AH$1043,'6.1 Capex_summary'!$D$9:$D$1043,$D29,'6.1 Capex_summary'!$E$9:$E$1043,$E29,'6.1 Capex_summary'!$F$9:$F$1043,$F29,'6.1 Capex_summary'!$G$9:$G$1043,$G29,'6.1 Capex_summary'!$H$9:$H$1043,$H29,'6.1 Capex_summary'!$I$9:$I$1043,$I29,'6.1 Capex_summary'!$J$9:$J$1043,$J29,'6.1 Capex_summary'!$K$9:$K$1043,$K29,'6.1 Capex_summary'!$L$9:$L$1043,$L29,'6.1 Capex_summary'!$M$9:$M$1043,$M29,'6.1 Capex_summary'!$O$9:$O$1043,$O29)</f>
        <v>0</v>
      </c>
      <c r="AI29" s="882">
        <f>SUMIFS('6.1 Capex_summary'!AI$9:AI$1043,'6.1 Capex_summary'!$D$9:$D$1043,$D29,'6.1 Capex_summary'!$E$9:$E$1043,$E29,'6.1 Capex_summary'!$F$9:$F$1043,$F29,'6.1 Capex_summary'!$G$9:$G$1043,$G29,'6.1 Capex_summary'!$H$9:$H$1043,$H29,'6.1 Capex_summary'!$I$9:$I$1043,$I29,'6.1 Capex_summary'!$J$9:$J$1043,$J29,'6.1 Capex_summary'!$K$9:$K$1043,$K29,'6.1 Capex_summary'!$L$9:$L$1043,$L29,'6.1 Capex_summary'!$M$9:$M$1043,$M29,'6.1 Capex_summary'!$O$9:$O$1043,$O29)</f>
        <v>0</v>
      </c>
    </row>
    <row r="30" spans="4:35">
      <c r="D30" t="s">
        <v>238</v>
      </c>
      <c r="E30" t="s">
        <v>215</v>
      </c>
      <c r="F30" t="s">
        <v>239</v>
      </c>
      <c r="G30" t="s">
        <v>1400</v>
      </c>
      <c r="H30" t="s">
        <v>241</v>
      </c>
      <c r="I30" t="s">
        <v>1418</v>
      </c>
      <c r="J30" t="s">
        <v>107</v>
      </c>
      <c r="K30" t="s">
        <v>1404</v>
      </c>
      <c r="L30" t="s">
        <v>423</v>
      </c>
      <c r="M30" t="s">
        <v>245</v>
      </c>
      <c r="O30" t="s">
        <v>328</v>
      </c>
      <c r="P30" t="s">
        <v>272</v>
      </c>
      <c r="AA30" s="888"/>
      <c r="AB30" s="890"/>
      <c r="AC30" t="s">
        <v>1390</v>
      </c>
      <c r="AE30" s="882">
        <f>SUMIFS('6.1 Capex_summary'!AE$9:AE$1043,'6.1 Capex_summary'!$D$9:$D$1043,$D30,'6.1 Capex_summary'!$E$9:$E$1043,$E30,'6.1 Capex_summary'!$F$9:$F$1043,$F30,'6.1 Capex_summary'!$G$9:$G$1043,$G30,'6.1 Capex_summary'!$H$9:$H$1043,$H30,'6.1 Capex_summary'!$I$9:$I$1043,$I30,'6.1 Capex_summary'!$J$9:$J$1043,$J30,'6.1 Capex_summary'!$K$9:$K$1043,$K30,'6.1 Capex_summary'!$L$9:$L$1043,$L30,'6.1 Capex_summary'!$M$9:$M$1043,$M30,'6.1 Capex_summary'!$O$9:$O$1043,$O30)</f>
        <v>0</v>
      </c>
      <c r="AF30" s="882">
        <f>SUMIFS('6.1 Capex_summary'!AF$9:AF$1043,'6.1 Capex_summary'!$D$9:$D$1043,$D30,'6.1 Capex_summary'!$E$9:$E$1043,$E30,'6.1 Capex_summary'!$F$9:$F$1043,$F30,'6.1 Capex_summary'!$G$9:$G$1043,$G30,'6.1 Capex_summary'!$H$9:$H$1043,$H30,'6.1 Capex_summary'!$I$9:$I$1043,$I30,'6.1 Capex_summary'!$J$9:$J$1043,$J30,'6.1 Capex_summary'!$K$9:$K$1043,$K30,'6.1 Capex_summary'!$L$9:$L$1043,$L30,'6.1 Capex_summary'!$M$9:$M$1043,$M30,'6.1 Capex_summary'!$O$9:$O$1043,$O30)</f>
        <v>0</v>
      </c>
      <c r="AG30" s="882">
        <f>SUMIFS('6.1 Capex_summary'!AG$9:AG$1043,'6.1 Capex_summary'!$D$9:$D$1043,$D30,'6.1 Capex_summary'!$E$9:$E$1043,$E30,'6.1 Capex_summary'!$F$9:$F$1043,$F30,'6.1 Capex_summary'!$G$9:$G$1043,$G30,'6.1 Capex_summary'!$H$9:$H$1043,$H30,'6.1 Capex_summary'!$I$9:$I$1043,$I30,'6.1 Capex_summary'!$J$9:$J$1043,$J30,'6.1 Capex_summary'!$K$9:$K$1043,$K30,'6.1 Capex_summary'!$L$9:$L$1043,$L30,'6.1 Capex_summary'!$M$9:$M$1043,$M30,'6.1 Capex_summary'!$O$9:$O$1043,$O30)</f>
        <v>0</v>
      </c>
      <c r="AH30" s="882">
        <f>SUMIFS('6.1 Capex_summary'!AH$9:AH$1043,'6.1 Capex_summary'!$D$9:$D$1043,$D30,'6.1 Capex_summary'!$E$9:$E$1043,$E30,'6.1 Capex_summary'!$F$9:$F$1043,$F30,'6.1 Capex_summary'!$G$9:$G$1043,$G30,'6.1 Capex_summary'!$H$9:$H$1043,$H30,'6.1 Capex_summary'!$I$9:$I$1043,$I30,'6.1 Capex_summary'!$J$9:$J$1043,$J30,'6.1 Capex_summary'!$K$9:$K$1043,$K30,'6.1 Capex_summary'!$L$9:$L$1043,$L30,'6.1 Capex_summary'!$M$9:$M$1043,$M30,'6.1 Capex_summary'!$O$9:$O$1043,$O30)</f>
        <v>0</v>
      </c>
      <c r="AI30" s="882">
        <f>SUMIFS('6.1 Capex_summary'!AI$9:AI$1043,'6.1 Capex_summary'!$D$9:$D$1043,$D30,'6.1 Capex_summary'!$E$9:$E$1043,$E30,'6.1 Capex_summary'!$F$9:$F$1043,$F30,'6.1 Capex_summary'!$G$9:$G$1043,$G30,'6.1 Capex_summary'!$H$9:$H$1043,$H30,'6.1 Capex_summary'!$I$9:$I$1043,$I30,'6.1 Capex_summary'!$J$9:$J$1043,$J30,'6.1 Capex_summary'!$K$9:$K$1043,$K30,'6.1 Capex_summary'!$L$9:$L$1043,$L30,'6.1 Capex_summary'!$M$9:$M$1043,$M30,'6.1 Capex_summary'!$O$9:$O$1043,$O30)</f>
        <v>0</v>
      </c>
    </row>
    <row r="31" spans="4:35">
      <c r="D31" t="s">
        <v>238</v>
      </c>
      <c r="E31" t="s">
        <v>215</v>
      </c>
      <c r="F31" t="s">
        <v>239</v>
      </c>
      <c r="G31" t="s">
        <v>1400</v>
      </c>
      <c r="H31" t="s">
        <v>241</v>
      </c>
      <c r="I31" t="s">
        <v>284</v>
      </c>
      <c r="J31" t="s">
        <v>107</v>
      </c>
      <c r="K31" t="s">
        <v>125</v>
      </c>
      <c r="L31" t="s">
        <v>338</v>
      </c>
      <c r="M31" t="s">
        <v>245</v>
      </c>
      <c r="O31" t="s">
        <v>1462</v>
      </c>
      <c r="P31" t="s">
        <v>304</v>
      </c>
      <c r="AA31" s="888"/>
      <c r="AB31" s="890"/>
      <c r="AC31" t="s">
        <v>1390</v>
      </c>
      <c r="AE31" s="882">
        <f>SUMIFS('6.1 Capex_summary'!AE$9:AE$1043,'6.1 Capex_summary'!$D$9:$D$1043,$D31,'6.1 Capex_summary'!$E$9:$E$1043,$E31,'6.1 Capex_summary'!$F$9:$F$1043,$F31,'6.1 Capex_summary'!$G$9:$G$1043,$G31,'6.1 Capex_summary'!$H$9:$H$1043,$H31,'6.1 Capex_summary'!$I$9:$I$1043,$I31,'6.1 Capex_summary'!$J$9:$J$1043,$J31,'6.1 Capex_summary'!$K$9:$K$1043,$K31,'6.1 Capex_summary'!$L$9:$L$1043,$L31,'6.1 Capex_summary'!$M$9:$M$1043,$M31,'6.1 Capex_summary'!$O$9:$O$1043,$O31)</f>
        <v>0</v>
      </c>
      <c r="AF31" s="882">
        <f>SUMIFS('6.1 Capex_summary'!AF$9:AF$1043,'6.1 Capex_summary'!$D$9:$D$1043,$D31,'6.1 Capex_summary'!$E$9:$E$1043,$E31,'6.1 Capex_summary'!$F$9:$F$1043,$F31,'6.1 Capex_summary'!$G$9:$G$1043,$G31,'6.1 Capex_summary'!$H$9:$H$1043,$H31,'6.1 Capex_summary'!$I$9:$I$1043,$I31,'6.1 Capex_summary'!$J$9:$J$1043,$J31,'6.1 Capex_summary'!$K$9:$K$1043,$K31,'6.1 Capex_summary'!$L$9:$L$1043,$L31,'6.1 Capex_summary'!$M$9:$M$1043,$M31,'6.1 Capex_summary'!$O$9:$O$1043,$O31)</f>
        <v>0</v>
      </c>
      <c r="AG31" s="882">
        <f>SUMIFS('6.1 Capex_summary'!AG$9:AG$1043,'6.1 Capex_summary'!$D$9:$D$1043,$D31,'6.1 Capex_summary'!$E$9:$E$1043,$E31,'6.1 Capex_summary'!$F$9:$F$1043,$F31,'6.1 Capex_summary'!$G$9:$G$1043,$G31,'6.1 Capex_summary'!$H$9:$H$1043,$H31,'6.1 Capex_summary'!$I$9:$I$1043,$I31,'6.1 Capex_summary'!$J$9:$J$1043,$J31,'6.1 Capex_summary'!$K$9:$K$1043,$K31,'6.1 Capex_summary'!$L$9:$L$1043,$L31,'6.1 Capex_summary'!$M$9:$M$1043,$M31,'6.1 Capex_summary'!$O$9:$O$1043,$O31)</f>
        <v>0</v>
      </c>
      <c r="AH31" s="882">
        <f>SUMIFS('6.1 Capex_summary'!AH$9:AH$1043,'6.1 Capex_summary'!$D$9:$D$1043,$D31,'6.1 Capex_summary'!$E$9:$E$1043,$E31,'6.1 Capex_summary'!$F$9:$F$1043,$F31,'6.1 Capex_summary'!$G$9:$G$1043,$G31,'6.1 Capex_summary'!$H$9:$H$1043,$H31,'6.1 Capex_summary'!$I$9:$I$1043,$I31,'6.1 Capex_summary'!$J$9:$J$1043,$J31,'6.1 Capex_summary'!$K$9:$K$1043,$K31,'6.1 Capex_summary'!$L$9:$L$1043,$L31,'6.1 Capex_summary'!$M$9:$M$1043,$M31,'6.1 Capex_summary'!$O$9:$O$1043,$O31)</f>
        <v>0</v>
      </c>
      <c r="AI31" s="882">
        <f>SUMIFS('6.1 Capex_summary'!AI$9:AI$1043,'6.1 Capex_summary'!$D$9:$D$1043,$D31,'6.1 Capex_summary'!$E$9:$E$1043,$E31,'6.1 Capex_summary'!$F$9:$F$1043,$F31,'6.1 Capex_summary'!$G$9:$G$1043,$G31,'6.1 Capex_summary'!$H$9:$H$1043,$H31,'6.1 Capex_summary'!$I$9:$I$1043,$I31,'6.1 Capex_summary'!$J$9:$J$1043,$J31,'6.1 Capex_summary'!$K$9:$K$1043,$K31,'6.1 Capex_summary'!$L$9:$L$1043,$L31,'6.1 Capex_summary'!$M$9:$M$1043,$M31,'6.1 Capex_summary'!$O$9:$O$1043,$O31)</f>
        <v>0</v>
      </c>
    </row>
    <row r="33" spans="1:35" s="1" customFormat="1" ht="14">
      <c r="A33" s="42"/>
      <c r="B33" s="48" t="s">
        <v>1463</v>
      </c>
    </row>
    <row r="35" spans="1:35">
      <c r="D35" t="s">
        <v>238</v>
      </c>
      <c r="E35" t="s">
        <v>215</v>
      </c>
      <c r="F35" t="s">
        <v>263</v>
      </c>
      <c r="G35" t="s">
        <v>1400</v>
      </c>
      <c r="H35" t="s">
        <v>241</v>
      </c>
      <c r="I35" t="s">
        <v>1418</v>
      </c>
      <c r="J35" t="s">
        <v>107</v>
      </c>
      <c r="K35" t="s">
        <v>247</v>
      </c>
      <c r="L35" t="s">
        <v>315</v>
      </c>
      <c r="M35" t="s">
        <v>245</v>
      </c>
      <c r="O35" t="s">
        <v>247</v>
      </c>
      <c r="P35" t="s">
        <v>350</v>
      </c>
      <c r="AA35" s="888"/>
      <c r="AB35" s="890"/>
      <c r="AC35" t="s">
        <v>1151</v>
      </c>
      <c r="AE35" s="882">
        <f>SUMIFS('6.1 Capex_summary'!AE$9:AE$1043,'6.1 Capex_summary'!$D$9:$D$1043,$D35,'6.1 Capex_summary'!$E$9:$E$1043,$E35,'6.1 Capex_summary'!$F$9:$F$1043,$F35,'6.1 Capex_summary'!$G$9:$G$1043,$G35,'6.1 Capex_summary'!$H$9:$H$1043,$H35,'6.1 Capex_summary'!$I$9:$I$1043,$I35,'6.1 Capex_summary'!$J$9:$J$1043,$J35,'6.1 Capex_summary'!$K$9:$K$1043,$K35,'6.1 Capex_summary'!$L$9:$L$1043,$L35,'6.1 Capex_summary'!$M$9:$M$1043,$M35,'6.1 Capex_summary'!$O$9:$O$1043,$O35)</f>
        <v>0</v>
      </c>
      <c r="AF35" s="882">
        <f>SUMIFS('6.1 Capex_summary'!AF$9:AF$1043,'6.1 Capex_summary'!$D$9:$D$1043,$D35,'6.1 Capex_summary'!$E$9:$E$1043,$E35,'6.1 Capex_summary'!$F$9:$F$1043,$F35,'6.1 Capex_summary'!$G$9:$G$1043,$G35,'6.1 Capex_summary'!$H$9:$H$1043,$H35,'6.1 Capex_summary'!$I$9:$I$1043,$I35,'6.1 Capex_summary'!$J$9:$J$1043,$J35,'6.1 Capex_summary'!$K$9:$K$1043,$K35,'6.1 Capex_summary'!$L$9:$L$1043,$L35,'6.1 Capex_summary'!$M$9:$M$1043,$M35,'6.1 Capex_summary'!$O$9:$O$1043,$O35)</f>
        <v>0</v>
      </c>
      <c r="AG35" s="882">
        <f>SUMIFS('6.1 Capex_summary'!AG$9:AG$1043,'6.1 Capex_summary'!$D$9:$D$1043,$D35,'6.1 Capex_summary'!$E$9:$E$1043,$E35,'6.1 Capex_summary'!$F$9:$F$1043,$F35,'6.1 Capex_summary'!$G$9:$G$1043,$G35,'6.1 Capex_summary'!$H$9:$H$1043,$H35,'6.1 Capex_summary'!$I$9:$I$1043,$I35,'6.1 Capex_summary'!$J$9:$J$1043,$J35,'6.1 Capex_summary'!$K$9:$K$1043,$K35,'6.1 Capex_summary'!$L$9:$L$1043,$L35,'6.1 Capex_summary'!$M$9:$M$1043,$M35,'6.1 Capex_summary'!$O$9:$O$1043,$O35)</f>
        <v>0</v>
      </c>
      <c r="AH35" s="882">
        <f>SUMIFS('6.1 Capex_summary'!AH$9:AH$1043,'6.1 Capex_summary'!$D$9:$D$1043,$D35,'6.1 Capex_summary'!$E$9:$E$1043,$E35,'6.1 Capex_summary'!$F$9:$F$1043,$F35,'6.1 Capex_summary'!$G$9:$G$1043,$G35,'6.1 Capex_summary'!$H$9:$H$1043,$H35,'6.1 Capex_summary'!$I$9:$I$1043,$I35,'6.1 Capex_summary'!$J$9:$J$1043,$J35,'6.1 Capex_summary'!$K$9:$K$1043,$K35,'6.1 Capex_summary'!$L$9:$L$1043,$L35,'6.1 Capex_summary'!$M$9:$M$1043,$M35,'6.1 Capex_summary'!$O$9:$O$1043,$O35)</f>
        <v>0</v>
      </c>
      <c r="AI35" s="882">
        <f>SUMIFS('6.1 Capex_summary'!AI$9:AI$1043,'6.1 Capex_summary'!$D$9:$D$1043,$D35,'6.1 Capex_summary'!$E$9:$E$1043,$E35,'6.1 Capex_summary'!$F$9:$F$1043,$F35,'6.1 Capex_summary'!$G$9:$G$1043,$G35,'6.1 Capex_summary'!$H$9:$H$1043,$H35,'6.1 Capex_summary'!$I$9:$I$1043,$I35,'6.1 Capex_summary'!$J$9:$J$1043,$J35,'6.1 Capex_summary'!$K$9:$K$1043,$K35,'6.1 Capex_summary'!$L$9:$L$1043,$L35,'6.1 Capex_summary'!$M$9:$M$1043,$M35,'6.1 Capex_summary'!$O$9:$O$1043,$O35)</f>
        <v>0</v>
      </c>
    </row>
    <row r="36" spans="1:35">
      <c r="D36" t="s">
        <v>238</v>
      </c>
      <c r="E36" t="s">
        <v>215</v>
      </c>
      <c r="F36" t="s">
        <v>263</v>
      </c>
      <c r="G36" t="s">
        <v>1400</v>
      </c>
      <c r="H36" t="s">
        <v>241</v>
      </c>
      <c r="I36" t="s">
        <v>1418</v>
      </c>
      <c r="J36" t="s">
        <v>107</v>
      </c>
      <c r="K36" t="s">
        <v>247</v>
      </c>
      <c r="L36" t="s">
        <v>336</v>
      </c>
      <c r="M36" t="s">
        <v>245</v>
      </c>
      <c r="O36" t="s">
        <v>247</v>
      </c>
      <c r="P36" t="s">
        <v>350</v>
      </c>
      <c r="AA36" s="888"/>
      <c r="AB36" s="890"/>
      <c r="AC36" t="s">
        <v>1151</v>
      </c>
      <c r="AE36" s="882">
        <f>SUMIFS('6.1 Capex_summary'!AE$9:AE$1043,'6.1 Capex_summary'!$D$9:$D$1043,$D36,'6.1 Capex_summary'!$E$9:$E$1043,$E36,'6.1 Capex_summary'!$F$9:$F$1043,$F36,'6.1 Capex_summary'!$G$9:$G$1043,$G36,'6.1 Capex_summary'!$H$9:$H$1043,$H36,'6.1 Capex_summary'!$I$9:$I$1043,$I36,'6.1 Capex_summary'!$J$9:$J$1043,$J36,'6.1 Capex_summary'!$K$9:$K$1043,$K36,'6.1 Capex_summary'!$L$9:$L$1043,$L36,'6.1 Capex_summary'!$M$9:$M$1043,$M36,'6.1 Capex_summary'!$O$9:$O$1043,$O36)</f>
        <v>0</v>
      </c>
      <c r="AF36" s="882">
        <f>SUMIFS('6.1 Capex_summary'!AF$9:AF$1043,'6.1 Capex_summary'!$D$9:$D$1043,$D36,'6.1 Capex_summary'!$E$9:$E$1043,$E36,'6.1 Capex_summary'!$F$9:$F$1043,$F36,'6.1 Capex_summary'!$G$9:$G$1043,$G36,'6.1 Capex_summary'!$H$9:$H$1043,$H36,'6.1 Capex_summary'!$I$9:$I$1043,$I36,'6.1 Capex_summary'!$J$9:$J$1043,$J36,'6.1 Capex_summary'!$K$9:$K$1043,$K36,'6.1 Capex_summary'!$L$9:$L$1043,$L36,'6.1 Capex_summary'!$M$9:$M$1043,$M36,'6.1 Capex_summary'!$O$9:$O$1043,$O36)</f>
        <v>0</v>
      </c>
      <c r="AG36" s="882">
        <f>SUMIFS('6.1 Capex_summary'!AG$9:AG$1043,'6.1 Capex_summary'!$D$9:$D$1043,$D36,'6.1 Capex_summary'!$E$9:$E$1043,$E36,'6.1 Capex_summary'!$F$9:$F$1043,$F36,'6.1 Capex_summary'!$G$9:$G$1043,$G36,'6.1 Capex_summary'!$H$9:$H$1043,$H36,'6.1 Capex_summary'!$I$9:$I$1043,$I36,'6.1 Capex_summary'!$J$9:$J$1043,$J36,'6.1 Capex_summary'!$K$9:$K$1043,$K36,'6.1 Capex_summary'!$L$9:$L$1043,$L36,'6.1 Capex_summary'!$M$9:$M$1043,$M36,'6.1 Capex_summary'!$O$9:$O$1043,$O36)</f>
        <v>0</v>
      </c>
      <c r="AH36" s="882">
        <f>SUMIFS('6.1 Capex_summary'!AH$9:AH$1043,'6.1 Capex_summary'!$D$9:$D$1043,$D36,'6.1 Capex_summary'!$E$9:$E$1043,$E36,'6.1 Capex_summary'!$F$9:$F$1043,$F36,'6.1 Capex_summary'!$G$9:$G$1043,$G36,'6.1 Capex_summary'!$H$9:$H$1043,$H36,'6.1 Capex_summary'!$I$9:$I$1043,$I36,'6.1 Capex_summary'!$J$9:$J$1043,$J36,'6.1 Capex_summary'!$K$9:$K$1043,$K36,'6.1 Capex_summary'!$L$9:$L$1043,$L36,'6.1 Capex_summary'!$M$9:$M$1043,$M36,'6.1 Capex_summary'!$O$9:$O$1043,$O36)</f>
        <v>0</v>
      </c>
      <c r="AI36" s="882">
        <f>SUMIFS('6.1 Capex_summary'!AI$9:AI$1043,'6.1 Capex_summary'!$D$9:$D$1043,$D36,'6.1 Capex_summary'!$E$9:$E$1043,$E36,'6.1 Capex_summary'!$F$9:$F$1043,$F36,'6.1 Capex_summary'!$G$9:$G$1043,$G36,'6.1 Capex_summary'!$H$9:$H$1043,$H36,'6.1 Capex_summary'!$I$9:$I$1043,$I36,'6.1 Capex_summary'!$J$9:$J$1043,$J36,'6.1 Capex_summary'!$K$9:$K$1043,$K36,'6.1 Capex_summary'!$L$9:$L$1043,$L36,'6.1 Capex_summary'!$M$9:$M$1043,$M36,'6.1 Capex_summary'!$O$9:$O$1043,$O36)</f>
        <v>0</v>
      </c>
    </row>
    <row r="37" spans="1:35">
      <c r="D37" t="s">
        <v>238</v>
      </c>
      <c r="E37" t="s">
        <v>215</v>
      </c>
      <c r="F37" t="s">
        <v>263</v>
      </c>
      <c r="G37" t="s">
        <v>1400</v>
      </c>
      <c r="H37" t="s">
        <v>241</v>
      </c>
      <c r="I37" t="s">
        <v>1418</v>
      </c>
      <c r="J37" t="s">
        <v>107</v>
      </c>
      <c r="K37" t="s">
        <v>247</v>
      </c>
      <c r="L37" t="s">
        <v>355</v>
      </c>
      <c r="M37" t="s">
        <v>245</v>
      </c>
      <c r="O37" t="s">
        <v>247</v>
      </c>
      <c r="P37" t="s">
        <v>350</v>
      </c>
      <c r="AA37" s="888"/>
      <c r="AB37" s="890"/>
      <c r="AC37" t="s">
        <v>1151</v>
      </c>
      <c r="AE37" s="882">
        <f>SUMIFS('6.1 Capex_summary'!AE$9:AE$1043,'6.1 Capex_summary'!$D$9:$D$1043,$D37,'6.1 Capex_summary'!$E$9:$E$1043,$E37,'6.1 Capex_summary'!$F$9:$F$1043,$F37,'6.1 Capex_summary'!$G$9:$G$1043,$G37,'6.1 Capex_summary'!$H$9:$H$1043,$H37,'6.1 Capex_summary'!$I$9:$I$1043,$I37,'6.1 Capex_summary'!$J$9:$J$1043,$J37,'6.1 Capex_summary'!$K$9:$K$1043,$K37,'6.1 Capex_summary'!$L$9:$L$1043,$L37,'6.1 Capex_summary'!$M$9:$M$1043,$M37,'6.1 Capex_summary'!$O$9:$O$1043,$O37)</f>
        <v>0</v>
      </c>
      <c r="AF37" s="882">
        <f>SUMIFS('6.1 Capex_summary'!AF$9:AF$1043,'6.1 Capex_summary'!$D$9:$D$1043,$D37,'6.1 Capex_summary'!$E$9:$E$1043,$E37,'6.1 Capex_summary'!$F$9:$F$1043,$F37,'6.1 Capex_summary'!$G$9:$G$1043,$G37,'6.1 Capex_summary'!$H$9:$H$1043,$H37,'6.1 Capex_summary'!$I$9:$I$1043,$I37,'6.1 Capex_summary'!$J$9:$J$1043,$J37,'6.1 Capex_summary'!$K$9:$K$1043,$K37,'6.1 Capex_summary'!$L$9:$L$1043,$L37,'6.1 Capex_summary'!$M$9:$M$1043,$M37,'6.1 Capex_summary'!$O$9:$O$1043,$O37)</f>
        <v>0</v>
      </c>
      <c r="AG37" s="882">
        <f>SUMIFS('6.1 Capex_summary'!AG$9:AG$1043,'6.1 Capex_summary'!$D$9:$D$1043,$D37,'6.1 Capex_summary'!$E$9:$E$1043,$E37,'6.1 Capex_summary'!$F$9:$F$1043,$F37,'6.1 Capex_summary'!$G$9:$G$1043,$G37,'6.1 Capex_summary'!$H$9:$H$1043,$H37,'6.1 Capex_summary'!$I$9:$I$1043,$I37,'6.1 Capex_summary'!$J$9:$J$1043,$J37,'6.1 Capex_summary'!$K$9:$K$1043,$K37,'6.1 Capex_summary'!$L$9:$L$1043,$L37,'6.1 Capex_summary'!$M$9:$M$1043,$M37,'6.1 Capex_summary'!$O$9:$O$1043,$O37)</f>
        <v>0</v>
      </c>
      <c r="AH37" s="882">
        <f>SUMIFS('6.1 Capex_summary'!AH$9:AH$1043,'6.1 Capex_summary'!$D$9:$D$1043,$D37,'6.1 Capex_summary'!$E$9:$E$1043,$E37,'6.1 Capex_summary'!$F$9:$F$1043,$F37,'6.1 Capex_summary'!$G$9:$G$1043,$G37,'6.1 Capex_summary'!$H$9:$H$1043,$H37,'6.1 Capex_summary'!$I$9:$I$1043,$I37,'6.1 Capex_summary'!$J$9:$J$1043,$J37,'6.1 Capex_summary'!$K$9:$K$1043,$K37,'6.1 Capex_summary'!$L$9:$L$1043,$L37,'6.1 Capex_summary'!$M$9:$M$1043,$M37,'6.1 Capex_summary'!$O$9:$O$1043,$O37)</f>
        <v>0</v>
      </c>
      <c r="AI37" s="882">
        <f>SUMIFS('6.1 Capex_summary'!AI$9:AI$1043,'6.1 Capex_summary'!$D$9:$D$1043,$D37,'6.1 Capex_summary'!$E$9:$E$1043,$E37,'6.1 Capex_summary'!$F$9:$F$1043,$F37,'6.1 Capex_summary'!$G$9:$G$1043,$G37,'6.1 Capex_summary'!$H$9:$H$1043,$H37,'6.1 Capex_summary'!$I$9:$I$1043,$I37,'6.1 Capex_summary'!$J$9:$J$1043,$J37,'6.1 Capex_summary'!$K$9:$K$1043,$K37,'6.1 Capex_summary'!$L$9:$L$1043,$L37,'6.1 Capex_summary'!$M$9:$M$1043,$M37,'6.1 Capex_summary'!$O$9:$O$1043,$O37)</f>
        <v>0</v>
      </c>
    </row>
    <row r="38" spans="1:35">
      <c r="D38" t="s">
        <v>238</v>
      </c>
      <c r="E38" t="s">
        <v>215</v>
      </c>
      <c r="F38" t="s">
        <v>263</v>
      </c>
      <c r="G38" t="s">
        <v>1400</v>
      </c>
      <c r="H38" t="s">
        <v>241</v>
      </c>
      <c r="I38" t="s">
        <v>1418</v>
      </c>
      <c r="J38" t="s">
        <v>107</v>
      </c>
      <c r="K38" t="s">
        <v>247</v>
      </c>
      <c r="L38" t="s">
        <v>371</v>
      </c>
      <c r="M38" t="s">
        <v>245</v>
      </c>
      <c r="O38" t="s">
        <v>247</v>
      </c>
      <c r="P38" t="s">
        <v>350</v>
      </c>
      <c r="AA38" s="888"/>
      <c r="AB38" s="890"/>
      <c r="AC38" t="s">
        <v>1151</v>
      </c>
      <c r="AE38" s="882">
        <f>SUMIFS('6.1 Capex_summary'!AE$9:AE$1043,'6.1 Capex_summary'!$D$9:$D$1043,$D38,'6.1 Capex_summary'!$E$9:$E$1043,$E38,'6.1 Capex_summary'!$F$9:$F$1043,$F38,'6.1 Capex_summary'!$G$9:$G$1043,$G38,'6.1 Capex_summary'!$H$9:$H$1043,$H38,'6.1 Capex_summary'!$I$9:$I$1043,$I38,'6.1 Capex_summary'!$J$9:$J$1043,$J38,'6.1 Capex_summary'!$K$9:$K$1043,$K38,'6.1 Capex_summary'!$L$9:$L$1043,$L38,'6.1 Capex_summary'!$M$9:$M$1043,$M38,'6.1 Capex_summary'!$O$9:$O$1043,$O38)</f>
        <v>0</v>
      </c>
      <c r="AF38" s="882">
        <f>SUMIFS('6.1 Capex_summary'!AF$9:AF$1043,'6.1 Capex_summary'!$D$9:$D$1043,$D38,'6.1 Capex_summary'!$E$9:$E$1043,$E38,'6.1 Capex_summary'!$F$9:$F$1043,$F38,'6.1 Capex_summary'!$G$9:$G$1043,$G38,'6.1 Capex_summary'!$H$9:$H$1043,$H38,'6.1 Capex_summary'!$I$9:$I$1043,$I38,'6.1 Capex_summary'!$J$9:$J$1043,$J38,'6.1 Capex_summary'!$K$9:$K$1043,$K38,'6.1 Capex_summary'!$L$9:$L$1043,$L38,'6.1 Capex_summary'!$M$9:$M$1043,$M38,'6.1 Capex_summary'!$O$9:$O$1043,$O38)</f>
        <v>0</v>
      </c>
      <c r="AG38" s="882">
        <f>SUMIFS('6.1 Capex_summary'!AG$9:AG$1043,'6.1 Capex_summary'!$D$9:$D$1043,$D38,'6.1 Capex_summary'!$E$9:$E$1043,$E38,'6.1 Capex_summary'!$F$9:$F$1043,$F38,'6.1 Capex_summary'!$G$9:$G$1043,$G38,'6.1 Capex_summary'!$H$9:$H$1043,$H38,'6.1 Capex_summary'!$I$9:$I$1043,$I38,'6.1 Capex_summary'!$J$9:$J$1043,$J38,'6.1 Capex_summary'!$K$9:$K$1043,$K38,'6.1 Capex_summary'!$L$9:$L$1043,$L38,'6.1 Capex_summary'!$M$9:$M$1043,$M38,'6.1 Capex_summary'!$O$9:$O$1043,$O38)</f>
        <v>0</v>
      </c>
      <c r="AH38" s="882">
        <f>SUMIFS('6.1 Capex_summary'!AH$9:AH$1043,'6.1 Capex_summary'!$D$9:$D$1043,$D38,'6.1 Capex_summary'!$E$9:$E$1043,$E38,'6.1 Capex_summary'!$F$9:$F$1043,$F38,'6.1 Capex_summary'!$G$9:$G$1043,$G38,'6.1 Capex_summary'!$H$9:$H$1043,$H38,'6.1 Capex_summary'!$I$9:$I$1043,$I38,'6.1 Capex_summary'!$J$9:$J$1043,$J38,'6.1 Capex_summary'!$K$9:$K$1043,$K38,'6.1 Capex_summary'!$L$9:$L$1043,$L38,'6.1 Capex_summary'!$M$9:$M$1043,$M38,'6.1 Capex_summary'!$O$9:$O$1043,$O38)</f>
        <v>0</v>
      </c>
      <c r="AI38" s="882">
        <f>SUMIFS('6.1 Capex_summary'!AI$9:AI$1043,'6.1 Capex_summary'!$D$9:$D$1043,$D38,'6.1 Capex_summary'!$E$9:$E$1043,$E38,'6.1 Capex_summary'!$F$9:$F$1043,$F38,'6.1 Capex_summary'!$G$9:$G$1043,$G38,'6.1 Capex_summary'!$H$9:$H$1043,$H38,'6.1 Capex_summary'!$I$9:$I$1043,$I38,'6.1 Capex_summary'!$J$9:$J$1043,$J38,'6.1 Capex_summary'!$K$9:$K$1043,$K38,'6.1 Capex_summary'!$L$9:$L$1043,$L38,'6.1 Capex_summary'!$M$9:$M$1043,$M38,'6.1 Capex_summary'!$O$9:$O$1043,$O38)</f>
        <v>0</v>
      </c>
    </row>
    <row r="39" spans="1:35">
      <c r="D39" t="s">
        <v>238</v>
      </c>
      <c r="E39" t="s">
        <v>215</v>
      </c>
      <c r="F39" t="s">
        <v>263</v>
      </c>
      <c r="G39" t="s">
        <v>1400</v>
      </c>
      <c r="H39" t="s">
        <v>241</v>
      </c>
      <c r="I39" t="s">
        <v>1418</v>
      </c>
      <c r="J39" t="s">
        <v>107</v>
      </c>
      <c r="K39" t="s">
        <v>1403</v>
      </c>
      <c r="L39" t="s">
        <v>341</v>
      </c>
      <c r="M39" t="s">
        <v>245</v>
      </c>
      <c r="O39" t="s">
        <v>271</v>
      </c>
      <c r="P39" t="s">
        <v>350</v>
      </c>
      <c r="AA39" s="888"/>
      <c r="AB39" s="890"/>
      <c r="AC39" t="s">
        <v>1151</v>
      </c>
      <c r="AE39" s="882">
        <f>SUMIFS('6.1 Capex_summary'!AE$9:AE$1043,'6.1 Capex_summary'!$D$9:$D$1043,$D39,'6.1 Capex_summary'!$E$9:$E$1043,$E39,'6.1 Capex_summary'!$F$9:$F$1043,$F39,'6.1 Capex_summary'!$G$9:$G$1043,$G39,'6.1 Capex_summary'!$H$9:$H$1043,$H39,'6.1 Capex_summary'!$I$9:$I$1043,$I39,'6.1 Capex_summary'!$J$9:$J$1043,$J39,'6.1 Capex_summary'!$K$9:$K$1043,$K39,'6.1 Capex_summary'!$L$9:$L$1043,$L39,'6.1 Capex_summary'!$M$9:$M$1043,$M39,'6.1 Capex_summary'!$O$9:$O$1043,$O39)</f>
        <v>0</v>
      </c>
      <c r="AF39" s="882">
        <f>SUMIFS('6.1 Capex_summary'!AF$9:AF$1043,'6.1 Capex_summary'!$D$9:$D$1043,$D39,'6.1 Capex_summary'!$E$9:$E$1043,$E39,'6.1 Capex_summary'!$F$9:$F$1043,$F39,'6.1 Capex_summary'!$G$9:$G$1043,$G39,'6.1 Capex_summary'!$H$9:$H$1043,$H39,'6.1 Capex_summary'!$I$9:$I$1043,$I39,'6.1 Capex_summary'!$J$9:$J$1043,$J39,'6.1 Capex_summary'!$K$9:$K$1043,$K39,'6.1 Capex_summary'!$L$9:$L$1043,$L39,'6.1 Capex_summary'!$M$9:$M$1043,$M39,'6.1 Capex_summary'!$O$9:$O$1043,$O39)</f>
        <v>0</v>
      </c>
      <c r="AG39" s="882">
        <f>SUMIFS('6.1 Capex_summary'!AG$9:AG$1043,'6.1 Capex_summary'!$D$9:$D$1043,$D39,'6.1 Capex_summary'!$E$9:$E$1043,$E39,'6.1 Capex_summary'!$F$9:$F$1043,$F39,'6.1 Capex_summary'!$G$9:$G$1043,$G39,'6.1 Capex_summary'!$H$9:$H$1043,$H39,'6.1 Capex_summary'!$I$9:$I$1043,$I39,'6.1 Capex_summary'!$J$9:$J$1043,$J39,'6.1 Capex_summary'!$K$9:$K$1043,$K39,'6.1 Capex_summary'!$L$9:$L$1043,$L39,'6.1 Capex_summary'!$M$9:$M$1043,$M39,'6.1 Capex_summary'!$O$9:$O$1043,$O39)</f>
        <v>0</v>
      </c>
      <c r="AH39" s="882">
        <f>SUMIFS('6.1 Capex_summary'!AH$9:AH$1043,'6.1 Capex_summary'!$D$9:$D$1043,$D39,'6.1 Capex_summary'!$E$9:$E$1043,$E39,'6.1 Capex_summary'!$F$9:$F$1043,$F39,'6.1 Capex_summary'!$G$9:$G$1043,$G39,'6.1 Capex_summary'!$H$9:$H$1043,$H39,'6.1 Capex_summary'!$I$9:$I$1043,$I39,'6.1 Capex_summary'!$J$9:$J$1043,$J39,'6.1 Capex_summary'!$K$9:$K$1043,$K39,'6.1 Capex_summary'!$L$9:$L$1043,$L39,'6.1 Capex_summary'!$M$9:$M$1043,$M39,'6.1 Capex_summary'!$O$9:$O$1043,$O39)</f>
        <v>0</v>
      </c>
      <c r="AI39" s="882">
        <f>SUMIFS('6.1 Capex_summary'!AI$9:AI$1043,'6.1 Capex_summary'!$D$9:$D$1043,$D39,'6.1 Capex_summary'!$E$9:$E$1043,$E39,'6.1 Capex_summary'!$F$9:$F$1043,$F39,'6.1 Capex_summary'!$G$9:$G$1043,$G39,'6.1 Capex_summary'!$H$9:$H$1043,$H39,'6.1 Capex_summary'!$I$9:$I$1043,$I39,'6.1 Capex_summary'!$J$9:$J$1043,$J39,'6.1 Capex_summary'!$K$9:$K$1043,$K39,'6.1 Capex_summary'!$L$9:$L$1043,$L39,'6.1 Capex_summary'!$M$9:$M$1043,$M39,'6.1 Capex_summary'!$O$9:$O$1043,$O39)</f>
        <v>0</v>
      </c>
    </row>
    <row r="40" spans="1:35">
      <c r="D40" t="s">
        <v>238</v>
      </c>
      <c r="E40" t="s">
        <v>215</v>
      </c>
      <c r="F40" t="s">
        <v>263</v>
      </c>
      <c r="G40" t="s">
        <v>1400</v>
      </c>
      <c r="H40" t="s">
        <v>241</v>
      </c>
      <c r="I40" t="s">
        <v>1418</v>
      </c>
      <c r="J40" t="s">
        <v>107</v>
      </c>
      <c r="K40" t="s">
        <v>1403</v>
      </c>
      <c r="L40" t="s">
        <v>331</v>
      </c>
      <c r="M40" t="s">
        <v>245</v>
      </c>
      <c r="O40" t="s">
        <v>271</v>
      </c>
      <c r="P40" t="s">
        <v>350</v>
      </c>
      <c r="AA40" s="888"/>
      <c r="AB40" s="890"/>
      <c r="AC40" t="s">
        <v>1151</v>
      </c>
      <c r="AE40" s="882">
        <f>SUMIFS('6.1 Capex_summary'!AE$9:AE$1043,'6.1 Capex_summary'!$D$9:$D$1043,$D40,'6.1 Capex_summary'!$E$9:$E$1043,$E40,'6.1 Capex_summary'!$F$9:$F$1043,$F40,'6.1 Capex_summary'!$G$9:$G$1043,$G40,'6.1 Capex_summary'!$H$9:$H$1043,$H40,'6.1 Capex_summary'!$I$9:$I$1043,$I40,'6.1 Capex_summary'!$J$9:$J$1043,$J40,'6.1 Capex_summary'!$K$9:$K$1043,$K40,'6.1 Capex_summary'!$L$9:$L$1043,$L40,'6.1 Capex_summary'!$M$9:$M$1043,$M40,'6.1 Capex_summary'!$O$9:$O$1043,$O40)</f>
        <v>0</v>
      </c>
      <c r="AF40" s="882">
        <f>SUMIFS('6.1 Capex_summary'!AF$9:AF$1043,'6.1 Capex_summary'!$D$9:$D$1043,$D40,'6.1 Capex_summary'!$E$9:$E$1043,$E40,'6.1 Capex_summary'!$F$9:$F$1043,$F40,'6.1 Capex_summary'!$G$9:$G$1043,$G40,'6.1 Capex_summary'!$H$9:$H$1043,$H40,'6.1 Capex_summary'!$I$9:$I$1043,$I40,'6.1 Capex_summary'!$J$9:$J$1043,$J40,'6.1 Capex_summary'!$K$9:$K$1043,$K40,'6.1 Capex_summary'!$L$9:$L$1043,$L40,'6.1 Capex_summary'!$M$9:$M$1043,$M40,'6.1 Capex_summary'!$O$9:$O$1043,$O40)</f>
        <v>0</v>
      </c>
      <c r="AG40" s="882">
        <f>SUMIFS('6.1 Capex_summary'!AG$9:AG$1043,'6.1 Capex_summary'!$D$9:$D$1043,$D40,'6.1 Capex_summary'!$E$9:$E$1043,$E40,'6.1 Capex_summary'!$F$9:$F$1043,$F40,'6.1 Capex_summary'!$G$9:$G$1043,$G40,'6.1 Capex_summary'!$H$9:$H$1043,$H40,'6.1 Capex_summary'!$I$9:$I$1043,$I40,'6.1 Capex_summary'!$J$9:$J$1043,$J40,'6.1 Capex_summary'!$K$9:$K$1043,$K40,'6.1 Capex_summary'!$L$9:$L$1043,$L40,'6.1 Capex_summary'!$M$9:$M$1043,$M40,'6.1 Capex_summary'!$O$9:$O$1043,$O40)</f>
        <v>0</v>
      </c>
      <c r="AH40" s="882">
        <f>SUMIFS('6.1 Capex_summary'!AH$9:AH$1043,'6.1 Capex_summary'!$D$9:$D$1043,$D40,'6.1 Capex_summary'!$E$9:$E$1043,$E40,'6.1 Capex_summary'!$F$9:$F$1043,$F40,'6.1 Capex_summary'!$G$9:$G$1043,$G40,'6.1 Capex_summary'!$H$9:$H$1043,$H40,'6.1 Capex_summary'!$I$9:$I$1043,$I40,'6.1 Capex_summary'!$J$9:$J$1043,$J40,'6.1 Capex_summary'!$K$9:$K$1043,$K40,'6.1 Capex_summary'!$L$9:$L$1043,$L40,'6.1 Capex_summary'!$M$9:$M$1043,$M40,'6.1 Capex_summary'!$O$9:$O$1043,$O40)</f>
        <v>0</v>
      </c>
      <c r="AI40" s="882">
        <f>SUMIFS('6.1 Capex_summary'!AI$9:AI$1043,'6.1 Capex_summary'!$D$9:$D$1043,$D40,'6.1 Capex_summary'!$E$9:$E$1043,$E40,'6.1 Capex_summary'!$F$9:$F$1043,$F40,'6.1 Capex_summary'!$G$9:$G$1043,$G40,'6.1 Capex_summary'!$H$9:$H$1043,$H40,'6.1 Capex_summary'!$I$9:$I$1043,$I40,'6.1 Capex_summary'!$J$9:$J$1043,$J40,'6.1 Capex_summary'!$K$9:$K$1043,$K40,'6.1 Capex_summary'!$L$9:$L$1043,$L40,'6.1 Capex_summary'!$M$9:$M$1043,$M40,'6.1 Capex_summary'!$O$9:$O$1043,$O40)</f>
        <v>0</v>
      </c>
    </row>
    <row r="41" spans="1:35">
      <c r="D41" t="s">
        <v>238</v>
      </c>
      <c r="E41" t="s">
        <v>215</v>
      </c>
      <c r="F41" t="s">
        <v>263</v>
      </c>
      <c r="G41" t="s">
        <v>1400</v>
      </c>
      <c r="H41" t="s">
        <v>241</v>
      </c>
      <c r="I41" t="s">
        <v>1418</v>
      </c>
      <c r="J41" t="s">
        <v>107</v>
      </c>
      <c r="K41" t="s">
        <v>1403</v>
      </c>
      <c r="L41" t="s">
        <v>250</v>
      </c>
      <c r="M41" t="s">
        <v>245</v>
      </c>
      <c r="O41" t="s">
        <v>271</v>
      </c>
      <c r="P41" t="s">
        <v>350</v>
      </c>
      <c r="AA41" s="888"/>
      <c r="AB41" s="890"/>
      <c r="AC41" t="s">
        <v>1151</v>
      </c>
      <c r="AE41" s="882">
        <f>SUMIFS('6.1 Capex_summary'!AE$9:AE$1043,'6.1 Capex_summary'!$D$9:$D$1043,$D41,'6.1 Capex_summary'!$E$9:$E$1043,$E41,'6.1 Capex_summary'!$F$9:$F$1043,$F41,'6.1 Capex_summary'!$G$9:$G$1043,$G41,'6.1 Capex_summary'!$H$9:$H$1043,$H41,'6.1 Capex_summary'!$I$9:$I$1043,$I41,'6.1 Capex_summary'!$J$9:$J$1043,$J41,'6.1 Capex_summary'!$K$9:$K$1043,$K41,'6.1 Capex_summary'!$L$9:$L$1043,$L41,'6.1 Capex_summary'!$M$9:$M$1043,$M41,'6.1 Capex_summary'!$O$9:$O$1043,$O41)</f>
        <v>0</v>
      </c>
      <c r="AF41" s="882">
        <f>SUMIFS('6.1 Capex_summary'!AF$9:AF$1043,'6.1 Capex_summary'!$D$9:$D$1043,$D41,'6.1 Capex_summary'!$E$9:$E$1043,$E41,'6.1 Capex_summary'!$F$9:$F$1043,$F41,'6.1 Capex_summary'!$G$9:$G$1043,$G41,'6.1 Capex_summary'!$H$9:$H$1043,$H41,'6.1 Capex_summary'!$I$9:$I$1043,$I41,'6.1 Capex_summary'!$J$9:$J$1043,$J41,'6.1 Capex_summary'!$K$9:$K$1043,$K41,'6.1 Capex_summary'!$L$9:$L$1043,$L41,'6.1 Capex_summary'!$M$9:$M$1043,$M41,'6.1 Capex_summary'!$O$9:$O$1043,$O41)</f>
        <v>0</v>
      </c>
      <c r="AG41" s="882">
        <f>SUMIFS('6.1 Capex_summary'!AG$9:AG$1043,'6.1 Capex_summary'!$D$9:$D$1043,$D41,'6.1 Capex_summary'!$E$9:$E$1043,$E41,'6.1 Capex_summary'!$F$9:$F$1043,$F41,'6.1 Capex_summary'!$G$9:$G$1043,$G41,'6.1 Capex_summary'!$H$9:$H$1043,$H41,'6.1 Capex_summary'!$I$9:$I$1043,$I41,'6.1 Capex_summary'!$J$9:$J$1043,$J41,'6.1 Capex_summary'!$K$9:$K$1043,$K41,'6.1 Capex_summary'!$L$9:$L$1043,$L41,'6.1 Capex_summary'!$M$9:$M$1043,$M41,'6.1 Capex_summary'!$O$9:$O$1043,$O41)</f>
        <v>0</v>
      </c>
      <c r="AH41" s="882">
        <f>SUMIFS('6.1 Capex_summary'!AH$9:AH$1043,'6.1 Capex_summary'!$D$9:$D$1043,$D41,'6.1 Capex_summary'!$E$9:$E$1043,$E41,'6.1 Capex_summary'!$F$9:$F$1043,$F41,'6.1 Capex_summary'!$G$9:$G$1043,$G41,'6.1 Capex_summary'!$H$9:$H$1043,$H41,'6.1 Capex_summary'!$I$9:$I$1043,$I41,'6.1 Capex_summary'!$J$9:$J$1043,$J41,'6.1 Capex_summary'!$K$9:$K$1043,$K41,'6.1 Capex_summary'!$L$9:$L$1043,$L41,'6.1 Capex_summary'!$M$9:$M$1043,$M41,'6.1 Capex_summary'!$O$9:$O$1043,$O41)</f>
        <v>0</v>
      </c>
      <c r="AI41" s="882">
        <f>SUMIFS('6.1 Capex_summary'!AI$9:AI$1043,'6.1 Capex_summary'!$D$9:$D$1043,$D41,'6.1 Capex_summary'!$E$9:$E$1043,$E41,'6.1 Capex_summary'!$F$9:$F$1043,$F41,'6.1 Capex_summary'!$G$9:$G$1043,$G41,'6.1 Capex_summary'!$H$9:$H$1043,$H41,'6.1 Capex_summary'!$I$9:$I$1043,$I41,'6.1 Capex_summary'!$J$9:$J$1043,$J41,'6.1 Capex_summary'!$K$9:$K$1043,$K41,'6.1 Capex_summary'!$L$9:$L$1043,$L41,'6.1 Capex_summary'!$M$9:$M$1043,$M41,'6.1 Capex_summary'!$O$9:$O$1043,$O41)</f>
        <v>0</v>
      </c>
    </row>
    <row r="42" spans="1:35">
      <c r="D42" t="s">
        <v>238</v>
      </c>
      <c r="E42" t="s">
        <v>215</v>
      </c>
      <c r="F42" t="s">
        <v>263</v>
      </c>
      <c r="G42" t="s">
        <v>1400</v>
      </c>
      <c r="H42" t="s">
        <v>241</v>
      </c>
      <c r="I42" t="s">
        <v>1418</v>
      </c>
      <c r="J42" t="s">
        <v>107</v>
      </c>
      <c r="K42" t="s">
        <v>1403</v>
      </c>
      <c r="L42" t="s">
        <v>250</v>
      </c>
      <c r="M42" t="s">
        <v>245</v>
      </c>
      <c r="O42" t="s">
        <v>289</v>
      </c>
      <c r="P42" t="s">
        <v>350</v>
      </c>
      <c r="AA42" s="888"/>
      <c r="AB42" s="890"/>
      <c r="AC42" t="s">
        <v>1151</v>
      </c>
      <c r="AE42" s="882">
        <f>SUMIFS('6.1 Capex_summary'!AE$9:AE$1043,'6.1 Capex_summary'!$D$9:$D$1043,$D42,'6.1 Capex_summary'!$E$9:$E$1043,$E42,'6.1 Capex_summary'!$F$9:$F$1043,$F42,'6.1 Capex_summary'!$G$9:$G$1043,$G42,'6.1 Capex_summary'!$H$9:$H$1043,$H42,'6.1 Capex_summary'!$I$9:$I$1043,$I42,'6.1 Capex_summary'!$J$9:$J$1043,$J42,'6.1 Capex_summary'!$K$9:$K$1043,$K42,'6.1 Capex_summary'!$L$9:$L$1043,$L42,'6.1 Capex_summary'!$M$9:$M$1043,$M42,'6.1 Capex_summary'!$O$9:$O$1043,$O42)</f>
        <v>0</v>
      </c>
      <c r="AF42" s="882">
        <f>SUMIFS('6.1 Capex_summary'!AF$9:AF$1043,'6.1 Capex_summary'!$D$9:$D$1043,$D42,'6.1 Capex_summary'!$E$9:$E$1043,$E42,'6.1 Capex_summary'!$F$9:$F$1043,$F42,'6.1 Capex_summary'!$G$9:$G$1043,$G42,'6.1 Capex_summary'!$H$9:$H$1043,$H42,'6.1 Capex_summary'!$I$9:$I$1043,$I42,'6.1 Capex_summary'!$J$9:$J$1043,$J42,'6.1 Capex_summary'!$K$9:$K$1043,$K42,'6.1 Capex_summary'!$L$9:$L$1043,$L42,'6.1 Capex_summary'!$M$9:$M$1043,$M42,'6.1 Capex_summary'!$O$9:$O$1043,$O42)</f>
        <v>0</v>
      </c>
      <c r="AG42" s="882">
        <f>SUMIFS('6.1 Capex_summary'!AG$9:AG$1043,'6.1 Capex_summary'!$D$9:$D$1043,$D42,'6.1 Capex_summary'!$E$9:$E$1043,$E42,'6.1 Capex_summary'!$F$9:$F$1043,$F42,'6.1 Capex_summary'!$G$9:$G$1043,$G42,'6.1 Capex_summary'!$H$9:$H$1043,$H42,'6.1 Capex_summary'!$I$9:$I$1043,$I42,'6.1 Capex_summary'!$J$9:$J$1043,$J42,'6.1 Capex_summary'!$K$9:$K$1043,$K42,'6.1 Capex_summary'!$L$9:$L$1043,$L42,'6.1 Capex_summary'!$M$9:$M$1043,$M42,'6.1 Capex_summary'!$O$9:$O$1043,$O42)</f>
        <v>0</v>
      </c>
      <c r="AH42" s="882">
        <f>SUMIFS('6.1 Capex_summary'!AH$9:AH$1043,'6.1 Capex_summary'!$D$9:$D$1043,$D42,'6.1 Capex_summary'!$E$9:$E$1043,$E42,'6.1 Capex_summary'!$F$9:$F$1043,$F42,'6.1 Capex_summary'!$G$9:$G$1043,$G42,'6.1 Capex_summary'!$H$9:$H$1043,$H42,'6.1 Capex_summary'!$I$9:$I$1043,$I42,'6.1 Capex_summary'!$J$9:$J$1043,$J42,'6.1 Capex_summary'!$K$9:$K$1043,$K42,'6.1 Capex_summary'!$L$9:$L$1043,$L42,'6.1 Capex_summary'!$M$9:$M$1043,$M42,'6.1 Capex_summary'!$O$9:$O$1043,$O42)</f>
        <v>0</v>
      </c>
      <c r="AI42" s="882">
        <f>SUMIFS('6.1 Capex_summary'!AI$9:AI$1043,'6.1 Capex_summary'!$D$9:$D$1043,$D42,'6.1 Capex_summary'!$E$9:$E$1043,$E42,'6.1 Capex_summary'!$F$9:$F$1043,$F42,'6.1 Capex_summary'!$G$9:$G$1043,$G42,'6.1 Capex_summary'!$H$9:$H$1043,$H42,'6.1 Capex_summary'!$I$9:$I$1043,$I42,'6.1 Capex_summary'!$J$9:$J$1043,$J42,'6.1 Capex_summary'!$K$9:$K$1043,$K42,'6.1 Capex_summary'!$L$9:$L$1043,$L42,'6.1 Capex_summary'!$M$9:$M$1043,$M42,'6.1 Capex_summary'!$O$9:$O$1043,$O42)</f>
        <v>0</v>
      </c>
    </row>
    <row r="43" spans="1:35">
      <c r="D43" t="s">
        <v>238</v>
      </c>
      <c r="E43" t="s">
        <v>215</v>
      </c>
      <c r="F43" t="s">
        <v>263</v>
      </c>
      <c r="G43" t="s">
        <v>1400</v>
      </c>
      <c r="H43" t="s">
        <v>241</v>
      </c>
      <c r="I43" t="s">
        <v>1418</v>
      </c>
      <c r="J43" t="s">
        <v>107</v>
      </c>
      <c r="K43" t="s">
        <v>1404</v>
      </c>
      <c r="L43" t="s">
        <v>1406</v>
      </c>
      <c r="M43" t="s">
        <v>245</v>
      </c>
      <c r="O43" t="s">
        <v>317</v>
      </c>
      <c r="P43" t="s">
        <v>350</v>
      </c>
      <c r="AA43" s="888"/>
      <c r="AB43" s="890"/>
      <c r="AC43" t="s">
        <v>1151</v>
      </c>
      <c r="AE43" s="882">
        <f>SUMIFS('6.1 Capex_summary'!AE$9:AE$1043,'6.1 Capex_summary'!$D$9:$D$1043,$D43,'6.1 Capex_summary'!$E$9:$E$1043,$E43,'6.1 Capex_summary'!$F$9:$F$1043,$F43,'6.1 Capex_summary'!$G$9:$G$1043,$G43,'6.1 Capex_summary'!$H$9:$H$1043,$H43,'6.1 Capex_summary'!$I$9:$I$1043,$I43,'6.1 Capex_summary'!$J$9:$J$1043,$J43,'6.1 Capex_summary'!$K$9:$K$1043,$K43,'6.1 Capex_summary'!$L$9:$L$1043,$L43,'6.1 Capex_summary'!$M$9:$M$1043,$M43,'6.1 Capex_summary'!$O$9:$O$1043,$O43)</f>
        <v>0</v>
      </c>
      <c r="AF43" s="882">
        <f>SUMIFS('6.1 Capex_summary'!AF$9:AF$1043,'6.1 Capex_summary'!$D$9:$D$1043,$D43,'6.1 Capex_summary'!$E$9:$E$1043,$E43,'6.1 Capex_summary'!$F$9:$F$1043,$F43,'6.1 Capex_summary'!$G$9:$G$1043,$G43,'6.1 Capex_summary'!$H$9:$H$1043,$H43,'6.1 Capex_summary'!$I$9:$I$1043,$I43,'6.1 Capex_summary'!$J$9:$J$1043,$J43,'6.1 Capex_summary'!$K$9:$K$1043,$K43,'6.1 Capex_summary'!$L$9:$L$1043,$L43,'6.1 Capex_summary'!$M$9:$M$1043,$M43,'6.1 Capex_summary'!$O$9:$O$1043,$O43)</f>
        <v>0</v>
      </c>
      <c r="AG43" s="882">
        <f>SUMIFS('6.1 Capex_summary'!AG$9:AG$1043,'6.1 Capex_summary'!$D$9:$D$1043,$D43,'6.1 Capex_summary'!$E$9:$E$1043,$E43,'6.1 Capex_summary'!$F$9:$F$1043,$F43,'6.1 Capex_summary'!$G$9:$G$1043,$G43,'6.1 Capex_summary'!$H$9:$H$1043,$H43,'6.1 Capex_summary'!$I$9:$I$1043,$I43,'6.1 Capex_summary'!$J$9:$J$1043,$J43,'6.1 Capex_summary'!$K$9:$K$1043,$K43,'6.1 Capex_summary'!$L$9:$L$1043,$L43,'6.1 Capex_summary'!$M$9:$M$1043,$M43,'6.1 Capex_summary'!$O$9:$O$1043,$O43)</f>
        <v>0</v>
      </c>
      <c r="AH43" s="882">
        <f>SUMIFS('6.1 Capex_summary'!AH$9:AH$1043,'6.1 Capex_summary'!$D$9:$D$1043,$D43,'6.1 Capex_summary'!$E$9:$E$1043,$E43,'6.1 Capex_summary'!$F$9:$F$1043,$F43,'6.1 Capex_summary'!$G$9:$G$1043,$G43,'6.1 Capex_summary'!$H$9:$H$1043,$H43,'6.1 Capex_summary'!$I$9:$I$1043,$I43,'6.1 Capex_summary'!$J$9:$J$1043,$J43,'6.1 Capex_summary'!$K$9:$K$1043,$K43,'6.1 Capex_summary'!$L$9:$L$1043,$L43,'6.1 Capex_summary'!$M$9:$M$1043,$M43,'6.1 Capex_summary'!$O$9:$O$1043,$O43)</f>
        <v>0</v>
      </c>
      <c r="AI43" s="882">
        <f>SUMIFS('6.1 Capex_summary'!AI$9:AI$1043,'6.1 Capex_summary'!$D$9:$D$1043,$D43,'6.1 Capex_summary'!$E$9:$E$1043,$E43,'6.1 Capex_summary'!$F$9:$F$1043,$F43,'6.1 Capex_summary'!$G$9:$G$1043,$G43,'6.1 Capex_summary'!$H$9:$H$1043,$H43,'6.1 Capex_summary'!$I$9:$I$1043,$I43,'6.1 Capex_summary'!$J$9:$J$1043,$J43,'6.1 Capex_summary'!$K$9:$K$1043,$K43,'6.1 Capex_summary'!$L$9:$L$1043,$L43,'6.1 Capex_summary'!$M$9:$M$1043,$M43,'6.1 Capex_summary'!$O$9:$O$1043,$O43)</f>
        <v>0</v>
      </c>
    </row>
    <row r="44" spans="1:35">
      <c r="D44" t="s">
        <v>238</v>
      </c>
      <c r="E44" t="s">
        <v>215</v>
      </c>
      <c r="F44" t="s">
        <v>263</v>
      </c>
      <c r="G44" t="s">
        <v>1400</v>
      </c>
      <c r="H44" t="s">
        <v>241</v>
      </c>
      <c r="I44" t="s">
        <v>1418</v>
      </c>
      <c r="J44" t="s">
        <v>107</v>
      </c>
      <c r="K44" t="s">
        <v>1404</v>
      </c>
      <c r="L44" t="s">
        <v>328</v>
      </c>
      <c r="M44" t="s">
        <v>245</v>
      </c>
      <c r="O44" t="s">
        <v>328</v>
      </c>
      <c r="P44" t="s">
        <v>350</v>
      </c>
      <c r="AA44" s="888"/>
      <c r="AB44" s="890"/>
      <c r="AC44" t="s">
        <v>1151</v>
      </c>
      <c r="AE44" s="882">
        <f>SUMIFS('6.1 Capex_summary'!AE$9:AE$1043,'6.1 Capex_summary'!$D$9:$D$1043,$D44,'6.1 Capex_summary'!$E$9:$E$1043,$E44,'6.1 Capex_summary'!$F$9:$F$1043,$F44,'6.1 Capex_summary'!$G$9:$G$1043,$G44,'6.1 Capex_summary'!$H$9:$H$1043,$H44,'6.1 Capex_summary'!$I$9:$I$1043,$I44,'6.1 Capex_summary'!$J$9:$J$1043,$J44,'6.1 Capex_summary'!$K$9:$K$1043,$K44,'6.1 Capex_summary'!$L$9:$L$1043,$L44,'6.1 Capex_summary'!$M$9:$M$1043,$M44,'6.1 Capex_summary'!$O$9:$O$1043,$O44)</f>
        <v>0</v>
      </c>
      <c r="AF44" s="882">
        <f>SUMIFS('6.1 Capex_summary'!AF$9:AF$1043,'6.1 Capex_summary'!$D$9:$D$1043,$D44,'6.1 Capex_summary'!$E$9:$E$1043,$E44,'6.1 Capex_summary'!$F$9:$F$1043,$F44,'6.1 Capex_summary'!$G$9:$G$1043,$G44,'6.1 Capex_summary'!$H$9:$H$1043,$H44,'6.1 Capex_summary'!$I$9:$I$1043,$I44,'6.1 Capex_summary'!$J$9:$J$1043,$J44,'6.1 Capex_summary'!$K$9:$K$1043,$K44,'6.1 Capex_summary'!$L$9:$L$1043,$L44,'6.1 Capex_summary'!$M$9:$M$1043,$M44,'6.1 Capex_summary'!$O$9:$O$1043,$O44)</f>
        <v>0</v>
      </c>
      <c r="AG44" s="882">
        <f>SUMIFS('6.1 Capex_summary'!AG$9:AG$1043,'6.1 Capex_summary'!$D$9:$D$1043,$D44,'6.1 Capex_summary'!$E$9:$E$1043,$E44,'6.1 Capex_summary'!$F$9:$F$1043,$F44,'6.1 Capex_summary'!$G$9:$G$1043,$G44,'6.1 Capex_summary'!$H$9:$H$1043,$H44,'6.1 Capex_summary'!$I$9:$I$1043,$I44,'6.1 Capex_summary'!$J$9:$J$1043,$J44,'6.1 Capex_summary'!$K$9:$K$1043,$K44,'6.1 Capex_summary'!$L$9:$L$1043,$L44,'6.1 Capex_summary'!$M$9:$M$1043,$M44,'6.1 Capex_summary'!$O$9:$O$1043,$O44)</f>
        <v>0</v>
      </c>
      <c r="AH44" s="882">
        <f>SUMIFS('6.1 Capex_summary'!AH$9:AH$1043,'6.1 Capex_summary'!$D$9:$D$1043,$D44,'6.1 Capex_summary'!$E$9:$E$1043,$E44,'6.1 Capex_summary'!$F$9:$F$1043,$F44,'6.1 Capex_summary'!$G$9:$G$1043,$G44,'6.1 Capex_summary'!$H$9:$H$1043,$H44,'6.1 Capex_summary'!$I$9:$I$1043,$I44,'6.1 Capex_summary'!$J$9:$J$1043,$J44,'6.1 Capex_summary'!$K$9:$K$1043,$K44,'6.1 Capex_summary'!$L$9:$L$1043,$L44,'6.1 Capex_summary'!$M$9:$M$1043,$M44,'6.1 Capex_summary'!$O$9:$O$1043,$O44)</f>
        <v>0</v>
      </c>
      <c r="AI44" s="882">
        <f>SUMIFS('6.1 Capex_summary'!AI$9:AI$1043,'6.1 Capex_summary'!$D$9:$D$1043,$D44,'6.1 Capex_summary'!$E$9:$E$1043,$E44,'6.1 Capex_summary'!$F$9:$F$1043,$F44,'6.1 Capex_summary'!$G$9:$G$1043,$G44,'6.1 Capex_summary'!$H$9:$H$1043,$H44,'6.1 Capex_summary'!$I$9:$I$1043,$I44,'6.1 Capex_summary'!$J$9:$J$1043,$J44,'6.1 Capex_summary'!$K$9:$K$1043,$K44,'6.1 Capex_summary'!$L$9:$L$1043,$L44,'6.1 Capex_summary'!$M$9:$M$1043,$M44,'6.1 Capex_summary'!$O$9:$O$1043,$O44)</f>
        <v>0</v>
      </c>
    </row>
    <row r="45" spans="1:35">
      <c r="D45" t="s">
        <v>238</v>
      </c>
      <c r="E45" t="s">
        <v>215</v>
      </c>
      <c r="F45" t="s">
        <v>263</v>
      </c>
      <c r="G45" t="s">
        <v>1400</v>
      </c>
      <c r="H45" t="s">
        <v>241</v>
      </c>
      <c r="I45" t="s">
        <v>284</v>
      </c>
      <c r="J45" t="s">
        <v>107</v>
      </c>
      <c r="K45" t="s">
        <v>125</v>
      </c>
      <c r="L45" t="s">
        <v>338</v>
      </c>
      <c r="M45" t="s">
        <v>245</v>
      </c>
      <c r="O45" t="s">
        <v>1462</v>
      </c>
      <c r="P45" t="s">
        <v>366</v>
      </c>
      <c r="AA45" s="888"/>
      <c r="AB45" s="890"/>
      <c r="AC45" t="s">
        <v>1151</v>
      </c>
      <c r="AE45" s="882">
        <f>SUMIFS('6.1 Capex_summary'!AE$9:AE$1043,'6.1 Capex_summary'!$D$9:$D$1043,$D45,'6.1 Capex_summary'!$E$9:$E$1043,$E45,'6.1 Capex_summary'!$F$9:$F$1043,$F45,'6.1 Capex_summary'!$G$9:$G$1043,$G45,'6.1 Capex_summary'!$H$9:$H$1043,$H45,'6.1 Capex_summary'!$I$9:$I$1043,$I45,'6.1 Capex_summary'!$J$9:$J$1043,$J45,'6.1 Capex_summary'!$K$9:$K$1043,$K45,'6.1 Capex_summary'!$L$9:$L$1043,$L45,'6.1 Capex_summary'!$M$9:$M$1043,$M45,'6.1 Capex_summary'!$O$9:$O$1043,$O45)</f>
        <v>0</v>
      </c>
      <c r="AF45" s="882">
        <f>SUMIFS('6.1 Capex_summary'!AF$9:AF$1043,'6.1 Capex_summary'!$D$9:$D$1043,$D45,'6.1 Capex_summary'!$E$9:$E$1043,$E45,'6.1 Capex_summary'!$F$9:$F$1043,$F45,'6.1 Capex_summary'!$G$9:$G$1043,$G45,'6.1 Capex_summary'!$H$9:$H$1043,$H45,'6.1 Capex_summary'!$I$9:$I$1043,$I45,'6.1 Capex_summary'!$J$9:$J$1043,$J45,'6.1 Capex_summary'!$K$9:$K$1043,$K45,'6.1 Capex_summary'!$L$9:$L$1043,$L45,'6.1 Capex_summary'!$M$9:$M$1043,$M45,'6.1 Capex_summary'!$O$9:$O$1043,$O45)</f>
        <v>0</v>
      </c>
      <c r="AG45" s="882">
        <f>SUMIFS('6.1 Capex_summary'!AG$9:AG$1043,'6.1 Capex_summary'!$D$9:$D$1043,$D45,'6.1 Capex_summary'!$E$9:$E$1043,$E45,'6.1 Capex_summary'!$F$9:$F$1043,$F45,'6.1 Capex_summary'!$G$9:$G$1043,$G45,'6.1 Capex_summary'!$H$9:$H$1043,$H45,'6.1 Capex_summary'!$I$9:$I$1043,$I45,'6.1 Capex_summary'!$J$9:$J$1043,$J45,'6.1 Capex_summary'!$K$9:$K$1043,$K45,'6.1 Capex_summary'!$L$9:$L$1043,$L45,'6.1 Capex_summary'!$M$9:$M$1043,$M45,'6.1 Capex_summary'!$O$9:$O$1043,$O45)</f>
        <v>0</v>
      </c>
      <c r="AH45" s="882">
        <f>SUMIFS('6.1 Capex_summary'!AH$9:AH$1043,'6.1 Capex_summary'!$D$9:$D$1043,$D45,'6.1 Capex_summary'!$E$9:$E$1043,$E45,'6.1 Capex_summary'!$F$9:$F$1043,$F45,'6.1 Capex_summary'!$G$9:$G$1043,$G45,'6.1 Capex_summary'!$H$9:$H$1043,$H45,'6.1 Capex_summary'!$I$9:$I$1043,$I45,'6.1 Capex_summary'!$J$9:$J$1043,$J45,'6.1 Capex_summary'!$K$9:$K$1043,$K45,'6.1 Capex_summary'!$L$9:$L$1043,$L45,'6.1 Capex_summary'!$M$9:$M$1043,$M45,'6.1 Capex_summary'!$O$9:$O$1043,$O45)</f>
        <v>0</v>
      </c>
      <c r="AI45" s="882">
        <f>SUMIFS('6.1 Capex_summary'!AI$9:AI$1043,'6.1 Capex_summary'!$D$9:$D$1043,$D45,'6.1 Capex_summary'!$E$9:$E$1043,$E45,'6.1 Capex_summary'!$F$9:$F$1043,$F45,'6.1 Capex_summary'!$G$9:$G$1043,$G45,'6.1 Capex_summary'!$H$9:$H$1043,$H45,'6.1 Capex_summary'!$I$9:$I$1043,$I45,'6.1 Capex_summary'!$J$9:$J$1043,$J45,'6.1 Capex_summary'!$K$9:$K$1043,$K45,'6.1 Capex_summary'!$L$9:$L$1043,$L45,'6.1 Capex_summary'!$M$9:$M$1043,$M45,'6.1 Capex_summary'!$O$9:$O$1043,$O45)</f>
        <v>0</v>
      </c>
    </row>
    <row r="47" spans="1:35" s="46" customFormat="1" ht="18.5">
      <c r="A47" s="47" t="s">
        <v>1375</v>
      </c>
    </row>
    <row r="100" spans="27:27">
      <c r="AA100" t="s">
        <v>3347</v>
      </c>
    </row>
    <row r="101" spans="27:27">
      <c r="AA101" t="s">
        <v>3350</v>
      </c>
    </row>
    <row r="102" spans="27:27">
      <c r="AA102" t="s">
        <v>3349</v>
      </c>
    </row>
    <row r="103" spans="27:27">
      <c r="AA103" t="s">
        <v>3348</v>
      </c>
    </row>
    <row r="104" spans="27:27">
      <c r="AA104" t="s">
        <v>3351</v>
      </c>
    </row>
  </sheetData>
  <mergeCells count="2">
    <mergeCell ref="AE5:AI5"/>
    <mergeCell ref="AE6:AI6"/>
  </mergeCells>
  <dataValidations count="1">
    <dataValidation type="list" allowBlank="1" showInputMessage="1" showErrorMessage="1" sqref="AA13:AA31 AA35:AA45" xr:uid="{3B19029C-F7FD-4314-B890-EA5A4A26401E}">
      <formula1>$AA$100:$AA$104</formula1>
    </dataValidation>
  </dataValidations>
  <pageMargins left="0.7" right="0.7" top="0.75" bottom="0.75" header="0.3" footer="0.3"/>
  <pageSetup paperSize="9" orientation="portrait" r:id="rId1"/>
  <headerFooter>
    <oddFooter>&amp;C_x000D_&amp;1#&amp;"Calibri"&amp;10&amp;K000000 OFFICIAL-InternalOnly</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39F6E-BD86-426F-B0D8-0424DD0FF151}">
  <sheetPr>
    <tabColor theme="4" tint="0.79998168889431442"/>
  </sheetPr>
  <dimension ref="A1:N106"/>
  <sheetViews>
    <sheetView showGridLines="0" zoomScaleNormal="100" workbookViewId="0">
      <pane ySplit="5" topLeftCell="A78" activePane="bottomLeft" state="frozen"/>
      <selection activeCell="F30" sqref="F30"/>
      <selection pane="bottomLeft" activeCell="A102" activeCellId="2" sqref="A85 A97 A102"/>
    </sheetView>
  </sheetViews>
  <sheetFormatPr defaultColWidth="10.26953125" defaultRowHeight="13.5"/>
  <cols>
    <col min="1" max="1" width="10.26953125" style="429" customWidth="1"/>
    <col min="2" max="2" width="60.7265625" style="429" customWidth="1"/>
    <col min="3" max="3" width="12.7265625" style="429" customWidth="1"/>
    <col min="4" max="4" width="20.26953125" style="429" customWidth="1"/>
    <col min="5" max="5" width="13.453125" style="429" customWidth="1"/>
    <col min="6" max="7" width="10.26953125" style="429"/>
    <col min="8" max="12" width="11.7265625" style="429" customWidth="1"/>
    <col min="13" max="16384" width="10.26953125" style="429"/>
  </cols>
  <sheetData>
    <row r="1" spans="1:14" s="425" customFormat="1" ht="15">
      <c r="A1" s="421" t="s">
        <v>3460</v>
      </c>
      <c r="B1" s="422"/>
      <c r="C1" s="422"/>
      <c r="D1" s="422"/>
      <c r="E1" s="423"/>
      <c r="F1" s="423"/>
      <c r="G1" s="423"/>
      <c r="H1" s="423"/>
      <c r="I1" s="423"/>
      <c r="J1" s="423"/>
      <c r="K1" s="421"/>
      <c r="L1" s="421"/>
      <c r="M1" s="424"/>
      <c r="N1" s="424"/>
    </row>
    <row r="2" spans="1:14" s="425" customFormat="1" ht="15">
      <c r="A2" s="421"/>
      <c r="B2" s="426"/>
      <c r="C2" s="426"/>
      <c r="D2" s="426"/>
      <c r="E2" s="421"/>
      <c r="F2" s="421"/>
      <c r="G2" s="421"/>
      <c r="H2" s="421"/>
      <c r="I2" s="421"/>
      <c r="J2" s="421"/>
      <c r="K2" s="421"/>
      <c r="L2" s="421"/>
      <c r="M2" s="424"/>
      <c r="N2" s="424"/>
    </row>
    <row r="3" spans="1:14" s="425" customFormat="1" ht="30" customHeight="1">
      <c r="A3" s="426" t="s">
        <v>1464</v>
      </c>
      <c r="B3" s="426"/>
      <c r="C3" s="426"/>
      <c r="D3" s="426"/>
      <c r="E3" s="426"/>
      <c r="F3" s="421"/>
      <c r="G3" s="421"/>
      <c r="H3" s="421"/>
      <c r="I3" s="421"/>
      <c r="J3" s="421"/>
      <c r="K3" s="421"/>
      <c r="L3" s="421"/>
      <c r="M3" s="424"/>
      <c r="N3" s="424"/>
    </row>
    <row r="4" spans="1:14" s="427" customFormat="1"/>
    <row r="5" spans="1:14" s="427" customFormat="1" ht="14">
      <c r="G5" s="891" t="s">
        <v>1138</v>
      </c>
      <c r="H5" s="891" t="s">
        <v>1139</v>
      </c>
      <c r="I5" s="891" t="s">
        <v>1140</v>
      </c>
      <c r="J5" s="891" t="s">
        <v>1141</v>
      </c>
      <c r="K5" s="891" t="s">
        <v>1142</v>
      </c>
      <c r="L5" s="891" t="s">
        <v>1143</v>
      </c>
    </row>
    <row r="6" spans="1:14" s="427" customFormat="1" ht="14">
      <c r="H6" s="428"/>
      <c r="I6" s="428"/>
      <c r="J6" s="428"/>
      <c r="K6" s="428"/>
      <c r="L6" s="428"/>
    </row>
    <row r="7" spans="1:14" s="427" customFormat="1">
      <c r="A7" s="1613" t="s">
        <v>1465</v>
      </c>
      <c r="B7" s="308"/>
      <c r="C7" s="308"/>
      <c r="D7" s="308"/>
      <c r="E7" s="308"/>
      <c r="F7" s="308"/>
      <c r="G7" s="308"/>
      <c r="H7" s="308"/>
      <c r="I7" s="308"/>
      <c r="J7" s="308"/>
      <c r="K7" s="308"/>
      <c r="L7" s="308"/>
    </row>
    <row r="9" spans="1:14" ht="15.5">
      <c r="B9" s="430" t="s">
        <v>1466</v>
      </c>
      <c r="C9" s="430" t="s">
        <v>1467</v>
      </c>
      <c r="D9" s="431" t="s">
        <v>1312</v>
      </c>
      <c r="E9" s="432" t="s">
        <v>1468</v>
      </c>
      <c r="F9" s="892" t="s">
        <v>245</v>
      </c>
      <c r="H9" s="1368">
        <f>'4.3 TO PCDs'!J11</f>
        <v>70.556934412542631</v>
      </c>
      <c r="I9" s="1368">
        <f>'4.3 TO PCDs'!K11</f>
        <v>93.600010951421822</v>
      </c>
      <c r="J9" s="1368">
        <f>'4.3 TO PCDs'!L11</f>
        <v>79.776008397428896</v>
      </c>
      <c r="K9" s="1368">
        <f>'4.3 TO PCDs'!M11</f>
        <v>49.846759348011666</v>
      </c>
      <c r="L9" s="1368">
        <f>'4.3 TO PCDs'!N11</f>
        <v>60.647809617431683</v>
      </c>
      <c r="M9" s="1369"/>
    </row>
    <row r="10" spans="1:14" ht="15.5">
      <c r="B10" s="430" t="s">
        <v>1469</v>
      </c>
      <c r="C10" s="430" t="s">
        <v>1470</v>
      </c>
      <c r="D10" s="431" t="s">
        <v>1312</v>
      </c>
      <c r="E10" s="432" t="s">
        <v>1471</v>
      </c>
      <c r="F10" s="433" t="s">
        <v>245</v>
      </c>
      <c r="H10" s="1368">
        <f>'4.3 TO PCDs'!J29</f>
        <v>9.5980010803474709</v>
      </c>
      <c r="I10" s="1368">
        <f>'4.3 TO PCDs'!K29</f>
        <v>14.901237294179282</v>
      </c>
      <c r="J10" s="1368">
        <f>'4.3 TO PCDs'!L29</f>
        <v>1.0257589332958597</v>
      </c>
      <c r="K10" s="1368">
        <f>'4.3 TO PCDs'!M29</f>
        <v>0</v>
      </c>
      <c r="L10" s="1368">
        <f>'4.3 TO PCDs'!N29</f>
        <v>0</v>
      </c>
      <c r="M10" s="1369"/>
    </row>
    <row r="11" spans="1:14" ht="15.5">
      <c r="B11" s="430" t="s">
        <v>1472</v>
      </c>
      <c r="C11" s="430" t="s">
        <v>1473</v>
      </c>
      <c r="D11" s="431" t="s">
        <v>1312</v>
      </c>
      <c r="E11" s="432" t="s">
        <v>1474</v>
      </c>
      <c r="F11" s="433" t="s">
        <v>245</v>
      </c>
      <c r="H11" s="1368">
        <f>'4.3 TO PCDs'!J41</f>
        <v>7.1260238418300279</v>
      </c>
      <c r="I11" s="1368">
        <f>'4.3 TO PCDs'!K41</f>
        <v>3.373682904271154</v>
      </c>
      <c r="J11" s="1368">
        <f>'4.3 TO PCDs'!L41</f>
        <v>0</v>
      </c>
      <c r="K11" s="1368">
        <f>'4.3 TO PCDs'!M41</f>
        <v>0</v>
      </c>
      <c r="L11" s="1368">
        <f>'4.3 TO PCDs'!N41</f>
        <v>0</v>
      </c>
      <c r="M11" s="1369"/>
    </row>
    <row r="12" spans="1:14" ht="15.5">
      <c r="B12" s="430" t="s">
        <v>1475</v>
      </c>
      <c r="C12" s="430" t="s">
        <v>1476</v>
      </c>
      <c r="D12" s="431" t="s">
        <v>1312</v>
      </c>
      <c r="E12" s="432" t="s">
        <v>1477</v>
      </c>
      <c r="F12" s="433" t="s">
        <v>245</v>
      </c>
      <c r="H12" s="1368">
        <f>'4.3 TO PCDs'!J53</f>
        <v>1.1608360565476097</v>
      </c>
      <c r="I12" s="1368">
        <f>'4.3 TO PCDs'!K53</f>
        <v>0</v>
      </c>
      <c r="J12" s="1368">
        <f>'4.3 TO PCDs'!L53</f>
        <v>0</v>
      </c>
      <c r="K12" s="1368">
        <f>'4.3 TO PCDs'!M53</f>
        <v>0</v>
      </c>
      <c r="L12" s="1368">
        <f>'4.3 TO PCDs'!N53</f>
        <v>0</v>
      </c>
      <c r="M12" s="1369"/>
    </row>
    <row r="13" spans="1:14" ht="15.5">
      <c r="B13" s="430" t="s">
        <v>1478</v>
      </c>
      <c r="C13" s="430" t="s">
        <v>1479</v>
      </c>
      <c r="D13" s="431" t="s">
        <v>1312</v>
      </c>
      <c r="E13" s="432" t="s">
        <v>1480</v>
      </c>
      <c r="F13" s="433" t="s">
        <v>245</v>
      </c>
      <c r="H13" s="1368">
        <f>'4.3 TO PCDs'!J65</f>
        <v>7.4572879522201427</v>
      </c>
      <c r="I13" s="1368">
        <f>'4.3 TO PCDs'!K65</f>
        <v>9.8607254755791303</v>
      </c>
      <c r="J13" s="1368">
        <f>'4.3 TO PCDs'!L65</f>
        <v>11.920313506946851</v>
      </c>
      <c r="K13" s="1368">
        <f>'4.3 TO PCDs'!M65</f>
        <v>7.7169522615819179</v>
      </c>
      <c r="L13" s="1368">
        <f>'4.3 TO PCDs'!N65</f>
        <v>9.4350243388455457</v>
      </c>
      <c r="M13" s="1369"/>
    </row>
    <row r="14" spans="1:14" ht="15.5">
      <c r="B14" s="430" t="s">
        <v>1481</v>
      </c>
      <c r="C14" s="430" t="s">
        <v>1482</v>
      </c>
      <c r="D14" s="431" t="s">
        <v>1312</v>
      </c>
      <c r="E14" s="432" t="s">
        <v>1483</v>
      </c>
      <c r="F14" s="433" t="s">
        <v>245</v>
      </c>
      <c r="H14" s="1368">
        <f>'4.3 TO PCDs'!J47</f>
        <v>8.3822001755056519</v>
      </c>
      <c r="I14" s="1368">
        <f>'4.3 TO PCDs'!K47</f>
        <v>34.512774359354644</v>
      </c>
      <c r="J14" s="1368">
        <f>'4.3 TO PCDs'!L47</f>
        <v>59.500470100496784</v>
      </c>
      <c r="K14" s="1368">
        <f>'4.3 TO PCDs'!M47</f>
        <v>20.474768891513815</v>
      </c>
      <c r="L14" s="1368">
        <f>'4.3 TO PCDs'!N47</f>
        <v>1.006283648583417</v>
      </c>
      <c r="M14" s="1369"/>
    </row>
    <row r="15" spans="1:14" ht="15.5">
      <c r="B15" s="430" t="s">
        <v>1484</v>
      </c>
      <c r="C15" s="430" t="s">
        <v>1485</v>
      </c>
      <c r="D15" s="431" t="s">
        <v>1312</v>
      </c>
      <c r="E15" s="432" t="s">
        <v>1486</v>
      </c>
      <c r="F15" s="433" t="s">
        <v>245</v>
      </c>
      <c r="H15" s="1368">
        <f>'4.3 TO PCDs'!J71</f>
        <v>3.5809826021106526</v>
      </c>
      <c r="I15" s="1368">
        <f>'4.3 TO PCDs'!K71</f>
        <v>22.378095325061317</v>
      </c>
      <c r="J15" s="1368">
        <f>'4.3 TO PCDs'!L71</f>
        <v>21.286803132998141</v>
      </c>
      <c r="K15" s="1368">
        <f>'4.3 TO PCDs'!M71</f>
        <v>13.135867253351169</v>
      </c>
      <c r="L15" s="1368">
        <f>'4.3 TO PCDs'!N71</f>
        <v>17.134269515484011</v>
      </c>
      <c r="M15" s="1369"/>
    </row>
    <row r="16" spans="1:14" ht="27">
      <c r="B16" s="430" t="s">
        <v>1487</v>
      </c>
      <c r="C16" s="430" t="s">
        <v>1488</v>
      </c>
      <c r="D16" s="431" t="s">
        <v>1312</v>
      </c>
      <c r="E16" s="432" t="s">
        <v>1489</v>
      </c>
      <c r="F16" s="433" t="s">
        <v>245</v>
      </c>
      <c r="H16" s="1368">
        <f>'4.3 TO PCDs'!J59</f>
        <v>0</v>
      </c>
      <c r="I16" s="1368">
        <f>'4.3 TO PCDs'!K59</f>
        <v>0</v>
      </c>
      <c r="J16" s="1368">
        <f>'4.3 TO PCDs'!L59</f>
        <v>0</v>
      </c>
      <c r="K16" s="1368">
        <f>'4.3 TO PCDs'!M59</f>
        <v>0</v>
      </c>
      <c r="L16" s="1368">
        <f>'4.3 TO PCDs'!N59</f>
        <v>0</v>
      </c>
      <c r="M16" s="1369"/>
    </row>
    <row r="17" spans="2:13" ht="15.5">
      <c r="B17" s="430" t="s">
        <v>1490</v>
      </c>
      <c r="C17" s="430" t="s">
        <v>1491</v>
      </c>
      <c r="D17" s="431" t="s">
        <v>1312</v>
      </c>
      <c r="E17" s="432" t="s">
        <v>1492</v>
      </c>
      <c r="F17" s="433" t="s">
        <v>245</v>
      </c>
      <c r="H17" s="1368">
        <f>'4.3 TO PCDs'!J17</f>
        <v>41.296175834066005</v>
      </c>
      <c r="I17" s="1368">
        <f>'4.3 TO PCDs'!K17</f>
        <v>88.130230209126793</v>
      </c>
      <c r="J17" s="1368">
        <f>'4.3 TO PCDs'!L17</f>
        <v>92.76179849029505</v>
      </c>
      <c r="K17" s="1368">
        <f>'4.3 TO PCDs'!M17</f>
        <v>0</v>
      </c>
      <c r="L17" s="1368">
        <f>'4.3 TO PCDs'!N17</f>
        <v>0</v>
      </c>
      <c r="M17" s="1369"/>
    </row>
    <row r="18" spans="2:13" ht="15.5">
      <c r="B18" s="430" t="s">
        <v>1493</v>
      </c>
      <c r="C18" s="430" t="s">
        <v>1494</v>
      </c>
      <c r="D18" s="431" t="s">
        <v>1312</v>
      </c>
      <c r="E18" s="432" t="s">
        <v>1495</v>
      </c>
      <c r="F18" s="433" t="s">
        <v>245</v>
      </c>
      <c r="H18" s="1368">
        <f>'4.3 TO PCDs'!J23</f>
        <v>4.4619255058621405</v>
      </c>
      <c r="I18" s="1368">
        <f>'4.3 TO PCDs'!K23</f>
        <v>4.0336790035632992</v>
      </c>
      <c r="J18" s="1368">
        <f>'4.3 TO PCDs'!L23</f>
        <v>3.5696218516262466</v>
      </c>
      <c r="K18" s="1368">
        <f>'4.3 TO PCDs'!M23</f>
        <v>0</v>
      </c>
      <c r="L18" s="1368">
        <f>'4.3 TO PCDs'!N23</f>
        <v>0</v>
      </c>
      <c r="M18" s="1369"/>
    </row>
    <row r="19" spans="2:13" ht="27">
      <c r="B19" s="430" t="s">
        <v>1496</v>
      </c>
      <c r="C19" s="430" t="s">
        <v>1497</v>
      </c>
      <c r="D19" s="431" t="s">
        <v>1312</v>
      </c>
      <c r="E19" s="432" t="s">
        <v>1498</v>
      </c>
      <c r="F19" s="433" t="s">
        <v>245</v>
      </c>
      <c r="H19" s="1368">
        <f>'4.3 TO PCDs'!J35</f>
        <v>1.66</v>
      </c>
      <c r="I19" s="1368">
        <f>'4.3 TO PCDs'!K35</f>
        <v>1.66</v>
      </c>
      <c r="J19" s="1368">
        <f>'4.3 TO PCDs'!L35</f>
        <v>1.66</v>
      </c>
      <c r="K19" s="1368">
        <f>'4.3 TO PCDs'!M35</f>
        <v>1.66</v>
      </c>
      <c r="L19" s="1368">
        <f>'4.3 TO PCDs'!N35</f>
        <v>1.66</v>
      </c>
      <c r="M19" s="1369"/>
    </row>
    <row r="20" spans="2:13">
      <c r="B20" s="430" t="s">
        <v>1499</v>
      </c>
      <c r="C20" s="430"/>
      <c r="D20" s="431" t="s">
        <v>1312</v>
      </c>
      <c r="E20" s="432"/>
      <c r="F20" s="433" t="s">
        <v>245</v>
      </c>
      <c r="H20" s="1368" t="s">
        <v>1500</v>
      </c>
      <c r="I20" s="1368" t="s">
        <v>1500</v>
      </c>
      <c r="J20" s="1368" t="s">
        <v>1500</v>
      </c>
      <c r="K20" s="1368" t="s">
        <v>1500</v>
      </c>
      <c r="L20" s="1368" t="s">
        <v>1500</v>
      </c>
      <c r="M20" s="1369"/>
    </row>
    <row r="21" spans="2:13">
      <c r="B21" s="430" t="s">
        <v>1501</v>
      </c>
      <c r="C21" s="430"/>
      <c r="D21" s="431" t="s">
        <v>1312</v>
      </c>
      <c r="E21" s="432"/>
      <c r="F21" s="433" t="s">
        <v>245</v>
      </c>
      <c r="H21" s="1368" t="s">
        <v>1500</v>
      </c>
      <c r="I21" s="1368" t="s">
        <v>1500</v>
      </c>
      <c r="J21" s="1368" t="s">
        <v>1500</v>
      </c>
      <c r="K21" s="1368" t="s">
        <v>1500</v>
      </c>
      <c r="L21" s="1368" t="s">
        <v>1500</v>
      </c>
      <c r="M21" s="1369"/>
    </row>
    <row r="22" spans="2:13">
      <c r="B22" s="430" t="s">
        <v>1502</v>
      </c>
      <c r="C22" s="430"/>
      <c r="D22" s="431" t="s">
        <v>1312</v>
      </c>
      <c r="E22" s="432"/>
      <c r="F22" s="433" t="s">
        <v>245</v>
      </c>
      <c r="H22" s="1368" t="s">
        <v>1500</v>
      </c>
      <c r="I22" s="1368" t="s">
        <v>1500</v>
      </c>
      <c r="J22" s="1368" t="s">
        <v>1500</v>
      </c>
      <c r="K22" s="1368" t="s">
        <v>1500</v>
      </c>
      <c r="L22" s="1368" t="s">
        <v>1500</v>
      </c>
      <c r="M22" s="1369"/>
    </row>
    <row r="23" spans="2:13" ht="15.5">
      <c r="B23" s="430" t="s">
        <v>1503</v>
      </c>
      <c r="C23" s="430" t="s">
        <v>1467</v>
      </c>
      <c r="D23" s="431" t="s">
        <v>1312</v>
      </c>
      <c r="E23" s="432" t="s">
        <v>1504</v>
      </c>
      <c r="F23" s="433" t="s">
        <v>1505</v>
      </c>
      <c r="H23" s="1368">
        <f>'4.5 TO Re-openers'!H11</f>
        <v>0</v>
      </c>
      <c r="I23" s="1368">
        <f>'4.5 TO Re-openers'!I11</f>
        <v>0</v>
      </c>
      <c r="J23" s="1368">
        <f>'4.5 TO Re-openers'!J11</f>
        <v>0</v>
      </c>
      <c r="K23" s="1368">
        <f>'4.5 TO Re-openers'!K11</f>
        <v>0</v>
      </c>
      <c r="L23" s="1368">
        <f>'4.5 TO Re-openers'!L11</f>
        <v>0</v>
      </c>
      <c r="M23" s="1369"/>
    </row>
    <row r="24" spans="2:13" ht="15.5">
      <c r="B24" s="430" t="s">
        <v>1506</v>
      </c>
      <c r="C24" s="430" t="s">
        <v>1507</v>
      </c>
      <c r="D24" s="431" t="s">
        <v>1312</v>
      </c>
      <c r="E24" s="432" t="s">
        <v>1508</v>
      </c>
      <c r="F24" s="433" t="s">
        <v>1505</v>
      </c>
      <c r="H24" s="1368">
        <f>'4.5 TO Re-openers'!H43</f>
        <v>0</v>
      </c>
      <c r="I24" s="1368">
        <f>'4.5 TO Re-openers'!I43</f>
        <v>0</v>
      </c>
      <c r="J24" s="1368">
        <f>'4.5 TO Re-openers'!J43</f>
        <v>0</v>
      </c>
      <c r="K24" s="1368">
        <f>'4.5 TO Re-openers'!K43</f>
        <v>0</v>
      </c>
      <c r="L24" s="1368">
        <f>'4.5 TO Re-openers'!L43</f>
        <v>0</v>
      </c>
      <c r="M24" s="1369"/>
    </row>
    <row r="25" spans="2:13" ht="15.5">
      <c r="B25" s="430" t="s">
        <v>1509</v>
      </c>
      <c r="C25" s="430" t="s">
        <v>1510</v>
      </c>
      <c r="D25" s="431" t="s">
        <v>1312</v>
      </c>
      <c r="E25" s="432" t="s">
        <v>1511</v>
      </c>
      <c r="F25" s="433" t="s">
        <v>1505</v>
      </c>
      <c r="H25" s="1368">
        <f>'4.5 TO Re-openers'!H47</f>
        <v>0</v>
      </c>
      <c r="I25" s="1368">
        <f>'4.5 TO Re-openers'!I47</f>
        <v>0</v>
      </c>
      <c r="J25" s="1368">
        <f>'4.5 TO Re-openers'!J47</f>
        <v>0</v>
      </c>
      <c r="K25" s="1368">
        <f>'4.5 TO Re-openers'!K47</f>
        <v>0</v>
      </c>
      <c r="L25" s="1368">
        <f>'4.5 TO Re-openers'!L47</f>
        <v>0</v>
      </c>
      <c r="M25" s="1369"/>
    </row>
    <row r="26" spans="2:13" ht="15.5">
      <c r="B26" s="430" t="s">
        <v>1512</v>
      </c>
      <c r="C26" s="430" t="s">
        <v>1513</v>
      </c>
      <c r="D26" s="431" t="s">
        <v>1312</v>
      </c>
      <c r="E26" s="432" t="s">
        <v>1514</v>
      </c>
      <c r="F26" s="433" t="s">
        <v>1505</v>
      </c>
      <c r="H26" s="1368">
        <f>'4.5 TO Re-openers'!H36</f>
        <v>0</v>
      </c>
      <c r="I26" s="1368">
        <f>'4.5 TO Re-openers'!I36</f>
        <v>0</v>
      </c>
      <c r="J26" s="1368">
        <f>'4.5 TO Re-openers'!J36</f>
        <v>0</v>
      </c>
      <c r="K26" s="1368">
        <f>'4.5 TO Re-openers'!K36</f>
        <v>0</v>
      </c>
      <c r="L26" s="1368">
        <f>'4.5 TO Re-openers'!L36</f>
        <v>0</v>
      </c>
      <c r="M26" s="1369"/>
    </row>
    <row r="27" spans="2:13" ht="15.5">
      <c r="B27" s="430" t="s">
        <v>1515</v>
      </c>
      <c r="C27" s="430" t="s">
        <v>1516</v>
      </c>
      <c r="D27" s="431" t="s">
        <v>1312</v>
      </c>
      <c r="E27" s="432" t="s">
        <v>1517</v>
      </c>
      <c r="F27" s="433" t="s">
        <v>1505</v>
      </c>
      <c r="H27" s="1368">
        <f>'4.5 TO Re-openers'!H80</f>
        <v>0</v>
      </c>
      <c r="I27" s="1368">
        <f>'4.5 TO Re-openers'!I80</f>
        <v>0</v>
      </c>
      <c r="J27" s="1368">
        <f>'4.5 TO Re-openers'!J80</f>
        <v>0</v>
      </c>
      <c r="K27" s="1368">
        <f>'4.5 TO Re-openers'!K80</f>
        <v>0</v>
      </c>
      <c r="L27" s="1368">
        <f>'4.5 TO Re-openers'!L80</f>
        <v>0</v>
      </c>
      <c r="M27" s="1369"/>
    </row>
    <row r="28" spans="2:13" ht="15.5">
      <c r="B28" s="430" t="s">
        <v>1518</v>
      </c>
      <c r="C28" s="430" t="s">
        <v>1479</v>
      </c>
      <c r="D28" s="431" t="s">
        <v>1312</v>
      </c>
      <c r="E28" s="432" t="s">
        <v>1519</v>
      </c>
      <c r="F28" s="433" t="s">
        <v>1505</v>
      </c>
      <c r="H28" s="1368">
        <f>'4.5 TO Re-openers'!H87</f>
        <v>0</v>
      </c>
      <c r="I28" s="1368">
        <f>'4.5 TO Re-openers'!I87</f>
        <v>0</v>
      </c>
      <c r="J28" s="1368">
        <f>'4.5 TO Re-openers'!J87</f>
        <v>0</v>
      </c>
      <c r="K28" s="1368">
        <f>'4.5 TO Re-openers'!K87</f>
        <v>0</v>
      </c>
      <c r="L28" s="1368">
        <f>'4.5 TO Re-openers'!L87</f>
        <v>0</v>
      </c>
      <c r="M28" s="1369"/>
    </row>
    <row r="29" spans="2:13" ht="15.5">
      <c r="B29" s="430" t="s">
        <v>1520</v>
      </c>
      <c r="C29" s="430" t="s">
        <v>1521</v>
      </c>
      <c r="D29" s="431" t="s">
        <v>1312</v>
      </c>
      <c r="E29" s="432" t="s">
        <v>1522</v>
      </c>
      <c r="F29" s="433" t="s">
        <v>1505</v>
      </c>
      <c r="H29" s="1368">
        <f>'4.5 TO Re-openers'!H92</f>
        <v>0</v>
      </c>
      <c r="I29" s="1368">
        <f>'4.5 TO Re-openers'!I92</f>
        <v>0</v>
      </c>
      <c r="J29" s="1368">
        <f>'4.5 TO Re-openers'!J92</f>
        <v>0</v>
      </c>
      <c r="K29" s="1368">
        <f>'4.5 TO Re-openers'!K92</f>
        <v>0</v>
      </c>
      <c r="L29" s="1368">
        <f>'4.5 TO Re-openers'!L92</f>
        <v>0</v>
      </c>
      <c r="M29" s="1369"/>
    </row>
    <row r="30" spans="2:13" ht="27">
      <c r="B30" s="430" t="s">
        <v>1523</v>
      </c>
      <c r="C30" s="430" t="s">
        <v>1524</v>
      </c>
      <c r="D30" s="431" t="s">
        <v>1312</v>
      </c>
      <c r="E30" s="432" t="s">
        <v>1525</v>
      </c>
      <c r="F30" s="433" t="s">
        <v>1505</v>
      </c>
      <c r="H30" s="1368">
        <f>'4.5 TO Re-openers'!H52</f>
        <v>0</v>
      </c>
      <c r="I30" s="1368">
        <f>'4.5 TO Re-openers'!I52</f>
        <v>0</v>
      </c>
      <c r="J30" s="1368">
        <f>'4.5 TO Re-openers'!J52</f>
        <v>0</v>
      </c>
      <c r="K30" s="1368">
        <f>'4.5 TO Re-openers'!K52</f>
        <v>0</v>
      </c>
      <c r="L30" s="1368">
        <f>'4.5 TO Re-openers'!L52</f>
        <v>0</v>
      </c>
      <c r="M30" s="1369"/>
    </row>
    <row r="31" spans="2:13" ht="15.5">
      <c r="B31" s="430" t="s">
        <v>1526</v>
      </c>
      <c r="C31" s="431" t="s">
        <v>1473</v>
      </c>
      <c r="D31" s="431" t="s">
        <v>1312</v>
      </c>
      <c r="E31" s="432" t="s">
        <v>1527</v>
      </c>
      <c r="F31" s="433" t="s">
        <v>1505</v>
      </c>
      <c r="H31" s="1368">
        <f>'4.5 TO Re-openers'!H58</f>
        <v>0</v>
      </c>
      <c r="I31" s="1368">
        <f>'4.5 TO Re-openers'!I58</f>
        <v>0</v>
      </c>
      <c r="J31" s="1368">
        <f>'4.5 TO Re-openers'!J58</f>
        <v>0</v>
      </c>
      <c r="K31" s="1368">
        <f>'4.5 TO Re-openers'!K58</f>
        <v>0</v>
      </c>
      <c r="L31" s="1368">
        <f>'4.5 TO Re-openers'!L58</f>
        <v>0</v>
      </c>
      <c r="M31" s="1369"/>
    </row>
    <row r="32" spans="2:13" ht="15.5">
      <c r="B32" s="430" t="s">
        <v>1528</v>
      </c>
      <c r="C32" s="431" t="s">
        <v>1470</v>
      </c>
      <c r="D32" s="431" t="s">
        <v>1312</v>
      </c>
      <c r="E32" s="432" t="s">
        <v>1529</v>
      </c>
      <c r="F32" s="433" t="s">
        <v>1505</v>
      </c>
      <c r="H32" s="1368">
        <f>'4.5 TO Re-openers'!H30</f>
        <v>0</v>
      </c>
      <c r="I32" s="1368">
        <f>'4.5 TO Re-openers'!I30</f>
        <v>0</v>
      </c>
      <c r="J32" s="1368">
        <f>'4.5 TO Re-openers'!J30</f>
        <v>0</v>
      </c>
      <c r="K32" s="1368">
        <f>'4.5 TO Re-openers'!K30</f>
        <v>0</v>
      </c>
      <c r="L32" s="1368">
        <f>'4.5 TO Re-openers'!L30</f>
        <v>0</v>
      </c>
      <c r="M32" s="1369"/>
    </row>
    <row r="33" spans="1:13" ht="15.5">
      <c r="B33" s="430" t="s">
        <v>1530</v>
      </c>
      <c r="C33" s="431" t="s">
        <v>1482</v>
      </c>
      <c r="D33" s="431" t="s">
        <v>1312</v>
      </c>
      <c r="E33" s="432" t="s">
        <v>1531</v>
      </c>
      <c r="F33" s="433" t="s">
        <v>1505</v>
      </c>
      <c r="H33" s="1368">
        <f>'4.5 TO Re-openers'!H64</f>
        <v>0</v>
      </c>
      <c r="I33" s="1368">
        <f>'4.5 TO Re-openers'!I64</f>
        <v>0</v>
      </c>
      <c r="J33" s="1368">
        <f>'4.5 TO Re-openers'!J64</f>
        <v>0</v>
      </c>
      <c r="K33" s="1368">
        <f>'4.5 TO Re-openers'!K64</f>
        <v>0</v>
      </c>
      <c r="L33" s="1368">
        <f>'4.5 TO Re-openers'!L64</f>
        <v>0</v>
      </c>
      <c r="M33" s="1369"/>
    </row>
    <row r="34" spans="1:13" ht="15.5">
      <c r="B34" s="430" t="s">
        <v>1532</v>
      </c>
      <c r="C34" s="431" t="s">
        <v>1491</v>
      </c>
      <c r="D34" s="431" t="s">
        <v>1312</v>
      </c>
      <c r="E34" s="432" t="s">
        <v>1533</v>
      </c>
      <c r="F34" s="433" t="s">
        <v>1505</v>
      </c>
      <c r="H34" s="1368">
        <f>'4.5 TO Re-openers'!H18</f>
        <v>0</v>
      </c>
      <c r="I34" s="1368">
        <f>'4.5 TO Re-openers'!I18</f>
        <v>0</v>
      </c>
      <c r="J34" s="1368">
        <f>'4.5 TO Re-openers'!J18</f>
        <v>0</v>
      </c>
      <c r="K34" s="1368">
        <f>'4.5 TO Re-openers'!K18</f>
        <v>0</v>
      </c>
      <c r="L34" s="1368">
        <f>'4.5 TO Re-openers'!L18</f>
        <v>0</v>
      </c>
      <c r="M34" s="1369"/>
    </row>
    <row r="35" spans="1:13" ht="15.5">
      <c r="B35" s="430" t="s">
        <v>1534</v>
      </c>
      <c r="C35" s="431" t="s">
        <v>1494</v>
      </c>
      <c r="D35" s="431" t="s">
        <v>1312</v>
      </c>
      <c r="E35" s="432" t="s">
        <v>1535</v>
      </c>
      <c r="F35" s="433" t="s">
        <v>1505</v>
      </c>
      <c r="H35" s="1368">
        <f>'4.5 TO Re-openers'!H24</f>
        <v>0</v>
      </c>
      <c r="I35" s="1368">
        <f>'4.5 TO Re-openers'!I24</f>
        <v>0</v>
      </c>
      <c r="J35" s="1368">
        <f>'4.5 TO Re-openers'!J24</f>
        <v>0</v>
      </c>
      <c r="K35" s="1368">
        <f>'4.5 TO Re-openers'!K24</f>
        <v>0</v>
      </c>
      <c r="L35" s="1368">
        <f>'4.5 TO Re-openers'!L24</f>
        <v>0</v>
      </c>
      <c r="M35" s="1369"/>
    </row>
    <row r="36" spans="1:13" ht="15.5">
      <c r="B36" s="430" t="s">
        <v>1536</v>
      </c>
      <c r="C36" s="431" t="s">
        <v>1476</v>
      </c>
      <c r="D36" s="431" t="s">
        <v>1312</v>
      </c>
      <c r="E36" s="432" t="s">
        <v>1537</v>
      </c>
      <c r="F36" s="433" t="s">
        <v>1505</v>
      </c>
      <c r="H36" s="1368">
        <f>'4.5 TO Re-openers'!H70</f>
        <v>0</v>
      </c>
      <c r="I36" s="1368">
        <f>'4.5 TO Re-openers'!I70</f>
        <v>0</v>
      </c>
      <c r="J36" s="1368">
        <f>'4.5 TO Re-openers'!J70</f>
        <v>0</v>
      </c>
      <c r="K36" s="1368">
        <f>'4.5 TO Re-openers'!K70</f>
        <v>0</v>
      </c>
      <c r="L36" s="1368">
        <f>'4.5 TO Re-openers'!L70</f>
        <v>0</v>
      </c>
      <c r="M36" s="1369"/>
    </row>
    <row r="37" spans="1:13" ht="15.5">
      <c r="B37" s="430" t="s">
        <v>1538</v>
      </c>
      <c r="C37" s="431" t="s">
        <v>1488</v>
      </c>
      <c r="D37" s="431" t="s">
        <v>1312</v>
      </c>
      <c r="E37" s="432" t="s">
        <v>1539</v>
      </c>
      <c r="F37" s="433" t="s">
        <v>1505</v>
      </c>
      <c r="H37" s="1368">
        <f>'4.5 TO Re-openers'!H76</f>
        <v>0</v>
      </c>
      <c r="I37" s="1368">
        <f>'4.5 TO Re-openers'!I76</f>
        <v>0</v>
      </c>
      <c r="J37" s="1368">
        <f>'4.5 TO Re-openers'!J76</f>
        <v>0</v>
      </c>
      <c r="K37" s="1368">
        <f>'4.5 TO Re-openers'!K76</f>
        <v>0</v>
      </c>
      <c r="L37" s="1368">
        <f>'4.5 TO Re-openers'!L76</f>
        <v>0</v>
      </c>
      <c r="M37" s="1369"/>
    </row>
    <row r="38" spans="1:13" ht="15.5">
      <c r="B38" s="430" t="s">
        <v>1540</v>
      </c>
      <c r="C38" s="431" t="s">
        <v>1541</v>
      </c>
      <c r="D38" s="431" t="s">
        <v>1312</v>
      </c>
      <c r="E38" s="432" t="s">
        <v>1542</v>
      </c>
      <c r="F38" s="433" t="s">
        <v>1505</v>
      </c>
      <c r="H38" s="1368">
        <f>'4.9 Opex Escalator'!G16</f>
        <v>0</v>
      </c>
      <c r="I38" s="1368">
        <f>'4.9 Opex Escalator'!H16</f>
        <v>0</v>
      </c>
      <c r="J38" s="1368">
        <f>'4.9 Opex Escalator'!I16</f>
        <v>0</v>
      </c>
      <c r="K38" s="1368">
        <f>'4.9 Opex Escalator'!J16</f>
        <v>0</v>
      </c>
      <c r="L38" s="1368">
        <f>'4.9 Opex Escalator'!K16</f>
        <v>0</v>
      </c>
      <c r="M38" s="1369"/>
    </row>
    <row r="39" spans="1:13">
      <c r="B39" s="430" t="s">
        <v>1543</v>
      </c>
      <c r="C39" s="431"/>
      <c r="D39" s="431" t="s">
        <v>1312</v>
      </c>
      <c r="E39" s="432"/>
      <c r="F39" s="433" t="s">
        <v>1505</v>
      </c>
      <c r="H39" s="1368" t="s">
        <v>1500</v>
      </c>
      <c r="I39" s="1368" t="s">
        <v>1500</v>
      </c>
      <c r="J39" s="1368" t="s">
        <v>1500</v>
      </c>
      <c r="K39" s="1368" t="s">
        <v>1500</v>
      </c>
      <c r="L39" s="1368" t="s">
        <v>1500</v>
      </c>
      <c r="M39" s="1369"/>
    </row>
    <row r="40" spans="1:13">
      <c r="B40" s="430" t="s">
        <v>1544</v>
      </c>
      <c r="C40" s="431"/>
      <c r="D40" s="431" t="s">
        <v>1312</v>
      </c>
      <c r="E40" s="432"/>
      <c r="F40" s="433" t="s">
        <v>1505</v>
      </c>
      <c r="H40" s="1368" t="s">
        <v>1500</v>
      </c>
      <c r="I40" s="1368" t="s">
        <v>1500</v>
      </c>
      <c r="J40" s="1368" t="s">
        <v>1500</v>
      </c>
      <c r="K40" s="1368" t="s">
        <v>1500</v>
      </c>
      <c r="L40" s="1368" t="s">
        <v>1500</v>
      </c>
      <c r="M40" s="1369"/>
    </row>
    <row r="41" spans="1:13">
      <c r="B41" s="430" t="s">
        <v>1545</v>
      </c>
      <c r="C41" s="431"/>
      <c r="D41" s="431" t="s">
        <v>1312</v>
      </c>
      <c r="E41" s="432"/>
      <c r="F41" s="434" t="s">
        <v>1505</v>
      </c>
      <c r="H41" s="1368" t="s">
        <v>1500</v>
      </c>
      <c r="I41" s="1368" t="s">
        <v>1500</v>
      </c>
      <c r="J41" s="1368" t="s">
        <v>1500</v>
      </c>
      <c r="K41" s="1368" t="s">
        <v>1500</v>
      </c>
      <c r="L41" s="1368" t="s">
        <v>1500</v>
      </c>
      <c r="M41" s="1369"/>
    </row>
    <row r="43" spans="1:13">
      <c r="A43" s="1613" t="s">
        <v>1546</v>
      </c>
      <c r="B43" s="308"/>
      <c r="C43" s="308"/>
      <c r="D43" s="308"/>
      <c r="E43" s="308"/>
      <c r="F43" s="308"/>
      <c r="G43" s="308"/>
      <c r="H43" s="308"/>
      <c r="I43" s="308"/>
      <c r="J43" s="308"/>
      <c r="K43" s="308"/>
      <c r="L43" s="308"/>
    </row>
    <row r="45" spans="1:13" ht="14">
      <c r="B45" s="435" t="s">
        <v>1547</v>
      </c>
      <c r="H45" s="1378"/>
      <c r="I45" s="1378"/>
      <c r="J45" s="1378"/>
      <c r="K45" s="1378"/>
      <c r="L45" s="1378"/>
    </row>
    <row r="46" spans="1:13">
      <c r="B46" s="432" t="s">
        <v>1150</v>
      </c>
      <c r="D46" s="432" t="s">
        <v>1312</v>
      </c>
      <c r="E46" s="432" t="s">
        <v>248</v>
      </c>
      <c r="H46" s="1368" cm="1">
        <f t="array" ref="H46:L46">TOALC</f>
        <v>0</v>
      </c>
      <c r="I46" s="1368">
        <v>0</v>
      </c>
      <c r="J46" s="1368">
        <v>0</v>
      </c>
      <c r="K46" s="1368">
        <v>0</v>
      </c>
      <c r="L46" s="1368">
        <v>0</v>
      </c>
    </row>
    <row r="47" spans="1:13">
      <c r="B47" s="432" t="s">
        <v>1155</v>
      </c>
      <c r="D47" s="432" t="s">
        <v>1312</v>
      </c>
      <c r="E47" s="432" t="s">
        <v>272</v>
      </c>
      <c r="H47" s="1368" cm="1">
        <f t="array" ref="H47:L47">TOARC</f>
        <v>0</v>
      </c>
      <c r="I47" s="1368">
        <v>0</v>
      </c>
      <c r="J47" s="1368">
        <v>0</v>
      </c>
      <c r="K47" s="1368">
        <v>0</v>
      </c>
      <c r="L47" s="1368">
        <v>0</v>
      </c>
    </row>
    <row r="48" spans="1:13">
      <c r="B48" s="432" t="s">
        <v>1157</v>
      </c>
      <c r="D48" s="432" t="s">
        <v>1312</v>
      </c>
      <c r="E48" s="432" t="s">
        <v>304</v>
      </c>
      <c r="H48" s="1368" cm="1">
        <f t="array" ref="H48:L48">TOAOC</f>
        <v>0</v>
      </c>
      <c r="I48" s="1368">
        <v>0</v>
      </c>
      <c r="J48" s="1368">
        <v>0</v>
      </c>
      <c r="K48" s="1368">
        <v>0</v>
      </c>
      <c r="L48" s="1368">
        <v>0</v>
      </c>
    </row>
    <row r="49" spans="1:12">
      <c r="B49" s="432" t="s">
        <v>1159</v>
      </c>
      <c r="D49" s="432" t="s">
        <v>1312</v>
      </c>
      <c r="E49" s="432" t="s">
        <v>329</v>
      </c>
      <c r="H49" s="1368" cm="1">
        <f t="array" ref="H49:L49">TOACO</f>
        <v>0</v>
      </c>
      <c r="I49" s="1368">
        <v>0</v>
      </c>
      <c r="J49" s="1368">
        <v>0</v>
      </c>
      <c r="K49" s="1368">
        <v>0</v>
      </c>
      <c r="L49" s="1368">
        <v>0</v>
      </c>
    </row>
    <row r="50" spans="1:12">
      <c r="B50" s="432" t="s">
        <v>1161</v>
      </c>
      <c r="D50" s="432" t="s">
        <v>1312</v>
      </c>
      <c r="E50" s="432" t="s">
        <v>318</v>
      </c>
      <c r="H50" s="1368" cm="1">
        <f t="array" ref="H50:L50">TOAIO</f>
        <v>0</v>
      </c>
      <c r="I50" s="1368">
        <v>0</v>
      </c>
      <c r="J50" s="1368">
        <v>0</v>
      </c>
      <c r="K50" s="1368">
        <v>0</v>
      </c>
      <c r="L50" s="1368">
        <v>0</v>
      </c>
    </row>
    <row r="51" spans="1:12">
      <c r="B51" s="432" t="s">
        <v>1163</v>
      </c>
      <c r="D51" s="432" t="s">
        <v>1312</v>
      </c>
      <c r="E51" s="432" t="s">
        <v>290</v>
      </c>
      <c r="H51" s="1368" cm="1">
        <f t="array" ref="H51:L51">TOANC</f>
        <v>0</v>
      </c>
      <c r="I51" s="1368">
        <v>0</v>
      </c>
      <c r="J51" s="1368">
        <v>0</v>
      </c>
      <c r="K51" s="1368">
        <v>0</v>
      </c>
      <c r="L51" s="1368">
        <v>0</v>
      </c>
    </row>
    <row r="52" spans="1:12">
      <c r="B52" s="432"/>
      <c r="D52" s="432"/>
      <c r="E52" s="432"/>
      <c r="H52" s="1369"/>
      <c r="I52" s="1369"/>
      <c r="J52" s="1369"/>
      <c r="K52" s="1369"/>
      <c r="L52" s="1369"/>
    </row>
    <row r="53" spans="1:12">
      <c r="B53" s="435" t="s">
        <v>1548</v>
      </c>
      <c r="D53" s="432"/>
      <c r="E53" s="432"/>
      <c r="H53" s="1369"/>
      <c r="I53" s="1369"/>
      <c r="J53" s="1369"/>
      <c r="K53" s="1369"/>
      <c r="L53" s="1369"/>
    </row>
    <row r="54" spans="1:12">
      <c r="B54" s="432" t="s">
        <v>1150</v>
      </c>
      <c r="D54" s="432" t="s">
        <v>1312</v>
      </c>
      <c r="E54" s="432" t="s">
        <v>339</v>
      </c>
      <c r="H54" s="1368" cm="1">
        <f t="array" ref="H54:L54">TOALCU</f>
        <v>0</v>
      </c>
      <c r="I54" s="1368">
        <v>0</v>
      </c>
      <c r="J54" s="1368">
        <v>0</v>
      </c>
      <c r="K54" s="1368">
        <v>0</v>
      </c>
      <c r="L54" s="1368">
        <v>0</v>
      </c>
    </row>
    <row r="55" spans="1:12">
      <c r="B55" s="432" t="s">
        <v>1155</v>
      </c>
      <c r="D55" s="432" t="s">
        <v>1312</v>
      </c>
      <c r="E55" s="432" t="s">
        <v>350</v>
      </c>
      <c r="H55" s="1368" cm="1">
        <f t="array" ref="H55:L55">TOARCU</f>
        <v>0</v>
      </c>
      <c r="I55" s="1368">
        <v>0</v>
      </c>
      <c r="J55" s="1368">
        <v>0</v>
      </c>
      <c r="K55" s="1368">
        <v>0</v>
      </c>
      <c r="L55" s="1368">
        <v>0</v>
      </c>
    </row>
    <row r="56" spans="1:12">
      <c r="B56" s="432" t="s">
        <v>1157</v>
      </c>
      <c r="D56" s="432" t="s">
        <v>1312</v>
      </c>
      <c r="E56" s="432" t="s">
        <v>366</v>
      </c>
      <c r="H56" s="1368" cm="1">
        <f t="array" ref="H56:L56">TOAOCU</f>
        <v>0</v>
      </c>
      <c r="I56" s="1368">
        <v>0</v>
      </c>
      <c r="J56" s="1368">
        <v>0</v>
      </c>
      <c r="K56" s="1368">
        <v>0</v>
      </c>
      <c r="L56" s="1368">
        <v>0</v>
      </c>
    </row>
    <row r="57" spans="1:12">
      <c r="B57" s="432" t="s">
        <v>1159</v>
      </c>
      <c r="D57" s="432" t="s">
        <v>1312</v>
      </c>
      <c r="E57" s="432" t="s">
        <v>1169</v>
      </c>
      <c r="H57" s="1368" cm="1">
        <f t="array" ref="H57:L57">TOACOU</f>
        <v>0</v>
      </c>
      <c r="I57" s="1368">
        <v>0</v>
      </c>
      <c r="J57" s="1368">
        <v>0</v>
      </c>
      <c r="K57" s="1368">
        <v>0</v>
      </c>
      <c r="L57" s="1368">
        <v>0</v>
      </c>
    </row>
    <row r="58" spans="1:12">
      <c r="B58" s="432" t="s">
        <v>1161</v>
      </c>
      <c r="D58" s="432" t="s">
        <v>1312</v>
      </c>
      <c r="E58" s="432" t="s">
        <v>1171</v>
      </c>
      <c r="H58" s="1368" cm="1">
        <f t="array" ref="H58:L58">TOAIOU</f>
        <v>0</v>
      </c>
      <c r="I58" s="1368">
        <v>0</v>
      </c>
      <c r="J58" s="1368">
        <v>0</v>
      </c>
      <c r="K58" s="1368">
        <v>0</v>
      </c>
      <c r="L58" s="1368">
        <v>0</v>
      </c>
    </row>
    <row r="59" spans="1:12">
      <c r="B59" s="432" t="s">
        <v>1163</v>
      </c>
      <c r="D59" s="432" t="s">
        <v>1312</v>
      </c>
      <c r="E59" s="432" t="s">
        <v>358</v>
      </c>
      <c r="H59" s="1368" cm="1">
        <f t="array" ref="H59:L59">TOANCU</f>
        <v>0</v>
      </c>
      <c r="I59" s="1368">
        <v>0</v>
      </c>
      <c r="J59" s="1368">
        <v>0</v>
      </c>
      <c r="K59" s="1368">
        <v>0</v>
      </c>
      <c r="L59" s="1368">
        <v>0</v>
      </c>
    </row>
    <row r="61" spans="1:12" s="427" customFormat="1">
      <c r="A61" s="1613" t="s">
        <v>1549</v>
      </c>
      <c r="B61" s="308"/>
      <c r="C61" s="308"/>
      <c r="D61" s="308"/>
      <c r="E61" s="308"/>
      <c r="F61" s="308"/>
      <c r="G61" s="308"/>
      <c r="H61" s="308"/>
      <c r="I61" s="308"/>
      <c r="J61" s="308"/>
      <c r="K61" s="308"/>
      <c r="L61" s="308"/>
    </row>
    <row r="63" spans="1:12">
      <c r="H63" s="1369"/>
      <c r="I63" s="1369"/>
      <c r="J63" s="1369"/>
      <c r="K63" s="1369"/>
      <c r="L63" s="1369"/>
    </row>
    <row r="64" spans="1:12" ht="15.5">
      <c r="B64" s="431" t="s">
        <v>1185</v>
      </c>
      <c r="C64" s="431" t="s">
        <v>1187</v>
      </c>
      <c r="D64" s="432" t="s">
        <v>1592</v>
      </c>
      <c r="E64" s="431" t="s">
        <v>1550</v>
      </c>
      <c r="F64" s="437"/>
      <c r="H64" s="1371">
        <f>'4.7 TO PT'!H9</f>
        <v>0</v>
      </c>
      <c r="I64" s="1371">
        <f>'4.7 TO PT'!I9</f>
        <v>0</v>
      </c>
      <c r="J64" s="1371">
        <f>'4.7 TO PT'!J9</f>
        <v>0</v>
      </c>
      <c r="K64" s="1371">
        <f>'4.7 TO PT'!K9</f>
        <v>0</v>
      </c>
      <c r="L64" s="1371">
        <f>'4.7 TO PT'!L9</f>
        <v>0</v>
      </c>
    </row>
    <row r="65" spans="1:12" ht="15.5">
      <c r="B65" s="431" t="s">
        <v>1191</v>
      </c>
      <c r="C65" s="431" t="s">
        <v>1187</v>
      </c>
      <c r="D65" s="432" t="s">
        <v>1592</v>
      </c>
      <c r="E65" s="431" t="s">
        <v>1551</v>
      </c>
      <c r="F65" s="437"/>
      <c r="H65" s="1371">
        <f>'4.7 TO PT'!H10</f>
        <v>0</v>
      </c>
      <c r="I65" s="1371">
        <f>'4.7 TO PT'!I10</f>
        <v>0</v>
      </c>
      <c r="J65" s="1371">
        <f>'4.7 TO PT'!J10</f>
        <v>0</v>
      </c>
      <c r="K65" s="1371">
        <f>'4.7 TO PT'!K10</f>
        <v>0</v>
      </c>
      <c r="L65" s="1371">
        <f>'4.7 TO PT'!L10</f>
        <v>0</v>
      </c>
    </row>
    <row r="66" spans="1:12" ht="15.5">
      <c r="B66" s="432" t="s">
        <v>1194</v>
      </c>
      <c r="C66" s="431" t="s">
        <v>1187</v>
      </c>
      <c r="D66" s="438" t="s">
        <v>1312</v>
      </c>
      <c r="E66" s="432" t="s">
        <v>1552</v>
      </c>
      <c r="F66" s="437"/>
      <c r="H66" s="1371">
        <f>'4.7 TO PT'!H11</f>
        <v>0</v>
      </c>
      <c r="I66" s="1371">
        <f>'4.7 TO PT'!I11</f>
        <v>0</v>
      </c>
      <c r="J66" s="1371">
        <f>'4.7 TO PT'!J11</f>
        <v>0</v>
      </c>
      <c r="K66" s="1371">
        <f>'4.7 TO PT'!K11</f>
        <v>0</v>
      </c>
      <c r="L66" s="1371">
        <f>'4.7 TO PT'!L11</f>
        <v>0</v>
      </c>
    </row>
    <row r="67" spans="1:12" ht="15.5">
      <c r="B67" s="432" t="s">
        <v>1197</v>
      </c>
      <c r="C67" s="431" t="s">
        <v>1187</v>
      </c>
      <c r="D67" s="432" t="s">
        <v>1592</v>
      </c>
      <c r="E67" s="432" t="s">
        <v>1553</v>
      </c>
      <c r="F67" s="437"/>
      <c r="H67" s="1371">
        <f>'4.7 TO PT'!H12</f>
        <v>0</v>
      </c>
      <c r="I67" s="1371">
        <f>'4.7 TO PT'!I12</f>
        <v>0</v>
      </c>
      <c r="J67" s="1371">
        <f>'4.7 TO PT'!J12</f>
        <v>0</v>
      </c>
      <c r="K67" s="1371">
        <f>'4.7 TO PT'!K12</f>
        <v>0</v>
      </c>
      <c r="L67" s="1371">
        <f>'4.7 TO PT'!L12</f>
        <v>0</v>
      </c>
    </row>
    <row r="68" spans="1:12" ht="15.5">
      <c r="B68" s="432" t="s">
        <v>1200</v>
      </c>
      <c r="C68" s="431" t="s">
        <v>1187</v>
      </c>
      <c r="D68" s="432" t="s">
        <v>1592</v>
      </c>
      <c r="E68" s="432" t="s">
        <v>1554</v>
      </c>
      <c r="F68" s="437"/>
      <c r="H68" s="1371">
        <f>'4.7 TO PT'!H13</f>
        <v>0</v>
      </c>
      <c r="I68" s="1371">
        <f>'4.7 TO PT'!I13</f>
        <v>0</v>
      </c>
      <c r="J68" s="1371">
        <f>'4.7 TO PT'!J13</f>
        <v>0</v>
      </c>
      <c r="K68" s="1371">
        <f>'4.7 TO PT'!K13</f>
        <v>0</v>
      </c>
      <c r="L68" s="1371">
        <f>'4.7 TO PT'!L13</f>
        <v>0</v>
      </c>
    </row>
    <row r="69" spans="1:12" ht="15.5">
      <c r="B69" s="432" t="s">
        <v>1555</v>
      </c>
      <c r="C69" s="431" t="s">
        <v>1205</v>
      </c>
      <c r="D69" s="432" t="s">
        <v>1592</v>
      </c>
      <c r="E69" s="432" t="s">
        <v>1556</v>
      </c>
      <c r="F69" s="437"/>
      <c r="H69" s="1371">
        <f>'4.7 TO PT'!H14</f>
        <v>6.7399999999999993</v>
      </c>
      <c r="I69" s="1371">
        <f>'4.7 TO PT'!I14</f>
        <v>6.66</v>
      </c>
      <c r="J69" s="1371">
        <f>'4.7 TO PT'!J14</f>
        <v>6.6099999999999994</v>
      </c>
      <c r="K69" s="1371">
        <f>'4.7 TO PT'!K14</f>
        <v>6.6800000000000006</v>
      </c>
      <c r="L69" s="1371">
        <f>'4.7 TO PT'!L14</f>
        <v>6.5500000000000007</v>
      </c>
    </row>
    <row r="70" spans="1:12" ht="15.5">
      <c r="B70" s="431" t="s">
        <v>1557</v>
      </c>
      <c r="C70" s="431" t="s">
        <v>1187</v>
      </c>
      <c r="D70" s="432" t="s">
        <v>1592</v>
      </c>
      <c r="E70" s="431" t="s">
        <v>1558</v>
      </c>
      <c r="F70" s="437"/>
      <c r="H70" s="1371">
        <f>'4.7 TO PT'!H15</f>
        <v>4.05</v>
      </c>
      <c r="I70" s="1371">
        <f>'4.7 TO PT'!I15</f>
        <v>4.05</v>
      </c>
      <c r="J70" s="1371">
        <f>'4.7 TO PT'!J15</f>
        <v>4.05</v>
      </c>
      <c r="K70" s="1371">
        <f>'4.7 TO PT'!K15</f>
        <v>0</v>
      </c>
      <c r="L70" s="1371">
        <f>'4.7 TO PT'!L15</f>
        <v>0</v>
      </c>
    </row>
    <row r="71" spans="1:12" ht="15.5">
      <c r="B71" s="431" t="s">
        <v>1203</v>
      </c>
      <c r="C71" s="431" t="s">
        <v>1187</v>
      </c>
      <c r="D71" s="438" t="s">
        <v>1312</v>
      </c>
      <c r="E71" s="431" t="s">
        <v>1559</v>
      </c>
      <c r="F71" s="437"/>
      <c r="H71" s="1371">
        <f>'4.7 TO PT'!H16</f>
        <v>0</v>
      </c>
      <c r="I71" s="1371">
        <f>'4.7 TO PT'!I16</f>
        <v>0</v>
      </c>
      <c r="J71" s="1371">
        <f>'4.7 TO PT'!J16</f>
        <v>0</v>
      </c>
      <c r="K71" s="1371">
        <f>'4.7 TO PT'!K16</f>
        <v>0</v>
      </c>
      <c r="L71" s="1371">
        <f>'4.7 TO PT'!L16</f>
        <v>0</v>
      </c>
    </row>
    <row r="72" spans="1:12">
      <c r="H72" s="1369"/>
      <c r="I72" s="1369"/>
      <c r="J72" s="1369"/>
      <c r="K72" s="1369"/>
      <c r="L72" s="1369"/>
    </row>
    <row r="73" spans="1:12" s="427" customFormat="1">
      <c r="A73" s="1613" t="s">
        <v>1560</v>
      </c>
      <c r="B73" s="308"/>
      <c r="C73" s="308"/>
      <c r="D73" s="308"/>
      <c r="E73" s="308"/>
      <c r="F73" s="308"/>
      <c r="G73" s="308"/>
      <c r="H73" s="1370"/>
      <c r="I73" s="1370"/>
      <c r="J73" s="1370"/>
      <c r="K73" s="1370"/>
      <c r="L73" s="1370"/>
    </row>
    <row r="74" spans="1:12">
      <c r="H74" s="1369"/>
      <c r="I74" s="1369"/>
      <c r="J74" s="1369"/>
      <c r="K74" s="1369"/>
      <c r="L74" s="1369"/>
    </row>
    <row r="75" spans="1:12" ht="15.5">
      <c r="B75" s="432" t="s">
        <v>1242</v>
      </c>
      <c r="C75" s="432" t="s">
        <v>1561</v>
      </c>
      <c r="D75" s="432" t="s">
        <v>1312</v>
      </c>
      <c r="E75" s="432" t="s">
        <v>1562</v>
      </c>
      <c r="H75" s="1368">
        <f>'4.10 TO ODI'!G8</f>
        <v>-3.645</v>
      </c>
      <c r="I75" s="1368">
        <f>'4.10 TO ODI'!H8</f>
        <v>-3.645</v>
      </c>
      <c r="J75" s="1368">
        <f>'4.10 TO ODI'!I8</f>
        <v>-3.645</v>
      </c>
      <c r="K75" s="1368">
        <f>'4.10 TO ODI'!J8</f>
        <v>-3.645</v>
      </c>
      <c r="L75" s="1368">
        <f>'4.10 TO ODI'!K8</f>
        <v>-3.645</v>
      </c>
    </row>
    <row r="76" spans="1:12" ht="15.5">
      <c r="B76" s="432" t="s">
        <v>1247</v>
      </c>
      <c r="C76" s="432" t="s">
        <v>1563</v>
      </c>
      <c r="D76" s="432" t="s">
        <v>1312</v>
      </c>
      <c r="E76" s="432" t="s">
        <v>1564</v>
      </c>
      <c r="H76" s="1368">
        <f>'4.10 TO ODI'!G9</f>
        <v>-4.5719466000000014E-2</v>
      </c>
      <c r="I76" s="1368">
        <f>'4.10 TO ODI'!H9</f>
        <v>-0.10977482099999998</v>
      </c>
      <c r="J76" s="1368">
        <f>'4.10 TO ODI'!I9</f>
        <v>-0.10970306099999999</v>
      </c>
      <c r="K76" s="1368">
        <f>'4.10 TO ODI'!J9</f>
        <v>-0.10924403099999998</v>
      </c>
      <c r="L76" s="1368">
        <f>'4.10 TO ODI'!K9</f>
        <v>-0.10910636100000007</v>
      </c>
    </row>
    <row r="78" spans="1:12" s="427" customFormat="1">
      <c r="A78" s="1613" t="s">
        <v>1565</v>
      </c>
      <c r="B78" s="308"/>
      <c r="C78" s="308"/>
      <c r="D78" s="308"/>
      <c r="E78" s="308"/>
      <c r="F78" s="308"/>
      <c r="G78" s="308"/>
      <c r="H78" s="308"/>
      <c r="I78" s="308"/>
      <c r="J78" s="308"/>
      <c r="K78" s="308"/>
      <c r="L78" s="308"/>
    </row>
    <row r="79" spans="1:12">
      <c r="H79" s="1369"/>
      <c r="I79" s="1369"/>
      <c r="J79" s="1369"/>
      <c r="K79" s="1369"/>
      <c r="L79" s="1369"/>
    </row>
    <row r="80" spans="1:12" ht="15.5">
      <c r="B80" s="432" t="s">
        <v>1566</v>
      </c>
      <c r="C80" s="432" t="s">
        <v>1276</v>
      </c>
      <c r="D80" s="432" t="s">
        <v>1312</v>
      </c>
      <c r="E80" s="432" t="s">
        <v>1567</v>
      </c>
      <c r="H80" s="1368">
        <f>'4.11 TO ORA'!I8</f>
        <v>0</v>
      </c>
      <c r="I80" s="1368">
        <f>'4.11 TO ORA'!J8</f>
        <v>0</v>
      </c>
      <c r="J80" s="1368">
        <f>'4.11 TO ORA'!K8</f>
        <v>0</v>
      </c>
      <c r="K80" s="1368">
        <f>'4.11 TO ORA'!L8</f>
        <v>0</v>
      </c>
      <c r="L80" s="1368">
        <f>'4.11 TO ORA'!M8</f>
        <v>0</v>
      </c>
    </row>
    <row r="81" spans="1:13" ht="15.5">
      <c r="B81" s="432" t="s">
        <v>1568</v>
      </c>
      <c r="C81" s="432" t="s">
        <v>1283</v>
      </c>
      <c r="D81" s="432" t="s">
        <v>1312</v>
      </c>
      <c r="E81" s="432" t="s">
        <v>1569</v>
      </c>
      <c r="H81" s="1368">
        <f>'4.11 TO ORA'!I9</f>
        <v>0</v>
      </c>
      <c r="I81" s="1368">
        <f>'4.11 TO ORA'!J9</f>
        <v>0</v>
      </c>
      <c r="J81" s="1368">
        <f>'4.11 TO ORA'!K9</f>
        <v>0</v>
      </c>
      <c r="K81" s="1368">
        <f>'4.11 TO ORA'!L9</f>
        <v>0</v>
      </c>
      <c r="L81" s="1368">
        <f>'4.11 TO ORA'!M9</f>
        <v>0</v>
      </c>
    </row>
    <row r="82" spans="1:13" ht="15.5">
      <c r="B82" s="432" t="s">
        <v>1570</v>
      </c>
      <c r="C82" s="432" t="s">
        <v>1571</v>
      </c>
      <c r="D82" s="432" t="s">
        <v>1312</v>
      </c>
      <c r="E82" s="432" t="s">
        <v>1572</v>
      </c>
      <c r="H82" s="1368">
        <f>'4.11 TO ORA'!I10</f>
        <v>0</v>
      </c>
      <c r="I82" s="1368">
        <f>'4.11 TO ORA'!J10</f>
        <v>0</v>
      </c>
      <c r="J82" s="1368">
        <f>'4.11 TO ORA'!K10</f>
        <v>0</v>
      </c>
      <c r="K82" s="1368">
        <f>'4.11 TO ORA'!L10</f>
        <v>0</v>
      </c>
      <c r="L82" s="1368">
        <f>'4.11 TO ORA'!M10</f>
        <v>0</v>
      </c>
    </row>
    <row r="83" spans="1:13">
      <c r="C83" s="432"/>
    </row>
    <row r="85" spans="1:13" ht="18.5">
      <c r="A85" s="1614" t="s">
        <v>1573</v>
      </c>
      <c r="B85" s="312"/>
      <c r="C85" s="312"/>
      <c r="D85" s="312"/>
      <c r="E85" s="312"/>
      <c r="F85" s="312"/>
      <c r="G85" s="312"/>
      <c r="H85" s="312"/>
      <c r="I85" s="312"/>
      <c r="J85" s="312"/>
      <c r="K85" s="312"/>
      <c r="L85" s="312"/>
    </row>
    <row r="87" spans="1:13">
      <c r="B87" s="432" t="s">
        <v>1574</v>
      </c>
    </row>
    <row r="89" spans="1:13" ht="15.5">
      <c r="B89" s="429" t="s">
        <v>1575</v>
      </c>
      <c r="D89" s="429" t="s">
        <v>1289</v>
      </c>
      <c r="E89" s="429" t="s">
        <v>1576</v>
      </c>
      <c r="H89" s="1376">
        <f>'4.13 TO Tax Pools Totex alloc'!I99</f>
        <v>0</v>
      </c>
      <c r="I89" s="1376">
        <f>'4.13 TO Tax Pools Totex alloc'!J99</f>
        <v>0</v>
      </c>
      <c r="J89" s="1376">
        <f>'4.13 TO Tax Pools Totex alloc'!K99</f>
        <v>0</v>
      </c>
      <c r="K89" s="1376">
        <f>'4.13 TO Tax Pools Totex alloc'!L99</f>
        <v>0</v>
      </c>
      <c r="L89" s="1376">
        <f>'4.13 TO Tax Pools Totex alloc'!M99</f>
        <v>0</v>
      </c>
      <c r="M89" s="1377"/>
    </row>
    <row r="90" spans="1:13" ht="15.5">
      <c r="B90" s="429" t="s">
        <v>1577</v>
      </c>
      <c r="D90" s="429" t="s">
        <v>1289</v>
      </c>
      <c r="E90" s="429" t="s">
        <v>1578</v>
      </c>
      <c r="H90" s="1376">
        <f>'4.13 TO Tax Pools Totex alloc'!I100</f>
        <v>0</v>
      </c>
      <c r="I90" s="1376">
        <f>'4.13 TO Tax Pools Totex alloc'!J100</f>
        <v>0</v>
      </c>
      <c r="J90" s="1376">
        <f>'4.13 TO Tax Pools Totex alloc'!K100</f>
        <v>0</v>
      </c>
      <c r="K90" s="1376">
        <f>'4.13 TO Tax Pools Totex alloc'!L100</f>
        <v>0</v>
      </c>
      <c r="L90" s="1376">
        <f>'4.13 TO Tax Pools Totex alloc'!M100</f>
        <v>0</v>
      </c>
      <c r="M90" s="1377"/>
    </row>
    <row r="91" spans="1:13" ht="15.5">
      <c r="B91" s="429" t="s">
        <v>1579</v>
      </c>
      <c r="D91" s="429" t="s">
        <v>1289</v>
      </c>
      <c r="E91" s="429" t="s">
        <v>1580</v>
      </c>
      <c r="H91" s="1376">
        <f>'4.13 TO Tax Pools Totex alloc'!I101</f>
        <v>0</v>
      </c>
      <c r="I91" s="1376">
        <f>'4.13 TO Tax Pools Totex alloc'!J101</f>
        <v>0</v>
      </c>
      <c r="J91" s="1376">
        <f>'4.13 TO Tax Pools Totex alloc'!K101</f>
        <v>0</v>
      </c>
      <c r="K91" s="1376">
        <f>'4.13 TO Tax Pools Totex alloc'!L101</f>
        <v>0</v>
      </c>
      <c r="L91" s="1376">
        <f>'4.13 TO Tax Pools Totex alloc'!M101</f>
        <v>0</v>
      </c>
      <c r="M91" s="1377"/>
    </row>
    <row r="92" spans="1:13" ht="15.5">
      <c r="B92" s="429" t="s">
        <v>1581</v>
      </c>
      <c r="D92" s="429" t="s">
        <v>1289</v>
      </c>
      <c r="E92" s="429" t="s">
        <v>1582</v>
      </c>
      <c r="H92" s="1376">
        <f>'4.13 TO Tax Pools Totex alloc'!I102</f>
        <v>0</v>
      </c>
      <c r="I92" s="1376">
        <f>'4.13 TO Tax Pools Totex alloc'!J102</f>
        <v>0</v>
      </c>
      <c r="J92" s="1376">
        <f>'4.13 TO Tax Pools Totex alloc'!K102</f>
        <v>0</v>
      </c>
      <c r="K92" s="1376">
        <f>'4.13 TO Tax Pools Totex alloc'!L102</f>
        <v>0</v>
      </c>
      <c r="L92" s="1376">
        <f>'4.13 TO Tax Pools Totex alloc'!M102</f>
        <v>0</v>
      </c>
      <c r="M92" s="1377"/>
    </row>
    <row r="93" spans="1:13" ht="15.5">
      <c r="B93" s="429" t="s">
        <v>1583</v>
      </c>
      <c r="D93" s="429" t="s">
        <v>1289</v>
      </c>
      <c r="E93" s="429" t="s">
        <v>1584</v>
      </c>
      <c r="H93" s="1376">
        <f>'4.13 TO Tax Pools Totex alloc'!I103</f>
        <v>0</v>
      </c>
      <c r="I93" s="1376">
        <f>'4.13 TO Tax Pools Totex alloc'!J103</f>
        <v>0</v>
      </c>
      <c r="J93" s="1376">
        <f>'4.13 TO Tax Pools Totex alloc'!K103</f>
        <v>0</v>
      </c>
      <c r="K93" s="1376">
        <f>'4.13 TO Tax Pools Totex alloc'!L103</f>
        <v>0</v>
      </c>
      <c r="L93" s="1376">
        <f>'4.13 TO Tax Pools Totex alloc'!M103</f>
        <v>0</v>
      </c>
      <c r="M93" s="1377"/>
    </row>
    <row r="94" spans="1:13" ht="15.5">
      <c r="B94" s="429" t="s">
        <v>1585</v>
      </c>
      <c r="D94" s="429" t="s">
        <v>1289</v>
      </c>
      <c r="E94" s="429" t="s">
        <v>1586</v>
      </c>
      <c r="H94" s="1376">
        <f>'4.13 TO Tax Pools Totex alloc'!I104</f>
        <v>0</v>
      </c>
      <c r="I94" s="1376">
        <f>'4.13 TO Tax Pools Totex alloc'!J104</f>
        <v>0</v>
      </c>
      <c r="J94" s="1376">
        <f>'4.13 TO Tax Pools Totex alloc'!K104</f>
        <v>0</v>
      </c>
      <c r="K94" s="1376">
        <f>'4.13 TO Tax Pools Totex alloc'!L104</f>
        <v>0</v>
      </c>
      <c r="L94" s="1376">
        <f>'4.13 TO Tax Pools Totex alloc'!M104</f>
        <v>0</v>
      </c>
      <c r="M94" s="1377"/>
    </row>
    <row r="95" spans="1:13">
      <c r="H95" s="1377"/>
      <c r="I95" s="1377"/>
      <c r="J95" s="1377"/>
      <c r="K95" s="1377"/>
      <c r="L95" s="1377"/>
      <c r="M95" s="1377"/>
    </row>
    <row r="96" spans="1:13">
      <c r="H96" s="1377"/>
      <c r="I96" s="1377"/>
      <c r="J96" s="1377"/>
      <c r="K96" s="1377"/>
      <c r="L96" s="1377"/>
      <c r="M96" s="1377"/>
    </row>
    <row r="97" spans="1:12" ht="18.5">
      <c r="A97" s="1614" t="s">
        <v>1587</v>
      </c>
      <c r="B97" s="312"/>
      <c r="C97" s="312"/>
      <c r="D97" s="312"/>
      <c r="E97" s="312"/>
      <c r="F97" s="312"/>
      <c r="G97" s="312"/>
      <c r="H97" s="312"/>
      <c r="I97" s="312"/>
      <c r="J97" s="312"/>
      <c r="K97" s="312"/>
      <c r="L97" s="312"/>
    </row>
    <row r="99" spans="1:12" ht="15.5">
      <c r="B99" s="429" t="s">
        <v>1588</v>
      </c>
      <c r="D99" s="429" t="s">
        <v>1312</v>
      </c>
      <c r="E99" s="429" t="s">
        <v>1589</v>
      </c>
      <c r="F99"/>
      <c r="G99"/>
      <c r="H99" s="1368">
        <f>'4.15 DRS Revenue'!I32</f>
        <v>0</v>
      </c>
      <c r="I99" s="1368">
        <f>'4.15 DRS Revenue'!J32</f>
        <v>0</v>
      </c>
      <c r="J99" s="1368">
        <f>'4.15 DRS Revenue'!K32</f>
        <v>0</v>
      </c>
      <c r="K99" s="1368">
        <f>'4.15 DRS Revenue'!L32</f>
        <v>0</v>
      </c>
      <c r="L99" s="1368">
        <f>'4.15 DRS Revenue'!M32</f>
        <v>0</v>
      </c>
    </row>
    <row r="100" spans="1:12" ht="15.5">
      <c r="B100" s="429" t="s">
        <v>1174</v>
      </c>
      <c r="D100" s="429" t="s">
        <v>1312</v>
      </c>
      <c r="E100" s="429" t="s">
        <v>1175</v>
      </c>
      <c r="F100"/>
      <c r="G100"/>
      <c r="H100" s="1368" cm="1">
        <f t="array" ref="H100:L100">DRSC</f>
        <v>0</v>
      </c>
      <c r="I100" s="1368">
        <v>0</v>
      </c>
      <c r="J100" s="1368">
        <v>0</v>
      </c>
      <c r="K100" s="1368">
        <v>0</v>
      </c>
      <c r="L100" s="1368">
        <v>0</v>
      </c>
    </row>
    <row r="102" spans="1:12" ht="18.5">
      <c r="A102" s="1614" t="s">
        <v>1590</v>
      </c>
      <c r="B102" s="312"/>
      <c r="C102" s="312"/>
      <c r="D102" s="312"/>
      <c r="E102" s="312"/>
      <c r="F102" s="312"/>
      <c r="G102" s="312"/>
      <c r="H102" s="312"/>
      <c r="I102" s="312"/>
      <c r="J102" s="312"/>
      <c r="K102" s="312"/>
      <c r="L102" s="312"/>
    </row>
    <row r="104" spans="1:12" ht="15.5">
      <c r="B104" s="429" t="s">
        <v>1591</v>
      </c>
      <c r="D104" s="429" t="s">
        <v>1592</v>
      </c>
      <c r="E104" s="429" t="s">
        <v>1593</v>
      </c>
      <c r="G104" s="1375">
        <f>'4.16 - TO Recovered Rev'!G24</f>
        <v>0</v>
      </c>
      <c r="H104" s="1375">
        <f>'4.16 - TO Recovered Rev'!H24</f>
        <v>0</v>
      </c>
      <c r="I104" s="1375">
        <f>'4.16 - TO Recovered Rev'!I24</f>
        <v>0</v>
      </c>
      <c r="J104" s="1375">
        <f>'4.16 - TO Recovered Rev'!J24</f>
        <v>0</v>
      </c>
      <c r="K104" s="1375">
        <f>'4.16 - TO Recovered Rev'!K24</f>
        <v>0</v>
      </c>
      <c r="L104" s="1375">
        <f>'4.16 - TO Recovered Rev'!L24</f>
        <v>0</v>
      </c>
    </row>
    <row r="105" spans="1:12" ht="15.5">
      <c r="B105" s="429" t="s">
        <v>1207</v>
      </c>
      <c r="D105" s="429" t="s">
        <v>1592</v>
      </c>
      <c r="E105" s="429" t="s">
        <v>1594</v>
      </c>
      <c r="G105" s="1375">
        <f>'4.16 - TO Recovered Rev'!G25</f>
        <v>0</v>
      </c>
      <c r="H105" s="1375">
        <f>'4.16 - TO Recovered Rev'!H25</f>
        <v>0</v>
      </c>
      <c r="I105" s="1375">
        <f>'4.16 - TO Recovered Rev'!I25</f>
        <v>0</v>
      </c>
      <c r="J105" s="1375">
        <f>'4.16 - TO Recovered Rev'!J25</f>
        <v>0</v>
      </c>
      <c r="K105" s="1375">
        <f>'4.16 - TO Recovered Rev'!K25</f>
        <v>0</v>
      </c>
      <c r="L105" s="1375">
        <f>'4.16 - TO Recovered Rev'!L25</f>
        <v>0</v>
      </c>
    </row>
    <row r="106" spans="1:12" ht="15.5">
      <c r="B106" s="429" t="s">
        <v>1590</v>
      </c>
      <c r="D106" s="429" t="s">
        <v>1592</v>
      </c>
      <c r="E106" s="429" t="s">
        <v>1595</v>
      </c>
      <c r="G106" s="1375">
        <f>'4.16 - TO Recovered Rev'!G26</f>
        <v>0</v>
      </c>
      <c r="H106" s="1375">
        <f>'4.16 - TO Recovered Rev'!H26</f>
        <v>0</v>
      </c>
      <c r="I106" s="1375">
        <f>'4.16 - TO Recovered Rev'!I26</f>
        <v>0</v>
      </c>
      <c r="J106" s="1375">
        <f>'4.16 - TO Recovered Rev'!J26</f>
        <v>0</v>
      </c>
      <c r="K106" s="1375">
        <f>'4.16 - TO Recovered Rev'!K26</f>
        <v>0</v>
      </c>
      <c r="L106" s="1375">
        <f>'4.16 - TO Recovered Rev'!L26</f>
        <v>0</v>
      </c>
    </row>
  </sheetData>
  <phoneticPr fontId="48" type="noConversion"/>
  <pageMargins left="0.7" right="0.7" top="0.75" bottom="0.75" header="0.3" footer="0.3"/>
  <pageSetup paperSize="9" orientation="portrait" r:id="rId1"/>
  <headerFooter>
    <oddFooter>&amp;C_x000D_&amp;1#&amp;"Calibri"&amp;10&amp;K000000 OFFICIAL-InternalOnly</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6E094-567D-4F93-AD26-69761E452D05}">
  <sheetPr>
    <tabColor theme="4" tint="0.79998168889431442"/>
  </sheetPr>
  <dimension ref="A1:N69"/>
  <sheetViews>
    <sheetView showGridLines="0" zoomScaleNormal="100" workbookViewId="0">
      <pane ySplit="5" topLeftCell="A6" activePane="bottomLeft" state="frozen"/>
      <selection activeCell="F30" sqref="F30"/>
      <selection pane="bottomLeft" activeCell="A61" activeCellId="2" sqref="A7 A50 A61"/>
    </sheetView>
  </sheetViews>
  <sheetFormatPr defaultColWidth="9.26953125" defaultRowHeight="13.5"/>
  <cols>
    <col min="1" max="1" width="9.26953125" style="429"/>
    <col min="2" max="2" width="58" style="429" customWidth="1"/>
    <col min="3" max="3" width="9.26953125" style="429"/>
    <col min="4" max="4" width="19.26953125" style="429" customWidth="1"/>
    <col min="5" max="5" width="9.26953125" style="429"/>
    <col min="6" max="6" width="10.26953125" style="429" customWidth="1"/>
    <col min="7" max="7" width="11" style="429" customWidth="1"/>
    <col min="8" max="12" width="13.453125" style="429" customWidth="1"/>
    <col min="13" max="16384" width="9.26953125" style="429"/>
  </cols>
  <sheetData>
    <row r="1" spans="1:14" s="425" customFormat="1" ht="15">
      <c r="A1" s="421" t="s">
        <v>3460</v>
      </c>
      <c r="B1" s="422"/>
      <c r="C1" s="422"/>
      <c r="D1" s="422"/>
      <c r="E1" s="423"/>
      <c r="F1" s="423"/>
      <c r="G1" s="423"/>
      <c r="H1" s="423"/>
      <c r="I1" s="423"/>
      <c r="J1" s="423"/>
      <c r="K1" s="421"/>
      <c r="L1" s="421"/>
      <c r="M1" s="424"/>
      <c r="N1" s="424"/>
    </row>
    <row r="2" spans="1:14" s="425" customFormat="1" ht="15">
      <c r="A2" s="421"/>
      <c r="B2" s="426"/>
      <c r="C2" s="426"/>
      <c r="D2" s="426"/>
      <c r="E2" s="421"/>
      <c r="F2" s="421"/>
      <c r="G2" s="421"/>
      <c r="H2" s="421"/>
      <c r="I2" s="421"/>
      <c r="J2" s="421"/>
      <c r="K2" s="421"/>
      <c r="L2" s="421"/>
      <c r="M2" s="424"/>
      <c r="N2" s="424"/>
    </row>
    <row r="3" spans="1:14" s="425" customFormat="1" ht="27" customHeight="1">
      <c r="A3" s="426" t="s">
        <v>1596</v>
      </c>
      <c r="B3" s="426"/>
      <c r="C3" s="426"/>
      <c r="D3" s="426"/>
      <c r="E3" s="426"/>
      <c r="F3" s="421"/>
      <c r="G3" s="421"/>
      <c r="H3" s="421"/>
      <c r="I3" s="421"/>
      <c r="J3" s="421"/>
      <c r="K3" s="421"/>
      <c r="L3" s="421"/>
      <c r="M3" s="424"/>
      <c r="N3" s="424"/>
    </row>
    <row r="4" spans="1:14" s="427" customFormat="1"/>
    <row r="5" spans="1:14" s="427" customFormat="1" ht="14">
      <c r="G5" s="891" t="s">
        <v>1138</v>
      </c>
      <c r="H5" s="891" t="s">
        <v>1139</v>
      </c>
      <c r="I5" s="891" t="s">
        <v>1140</v>
      </c>
      <c r="J5" s="891" t="s">
        <v>1141</v>
      </c>
      <c r="K5" s="891" t="s">
        <v>1142</v>
      </c>
      <c r="L5" s="891" t="s">
        <v>1143</v>
      </c>
    </row>
    <row r="6" spans="1:14" s="427" customFormat="1" ht="14">
      <c r="H6" s="428"/>
      <c r="I6" s="428"/>
      <c r="J6" s="428"/>
      <c r="K6" s="428"/>
      <c r="L6" s="428"/>
    </row>
    <row r="7" spans="1:14" s="427" customFormat="1" ht="18.5">
      <c r="A7" s="1614" t="s">
        <v>1465</v>
      </c>
      <c r="B7" s="312"/>
      <c r="C7" s="312"/>
      <c r="D7" s="312"/>
      <c r="E7" s="312"/>
      <c r="F7" s="312"/>
      <c r="G7" s="312"/>
      <c r="H7" s="312"/>
      <c r="I7" s="312"/>
      <c r="J7" s="312"/>
      <c r="K7" s="312"/>
      <c r="L7" s="312"/>
    </row>
    <row r="9" spans="1:14" ht="26.65" customHeight="1">
      <c r="B9" s="430" t="s">
        <v>1487</v>
      </c>
      <c r="C9" s="430" t="s">
        <v>1488</v>
      </c>
      <c r="D9" s="431" t="s">
        <v>1312</v>
      </c>
      <c r="E9" s="432" t="s">
        <v>1489</v>
      </c>
      <c r="F9" s="892" t="s">
        <v>245</v>
      </c>
      <c r="H9" s="1368">
        <f>'4.4 SO PCDs '!J26</f>
        <v>0</v>
      </c>
      <c r="I9" s="1368">
        <f>'4.4 SO PCDs '!K26</f>
        <v>0</v>
      </c>
      <c r="J9" s="1368">
        <f>'4.4 SO PCDs '!L26</f>
        <v>0</v>
      </c>
      <c r="K9" s="1368">
        <f>'4.4 SO PCDs '!M26</f>
        <v>0</v>
      </c>
      <c r="L9" s="1368">
        <f>'4.4 SO PCDs '!N26</f>
        <v>0</v>
      </c>
    </row>
    <row r="10" spans="1:14" ht="25.5" customHeight="1">
      <c r="B10" s="430" t="s">
        <v>1597</v>
      </c>
      <c r="C10" s="430" t="s">
        <v>1491</v>
      </c>
      <c r="D10" s="431" t="s">
        <v>1312</v>
      </c>
      <c r="E10" s="432" t="s">
        <v>1492</v>
      </c>
      <c r="F10" s="433" t="s">
        <v>245</v>
      </c>
      <c r="H10" s="1368">
        <f>'4.4 SO PCDs '!J11</f>
        <v>0</v>
      </c>
      <c r="I10" s="1368">
        <f>'4.4 SO PCDs '!K11</f>
        <v>0</v>
      </c>
      <c r="J10" s="1368">
        <f>'4.4 SO PCDs '!L11</f>
        <v>0</v>
      </c>
      <c r="K10" s="1368">
        <f>'4.4 SO PCDs '!M11</f>
        <v>0</v>
      </c>
      <c r="L10" s="1368">
        <f>'4.4 SO PCDs '!N11</f>
        <v>0</v>
      </c>
    </row>
    <row r="11" spans="1:14" ht="15.75" customHeight="1">
      <c r="B11" s="430" t="s">
        <v>1493</v>
      </c>
      <c r="C11" s="430" t="s">
        <v>1494</v>
      </c>
      <c r="D11" s="431" t="s">
        <v>1312</v>
      </c>
      <c r="E11" s="432" t="s">
        <v>1495</v>
      </c>
      <c r="F11" s="433" t="s">
        <v>245</v>
      </c>
      <c r="H11" s="1368">
        <f>'4.4 SO PCDs '!J18</f>
        <v>7.6181795867888376</v>
      </c>
      <c r="I11" s="1368">
        <f>'4.4 SO PCDs '!K18</f>
        <v>2.5210493772270617</v>
      </c>
      <c r="J11" s="1368">
        <f>'4.4 SO PCDs '!L18</f>
        <v>2.2310136572664043</v>
      </c>
      <c r="K11" s="1368">
        <f>'4.4 SO PCDs '!M18</f>
        <v>0</v>
      </c>
      <c r="L11" s="1368">
        <f>'4.4 SO PCDs '!N18</f>
        <v>0</v>
      </c>
    </row>
    <row r="12" spans="1:14" ht="15.75" customHeight="1">
      <c r="B12" s="430" t="s">
        <v>1499</v>
      </c>
      <c r="C12" s="430"/>
      <c r="D12" s="431" t="s">
        <v>1312</v>
      </c>
      <c r="E12" s="432"/>
      <c r="F12" s="433" t="s">
        <v>245</v>
      </c>
      <c r="H12" s="1368" t="s">
        <v>1500</v>
      </c>
      <c r="I12" s="1368" t="s">
        <v>1500</v>
      </c>
      <c r="J12" s="1368" t="s">
        <v>1500</v>
      </c>
      <c r="K12" s="1368" t="s">
        <v>1500</v>
      </c>
      <c r="L12" s="1368" t="s">
        <v>1500</v>
      </c>
    </row>
    <row r="13" spans="1:14" ht="15.75" customHeight="1">
      <c r="B13" s="430" t="s">
        <v>1501</v>
      </c>
      <c r="C13" s="430"/>
      <c r="D13" s="431" t="s">
        <v>1312</v>
      </c>
      <c r="E13" s="432"/>
      <c r="F13" s="433" t="s">
        <v>245</v>
      </c>
      <c r="H13" s="1368" t="s">
        <v>1500</v>
      </c>
      <c r="I13" s="1368" t="s">
        <v>1500</v>
      </c>
      <c r="J13" s="1368" t="s">
        <v>1500</v>
      </c>
      <c r="K13" s="1368" t="s">
        <v>1500</v>
      </c>
      <c r="L13" s="1368" t="s">
        <v>1500</v>
      </c>
    </row>
    <row r="14" spans="1:14" ht="15.75" customHeight="1">
      <c r="B14" s="430" t="s">
        <v>1502</v>
      </c>
      <c r="C14" s="430"/>
      <c r="D14" s="431" t="s">
        <v>1312</v>
      </c>
      <c r="E14" s="432"/>
      <c r="F14" s="433" t="s">
        <v>245</v>
      </c>
      <c r="H14" s="1368" t="s">
        <v>1500</v>
      </c>
      <c r="I14" s="1368" t="s">
        <v>1500</v>
      </c>
      <c r="J14" s="1368" t="s">
        <v>1500</v>
      </c>
      <c r="K14" s="1368" t="s">
        <v>1500</v>
      </c>
      <c r="L14" s="1368" t="s">
        <v>1500</v>
      </c>
    </row>
    <row r="15" spans="1:14" ht="15.5">
      <c r="B15" s="430" t="s">
        <v>1532</v>
      </c>
      <c r="C15" s="431" t="s">
        <v>1491</v>
      </c>
      <c r="D15" s="431" t="s">
        <v>1312</v>
      </c>
      <c r="E15" s="430" t="s">
        <v>1533</v>
      </c>
      <c r="F15" s="433" t="s">
        <v>1505</v>
      </c>
      <c r="H15" s="1368">
        <f>'4.6 SO Re-openers'!H11</f>
        <v>0</v>
      </c>
      <c r="I15" s="1368">
        <f>'4.6 SO Re-openers'!I11</f>
        <v>0</v>
      </c>
      <c r="J15" s="1368">
        <f>'4.6 SO Re-openers'!J11</f>
        <v>0</v>
      </c>
      <c r="K15" s="1368">
        <f>'4.6 SO Re-openers'!K11</f>
        <v>0</v>
      </c>
      <c r="L15" s="1368">
        <f>'4.6 SO Re-openers'!L11</f>
        <v>0</v>
      </c>
    </row>
    <row r="16" spans="1:14" ht="15.5">
      <c r="B16" s="430" t="s">
        <v>1534</v>
      </c>
      <c r="C16" s="439" t="s">
        <v>1494</v>
      </c>
      <c r="D16" s="431" t="s">
        <v>1312</v>
      </c>
      <c r="E16" s="439" t="s">
        <v>1598</v>
      </c>
      <c r="F16" s="433" t="s">
        <v>1505</v>
      </c>
      <c r="H16" s="1368">
        <f>'4.6 SO Re-openers'!H17</f>
        <v>0</v>
      </c>
      <c r="I16" s="1368">
        <f>'4.6 SO Re-openers'!I17</f>
        <v>0</v>
      </c>
      <c r="J16" s="1368">
        <f>'4.6 SO Re-openers'!J17</f>
        <v>0</v>
      </c>
      <c r="K16" s="1368">
        <f>'4.6 SO Re-openers'!K17</f>
        <v>0</v>
      </c>
      <c r="L16" s="1368">
        <f>'4.6 SO Re-openers'!L17</f>
        <v>0</v>
      </c>
    </row>
    <row r="17" spans="1:12" ht="15.5">
      <c r="B17" s="430" t="s">
        <v>1599</v>
      </c>
      <c r="C17" s="431" t="s">
        <v>1513</v>
      </c>
      <c r="D17" s="431" t="s">
        <v>1312</v>
      </c>
      <c r="E17" s="439" t="s">
        <v>1600</v>
      </c>
      <c r="F17" s="433" t="s">
        <v>1505</v>
      </c>
      <c r="H17" s="1368">
        <f>'4.6 SO Re-openers'!H23</f>
        <v>0</v>
      </c>
      <c r="I17" s="1368">
        <f>'4.6 SO Re-openers'!I23</f>
        <v>0</v>
      </c>
      <c r="J17" s="1368">
        <f>'4.6 SO Re-openers'!J23</f>
        <v>0</v>
      </c>
      <c r="K17" s="1368">
        <f>'4.6 SO Re-openers'!K23</f>
        <v>0</v>
      </c>
      <c r="L17" s="1368">
        <f>'4.6 SO Re-openers'!L23</f>
        <v>0</v>
      </c>
    </row>
    <row r="18" spans="1:12" ht="27">
      <c r="B18" s="430" t="s">
        <v>1601</v>
      </c>
      <c r="C18" s="430" t="s">
        <v>1488</v>
      </c>
      <c r="D18" s="431" t="s">
        <v>1312</v>
      </c>
      <c r="E18" s="439" t="s">
        <v>1602</v>
      </c>
      <c r="F18" s="433" t="s">
        <v>1505</v>
      </c>
      <c r="H18" s="1368">
        <f>'4.6 SO Re-openers'!H37</f>
        <v>0</v>
      </c>
      <c r="I18" s="1368">
        <f>'4.6 SO Re-openers'!I37</f>
        <v>0</v>
      </c>
      <c r="J18" s="1368">
        <f>'4.6 SO Re-openers'!J37</f>
        <v>0</v>
      </c>
      <c r="K18" s="1368">
        <f>'4.6 SO Re-openers'!K37</f>
        <v>0</v>
      </c>
      <c r="L18" s="1368">
        <f>'4.6 SO Re-openers'!L37</f>
        <v>0</v>
      </c>
    </row>
    <row r="19" spans="1:12" ht="15.5">
      <c r="B19" s="440" t="s">
        <v>1603</v>
      </c>
      <c r="C19" s="429" t="s">
        <v>1507</v>
      </c>
      <c r="D19" s="431" t="s">
        <v>1312</v>
      </c>
      <c r="E19" s="439" t="s">
        <v>1604</v>
      </c>
      <c r="F19" s="433" t="s">
        <v>1505</v>
      </c>
      <c r="H19" s="1368">
        <f>'4.6 SO Re-openers'!H30</f>
        <v>0</v>
      </c>
      <c r="I19" s="1368">
        <f>'4.6 SO Re-openers'!I30</f>
        <v>0</v>
      </c>
      <c r="J19" s="1368">
        <f>'4.6 SO Re-openers'!J30</f>
        <v>0</v>
      </c>
      <c r="K19" s="1368">
        <f>'4.6 SO Re-openers'!K30</f>
        <v>0</v>
      </c>
      <c r="L19" s="1368">
        <f>'4.6 SO Re-openers'!L30</f>
        <v>0</v>
      </c>
    </row>
    <row r="20" spans="1:12">
      <c r="B20" s="429" t="s">
        <v>1543</v>
      </c>
      <c r="C20" s="430"/>
      <c r="D20" s="431" t="s">
        <v>1312</v>
      </c>
      <c r="F20" s="433" t="s">
        <v>1505</v>
      </c>
      <c r="H20" s="1368" t="s">
        <v>1500</v>
      </c>
      <c r="I20" s="1368" t="s">
        <v>1500</v>
      </c>
      <c r="J20" s="1368" t="s">
        <v>1500</v>
      </c>
      <c r="K20" s="1368" t="s">
        <v>1500</v>
      </c>
      <c r="L20" s="1368" t="s">
        <v>1500</v>
      </c>
    </row>
    <row r="21" spans="1:12">
      <c r="B21" s="429" t="s">
        <v>1544</v>
      </c>
      <c r="C21" s="430"/>
      <c r="D21" s="431" t="s">
        <v>1312</v>
      </c>
      <c r="F21" s="433" t="s">
        <v>1505</v>
      </c>
      <c r="H21" s="1368" t="s">
        <v>1500</v>
      </c>
      <c r="I21" s="1368" t="s">
        <v>1500</v>
      </c>
      <c r="J21" s="1368" t="s">
        <v>1500</v>
      </c>
      <c r="K21" s="1368" t="s">
        <v>1500</v>
      </c>
      <c r="L21" s="1368" t="s">
        <v>1500</v>
      </c>
    </row>
    <row r="22" spans="1:12">
      <c r="B22" s="429" t="s">
        <v>1545</v>
      </c>
      <c r="C22" s="430"/>
      <c r="D22" s="431" t="s">
        <v>1312</v>
      </c>
      <c r="F22" s="434" t="s">
        <v>1505</v>
      </c>
      <c r="H22" s="1368" t="s">
        <v>1500</v>
      </c>
      <c r="I22" s="1368" t="s">
        <v>1500</v>
      </c>
      <c r="J22" s="1368" t="s">
        <v>1500</v>
      </c>
      <c r="K22" s="1368" t="s">
        <v>1500</v>
      </c>
      <c r="L22" s="1368" t="s">
        <v>1500</v>
      </c>
    </row>
    <row r="23" spans="1:12">
      <c r="H23" s="1369"/>
      <c r="I23" s="1369"/>
      <c r="J23" s="1369"/>
      <c r="K23" s="1369"/>
      <c r="L23" s="1369"/>
    </row>
    <row r="24" spans="1:12">
      <c r="A24" s="1613" t="s">
        <v>1546</v>
      </c>
      <c r="B24" s="308"/>
      <c r="C24" s="308"/>
      <c r="D24" s="308"/>
      <c r="E24" s="308"/>
      <c r="F24" s="308"/>
      <c r="G24" s="308"/>
      <c r="H24" s="1370"/>
      <c r="I24" s="1370"/>
      <c r="J24" s="1370"/>
      <c r="K24" s="1370"/>
      <c r="L24" s="1370"/>
    </row>
    <row r="25" spans="1:12">
      <c r="H25" s="1369"/>
      <c r="I25" s="1369"/>
      <c r="J25" s="1369"/>
      <c r="K25" s="1369"/>
      <c r="L25" s="1369"/>
    </row>
    <row r="26" spans="1:12">
      <c r="B26" s="441" t="s">
        <v>1163</v>
      </c>
      <c r="C26" s="441"/>
      <c r="D26" s="432" t="s">
        <v>1312</v>
      </c>
      <c r="E26" s="429" t="s">
        <v>372</v>
      </c>
      <c r="H26" s="1368" cm="1">
        <f t="array" ref="H26:L26">SOSOANC</f>
        <v>0</v>
      </c>
      <c r="I26" s="1368">
        <v>0</v>
      </c>
      <c r="J26" s="1368">
        <v>0</v>
      </c>
      <c r="K26" s="1368">
        <v>0</v>
      </c>
      <c r="L26" s="1368">
        <v>0</v>
      </c>
    </row>
    <row r="27" spans="1:12">
      <c r="B27" s="441" t="s">
        <v>1181</v>
      </c>
      <c r="C27" s="432"/>
      <c r="D27" s="432" t="s">
        <v>1312</v>
      </c>
      <c r="E27" s="429" t="s">
        <v>378</v>
      </c>
      <c r="H27" s="1368" cm="1">
        <f t="array" ref="H27:L27">SOSOACO</f>
        <v>0</v>
      </c>
      <c r="I27" s="1368">
        <v>0</v>
      </c>
      <c r="J27" s="1368">
        <v>0</v>
      </c>
      <c r="K27" s="1368">
        <v>0</v>
      </c>
      <c r="L27" s="1368">
        <v>0</v>
      </c>
    </row>
    <row r="28" spans="1:12">
      <c r="H28" s="1369"/>
      <c r="I28" s="1369"/>
      <c r="J28" s="1369"/>
      <c r="K28" s="1369"/>
      <c r="L28" s="1369"/>
    </row>
    <row r="29" spans="1:12">
      <c r="A29" s="1613" t="s">
        <v>1549</v>
      </c>
      <c r="B29" s="308"/>
      <c r="C29" s="308"/>
      <c r="D29" s="308"/>
      <c r="E29" s="308"/>
      <c r="F29" s="308"/>
      <c r="G29" s="308"/>
      <c r="H29" s="1370"/>
      <c r="I29" s="1370"/>
      <c r="J29" s="1370"/>
      <c r="K29" s="1370"/>
      <c r="L29" s="1370"/>
    </row>
    <row r="30" spans="1:12">
      <c r="H30" s="1369"/>
      <c r="I30" s="1369"/>
      <c r="J30" s="1369"/>
      <c r="K30" s="1369"/>
      <c r="L30" s="1369"/>
    </row>
    <row r="31" spans="1:12">
      <c r="H31" s="1369"/>
      <c r="I31" s="1369"/>
      <c r="J31" s="1369"/>
      <c r="K31" s="1369"/>
      <c r="L31" s="1369"/>
    </row>
    <row r="32" spans="1:12" ht="15.5">
      <c r="B32" s="431" t="s">
        <v>1228</v>
      </c>
      <c r="C32" s="431" t="s">
        <v>1230</v>
      </c>
      <c r="D32" s="432" t="s">
        <v>1592</v>
      </c>
      <c r="E32" s="431" t="s">
        <v>1605</v>
      </c>
      <c r="H32" s="1371">
        <f>'4.8 SO PT'!H9</f>
        <v>0</v>
      </c>
      <c r="I32" s="1371">
        <f>'4.8 SO PT'!I9</f>
        <v>0</v>
      </c>
      <c r="J32" s="1371">
        <f>'4.8 SO PT'!J9</f>
        <v>0</v>
      </c>
      <c r="K32" s="1371">
        <f>'4.8 SO PT'!K9</f>
        <v>0</v>
      </c>
      <c r="L32" s="1371">
        <f>'4.8 SO PT'!L9</f>
        <v>0</v>
      </c>
    </row>
    <row r="33" spans="1:12" ht="15.5">
      <c r="B33" s="432" t="s">
        <v>1232</v>
      </c>
      <c r="C33" s="431" t="s">
        <v>1230</v>
      </c>
      <c r="D33" s="432" t="s">
        <v>1312</v>
      </c>
      <c r="E33" s="432" t="s">
        <v>1606</v>
      </c>
      <c r="H33" s="1371">
        <f>'4.8 SO PT'!H10</f>
        <v>0</v>
      </c>
      <c r="I33" s="1371">
        <f>'4.8 SO PT'!I10</f>
        <v>0</v>
      </c>
      <c r="J33" s="1371">
        <f>'4.8 SO PT'!J10</f>
        <v>0</v>
      </c>
      <c r="K33" s="1371">
        <f>'4.8 SO PT'!K10</f>
        <v>0</v>
      </c>
      <c r="L33" s="1371">
        <f>'4.8 SO PT'!L10</f>
        <v>0</v>
      </c>
    </row>
    <row r="34" spans="1:12">
      <c r="H34" s="1369"/>
      <c r="I34" s="1369"/>
      <c r="J34" s="1369"/>
      <c r="K34" s="1369"/>
      <c r="L34" s="1369"/>
    </row>
    <row r="35" spans="1:12">
      <c r="A35" s="1615" t="s">
        <v>1565</v>
      </c>
      <c r="B35" s="442"/>
      <c r="C35" s="442"/>
      <c r="D35" s="442"/>
      <c r="E35" s="442"/>
      <c r="F35" s="442"/>
      <c r="G35" s="442"/>
      <c r="H35" s="1372"/>
      <c r="I35" s="1372"/>
      <c r="J35" s="1372"/>
      <c r="K35" s="1372"/>
      <c r="L35" s="1372"/>
    </row>
    <row r="36" spans="1:12">
      <c r="H36" s="1369"/>
      <c r="I36" s="1369"/>
      <c r="J36" s="1369"/>
      <c r="K36" s="1369"/>
      <c r="L36" s="1369"/>
    </row>
    <row r="37" spans="1:12" ht="15.5">
      <c r="B37" s="314" t="s">
        <v>1607</v>
      </c>
      <c r="C37" s="431" t="s">
        <v>1297</v>
      </c>
      <c r="D37" s="432" t="s">
        <v>1592</v>
      </c>
      <c r="E37" s="315" t="s">
        <v>1608</v>
      </c>
      <c r="H37" s="1371">
        <f>'4.12 SO ORA'!G11*VLOOKUP(H$5,'1.5 Universal Data'!$C$28:$F$39,3,FALSE)</f>
        <v>3.5960574027072729</v>
      </c>
      <c r="I37" s="1371">
        <f>'4.12 SO ORA'!H11*VLOOKUP(I$5,'1.5 Universal Data'!$C$28:$F$39,3,FALSE)</f>
        <v>3.812265335751889</v>
      </c>
      <c r="J37" s="1371">
        <f>'4.12 SO ORA'!I11*VLOOKUP(J$5,'1.5 Universal Data'!$C$28:$F$39,3,FALSE)</f>
        <v>3.9386269453256033</v>
      </c>
      <c r="K37" s="1371">
        <f>'4.12 SO ORA'!J11*VLOOKUP(K$5,'1.5 Universal Data'!$C$28:$F$39,3,FALSE)</f>
        <v>4.005363313253488</v>
      </c>
      <c r="L37" s="1371">
        <f>'4.12 SO ORA'!K11*VLOOKUP(L$5,'1.5 Universal Data'!$C$28:$F$39,3,FALSE)</f>
        <v>4.0818849335251626</v>
      </c>
    </row>
    <row r="38" spans="1:12" ht="15.5">
      <c r="B38" s="314" t="s">
        <v>1609</v>
      </c>
      <c r="C38" s="431" t="s">
        <v>1297</v>
      </c>
      <c r="D38" s="432" t="s">
        <v>1592</v>
      </c>
      <c r="E38" s="315" t="s">
        <v>1302</v>
      </c>
      <c r="H38" s="1371">
        <f>'4.12 SO ORA'!G12*VLOOKUP(H$5,'1.5 Universal Data'!$C$28:$F$39,3,FALSE)</f>
        <v>0</v>
      </c>
      <c r="I38" s="1371">
        <f>'4.12 SO ORA'!H12*VLOOKUP(I$5,'1.5 Universal Data'!$C$28:$F$39,3,FALSE)</f>
        <v>0</v>
      </c>
      <c r="J38" s="1371">
        <f>'4.12 SO ORA'!I12*VLOOKUP(J$5,'1.5 Universal Data'!$C$28:$F$39,3,FALSE)</f>
        <v>0</v>
      </c>
      <c r="K38" s="1371">
        <f>'4.12 SO ORA'!J12*VLOOKUP(K$5,'1.5 Universal Data'!$C$28:$F$39,3,FALSE)</f>
        <v>0</v>
      </c>
      <c r="L38" s="1371">
        <f>'4.12 SO ORA'!K12*VLOOKUP(L$5,'1.5 Universal Data'!$C$28:$F$39,3,FALSE)</f>
        <v>0</v>
      </c>
    </row>
    <row r="39" spans="1:12" ht="15.5">
      <c r="B39" s="314" t="s">
        <v>1610</v>
      </c>
      <c r="C39" s="431" t="s">
        <v>1297</v>
      </c>
      <c r="D39" s="432" t="s">
        <v>1592</v>
      </c>
      <c r="E39" s="315" t="s">
        <v>1296</v>
      </c>
      <c r="H39" s="1371">
        <f>'4.12 SO ORA'!G13*VLOOKUP(H$5,'1.5 Universal Data'!$C$28:$F$39,3,FALSE)</f>
        <v>0</v>
      </c>
      <c r="I39" s="1371">
        <f>'4.12 SO ORA'!H13*VLOOKUP(I$5,'1.5 Universal Data'!$C$28:$F$39,3,FALSE)</f>
        <v>0</v>
      </c>
      <c r="J39" s="1371">
        <f>'4.12 SO ORA'!I13*VLOOKUP(J$5,'1.5 Universal Data'!$C$28:$F$39,3,FALSE)</f>
        <v>0</v>
      </c>
      <c r="K39" s="1371">
        <f>'4.12 SO ORA'!J13*VLOOKUP(K$5,'1.5 Universal Data'!$C$28:$F$39,3,FALSE)</f>
        <v>0</v>
      </c>
      <c r="L39" s="1371">
        <f>'4.12 SO ORA'!K13*VLOOKUP(L$5,'1.5 Universal Data'!$C$28:$F$39,3,FALSE)</f>
        <v>0</v>
      </c>
    </row>
    <row r="40" spans="1:12" ht="15.5">
      <c r="B40" s="441" t="s">
        <v>1611</v>
      </c>
      <c r="C40" s="431" t="s">
        <v>1325</v>
      </c>
      <c r="D40" s="432" t="s">
        <v>1592</v>
      </c>
      <c r="E40" s="441" t="s">
        <v>1612</v>
      </c>
      <c r="H40" s="1371">
        <f>'4.12 SO ORA'!G85*VLOOKUP(H$5,'1.5 Universal Data'!$C$28:$F$39,3,FALSE)</f>
        <v>0</v>
      </c>
      <c r="I40" s="1371">
        <f>'4.12 SO ORA'!H85*VLOOKUP(I$5,'1.5 Universal Data'!$C$28:$F$39,3,FALSE)</f>
        <v>0</v>
      </c>
      <c r="J40" s="1371">
        <f>'4.12 SO ORA'!I85*VLOOKUP(J$5,'1.5 Universal Data'!$C$28:$F$39,3,FALSE)</f>
        <v>0</v>
      </c>
      <c r="K40" s="1371">
        <f>'4.12 SO ORA'!J85*VLOOKUP(K$5,'1.5 Universal Data'!$C$28:$F$39,3,FALSE)</f>
        <v>0</v>
      </c>
      <c r="L40" s="1371">
        <f>'4.12 SO ORA'!K85*VLOOKUP(L$5,'1.5 Universal Data'!$C$28:$F$39,3,FALSE)</f>
        <v>0</v>
      </c>
    </row>
    <row r="41" spans="1:12" ht="15.5">
      <c r="B41" s="441" t="s">
        <v>1613</v>
      </c>
      <c r="C41" s="431" t="s">
        <v>1325</v>
      </c>
      <c r="D41" s="432" t="s">
        <v>1592</v>
      </c>
      <c r="E41" s="441" t="s">
        <v>1614</v>
      </c>
      <c r="H41" s="1371">
        <f>'4.12 SO ORA'!G86*VLOOKUP(H$5,'1.5 Universal Data'!$C$28:$F$39,3,FALSE)</f>
        <v>0</v>
      </c>
      <c r="I41" s="1371">
        <f>'4.12 SO ORA'!H86*VLOOKUP(I$5,'1.5 Universal Data'!$C$28:$F$39,3,FALSE)</f>
        <v>0</v>
      </c>
      <c r="J41" s="1371">
        <f>'4.12 SO ORA'!I86*VLOOKUP(J$5,'1.5 Universal Data'!$C$28:$F$39,3,FALSE)</f>
        <v>0</v>
      </c>
      <c r="K41" s="1371">
        <f>'4.12 SO ORA'!J86*VLOOKUP(K$5,'1.5 Universal Data'!$C$28:$F$39,3,FALSE)</f>
        <v>0</v>
      </c>
      <c r="L41" s="1371">
        <f>'4.12 SO ORA'!K86*VLOOKUP(L$5,'1.5 Universal Data'!$C$28:$F$39,3,FALSE)</f>
        <v>0</v>
      </c>
    </row>
    <row r="42" spans="1:12" ht="15.5">
      <c r="B42" s="441" t="s">
        <v>1615</v>
      </c>
      <c r="C42" s="431" t="s">
        <v>1325</v>
      </c>
      <c r="D42" s="432" t="s">
        <v>1592</v>
      </c>
      <c r="E42" s="441" t="s">
        <v>1616</v>
      </c>
      <c r="H42" s="1371">
        <f>'4.12 SO ORA'!G87*VLOOKUP(H$5,'1.5 Universal Data'!$C$28:$F$39,3,FALSE)</f>
        <v>0</v>
      </c>
      <c r="I42" s="1371">
        <f>'4.12 SO ORA'!H87*VLOOKUP(I$5,'1.5 Universal Data'!$C$28:$F$39,3,FALSE)</f>
        <v>0</v>
      </c>
      <c r="J42" s="1371">
        <f>'4.12 SO ORA'!I87*VLOOKUP(J$5,'1.5 Universal Data'!$C$28:$F$39,3,FALSE)</f>
        <v>0</v>
      </c>
      <c r="K42" s="1371">
        <f>'4.12 SO ORA'!J87*VLOOKUP(K$5,'1.5 Universal Data'!$C$28:$F$39,3,FALSE)</f>
        <v>0</v>
      </c>
      <c r="L42" s="1371">
        <f>'4.12 SO ORA'!K87*VLOOKUP(L$5,'1.5 Universal Data'!$C$28:$F$39,3,FALSE)</f>
        <v>0</v>
      </c>
    </row>
    <row r="43" spans="1:12" ht="15.5">
      <c r="B43" s="431" t="s">
        <v>1617</v>
      </c>
      <c r="C43" s="431" t="s">
        <v>1325</v>
      </c>
      <c r="D43" s="432" t="s">
        <v>1592</v>
      </c>
      <c r="E43" s="431" t="s">
        <v>1618</v>
      </c>
      <c r="H43" s="1371">
        <f>'4.12 SO ORA'!G88*VLOOKUP(H$5,'1.5 Universal Data'!$C$28:$F$39,3,FALSE)</f>
        <v>0</v>
      </c>
      <c r="I43" s="1371">
        <f>'4.12 SO ORA'!H88*VLOOKUP(I$5,'1.5 Universal Data'!$C$28:$F$39,3,FALSE)</f>
        <v>0</v>
      </c>
      <c r="J43" s="1371">
        <f>'4.12 SO ORA'!I88*VLOOKUP(J$5,'1.5 Universal Data'!$C$28:$F$39,3,FALSE)</f>
        <v>0</v>
      </c>
      <c r="K43" s="1371">
        <f>'4.12 SO ORA'!J88*VLOOKUP(K$5,'1.5 Universal Data'!$C$28:$F$39,3,FALSE)</f>
        <v>0</v>
      </c>
      <c r="L43" s="1371">
        <f>'4.12 SO ORA'!K88*VLOOKUP(L$5,'1.5 Universal Data'!$C$28:$F$39,3,FALSE)</f>
        <v>0</v>
      </c>
    </row>
    <row r="44" spans="1:12" ht="15.5">
      <c r="B44" s="431" t="s">
        <v>1619</v>
      </c>
      <c r="C44" s="431" t="s">
        <v>1325</v>
      </c>
      <c r="D44" s="432" t="s">
        <v>1592</v>
      </c>
      <c r="E44" s="431" t="s">
        <v>1620</v>
      </c>
      <c r="H44" s="1371">
        <f>'4.12 SO ORA'!G89*VLOOKUP(H$5,'1.5 Universal Data'!$C$28:$F$39,3,FALSE)</f>
        <v>1.6271752953426575</v>
      </c>
      <c r="I44" s="1371">
        <f>'4.12 SO ORA'!H89*VLOOKUP(I$5,'1.5 Universal Data'!$C$28:$F$39,3,FALSE)</f>
        <v>1.7250069392542484</v>
      </c>
      <c r="J44" s="1371">
        <f>'4.12 SO ORA'!I89*VLOOKUP(J$5,'1.5 Universal Data'!$C$28:$F$39,3,FALSE)</f>
        <v>1.7821841381563817</v>
      </c>
      <c r="K44" s="1371">
        <f>'4.12 SO ORA'!J89*VLOOKUP(K$5,'1.5 Universal Data'!$C$28:$F$39,3,FALSE)</f>
        <v>1.8123815897074609</v>
      </c>
      <c r="L44" s="1371">
        <f>'4.12 SO ORA'!K89*VLOOKUP(L$5,'1.5 Universal Data'!$C$28:$F$39,3,FALSE)</f>
        <v>1.847006757251205</v>
      </c>
    </row>
    <row r="45" spans="1:12" ht="15.5">
      <c r="B45" s="431" t="s">
        <v>1621</v>
      </c>
      <c r="C45" s="431" t="s">
        <v>1325</v>
      </c>
      <c r="D45" s="432" t="s">
        <v>1592</v>
      </c>
      <c r="E45" s="431" t="s">
        <v>1622</v>
      </c>
      <c r="H45" s="1371">
        <f>'4.12 SO ORA'!G90*VLOOKUP(H$5,'1.5 Universal Data'!$C$28:$F$39,3,FALSE)</f>
        <v>0</v>
      </c>
      <c r="I45" s="1371">
        <f>'4.12 SO ORA'!H90*VLOOKUP(I$5,'1.5 Universal Data'!$C$28:$F$39,3,FALSE)</f>
        <v>0</v>
      </c>
      <c r="J45" s="1371">
        <f>'4.12 SO ORA'!I90*VLOOKUP(J$5,'1.5 Universal Data'!$C$28:$F$39,3,FALSE)</f>
        <v>0</v>
      </c>
      <c r="K45" s="1371">
        <f>'4.12 SO ORA'!J90*VLOOKUP(K$5,'1.5 Universal Data'!$C$28:$F$39,3,FALSE)</f>
        <v>0</v>
      </c>
      <c r="L45" s="1371">
        <f>'4.12 SO ORA'!K90*VLOOKUP(L$5,'1.5 Universal Data'!$C$28:$F$39,3,FALSE)</f>
        <v>0</v>
      </c>
    </row>
    <row r="46" spans="1:12" ht="15.5">
      <c r="B46" s="431" t="s">
        <v>1623</v>
      </c>
      <c r="C46" s="431" t="s">
        <v>1325</v>
      </c>
      <c r="D46" s="432" t="s">
        <v>1592</v>
      </c>
      <c r="E46" s="431" t="s">
        <v>1624</v>
      </c>
      <c r="H46" s="1371">
        <f>'4.12 SO ORA'!G91*VLOOKUP(H$5,'1.5 Universal Data'!$C$28:$F$39,3,FALSE)</f>
        <v>0</v>
      </c>
      <c r="I46" s="1371">
        <f>'4.12 SO ORA'!H91*VLOOKUP(I$5,'1.5 Universal Data'!$C$28:$F$39,3,FALSE)</f>
        <v>0</v>
      </c>
      <c r="J46" s="1371">
        <f>'4.12 SO ORA'!I91*VLOOKUP(J$5,'1.5 Universal Data'!$C$28:$F$39,3,FALSE)</f>
        <v>0</v>
      </c>
      <c r="K46" s="1371">
        <f>'4.12 SO ORA'!J91*VLOOKUP(K$5,'1.5 Universal Data'!$C$28:$F$39,3,FALSE)</f>
        <v>0</v>
      </c>
      <c r="L46" s="1371">
        <f>'4.12 SO ORA'!K91*VLOOKUP(L$5,'1.5 Universal Data'!$C$28:$F$39,3,FALSE)</f>
        <v>0</v>
      </c>
    </row>
    <row r="47" spans="1:12">
      <c r="H47" s="1369"/>
      <c r="I47" s="1369"/>
      <c r="J47" s="1369"/>
      <c r="K47" s="1369"/>
      <c r="L47" s="1369"/>
    </row>
    <row r="48" spans="1:12">
      <c r="H48" s="1369"/>
      <c r="I48" s="1369"/>
      <c r="J48" s="1369"/>
      <c r="K48" s="1369"/>
      <c r="L48" s="1369"/>
    </row>
    <row r="49" spans="1:12">
      <c r="H49" s="1369"/>
      <c r="I49" s="1369"/>
      <c r="J49" s="1369"/>
      <c r="K49" s="1369"/>
      <c r="L49" s="1369"/>
    </row>
    <row r="50" spans="1:12" ht="18.5">
      <c r="A50" s="1614" t="s">
        <v>1573</v>
      </c>
      <c r="B50" s="312"/>
      <c r="C50" s="312"/>
      <c r="D50" s="312"/>
      <c r="E50" s="312"/>
      <c r="F50" s="312"/>
      <c r="G50" s="312"/>
      <c r="H50" s="1373"/>
      <c r="I50" s="1373"/>
      <c r="J50" s="1373"/>
      <c r="K50" s="1373"/>
      <c r="L50" s="1373"/>
    </row>
    <row r="51" spans="1:12">
      <c r="H51" s="1369"/>
      <c r="I51" s="1369"/>
      <c r="J51" s="1369"/>
      <c r="K51" s="1369"/>
      <c r="L51" s="1369"/>
    </row>
    <row r="52" spans="1:12">
      <c r="B52" s="432" t="s">
        <v>1574</v>
      </c>
      <c r="H52" s="1369"/>
      <c r="I52" s="1369"/>
      <c r="J52" s="1369"/>
      <c r="K52" s="1369"/>
      <c r="L52" s="1369"/>
    </row>
    <row r="53" spans="1:12">
      <c r="H53" s="1369"/>
      <c r="I53" s="1369"/>
      <c r="J53" s="1369"/>
      <c r="K53" s="1369"/>
      <c r="L53" s="1369"/>
    </row>
    <row r="54" spans="1:12" ht="15.5">
      <c r="B54" s="429" t="s">
        <v>1575</v>
      </c>
      <c r="D54" s="429" t="s">
        <v>1289</v>
      </c>
      <c r="E54" s="429" t="s">
        <v>1625</v>
      </c>
      <c r="H54" s="1374">
        <f>'4.14 SO Tax Pools Totex alloc'!I47</f>
        <v>0</v>
      </c>
      <c r="I54" s="1374">
        <f>'4.14 SO Tax Pools Totex alloc'!J47</f>
        <v>0</v>
      </c>
      <c r="J54" s="1374">
        <f>'4.14 SO Tax Pools Totex alloc'!K47</f>
        <v>0</v>
      </c>
      <c r="K54" s="1374">
        <f>'4.14 SO Tax Pools Totex alloc'!L47</f>
        <v>0</v>
      </c>
      <c r="L54" s="1374">
        <f>'4.14 SO Tax Pools Totex alloc'!M47</f>
        <v>0</v>
      </c>
    </row>
    <row r="55" spans="1:12" ht="15.5">
      <c r="B55" s="429" t="s">
        <v>1577</v>
      </c>
      <c r="D55" s="429" t="s">
        <v>1289</v>
      </c>
      <c r="E55" s="429" t="s">
        <v>1626</v>
      </c>
      <c r="H55" s="1374">
        <f>'4.14 SO Tax Pools Totex alloc'!I48</f>
        <v>0</v>
      </c>
      <c r="I55" s="1374">
        <f>'4.14 SO Tax Pools Totex alloc'!J48</f>
        <v>0</v>
      </c>
      <c r="J55" s="1374">
        <f>'4.14 SO Tax Pools Totex alloc'!K48</f>
        <v>0</v>
      </c>
      <c r="K55" s="1374">
        <f>'4.14 SO Tax Pools Totex alloc'!L48</f>
        <v>0</v>
      </c>
      <c r="L55" s="1374">
        <f>'4.14 SO Tax Pools Totex alloc'!M48</f>
        <v>0</v>
      </c>
    </row>
    <row r="56" spans="1:12" ht="15.5">
      <c r="B56" s="429" t="s">
        <v>1583</v>
      </c>
      <c r="D56" s="429" t="s">
        <v>1289</v>
      </c>
      <c r="E56" s="429" t="s">
        <v>1627</v>
      </c>
      <c r="H56" s="1374">
        <f>'4.14 SO Tax Pools Totex alloc'!I49</f>
        <v>0</v>
      </c>
      <c r="I56" s="1374">
        <f>'4.14 SO Tax Pools Totex alloc'!J49</f>
        <v>0</v>
      </c>
      <c r="J56" s="1374">
        <f>'4.14 SO Tax Pools Totex alloc'!K49</f>
        <v>0</v>
      </c>
      <c r="K56" s="1374">
        <f>'4.14 SO Tax Pools Totex alloc'!L49</f>
        <v>0</v>
      </c>
      <c r="L56" s="1374">
        <f>'4.14 SO Tax Pools Totex alloc'!M49</f>
        <v>0</v>
      </c>
    </row>
    <row r="57" spans="1:12" ht="15.5">
      <c r="B57" s="429" t="s">
        <v>1579</v>
      </c>
      <c r="D57" s="429" t="s">
        <v>1289</v>
      </c>
      <c r="E57" s="429" t="s">
        <v>1628</v>
      </c>
      <c r="H57" s="1374">
        <f>'4.14 SO Tax Pools Totex alloc'!I50</f>
        <v>0</v>
      </c>
      <c r="I57" s="1374">
        <f>'4.14 SO Tax Pools Totex alloc'!J50</f>
        <v>0</v>
      </c>
      <c r="J57" s="1374">
        <f>'4.14 SO Tax Pools Totex alloc'!K50</f>
        <v>0</v>
      </c>
      <c r="K57" s="1374">
        <f>'4.14 SO Tax Pools Totex alloc'!L50</f>
        <v>0</v>
      </c>
      <c r="L57" s="1374">
        <f>'4.14 SO Tax Pools Totex alloc'!M50</f>
        <v>0</v>
      </c>
    </row>
    <row r="58" spans="1:12" ht="15.5">
      <c r="B58" s="429" t="s">
        <v>1629</v>
      </c>
      <c r="D58" s="429" t="s">
        <v>1289</v>
      </c>
      <c r="E58" s="429" t="s">
        <v>1630</v>
      </c>
      <c r="H58" s="1374">
        <f>'4.14 SO Tax Pools Totex alloc'!I51</f>
        <v>0</v>
      </c>
      <c r="I58" s="1374">
        <f>'4.14 SO Tax Pools Totex alloc'!J51</f>
        <v>0</v>
      </c>
      <c r="J58" s="1374">
        <f>'4.14 SO Tax Pools Totex alloc'!K51</f>
        <v>0</v>
      </c>
      <c r="K58" s="1374">
        <f>'4.14 SO Tax Pools Totex alloc'!L51</f>
        <v>0</v>
      </c>
      <c r="L58" s="1374">
        <f>'4.14 SO Tax Pools Totex alloc'!M51</f>
        <v>0</v>
      </c>
    </row>
    <row r="59" spans="1:12" ht="15.5">
      <c r="B59" s="429" t="s">
        <v>1585</v>
      </c>
      <c r="D59" s="429" t="s">
        <v>1289</v>
      </c>
      <c r="E59" s="429" t="s">
        <v>1631</v>
      </c>
      <c r="H59" s="1374">
        <f>'4.14 SO Tax Pools Totex alloc'!I52</f>
        <v>0</v>
      </c>
      <c r="I59" s="1374">
        <f>'4.14 SO Tax Pools Totex alloc'!J52</f>
        <v>0</v>
      </c>
      <c r="J59" s="1374">
        <f>'4.14 SO Tax Pools Totex alloc'!K52</f>
        <v>0</v>
      </c>
      <c r="K59" s="1374">
        <f>'4.14 SO Tax Pools Totex alloc'!L52</f>
        <v>0</v>
      </c>
      <c r="L59" s="1374">
        <f>'4.14 SO Tax Pools Totex alloc'!M52</f>
        <v>0</v>
      </c>
    </row>
    <row r="60" spans="1:12">
      <c r="H60" s="1369"/>
      <c r="I60" s="1369"/>
      <c r="J60" s="1369"/>
      <c r="K60" s="1369"/>
      <c r="L60" s="1369"/>
    </row>
    <row r="61" spans="1:12" ht="18.5">
      <c r="A61" s="1614" t="s">
        <v>1590</v>
      </c>
      <c r="B61" s="312"/>
      <c r="C61" s="312"/>
      <c r="D61" s="312"/>
      <c r="E61" s="312"/>
      <c r="F61" s="312"/>
      <c r="G61" s="312"/>
      <c r="H61" s="1373"/>
      <c r="I61" s="1373"/>
      <c r="J61" s="1373"/>
      <c r="K61" s="1373"/>
      <c r="L61" s="1373"/>
    </row>
    <row r="62" spans="1:12">
      <c r="H62" s="1369"/>
      <c r="I62" s="1369"/>
      <c r="J62" s="1369"/>
      <c r="K62" s="1369"/>
      <c r="L62" s="1369"/>
    </row>
    <row r="63" spans="1:12" ht="15.5">
      <c r="B63" s="429" t="s">
        <v>1591</v>
      </c>
      <c r="D63" s="429" t="s">
        <v>1592</v>
      </c>
      <c r="E63" s="429" t="s">
        <v>1632</v>
      </c>
      <c r="G63" s="1375">
        <f>'4.17 - SO Recovered Rev'!G24</f>
        <v>0</v>
      </c>
      <c r="H63" s="1374">
        <f>'4.17 - SO Recovered Rev'!H24</f>
        <v>0</v>
      </c>
      <c r="I63" s="1374">
        <f>'4.17 - SO Recovered Rev'!I24</f>
        <v>0</v>
      </c>
      <c r="J63" s="1374">
        <f>'4.17 - SO Recovered Rev'!J24</f>
        <v>0</v>
      </c>
      <c r="K63" s="1374">
        <f>'4.17 - SO Recovered Rev'!K24</f>
        <v>0</v>
      </c>
      <c r="L63" s="1374">
        <f>'4.17 - SO Recovered Rev'!L24</f>
        <v>0</v>
      </c>
    </row>
    <row r="64" spans="1:12" ht="15.5">
      <c r="B64" s="429" t="s">
        <v>1207</v>
      </c>
      <c r="D64" s="429" t="s">
        <v>1592</v>
      </c>
      <c r="E64" s="429" t="s">
        <v>1633</v>
      </c>
      <c r="G64" s="1375">
        <f>'4.17 - SO Recovered Rev'!G25</f>
        <v>0</v>
      </c>
      <c r="H64" s="1374">
        <f>'4.17 - SO Recovered Rev'!H25</f>
        <v>0</v>
      </c>
      <c r="I64" s="1374">
        <f>'4.17 - SO Recovered Rev'!I25</f>
        <v>0</v>
      </c>
      <c r="J64" s="1374">
        <f>'4.17 - SO Recovered Rev'!J25</f>
        <v>0</v>
      </c>
      <c r="K64" s="1374">
        <f>'4.17 - SO Recovered Rev'!K25</f>
        <v>0</v>
      </c>
      <c r="L64" s="1374">
        <f>'4.17 - SO Recovered Rev'!L25</f>
        <v>0</v>
      </c>
    </row>
    <row r="65" spans="2:12" ht="15.5">
      <c r="B65" s="429" t="s">
        <v>1590</v>
      </c>
      <c r="D65" s="429" t="s">
        <v>1592</v>
      </c>
      <c r="E65" s="429" t="s">
        <v>1634</v>
      </c>
      <c r="G65" s="1375">
        <f>'4.17 - SO Recovered Rev'!G26</f>
        <v>0</v>
      </c>
      <c r="H65" s="1374">
        <f>'4.17 - SO Recovered Rev'!H26</f>
        <v>0</v>
      </c>
      <c r="I65" s="1374">
        <f>'4.17 - SO Recovered Rev'!I26</f>
        <v>0</v>
      </c>
      <c r="J65" s="1374">
        <f>'4.17 - SO Recovered Rev'!J26</f>
        <v>0</v>
      </c>
      <c r="K65" s="1374">
        <f>'4.17 - SO Recovered Rev'!K26</f>
        <v>0</v>
      </c>
      <c r="L65" s="1374">
        <f>'4.17 - SO Recovered Rev'!L26</f>
        <v>0</v>
      </c>
    </row>
    <row r="66" spans="2:12">
      <c r="H66" s="1369"/>
      <c r="I66" s="1369"/>
      <c r="J66" s="1369"/>
      <c r="K66" s="1369"/>
      <c r="L66" s="1369"/>
    </row>
    <row r="67" spans="2:12">
      <c r="H67" s="1369"/>
      <c r="I67" s="1369"/>
      <c r="J67" s="1369"/>
      <c r="K67" s="1369"/>
      <c r="L67" s="1369"/>
    </row>
    <row r="68" spans="2:12">
      <c r="H68" s="1369"/>
      <c r="I68" s="1369"/>
      <c r="J68" s="1369"/>
      <c r="K68" s="1369"/>
      <c r="L68" s="1369"/>
    </row>
    <row r="69" spans="2:12">
      <c r="H69" s="1369"/>
      <c r="I69" s="1369"/>
      <c r="J69" s="1369"/>
      <c r="K69" s="1369"/>
      <c r="L69" s="1369"/>
    </row>
  </sheetData>
  <phoneticPr fontId="48" type="noConversion"/>
  <pageMargins left="0.7" right="0.7" top="0.75" bottom="0.75" header="0.3" footer="0.3"/>
  <headerFooter>
    <oddFooter>&amp;C_x000D_&amp;1#&amp;"Calibri"&amp;10&amp;K000000 OFFICIAL-InternalOnly</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2787A-3C89-4421-8055-05579E4BF524}">
  <sheetPr>
    <tabColor theme="4" tint="0.79998168889431442"/>
    <pageSetUpPr fitToPage="1"/>
  </sheetPr>
  <dimension ref="A1:W105"/>
  <sheetViews>
    <sheetView showGridLines="0" zoomScale="90" zoomScaleNormal="90" workbookViewId="0">
      <pane ySplit="5" topLeftCell="A23" activePane="bottomLeft" state="frozen"/>
      <selection activeCell="F30" sqref="F30"/>
      <selection pane="bottomLeft" activeCell="H25" sqref="H25"/>
    </sheetView>
  </sheetViews>
  <sheetFormatPr defaultColWidth="10.26953125" defaultRowHeight="13.5"/>
  <cols>
    <col min="1" max="1" width="51.453125" style="437" customWidth="1"/>
    <col min="2" max="2" width="9.26953125" style="437" customWidth="1"/>
    <col min="3" max="3" width="9.7265625" style="437" customWidth="1"/>
    <col min="4" max="4" width="5.26953125" style="437" customWidth="1"/>
    <col min="5" max="5" width="4.453125" style="437" customWidth="1"/>
    <col min="6" max="6" width="10.453125" style="437" bestFit="1" customWidth="1"/>
    <col min="7" max="7" width="8.26953125" style="437" customWidth="1"/>
    <col min="8" max="13" width="11.453125" style="437" bestFit="1" customWidth="1"/>
    <col min="14" max="14" width="10.7265625" style="437" bestFit="1" customWidth="1"/>
    <col min="15" max="16384" width="10.26953125" style="437"/>
  </cols>
  <sheetData>
    <row r="1" spans="1:23" s="425" customFormat="1" ht="15">
      <c r="A1" s="421" t="s">
        <v>3460</v>
      </c>
      <c r="B1" s="422"/>
      <c r="C1" s="422"/>
      <c r="D1" s="422"/>
      <c r="E1" s="423"/>
      <c r="F1" s="423"/>
      <c r="G1" s="423"/>
      <c r="H1" s="423"/>
      <c r="I1" s="423"/>
      <c r="J1" s="423"/>
      <c r="K1" s="421"/>
      <c r="L1" s="421"/>
      <c r="M1" s="421"/>
      <c r="N1" s="421"/>
    </row>
    <row r="2" spans="1:23" s="425" customFormat="1" ht="15">
      <c r="A2" s="421"/>
      <c r="B2" s="426"/>
      <c r="C2" s="426"/>
      <c r="D2" s="426"/>
      <c r="E2" s="421"/>
      <c r="F2" s="421"/>
      <c r="G2" s="421"/>
      <c r="H2" s="421"/>
      <c r="I2" s="421"/>
      <c r="J2" s="421"/>
      <c r="K2" s="421"/>
      <c r="L2" s="421"/>
      <c r="M2" s="421"/>
      <c r="N2" s="421"/>
    </row>
    <row r="3" spans="1:23" s="425" customFormat="1" ht="28.5" customHeight="1">
      <c r="A3" s="426" t="s">
        <v>1635</v>
      </c>
      <c r="B3" s="426"/>
      <c r="C3" s="426"/>
      <c r="D3" s="426"/>
      <c r="E3" s="426"/>
      <c r="F3" s="421"/>
      <c r="G3" s="421"/>
      <c r="H3" s="421"/>
      <c r="I3" s="421"/>
      <c r="J3" s="421"/>
      <c r="K3" s="421"/>
      <c r="L3" s="421"/>
      <c r="M3" s="421"/>
      <c r="N3" s="421"/>
    </row>
    <row r="4" spans="1:23" ht="14">
      <c r="A4" s="443"/>
      <c r="B4" s="443"/>
      <c r="C4" s="443"/>
      <c r="D4" s="444"/>
      <c r="E4" s="424"/>
      <c r="F4" s="424"/>
      <c r="G4" s="424"/>
      <c r="H4" s="424"/>
      <c r="I4" s="424"/>
      <c r="J4" s="424"/>
      <c r="K4" s="424"/>
      <c r="L4" s="424"/>
      <c r="M4" s="424"/>
      <c r="N4" s="424"/>
      <c r="O4" s="445"/>
    </row>
    <row r="5" spans="1:23" ht="17.5">
      <c r="A5" s="446"/>
      <c r="B5" s="443"/>
      <c r="C5" s="443"/>
      <c r="D5" s="443"/>
      <c r="E5" s="443"/>
      <c r="H5" s="447"/>
      <c r="I5" s="447"/>
      <c r="J5" s="894" t="s">
        <v>1139</v>
      </c>
      <c r="K5" s="894" t="s">
        <v>1140</v>
      </c>
      <c r="L5" s="894" t="s">
        <v>1141</v>
      </c>
      <c r="M5" s="894" t="s">
        <v>1142</v>
      </c>
      <c r="N5" s="894" t="s">
        <v>1143</v>
      </c>
      <c r="O5" s="448"/>
    </row>
    <row r="6" spans="1:23" ht="14">
      <c r="A6" s="444"/>
      <c r="B6" s="444"/>
      <c r="C6" s="444"/>
      <c r="D6" s="444"/>
      <c r="E6" s="444"/>
      <c r="F6" s="444"/>
      <c r="G6" s="444"/>
      <c r="H6" s="447"/>
      <c r="I6" s="447"/>
      <c r="J6" s="449"/>
      <c r="K6" s="449"/>
      <c r="L6" s="449"/>
      <c r="M6" s="449"/>
      <c r="N6" s="445"/>
      <c r="O6" s="427"/>
      <c r="P6" s="444"/>
      <c r="V6" s="1358" t="s">
        <v>13</v>
      </c>
      <c r="W6" s="25" t="s">
        <v>14</v>
      </c>
    </row>
    <row r="7" spans="1:23">
      <c r="A7" s="450" t="s">
        <v>1466</v>
      </c>
      <c r="B7" s="429"/>
      <c r="C7" s="429"/>
      <c r="D7" s="444"/>
      <c r="E7" s="444"/>
      <c r="F7" s="444"/>
      <c r="G7" s="444"/>
      <c r="H7" s="429"/>
      <c r="I7" s="427"/>
      <c r="J7" s="451"/>
      <c r="K7" s="452"/>
      <c r="L7" s="453"/>
      <c r="M7" s="453"/>
      <c r="N7" s="453"/>
      <c r="O7" s="429"/>
      <c r="P7" s="444"/>
      <c r="V7" s="32" t="s">
        <v>13</v>
      </c>
      <c r="W7" s="834" t="s">
        <v>15</v>
      </c>
    </row>
    <row r="8" spans="1:23">
      <c r="A8" s="454"/>
      <c r="B8" s="427"/>
      <c r="C8" s="439"/>
      <c r="D8" s="444"/>
      <c r="E8" s="444"/>
      <c r="F8" s="444"/>
      <c r="G8" s="444"/>
      <c r="H8" s="439"/>
      <c r="I8" s="427"/>
      <c r="J8" s="429"/>
      <c r="K8" s="429"/>
      <c r="L8" s="429"/>
      <c r="M8" s="429"/>
      <c r="N8" s="429"/>
      <c r="O8" s="429"/>
      <c r="P8" s="444"/>
      <c r="V8" s="813" t="s">
        <v>13</v>
      </c>
      <c r="W8" s="25" t="s">
        <v>16</v>
      </c>
    </row>
    <row r="9" spans="1:23" ht="15.5">
      <c r="A9" s="430" t="s">
        <v>1636</v>
      </c>
      <c r="B9" s="432" t="s">
        <v>1637</v>
      </c>
      <c r="C9" s="430" t="s">
        <v>1467</v>
      </c>
      <c r="D9" s="444"/>
      <c r="E9" s="444"/>
      <c r="F9" s="444"/>
      <c r="G9" s="444"/>
      <c r="H9" s="439" t="s">
        <v>1312</v>
      </c>
      <c r="I9" s="429"/>
      <c r="J9" s="1379">
        <v>70.556934412542631</v>
      </c>
      <c r="K9" s="1379">
        <v>93.600010951421822</v>
      </c>
      <c r="L9" s="1379">
        <v>79.776008397428896</v>
      </c>
      <c r="M9" s="1379">
        <v>49.846759348011666</v>
      </c>
      <c r="N9" s="1379">
        <v>60.647809617431683</v>
      </c>
      <c r="O9" s="429"/>
      <c r="P9" s="444"/>
      <c r="V9" s="30" t="s">
        <v>13</v>
      </c>
      <c r="W9" s="25" t="s">
        <v>17</v>
      </c>
    </row>
    <row r="10" spans="1:23" ht="15.5">
      <c r="A10" s="430" t="s">
        <v>1638</v>
      </c>
      <c r="B10" s="432" t="s">
        <v>1639</v>
      </c>
      <c r="C10" s="430" t="s">
        <v>1467</v>
      </c>
      <c r="D10" s="444"/>
      <c r="E10" s="444"/>
      <c r="F10" s="444"/>
      <c r="G10" s="444"/>
      <c r="H10" s="439" t="s">
        <v>1312</v>
      </c>
      <c r="I10" s="429"/>
      <c r="J10" s="1380"/>
      <c r="K10" s="1380"/>
      <c r="L10" s="1380"/>
      <c r="M10" s="1380"/>
      <c r="N10" s="1380"/>
      <c r="O10" s="455" t="s">
        <v>1640</v>
      </c>
      <c r="P10" s="444"/>
    </row>
    <row r="11" spans="1:23" s="461" customFormat="1" ht="15.5">
      <c r="A11" s="430" t="s">
        <v>1466</v>
      </c>
      <c r="B11" s="456" t="s">
        <v>1641</v>
      </c>
      <c r="C11" s="457" t="s">
        <v>1467</v>
      </c>
      <c r="D11" s="458"/>
      <c r="E11" s="458"/>
      <c r="F11" s="458"/>
      <c r="G11" s="458"/>
      <c r="H11" s="459" t="s">
        <v>1312</v>
      </c>
      <c r="I11" s="460"/>
      <c r="J11" s="1381">
        <f>J9-J10</f>
        <v>70.556934412542631</v>
      </c>
      <c r="K11" s="1381">
        <f>K9-K10</f>
        <v>93.600010951421822</v>
      </c>
      <c r="L11" s="1381">
        <f>L9-L10</f>
        <v>79.776008397428896</v>
      </c>
      <c r="M11" s="1381">
        <f>M9-M10</f>
        <v>49.846759348011666</v>
      </c>
      <c r="N11" s="1381">
        <f>N9-N10</f>
        <v>60.647809617431683</v>
      </c>
      <c r="O11" s="460"/>
      <c r="P11" s="458"/>
    </row>
    <row r="12" spans="1:23">
      <c r="A12" s="444"/>
      <c r="B12" s="444"/>
      <c r="C12" s="444"/>
      <c r="D12" s="444"/>
      <c r="E12" s="444"/>
      <c r="F12" s="444"/>
      <c r="G12" s="444"/>
      <c r="H12" s="440"/>
      <c r="I12" s="440"/>
      <c r="J12" s="1382"/>
      <c r="K12" s="1382"/>
      <c r="L12" s="1382"/>
      <c r="M12" s="1382"/>
      <c r="N12" s="1383"/>
      <c r="O12" s="427"/>
      <c r="P12" s="444"/>
      <c r="V12" s="461"/>
    </row>
    <row r="13" spans="1:23" ht="14.9" customHeight="1">
      <c r="A13" s="450" t="s">
        <v>1597</v>
      </c>
      <c r="B13" s="439"/>
      <c r="C13" s="429"/>
      <c r="D13" s="444"/>
      <c r="E13" s="444"/>
      <c r="F13" s="444"/>
      <c r="G13" s="444"/>
      <c r="H13" s="429"/>
      <c r="I13" s="427"/>
      <c r="J13" s="1384"/>
      <c r="K13" s="1384"/>
      <c r="L13" s="1384"/>
      <c r="M13" s="1384"/>
      <c r="N13" s="1384"/>
      <c r="O13" s="429"/>
      <c r="P13" s="444"/>
      <c r="V13" s="461"/>
    </row>
    <row r="14" spans="1:23">
      <c r="A14" s="464"/>
      <c r="B14" s="429"/>
      <c r="C14" s="439"/>
      <c r="D14" s="444"/>
      <c r="E14" s="444"/>
      <c r="F14" s="444"/>
      <c r="G14" s="444"/>
      <c r="H14" s="439"/>
      <c r="I14" s="427"/>
      <c r="J14" s="1384"/>
      <c r="K14" s="1384"/>
      <c r="L14" s="1384"/>
      <c r="M14" s="1384"/>
      <c r="N14" s="1384"/>
      <c r="O14" s="429"/>
      <c r="P14" s="444"/>
      <c r="V14" s="461"/>
    </row>
    <row r="15" spans="1:23" ht="12.65" customHeight="1">
      <c r="A15" s="439" t="s">
        <v>1636</v>
      </c>
      <c r="B15" s="439" t="s">
        <v>1642</v>
      </c>
      <c r="C15" s="439" t="s">
        <v>1491</v>
      </c>
      <c r="D15" s="444"/>
      <c r="E15" s="444"/>
      <c r="F15" s="444"/>
      <c r="G15" s="444"/>
      <c r="H15" s="439" t="s">
        <v>1312</v>
      </c>
      <c r="I15" s="427"/>
      <c r="J15" s="1379">
        <v>41.296175834066005</v>
      </c>
      <c r="K15" s="1379">
        <v>88.130230209126793</v>
      </c>
      <c r="L15" s="1379">
        <v>92.76179849029505</v>
      </c>
      <c r="M15" s="1379">
        <v>0</v>
      </c>
      <c r="N15" s="1379">
        <v>0</v>
      </c>
      <c r="O15" s="429"/>
      <c r="P15" s="444"/>
    </row>
    <row r="16" spans="1:23" ht="12.65" customHeight="1">
      <c r="A16" s="430" t="s">
        <v>1638</v>
      </c>
      <c r="B16" s="439" t="s">
        <v>1643</v>
      </c>
      <c r="C16" s="439" t="s">
        <v>1491</v>
      </c>
      <c r="D16" s="444"/>
      <c r="E16" s="444"/>
      <c r="F16" s="444"/>
      <c r="G16" s="444"/>
      <c r="H16" s="439" t="s">
        <v>1312</v>
      </c>
      <c r="I16" s="427"/>
      <c r="J16" s="1380"/>
      <c r="K16" s="1380"/>
      <c r="L16" s="1380"/>
      <c r="M16" s="1380"/>
      <c r="N16" s="1380"/>
      <c r="O16" s="455" t="s">
        <v>1640</v>
      </c>
      <c r="P16" s="444"/>
    </row>
    <row r="17" spans="1:19" s="461" customFormat="1" ht="12.65" customHeight="1">
      <c r="A17" s="457" t="s">
        <v>1490</v>
      </c>
      <c r="B17" s="459" t="s">
        <v>1644</v>
      </c>
      <c r="C17" s="459" t="s">
        <v>1491</v>
      </c>
      <c r="D17" s="458"/>
      <c r="E17" s="458"/>
      <c r="F17" s="458"/>
      <c r="G17" s="458"/>
      <c r="H17" s="459" t="s">
        <v>1312</v>
      </c>
      <c r="I17" s="465"/>
      <c r="J17" s="1381">
        <f>J15-J16</f>
        <v>41.296175834066005</v>
      </c>
      <c r="K17" s="1381">
        <f>K15-K16</f>
        <v>88.130230209126793</v>
      </c>
      <c r="L17" s="1381">
        <f>L15-L16</f>
        <v>92.76179849029505</v>
      </c>
      <c r="M17" s="1381">
        <f>M15-M16</f>
        <v>0</v>
      </c>
      <c r="N17" s="1381">
        <f>N15-N16</f>
        <v>0</v>
      </c>
      <c r="O17" s="460"/>
      <c r="P17" s="458"/>
    </row>
    <row r="18" spans="1:19">
      <c r="A18" s="464"/>
      <c r="B18" s="439"/>
      <c r="C18" s="439"/>
      <c r="D18" s="444"/>
      <c r="E18" s="444"/>
      <c r="F18" s="444"/>
      <c r="G18" s="444"/>
      <c r="H18" s="439"/>
      <c r="I18" s="427"/>
      <c r="J18" s="1384"/>
      <c r="K18" s="1384"/>
      <c r="L18" s="1384"/>
      <c r="M18" s="1384"/>
      <c r="N18" s="1384"/>
      <c r="O18" s="429"/>
      <c r="P18" s="444"/>
    </row>
    <row r="19" spans="1:19">
      <c r="A19" s="450" t="s">
        <v>1645</v>
      </c>
      <c r="B19" s="439"/>
      <c r="C19" s="429"/>
      <c r="D19" s="444"/>
      <c r="E19" s="444"/>
      <c r="F19" s="444"/>
      <c r="G19" s="444"/>
      <c r="H19" s="429"/>
      <c r="I19" s="427"/>
      <c r="J19" s="1383"/>
      <c r="K19" s="1383"/>
      <c r="L19" s="1383"/>
      <c r="M19" s="1383"/>
      <c r="N19" s="1383"/>
      <c r="O19" s="429"/>
      <c r="P19" s="444"/>
    </row>
    <row r="20" spans="1:19">
      <c r="A20" s="450"/>
      <c r="B20" s="439"/>
      <c r="C20" s="439"/>
      <c r="D20" s="444"/>
      <c r="E20" s="444"/>
      <c r="F20" s="444"/>
      <c r="G20" s="444"/>
      <c r="H20" s="439"/>
      <c r="I20" s="427"/>
      <c r="J20" s="1383"/>
      <c r="K20" s="1383"/>
      <c r="L20" s="1383"/>
      <c r="M20" s="1383"/>
      <c r="N20" s="1383"/>
      <c r="O20" s="429"/>
      <c r="P20" s="444"/>
    </row>
    <row r="21" spans="1:19" ht="14.9" customHeight="1">
      <c r="A21" s="439" t="s">
        <v>1636</v>
      </c>
      <c r="B21" s="439" t="s">
        <v>1646</v>
      </c>
      <c r="C21" s="439" t="s">
        <v>1494</v>
      </c>
      <c r="D21" s="444"/>
      <c r="E21" s="444"/>
      <c r="F21" s="444"/>
      <c r="G21" s="444"/>
      <c r="H21" s="439" t="s">
        <v>1312</v>
      </c>
      <c r="I21" s="427"/>
      <c r="J21" s="1379">
        <v>4.4619255058621405</v>
      </c>
      <c r="K21" s="1379">
        <v>4.0336790035632992</v>
      </c>
      <c r="L21" s="1379">
        <v>3.5696218516262466</v>
      </c>
      <c r="M21" s="1379">
        <v>0</v>
      </c>
      <c r="N21" s="1379">
        <v>0</v>
      </c>
      <c r="O21" s="429"/>
      <c r="P21" s="444"/>
    </row>
    <row r="22" spans="1:19" ht="15.5">
      <c r="A22" s="430" t="s">
        <v>1638</v>
      </c>
      <c r="B22" s="439" t="s">
        <v>1647</v>
      </c>
      <c r="C22" s="439" t="s">
        <v>1494</v>
      </c>
      <c r="D22" s="444"/>
      <c r="E22" s="444"/>
      <c r="F22" s="444"/>
      <c r="G22" s="444"/>
      <c r="H22" s="439" t="s">
        <v>1312</v>
      </c>
      <c r="I22" s="427"/>
      <c r="J22" s="1380"/>
      <c r="K22" s="1380"/>
      <c r="L22" s="1380"/>
      <c r="M22" s="1380"/>
      <c r="N22" s="1380"/>
      <c r="O22" s="455" t="s">
        <v>1640</v>
      </c>
      <c r="P22" s="444"/>
    </row>
    <row r="23" spans="1:19" s="461" customFormat="1" ht="15.5">
      <c r="A23" s="459" t="s">
        <v>1493</v>
      </c>
      <c r="B23" s="459" t="s">
        <v>1648</v>
      </c>
      <c r="C23" s="459" t="s">
        <v>1494</v>
      </c>
      <c r="D23" s="458"/>
      <c r="E23" s="458"/>
      <c r="F23" s="458"/>
      <c r="G23" s="458"/>
      <c r="H23" s="459" t="s">
        <v>1312</v>
      </c>
      <c r="I23" s="465"/>
      <c r="J23" s="1381">
        <f>J21-J22</f>
        <v>4.4619255058621405</v>
      </c>
      <c r="K23" s="1381">
        <f>K21-K22</f>
        <v>4.0336790035632992</v>
      </c>
      <c r="L23" s="1381">
        <f>L21-L22</f>
        <v>3.5696218516262466</v>
      </c>
      <c r="M23" s="1381">
        <f>M21-M22</f>
        <v>0</v>
      </c>
      <c r="N23" s="1381">
        <f>N21-N22</f>
        <v>0</v>
      </c>
      <c r="O23" s="460"/>
      <c r="P23" s="458"/>
    </row>
    <row r="24" spans="1:19">
      <c r="A24" s="439"/>
      <c r="B24" s="439"/>
      <c r="C24" s="439"/>
      <c r="D24" s="444"/>
      <c r="E24" s="444"/>
      <c r="F24" s="444"/>
      <c r="G24" s="444"/>
      <c r="H24" s="439"/>
      <c r="I24" s="427"/>
      <c r="J24" s="1383"/>
      <c r="K24" s="1383"/>
      <c r="L24" s="1383"/>
      <c r="M24" s="1383"/>
      <c r="N24" s="1383"/>
      <c r="O24" s="429"/>
      <c r="P24" s="444"/>
    </row>
    <row r="25" spans="1:19">
      <c r="A25" s="450" t="s">
        <v>1469</v>
      </c>
      <c r="B25" s="439"/>
      <c r="C25" s="429"/>
      <c r="D25" s="444"/>
      <c r="E25" s="444"/>
      <c r="F25" s="444"/>
      <c r="G25" s="444"/>
      <c r="H25" s="429"/>
      <c r="I25" s="427"/>
      <c r="J25" s="1383"/>
      <c r="K25" s="1383"/>
      <c r="L25" s="1383"/>
      <c r="M25" s="1383"/>
      <c r="N25" s="1383"/>
      <c r="O25" s="429"/>
      <c r="P25" s="444"/>
    </row>
    <row r="26" spans="1:19">
      <c r="A26" s="450"/>
      <c r="B26" s="439"/>
      <c r="C26" s="439"/>
      <c r="D26" s="444"/>
      <c r="E26" s="444"/>
      <c r="F26" s="444"/>
      <c r="G26" s="444"/>
      <c r="H26" s="439"/>
      <c r="I26" s="427"/>
      <c r="J26" s="1383"/>
      <c r="K26" s="1383"/>
      <c r="L26" s="1383"/>
      <c r="M26" s="1383"/>
      <c r="N26" s="1383"/>
      <c r="O26" s="429"/>
      <c r="P26" s="444"/>
    </row>
    <row r="27" spans="1:19" ht="15.5">
      <c r="A27" s="430" t="s">
        <v>1636</v>
      </c>
      <c r="B27" s="439" t="s">
        <v>1649</v>
      </c>
      <c r="C27" s="439" t="s">
        <v>1470</v>
      </c>
      <c r="D27" s="444"/>
      <c r="E27" s="444"/>
      <c r="F27" s="444"/>
      <c r="G27" s="444"/>
      <c r="H27" s="439" t="s">
        <v>1312</v>
      </c>
      <c r="I27" s="427"/>
      <c r="J27" s="1379">
        <v>9.5980010803474709</v>
      </c>
      <c r="K27" s="1379">
        <v>14.901237294179282</v>
      </c>
      <c r="L27" s="1379">
        <v>1.0257589332958597</v>
      </c>
      <c r="M27" s="1379">
        <v>0</v>
      </c>
      <c r="N27" s="1379">
        <v>0</v>
      </c>
      <c r="O27" s="429"/>
      <c r="P27" s="444"/>
    </row>
    <row r="28" spans="1:19" ht="15.5">
      <c r="A28" s="430" t="s">
        <v>1638</v>
      </c>
      <c r="B28" s="439" t="s">
        <v>1650</v>
      </c>
      <c r="C28" s="439" t="s">
        <v>1470</v>
      </c>
      <c r="D28" s="444"/>
      <c r="E28" s="444"/>
      <c r="F28" s="444"/>
      <c r="G28" s="444"/>
      <c r="H28" s="439" t="s">
        <v>1312</v>
      </c>
      <c r="I28" s="427"/>
      <c r="J28" s="1380"/>
      <c r="K28" s="1380"/>
      <c r="L28" s="1380"/>
      <c r="M28" s="1380"/>
      <c r="N28" s="1380"/>
      <c r="O28" s="455" t="s">
        <v>1640</v>
      </c>
      <c r="P28" s="444"/>
    </row>
    <row r="29" spans="1:19" s="461" customFormat="1" ht="15.5">
      <c r="A29" s="457" t="s">
        <v>1469</v>
      </c>
      <c r="B29" s="459" t="s">
        <v>1651</v>
      </c>
      <c r="C29" s="459" t="s">
        <v>1470</v>
      </c>
      <c r="D29" s="458"/>
      <c r="E29" s="458"/>
      <c r="F29" s="458"/>
      <c r="G29" s="458"/>
      <c r="H29" s="459" t="s">
        <v>1312</v>
      </c>
      <c r="I29" s="465"/>
      <c r="J29" s="1381">
        <f>J27-J28</f>
        <v>9.5980010803474709</v>
      </c>
      <c r="K29" s="1381">
        <f>K27-K28</f>
        <v>14.901237294179282</v>
      </c>
      <c r="L29" s="1381">
        <f>L27-L28</f>
        <v>1.0257589332958597</v>
      </c>
      <c r="M29" s="1381">
        <f>M27-M28</f>
        <v>0</v>
      </c>
      <c r="N29" s="1381">
        <f>N27-N28</f>
        <v>0</v>
      </c>
      <c r="O29" s="460"/>
      <c r="P29" s="458"/>
    </row>
    <row r="30" spans="1:19" ht="14">
      <c r="A30" s="450"/>
      <c r="B30" s="439"/>
      <c r="C30" s="439"/>
      <c r="D30" s="444"/>
      <c r="E30" s="444"/>
      <c r="F30" s="444"/>
      <c r="G30" s="444"/>
      <c r="H30" s="439"/>
      <c r="I30" s="427"/>
      <c r="J30" s="1385"/>
      <c r="K30" s="1385"/>
      <c r="L30" s="1385"/>
      <c r="M30" s="1385"/>
      <c r="N30" s="1385"/>
      <c r="O30" s="427"/>
      <c r="P30" s="427"/>
      <c r="Q30" s="427"/>
      <c r="R30" s="427"/>
      <c r="S30" s="448"/>
    </row>
    <row r="31" spans="1:19" ht="17.649999999999999" customHeight="1">
      <c r="A31" s="450" t="s">
        <v>1652</v>
      </c>
      <c r="B31" s="429"/>
      <c r="C31" s="429"/>
      <c r="D31" s="444"/>
      <c r="E31" s="444"/>
      <c r="F31" s="444"/>
      <c r="G31" s="444"/>
      <c r="H31" s="429"/>
      <c r="I31" s="427"/>
      <c r="J31" s="1386"/>
      <c r="K31" s="1383"/>
      <c r="L31" s="1383"/>
      <c r="M31" s="1383"/>
      <c r="N31" s="1383"/>
      <c r="O31" s="429"/>
      <c r="P31" s="444"/>
    </row>
    <row r="32" spans="1:19" ht="17.649999999999999" customHeight="1">
      <c r="A32" s="454"/>
      <c r="B32" s="427"/>
      <c r="C32" s="439"/>
      <c r="D32" s="444"/>
      <c r="E32" s="444"/>
      <c r="F32" s="444"/>
      <c r="G32" s="444"/>
      <c r="H32" s="439"/>
      <c r="I32" s="427"/>
      <c r="J32" s="1383"/>
      <c r="K32" s="1383"/>
      <c r="L32" s="1383"/>
      <c r="M32" s="1383"/>
      <c r="N32" s="1383"/>
      <c r="O32" s="429"/>
      <c r="P32" s="444"/>
    </row>
    <row r="33" spans="1:19" ht="15.5">
      <c r="A33" s="430" t="s">
        <v>1636</v>
      </c>
      <c r="B33" s="439" t="s">
        <v>1653</v>
      </c>
      <c r="C33" s="439" t="s">
        <v>1497</v>
      </c>
      <c r="D33" s="444"/>
      <c r="E33" s="444"/>
      <c r="F33" s="444"/>
      <c r="G33" s="444"/>
      <c r="H33" s="439" t="s">
        <v>1312</v>
      </c>
      <c r="I33" s="429"/>
      <c r="J33" s="1379">
        <v>1.66</v>
      </c>
      <c r="K33" s="1379">
        <v>1.66</v>
      </c>
      <c r="L33" s="1379">
        <v>1.66</v>
      </c>
      <c r="M33" s="1379">
        <v>1.66</v>
      </c>
      <c r="N33" s="1379">
        <v>1.66</v>
      </c>
      <c r="O33" s="429"/>
      <c r="P33" s="444"/>
    </row>
    <row r="34" spans="1:19" ht="15.5">
      <c r="A34" s="430" t="s">
        <v>1638</v>
      </c>
      <c r="B34" s="439" t="s">
        <v>1654</v>
      </c>
      <c r="C34" s="439" t="s">
        <v>1497</v>
      </c>
      <c r="D34" s="444"/>
      <c r="E34" s="444"/>
      <c r="F34" s="444"/>
      <c r="G34" s="444"/>
      <c r="H34" s="439" t="s">
        <v>1312</v>
      </c>
      <c r="I34" s="429"/>
      <c r="J34" s="1380"/>
      <c r="K34" s="1380"/>
      <c r="L34" s="1380"/>
      <c r="M34" s="1380"/>
      <c r="N34" s="1380"/>
      <c r="O34" s="455" t="s">
        <v>1640</v>
      </c>
      <c r="P34" s="444"/>
    </row>
    <row r="35" spans="1:19" s="461" customFormat="1" ht="27">
      <c r="A35" s="457" t="s">
        <v>1655</v>
      </c>
      <c r="B35" s="459" t="s">
        <v>1656</v>
      </c>
      <c r="C35" s="459" t="s">
        <v>1497</v>
      </c>
      <c r="D35" s="458"/>
      <c r="E35" s="458"/>
      <c r="F35" s="458"/>
      <c r="G35" s="458"/>
      <c r="H35" s="459" t="s">
        <v>1312</v>
      </c>
      <c r="I35" s="460"/>
      <c r="J35" s="1381">
        <f>J33-J34</f>
        <v>1.66</v>
      </c>
      <c r="K35" s="1381">
        <f>K33-K34</f>
        <v>1.66</v>
      </c>
      <c r="L35" s="1381">
        <f>L33-L34</f>
        <v>1.66</v>
      </c>
      <c r="M35" s="1381">
        <f>M33-M34</f>
        <v>1.66</v>
      </c>
      <c r="N35" s="1381">
        <f>N33-N34</f>
        <v>1.66</v>
      </c>
      <c r="O35" s="460"/>
      <c r="P35" s="458"/>
    </row>
    <row r="36" spans="1:19" ht="14">
      <c r="A36" s="450"/>
      <c r="B36" s="439"/>
      <c r="C36" s="439"/>
      <c r="D36" s="444"/>
      <c r="E36" s="444"/>
      <c r="F36" s="444"/>
      <c r="G36" s="444"/>
      <c r="H36" s="439"/>
      <c r="I36" s="427"/>
      <c r="J36" s="1385"/>
      <c r="K36" s="1385"/>
      <c r="L36" s="1385"/>
      <c r="M36" s="1385"/>
      <c r="N36" s="1385"/>
      <c r="O36" s="427"/>
      <c r="P36" s="427"/>
      <c r="Q36" s="427"/>
      <c r="R36" s="427"/>
      <c r="S36" s="448"/>
    </row>
    <row r="37" spans="1:19" ht="17.649999999999999" customHeight="1">
      <c r="A37" s="450" t="s">
        <v>1472</v>
      </c>
      <c r="B37" s="429"/>
      <c r="C37" s="429"/>
      <c r="D37" s="444"/>
      <c r="E37" s="444"/>
      <c r="F37" s="444"/>
      <c r="G37" s="444"/>
      <c r="H37" s="429"/>
      <c r="I37" s="427"/>
      <c r="J37" s="1386"/>
      <c r="K37" s="1383"/>
      <c r="L37" s="1383"/>
      <c r="M37" s="1383"/>
      <c r="N37" s="1383"/>
      <c r="O37" s="429"/>
      <c r="P37" s="444"/>
    </row>
    <row r="38" spans="1:19" ht="17.649999999999999" customHeight="1">
      <c r="A38" s="454"/>
      <c r="B38" s="427"/>
      <c r="C38" s="439"/>
      <c r="D38" s="444"/>
      <c r="E38" s="444"/>
      <c r="F38" s="444"/>
      <c r="G38" s="444"/>
      <c r="H38" s="439"/>
      <c r="I38" s="427"/>
      <c r="J38" s="1383"/>
      <c r="K38" s="1383"/>
      <c r="L38" s="1383"/>
      <c r="M38" s="1383"/>
      <c r="N38" s="1383"/>
      <c r="O38" s="429"/>
      <c r="P38" s="444"/>
    </row>
    <row r="39" spans="1:19" ht="15.5">
      <c r="A39" s="430" t="s">
        <v>1636</v>
      </c>
      <c r="B39" s="439" t="s">
        <v>1657</v>
      </c>
      <c r="C39" s="430" t="s">
        <v>1473</v>
      </c>
      <c r="D39" s="444"/>
      <c r="E39" s="444"/>
      <c r="F39" s="444"/>
      <c r="G39" s="444"/>
      <c r="H39" s="439" t="s">
        <v>1312</v>
      </c>
      <c r="I39" s="429"/>
      <c r="J39" s="1379">
        <v>7.1260238418300279</v>
      </c>
      <c r="K39" s="1379">
        <v>3.373682904271154</v>
      </c>
      <c r="L39" s="1379">
        <v>0</v>
      </c>
      <c r="M39" s="1379">
        <v>0</v>
      </c>
      <c r="N39" s="1379">
        <v>0</v>
      </c>
      <c r="O39" s="429"/>
      <c r="P39" s="444"/>
    </row>
    <row r="40" spans="1:19" ht="15.5">
      <c r="A40" s="430" t="s">
        <v>1638</v>
      </c>
      <c r="B40" s="439" t="s">
        <v>1658</v>
      </c>
      <c r="C40" s="430" t="s">
        <v>1473</v>
      </c>
      <c r="D40" s="444"/>
      <c r="E40" s="444"/>
      <c r="F40" s="444"/>
      <c r="G40" s="444"/>
      <c r="H40" s="439" t="s">
        <v>1312</v>
      </c>
      <c r="I40" s="429"/>
      <c r="J40" s="1380"/>
      <c r="K40" s="1380"/>
      <c r="L40" s="1380"/>
      <c r="M40" s="1380"/>
      <c r="N40" s="1380"/>
      <c r="O40" s="455" t="s">
        <v>1640</v>
      </c>
      <c r="P40" s="444"/>
    </row>
    <row r="41" spans="1:19" s="461" customFormat="1" ht="27">
      <c r="A41" s="457" t="s">
        <v>1659</v>
      </c>
      <c r="B41" s="459" t="s">
        <v>1660</v>
      </c>
      <c r="C41" s="457" t="s">
        <v>1473</v>
      </c>
      <c r="D41" s="458"/>
      <c r="E41" s="458"/>
      <c r="F41" s="458"/>
      <c r="G41" s="458"/>
      <c r="H41" s="459" t="s">
        <v>1312</v>
      </c>
      <c r="I41" s="460"/>
      <c r="J41" s="1381">
        <f>J39-J40</f>
        <v>7.1260238418300279</v>
      </c>
      <c r="K41" s="1381">
        <f>K39-K40</f>
        <v>3.373682904271154</v>
      </c>
      <c r="L41" s="1381">
        <f>L39-L40</f>
        <v>0</v>
      </c>
      <c r="M41" s="1381">
        <f>M39-M40</f>
        <v>0</v>
      </c>
      <c r="N41" s="1381">
        <f>N39-N40</f>
        <v>0</v>
      </c>
      <c r="O41" s="460"/>
      <c r="P41" s="458"/>
    </row>
    <row r="42" spans="1:19">
      <c r="A42" s="429"/>
      <c r="B42" s="429"/>
      <c r="C42" s="439"/>
      <c r="D42" s="444"/>
      <c r="E42" s="444"/>
      <c r="F42" s="444"/>
      <c r="G42" s="444"/>
      <c r="H42" s="439"/>
      <c r="I42" s="429"/>
      <c r="J42" s="1383"/>
      <c r="K42" s="1383"/>
      <c r="L42" s="1383"/>
      <c r="M42" s="1383"/>
      <c r="N42" s="1383"/>
      <c r="O42" s="429"/>
      <c r="P42" s="444"/>
    </row>
    <row r="43" spans="1:19" ht="17.649999999999999" customHeight="1">
      <c r="A43" s="450" t="s">
        <v>1481</v>
      </c>
      <c r="B43" s="429"/>
      <c r="C43" s="429"/>
      <c r="D43" s="444"/>
      <c r="E43" s="444"/>
      <c r="F43" s="444"/>
      <c r="G43" s="444"/>
      <c r="H43" s="429"/>
      <c r="I43" s="427"/>
      <c r="J43" s="1386"/>
      <c r="K43" s="1383"/>
      <c r="L43" s="1383"/>
      <c r="M43" s="1383"/>
      <c r="N43" s="1383"/>
      <c r="O43" s="429"/>
      <c r="P43" s="444"/>
    </row>
    <row r="44" spans="1:19" ht="17.649999999999999" customHeight="1">
      <c r="A44" s="454"/>
      <c r="B44" s="427"/>
      <c r="C44" s="439"/>
      <c r="D44" s="444"/>
      <c r="E44" s="444"/>
      <c r="F44" s="444"/>
      <c r="G44" s="444"/>
      <c r="H44" s="439"/>
      <c r="I44" s="427"/>
      <c r="J44" s="1383"/>
      <c r="K44" s="1383"/>
      <c r="L44" s="1383"/>
      <c r="M44" s="1383"/>
      <c r="N44" s="1383"/>
      <c r="O44" s="429"/>
      <c r="P44" s="444"/>
    </row>
    <row r="45" spans="1:19" ht="15.5">
      <c r="A45" s="430" t="s">
        <v>1636</v>
      </c>
      <c r="B45" s="439" t="s">
        <v>1661</v>
      </c>
      <c r="C45" s="430" t="s">
        <v>1482</v>
      </c>
      <c r="D45" s="444"/>
      <c r="E45" s="444"/>
      <c r="F45" s="444"/>
      <c r="G45" s="444"/>
      <c r="H45" s="439" t="s">
        <v>1312</v>
      </c>
      <c r="I45" s="429"/>
      <c r="J45" s="1379">
        <v>8.3822001755056519</v>
      </c>
      <c r="K45" s="1379">
        <v>34.512774359354644</v>
      </c>
      <c r="L45" s="1379">
        <v>59.500470100496784</v>
      </c>
      <c r="M45" s="1379">
        <v>20.474768891513815</v>
      </c>
      <c r="N45" s="1379">
        <v>1.006283648583417</v>
      </c>
      <c r="O45" s="429"/>
      <c r="P45" s="444"/>
    </row>
    <row r="46" spans="1:19" ht="15.5">
      <c r="A46" s="430" t="s">
        <v>1638</v>
      </c>
      <c r="B46" s="439" t="s">
        <v>1662</v>
      </c>
      <c r="C46" s="430" t="s">
        <v>1482</v>
      </c>
      <c r="D46" s="444"/>
      <c r="E46" s="444"/>
      <c r="F46" s="444"/>
      <c r="G46" s="444"/>
      <c r="H46" s="439" t="s">
        <v>1312</v>
      </c>
      <c r="I46" s="429"/>
      <c r="J46" s="1380"/>
      <c r="K46" s="1380"/>
      <c r="L46" s="1380"/>
      <c r="M46" s="1380"/>
      <c r="N46" s="1380"/>
      <c r="O46" s="455" t="s">
        <v>1640</v>
      </c>
      <c r="P46" s="444"/>
    </row>
    <row r="47" spans="1:19" s="461" customFormat="1" ht="27">
      <c r="A47" s="457" t="s">
        <v>1481</v>
      </c>
      <c r="B47" s="459" t="s">
        <v>1663</v>
      </c>
      <c r="C47" s="457" t="s">
        <v>1482</v>
      </c>
      <c r="D47" s="458"/>
      <c r="E47" s="458"/>
      <c r="F47" s="458"/>
      <c r="G47" s="458"/>
      <c r="H47" s="459" t="s">
        <v>1312</v>
      </c>
      <c r="I47" s="460"/>
      <c r="J47" s="1381">
        <f>J45-J46</f>
        <v>8.3822001755056519</v>
      </c>
      <c r="K47" s="1381">
        <f>K45-K46</f>
        <v>34.512774359354644</v>
      </c>
      <c r="L47" s="1381">
        <f>L45-L46</f>
        <v>59.500470100496784</v>
      </c>
      <c r="M47" s="1381">
        <f>M45-M46</f>
        <v>20.474768891513815</v>
      </c>
      <c r="N47" s="1381">
        <f>N45-N46</f>
        <v>1.006283648583417</v>
      </c>
      <c r="O47" s="460"/>
      <c r="P47" s="458"/>
    </row>
    <row r="48" spans="1:19">
      <c r="A48" s="429"/>
      <c r="B48" s="429"/>
      <c r="C48" s="439"/>
      <c r="D48" s="444"/>
      <c r="E48" s="444"/>
      <c r="F48" s="444"/>
      <c r="G48" s="444"/>
      <c r="H48" s="439"/>
      <c r="I48" s="429"/>
      <c r="J48" s="1383"/>
      <c r="K48" s="1383"/>
      <c r="L48" s="1383"/>
      <c r="M48" s="1383"/>
      <c r="N48" s="1383"/>
      <c r="O48" s="429"/>
      <c r="P48" s="444"/>
    </row>
    <row r="49" spans="1:16" ht="17.649999999999999" customHeight="1">
      <c r="A49" s="450" t="s">
        <v>1475</v>
      </c>
      <c r="B49" s="429"/>
      <c r="C49" s="429"/>
      <c r="D49" s="444"/>
      <c r="E49" s="444"/>
      <c r="F49" s="444"/>
      <c r="G49" s="444"/>
      <c r="H49" s="429"/>
      <c r="I49" s="427"/>
      <c r="J49" s="1386"/>
      <c r="K49" s="1383"/>
      <c r="L49" s="1383"/>
      <c r="M49" s="1383"/>
      <c r="N49" s="1383"/>
      <c r="O49" s="429"/>
      <c r="P49" s="444"/>
    </row>
    <row r="50" spans="1:16" ht="17.649999999999999" customHeight="1">
      <c r="A50" s="454"/>
      <c r="B50" s="427"/>
      <c r="C50" s="439"/>
      <c r="D50" s="444"/>
      <c r="E50" s="444"/>
      <c r="F50" s="444"/>
      <c r="G50" s="444"/>
      <c r="H50" s="439"/>
      <c r="I50" s="427"/>
      <c r="J50" s="1383"/>
      <c r="K50" s="1383"/>
      <c r="L50" s="1383"/>
      <c r="M50" s="1383"/>
      <c r="N50" s="1383"/>
      <c r="O50" s="429"/>
      <c r="P50" s="444"/>
    </row>
    <row r="51" spans="1:16" ht="15.5">
      <c r="A51" s="430" t="s">
        <v>1636</v>
      </c>
      <c r="B51" s="439" t="s">
        <v>1664</v>
      </c>
      <c r="C51" s="430" t="s">
        <v>1476</v>
      </c>
      <c r="D51" s="444"/>
      <c r="E51" s="444"/>
      <c r="F51" s="444"/>
      <c r="G51" s="444"/>
      <c r="H51" s="439" t="s">
        <v>1312</v>
      </c>
      <c r="I51" s="429"/>
      <c r="J51" s="1379">
        <v>1.1608360565476097</v>
      </c>
      <c r="K51" s="1379">
        <v>0</v>
      </c>
      <c r="L51" s="1379">
        <v>0</v>
      </c>
      <c r="M51" s="1379">
        <v>0</v>
      </c>
      <c r="N51" s="1379">
        <v>0</v>
      </c>
      <c r="O51" s="429"/>
      <c r="P51" s="444"/>
    </row>
    <row r="52" spans="1:16" ht="15.5">
      <c r="A52" s="430" t="s">
        <v>1638</v>
      </c>
      <c r="B52" s="439" t="s">
        <v>1665</v>
      </c>
      <c r="C52" s="430" t="s">
        <v>1476</v>
      </c>
      <c r="D52" s="444"/>
      <c r="E52" s="444"/>
      <c r="F52" s="444"/>
      <c r="G52" s="444"/>
      <c r="H52" s="439" t="s">
        <v>1312</v>
      </c>
      <c r="I52" s="429"/>
      <c r="J52" s="1380"/>
      <c r="K52" s="1380"/>
      <c r="L52" s="1380"/>
      <c r="M52" s="1380"/>
      <c r="N52" s="1380"/>
      <c r="O52" s="455" t="s">
        <v>1640</v>
      </c>
      <c r="P52" s="444"/>
    </row>
    <row r="53" spans="1:16" s="461" customFormat="1" ht="27">
      <c r="A53" s="457" t="s">
        <v>1475</v>
      </c>
      <c r="B53" s="459" t="s">
        <v>1666</v>
      </c>
      <c r="C53" s="457" t="s">
        <v>1476</v>
      </c>
      <c r="D53" s="458"/>
      <c r="E53" s="458"/>
      <c r="F53" s="458"/>
      <c r="G53" s="458"/>
      <c r="H53" s="459" t="s">
        <v>1312</v>
      </c>
      <c r="I53" s="460"/>
      <c r="J53" s="1381">
        <f>J51-J52</f>
        <v>1.1608360565476097</v>
      </c>
      <c r="K53" s="1381">
        <f>K51-K52</f>
        <v>0</v>
      </c>
      <c r="L53" s="1381">
        <f>L51-L52</f>
        <v>0</v>
      </c>
      <c r="M53" s="1381">
        <f>M51-M52</f>
        <v>0</v>
      </c>
      <c r="N53" s="1381">
        <f>N51-N52</f>
        <v>0</v>
      </c>
      <c r="O53" s="460"/>
      <c r="P53" s="458"/>
    </row>
    <row r="54" spans="1:16">
      <c r="A54" s="429"/>
      <c r="B54" s="429"/>
      <c r="C54" s="439"/>
      <c r="D54" s="444"/>
      <c r="E54" s="444"/>
      <c r="F54" s="444"/>
      <c r="G54" s="444"/>
      <c r="H54" s="439"/>
      <c r="I54" s="429"/>
      <c r="J54" s="1383"/>
      <c r="K54" s="1383"/>
      <c r="L54" s="1383"/>
      <c r="M54" s="1383"/>
      <c r="N54" s="1383"/>
      <c r="O54" s="429"/>
      <c r="P54" s="444"/>
    </row>
    <row r="55" spans="1:16">
      <c r="A55" s="450" t="s">
        <v>1487</v>
      </c>
      <c r="B55" s="429"/>
      <c r="C55" s="429"/>
      <c r="D55" s="444"/>
      <c r="E55" s="444"/>
      <c r="F55" s="444"/>
      <c r="G55" s="444"/>
      <c r="H55" s="429"/>
      <c r="I55" s="427"/>
      <c r="J55" s="1386"/>
      <c r="K55" s="1383"/>
      <c r="L55" s="1383"/>
      <c r="M55" s="1383"/>
      <c r="N55" s="1383"/>
      <c r="O55" s="429"/>
      <c r="P55" s="444"/>
    </row>
    <row r="56" spans="1:16">
      <c r="A56" s="454"/>
      <c r="B56" s="427"/>
      <c r="C56" s="439"/>
      <c r="D56" s="444"/>
      <c r="E56" s="444"/>
      <c r="F56" s="444"/>
      <c r="G56" s="444"/>
      <c r="H56" s="439"/>
      <c r="I56" s="427"/>
      <c r="J56" s="1383"/>
      <c r="K56" s="1383"/>
      <c r="L56" s="1383"/>
      <c r="M56" s="1383"/>
      <c r="N56" s="1383"/>
      <c r="O56" s="429"/>
      <c r="P56" s="444"/>
    </row>
    <row r="57" spans="1:16" ht="15.5">
      <c r="A57" s="430" t="s">
        <v>1636</v>
      </c>
      <c r="B57" s="432" t="s">
        <v>1667</v>
      </c>
      <c r="C57" s="430" t="s">
        <v>1488</v>
      </c>
      <c r="D57" s="444"/>
      <c r="E57" s="444"/>
      <c r="F57" s="444"/>
      <c r="G57" s="444"/>
      <c r="H57" s="439" t="s">
        <v>1312</v>
      </c>
      <c r="I57" s="429"/>
      <c r="J57" s="1379">
        <v>0</v>
      </c>
      <c r="K57" s="1379">
        <v>0</v>
      </c>
      <c r="L57" s="1379">
        <v>0</v>
      </c>
      <c r="M57" s="1379">
        <v>0</v>
      </c>
      <c r="N57" s="1379">
        <v>0</v>
      </c>
      <c r="O57" s="429"/>
      <c r="P57" s="444"/>
    </row>
    <row r="58" spans="1:16" ht="15.5">
      <c r="A58" s="430" t="s">
        <v>1638</v>
      </c>
      <c r="B58" s="432" t="s">
        <v>1668</v>
      </c>
      <c r="C58" s="430" t="s">
        <v>1488</v>
      </c>
      <c r="D58" s="444"/>
      <c r="E58" s="444"/>
      <c r="F58" s="444"/>
      <c r="G58" s="444"/>
      <c r="H58" s="439" t="s">
        <v>1312</v>
      </c>
      <c r="I58" s="429"/>
      <c r="J58" s="1380"/>
      <c r="K58" s="1380"/>
      <c r="L58" s="1380"/>
      <c r="M58" s="1380"/>
      <c r="N58" s="1380"/>
      <c r="O58" s="455" t="s">
        <v>1640</v>
      </c>
      <c r="P58" s="444"/>
    </row>
    <row r="59" spans="1:16" s="461" customFormat="1" ht="27">
      <c r="A59" s="457" t="s">
        <v>1669</v>
      </c>
      <c r="B59" s="459" t="s">
        <v>1670</v>
      </c>
      <c r="C59" s="457" t="s">
        <v>1488</v>
      </c>
      <c r="D59" s="458"/>
      <c r="E59" s="458"/>
      <c r="F59" s="458"/>
      <c r="G59" s="458"/>
      <c r="H59" s="459" t="s">
        <v>1312</v>
      </c>
      <c r="I59" s="460"/>
      <c r="J59" s="1381">
        <f>J57-J58</f>
        <v>0</v>
      </c>
      <c r="K59" s="1381">
        <f>K57-K58</f>
        <v>0</v>
      </c>
      <c r="L59" s="1381">
        <f>L57-L58</f>
        <v>0</v>
      </c>
      <c r="M59" s="1381">
        <f>M57-M58</f>
        <v>0</v>
      </c>
      <c r="N59" s="1381">
        <f>N57-N58</f>
        <v>0</v>
      </c>
      <c r="O59" s="460"/>
      <c r="P59" s="458"/>
    </row>
    <row r="60" spans="1:16">
      <c r="A60" s="429"/>
      <c r="B60" s="429"/>
      <c r="C60" s="439"/>
      <c r="D60" s="444"/>
      <c r="E60" s="444"/>
      <c r="F60" s="444"/>
      <c r="G60" s="444"/>
      <c r="H60" s="439"/>
      <c r="I60" s="429"/>
      <c r="J60" s="1383"/>
      <c r="K60" s="1383"/>
      <c r="L60" s="1383"/>
      <c r="M60" s="1383"/>
      <c r="N60" s="1383"/>
      <c r="O60" s="429"/>
      <c r="P60" s="444"/>
    </row>
    <row r="61" spans="1:16">
      <c r="A61" s="450" t="s">
        <v>1478</v>
      </c>
      <c r="B61" s="429"/>
      <c r="C61" s="429"/>
      <c r="D61" s="444"/>
      <c r="E61" s="444"/>
      <c r="F61" s="444"/>
      <c r="G61" s="444"/>
      <c r="H61" s="429"/>
      <c r="I61" s="427"/>
      <c r="J61" s="1386"/>
      <c r="K61" s="1383"/>
      <c r="L61" s="1383"/>
      <c r="M61" s="1383"/>
      <c r="N61" s="1383"/>
      <c r="O61" s="429"/>
      <c r="P61" s="444"/>
    </row>
    <row r="62" spans="1:16">
      <c r="A62" s="454"/>
      <c r="B62" s="427"/>
      <c r="C62" s="439"/>
      <c r="D62" s="444"/>
      <c r="E62" s="444"/>
      <c r="F62" s="444"/>
      <c r="G62" s="444"/>
      <c r="H62" s="439"/>
      <c r="I62" s="427"/>
      <c r="J62" s="1383"/>
      <c r="K62" s="1383"/>
      <c r="L62" s="1383"/>
      <c r="M62" s="1383"/>
      <c r="N62" s="1383"/>
      <c r="O62" s="429"/>
      <c r="P62" s="444"/>
    </row>
    <row r="63" spans="1:16" ht="15.5">
      <c r="A63" s="430" t="s">
        <v>1636</v>
      </c>
      <c r="B63" s="432" t="s">
        <v>1671</v>
      </c>
      <c r="C63" s="430" t="s">
        <v>1479</v>
      </c>
      <c r="D63" s="444"/>
      <c r="E63" s="444"/>
      <c r="F63" s="444"/>
      <c r="G63" s="444"/>
      <c r="H63" s="439" t="s">
        <v>1312</v>
      </c>
      <c r="I63" s="429"/>
      <c r="J63" s="1379">
        <v>7.4572879522201427</v>
      </c>
      <c r="K63" s="1379">
        <v>9.8607254755791303</v>
      </c>
      <c r="L63" s="1379">
        <v>11.920313506946851</v>
      </c>
      <c r="M63" s="1379">
        <v>7.7169522615819179</v>
      </c>
      <c r="N63" s="1379">
        <v>9.4350243388455457</v>
      </c>
      <c r="O63" s="466"/>
      <c r="P63" s="444"/>
    </row>
    <row r="64" spans="1:16" ht="15.5">
      <c r="A64" s="430" t="s">
        <v>1638</v>
      </c>
      <c r="B64" s="432" t="s">
        <v>1672</v>
      </c>
      <c r="C64" s="430" t="s">
        <v>1479</v>
      </c>
      <c r="D64" s="444"/>
      <c r="E64" s="444"/>
      <c r="F64" s="444"/>
      <c r="G64" s="444"/>
      <c r="H64" s="439" t="s">
        <v>1312</v>
      </c>
      <c r="I64" s="429"/>
      <c r="J64" s="1380"/>
      <c r="K64" s="1380"/>
      <c r="L64" s="1380"/>
      <c r="M64" s="1380"/>
      <c r="N64" s="1380"/>
      <c r="O64" s="455" t="s">
        <v>1640</v>
      </c>
      <c r="P64" s="444"/>
    </row>
    <row r="65" spans="1:16" s="461" customFormat="1" ht="27">
      <c r="A65" s="457" t="s">
        <v>1478</v>
      </c>
      <c r="B65" s="456" t="s">
        <v>1673</v>
      </c>
      <c r="C65" s="457" t="s">
        <v>1479</v>
      </c>
      <c r="D65" s="458"/>
      <c r="E65" s="458"/>
      <c r="F65" s="458"/>
      <c r="G65" s="458"/>
      <c r="H65" s="459" t="s">
        <v>1312</v>
      </c>
      <c r="I65" s="460"/>
      <c r="J65" s="1381">
        <f>J63-J64</f>
        <v>7.4572879522201427</v>
      </c>
      <c r="K65" s="1381">
        <f>K63-K64</f>
        <v>9.8607254755791303</v>
      </c>
      <c r="L65" s="1381">
        <f>L63-L64</f>
        <v>11.920313506946851</v>
      </c>
      <c r="M65" s="1381">
        <f>M63-M64</f>
        <v>7.7169522615819179</v>
      </c>
      <c r="N65" s="1381">
        <f>N63-N64</f>
        <v>9.4350243388455457</v>
      </c>
      <c r="O65" s="460"/>
      <c r="P65" s="458"/>
    </row>
    <row r="66" spans="1:16">
      <c r="A66" s="429"/>
      <c r="B66" s="429"/>
      <c r="C66" s="439"/>
      <c r="D66" s="444"/>
      <c r="E66" s="444"/>
      <c r="F66" s="444"/>
      <c r="G66" s="444"/>
      <c r="H66" s="439"/>
      <c r="I66" s="429"/>
      <c r="J66" s="1383"/>
      <c r="K66" s="1383"/>
      <c r="L66" s="1383"/>
      <c r="M66" s="1383"/>
      <c r="N66" s="1383"/>
      <c r="O66" s="429"/>
      <c r="P66" s="444"/>
    </row>
    <row r="67" spans="1:16">
      <c r="A67" s="450" t="s">
        <v>1484</v>
      </c>
      <c r="B67" s="429"/>
      <c r="C67" s="429"/>
      <c r="D67" s="444"/>
      <c r="E67" s="444"/>
      <c r="F67" s="444"/>
      <c r="G67" s="444"/>
      <c r="H67" s="429"/>
      <c r="I67" s="427"/>
      <c r="J67" s="1386"/>
      <c r="K67" s="1383"/>
      <c r="L67" s="1383"/>
      <c r="M67" s="1383"/>
      <c r="N67" s="1383"/>
      <c r="O67" s="429"/>
      <c r="P67" s="444"/>
    </row>
    <row r="68" spans="1:16">
      <c r="A68" s="454"/>
      <c r="B68" s="427"/>
      <c r="C68" s="439"/>
      <c r="D68" s="444"/>
      <c r="E68" s="444"/>
      <c r="F68" s="444"/>
      <c r="G68" s="444"/>
      <c r="H68" s="439"/>
      <c r="I68" s="427"/>
      <c r="J68" s="1383"/>
      <c r="K68" s="1383"/>
      <c r="L68" s="1383"/>
      <c r="M68" s="1383"/>
      <c r="N68" s="1383"/>
      <c r="O68" s="429"/>
      <c r="P68" s="444"/>
    </row>
    <row r="69" spans="1:16" ht="15.5">
      <c r="A69" s="430" t="s">
        <v>1636</v>
      </c>
      <c r="B69" s="432" t="s">
        <v>1674</v>
      </c>
      <c r="C69" s="430" t="s">
        <v>1485</v>
      </c>
      <c r="D69" s="444"/>
      <c r="E69" s="444"/>
      <c r="F69" s="444"/>
      <c r="G69" s="444"/>
      <c r="H69" s="439" t="s">
        <v>1312</v>
      </c>
      <c r="I69" s="429"/>
      <c r="J69" s="1379">
        <v>3.5809826021106526</v>
      </c>
      <c r="K69" s="1379">
        <v>22.378095325061317</v>
      </c>
      <c r="L69" s="1379">
        <v>21.286803132998141</v>
      </c>
      <c r="M69" s="1379">
        <v>13.135867253351169</v>
      </c>
      <c r="N69" s="1379">
        <v>17.134269515484011</v>
      </c>
      <c r="O69" s="429"/>
      <c r="P69" s="444"/>
    </row>
    <row r="70" spans="1:16" ht="15.5">
      <c r="A70" s="430" t="s">
        <v>1638</v>
      </c>
      <c r="B70" s="432" t="s">
        <v>1675</v>
      </c>
      <c r="C70" s="430" t="s">
        <v>1485</v>
      </c>
      <c r="D70" s="444"/>
      <c r="E70" s="444"/>
      <c r="F70" s="444"/>
      <c r="G70" s="444"/>
      <c r="H70" s="439" t="s">
        <v>1312</v>
      </c>
      <c r="I70" s="429"/>
      <c r="J70" s="1380"/>
      <c r="K70" s="1380"/>
      <c r="L70" s="1380"/>
      <c r="M70" s="1380"/>
      <c r="N70" s="1380"/>
      <c r="O70" s="455" t="s">
        <v>1640</v>
      </c>
      <c r="P70" s="444"/>
    </row>
    <row r="71" spans="1:16" s="461" customFormat="1" ht="27">
      <c r="A71" s="457" t="s">
        <v>1484</v>
      </c>
      <c r="B71" s="459" t="s">
        <v>1676</v>
      </c>
      <c r="C71" s="457" t="s">
        <v>1485</v>
      </c>
      <c r="D71" s="458"/>
      <c r="E71" s="458"/>
      <c r="F71" s="458"/>
      <c r="G71" s="458"/>
      <c r="H71" s="459" t="s">
        <v>1312</v>
      </c>
      <c r="I71" s="460"/>
      <c r="J71" s="1381">
        <f>J69-J70</f>
        <v>3.5809826021106526</v>
      </c>
      <c r="K71" s="1381">
        <f>K69-K70</f>
        <v>22.378095325061317</v>
      </c>
      <c r="L71" s="1381">
        <f>L69-L70</f>
        <v>21.286803132998141</v>
      </c>
      <c r="M71" s="1381">
        <f>M69-M70</f>
        <v>13.135867253351169</v>
      </c>
      <c r="N71" s="1381">
        <f>N69-N70</f>
        <v>17.134269515484011</v>
      </c>
      <c r="O71" s="460"/>
      <c r="P71" s="458"/>
    </row>
    <row r="72" spans="1:16">
      <c r="A72" s="429"/>
      <c r="B72" s="429"/>
      <c r="C72" s="439"/>
      <c r="D72" s="444"/>
      <c r="E72" s="444"/>
      <c r="F72" s="444"/>
      <c r="G72" s="444"/>
      <c r="H72" s="439"/>
      <c r="I72" s="429"/>
      <c r="J72" s="1383"/>
      <c r="K72" s="1383"/>
      <c r="L72" s="1383"/>
      <c r="M72" s="1383"/>
      <c r="N72" s="1383"/>
      <c r="O72" s="429"/>
      <c r="P72" s="444"/>
    </row>
    <row r="73" spans="1:16">
      <c r="A73" s="429"/>
      <c r="B73" s="429"/>
      <c r="C73" s="439"/>
      <c r="D73" s="444"/>
      <c r="E73" s="444"/>
      <c r="F73" s="444"/>
      <c r="G73" s="444"/>
      <c r="H73" s="439"/>
      <c r="I73" s="429"/>
      <c r="J73" s="1383"/>
      <c r="K73" s="1383"/>
      <c r="L73" s="1383"/>
      <c r="M73" s="1383"/>
      <c r="N73" s="1383"/>
      <c r="O73" s="429"/>
      <c r="P73" s="444"/>
    </row>
    <row r="74" spans="1:16">
      <c r="A74" s="429"/>
      <c r="B74" s="429"/>
      <c r="C74" s="439"/>
      <c r="D74" s="444"/>
      <c r="E74" s="444"/>
      <c r="F74" s="444"/>
      <c r="G74" s="444"/>
      <c r="H74" s="439"/>
      <c r="I74" s="429"/>
      <c r="J74" s="1387"/>
      <c r="K74" s="1387"/>
      <c r="L74" s="1387"/>
      <c r="M74" s="1387"/>
      <c r="N74" s="1387"/>
      <c r="O74" s="467"/>
      <c r="P74" s="444"/>
    </row>
    <row r="75" spans="1:16">
      <c r="A75" s="429"/>
      <c r="B75" s="429"/>
      <c r="C75" s="439"/>
      <c r="D75" s="444"/>
      <c r="E75" s="444"/>
      <c r="F75" s="444"/>
      <c r="G75" s="444"/>
      <c r="H75" s="439"/>
      <c r="I75" s="429"/>
      <c r="J75" s="1388"/>
      <c r="K75" s="1388"/>
      <c r="L75" s="1388"/>
      <c r="M75" s="1388"/>
      <c r="N75" s="1388"/>
      <c r="O75" s="468"/>
      <c r="P75" s="444"/>
    </row>
    <row r="76" spans="1:16">
      <c r="A76" s="429"/>
      <c r="B76" s="429"/>
      <c r="C76" s="439"/>
      <c r="D76" s="444"/>
      <c r="E76" s="444"/>
      <c r="F76" s="444"/>
      <c r="G76" s="444"/>
      <c r="H76" s="439"/>
      <c r="I76" s="429"/>
      <c r="J76" s="1388"/>
      <c r="K76" s="1388"/>
      <c r="L76" s="1388"/>
      <c r="M76" s="1388"/>
      <c r="N76" s="1388"/>
      <c r="O76" s="468"/>
      <c r="P76" s="444"/>
    </row>
    <row r="77" spans="1:16">
      <c r="A77" s="429"/>
      <c r="B77" s="429"/>
      <c r="C77" s="439"/>
      <c r="D77" s="444"/>
      <c r="E77" s="444"/>
      <c r="F77" s="444"/>
      <c r="G77" s="444"/>
      <c r="H77" s="439"/>
      <c r="I77" s="429"/>
      <c r="J77" s="1389"/>
      <c r="K77" s="1389"/>
      <c r="L77" s="1389"/>
      <c r="M77" s="1389"/>
      <c r="N77" s="1389"/>
      <c r="O77" s="469"/>
      <c r="P77" s="444"/>
    </row>
    <row r="78" spans="1:16">
      <c r="A78" s="429"/>
      <c r="B78" s="429"/>
      <c r="C78" s="439"/>
      <c r="D78" s="444"/>
      <c r="E78" s="444"/>
      <c r="F78" s="444"/>
      <c r="G78" s="444"/>
      <c r="H78" s="439"/>
      <c r="I78" s="429"/>
      <c r="J78" s="1389"/>
      <c r="K78" s="1389"/>
      <c r="L78" s="1389"/>
      <c r="M78" s="1389"/>
      <c r="N78" s="1389"/>
      <c r="O78" s="467"/>
      <c r="P78" s="469"/>
    </row>
    <row r="79" spans="1:16">
      <c r="A79" s="429"/>
      <c r="B79" s="429"/>
      <c r="C79" s="439"/>
      <c r="D79" s="444"/>
      <c r="E79" s="444"/>
      <c r="F79" s="444"/>
      <c r="G79" s="444"/>
      <c r="H79" s="439"/>
      <c r="I79" s="429"/>
      <c r="J79" s="1383"/>
      <c r="K79" s="1383"/>
      <c r="L79" s="1383"/>
      <c r="M79" s="1383"/>
      <c r="N79" s="1383"/>
      <c r="O79" s="429"/>
      <c r="P79" s="444"/>
    </row>
    <row r="80" spans="1:16">
      <c r="A80" s="429"/>
      <c r="B80" s="429"/>
      <c r="C80" s="439"/>
      <c r="D80" s="444"/>
      <c r="E80" s="444"/>
      <c r="F80" s="444"/>
      <c r="G80" s="444"/>
      <c r="H80" s="439"/>
      <c r="I80" s="429"/>
      <c r="J80" s="1383"/>
      <c r="K80" s="1383"/>
      <c r="L80" s="1383"/>
      <c r="M80" s="1383"/>
      <c r="N80" s="1383"/>
      <c r="O80" s="429"/>
      <c r="P80" s="444"/>
    </row>
    <row r="81" spans="1:16">
      <c r="A81" s="429"/>
      <c r="B81" s="429"/>
      <c r="C81" s="439"/>
      <c r="D81" s="444"/>
      <c r="E81" s="444"/>
      <c r="F81" s="444"/>
      <c r="G81" s="444"/>
      <c r="H81" s="439"/>
      <c r="I81" s="429"/>
      <c r="J81" s="1383"/>
      <c r="K81" s="1383"/>
      <c r="L81" s="1383"/>
      <c r="M81" s="1383"/>
      <c r="N81" s="1383"/>
      <c r="O81" s="429"/>
      <c r="P81" s="444"/>
    </row>
    <row r="82" spans="1:16">
      <c r="A82" s="429"/>
      <c r="B82" s="429"/>
      <c r="C82" s="439"/>
      <c r="D82" s="444"/>
      <c r="E82" s="444"/>
      <c r="F82" s="444"/>
      <c r="G82" s="444"/>
      <c r="H82" s="439"/>
      <c r="I82" s="429"/>
      <c r="J82" s="1383"/>
      <c r="K82" s="1383"/>
      <c r="L82" s="1383"/>
      <c r="M82" s="1383"/>
      <c r="N82" s="1383"/>
      <c r="O82" s="429"/>
      <c r="P82" s="444"/>
    </row>
    <row r="83" spans="1:16">
      <c r="A83" s="429"/>
      <c r="B83" s="429"/>
      <c r="C83" s="439"/>
      <c r="D83" s="444"/>
      <c r="E83" s="444"/>
      <c r="F83" s="444"/>
      <c r="G83" s="444"/>
      <c r="H83" s="439"/>
      <c r="I83" s="429"/>
      <c r="J83" s="1383"/>
      <c r="K83" s="1383"/>
      <c r="L83" s="1383"/>
      <c r="M83" s="1383"/>
      <c r="N83" s="1383"/>
      <c r="O83" s="429"/>
      <c r="P83" s="444"/>
    </row>
    <row r="84" spans="1:16">
      <c r="A84" s="429"/>
      <c r="B84" s="429"/>
      <c r="C84" s="439"/>
      <c r="D84" s="444"/>
      <c r="E84" s="444"/>
      <c r="F84" s="444"/>
      <c r="G84" s="444"/>
      <c r="H84" s="439"/>
      <c r="I84" s="429"/>
      <c r="J84" s="1383"/>
      <c r="K84" s="1383"/>
      <c r="L84" s="1383"/>
      <c r="M84" s="1383"/>
      <c r="N84" s="1383"/>
      <c r="O84" s="429"/>
      <c r="P84" s="444"/>
    </row>
    <row r="85" spans="1:16">
      <c r="A85" s="429"/>
      <c r="B85" s="429"/>
      <c r="C85" s="439"/>
      <c r="D85" s="444"/>
      <c r="E85" s="444"/>
      <c r="F85" s="444"/>
      <c r="G85" s="444"/>
      <c r="H85" s="439"/>
      <c r="I85" s="429"/>
      <c r="J85" s="429"/>
      <c r="K85" s="429"/>
      <c r="L85" s="429"/>
      <c r="M85" s="429"/>
      <c r="N85" s="429"/>
      <c r="O85" s="429"/>
      <c r="P85" s="444"/>
    </row>
    <row r="86" spans="1:16">
      <c r="A86" s="429"/>
      <c r="B86" s="429"/>
      <c r="C86" s="439"/>
      <c r="D86" s="444"/>
      <c r="E86" s="444"/>
      <c r="F86" s="444"/>
      <c r="G86" s="444"/>
      <c r="H86" s="439"/>
      <c r="I86" s="429"/>
      <c r="J86" s="429"/>
      <c r="K86" s="429"/>
      <c r="L86" s="429"/>
      <c r="M86" s="429"/>
      <c r="N86" s="429"/>
      <c r="O86" s="429"/>
      <c r="P86" s="444"/>
    </row>
    <row r="87" spans="1:16">
      <c r="A87" s="429"/>
      <c r="B87" s="429"/>
      <c r="C87" s="439"/>
      <c r="D87" s="444"/>
      <c r="E87" s="444"/>
      <c r="F87" s="444"/>
      <c r="G87" s="444"/>
      <c r="H87" s="439"/>
      <c r="I87" s="429"/>
      <c r="J87" s="429"/>
      <c r="K87" s="429"/>
      <c r="L87" s="429"/>
      <c r="M87" s="429"/>
      <c r="N87" s="429"/>
      <c r="O87" s="429"/>
      <c r="P87" s="444"/>
    </row>
    <row r="88" spans="1:16">
      <c r="A88" s="429"/>
      <c r="B88" s="429"/>
      <c r="C88" s="439"/>
      <c r="D88" s="444"/>
      <c r="E88" s="444"/>
      <c r="F88" s="444"/>
      <c r="G88" s="444"/>
      <c r="H88" s="439"/>
      <c r="I88" s="429"/>
      <c r="J88" s="429"/>
      <c r="K88" s="429"/>
      <c r="L88" s="429"/>
      <c r="M88" s="429"/>
      <c r="N88" s="429"/>
      <c r="O88" s="429"/>
      <c r="P88" s="444"/>
    </row>
    <row r="89" spans="1:16">
      <c r="A89" s="429"/>
      <c r="B89" s="429"/>
      <c r="C89" s="439"/>
      <c r="D89" s="444"/>
      <c r="E89" s="444"/>
      <c r="F89" s="444"/>
      <c r="G89" s="444"/>
      <c r="H89" s="439"/>
      <c r="I89" s="429"/>
      <c r="J89" s="429"/>
      <c r="K89" s="429"/>
      <c r="L89" s="429"/>
      <c r="M89" s="429"/>
      <c r="N89" s="429"/>
      <c r="O89" s="429"/>
      <c r="P89" s="444"/>
    </row>
    <row r="90" spans="1:16">
      <c r="A90" s="429"/>
      <c r="B90" s="429"/>
      <c r="C90" s="439"/>
      <c r="D90" s="444"/>
      <c r="E90" s="444"/>
      <c r="F90" s="444"/>
      <c r="G90" s="444"/>
      <c r="H90" s="439"/>
      <c r="I90" s="429"/>
      <c r="J90" s="429"/>
      <c r="K90" s="429"/>
      <c r="L90" s="429"/>
      <c r="M90" s="429"/>
      <c r="N90" s="429"/>
      <c r="O90" s="429"/>
      <c r="P90" s="444"/>
    </row>
    <row r="91" spans="1:16">
      <c r="A91" s="429"/>
      <c r="B91" s="429"/>
      <c r="C91" s="439"/>
      <c r="D91" s="444"/>
      <c r="E91" s="444"/>
      <c r="F91" s="444"/>
      <c r="G91" s="444"/>
      <c r="H91" s="439"/>
      <c r="I91" s="429"/>
      <c r="J91" s="429"/>
      <c r="K91" s="429"/>
      <c r="L91" s="429"/>
      <c r="M91" s="429"/>
      <c r="N91" s="429"/>
      <c r="O91" s="429"/>
      <c r="P91" s="444"/>
    </row>
    <row r="92" spans="1:16">
      <c r="A92" s="429"/>
      <c r="B92" s="429"/>
      <c r="C92" s="439"/>
      <c r="D92" s="444"/>
      <c r="E92" s="444"/>
      <c r="F92" s="444"/>
      <c r="G92" s="444"/>
      <c r="H92" s="439"/>
      <c r="I92" s="429"/>
      <c r="J92" s="429"/>
      <c r="K92" s="429"/>
      <c r="L92" s="429"/>
      <c r="M92" s="429"/>
      <c r="N92" s="429"/>
      <c r="O92" s="429"/>
      <c r="P92" s="444"/>
    </row>
    <row r="93" spans="1:16">
      <c r="A93" s="429"/>
      <c r="B93" s="429"/>
      <c r="C93" s="439"/>
      <c r="D93" s="444"/>
      <c r="E93" s="444"/>
      <c r="F93" s="444"/>
      <c r="G93" s="444"/>
      <c r="H93" s="439"/>
      <c r="I93" s="429"/>
      <c r="J93" s="429"/>
      <c r="K93" s="429"/>
      <c r="L93" s="429"/>
      <c r="M93" s="429"/>
      <c r="N93" s="429"/>
      <c r="O93" s="429"/>
      <c r="P93" s="444"/>
    </row>
    <row r="94" spans="1:16">
      <c r="A94" s="429"/>
      <c r="B94" s="429"/>
      <c r="C94" s="439"/>
      <c r="D94" s="444"/>
      <c r="E94" s="444"/>
      <c r="F94" s="444"/>
      <c r="G94" s="444"/>
      <c r="H94" s="439"/>
      <c r="I94" s="429"/>
      <c r="J94" s="429"/>
      <c r="K94" s="429"/>
      <c r="L94" s="429"/>
      <c r="M94" s="429"/>
      <c r="N94" s="429"/>
      <c r="O94" s="429"/>
      <c r="P94" s="444"/>
    </row>
    <row r="95" spans="1:16">
      <c r="A95" s="429"/>
      <c r="B95" s="429"/>
      <c r="C95" s="439"/>
    </row>
    <row r="96" spans="1:16">
      <c r="A96" s="429"/>
      <c r="B96" s="429"/>
      <c r="C96" s="439"/>
    </row>
    <row r="97" spans="1:3">
      <c r="A97" s="429"/>
      <c r="B97" s="429"/>
      <c r="C97" s="439"/>
    </row>
    <row r="98" spans="1:3">
      <c r="A98" s="429"/>
      <c r="B98" s="429"/>
      <c r="C98" s="439"/>
    </row>
    <row r="99" spans="1:3">
      <c r="A99" s="429"/>
      <c r="B99" s="429"/>
      <c r="C99" s="439"/>
    </row>
    <row r="100" spans="1:3">
      <c r="A100" s="429"/>
      <c r="B100" s="429"/>
      <c r="C100" s="439"/>
    </row>
    <row r="101" spans="1:3">
      <c r="A101" s="429"/>
      <c r="B101" s="429"/>
      <c r="C101" s="439"/>
    </row>
    <row r="102" spans="1:3">
      <c r="A102" s="429"/>
      <c r="B102" s="429"/>
      <c r="C102" s="439"/>
    </row>
    <row r="103" spans="1:3">
      <c r="A103" s="429"/>
      <c r="B103" s="429"/>
      <c r="C103" s="439"/>
    </row>
    <row r="104" spans="1:3">
      <c r="A104" s="429"/>
      <c r="B104" s="429"/>
      <c r="C104" s="439"/>
    </row>
    <row r="105" spans="1:3">
      <c r="A105" s="429"/>
      <c r="B105" s="429"/>
      <c r="C105" s="439"/>
    </row>
  </sheetData>
  <pageMargins left="0.17" right="0.16" top="0.5" bottom="0.74803149606299213" header="0.31496062992125984" footer="0.31496062992125984"/>
  <pageSetup paperSize="9" scale="43" orientation="portrait" r:id="rId1"/>
  <headerFooter>
    <oddFooter>&amp;C&amp;D_x000D_&amp;1#&amp;"Calibri"&amp;10&amp;K000000 OFFICIAL-InternalOnly&amp;R&amp;F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3B38C6-AC45-4B33-A133-040CBD67CF51}">
  <sheetPr>
    <tabColor theme="4" tint="0.79998168889431442"/>
    <pageSetUpPr fitToPage="1"/>
  </sheetPr>
  <dimension ref="A1:P72"/>
  <sheetViews>
    <sheetView showGridLines="0" zoomScale="90" zoomScaleNormal="90" workbookViewId="0">
      <pane ySplit="5" topLeftCell="A6" activePane="bottomLeft" state="frozen"/>
      <selection activeCell="F30" sqref="F30"/>
      <selection pane="bottomLeft" activeCell="L44" sqref="L44"/>
    </sheetView>
  </sheetViews>
  <sheetFormatPr defaultColWidth="10.26953125" defaultRowHeight="13.5"/>
  <cols>
    <col min="1" max="1" width="53.26953125" style="437" customWidth="1"/>
    <col min="2" max="2" width="9.26953125" style="437" customWidth="1"/>
    <col min="3" max="3" width="9.7265625" style="437" customWidth="1"/>
    <col min="4" max="4" width="5.26953125" style="437" customWidth="1"/>
    <col min="5" max="5" width="4.453125" style="437" customWidth="1"/>
    <col min="6" max="6" width="10.453125" style="437" bestFit="1" customWidth="1"/>
    <col min="7" max="7" width="8.26953125" style="437" customWidth="1"/>
    <col min="8" max="13" width="11.453125" style="437" bestFit="1" customWidth="1"/>
    <col min="14" max="14" width="10.7265625" style="437" bestFit="1" customWidth="1"/>
    <col min="15" max="16384" width="10.26953125" style="437"/>
  </cols>
  <sheetData>
    <row r="1" spans="1:16" s="425" customFormat="1" ht="15">
      <c r="A1" s="421" t="s">
        <v>3460</v>
      </c>
      <c r="B1" s="422"/>
      <c r="C1" s="422"/>
      <c r="D1" s="422"/>
      <c r="E1" s="423"/>
      <c r="F1" s="423"/>
      <c r="G1" s="423"/>
      <c r="H1" s="423"/>
      <c r="I1" s="423"/>
      <c r="J1" s="423"/>
      <c r="K1" s="421"/>
      <c r="L1" s="421"/>
      <c r="M1" s="421"/>
      <c r="N1" s="421"/>
    </row>
    <row r="2" spans="1:16" s="425" customFormat="1" ht="15">
      <c r="A2" s="421"/>
      <c r="B2" s="426"/>
      <c r="C2" s="426"/>
      <c r="D2" s="426"/>
      <c r="E2" s="421"/>
      <c r="F2" s="421"/>
      <c r="G2" s="421"/>
      <c r="H2" s="421"/>
      <c r="I2" s="421"/>
      <c r="J2" s="421"/>
      <c r="K2" s="421"/>
      <c r="L2" s="421"/>
      <c r="M2" s="421"/>
      <c r="N2" s="421"/>
    </row>
    <row r="3" spans="1:16" s="425" customFormat="1" ht="34.4" customHeight="1">
      <c r="A3" s="426" t="s">
        <v>1677</v>
      </c>
      <c r="B3" s="426"/>
      <c r="C3" s="426"/>
      <c r="D3" s="426"/>
      <c r="E3" s="426"/>
      <c r="F3" s="421"/>
      <c r="G3" s="421"/>
      <c r="H3" s="421"/>
      <c r="I3" s="421"/>
      <c r="J3" s="421"/>
      <c r="K3" s="421"/>
      <c r="L3" s="421"/>
      <c r="M3" s="421"/>
      <c r="N3" s="421"/>
    </row>
    <row r="4" spans="1:16" ht="14">
      <c r="A4" s="443"/>
      <c r="B4" s="443"/>
      <c r="C4" s="443"/>
      <c r="D4" s="444"/>
      <c r="E4" s="424"/>
      <c r="F4" s="424"/>
      <c r="G4" s="424"/>
      <c r="H4" s="424"/>
      <c r="I4" s="424"/>
      <c r="J4" s="424"/>
      <c r="K4" s="424"/>
      <c r="L4" s="424"/>
      <c r="M4" s="424"/>
      <c r="N4" s="424"/>
      <c r="O4" s="445"/>
    </row>
    <row r="5" spans="1:16" ht="17.5">
      <c r="A5" s="446"/>
      <c r="B5" s="443"/>
      <c r="C5" s="443"/>
      <c r="D5" s="443"/>
      <c r="E5" s="443"/>
      <c r="H5" s="447"/>
      <c r="I5" s="447"/>
      <c r="J5" s="894" t="s">
        <v>1139</v>
      </c>
      <c r="K5" s="894" t="s">
        <v>1140</v>
      </c>
      <c r="L5" s="894" t="s">
        <v>1141</v>
      </c>
      <c r="M5" s="894" t="s">
        <v>1142</v>
      </c>
      <c r="N5" s="894" t="s">
        <v>1143</v>
      </c>
      <c r="O5" s="448"/>
    </row>
    <row r="6" spans="1:16" ht="14">
      <c r="A6" s="444"/>
      <c r="B6" s="444"/>
      <c r="C6" s="444"/>
      <c r="D6" s="444"/>
      <c r="E6" s="444"/>
      <c r="F6" s="444"/>
      <c r="G6" s="444"/>
      <c r="H6" s="447"/>
      <c r="I6" s="447"/>
      <c r="J6" s="449"/>
      <c r="K6" s="449"/>
      <c r="L6" s="449"/>
      <c r="M6" s="449"/>
      <c r="N6" s="445"/>
      <c r="O6" s="427"/>
      <c r="P6" s="444"/>
    </row>
    <row r="7" spans="1:16" ht="14.9" customHeight="1">
      <c r="A7" s="450" t="s">
        <v>1597</v>
      </c>
      <c r="B7" s="439"/>
      <c r="C7" s="429"/>
      <c r="D7" s="444"/>
      <c r="E7" s="444"/>
      <c r="F7" s="444"/>
      <c r="G7" s="444"/>
      <c r="H7" s="429"/>
      <c r="I7" s="427"/>
      <c r="J7" s="463"/>
      <c r="K7" s="463"/>
      <c r="L7" s="463"/>
      <c r="M7" s="463"/>
      <c r="N7" s="463"/>
      <c r="O7" s="429"/>
      <c r="P7" s="444"/>
    </row>
    <row r="8" spans="1:16">
      <c r="A8" s="464"/>
      <c r="B8" s="429"/>
      <c r="C8" s="439"/>
      <c r="D8" s="444"/>
      <c r="E8" s="444"/>
      <c r="F8" s="444"/>
      <c r="G8" s="444"/>
      <c r="H8" s="439"/>
      <c r="I8" s="427"/>
      <c r="J8" s="463"/>
      <c r="K8" s="463"/>
      <c r="L8" s="463"/>
      <c r="M8" s="463"/>
      <c r="N8" s="463"/>
      <c r="O8" s="429"/>
      <c r="P8" s="444"/>
    </row>
    <row r="9" spans="1:16" ht="12.65" customHeight="1">
      <c r="A9" s="439" t="s">
        <v>1636</v>
      </c>
      <c r="B9" s="439" t="s">
        <v>1642</v>
      </c>
      <c r="C9" s="439" t="s">
        <v>1491</v>
      </c>
      <c r="D9" s="444"/>
      <c r="E9" s="444"/>
      <c r="F9" s="444"/>
      <c r="G9" s="444"/>
      <c r="H9" s="439" t="s">
        <v>1312</v>
      </c>
      <c r="I9" s="427"/>
      <c r="J9" s="1379">
        <v>0</v>
      </c>
      <c r="K9" s="1379">
        <v>0</v>
      </c>
      <c r="L9" s="1379">
        <v>0</v>
      </c>
      <c r="M9" s="1379">
        <v>0</v>
      </c>
      <c r="N9" s="1379">
        <v>0</v>
      </c>
      <c r="O9" s="429"/>
      <c r="P9" s="444"/>
    </row>
    <row r="10" spans="1:16" ht="12.65" customHeight="1">
      <c r="A10" s="430" t="s">
        <v>1638</v>
      </c>
      <c r="B10" s="439" t="s">
        <v>1643</v>
      </c>
      <c r="C10" s="439" t="s">
        <v>1491</v>
      </c>
      <c r="D10" s="444"/>
      <c r="E10" s="444"/>
      <c r="F10" s="444"/>
      <c r="G10" s="444"/>
      <c r="H10" s="439" t="s">
        <v>1312</v>
      </c>
      <c r="I10" s="427"/>
      <c r="J10" s="1380"/>
      <c r="K10" s="1380"/>
      <c r="L10" s="1380"/>
      <c r="M10" s="1380"/>
      <c r="N10" s="1380"/>
      <c r="O10" s="455" t="s">
        <v>1640</v>
      </c>
      <c r="P10" s="444"/>
    </row>
    <row r="11" spans="1:16" s="461" customFormat="1" ht="12.65" customHeight="1">
      <c r="A11" s="457" t="s">
        <v>1490</v>
      </c>
      <c r="B11" s="459" t="s">
        <v>1644</v>
      </c>
      <c r="C11" s="459" t="s">
        <v>1491</v>
      </c>
      <c r="D11" s="458"/>
      <c r="E11" s="458"/>
      <c r="F11" s="458"/>
      <c r="G11" s="458"/>
      <c r="H11" s="459" t="s">
        <v>1312</v>
      </c>
      <c r="I11" s="465"/>
      <c r="J11" s="1381">
        <f>J9-J10</f>
        <v>0</v>
      </c>
      <c r="K11" s="1381">
        <f>K9-K10</f>
        <v>0</v>
      </c>
      <c r="L11" s="1381">
        <f>L9-L10</f>
        <v>0</v>
      </c>
      <c r="M11" s="1381">
        <f>M9-M10</f>
        <v>0</v>
      </c>
      <c r="N11" s="1381">
        <f>N9-N10</f>
        <v>0</v>
      </c>
      <c r="O11" s="460"/>
      <c r="P11" s="458"/>
    </row>
    <row r="12" spans="1:16">
      <c r="A12" s="464"/>
      <c r="B12" s="439"/>
      <c r="C12" s="439"/>
      <c r="D12" s="444"/>
      <c r="E12" s="444"/>
      <c r="F12" s="444"/>
      <c r="G12" s="444"/>
      <c r="H12" s="439"/>
      <c r="I12" s="427"/>
      <c r="J12" s="1384"/>
      <c r="K12" s="1384"/>
      <c r="L12" s="1384"/>
      <c r="M12" s="1384"/>
      <c r="N12" s="1384"/>
      <c r="O12" s="429"/>
      <c r="P12" s="444"/>
    </row>
    <row r="13" spans="1:16">
      <c r="A13" s="464"/>
      <c r="B13" s="439"/>
      <c r="C13" s="439"/>
      <c r="D13" s="444"/>
      <c r="E13" s="444"/>
      <c r="F13" s="444"/>
      <c r="G13" s="444"/>
      <c r="H13" s="439"/>
      <c r="I13" s="427"/>
      <c r="J13" s="1384"/>
      <c r="K13" s="1384"/>
      <c r="L13" s="1384"/>
      <c r="M13" s="1384"/>
      <c r="N13" s="1384"/>
      <c r="O13" s="429"/>
      <c r="P13" s="444"/>
    </row>
    <row r="14" spans="1:16">
      <c r="A14" s="450" t="s">
        <v>1645</v>
      </c>
      <c r="B14" s="439"/>
      <c r="C14" s="429"/>
      <c r="D14" s="444"/>
      <c r="E14" s="444"/>
      <c r="F14" s="444"/>
      <c r="G14" s="444"/>
      <c r="H14" s="429"/>
      <c r="I14" s="427"/>
      <c r="J14" s="1383"/>
      <c r="K14" s="1383"/>
      <c r="L14" s="1383"/>
      <c r="M14" s="1383"/>
      <c r="N14" s="1383"/>
      <c r="O14" s="429"/>
      <c r="P14" s="444"/>
    </row>
    <row r="15" spans="1:16">
      <c r="A15" s="450"/>
      <c r="B15" s="439"/>
      <c r="C15" s="439"/>
      <c r="D15" s="444"/>
      <c r="E15" s="444"/>
      <c r="F15" s="444"/>
      <c r="G15" s="444"/>
      <c r="H15" s="439"/>
      <c r="I15" s="427"/>
      <c r="J15" s="1383"/>
      <c r="K15" s="1383"/>
      <c r="L15" s="1383"/>
      <c r="M15" s="1383"/>
      <c r="N15" s="1383"/>
      <c r="O15" s="429"/>
      <c r="P15" s="444"/>
    </row>
    <row r="16" spans="1:16" ht="14.9" customHeight="1">
      <c r="A16" s="439" t="s">
        <v>1636</v>
      </c>
      <c r="B16" s="439" t="s">
        <v>1646</v>
      </c>
      <c r="C16" s="439" t="s">
        <v>1494</v>
      </c>
      <c r="D16" s="444"/>
      <c r="E16" s="444"/>
      <c r="F16" s="444"/>
      <c r="G16" s="444"/>
      <c r="H16" s="439" t="s">
        <v>1312</v>
      </c>
      <c r="I16" s="427"/>
      <c r="J16" s="1379">
        <v>7.6181795867888376</v>
      </c>
      <c r="K16" s="1379">
        <v>2.5210493772270617</v>
      </c>
      <c r="L16" s="1379">
        <v>2.2310136572664043</v>
      </c>
      <c r="M16" s="1379">
        <v>0</v>
      </c>
      <c r="N16" s="1379">
        <v>0</v>
      </c>
      <c r="O16" s="429"/>
      <c r="P16" s="444"/>
    </row>
    <row r="17" spans="1:16" ht="15.5">
      <c r="A17" s="430" t="s">
        <v>1638</v>
      </c>
      <c r="B17" s="439" t="s">
        <v>1647</v>
      </c>
      <c r="C17" s="439" t="s">
        <v>1494</v>
      </c>
      <c r="D17" s="444"/>
      <c r="E17" s="444"/>
      <c r="F17" s="444"/>
      <c r="G17" s="444"/>
      <c r="H17" s="439" t="s">
        <v>1312</v>
      </c>
      <c r="I17" s="427"/>
      <c r="J17" s="1380"/>
      <c r="K17" s="1380"/>
      <c r="L17" s="1380"/>
      <c r="M17" s="1380"/>
      <c r="N17" s="1380"/>
      <c r="O17" s="455" t="s">
        <v>1640</v>
      </c>
      <c r="P17" s="444"/>
    </row>
    <row r="18" spans="1:16" s="461" customFormat="1" ht="15.5">
      <c r="A18" s="459" t="s">
        <v>1493</v>
      </c>
      <c r="B18" s="459" t="s">
        <v>1648</v>
      </c>
      <c r="C18" s="459" t="s">
        <v>1494</v>
      </c>
      <c r="D18" s="458"/>
      <c r="E18" s="458"/>
      <c r="F18" s="458"/>
      <c r="G18" s="458"/>
      <c r="H18" s="459" t="s">
        <v>1312</v>
      </c>
      <c r="I18" s="465"/>
      <c r="J18" s="1381">
        <f>J16-J17</f>
        <v>7.6181795867888376</v>
      </c>
      <c r="K18" s="1381">
        <f>K16-K17</f>
        <v>2.5210493772270617</v>
      </c>
      <c r="L18" s="1381">
        <f>L16-L17</f>
        <v>2.2310136572664043</v>
      </c>
      <c r="M18" s="1381">
        <f>M16-M17</f>
        <v>0</v>
      </c>
      <c r="N18" s="1381">
        <f>N16-N17</f>
        <v>0</v>
      </c>
      <c r="O18" s="460"/>
      <c r="P18" s="458"/>
    </row>
    <row r="19" spans="1:16">
      <c r="A19" s="464"/>
      <c r="B19" s="439"/>
      <c r="C19" s="439"/>
      <c r="D19" s="444"/>
      <c r="E19" s="444"/>
      <c r="F19" s="444"/>
      <c r="G19" s="444"/>
      <c r="H19" s="439"/>
      <c r="I19" s="427"/>
      <c r="J19" s="1384"/>
      <c r="K19" s="1384"/>
      <c r="L19" s="1384"/>
      <c r="M19" s="1384"/>
      <c r="N19" s="1384"/>
      <c r="O19" s="429"/>
      <c r="P19" s="444"/>
    </row>
    <row r="20" spans="1:16">
      <c r="A20" s="464"/>
      <c r="B20" s="439"/>
      <c r="C20" s="439"/>
      <c r="D20" s="444"/>
      <c r="E20" s="444"/>
      <c r="F20" s="444"/>
      <c r="G20" s="444"/>
      <c r="H20" s="439"/>
      <c r="I20" s="427"/>
      <c r="J20" s="1384"/>
      <c r="K20" s="1384"/>
      <c r="L20" s="1384"/>
      <c r="M20" s="1384"/>
      <c r="N20" s="1384"/>
      <c r="O20" s="429"/>
      <c r="P20" s="444"/>
    </row>
    <row r="21" spans="1:16">
      <c r="A21" s="464"/>
      <c r="B21" s="439"/>
      <c r="C21" s="439"/>
      <c r="D21" s="444"/>
      <c r="E21" s="444"/>
      <c r="F21" s="444"/>
      <c r="G21" s="444"/>
      <c r="H21" s="439"/>
      <c r="I21" s="427"/>
      <c r="J21" s="1384"/>
      <c r="K21" s="1384"/>
      <c r="L21" s="1384"/>
      <c r="M21" s="1384"/>
      <c r="N21" s="1384"/>
      <c r="O21" s="429"/>
      <c r="P21" s="444"/>
    </row>
    <row r="22" spans="1:16">
      <c r="A22" s="450" t="s">
        <v>1487</v>
      </c>
      <c r="B22" s="429"/>
      <c r="C22" s="429"/>
      <c r="D22" s="444"/>
      <c r="E22" s="444"/>
      <c r="F22" s="444"/>
      <c r="G22" s="444"/>
      <c r="H22" s="429"/>
      <c r="I22" s="427"/>
      <c r="J22" s="1386"/>
      <c r="K22" s="1383"/>
      <c r="L22" s="1383"/>
      <c r="M22" s="1383"/>
      <c r="N22" s="1383"/>
      <c r="O22" s="429"/>
      <c r="P22" s="444"/>
    </row>
    <row r="23" spans="1:16">
      <c r="A23" s="454"/>
      <c r="B23" s="427"/>
      <c r="C23" s="439"/>
      <c r="D23" s="444"/>
      <c r="E23" s="444"/>
      <c r="F23" s="444"/>
      <c r="G23" s="444"/>
      <c r="H23" s="439"/>
      <c r="I23" s="427"/>
      <c r="J23" s="1383"/>
      <c r="K23" s="1383"/>
      <c r="L23" s="1383"/>
      <c r="M23" s="1383"/>
      <c r="N23" s="1383"/>
      <c r="O23" s="429"/>
      <c r="P23" s="444"/>
    </row>
    <row r="24" spans="1:16" ht="15.5">
      <c r="A24" s="430" t="s">
        <v>1636</v>
      </c>
      <c r="B24" s="432" t="s">
        <v>1667</v>
      </c>
      <c r="C24" s="430" t="s">
        <v>1488</v>
      </c>
      <c r="D24" s="444"/>
      <c r="E24" s="444"/>
      <c r="F24" s="444"/>
      <c r="G24" s="444"/>
      <c r="H24" s="439" t="s">
        <v>1312</v>
      </c>
      <c r="I24" s="429"/>
      <c r="J24" s="1379">
        <v>0</v>
      </c>
      <c r="K24" s="1379">
        <v>0</v>
      </c>
      <c r="L24" s="1379">
        <v>0</v>
      </c>
      <c r="M24" s="1379">
        <v>0</v>
      </c>
      <c r="N24" s="1379">
        <v>0</v>
      </c>
      <c r="O24" s="429"/>
      <c r="P24" s="444"/>
    </row>
    <row r="25" spans="1:16" ht="15.5">
      <c r="A25" s="430" t="s">
        <v>1638</v>
      </c>
      <c r="B25" s="432" t="s">
        <v>1668</v>
      </c>
      <c r="C25" s="430" t="s">
        <v>1488</v>
      </c>
      <c r="D25" s="444"/>
      <c r="E25" s="444"/>
      <c r="F25" s="444"/>
      <c r="G25" s="444"/>
      <c r="H25" s="439" t="s">
        <v>1312</v>
      </c>
      <c r="I25" s="429"/>
      <c r="J25" s="1380"/>
      <c r="K25" s="1380"/>
      <c r="L25" s="1380"/>
      <c r="M25" s="1380"/>
      <c r="N25" s="1380"/>
      <c r="O25" s="455" t="s">
        <v>1640</v>
      </c>
      <c r="P25" s="444"/>
    </row>
    <row r="26" spans="1:16" s="461" customFormat="1" ht="12" customHeight="1">
      <c r="A26" s="457" t="s">
        <v>1669</v>
      </c>
      <c r="B26" s="459" t="s">
        <v>1670</v>
      </c>
      <c r="C26" s="457" t="s">
        <v>1488</v>
      </c>
      <c r="D26" s="458"/>
      <c r="E26" s="458"/>
      <c r="F26" s="458"/>
      <c r="G26" s="458"/>
      <c r="H26" s="459" t="s">
        <v>1312</v>
      </c>
      <c r="I26" s="460"/>
      <c r="J26" s="1381">
        <f>J24-J25</f>
        <v>0</v>
      </c>
      <c r="K26" s="1381">
        <f>K24-K25</f>
        <v>0</v>
      </c>
      <c r="L26" s="1381">
        <f>L24-L25</f>
        <v>0</v>
      </c>
      <c r="M26" s="1381">
        <f>M24-M25</f>
        <v>0</v>
      </c>
      <c r="N26" s="1381">
        <f>N24-N25</f>
        <v>0</v>
      </c>
      <c r="O26" s="460"/>
      <c r="P26" s="458"/>
    </row>
    <row r="27" spans="1:16">
      <c r="A27" s="444"/>
      <c r="B27" s="444"/>
      <c r="C27" s="444"/>
      <c r="D27" s="444"/>
      <c r="E27" s="444"/>
      <c r="F27" s="444"/>
      <c r="G27" s="444"/>
      <c r="H27" s="440"/>
      <c r="I27" s="440"/>
      <c r="J27" s="1382"/>
      <c r="K27" s="1382"/>
      <c r="L27" s="1382"/>
      <c r="M27" s="1382"/>
      <c r="N27" s="1383"/>
      <c r="O27" s="427"/>
      <c r="P27" s="444"/>
    </row>
    <row r="28" spans="1:16">
      <c r="J28" s="1390"/>
      <c r="K28" s="1390"/>
      <c r="L28" s="1390"/>
      <c r="M28" s="1390"/>
      <c r="N28" s="1390"/>
    </row>
    <row r="29" spans="1:16">
      <c r="J29" s="1390"/>
      <c r="K29" s="1390"/>
      <c r="L29" s="1390"/>
      <c r="M29" s="1390"/>
      <c r="N29" s="1390"/>
    </row>
    <row r="30" spans="1:16">
      <c r="J30" s="1390"/>
      <c r="K30" s="1390"/>
      <c r="L30" s="1390"/>
      <c r="M30" s="1390"/>
      <c r="N30" s="1390"/>
    </row>
    <row r="31" spans="1:16">
      <c r="J31" s="1390"/>
      <c r="K31" s="1390"/>
      <c r="L31" s="1390"/>
      <c r="M31" s="1390"/>
      <c r="N31" s="1390"/>
    </row>
    <row r="32" spans="1:16">
      <c r="J32" s="1390"/>
      <c r="K32" s="1390"/>
      <c r="L32" s="1390"/>
      <c r="M32" s="1390"/>
      <c r="N32" s="1390"/>
    </row>
    <row r="33" spans="1:16">
      <c r="A33" s="439"/>
      <c r="B33" s="439"/>
      <c r="C33" s="439"/>
      <c r="D33" s="444"/>
      <c r="E33" s="444"/>
      <c r="F33" s="444"/>
      <c r="G33" s="444"/>
      <c r="H33" s="439"/>
      <c r="I33" s="427"/>
      <c r="J33" s="1383"/>
      <c r="K33" s="1383"/>
      <c r="L33" s="1383"/>
      <c r="M33" s="1383"/>
      <c r="N33" s="1383"/>
      <c r="O33" s="429"/>
      <c r="P33" s="444"/>
    </row>
    <row r="34" spans="1:16">
      <c r="O34" s="429"/>
      <c r="P34" s="444"/>
    </row>
    <row r="35" spans="1:16">
      <c r="O35" s="429"/>
      <c r="P35" s="444"/>
    </row>
    <row r="36" spans="1:16">
      <c r="O36" s="429"/>
      <c r="P36" s="444"/>
    </row>
    <row r="37" spans="1:16">
      <c r="O37" s="429"/>
      <c r="P37" s="444"/>
    </row>
    <row r="38" spans="1:16">
      <c r="O38" s="429"/>
      <c r="P38" s="444"/>
    </row>
    <row r="39" spans="1:16">
      <c r="A39" s="429"/>
      <c r="B39" s="429"/>
      <c r="C39" s="439"/>
      <c r="D39" s="444"/>
      <c r="E39" s="444"/>
      <c r="F39" s="444"/>
      <c r="G39" s="444"/>
      <c r="H39" s="439"/>
      <c r="I39" s="429"/>
      <c r="J39" s="429"/>
      <c r="K39" s="429"/>
      <c r="L39" s="429"/>
      <c r="M39" s="429"/>
      <c r="N39" s="429"/>
      <c r="O39" s="429"/>
      <c r="P39" s="444"/>
    </row>
    <row r="40" spans="1:16">
      <c r="A40" s="429"/>
      <c r="B40" s="429"/>
      <c r="C40" s="439"/>
      <c r="D40" s="444"/>
      <c r="E40" s="444"/>
      <c r="F40" s="444"/>
      <c r="G40" s="444"/>
      <c r="H40" s="439"/>
      <c r="I40" s="429"/>
      <c r="J40" s="429"/>
      <c r="K40" s="429"/>
      <c r="L40" s="429"/>
      <c r="M40" s="429"/>
      <c r="N40" s="429"/>
      <c r="O40" s="429"/>
      <c r="P40" s="444"/>
    </row>
    <row r="41" spans="1:16">
      <c r="A41" s="429"/>
      <c r="B41" s="429"/>
      <c r="C41" s="439"/>
      <c r="D41" s="444"/>
      <c r="E41" s="444"/>
      <c r="F41" s="444"/>
      <c r="G41" s="444"/>
      <c r="H41" s="439"/>
      <c r="I41" s="429"/>
      <c r="J41" s="429"/>
      <c r="K41" s="429"/>
      <c r="L41" s="429"/>
      <c r="M41" s="429"/>
      <c r="N41" s="429"/>
      <c r="O41" s="429"/>
      <c r="P41" s="444"/>
    </row>
    <row r="42" spans="1:16">
      <c r="A42" s="429"/>
      <c r="B42" s="429"/>
      <c r="C42" s="439"/>
      <c r="D42" s="444"/>
      <c r="E42" s="444"/>
      <c r="F42" s="444"/>
      <c r="G42" s="444"/>
      <c r="H42" s="439"/>
      <c r="I42" s="429"/>
      <c r="J42" s="429"/>
      <c r="K42" s="429"/>
      <c r="L42" s="429"/>
      <c r="M42" s="429"/>
      <c r="N42" s="429"/>
      <c r="O42" s="429"/>
      <c r="P42" s="444"/>
    </row>
    <row r="43" spans="1:16">
      <c r="A43" s="429"/>
      <c r="B43" s="429"/>
      <c r="C43" s="439"/>
      <c r="D43" s="444"/>
      <c r="E43" s="444"/>
      <c r="F43" s="444"/>
      <c r="G43" s="444"/>
      <c r="H43" s="439"/>
      <c r="I43" s="429"/>
      <c r="J43" s="429"/>
      <c r="K43" s="429"/>
      <c r="L43" s="429"/>
      <c r="M43" s="429"/>
      <c r="N43" s="429"/>
      <c r="O43" s="429"/>
      <c r="P43" s="444"/>
    </row>
    <row r="44" spans="1:16">
      <c r="A44" s="429"/>
      <c r="B44" s="429"/>
      <c r="C44" s="439"/>
      <c r="D44" s="444"/>
      <c r="E44" s="444"/>
      <c r="F44" s="444"/>
      <c r="G44" s="444"/>
      <c r="H44" s="439"/>
      <c r="I44" s="429"/>
      <c r="J44" s="429"/>
      <c r="K44" s="429"/>
      <c r="L44" s="429"/>
      <c r="M44" s="429"/>
      <c r="N44" s="429"/>
      <c r="O44" s="429"/>
      <c r="P44" s="444"/>
    </row>
    <row r="45" spans="1:16">
      <c r="A45" s="429"/>
      <c r="B45" s="429"/>
      <c r="C45" s="439"/>
      <c r="D45" s="444"/>
      <c r="E45" s="444"/>
      <c r="F45" s="444"/>
      <c r="G45" s="444"/>
      <c r="H45" s="439"/>
      <c r="I45" s="429"/>
      <c r="J45" s="429"/>
      <c r="K45" s="429"/>
      <c r="L45" s="429"/>
      <c r="M45" s="429"/>
      <c r="N45" s="429"/>
      <c r="O45" s="429"/>
      <c r="P45" s="444"/>
    </row>
    <row r="46" spans="1:16">
      <c r="A46" s="429"/>
      <c r="B46" s="429"/>
      <c r="C46" s="439"/>
      <c r="D46" s="444"/>
      <c r="E46" s="444"/>
      <c r="F46" s="444"/>
      <c r="G46" s="444"/>
      <c r="H46" s="439"/>
      <c r="I46" s="429"/>
      <c r="J46" s="429"/>
      <c r="K46" s="429"/>
      <c r="L46" s="429"/>
      <c r="M46" s="429"/>
      <c r="N46" s="429"/>
      <c r="O46" s="429"/>
      <c r="P46" s="444"/>
    </row>
    <row r="47" spans="1:16">
      <c r="A47" s="429"/>
      <c r="B47" s="429"/>
      <c r="C47" s="439"/>
      <c r="D47" s="444"/>
      <c r="E47" s="444"/>
      <c r="F47" s="444"/>
      <c r="G47" s="444"/>
      <c r="H47" s="439"/>
      <c r="I47" s="429"/>
      <c r="J47" s="429"/>
      <c r="K47" s="429"/>
      <c r="L47" s="429"/>
      <c r="M47" s="429"/>
      <c r="N47" s="429"/>
      <c r="O47" s="429"/>
      <c r="P47" s="444"/>
    </row>
    <row r="48" spans="1:16">
      <c r="A48" s="429"/>
      <c r="B48" s="429"/>
      <c r="C48" s="439"/>
      <c r="D48" s="444"/>
      <c r="E48" s="444"/>
      <c r="F48" s="444"/>
      <c r="G48" s="444"/>
      <c r="H48" s="439"/>
      <c r="I48" s="429"/>
      <c r="J48" s="429"/>
      <c r="K48" s="429"/>
      <c r="L48" s="429"/>
      <c r="M48" s="429"/>
      <c r="N48" s="429"/>
      <c r="O48" s="429"/>
      <c r="P48" s="444"/>
    </row>
    <row r="49" spans="1:16">
      <c r="A49" s="429"/>
      <c r="B49" s="429"/>
      <c r="C49" s="439"/>
      <c r="D49" s="444"/>
      <c r="E49" s="444"/>
      <c r="F49" s="444"/>
      <c r="G49" s="444"/>
      <c r="H49" s="439"/>
      <c r="I49" s="429"/>
      <c r="J49" s="429"/>
      <c r="K49" s="429"/>
      <c r="L49" s="429"/>
      <c r="M49" s="429"/>
      <c r="N49" s="429"/>
      <c r="O49" s="429"/>
      <c r="P49" s="444"/>
    </row>
    <row r="50" spans="1:16">
      <c r="A50" s="429"/>
      <c r="B50" s="429"/>
      <c r="C50" s="439"/>
      <c r="D50" s="444"/>
      <c r="E50" s="444"/>
      <c r="F50" s="444"/>
      <c r="G50" s="444"/>
      <c r="H50" s="439"/>
      <c r="I50" s="429"/>
      <c r="J50" s="429"/>
      <c r="K50" s="429"/>
      <c r="L50" s="429"/>
      <c r="M50" s="429"/>
      <c r="N50" s="429"/>
      <c r="O50" s="429"/>
      <c r="P50" s="444"/>
    </row>
    <row r="51" spans="1:16">
      <c r="A51" s="429"/>
      <c r="B51" s="429"/>
      <c r="C51" s="439"/>
      <c r="D51" s="444"/>
      <c r="E51" s="444"/>
      <c r="F51" s="444"/>
      <c r="G51" s="444"/>
      <c r="H51" s="439"/>
      <c r="I51" s="429"/>
      <c r="J51" s="429"/>
      <c r="K51" s="429"/>
      <c r="L51" s="429"/>
      <c r="M51" s="429"/>
      <c r="N51" s="429"/>
      <c r="O51" s="429"/>
      <c r="P51" s="444"/>
    </row>
    <row r="52" spans="1:16">
      <c r="A52" s="429"/>
      <c r="B52" s="429"/>
      <c r="C52" s="439"/>
      <c r="D52" s="444"/>
      <c r="E52" s="444"/>
      <c r="F52" s="444"/>
      <c r="G52" s="444"/>
      <c r="H52" s="439"/>
      <c r="I52" s="429"/>
      <c r="J52" s="429"/>
      <c r="K52" s="429"/>
      <c r="L52" s="429"/>
      <c r="M52" s="429"/>
      <c r="N52" s="429"/>
      <c r="O52" s="429"/>
      <c r="P52" s="444"/>
    </row>
    <row r="53" spans="1:16">
      <c r="A53" s="429"/>
      <c r="B53" s="429"/>
      <c r="C53" s="439"/>
      <c r="D53" s="444"/>
      <c r="E53" s="444"/>
      <c r="F53" s="444"/>
      <c r="G53" s="444"/>
      <c r="H53" s="439"/>
      <c r="I53" s="429"/>
      <c r="J53" s="429"/>
      <c r="K53" s="429"/>
      <c r="L53" s="429"/>
      <c r="M53" s="429"/>
      <c r="N53" s="429"/>
      <c r="O53" s="429"/>
      <c r="P53" s="444"/>
    </row>
    <row r="54" spans="1:16">
      <c r="A54" s="429"/>
      <c r="B54" s="429"/>
      <c r="C54" s="439"/>
      <c r="D54" s="444"/>
      <c r="E54" s="444"/>
      <c r="F54" s="444"/>
      <c r="G54" s="444"/>
      <c r="H54" s="439"/>
      <c r="I54" s="429"/>
      <c r="J54" s="429"/>
      <c r="K54" s="429"/>
      <c r="L54" s="429"/>
      <c r="M54" s="429"/>
      <c r="N54" s="429"/>
      <c r="O54" s="429"/>
      <c r="P54" s="444"/>
    </row>
    <row r="55" spans="1:16">
      <c r="A55" s="429"/>
      <c r="B55" s="429"/>
      <c r="C55" s="439"/>
      <c r="D55" s="444"/>
      <c r="E55" s="444"/>
      <c r="F55" s="444"/>
      <c r="G55" s="444"/>
      <c r="H55" s="439"/>
      <c r="I55" s="429"/>
      <c r="J55" s="429"/>
      <c r="K55" s="429"/>
      <c r="L55" s="429"/>
      <c r="M55" s="429"/>
      <c r="N55" s="429"/>
      <c r="O55" s="429"/>
      <c r="P55" s="444"/>
    </row>
    <row r="56" spans="1:16">
      <c r="A56" s="429"/>
      <c r="B56" s="429"/>
      <c r="C56" s="439"/>
      <c r="D56" s="444"/>
      <c r="E56" s="444"/>
      <c r="F56" s="444"/>
      <c r="G56" s="444"/>
      <c r="H56" s="439"/>
      <c r="I56" s="429"/>
      <c r="J56" s="429"/>
      <c r="K56" s="429"/>
      <c r="L56" s="429"/>
      <c r="M56" s="429"/>
      <c r="N56" s="429"/>
      <c r="O56" s="429"/>
      <c r="P56" s="444"/>
    </row>
    <row r="57" spans="1:16">
      <c r="A57" s="429"/>
      <c r="B57" s="429"/>
      <c r="C57" s="439"/>
      <c r="D57" s="444"/>
      <c r="E57" s="444"/>
      <c r="F57" s="444"/>
      <c r="G57" s="444"/>
      <c r="H57" s="439"/>
      <c r="I57" s="429"/>
      <c r="J57" s="429"/>
      <c r="K57" s="429"/>
      <c r="L57" s="429"/>
      <c r="M57" s="429"/>
      <c r="N57" s="429"/>
      <c r="O57" s="429"/>
      <c r="P57" s="444"/>
    </row>
    <row r="58" spans="1:16">
      <c r="A58" s="429"/>
      <c r="B58" s="429"/>
      <c r="C58" s="439"/>
      <c r="D58" s="444"/>
      <c r="E58" s="444"/>
      <c r="F58" s="444"/>
      <c r="G58" s="444"/>
      <c r="H58" s="439"/>
      <c r="I58" s="429"/>
      <c r="J58" s="429"/>
      <c r="K58" s="429"/>
      <c r="L58" s="429"/>
      <c r="M58" s="429"/>
      <c r="N58" s="429"/>
      <c r="O58" s="429"/>
      <c r="P58" s="444"/>
    </row>
    <row r="59" spans="1:16">
      <c r="A59" s="429"/>
      <c r="B59" s="429"/>
      <c r="C59" s="439"/>
      <c r="D59" s="444"/>
      <c r="E59" s="444"/>
      <c r="F59" s="444"/>
      <c r="G59" s="444"/>
      <c r="H59" s="439"/>
      <c r="I59" s="429"/>
      <c r="J59" s="429"/>
      <c r="K59" s="429"/>
      <c r="L59" s="429"/>
      <c r="M59" s="429"/>
      <c r="N59" s="429"/>
      <c r="O59" s="429"/>
      <c r="P59" s="444"/>
    </row>
    <row r="60" spans="1:16">
      <c r="A60" s="429"/>
      <c r="B60" s="429"/>
      <c r="C60" s="439"/>
      <c r="D60" s="444"/>
      <c r="E60" s="444"/>
      <c r="F60" s="444"/>
      <c r="G60" s="444"/>
      <c r="H60" s="439"/>
      <c r="I60" s="429"/>
      <c r="J60" s="429"/>
      <c r="K60" s="429"/>
      <c r="L60" s="429"/>
      <c r="M60" s="429"/>
      <c r="N60" s="429"/>
      <c r="O60" s="429"/>
      <c r="P60" s="444"/>
    </row>
    <row r="61" spans="1:16">
      <c r="A61" s="429"/>
      <c r="B61" s="429"/>
      <c r="C61" s="439"/>
      <c r="D61" s="444"/>
      <c r="E61" s="444"/>
      <c r="F61" s="444"/>
      <c r="G61" s="444"/>
      <c r="H61" s="439"/>
      <c r="I61" s="429"/>
      <c r="J61" s="429"/>
      <c r="K61" s="429"/>
      <c r="L61" s="429"/>
      <c r="M61" s="429"/>
      <c r="N61" s="429"/>
      <c r="O61" s="429"/>
      <c r="P61" s="444"/>
    </row>
    <row r="62" spans="1:16">
      <c r="A62" s="429"/>
      <c r="B62" s="429"/>
      <c r="C62" s="439"/>
    </row>
    <row r="63" spans="1:16">
      <c r="A63" s="429"/>
      <c r="B63" s="429"/>
      <c r="C63" s="439"/>
    </row>
    <row r="64" spans="1:16">
      <c r="A64" s="429"/>
      <c r="B64" s="429"/>
      <c r="C64" s="439"/>
    </row>
    <row r="65" spans="1:3">
      <c r="A65" s="429"/>
      <c r="B65" s="429"/>
      <c r="C65" s="439"/>
    </row>
    <row r="66" spans="1:3">
      <c r="A66" s="429"/>
      <c r="B66" s="429"/>
      <c r="C66" s="439"/>
    </row>
    <row r="67" spans="1:3">
      <c r="A67" s="429"/>
      <c r="B67" s="429"/>
      <c r="C67" s="439"/>
    </row>
    <row r="68" spans="1:3">
      <c r="A68" s="429"/>
      <c r="B68" s="429"/>
      <c r="C68" s="439"/>
    </row>
    <row r="69" spans="1:3">
      <c r="A69" s="429"/>
      <c r="B69" s="429"/>
      <c r="C69" s="439"/>
    </row>
    <row r="70" spans="1:3">
      <c r="A70" s="429"/>
      <c r="B70" s="429"/>
      <c r="C70" s="439"/>
    </row>
    <row r="71" spans="1:3">
      <c r="A71" s="429"/>
      <c r="B71" s="429"/>
      <c r="C71" s="439"/>
    </row>
    <row r="72" spans="1:3">
      <c r="A72" s="429"/>
      <c r="B72" s="429"/>
      <c r="C72" s="439"/>
    </row>
  </sheetData>
  <pageMargins left="0.17" right="0.16" top="0.5" bottom="0.74803149606299213" header="0.31496062992125984" footer="0.31496062992125984"/>
  <pageSetup paperSize="9" scale="43" orientation="portrait" r:id="rId1"/>
  <headerFooter>
    <oddFooter>&amp;C&amp;D_x000D_&amp;1#&amp;"Calibri"&amp;10&amp;K000000 OFFICIAL-InternalOnly&amp;R&amp;F</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62B0C-2F2D-4812-AD11-773BDC624323}">
  <sheetPr>
    <tabColor theme="4" tint="0.79998168889431442"/>
  </sheetPr>
  <dimension ref="A1:Q92"/>
  <sheetViews>
    <sheetView showGridLines="0" zoomScale="90" zoomScaleNormal="90" workbookViewId="0">
      <pane ySplit="5" topLeftCell="A63" activePane="bottomLeft" state="frozen"/>
      <selection activeCell="F30" sqref="F30"/>
      <selection pane="bottomLeft" activeCell="L96" sqref="L96"/>
    </sheetView>
  </sheetViews>
  <sheetFormatPr defaultColWidth="10.26953125" defaultRowHeight="13.5"/>
  <cols>
    <col min="1" max="1" width="57" style="429" customWidth="1"/>
    <col min="2" max="2" width="13.453125" style="429" customWidth="1"/>
    <col min="3" max="7" width="10.26953125" style="429"/>
    <col min="8" max="12" width="11.26953125" style="429" customWidth="1"/>
    <col min="13" max="16384" width="10.26953125" style="429"/>
  </cols>
  <sheetData>
    <row r="1" spans="1:14" ht="15">
      <c r="A1" s="421" t="s">
        <v>3460</v>
      </c>
      <c r="B1" s="422"/>
      <c r="C1" s="422"/>
      <c r="D1" s="423"/>
      <c r="E1" s="423"/>
      <c r="F1" s="423"/>
      <c r="G1" s="423"/>
      <c r="H1" s="423"/>
      <c r="I1" s="421"/>
      <c r="J1" s="421"/>
      <c r="K1" s="421"/>
      <c r="L1" s="421"/>
    </row>
    <row r="2" spans="1:14" ht="15">
      <c r="A2" s="421"/>
      <c r="B2" s="426"/>
      <c r="C2" s="426"/>
      <c r="D2" s="421"/>
      <c r="E2" s="421"/>
      <c r="F2" s="421"/>
      <c r="G2" s="421"/>
      <c r="H2" s="421"/>
      <c r="I2" s="421"/>
      <c r="J2" s="421"/>
      <c r="K2" s="421"/>
      <c r="L2" s="421"/>
    </row>
    <row r="3" spans="1:14" ht="34.4" customHeight="1">
      <c r="A3" s="426" t="s">
        <v>1678</v>
      </c>
      <c r="B3" s="426"/>
      <c r="C3" s="426"/>
      <c r="D3" s="421"/>
      <c r="E3" s="421"/>
      <c r="F3" s="421"/>
      <c r="G3" s="421"/>
      <c r="H3" s="421"/>
      <c r="I3" s="421"/>
      <c r="J3" s="421"/>
      <c r="K3" s="421"/>
      <c r="L3" s="421"/>
    </row>
    <row r="4" spans="1:14" s="437" customFormat="1" ht="14">
      <c r="A4" s="443"/>
      <c r="B4" s="443"/>
      <c r="C4" s="443"/>
      <c r="D4" s="424"/>
      <c r="E4" s="424"/>
      <c r="F4" s="424"/>
      <c r="G4" s="424"/>
      <c r="H4" s="424"/>
      <c r="I4" s="424"/>
      <c r="J4" s="424"/>
      <c r="K4" s="424"/>
      <c r="L4" s="424"/>
      <c r="M4" s="445"/>
    </row>
    <row r="5" spans="1:14" s="437" customFormat="1" ht="17.5">
      <c r="A5" s="446"/>
      <c r="B5" s="443"/>
      <c r="C5" s="443"/>
      <c r="F5" s="447"/>
      <c r="G5" s="447"/>
      <c r="H5" s="894" t="s">
        <v>1139</v>
      </c>
      <c r="I5" s="894" t="s">
        <v>1140</v>
      </c>
      <c r="J5" s="894" t="s">
        <v>1141</v>
      </c>
      <c r="K5" s="894" t="s">
        <v>1142</v>
      </c>
      <c r="L5" s="894" t="s">
        <v>1143</v>
      </c>
      <c r="M5" s="448"/>
    </row>
    <row r="6" spans="1:14" s="437" customFormat="1" ht="14">
      <c r="A6" s="444"/>
      <c r="B6" s="444"/>
      <c r="C6" s="444"/>
      <c r="D6" s="444"/>
      <c r="E6" s="444"/>
      <c r="F6" s="447"/>
      <c r="G6" s="447"/>
      <c r="H6" s="449"/>
      <c r="I6" s="449"/>
      <c r="J6" s="449"/>
      <c r="K6" s="449"/>
      <c r="L6" s="445"/>
      <c r="M6" s="427"/>
      <c r="N6" s="444"/>
    </row>
    <row r="7" spans="1:14" ht="14">
      <c r="A7" s="470" t="s">
        <v>1679</v>
      </c>
      <c r="D7" s="444"/>
      <c r="E7" s="444"/>
      <c r="G7" s="448"/>
      <c r="H7" s="471"/>
      <c r="I7" s="472"/>
      <c r="J7" s="436"/>
      <c r="K7" s="436"/>
      <c r="L7" s="436"/>
    </row>
    <row r="8" spans="1:14" ht="14">
      <c r="A8" s="473"/>
      <c r="B8" s="448"/>
      <c r="C8" s="439"/>
      <c r="D8" s="444"/>
      <c r="E8" s="444"/>
      <c r="F8" s="439"/>
      <c r="G8" s="448"/>
      <c r="H8" s="445"/>
      <c r="I8" s="445"/>
      <c r="J8" s="445"/>
      <c r="K8" s="445"/>
      <c r="L8" s="445"/>
    </row>
    <row r="9" spans="1:14" ht="15.5">
      <c r="A9" s="430" t="s">
        <v>1636</v>
      </c>
      <c r="B9" s="432" t="s">
        <v>1680</v>
      </c>
      <c r="C9" s="430" t="s">
        <v>1467</v>
      </c>
      <c r="D9" s="444"/>
      <c r="E9" s="444"/>
      <c r="F9" s="439" t="s">
        <v>1312</v>
      </c>
      <c r="H9" s="1391"/>
      <c r="I9" s="1391"/>
      <c r="J9" s="1391"/>
      <c r="K9" s="1391"/>
      <c r="L9" s="1391"/>
      <c r="M9" s="455" t="s">
        <v>1681</v>
      </c>
    </row>
    <row r="10" spans="1:14" ht="15.5">
      <c r="A10" s="430" t="s">
        <v>1222</v>
      </c>
      <c r="B10" s="432" t="s">
        <v>1682</v>
      </c>
      <c r="C10" s="430" t="s">
        <v>1467</v>
      </c>
      <c r="D10" s="444"/>
      <c r="E10" s="444"/>
      <c r="F10" s="439" t="s">
        <v>1312</v>
      </c>
      <c r="H10" s="1391"/>
      <c r="I10" s="1391"/>
      <c r="J10" s="1391"/>
      <c r="K10" s="1391"/>
      <c r="L10" s="1391"/>
      <c r="M10" s="455" t="s">
        <v>3428</v>
      </c>
    </row>
    <row r="11" spans="1:14" s="460" customFormat="1" ht="15.5">
      <c r="A11" s="457" t="s">
        <v>1679</v>
      </c>
      <c r="B11" s="456" t="s">
        <v>1683</v>
      </c>
      <c r="C11" s="457" t="s">
        <v>1467</v>
      </c>
      <c r="D11" s="458"/>
      <c r="E11" s="458"/>
      <c r="F11" s="459" t="s">
        <v>1312</v>
      </c>
      <c r="H11" s="1392">
        <f>H9-H10</f>
        <v>0</v>
      </c>
      <c r="I11" s="1392">
        <f>I9-I10</f>
        <v>0</v>
      </c>
      <c r="J11" s="1392">
        <f>J9-J10</f>
        <v>0</v>
      </c>
      <c r="K11" s="1392">
        <f>K9-K10</f>
        <v>0</v>
      </c>
      <c r="L11" s="1392">
        <f>L9-L10</f>
        <v>0</v>
      </c>
    </row>
    <row r="12" spans="1:14" s="460" customFormat="1">
      <c r="A12" s="457"/>
      <c r="B12" s="456"/>
      <c r="C12" s="457"/>
      <c r="D12" s="458"/>
      <c r="E12" s="458"/>
      <c r="F12" s="459"/>
      <c r="G12" s="459"/>
      <c r="H12" s="1393"/>
      <c r="I12" s="1393"/>
      <c r="J12" s="1393"/>
      <c r="K12" s="1393"/>
      <c r="L12" s="1393"/>
    </row>
    <row r="13" spans="1:14" s="460" customFormat="1">
      <c r="A13" s="457"/>
      <c r="B13" s="456"/>
      <c r="C13" s="457"/>
      <c r="D13" s="458"/>
      <c r="E13" s="458"/>
      <c r="F13" s="459"/>
      <c r="G13" s="459"/>
      <c r="H13" s="1393"/>
      <c r="I13" s="1393"/>
      <c r="J13" s="1393"/>
      <c r="K13" s="1393"/>
      <c r="L13" s="1393"/>
    </row>
    <row r="14" spans="1:14" s="437" customFormat="1" ht="14">
      <c r="A14" s="474" t="s">
        <v>1532</v>
      </c>
      <c r="B14" s="439"/>
      <c r="C14" s="429"/>
      <c r="D14" s="444"/>
      <c r="E14" s="444"/>
      <c r="F14" s="429"/>
      <c r="G14" s="448"/>
      <c r="H14" s="1394"/>
      <c r="I14" s="1394"/>
      <c r="J14" s="1394"/>
      <c r="K14" s="1394"/>
      <c r="L14" s="1394"/>
      <c r="M14" s="429"/>
      <c r="N14" s="444"/>
    </row>
    <row r="15" spans="1:14" ht="14">
      <c r="A15" s="474"/>
      <c r="B15" s="439"/>
      <c r="C15" s="439"/>
      <c r="D15" s="444"/>
      <c r="E15" s="444"/>
      <c r="F15" s="439"/>
      <c r="G15" s="448"/>
      <c r="H15" s="1369"/>
      <c r="I15" s="1369"/>
      <c r="J15" s="1369"/>
      <c r="K15" s="1369"/>
      <c r="L15" s="1369"/>
    </row>
    <row r="16" spans="1:14" ht="17">
      <c r="A16" s="430" t="s">
        <v>1636</v>
      </c>
      <c r="B16" s="439" t="s">
        <v>1684</v>
      </c>
      <c r="C16" s="439" t="s">
        <v>1491</v>
      </c>
      <c r="D16" s="444"/>
      <c r="E16" s="444"/>
      <c r="F16" s="439" t="s">
        <v>1312</v>
      </c>
      <c r="G16" s="448"/>
      <c r="H16" s="1391"/>
      <c r="I16" s="1391"/>
      <c r="J16" s="1391"/>
      <c r="K16" s="1391"/>
      <c r="L16" s="1391"/>
      <c r="M16" s="455" t="s">
        <v>1681</v>
      </c>
    </row>
    <row r="17" spans="1:17" ht="15.5">
      <c r="A17" s="430" t="s">
        <v>1222</v>
      </c>
      <c r="B17" s="439" t="s">
        <v>1685</v>
      </c>
      <c r="C17" s="439" t="s">
        <v>1491</v>
      </c>
      <c r="D17" s="444"/>
      <c r="E17" s="444"/>
      <c r="F17" s="439" t="s">
        <v>1312</v>
      </c>
      <c r="G17" s="448"/>
      <c r="H17" s="1391"/>
      <c r="I17" s="1391"/>
      <c r="J17" s="1391"/>
      <c r="K17" s="1391"/>
      <c r="L17" s="1391"/>
      <c r="M17" s="455" t="s">
        <v>3428</v>
      </c>
    </row>
    <row r="18" spans="1:17" s="460" customFormat="1" ht="17">
      <c r="A18" s="457" t="s">
        <v>1532</v>
      </c>
      <c r="B18" s="459" t="s">
        <v>1686</v>
      </c>
      <c r="C18" s="459" t="s">
        <v>1491</v>
      </c>
      <c r="D18" s="458"/>
      <c r="E18" s="458"/>
      <c r="F18" s="459" t="s">
        <v>1312</v>
      </c>
      <c r="G18" s="475"/>
      <c r="H18" s="1392">
        <f>H16-H17</f>
        <v>0</v>
      </c>
      <c r="I18" s="1392">
        <f>I16-I17</f>
        <v>0</v>
      </c>
      <c r="J18" s="1392">
        <f>J16-J17</f>
        <v>0</v>
      </c>
      <c r="K18" s="1392">
        <f>K16-K17</f>
        <v>0</v>
      </c>
      <c r="L18" s="1392">
        <f>L16-L17</f>
        <v>0</v>
      </c>
    </row>
    <row r="19" spans="1:17">
      <c r="H19" s="1369"/>
      <c r="I19" s="1369"/>
      <c r="J19" s="1369"/>
      <c r="K19" s="1369"/>
      <c r="L19" s="1369"/>
    </row>
    <row r="20" spans="1:17" ht="14">
      <c r="A20" s="470" t="s">
        <v>1534</v>
      </c>
      <c r="B20" s="439"/>
      <c r="D20" s="444"/>
      <c r="E20" s="444"/>
      <c r="G20" s="448"/>
      <c r="H20" s="1378"/>
      <c r="I20" s="1378"/>
      <c r="J20" s="1378"/>
      <c r="K20" s="1378"/>
      <c r="L20" s="1378"/>
    </row>
    <row r="21" spans="1:17" ht="14">
      <c r="A21" s="470"/>
      <c r="B21" s="439"/>
      <c r="C21" s="439"/>
      <c r="D21" s="444"/>
      <c r="E21" s="444"/>
      <c r="F21" s="439"/>
      <c r="G21" s="448"/>
      <c r="H21" s="1369"/>
      <c r="I21" s="1369"/>
      <c r="J21" s="1369"/>
      <c r="K21" s="1369"/>
      <c r="L21" s="1369"/>
    </row>
    <row r="22" spans="1:17" ht="17">
      <c r="A22" s="430" t="s">
        <v>1636</v>
      </c>
      <c r="B22" s="439" t="s">
        <v>1687</v>
      </c>
      <c r="C22" s="439" t="s">
        <v>1494</v>
      </c>
      <c r="D22" s="444"/>
      <c r="E22" s="444"/>
      <c r="F22" s="439" t="s">
        <v>1312</v>
      </c>
      <c r="G22" s="448"/>
      <c r="H22" s="1391"/>
      <c r="I22" s="1391"/>
      <c r="J22" s="1391"/>
      <c r="K22" s="1391"/>
      <c r="L22" s="1391"/>
      <c r="M22" s="455" t="s">
        <v>1681</v>
      </c>
    </row>
    <row r="23" spans="1:17" ht="15.5">
      <c r="A23" s="430" t="s">
        <v>1222</v>
      </c>
      <c r="B23" s="439" t="s">
        <v>1688</v>
      </c>
      <c r="C23" s="439" t="s">
        <v>1494</v>
      </c>
      <c r="D23" s="444"/>
      <c r="E23" s="444"/>
      <c r="F23" s="439" t="s">
        <v>1312</v>
      </c>
      <c r="G23" s="448"/>
      <c r="H23" s="1391"/>
      <c r="I23" s="1391"/>
      <c r="J23" s="1391"/>
      <c r="K23" s="1391"/>
      <c r="L23" s="1391"/>
      <c r="M23" s="455" t="s">
        <v>3428</v>
      </c>
    </row>
    <row r="24" spans="1:17" s="460" customFormat="1" ht="15.5">
      <c r="A24" s="457" t="s">
        <v>1534</v>
      </c>
      <c r="B24" s="459" t="s">
        <v>1689</v>
      </c>
      <c r="C24" s="459" t="s">
        <v>1494</v>
      </c>
      <c r="D24" s="458"/>
      <c r="E24" s="458"/>
      <c r="F24" s="459" t="s">
        <v>1312</v>
      </c>
      <c r="G24" s="475"/>
      <c r="H24" s="1392">
        <f>H22-H23</f>
        <v>0</v>
      </c>
      <c r="I24" s="1392">
        <f>I22-I23</f>
        <v>0</v>
      </c>
      <c r="J24" s="1392">
        <f>J22-J23</f>
        <v>0</v>
      </c>
      <c r="K24" s="1392">
        <f>K22-K23</f>
        <v>0</v>
      </c>
      <c r="L24" s="1392">
        <f>L22-L23</f>
        <v>0</v>
      </c>
    </row>
    <row r="25" spans="1:17">
      <c r="H25" s="1369"/>
      <c r="I25" s="1369"/>
      <c r="J25" s="1369"/>
      <c r="K25" s="1369"/>
      <c r="L25" s="1369"/>
    </row>
    <row r="26" spans="1:17" ht="14">
      <c r="A26" s="470" t="s">
        <v>1690</v>
      </c>
      <c r="B26" s="439"/>
      <c r="D26" s="444"/>
      <c r="E26" s="444"/>
      <c r="G26" s="448"/>
      <c r="H26" s="1378"/>
      <c r="I26" s="1378"/>
      <c r="J26" s="1378"/>
      <c r="K26" s="1378"/>
      <c r="L26" s="1378"/>
    </row>
    <row r="27" spans="1:17" ht="14">
      <c r="A27" s="470"/>
      <c r="B27" s="439"/>
      <c r="C27" s="439"/>
      <c r="D27" s="444"/>
      <c r="E27" s="444"/>
      <c r="F27" s="439"/>
      <c r="G27" s="448"/>
      <c r="H27" s="1369"/>
      <c r="I27" s="1369"/>
      <c r="J27" s="1369"/>
      <c r="K27" s="1369"/>
      <c r="L27" s="1369"/>
    </row>
    <row r="28" spans="1:17" ht="15.5">
      <c r="A28" s="430" t="s">
        <v>1636</v>
      </c>
      <c r="B28" s="439" t="s">
        <v>1691</v>
      </c>
      <c r="C28" s="439" t="s">
        <v>1470</v>
      </c>
      <c r="D28" s="444"/>
      <c r="E28" s="444"/>
      <c r="F28" s="439" t="s">
        <v>1312</v>
      </c>
      <c r="G28" s="448"/>
      <c r="H28" s="1391"/>
      <c r="I28" s="1391"/>
      <c r="J28" s="1391"/>
      <c r="K28" s="1391"/>
      <c r="L28" s="1391"/>
      <c r="M28" s="455" t="s">
        <v>1681</v>
      </c>
    </row>
    <row r="29" spans="1:17" ht="15.5">
      <c r="A29" s="430" t="s">
        <v>1222</v>
      </c>
      <c r="B29" s="439" t="s">
        <v>1692</v>
      </c>
      <c r="C29" s="439" t="s">
        <v>1470</v>
      </c>
      <c r="D29" s="444"/>
      <c r="E29" s="444"/>
      <c r="F29" s="439" t="s">
        <v>1312</v>
      </c>
      <c r="G29" s="448"/>
      <c r="H29" s="1391"/>
      <c r="I29" s="1391"/>
      <c r="J29" s="1391"/>
      <c r="K29" s="1391"/>
      <c r="L29" s="1391"/>
      <c r="M29" s="455" t="s">
        <v>3428</v>
      </c>
    </row>
    <row r="30" spans="1:17" s="460" customFormat="1" ht="15.5">
      <c r="A30" s="457" t="s">
        <v>1528</v>
      </c>
      <c r="B30" s="459" t="s">
        <v>1693</v>
      </c>
      <c r="C30" s="459" t="s">
        <v>1470</v>
      </c>
      <c r="D30" s="458"/>
      <c r="E30" s="458"/>
      <c r="F30" s="459" t="s">
        <v>1312</v>
      </c>
      <c r="G30" s="475"/>
      <c r="H30" s="1392">
        <f>H28-H29</f>
        <v>0</v>
      </c>
      <c r="I30" s="1392">
        <f>I28-I29</f>
        <v>0</v>
      </c>
      <c r="J30" s="1392">
        <f>J28-J29</f>
        <v>0</v>
      </c>
      <c r="K30" s="1392">
        <f>K28-K29</f>
        <v>0</v>
      </c>
      <c r="L30" s="1392">
        <f>L28-L29</f>
        <v>0</v>
      </c>
    </row>
    <row r="31" spans="1:17" s="437" customFormat="1" ht="14">
      <c r="A31" s="470"/>
      <c r="B31" s="439"/>
      <c r="C31" s="439"/>
      <c r="D31" s="444"/>
      <c r="E31" s="444"/>
      <c r="F31" s="439"/>
      <c r="G31" s="448"/>
      <c r="H31" s="1394"/>
      <c r="I31" s="1394"/>
      <c r="J31" s="1394"/>
      <c r="K31" s="1394"/>
      <c r="L31" s="1394"/>
      <c r="M31" s="445"/>
      <c r="N31" s="448"/>
      <c r="O31" s="448"/>
      <c r="P31" s="448"/>
      <c r="Q31" s="448"/>
    </row>
    <row r="32" spans="1:17" s="437" customFormat="1" ht="17.649999999999999" customHeight="1">
      <c r="A32" s="470" t="s">
        <v>1694</v>
      </c>
      <c r="B32" s="429"/>
      <c r="C32" s="429"/>
      <c r="D32" s="444"/>
      <c r="E32" s="444"/>
      <c r="F32" s="429"/>
      <c r="G32" s="448"/>
      <c r="H32" s="1395"/>
      <c r="I32" s="1378"/>
      <c r="J32" s="1378"/>
      <c r="K32" s="1378"/>
      <c r="L32" s="1378"/>
      <c r="M32" s="429"/>
      <c r="N32" s="444"/>
    </row>
    <row r="33" spans="1:14" s="437" customFormat="1" ht="17.649999999999999" customHeight="1">
      <c r="A33" s="473"/>
      <c r="B33" s="448"/>
      <c r="C33" s="439"/>
      <c r="D33" s="444"/>
      <c r="E33" s="444"/>
      <c r="F33" s="439"/>
      <c r="G33" s="448"/>
      <c r="H33" s="1378"/>
      <c r="I33" s="1378"/>
      <c r="J33" s="1378"/>
      <c r="K33" s="1378"/>
      <c r="L33" s="1378"/>
      <c r="M33" s="445"/>
      <c r="N33" s="444"/>
    </row>
    <row r="34" spans="1:14" s="437" customFormat="1" ht="15.5">
      <c r="A34" s="430" t="s">
        <v>1636</v>
      </c>
      <c r="B34" s="439" t="s">
        <v>1695</v>
      </c>
      <c r="C34" s="439" t="s">
        <v>1513</v>
      </c>
      <c r="D34" s="444"/>
      <c r="E34" s="444"/>
      <c r="F34" s="439" t="s">
        <v>1312</v>
      </c>
      <c r="G34" s="429"/>
      <c r="H34" s="1391"/>
      <c r="I34" s="1391"/>
      <c r="J34" s="1391"/>
      <c r="K34" s="1391"/>
      <c r="L34" s="1391"/>
      <c r="M34" s="455" t="s">
        <v>1681</v>
      </c>
      <c r="N34" s="444"/>
    </row>
    <row r="35" spans="1:14" s="437" customFormat="1" ht="15.5">
      <c r="A35" s="430" t="s">
        <v>1222</v>
      </c>
      <c r="B35" s="439" t="s">
        <v>1696</v>
      </c>
      <c r="C35" s="439" t="s">
        <v>1513</v>
      </c>
      <c r="D35" s="444"/>
      <c r="E35" s="444"/>
      <c r="F35" s="439" t="s">
        <v>1312</v>
      </c>
      <c r="G35" s="429"/>
      <c r="H35" s="1391"/>
      <c r="I35" s="1391"/>
      <c r="J35" s="1391"/>
      <c r="K35" s="1391"/>
      <c r="L35" s="1391"/>
      <c r="M35" s="455" t="s">
        <v>3428</v>
      </c>
      <c r="N35" s="444"/>
    </row>
    <row r="36" spans="1:14" s="461" customFormat="1" ht="15.5">
      <c r="A36" s="457" t="s">
        <v>1655</v>
      </c>
      <c r="B36" s="459" t="s">
        <v>1697</v>
      </c>
      <c r="C36" s="459" t="s">
        <v>1513</v>
      </c>
      <c r="D36" s="458"/>
      <c r="E36" s="458"/>
      <c r="F36" s="459" t="s">
        <v>1312</v>
      </c>
      <c r="G36" s="460"/>
      <c r="H36" s="1392">
        <f>H34-H35</f>
        <v>0</v>
      </c>
      <c r="I36" s="1392">
        <f>I34-I35</f>
        <v>0</v>
      </c>
      <c r="J36" s="1392">
        <f>J34-J35</f>
        <v>0</v>
      </c>
      <c r="K36" s="1392">
        <f>K34-K35</f>
        <v>0</v>
      </c>
      <c r="L36" s="1392">
        <f>L34-L35</f>
        <v>0</v>
      </c>
      <c r="M36" s="460"/>
      <c r="N36" s="458"/>
    </row>
    <row r="37" spans="1:14" s="437" customFormat="1">
      <c r="A37" s="429"/>
      <c r="B37" s="429"/>
      <c r="C37" s="439"/>
      <c r="D37" s="444"/>
      <c r="E37" s="444"/>
      <c r="F37" s="439"/>
      <c r="G37" s="429"/>
      <c r="H37" s="1369"/>
      <c r="I37" s="1369"/>
      <c r="J37" s="1369"/>
      <c r="K37" s="1369"/>
      <c r="L37" s="1369"/>
      <c r="M37" s="429"/>
      <c r="N37" s="444"/>
    </row>
    <row r="38" spans="1:14" s="437" customFormat="1">
      <c r="A38" s="429"/>
      <c r="B38" s="429"/>
      <c r="C38" s="439"/>
      <c r="D38" s="444"/>
      <c r="E38" s="444"/>
      <c r="F38" s="439"/>
      <c r="G38" s="429"/>
      <c r="H38" s="1369"/>
      <c r="I38" s="1369"/>
      <c r="J38" s="1369"/>
      <c r="K38" s="1369"/>
      <c r="L38" s="1369"/>
      <c r="M38" s="429"/>
      <c r="N38" s="444"/>
    </row>
    <row r="39" spans="1:14" ht="14">
      <c r="A39" s="470" t="s">
        <v>1506</v>
      </c>
      <c r="B39" s="448"/>
      <c r="C39" s="439"/>
      <c r="D39" s="444"/>
      <c r="E39" s="444"/>
      <c r="F39" s="439"/>
      <c r="G39" s="448"/>
      <c r="H39" s="1378"/>
      <c r="I39" s="1378"/>
      <c r="J39" s="1378"/>
      <c r="K39" s="1378"/>
      <c r="L39" s="1378"/>
    </row>
    <row r="40" spans="1:14" ht="14">
      <c r="A40" s="476"/>
      <c r="B40" s="448"/>
      <c r="C40" s="439"/>
      <c r="D40" s="444"/>
      <c r="E40" s="444"/>
      <c r="F40" s="439"/>
      <c r="G40" s="448"/>
      <c r="H40" s="1378"/>
      <c r="I40" s="1378"/>
      <c r="J40" s="1378"/>
      <c r="K40" s="1378"/>
      <c r="L40" s="1378"/>
    </row>
    <row r="41" spans="1:14" ht="15.5">
      <c r="A41" s="430" t="s">
        <v>1636</v>
      </c>
      <c r="B41" s="439" t="s">
        <v>1698</v>
      </c>
      <c r="C41" s="430" t="s">
        <v>1507</v>
      </c>
      <c r="D41" s="444"/>
      <c r="E41" s="444"/>
      <c r="F41" s="439" t="s">
        <v>1312</v>
      </c>
      <c r="H41" s="1396"/>
      <c r="I41" s="1396"/>
      <c r="J41" s="1396"/>
      <c r="K41" s="1396"/>
      <c r="L41" s="1396"/>
      <c r="M41" s="455" t="s">
        <v>1681</v>
      </c>
    </row>
    <row r="42" spans="1:14" ht="15.5">
      <c r="A42" s="430" t="s">
        <v>1222</v>
      </c>
      <c r="B42" s="439" t="s">
        <v>1699</v>
      </c>
      <c r="C42" s="430" t="s">
        <v>1507</v>
      </c>
      <c r="D42" s="444"/>
      <c r="E42" s="444"/>
      <c r="F42" s="439" t="s">
        <v>1312</v>
      </c>
      <c r="H42" s="1396"/>
      <c r="I42" s="1396"/>
      <c r="J42" s="1396"/>
      <c r="K42" s="1396"/>
      <c r="L42" s="1396"/>
      <c r="M42" s="455" t="s">
        <v>3428</v>
      </c>
    </row>
    <row r="43" spans="1:14" s="460" customFormat="1" ht="15.5">
      <c r="A43" s="457" t="s">
        <v>1506</v>
      </c>
      <c r="B43" s="456" t="s">
        <v>1700</v>
      </c>
      <c r="C43" s="457" t="s">
        <v>1507</v>
      </c>
      <c r="D43" s="458"/>
      <c r="E43" s="458"/>
      <c r="F43" s="459" t="s">
        <v>1312</v>
      </c>
      <c r="H43" s="1392">
        <f>H41-H42</f>
        <v>0</v>
      </c>
      <c r="I43" s="1392">
        <f>I41-I42</f>
        <v>0</v>
      </c>
      <c r="J43" s="1392">
        <f>J41-J42</f>
        <v>0</v>
      </c>
      <c r="K43" s="1392">
        <f>K41-K42</f>
        <v>0</v>
      </c>
      <c r="L43" s="1392">
        <f>L41-L42</f>
        <v>0</v>
      </c>
      <c r="M43" s="455"/>
    </row>
    <row r="44" spans="1:14" s="460" customFormat="1">
      <c r="A44" s="457"/>
      <c r="B44" s="456"/>
      <c r="C44" s="457"/>
      <c r="D44" s="458"/>
      <c r="E44" s="458"/>
      <c r="F44" s="459"/>
      <c r="G44" s="459"/>
      <c r="H44" s="1393"/>
      <c r="I44" s="1393"/>
      <c r="J44" s="1393"/>
      <c r="K44" s="1393"/>
      <c r="L44" s="1393"/>
      <c r="M44" s="455"/>
    </row>
    <row r="45" spans="1:14" ht="14">
      <c r="A45" s="470" t="s">
        <v>1509</v>
      </c>
      <c r="B45" s="448"/>
      <c r="C45" s="439"/>
      <c r="D45" s="444"/>
      <c r="E45" s="444"/>
      <c r="F45" s="439"/>
      <c r="G45" s="448"/>
      <c r="H45" s="1378"/>
      <c r="I45" s="1378"/>
      <c r="J45" s="1378"/>
      <c r="K45" s="1378"/>
      <c r="L45" s="1378"/>
    </row>
    <row r="46" spans="1:14" ht="14">
      <c r="A46" s="476"/>
      <c r="B46" s="448"/>
      <c r="C46" s="439"/>
      <c r="D46" s="444"/>
      <c r="E46" s="444"/>
      <c r="F46" s="439"/>
      <c r="G46" s="448"/>
      <c r="H46" s="1378"/>
      <c r="I46" s="1378"/>
      <c r="J46" s="1378"/>
      <c r="K46" s="1378"/>
      <c r="L46" s="1378"/>
    </row>
    <row r="47" spans="1:14" s="460" customFormat="1" ht="12" customHeight="1">
      <c r="A47" s="457" t="s">
        <v>1636</v>
      </c>
      <c r="B47" s="456" t="s">
        <v>1701</v>
      </c>
      <c r="C47" s="457" t="s">
        <v>1510</v>
      </c>
      <c r="D47" s="458"/>
      <c r="E47" s="458"/>
      <c r="F47" s="459" t="s">
        <v>1312</v>
      </c>
      <c r="H47" s="1391"/>
      <c r="I47" s="1391"/>
      <c r="J47" s="1391"/>
      <c r="K47" s="1391"/>
      <c r="L47" s="1391"/>
      <c r="M47" s="455" t="s">
        <v>1681</v>
      </c>
    </row>
    <row r="48" spans="1:14">
      <c r="H48" s="1369"/>
      <c r="I48" s="1369"/>
      <c r="J48" s="1369"/>
      <c r="K48" s="1369"/>
      <c r="L48" s="1369"/>
    </row>
    <row r="49" spans="1:14">
      <c r="H49" s="1369"/>
      <c r="I49" s="1369"/>
      <c r="J49" s="1369"/>
      <c r="K49" s="1369"/>
      <c r="L49" s="1369"/>
    </row>
    <row r="50" spans="1:14" ht="14">
      <c r="A50" s="470" t="s">
        <v>1523</v>
      </c>
      <c r="H50" s="1369"/>
      <c r="I50" s="1369"/>
      <c r="J50" s="1369"/>
      <c r="K50" s="1369"/>
      <c r="L50" s="1369"/>
    </row>
    <row r="51" spans="1:14">
      <c r="H51" s="1369"/>
      <c r="I51" s="1369"/>
      <c r="J51" s="1369"/>
      <c r="K51" s="1369"/>
      <c r="L51" s="1369"/>
    </row>
    <row r="52" spans="1:14" s="460" customFormat="1" ht="15.5">
      <c r="A52" s="457" t="s">
        <v>1636</v>
      </c>
      <c r="B52" s="456" t="s">
        <v>1702</v>
      </c>
      <c r="C52" s="457" t="s">
        <v>1524</v>
      </c>
      <c r="D52" s="458"/>
      <c r="E52" s="458"/>
      <c r="F52" s="459" t="s">
        <v>1312</v>
      </c>
      <c r="H52" s="1391"/>
      <c r="I52" s="1391"/>
      <c r="J52" s="1391"/>
      <c r="K52" s="1391"/>
      <c r="L52" s="1391"/>
      <c r="M52" s="455" t="s">
        <v>1681</v>
      </c>
    </row>
    <row r="53" spans="1:14" s="460" customFormat="1">
      <c r="A53" s="457"/>
      <c r="B53" s="456"/>
      <c r="C53" s="457"/>
      <c r="D53" s="458"/>
      <c r="E53" s="458"/>
      <c r="F53" s="459"/>
      <c r="G53" s="459"/>
      <c r="H53" s="1393"/>
      <c r="I53" s="1393"/>
      <c r="J53" s="1393"/>
      <c r="K53" s="1393"/>
      <c r="L53" s="1393"/>
      <c r="M53" s="455"/>
    </row>
    <row r="54" spans="1:14" s="437" customFormat="1" ht="17.649999999999999" customHeight="1">
      <c r="A54" s="470" t="s">
        <v>1703</v>
      </c>
      <c r="B54" s="429"/>
      <c r="C54" s="429"/>
      <c r="D54" s="444"/>
      <c r="E54" s="444"/>
      <c r="F54" s="429"/>
      <c r="G54" s="448"/>
      <c r="H54" s="1395"/>
      <c r="I54" s="1378"/>
      <c r="J54" s="1378"/>
      <c r="K54" s="1378"/>
      <c r="L54" s="1378"/>
      <c r="M54" s="429"/>
      <c r="N54" s="444"/>
    </row>
    <row r="55" spans="1:14" s="437" customFormat="1" ht="17.649999999999999" customHeight="1">
      <c r="A55" s="473"/>
      <c r="B55" s="448"/>
      <c r="C55" s="439"/>
      <c r="D55" s="444"/>
      <c r="E55" s="444"/>
      <c r="F55" s="439"/>
      <c r="G55" s="448"/>
      <c r="H55" s="1378"/>
      <c r="I55" s="1378"/>
      <c r="J55" s="1378"/>
      <c r="K55" s="1378"/>
      <c r="L55" s="1378"/>
      <c r="M55" s="445"/>
      <c r="N55" s="444"/>
    </row>
    <row r="56" spans="1:14" s="437" customFormat="1" ht="15.5">
      <c r="A56" s="430" t="s">
        <v>1636</v>
      </c>
      <c r="B56" s="439" t="s">
        <v>1704</v>
      </c>
      <c r="C56" s="430" t="s">
        <v>1473</v>
      </c>
      <c r="D56" s="444"/>
      <c r="E56" s="444"/>
      <c r="F56" s="439" t="s">
        <v>1312</v>
      </c>
      <c r="G56" s="429"/>
      <c r="H56" s="1391"/>
      <c r="I56" s="1391"/>
      <c r="J56" s="1391"/>
      <c r="K56" s="1391"/>
      <c r="L56" s="1391"/>
      <c r="M56" s="455" t="s">
        <v>1681</v>
      </c>
      <c r="N56" s="444"/>
    </row>
    <row r="57" spans="1:14" s="437" customFormat="1" ht="15.5">
      <c r="A57" s="430" t="s">
        <v>1222</v>
      </c>
      <c r="B57" s="439" t="s">
        <v>1705</v>
      </c>
      <c r="C57" s="430" t="s">
        <v>1473</v>
      </c>
      <c r="D57" s="444"/>
      <c r="E57" s="444"/>
      <c r="F57" s="439" t="s">
        <v>1312</v>
      </c>
      <c r="G57" s="429"/>
      <c r="H57" s="1391"/>
      <c r="I57" s="1391"/>
      <c r="J57" s="1391"/>
      <c r="K57" s="1391"/>
      <c r="L57" s="1391"/>
      <c r="M57" s="455" t="s">
        <v>3428</v>
      </c>
      <c r="N57" s="444"/>
    </row>
    <row r="58" spans="1:14" s="461" customFormat="1" ht="15.5">
      <c r="A58" s="457" t="s">
        <v>1526</v>
      </c>
      <c r="B58" s="459" t="s">
        <v>1706</v>
      </c>
      <c r="C58" s="457" t="s">
        <v>1473</v>
      </c>
      <c r="D58" s="458"/>
      <c r="E58" s="458"/>
      <c r="F58" s="459" t="s">
        <v>1312</v>
      </c>
      <c r="G58" s="460"/>
      <c r="H58" s="1392">
        <f>H56-H57</f>
        <v>0</v>
      </c>
      <c r="I58" s="1392">
        <f>I56-I57</f>
        <v>0</v>
      </c>
      <c r="J58" s="1392">
        <f>J56-J57</f>
        <v>0</v>
      </c>
      <c r="K58" s="1392">
        <f>K56-K57</f>
        <v>0</v>
      </c>
      <c r="L58" s="1392">
        <f>L56-L57</f>
        <v>0</v>
      </c>
      <c r="M58" s="460"/>
      <c r="N58" s="458"/>
    </row>
    <row r="59" spans="1:14" s="437" customFormat="1">
      <c r="A59" s="429"/>
      <c r="B59" s="429"/>
      <c r="C59" s="439"/>
      <c r="D59" s="444"/>
      <c r="E59" s="444"/>
      <c r="F59" s="439"/>
      <c r="G59" s="429"/>
      <c r="H59" s="1369"/>
      <c r="I59" s="1369"/>
      <c r="J59" s="1369"/>
      <c r="K59" s="1369"/>
      <c r="L59" s="1369"/>
      <c r="M59" s="429"/>
      <c r="N59" s="444"/>
    </row>
    <row r="60" spans="1:14" s="437" customFormat="1" ht="17.649999999999999" customHeight="1">
      <c r="A60" s="470" t="s">
        <v>1707</v>
      </c>
      <c r="B60" s="429"/>
      <c r="C60" s="429"/>
      <c r="D60" s="444"/>
      <c r="E60" s="444"/>
      <c r="F60" s="429"/>
      <c r="G60" s="448"/>
      <c r="H60" s="1395"/>
      <c r="I60" s="1378"/>
      <c r="J60" s="1378"/>
      <c r="K60" s="1378"/>
      <c r="L60" s="1378"/>
      <c r="M60" s="429"/>
      <c r="N60" s="444"/>
    </row>
    <row r="61" spans="1:14" s="437" customFormat="1" ht="17.649999999999999" customHeight="1">
      <c r="A61" s="473"/>
      <c r="B61" s="448"/>
      <c r="C61" s="439"/>
      <c r="D61" s="444"/>
      <c r="E61" s="444"/>
      <c r="F61" s="439"/>
      <c r="G61" s="448"/>
      <c r="H61" s="1378"/>
      <c r="I61" s="1378"/>
      <c r="J61" s="1378"/>
      <c r="K61" s="1378"/>
      <c r="L61" s="1378"/>
      <c r="M61" s="445"/>
      <c r="N61" s="444"/>
    </row>
    <row r="62" spans="1:14" s="437" customFormat="1" ht="15.5">
      <c r="A62" s="430" t="s">
        <v>1636</v>
      </c>
      <c r="B62" s="439" t="s">
        <v>1708</v>
      </c>
      <c r="C62" s="430" t="s">
        <v>1482</v>
      </c>
      <c r="D62" s="444"/>
      <c r="E62" s="444"/>
      <c r="F62" s="439" t="s">
        <v>1312</v>
      </c>
      <c r="G62" s="429"/>
      <c r="H62" s="1391"/>
      <c r="I62" s="1391"/>
      <c r="J62" s="1391"/>
      <c r="K62" s="1391"/>
      <c r="L62" s="1391"/>
      <c r="M62" s="455" t="s">
        <v>1681</v>
      </c>
      <c r="N62" s="444"/>
    </row>
    <row r="63" spans="1:14" s="437" customFormat="1" ht="15.5">
      <c r="A63" s="430" t="s">
        <v>1222</v>
      </c>
      <c r="B63" s="439" t="s">
        <v>1709</v>
      </c>
      <c r="C63" s="430" t="s">
        <v>1482</v>
      </c>
      <c r="D63" s="444"/>
      <c r="E63" s="444"/>
      <c r="F63" s="439" t="s">
        <v>1312</v>
      </c>
      <c r="G63" s="429"/>
      <c r="H63" s="1391"/>
      <c r="I63" s="1391"/>
      <c r="J63" s="1391"/>
      <c r="K63" s="1391"/>
      <c r="L63" s="1391"/>
      <c r="M63" s="455" t="s">
        <v>3428</v>
      </c>
      <c r="N63" s="444"/>
    </row>
    <row r="64" spans="1:14" s="461" customFormat="1" ht="15.5">
      <c r="A64" s="457" t="s">
        <v>1530</v>
      </c>
      <c r="B64" s="459" t="s">
        <v>1710</v>
      </c>
      <c r="C64" s="457" t="s">
        <v>1482</v>
      </c>
      <c r="D64" s="458"/>
      <c r="E64" s="458"/>
      <c r="F64" s="459" t="s">
        <v>1312</v>
      </c>
      <c r="G64" s="460"/>
      <c r="H64" s="1392">
        <f>H62-H63</f>
        <v>0</v>
      </c>
      <c r="I64" s="1392">
        <f>I62-I63</f>
        <v>0</v>
      </c>
      <c r="J64" s="1392">
        <f>J62-J63</f>
        <v>0</v>
      </c>
      <c r="K64" s="1392">
        <f>K62-K63</f>
        <v>0</v>
      </c>
      <c r="L64" s="1392">
        <f>L62-L63</f>
        <v>0</v>
      </c>
      <c r="M64" s="460"/>
      <c r="N64" s="458"/>
    </row>
    <row r="65" spans="1:14">
      <c r="H65" s="1369"/>
      <c r="I65" s="1369"/>
      <c r="J65" s="1369"/>
      <c r="K65" s="1369"/>
      <c r="L65" s="1369"/>
    </row>
    <row r="66" spans="1:14" s="437" customFormat="1" ht="17.649999999999999" customHeight="1">
      <c r="A66" s="470" t="s">
        <v>1711</v>
      </c>
      <c r="B66" s="429"/>
      <c r="C66" s="429"/>
      <c r="D66" s="444"/>
      <c r="E66" s="444"/>
      <c r="F66" s="429"/>
      <c r="G66" s="448"/>
      <c r="H66" s="1395"/>
      <c r="I66" s="1378"/>
      <c r="J66" s="1378"/>
      <c r="K66" s="1378"/>
      <c r="L66" s="1378"/>
      <c r="M66" s="429"/>
      <c r="N66" s="444"/>
    </row>
    <row r="67" spans="1:14" s="437" customFormat="1" ht="17.649999999999999" customHeight="1">
      <c r="A67" s="473"/>
      <c r="B67" s="448"/>
      <c r="C67" s="439"/>
      <c r="D67" s="444"/>
      <c r="E67" s="444"/>
      <c r="F67" s="439"/>
      <c r="G67" s="448"/>
      <c r="H67" s="1378"/>
      <c r="I67" s="1378"/>
      <c r="J67" s="1378"/>
      <c r="K67" s="1378"/>
      <c r="L67" s="1378"/>
      <c r="M67" s="445"/>
      <c r="N67" s="444"/>
    </row>
    <row r="68" spans="1:14" s="437" customFormat="1" ht="15.5">
      <c r="A68" s="430" t="s">
        <v>1636</v>
      </c>
      <c r="B68" s="439" t="s">
        <v>1712</v>
      </c>
      <c r="C68" s="430" t="s">
        <v>1476</v>
      </c>
      <c r="D68" s="444"/>
      <c r="E68" s="444"/>
      <c r="F68" s="439" t="s">
        <v>1312</v>
      </c>
      <c r="G68" s="429"/>
      <c r="H68" s="1391"/>
      <c r="I68" s="1391"/>
      <c r="J68" s="1391"/>
      <c r="K68" s="1391"/>
      <c r="L68" s="1391"/>
      <c r="M68" s="455" t="s">
        <v>1681</v>
      </c>
      <c r="N68" s="444"/>
    </row>
    <row r="69" spans="1:14" s="437" customFormat="1" ht="15.5">
      <c r="A69" s="430" t="s">
        <v>1222</v>
      </c>
      <c r="B69" s="439" t="s">
        <v>1713</v>
      </c>
      <c r="C69" s="430" t="s">
        <v>1476</v>
      </c>
      <c r="D69" s="444"/>
      <c r="E69" s="444"/>
      <c r="F69" s="439" t="s">
        <v>1312</v>
      </c>
      <c r="G69" s="429"/>
      <c r="H69" s="1391"/>
      <c r="I69" s="1391"/>
      <c r="J69" s="1391"/>
      <c r="K69" s="1391"/>
      <c r="L69" s="1391"/>
      <c r="M69" s="455" t="s">
        <v>3428</v>
      </c>
      <c r="N69" s="444"/>
    </row>
    <row r="70" spans="1:14" s="461" customFormat="1" ht="15.5">
      <c r="A70" s="457" t="s">
        <v>1711</v>
      </c>
      <c r="B70" s="459" t="s">
        <v>1714</v>
      </c>
      <c r="C70" s="457" t="s">
        <v>1476</v>
      </c>
      <c r="D70" s="458"/>
      <c r="E70" s="458"/>
      <c r="F70" s="459" t="s">
        <v>1312</v>
      </c>
      <c r="G70" s="460"/>
      <c r="H70" s="1392">
        <f>H68-H69</f>
        <v>0</v>
      </c>
      <c r="I70" s="1392">
        <f>I68-I69</f>
        <v>0</v>
      </c>
      <c r="J70" s="1392">
        <f>J68-J69</f>
        <v>0</v>
      </c>
      <c r="K70" s="1392">
        <f>K68-K69</f>
        <v>0</v>
      </c>
      <c r="L70" s="1392">
        <f>L68-L69</f>
        <v>0</v>
      </c>
      <c r="M70" s="460"/>
      <c r="N70" s="458"/>
    </row>
    <row r="71" spans="1:14" s="437" customFormat="1">
      <c r="A71" s="429"/>
      <c r="B71" s="429"/>
      <c r="C71" s="439"/>
      <c r="D71" s="444"/>
      <c r="E71" s="444"/>
      <c r="F71" s="439"/>
      <c r="G71" s="429"/>
      <c r="H71" s="1369"/>
      <c r="I71" s="1369"/>
      <c r="J71" s="1369"/>
      <c r="K71" s="1369"/>
      <c r="L71" s="1369"/>
      <c r="M71" s="429"/>
      <c r="N71" s="444"/>
    </row>
    <row r="72" spans="1:14" ht="14">
      <c r="A72" s="470" t="s">
        <v>1601</v>
      </c>
      <c r="D72" s="444"/>
      <c r="E72" s="444"/>
      <c r="G72" s="448"/>
      <c r="H72" s="1395"/>
      <c r="I72" s="1378"/>
      <c r="J72" s="1378"/>
      <c r="K72" s="1378"/>
      <c r="L72" s="1378"/>
    </row>
    <row r="73" spans="1:14" ht="14">
      <c r="A73" s="473"/>
      <c r="B73" s="448"/>
      <c r="C73" s="439"/>
      <c r="D73" s="444"/>
      <c r="E73" s="444"/>
      <c r="F73" s="439"/>
      <c r="G73" s="448"/>
      <c r="H73" s="1378"/>
      <c r="I73" s="1378"/>
      <c r="J73" s="1378"/>
      <c r="K73" s="1378"/>
      <c r="L73" s="1378"/>
    </row>
    <row r="74" spans="1:14" ht="15.5">
      <c r="A74" s="430" t="s">
        <v>1636</v>
      </c>
      <c r="B74" s="432" t="s">
        <v>1715</v>
      </c>
      <c r="C74" s="430" t="s">
        <v>1488</v>
      </c>
      <c r="D74" s="444"/>
      <c r="E74" s="444"/>
      <c r="F74" s="439" t="s">
        <v>1312</v>
      </c>
      <c r="H74" s="1391"/>
      <c r="I74" s="1391"/>
      <c r="J74" s="1391"/>
      <c r="K74" s="1391"/>
      <c r="L74" s="1391"/>
      <c r="M74" s="455" t="s">
        <v>1681</v>
      </c>
    </row>
    <row r="75" spans="1:14" ht="15.5">
      <c r="A75" s="430" t="s">
        <v>1222</v>
      </c>
      <c r="B75" s="432" t="s">
        <v>1716</v>
      </c>
      <c r="C75" s="430" t="s">
        <v>1488</v>
      </c>
      <c r="D75" s="444"/>
      <c r="E75" s="444"/>
      <c r="F75" s="439" t="s">
        <v>1312</v>
      </c>
      <c r="H75" s="1391"/>
      <c r="I75" s="1391"/>
      <c r="J75" s="1391"/>
      <c r="K75" s="1391"/>
      <c r="L75" s="1391"/>
      <c r="M75" s="455" t="s">
        <v>3428</v>
      </c>
    </row>
    <row r="76" spans="1:14" s="460" customFormat="1" ht="14.25" customHeight="1">
      <c r="A76" s="457" t="s">
        <v>1601</v>
      </c>
      <c r="B76" s="459" t="s">
        <v>1717</v>
      </c>
      <c r="C76" s="457" t="s">
        <v>1488</v>
      </c>
      <c r="D76" s="458"/>
      <c r="E76" s="458"/>
      <c r="F76" s="459" t="s">
        <v>1312</v>
      </c>
      <c r="H76" s="1392">
        <f>H74-H75</f>
        <v>0</v>
      </c>
      <c r="I76" s="1392">
        <f>I74-I75</f>
        <v>0</v>
      </c>
      <c r="J76" s="1392">
        <f>J74-J75</f>
        <v>0</v>
      </c>
      <c r="K76" s="1392">
        <f>K74-K75</f>
        <v>0</v>
      </c>
      <c r="L76" s="1392">
        <f>L74-L75</f>
        <v>0</v>
      </c>
    </row>
    <row r="77" spans="1:14">
      <c r="C77" s="439"/>
      <c r="D77" s="444"/>
      <c r="E77" s="444"/>
      <c r="F77" s="439"/>
      <c r="H77" s="1369"/>
      <c r="I77" s="1369"/>
      <c r="J77" s="1369"/>
      <c r="K77" s="1369"/>
      <c r="L77" s="1369"/>
    </row>
    <row r="78" spans="1:14" ht="14">
      <c r="A78" s="470" t="s">
        <v>1515</v>
      </c>
      <c r="B78" s="448"/>
      <c r="C78" s="439"/>
      <c r="D78" s="444"/>
      <c r="E78" s="444"/>
      <c r="F78" s="439"/>
      <c r="G78" s="448"/>
      <c r="H78" s="1378"/>
      <c r="I78" s="1378"/>
      <c r="J78" s="1378"/>
      <c r="K78" s="1378"/>
      <c r="L78" s="1378"/>
    </row>
    <row r="79" spans="1:14" ht="14">
      <c r="A79" s="476"/>
      <c r="B79" s="448"/>
      <c r="C79" s="439"/>
      <c r="D79" s="444"/>
      <c r="E79" s="444"/>
      <c r="F79" s="439"/>
      <c r="G79" s="448"/>
      <c r="H79" s="1378"/>
      <c r="I79" s="1378"/>
      <c r="J79" s="1378"/>
      <c r="K79" s="1378"/>
      <c r="L79" s="1378"/>
    </row>
    <row r="80" spans="1:14" s="460" customFormat="1" ht="15.5">
      <c r="A80" s="457" t="s">
        <v>1636</v>
      </c>
      <c r="B80" s="456" t="s">
        <v>1718</v>
      </c>
      <c r="C80" s="457" t="s">
        <v>1516</v>
      </c>
      <c r="D80" s="458"/>
      <c r="E80" s="458"/>
      <c r="F80" s="459" t="s">
        <v>1312</v>
      </c>
      <c r="H80" s="1391"/>
      <c r="I80" s="1391"/>
      <c r="J80" s="1391"/>
      <c r="K80" s="1391"/>
      <c r="L80" s="1391"/>
      <c r="M80" s="455" t="s">
        <v>1681</v>
      </c>
    </row>
    <row r="81" spans="1:13" ht="14">
      <c r="A81" s="444"/>
      <c r="B81" s="444"/>
      <c r="C81" s="444"/>
      <c r="D81" s="444"/>
      <c r="E81" s="444"/>
      <c r="F81" s="447"/>
      <c r="G81" s="447"/>
      <c r="H81" s="1397"/>
      <c r="I81" s="1397"/>
      <c r="J81" s="1397"/>
      <c r="K81" s="1397"/>
      <c r="L81" s="1378"/>
    </row>
    <row r="82" spans="1:13" ht="14">
      <c r="A82" s="444"/>
      <c r="B82" s="444"/>
      <c r="C82" s="444"/>
      <c r="D82" s="444"/>
      <c r="E82" s="444"/>
      <c r="F82" s="447"/>
      <c r="G82" s="447"/>
      <c r="H82" s="1397"/>
      <c r="I82" s="1397"/>
      <c r="J82" s="1397"/>
      <c r="K82" s="1397"/>
      <c r="L82" s="1378"/>
    </row>
    <row r="83" spans="1:13" ht="14">
      <c r="A83" s="470" t="s">
        <v>1518</v>
      </c>
      <c r="D83" s="444"/>
      <c r="E83" s="444"/>
      <c r="G83" s="448"/>
      <c r="H83" s="1395"/>
      <c r="I83" s="1378"/>
      <c r="J83" s="1378"/>
      <c r="K83" s="1378"/>
      <c r="L83" s="1378"/>
    </row>
    <row r="84" spans="1:13" ht="14">
      <c r="A84" s="473"/>
      <c r="B84" s="448"/>
      <c r="C84" s="439"/>
      <c r="D84" s="444"/>
      <c r="E84" s="444"/>
      <c r="F84" s="439"/>
      <c r="G84" s="448"/>
      <c r="H84" s="1378"/>
      <c r="I84" s="1378"/>
      <c r="J84" s="1378"/>
      <c r="K84" s="1378"/>
      <c r="L84" s="1378"/>
    </row>
    <row r="85" spans="1:13" ht="15.5">
      <c r="A85" s="430" t="s">
        <v>1636</v>
      </c>
      <c r="B85" s="432" t="s">
        <v>1719</v>
      </c>
      <c r="C85" s="430" t="s">
        <v>1479</v>
      </c>
      <c r="D85" s="444"/>
      <c r="E85" s="444"/>
      <c r="F85" s="439" t="s">
        <v>1312</v>
      </c>
      <c r="H85" s="1391"/>
      <c r="I85" s="1391"/>
      <c r="J85" s="1391"/>
      <c r="K85" s="1391"/>
      <c r="L85" s="1391"/>
      <c r="M85" s="455" t="s">
        <v>1681</v>
      </c>
    </row>
    <row r="86" spans="1:13" ht="15.5">
      <c r="A86" s="430" t="s">
        <v>1222</v>
      </c>
      <c r="B86" s="432" t="s">
        <v>1720</v>
      </c>
      <c r="C86" s="430" t="s">
        <v>1479</v>
      </c>
      <c r="D86" s="444"/>
      <c r="E86" s="444"/>
      <c r="F86" s="439" t="s">
        <v>1312</v>
      </c>
      <c r="H86" s="1391"/>
      <c r="I86" s="1391"/>
      <c r="J86" s="1391"/>
      <c r="K86" s="1391"/>
      <c r="L86" s="1391"/>
      <c r="M86" s="455" t="s">
        <v>3428</v>
      </c>
    </row>
    <row r="87" spans="1:13" s="460" customFormat="1" ht="15.5">
      <c r="A87" s="457" t="s">
        <v>1721</v>
      </c>
      <c r="B87" s="456" t="s">
        <v>1722</v>
      </c>
      <c r="C87" s="457" t="s">
        <v>1479</v>
      </c>
      <c r="D87" s="458"/>
      <c r="E87" s="458"/>
      <c r="F87" s="459" t="s">
        <v>1312</v>
      </c>
      <c r="H87" s="1392">
        <f>H85-H86</f>
        <v>0</v>
      </c>
      <c r="I87" s="1392">
        <f>I85-I86</f>
        <v>0</v>
      </c>
      <c r="J87" s="1392">
        <f>J85-J86</f>
        <v>0</v>
      </c>
      <c r="K87" s="1392">
        <f>K85-K86</f>
        <v>0</v>
      </c>
      <c r="L87" s="1392">
        <f>L85-L86</f>
        <v>0</v>
      </c>
    </row>
    <row r="88" spans="1:13">
      <c r="H88" s="1369"/>
      <c r="I88" s="1369"/>
      <c r="J88" s="1369"/>
      <c r="K88" s="1369"/>
      <c r="L88" s="1369"/>
    </row>
    <row r="89" spans="1:13">
      <c r="H89" s="1369"/>
      <c r="I89" s="1369"/>
      <c r="J89" s="1369"/>
      <c r="K89" s="1369"/>
      <c r="L89" s="1369"/>
    </row>
    <row r="90" spans="1:13" ht="14">
      <c r="A90" s="470" t="s">
        <v>1520</v>
      </c>
      <c r="H90" s="1369"/>
      <c r="I90" s="1369"/>
      <c r="J90" s="1369"/>
      <c r="K90" s="1369"/>
      <c r="L90" s="1369"/>
    </row>
    <row r="91" spans="1:13">
      <c r="H91" s="1369"/>
      <c r="I91" s="1369"/>
      <c r="J91" s="1369"/>
      <c r="K91" s="1369"/>
      <c r="L91" s="1369"/>
    </row>
    <row r="92" spans="1:13" s="460" customFormat="1" ht="15.5">
      <c r="A92" s="457" t="s">
        <v>1636</v>
      </c>
      <c r="B92" s="460" t="s">
        <v>1723</v>
      </c>
      <c r="C92" s="460" t="s">
        <v>1521</v>
      </c>
      <c r="F92" s="459" t="s">
        <v>1312</v>
      </c>
      <c r="H92" s="1398"/>
      <c r="I92" s="1398"/>
      <c r="J92" s="1398"/>
      <c r="K92" s="1398"/>
      <c r="L92" s="1398"/>
      <c r="M92" s="455" t="s">
        <v>1681</v>
      </c>
    </row>
  </sheetData>
  <pageMargins left="0.7" right="0.7" top="0.75" bottom="0.75" header="0.3" footer="0.3"/>
  <headerFooter>
    <oddFooter>&amp;C_x000D_&amp;1#&amp;"Calibri"&amp;10&amp;K000000 OFFICIAL-InternalOnly</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8DB08-386E-4A32-AE73-08866FE821E9}">
  <sheetPr codeName="Sheet2"/>
  <dimension ref="A1:I209"/>
  <sheetViews>
    <sheetView topLeftCell="A69" zoomScale="90" zoomScaleNormal="90" workbookViewId="0">
      <selection activeCell="D94" sqref="D94"/>
    </sheetView>
  </sheetViews>
  <sheetFormatPr defaultColWidth="0" defaultRowHeight="14.5" zeroHeight="1"/>
  <cols>
    <col min="1" max="1" width="14.453125" customWidth="1"/>
    <col min="2" max="2" width="27" bestFit="1" customWidth="1"/>
    <col min="3" max="3" width="8.453125" style="216" customWidth="1"/>
    <col min="4" max="4" width="31.453125" customWidth="1"/>
    <col min="5" max="7" width="9.26953125" customWidth="1"/>
    <col min="8" max="8" width="17.7265625" customWidth="1"/>
    <col min="9" max="9" width="9.26953125" customWidth="1"/>
    <col min="10" max="16384" width="9.26953125" hidden="1"/>
  </cols>
  <sheetData>
    <row r="1" spans="1:8" s="46" customFormat="1" ht="23.5">
      <c r="A1" s="56" t="str">
        <f>'1.1 Cover'!A1</f>
        <v>Regulatory Reporting Pack</v>
      </c>
    </row>
    <row r="2" spans="1:8" s="46" customFormat="1" ht="23.5">
      <c r="A2" s="56" t="str">
        <f>'1.1 Cover'!A2</f>
        <v>Price base - 2018/19</v>
      </c>
    </row>
    <row r="3" spans="1:8" s="46" customFormat="1" ht="23.5">
      <c r="A3" s="56" t="str">
        <f>'1.1 Cover'!A3</f>
        <v>Regulatory Year: April 2022 - March 2023</v>
      </c>
    </row>
    <row r="4" spans="1:8" s="46" customFormat="1" ht="23.5">
      <c r="A4" s="56" t="s">
        <v>20</v>
      </c>
    </row>
    <row r="5" spans="1:8" s="10" customFormat="1" ht="15" thickBot="1">
      <c r="C5" s="212"/>
    </row>
    <row r="6" spans="1:8" s="10" customFormat="1">
      <c r="A6" s="22"/>
      <c r="B6" s="16"/>
      <c r="C6" s="213"/>
      <c r="D6" s="22"/>
      <c r="H6" s="1471" t="s">
        <v>21</v>
      </c>
    </row>
    <row r="7" spans="1:8" s="10" customFormat="1">
      <c r="A7" s="22"/>
      <c r="B7" s="22"/>
      <c r="C7" s="84"/>
      <c r="D7" s="22"/>
      <c r="H7" s="1472"/>
    </row>
    <row r="8" spans="1:8" s="10" customFormat="1">
      <c r="A8" s="22"/>
      <c r="B8" s="22"/>
      <c r="C8" s="84"/>
      <c r="D8" s="22"/>
      <c r="H8" s="1472"/>
    </row>
    <row r="9" spans="1:8" s="10" customFormat="1" ht="15" thickBot="1">
      <c r="A9" s="799"/>
      <c r="B9" s="29" t="s">
        <v>22</v>
      </c>
      <c r="C9" s="84"/>
      <c r="D9" s="22"/>
      <c r="H9" s="1473"/>
    </row>
    <row r="10" spans="1:8" s="10" customFormat="1">
      <c r="A10" s="24"/>
      <c r="B10" s="23"/>
      <c r="C10" s="213" t="s">
        <v>23</v>
      </c>
      <c r="D10" s="1261" t="s">
        <v>3</v>
      </c>
    </row>
    <row r="11" spans="1:8" s="10" customFormat="1">
      <c r="A11" s="799"/>
      <c r="B11" s="23"/>
      <c r="C11" s="213" t="s">
        <v>24</v>
      </c>
      <c r="D11" s="1261" t="s">
        <v>20</v>
      </c>
    </row>
    <row r="12" spans="1:8" s="10" customFormat="1">
      <c r="A12" s="799"/>
      <c r="B12" s="23"/>
      <c r="C12" s="213" t="s">
        <v>25</v>
      </c>
      <c r="D12" s="1261" t="s">
        <v>26</v>
      </c>
    </row>
    <row r="13" spans="1:8" s="10" customFormat="1">
      <c r="A13" s="799"/>
      <c r="B13" s="23"/>
      <c r="C13" s="213" t="s">
        <v>27</v>
      </c>
      <c r="D13" s="1261" t="s">
        <v>28</v>
      </c>
    </row>
    <row r="14" spans="1:8" s="10" customFormat="1">
      <c r="A14" s="799"/>
      <c r="B14" s="23"/>
      <c r="C14" s="213" t="s">
        <v>29</v>
      </c>
      <c r="D14" s="1261" t="s">
        <v>30</v>
      </c>
    </row>
    <row r="15" spans="1:8" s="10" customFormat="1">
      <c r="A15" s="799"/>
      <c r="B15" s="23"/>
      <c r="C15" s="213" t="s">
        <v>31</v>
      </c>
      <c r="D15" s="1261" t="s">
        <v>32</v>
      </c>
    </row>
    <row r="16" spans="1:8" s="10" customFormat="1">
      <c r="A16" s="799"/>
      <c r="B16" s="799"/>
      <c r="C16" s="227"/>
      <c r="D16" s="22"/>
    </row>
    <row r="17" spans="1:8" s="10" customFormat="1">
      <c r="A17" s="799"/>
      <c r="B17" s="703" t="s">
        <v>33</v>
      </c>
      <c r="C17" s="227" t="s">
        <v>34</v>
      </c>
      <c r="D17" s="1261" t="s">
        <v>35</v>
      </c>
    </row>
    <row r="18" spans="1:8" s="10" customFormat="1">
      <c r="A18" s="799"/>
      <c r="B18" s="799"/>
      <c r="C18" s="227" t="s">
        <v>36</v>
      </c>
      <c r="D18" s="1261" t="s">
        <v>37</v>
      </c>
    </row>
    <row r="19" spans="1:8" s="10" customFormat="1">
      <c r="A19" s="799"/>
      <c r="B19" s="799"/>
      <c r="C19" s="227"/>
      <c r="D19" s="22"/>
    </row>
    <row r="20" spans="1:8" s="10" customFormat="1">
      <c r="A20" s="24">
        <v>1</v>
      </c>
      <c r="B20" s="702" t="s">
        <v>38</v>
      </c>
      <c r="C20" s="213"/>
      <c r="D20" s="22"/>
      <c r="H20" s="12"/>
    </row>
    <row r="21" spans="1:8" s="10" customFormat="1">
      <c r="A21" s="799"/>
      <c r="B21" s="799"/>
      <c r="C21" s="227" t="s">
        <v>39</v>
      </c>
      <c r="D21" s="1261" t="s">
        <v>40</v>
      </c>
    </row>
    <row r="22" spans="1:8" s="10" customFormat="1">
      <c r="A22" s="799"/>
      <c r="B22" s="799"/>
      <c r="C22" s="227" t="s">
        <v>41</v>
      </c>
      <c r="D22" s="1261" t="s">
        <v>42</v>
      </c>
    </row>
    <row r="23" spans="1:8" s="10" customFormat="1">
      <c r="A23" s="799"/>
      <c r="B23" s="799"/>
      <c r="C23" s="227" t="s">
        <v>43</v>
      </c>
      <c r="D23" s="1261" t="s">
        <v>44</v>
      </c>
    </row>
    <row r="24" spans="1:8" s="10" customFormat="1">
      <c r="A24" s="799"/>
      <c r="B24" s="799"/>
      <c r="C24" s="227" t="s">
        <v>45</v>
      </c>
      <c r="D24" s="1261" t="s">
        <v>46</v>
      </c>
    </row>
    <row r="25" spans="1:8" s="10" customFormat="1">
      <c r="A25" s="799"/>
      <c r="B25" s="799"/>
      <c r="C25" s="227" t="s">
        <v>47</v>
      </c>
      <c r="D25" s="1261" t="s">
        <v>48</v>
      </c>
      <c r="H25" s="859"/>
    </row>
    <row r="26" spans="1:8" s="10" customFormat="1">
      <c r="A26" s="799"/>
      <c r="B26" s="799"/>
      <c r="C26" s="227" t="s">
        <v>49</v>
      </c>
      <c r="D26" s="1261" t="s">
        <v>50</v>
      </c>
      <c r="H26" s="859"/>
    </row>
    <row r="27" spans="1:8" s="10" customFormat="1">
      <c r="A27" s="799"/>
      <c r="B27" s="799"/>
      <c r="C27" s="227"/>
      <c r="D27" s="11"/>
    </row>
    <row r="28" spans="1:8" s="10" customFormat="1">
      <c r="A28" s="24">
        <v>2</v>
      </c>
      <c r="B28" s="701" t="s">
        <v>51</v>
      </c>
      <c r="C28" s="227"/>
      <c r="D28" s="11"/>
    </row>
    <row r="29" spans="1:8" s="10" customFormat="1">
      <c r="A29" s="24"/>
      <c r="B29" s="799"/>
      <c r="C29" s="227" t="s">
        <v>52</v>
      </c>
      <c r="D29" s="1261" t="s">
        <v>53</v>
      </c>
      <c r="H29" s="859"/>
    </row>
    <row r="30" spans="1:8" s="10" customFormat="1">
      <c r="A30" s="24"/>
      <c r="B30" s="799"/>
      <c r="C30" s="227" t="s">
        <v>54</v>
      </c>
      <c r="D30" s="1261" t="s">
        <v>55</v>
      </c>
      <c r="H30" s="859"/>
    </row>
    <row r="31" spans="1:8" s="10" customFormat="1">
      <c r="A31" s="799"/>
      <c r="B31" s="799"/>
      <c r="C31" s="227" t="s">
        <v>56</v>
      </c>
      <c r="D31" s="1261" t="s">
        <v>57</v>
      </c>
      <c r="H31" s="859"/>
    </row>
    <row r="32" spans="1:8" s="10" customFormat="1">
      <c r="A32" s="799"/>
      <c r="B32" s="799"/>
      <c r="C32" s="227" t="s">
        <v>58</v>
      </c>
      <c r="D32" s="1261" t="s">
        <v>59</v>
      </c>
      <c r="H32" s="859"/>
    </row>
    <row r="33" spans="1:8" s="10" customFormat="1">
      <c r="A33" s="799"/>
      <c r="B33" s="799"/>
      <c r="C33" s="227" t="s">
        <v>60</v>
      </c>
      <c r="D33" s="1261" t="s">
        <v>61</v>
      </c>
      <c r="H33" s="859"/>
    </row>
    <row r="34" spans="1:8" s="10" customFormat="1">
      <c r="A34" s="799"/>
      <c r="B34" s="799"/>
      <c r="C34" s="227" t="s">
        <v>62</v>
      </c>
      <c r="D34" s="1261" t="s">
        <v>63</v>
      </c>
      <c r="H34" s="859"/>
    </row>
    <row r="35" spans="1:8" s="10" customFormat="1">
      <c r="A35" s="799"/>
      <c r="B35" s="799"/>
      <c r="C35" s="227" t="s">
        <v>64</v>
      </c>
      <c r="D35" s="1261" t="s">
        <v>65</v>
      </c>
      <c r="H35" s="859"/>
    </row>
    <row r="36" spans="1:8" s="10" customFormat="1">
      <c r="A36" s="799"/>
      <c r="B36" s="799"/>
      <c r="C36" s="227" t="s">
        <v>66</v>
      </c>
      <c r="D36" s="1261" t="s">
        <v>67</v>
      </c>
      <c r="H36" s="859"/>
    </row>
    <row r="37" spans="1:8" s="10" customFormat="1">
      <c r="A37" s="799"/>
      <c r="B37" s="799"/>
      <c r="C37" s="227" t="s">
        <v>68</v>
      </c>
      <c r="D37" s="1261" t="s">
        <v>69</v>
      </c>
      <c r="H37" s="859"/>
    </row>
    <row r="38" spans="1:8" s="10" customFormat="1">
      <c r="A38" s="799"/>
      <c r="B38" s="799"/>
      <c r="C38" s="227" t="s">
        <v>70</v>
      </c>
      <c r="D38" s="1261" t="s">
        <v>71</v>
      </c>
      <c r="H38" s="859"/>
    </row>
    <row r="39" spans="1:8" s="10" customFormat="1">
      <c r="A39" s="799"/>
      <c r="B39" s="799"/>
      <c r="C39" s="227" t="s">
        <v>72</v>
      </c>
      <c r="D39" s="1261" t="s">
        <v>73</v>
      </c>
      <c r="H39" s="859"/>
    </row>
    <row r="40" spans="1:8" s="10" customFormat="1">
      <c r="A40" s="799"/>
      <c r="B40" s="799"/>
      <c r="C40" s="227" t="s">
        <v>74</v>
      </c>
      <c r="D40" s="1261" t="s">
        <v>75</v>
      </c>
      <c r="H40" s="859"/>
    </row>
    <row r="41" spans="1:8" s="10" customFormat="1">
      <c r="A41" s="799"/>
      <c r="B41" s="799"/>
      <c r="C41" s="227" t="s">
        <v>76</v>
      </c>
      <c r="D41" s="1261" t="s">
        <v>77</v>
      </c>
      <c r="H41" s="859"/>
    </row>
    <row r="42" spans="1:8" s="10" customFormat="1">
      <c r="A42" s="799"/>
      <c r="B42" s="799"/>
      <c r="C42" s="227" t="s">
        <v>78</v>
      </c>
      <c r="D42" s="1261" t="s">
        <v>79</v>
      </c>
      <c r="H42" s="859"/>
    </row>
    <row r="43" spans="1:8" s="10" customFormat="1">
      <c r="A43" s="799"/>
      <c r="B43" s="799"/>
      <c r="C43" s="227" t="s">
        <v>80</v>
      </c>
      <c r="D43" s="1261" t="s">
        <v>81</v>
      </c>
      <c r="H43" s="859"/>
    </row>
    <row r="44" spans="1:8" s="10" customFormat="1">
      <c r="A44" s="799"/>
      <c r="B44" s="799"/>
      <c r="C44" s="227" t="s">
        <v>82</v>
      </c>
      <c r="D44" s="1261" t="s">
        <v>83</v>
      </c>
      <c r="H44" s="859"/>
    </row>
    <row r="45" spans="1:8" s="10" customFormat="1">
      <c r="A45" s="799"/>
      <c r="B45" s="799"/>
      <c r="C45" s="227" t="s">
        <v>84</v>
      </c>
      <c r="D45" s="1261" t="s">
        <v>85</v>
      </c>
      <c r="H45" s="859"/>
    </row>
    <row r="46" spans="1:8" s="10" customFormat="1">
      <c r="A46" s="799"/>
      <c r="B46" s="799"/>
      <c r="C46" s="227" t="s">
        <v>86</v>
      </c>
      <c r="D46" s="1261" t="s">
        <v>87</v>
      </c>
      <c r="H46" s="859"/>
    </row>
    <row r="47" spans="1:8" s="10" customFormat="1">
      <c r="A47" s="799"/>
      <c r="B47" s="799"/>
      <c r="C47" s="227"/>
      <c r="D47" s="22"/>
    </row>
    <row r="48" spans="1:8" s="10" customFormat="1">
      <c r="A48" s="24">
        <v>3</v>
      </c>
      <c r="B48" s="44" t="s">
        <v>88</v>
      </c>
      <c r="C48" s="213"/>
      <c r="D48" s="21"/>
    </row>
    <row r="49" spans="1:8" s="10" customFormat="1">
      <c r="A49" s="799"/>
      <c r="B49" s="799"/>
      <c r="C49" s="227" t="s">
        <v>89</v>
      </c>
      <c r="D49" s="1261" t="s">
        <v>90</v>
      </c>
      <c r="H49" s="859"/>
    </row>
    <row r="50" spans="1:8" s="10" customFormat="1">
      <c r="A50" s="799"/>
      <c r="B50" s="799"/>
      <c r="C50" s="227" t="s">
        <v>91</v>
      </c>
      <c r="D50" s="1261" t="s">
        <v>92</v>
      </c>
      <c r="H50" s="859"/>
    </row>
    <row r="51" spans="1:8" s="10" customFormat="1">
      <c r="A51" s="799"/>
      <c r="B51" s="799"/>
      <c r="C51" s="227" t="s">
        <v>93</v>
      </c>
      <c r="D51" s="1261" t="s">
        <v>94</v>
      </c>
      <c r="H51" s="859"/>
    </row>
    <row r="52" spans="1:8" s="10" customFormat="1">
      <c r="A52" s="799"/>
      <c r="B52" s="799"/>
      <c r="C52" s="227" t="s">
        <v>95</v>
      </c>
      <c r="D52" s="1261" t="s">
        <v>96</v>
      </c>
      <c r="H52" s="859"/>
    </row>
    <row r="53" spans="1:8" s="10" customFormat="1">
      <c r="A53" s="799"/>
      <c r="B53" s="799"/>
      <c r="C53" s="227" t="s">
        <v>97</v>
      </c>
      <c r="D53" s="1261" t="s">
        <v>98</v>
      </c>
      <c r="H53" s="859"/>
    </row>
    <row r="54" spans="1:8" s="10" customFormat="1">
      <c r="A54" s="799"/>
      <c r="B54" s="799"/>
      <c r="C54" s="227" t="s">
        <v>99</v>
      </c>
      <c r="D54" s="1261" t="s">
        <v>100</v>
      </c>
      <c r="H54" s="859"/>
    </row>
    <row r="55" spans="1:8" s="10" customFormat="1">
      <c r="A55" s="799"/>
      <c r="B55" s="799"/>
      <c r="C55" s="227" t="s">
        <v>101</v>
      </c>
      <c r="D55" s="1261" t="s">
        <v>102</v>
      </c>
      <c r="H55" s="859"/>
    </row>
    <row r="56" spans="1:8" s="10" customFormat="1">
      <c r="A56" s="799"/>
      <c r="B56" s="799"/>
      <c r="C56" s="227" t="s">
        <v>103</v>
      </c>
      <c r="D56" s="1261" t="s">
        <v>104</v>
      </c>
      <c r="H56" s="859"/>
    </row>
    <row r="57" spans="1:8" s="10" customFormat="1">
      <c r="A57" s="799"/>
      <c r="B57" s="799"/>
      <c r="C57" s="227" t="s">
        <v>105</v>
      </c>
      <c r="D57" s="1261" t="s">
        <v>106</v>
      </c>
      <c r="H57" s="859"/>
    </row>
    <row r="58" spans="1:8" s="10" customFormat="1">
      <c r="A58" s="799"/>
      <c r="B58" s="799"/>
      <c r="C58" s="227" t="s">
        <v>3313</v>
      </c>
      <c r="D58" s="1261" t="s">
        <v>3314</v>
      </c>
      <c r="H58" s="859"/>
    </row>
    <row r="59" spans="1:8" s="10" customFormat="1">
      <c r="A59" s="799"/>
      <c r="B59" s="799"/>
      <c r="C59" s="227"/>
      <c r="D59" s="22"/>
    </row>
    <row r="60" spans="1:8" s="10" customFormat="1">
      <c r="A60" s="24">
        <v>4</v>
      </c>
      <c r="B60" s="704" t="s">
        <v>107</v>
      </c>
      <c r="C60" s="213"/>
      <c r="D60" s="22"/>
    </row>
    <row r="61" spans="1:8" s="10" customFormat="1">
      <c r="A61" s="799"/>
      <c r="B61" s="23"/>
      <c r="C61" s="213" t="s">
        <v>108</v>
      </c>
      <c r="D61" s="1261" t="s">
        <v>109</v>
      </c>
      <c r="H61" s="859"/>
    </row>
    <row r="62" spans="1:8" s="10" customFormat="1">
      <c r="A62" s="799"/>
      <c r="B62" s="23"/>
      <c r="C62" s="213" t="s">
        <v>110</v>
      </c>
      <c r="D62" s="1261" t="s">
        <v>111</v>
      </c>
      <c r="H62" s="859"/>
    </row>
    <row r="63" spans="1:8" s="10" customFormat="1">
      <c r="A63" s="799"/>
      <c r="B63" s="23"/>
      <c r="C63" s="213" t="s">
        <v>112</v>
      </c>
      <c r="D63" s="1261" t="s">
        <v>113</v>
      </c>
      <c r="H63" s="859"/>
    </row>
    <row r="64" spans="1:8" s="10" customFormat="1">
      <c r="A64" s="799"/>
      <c r="B64" s="23"/>
      <c r="C64" s="213" t="s">
        <v>114</v>
      </c>
      <c r="D64" s="1261" t="s">
        <v>115</v>
      </c>
      <c r="H64" s="859"/>
    </row>
    <row r="65" spans="1:8" s="10" customFormat="1">
      <c r="A65" s="799"/>
      <c r="B65" s="23"/>
      <c r="C65" s="213" t="s">
        <v>116</v>
      </c>
      <c r="D65" s="1261" t="s">
        <v>117</v>
      </c>
      <c r="H65" s="859"/>
    </row>
    <row r="66" spans="1:8" s="10" customFormat="1">
      <c r="A66" s="799"/>
      <c r="B66" s="23"/>
      <c r="C66" s="213" t="s">
        <v>118</v>
      </c>
      <c r="D66" s="1261" t="s">
        <v>119</v>
      </c>
      <c r="H66" s="859"/>
    </row>
    <row r="67" spans="1:8" s="10" customFormat="1">
      <c r="A67" s="799"/>
      <c r="B67" s="23"/>
      <c r="C67" s="213" t="s">
        <v>120</v>
      </c>
      <c r="D67" s="1261" t="s">
        <v>121</v>
      </c>
      <c r="H67" s="859"/>
    </row>
    <row r="68" spans="1:8" s="10" customFormat="1">
      <c r="A68" s="799"/>
      <c r="B68" s="799"/>
      <c r="C68" s="213" t="s">
        <v>122</v>
      </c>
      <c r="D68" s="1261" t="s">
        <v>123</v>
      </c>
      <c r="H68" s="859"/>
    </row>
    <row r="69" spans="1:8" s="10" customFormat="1">
      <c r="A69" s="799"/>
      <c r="B69" s="799"/>
      <c r="C69" s="213" t="s">
        <v>124</v>
      </c>
      <c r="D69" s="1261" t="s">
        <v>125</v>
      </c>
      <c r="H69" s="859"/>
    </row>
    <row r="70" spans="1:8" s="10" customFormat="1">
      <c r="A70" s="799"/>
      <c r="B70" s="799"/>
      <c r="C70" s="213" t="s">
        <v>3322</v>
      </c>
      <c r="D70" s="1261" t="s">
        <v>3323</v>
      </c>
      <c r="H70" s="1280"/>
    </row>
    <row r="71" spans="1:8" s="10" customFormat="1">
      <c r="A71" s="799"/>
      <c r="B71" s="799"/>
      <c r="C71" s="227"/>
      <c r="D71" s="22"/>
      <c r="H71" s="12"/>
    </row>
    <row r="72" spans="1:8" s="10" customFormat="1">
      <c r="A72" s="24">
        <v>5</v>
      </c>
      <c r="B72" s="45" t="s">
        <v>126</v>
      </c>
      <c r="C72" s="213"/>
      <c r="D72" s="22"/>
      <c r="H72" s="12"/>
    </row>
    <row r="73" spans="1:8" s="10" customFormat="1">
      <c r="A73" s="22"/>
      <c r="B73" s="22"/>
      <c r="C73" s="84" t="s">
        <v>127</v>
      </c>
      <c r="D73" s="1261" t="s">
        <v>128</v>
      </c>
      <c r="H73" s="859"/>
    </row>
    <row r="74" spans="1:8" s="10" customFormat="1">
      <c r="A74" s="22"/>
      <c r="B74" s="22"/>
      <c r="C74" s="84" t="s">
        <v>129</v>
      </c>
      <c r="D74" s="1261" t="s">
        <v>130</v>
      </c>
      <c r="H74" s="859"/>
    </row>
    <row r="75" spans="1:8" s="10" customFormat="1">
      <c r="A75" s="22"/>
      <c r="B75" s="22"/>
      <c r="C75" s="84" t="s">
        <v>131</v>
      </c>
      <c r="D75" s="1261" t="s">
        <v>132</v>
      </c>
      <c r="H75" s="859"/>
    </row>
    <row r="76" spans="1:8" s="10" customFormat="1">
      <c r="A76" s="22"/>
      <c r="B76" s="22"/>
      <c r="C76" s="84" t="s">
        <v>133</v>
      </c>
      <c r="D76" s="1261" t="s">
        <v>134</v>
      </c>
      <c r="H76" s="859"/>
    </row>
    <row r="77" spans="1:8" s="10" customFormat="1">
      <c r="A77" s="22"/>
      <c r="B77" s="22"/>
      <c r="C77" s="84" t="s">
        <v>135</v>
      </c>
      <c r="D77" s="1261" t="s">
        <v>136</v>
      </c>
      <c r="H77" s="859"/>
    </row>
    <row r="78" spans="1:8" s="10" customFormat="1">
      <c r="A78" s="22"/>
      <c r="B78" s="22"/>
      <c r="C78" s="84" t="s">
        <v>137</v>
      </c>
      <c r="D78" s="1261" t="s">
        <v>138</v>
      </c>
      <c r="H78" s="859"/>
    </row>
    <row r="79" spans="1:8" s="10" customFormat="1">
      <c r="A79" s="22"/>
      <c r="B79" s="22"/>
      <c r="C79" s="84" t="s">
        <v>139</v>
      </c>
      <c r="D79" s="1261" t="s">
        <v>3356</v>
      </c>
      <c r="H79" s="859"/>
    </row>
    <row r="80" spans="1:8" s="10" customFormat="1">
      <c r="A80" s="22"/>
      <c r="B80" s="22"/>
      <c r="C80" s="84" t="s">
        <v>140</v>
      </c>
      <c r="D80" s="1261" t="s">
        <v>141</v>
      </c>
      <c r="H80" s="859"/>
    </row>
    <row r="81" spans="1:8" s="10" customFormat="1">
      <c r="A81" s="22"/>
      <c r="B81" s="22"/>
      <c r="C81" s="84" t="s">
        <v>142</v>
      </c>
      <c r="D81" s="1261" t="s">
        <v>143</v>
      </c>
      <c r="H81" s="859"/>
    </row>
    <row r="82" spans="1:8" s="10" customFormat="1">
      <c r="A82" s="13"/>
      <c r="B82" s="14"/>
      <c r="C82" s="214"/>
    </row>
    <row r="83" spans="1:8" s="10" customFormat="1">
      <c r="A83" s="24">
        <v>6</v>
      </c>
      <c r="B83" s="705" t="s">
        <v>144</v>
      </c>
      <c r="C83" s="213"/>
      <c r="D83" s="22"/>
      <c r="H83" s="12"/>
    </row>
    <row r="84" spans="1:8" s="10" customFormat="1">
      <c r="A84" s="22"/>
      <c r="B84" s="22"/>
      <c r="C84" s="84" t="s">
        <v>145</v>
      </c>
      <c r="D84" s="1261" t="s">
        <v>146</v>
      </c>
      <c r="E84" s="222"/>
      <c r="H84" s="859"/>
    </row>
    <row r="85" spans="1:8" s="10" customFormat="1">
      <c r="A85" s="22"/>
      <c r="B85" s="22"/>
      <c r="C85" s="84" t="s">
        <v>147</v>
      </c>
      <c r="D85" s="1261" t="s">
        <v>148</v>
      </c>
      <c r="E85" s="222"/>
      <c r="H85" s="859"/>
    </row>
    <row r="86" spans="1:8" s="10" customFormat="1">
      <c r="A86" s="22"/>
      <c r="B86" s="22"/>
      <c r="C86" s="84" t="s">
        <v>149</v>
      </c>
      <c r="D86" s="1261" t="s">
        <v>150</v>
      </c>
      <c r="E86" s="222"/>
      <c r="H86" s="859"/>
    </row>
    <row r="87" spans="1:8" s="10" customFormat="1">
      <c r="A87" s="22"/>
      <c r="B87" s="22"/>
      <c r="C87" s="84" t="s">
        <v>151</v>
      </c>
      <c r="D87" s="1261" t="s">
        <v>152</v>
      </c>
      <c r="H87" s="859"/>
    </row>
    <row r="88" spans="1:8" s="10" customFormat="1">
      <c r="A88" s="22"/>
      <c r="B88" s="22"/>
      <c r="C88" s="84" t="s">
        <v>153</v>
      </c>
      <c r="D88" s="1261" t="s">
        <v>154</v>
      </c>
      <c r="H88" s="859"/>
    </row>
    <row r="89" spans="1:8" s="10" customFormat="1">
      <c r="A89" s="22"/>
      <c r="B89" s="22"/>
      <c r="C89" s="84" t="s">
        <v>155</v>
      </c>
      <c r="D89" s="1261" t="s">
        <v>156</v>
      </c>
      <c r="H89" s="859"/>
    </row>
    <row r="90" spans="1:8" s="10" customFormat="1">
      <c r="A90" s="22"/>
      <c r="B90" s="22"/>
      <c r="C90" s="84" t="s">
        <v>157</v>
      </c>
      <c r="D90" s="1261" t="s">
        <v>158</v>
      </c>
      <c r="H90" s="859"/>
    </row>
    <row r="91" spans="1:8" s="10" customFormat="1">
      <c r="A91" s="22"/>
      <c r="B91" s="22"/>
      <c r="C91" s="84" t="s">
        <v>159</v>
      </c>
      <c r="D91" s="1261" t="s">
        <v>160</v>
      </c>
      <c r="H91" s="859"/>
    </row>
    <row r="92" spans="1:8" s="10" customFormat="1">
      <c r="A92" s="22"/>
      <c r="B92" s="22"/>
      <c r="C92" s="84" t="s">
        <v>161</v>
      </c>
      <c r="D92" s="1261" t="s">
        <v>162</v>
      </c>
      <c r="H92" s="859"/>
    </row>
    <row r="93" spans="1:8" s="10" customFormat="1">
      <c r="A93" s="22"/>
      <c r="B93" s="22"/>
      <c r="C93" s="84" t="s">
        <v>163</v>
      </c>
      <c r="D93" s="1261" t="s">
        <v>164</v>
      </c>
      <c r="H93" s="859"/>
    </row>
    <row r="94" spans="1:8" s="10" customFormat="1">
      <c r="A94" s="22"/>
      <c r="B94" s="22"/>
      <c r="C94" s="84" t="s">
        <v>3437</v>
      </c>
      <c r="D94" s="1261" t="s">
        <v>3450</v>
      </c>
      <c r="H94" s="859"/>
    </row>
    <row r="95" spans="1:8" s="10" customFormat="1">
      <c r="A95" s="22"/>
      <c r="B95" s="22"/>
      <c r="C95" s="84" t="s">
        <v>3451</v>
      </c>
      <c r="D95" s="1366" t="s">
        <v>3452</v>
      </c>
      <c r="H95" s="859"/>
    </row>
    <row r="96" spans="1:8" s="10" customFormat="1">
      <c r="A96" s="22"/>
      <c r="B96" s="22"/>
      <c r="C96" s="84" t="s">
        <v>165</v>
      </c>
      <c r="D96" s="1261" t="s">
        <v>166</v>
      </c>
      <c r="H96" s="859"/>
    </row>
    <row r="97" spans="1:8" s="10" customFormat="1">
      <c r="A97" s="22"/>
      <c r="B97" s="22"/>
      <c r="C97" s="84" t="s">
        <v>167</v>
      </c>
      <c r="D97" s="1261" t="s">
        <v>168</v>
      </c>
      <c r="H97" s="859"/>
    </row>
    <row r="98" spans="1:8" s="10" customFormat="1">
      <c r="A98" s="13"/>
      <c r="B98" s="14"/>
      <c r="C98" s="214"/>
      <c r="E98" s="1350"/>
    </row>
    <row r="99" spans="1:8" s="10" customFormat="1">
      <c r="A99" s="24">
        <v>7</v>
      </c>
      <c r="B99" s="83" t="s">
        <v>169</v>
      </c>
      <c r="C99" s="213"/>
      <c r="D99" s="22"/>
      <c r="H99" s="12"/>
    </row>
    <row r="100" spans="1:8" s="10" customFormat="1">
      <c r="A100" s="22"/>
      <c r="B100" s="22"/>
      <c r="C100" s="84" t="s">
        <v>170</v>
      </c>
      <c r="D100" s="1261" t="s">
        <v>171</v>
      </c>
      <c r="H100" s="859"/>
    </row>
    <row r="101" spans="1:8" s="10" customFormat="1">
      <c r="A101" s="22"/>
      <c r="B101" s="22"/>
      <c r="C101" s="84" t="s">
        <v>172</v>
      </c>
      <c r="D101" s="1261" t="s">
        <v>173</v>
      </c>
      <c r="H101" s="859"/>
    </row>
    <row r="102" spans="1:8" s="10" customFormat="1">
      <c r="A102" s="22"/>
      <c r="B102" s="22"/>
      <c r="C102" s="84" t="s">
        <v>174</v>
      </c>
      <c r="D102" s="1261" t="s">
        <v>175</v>
      </c>
      <c r="H102" s="859"/>
    </row>
    <row r="103" spans="1:8" s="10" customFormat="1">
      <c r="A103" s="22"/>
      <c r="B103" s="22"/>
      <c r="C103" s="84" t="s">
        <v>176</v>
      </c>
      <c r="D103" s="1261" t="s">
        <v>177</v>
      </c>
      <c r="H103" s="859"/>
    </row>
    <row r="104" spans="1:8" s="10" customFormat="1">
      <c r="A104" s="22"/>
      <c r="B104" s="22"/>
      <c r="C104" s="84" t="s">
        <v>178</v>
      </c>
      <c r="D104" s="1261" t="s">
        <v>179</v>
      </c>
      <c r="H104" s="859"/>
    </row>
    <row r="105" spans="1:8" s="10" customFormat="1">
      <c r="A105" s="22"/>
      <c r="B105" s="22"/>
      <c r="C105" s="84" t="s">
        <v>180</v>
      </c>
      <c r="D105" s="1261" t="s">
        <v>181</v>
      </c>
      <c r="H105" s="859"/>
    </row>
    <row r="106" spans="1:8" s="10" customFormat="1">
      <c r="A106" s="22"/>
      <c r="B106" s="22"/>
      <c r="C106" s="84" t="s">
        <v>182</v>
      </c>
      <c r="D106" s="1261" t="s">
        <v>183</v>
      </c>
      <c r="H106" s="859"/>
    </row>
    <row r="107" spans="1:8" s="10" customFormat="1">
      <c r="A107" s="22"/>
      <c r="B107" s="22"/>
      <c r="C107" s="84" t="s">
        <v>184</v>
      </c>
      <c r="D107" s="1261" t="s">
        <v>185</v>
      </c>
      <c r="H107" s="859"/>
    </row>
    <row r="108" spans="1:8" s="10" customFormat="1">
      <c r="A108" s="22"/>
      <c r="B108" s="22"/>
      <c r="C108" s="84" t="s">
        <v>186</v>
      </c>
      <c r="D108" s="1261" t="s">
        <v>187</v>
      </c>
      <c r="H108" s="859"/>
    </row>
    <row r="109" spans="1:8" s="10" customFormat="1">
      <c r="A109" s="22"/>
      <c r="B109" s="22"/>
      <c r="C109" s="84" t="s">
        <v>188</v>
      </c>
      <c r="D109" s="1261" t="s">
        <v>189</v>
      </c>
      <c r="H109" s="859"/>
    </row>
    <row r="110" spans="1:8" s="10" customFormat="1">
      <c r="A110" s="22"/>
      <c r="B110" s="22"/>
      <c r="C110" s="84" t="s">
        <v>190</v>
      </c>
      <c r="D110" s="1261" t="s">
        <v>191</v>
      </c>
      <c r="H110" s="859"/>
    </row>
    <row r="111" spans="1:8" s="10" customFormat="1">
      <c r="A111" s="22"/>
      <c r="B111" s="22"/>
      <c r="C111" s="84" t="s">
        <v>192</v>
      </c>
      <c r="D111" s="1261" t="s">
        <v>193</v>
      </c>
      <c r="H111" s="859"/>
    </row>
    <row r="112" spans="1:8" s="10" customFormat="1">
      <c r="A112" s="22"/>
      <c r="B112" s="22"/>
      <c r="C112" s="84"/>
      <c r="D112" s="11"/>
    </row>
    <row r="113" spans="2:8" s="10" customFormat="1">
      <c r="B113" s="15"/>
      <c r="C113" s="215"/>
      <c r="D113" s="16" t="s">
        <v>194</v>
      </c>
      <c r="F113" s="15"/>
      <c r="G113" s="15"/>
      <c r="H113" s="20" t="s">
        <v>195</v>
      </c>
    </row>
    <row r="114" spans="2:8" s="10" customFormat="1">
      <c r="C114" s="212"/>
      <c r="D114" s="859" t="s">
        <v>196</v>
      </c>
      <c r="E114" s="15"/>
      <c r="G114" s="15"/>
      <c r="H114" s="859"/>
    </row>
    <row r="115" spans="2:8" s="10" customFormat="1">
      <c r="C115" s="212"/>
      <c r="D115" s="859" t="s">
        <v>196</v>
      </c>
      <c r="E115" s="15"/>
      <c r="F115" s="15"/>
      <c r="G115" s="15"/>
      <c r="H115" s="859"/>
    </row>
    <row r="116" spans="2:8" s="10" customFormat="1">
      <c r="C116" s="212"/>
      <c r="D116" s="859" t="s">
        <v>196</v>
      </c>
      <c r="E116" s="15"/>
      <c r="F116" s="15"/>
      <c r="G116" s="15"/>
      <c r="H116" s="859"/>
    </row>
    <row r="117" spans="2:8" s="10" customFormat="1">
      <c r="C117" s="212"/>
      <c r="D117" s="15"/>
      <c r="E117" s="15"/>
      <c r="F117" s="15"/>
      <c r="G117" s="15"/>
      <c r="H117" s="12"/>
    </row>
    <row r="118" spans="2:8" s="10" customFormat="1" ht="41">
      <c r="B118" s="15"/>
      <c r="C118" s="215"/>
      <c r="D118" s="17" t="s">
        <v>197</v>
      </c>
      <c r="E118" s="18"/>
      <c r="G118" s="15"/>
      <c r="H118" s="15"/>
    </row>
    <row r="119" spans="2:8" s="10" customFormat="1">
      <c r="C119" s="212"/>
      <c r="D119" s="15" t="s">
        <v>198</v>
      </c>
      <c r="E119" s="19"/>
      <c r="F119" s="19"/>
      <c r="G119" s="15"/>
      <c r="H119" s="859"/>
    </row>
    <row r="120" spans="2:8" s="10" customFormat="1">
      <c r="C120" s="212"/>
      <c r="D120" s="15" t="s">
        <v>199</v>
      </c>
      <c r="E120" s="15"/>
      <c r="F120" s="15"/>
      <c r="G120" s="15"/>
      <c r="H120" s="859"/>
    </row>
    <row r="121" spans="2:8" s="10" customFormat="1">
      <c r="C121" s="212"/>
      <c r="D121" s="15" t="s">
        <v>200</v>
      </c>
      <c r="E121" s="15"/>
      <c r="F121" s="15"/>
      <c r="G121" s="15"/>
      <c r="H121" s="859"/>
    </row>
    <row r="122" spans="2:8" s="10" customFormat="1">
      <c r="C122" s="212"/>
      <c r="D122" s="15" t="s">
        <v>201</v>
      </c>
      <c r="E122" s="15"/>
      <c r="F122" s="15"/>
      <c r="G122" s="15"/>
      <c r="H122" s="859"/>
    </row>
    <row r="123" spans="2:8" s="10" customFormat="1">
      <c r="C123" s="212"/>
      <c r="D123" s="15" t="s">
        <v>202</v>
      </c>
      <c r="E123" s="15"/>
      <c r="F123" s="15"/>
      <c r="G123" s="15"/>
      <c r="H123" s="859"/>
    </row>
    <row r="124" spans="2:8" s="10" customFormat="1">
      <c r="C124" s="212"/>
      <c r="D124" s="15" t="s">
        <v>203</v>
      </c>
      <c r="E124" s="15"/>
      <c r="F124" s="15"/>
      <c r="G124" s="15"/>
      <c r="H124" s="859"/>
    </row>
    <row r="125" spans="2:8" s="10" customFormat="1">
      <c r="C125" s="212"/>
      <c r="D125" s="15" t="s">
        <v>204</v>
      </c>
      <c r="E125" s="15"/>
      <c r="F125" s="15"/>
      <c r="G125" s="15"/>
      <c r="H125" s="859"/>
    </row>
    <row r="126" spans="2:8" s="10" customFormat="1">
      <c r="C126" s="212"/>
      <c r="D126" s="15" t="s">
        <v>205</v>
      </c>
      <c r="E126" s="15"/>
      <c r="F126" s="15"/>
      <c r="G126" s="15"/>
      <c r="H126" s="859"/>
    </row>
    <row r="127" spans="2:8" s="10" customFormat="1">
      <c r="C127" s="212"/>
      <c r="D127" s="15" t="s">
        <v>206</v>
      </c>
      <c r="E127" s="15"/>
      <c r="F127" s="15"/>
      <c r="G127" s="15"/>
      <c r="H127" s="859"/>
    </row>
    <row r="128" spans="2:8" s="10" customFormat="1">
      <c r="C128" s="212"/>
      <c r="D128" s="15" t="s">
        <v>207</v>
      </c>
      <c r="E128" s="15"/>
      <c r="F128" s="15"/>
      <c r="G128" s="15"/>
      <c r="H128" s="859"/>
    </row>
    <row r="129" spans="3:8" s="10" customFormat="1">
      <c r="C129" s="212"/>
      <c r="D129" s="15" t="s">
        <v>208</v>
      </c>
      <c r="E129" s="15"/>
      <c r="F129" s="15"/>
      <c r="G129" s="15"/>
      <c r="H129" s="859"/>
    </row>
    <row r="130" spans="3:8" s="10" customFormat="1">
      <c r="C130" s="212"/>
      <c r="D130" s="15" t="s">
        <v>209</v>
      </c>
      <c r="E130" s="15"/>
      <c r="F130" s="15"/>
      <c r="G130" s="15"/>
      <c r="H130" s="859"/>
    </row>
    <row r="131" spans="3:8" s="10" customFormat="1">
      <c r="C131" s="212"/>
      <c r="D131" s="15" t="s">
        <v>210</v>
      </c>
      <c r="E131" s="15"/>
      <c r="F131" s="15"/>
      <c r="G131" s="15"/>
      <c r="H131" s="859"/>
    </row>
    <row r="132" spans="3:8" s="10" customFormat="1">
      <c r="C132" s="212"/>
      <c r="D132" s="15" t="s">
        <v>211</v>
      </c>
      <c r="E132" s="15"/>
      <c r="F132" s="15"/>
      <c r="G132" s="15"/>
      <c r="H132" s="859"/>
    </row>
    <row r="133" spans="3:8" s="10" customFormat="1">
      <c r="C133" s="212"/>
      <c r="D133" s="15"/>
      <c r="E133" s="15"/>
      <c r="F133" s="15"/>
      <c r="G133" s="15"/>
      <c r="H133" s="15"/>
    </row>
    <row r="134" spans="3:8" s="10" customFormat="1">
      <c r="C134" s="212"/>
    </row>
    <row r="135" spans="3:8" s="10" customFormat="1" hidden="1">
      <c r="C135" s="212"/>
    </row>
    <row r="136" spans="3:8" s="10" customFormat="1" hidden="1">
      <c r="C136" s="212"/>
    </row>
    <row r="137" spans="3:8" s="10" customFormat="1" hidden="1">
      <c r="C137" s="212"/>
    </row>
    <row r="138" spans="3:8" s="10" customFormat="1" hidden="1">
      <c r="C138" s="212"/>
    </row>
    <row r="139" spans="3:8" s="10" customFormat="1" hidden="1">
      <c r="C139" s="212"/>
    </row>
    <row r="140" spans="3:8" s="10" customFormat="1" hidden="1">
      <c r="C140" s="212"/>
    </row>
    <row r="141" spans="3:8" s="10" customFormat="1" hidden="1">
      <c r="C141" s="212"/>
    </row>
    <row r="142" spans="3:8" s="10" customFormat="1" hidden="1">
      <c r="C142" s="212"/>
    </row>
    <row r="143" spans="3:8" s="10" customFormat="1" hidden="1">
      <c r="C143" s="212"/>
    </row>
    <row r="144" spans="3:8" s="10" customFormat="1" hidden="1">
      <c r="C144" s="212"/>
    </row>
    <row r="145" spans="3:3" s="10" customFormat="1" hidden="1">
      <c r="C145" s="212"/>
    </row>
    <row r="146" spans="3:3" s="10" customFormat="1" hidden="1">
      <c r="C146" s="212"/>
    </row>
    <row r="147" spans="3:3" s="10" customFormat="1" hidden="1">
      <c r="C147" s="212"/>
    </row>
    <row r="148" spans="3:3" s="10" customFormat="1" hidden="1">
      <c r="C148" s="212"/>
    </row>
    <row r="149" spans="3:3" s="10" customFormat="1" hidden="1">
      <c r="C149" s="212"/>
    </row>
    <row r="150" spans="3:3" s="10" customFormat="1" hidden="1">
      <c r="C150" s="212"/>
    </row>
    <row r="151" spans="3:3" s="10" customFormat="1" hidden="1">
      <c r="C151" s="212"/>
    </row>
    <row r="152" spans="3:3" s="10" customFormat="1" hidden="1">
      <c r="C152" s="212"/>
    </row>
    <row r="153" spans="3:3" s="10" customFormat="1" hidden="1">
      <c r="C153" s="212"/>
    </row>
    <row r="154" spans="3:3" s="10" customFormat="1" hidden="1">
      <c r="C154" s="212"/>
    </row>
    <row r="155" spans="3:3" s="10" customFormat="1" hidden="1">
      <c r="C155" s="212"/>
    </row>
    <row r="156" spans="3:3" s="10" customFormat="1" hidden="1">
      <c r="C156" s="212"/>
    </row>
    <row r="157" spans="3:3" s="10" customFormat="1" hidden="1">
      <c r="C157" s="212"/>
    </row>
    <row r="158" spans="3:3" s="10" customFormat="1" hidden="1">
      <c r="C158" s="212"/>
    </row>
    <row r="159" spans="3:3" s="10" customFormat="1" hidden="1">
      <c r="C159" s="212"/>
    </row>
    <row r="160" spans="3:3" s="10" customFormat="1" hidden="1">
      <c r="C160" s="212"/>
    </row>
    <row r="161" spans="3:3" s="10" customFormat="1" hidden="1">
      <c r="C161" s="212"/>
    </row>
    <row r="162" spans="3:3" s="10" customFormat="1" hidden="1">
      <c r="C162" s="212"/>
    </row>
    <row r="163" spans="3:3" s="10" customFormat="1" hidden="1">
      <c r="C163" s="212"/>
    </row>
    <row r="164" spans="3:3" s="10" customFormat="1" hidden="1">
      <c r="C164" s="212"/>
    </row>
    <row r="165" spans="3:3" s="10" customFormat="1" hidden="1">
      <c r="C165" s="212"/>
    </row>
    <row r="166" spans="3:3" s="10" customFormat="1" hidden="1">
      <c r="C166" s="212"/>
    </row>
    <row r="167" spans="3:3" s="10" customFormat="1" hidden="1">
      <c r="C167" s="212"/>
    </row>
    <row r="168" spans="3:3" s="10" customFormat="1" hidden="1">
      <c r="C168" s="212"/>
    </row>
    <row r="169" spans="3:3" s="10" customFormat="1" hidden="1">
      <c r="C169" s="212"/>
    </row>
    <row r="170" spans="3:3" s="10" customFormat="1" hidden="1">
      <c r="C170" s="212"/>
    </row>
    <row r="171" spans="3:3" s="10" customFormat="1" hidden="1">
      <c r="C171" s="212"/>
    </row>
    <row r="172" spans="3:3" s="10" customFormat="1" hidden="1">
      <c r="C172" s="212"/>
    </row>
    <row r="173" spans="3:3" s="10" customFormat="1" hidden="1">
      <c r="C173" s="212"/>
    </row>
    <row r="174" spans="3:3" s="10" customFormat="1" hidden="1">
      <c r="C174" s="212"/>
    </row>
    <row r="175" spans="3:3" s="10" customFormat="1" hidden="1">
      <c r="C175" s="212"/>
    </row>
    <row r="176" spans="3:3" s="10" customFormat="1" hidden="1">
      <c r="C176" s="212"/>
    </row>
    <row r="177" spans="3:3" s="10" customFormat="1" hidden="1">
      <c r="C177" s="212"/>
    </row>
    <row r="178" spans="3:3" s="10" customFormat="1" hidden="1">
      <c r="C178" s="212"/>
    </row>
    <row r="179" spans="3:3" s="10" customFormat="1" hidden="1">
      <c r="C179" s="212"/>
    </row>
    <row r="180" spans="3:3" s="10" customFormat="1" hidden="1">
      <c r="C180" s="212"/>
    </row>
    <row r="181" spans="3:3" s="10" customFormat="1" hidden="1">
      <c r="C181" s="212"/>
    </row>
    <row r="182" spans="3:3" s="10" customFormat="1" hidden="1">
      <c r="C182" s="212"/>
    </row>
    <row r="183" spans="3:3" s="10" customFormat="1" hidden="1">
      <c r="C183" s="212"/>
    </row>
    <row r="184" spans="3:3"/>
    <row r="185" spans="3:3"/>
    <row r="186" spans="3:3"/>
    <row r="187" spans="3:3"/>
    <row r="188" spans="3:3"/>
    <row r="189" spans="3:3"/>
    <row r="190" spans="3:3"/>
    <row r="191" spans="3:3"/>
    <row r="192" spans="3:3"/>
    <row r="193"/>
    <row r="194"/>
    <row r="195"/>
    <row r="196"/>
    <row r="197"/>
    <row r="198"/>
    <row r="199"/>
    <row r="200"/>
    <row r="201"/>
    <row r="202"/>
    <row r="203"/>
    <row r="204"/>
    <row r="205"/>
    <row r="206"/>
    <row r="207"/>
    <row r="208"/>
    <row r="209"/>
  </sheetData>
  <mergeCells count="1">
    <mergeCell ref="H6:H9"/>
  </mergeCells>
  <phoneticPr fontId="48" type="noConversion"/>
  <hyperlinks>
    <hyperlink ref="D57" location="'5.9 Bus_Sup_Alloc'!A1" display="Business support allocation" xr:uid="{C1DCBDBE-1F40-4012-B8EC-1D42E0FA44EA}"/>
    <hyperlink ref="D53" location="'5.5 Cost_Movements'!A1" display="Cost_Movements" xr:uid="{C7000039-CBBF-400F-BED3-3F9FD7A5A9EE}"/>
    <hyperlink ref="D97" location="'8.12 DRS'!A1" display="DRS" xr:uid="{5DCCF893-AB95-43F4-A2C0-20332C66B233}"/>
    <hyperlink ref="D69" location="'6.9 Resilience'!A1" display="Resilience" xr:uid="{AFD13F82-5E3F-410A-AFF9-CA69288C51CF}"/>
    <hyperlink ref="D25" location="'3.5 Forecast_Totex'!A1" display="Totex Forecast" xr:uid="{49BB6BFA-626B-4DA1-A854-17C1795FFAC1}"/>
    <hyperlink ref="D49" location="'5.1 TO_Indirects'!A1" display="TO Indirects" xr:uid="{33522C8E-92AA-45CA-B15E-604281F08A20}"/>
    <hyperlink ref="D51" location="'5.3 TO_Direct_Opex'!A1" display="TO Direct Opex" xr:uid="{2A51AA52-DA86-4A80-8723-F9DAEAEFAC96}"/>
    <hyperlink ref="D61" location="'6.1 Capex_summary'!A1" display="Capex Summary" xr:uid="{DD95E242-7318-49D8-BF94-E4C2F0E8F031}"/>
    <hyperlink ref="D21" location="'3.1 TO_Totex'!A1" display="TO Totex" xr:uid="{C974DB7A-E1B0-4C08-A5FB-E88F8BF9BC10}"/>
    <hyperlink ref="D58" location="'5.10 FTE'!A1" display="Full Time Equivalent (FTE)" xr:uid="{F2FBB5AD-016A-49B9-B03B-E61EBB47D1A5}"/>
    <hyperlink ref="D67" location="'6.7 TO_NonOp_Capex'!A1" display="TO Non-operational capex" xr:uid="{33F98631-5070-44E2-AA2B-A5BA12B4EB3D}"/>
    <hyperlink ref="D70" location="'6.10 Vehicles '!A1" display="Vehicles " xr:uid="{4FFC7621-6F2F-425E-9AB6-2EB4F099748C}"/>
    <hyperlink ref="D13" location="'1.4 ChangesLog'!A1" display="Changes Log" xr:uid="{5EA6F01E-35D9-449E-89A9-B4A88E5D8428}"/>
    <hyperlink ref="D96" location="'8.11 Net_Zero'!A1" display="Net Zero" xr:uid="{651D5533-E439-42BA-A59D-2FF6AAF62E93}"/>
    <hyperlink ref="D73" location="'7.1_Pipeline_data'!A1" display="Pipeline Data" xr:uid="{A5FE58D4-570E-4518-A1FC-02A7C16B4ACD}"/>
    <hyperlink ref="D74" location="'7.2_Activity_Ind'!A1" display="Activity Indicators" xr:uid="{B958DC3B-54C0-438C-BC67-521F3A4AA7E1}"/>
    <hyperlink ref="D10" location="'1.1 Cover'!A1" display="Cover" xr:uid="{6473DACE-F332-42CA-A1AA-55C8588C1005}"/>
    <hyperlink ref="D11" location="'1.2 Contents'!A1" display="Contents" xr:uid="{D2ABADD2-D28D-4423-9D91-D77EB5E37212}"/>
    <hyperlink ref="D12" location="'1.3 Lists'!A1" display="Lists" xr:uid="{FB154010-A98E-4E08-BAE3-32690495D7CC}"/>
    <hyperlink ref="D14" location="'1.5 Universal Data'!A1" display="Universal Data" xr:uid="{BCF6E9F4-3492-4C9A-9BCB-5C4C143BB935}"/>
    <hyperlink ref="D15" location="'1.6 Checks'!A1" display="Checks" xr:uid="{EB663744-1D76-4CF0-A922-1C0E92CCEAD6}"/>
    <hyperlink ref="D17" location="'2.1 Revenue_Interface'!A1" display="Revenue Interface" xr:uid="{90681747-BD5E-41F2-859F-31764733FBAA}"/>
    <hyperlink ref="D18" location="'2.2 NARM_Interface'!A1" display="NARM Interface" xr:uid="{EEE81FCA-214C-4306-A0C6-D2FAB98C3604}"/>
    <hyperlink ref="D22" location="'3.2 SO_Totex'!A1" display="SO Totex" xr:uid="{9A82139A-1808-4BFC-860D-1D70ED357CBE}"/>
    <hyperlink ref="D23" location="'3.3 Allowances'!A1" display="Allowances" xr:uid="{F851F2BE-B181-4B8F-8B13-32D5ADD28CA8}"/>
    <hyperlink ref="D24" location="'3.4 Totex_Summary'!A1" display="Totex summary" xr:uid="{902843E7-69D7-422C-B333-CD04550338E2}"/>
    <hyperlink ref="D26" location="'3.6 PCDs'!A1" display="PCD Summary" xr:uid="{021F4776-D653-4686-AA6F-8E967B14B594}"/>
    <hyperlink ref="D29" location="'4.1 TO PCFM Input Summary'!A1" display="TO PCFM input summary" xr:uid="{D5648261-34CD-427C-8D08-590F3EF46B35}"/>
    <hyperlink ref="D30" location="'4.2 SO PCFM Input Summary'!A1" display="SO PCFM input summary" xr:uid="{158C415A-B0D5-49AA-A9DE-8719B290094D}"/>
    <hyperlink ref="D31" location="'4.3 TO PCDs'!A1" display="TO PCDs" xr:uid="{3E45FCAB-5161-489F-A380-400F4D5E9D04}"/>
    <hyperlink ref="D32" location="'4.4 SO PCDs '!A1" display="SO PCDs" xr:uid="{DCFD610A-DCB4-4C20-9420-10C84BFC12D0}"/>
    <hyperlink ref="D33" location="'4.5 TO Re-openers'!A1" display="TO Reopeners" xr:uid="{A8B9C65B-507D-4596-95BA-EFE7EFC5D446}"/>
    <hyperlink ref="D34" location="'4.6 SO Re-openers'!A1" display="SO Reopeners" xr:uid="{728B4BC3-9273-4295-94E9-07E4B97648BE}"/>
    <hyperlink ref="D35" location="'4.7 TO PT'!A1" display="TO pass through" xr:uid="{7426F231-5FEB-4A8E-A321-9E6D68B1149B}"/>
    <hyperlink ref="D36" location="'4.8 SO PT'!A1" display="SO pass through" xr:uid="{A951F65A-B63C-45DE-A20E-ECE9588A1FB7}"/>
    <hyperlink ref="D37" location="'4.9 Opex Escalator'!A1" display="TO Opex escalator" xr:uid="{67FA9C3B-E7AC-4BA3-85B9-34560D337D54}"/>
    <hyperlink ref="D38" location="'4.10 TO ODI'!A1" display="TO Incentives" xr:uid="{EA2F80C9-EF44-4DD1-A8E9-AAFC2B4F263B}"/>
    <hyperlink ref="D39" location="'4.11 TO ORA'!A1" display="TO Other revenue allowances" xr:uid="{956C3388-8C58-4DF3-96A6-B2BFEEFE48FB}"/>
    <hyperlink ref="D40" location="'4.12 SO ORA'!A1" display="SO Other revenue allowances" xr:uid="{13355993-F377-4677-8B28-3333393A3AC4}"/>
    <hyperlink ref="D41" location="'4.13 TO Tax Pools Totex alloc'!A1" display="TO tax pool Totex allocation" xr:uid="{27239C85-C197-40A7-B898-E8FE47167072}"/>
    <hyperlink ref="D42" location="'4.14 SO Tax Pools Totex alloc'!A1" display="SO tax pool Totex allocation" xr:uid="{3B2E2F64-3B03-4B1B-995E-B11DDFD41B92}"/>
    <hyperlink ref="D43" location="'4.15 DRS Revenue'!A1" display="DRS Revenue" xr:uid="{53BE7F56-4E35-44A4-8309-2B16CA8F608E}"/>
    <hyperlink ref="D44" location="'4.16 - TO Recovered Rev'!A1" display="TO Recovered Revenue" xr:uid="{E6E46496-DFA4-47F6-A41E-BFA97EE305CE}"/>
    <hyperlink ref="D45" location="'4.17 - SO Recovered Rev'!A1" display="SO Recovered Revenue" xr:uid="{2D365DD0-9630-4720-B3D0-94ED58F7C4EE}"/>
    <hyperlink ref="D46" location="'4.18 - Inflation update'!A1" display="Inflation Update" xr:uid="{300448DD-6DFB-4913-8CF7-C2E672E9C9D9}"/>
    <hyperlink ref="D50" location="'5.2 SO_Indirects'!A1" display="SO Indirects" xr:uid="{70BF612B-9D11-4CC2-B521-0959E3541D0E}"/>
    <hyperlink ref="D52" location="'5.4 SO_Direct_Opex'!A1" display="SO Direct Opex" xr:uid="{A45B0453-1ECE-4B99-BB09-63C8660F21B7}"/>
    <hyperlink ref="D54" location="'5.6 Quarry_Loss'!A1" display="TO Quarry and loss" xr:uid="{3E08D002-4E5C-40D4-B623-0D2AA6EEE0D1}"/>
    <hyperlink ref="D55" location="'5.7 PSUP_Opex'!A1" display="TO Physical security opex" xr:uid="{C002513A-AED8-4BB9-9C67-2B7BA3D09B7D}"/>
    <hyperlink ref="D56" location="'5.8 Provisions'!A1" display="Provisions" xr:uid="{D655D4EC-F475-4848-84D5-424029158C2B}"/>
    <hyperlink ref="D62" location="'6.2 Projects'!A1" display="Projects" xr:uid="{5E77B3AF-918F-4C2C-91A8-E2C21872CD7A}"/>
    <hyperlink ref="D63" location="'6.3 Asset_Health'!A1" display="AH Interventions" xr:uid="{689A29A0-CD2E-4668-9139-1BEF2F59BE35}"/>
    <hyperlink ref="D64" location="'6.4 Asset_Health_Projects'!A1" display="AH Projects" xr:uid="{E22E4604-4FF4-4381-8A9E-CB3588FB0702}"/>
    <hyperlink ref="D65" location="'6.5 Redundant_Assets'!A1" display="Redundant Assets" xr:uid="{0C661210-672B-4032-919A-86DDFC27BBCB}"/>
    <hyperlink ref="D66" location="'6.6 PSUP_Capex'!A1" display="PSUP Capex" xr:uid="{8EFB5E20-C522-42D7-A034-4C2D150C4B09}"/>
    <hyperlink ref="D68" location="'6.8 SO_NonOp_Capex'!A1" display="SO Non-operational capex" xr:uid="{D942ABE1-19CC-4E22-A3CB-8BE8BADE4B79}"/>
    <hyperlink ref="D75" location="'7.3_Peak_Demand'!A1" display="Demand &amp; Capability" xr:uid="{49984FAA-A76B-4082-8164-EEA8C27D056D}"/>
    <hyperlink ref="D76" location="'7.4_Demand_Perf'!A1" display="Demand Performance" xr:uid="{BAFC21D9-CCE9-4EA5-8927-8442A3D01104}"/>
    <hyperlink ref="D77" location="'7.5_Compressor_Util_Perf'!A1" display="Compressor Perf &amp; Utilisation" xr:uid="{6BA75926-E80A-4A91-8C09-8670C97284E6}"/>
    <hyperlink ref="D78" location="'7.6_Compressor_Assets'!A1" display="Compressor Assets" xr:uid="{7D799023-E5EC-4328-8178-18D3B62F6AD1}"/>
    <hyperlink ref="D79" location="'7.7_Emissions'!A1" display="Environment" xr:uid="{8687E8E2-AFAC-4973-A54D-4B9B095E2E82}"/>
    <hyperlink ref="D80" location="'7.8 Asset_data'!A1" display="Asset Data" xr:uid="{74BCD063-891B-4153-ABE6-BB1C772661AB}"/>
    <hyperlink ref="D81" location="'7.9_Forecast_Scenarios'!A1" display="Forecast Scenarios" xr:uid="{BE29CF60-7877-4A67-9855-7D5C98BF4A84}"/>
    <hyperlink ref="D84" location="'8.1_Satisfacton_Survey'!A1" display="Customer Satisfaction" xr:uid="{B77E3118-E1AE-4D6D-ACB2-EA24BC254024}"/>
    <hyperlink ref="D85" location="'8.2 BCF'!A1" display="BCF" xr:uid="{A7F1A559-30BD-425A-97F9-632DF7303B14}"/>
    <hyperlink ref="D86" location="'8.3 Environmental Scorecard'!A1" display="Environmental scorecard" xr:uid="{4F107519-9A24-4FC8-B910-7371B2E81671}"/>
    <hyperlink ref="D87" location="'8.4 Gas_contraints'!A1" display="Gas Constraints" xr:uid="{F817DEBD-68E2-44C3-9653-803A7C68380B}"/>
    <hyperlink ref="D88" location="'8.5 Gas_contraint_events'!A1" display="Gas Constraint events" xr:uid="{27AD5CC0-D75D-4659-A284-0C5479F48E4B}"/>
    <hyperlink ref="D89" location="'8.6 NIA'!A1" display="NIA" xr:uid="{21BDDC1F-FE5C-4001-AC44-0E053F031170}"/>
    <hyperlink ref="D90" location="'8.7 CNIA'!A1" display="CNIA" xr:uid="{9B8D883C-E417-460A-9B2E-1750101DFAB8}"/>
    <hyperlink ref="D91" location="'8.8 NIC'!A1" display="NIC" xr:uid="{67269A58-62EB-4DDA-868E-CDEDB382358D}"/>
    <hyperlink ref="D92" location="'8.9 SIF'!A1" display="SIF" xr:uid="{336611E2-F31F-4037-A2D9-6D1A862EB7BD}"/>
    <hyperlink ref="D93" location="'8.10 Pipeline Log'!A1" display="Reopener pipeline log" xr:uid="{6E4B79EB-B7F2-419C-BAFC-DE80ABB1FA60}"/>
    <hyperlink ref="D100" location="'9.1_Operating_margins'!A1" display="Operating margins" xr:uid="{B732C10E-4F1F-4AC1-956F-64B144AD36F1}"/>
    <hyperlink ref="D101" location="'9.2_NTS_shrinkage'!A1" display="NTS shrinkage report" xr:uid="{3F088CF3-E1F9-495A-BE6C-E31020D19869}"/>
    <hyperlink ref="D102" location="'9.3_NTS_Shrinkage_(prompt)'!A1" display="NTS shrinkage (prompt and price targets)" xr:uid="{E69749A1-4AD8-42AE-B477-F2FEDB1E6782}"/>
    <hyperlink ref="D103" location="'9.4_NTS_Shrinkage_(gas_trades)'!A1" display="NTS shrinkage (gas trades)" xr:uid="{3D65F0EE-1307-4730-9D38-9F50D0FFDDC0}"/>
    <hyperlink ref="D104" location="'9.5_NTS_Shrinkage_(elec_trades)'!A1" display="NTS shrinkage (elec trades)" xr:uid="{4089AB72-CA79-4BA1-90CB-00F208E12211}"/>
    <hyperlink ref="D105" location="'9.6_Res_Bal_Data'!A1" display="Residual balancing incentive" xr:uid="{5C659CD2-E417-4166-BFA8-C5AAFAB0AFE2}"/>
    <hyperlink ref="D106" location="'9.7_DF_Overview'!A1" display="Demand forecasting (D-1) incentive report" xr:uid="{9DA6BE24-FB0B-48C7-B664-A6A03D109704}"/>
    <hyperlink ref="D107" location="'9.8_DF_Adjustment'!A1" display="Demand forecasting adjustment" xr:uid="{8B301A06-B4D8-48B6-901F-7A5C747BBC25}"/>
    <hyperlink ref="D108" location="'9.9_DF_D2D5_Data'!A1" display="Demand forecasting (D-2-D-5) report" xr:uid="{5BBE3C0D-F133-4149-89B0-D4C650EF7CF7}"/>
    <hyperlink ref="D109" location="'9.10_GHG_Incentive revenue'!A1" display="GHG Inventive report" xr:uid="{4DD8429F-0181-4870-ACEA-40758C893B0A}"/>
    <hyperlink ref="D110" location="'9.11_GHG_Venting_data'!A1" display="GHG Venting data" xr:uid="{5FDF0B2D-2547-447F-B864-10C945FF67C1}"/>
    <hyperlink ref="D111" location="'9.12_Maintenance_IR'!A1" display="Maintenance incentive report" xr:uid="{36F7029E-77F7-4304-86C0-0D7B1602E259}"/>
    <hyperlink ref="D94" location="'8.10a Other Pipeline appdx (TO)'!A1" display="Other Re-Opener Appendix (TO)" xr:uid="{7BD03DA9-5FE0-4061-9323-54B8E12C98E9}"/>
    <hyperlink ref="D95" location="'8.10b Other Pipeline appdx (SO)'!A1" display="Other Re-Opener Appendix (SO)" xr:uid="{5C6183E2-11BB-41B5-B818-6A3D27AACF02}"/>
  </hyperlinks>
  <pageMargins left="0.7" right="0.7" top="0.75" bottom="0.75" header="0.3" footer="0.3"/>
  <pageSetup paperSize="9" orientation="portrait" r:id="rId1"/>
  <headerFooter>
    <oddFooter>&amp;C_x000D_&amp;1#&amp;"Calibri"&amp;10&amp;K000000 OFFICIAL-InternalOnly</oddFooter>
  </headerFooter>
  <ignoredErrors>
    <ignoredError sqref="C61:C70 C49:C58 C10:C26 C96:C111 C29:C46 C73:C93"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6A2F37-1199-4BA0-B153-646D5894D362}">
  <sheetPr>
    <tabColor theme="4" tint="0.79998168889431442"/>
  </sheetPr>
  <dimension ref="A1:N38"/>
  <sheetViews>
    <sheetView showGridLines="0" zoomScale="90" zoomScaleNormal="90" workbookViewId="0">
      <pane ySplit="5" topLeftCell="A6" activePane="bottomLeft" state="frozen"/>
      <selection activeCell="F30" sqref="F30"/>
      <selection pane="bottomLeft" activeCell="L43" sqref="L43"/>
    </sheetView>
  </sheetViews>
  <sheetFormatPr defaultColWidth="10.26953125" defaultRowHeight="13.5"/>
  <cols>
    <col min="1" max="1" width="56.26953125" style="429" customWidth="1"/>
    <col min="2" max="2" width="13.7265625" style="429" customWidth="1"/>
    <col min="3" max="7" width="10.26953125" style="429"/>
    <col min="8" max="12" width="12.26953125" style="429" customWidth="1"/>
    <col min="13" max="16384" width="10.26953125" style="429"/>
  </cols>
  <sheetData>
    <row r="1" spans="1:14" ht="15">
      <c r="A1" s="421" t="s">
        <v>3460</v>
      </c>
      <c r="B1" s="422"/>
      <c r="C1" s="422"/>
      <c r="D1" s="422"/>
      <c r="E1" s="423"/>
      <c r="F1" s="423"/>
      <c r="G1" s="423"/>
      <c r="H1" s="423"/>
      <c r="I1" s="421"/>
      <c r="J1" s="421"/>
      <c r="K1" s="421"/>
      <c r="L1" s="421"/>
    </row>
    <row r="2" spans="1:14" ht="15">
      <c r="A2" s="421"/>
      <c r="B2" s="426"/>
      <c r="C2" s="426"/>
      <c r="D2" s="426"/>
      <c r="E2" s="421"/>
      <c r="F2" s="421"/>
      <c r="G2" s="421"/>
      <c r="H2" s="421"/>
      <c r="I2" s="421"/>
      <c r="J2" s="421"/>
      <c r="K2" s="421"/>
      <c r="L2" s="421"/>
    </row>
    <row r="3" spans="1:14" ht="34.4" customHeight="1">
      <c r="A3" s="426" t="s">
        <v>1724</v>
      </c>
      <c r="B3" s="426"/>
      <c r="C3" s="426"/>
      <c r="D3" s="426"/>
      <c r="E3" s="421"/>
      <c r="F3" s="421"/>
      <c r="G3" s="421"/>
      <c r="H3" s="421"/>
      <c r="I3" s="421"/>
      <c r="J3" s="421"/>
      <c r="K3" s="421"/>
      <c r="L3" s="421"/>
    </row>
    <row r="4" spans="1:14" s="437" customFormat="1" ht="14">
      <c r="A4" s="443"/>
      <c r="B4" s="443"/>
      <c r="C4" s="443"/>
      <c r="D4" s="444"/>
      <c r="E4" s="424"/>
      <c r="F4" s="424"/>
      <c r="G4" s="424"/>
      <c r="H4" s="424"/>
      <c r="I4" s="424"/>
      <c r="J4" s="424"/>
      <c r="K4" s="424"/>
      <c r="L4" s="424"/>
      <c r="M4" s="445"/>
    </row>
    <row r="5" spans="1:14" s="437" customFormat="1" ht="17.5">
      <c r="A5" s="446"/>
      <c r="B5" s="443"/>
      <c r="C5" s="443"/>
      <c r="D5" s="443"/>
      <c r="F5" s="447"/>
      <c r="G5" s="447"/>
      <c r="H5" s="894" t="s">
        <v>1139</v>
      </c>
      <c r="I5" s="894" t="s">
        <v>1140</v>
      </c>
      <c r="J5" s="894" t="s">
        <v>1141</v>
      </c>
      <c r="K5" s="894" t="s">
        <v>1142</v>
      </c>
      <c r="L5" s="894" t="s">
        <v>1143</v>
      </c>
      <c r="M5" s="448"/>
    </row>
    <row r="6" spans="1:14" s="437" customFormat="1">
      <c r="A6" s="444"/>
      <c r="B6" s="444"/>
      <c r="C6" s="444"/>
      <c r="D6" s="444"/>
      <c r="E6" s="444"/>
      <c r="F6" s="440"/>
      <c r="G6" s="440"/>
      <c r="H6" s="462"/>
      <c r="I6" s="462"/>
      <c r="J6" s="462"/>
      <c r="K6" s="462"/>
      <c r="L6" s="429"/>
      <c r="M6" s="427"/>
      <c r="N6" s="444"/>
    </row>
    <row r="7" spans="1:14" s="437" customFormat="1">
      <c r="A7" s="477" t="s">
        <v>1532</v>
      </c>
      <c r="B7" s="439"/>
      <c r="C7" s="429"/>
      <c r="D7" s="444"/>
      <c r="E7" s="444"/>
      <c r="F7" s="429"/>
      <c r="G7" s="427"/>
      <c r="H7" s="427"/>
      <c r="I7" s="427"/>
      <c r="J7" s="427"/>
      <c r="K7" s="427"/>
      <c r="L7" s="427"/>
      <c r="M7" s="429"/>
      <c r="N7" s="444"/>
    </row>
    <row r="8" spans="1:14">
      <c r="A8" s="477"/>
      <c r="B8" s="439"/>
      <c r="C8" s="439"/>
      <c r="D8" s="444"/>
      <c r="E8" s="444"/>
      <c r="F8" s="439"/>
      <c r="G8" s="427"/>
    </row>
    <row r="9" spans="1:14" ht="15.5">
      <c r="A9" s="430" t="s">
        <v>1636</v>
      </c>
      <c r="B9" s="439" t="s">
        <v>1725</v>
      </c>
      <c r="C9" s="439" t="s">
        <v>1491</v>
      </c>
      <c r="D9" s="444"/>
      <c r="E9" s="444"/>
      <c r="F9" s="439" t="s">
        <v>1312</v>
      </c>
      <c r="G9" s="427"/>
      <c r="H9" s="1399"/>
      <c r="I9" s="1399"/>
      <c r="J9" s="1399"/>
      <c r="K9" s="1399"/>
      <c r="L9" s="1399"/>
      <c r="M9" s="455" t="s">
        <v>1726</v>
      </c>
    </row>
    <row r="10" spans="1:14" ht="15.5">
      <c r="A10" s="430" t="s">
        <v>1638</v>
      </c>
      <c r="B10" s="439" t="s">
        <v>1685</v>
      </c>
      <c r="C10" s="439" t="s">
        <v>1491</v>
      </c>
      <c r="D10" s="444"/>
      <c r="E10" s="444"/>
      <c r="F10" s="439" t="s">
        <v>1312</v>
      </c>
      <c r="G10" s="427"/>
      <c r="H10" s="1399"/>
      <c r="I10" s="1399"/>
      <c r="J10" s="1399"/>
      <c r="K10" s="1399"/>
      <c r="L10" s="1399"/>
      <c r="M10" s="455" t="s">
        <v>3428</v>
      </c>
    </row>
    <row r="11" spans="1:14" s="460" customFormat="1" ht="15.5">
      <c r="A11" s="457" t="s">
        <v>1532</v>
      </c>
      <c r="B11" s="459" t="s">
        <v>1727</v>
      </c>
      <c r="C11" s="459" t="s">
        <v>1491</v>
      </c>
      <c r="D11" s="458"/>
      <c r="E11" s="458"/>
      <c r="F11" s="459" t="s">
        <v>1312</v>
      </c>
      <c r="G11" s="465"/>
      <c r="H11" s="1392">
        <f>H9-H10</f>
        <v>0</v>
      </c>
      <c r="I11" s="1392">
        <f>I9-I10</f>
        <v>0</v>
      </c>
      <c r="J11" s="1392">
        <f>J9-J10</f>
        <v>0</v>
      </c>
      <c r="K11" s="1392">
        <f>K9-K10</f>
        <v>0</v>
      </c>
      <c r="L11" s="1392">
        <f>L9-L10</f>
        <v>0</v>
      </c>
    </row>
    <row r="12" spans="1:14">
      <c r="H12" s="1400"/>
      <c r="I12" s="1400"/>
      <c r="J12" s="1400"/>
      <c r="K12" s="1400"/>
      <c r="L12" s="1400"/>
    </row>
    <row r="13" spans="1:14">
      <c r="A13" s="450" t="s">
        <v>1534</v>
      </c>
      <c r="B13" s="439"/>
      <c r="D13" s="444"/>
      <c r="E13" s="444"/>
      <c r="G13" s="427"/>
      <c r="H13" s="1400"/>
      <c r="I13" s="1400"/>
      <c r="J13" s="1400"/>
      <c r="K13" s="1400"/>
      <c r="L13" s="1400"/>
    </row>
    <row r="14" spans="1:14">
      <c r="A14" s="450"/>
      <c r="B14" s="439"/>
      <c r="C14" s="439"/>
      <c r="D14" s="444"/>
      <c r="E14" s="444"/>
      <c r="F14" s="439"/>
      <c r="G14" s="427"/>
      <c r="H14" s="1400"/>
      <c r="I14" s="1400"/>
      <c r="J14" s="1400"/>
      <c r="K14" s="1400"/>
      <c r="L14" s="1400"/>
    </row>
    <row r="15" spans="1:14" ht="15.5">
      <c r="A15" s="430" t="s">
        <v>1636</v>
      </c>
      <c r="B15" s="439" t="s">
        <v>1728</v>
      </c>
      <c r="C15" s="439" t="s">
        <v>1494</v>
      </c>
      <c r="D15" s="444"/>
      <c r="E15" s="444"/>
      <c r="F15" s="439" t="s">
        <v>1312</v>
      </c>
      <c r="G15" s="427"/>
      <c r="H15" s="1399"/>
      <c r="I15" s="1399"/>
      <c r="J15" s="1399"/>
      <c r="K15" s="1399"/>
      <c r="L15" s="1399"/>
      <c r="M15" s="455" t="s">
        <v>1726</v>
      </c>
    </row>
    <row r="16" spans="1:14" ht="15.5">
      <c r="A16" s="430" t="s">
        <v>1638</v>
      </c>
      <c r="B16" s="439" t="s">
        <v>1688</v>
      </c>
      <c r="C16" s="439" t="s">
        <v>1494</v>
      </c>
      <c r="D16" s="444"/>
      <c r="E16" s="444"/>
      <c r="F16" s="439" t="s">
        <v>1312</v>
      </c>
      <c r="G16" s="427"/>
      <c r="H16" s="1399"/>
      <c r="I16" s="1399"/>
      <c r="J16" s="1399"/>
      <c r="K16" s="1399"/>
      <c r="L16" s="1399"/>
      <c r="M16" s="455" t="s">
        <v>3428</v>
      </c>
    </row>
    <row r="17" spans="1:14" s="460" customFormat="1" ht="15.5">
      <c r="A17" s="457" t="s">
        <v>1534</v>
      </c>
      <c r="B17" s="459" t="s">
        <v>1689</v>
      </c>
      <c r="C17" s="459" t="s">
        <v>1494</v>
      </c>
      <c r="D17" s="458"/>
      <c r="E17" s="458"/>
      <c r="F17" s="459" t="s">
        <v>1312</v>
      </c>
      <c r="G17" s="465"/>
      <c r="H17" s="1392">
        <f>H15-H16</f>
        <v>0</v>
      </c>
      <c r="I17" s="1392">
        <f>I15-I16</f>
        <v>0</v>
      </c>
      <c r="J17" s="1392">
        <f>J15-J16</f>
        <v>0</v>
      </c>
      <c r="K17" s="1392">
        <f>K15-K16</f>
        <v>0</v>
      </c>
      <c r="L17" s="1392">
        <f>L15-L16</f>
        <v>0</v>
      </c>
    </row>
    <row r="18" spans="1:14">
      <c r="H18" s="1400"/>
      <c r="I18" s="1400"/>
      <c r="J18" s="1400"/>
      <c r="K18" s="1400"/>
      <c r="L18" s="1400"/>
    </row>
    <row r="19" spans="1:14" s="437" customFormat="1">
      <c r="A19" s="450" t="s">
        <v>1694</v>
      </c>
      <c r="B19" s="429"/>
      <c r="C19" s="429"/>
      <c r="D19" s="444"/>
      <c r="E19" s="444"/>
      <c r="F19" s="429"/>
      <c r="G19" s="427"/>
      <c r="H19" s="1401"/>
      <c r="I19" s="1400"/>
      <c r="J19" s="1400"/>
      <c r="K19" s="1400"/>
      <c r="L19" s="1400"/>
      <c r="M19" s="429"/>
      <c r="N19" s="444"/>
    </row>
    <row r="20" spans="1:14" s="437" customFormat="1">
      <c r="A20" s="454"/>
      <c r="B20" s="427"/>
      <c r="C20" s="439"/>
      <c r="D20" s="444"/>
      <c r="E20" s="444"/>
      <c r="F20" s="439"/>
      <c r="G20" s="427"/>
      <c r="H20" s="1400"/>
      <c r="I20" s="1400"/>
      <c r="J20" s="1400"/>
      <c r="K20" s="1400"/>
      <c r="L20" s="1400"/>
      <c r="M20" s="429"/>
      <c r="N20" s="444"/>
    </row>
    <row r="21" spans="1:14" s="437" customFormat="1" ht="15.5">
      <c r="A21" s="430" t="s">
        <v>1636</v>
      </c>
      <c r="B21" s="439" t="s">
        <v>1695</v>
      </c>
      <c r="C21" s="439" t="s">
        <v>1497</v>
      </c>
      <c r="D21" s="444"/>
      <c r="E21" s="444"/>
      <c r="F21" s="439" t="s">
        <v>1312</v>
      </c>
      <c r="G21" s="429"/>
      <c r="H21" s="1399"/>
      <c r="I21" s="1399"/>
      <c r="J21" s="1399"/>
      <c r="K21" s="1399"/>
      <c r="L21" s="1399"/>
      <c r="M21" s="455" t="s">
        <v>1726</v>
      </c>
      <c r="N21" s="444"/>
    </row>
    <row r="22" spans="1:14" s="437" customFormat="1" ht="15.5">
      <c r="A22" s="430" t="s">
        <v>1638</v>
      </c>
      <c r="B22" s="439" t="s">
        <v>1696</v>
      </c>
      <c r="C22" s="439" t="s">
        <v>1497</v>
      </c>
      <c r="D22" s="444"/>
      <c r="E22" s="444"/>
      <c r="F22" s="439" t="s">
        <v>1312</v>
      </c>
      <c r="G22" s="429"/>
      <c r="H22" s="1399"/>
      <c r="I22" s="1399"/>
      <c r="J22" s="1399"/>
      <c r="K22" s="1399"/>
      <c r="L22" s="1399"/>
      <c r="M22" s="455" t="s">
        <v>3428</v>
      </c>
      <c r="N22" s="444"/>
    </row>
    <row r="23" spans="1:14" s="461" customFormat="1" ht="15.5">
      <c r="A23" s="457" t="s">
        <v>1729</v>
      </c>
      <c r="B23" s="459" t="s">
        <v>1697</v>
      </c>
      <c r="C23" s="459" t="s">
        <v>1497</v>
      </c>
      <c r="D23" s="458"/>
      <c r="E23" s="458"/>
      <c r="F23" s="459" t="s">
        <v>1312</v>
      </c>
      <c r="G23" s="460"/>
      <c r="H23" s="1392">
        <f>H21-H22</f>
        <v>0</v>
      </c>
      <c r="I23" s="1392">
        <f>I21-I22</f>
        <v>0</v>
      </c>
      <c r="J23" s="1392">
        <f>J21-J22</f>
        <v>0</v>
      </c>
      <c r="K23" s="1392">
        <f>K21-K22</f>
        <v>0</v>
      </c>
      <c r="L23" s="1392">
        <f>L21-L22</f>
        <v>0</v>
      </c>
      <c r="M23" s="460"/>
      <c r="N23" s="458"/>
    </row>
    <row r="24" spans="1:14" s="437" customFormat="1">
      <c r="A24" s="429"/>
      <c r="B24" s="429"/>
      <c r="C24" s="439"/>
      <c r="D24" s="444"/>
      <c r="E24" s="444"/>
      <c r="F24" s="439"/>
      <c r="G24" s="429"/>
      <c r="H24" s="1400"/>
      <c r="I24" s="1400"/>
      <c r="J24" s="1400"/>
      <c r="K24" s="1400"/>
      <c r="L24" s="1400"/>
      <c r="M24" s="429"/>
      <c r="N24" s="444"/>
    </row>
    <row r="25" spans="1:14" s="437" customFormat="1">
      <c r="A25" s="429"/>
      <c r="B25" s="429"/>
      <c r="C25" s="439"/>
      <c r="D25" s="444"/>
      <c r="E25" s="444"/>
      <c r="F25" s="439"/>
      <c r="G25" s="429"/>
      <c r="H25" s="1400"/>
      <c r="I25" s="1400"/>
      <c r="J25" s="1400"/>
      <c r="K25" s="1400"/>
      <c r="L25" s="1400"/>
      <c r="M25" s="429"/>
      <c r="N25" s="444"/>
    </row>
    <row r="26" spans="1:14" ht="14">
      <c r="A26" s="470" t="s">
        <v>1603</v>
      </c>
      <c r="B26" s="448"/>
      <c r="C26" s="439"/>
      <c r="D26" s="444"/>
      <c r="E26" s="444"/>
      <c r="F26" s="439"/>
      <c r="G26" s="448"/>
      <c r="H26" s="1402"/>
      <c r="I26" s="1402"/>
      <c r="J26" s="1402"/>
      <c r="K26" s="1402"/>
      <c r="L26" s="1402"/>
    </row>
    <row r="27" spans="1:14" ht="14">
      <c r="A27" s="476"/>
      <c r="B27" s="448"/>
      <c r="C27" s="439"/>
      <c r="D27" s="444"/>
      <c r="E27" s="444"/>
      <c r="F27" s="439"/>
      <c r="G27" s="448"/>
      <c r="H27" s="1402"/>
      <c r="I27" s="1402"/>
      <c r="J27" s="1402"/>
      <c r="K27" s="1402"/>
      <c r="L27" s="1402"/>
    </row>
    <row r="28" spans="1:14" ht="15.5">
      <c r="A28" s="430" t="s">
        <v>1636</v>
      </c>
      <c r="B28" s="439" t="s">
        <v>1698</v>
      </c>
      <c r="C28" s="430" t="s">
        <v>1507</v>
      </c>
      <c r="D28" s="444"/>
      <c r="E28" s="444"/>
      <c r="F28" s="439" t="s">
        <v>1312</v>
      </c>
      <c r="H28" s="1403"/>
      <c r="I28" s="1403"/>
      <c r="J28" s="1403"/>
      <c r="K28" s="1403"/>
      <c r="L28" s="1403"/>
      <c r="M28" s="455" t="s">
        <v>1681</v>
      </c>
    </row>
    <row r="29" spans="1:14" ht="15.5">
      <c r="A29" s="430" t="s">
        <v>1222</v>
      </c>
      <c r="B29" s="439" t="s">
        <v>1699</v>
      </c>
      <c r="C29" s="430" t="s">
        <v>1507</v>
      </c>
      <c r="D29" s="444"/>
      <c r="E29" s="444"/>
      <c r="F29" s="439" t="s">
        <v>1312</v>
      </c>
      <c r="H29" s="1403"/>
      <c r="I29" s="1403"/>
      <c r="J29" s="1403"/>
      <c r="K29" s="1403"/>
      <c r="L29" s="1403"/>
      <c r="M29" s="455" t="s">
        <v>3428</v>
      </c>
    </row>
    <row r="30" spans="1:14" s="460" customFormat="1" ht="15.5">
      <c r="A30" s="457" t="s">
        <v>1506</v>
      </c>
      <c r="B30" s="456" t="s">
        <v>1700</v>
      </c>
      <c r="C30" s="457" t="s">
        <v>1507</v>
      </c>
      <c r="D30" s="458"/>
      <c r="E30" s="458"/>
      <c r="F30" s="459" t="s">
        <v>1312</v>
      </c>
      <c r="H30" s="1392">
        <f>H28-H29</f>
        <v>0</v>
      </c>
      <c r="I30" s="1392">
        <f>I28-I29</f>
        <v>0</v>
      </c>
      <c r="J30" s="1392">
        <f>J28-J29</f>
        <v>0</v>
      </c>
      <c r="K30" s="1392">
        <f>K28-K29</f>
        <v>0</v>
      </c>
      <c r="L30" s="1392">
        <f>L28-L29</f>
        <v>0</v>
      </c>
      <c r="M30" s="455"/>
    </row>
    <row r="31" spans="1:14" s="460" customFormat="1">
      <c r="A31" s="457"/>
      <c r="B31" s="456"/>
      <c r="C31" s="457"/>
      <c r="D31" s="458"/>
      <c r="E31" s="458"/>
      <c r="F31" s="459"/>
      <c r="H31" s="1404"/>
      <c r="I31" s="1404"/>
      <c r="J31" s="1404"/>
      <c r="K31" s="1404"/>
      <c r="L31" s="1404"/>
      <c r="M31" s="455"/>
    </row>
    <row r="32" spans="1:14" s="460" customFormat="1">
      <c r="A32" s="457"/>
      <c r="B32" s="456"/>
      <c r="C32" s="457"/>
      <c r="D32" s="458"/>
      <c r="E32" s="458"/>
      <c r="F32" s="459"/>
      <c r="H32" s="1404"/>
      <c r="I32" s="1404"/>
      <c r="J32" s="1404"/>
      <c r="K32" s="1404"/>
      <c r="L32" s="1404"/>
      <c r="M32" s="455"/>
    </row>
    <row r="33" spans="1:13">
      <c r="A33" s="450" t="s">
        <v>1601</v>
      </c>
      <c r="D33" s="444"/>
      <c r="E33" s="444"/>
      <c r="G33" s="460"/>
      <c r="H33" s="1404"/>
      <c r="I33" s="1404"/>
      <c r="J33" s="1404"/>
      <c r="K33" s="1404"/>
      <c r="L33" s="1404"/>
    </row>
    <row r="34" spans="1:13">
      <c r="A34" s="454"/>
      <c r="B34" s="427"/>
      <c r="C34" s="439"/>
      <c r="D34" s="444"/>
      <c r="E34" s="444"/>
      <c r="F34" s="439"/>
      <c r="G34" s="427"/>
      <c r="H34" s="1400"/>
      <c r="I34" s="1400"/>
      <c r="J34" s="1400"/>
      <c r="K34" s="1400"/>
      <c r="L34" s="1400"/>
    </row>
    <row r="35" spans="1:13" ht="15.5">
      <c r="A35" s="430" t="s">
        <v>1636</v>
      </c>
      <c r="B35" s="432" t="s">
        <v>1715</v>
      </c>
      <c r="C35" s="430" t="s">
        <v>1488</v>
      </c>
      <c r="D35" s="444"/>
      <c r="E35" s="444"/>
      <c r="F35" s="439" t="s">
        <v>1312</v>
      </c>
      <c r="H35" s="1399"/>
      <c r="I35" s="1399"/>
      <c r="J35" s="1399"/>
      <c r="K35" s="1399"/>
      <c r="L35" s="1399"/>
      <c r="M35" s="455" t="s">
        <v>1726</v>
      </c>
    </row>
    <row r="36" spans="1:13" ht="15.5">
      <c r="A36" s="430" t="s">
        <v>1638</v>
      </c>
      <c r="B36" s="432" t="s">
        <v>1716</v>
      </c>
      <c r="C36" s="430" t="s">
        <v>1488</v>
      </c>
      <c r="D36" s="444"/>
      <c r="E36" s="444"/>
      <c r="F36" s="439" t="s">
        <v>1312</v>
      </c>
      <c r="H36" s="1399"/>
      <c r="I36" s="1399"/>
      <c r="J36" s="1399"/>
      <c r="K36" s="1399"/>
      <c r="L36" s="1399"/>
      <c r="M36" s="455" t="s">
        <v>3428</v>
      </c>
    </row>
    <row r="37" spans="1:13" s="460" customFormat="1" ht="15.5">
      <c r="A37" s="457" t="s">
        <v>1601</v>
      </c>
      <c r="B37" s="459" t="s">
        <v>1717</v>
      </c>
      <c r="C37" s="457" t="s">
        <v>1488</v>
      </c>
      <c r="D37" s="458"/>
      <c r="E37" s="458"/>
      <c r="F37" s="459" t="s">
        <v>1312</v>
      </c>
      <c r="H37" s="1392">
        <f>H35-H36</f>
        <v>0</v>
      </c>
      <c r="I37" s="1392">
        <f>I35-I36</f>
        <v>0</v>
      </c>
      <c r="J37" s="1392">
        <f>J35-J36</f>
        <v>0</v>
      </c>
      <c r="K37" s="1392">
        <f>K35-K36</f>
        <v>0</v>
      </c>
      <c r="L37" s="1392">
        <f>L35-L36</f>
        <v>0</v>
      </c>
    </row>
    <row r="38" spans="1:13">
      <c r="C38" s="439"/>
      <c r="D38" s="444"/>
      <c r="E38" s="444"/>
      <c r="F38" s="439"/>
    </row>
  </sheetData>
  <pageMargins left="0.7" right="0.7" top="0.75" bottom="0.75" header="0.3" footer="0.3"/>
  <headerFooter>
    <oddFooter>&amp;C_x000D_&amp;1#&amp;"Calibri"&amp;10&amp;K000000 OFFICIAL-InternalOnly</oddFooter>
  </headerFooter>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11B61-B5F8-42D2-BEF8-586FBB672E6B}">
  <sheetPr>
    <tabColor theme="4" tint="0.79998168889431442"/>
    <pageSetUpPr fitToPage="1"/>
  </sheetPr>
  <dimension ref="A1:W56"/>
  <sheetViews>
    <sheetView showGridLines="0" topLeftCell="B1" zoomScaleNormal="100" workbookViewId="0">
      <pane ySplit="5" topLeftCell="A16" activePane="bottomLeft" state="frozen"/>
      <selection activeCell="F30" sqref="F30"/>
      <selection pane="bottomLeft" activeCell="S30" sqref="S30"/>
    </sheetView>
  </sheetViews>
  <sheetFormatPr defaultColWidth="10.26953125" defaultRowHeight="12.5"/>
  <cols>
    <col min="1" max="1" width="63.26953125" style="487" customWidth="1"/>
    <col min="2" max="2" width="11" style="487" bestFit="1" customWidth="1"/>
    <col min="3" max="3" width="8.26953125" style="487" customWidth="1"/>
    <col min="4" max="4" width="5.26953125" style="487" customWidth="1"/>
    <col min="5" max="5" width="10.453125" style="487" bestFit="1" customWidth="1"/>
    <col min="6" max="7" width="11.453125" style="487" bestFit="1" customWidth="1"/>
    <col min="8" max="12" width="10.7265625" style="487" bestFit="1" customWidth="1"/>
    <col min="13" max="13" width="36" style="487" customWidth="1"/>
    <col min="14" max="16384" width="10.26953125" style="487"/>
  </cols>
  <sheetData>
    <row r="1" spans="1:23" s="481" customFormat="1" ht="15.5">
      <c r="A1" s="421" t="s">
        <v>3460</v>
      </c>
      <c r="B1" s="478"/>
      <c r="C1" s="478"/>
      <c r="D1" s="478"/>
      <c r="E1" s="479"/>
      <c r="F1" s="479"/>
      <c r="G1" s="479"/>
      <c r="H1" s="479"/>
      <c r="I1" s="480"/>
      <c r="J1" s="480"/>
      <c r="K1" s="480"/>
      <c r="L1" s="480"/>
    </row>
    <row r="2" spans="1:23" s="481" customFormat="1" ht="15.5">
      <c r="A2" s="421"/>
      <c r="B2" s="482"/>
      <c r="C2" s="482"/>
      <c r="D2" s="482"/>
      <c r="E2" s="480"/>
      <c r="F2" s="480"/>
      <c r="G2" s="480"/>
      <c r="H2" s="480"/>
      <c r="I2" s="480"/>
      <c r="J2" s="480"/>
      <c r="K2" s="480"/>
      <c r="L2" s="480"/>
    </row>
    <row r="3" spans="1:23" s="481" customFormat="1" ht="34.4" customHeight="1">
      <c r="A3" s="482" t="s">
        <v>1730</v>
      </c>
      <c r="B3" s="482"/>
      <c r="C3" s="482"/>
      <c r="D3" s="482"/>
      <c r="E3" s="480"/>
      <c r="F3" s="480"/>
      <c r="G3" s="480"/>
      <c r="H3" s="480"/>
      <c r="I3" s="480"/>
      <c r="J3" s="480"/>
      <c r="K3" s="480"/>
      <c r="L3" s="480"/>
    </row>
    <row r="4" spans="1:23" ht="15.5">
      <c r="A4" s="427" t="s">
        <v>1731</v>
      </c>
      <c r="B4" s="483"/>
      <c r="C4" s="483"/>
      <c r="D4" s="484"/>
      <c r="E4" s="485"/>
      <c r="F4" s="485"/>
      <c r="G4" s="485"/>
      <c r="H4" s="485"/>
      <c r="I4" s="485"/>
      <c r="J4" s="485"/>
      <c r="K4" s="485"/>
      <c r="L4" s="485"/>
      <c r="M4" s="486"/>
    </row>
    <row r="5" spans="1:23" ht="18">
      <c r="A5" s="488"/>
      <c r="B5" s="483"/>
      <c r="C5" s="483"/>
      <c r="D5" s="483"/>
      <c r="F5" s="489"/>
      <c r="G5" s="489"/>
      <c r="H5" s="895" t="s">
        <v>1139</v>
      </c>
      <c r="I5" s="895" t="s">
        <v>1140</v>
      </c>
      <c r="J5" s="895" t="s">
        <v>1141</v>
      </c>
      <c r="K5" s="895" t="s">
        <v>1142</v>
      </c>
      <c r="L5" s="1345" t="s">
        <v>1143</v>
      </c>
      <c r="M5" s="486"/>
      <c r="O5" s="1480"/>
      <c r="P5" s="1480"/>
      <c r="Q5" s="1455"/>
      <c r="S5" s="1456"/>
      <c r="T5" s="1456"/>
      <c r="U5" s="1456"/>
      <c r="V5" s="1456"/>
      <c r="W5" s="1456"/>
    </row>
    <row r="6" spans="1:23" ht="14">
      <c r="A6" s="484"/>
      <c r="B6" s="484"/>
      <c r="C6" s="484"/>
      <c r="D6" s="484"/>
      <c r="E6" s="484"/>
      <c r="F6" s="489"/>
      <c r="G6" s="489"/>
      <c r="H6" s="762">
        <v>2022</v>
      </c>
      <c r="I6" s="762">
        <v>2023</v>
      </c>
      <c r="J6" s="762">
        <v>2024</v>
      </c>
      <c r="K6" s="762">
        <v>2025</v>
      </c>
      <c r="L6" s="763">
        <v>2026</v>
      </c>
      <c r="M6" s="481"/>
      <c r="N6" s="484"/>
      <c r="S6" s="762"/>
      <c r="T6" s="762"/>
      <c r="U6" s="762"/>
      <c r="V6" s="762"/>
      <c r="W6" s="762"/>
    </row>
    <row r="7" spans="1:23" ht="14">
      <c r="A7" s="493" t="s">
        <v>1732</v>
      </c>
      <c r="B7" s="494"/>
      <c r="C7" s="481"/>
      <c r="D7" s="484"/>
      <c r="E7" s="484"/>
      <c r="F7" s="481"/>
      <c r="G7" s="490"/>
      <c r="H7" s="490"/>
      <c r="I7" s="490"/>
      <c r="J7" s="490"/>
      <c r="K7" s="490"/>
      <c r="L7" s="490"/>
      <c r="M7" s="481"/>
      <c r="N7" s="484"/>
    </row>
    <row r="8" spans="1:23" ht="14">
      <c r="A8" s="495"/>
      <c r="B8" s="494"/>
      <c r="C8" s="481"/>
      <c r="D8" s="484"/>
      <c r="E8" s="484"/>
      <c r="F8" s="481"/>
      <c r="G8" s="490"/>
      <c r="H8" s="55"/>
      <c r="I8" s="490"/>
      <c r="J8" s="490"/>
      <c r="K8" s="490"/>
      <c r="L8" s="490"/>
      <c r="M8" s="481"/>
      <c r="N8" s="484"/>
      <c r="S8" s="55"/>
    </row>
    <row r="9" spans="1:23" ht="15.65" customHeight="1">
      <c r="A9" s="496" t="s">
        <v>1185</v>
      </c>
      <c r="B9" s="496" t="s">
        <v>1733</v>
      </c>
      <c r="C9" s="496" t="s">
        <v>1187</v>
      </c>
      <c r="E9" s="481"/>
      <c r="F9" s="497" t="s">
        <v>1592</v>
      </c>
      <c r="G9" s="481"/>
      <c r="H9" s="1368">
        <f>'2.1 Revenue_Interface'!AB34</f>
        <v>0</v>
      </c>
      <c r="I9" s="1368">
        <f>'2.1 Revenue_Interface'!AC34</f>
        <v>0</v>
      </c>
      <c r="J9" s="1368">
        <f>'2.1 Revenue_Interface'!AD34</f>
        <v>0</v>
      </c>
      <c r="K9" s="1368">
        <f>'2.1 Revenue_Interface'!AE34</f>
        <v>0</v>
      </c>
      <c r="L9" s="1368">
        <f>'2.1 Revenue_Interface'!AF34</f>
        <v>0</v>
      </c>
      <c r="M9" s="1481"/>
      <c r="S9" s="1457"/>
      <c r="T9" s="1457"/>
      <c r="U9" s="1457"/>
      <c r="V9" s="1457"/>
      <c r="W9" s="1457"/>
    </row>
    <row r="10" spans="1:23" ht="15.5">
      <c r="A10" s="496" t="s">
        <v>1191</v>
      </c>
      <c r="B10" s="496" t="s">
        <v>1734</v>
      </c>
      <c r="C10" s="496" t="s">
        <v>1187</v>
      </c>
      <c r="E10" s="481"/>
      <c r="F10" s="497" t="s">
        <v>1592</v>
      </c>
      <c r="G10" s="481"/>
      <c r="H10" s="1368">
        <f>'2.1 Revenue_Interface'!AB35</f>
        <v>0</v>
      </c>
      <c r="I10" s="1368">
        <f>'2.1 Revenue_Interface'!AC35</f>
        <v>0</v>
      </c>
      <c r="J10" s="1368">
        <f>'2.1 Revenue_Interface'!AD35</f>
        <v>0</v>
      </c>
      <c r="K10" s="1368">
        <f>'2.1 Revenue_Interface'!AE35</f>
        <v>0</v>
      </c>
      <c r="L10" s="1368">
        <f>'2.1 Revenue_Interface'!AF35</f>
        <v>0</v>
      </c>
      <c r="M10" s="1481"/>
      <c r="S10" s="1457"/>
      <c r="T10" s="1457"/>
      <c r="U10" s="1457"/>
      <c r="V10" s="1457"/>
      <c r="W10" s="1457"/>
    </row>
    <row r="11" spans="1:23" ht="15.5">
      <c r="A11" s="497" t="s">
        <v>1194</v>
      </c>
      <c r="B11" s="497" t="s">
        <v>1735</v>
      </c>
      <c r="C11" s="496" t="s">
        <v>1187</v>
      </c>
      <c r="E11" s="481"/>
      <c r="F11" s="497" t="s">
        <v>1312</v>
      </c>
      <c r="G11" s="481"/>
      <c r="H11" s="1398">
        <v>0</v>
      </c>
      <c r="I11" s="1398">
        <v>0</v>
      </c>
      <c r="J11" s="1398">
        <v>0</v>
      </c>
      <c r="K11" s="1398">
        <v>0</v>
      </c>
      <c r="L11" s="1398">
        <v>0</v>
      </c>
      <c r="M11" s="1458"/>
      <c r="S11" s="1459"/>
      <c r="T11" s="1459"/>
      <c r="U11" s="1459"/>
      <c r="V11" s="1459"/>
      <c r="W11" s="1459"/>
    </row>
    <row r="12" spans="1:23" ht="15.5">
      <c r="A12" s="497" t="s">
        <v>1197</v>
      </c>
      <c r="B12" s="497" t="s">
        <v>1736</v>
      </c>
      <c r="C12" s="496" t="s">
        <v>1187</v>
      </c>
      <c r="E12" s="481"/>
      <c r="F12" s="497" t="s">
        <v>1592</v>
      </c>
      <c r="G12" s="481"/>
      <c r="H12" s="1368">
        <f>'2.1 Revenue_Interface'!AB37</f>
        <v>0</v>
      </c>
      <c r="I12" s="1368">
        <f>'2.1 Revenue_Interface'!AC37</f>
        <v>0</v>
      </c>
      <c r="J12" s="1368">
        <f>'2.1 Revenue_Interface'!AD37</f>
        <v>0</v>
      </c>
      <c r="K12" s="1368">
        <f>'2.1 Revenue_Interface'!AE37</f>
        <v>0</v>
      </c>
      <c r="L12" s="1368">
        <f>'2.1 Revenue_Interface'!AF37</f>
        <v>0</v>
      </c>
      <c r="M12" s="1481"/>
      <c r="S12" s="1457"/>
      <c r="T12" s="1457"/>
      <c r="U12" s="1457"/>
      <c r="V12" s="1457"/>
      <c r="W12" s="1457"/>
    </row>
    <row r="13" spans="1:23" ht="15.5">
      <c r="A13" s="497" t="s">
        <v>1200</v>
      </c>
      <c r="B13" s="497" t="s">
        <v>1737</v>
      </c>
      <c r="C13" s="496" t="s">
        <v>1187</v>
      </c>
      <c r="E13" s="481"/>
      <c r="F13" s="497" t="s">
        <v>1592</v>
      </c>
      <c r="G13" s="481"/>
      <c r="H13" s="1368">
        <f>'2.1 Revenue_Interface'!AB38</f>
        <v>0</v>
      </c>
      <c r="I13" s="1368">
        <f>'2.1 Revenue_Interface'!AC38</f>
        <v>0</v>
      </c>
      <c r="J13" s="1368">
        <f>'2.1 Revenue_Interface'!AD38</f>
        <v>0</v>
      </c>
      <c r="K13" s="1368">
        <f>'2.1 Revenue_Interface'!AE38</f>
        <v>0</v>
      </c>
      <c r="L13" s="1368">
        <f>'2.1 Revenue_Interface'!AF38</f>
        <v>0</v>
      </c>
      <c r="M13" s="1481"/>
      <c r="S13" s="1457"/>
      <c r="T13" s="1457"/>
      <c r="U13" s="1457"/>
      <c r="V13" s="1457"/>
      <c r="W13" s="1457"/>
    </row>
    <row r="14" spans="1:23" ht="15.5">
      <c r="A14" s="497" t="s">
        <v>1555</v>
      </c>
      <c r="B14" s="497" t="s">
        <v>1738</v>
      </c>
      <c r="C14" s="496" t="s">
        <v>1205</v>
      </c>
      <c r="E14" s="481"/>
      <c r="F14" s="497" t="s">
        <v>1592</v>
      </c>
      <c r="G14" s="481"/>
      <c r="H14" s="1368">
        <f>H27</f>
        <v>6.7399999999999993</v>
      </c>
      <c r="I14" s="1368">
        <f t="shared" ref="I14:L14" si="0">I27</f>
        <v>6.66</v>
      </c>
      <c r="J14" s="1368">
        <f t="shared" si="0"/>
        <v>6.6099999999999994</v>
      </c>
      <c r="K14" s="1368">
        <f t="shared" si="0"/>
        <v>6.6800000000000006</v>
      </c>
      <c r="L14" s="1368">
        <f t="shared" si="0"/>
        <v>6.5500000000000007</v>
      </c>
      <c r="M14" s="1460"/>
      <c r="S14" s="1459"/>
      <c r="T14" s="1459"/>
      <c r="U14" s="1459"/>
      <c r="V14" s="1459"/>
      <c r="W14" s="1459"/>
    </row>
    <row r="15" spans="1:23" ht="15.5">
      <c r="A15" s="496" t="s">
        <v>1557</v>
      </c>
      <c r="B15" s="496" t="s">
        <v>1739</v>
      </c>
      <c r="C15" s="496" t="s">
        <v>1187</v>
      </c>
      <c r="E15" s="481"/>
      <c r="F15" s="497" t="s">
        <v>1592</v>
      </c>
      <c r="G15" s="481"/>
      <c r="H15" s="1368">
        <f>H52</f>
        <v>4.05</v>
      </c>
      <c r="I15" s="1368">
        <f t="shared" ref="I15:L15" si="1">I52</f>
        <v>4.05</v>
      </c>
      <c r="J15" s="1368">
        <f t="shared" si="1"/>
        <v>4.05</v>
      </c>
      <c r="K15" s="1368">
        <f t="shared" si="1"/>
        <v>0</v>
      </c>
      <c r="L15" s="1368">
        <f t="shared" si="1"/>
        <v>0</v>
      </c>
      <c r="M15" s="1460"/>
      <c r="Q15" s="1461"/>
      <c r="S15" s="1459"/>
      <c r="T15" s="1459"/>
      <c r="U15" s="1459"/>
      <c r="V15" s="1459"/>
      <c r="W15" s="1459"/>
    </row>
    <row r="16" spans="1:23" ht="15.5">
      <c r="A16" s="496" t="s">
        <v>1203</v>
      </c>
      <c r="B16" s="496" t="s">
        <v>1204</v>
      </c>
      <c r="C16" s="496" t="s">
        <v>1187</v>
      </c>
      <c r="E16" s="481"/>
      <c r="F16" s="497" t="s">
        <v>1312</v>
      </c>
      <c r="G16" s="481"/>
      <c r="H16" s="1368">
        <f>'2.1 Revenue_Interface'!AB39</f>
        <v>0</v>
      </c>
      <c r="I16" s="1368">
        <f>'2.1 Revenue_Interface'!AC39</f>
        <v>0</v>
      </c>
      <c r="J16" s="1368">
        <f>'2.1 Revenue_Interface'!AD39</f>
        <v>0</v>
      </c>
      <c r="K16" s="1368">
        <f>'2.1 Revenue_Interface'!AE39</f>
        <v>0</v>
      </c>
      <c r="L16" s="1368">
        <f>'2.1 Revenue_Interface'!AF39</f>
        <v>0</v>
      </c>
      <c r="M16" s="1481"/>
      <c r="S16" s="1457"/>
      <c r="T16" s="1457"/>
      <c r="U16" s="1457"/>
      <c r="V16" s="1457"/>
      <c r="W16" s="1457"/>
    </row>
    <row r="17" spans="1:16" ht="23.25" customHeight="1">
      <c r="M17" s="1481"/>
    </row>
    <row r="18" spans="1:16" ht="13" thickBot="1">
      <c r="B18" s="499"/>
    </row>
    <row r="19" spans="1:16" ht="14">
      <c r="A19" s="500" t="s">
        <v>1217</v>
      </c>
      <c r="B19" s="501"/>
      <c r="C19" s="501"/>
      <c r="D19" s="501"/>
      <c r="E19" s="501"/>
      <c r="F19" s="501"/>
      <c r="G19" s="501"/>
      <c r="H19" s="501"/>
      <c r="I19" s="501"/>
      <c r="J19" s="501"/>
      <c r="K19" s="501"/>
      <c r="L19" s="501"/>
      <c r="M19" s="501"/>
      <c r="N19" s="501"/>
      <c r="O19" s="501"/>
      <c r="P19" s="502"/>
    </row>
    <row r="20" spans="1:16" ht="14">
      <c r="A20" s="510"/>
      <c r="P20" s="504"/>
    </row>
    <row r="21" spans="1:16" ht="14">
      <c r="A21" s="510"/>
      <c r="P21" s="504"/>
    </row>
    <row r="22" spans="1:16">
      <c r="A22" s="511"/>
      <c r="P22" s="504"/>
    </row>
    <row r="23" spans="1:16">
      <c r="A23" s="511"/>
      <c r="P23" s="504"/>
    </row>
    <row r="24" spans="1:16" ht="15.5">
      <c r="A24" s="503" t="s">
        <v>1218</v>
      </c>
      <c r="B24" s="499" t="s">
        <v>1740</v>
      </c>
      <c r="C24" s="512" t="s">
        <v>1205</v>
      </c>
      <c r="F24" s="487" t="s">
        <v>1592</v>
      </c>
      <c r="H24" s="1368">
        <f>'2.1 Revenue_Interface'!AB46</f>
        <v>0</v>
      </c>
      <c r="I24" s="1368">
        <f>'2.1 Revenue_Interface'!AC46</f>
        <v>0</v>
      </c>
      <c r="J24" s="1368">
        <f>'2.1 Revenue_Interface'!AD46</f>
        <v>0</v>
      </c>
      <c r="K24" s="1368">
        <f>'2.1 Revenue_Interface'!AE46</f>
        <v>0</v>
      </c>
      <c r="L24" s="1368">
        <f>'2.1 Revenue_Interface'!AF46</f>
        <v>0</v>
      </c>
      <c r="M24" s="455" t="s">
        <v>1741</v>
      </c>
      <c r="P24" s="504"/>
    </row>
    <row r="25" spans="1:16" ht="15.5">
      <c r="A25" s="511" t="s">
        <v>1742</v>
      </c>
      <c r="B25" s="481" t="s">
        <v>1743</v>
      </c>
      <c r="C25" s="512" t="s">
        <v>1205</v>
      </c>
      <c r="F25" s="487" t="s">
        <v>1592</v>
      </c>
      <c r="H25" s="1368">
        <f>H35</f>
        <v>7.2029626407168301</v>
      </c>
      <c r="I25" s="1368">
        <f>I35</f>
        <v>7.5440303476719128</v>
      </c>
      <c r="J25" s="1368">
        <f t="shared" ref="J25:L25" si="2">J35</f>
        <v>7.7346791595986959</v>
      </c>
      <c r="K25" s="1368">
        <f t="shared" si="2"/>
        <v>7.9503139068500612</v>
      </c>
      <c r="L25" s="1368">
        <f t="shared" si="2"/>
        <v>7.9421290561801818</v>
      </c>
      <c r="P25" s="504"/>
    </row>
    <row r="26" spans="1:16" ht="15.5">
      <c r="A26" s="511" t="s">
        <v>1744</v>
      </c>
      <c r="B26" s="481" t="s">
        <v>1745</v>
      </c>
      <c r="C26" s="512" t="s">
        <v>1205</v>
      </c>
      <c r="F26" s="487" t="s">
        <v>1592</v>
      </c>
      <c r="H26" s="1368">
        <f>H43</f>
        <v>0.10847835302284384</v>
      </c>
      <c r="I26" s="1368">
        <f t="shared" ref="I26:L26" si="3">I43</f>
        <v>0.11500046261694991</v>
      </c>
      <c r="J26" s="1368">
        <f t="shared" si="3"/>
        <v>0.11881227587709212</v>
      </c>
      <c r="K26" s="1368">
        <f t="shared" si="3"/>
        <v>0.12082543931383072</v>
      </c>
      <c r="L26" s="1368">
        <f t="shared" si="3"/>
        <v>0.123133783816747</v>
      </c>
      <c r="P26" s="504"/>
    </row>
    <row r="27" spans="1:16" ht="15">
      <c r="A27" s="505" t="s">
        <v>1746</v>
      </c>
      <c r="B27" s="493" t="s">
        <v>1747</v>
      </c>
      <c r="C27" s="513" t="s">
        <v>1205</v>
      </c>
      <c r="D27" s="493"/>
      <c r="E27" s="493"/>
      <c r="F27" s="519" t="s">
        <v>1592</v>
      </c>
      <c r="G27" s="493"/>
      <c r="H27" s="1392">
        <f>(H24+H25+H26)*VLOOKUP(H$5,'1.5 Universal Data'!$C$28:$F$39,4,FALSE)</f>
        <v>6.7399999999999993</v>
      </c>
      <c r="I27" s="1392">
        <f>(I24+I25+I26)*VLOOKUP(I$5,'1.5 Universal Data'!$C$28:$F$39,4,FALSE)</f>
        <v>6.66</v>
      </c>
      <c r="J27" s="1392">
        <f>(J24+J25+J26)*VLOOKUP(J$5,'1.5 Universal Data'!$C$28:$F$39,4,FALSE)</f>
        <v>6.6099999999999994</v>
      </c>
      <c r="K27" s="1392">
        <f>(K24+K25+K26)*VLOOKUP(K$5,'1.5 Universal Data'!$C$28:$F$39,4,FALSE)</f>
        <v>6.6800000000000006</v>
      </c>
      <c r="L27" s="1392">
        <f>(L24+L25+L26)*VLOOKUP(L$5,'1.5 Universal Data'!$C$28:$F$39,4,FALSE)</f>
        <v>6.5500000000000007</v>
      </c>
      <c r="P27" s="504"/>
    </row>
    <row r="28" spans="1:16">
      <c r="A28" s="511"/>
      <c r="H28" s="1405"/>
      <c r="I28" s="1405"/>
      <c r="J28" s="1405"/>
      <c r="K28" s="1405"/>
      <c r="L28" s="1405"/>
      <c r="P28" s="504"/>
    </row>
    <row r="29" spans="1:16" ht="14">
      <c r="A29" s="514" t="s">
        <v>1748</v>
      </c>
      <c r="H29" s="1405"/>
      <c r="I29" s="1405"/>
      <c r="J29" s="1405"/>
      <c r="K29" s="1405"/>
      <c r="L29" s="1405"/>
      <c r="P29" s="504"/>
    </row>
    <row r="30" spans="1:16">
      <c r="A30" s="511"/>
      <c r="H30" s="1405"/>
      <c r="I30" s="1405"/>
      <c r="J30" s="1405"/>
      <c r="K30" s="1405"/>
      <c r="L30" s="1405"/>
      <c r="P30" s="504"/>
    </row>
    <row r="31" spans="1:16">
      <c r="A31" s="511"/>
      <c r="H31" s="1405"/>
      <c r="I31" s="1405"/>
      <c r="J31" s="1405"/>
      <c r="K31" s="1405"/>
      <c r="L31" s="1405"/>
      <c r="P31" s="504"/>
    </row>
    <row r="32" spans="1:16" ht="15.5">
      <c r="A32" s="511" t="s">
        <v>1749</v>
      </c>
      <c r="B32" s="487" t="s">
        <v>1750</v>
      </c>
      <c r="C32" s="512" t="s">
        <v>1205</v>
      </c>
      <c r="F32" s="487" t="s">
        <v>1312</v>
      </c>
      <c r="H32" s="1368">
        <v>6.64</v>
      </c>
      <c r="I32" s="1368">
        <v>6.56</v>
      </c>
      <c r="J32" s="1368">
        <v>6.51</v>
      </c>
      <c r="K32" s="1368">
        <v>6.58</v>
      </c>
      <c r="L32" s="1368">
        <v>6.45</v>
      </c>
      <c r="P32" s="504"/>
    </row>
    <row r="33" spans="1:16" ht="15.5">
      <c r="A33" s="503" t="s">
        <v>1751</v>
      </c>
      <c r="B33" s="487" t="s">
        <v>1752</v>
      </c>
      <c r="C33" s="512" t="s">
        <v>1205</v>
      </c>
      <c r="H33" s="1368">
        <f>VLOOKUP(H$5,'1.5 Universal Data'!$C$28:$F$39,2,FALSE)</f>
        <v>307.32821397646848</v>
      </c>
      <c r="I33" s="1368">
        <f>VLOOKUP(I$5,'1.5 Universal Data'!$C$28:$F$39,2,FALSE)</f>
        <v>325.80589396570377</v>
      </c>
      <c r="J33" s="1368">
        <f>VLOOKUP(J$5,'1.5 Universal Data'!$C$28:$F$39,2,FALSE)</f>
        <v>336.60507858279169</v>
      </c>
      <c r="K33" s="1368">
        <f>VLOOKUP(K$5,'1.5 Universal Data'!$C$28:$F$39,2,FALSE)</f>
        <v>342.30853836269193</v>
      </c>
      <c r="L33" s="1368">
        <f>VLOOKUP(L$5,'1.5 Universal Data'!$C$28:$F$39,2,FALSE)</f>
        <v>348.84827070149566</v>
      </c>
      <c r="M33" s="455" t="s">
        <v>1753</v>
      </c>
      <c r="P33" s="504"/>
    </row>
    <row r="34" spans="1:16" ht="15.5">
      <c r="A34" s="503" t="s">
        <v>1754</v>
      </c>
      <c r="B34" s="487" t="s">
        <v>1755</v>
      </c>
      <c r="C34" s="512" t="s">
        <v>1205</v>
      </c>
      <c r="H34" s="1368">
        <f>'1.5 Universal Data'!$D$31</f>
        <v>283.30833333333334</v>
      </c>
      <c r="I34" s="1368">
        <f>'1.5 Universal Data'!$D$31</f>
        <v>283.30833333333334</v>
      </c>
      <c r="J34" s="1368">
        <f>'1.5 Universal Data'!$D$31</f>
        <v>283.30833333333334</v>
      </c>
      <c r="K34" s="1368">
        <f>'1.5 Universal Data'!$D$31</f>
        <v>283.30833333333334</v>
      </c>
      <c r="L34" s="1368">
        <f>'1.5 Universal Data'!$D$31</f>
        <v>283.30833333333334</v>
      </c>
      <c r="M34" s="455" t="s">
        <v>1753</v>
      </c>
      <c r="P34" s="504"/>
    </row>
    <row r="35" spans="1:16" ht="15.5">
      <c r="A35" s="487" t="s">
        <v>1742</v>
      </c>
      <c r="B35" s="481" t="s">
        <v>1743</v>
      </c>
      <c r="C35" s="512" t="s">
        <v>1205</v>
      </c>
      <c r="F35" s="487" t="s">
        <v>1592</v>
      </c>
      <c r="H35" s="1392">
        <f>IFERROR(H32*(H33/H34),0)</f>
        <v>7.2029626407168301</v>
      </c>
      <c r="I35" s="1392">
        <f t="shared" ref="I35:L35" si="4">IFERROR(I32*(I33/I34),0)</f>
        <v>7.5440303476719128</v>
      </c>
      <c r="J35" s="1392">
        <f t="shared" si="4"/>
        <v>7.7346791595986959</v>
      </c>
      <c r="K35" s="1392">
        <f t="shared" si="4"/>
        <v>7.9503139068500612</v>
      </c>
      <c r="L35" s="1392">
        <f t="shared" si="4"/>
        <v>7.9421290561801818</v>
      </c>
      <c r="P35" s="504"/>
    </row>
    <row r="36" spans="1:16">
      <c r="A36" s="511"/>
      <c r="H36" s="1405"/>
      <c r="I36" s="1405"/>
      <c r="J36" s="1405"/>
      <c r="K36" s="1405"/>
      <c r="L36" s="1405"/>
      <c r="P36" s="504"/>
    </row>
    <row r="37" spans="1:16" ht="14">
      <c r="A37" s="514" t="s">
        <v>1756</v>
      </c>
      <c r="H37" s="1405"/>
      <c r="I37" s="1405"/>
      <c r="J37" s="1405"/>
      <c r="K37" s="1405"/>
      <c r="L37" s="1405"/>
      <c r="P37" s="504"/>
    </row>
    <row r="38" spans="1:16">
      <c r="A38" s="511"/>
      <c r="H38" s="1405"/>
      <c r="I38" s="1405"/>
      <c r="J38" s="1405"/>
      <c r="K38" s="1405"/>
      <c r="L38" s="1405"/>
      <c r="P38" s="504"/>
    </row>
    <row r="39" spans="1:16">
      <c r="A39" s="511"/>
      <c r="H39" s="1405"/>
      <c r="I39" s="1405"/>
      <c r="J39" s="1405"/>
      <c r="K39" s="1405"/>
      <c r="L39" s="1405"/>
      <c r="P39" s="504"/>
    </row>
    <row r="40" spans="1:16" ht="15.5">
      <c r="A40" s="511" t="s">
        <v>1757</v>
      </c>
      <c r="B40" s="487" t="s">
        <v>1758</v>
      </c>
      <c r="C40" s="512" t="s">
        <v>1205</v>
      </c>
      <c r="F40" s="487" t="s">
        <v>1312</v>
      </c>
      <c r="H40" s="1368">
        <v>0.1</v>
      </c>
      <c r="I40" s="1368">
        <v>0.1</v>
      </c>
      <c r="J40" s="1368">
        <v>0.1</v>
      </c>
      <c r="K40" s="1368">
        <v>0.1</v>
      </c>
      <c r="L40" s="1368">
        <v>0.1</v>
      </c>
      <c r="P40" s="504"/>
    </row>
    <row r="41" spans="1:16" ht="15.5">
      <c r="A41" s="503" t="s">
        <v>1751</v>
      </c>
      <c r="B41" s="487" t="s">
        <v>1752</v>
      </c>
      <c r="C41" s="512" t="s">
        <v>1205</v>
      </c>
      <c r="H41" s="1368">
        <f>VLOOKUP(H$5,'1.5 Universal Data'!$C$28:$F$39,2,FALSE)</f>
        <v>307.32821397646848</v>
      </c>
      <c r="I41" s="1368">
        <f>VLOOKUP(I$5,'1.5 Universal Data'!$C$28:$F$39,2,FALSE)</f>
        <v>325.80589396570377</v>
      </c>
      <c r="J41" s="1368">
        <f>VLOOKUP(J$5,'1.5 Universal Data'!$C$28:$F$39,2,FALSE)</f>
        <v>336.60507858279169</v>
      </c>
      <c r="K41" s="1368">
        <f>VLOOKUP(K$5,'1.5 Universal Data'!$C$28:$F$39,2,FALSE)</f>
        <v>342.30853836269193</v>
      </c>
      <c r="L41" s="1368">
        <f>VLOOKUP(L$5,'1.5 Universal Data'!$C$28:$F$39,2,FALSE)</f>
        <v>348.84827070149566</v>
      </c>
      <c r="M41" s="455" t="s">
        <v>1753</v>
      </c>
      <c r="P41" s="504"/>
    </row>
    <row r="42" spans="1:16" ht="15.5">
      <c r="A42" s="503" t="s">
        <v>1754</v>
      </c>
      <c r="B42" s="487" t="s">
        <v>1755</v>
      </c>
      <c r="C42" s="512" t="s">
        <v>1205</v>
      </c>
      <c r="H42" s="1368">
        <f>'1.5 Universal Data'!$D$31</f>
        <v>283.30833333333334</v>
      </c>
      <c r="I42" s="1368">
        <f>'1.5 Universal Data'!$D$31</f>
        <v>283.30833333333334</v>
      </c>
      <c r="J42" s="1368">
        <f>'1.5 Universal Data'!$D$31</f>
        <v>283.30833333333334</v>
      </c>
      <c r="K42" s="1368">
        <f>'1.5 Universal Data'!$D$31</f>
        <v>283.30833333333334</v>
      </c>
      <c r="L42" s="1368">
        <f>'1.5 Universal Data'!$D$31</f>
        <v>283.30833333333334</v>
      </c>
      <c r="M42" s="455" t="s">
        <v>1753</v>
      </c>
      <c r="P42" s="504"/>
    </row>
    <row r="43" spans="1:16" ht="15.5">
      <c r="A43" s="487" t="s">
        <v>1744</v>
      </c>
      <c r="B43" s="481" t="s">
        <v>1745</v>
      </c>
      <c r="C43" s="512" t="s">
        <v>1205</v>
      </c>
      <c r="F43" s="487" t="s">
        <v>1592</v>
      </c>
      <c r="H43" s="1392">
        <f>IFERROR(H40*(H41/H42),0)</f>
        <v>0.10847835302284384</v>
      </c>
      <c r="I43" s="1392">
        <f t="shared" ref="I43:L43" si="5">IFERROR(I40*(I41/I42),0)</f>
        <v>0.11500046261694991</v>
      </c>
      <c r="J43" s="1392">
        <f t="shared" si="5"/>
        <v>0.11881227587709212</v>
      </c>
      <c r="K43" s="1392">
        <f t="shared" si="5"/>
        <v>0.12082543931383072</v>
      </c>
      <c r="L43" s="1392">
        <f t="shared" si="5"/>
        <v>0.123133783816747</v>
      </c>
      <c r="P43" s="504"/>
    </row>
    <row r="44" spans="1:16" ht="13" thickBot="1">
      <c r="A44" s="507"/>
      <c r="B44" s="508"/>
      <c r="C44" s="508"/>
      <c r="D44" s="508"/>
      <c r="E44" s="508"/>
      <c r="F44" s="508"/>
      <c r="G44" s="508"/>
      <c r="H44" s="1406"/>
      <c r="I44" s="1406"/>
      <c r="J44" s="1406"/>
      <c r="K44" s="1406"/>
      <c r="L44" s="1406"/>
      <c r="M44" s="508"/>
      <c r="N44" s="508"/>
      <c r="O44" s="508"/>
      <c r="P44" s="509"/>
    </row>
    <row r="45" spans="1:16" ht="13" thickBot="1"/>
    <row r="46" spans="1:16">
      <c r="A46" s="515"/>
      <c r="B46" s="501"/>
      <c r="C46" s="501"/>
      <c r="D46" s="501"/>
      <c r="E46" s="501"/>
      <c r="F46" s="501"/>
      <c r="G46" s="501"/>
      <c r="H46" s="501"/>
      <c r="I46" s="501"/>
      <c r="J46" s="501"/>
      <c r="K46" s="501"/>
      <c r="L46" s="501"/>
      <c r="M46" s="501"/>
      <c r="N46" s="501"/>
      <c r="O46" s="501"/>
      <c r="P46" s="502"/>
    </row>
    <row r="47" spans="1:16">
      <c r="A47" s="511"/>
      <c r="P47" s="504"/>
    </row>
    <row r="48" spans="1:16" ht="14">
      <c r="A48" s="510" t="s">
        <v>1221</v>
      </c>
      <c r="B48" s="499"/>
      <c r="F48" s="481"/>
      <c r="G48" s="481"/>
      <c r="H48" s="481"/>
      <c r="I48" s="481"/>
      <c r="J48" s="481"/>
      <c r="K48" s="481"/>
      <c r="L48" s="481"/>
      <c r="M48" s="481"/>
      <c r="P48" s="504"/>
    </row>
    <row r="49" spans="1:16">
      <c r="A49" s="503"/>
      <c r="B49" s="499"/>
      <c r="F49" s="481"/>
      <c r="G49" s="481"/>
      <c r="P49" s="504"/>
    </row>
    <row r="50" spans="1:16" s="481" customFormat="1" ht="15.5">
      <c r="A50" s="516" t="s">
        <v>1636</v>
      </c>
      <c r="B50" s="497" t="s">
        <v>1759</v>
      </c>
      <c r="C50" s="512" t="s">
        <v>1187</v>
      </c>
      <c r="D50" s="484"/>
      <c r="E50" s="484"/>
      <c r="F50" s="497" t="s">
        <v>1592</v>
      </c>
      <c r="H50" s="1368">
        <v>4.05</v>
      </c>
      <c r="I50" s="1368">
        <v>4.05</v>
      </c>
      <c r="J50" s="1368">
        <v>4.05</v>
      </c>
      <c r="K50" s="1368">
        <v>0</v>
      </c>
      <c r="L50" s="1368">
        <v>0</v>
      </c>
      <c r="P50" s="517"/>
    </row>
    <row r="51" spans="1:16" s="481" customFormat="1" ht="15.5">
      <c r="A51" s="516" t="s">
        <v>1222</v>
      </c>
      <c r="B51" s="497" t="s">
        <v>1760</v>
      </c>
      <c r="C51" s="512" t="s">
        <v>1187</v>
      </c>
      <c r="D51" s="484"/>
      <c r="E51" s="484"/>
      <c r="F51" s="497" t="s">
        <v>1592</v>
      </c>
      <c r="H51" s="1368">
        <f>'2.1 Revenue_Interface'!AB48</f>
        <v>0</v>
      </c>
      <c r="I51" s="1368">
        <f>'2.1 Revenue_Interface'!AC48</f>
        <v>0</v>
      </c>
      <c r="J51" s="1368">
        <f>'2.1 Revenue_Interface'!AD48</f>
        <v>0</v>
      </c>
      <c r="K51" s="1368">
        <f>'2.1 Revenue_Interface'!AE48</f>
        <v>0</v>
      </c>
      <c r="L51" s="1368">
        <f>'2.1 Revenue_Interface'!AF48</f>
        <v>0</v>
      </c>
      <c r="M51" s="455" t="s">
        <v>1761</v>
      </c>
      <c r="P51" s="517"/>
    </row>
    <row r="52" spans="1:16" s="481" customFormat="1" ht="15">
      <c r="A52" s="518" t="s">
        <v>1762</v>
      </c>
      <c r="B52" s="519" t="s">
        <v>1763</v>
      </c>
      <c r="C52" s="513" t="s">
        <v>1187</v>
      </c>
      <c r="D52" s="520"/>
      <c r="E52" s="520"/>
      <c r="F52" s="519" t="s">
        <v>1592</v>
      </c>
      <c r="G52" s="521"/>
      <c r="H52" s="1392">
        <f>H50-H51</f>
        <v>4.05</v>
      </c>
      <c r="I52" s="1392">
        <f>I50-I51</f>
        <v>4.05</v>
      </c>
      <c r="J52" s="1392">
        <f>J50-J51</f>
        <v>4.05</v>
      </c>
      <c r="K52" s="1392">
        <f>K50-K51</f>
        <v>0</v>
      </c>
      <c r="L52" s="1392">
        <f>L50-L51</f>
        <v>0</v>
      </c>
      <c r="P52" s="517"/>
    </row>
    <row r="53" spans="1:16">
      <c r="A53" s="511"/>
      <c r="H53" s="1405"/>
      <c r="I53" s="1405"/>
      <c r="J53" s="1405"/>
      <c r="K53" s="1405"/>
      <c r="L53" s="1405"/>
      <c r="P53" s="504"/>
    </row>
    <row r="54" spans="1:16">
      <c r="A54" s="511"/>
      <c r="P54" s="504"/>
    </row>
    <row r="55" spans="1:16">
      <c r="A55" s="511"/>
      <c r="P55" s="504"/>
    </row>
    <row r="56" spans="1:16" ht="13" thickBot="1">
      <c r="A56" s="507"/>
      <c r="B56" s="508"/>
      <c r="C56" s="508"/>
      <c r="D56" s="508"/>
      <c r="E56" s="508"/>
      <c r="F56" s="508"/>
      <c r="G56" s="508"/>
      <c r="H56" s="508"/>
      <c r="I56" s="508"/>
      <c r="J56" s="508"/>
      <c r="K56" s="508"/>
      <c r="L56" s="508"/>
      <c r="M56" s="508"/>
      <c r="N56" s="508"/>
      <c r="O56" s="508"/>
      <c r="P56" s="509"/>
    </row>
  </sheetData>
  <mergeCells count="4">
    <mergeCell ref="O5:P5"/>
    <mergeCell ref="M9:M10"/>
    <mergeCell ref="M12:M13"/>
    <mergeCell ref="M16:M17"/>
  </mergeCells>
  <dataValidations count="1">
    <dataValidation type="list" allowBlank="1" showInputMessage="1" showErrorMessage="1" sqref="Q5" xr:uid="{2A7A3A1E-BB82-4418-AB35-6C05EE1BC603}">
      <formula1>"2022,2023,2024,2025,2026"</formula1>
    </dataValidation>
  </dataValidations>
  <pageMargins left="0.17" right="0.16" top="0.5" bottom="0.74803149606299213" header="0.31496062992125984" footer="0.31496062992125984"/>
  <pageSetup paperSize="9" scale="36" orientation="portrait" r:id="rId1"/>
  <headerFooter>
    <oddFooter>&amp;C&amp;D_x000D_&amp;1#&amp;"Calibri"&amp;10&amp;K000000 OFFICIAL-InternalOnly&amp;R&amp;F</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33CD20-818C-43EE-B3D4-FE8D8808399E}">
  <sheetPr>
    <tabColor theme="4" tint="0.79998168889431442"/>
    <pageSetUpPr fitToPage="1"/>
  </sheetPr>
  <dimension ref="A1:W12"/>
  <sheetViews>
    <sheetView showGridLines="0" topLeftCell="B1" zoomScaleNormal="100" workbookViewId="0">
      <pane ySplit="5" topLeftCell="A6" activePane="bottomLeft" state="frozen"/>
      <selection activeCell="F30" sqref="F30"/>
      <selection pane="bottomLeft" activeCell="G31" sqref="G31"/>
    </sheetView>
  </sheetViews>
  <sheetFormatPr defaultColWidth="10.26953125" defaultRowHeight="13.5"/>
  <cols>
    <col min="1" max="1" width="45" style="437" customWidth="1"/>
    <col min="2" max="2" width="11" style="437" bestFit="1" customWidth="1"/>
    <col min="3" max="3" width="8.26953125" style="437" customWidth="1"/>
    <col min="4" max="4" width="5.26953125" style="437" customWidth="1"/>
    <col min="5" max="5" width="10.453125" style="437" bestFit="1" customWidth="1"/>
    <col min="6" max="7" width="11.453125" style="437" bestFit="1" customWidth="1"/>
    <col min="8" max="12" width="10.7265625" style="437" bestFit="1" customWidth="1"/>
    <col min="13" max="13" width="10.26953125" style="437"/>
    <col min="14" max="14" width="15.453125" style="437" customWidth="1"/>
    <col min="15" max="15" width="11.7265625" style="437" customWidth="1"/>
    <col min="16" max="17" width="10.26953125" style="437"/>
    <col min="18" max="18" width="15.453125" style="437" customWidth="1"/>
    <col min="19" max="16384" width="10.26953125" style="437"/>
  </cols>
  <sheetData>
    <row r="1" spans="1:23" s="429" customFormat="1" ht="15">
      <c r="A1" s="421" t="s">
        <v>3460</v>
      </c>
      <c r="B1" s="422"/>
      <c r="C1" s="422"/>
      <c r="D1" s="422"/>
      <c r="E1" s="423"/>
      <c r="F1" s="423"/>
      <c r="G1" s="423"/>
      <c r="H1" s="423"/>
      <c r="I1" s="421"/>
      <c r="J1" s="421"/>
      <c r="K1" s="421"/>
      <c r="L1" s="421"/>
      <c r="M1" s="421"/>
    </row>
    <row r="2" spans="1:23" s="429" customFormat="1" ht="15">
      <c r="A2" s="421"/>
      <c r="B2" s="426"/>
      <c r="C2" s="426"/>
      <c r="D2" s="426"/>
      <c r="E2" s="421"/>
      <c r="F2" s="421"/>
      <c r="G2" s="421"/>
      <c r="H2" s="421"/>
      <c r="I2" s="421"/>
      <c r="J2" s="421"/>
      <c r="K2" s="421"/>
      <c r="L2" s="421"/>
      <c r="M2" s="421"/>
    </row>
    <row r="3" spans="1:23" s="429" customFormat="1" ht="34.4" customHeight="1">
      <c r="A3" s="426" t="s">
        <v>1764</v>
      </c>
      <c r="B3" s="426"/>
      <c r="C3" s="426"/>
      <c r="D3" s="426"/>
      <c r="E3" s="421"/>
      <c r="F3" s="421"/>
      <c r="G3" s="421"/>
      <c r="H3" s="421"/>
      <c r="I3" s="421"/>
      <c r="J3" s="421"/>
      <c r="K3" s="421"/>
      <c r="L3" s="421"/>
      <c r="M3" s="421"/>
    </row>
    <row r="4" spans="1:23" ht="15.5">
      <c r="A4" s="427" t="s">
        <v>3479</v>
      </c>
      <c r="B4" s="443"/>
      <c r="C4" s="443"/>
      <c r="D4" s="444"/>
      <c r="E4" s="424"/>
      <c r="F4" s="424"/>
      <c r="G4" s="424"/>
      <c r="H4" s="424"/>
      <c r="I4" s="424"/>
      <c r="J4" s="424"/>
      <c r="K4" s="424"/>
      <c r="L4" s="424"/>
      <c r="M4" s="445"/>
    </row>
    <row r="5" spans="1:23" ht="17.5">
      <c r="A5" s="446"/>
      <c r="B5" s="443"/>
      <c r="C5" s="443"/>
      <c r="D5" s="443"/>
      <c r="F5" s="447"/>
      <c r="G5" s="447"/>
      <c r="H5" s="894" t="s">
        <v>1139</v>
      </c>
      <c r="I5" s="894" t="s">
        <v>1140</v>
      </c>
      <c r="J5" s="894" t="s">
        <v>1141</v>
      </c>
      <c r="K5" s="894" t="s">
        <v>1142</v>
      </c>
      <c r="L5" s="894" t="s">
        <v>1143</v>
      </c>
      <c r="M5" s="448"/>
      <c r="O5" s="1480"/>
      <c r="P5" s="1480"/>
      <c r="Q5" s="1455"/>
      <c r="R5" s="487"/>
      <c r="S5" s="1456"/>
      <c r="T5" s="1456"/>
      <c r="U5" s="1456"/>
      <c r="V5" s="1456"/>
      <c r="W5" s="1456"/>
    </row>
    <row r="6" spans="1:23" ht="14.5" thickBot="1">
      <c r="A6" s="444"/>
      <c r="B6" s="444"/>
      <c r="C6" s="444"/>
      <c r="D6" s="444"/>
      <c r="E6" s="444"/>
      <c r="F6" s="447"/>
      <c r="G6" s="447"/>
      <c r="H6" s="762">
        <v>2022</v>
      </c>
      <c r="I6" s="762">
        <v>2023</v>
      </c>
      <c r="J6" s="762">
        <v>2024</v>
      </c>
      <c r="K6" s="762">
        <v>2025</v>
      </c>
      <c r="L6" s="762">
        <v>2026</v>
      </c>
      <c r="M6" s="427"/>
      <c r="N6" s="444"/>
      <c r="O6" s="487"/>
      <c r="P6" s="487"/>
      <c r="Q6" s="487"/>
      <c r="R6" s="487"/>
      <c r="S6" s="762"/>
      <c r="T6" s="762"/>
      <c r="U6" s="762"/>
      <c r="V6" s="762"/>
      <c r="W6" s="762"/>
    </row>
    <row r="7" spans="1:23">
      <c r="A7" s="522" t="s">
        <v>1227</v>
      </c>
      <c r="B7" s="523"/>
      <c r="C7" s="524"/>
      <c r="D7" s="525"/>
      <c r="E7" s="525"/>
      <c r="F7" s="524"/>
      <c r="G7" s="526"/>
      <c r="H7" s="526"/>
      <c r="I7" s="526"/>
      <c r="J7" s="526"/>
      <c r="K7" s="526"/>
      <c r="L7" s="526"/>
      <c r="M7" s="527"/>
      <c r="N7" s="444"/>
      <c r="O7" s="487"/>
      <c r="P7" s="487"/>
      <c r="Q7" s="487"/>
      <c r="R7" s="487"/>
      <c r="S7" s="487"/>
      <c r="T7" s="487"/>
      <c r="U7" s="487"/>
      <c r="V7" s="487"/>
      <c r="W7" s="487"/>
    </row>
    <row r="8" spans="1:23">
      <c r="A8" s="477"/>
      <c r="B8" s="439"/>
      <c r="C8" s="429"/>
      <c r="D8" s="444"/>
      <c r="E8" s="444"/>
      <c r="F8" s="429"/>
      <c r="G8" s="427"/>
      <c r="H8" s="460"/>
      <c r="I8" s="429"/>
      <c r="J8" s="429"/>
      <c r="K8" s="427"/>
      <c r="L8" s="427"/>
      <c r="M8" s="528"/>
      <c r="N8" s="444"/>
      <c r="O8" s="487"/>
      <c r="P8" s="487"/>
      <c r="Q8" s="487"/>
      <c r="R8" s="487"/>
      <c r="S8" s="55"/>
      <c r="T8" s="487"/>
      <c r="U8" s="487"/>
      <c r="V8" s="487"/>
      <c r="W8" s="487"/>
    </row>
    <row r="9" spans="1:23" ht="15.5">
      <c r="A9" s="529" t="s">
        <v>1228</v>
      </c>
      <c r="B9" s="431" t="s">
        <v>1605</v>
      </c>
      <c r="C9" s="431" t="s">
        <v>1230</v>
      </c>
      <c r="E9" s="429"/>
      <c r="F9" s="497" t="s">
        <v>1592</v>
      </c>
      <c r="G9" s="429"/>
      <c r="H9" s="1368">
        <f>'2.1 Revenue_Interface'!AB52</f>
        <v>0</v>
      </c>
      <c r="I9" s="1368">
        <f>'2.1 Revenue_Interface'!AC52</f>
        <v>0</v>
      </c>
      <c r="J9" s="1368">
        <f>'2.1 Revenue_Interface'!AD52</f>
        <v>0</v>
      </c>
      <c r="K9" s="1368">
        <f>'2.1 Revenue_Interface'!AE52</f>
        <v>0</v>
      </c>
      <c r="L9" s="1368">
        <f>'2.1 Revenue_Interface'!AF52</f>
        <v>0</v>
      </c>
      <c r="M9" s="1464"/>
      <c r="N9" s="1462"/>
      <c r="O9" s="1462"/>
      <c r="P9" s="1462"/>
      <c r="Q9" s="487"/>
      <c r="R9" s="487"/>
      <c r="S9" s="463"/>
      <c r="T9" s="463"/>
      <c r="U9" s="463"/>
      <c r="V9" s="463"/>
      <c r="W9" s="463"/>
    </row>
    <row r="10" spans="1:23" ht="15.5">
      <c r="A10" s="531" t="s">
        <v>1232</v>
      </c>
      <c r="B10" s="432" t="s">
        <v>1606</v>
      </c>
      <c r="C10" s="431" t="s">
        <v>1230</v>
      </c>
      <c r="E10" s="429"/>
      <c r="F10" s="497" t="s">
        <v>1312</v>
      </c>
      <c r="G10" s="429"/>
      <c r="H10" s="1398">
        <v>0</v>
      </c>
      <c r="I10" s="1398">
        <v>0</v>
      </c>
      <c r="J10" s="1398">
        <v>0</v>
      </c>
      <c r="K10" s="1398">
        <v>0</v>
      </c>
      <c r="L10" s="1398">
        <v>0</v>
      </c>
      <c r="M10" s="764"/>
      <c r="N10" s="1458"/>
      <c r="O10" s="1458"/>
      <c r="P10" s="1458"/>
      <c r="Q10" s="487"/>
      <c r="R10" s="487"/>
      <c r="S10" s="1463"/>
      <c r="T10" s="1463"/>
      <c r="U10" s="1463"/>
      <c r="V10" s="1463"/>
      <c r="W10" s="1463"/>
    </row>
    <row r="11" spans="1:23" ht="14" thickBot="1">
      <c r="A11" s="532"/>
      <c r="B11" s="533"/>
      <c r="C11" s="534"/>
      <c r="D11" s="535"/>
      <c r="E11" s="534"/>
      <c r="F11" s="534"/>
      <c r="G11" s="534"/>
      <c r="H11" s="536"/>
      <c r="I11" s="536"/>
      <c r="J11" s="536"/>
      <c r="K11" s="536"/>
      <c r="L11" s="536"/>
      <c r="M11" s="537"/>
      <c r="O11" s="487"/>
      <c r="P11" s="487"/>
      <c r="Q11" s="487"/>
      <c r="R11" s="487"/>
    </row>
    <row r="12" spans="1:23">
      <c r="O12" s="487"/>
      <c r="P12" s="487"/>
      <c r="Q12" s="487"/>
      <c r="R12" s="487"/>
    </row>
  </sheetData>
  <mergeCells count="1">
    <mergeCell ref="O5:P5"/>
  </mergeCells>
  <dataValidations count="1">
    <dataValidation type="list" allowBlank="1" showInputMessage="1" showErrorMessage="1" sqref="Q5" xr:uid="{B3BB059F-88CB-4661-9D16-FE3F6B7C27D8}">
      <formula1>"2022,2023,2024,2025,2026"</formula1>
    </dataValidation>
  </dataValidations>
  <pageMargins left="0.17" right="0.16" top="0.5" bottom="0.74803149606299213" header="0.31496062992125984" footer="0.31496062992125984"/>
  <pageSetup paperSize="9" scale="38" orientation="portrait" r:id="rId1"/>
  <headerFooter>
    <oddFooter>&amp;C&amp;D_x000D_&amp;1#&amp;"Calibri"&amp;10&amp;K000000 OFFICIAL-InternalOnly&amp;R&amp;F</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EDAD8-B51C-4541-B296-1FD667CC812F}">
  <sheetPr>
    <tabColor theme="4" tint="0.79998168889431442"/>
  </sheetPr>
  <dimension ref="A1:L33"/>
  <sheetViews>
    <sheetView zoomScale="90" zoomScaleNormal="90" workbookViewId="0">
      <selection activeCell="E41" sqref="E41"/>
    </sheetView>
  </sheetViews>
  <sheetFormatPr defaultColWidth="10.26953125" defaultRowHeight="13.5"/>
  <cols>
    <col min="1" max="1" width="57" style="427" customWidth="1"/>
    <col min="2" max="2" width="13.453125" style="427" customWidth="1"/>
    <col min="3" max="6" width="10.26953125" style="427"/>
    <col min="7" max="11" width="11.26953125" style="427" customWidth="1"/>
    <col min="12" max="16384" width="10.26953125" style="427"/>
  </cols>
  <sheetData>
    <row r="1" spans="1:12" ht="14">
      <c r="A1" s="421" t="s">
        <v>3460</v>
      </c>
      <c r="B1" s="421"/>
      <c r="C1" s="421"/>
      <c r="D1" s="421"/>
      <c r="E1" s="421"/>
      <c r="F1" s="421"/>
      <c r="G1" s="421"/>
      <c r="H1" s="421"/>
      <c r="I1" s="421"/>
      <c r="J1" s="421"/>
      <c r="K1" s="421"/>
      <c r="L1" s="421"/>
    </row>
    <row r="2" spans="1:12" ht="14">
      <c r="A2" s="421"/>
      <c r="B2" s="421"/>
      <c r="C2" s="421"/>
      <c r="D2" s="421"/>
      <c r="E2" s="421"/>
      <c r="F2" s="421"/>
      <c r="G2" s="421"/>
      <c r="H2" s="421"/>
      <c r="I2" s="421"/>
      <c r="J2" s="421"/>
      <c r="K2" s="421"/>
      <c r="L2" s="421"/>
    </row>
    <row r="3" spans="1:12" ht="34.4" customHeight="1">
      <c r="A3" s="426" t="s">
        <v>1540</v>
      </c>
      <c r="B3" s="421"/>
      <c r="C3" s="421"/>
      <c r="D3" s="421"/>
      <c r="E3" s="421"/>
      <c r="F3" s="421"/>
      <c r="G3" s="421"/>
      <c r="H3" s="421"/>
      <c r="I3" s="421"/>
      <c r="J3" s="421"/>
      <c r="K3" s="421"/>
      <c r="L3" s="421"/>
    </row>
    <row r="4" spans="1:12" ht="14" thickBot="1"/>
    <row r="5" spans="1:12">
      <c r="A5" s="546"/>
      <c r="B5" s="547"/>
      <c r="C5" s="526"/>
      <c r="D5" s="548"/>
      <c r="E5" s="526"/>
      <c r="F5" s="526"/>
      <c r="G5" s="526"/>
      <c r="H5" s="526"/>
      <c r="I5" s="526"/>
      <c r="J5" s="526"/>
      <c r="K5" s="526"/>
      <c r="L5" s="549"/>
    </row>
    <row r="6" spans="1:12">
      <c r="A6" s="550"/>
      <c r="B6" s="551"/>
      <c r="D6" s="552"/>
      <c r="L6" s="553"/>
    </row>
    <row r="7" spans="1:12" ht="14">
      <c r="A7" s="470" t="s">
        <v>69</v>
      </c>
      <c r="B7" s="551"/>
      <c r="D7" s="552"/>
      <c r="L7" s="553"/>
    </row>
    <row r="8" spans="1:12" ht="14">
      <c r="A8" s="550"/>
      <c r="B8" s="551"/>
      <c r="D8" s="552"/>
      <c r="G8" s="891" t="s">
        <v>1139</v>
      </c>
      <c r="H8" s="891" t="s">
        <v>1140</v>
      </c>
      <c r="I8" s="891" t="s">
        <v>1141</v>
      </c>
      <c r="J8" s="891" t="s">
        <v>1142</v>
      </c>
      <c r="K8" s="891" t="s">
        <v>1143</v>
      </c>
      <c r="L8" s="553"/>
    </row>
    <row r="9" spans="1:12">
      <c r="A9" s="550"/>
      <c r="B9" s="551"/>
      <c r="D9" s="552"/>
      <c r="L9" s="553"/>
    </row>
    <row r="10" spans="1:12">
      <c r="A10" s="550"/>
      <c r="B10" s="551"/>
      <c r="D10" s="552"/>
      <c r="L10" s="553"/>
    </row>
    <row r="11" spans="1:12">
      <c r="B11" s="551"/>
      <c r="D11" s="552"/>
      <c r="L11" s="553"/>
    </row>
    <row r="12" spans="1:12">
      <c r="A12" s="450"/>
      <c r="B12" s="551"/>
      <c r="D12" s="552"/>
      <c r="L12" s="553"/>
    </row>
    <row r="13" spans="1:12" ht="15.5">
      <c r="A13" s="554"/>
      <c r="B13" s="555" t="s">
        <v>1765</v>
      </c>
      <c r="C13" s="556" t="s">
        <v>1541</v>
      </c>
      <c r="D13" s="552"/>
      <c r="E13" s="551" t="s">
        <v>1312</v>
      </c>
      <c r="G13" s="1368">
        <f>G31</f>
        <v>0</v>
      </c>
      <c r="H13" s="1368">
        <f t="shared" ref="H13:K13" si="0">H31</f>
        <v>0</v>
      </c>
      <c r="I13" s="1368">
        <f t="shared" si="0"/>
        <v>0</v>
      </c>
      <c r="J13" s="1368">
        <f t="shared" si="0"/>
        <v>0</v>
      </c>
      <c r="K13" s="1368">
        <f t="shared" si="0"/>
        <v>0</v>
      </c>
      <c r="L13" s="553"/>
    </row>
    <row r="14" spans="1:12">
      <c r="A14" s="554" t="s">
        <v>1766</v>
      </c>
      <c r="B14" s="555" t="s">
        <v>1767</v>
      </c>
      <c r="C14" s="556" t="s">
        <v>1541</v>
      </c>
      <c r="D14" s="552"/>
      <c r="E14" s="551" t="s">
        <v>1312</v>
      </c>
      <c r="G14" s="1368">
        <v>239.26</v>
      </c>
      <c r="H14" s="1368">
        <v>239.26</v>
      </c>
      <c r="I14" s="1368">
        <v>239.26</v>
      </c>
      <c r="J14" s="1368">
        <v>239.26</v>
      </c>
      <c r="K14" s="1368">
        <v>239.26</v>
      </c>
      <c r="L14" s="553"/>
    </row>
    <row r="15" spans="1:12">
      <c r="A15" s="454" t="s">
        <v>1768</v>
      </c>
      <c r="B15" s="555" t="s">
        <v>1769</v>
      </c>
      <c r="C15" s="556" t="s">
        <v>1541</v>
      </c>
      <c r="E15" s="551" t="s">
        <v>1312</v>
      </c>
      <c r="G15" s="1368">
        <v>761.3</v>
      </c>
      <c r="H15" s="1368">
        <v>761.3</v>
      </c>
      <c r="I15" s="1368">
        <v>761.3</v>
      </c>
      <c r="J15" s="1368">
        <v>761.3</v>
      </c>
      <c r="K15" s="1368">
        <v>761.3</v>
      </c>
      <c r="L15" s="553"/>
    </row>
    <row r="16" spans="1:12" ht="15.5">
      <c r="A16" s="554" t="s">
        <v>1770</v>
      </c>
      <c r="B16" s="465" t="s">
        <v>1771</v>
      </c>
      <c r="C16" s="557" t="s">
        <v>1541</v>
      </c>
      <c r="D16" s="465"/>
      <c r="E16" s="465"/>
      <c r="F16" s="465"/>
      <c r="G16" s="1407">
        <f>IFERROR(73.4%*G14*(G13/G15),0)</f>
        <v>0</v>
      </c>
      <c r="H16" s="1407">
        <f t="shared" ref="H16:K16" si="1">IFERROR(73.4%*H14*(H13/H15),0)</f>
        <v>0</v>
      </c>
      <c r="I16" s="1407">
        <f t="shared" si="1"/>
        <v>0</v>
      </c>
      <c r="J16" s="1407">
        <f t="shared" si="1"/>
        <v>0</v>
      </c>
      <c r="K16" s="1407">
        <f t="shared" si="1"/>
        <v>0</v>
      </c>
      <c r="L16" s="553"/>
    </row>
    <row r="17" spans="1:12">
      <c r="A17" s="454"/>
      <c r="G17" s="1408"/>
      <c r="H17" s="1408"/>
      <c r="I17" s="1408"/>
      <c r="J17" s="1408"/>
      <c r="K17" s="1408"/>
      <c r="L17" s="553"/>
    </row>
    <row r="18" spans="1:12">
      <c r="A18" s="454"/>
      <c r="G18" s="1408"/>
      <c r="H18" s="1408"/>
      <c r="I18" s="1408"/>
      <c r="J18" s="1408"/>
      <c r="K18" s="1408"/>
      <c r="L18" s="553"/>
    </row>
    <row r="19" spans="1:12">
      <c r="A19" s="454"/>
      <c r="G19" s="1408"/>
      <c r="H19" s="1408"/>
      <c r="I19" s="1408"/>
      <c r="J19" s="1408"/>
      <c r="K19" s="1408"/>
      <c r="L19" s="553"/>
    </row>
    <row r="20" spans="1:12">
      <c r="A20" s="454"/>
      <c r="G20" s="1408"/>
      <c r="H20" s="1408"/>
      <c r="I20" s="1408"/>
      <c r="J20" s="1408"/>
      <c r="K20" s="1408"/>
      <c r="L20" s="553"/>
    </row>
    <row r="21" spans="1:12">
      <c r="A21" s="450" t="s">
        <v>1772</v>
      </c>
      <c r="G21" s="1408"/>
      <c r="H21" s="1408"/>
      <c r="I21" s="1408"/>
      <c r="J21" s="1408"/>
      <c r="K21" s="1408"/>
      <c r="L21" s="553"/>
    </row>
    <row r="22" spans="1:12">
      <c r="A22" s="454"/>
      <c r="G22" s="1408"/>
      <c r="H22" s="1408"/>
      <c r="I22" s="1408"/>
      <c r="J22" s="1408"/>
      <c r="K22" s="1408"/>
      <c r="L22" s="553"/>
    </row>
    <row r="23" spans="1:12" ht="15.5">
      <c r="A23" s="558" t="s">
        <v>1528</v>
      </c>
      <c r="B23" s="555" t="s">
        <v>1529</v>
      </c>
      <c r="C23" s="555" t="s">
        <v>1470</v>
      </c>
      <c r="E23" s="551" t="s">
        <v>1312</v>
      </c>
      <c r="G23" s="1368">
        <f>'4.5 TO Re-openers'!H30</f>
        <v>0</v>
      </c>
      <c r="H23" s="1368">
        <f>'4.5 TO Re-openers'!I30</f>
        <v>0</v>
      </c>
      <c r="I23" s="1368">
        <f>'4.5 TO Re-openers'!J30</f>
        <v>0</v>
      </c>
      <c r="J23" s="1368">
        <f>'4.5 TO Re-openers'!K30</f>
        <v>0</v>
      </c>
      <c r="K23" s="1368">
        <f>'4.5 TO Re-openers'!L30</f>
        <v>0</v>
      </c>
      <c r="L23" s="559"/>
    </row>
    <row r="24" spans="1:12" ht="15.5">
      <c r="A24" s="558" t="s">
        <v>1655</v>
      </c>
      <c r="B24" s="555" t="s">
        <v>1514</v>
      </c>
      <c r="C24" s="555" t="s">
        <v>1513</v>
      </c>
      <c r="E24" s="551" t="s">
        <v>1312</v>
      </c>
      <c r="F24" s="551"/>
      <c r="G24" s="1368">
        <f>'4.5 TO Re-openers'!H36</f>
        <v>0</v>
      </c>
      <c r="H24" s="1368">
        <f>'4.5 TO Re-openers'!I36</f>
        <v>0</v>
      </c>
      <c r="I24" s="1368">
        <f>'4.5 TO Re-openers'!J36</f>
        <v>0</v>
      </c>
      <c r="J24" s="1368">
        <f>'4.5 TO Re-openers'!K36</f>
        <v>0</v>
      </c>
      <c r="K24" s="1368">
        <f>'4.5 TO Re-openers'!L36</f>
        <v>0</v>
      </c>
      <c r="L24" s="559"/>
    </row>
    <row r="25" spans="1:12" ht="15.5">
      <c r="A25" s="558" t="s">
        <v>1506</v>
      </c>
      <c r="B25" s="555" t="s">
        <v>1773</v>
      </c>
      <c r="C25" s="555" t="s">
        <v>1507</v>
      </c>
      <c r="E25" s="551" t="s">
        <v>1312</v>
      </c>
      <c r="F25" s="551"/>
      <c r="G25" s="1368">
        <f>'4.5 TO Re-openers'!H43</f>
        <v>0</v>
      </c>
      <c r="H25" s="1368">
        <f>'4.5 TO Re-openers'!I43</f>
        <v>0</v>
      </c>
      <c r="I25" s="1368">
        <f>'4.5 TO Re-openers'!J43</f>
        <v>0</v>
      </c>
      <c r="J25" s="1368">
        <f>'4.5 TO Re-openers'!K43</f>
        <v>0</v>
      </c>
      <c r="K25" s="1368">
        <f>'4.5 TO Re-openers'!L43</f>
        <v>0</v>
      </c>
      <c r="L25" s="559"/>
    </row>
    <row r="26" spans="1:12" ht="15.5">
      <c r="A26" s="558" t="s">
        <v>1526</v>
      </c>
      <c r="B26" s="555" t="s">
        <v>1527</v>
      </c>
      <c r="C26" s="555" t="s">
        <v>1473</v>
      </c>
      <c r="E26" s="551" t="s">
        <v>1312</v>
      </c>
      <c r="F26" s="551"/>
      <c r="G26" s="1368">
        <f>'4.5 TO Re-openers'!H58</f>
        <v>0</v>
      </c>
      <c r="H26" s="1368">
        <f>'4.5 TO Re-openers'!I58</f>
        <v>0</v>
      </c>
      <c r="I26" s="1368">
        <f>'4.5 TO Re-openers'!J58</f>
        <v>0</v>
      </c>
      <c r="J26" s="1368">
        <f>'4.5 TO Re-openers'!K58</f>
        <v>0</v>
      </c>
      <c r="K26" s="1368">
        <f>'4.5 TO Re-openers'!L58</f>
        <v>0</v>
      </c>
      <c r="L26" s="559"/>
    </row>
    <row r="27" spans="1:12" ht="15.5">
      <c r="A27" s="558" t="s">
        <v>1530</v>
      </c>
      <c r="B27" s="555" t="s">
        <v>1531</v>
      </c>
      <c r="C27" s="555" t="s">
        <v>1482</v>
      </c>
      <c r="E27" s="551" t="s">
        <v>1312</v>
      </c>
      <c r="F27" s="551"/>
      <c r="G27" s="1368">
        <f>'4.5 TO Re-openers'!H64</f>
        <v>0</v>
      </c>
      <c r="H27" s="1368">
        <f>'4.5 TO Re-openers'!I64</f>
        <v>0</v>
      </c>
      <c r="I27" s="1368">
        <f>'4.5 TO Re-openers'!J64</f>
        <v>0</v>
      </c>
      <c r="J27" s="1368">
        <f>'4.5 TO Re-openers'!K64</f>
        <v>0</v>
      </c>
      <c r="K27" s="1368">
        <f>'4.5 TO Re-openers'!L64</f>
        <v>0</v>
      </c>
      <c r="L27" s="559"/>
    </row>
    <row r="28" spans="1:12" ht="15.5">
      <c r="A28" s="558" t="s">
        <v>1711</v>
      </c>
      <c r="B28" s="555" t="s">
        <v>1537</v>
      </c>
      <c r="C28" s="555" t="s">
        <v>1476</v>
      </c>
      <c r="E28" s="551" t="s">
        <v>1312</v>
      </c>
      <c r="F28" s="551"/>
      <c r="G28" s="1368">
        <f>'4.5 TO Re-openers'!H70</f>
        <v>0</v>
      </c>
      <c r="H28" s="1368">
        <f>'4.5 TO Re-openers'!I70</f>
        <v>0</v>
      </c>
      <c r="I28" s="1368">
        <f>'4.5 TO Re-openers'!J70</f>
        <v>0</v>
      </c>
      <c r="J28" s="1368">
        <f>'4.5 TO Re-openers'!K70</f>
        <v>0</v>
      </c>
      <c r="K28" s="1368">
        <f>'4.5 TO Re-openers'!L70</f>
        <v>0</v>
      </c>
      <c r="L28" s="559"/>
    </row>
    <row r="29" spans="1:12" ht="15.5">
      <c r="A29" s="558" t="s">
        <v>1601</v>
      </c>
      <c r="B29" s="555" t="s">
        <v>1539</v>
      </c>
      <c r="C29" s="555" t="s">
        <v>1488</v>
      </c>
      <c r="E29" s="551" t="s">
        <v>1312</v>
      </c>
      <c r="F29" s="551"/>
      <c r="G29" s="1368">
        <f>'4.5 TO Re-openers'!H76</f>
        <v>0</v>
      </c>
      <c r="H29" s="1368">
        <f>'4.5 TO Re-openers'!I76</f>
        <v>0</v>
      </c>
      <c r="I29" s="1368">
        <f>'4.5 TO Re-openers'!J76</f>
        <v>0</v>
      </c>
      <c r="J29" s="1368">
        <f>'4.5 TO Re-openers'!K76</f>
        <v>0</v>
      </c>
      <c r="K29" s="1368">
        <f>'4.5 TO Re-openers'!L76</f>
        <v>0</v>
      </c>
      <c r="L29" s="559"/>
    </row>
    <row r="30" spans="1:12" ht="15.5">
      <c r="A30" s="558" t="s">
        <v>1774</v>
      </c>
      <c r="B30" s="555" t="s">
        <v>1517</v>
      </c>
      <c r="C30" s="555" t="s">
        <v>1516</v>
      </c>
      <c r="E30" s="551" t="s">
        <v>1312</v>
      </c>
      <c r="F30" s="551"/>
      <c r="G30" s="1368">
        <f>'4.5 TO Re-openers'!H80</f>
        <v>0</v>
      </c>
      <c r="H30" s="1368">
        <f>'4.5 TO Re-openers'!I80</f>
        <v>0</v>
      </c>
      <c r="I30" s="1368">
        <f>'4.5 TO Re-openers'!J80</f>
        <v>0</v>
      </c>
      <c r="J30" s="1368">
        <f>'4.5 TO Re-openers'!K80</f>
        <v>0</v>
      </c>
      <c r="K30" s="1368">
        <f>'4.5 TO Re-openers'!L80</f>
        <v>0</v>
      </c>
      <c r="L30" s="559"/>
    </row>
    <row r="31" spans="1:12" ht="15.5">
      <c r="A31" s="558"/>
      <c r="B31" s="560" t="s">
        <v>1775</v>
      </c>
      <c r="C31" s="560" t="s">
        <v>1541</v>
      </c>
      <c r="D31" s="465"/>
      <c r="E31" s="561" t="s">
        <v>1312</v>
      </c>
      <c r="F31" s="465"/>
      <c r="G31" s="1407">
        <f>SUM(G23:G30)</f>
        <v>0</v>
      </c>
      <c r="H31" s="1407">
        <f>SUM(H23:H30)</f>
        <v>0</v>
      </c>
      <c r="I31" s="1407">
        <f>SUM(I23:I30)</f>
        <v>0</v>
      </c>
      <c r="J31" s="1407">
        <f>SUM(J23:J30)</f>
        <v>0</v>
      </c>
      <c r="K31" s="1407">
        <f>SUM(K23:K30)</f>
        <v>0</v>
      </c>
      <c r="L31" s="553"/>
    </row>
    <row r="32" spans="1:12">
      <c r="A32" s="454"/>
      <c r="L32" s="553"/>
    </row>
    <row r="33" spans="1:12" ht="14" thickBot="1">
      <c r="A33" s="562"/>
      <c r="B33" s="563"/>
      <c r="C33" s="563"/>
      <c r="D33" s="563"/>
      <c r="E33" s="563"/>
      <c r="F33" s="563"/>
      <c r="G33" s="563"/>
      <c r="H33" s="563"/>
      <c r="I33" s="563"/>
      <c r="J33" s="563"/>
      <c r="K33" s="563"/>
      <c r="L33" s="564"/>
    </row>
  </sheetData>
  <pageMargins left="0.7" right="0.7" top="0.75" bottom="0.75" header="0.3" footer="0.3"/>
  <pageSetup paperSize="9" orientation="portrait" r:id="rId1"/>
  <headerFooter>
    <oddFooter>&amp;C_x000D_&amp;1#&amp;"Calibri"&amp;10&amp;K000000 OFFICIAL-InternalOnly</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E23A6-6370-45BE-92D5-8EA601361250}">
  <sheetPr>
    <tabColor theme="4" tint="0.79998168889431442"/>
    <pageSetUpPr fitToPage="1"/>
  </sheetPr>
  <dimension ref="A1:M155"/>
  <sheetViews>
    <sheetView showGridLines="0" topLeftCell="G1" zoomScaleNormal="100" workbookViewId="0">
      <pane ySplit="5" topLeftCell="A149" activePane="bottomLeft" state="frozen"/>
      <selection activeCell="F30" sqref="F30"/>
      <selection pane="bottomLeft" activeCell="K154" sqref="K154"/>
    </sheetView>
  </sheetViews>
  <sheetFormatPr defaultColWidth="10.26953125" defaultRowHeight="12.5"/>
  <cols>
    <col min="1" max="1" width="65.26953125" style="487" customWidth="1"/>
    <col min="2" max="2" width="10.26953125" style="487" customWidth="1"/>
    <col min="3" max="3" width="5.453125" style="487" customWidth="1"/>
    <col min="4" max="4" width="12.7265625" style="487" customWidth="1"/>
    <col min="5" max="5" width="13.7265625" style="487" customWidth="1"/>
    <col min="6" max="6" width="14" style="487" customWidth="1"/>
    <col min="7" max="7" width="16.26953125" style="487" bestFit="1" customWidth="1"/>
    <col min="8" max="8" width="14.453125" style="487" bestFit="1" customWidth="1"/>
    <col min="9" max="9" width="16.26953125" style="487" bestFit="1" customWidth="1"/>
    <col min="10" max="11" width="14.453125" style="487" bestFit="1" customWidth="1"/>
    <col min="12" max="12" width="10.26953125" style="487" customWidth="1"/>
    <col min="13" max="13" width="67.26953125" style="487" customWidth="1"/>
    <col min="14" max="15" width="17.26953125" style="487" customWidth="1"/>
    <col min="16" max="16384" width="10.26953125" style="487"/>
  </cols>
  <sheetData>
    <row r="1" spans="1:13" s="481" customFormat="1" ht="15.5">
      <c r="A1" s="421" t="s">
        <v>3460</v>
      </c>
      <c r="B1" s="478"/>
      <c r="C1" s="478"/>
      <c r="D1" s="478"/>
      <c r="E1" s="479"/>
      <c r="F1" s="479"/>
      <c r="G1" s="479"/>
      <c r="H1" s="480"/>
      <c r="I1" s="480"/>
      <c r="J1" s="480"/>
      <c r="K1" s="480"/>
      <c r="L1" s="480"/>
    </row>
    <row r="2" spans="1:13" s="481" customFormat="1" ht="15.5">
      <c r="A2" s="421"/>
      <c r="B2" s="482"/>
      <c r="C2" s="482"/>
      <c r="D2" s="482"/>
      <c r="E2" s="480"/>
      <c r="F2" s="480"/>
      <c r="G2" s="480"/>
      <c r="H2" s="480"/>
      <c r="I2" s="480"/>
      <c r="J2" s="480"/>
      <c r="K2" s="480"/>
      <c r="L2" s="480"/>
    </row>
    <row r="3" spans="1:13" s="481" customFormat="1" ht="34.4" customHeight="1">
      <c r="A3" s="482" t="s">
        <v>1776</v>
      </c>
      <c r="B3" s="482"/>
      <c r="C3" s="482"/>
      <c r="D3" s="482"/>
      <c r="E3" s="480"/>
      <c r="F3" s="480"/>
      <c r="G3" s="480"/>
      <c r="H3" s="480"/>
      <c r="I3" s="480"/>
      <c r="J3" s="480"/>
      <c r="K3" s="480"/>
      <c r="L3" s="480"/>
    </row>
    <row r="4" spans="1:13" ht="14">
      <c r="A4" s="483"/>
      <c r="B4" s="483"/>
      <c r="C4" s="483"/>
      <c r="D4" s="484"/>
      <c r="E4" s="485"/>
      <c r="F4" s="485"/>
      <c r="G4" s="485"/>
      <c r="H4" s="485"/>
      <c r="I4" s="485"/>
      <c r="J4" s="485"/>
      <c r="K4" s="485"/>
      <c r="L4" s="486"/>
    </row>
    <row r="5" spans="1:13" ht="18">
      <c r="A5" s="488"/>
      <c r="B5" s="483"/>
      <c r="C5" s="483"/>
      <c r="D5" s="483"/>
      <c r="E5" s="489"/>
      <c r="F5" s="489"/>
      <c r="G5" s="894" t="s">
        <v>1139</v>
      </c>
      <c r="H5" s="894" t="s">
        <v>1140</v>
      </c>
      <c r="I5" s="894" t="s">
        <v>1141</v>
      </c>
      <c r="J5" s="894" t="s">
        <v>1142</v>
      </c>
      <c r="K5" s="894" t="s">
        <v>1143</v>
      </c>
      <c r="L5" s="490"/>
    </row>
    <row r="6" spans="1:13" s="437" customFormat="1" ht="14.5" thickBot="1">
      <c r="A6" s="444"/>
      <c r="B6" s="444"/>
      <c r="C6" s="444"/>
      <c r="D6" s="444"/>
      <c r="E6" s="447"/>
      <c r="F6" s="447"/>
      <c r="G6" s="449"/>
      <c r="H6" s="449"/>
      <c r="I6" s="449"/>
      <c r="J6" s="449"/>
      <c r="K6" s="445"/>
      <c r="L6" s="427"/>
      <c r="M6" s="444"/>
    </row>
    <row r="7" spans="1:13" s="437" customFormat="1" ht="18.75" customHeight="1">
      <c r="A7" s="565" t="s">
        <v>1776</v>
      </c>
      <c r="B7" s="523"/>
      <c r="C7" s="524"/>
      <c r="D7" s="525"/>
      <c r="E7" s="524"/>
      <c r="F7" s="566"/>
      <c r="G7" s="524"/>
      <c r="H7" s="524"/>
      <c r="I7" s="524"/>
      <c r="J7" s="524"/>
      <c r="K7" s="524"/>
      <c r="L7" s="527"/>
      <c r="M7" s="444"/>
    </row>
    <row r="8" spans="1:13" s="437" customFormat="1" ht="18" customHeight="1">
      <c r="A8" s="529" t="s">
        <v>1242</v>
      </c>
      <c r="B8" s="431" t="s">
        <v>1562</v>
      </c>
      <c r="C8" s="431" t="s">
        <v>1561</v>
      </c>
      <c r="E8" s="432" t="s">
        <v>1312</v>
      </c>
      <c r="F8" s="429"/>
      <c r="G8" s="893">
        <f>G17</f>
        <v>-3.645</v>
      </c>
      <c r="H8" s="893">
        <f t="shared" ref="H8:K8" si="0">H17</f>
        <v>-3.645</v>
      </c>
      <c r="I8" s="893">
        <f t="shared" si="0"/>
        <v>-3.645</v>
      </c>
      <c r="J8" s="893">
        <f t="shared" si="0"/>
        <v>-3.645</v>
      </c>
      <c r="K8" s="893">
        <f t="shared" si="0"/>
        <v>-3.645</v>
      </c>
      <c r="L8" s="530"/>
    </row>
    <row r="9" spans="1:13" s="437" customFormat="1" ht="15.5">
      <c r="A9" s="529" t="s">
        <v>1247</v>
      </c>
      <c r="B9" s="431" t="s">
        <v>1564</v>
      </c>
      <c r="C9" s="431" t="s">
        <v>1563</v>
      </c>
      <c r="E9" s="432" t="s">
        <v>1312</v>
      </c>
      <c r="F9" s="429"/>
      <c r="G9" s="893">
        <f>G47</f>
        <v>-4.5719466000000014E-2</v>
      </c>
      <c r="H9" s="893">
        <f t="shared" ref="H9:K9" si="1">H47</f>
        <v>-0.10977482099999998</v>
      </c>
      <c r="I9" s="893">
        <f t="shared" si="1"/>
        <v>-0.10970306099999999</v>
      </c>
      <c r="J9" s="893">
        <f t="shared" si="1"/>
        <v>-0.10924403099999998</v>
      </c>
      <c r="K9" s="893">
        <f t="shared" si="1"/>
        <v>-0.10910636100000007</v>
      </c>
      <c r="L9" s="530"/>
    </row>
    <row r="10" spans="1:13" s="437" customFormat="1" ht="14" thickBot="1">
      <c r="A10" s="567"/>
      <c r="B10" s="535"/>
      <c r="C10" s="535"/>
      <c r="D10" s="535"/>
      <c r="E10" s="535"/>
      <c r="F10" s="535"/>
      <c r="G10" s="535"/>
      <c r="H10" s="535"/>
      <c r="I10" s="535"/>
      <c r="J10" s="535"/>
      <c r="K10" s="535"/>
      <c r="L10" s="537"/>
    </row>
    <row r="11" spans="1:13" s="437" customFormat="1" ht="13.5">
      <c r="A11" s="568"/>
    </row>
    <row r="12" spans="1:13" s="437" customFormat="1" ht="14.5" thickBot="1">
      <c r="D12" s="569"/>
      <c r="E12" s="569"/>
      <c r="F12" s="569"/>
      <c r="G12" s="569"/>
      <c r="H12" s="569"/>
      <c r="I12" s="569"/>
      <c r="J12" s="569"/>
    </row>
    <row r="13" spans="1:13" s="437" customFormat="1" ht="14">
      <c r="A13" s="522" t="s">
        <v>1242</v>
      </c>
      <c r="B13" s="539"/>
      <c r="C13" s="539"/>
      <c r="D13" s="570"/>
      <c r="E13" s="570"/>
      <c r="F13" s="570"/>
      <c r="G13" s="570"/>
      <c r="H13" s="570"/>
      <c r="I13" s="570"/>
      <c r="J13" s="570"/>
      <c r="K13" s="539"/>
      <c r="L13" s="540"/>
    </row>
    <row r="14" spans="1:13" s="437" customFormat="1" ht="14">
      <c r="A14" s="571"/>
      <c r="D14" s="569"/>
      <c r="E14" s="569"/>
      <c r="F14" s="569"/>
      <c r="G14" s="569"/>
      <c r="H14" s="569"/>
      <c r="I14" s="569"/>
      <c r="J14" s="569"/>
      <c r="L14" s="530"/>
    </row>
    <row r="15" spans="1:13" s="437" customFormat="1" ht="14.5">
      <c r="A15" s="544" t="s">
        <v>1777</v>
      </c>
      <c r="B15" s="437" t="s">
        <v>1778</v>
      </c>
      <c r="C15" s="431" t="s">
        <v>1561</v>
      </c>
      <c r="D15" s="569"/>
      <c r="E15" s="432" t="s">
        <v>1312</v>
      </c>
      <c r="F15" s="569"/>
      <c r="G15" s="897">
        <v>729</v>
      </c>
      <c r="H15" s="897">
        <v>729</v>
      </c>
      <c r="I15" s="897">
        <v>729</v>
      </c>
      <c r="J15" s="897">
        <v>729</v>
      </c>
      <c r="K15" s="897">
        <v>729</v>
      </c>
      <c r="L15" s="530"/>
    </row>
    <row r="16" spans="1:13" s="437" customFormat="1" ht="15.5">
      <c r="A16" s="544" t="s">
        <v>1779</v>
      </c>
      <c r="B16" s="437" t="s">
        <v>1780</v>
      </c>
      <c r="C16" s="431" t="s">
        <v>1561</v>
      </c>
      <c r="D16" s="569"/>
      <c r="E16" s="432"/>
      <c r="F16" s="569"/>
      <c r="G16" s="898">
        <f>G30</f>
        <v>-5.0000000000000001E-3</v>
      </c>
      <c r="H16" s="898">
        <f t="shared" ref="H16:K16" si="2">H30</f>
        <v>-5.0000000000000001E-3</v>
      </c>
      <c r="I16" s="898">
        <f t="shared" si="2"/>
        <v>-5.0000000000000001E-3</v>
      </c>
      <c r="J16" s="898">
        <f t="shared" si="2"/>
        <v>-5.0000000000000001E-3</v>
      </c>
      <c r="K16" s="898">
        <f t="shared" si="2"/>
        <v>-5.0000000000000001E-3</v>
      </c>
      <c r="L16" s="530"/>
    </row>
    <row r="17" spans="1:12" s="437" customFormat="1" ht="15.5">
      <c r="A17" s="572" t="s">
        <v>1242</v>
      </c>
      <c r="B17" s="543" t="s">
        <v>1781</v>
      </c>
      <c r="C17" s="543" t="s">
        <v>1561</v>
      </c>
      <c r="D17" s="569"/>
      <c r="E17" s="432" t="s">
        <v>1312</v>
      </c>
      <c r="F17" s="569"/>
      <c r="G17" s="899">
        <f>G15*G16</f>
        <v>-3.645</v>
      </c>
      <c r="H17" s="899">
        <f t="shared" ref="H17:K17" si="3">H15*H16</f>
        <v>-3.645</v>
      </c>
      <c r="I17" s="899">
        <f t="shared" si="3"/>
        <v>-3.645</v>
      </c>
      <c r="J17" s="899">
        <f t="shared" si="3"/>
        <v>-3.645</v>
      </c>
      <c r="K17" s="899">
        <f t="shared" si="3"/>
        <v>-3.645</v>
      </c>
      <c r="L17" s="530"/>
    </row>
    <row r="18" spans="1:12" s="437" customFormat="1" ht="14">
      <c r="A18" s="544"/>
      <c r="D18" s="569"/>
      <c r="E18" s="569"/>
      <c r="F18" s="569"/>
      <c r="G18" s="569"/>
      <c r="H18" s="569"/>
      <c r="I18" s="569"/>
      <c r="J18" s="569"/>
      <c r="L18" s="530"/>
    </row>
    <row r="19" spans="1:12" s="437" customFormat="1" ht="17">
      <c r="D19" s="569"/>
      <c r="E19" s="552" t="s">
        <v>1782</v>
      </c>
      <c r="F19" s="569"/>
      <c r="G19" s="569"/>
      <c r="H19" s="569"/>
      <c r="I19" s="573" t="s">
        <v>1783</v>
      </c>
      <c r="J19" s="569"/>
      <c r="L19" s="530"/>
    </row>
    <row r="20" spans="1:12" s="437" customFormat="1" ht="14">
      <c r="A20" s="572"/>
      <c r="D20" s="569"/>
      <c r="E20" s="569"/>
      <c r="F20" s="569"/>
      <c r="G20" s="569"/>
      <c r="H20" s="569"/>
      <c r="I20" s="569"/>
      <c r="J20" s="569"/>
      <c r="L20" s="530"/>
    </row>
    <row r="21" spans="1:12" s="437" customFormat="1" ht="14">
      <c r="A21" s="544"/>
      <c r="D21" s="569"/>
      <c r="E21" s="569"/>
      <c r="F21" s="569"/>
      <c r="G21" s="569"/>
      <c r="H21" s="569"/>
      <c r="I21" s="569"/>
      <c r="J21" s="569"/>
      <c r="L21" s="530"/>
    </row>
    <row r="22" spans="1:12" s="437" customFormat="1" ht="15.5">
      <c r="A22" s="529" t="s">
        <v>1784</v>
      </c>
      <c r="F22" s="569"/>
      <c r="G22" s="569"/>
      <c r="H22" s="569"/>
      <c r="I22" s="569"/>
      <c r="J22" s="569"/>
      <c r="L22" s="530"/>
    </row>
    <row r="23" spans="1:12" s="437" customFormat="1" ht="14">
      <c r="A23" s="544"/>
      <c r="F23" s="569"/>
      <c r="L23" s="530"/>
    </row>
    <row r="24" spans="1:12" s="437" customFormat="1" ht="14">
      <c r="A24" s="574" t="s">
        <v>1785</v>
      </c>
      <c r="B24" s="425" t="s">
        <v>1786</v>
      </c>
      <c r="C24" s="431" t="s">
        <v>1561</v>
      </c>
      <c r="E24" s="437" t="s">
        <v>1787</v>
      </c>
      <c r="F24" s="569"/>
      <c r="G24" s="893">
        <v>7.8</v>
      </c>
      <c r="H24" s="893">
        <v>7.8</v>
      </c>
      <c r="I24" s="893">
        <v>7.8</v>
      </c>
      <c r="J24" s="893">
        <v>7.8</v>
      </c>
      <c r="K24" s="893">
        <v>7.8</v>
      </c>
      <c r="L24" s="530"/>
    </row>
    <row r="25" spans="1:12" s="437" customFormat="1" ht="14">
      <c r="A25" s="574" t="s">
        <v>1788</v>
      </c>
      <c r="B25" s="425" t="s">
        <v>1789</v>
      </c>
      <c r="C25" s="431" t="s">
        <v>1561</v>
      </c>
      <c r="E25" s="437" t="s">
        <v>1787</v>
      </c>
      <c r="F25" s="569"/>
      <c r="G25" s="893">
        <v>8.5</v>
      </c>
      <c r="H25" s="893">
        <v>8.5</v>
      </c>
      <c r="I25" s="893">
        <v>8.5</v>
      </c>
      <c r="J25" s="893">
        <v>8.5</v>
      </c>
      <c r="K25" s="893">
        <v>8.5</v>
      </c>
      <c r="L25" s="530"/>
    </row>
    <row r="26" spans="1:12" s="437" customFormat="1" ht="14">
      <c r="A26" s="574" t="s">
        <v>1790</v>
      </c>
      <c r="B26" s="425" t="s">
        <v>1791</v>
      </c>
      <c r="C26" s="431" t="s">
        <v>1561</v>
      </c>
      <c r="E26" s="437" t="s">
        <v>1289</v>
      </c>
      <c r="F26" s="569"/>
      <c r="G26" s="900">
        <v>5.0000000000000001E-3</v>
      </c>
      <c r="H26" s="900">
        <v>5.0000000000000001E-3</v>
      </c>
      <c r="I26" s="900">
        <v>5.0000000000000001E-3</v>
      </c>
      <c r="J26" s="900">
        <v>5.0000000000000001E-3</v>
      </c>
      <c r="K26" s="900">
        <v>5.0000000000000001E-3</v>
      </c>
      <c r="L26" s="530"/>
    </row>
    <row r="27" spans="1:12" s="437" customFormat="1" ht="14">
      <c r="A27" s="574" t="s">
        <v>1792</v>
      </c>
      <c r="B27" s="425" t="s">
        <v>1793</v>
      </c>
      <c r="C27" s="431" t="s">
        <v>1561</v>
      </c>
      <c r="E27" s="437" t="s">
        <v>1787</v>
      </c>
      <c r="F27" s="569"/>
      <c r="G27" s="901">
        <v>7.1</v>
      </c>
      <c r="H27" s="901">
        <v>7.1</v>
      </c>
      <c r="I27" s="901">
        <v>7.1</v>
      </c>
      <c r="J27" s="901">
        <v>7.1</v>
      </c>
      <c r="K27" s="901">
        <v>7.1</v>
      </c>
      <c r="L27" s="530"/>
    </row>
    <row r="28" spans="1:12" s="437" customFormat="1" ht="14">
      <c r="A28" s="574" t="s">
        <v>1794</v>
      </c>
      <c r="B28" s="425" t="s">
        <v>1795</v>
      </c>
      <c r="C28" s="431" t="s">
        <v>1561</v>
      </c>
      <c r="E28" s="437" t="s">
        <v>1289</v>
      </c>
      <c r="F28" s="569"/>
      <c r="G28" s="900">
        <v>-5.0000000000000001E-3</v>
      </c>
      <c r="H28" s="900">
        <v>-5.0000000000000001E-3</v>
      </c>
      <c r="I28" s="900">
        <v>-5.0000000000000001E-3</v>
      </c>
      <c r="J28" s="900">
        <v>-5.0000000000000001E-3</v>
      </c>
      <c r="K28" s="900">
        <v>-5.0000000000000001E-3</v>
      </c>
      <c r="L28" s="530"/>
    </row>
    <row r="29" spans="1:12" s="437" customFormat="1" ht="15.5">
      <c r="A29" s="575" t="s">
        <v>1243</v>
      </c>
      <c r="B29" s="425" t="s">
        <v>1244</v>
      </c>
      <c r="C29" s="431" t="s">
        <v>1561</v>
      </c>
      <c r="E29" s="437" t="s">
        <v>1787</v>
      </c>
      <c r="F29" s="569"/>
      <c r="G29" s="902" cm="1">
        <f t="array" ref="G29:K29">TOCSPt</f>
        <v>0</v>
      </c>
      <c r="H29" s="902">
        <v>0</v>
      </c>
      <c r="I29" s="902">
        <v>0</v>
      </c>
      <c r="J29" s="902">
        <v>0</v>
      </c>
      <c r="K29" s="902">
        <v>0</v>
      </c>
      <c r="L29" s="576" t="s">
        <v>1796</v>
      </c>
    </row>
    <row r="30" spans="1:12" s="437" customFormat="1" ht="15.5">
      <c r="A30" s="544" t="s">
        <v>1779</v>
      </c>
      <c r="B30" s="425" t="s">
        <v>1797</v>
      </c>
      <c r="C30" s="431" t="s">
        <v>1561</v>
      </c>
      <c r="E30" s="437" t="s">
        <v>1798</v>
      </c>
      <c r="F30" s="569"/>
      <c r="G30" s="899">
        <f>IF(G29&gt;G24,MIN(G26,G26*(G29-G24)/(G25-G24)),IF(G29&lt;G24,MAX(G28,G28*(G24-G29)/(G24-G27)),0))</f>
        <v>-5.0000000000000001E-3</v>
      </c>
      <c r="H30" s="899">
        <f t="shared" ref="H30:K30" si="4">IF(H29&gt;H24,MIN(H26,H26*(H29-H24)/(H25-H24)),IF(H29&lt;H24,MAX(H28,H28*(H24-H29)/(H24-H27)),0))</f>
        <v>-5.0000000000000001E-3</v>
      </c>
      <c r="I30" s="899">
        <f t="shared" si="4"/>
        <v>-5.0000000000000001E-3</v>
      </c>
      <c r="J30" s="899">
        <f t="shared" si="4"/>
        <v>-5.0000000000000001E-3</v>
      </c>
      <c r="K30" s="899">
        <f t="shared" si="4"/>
        <v>-5.0000000000000001E-3</v>
      </c>
      <c r="L30" s="530"/>
    </row>
    <row r="31" spans="1:12" s="437" customFormat="1" ht="14.5" thickBot="1">
      <c r="A31" s="545"/>
      <c r="B31" s="535"/>
      <c r="C31" s="535"/>
      <c r="D31" s="577"/>
      <c r="E31" s="577"/>
      <c r="F31" s="577"/>
      <c r="G31" s="577"/>
      <c r="H31" s="577"/>
      <c r="I31" s="577"/>
      <c r="J31" s="577"/>
      <c r="K31" s="535"/>
      <c r="L31" s="537"/>
    </row>
    <row r="32" spans="1:12" s="437" customFormat="1" ht="14.5" thickBot="1">
      <c r="D32" s="569"/>
      <c r="E32" s="569"/>
      <c r="F32" s="569"/>
      <c r="G32" s="569"/>
      <c r="H32" s="569"/>
      <c r="I32" s="569"/>
      <c r="J32" s="569"/>
    </row>
    <row r="33" spans="1:12" s="437" customFormat="1" ht="14">
      <c r="A33" s="538"/>
      <c r="B33" s="539"/>
      <c r="C33" s="539"/>
      <c r="D33" s="570"/>
      <c r="E33" s="570"/>
      <c r="F33" s="570"/>
      <c r="G33" s="570"/>
      <c r="H33" s="570"/>
      <c r="I33" s="570"/>
      <c r="J33" s="570"/>
      <c r="K33" s="539"/>
      <c r="L33" s="540"/>
    </row>
    <row r="34" spans="1:12">
      <c r="A34" s="511"/>
      <c r="L34" s="504"/>
    </row>
    <row r="35" spans="1:12" ht="13.5">
      <c r="A35" s="572" t="s">
        <v>1799</v>
      </c>
      <c r="L35" s="504"/>
    </row>
    <row r="36" spans="1:12" ht="13.5">
      <c r="A36" s="578" t="s">
        <v>3463</v>
      </c>
      <c r="B36" s="462"/>
      <c r="C36" s="462"/>
      <c r="D36" s="462"/>
      <c r="E36" s="579"/>
      <c r="F36" s="579"/>
      <c r="G36" s="462"/>
      <c r="H36" s="462"/>
      <c r="I36" s="462"/>
      <c r="J36" s="462"/>
      <c r="K36" s="462"/>
      <c r="L36" s="504"/>
    </row>
    <row r="37" spans="1:12" ht="41.15" customHeight="1">
      <c r="A37" s="580" t="s">
        <v>1800</v>
      </c>
      <c r="C37" s="462"/>
      <c r="D37" s="462"/>
      <c r="E37" s="579"/>
      <c r="F37" s="579"/>
      <c r="G37" s="581" t="s">
        <v>1801</v>
      </c>
      <c r="H37" s="462"/>
      <c r="I37" s="462"/>
      <c r="J37" s="462"/>
      <c r="K37" s="462"/>
      <c r="L37" s="504"/>
    </row>
    <row r="38" spans="1:12" ht="22.9" customHeight="1">
      <c r="A38" s="580"/>
      <c r="B38" s="582"/>
      <c r="C38" s="462"/>
      <c r="D38" s="462"/>
      <c r="E38" s="579"/>
      <c r="F38" s="579"/>
      <c r="G38" s="488"/>
      <c r="H38" s="483"/>
      <c r="I38" s="483"/>
      <c r="J38" s="483"/>
      <c r="K38" s="489"/>
      <c r="L38" s="504"/>
    </row>
    <row r="39" spans="1:12" ht="13.5">
      <c r="A39" s="583" t="s">
        <v>1802</v>
      </c>
      <c r="B39" s="462" t="s">
        <v>1803</v>
      </c>
      <c r="D39" s="462"/>
      <c r="E39" s="579" t="s">
        <v>1289</v>
      </c>
      <c r="F39" s="579"/>
      <c r="G39" s="893">
        <v>0.39</v>
      </c>
      <c r="H39" s="893">
        <v>0.39</v>
      </c>
      <c r="I39" s="893">
        <v>0.39</v>
      </c>
      <c r="J39" s="893">
        <v>0.39</v>
      </c>
      <c r="K39" s="893">
        <v>0.39</v>
      </c>
      <c r="L39" s="504"/>
    </row>
    <row r="40" spans="1:12" ht="15.5">
      <c r="A40" s="583" t="s">
        <v>1804</v>
      </c>
      <c r="B40" s="462" t="s">
        <v>1805</v>
      </c>
      <c r="D40" s="462"/>
      <c r="E40" s="579" t="s">
        <v>1806</v>
      </c>
      <c r="F40" s="579"/>
      <c r="G40" s="893">
        <f>G57</f>
        <v>1.3795999999999999E-2</v>
      </c>
      <c r="H40" s="893">
        <f t="shared" ref="H40:K40" si="5">H57</f>
        <v>1.4134000000000001E-2</v>
      </c>
      <c r="I40" s="893">
        <f t="shared" si="5"/>
        <v>1.4309000000000001E-2</v>
      </c>
      <c r="J40" s="893">
        <f t="shared" si="5"/>
        <v>1.4484E-2</v>
      </c>
      <c r="K40" s="893">
        <f t="shared" si="5"/>
        <v>1.4659E-2</v>
      </c>
      <c r="L40" s="504"/>
    </row>
    <row r="41" spans="1:12" ht="15.5">
      <c r="A41" s="583" t="s">
        <v>1807</v>
      </c>
      <c r="B41" s="462" t="s">
        <v>1808</v>
      </c>
      <c r="D41" s="462"/>
      <c r="E41" s="579" t="s">
        <v>1806</v>
      </c>
      <c r="F41" s="579"/>
      <c r="G41" s="893">
        <f>G68</f>
        <v>8.7900000000000001E-4</v>
      </c>
      <c r="H41" s="893">
        <f t="shared" ref="H41:K41" si="6">H68</f>
        <v>8.9700000000000001E-4</v>
      </c>
      <c r="I41" s="893">
        <f t="shared" si="6"/>
        <v>9.0600000000000001E-4</v>
      </c>
      <c r="J41" s="893">
        <f t="shared" si="6"/>
        <v>1.8289999999999999E-3</v>
      </c>
      <c r="K41" s="893">
        <f t="shared" si="6"/>
        <v>1.8469999999999999E-3</v>
      </c>
      <c r="L41" s="504"/>
    </row>
    <row r="42" spans="1:12" ht="15.5">
      <c r="A42" s="583" t="s">
        <v>1809</v>
      </c>
      <c r="B42" s="462" t="s">
        <v>1810</v>
      </c>
      <c r="D42" s="462"/>
      <c r="E42" s="579" t="s">
        <v>1806</v>
      </c>
      <c r="F42" s="579"/>
      <c r="G42" s="893">
        <f>G79</f>
        <v>-3.0200000000000002E-4</v>
      </c>
      <c r="H42" s="893">
        <f t="shared" ref="H42:K42" si="7">H79</f>
        <v>-3.0200000000000002E-4</v>
      </c>
      <c r="I42" s="893">
        <f t="shared" si="7"/>
        <v>-3.0200000000000002E-4</v>
      </c>
      <c r="J42" s="893">
        <f t="shared" si="7"/>
        <v>-3.0200000000000002E-4</v>
      </c>
      <c r="K42" s="893">
        <f t="shared" si="7"/>
        <v>-3.7800000000000003E-4</v>
      </c>
      <c r="L42" s="504"/>
    </row>
    <row r="43" spans="1:12" ht="15.5">
      <c r="A43" s="583" t="s">
        <v>1811</v>
      </c>
      <c r="B43" s="462" t="s">
        <v>1812</v>
      </c>
      <c r="D43" s="462"/>
      <c r="E43" s="579" t="s">
        <v>1806</v>
      </c>
      <c r="F43" s="579"/>
      <c r="G43" s="893">
        <f>G90</f>
        <v>7.6000000000000004E-5</v>
      </c>
      <c r="H43" s="893">
        <f t="shared" ref="H43:K43" si="8">H90</f>
        <v>7.6000000000000004E-5</v>
      </c>
      <c r="I43" s="893">
        <f t="shared" si="8"/>
        <v>7.6000000000000004E-5</v>
      </c>
      <c r="J43" s="893">
        <f t="shared" si="8"/>
        <v>1.5300000000000001E-4</v>
      </c>
      <c r="K43" s="893">
        <f t="shared" si="8"/>
        <v>3.8200000000000002E-4</v>
      </c>
      <c r="L43" s="504"/>
    </row>
    <row r="44" spans="1:12" ht="15.5">
      <c r="A44" s="583" t="s">
        <v>1813</v>
      </c>
      <c r="B44" s="462" t="s">
        <v>1814</v>
      </c>
      <c r="D44" s="462"/>
      <c r="E44" s="579" t="s">
        <v>1806</v>
      </c>
      <c r="F44" s="579"/>
      <c r="G44" s="893">
        <f>G101</f>
        <v>1.9999999999999999E-6</v>
      </c>
      <c r="H44" s="893">
        <f t="shared" ref="H44:K44" si="9">H101</f>
        <v>1.9999999999999999E-6</v>
      </c>
      <c r="I44" s="893">
        <f t="shared" si="9"/>
        <v>1.9999999999999999E-6</v>
      </c>
      <c r="J44" s="893">
        <f t="shared" si="9"/>
        <v>3.9999999999999998E-6</v>
      </c>
      <c r="K44" s="893">
        <f t="shared" si="9"/>
        <v>1.1E-5</v>
      </c>
      <c r="L44" s="504"/>
    </row>
    <row r="45" spans="1:12" ht="15.5">
      <c r="A45" s="583" t="s">
        <v>1815</v>
      </c>
      <c r="B45" s="462" t="s">
        <v>1816</v>
      </c>
      <c r="D45" s="462"/>
      <c r="E45" s="579" t="s">
        <v>1806</v>
      </c>
      <c r="F45" s="579"/>
      <c r="G45" s="901">
        <f>G107</f>
        <v>0</v>
      </c>
      <c r="H45" s="893">
        <f>H107</f>
        <v>0</v>
      </c>
      <c r="I45" s="893">
        <f t="shared" ref="I45:K45" si="10">I107</f>
        <v>0</v>
      </c>
      <c r="J45" s="893">
        <f t="shared" si="10"/>
        <v>0</v>
      </c>
      <c r="K45" s="893">
        <f t="shared" si="10"/>
        <v>0</v>
      </c>
      <c r="L45" s="504"/>
    </row>
    <row r="46" spans="1:12" ht="15.5">
      <c r="A46" s="583" t="s">
        <v>1817</v>
      </c>
      <c r="B46" s="462" t="s">
        <v>1818</v>
      </c>
      <c r="D46" s="462"/>
      <c r="E46" s="579" t="s">
        <v>1806</v>
      </c>
      <c r="F46" s="579"/>
      <c r="G46" s="893">
        <f>G122</f>
        <v>-0.13168040000000003</v>
      </c>
      <c r="H46" s="893">
        <f t="shared" ref="H46:J46" si="11">H122</f>
        <v>-0.29628089999999996</v>
      </c>
      <c r="I46" s="893">
        <f t="shared" si="11"/>
        <v>-0.29628089999999996</v>
      </c>
      <c r="J46" s="893">
        <f t="shared" si="11"/>
        <v>-0.29628089999999996</v>
      </c>
      <c r="K46" s="893">
        <f>K154</f>
        <v>-0.29628090000000018</v>
      </c>
      <c r="L46" s="504"/>
    </row>
    <row r="47" spans="1:12" ht="15.5">
      <c r="A47" s="583" t="s">
        <v>1819</v>
      </c>
      <c r="B47" s="584" t="s">
        <v>1820</v>
      </c>
      <c r="D47" s="462"/>
      <c r="E47" s="585" t="s">
        <v>1806</v>
      </c>
      <c r="F47" s="579"/>
      <c r="G47" s="899">
        <f>G39*(SUM(G40:G46))</f>
        <v>-4.5719466000000014E-2</v>
      </c>
      <c r="H47" s="899">
        <f t="shared" ref="H47:K47" si="12">H39*(SUM(H40:H46))</f>
        <v>-0.10977482099999998</v>
      </c>
      <c r="I47" s="899">
        <f t="shared" si="12"/>
        <v>-0.10970306099999999</v>
      </c>
      <c r="J47" s="899">
        <f t="shared" si="12"/>
        <v>-0.10924403099999998</v>
      </c>
      <c r="K47" s="899">
        <f t="shared" si="12"/>
        <v>-0.10910636100000007</v>
      </c>
      <c r="L47" s="504"/>
    </row>
    <row r="48" spans="1:12" ht="13.5">
      <c r="A48" s="583"/>
      <c r="B48" s="462"/>
      <c r="D48" s="462"/>
      <c r="E48" s="579"/>
      <c r="F48" s="579"/>
      <c r="G48" s="462"/>
      <c r="H48" s="462"/>
      <c r="I48" s="462"/>
      <c r="J48" s="462"/>
      <c r="K48" s="462"/>
      <c r="L48" s="504"/>
    </row>
    <row r="49" spans="1:12" ht="13.5">
      <c r="A49" s="586" t="s">
        <v>1821</v>
      </c>
      <c r="B49" s="462"/>
      <c r="D49" s="462"/>
      <c r="E49" s="579"/>
      <c r="F49" s="579"/>
      <c r="G49" s="587" t="s">
        <v>1822</v>
      </c>
      <c r="H49" s="462"/>
      <c r="I49" s="462"/>
      <c r="J49" s="462"/>
      <c r="K49" s="462"/>
      <c r="L49" s="504"/>
    </row>
    <row r="50" spans="1:12" ht="13.5">
      <c r="A50" s="583"/>
      <c r="B50" s="462"/>
      <c r="D50" s="462"/>
      <c r="E50" s="579"/>
      <c r="F50" s="579"/>
      <c r="G50" s="462"/>
      <c r="H50" s="462"/>
      <c r="I50" s="462"/>
      <c r="J50" s="462"/>
      <c r="K50" s="462"/>
      <c r="L50" s="504"/>
    </row>
    <row r="51" spans="1:12" ht="15.5">
      <c r="A51" s="583" t="s">
        <v>1823</v>
      </c>
      <c r="B51" s="444" t="s">
        <v>1824</v>
      </c>
      <c r="D51" s="444"/>
      <c r="E51" s="588" t="s">
        <v>1825</v>
      </c>
      <c r="F51" s="588"/>
      <c r="G51" s="903">
        <v>13796</v>
      </c>
      <c r="H51" s="903">
        <v>14134</v>
      </c>
      <c r="I51" s="903">
        <v>14309</v>
      </c>
      <c r="J51" s="903">
        <v>14484</v>
      </c>
      <c r="K51" s="903">
        <v>14659</v>
      </c>
      <c r="L51" s="504"/>
    </row>
    <row r="52" spans="1:12" ht="13.5">
      <c r="A52" s="589" t="s">
        <v>1826</v>
      </c>
      <c r="B52" s="444" t="s">
        <v>1827</v>
      </c>
      <c r="D52" s="444"/>
      <c r="E52" s="588" t="s">
        <v>1249</v>
      </c>
      <c r="F52" s="588"/>
      <c r="G52" s="903">
        <v>1748</v>
      </c>
      <c r="H52" s="903">
        <v>1748</v>
      </c>
      <c r="I52" s="903">
        <v>1748</v>
      </c>
      <c r="J52" s="903">
        <v>1748</v>
      </c>
      <c r="K52" s="903">
        <v>1748</v>
      </c>
      <c r="L52" s="504"/>
    </row>
    <row r="53" spans="1:12" ht="13.5">
      <c r="A53" s="590" t="s">
        <v>1248</v>
      </c>
      <c r="B53" s="462"/>
      <c r="D53" s="462"/>
      <c r="E53" s="588" t="s">
        <v>1249</v>
      </c>
      <c r="F53" s="588"/>
      <c r="G53" s="901" cm="1">
        <f t="array" ref="G53:K53">TOActualoperationaltransportemissions</f>
        <v>0</v>
      </c>
      <c r="H53" s="901">
        <v>0</v>
      </c>
      <c r="I53" s="901">
        <v>0</v>
      </c>
      <c r="J53" s="901">
        <v>0</v>
      </c>
      <c r="K53" s="901">
        <v>0</v>
      </c>
      <c r="L53" s="504"/>
    </row>
    <row r="54" spans="1:12" ht="15.5">
      <c r="A54" s="590" t="s">
        <v>1828</v>
      </c>
      <c r="B54" s="462" t="s">
        <v>1829</v>
      </c>
      <c r="D54" s="462"/>
      <c r="E54" s="588" t="s">
        <v>1289</v>
      </c>
      <c r="F54" s="588"/>
      <c r="G54" s="904">
        <f>(G53-G52)/G52</f>
        <v>-1</v>
      </c>
      <c r="H54" s="904">
        <f t="shared" ref="H54:K54" si="13">(H53-H52)/H52</f>
        <v>-1</v>
      </c>
      <c r="I54" s="904">
        <f t="shared" si="13"/>
        <v>-1</v>
      </c>
      <c r="J54" s="904">
        <f t="shared" si="13"/>
        <v>-1</v>
      </c>
      <c r="K54" s="904">
        <f t="shared" si="13"/>
        <v>-1</v>
      </c>
      <c r="L54" s="504"/>
    </row>
    <row r="55" spans="1:12" ht="15.5">
      <c r="A55" s="590" t="s">
        <v>1830</v>
      </c>
      <c r="B55" s="462" t="s">
        <v>1831</v>
      </c>
      <c r="D55" s="462"/>
      <c r="E55" s="588" t="s">
        <v>1289</v>
      </c>
      <c r="F55" s="588"/>
      <c r="G55" s="905">
        <v>-0.12</v>
      </c>
      <c r="H55" s="905">
        <v>-0.14000000000000001</v>
      </c>
      <c r="I55" s="905">
        <v>-0.16</v>
      </c>
      <c r="J55" s="905">
        <v>-0.26</v>
      </c>
      <c r="K55" s="905">
        <v>-0.38</v>
      </c>
      <c r="L55" s="504"/>
    </row>
    <row r="56" spans="1:12" ht="15.5">
      <c r="A56" s="590" t="s">
        <v>1832</v>
      </c>
      <c r="B56" s="444" t="s">
        <v>1833</v>
      </c>
      <c r="D56" s="444"/>
      <c r="E56" s="588" t="s">
        <v>1289</v>
      </c>
      <c r="F56" s="588"/>
      <c r="G56" s="905">
        <v>0.08</v>
      </c>
      <c r="H56" s="905">
        <v>0.06</v>
      </c>
      <c r="I56" s="905">
        <v>0.04</v>
      </c>
      <c r="J56" s="905">
        <v>-0.06</v>
      </c>
      <c r="K56" s="905">
        <v>-0.18</v>
      </c>
      <c r="L56" s="504"/>
    </row>
    <row r="57" spans="1:12" ht="15.5">
      <c r="A57" s="590"/>
      <c r="B57" s="444" t="s">
        <v>1805</v>
      </c>
      <c r="D57" s="444"/>
      <c r="E57" s="579" t="s">
        <v>1834</v>
      </c>
      <c r="F57" s="588"/>
      <c r="G57" s="906">
        <f>IF(G54&lt;=G55,G51,IF(G54&gt;=G56,(-1*G51),0))/10^6</f>
        <v>1.3795999999999999E-2</v>
      </c>
      <c r="H57" s="906">
        <f t="shared" ref="H57:K57" si="14">IF(H54&lt;=H55,H51,IF(H54&gt;=H56,(-1*H51),0))/10^6</f>
        <v>1.4134000000000001E-2</v>
      </c>
      <c r="I57" s="906">
        <f t="shared" si="14"/>
        <v>1.4309000000000001E-2</v>
      </c>
      <c r="J57" s="906">
        <f t="shared" si="14"/>
        <v>1.4484E-2</v>
      </c>
      <c r="K57" s="906">
        <f t="shared" si="14"/>
        <v>1.4659E-2</v>
      </c>
      <c r="L57" s="504"/>
    </row>
    <row r="58" spans="1:12" ht="13.5">
      <c r="A58" s="583"/>
      <c r="B58" s="462"/>
      <c r="D58" s="462"/>
      <c r="E58" s="579"/>
      <c r="F58" s="579"/>
      <c r="G58" s="462"/>
      <c r="H58" s="462"/>
      <c r="I58" s="462"/>
      <c r="J58" s="462"/>
      <c r="K58" s="462"/>
      <c r="L58" s="504"/>
    </row>
    <row r="59" spans="1:12" ht="13.5">
      <c r="A59" s="583"/>
      <c r="B59" s="462"/>
      <c r="D59" s="462"/>
      <c r="E59" s="579"/>
      <c r="F59" s="579"/>
      <c r="G59" s="462"/>
      <c r="H59" s="462"/>
      <c r="I59" s="462"/>
      <c r="J59" s="462"/>
      <c r="K59" s="462"/>
      <c r="L59" s="504"/>
    </row>
    <row r="60" spans="1:12" ht="13.5">
      <c r="A60" s="586" t="s">
        <v>1835</v>
      </c>
      <c r="B60" s="462"/>
      <c r="D60" s="462"/>
      <c r="E60" s="579"/>
      <c r="F60" s="579"/>
      <c r="G60" s="584" t="s">
        <v>1836</v>
      </c>
      <c r="H60" s="462"/>
      <c r="I60" s="462"/>
      <c r="J60" s="462"/>
      <c r="K60" s="462"/>
      <c r="L60" s="504"/>
    </row>
    <row r="61" spans="1:12" ht="13.5">
      <c r="A61" s="583"/>
      <c r="B61" s="462"/>
      <c r="D61" s="462"/>
      <c r="E61" s="579"/>
      <c r="F61" s="579"/>
      <c r="G61" s="462"/>
      <c r="H61" s="462"/>
      <c r="I61" s="462"/>
      <c r="J61" s="462"/>
      <c r="K61" s="462"/>
      <c r="L61" s="504"/>
    </row>
    <row r="62" spans="1:12" ht="15.5">
      <c r="A62" s="590" t="s">
        <v>1837</v>
      </c>
      <c r="B62" s="444" t="s">
        <v>1838</v>
      </c>
      <c r="D62" s="444"/>
      <c r="E62" s="588" t="s">
        <v>1825</v>
      </c>
      <c r="F62" s="588"/>
      <c r="G62" s="903">
        <v>879</v>
      </c>
      <c r="H62" s="903">
        <v>897</v>
      </c>
      <c r="I62" s="903">
        <v>906</v>
      </c>
      <c r="J62" s="903">
        <v>1829</v>
      </c>
      <c r="K62" s="903">
        <v>1847</v>
      </c>
      <c r="L62" s="504"/>
    </row>
    <row r="63" spans="1:12" ht="13.5">
      <c r="A63" s="589" t="s">
        <v>1839</v>
      </c>
      <c r="B63" s="444" t="s">
        <v>1840</v>
      </c>
      <c r="D63" s="444"/>
      <c r="E63" s="588" t="s">
        <v>1249</v>
      </c>
      <c r="F63" s="588"/>
      <c r="G63" s="903">
        <v>1608</v>
      </c>
      <c r="H63" s="903">
        <v>1608</v>
      </c>
      <c r="I63" s="903">
        <v>1608</v>
      </c>
      <c r="J63" s="903">
        <v>1608</v>
      </c>
      <c r="K63" s="903">
        <v>1608</v>
      </c>
      <c r="L63" s="504"/>
    </row>
    <row r="64" spans="1:12" ht="13.5">
      <c r="A64" s="590" t="s">
        <v>1252</v>
      </c>
      <c r="B64" s="462"/>
      <c r="D64" s="462"/>
      <c r="E64" s="588" t="s">
        <v>1249</v>
      </c>
      <c r="F64" s="588"/>
      <c r="G64" s="901" cm="1">
        <f t="array" ref="G64:K64">TOActualbusinessmileageemissions</f>
        <v>0</v>
      </c>
      <c r="H64" s="901">
        <v>0</v>
      </c>
      <c r="I64" s="901">
        <v>0</v>
      </c>
      <c r="J64" s="901">
        <v>0</v>
      </c>
      <c r="K64" s="901">
        <v>0</v>
      </c>
      <c r="L64" s="504"/>
    </row>
    <row r="65" spans="1:12" ht="15.5">
      <c r="A65" s="590" t="s">
        <v>1841</v>
      </c>
      <c r="B65" s="444" t="s">
        <v>1842</v>
      </c>
      <c r="D65" s="444"/>
      <c r="E65" s="588" t="s">
        <v>1289</v>
      </c>
      <c r="F65" s="588"/>
      <c r="G65" s="907">
        <f>(G64-G63)/G63</f>
        <v>-1</v>
      </c>
      <c r="H65" s="908">
        <f>(H64-H63)/H63</f>
        <v>-1</v>
      </c>
      <c r="I65" s="908">
        <f t="shared" ref="I65:K65" si="15">(I64-I63)/I63</f>
        <v>-1</v>
      </c>
      <c r="J65" s="908">
        <f t="shared" si="15"/>
        <v>-1</v>
      </c>
      <c r="K65" s="908">
        <f t="shared" si="15"/>
        <v>-1</v>
      </c>
      <c r="L65" s="504"/>
    </row>
    <row r="66" spans="1:12" ht="15.5">
      <c r="A66" s="590" t="s">
        <v>1843</v>
      </c>
      <c r="B66" s="444" t="s">
        <v>1844</v>
      </c>
      <c r="D66" s="444"/>
      <c r="E66" s="588" t="s">
        <v>1289</v>
      </c>
      <c r="F66" s="588"/>
      <c r="G66" s="905">
        <v>-0.03</v>
      </c>
      <c r="H66" s="905">
        <v>-0.05</v>
      </c>
      <c r="I66" s="905">
        <v>-7.0000000000000007E-2</v>
      </c>
      <c r="J66" s="905">
        <v>-0.1</v>
      </c>
      <c r="K66" s="905">
        <v>-0.12</v>
      </c>
      <c r="L66" s="504"/>
    </row>
    <row r="67" spans="1:12" ht="15.5">
      <c r="A67" s="590" t="s">
        <v>1845</v>
      </c>
      <c r="B67" s="444" t="s">
        <v>1846</v>
      </c>
      <c r="D67" s="444"/>
      <c r="E67" s="588" t="s">
        <v>1289</v>
      </c>
      <c r="F67" s="588"/>
      <c r="G67" s="905">
        <v>-0.01</v>
      </c>
      <c r="H67" s="905">
        <v>-0.03</v>
      </c>
      <c r="I67" s="905">
        <v>-0.05</v>
      </c>
      <c r="J67" s="905">
        <v>-0.06</v>
      </c>
      <c r="K67" s="905">
        <v>-0.08</v>
      </c>
      <c r="L67" s="504"/>
    </row>
    <row r="68" spans="1:12" ht="15.5">
      <c r="A68" s="590" t="s">
        <v>1847</v>
      </c>
      <c r="B68" s="444" t="s">
        <v>1808</v>
      </c>
      <c r="D68" s="444"/>
      <c r="E68" s="579" t="s">
        <v>1806</v>
      </c>
      <c r="F68" s="588"/>
      <c r="G68" s="909">
        <f>IF(G65&lt;=G66,G62,IF(G65&gt;=G67,(-1*G62),0))/10^6</f>
        <v>8.7900000000000001E-4</v>
      </c>
      <c r="H68" s="909">
        <f>IF(H65&lt;=H66,H62,IF(H65&gt;=H67,(-1*H62),0))/10^6</f>
        <v>8.9700000000000001E-4</v>
      </c>
      <c r="I68" s="909">
        <f>IF(I65&lt;=I66,I62,IF(I65&gt;=I67,(-1*I62),0))/10^6</f>
        <v>9.0600000000000001E-4</v>
      </c>
      <c r="J68" s="909">
        <f>IF(J65&lt;=J66,J62,IF(J65&gt;=J67,(-1*J62),0))/10^6</f>
        <v>1.8289999999999999E-3</v>
      </c>
      <c r="K68" s="909">
        <f>IF(K65&lt;=K66,K62,IF(K65&gt;=K67,(-1*K62),0))/10^6</f>
        <v>1.8469999999999999E-3</v>
      </c>
      <c r="L68" s="504"/>
    </row>
    <row r="69" spans="1:12" ht="13.5">
      <c r="A69" s="583"/>
      <c r="B69" s="462"/>
      <c r="D69" s="462"/>
      <c r="E69" s="579"/>
      <c r="F69" s="579"/>
      <c r="G69" s="462"/>
      <c r="H69" s="462"/>
      <c r="I69" s="462"/>
      <c r="J69" s="462"/>
      <c r="K69" s="462"/>
      <c r="L69" s="504"/>
    </row>
    <row r="70" spans="1:12" ht="13.5">
      <c r="A70" s="590"/>
      <c r="B70" s="462"/>
      <c r="D70" s="462"/>
      <c r="E70" s="579"/>
      <c r="F70" s="579"/>
      <c r="G70" s="588"/>
      <c r="H70" s="462"/>
      <c r="I70" s="462"/>
      <c r="J70" s="462"/>
      <c r="K70" s="462"/>
      <c r="L70" s="504"/>
    </row>
    <row r="71" spans="1:12" ht="13.5">
      <c r="A71" s="586" t="s">
        <v>1848</v>
      </c>
      <c r="B71" s="462"/>
      <c r="D71" s="462"/>
      <c r="E71" s="579"/>
      <c r="F71" s="579"/>
      <c r="G71" s="584" t="s">
        <v>1849</v>
      </c>
      <c r="H71" s="462"/>
      <c r="I71" s="462"/>
      <c r="J71" s="462"/>
      <c r="K71" s="462"/>
      <c r="L71" s="504"/>
    </row>
    <row r="72" spans="1:12" ht="13.5">
      <c r="A72" s="583"/>
      <c r="B72" s="462"/>
      <c r="D72" s="462"/>
      <c r="E72" s="579"/>
      <c r="F72" s="579"/>
      <c r="G72" s="462"/>
      <c r="H72" s="462"/>
      <c r="I72" s="462"/>
      <c r="J72" s="462"/>
      <c r="K72" s="462"/>
      <c r="L72" s="504"/>
    </row>
    <row r="73" spans="1:12" ht="15.5">
      <c r="A73" s="590" t="s">
        <v>1850</v>
      </c>
      <c r="B73" s="444" t="s">
        <v>1851</v>
      </c>
      <c r="D73" s="444"/>
      <c r="E73" s="588" t="s">
        <v>1825</v>
      </c>
      <c r="F73" s="588"/>
      <c r="G73" s="903">
        <v>302</v>
      </c>
      <c r="H73" s="903">
        <v>302</v>
      </c>
      <c r="I73" s="903">
        <v>302</v>
      </c>
      <c r="J73" s="903">
        <v>302</v>
      </c>
      <c r="K73" s="903">
        <v>378</v>
      </c>
      <c r="L73" s="504"/>
    </row>
    <row r="74" spans="1:12" ht="13.5">
      <c r="A74" s="590" t="s">
        <v>1254</v>
      </c>
      <c r="B74" s="444"/>
      <c r="D74" s="444"/>
      <c r="E74" s="588" t="s">
        <v>1255</v>
      </c>
      <c r="F74" s="588"/>
      <c r="G74" s="903" cm="1">
        <f t="array" ref="G74:K74">TOTotalannualoperationalandofficewaste</f>
        <v>0</v>
      </c>
      <c r="H74" s="903">
        <v>0</v>
      </c>
      <c r="I74" s="903">
        <v>0</v>
      </c>
      <c r="J74" s="903">
        <v>0</v>
      </c>
      <c r="K74" s="903">
        <v>0</v>
      </c>
      <c r="L74" s="504"/>
    </row>
    <row r="75" spans="1:12" ht="13.5">
      <c r="A75" s="590" t="s">
        <v>1257</v>
      </c>
      <c r="B75" s="462"/>
      <c r="D75" s="462"/>
      <c r="E75" s="588" t="s">
        <v>1255</v>
      </c>
      <c r="F75" s="588"/>
      <c r="G75" s="903" cm="1">
        <f t="array" ref="G75:K75">TOTotalannualoperationalandofficewasterecycled</f>
        <v>0</v>
      </c>
      <c r="H75" s="903">
        <v>0</v>
      </c>
      <c r="I75" s="903">
        <v>0</v>
      </c>
      <c r="J75" s="903">
        <v>0</v>
      </c>
      <c r="K75" s="903">
        <v>0</v>
      </c>
      <c r="L75" s="504"/>
    </row>
    <row r="76" spans="1:12" ht="15.5">
      <c r="A76" s="590" t="s">
        <v>1852</v>
      </c>
      <c r="B76" s="444" t="s">
        <v>1853</v>
      </c>
      <c r="D76" s="444"/>
      <c r="E76" s="588" t="s">
        <v>1289</v>
      </c>
      <c r="F76" s="588"/>
      <c r="G76" s="908">
        <f>IFERROR(G75/G74,0)</f>
        <v>0</v>
      </c>
      <c r="H76" s="908">
        <f t="shared" ref="H76:K76" si="16">IFERROR(H75/H74,0)</f>
        <v>0</v>
      </c>
      <c r="I76" s="908">
        <f t="shared" si="16"/>
        <v>0</v>
      </c>
      <c r="J76" s="908">
        <f t="shared" si="16"/>
        <v>0</v>
      </c>
      <c r="K76" s="908">
        <f t="shared" si="16"/>
        <v>0</v>
      </c>
      <c r="L76" s="504"/>
    </row>
    <row r="77" spans="1:12" ht="15.5">
      <c r="A77" s="590" t="s">
        <v>1854</v>
      </c>
      <c r="B77" s="444" t="s">
        <v>1855</v>
      </c>
      <c r="D77" s="444"/>
      <c r="E77" s="588" t="s">
        <v>1289</v>
      </c>
      <c r="F77" s="588"/>
      <c r="G77" s="905">
        <v>0.52</v>
      </c>
      <c r="H77" s="905">
        <v>0.54</v>
      </c>
      <c r="I77" s="905">
        <v>0.56999999999999995</v>
      </c>
      <c r="J77" s="905">
        <v>0.61</v>
      </c>
      <c r="K77" s="905">
        <v>0.65</v>
      </c>
      <c r="L77" s="504"/>
    </row>
    <row r="78" spans="1:12" ht="15.5">
      <c r="A78" s="590" t="s">
        <v>1856</v>
      </c>
      <c r="B78" s="444" t="s">
        <v>1857</v>
      </c>
      <c r="D78" s="444"/>
      <c r="E78" s="588" t="s">
        <v>1289</v>
      </c>
      <c r="F78" s="588"/>
      <c r="G78" s="905">
        <v>0.44</v>
      </c>
      <c r="H78" s="905">
        <v>0.46</v>
      </c>
      <c r="I78" s="905">
        <v>0.49</v>
      </c>
      <c r="J78" s="905">
        <v>0.53</v>
      </c>
      <c r="K78" s="905">
        <v>0.55000000000000004</v>
      </c>
      <c r="L78" s="504"/>
    </row>
    <row r="79" spans="1:12" ht="15.5">
      <c r="A79" s="590" t="s">
        <v>1858</v>
      </c>
      <c r="B79" s="444" t="s">
        <v>1810</v>
      </c>
      <c r="D79" s="444"/>
      <c r="E79" s="579" t="s">
        <v>1806</v>
      </c>
      <c r="F79" s="588"/>
      <c r="G79" s="906">
        <f>IF(G76&gt;=G77,G73,IF(G76&lt;=G78,(-1*G73),0))/10^6</f>
        <v>-3.0200000000000002E-4</v>
      </c>
      <c r="H79" s="906">
        <f t="shared" ref="H79:K79" si="17">IF(H76&gt;=H77,H73,IF(H76&lt;=H78,(-1*H73),0))/10^6</f>
        <v>-3.0200000000000002E-4</v>
      </c>
      <c r="I79" s="906">
        <f t="shared" si="17"/>
        <v>-3.0200000000000002E-4</v>
      </c>
      <c r="J79" s="906">
        <f t="shared" si="17"/>
        <v>-3.0200000000000002E-4</v>
      </c>
      <c r="K79" s="906">
        <f t="shared" si="17"/>
        <v>-3.7800000000000003E-4</v>
      </c>
      <c r="L79" s="504"/>
    </row>
    <row r="80" spans="1:12" ht="13.5">
      <c r="A80" s="583"/>
      <c r="B80" s="462"/>
      <c r="D80" s="462"/>
      <c r="E80" s="579"/>
      <c r="F80" s="579"/>
      <c r="G80" s="462"/>
      <c r="H80" s="462"/>
      <c r="I80" s="462"/>
      <c r="J80" s="462"/>
      <c r="K80" s="462"/>
      <c r="L80" s="504"/>
    </row>
    <row r="81" spans="1:12" ht="13.5">
      <c r="A81" s="583"/>
      <c r="B81" s="462"/>
      <c r="D81" s="462"/>
      <c r="E81" s="579"/>
      <c r="F81" s="579"/>
      <c r="G81" s="462"/>
      <c r="H81" s="462"/>
      <c r="I81" s="462"/>
      <c r="J81" s="462"/>
      <c r="K81" s="462"/>
      <c r="L81" s="504"/>
    </row>
    <row r="82" spans="1:12" ht="13.5">
      <c r="A82" s="586" t="s">
        <v>1859</v>
      </c>
      <c r="B82" s="462"/>
      <c r="D82" s="462"/>
      <c r="E82" s="579"/>
      <c r="F82" s="579"/>
      <c r="G82" s="587" t="s">
        <v>1860</v>
      </c>
      <c r="H82" s="462"/>
      <c r="I82" s="462"/>
      <c r="J82" s="462"/>
      <c r="K82" s="462"/>
      <c r="L82" s="504"/>
    </row>
    <row r="83" spans="1:12" ht="13.5">
      <c r="A83" s="583"/>
      <c r="B83" s="462"/>
      <c r="D83" s="462"/>
      <c r="E83" s="579"/>
      <c r="F83" s="579"/>
      <c r="G83" s="462"/>
      <c r="H83" s="462"/>
      <c r="I83" s="462"/>
      <c r="J83" s="462"/>
      <c r="K83" s="462"/>
      <c r="L83" s="504"/>
    </row>
    <row r="84" spans="1:12" ht="15.5">
      <c r="A84" s="590" t="s">
        <v>1861</v>
      </c>
      <c r="B84" s="444" t="s">
        <v>1862</v>
      </c>
      <c r="D84" s="444"/>
      <c r="E84" s="588" t="s">
        <v>1825</v>
      </c>
      <c r="F84" s="588"/>
      <c r="G84" s="910">
        <v>76</v>
      </c>
      <c r="H84" s="910">
        <v>76</v>
      </c>
      <c r="I84" s="910">
        <v>76</v>
      </c>
      <c r="J84" s="910">
        <v>153</v>
      </c>
      <c r="K84" s="910">
        <v>382</v>
      </c>
      <c r="L84" s="504"/>
    </row>
    <row r="85" spans="1:12" ht="13.5">
      <c r="A85" s="589" t="s">
        <v>1863</v>
      </c>
      <c r="B85" s="444" t="s">
        <v>1864</v>
      </c>
      <c r="D85" s="444"/>
      <c r="E85" s="588" t="s">
        <v>1255</v>
      </c>
      <c r="F85" s="588"/>
      <c r="G85" s="910">
        <v>54.6</v>
      </c>
      <c r="H85" s="910">
        <v>54.6</v>
      </c>
      <c r="I85" s="910">
        <v>54.6</v>
      </c>
      <c r="J85" s="910">
        <v>54.6</v>
      </c>
      <c r="K85" s="910">
        <v>54.6</v>
      </c>
      <c r="L85" s="504"/>
    </row>
    <row r="86" spans="1:12" ht="13.5">
      <c r="A86" s="590" t="s">
        <v>1259</v>
      </c>
      <c r="B86" s="462"/>
      <c r="D86" s="462"/>
      <c r="E86" s="588" t="s">
        <v>1255</v>
      </c>
      <c r="F86" s="588"/>
      <c r="G86" s="901" cm="1">
        <f t="array" ref="G86:K86">TOActualofficewaste</f>
        <v>0</v>
      </c>
      <c r="H86" s="901">
        <v>0</v>
      </c>
      <c r="I86" s="901">
        <v>0</v>
      </c>
      <c r="J86" s="901">
        <v>0</v>
      </c>
      <c r="K86" s="901">
        <v>0</v>
      </c>
      <c r="L86" s="504"/>
    </row>
    <row r="87" spans="1:12" ht="15.5">
      <c r="A87" s="590" t="s">
        <v>1841</v>
      </c>
      <c r="B87" s="444" t="s">
        <v>1865</v>
      </c>
      <c r="D87" s="444"/>
      <c r="E87" s="588" t="s">
        <v>1289</v>
      </c>
      <c r="F87" s="588"/>
      <c r="G87" s="907">
        <f>(G86-G85)/G85</f>
        <v>-1</v>
      </c>
      <c r="H87" s="907">
        <f>(H86-H85)/H85</f>
        <v>-1</v>
      </c>
      <c r="I87" s="907">
        <f t="shared" ref="I87:K87" si="18">(I86-I85)/I85</f>
        <v>-1</v>
      </c>
      <c r="J87" s="907">
        <f t="shared" si="18"/>
        <v>-1</v>
      </c>
      <c r="K87" s="907">
        <f t="shared" si="18"/>
        <v>-1</v>
      </c>
      <c r="L87" s="504"/>
    </row>
    <row r="88" spans="1:12" ht="15.5">
      <c r="A88" s="590" t="s">
        <v>1845</v>
      </c>
      <c r="B88" s="444" t="s">
        <v>1866</v>
      </c>
      <c r="D88" s="444"/>
      <c r="E88" s="588" t="s">
        <v>1289</v>
      </c>
      <c r="F88" s="588"/>
      <c r="G88" s="905">
        <v>-0.03</v>
      </c>
      <c r="H88" s="905">
        <v>-0.05</v>
      </c>
      <c r="I88" s="905">
        <v>-7.0000000000000007E-2</v>
      </c>
      <c r="J88" s="905">
        <v>-0.1</v>
      </c>
      <c r="K88" s="905">
        <v>-0.25</v>
      </c>
      <c r="L88" s="504"/>
    </row>
    <row r="89" spans="1:12" ht="15.5">
      <c r="A89" s="590" t="s">
        <v>1867</v>
      </c>
      <c r="B89" s="444" t="s">
        <v>1868</v>
      </c>
      <c r="D89" s="444"/>
      <c r="E89" s="588" t="s">
        <v>1289</v>
      </c>
      <c r="F89" s="588"/>
      <c r="G89" s="905">
        <v>-0.01</v>
      </c>
      <c r="H89" s="905">
        <v>-0.03</v>
      </c>
      <c r="I89" s="905">
        <v>-0.05</v>
      </c>
      <c r="J89" s="905">
        <v>-0.06</v>
      </c>
      <c r="K89" s="905">
        <v>-0.15</v>
      </c>
      <c r="L89" s="504"/>
    </row>
    <row r="90" spans="1:12" ht="15.5">
      <c r="A90" s="590" t="s">
        <v>1869</v>
      </c>
      <c r="B90" s="444" t="s">
        <v>1812</v>
      </c>
      <c r="D90" s="444"/>
      <c r="E90" s="579" t="s">
        <v>1806</v>
      </c>
      <c r="F90" s="588"/>
      <c r="G90" s="909">
        <f>IF(G87&lt;=G88,G84,IF(G87&gt;=G89,(-1*G84),0))/10^6</f>
        <v>7.6000000000000004E-5</v>
      </c>
      <c r="H90" s="909">
        <f>IF(H87&lt;=H88,H84,IF(H87&gt;=H89,(-1*H84),0))/10^6</f>
        <v>7.6000000000000004E-5</v>
      </c>
      <c r="I90" s="909">
        <f>IF(I87&lt;=I88,I84,IF(I87&gt;=I89,(-1*I84),0))/10^6</f>
        <v>7.6000000000000004E-5</v>
      </c>
      <c r="J90" s="909">
        <f>IF(J87&lt;=J88,J84,IF(J87&gt;=J89,(-1*J84),0))/10^6</f>
        <v>1.5300000000000001E-4</v>
      </c>
      <c r="K90" s="909">
        <f>IF(K87&lt;=K88,K84,IF(K87&gt;=K89,(-1*K84),0))/10^6</f>
        <v>3.8200000000000002E-4</v>
      </c>
      <c r="L90" s="504"/>
    </row>
    <row r="91" spans="1:12" ht="13.5">
      <c r="A91" s="583"/>
      <c r="B91" s="462"/>
      <c r="D91" s="462"/>
      <c r="E91" s="579"/>
      <c r="F91" s="579"/>
      <c r="G91" s="462"/>
      <c r="H91" s="462"/>
      <c r="I91" s="462"/>
      <c r="J91" s="462"/>
      <c r="K91" s="462"/>
      <c r="L91" s="504"/>
    </row>
    <row r="92" spans="1:12" ht="13.5">
      <c r="A92" s="583"/>
      <c r="B92" s="462"/>
      <c r="D92" s="462"/>
      <c r="E92" s="579"/>
      <c r="F92" s="579"/>
      <c r="G92" s="462"/>
      <c r="H92" s="462"/>
      <c r="I92" s="462"/>
      <c r="J92" s="462"/>
      <c r="K92" s="462"/>
      <c r="L92" s="504"/>
    </row>
    <row r="93" spans="1:12" ht="13.5">
      <c r="A93" s="586" t="s">
        <v>1870</v>
      </c>
      <c r="B93" s="462"/>
      <c r="D93" s="462"/>
      <c r="E93" s="579"/>
      <c r="F93" s="579"/>
      <c r="G93" s="587" t="s">
        <v>1871</v>
      </c>
      <c r="H93" s="462"/>
      <c r="I93" s="462"/>
      <c r="J93" s="462"/>
      <c r="K93" s="462"/>
      <c r="L93" s="504"/>
    </row>
    <row r="94" spans="1:12" ht="13.5">
      <c r="A94" s="583"/>
      <c r="B94" s="462"/>
      <c r="D94" s="462"/>
      <c r="E94" s="579"/>
      <c r="F94" s="579"/>
      <c r="G94" s="462"/>
      <c r="H94" s="462"/>
      <c r="I94" s="462"/>
      <c r="J94" s="462"/>
      <c r="K94" s="462"/>
      <c r="L94" s="504"/>
    </row>
    <row r="95" spans="1:12" ht="15.5">
      <c r="A95" s="590" t="s">
        <v>1872</v>
      </c>
      <c r="B95" s="444" t="s">
        <v>1873</v>
      </c>
      <c r="D95" s="444"/>
      <c r="E95" s="588" t="s">
        <v>1825</v>
      </c>
      <c r="F95" s="588"/>
      <c r="G95" s="903">
        <v>2</v>
      </c>
      <c r="H95" s="903">
        <v>2</v>
      </c>
      <c r="I95" s="903">
        <v>2</v>
      </c>
      <c r="J95" s="903">
        <v>4</v>
      </c>
      <c r="K95" s="903">
        <v>11</v>
      </c>
      <c r="L95" s="504"/>
    </row>
    <row r="96" spans="1:12" ht="14.5">
      <c r="A96" s="589" t="s">
        <v>1874</v>
      </c>
      <c r="B96" s="444" t="s">
        <v>1875</v>
      </c>
      <c r="D96" s="444"/>
      <c r="E96" s="588" t="s">
        <v>1876</v>
      </c>
      <c r="F96" s="588"/>
      <c r="G96" s="903">
        <v>7380</v>
      </c>
      <c r="H96" s="903">
        <v>7380</v>
      </c>
      <c r="I96" s="903">
        <v>7380</v>
      </c>
      <c r="J96" s="903">
        <v>7380</v>
      </c>
      <c r="K96" s="903">
        <v>7380</v>
      </c>
      <c r="L96" s="504"/>
    </row>
    <row r="97" spans="1:12" ht="14.5">
      <c r="A97" s="590" t="s">
        <v>1261</v>
      </c>
      <c r="B97" s="462"/>
      <c r="D97" s="462"/>
      <c r="E97" s="588" t="s">
        <v>1876</v>
      </c>
      <c r="F97" s="588"/>
      <c r="G97" s="1420" cm="1">
        <f t="array" ref="G97:K97">TOActualwateruse</f>
        <v>0</v>
      </c>
      <c r="H97" s="1420">
        <v>0</v>
      </c>
      <c r="I97" s="1420">
        <v>0</v>
      </c>
      <c r="J97" s="1420">
        <v>0</v>
      </c>
      <c r="K97" s="1420">
        <v>0</v>
      </c>
      <c r="L97" s="504"/>
    </row>
    <row r="98" spans="1:12" ht="15.5">
      <c r="A98" s="590" t="s">
        <v>1841</v>
      </c>
      <c r="B98" s="444" t="s">
        <v>1877</v>
      </c>
      <c r="D98" s="444"/>
      <c r="E98" s="588" t="s">
        <v>1289</v>
      </c>
      <c r="F98" s="588"/>
      <c r="G98" s="904">
        <f>(G97-G96)/G96</f>
        <v>-1</v>
      </c>
      <c r="H98" s="908">
        <f t="shared" ref="H98:K98" si="19">(H97-H96)/H96</f>
        <v>-1</v>
      </c>
      <c r="I98" s="908">
        <f t="shared" si="19"/>
        <v>-1</v>
      </c>
      <c r="J98" s="908">
        <f t="shared" si="19"/>
        <v>-1</v>
      </c>
      <c r="K98" s="908">
        <f t="shared" si="19"/>
        <v>-1</v>
      </c>
      <c r="L98" s="504"/>
    </row>
    <row r="99" spans="1:12" ht="15.5">
      <c r="A99" s="590" t="s">
        <v>1854</v>
      </c>
      <c r="B99" s="444" t="s">
        <v>1878</v>
      </c>
      <c r="D99" s="444"/>
      <c r="E99" s="588" t="s">
        <v>1289</v>
      </c>
      <c r="F99" s="588"/>
      <c r="G99" s="905">
        <v>-0.03</v>
      </c>
      <c r="H99" s="905">
        <v>-0.05</v>
      </c>
      <c r="I99" s="905">
        <v>-7.0000000000000007E-2</v>
      </c>
      <c r="J99" s="905">
        <v>-0.1</v>
      </c>
      <c r="K99" s="905">
        <v>-0.25</v>
      </c>
      <c r="L99" s="504"/>
    </row>
    <row r="100" spans="1:12" ht="15.5">
      <c r="A100" s="590" t="s">
        <v>1856</v>
      </c>
      <c r="B100" s="444" t="s">
        <v>1879</v>
      </c>
      <c r="D100" s="444"/>
      <c r="E100" s="588" t="s">
        <v>1289</v>
      </c>
      <c r="F100" s="588"/>
      <c r="G100" s="905">
        <v>-0.01</v>
      </c>
      <c r="H100" s="905">
        <v>-0.03</v>
      </c>
      <c r="I100" s="905">
        <v>-0.05</v>
      </c>
      <c r="J100" s="905">
        <v>-0.06</v>
      </c>
      <c r="K100" s="905">
        <v>-0.15</v>
      </c>
      <c r="L100" s="504"/>
    </row>
    <row r="101" spans="1:12" ht="15.5">
      <c r="A101" s="590" t="s">
        <v>1880</v>
      </c>
      <c r="B101" s="444" t="s">
        <v>1881</v>
      </c>
      <c r="D101" s="444"/>
      <c r="E101" s="579" t="s">
        <v>1806</v>
      </c>
      <c r="F101" s="588"/>
      <c r="G101" s="911">
        <f>IF(G98&lt;=G99,G95,IF(G98&gt;=G100,(-1*G95),0))/10^6</f>
        <v>1.9999999999999999E-6</v>
      </c>
      <c r="H101" s="911">
        <f t="shared" ref="H101:K101" si="20">IF(H98&lt;=H99,H95,IF(H98&gt;=H100,(-1*H95),0))/10^6</f>
        <v>1.9999999999999999E-6</v>
      </c>
      <c r="I101" s="911">
        <f t="shared" si="20"/>
        <v>1.9999999999999999E-6</v>
      </c>
      <c r="J101" s="911">
        <f t="shared" si="20"/>
        <v>3.9999999999999998E-6</v>
      </c>
      <c r="K101" s="911">
        <f t="shared" si="20"/>
        <v>1.1E-5</v>
      </c>
      <c r="L101" s="504"/>
    </row>
    <row r="102" spans="1:12" ht="13.5">
      <c r="A102" s="583"/>
      <c r="B102" s="462"/>
      <c r="D102" s="462"/>
      <c r="E102" s="579"/>
      <c r="F102" s="579"/>
      <c r="G102" s="462"/>
      <c r="H102" s="462"/>
      <c r="I102" s="462"/>
      <c r="J102" s="462"/>
      <c r="K102" s="462"/>
      <c r="L102" s="504"/>
    </row>
    <row r="103" spans="1:12" ht="13.5">
      <c r="A103" s="583"/>
      <c r="B103" s="462"/>
      <c r="D103" s="462"/>
      <c r="E103" s="579"/>
      <c r="F103" s="579"/>
      <c r="G103" s="462"/>
      <c r="H103" s="462"/>
      <c r="I103" s="462"/>
      <c r="J103" s="462"/>
      <c r="K103" s="462"/>
      <c r="L103" s="504"/>
    </row>
    <row r="104" spans="1:12" ht="31">
      <c r="A104" s="586" t="s">
        <v>1882</v>
      </c>
      <c r="B104" s="462"/>
      <c r="D104" s="462"/>
      <c r="E104" s="579"/>
      <c r="F104" s="579"/>
      <c r="G104" s="591" t="s">
        <v>1883</v>
      </c>
      <c r="H104" s="462"/>
      <c r="I104" s="462"/>
      <c r="J104" s="462"/>
      <c r="K104" s="462"/>
      <c r="L104" s="504"/>
    </row>
    <row r="105" spans="1:12" ht="28">
      <c r="A105" s="592" t="s">
        <v>1884</v>
      </c>
      <c r="B105" s="444" t="s">
        <v>1885</v>
      </c>
      <c r="D105" s="444"/>
      <c r="E105" s="579" t="s">
        <v>1806</v>
      </c>
      <c r="F105" s="588"/>
      <c r="G105" s="1416">
        <f>G114/10^6</f>
        <v>0</v>
      </c>
      <c r="H105" s="1416">
        <f t="shared" ref="H105:K106" si="21">H114/10^6</f>
        <v>0</v>
      </c>
      <c r="I105" s="1416">
        <f t="shared" si="21"/>
        <v>0</v>
      </c>
      <c r="J105" s="1416">
        <f t="shared" si="21"/>
        <v>0</v>
      </c>
      <c r="K105" s="1416">
        <f t="shared" si="21"/>
        <v>0</v>
      </c>
      <c r="L105" s="504"/>
    </row>
    <row r="106" spans="1:12" ht="28">
      <c r="A106" s="592" t="s">
        <v>1886</v>
      </c>
      <c r="B106" s="444" t="s">
        <v>1887</v>
      </c>
      <c r="D106" s="444"/>
      <c r="E106" s="579" t="s">
        <v>1806</v>
      </c>
      <c r="F106" s="588"/>
      <c r="G106" s="1416">
        <f>G115/10^6</f>
        <v>0</v>
      </c>
      <c r="H106" s="1416">
        <f t="shared" si="21"/>
        <v>0</v>
      </c>
      <c r="I106" s="1416">
        <f t="shared" si="21"/>
        <v>0</v>
      </c>
      <c r="J106" s="1416">
        <f t="shared" si="21"/>
        <v>0</v>
      </c>
      <c r="K106" s="1416">
        <f t="shared" si="21"/>
        <v>0</v>
      </c>
      <c r="L106" s="504"/>
    </row>
    <row r="107" spans="1:12" ht="15.5">
      <c r="A107" s="590" t="s">
        <v>1888</v>
      </c>
      <c r="B107" s="444" t="s">
        <v>1816</v>
      </c>
      <c r="D107" s="444"/>
      <c r="E107" s="579" t="s">
        <v>1806</v>
      </c>
      <c r="F107" s="588"/>
      <c r="G107" s="912">
        <f>G106+G105</f>
        <v>0</v>
      </c>
      <c r="H107" s="912">
        <f t="shared" ref="H107:K107" si="22">H106+H105</f>
        <v>0</v>
      </c>
      <c r="I107" s="912">
        <f t="shared" si="22"/>
        <v>0</v>
      </c>
      <c r="J107" s="912">
        <f t="shared" si="22"/>
        <v>0</v>
      </c>
      <c r="K107" s="912">
        <f t="shared" si="22"/>
        <v>0</v>
      </c>
      <c r="L107" s="504"/>
    </row>
    <row r="108" spans="1:12" ht="13.5">
      <c r="A108" s="583"/>
      <c r="B108" s="462"/>
      <c r="D108" s="462"/>
      <c r="E108" s="579"/>
      <c r="F108" s="579"/>
      <c r="G108" s="462"/>
      <c r="H108" s="462"/>
      <c r="I108" s="462"/>
      <c r="J108" s="462"/>
      <c r="K108" s="462"/>
      <c r="L108" s="504"/>
    </row>
    <row r="109" spans="1:12" ht="31">
      <c r="A109" s="586" t="s">
        <v>1889</v>
      </c>
      <c r="B109" s="462"/>
      <c r="D109" s="462"/>
      <c r="E109" s="579"/>
      <c r="F109" s="579"/>
      <c r="G109" s="591" t="s">
        <v>1890</v>
      </c>
      <c r="H109" s="462"/>
      <c r="I109" s="462"/>
      <c r="J109" s="462"/>
      <c r="K109" s="462"/>
      <c r="L109" s="504"/>
    </row>
    <row r="110" spans="1:12" ht="30.65" customHeight="1">
      <c r="A110" s="586" t="s">
        <v>1891</v>
      </c>
      <c r="B110" s="462"/>
      <c r="D110" s="462"/>
      <c r="E110" s="579"/>
      <c r="F110" s="579"/>
      <c r="G110" s="593" t="s">
        <v>1892</v>
      </c>
      <c r="H110" s="462"/>
      <c r="I110" s="462"/>
      <c r="J110" s="462"/>
      <c r="K110" s="462"/>
      <c r="L110" s="504"/>
    </row>
    <row r="111" spans="1:12" ht="25.4" customHeight="1">
      <c r="A111" s="580" t="s">
        <v>1264</v>
      </c>
      <c r="B111" s="444" t="s">
        <v>1893</v>
      </c>
      <c r="D111" s="444"/>
      <c r="E111" s="588" t="s">
        <v>1265</v>
      </c>
      <c r="F111" s="588"/>
      <c r="G111" s="901" cm="1">
        <f t="array" ref="G111:K111">TONumberofQualifyingProjectswithnetEnvironmentalGainequaltoorabove15</f>
        <v>0</v>
      </c>
      <c r="H111" s="901">
        <v>0</v>
      </c>
      <c r="I111" s="901">
        <v>0</v>
      </c>
      <c r="J111" s="901">
        <v>0</v>
      </c>
      <c r="K111" s="901">
        <v>0</v>
      </c>
      <c r="L111" s="504"/>
    </row>
    <row r="112" spans="1:12" ht="28">
      <c r="A112" s="580" t="s">
        <v>1267</v>
      </c>
      <c r="B112" s="444" t="s">
        <v>1894</v>
      </c>
      <c r="D112" s="444"/>
      <c r="E112" s="588" t="s">
        <v>1265</v>
      </c>
      <c r="F112" s="588"/>
      <c r="G112" s="901" cm="1">
        <f t="array" ref="G112:K112">TONumberofQualifyingProjectswithnetEnvironmentalGainequaltoorlessthan5</f>
        <v>0</v>
      </c>
      <c r="H112" s="901">
        <v>0</v>
      </c>
      <c r="I112" s="901">
        <v>0</v>
      </c>
      <c r="J112" s="901">
        <v>0</v>
      </c>
      <c r="K112" s="901">
        <v>0</v>
      </c>
      <c r="L112" s="504"/>
    </row>
    <row r="113" spans="1:12" ht="15.5">
      <c r="A113" s="583" t="s">
        <v>1895</v>
      </c>
      <c r="B113" s="462" t="s">
        <v>1896</v>
      </c>
      <c r="D113" s="462"/>
      <c r="E113" s="588" t="s">
        <v>1825</v>
      </c>
      <c r="F113" s="588"/>
      <c r="G113" s="903">
        <v>300000</v>
      </c>
      <c r="H113" s="903">
        <v>0</v>
      </c>
      <c r="I113" s="903">
        <v>0</v>
      </c>
      <c r="J113" s="903">
        <v>0</v>
      </c>
      <c r="K113" s="903">
        <v>0</v>
      </c>
      <c r="L113" s="504"/>
    </row>
    <row r="114" spans="1:12" ht="15.5">
      <c r="A114" s="583" t="s">
        <v>1897</v>
      </c>
      <c r="B114" s="444" t="s">
        <v>1885</v>
      </c>
      <c r="D114" s="444"/>
      <c r="E114" s="588" t="s">
        <v>1898</v>
      </c>
      <c r="F114" s="588"/>
      <c r="G114" s="913">
        <f>G111*G113</f>
        <v>0</v>
      </c>
      <c r="H114" s="913">
        <f t="shared" ref="H114:K114" si="23">H111*H113</f>
        <v>0</v>
      </c>
      <c r="I114" s="913">
        <f t="shared" si="23"/>
        <v>0</v>
      </c>
      <c r="J114" s="913">
        <f t="shared" si="23"/>
        <v>0</v>
      </c>
      <c r="K114" s="913">
        <f t="shared" si="23"/>
        <v>0</v>
      </c>
      <c r="L114" s="504"/>
    </row>
    <row r="115" spans="1:12" ht="15.5">
      <c r="A115" s="583" t="s">
        <v>1899</v>
      </c>
      <c r="B115" s="444" t="s">
        <v>1887</v>
      </c>
      <c r="D115" s="444"/>
      <c r="E115" s="588" t="s">
        <v>1898</v>
      </c>
      <c r="F115" s="588"/>
      <c r="G115" s="914">
        <f>G112*-G113</f>
        <v>0</v>
      </c>
      <c r="H115" s="914">
        <f t="shared" ref="H115:K115" si="24">H112*-H113</f>
        <v>0</v>
      </c>
      <c r="I115" s="914">
        <f t="shared" si="24"/>
        <v>0</v>
      </c>
      <c r="J115" s="914">
        <f t="shared" si="24"/>
        <v>0</v>
      </c>
      <c r="K115" s="914">
        <f t="shared" si="24"/>
        <v>0</v>
      </c>
      <c r="L115" s="504"/>
    </row>
    <row r="116" spans="1:12" ht="13.5">
      <c r="A116" s="583"/>
      <c r="B116" s="462"/>
      <c r="D116" s="462"/>
      <c r="E116" s="579"/>
      <c r="F116" s="579"/>
      <c r="G116" s="462"/>
      <c r="H116" s="462"/>
      <c r="I116" s="462"/>
      <c r="J116" s="462"/>
      <c r="K116" s="462"/>
      <c r="L116" s="504"/>
    </row>
    <row r="117" spans="1:12" ht="37.15" customHeight="1">
      <c r="A117" s="594" t="s">
        <v>1900</v>
      </c>
      <c r="B117" s="462"/>
      <c r="D117" s="462"/>
      <c r="E117" s="579"/>
      <c r="F117" s="579"/>
      <c r="G117" s="1482" t="s">
        <v>1901</v>
      </c>
      <c r="H117" s="1482"/>
      <c r="I117" s="462"/>
      <c r="J117" s="462"/>
      <c r="K117" s="462"/>
      <c r="L117" s="504"/>
    </row>
    <row r="118" spans="1:12" ht="13.5">
      <c r="A118" s="586"/>
      <c r="B118" s="462"/>
      <c r="D118" s="462"/>
      <c r="E118" s="579"/>
      <c r="F118" s="579"/>
      <c r="G118" s="462"/>
      <c r="H118" s="462"/>
      <c r="I118" s="462"/>
      <c r="J118" s="462"/>
      <c r="K118" s="462"/>
      <c r="L118" s="504"/>
    </row>
    <row r="119" spans="1:12" ht="13.5">
      <c r="A119" s="586" t="s">
        <v>1902</v>
      </c>
      <c r="B119" s="462"/>
      <c r="D119" s="462"/>
      <c r="E119" s="579"/>
      <c r="F119" s="579"/>
      <c r="G119" s="462"/>
      <c r="H119" s="462"/>
      <c r="I119" s="462"/>
      <c r="J119" s="462"/>
      <c r="K119" s="462"/>
      <c r="L119" s="504"/>
    </row>
    <row r="120" spans="1:12" ht="15.5">
      <c r="A120" s="592" t="s">
        <v>1903</v>
      </c>
      <c r="B120" s="444" t="s">
        <v>1904</v>
      </c>
      <c r="D120" s="444"/>
      <c r="E120" s="579" t="s">
        <v>1806</v>
      </c>
      <c r="F120" s="588"/>
      <c r="G120" s="910">
        <f>G135</f>
        <v>-0.13168040000000003</v>
      </c>
      <c r="H120" s="910">
        <f t="shared" ref="H120:J120" si="25">H135</f>
        <v>-0.29628089999999996</v>
      </c>
      <c r="I120" s="910">
        <f>I135</f>
        <v>-0.29628089999999996</v>
      </c>
      <c r="J120" s="910">
        <f t="shared" si="25"/>
        <v>-0.29628089999999996</v>
      </c>
      <c r="K120" s="462"/>
      <c r="L120" s="504"/>
    </row>
    <row r="121" spans="1:12" ht="15.5">
      <c r="A121" s="592" t="s">
        <v>1905</v>
      </c>
      <c r="B121" s="444" t="s">
        <v>1906</v>
      </c>
      <c r="D121" s="444"/>
      <c r="E121" s="579" t="s">
        <v>1806</v>
      </c>
      <c r="F121" s="588"/>
      <c r="G121" s="910">
        <f>G146</f>
        <v>0</v>
      </c>
      <c r="H121" s="910">
        <f t="shared" ref="H121:J121" si="26">H146</f>
        <v>0</v>
      </c>
      <c r="I121" s="910">
        <f t="shared" si="26"/>
        <v>0</v>
      </c>
      <c r="J121" s="910">
        <f t="shared" si="26"/>
        <v>0</v>
      </c>
      <c r="K121" s="462"/>
      <c r="L121" s="504"/>
    </row>
    <row r="122" spans="1:12" ht="15.5">
      <c r="A122" s="590" t="s">
        <v>1907</v>
      </c>
      <c r="B122" s="444" t="s">
        <v>1818</v>
      </c>
      <c r="D122" s="444"/>
      <c r="E122" s="579" t="s">
        <v>1806</v>
      </c>
      <c r="F122" s="588"/>
      <c r="G122" s="1409">
        <f>G120+G121</f>
        <v>-0.13168040000000003</v>
      </c>
      <c r="H122" s="1409">
        <f t="shared" ref="H122:J122" si="27">H120+H121</f>
        <v>-0.29628089999999996</v>
      </c>
      <c r="I122" s="1409">
        <f t="shared" si="27"/>
        <v>-0.29628089999999996</v>
      </c>
      <c r="J122" s="1409">
        <f t="shared" si="27"/>
        <v>-0.29628089999999996</v>
      </c>
      <c r="K122" s="462"/>
      <c r="L122" s="504"/>
    </row>
    <row r="123" spans="1:12" ht="13.5">
      <c r="A123" s="583"/>
      <c r="B123" s="462"/>
      <c r="D123" s="462"/>
      <c r="E123" s="579"/>
      <c r="F123" s="579"/>
      <c r="G123" s="462"/>
      <c r="H123" s="462"/>
      <c r="I123" s="462"/>
      <c r="J123" s="462"/>
      <c r="K123" s="462"/>
      <c r="L123" s="504"/>
    </row>
    <row r="124" spans="1:12" ht="13.5">
      <c r="A124" s="583"/>
      <c r="B124" s="462"/>
      <c r="D124" s="462"/>
      <c r="E124" s="579"/>
      <c r="F124" s="579"/>
      <c r="G124" s="1483" t="s">
        <v>1908</v>
      </c>
      <c r="H124" s="1483"/>
      <c r="I124" s="1483"/>
      <c r="J124" s="1483"/>
      <c r="K124" s="1483"/>
      <c r="L124" s="504"/>
    </row>
    <row r="125" spans="1:12" ht="13.5">
      <c r="A125" s="583"/>
      <c r="B125" s="462"/>
      <c r="D125" s="462"/>
      <c r="E125" s="579"/>
      <c r="F125" s="579"/>
      <c r="G125" s="1483"/>
      <c r="H125" s="1483"/>
      <c r="I125" s="1483"/>
      <c r="J125" s="1483"/>
      <c r="K125" s="1483"/>
      <c r="L125" s="504"/>
    </row>
    <row r="126" spans="1:12" ht="13.5">
      <c r="A126" s="586" t="s">
        <v>1909</v>
      </c>
      <c r="B126" s="462"/>
      <c r="D126" s="462"/>
      <c r="F126" s="462"/>
      <c r="G126" s="1483"/>
      <c r="H126" s="1483"/>
      <c r="I126" s="1483"/>
      <c r="J126" s="1483"/>
      <c r="K126" s="1483"/>
      <c r="L126" s="504"/>
    </row>
    <row r="127" spans="1:12" ht="13.5">
      <c r="A127" s="590"/>
      <c r="B127" s="462"/>
      <c r="D127" s="462"/>
      <c r="E127" s="579"/>
      <c r="F127" s="579"/>
      <c r="G127" s="462"/>
      <c r="H127" s="462"/>
      <c r="I127" s="462"/>
      <c r="J127" s="462"/>
      <c r="K127" s="462"/>
      <c r="L127" s="504"/>
    </row>
    <row r="128" spans="1:12" ht="15.5">
      <c r="A128" s="590" t="s">
        <v>1910</v>
      </c>
      <c r="B128" s="444" t="s">
        <v>1911</v>
      </c>
      <c r="D128" s="444"/>
      <c r="E128" s="579" t="s">
        <v>1806</v>
      </c>
      <c r="F128" s="588"/>
      <c r="G128" s="915">
        <f>329201/10^6</f>
        <v>0.32920100000000002</v>
      </c>
      <c r="H128" s="915">
        <f t="shared" ref="H128:K128" si="28">329201/10^6</f>
        <v>0.32920100000000002</v>
      </c>
      <c r="I128" s="915">
        <f t="shared" si="28"/>
        <v>0.32920100000000002</v>
      </c>
      <c r="J128" s="915">
        <f t="shared" si="28"/>
        <v>0.32920100000000002</v>
      </c>
      <c r="K128" s="915">
        <f t="shared" si="28"/>
        <v>0.32920100000000002</v>
      </c>
      <c r="L128" s="504"/>
    </row>
    <row r="129" spans="1:13" ht="13.5">
      <c r="A129" s="589" t="s">
        <v>1912</v>
      </c>
      <c r="B129" s="444" t="s">
        <v>1913</v>
      </c>
      <c r="D129" s="444"/>
      <c r="E129" s="588" t="s">
        <v>1825</v>
      </c>
      <c r="F129" s="588"/>
      <c r="G129" s="903">
        <f>32.92*1000000</f>
        <v>32920000</v>
      </c>
      <c r="H129" s="903">
        <f t="shared" ref="H129:K129" si="29">329201</f>
        <v>329201</v>
      </c>
      <c r="I129" s="903">
        <f t="shared" si="29"/>
        <v>329201</v>
      </c>
      <c r="J129" s="903">
        <f t="shared" si="29"/>
        <v>329201</v>
      </c>
      <c r="K129" s="903">
        <f t="shared" si="29"/>
        <v>329201</v>
      </c>
      <c r="L129" s="504"/>
    </row>
    <row r="130" spans="1:13" ht="15.5">
      <c r="A130" s="590" t="s">
        <v>1269</v>
      </c>
      <c r="B130" s="462" t="s">
        <v>1914</v>
      </c>
      <c r="D130" s="462"/>
      <c r="E130" s="588" t="s">
        <v>1825</v>
      </c>
      <c r="F130" s="588"/>
      <c r="G130" s="851" cm="1">
        <f t="array" ref="G130:K130">TOActualEnvironmentalValue*1000000</f>
        <v>32920000</v>
      </c>
      <c r="H130" s="851">
        <v>32920000</v>
      </c>
      <c r="I130" s="851">
        <v>32920000</v>
      </c>
      <c r="J130" s="851">
        <v>32920000</v>
      </c>
      <c r="K130" s="851">
        <v>32920000</v>
      </c>
      <c r="L130" s="504"/>
    </row>
    <row r="131" spans="1:13" ht="15.5">
      <c r="A131" s="590" t="s">
        <v>1841</v>
      </c>
      <c r="B131" s="444" t="s">
        <v>1915</v>
      </c>
      <c r="D131" s="444"/>
      <c r="E131" s="588" t="s">
        <v>1289</v>
      </c>
      <c r="F131" s="588"/>
      <c r="G131" s="907">
        <f>(G130-G129)/G129</f>
        <v>0</v>
      </c>
      <c r="H131" s="907">
        <f>(H130-G130)/H129</f>
        <v>0</v>
      </c>
      <c r="I131" s="907">
        <f>(I130-H130)/I129</f>
        <v>0</v>
      </c>
      <c r="J131" s="907">
        <f>(J130-I130)/J129</f>
        <v>0</v>
      </c>
      <c r="K131" s="907">
        <f>(K130-J130)/K129</f>
        <v>0</v>
      </c>
      <c r="L131" s="504"/>
      <c r="M131" s="595"/>
    </row>
    <row r="132" spans="1:13" ht="15.5">
      <c r="A132" s="590" t="s">
        <v>1916</v>
      </c>
      <c r="B132" s="444" t="s">
        <v>1917</v>
      </c>
      <c r="D132" s="444"/>
      <c r="E132" s="588" t="s">
        <v>1289</v>
      </c>
      <c r="F132" s="588"/>
      <c r="G132" s="1411">
        <v>1.4E-2</v>
      </c>
      <c r="H132" s="1411">
        <v>3.15E-2</v>
      </c>
      <c r="I132" s="1411">
        <v>3.15E-2</v>
      </c>
      <c r="J132" s="1411">
        <v>3.15E-2</v>
      </c>
      <c r="K132" s="1411">
        <v>3.15E-2</v>
      </c>
      <c r="L132" s="504"/>
    </row>
    <row r="133" spans="1:13" ht="15.5">
      <c r="A133" s="590" t="s">
        <v>1856</v>
      </c>
      <c r="B133" s="444" t="s">
        <v>1918</v>
      </c>
      <c r="D133" s="444"/>
      <c r="E133" s="588" t="s">
        <v>1289</v>
      </c>
      <c r="F133" s="588"/>
      <c r="G133" s="1411">
        <v>6.0000000000000001E-3</v>
      </c>
      <c r="H133" s="1411">
        <v>1.35E-2</v>
      </c>
      <c r="I133" s="1411">
        <v>1.35E-2</v>
      </c>
      <c r="J133" s="1411">
        <v>1.35E-2</v>
      </c>
      <c r="K133" s="1411">
        <v>1.35E-2</v>
      </c>
      <c r="L133" s="504"/>
    </row>
    <row r="134" spans="1:13" ht="15.5">
      <c r="A134" s="590" t="s">
        <v>1919</v>
      </c>
      <c r="B134" s="444" t="s">
        <v>1920</v>
      </c>
      <c r="D134" s="444"/>
      <c r="E134" s="588" t="s">
        <v>1289</v>
      </c>
      <c r="F134" s="588"/>
      <c r="G134" s="1411">
        <v>0.01</v>
      </c>
      <c r="H134" s="1411">
        <v>2.2499999999999999E-2</v>
      </c>
      <c r="I134" s="1411">
        <v>2.2499999999999999E-2</v>
      </c>
      <c r="J134" s="1411">
        <v>2.2499999999999999E-2</v>
      </c>
      <c r="K134" s="1411">
        <v>2.2499999999999999E-2</v>
      </c>
      <c r="L134" s="504"/>
    </row>
    <row r="135" spans="1:13" ht="15.5">
      <c r="A135" s="592" t="s">
        <v>1903</v>
      </c>
      <c r="B135" s="444" t="s">
        <v>1904</v>
      </c>
      <c r="D135" s="444"/>
      <c r="E135" s="579" t="s">
        <v>1806</v>
      </c>
      <c r="F135" s="588"/>
      <c r="G135" s="1412">
        <f>IF(G131&lt;=G133,G128*(G133-G134)*100,IF(G131&gt;=G132,G128*(G132-G134)*100,0))</f>
        <v>-0.13168040000000003</v>
      </c>
      <c r="H135" s="1412">
        <f t="shared" ref="H135:J135" si="30">IF(H131&lt;=H133,H128*(H133-H134)*100,IF(H131&gt;=H132,H128*(H132-H134)*100,0))</f>
        <v>-0.29628089999999996</v>
      </c>
      <c r="I135" s="1412">
        <f t="shared" si="30"/>
        <v>-0.29628089999999996</v>
      </c>
      <c r="J135" s="1412">
        <f t="shared" si="30"/>
        <v>-0.29628089999999996</v>
      </c>
      <c r="K135" s="912" t="s">
        <v>345</v>
      </c>
      <c r="L135" s="504"/>
    </row>
    <row r="136" spans="1:13" ht="13.5">
      <c r="A136" s="583"/>
      <c r="B136" s="462"/>
      <c r="D136" s="462"/>
      <c r="E136" s="579"/>
      <c r="F136" s="579"/>
      <c r="G136" s="317"/>
      <c r="H136" s="462"/>
      <c r="I136" s="462"/>
      <c r="J136" s="462"/>
      <c r="K136" s="462"/>
      <c r="L136" s="504"/>
    </row>
    <row r="137" spans="1:13" ht="5.15" customHeight="1">
      <c r="A137" s="583"/>
      <c r="B137" s="462"/>
      <c r="D137" s="462"/>
      <c r="E137" s="579"/>
      <c r="F137" s="579"/>
      <c r="G137" s="317"/>
      <c r="H137" s="462"/>
      <c r="I137" s="462"/>
      <c r="J137" s="462"/>
      <c r="K137" s="462"/>
      <c r="L137" s="504"/>
    </row>
    <row r="138" spans="1:13" ht="13.5" hidden="1">
      <c r="A138" s="583"/>
      <c r="B138" s="462"/>
      <c r="D138" s="462"/>
      <c r="E138" s="579"/>
      <c r="F138" s="579"/>
      <c r="G138" s="317"/>
      <c r="H138" s="462"/>
      <c r="I138" s="462"/>
      <c r="J138" s="462"/>
      <c r="K138" s="462"/>
      <c r="L138" s="504"/>
    </row>
    <row r="139" spans="1:13" ht="58.9" customHeight="1">
      <c r="A139" s="583"/>
      <c r="B139" s="462"/>
      <c r="D139" s="462"/>
      <c r="E139" s="579"/>
      <c r="F139" s="579"/>
      <c r="G139" s="1484" t="s">
        <v>1921</v>
      </c>
      <c r="H139" s="1484"/>
      <c r="I139" s="1484"/>
      <c r="J139" s="1484"/>
      <c r="K139" s="1484"/>
      <c r="L139" s="504"/>
    </row>
    <row r="140" spans="1:13" ht="13.5">
      <c r="A140" s="586" t="s">
        <v>1922</v>
      </c>
      <c r="B140" s="462"/>
      <c r="D140" s="462"/>
      <c r="E140" s="579"/>
      <c r="F140" s="579"/>
      <c r="G140" s="1484"/>
      <c r="H140" s="1484"/>
      <c r="I140" s="1484"/>
      <c r="J140" s="1484"/>
      <c r="K140" s="1484"/>
      <c r="L140" s="504"/>
    </row>
    <row r="141" spans="1:13" ht="13.5">
      <c r="A141" s="583"/>
      <c r="B141" s="462"/>
      <c r="D141" s="462"/>
      <c r="E141" s="579"/>
      <c r="F141" s="579"/>
      <c r="G141" s="462"/>
      <c r="H141" s="462"/>
      <c r="I141" s="462"/>
      <c r="J141" s="462"/>
      <c r="K141" s="462"/>
      <c r="L141" s="504"/>
    </row>
    <row r="142" spans="1:13" ht="13.5">
      <c r="A142" s="580" t="s">
        <v>1923</v>
      </c>
      <c r="B142" s="462" t="s">
        <v>1924</v>
      </c>
      <c r="D142" s="462"/>
      <c r="E142" s="579" t="s">
        <v>1806</v>
      </c>
      <c r="F142" s="579"/>
      <c r="G142" s="1413">
        <f>SUM($G$122:G122)</f>
        <v>-0.13168040000000003</v>
      </c>
      <c r="H142" s="1413">
        <f>SUM($G$122:H122)</f>
        <v>-0.42796129999999999</v>
      </c>
      <c r="I142" s="1413">
        <f>SUM($G$122:I122)</f>
        <v>-0.72424219999999995</v>
      </c>
      <c r="J142" s="1413">
        <f>SUM($G$122:J122)</f>
        <v>-1.0205230999999999</v>
      </c>
      <c r="K142" s="1414"/>
      <c r="L142" s="504"/>
    </row>
    <row r="143" spans="1:13" ht="28">
      <c r="A143" s="580" t="s">
        <v>1925</v>
      </c>
      <c r="B143" s="462" t="s">
        <v>1926</v>
      </c>
      <c r="D143" s="462"/>
      <c r="E143" s="579" t="s">
        <v>1806</v>
      </c>
      <c r="F143" s="579"/>
      <c r="G143" s="1415">
        <v>0</v>
      </c>
      <c r="H143" s="1415">
        <f>G142</f>
        <v>-0.13168040000000003</v>
      </c>
      <c r="I143" s="1415">
        <f>H142</f>
        <v>-0.42796129999999999</v>
      </c>
      <c r="J143" s="1415">
        <f>I142</f>
        <v>-0.72424219999999995</v>
      </c>
      <c r="K143" s="1414"/>
      <c r="L143" s="504"/>
    </row>
    <row r="144" spans="1:13" ht="13.5">
      <c r="A144" s="592" t="s">
        <v>1903</v>
      </c>
      <c r="B144" s="444" t="s">
        <v>1909</v>
      </c>
      <c r="D144" s="444"/>
      <c r="E144" s="579" t="s">
        <v>1806</v>
      </c>
      <c r="F144" s="588"/>
      <c r="G144" s="910">
        <f>G135</f>
        <v>-0.13168040000000003</v>
      </c>
      <c r="H144" s="910">
        <f>H135</f>
        <v>-0.29628089999999996</v>
      </c>
      <c r="I144" s="910">
        <f>I135</f>
        <v>-0.29628089999999996</v>
      </c>
      <c r="J144" s="910">
        <f>J135</f>
        <v>-0.29628089999999996</v>
      </c>
      <c r="K144" s="1414"/>
      <c r="L144" s="504"/>
    </row>
    <row r="145" spans="1:13" ht="15.5">
      <c r="A145" s="592"/>
      <c r="B145" s="596" t="s">
        <v>1927</v>
      </c>
      <c r="D145" s="596"/>
      <c r="E145" s="579" t="s">
        <v>1806</v>
      </c>
      <c r="F145" s="588"/>
      <c r="G145" s="1416">
        <f>(G143+G144)</f>
        <v>-0.13168040000000003</v>
      </c>
      <c r="H145" s="1416">
        <f>(H143+H144)</f>
        <v>-0.42796129999999999</v>
      </c>
      <c r="I145" s="1416">
        <f t="shared" ref="I145:J145" si="31">(I143+I144)</f>
        <v>-0.72424219999999995</v>
      </c>
      <c r="J145" s="1416">
        <f t="shared" si="31"/>
        <v>-1.0205230999999999</v>
      </c>
      <c r="K145" s="1414"/>
      <c r="L145" s="504"/>
    </row>
    <row r="146" spans="1:13" ht="13.5">
      <c r="A146" s="583" t="s">
        <v>1928</v>
      </c>
      <c r="B146" s="462" t="s">
        <v>1922</v>
      </c>
      <c r="D146" s="462"/>
      <c r="E146" s="579" t="s">
        <v>1806</v>
      </c>
      <c r="F146" s="579"/>
      <c r="G146" s="1410">
        <f>IF(G143=0,0,IF(AND(G145&lt;0,G131&gt;G134),MIN(-G145,(G131-G134)*100*G128),IF(AND(G145&gt;0,G131&lt;G134),MAX(-G145,(G131-G134)*100*G128),0)))</f>
        <v>0</v>
      </c>
      <c r="H146" s="1410">
        <f>IF(H143=0,0,IF(AND(H145&lt;0,H131&gt;H134),MIN(-H145,(H131-H134)*100*H128),IF(AND(H145&gt;0,H131&lt;H134),MAX(-H145,(H131-H134)*100*H128),0)))</f>
        <v>0</v>
      </c>
      <c r="I146" s="1410">
        <f t="shared" ref="I146:J146" si="32">IF(I143=0,0,IF(AND(I145&lt;0,I131&gt;I134),MIN(-I145,(I131-I134)*100*I128),IF(AND(I145&gt;0,I131&lt;I134),MAX(-I145,(I131-I134)*100*I128),0)))</f>
        <v>0</v>
      </c>
      <c r="J146" s="1410">
        <f t="shared" si="32"/>
        <v>0</v>
      </c>
      <c r="K146" s="1414"/>
      <c r="L146" s="504"/>
    </row>
    <row r="147" spans="1:13" ht="13.5">
      <c r="A147" s="583"/>
      <c r="B147" s="462"/>
      <c r="D147" s="462"/>
      <c r="E147" s="579"/>
      <c r="F147" s="579"/>
      <c r="G147" s="462"/>
      <c r="H147" s="462"/>
      <c r="I147" s="462"/>
      <c r="J147" s="462"/>
      <c r="K147" s="462"/>
      <c r="L147" s="504"/>
    </row>
    <row r="148" spans="1:13" ht="13.5">
      <c r="A148" s="583"/>
      <c r="B148" s="462"/>
      <c r="D148" s="462"/>
      <c r="E148" s="579"/>
      <c r="F148" s="579"/>
      <c r="G148" s="462"/>
      <c r="H148" s="462"/>
      <c r="I148" s="462"/>
      <c r="J148" s="462"/>
      <c r="K148" s="462"/>
      <c r="L148" s="504"/>
    </row>
    <row r="149" spans="1:13" ht="27">
      <c r="A149" s="594" t="s">
        <v>1929</v>
      </c>
      <c r="B149" s="462"/>
      <c r="D149" s="462"/>
      <c r="E149" s="579"/>
      <c r="F149" s="579"/>
      <c r="G149" s="1485" t="s">
        <v>1930</v>
      </c>
      <c r="H149" s="1485"/>
      <c r="I149" s="1485"/>
      <c r="J149" s="1485"/>
      <c r="K149" s="1485"/>
      <c r="L149" s="1486"/>
    </row>
    <row r="150" spans="1:13">
      <c r="A150" s="511"/>
      <c r="L150" s="504"/>
    </row>
    <row r="151" spans="1:13">
      <c r="A151" s="511"/>
      <c r="L151" s="504"/>
    </row>
    <row r="152" spans="1:13" ht="15.5">
      <c r="A152" s="580" t="s">
        <v>1931</v>
      </c>
      <c r="B152" s="462" t="s">
        <v>1932</v>
      </c>
      <c r="D152" s="462"/>
      <c r="E152" s="579" t="s">
        <v>1289</v>
      </c>
      <c r="G152" s="916" t="s">
        <v>1500</v>
      </c>
      <c r="H152" s="916" t="s">
        <v>1500</v>
      </c>
      <c r="I152" s="916" t="s">
        <v>1500</v>
      </c>
      <c r="J152" s="916" t="s">
        <v>1500</v>
      </c>
      <c r="K152" s="917">
        <f>SUM(G131:K131)</f>
        <v>0</v>
      </c>
      <c r="L152" s="504"/>
      <c r="M152" s="460" t="s">
        <v>1933</v>
      </c>
    </row>
    <row r="153" spans="1:13" ht="28">
      <c r="A153" s="580" t="s">
        <v>1925</v>
      </c>
      <c r="B153" s="462" t="s">
        <v>1934</v>
      </c>
      <c r="D153" s="462"/>
      <c r="E153" s="579" t="s">
        <v>1806</v>
      </c>
      <c r="G153" s="916" t="s">
        <v>1500</v>
      </c>
      <c r="H153" s="916" t="s">
        <v>1500</v>
      </c>
      <c r="I153" s="916" t="s">
        <v>1500</v>
      </c>
      <c r="J153" s="916" t="s">
        <v>1500</v>
      </c>
      <c r="K153" s="1417">
        <f>J142</f>
        <v>-1.0205230999999999</v>
      </c>
      <c r="L153" s="1418"/>
      <c r="M153" s="1419">
        <f>MIN(4,(K152*100-10))*K128</f>
        <v>-3.2920100000000003</v>
      </c>
    </row>
    <row r="154" spans="1:13" ht="15.5">
      <c r="A154" s="592" t="s">
        <v>1903</v>
      </c>
      <c r="B154" s="462" t="s">
        <v>1935</v>
      </c>
      <c r="D154" s="462"/>
      <c r="E154" s="579" t="s">
        <v>1806</v>
      </c>
      <c r="G154" s="916" t="s">
        <v>1500</v>
      </c>
      <c r="H154" s="916" t="s">
        <v>1500</v>
      </c>
      <c r="I154" s="916" t="s">
        <v>1500</v>
      </c>
      <c r="J154" s="916" t="s">
        <v>1500</v>
      </c>
      <c r="K154" s="1616">
        <f>IF(K152*100&lt;6, -4*K128-K153, (MIN((K152*100),14)-10)*K128-K153)</f>
        <v>-0.29628090000000018</v>
      </c>
      <c r="L154" s="1418"/>
      <c r="M154" s="1419">
        <f>K153+K154</f>
        <v>-1.3168040000000001</v>
      </c>
    </row>
    <row r="155" spans="1:13" ht="13" thickBot="1">
      <c r="A155" s="507"/>
      <c r="B155" s="508"/>
      <c r="C155" s="508"/>
      <c r="D155" s="508"/>
      <c r="E155" s="508"/>
      <c r="F155" s="508"/>
      <c r="G155" s="508"/>
      <c r="H155" s="508"/>
      <c r="I155" s="508"/>
      <c r="J155" s="508"/>
      <c r="K155" s="508"/>
      <c r="L155" s="509"/>
    </row>
  </sheetData>
  <mergeCells count="4">
    <mergeCell ref="G117:H117"/>
    <mergeCell ref="G124:K126"/>
    <mergeCell ref="G139:K140"/>
    <mergeCell ref="G149:L149"/>
  </mergeCells>
  <pageMargins left="0.19685039370078741" right="0.19685039370078741" top="0.39370078740157483" bottom="0.53" header="0.19685039370078741" footer="0.23622047244094491"/>
  <pageSetup paperSize="8" scale="48" orientation="portrait" r:id="rId1"/>
  <headerFooter>
    <oddFooter>&amp;C&amp;D_x000D_&amp;1#&amp;"Calibri"&amp;10&amp;K000000 OFFICIAL-InternalOnly&amp;R&amp;F</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3B6B1-7D6C-4656-9078-15D03204C502}">
  <sheetPr>
    <tabColor theme="4" tint="0.79998168889431442"/>
    <pageSetUpPr fitToPage="1"/>
  </sheetPr>
  <dimension ref="A1:N57"/>
  <sheetViews>
    <sheetView showGridLines="0" zoomScaleNormal="100" workbookViewId="0">
      <pane ySplit="5" topLeftCell="A6" activePane="bottomLeft" state="frozen"/>
      <selection activeCell="F30" sqref="F30"/>
      <selection pane="bottomLeft" activeCell="G31" sqref="G31"/>
    </sheetView>
  </sheetViews>
  <sheetFormatPr defaultColWidth="10.26953125" defaultRowHeight="12.5"/>
  <cols>
    <col min="1" max="1" width="51.7265625" style="487" customWidth="1"/>
    <col min="2" max="2" width="16.7265625" style="487" customWidth="1"/>
    <col min="3" max="3" width="7.453125" style="487" customWidth="1"/>
    <col min="4" max="4" width="4.26953125" style="487" customWidth="1"/>
    <col min="5" max="5" width="3.26953125" style="487" customWidth="1"/>
    <col min="6" max="6" width="10.453125" style="487" bestFit="1" customWidth="1"/>
    <col min="7" max="7" width="17.453125" style="487" bestFit="1" customWidth="1"/>
    <col min="8" max="12" width="10.453125" style="487" bestFit="1" customWidth="1"/>
    <col min="13" max="16384" width="10.26953125" style="487"/>
  </cols>
  <sheetData>
    <row r="1" spans="1:14" s="481" customFormat="1" ht="15.5">
      <c r="A1" s="421" t="s">
        <v>3460</v>
      </c>
      <c r="B1" s="478"/>
      <c r="C1" s="478"/>
      <c r="D1" s="478"/>
      <c r="E1" s="479"/>
      <c r="F1" s="479"/>
      <c r="G1" s="479"/>
      <c r="H1" s="479"/>
      <c r="I1" s="479"/>
      <c r="J1" s="480"/>
      <c r="K1" s="480"/>
      <c r="L1" s="480"/>
      <c r="M1" s="480"/>
      <c r="N1" s="480"/>
    </row>
    <row r="2" spans="1:14" s="481" customFormat="1" ht="15.5">
      <c r="A2" s="421"/>
      <c r="B2" s="482"/>
      <c r="C2" s="482"/>
      <c r="D2" s="482"/>
      <c r="E2" s="480"/>
      <c r="F2" s="480"/>
      <c r="G2" s="480"/>
      <c r="H2" s="480"/>
      <c r="I2" s="480"/>
      <c r="J2" s="480"/>
      <c r="K2" s="480"/>
      <c r="L2" s="480"/>
      <c r="M2" s="480"/>
      <c r="N2" s="480"/>
    </row>
    <row r="3" spans="1:14" s="481" customFormat="1" ht="34.4" customHeight="1">
      <c r="A3" s="482" t="s">
        <v>1936</v>
      </c>
      <c r="B3" s="482"/>
      <c r="C3" s="482"/>
      <c r="D3" s="482"/>
      <c r="E3" s="482"/>
      <c r="F3" s="480"/>
      <c r="G3" s="480"/>
      <c r="H3" s="480"/>
      <c r="I3" s="480"/>
      <c r="J3" s="480"/>
      <c r="K3" s="480"/>
      <c r="L3" s="480"/>
      <c r="M3" s="480"/>
      <c r="N3" s="480"/>
    </row>
    <row r="4" spans="1:14" ht="14">
      <c r="A4" s="483"/>
      <c r="B4" s="483"/>
      <c r="C4" s="483"/>
      <c r="D4" s="484"/>
      <c r="E4" s="485"/>
      <c r="F4" s="485"/>
      <c r="G4" s="485"/>
      <c r="H4" s="485"/>
      <c r="I4" s="485"/>
      <c r="J4" s="485"/>
      <c r="K4" s="485"/>
      <c r="L4" s="485"/>
      <c r="M4" s="485"/>
    </row>
    <row r="5" spans="1:14" ht="18.5" thickBot="1">
      <c r="A5" s="488"/>
      <c r="B5" s="483"/>
      <c r="C5" s="483"/>
      <c r="D5" s="483"/>
      <c r="E5" s="483"/>
      <c r="G5" s="489"/>
      <c r="H5" s="489"/>
      <c r="I5" s="918" t="s">
        <v>1139</v>
      </c>
      <c r="J5" s="918" t="s">
        <v>1140</v>
      </c>
      <c r="K5" s="918" t="s">
        <v>1141</v>
      </c>
      <c r="L5" s="918" t="s">
        <v>1142</v>
      </c>
      <c r="M5" s="918" t="s">
        <v>1143</v>
      </c>
    </row>
    <row r="6" spans="1:14" s="437" customFormat="1" ht="15.5">
      <c r="A6" s="597" t="s">
        <v>1937</v>
      </c>
      <c r="B6" s="525"/>
      <c r="C6" s="525"/>
      <c r="D6" s="525"/>
      <c r="E6" s="525"/>
      <c r="F6" s="525"/>
      <c r="G6" s="598"/>
      <c r="H6" s="598"/>
      <c r="I6" s="599"/>
      <c r="J6" s="599"/>
      <c r="K6" s="599"/>
      <c r="L6" s="599"/>
      <c r="M6" s="524"/>
      <c r="N6" s="540"/>
    </row>
    <row r="7" spans="1:14" s="437" customFormat="1" ht="13.5">
      <c r="A7" s="571"/>
      <c r="B7" s="439"/>
      <c r="C7" s="429"/>
      <c r="D7" s="444"/>
      <c r="E7" s="444"/>
      <c r="F7" s="444"/>
      <c r="G7" s="429"/>
      <c r="H7" s="427"/>
      <c r="I7" s="427"/>
      <c r="J7" s="427"/>
      <c r="K7" s="427"/>
      <c r="L7" s="427"/>
      <c r="M7" s="427"/>
      <c r="N7" s="530"/>
    </row>
    <row r="8" spans="1:14" s="437" customFormat="1" ht="13.5">
      <c r="A8" s="544" t="s">
        <v>1938</v>
      </c>
      <c r="B8" s="437" t="s">
        <v>156</v>
      </c>
      <c r="C8" s="431" t="s">
        <v>1276</v>
      </c>
      <c r="D8" s="444"/>
      <c r="E8" s="444"/>
      <c r="G8" s="432" t="s">
        <v>1312</v>
      </c>
      <c r="I8" s="898">
        <f>I23</f>
        <v>0</v>
      </c>
      <c r="J8" s="898">
        <f t="shared" ref="J8:M8" si="0">J23</f>
        <v>0</v>
      </c>
      <c r="K8" s="898">
        <f t="shared" si="0"/>
        <v>0</v>
      </c>
      <c r="L8" s="898">
        <f t="shared" si="0"/>
        <v>0</v>
      </c>
      <c r="M8" s="898">
        <f t="shared" si="0"/>
        <v>0</v>
      </c>
      <c r="N8" s="600"/>
    </row>
    <row r="9" spans="1:14" s="437" customFormat="1" ht="13.5">
      <c r="A9" s="544" t="s">
        <v>1939</v>
      </c>
      <c r="B9" s="437" t="s">
        <v>158</v>
      </c>
      <c r="C9" s="431" t="s">
        <v>1283</v>
      </c>
      <c r="D9" s="444"/>
      <c r="E9" s="444"/>
      <c r="G9" s="432" t="s">
        <v>1312</v>
      </c>
      <c r="I9" s="898">
        <f>I47</f>
        <v>0</v>
      </c>
      <c r="J9" s="898">
        <f t="shared" ref="J9:M9" si="1">J47</f>
        <v>0</v>
      </c>
      <c r="K9" s="898">
        <f t="shared" si="1"/>
        <v>0</v>
      </c>
      <c r="L9" s="898">
        <f t="shared" si="1"/>
        <v>0</v>
      </c>
      <c r="M9" s="898">
        <f t="shared" si="1"/>
        <v>0</v>
      </c>
      <c r="N9" s="600"/>
    </row>
    <row r="10" spans="1:14" s="437" customFormat="1" ht="15.5">
      <c r="A10" s="544" t="s">
        <v>1940</v>
      </c>
      <c r="B10" s="437" t="s">
        <v>1572</v>
      </c>
      <c r="C10" s="437" t="s">
        <v>1571</v>
      </c>
      <c r="G10" s="432" t="s">
        <v>1312</v>
      </c>
      <c r="I10" s="700"/>
      <c r="J10" s="700"/>
      <c r="K10" s="700"/>
      <c r="L10" s="700"/>
      <c r="M10" s="700"/>
      <c r="N10" s="576" t="s">
        <v>3464</v>
      </c>
    </row>
    <row r="11" spans="1:14" s="437" customFormat="1" ht="14" thickBot="1">
      <c r="A11" s="545"/>
      <c r="B11" s="535"/>
      <c r="C11" s="535"/>
      <c r="D11" s="535"/>
      <c r="E11" s="535"/>
      <c r="F11" s="535"/>
      <c r="G11" s="535"/>
      <c r="H11" s="535"/>
      <c r="I11" s="535"/>
      <c r="J11" s="535"/>
      <c r="K11" s="535"/>
      <c r="L11" s="535"/>
      <c r="M11" s="535"/>
      <c r="N11" s="537"/>
    </row>
    <row r="12" spans="1:14" s="437" customFormat="1" ht="13.5"/>
    <row r="13" spans="1:14" s="437" customFormat="1" ht="14" thickBot="1"/>
    <row r="14" spans="1:14" s="437" customFormat="1" ht="13.5">
      <c r="A14" s="538"/>
      <c r="B14" s="539"/>
      <c r="C14" s="539"/>
      <c r="D14" s="539"/>
      <c r="E14" s="539"/>
      <c r="F14" s="539"/>
      <c r="G14" s="539"/>
      <c r="H14" s="539"/>
      <c r="I14" s="539"/>
      <c r="J14" s="539"/>
      <c r="K14" s="539"/>
      <c r="L14" s="539"/>
      <c r="M14" s="539"/>
      <c r="N14" s="540"/>
    </row>
    <row r="15" spans="1:14" s="437" customFormat="1" ht="13.5">
      <c r="A15" s="571" t="s">
        <v>1273</v>
      </c>
      <c r="E15" s="601"/>
      <c r="K15" s="602"/>
      <c r="N15" s="530"/>
    </row>
    <row r="16" spans="1:14" s="437" customFormat="1" ht="13.5">
      <c r="A16" s="544"/>
      <c r="N16" s="530"/>
    </row>
    <row r="17" spans="1:14" s="437" customFormat="1" ht="13.5">
      <c r="A17" s="544"/>
      <c r="N17" s="530"/>
    </row>
    <row r="18" spans="1:14" s="437" customFormat="1" ht="13.5">
      <c r="A18" s="603"/>
      <c r="N18" s="604"/>
    </row>
    <row r="19" spans="1:14" s="437" customFormat="1" ht="15.5">
      <c r="A19" s="464" t="s">
        <v>1274</v>
      </c>
      <c r="B19" s="605" t="s">
        <v>1275</v>
      </c>
      <c r="C19" s="431" t="s">
        <v>1276</v>
      </c>
      <c r="G19" s="432" t="s">
        <v>1312</v>
      </c>
      <c r="I19" s="898">
        <f>'2.1 Revenue_Interface'!AB76</f>
        <v>0</v>
      </c>
      <c r="J19" s="898">
        <f>'2.1 Revenue_Interface'!AC76</f>
        <v>0</v>
      </c>
      <c r="K19" s="898">
        <f>'2.1 Revenue_Interface'!AD76</f>
        <v>0</v>
      </c>
      <c r="L19" s="898">
        <f>'2.1 Revenue_Interface'!AE76</f>
        <v>0</v>
      </c>
      <c r="M19" s="898">
        <f>'2.1 Revenue_Interface'!AF76</f>
        <v>0</v>
      </c>
      <c r="N19" s="576" t="s">
        <v>1941</v>
      </c>
    </row>
    <row r="20" spans="1:14" s="437" customFormat="1" ht="13.5">
      <c r="A20" s="544"/>
      <c r="N20" s="576"/>
    </row>
    <row r="21" spans="1:14" s="437" customFormat="1" ht="15.5">
      <c r="A21" s="464" t="s">
        <v>1942</v>
      </c>
      <c r="B21" s="605" t="s">
        <v>1943</v>
      </c>
      <c r="C21" s="431" t="s">
        <v>1276</v>
      </c>
      <c r="G21" s="432" t="s">
        <v>1312</v>
      </c>
      <c r="I21" s="1487">
        <v>25</v>
      </c>
      <c r="J21" s="1488"/>
      <c r="K21" s="1488"/>
      <c r="L21" s="1488"/>
      <c r="M21" s="1489"/>
      <c r="N21" s="576"/>
    </row>
    <row r="22" spans="1:14" s="437" customFormat="1" ht="15.5">
      <c r="A22" s="464" t="s">
        <v>1278</v>
      </c>
      <c r="B22" s="605" t="s">
        <v>1279</v>
      </c>
      <c r="C22" s="431" t="s">
        <v>1276</v>
      </c>
      <c r="G22" s="432" t="s">
        <v>1312</v>
      </c>
      <c r="I22" s="1487">
        <f>'2.1 Revenue_Interface'!AB77</f>
        <v>0</v>
      </c>
      <c r="J22" s="1488"/>
      <c r="K22" s="1488"/>
      <c r="L22" s="1488"/>
      <c r="M22" s="1489"/>
      <c r="N22" s="576" t="s">
        <v>1944</v>
      </c>
    </row>
    <row r="23" spans="1:14" s="437" customFormat="1" ht="15.5">
      <c r="A23" s="542" t="s">
        <v>1938</v>
      </c>
      <c r="B23" s="465" t="s">
        <v>1945</v>
      </c>
      <c r="C23" s="543" t="s">
        <v>1276</v>
      </c>
      <c r="D23" s="461"/>
      <c r="E23" s="461"/>
      <c r="F23" s="461"/>
      <c r="G23" s="456" t="s">
        <v>1312</v>
      </c>
      <c r="H23" s="461"/>
      <c r="I23" s="919">
        <f>0.9*I19</f>
        <v>0</v>
      </c>
      <c r="J23" s="919">
        <f t="shared" ref="J23:M23" si="2">0.9*J19</f>
        <v>0</v>
      </c>
      <c r="K23" s="919">
        <f t="shared" si="2"/>
        <v>0</v>
      </c>
      <c r="L23" s="919">
        <f t="shared" si="2"/>
        <v>0</v>
      </c>
      <c r="M23" s="919">
        <f t="shared" si="2"/>
        <v>0</v>
      </c>
      <c r="N23" s="576"/>
    </row>
    <row r="24" spans="1:14" s="437" customFormat="1" ht="13.5">
      <c r="A24" s="544"/>
      <c r="I24" s="437" t="b">
        <f>SUM($I$23:$M$23)&lt;=$I$21+I22</f>
        <v>1</v>
      </c>
      <c r="J24" s="437" t="b">
        <f t="shared" ref="J24:M24" si="3">SUM($I$23:$M$23)&lt;=$I$21+J22</f>
        <v>1</v>
      </c>
      <c r="K24" s="437" t="b">
        <f t="shared" si="3"/>
        <v>1</v>
      </c>
      <c r="L24" s="437" t="b">
        <f t="shared" si="3"/>
        <v>1</v>
      </c>
      <c r="M24" s="437" t="b">
        <f t="shared" si="3"/>
        <v>1</v>
      </c>
      <c r="N24" s="530"/>
    </row>
    <row r="25" spans="1:14" s="437" customFormat="1" ht="14" thickBot="1">
      <c r="A25" s="545"/>
      <c r="B25" s="535"/>
      <c r="C25" s="535"/>
      <c r="D25" s="535"/>
      <c r="E25" s="535"/>
      <c r="F25" s="535"/>
      <c r="G25" s="535"/>
      <c r="H25" s="535"/>
      <c r="I25" s="535"/>
      <c r="J25" s="535"/>
      <c r="K25" s="535"/>
      <c r="L25" s="535"/>
      <c r="M25" s="535"/>
      <c r="N25" s="537"/>
    </row>
    <row r="26" spans="1:14" s="437" customFormat="1" ht="14" thickBot="1"/>
    <row r="27" spans="1:14" s="437" customFormat="1" ht="13.5">
      <c r="A27" s="538"/>
      <c r="B27" s="539"/>
      <c r="C27" s="539"/>
      <c r="D27" s="539"/>
      <c r="E27" s="539"/>
      <c r="F27" s="539"/>
      <c r="G27" s="539"/>
      <c r="H27" s="539"/>
      <c r="I27" s="539"/>
      <c r="J27" s="539"/>
      <c r="K27" s="539"/>
      <c r="L27" s="539"/>
      <c r="M27" s="539"/>
      <c r="N27" s="540"/>
    </row>
    <row r="28" spans="1:14" s="437" customFormat="1" ht="13.5">
      <c r="A28" s="571" t="s">
        <v>1280</v>
      </c>
      <c r="C28" s="429"/>
      <c r="N28" s="530"/>
    </row>
    <row r="29" spans="1:14" s="437" customFormat="1" ht="13.5">
      <c r="A29" s="550"/>
      <c r="N29" s="530"/>
    </row>
    <row r="30" spans="1:14" s="437" customFormat="1" ht="13.5">
      <c r="A30" s="544"/>
      <c r="N30" s="530"/>
    </row>
    <row r="31" spans="1:14" s="437" customFormat="1" ht="13.5">
      <c r="A31" s="544"/>
      <c r="N31" s="530"/>
    </row>
    <row r="32" spans="1:14" s="437" customFormat="1" ht="13.5">
      <c r="A32" s="544"/>
      <c r="N32" s="530"/>
    </row>
    <row r="33" spans="1:14" s="437" customFormat="1" ht="13.5">
      <c r="A33" s="544"/>
      <c r="N33" s="530"/>
    </row>
    <row r="34" spans="1:14" s="437" customFormat="1" ht="15.5">
      <c r="A34" s="464" t="s">
        <v>1281</v>
      </c>
      <c r="B34" s="605" t="s">
        <v>1946</v>
      </c>
      <c r="C34" s="318" t="s">
        <v>1283</v>
      </c>
      <c r="G34" s="606" t="s">
        <v>1947</v>
      </c>
      <c r="I34" s="898">
        <f>ECNIAt</f>
        <v>0</v>
      </c>
      <c r="J34" s="916"/>
      <c r="K34" s="916"/>
      <c r="L34" s="916"/>
      <c r="M34" s="916"/>
      <c r="N34" s="576" t="s">
        <v>1948</v>
      </c>
    </row>
    <row r="35" spans="1:14" s="437" customFormat="1" ht="14.5">
      <c r="A35" s="464" t="s">
        <v>1285</v>
      </c>
      <c r="B35" s="605" t="s">
        <v>1286</v>
      </c>
      <c r="C35" s="318" t="s">
        <v>1283</v>
      </c>
      <c r="G35" s="606" t="s">
        <v>1947</v>
      </c>
      <c r="I35" s="898">
        <f>CNIARt</f>
        <v>0</v>
      </c>
      <c r="J35" s="916"/>
      <c r="K35" s="916"/>
      <c r="L35" s="916"/>
      <c r="M35" s="916"/>
      <c r="N35" s="576" t="s">
        <v>1949</v>
      </c>
    </row>
    <row r="36" spans="1:14" s="437" customFormat="1" ht="14.5">
      <c r="A36" s="464"/>
      <c r="B36" s="605"/>
      <c r="C36" s="318"/>
      <c r="G36" s="606"/>
      <c r="H36" s="606"/>
      <c r="I36" s="920"/>
      <c r="J36" s="921"/>
      <c r="K36" s="921"/>
      <c r="L36" s="921"/>
      <c r="M36" s="921"/>
      <c r="N36" s="576"/>
    </row>
    <row r="37" spans="1:14" s="437" customFormat="1" ht="24" customHeight="1">
      <c r="B37" s="607"/>
      <c r="C37" s="319"/>
      <c r="G37" s="608"/>
      <c r="I37" s="609"/>
      <c r="J37" s="609"/>
      <c r="K37" s="609"/>
      <c r="L37" s="609"/>
      <c r="M37" s="609"/>
      <c r="N37" s="576"/>
    </row>
    <row r="38" spans="1:14" s="437" customFormat="1" ht="25.4" customHeight="1">
      <c r="A38" s="610" t="s">
        <v>1287</v>
      </c>
      <c r="B38" s="611" t="s">
        <v>1950</v>
      </c>
      <c r="C38" s="318" t="s">
        <v>1283</v>
      </c>
      <c r="G38" s="606" t="s">
        <v>1289</v>
      </c>
      <c r="I38" s="1422">
        <f>NIAV2020_21</f>
        <v>0</v>
      </c>
      <c r="J38" s="916"/>
      <c r="K38" s="916"/>
      <c r="L38" s="916"/>
      <c r="M38" s="916"/>
      <c r="N38" s="576" t="s">
        <v>1951</v>
      </c>
    </row>
    <row r="39" spans="1:14" s="437" customFormat="1" ht="18">
      <c r="B39" s="611" t="s">
        <v>1952</v>
      </c>
      <c r="C39" s="318" t="s">
        <v>1283</v>
      </c>
      <c r="G39" s="606" t="s">
        <v>1947</v>
      </c>
      <c r="I39" s="898">
        <f>BR2020_21</f>
        <v>0</v>
      </c>
      <c r="J39" s="916"/>
      <c r="K39" s="916"/>
      <c r="L39" s="916"/>
      <c r="M39" s="916"/>
      <c r="N39" s="576" t="s">
        <v>1951</v>
      </c>
    </row>
    <row r="40" spans="1:14" s="437" customFormat="1" ht="18">
      <c r="B40" s="611" t="s">
        <v>1953</v>
      </c>
      <c r="C40" s="318" t="s">
        <v>1283</v>
      </c>
      <c r="G40" s="606" t="s">
        <v>1947</v>
      </c>
      <c r="I40" s="898">
        <f>ENIA2020_21</f>
        <v>0</v>
      </c>
      <c r="J40" s="916"/>
      <c r="K40" s="916"/>
      <c r="L40" s="916"/>
      <c r="M40" s="916"/>
      <c r="N40" s="576" t="s">
        <v>1951</v>
      </c>
    </row>
    <row r="41" spans="1:14" s="437" customFormat="1" ht="18">
      <c r="A41" s="612"/>
      <c r="B41" s="611" t="s">
        <v>1954</v>
      </c>
      <c r="C41" s="318" t="s">
        <v>1283</v>
      </c>
      <c r="G41" s="606" t="s">
        <v>1947</v>
      </c>
      <c r="I41" s="898">
        <f>BPC2020_21</f>
        <v>0</v>
      </c>
      <c r="J41" s="916"/>
      <c r="K41" s="916"/>
      <c r="L41" s="916"/>
      <c r="M41" s="916"/>
      <c r="N41" s="576" t="s">
        <v>1951</v>
      </c>
    </row>
    <row r="42" spans="1:14" s="437" customFormat="1" ht="14.5">
      <c r="A42" s="464"/>
      <c r="B42" s="605" t="s">
        <v>1955</v>
      </c>
      <c r="C42" s="318" t="s">
        <v>1283</v>
      </c>
      <c r="G42" s="606" t="s">
        <v>1947</v>
      </c>
      <c r="I42" s="922">
        <f>I38*I39-(I40+I41)</f>
        <v>0</v>
      </c>
      <c r="J42" s="916"/>
      <c r="K42" s="916"/>
      <c r="L42" s="916"/>
      <c r="M42" s="916"/>
      <c r="N42" s="530"/>
    </row>
    <row r="43" spans="1:14" s="437" customFormat="1" ht="14.5">
      <c r="A43" s="613"/>
      <c r="B43" s="607"/>
      <c r="C43" s="319"/>
      <c r="G43" s="608"/>
      <c r="I43" s="923"/>
      <c r="J43" s="924"/>
      <c r="K43" s="924"/>
      <c r="L43" s="924"/>
      <c r="M43" s="924"/>
      <c r="N43" s="530"/>
    </row>
    <row r="44" spans="1:14" s="437" customFormat="1" ht="15.5">
      <c r="A44" s="541" t="s">
        <v>1754</v>
      </c>
      <c r="B44" s="605" t="s">
        <v>1956</v>
      </c>
      <c r="C44" s="318"/>
      <c r="G44" s="606" t="s">
        <v>1957</v>
      </c>
      <c r="I44" s="1421">
        <f>'1.5 Universal Data'!D31</f>
        <v>283.30833333333334</v>
      </c>
      <c r="J44" s="916"/>
      <c r="K44" s="916"/>
      <c r="L44" s="916"/>
      <c r="M44" s="916"/>
      <c r="N44" s="498" t="s">
        <v>1753</v>
      </c>
    </row>
    <row r="45" spans="1:14" s="614" customFormat="1" ht="15.5">
      <c r="A45" s="464"/>
      <c r="B45" s="605" t="s">
        <v>1958</v>
      </c>
      <c r="C45" s="318"/>
      <c r="D45" s="437"/>
      <c r="E45" s="437"/>
      <c r="F45" s="437"/>
      <c r="G45" s="606" t="s">
        <v>1957</v>
      </c>
      <c r="H45" s="437"/>
      <c r="I45" s="1421">
        <f>'1.5 Universal Data'!D34</f>
        <v>307.32821397646848</v>
      </c>
      <c r="J45" s="916"/>
      <c r="K45" s="916"/>
      <c r="L45" s="916"/>
      <c r="M45" s="916"/>
      <c r="N45" s="498" t="s">
        <v>1753</v>
      </c>
    </row>
    <row r="46" spans="1:14" s="614" customFormat="1" ht="14.5">
      <c r="A46" s="613"/>
      <c r="B46" s="607"/>
      <c r="C46" s="319"/>
      <c r="D46" s="437"/>
      <c r="E46" s="437"/>
      <c r="F46" s="437"/>
      <c r="G46" s="608"/>
      <c r="H46" s="437"/>
      <c r="I46" s="925"/>
      <c r="J46" s="926"/>
      <c r="K46" s="924"/>
      <c r="L46" s="924"/>
      <c r="M46" s="852"/>
      <c r="N46" s="498"/>
    </row>
    <row r="47" spans="1:14" s="437" customFormat="1" ht="15.5">
      <c r="A47" s="541" t="s">
        <v>1959</v>
      </c>
      <c r="B47" s="465" t="s">
        <v>1960</v>
      </c>
      <c r="C47" s="320" t="s">
        <v>1283</v>
      </c>
      <c r="D47" s="614"/>
      <c r="G47" s="615" t="s">
        <v>1961</v>
      </c>
      <c r="I47" s="927">
        <f>IFERROR((0.9*MIN(I34,I42)-I35)*I44/I45,"-")</f>
        <v>0</v>
      </c>
      <c r="J47" s="916"/>
      <c r="K47" s="916"/>
      <c r="L47" s="916"/>
      <c r="M47" s="916"/>
      <c r="N47" s="530"/>
    </row>
    <row r="48" spans="1:14">
      <c r="A48" s="511"/>
      <c r="N48" s="504"/>
    </row>
    <row r="49" spans="1:14" ht="13" thickBot="1">
      <c r="A49" s="507"/>
      <c r="B49" s="508"/>
      <c r="C49" s="508"/>
      <c r="D49" s="508"/>
      <c r="E49" s="508"/>
      <c r="F49" s="508"/>
      <c r="G49" s="508"/>
      <c r="H49" s="508"/>
      <c r="I49" s="508"/>
      <c r="J49" s="508"/>
      <c r="K49" s="508"/>
      <c r="L49" s="508"/>
      <c r="M49" s="508"/>
      <c r="N49" s="509"/>
    </row>
    <row r="53" spans="1:14">
      <c r="G53" s="616"/>
      <c r="H53" s="616"/>
    </row>
    <row r="54" spans="1:14" ht="15">
      <c r="A54" s="612"/>
    </row>
    <row r="55" spans="1:14" ht="15">
      <c r="A55" s="612"/>
    </row>
    <row r="56" spans="1:14" ht="15">
      <c r="A56" s="612"/>
    </row>
    <row r="57" spans="1:14" ht="15">
      <c r="A57" s="612"/>
    </row>
  </sheetData>
  <mergeCells count="2">
    <mergeCell ref="I21:M21"/>
    <mergeCell ref="I22:M22"/>
  </mergeCells>
  <pageMargins left="0.31496062992125984" right="0.23622047244094491" top="0.43307086614173229" bottom="0.55118110236220474" header="0.19685039370078741" footer="0.19685039370078741"/>
  <pageSetup paperSize="9" scale="46" orientation="landscape" r:id="rId1"/>
  <headerFooter>
    <oddFooter>&amp;C&amp;D_x000D_&amp;1#&amp;"Calibri"&amp;10&amp;K000000 OFFICIAL-InternalOnly&amp;R&amp;F</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CD7C86-8B31-49D2-B9AD-0E181C9B88E1}">
  <sheetPr>
    <tabColor theme="4" tint="0.79998168889431442"/>
    <pageSetUpPr fitToPage="1"/>
  </sheetPr>
  <dimension ref="A1:M254"/>
  <sheetViews>
    <sheetView showGridLines="0" zoomScaleNormal="100" workbookViewId="0">
      <pane ySplit="5" topLeftCell="A234" activePane="bottomLeft" state="frozen"/>
      <selection activeCell="F30" sqref="F30"/>
      <selection pane="bottomLeft" activeCell="E261" sqref="E261"/>
    </sheetView>
  </sheetViews>
  <sheetFormatPr defaultColWidth="10.26953125" defaultRowHeight="13.5"/>
  <cols>
    <col min="1" max="1" width="78" style="487" customWidth="1"/>
    <col min="2" max="2" width="10.453125" style="437" customWidth="1"/>
    <col min="3" max="3" width="7.453125" style="487" customWidth="1"/>
    <col min="4" max="4" width="10.26953125" style="487"/>
    <col min="5" max="5" width="13.7265625" style="487" customWidth="1"/>
    <col min="6" max="6" width="14" style="487" customWidth="1"/>
    <col min="7" max="11" width="13.453125" style="487" customWidth="1"/>
    <col min="12" max="16384" width="10.26953125" style="487"/>
  </cols>
  <sheetData>
    <row r="1" spans="1:13" s="481" customFormat="1" ht="15.5">
      <c r="A1" s="480" t="s">
        <v>3460</v>
      </c>
      <c r="B1" s="422"/>
      <c r="C1" s="478"/>
      <c r="D1" s="478"/>
      <c r="E1" s="479"/>
      <c r="F1" s="479"/>
      <c r="G1" s="479"/>
      <c r="H1" s="480"/>
      <c r="I1" s="480"/>
      <c r="J1" s="480"/>
      <c r="K1" s="480"/>
      <c r="L1" s="480"/>
    </row>
    <row r="2" spans="1:13" s="481" customFormat="1" ht="15.5">
      <c r="A2" s="421"/>
      <c r="B2" s="426"/>
      <c r="C2" s="482"/>
      <c r="D2" s="482"/>
      <c r="E2" s="480"/>
      <c r="F2" s="480"/>
      <c r="G2" s="480"/>
      <c r="H2" s="480"/>
      <c r="I2" s="480"/>
      <c r="J2" s="480"/>
      <c r="K2" s="480"/>
      <c r="L2" s="480"/>
    </row>
    <row r="3" spans="1:13" s="481" customFormat="1" ht="34.4" customHeight="1">
      <c r="A3" s="482" t="s">
        <v>1962</v>
      </c>
      <c r="B3" s="426"/>
      <c r="C3" s="482"/>
      <c r="D3" s="482"/>
      <c r="E3" s="480"/>
      <c r="F3" s="480"/>
      <c r="G3" s="480"/>
      <c r="H3" s="480"/>
      <c r="I3" s="480"/>
      <c r="J3" s="480"/>
      <c r="K3" s="480"/>
      <c r="L3" s="480"/>
    </row>
    <row r="4" spans="1:13" ht="14">
      <c r="A4" s="483"/>
      <c r="B4" s="443"/>
      <c r="C4" s="483"/>
      <c r="D4" s="484"/>
      <c r="E4" s="485"/>
      <c r="F4" s="485"/>
      <c r="G4" s="485"/>
      <c r="H4" s="485"/>
      <c r="I4" s="485"/>
      <c r="J4" s="485"/>
      <c r="K4" s="485"/>
      <c r="L4" s="486"/>
    </row>
    <row r="5" spans="1:13" ht="14">
      <c r="A5" s="429"/>
      <c r="B5" s="443"/>
      <c r="C5" s="483"/>
      <c r="D5" s="483"/>
      <c r="E5" s="489"/>
      <c r="F5" s="489"/>
      <c r="G5" s="895" t="s">
        <v>1139</v>
      </c>
      <c r="H5" s="895" t="s">
        <v>1140</v>
      </c>
      <c r="I5" s="895" t="s">
        <v>1141</v>
      </c>
      <c r="J5" s="895" t="s">
        <v>1142</v>
      </c>
      <c r="K5" s="895" t="s">
        <v>1143</v>
      </c>
      <c r="L5" s="490"/>
    </row>
    <row r="6" spans="1:13" ht="14.5" thickBot="1">
      <c r="A6" s="484"/>
      <c r="B6" s="444"/>
      <c r="C6" s="484"/>
      <c r="D6" s="484"/>
      <c r="E6" s="489"/>
      <c r="F6" s="489"/>
      <c r="G6" s="491"/>
      <c r="H6" s="491"/>
      <c r="I6" s="491"/>
      <c r="J6" s="491"/>
      <c r="K6" s="486"/>
      <c r="L6" s="492"/>
      <c r="M6" s="484"/>
    </row>
    <row r="7" spans="1:13" ht="14">
      <c r="A7" s="617"/>
      <c r="B7" s="525"/>
      <c r="C7" s="618"/>
      <c r="D7" s="618"/>
      <c r="E7" s="619"/>
      <c r="F7" s="619"/>
      <c r="G7" s="620"/>
      <c r="H7" s="620"/>
      <c r="I7" s="620"/>
      <c r="J7" s="620"/>
      <c r="K7" s="621"/>
      <c r="L7" s="622"/>
      <c r="M7" s="484"/>
    </row>
    <row r="8" spans="1:13" ht="14">
      <c r="A8" s="623"/>
      <c r="B8" s="444"/>
      <c r="C8" s="484"/>
      <c r="D8" s="484"/>
      <c r="E8" s="489"/>
      <c r="F8" s="489"/>
      <c r="G8" s="491"/>
      <c r="H8" s="491"/>
      <c r="I8" s="491"/>
      <c r="J8" s="491"/>
      <c r="K8" s="486"/>
      <c r="L8" s="624"/>
      <c r="M8" s="484"/>
    </row>
    <row r="9" spans="1:13" ht="14">
      <c r="A9" s="470" t="s">
        <v>1963</v>
      </c>
      <c r="H9" s="481"/>
      <c r="I9" s="481"/>
      <c r="J9" s="481"/>
      <c r="K9" s="481"/>
      <c r="L9" s="517"/>
      <c r="M9" s="484"/>
    </row>
    <row r="10" spans="1:13">
      <c r="A10" s="625"/>
      <c r="L10" s="504"/>
    </row>
    <row r="11" spans="1:13" ht="15.5">
      <c r="A11" s="626" t="s">
        <v>1607</v>
      </c>
      <c r="B11" s="437" t="s">
        <v>1608</v>
      </c>
      <c r="D11" s="496" t="s">
        <v>1297</v>
      </c>
      <c r="E11" s="432" t="s">
        <v>1312</v>
      </c>
      <c r="G11" s="1423">
        <f>G31</f>
        <v>3.3149999999999999</v>
      </c>
      <c r="H11" s="1423">
        <f t="shared" ref="H11:K11" si="0">H31</f>
        <v>3.3149999999999999</v>
      </c>
      <c r="I11" s="1423">
        <f t="shared" si="0"/>
        <v>3.3149999999999999</v>
      </c>
      <c r="J11" s="1423">
        <f t="shared" si="0"/>
        <v>3.3149999999999999</v>
      </c>
      <c r="K11" s="1423">
        <f t="shared" si="0"/>
        <v>3.3149999999999999</v>
      </c>
      <c r="L11" s="504"/>
    </row>
    <row r="12" spans="1:13" ht="15.5">
      <c r="A12" s="627" t="s">
        <v>1301</v>
      </c>
      <c r="B12" s="437" t="s">
        <v>1302</v>
      </c>
      <c r="D12" s="496" t="s">
        <v>1297</v>
      </c>
      <c r="E12" s="432" t="s">
        <v>1312</v>
      </c>
      <c r="G12" s="1423">
        <f>G40</f>
        <v>0</v>
      </c>
      <c r="H12" s="1423">
        <f t="shared" ref="H12:K12" si="1">H40</f>
        <v>0</v>
      </c>
      <c r="I12" s="1423">
        <f t="shared" si="1"/>
        <v>0</v>
      </c>
      <c r="J12" s="1423">
        <f t="shared" si="1"/>
        <v>0</v>
      </c>
      <c r="K12" s="1423">
        <f t="shared" si="1"/>
        <v>0</v>
      </c>
      <c r="L12" s="504"/>
    </row>
    <row r="13" spans="1:13" ht="15.5">
      <c r="A13" s="511" t="s">
        <v>1295</v>
      </c>
      <c r="B13" s="437" t="s">
        <v>1296</v>
      </c>
      <c r="D13" s="496" t="s">
        <v>1297</v>
      </c>
      <c r="E13" s="432" t="s">
        <v>1312</v>
      </c>
      <c r="G13" s="1423">
        <f>G38</f>
        <v>0</v>
      </c>
      <c r="H13" s="1423">
        <f t="shared" ref="H13:K13" si="2">H38</f>
        <v>0</v>
      </c>
      <c r="I13" s="1423">
        <f t="shared" si="2"/>
        <v>0</v>
      </c>
      <c r="J13" s="1423">
        <f t="shared" si="2"/>
        <v>0</v>
      </c>
      <c r="K13" s="1423">
        <f t="shared" si="2"/>
        <v>0</v>
      </c>
      <c r="L13" s="504"/>
    </row>
    <row r="14" spans="1:13" ht="15.5">
      <c r="A14" s="628" t="s">
        <v>1964</v>
      </c>
      <c r="B14" s="461" t="s">
        <v>1965</v>
      </c>
      <c r="C14" s="493"/>
      <c r="D14" s="506" t="s">
        <v>1297</v>
      </c>
      <c r="E14" s="456" t="s">
        <v>1312</v>
      </c>
      <c r="F14" s="493"/>
      <c r="G14" s="1424">
        <f>G11+G12+G13</f>
        <v>3.3149999999999999</v>
      </c>
      <c r="H14" s="1424">
        <f t="shared" ref="H14:K14" si="3">H11+H12+H13</f>
        <v>3.3149999999999999</v>
      </c>
      <c r="I14" s="1424">
        <f t="shared" si="3"/>
        <v>3.3149999999999999</v>
      </c>
      <c r="J14" s="1424">
        <f t="shared" si="3"/>
        <v>3.3149999999999999</v>
      </c>
      <c r="K14" s="1424">
        <f t="shared" si="3"/>
        <v>3.3149999999999999</v>
      </c>
      <c r="L14" s="504"/>
    </row>
    <row r="15" spans="1:13" ht="13.9" customHeight="1">
      <c r="A15" s="625"/>
      <c r="G15" s="629"/>
      <c r="I15" s="629"/>
      <c r="L15" s="504"/>
    </row>
    <row r="16" spans="1:13" ht="13.9" customHeight="1">
      <c r="A16" s="625"/>
      <c r="G16" s="629"/>
      <c r="I16" s="629"/>
      <c r="L16" s="504"/>
    </row>
    <row r="17" spans="1:12" ht="13.9" customHeight="1">
      <c r="A17" s="625"/>
      <c r="G17" s="629"/>
      <c r="I17" s="629"/>
      <c r="L17" s="504"/>
    </row>
    <row r="18" spans="1:12" ht="13.9" customHeight="1">
      <c r="A18" s="625"/>
      <c r="G18" s="629"/>
      <c r="I18" s="629"/>
      <c r="L18" s="504"/>
    </row>
    <row r="19" spans="1:12" ht="15">
      <c r="A19" s="628" t="s">
        <v>1966</v>
      </c>
      <c r="B19" s="444"/>
      <c r="C19" s="484"/>
      <c r="E19" s="484"/>
      <c r="G19" s="484"/>
      <c r="L19" s="504"/>
    </row>
    <row r="20" spans="1:12">
      <c r="A20" s="625"/>
      <c r="B20" s="444"/>
      <c r="C20" s="484"/>
      <c r="E20" s="484"/>
      <c r="G20" s="484"/>
      <c r="L20" s="504"/>
    </row>
    <row r="21" spans="1:12">
      <c r="A21" s="625"/>
      <c r="B21" s="444"/>
      <c r="C21" s="484"/>
      <c r="E21" s="484"/>
      <c r="G21" s="484"/>
      <c r="J21" s="616"/>
      <c r="K21" s="616"/>
      <c r="L21" s="504"/>
    </row>
    <row r="22" spans="1:12">
      <c r="A22" s="625"/>
      <c r="B22" s="630"/>
      <c r="E22" s="484"/>
      <c r="G22" s="484"/>
      <c r="L22" s="504"/>
    </row>
    <row r="23" spans="1:12">
      <c r="A23" s="625"/>
      <c r="B23" s="444"/>
      <c r="C23" s="484"/>
      <c r="E23" s="484"/>
      <c r="G23" s="484"/>
      <c r="L23" s="504"/>
    </row>
    <row r="24" spans="1:12">
      <c r="A24" s="626" t="s">
        <v>1967</v>
      </c>
      <c r="B24" s="444" t="s">
        <v>1968</v>
      </c>
      <c r="D24" s="496" t="s">
        <v>1297</v>
      </c>
      <c r="E24" s="631" t="s">
        <v>1289</v>
      </c>
      <c r="G24" s="1425">
        <v>0.39</v>
      </c>
      <c r="H24" s="1425">
        <v>0.39</v>
      </c>
      <c r="I24" s="1425">
        <v>0.39</v>
      </c>
      <c r="J24" s="1425">
        <v>0.39</v>
      </c>
      <c r="K24" s="1425">
        <v>0.39</v>
      </c>
      <c r="L24" s="504"/>
    </row>
    <row r="25" spans="1:12">
      <c r="A25" s="626" t="s">
        <v>1969</v>
      </c>
      <c r="B25" s="444" t="s">
        <v>1970</v>
      </c>
      <c r="D25" s="496" t="s">
        <v>1297</v>
      </c>
      <c r="E25" s="432" t="s">
        <v>1312</v>
      </c>
      <c r="G25" s="1423">
        <f>G66</f>
        <v>8.5</v>
      </c>
      <c r="H25" s="1423">
        <f t="shared" ref="H25:K25" si="4">H66</f>
        <v>8.5</v>
      </c>
      <c r="I25" s="1423">
        <f t="shared" si="4"/>
        <v>8.5</v>
      </c>
      <c r="J25" s="1423">
        <f t="shared" si="4"/>
        <v>8.5</v>
      </c>
      <c r="K25" s="1423">
        <f t="shared" si="4"/>
        <v>8.5</v>
      </c>
      <c r="L25" s="504"/>
    </row>
    <row r="26" spans="1:12">
      <c r="A26" s="626" t="s">
        <v>1971</v>
      </c>
      <c r="B26" s="444" t="s">
        <v>1972</v>
      </c>
      <c r="D26" s="496" t="s">
        <v>1297</v>
      </c>
      <c r="E26" s="432" t="s">
        <v>1312</v>
      </c>
      <c r="G26" s="1423">
        <f>G44</f>
        <v>0</v>
      </c>
      <c r="H26" s="1423">
        <f t="shared" ref="H26:K26" si="5">H44</f>
        <v>0</v>
      </c>
      <c r="I26" s="1423">
        <f t="shared" si="5"/>
        <v>0</v>
      </c>
      <c r="J26" s="1423">
        <f t="shared" si="5"/>
        <v>0</v>
      </c>
      <c r="K26" s="1423">
        <f t="shared" si="5"/>
        <v>0</v>
      </c>
      <c r="L26" s="504"/>
    </row>
    <row r="27" spans="1:12">
      <c r="A27" s="626" t="s">
        <v>1973</v>
      </c>
      <c r="B27" s="444" t="s">
        <v>1974</v>
      </c>
      <c r="D27" s="496" t="s">
        <v>1297</v>
      </c>
      <c r="E27" s="432" t="s">
        <v>1312</v>
      </c>
      <c r="G27" s="1423">
        <f>G59</f>
        <v>0</v>
      </c>
      <c r="H27" s="1423">
        <f t="shared" ref="H27:K27" si="6">H59</f>
        <v>0</v>
      </c>
      <c r="I27" s="1423">
        <f t="shared" si="6"/>
        <v>0</v>
      </c>
      <c r="J27" s="1423">
        <f t="shared" si="6"/>
        <v>0</v>
      </c>
      <c r="K27" s="1423">
        <f t="shared" si="6"/>
        <v>0</v>
      </c>
      <c r="L27" s="504"/>
    </row>
    <row r="28" spans="1:12">
      <c r="A28" s="632" t="s">
        <v>1975</v>
      </c>
      <c r="D28" s="496" t="s">
        <v>1297</v>
      </c>
      <c r="E28" s="432" t="s">
        <v>1312</v>
      </c>
      <c r="G28" s="1426">
        <f>IFERROR(G24*(G25-G26)-G27,0)</f>
        <v>3.3149999999999999</v>
      </c>
      <c r="H28" s="1426">
        <f>IFERROR(H24*(H25-H26)-H27,0)</f>
        <v>3.3149999999999999</v>
      </c>
      <c r="I28" s="1426">
        <f>IFERROR(I24*(I25-I26)-I27,0)</f>
        <v>3.3149999999999999</v>
      </c>
      <c r="J28" s="1426">
        <f>IFERROR(J24*(J25-J26)-J27,0)</f>
        <v>3.3149999999999999</v>
      </c>
      <c r="K28" s="1426">
        <f>IFERROR(K24*(K25-K26)-K27,0)</f>
        <v>3.3149999999999999</v>
      </c>
      <c r="L28" s="1263" t="s">
        <v>3284</v>
      </c>
    </row>
    <row r="29" spans="1:12" ht="15.5">
      <c r="A29" s="626" t="s">
        <v>1976</v>
      </c>
      <c r="B29" s="444" t="s">
        <v>1977</v>
      </c>
      <c r="D29" s="496" t="s">
        <v>1297</v>
      </c>
      <c r="E29" s="438" t="s">
        <v>1312</v>
      </c>
      <c r="G29" s="1427">
        <v>-5.2</v>
      </c>
      <c r="H29" s="1427">
        <v>-5.2</v>
      </c>
      <c r="I29" s="1427">
        <v>-5.2</v>
      </c>
      <c r="J29" s="1427">
        <v>-5.2</v>
      </c>
      <c r="K29" s="1427">
        <v>-5.2</v>
      </c>
      <c r="L29" s="504"/>
    </row>
    <row r="30" spans="1:12" ht="15.5">
      <c r="A30" s="626" t="s">
        <v>1978</v>
      </c>
      <c r="B30" s="444" t="s">
        <v>1979</v>
      </c>
      <c r="D30" s="496" t="s">
        <v>1297</v>
      </c>
      <c r="E30" s="438" t="s">
        <v>1312</v>
      </c>
      <c r="G30" s="1427">
        <v>5.2</v>
      </c>
      <c r="H30" s="1427">
        <v>5.2</v>
      </c>
      <c r="I30" s="1427">
        <v>5.2</v>
      </c>
      <c r="J30" s="1427">
        <v>5.2</v>
      </c>
      <c r="K30" s="1427">
        <v>5.2</v>
      </c>
      <c r="L30" s="504"/>
    </row>
    <row r="31" spans="1:12" ht="15.5">
      <c r="A31" s="626" t="s">
        <v>1607</v>
      </c>
      <c r="B31" s="458" t="s">
        <v>1980</v>
      </c>
      <c r="D31" s="496" t="s">
        <v>1297</v>
      </c>
      <c r="E31" s="438" t="s">
        <v>1312</v>
      </c>
      <c r="G31" s="1428">
        <f>IFERROR(IF(G28&lt;=G29,G29,IF(G28&gt;G30,G30,G28)),0)</f>
        <v>3.3149999999999999</v>
      </c>
      <c r="H31" s="1428">
        <f>IFERROR(IF(H28&lt;=H29,H29,IF(H28&gt;H30,H30,H28)),0)</f>
        <v>3.3149999999999999</v>
      </c>
      <c r="I31" s="1428">
        <f>IFERROR(IF(I28&lt;=I29,I29,IF(I28&gt;I30,I30,I28)),0)</f>
        <v>3.3149999999999999</v>
      </c>
      <c r="J31" s="1428">
        <f>IFERROR(IF(J28&lt;=J29,J29,IF(J28&gt;J30,J30,J28)),0)</f>
        <v>3.3149999999999999</v>
      </c>
      <c r="K31" s="1428">
        <f>IFERROR(IF(K28&lt;=K29,K29,IF(K28&gt;K30,K30,K28)),0)</f>
        <v>3.3149999999999999</v>
      </c>
      <c r="L31" s="633"/>
    </row>
    <row r="32" spans="1:12">
      <c r="A32" s="626"/>
      <c r="B32" s="444"/>
      <c r="E32" s="631"/>
      <c r="G32" s="1429"/>
      <c r="H32" s="1429"/>
      <c r="I32" s="1429"/>
      <c r="J32" s="1429"/>
      <c r="K32" s="1429"/>
      <c r="L32" s="504"/>
    </row>
    <row r="33" spans="1:13">
      <c r="A33" s="626"/>
      <c r="B33" s="444"/>
      <c r="E33" s="631"/>
      <c r="G33" s="220"/>
      <c r="H33" s="220"/>
      <c r="I33" s="220"/>
      <c r="J33" s="220"/>
      <c r="K33" s="220"/>
      <c r="L33" s="504"/>
    </row>
    <row r="34" spans="1:13">
      <c r="A34" s="623"/>
      <c r="B34" s="444"/>
      <c r="E34" s="631"/>
      <c r="G34" s="220"/>
      <c r="H34" s="220"/>
      <c r="I34" s="220"/>
      <c r="J34" s="220"/>
      <c r="K34" s="220"/>
      <c r="L34" s="504"/>
    </row>
    <row r="35" spans="1:13" ht="15">
      <c r="A35" s="712" t="s">
        <v>1294</v>
      </c>
      <c r="L35" s="504"/>
    </row>
    <row r="36" spans="1:13">
      <c r="A36" s="712"/>
      <c r="G36" s="629"/>
      <c r="J36" s="616"/>
      <c r="K36" s="616"/>
      <c r="L36" s="504"/>
    </row>
    <row r="37" spans="1:13" ht="15.5">
      <c r="A37" s="511" t="s">
        <v>1981</v>
      </c>
      <c r="B37" s="437" t="s">
        <v>1982</v>
      </c>
      <c r="D37" s="496" t="s">
        <v>1297</v>
      </c>
      <c r="E37" s="432" t="s">
        <v>1312</v>
      </c>
      <c r="G37" s="1430">
        <f>G52</f>
        <v>0</v>
      </c>
      <c r="H37" s="1430">
        <f t="shared" ref="H37:K37" si="7">H52</f>
        <v>0</v>
      </c>
      <c r="I37" s="1430">
        <f t="shared" si="7"/>
        <v>0</v>
      </c>
      <c r="J37" s="1430">
        <f t="shared" si="7"/>
        <v>0</v>
      </c>
      <c r="K37" s="1430">
        <f t="shared" si="7"/>
        <v>0</v>
      </c>
      <c r="L37" s="504"/>
    </row>
    <row r="38" spans="1:13" ht="15.5">
      <c r="A38" s="511" t="s">
        <v>1295</v>
      </c>
      <c r="B38" s="437" t="s">
        <v>1296</v>
      </c>
      <c r="D38" s="496" t="s">
        <v>1297</v>
      </c>
      <c r="E38" s="432" t="s">
        <v>1312</v>
      </c>
      <c r="G38" s="1430">
        <f>'2.1 Revenue_Interface'!AB90</f>
        <v>0</v>
      </c>
      <c r="H38" s="1430">
        <f>'2.1 Revenue_Interface'!AC90</f>
        <v>0</v>
      </c>
      <c r="I38" s="1430">
        <f>'2.1 Revenue_Interface'!AD90</f>
        <v>0</v>
      </c>
      <c r="J38" s="1430">
        <f>'2.1 Revenue_Interface'!AE90</f>
        <v>0</v>
      </c>
      <c r="K38" s="1430">
        <f>'2.1 Revenue_Interface'!AF90</f>
        <v>0</v>
      </c>
      <c r="L38" s="498" t="s">
        <v>1983</v>
      </c>
      <c r="M38" s="493"/>
    </row>
    <row r="39" spans="1:13" ht="15.5">
      <c r="A39" s="511" t="s">
        <v>1299</v>
      </c>
      <c r="B39" s="437" t="s">
        <v>1300</v>
      </c>
      <c r="D39" s="496" t="s">
        <v>1297</v>
      </c>
      <c r="E39" s="432" t="s">
        <v>1312</v>
      </c>
      <c r="G39" s="1430">
        <f>'2.1 Revenue_Interface'!AB91</f>
        <v>0</v>
      </c>
      <c r="H39" s="1430">
        <f>'2.1 Revenue_Interface'!AC91</f>
        <v>0</v>
      </c>
      <c r="I39" s="1430">
        <f>'2.1 Revenue_Interface'!AD91</f>
        <v>0</v>
      </c>
      <c r="J39" s="1430">
        <f>'2.1 Revenue_Interface'!AE91</f>
        <v>0</v>
      </c>
      <c r="K39" s="1430">
        <f>'2.1 Revenue_Interface'!AF91</f>
        <v>0</v>
      </c>
      <c r="L39" s="498" t="s">
        <v>1983</v>
      </c>
    </row>
    <row r="40" spans="1:13" ht="15.5">
      <c r="A40" s="511" t="s">
        <v>1301</v>
      </c>
      <c r="B40" s="437" t="s">
        <v>1984</v>
      </c>
      <c r="D40" s="496" t="s">
        <v>1297</v>
      </c>
      <c r="E40" s="432" t="s">
        <v>1312</v>
      </c>
      <c r="G40" s="1430">
        <f>'2.1 Revenue_Interface'!AB92</f>
        <v>0</v>
      </c>
      <c r="H40" s="1430">
        <f>'2.1 Revenue_Interface'!AC92</f>
        <v>0</v>
      </c>
      <c r="I40" s="1430">
        <f>'2.1 Revenue_Interface'!AD92</f>
        <v>0</v>
      </c>
      <c r="J40" s="1430">
        <f>'2.1 Revenue_Interface'!AE92</f>
        <v>0</v>
      </c>
      <c r="K40" s="1430">
        <f>'2.1 Revenue_Interface'!AF92</f>
        <v>0</v>
      </c>
      <c r="L40" s="498" t="s">
        <v>1983</v>
      </c>
    </row>
    <row r="41" spans="1:13" ht="15.5">
      <c r="A41" s="511" t="s">
        <v>1303</v>
      </c>
      <c r="B41" s="437" t="s">
        <v>1304</v>
      </c>
      <c r="D41" s="496" t="s">
        <v>1297</v>
      </c>
      <c r="E41" s="432" t="s">
        <v>1312</v>
      </c>
      <c r="G41" s="1430">
        <f>'2.1 Revenue_Interface'!AB93</f>
        <v>0</v>
      </c>
      <c r="H41" s="1430">
        <f>'2.1 Revenue_Interface'!AC93</f>
        <v>0</v>
      </c>
      <c r="I41" s="1430">
        <f>'2.1 Revenue_Interface'!AD93</f>
        <v>0</v>
      </c>
      <c r="J41" s="1430">
        <f>'2.1 Revenue_Interface'!AE93</f>
        <v>0</v>
      </c>
      <c r="K41" s="1430">
        <f>'2.1 Revenue_Interface'!AF93</f>
        <v>0</v>
      </c>
      <c r="L41" s="498" t="s">
        <v>1983</v>
      </c>
    </row>
    <row r="42" spans="1:13">
      <c r="A42" s="511" t="s">
        <v>1305</v>
      </c>
      <c r="B42" s="437" t="s">
        <v>1306</v>
      </c>
      <c r="D42" s="496" t="s">
        <v>1297</v>
      </c>
      <c r="E42" s="432" t="s">
        <v>1312</v>
      </c>
      <c r="G42" s="1430">
        <f>'2.1 Revenue_Interface'!AB94</f>
        <v>0</v>
      </c>
      <c r="H42" s="1430">
        <f>'2.1 Revenue_Interface'!AC94</f>
        <v>0</v>
      </c>
      <c r="I42" s="1430">
        <f>'2.1 Revenue_Interface'!AD94</f>
        <v>0</v>
      </c>
      <c r="J42" s="1430">
        <f>'2.1 Revenue_Interface'!AE94</f>
        <v>0</v>
      </c>
      <c r="K42" s="1430">
        <f>'2.1 Revenue_Interface'!AF94</f>
        <v>0</v>
      </c>
      <c r="L42" s="498" t="s">
        <v>1983</v>
      </c>
    </row>
    <row r="43" spans="1:13" ht="15.5">
      <c r="A43" s="511" t="s">
        <v>1307</v>
      </c>
      <c r="B43" s="437" t="s">
        <v>1308</v>
      </c>
      <c r="D43" s="496" t="s">
        <v>1297</v>
      </c>
      <c r="E43" s="432" t="s">
        <v>1312</v>
      </c>
      <c r="G43" s="1430">
        <f>'2.1 Revenue_Interface'!AB95</f>
        <v>0</v>
      </c>
      <c r="H43" s="1430">
        <f>'2.1 Revenue_Interface'!AC95</f>
        <v>0</v>
      </c>
      <c r="I43" s="1430">
        <f>'2.1 Revenue_Interface'!AD95</f>
        <v>0</v>
      </c>
      <c r="J43" s="1430">
        <f>'2.1 Revenue_Interface'!AE95</f>
        <v>0</v>
      </c>
      <c r="K43" s="1430">
        <f>'2.1 Revenue_Interface'!AF95</f>
        <v>0</v>
      </c>
      <c r="L43" s="498" t="s">
        <v>1983</v>
      </c>
    </row>
    <row r="44" spans="1:13" ht="15.5">
      <c r="A44" s="623" t="s">
        <v>1971</v>
      </c>
      <c r="B44" s="458" t="s">
        <v>1985</v>
      </c>
      <c r="D44" s="496" t="s">
        <v>1297</v>
      </c>
      <c r="E44" s="432" t="s">
        <v>1312</v>
      </c>
      <c r="G44" s="1431">
        <f>G37-G38-(G39*0.14)-(G40*0.14)-G41-(G42*0.14)-G43</f>
        <v>0</v>
      </c>
      <c r="H44" s="1431">
        <f t="shared" ref="H44:K44" si="8">H37-H38-(H39*0.14)-(H40*0.14)-H41-(H42*0.14)-H43</f>
        <v>0</v>
      </c>
      <c r="I44" s="1431">
        <f t="shared" si="8"/>
        <v>0</v>
      </c>
      <c r="J44" s="1431">
        <f t="shared" si="8"/>
        <v>0</v>
      </c>
      <c r="K44" s="1431">
        <f t="shared" si="8"/>
        <v>0</v>
      </c>
      <c r="L44" s="504"/>
    </row>
    <row r="45" spans="1:13">
      <c r="A45" s="623"/>
      <c r="B45" s="444"/>
      <c r="E45" s="631"/>
      <c r="G45" s="1432"/>
      <c r="H45" s="1432"/>
      <c r="I45" s="1432"/>
      <c r="J45" s="1432"/>
      <c r="K45" s="1432"/>
      <c r="L45" s="504"/>
    </row>
    <row r="46" spans="1:13">
      <c r="A46" s="626"/>
      <c r="B46" s="444"/>
      <c r="E46" s="631"/>
      <c r="G46" s="1432"/>
      <c r="H46" s="1432"/>
      <c r="I46" s="1432"/>
      <c r="J46" s="1432"/>
      <c r="K46" s="1432"/>
      <c r="L46" s="504"/>
    </row>
    <row r="47" spans="1:13">
      <c r="A47" s="626"/>
      <c r="B47" s="444"/>
      <c r="C47" s="484"/>
      <c r="E47" s="484"/>
      <c r="G47" s="1433"/>
      <c r="H47" s="1434"/>
      <c r="I47" s="1434"/>
      <c r="J47" s="1434"/>
      <c r="K47" s="1434"/>
      <c r="L47" s="504"/>
    </row>
    <row r="48" spans="1:13" ht="15">
      <c r="A48" s="628" t="s">
        <v>1986</v>
      </c>
      <c r="B48" s="444"/>
      <c r="C48" s="484"/>
      <c r="E48" s="484"/>
      <c r="G48" s="1434"/>
      <c r="H48" s="1434"/>
      <c r="I48" s="1434"/>
      <c r="J48" s="1435"/>
      <c r="K48" s="1434"/>
      <c r="L48" s="504"/>
    </row>
    <row r="49" spans="1:12">
      <c r="A49" s="628"/>
      <c r="B49" s="444"/>
      <c r="C49" s="484"/>
      <c r="E49" s="484"/>
      <c r="G49" s="1434"/>
      <c r="H49" s="1434"/>
      <c r="I49" s="1434"/>
      <c r="J49" s="1434"/>
      <c r="K49" s="1434"/>
      <c r="L49" s="504"/>
    </row>
    <row r="50" spans="1:12" ht="15.5">
      <c r="A50" s="626" t="s">
        <v>1310</v>
      </c>
      <c r="B50" s="444" t="s">
        <v>1311</v>
      </c>
      <c r="C50" s="484"/>
      <c r="D50" s="496" t="s">
        <v>1297</v>
      </c>
      <c r="E50" s="438" t="s">
        <v>1312</v>
      </c>
      <c r="G50" s="1423">
        <f>'2.1 Revenue_Interface'!AB97</f>
        <v>0</v>
      </c>
      <c r="H50" s="1423">
        <f>'2.1 Revenue_Interface'!AC97</f>
        <v>0</v>
      </c>
      <c r="I50" s="1423">
        <f>'2.1 Revenue_Interface'!AD97</f>
        <v>0</v>
      </c>
      <c r="J50" s="1423">
        <f>'2.1 Revenue_Interface'!AE97</f>
        <v>0</v>
      </c>
      <c r="K50" s="1423">
        <f>'2.1 Revenue_Interface'!AF97</f>
        <v>0</v>
      </c>
      <c r="L50" s="498" t="s">
        <v>1983</v>
      </c>
    </row>
    <row r="51" spans="1:12" ht="15.5">
      <c r="A51" s="626" t="s">
        <v>1313</v>
      </c>
      <c r="B51" s="444" t="s">
        <v>1314</v>
      </c>
      <c r="C51" s="484"/>
      <c r="D51" s="496" t="s">
        <v>1297</v>
      </c>
      <c r="E51" s="438" t="s">
        <v>1312</v>
      </c>
      <c r="G51" s="1423">
        <f>'2.1 Revenue_Interface'!AB98</f>
        <v>0</v>
      </c>
      <c r="H51" s="1423">
        <f>'2.1 Revenue_Interface'!AC98</f>
        <v>0</v>
      </c>
      <c r="I51" s="1423">
        <f>'2.1 Revenue_Interface'!AD98</f>
        <v>0</v>
      </c>
      <c r="J51" s="1423">
        <f>'2.1 Revenue_Interface'!AE98</f>
        <v>0</v>
      </c>
      <c r="K51" s="1423">
        <f>'2.1 Revenue_Interface'!AF98</f>
        <v>0</v>
      </c>
      <c r="L51" s="498" t="s">
        <v>1983</v>
      </c>
    </row>
    <row r="52" spans="1:12" ht="15.5">
      <c r="A52" s="626" t="s">
        <v>1987</v>
      </c>
      <c r="B52" s="458" t="s">
        <v>1988</v>
      </c>
      <c r="C52" s="484"/>
      <c r="D52" s="496" t="s">
        <v>1297</v>
      </c>
      <c r="E52" s="438" t="s">
        <v>1312</v>
      </c>
      <c r="G52" s="1431">
        <f>G50+G51</f>
        <v>0</v>
      </c>
      <c r="H52" s="1431">
        <f t="shared" ref="H52:K52" si="9">H50+H51</f>
        <v>0</v>
      </c>
      <c r="I52" s="1431">
        <f t="shared" si="9"/>
        <v>0</v>
      </c>
      <c r="J52" s="1431">
        <f t="shared" si="9"/>
        <v>0</v>
      </c>
      <c r="K52" s="1431">
        <f t="shared" si="9"/>
        <v>0</v>
      </c>
      <c r="L52" s="504"/>
    </row>
    <row r="53" spans="1:12">
      <c r="A53" s="626"/>
      <c r="B53" s="444"/>
      <c r="C53" s="484"/>
      <c r="E53" s="484"/>
      <c r="G53" s="1435"/>
      <c r="H53" s="1434"/>
      <c r="I53" s="1435"/>
      <c r="J53" s="1434"/>
      <c r="K53" s="1434"/>
      <c r="L53" s="504"/>
    </row>
    <row r="54" spans="1:12">
      <c r="A54" s="626"/>
      <c r="B54" s="444"/>
      <c r="C54" s="484"/>
      <c r="E54" s="484"/>
      <c r="G54" s="1433"/>
      <c r="H54" s="1433"/>
      <c r="I54" s="1434"/>
      <c r="J54" s="1434"/>
      <c r="K54" s="1434"/>
      <c r="L54" s="504"/>
    </row>
    <row r="55" spans="1:12" ht="15">
      <c r="A55" s="628" t="s">
        <v>1989</v>
      </c>
      <c r="B55" s="444"/>
      <c r="C55" s="484"/>
      <c r="E55" s="484"/>
      <c r="G55" s="1434"/>
      <c r="H55" s="1433"/>
      <c r="I55" s="1434"/>
      <c r="J55" s="1435"/>
      <c r="K55" s="1434"/>
      <c r="L55" s="504"/>
    </row>
    <row r="56" spans="1:12">
      <c r="A56" s="628"/>
      <c r="B56" s="444"/>
      <c r="C56" s="484"/>
      <c r="E56" s="484"/>
      <c r="G56" s="1434"/>
      <c r="H56" s="1434"/>
      <c r="I56" s="1434"/>
      <c r="J56" s="1434"/>
      <c r="K56" s="1434"/>
      <c r="L56" s="504"/>
    </row>
    <row r="57" spans="1:12" ht="15.5">
      <c r="A57" s="626" t="s">
        <v>1316</v>
      </c>
      <c r="B57" s="444" t="s">
        <v>1317</v>
      </c>
      <c r="C57" s="484"/>
      <c r="D57" s="496" t="s">
        <v>1297</v>
      </c>
      <c r="E57" s="438" t="s">
        <v>1312</v>
      </c>
      <c r="G57" s="1423">
        <f>'2.1 Revenue_Interface'!AB100</f>
        <v>0</v>
      </c>
      <c r="H57" s="1423">
        <f>'2.1 Revenue_Interface'!AC100</f>
        <v>0</v>
      </c>
      <c r="I57" s="1423">
        <f>'2.1 Revenue_Interface'!AD100</f>
        <v>0</v>
      </c>
      <c r="J57" s="1423">
        <f>'2.1 Revenue_Interface'!AE100</f>
        <v>0</v>
      </c>
      <c r="K57" s="1423">
        <f>'2.1 Revenue_Interface'!AF100</f>
        <v>0</v>
      </c>
      <c r="L57" s="498" t="s">
        <v>1983</v>
      </c>
    </row>
    <row r="58" spans="1:12" ht="15.5">
      <c r="A58" s="626" t="s">
        <v>1318</v>
      </c>
      <c r="B58" s="444" t="s">
        <v>1319</v>
      </c>
      <c r="C58" s="484"/>
      <c r="D58" s="496" t="s">
        <v>1297</v>
      </c>
      <c r="E58" s="438" t="s">
        <v>1312</v>
      </c>
      <c r="G58" s="1423">
        <f>'2.1 Revenue_Interface'!AB101</f>
        <v>0</v>
      </c>
      <c r="H58" s="1423">
        <f>'2.1 Revenue_Interface'!AC101</f>
        <v>0</v>
      </c>
      <c r="I58" s="1423">
        <f>'2.1 Revenue_Interface'!AD101</f>
        <v>0</v>
      </c>
      <c r="J58" s="1423">
        <f>'2.1 Revenue_Interface'!AE101</f>
        <v>0</v>
      </c>
      <c r="K58" s="1423">
        <f>'2.1 Revenue_Interface'!AF101</f>
        <v>0</v>
      </c>
      <c r="L58" s="498" t="s">
        <v>1983</v>
      </c>
    </row>
    <row r="59" spans="1:12" ht="15.5">
      <c r="A59" s="626" t="s">
        <v>1990</v>
      </c>
      <c r="B59" s="458" t="s">
        <v>1991</v>
      </c>
      <c r="C59" s="484"/>
      <c r="D59" s="496" t="s">
        <v>1297</v>
      </c>
      <c r="E59" s="438" t="s">
        <v>1312</v>
      </c>
      <c r="G59" s="1431">
        <f>G57+G58</f>
        <v>0</v>
      </c>
      <c r="H59" s="1431">
        <f t="shared" ref="H59:K59" si="10">H57+H58</f>
        <v>0</v>
      </c>
      <c r="I59" s="1431">
        <f t="shared" si="10"/>
        <v>0</v>
      </c>
      <c r="J59" s="1431">
        <f t="shared" si="10"/>
        <v>0</v>
      </c>
      <c r="K59" s="1431">
        <f t="shared" si="10"/>
        <v>0</v>
      </c>
      <c r="L59" s="504"/>
    </row>
    <row r="60" spans="1:12">
      <c r="A60" s="627"/>
      <c r="L60" s="504"/>
    </row>
    <row r="61" spans="1:12">
      <c r="A61" s="627"/>
      <c r="H61" s="634"/>
      <c r="L61" s="504"/>
    </row>
    <row r="62" spans="1:12" ht="15">
      <c r="A62" s="625" t="s">
        <v>1992</v>
      </c>
      <c r="G62" s="635"/>
      <c r="K62" s="629"/>
      <c r="L62" s="504"/>
    </row>
    <row r="63" spans="1:12">
      <c r="A63" s="628"/>
      <c r="L63" s="504"/>
    </row>
    <row r="64" spans="1:12" ht="15.5">
      <c r="A64" s="627" t="s">
        <v>1993</v>
      </c>
      <c r="B64" s="437" t="s">
        <v>1994</v>
      </c>
      <c r="D64" s="496" t="s">
        <v>1297</v>
      </c>
      <c r="E64" s="438" t="s">
        <v>1312</v>
      </c>
      <c r="G64" s="1436">
        <v>8.5</v>
      </c>
      <c r="H64" s="1436">
        <v>8.5</v>
      </c>
      <c r="I64" s="1436">
        <v>8.5</v>
      </c>
      <c r="J64" s="1436">
        <v>8.5</v>
      </c>
      <c r="K64" s="1436">
        <v>8.5</v>
      </c>
      <c r="L64" s="504"/>
    </row>
    <row r="65" spans="1:13" ht="15.5">
      <c r="A65" s="627" t="s">
        <v>1995</v>
      </c>
      <c r="B65" s="437" t="s">
        <v>1996</v>
      </c>
      <c r="D65" s="496" t="s">
        <v>1297</v>
      </c>
      <c r="E65" s="438" t="s">
        <v>1312</v>
      </c>
      <c r="G65" s="1437">
        <f>'2.1 Revenue_Interface'!AB103</f>
        <v>0</v>
      </c>
      <c r="H65" s="1437">
        <f>'2.1 Revenue_Interface'!AC103</f>
        <v>0</v>
      </c>
      <c r="I65" s="1437">
        <f>'2.1 Revenue_Interface'!AD103</f>
        <v>0</v>
      </c>
      <c r="J65" s="1437">
        <f>'2.1 Revenue_Interface'!AE103</f>
        <v>0</v>
      </c>
      <c r="K65" s="1437">
        <f>'2.1 Revenue_Interface'!AF103</f>
        <v>0</v>
      </c>
      <c r="L65" s="498" t="s">
        <v>1983</v>
      </c>
    </row>
    <row r="66" spans="1:13" ht="15.5">
      <c r="A66" s="627" t="s">
        <v>1997</v>
      </c>
      <c r="B66" s="461" t="s">
        <v>1998</v>
      </c>
      <c r="D66" s="496" t="s">
        <v>1297</v>
      </c>
      <c r="E66" s="438" t="s">
        <v>1312</v>
      </c>
      <c r="G66" s="1438">
        <f>G64+G65</f>
        <v>8.5</v>
      </c>
      <c r="H66" s="1438">
        <f t="shared" ref="H66:K66" si="11">H64+H65</f>
        <v>8.5</v>
      </c>
      <c r="I66" s="1438">
        <f t="shared" si="11"/>
        <v>8.5</v>
      </c>
      <c r="J66" s="1438">
        <f t="shared" si="11"/>
        <v>8.5</v>
      </c>
      <c r="K66" s="1438">
        <f t="shared" si="11"/>
        <v>8.5</v>
      </c>
      <c r="L66" s="504"/>
    </row>
    <row r="67" spans="1:13">
      <c r="A67" s="511"/>
      <c r="L67" s="504"/>
    </row>
    <row r="68" spans="1:13">
      <c r="A68" s="511"/>
      <c r="L68" s="504"/>
    </row>
    <row r="69" spans="1:13">
      <c r="A69" s="511"/>
      <c r="L69" s="504"/>
    </row>
    <row r="70" spans="1:13">
      <c r="A70" s="511"/>
      <c r="L70" s="504"/>
    </row>
    <row r="71" spans="1:13">
      <c r="A71" s="511"/>
      <c r="L71" s="504"/>
    </row>
    <row r="72" spans="1:13">
      <c r="A72" s="511"/>
      <c r="L72" s="504"/>
    </row>
    <row r="73" spans="1:13" ht="14" thickBot="1">
      <c r="A73" s="507"/>
      <c r="B73" s="535"/>
      <c r="C73" s="508"/>
      <c r="D73" s="508"/>
      <c r="E73" s="508"/>
      <c r="F73" s="508"/>
      <c r="G73" s="508"/>
      <c r="H73" s="508"/>
      <c r="I73" s="508"/>
      <c r="J73" s="508"/>
      <c r="K73" s="508"/>
      <c r="L73" s="509"/>
    </row>
    <row r="75" spans="1:13" s="636" customFormat="1" ht="5.15" customHeight="1">
      <c r="B75" s="637"/>
    </row>
    <row r="76" spans="1:13" ht="14">
      <c r="A76" s="483"/>
      <c r="B76" s="443"/>
      <c r="C76" s="483"/>
      <c r="D76" s="484"/>
      <c r="E76" s="485"/>
      <c r="F76" s="485"/>
      <c r="G76" s="485"/>
      <c r="H76" s="485"/>
      <c r="I76" s="485"/>
      <c r="J76" s="485"/>
      <c r="K76" s="485"/>
      <c r="L76" s="485"/>
      <c r="M76" s="486"/>
    </row>
    <row r="77" spans="1:13" ht="18">
      <c r="A77" s="488"/>
      <c r="B77" s="443"/>
      <c r="C77" s="483"/>
      <c r="D77" s="483"/>
      <c r="E77" s="489"/>
      <c r="F77" s="489"/>
      <c r="G77" s="894" t="s">
        <v>1139</v>
      </c>
      <c r="H77" s="894" t="s">
        <v>1140</v>
      </c>
      <c r="I77" s="894" t="s">
        <v>1141</v>
      </c>
      <c r="J77" s="894" t="s">
        <v>1142</v>
      </c>
      <c r="K77" s="894" t="s">
        <v>1143</v>
      </c>
      <c r="L77" s="490"/>
      <c r="M77" s="493"/>
    </row>
    <row r="78" spans="1:13" s="496" customFormat="1" ht="14" thickBot="1">
      <c r="B78" s="431"/>
    </row>
    <row r="79" spans="1:13" s="496" customFormat="1" ht="20">
      <c r="A79" s="638" t="s">
        <v>1999</v>
      </c>
      <c r="B79" s="639"/>
      <c r="C79" s="640"/>
      <c r="D79" s="640"/>
      <c r="E79" s="640"/>
      <c r="F79" s="640"/>
      <c r="G79" s="640"/>
      <c r="H79" s="640"/>
      <c r="I79" s="640"/>
      <c r="J79" s="640"/>
      <c r="K79" s="640"/>
      <c r="L79" s="641"/>
    </row>
    <row r="80" spans="1:13" s="496" customFormat="1">
      <c r="A80" s="642"/>
      <c r="B80" s="431"/>
      <c r="L80" s="643"/>
    </row>
    <row r="81" spans="1:13" s="496" customFormat="1">
      <c r="A81" s="642"/>
      <c r="B81" s="431"/>
      <c r="L81" s="643"/>
    </row>
    <row r="82" spans="1:13" s="496" customFormat="1">
      <c r="A82" s="642"/>
      <c r="B82" s="431"/>
      <c r="L82" s="643"/>
    </row>
    <row r="83" spans="1:13" s="496" customFormat="1">
      <c r="A83" s="642"/>
      <c r="B83" s="431"/>
      <c r="L83" s="643"/>
    </row>
    <row r="84" spans="1:13" s="496" customFormat="1" ht="14">
      <c r="A84" s="627"/>
      <c r="B84" s="437"/>
      <c r="C84" s="487"/>
      <c r="D84" s="487"/>
      <c r="E84" s="487"/>
      <c r="F84" s="487"/>
      <c r="G84" s="928">
        <v>2022</v>
      </c>
      <c r="H84" s="928">
        <v>2023</v>
      </c>
      <c r="I84" s="928">
        <v>2024</v>
      </c>
      <c r="J84" s="928">
        <v>2025</v>
      </c>
      <c r="K84" s="928">
        <v>2026</v>
      </c>
      <c r="L84" s="504"/>
    </row>
    <row r="85" spans="1:13" s="496" customFormat="1" ht="15.5">
      <c r="A85" s="627" t="s">
        <v>2000</v>
      </c>
      <c r="B85" s="437" t="s">
        <v>2001</v>
      </c>
      <c r="C85" s="487"/>
      <c r="D85" s="496" t="s">
        <v>1325</v>
      </c>
      <c r="E85" s="438" t="s">
        <v>1312</v>
      </c>
      <c r="F85" s="487"/>
      <c r="G85" s="929">
        <f>G102</f>
        <v>0</v>
      </c>
      <c r="H85" s="929">
        <f>H102</f>
        <v>0</v>
      </c>
      <c r="I85" s="929">
        <f>I102</f>
        <v>0</v>
      </c>
      <c r="J85" s="929">
        <f>J102</f>
        <v>0</v>
      </c>
      <c r="K85" s="929">
        <f>K102</f>
        <v>0</v>
      </c>
      <c r="L85" s="633"/>
    </row>
    <row r="86" spans="1:13" s="496" customFormat="1" ht="15.5">
      <c r="A86" s="627" t="s">
        <v>1323</v>
      </c>
      <c r="B86" s="437" t="s">
        <v>1324</v>
      </c>
      <c r="C86" s="487"/>
      <c r="D86" s="496" t="s">
        <v>1325</v>
      </c>
      <c r="E86" s="438" t="s">
        <v>1312</v>
      </c>
      <c r="F86" s="487"/>
      <c r="G86" s="1439">
        <f>'2.1 Revenue_Interface'!AB107</f>
        <v>0</v>
      </c>
      <c r="H86" s="1439">
        <f>'2.1 Revenue_Interface'!AC107</f>
        <v>0</v>
      </c>
      <c r="I86" s="1439">
        <f>'2.1 Revenue_Interface'!AD107</f>
        <v>0</v>
      </c>
      <c r="J86" s="1439">
        <f>'2.1 Revenue_Interface'!AE107</f>
        <v>0</v>
      </c>
      <c r="K86" s="1439">
        <f>'2.1 Revenue_Interface'!AF107</f>
        <v>0</v>
      </c>
      <c r="L86" s="498" t="s">
        <v>2002</v>
      </c>
      <c r="M86" s="455"/>
    </row>
    <row r="87" spans="1:13" s="496" customFormat="1" ht="15.5">
      <c r="A87" s="627" t="s">
        <v>2003</v>
      </c>
      <c r="B87" s="437" t="s">
        <v>2004</v>
      </c>
      <c r="C87" s="487"/>
      <c r="D87" s="496" t="s">
        <v>1325</v>
      </c>
      <c r="E87" s="438" t="s">
        <v>1312</v>
      </c>
      <c r="F87" s="487"/>
      <c r="G87" s="1439">
        <f>G252</f>
        <v>0</v>
      </c>
      <c r="H87" s="1439">
        <f>H252</f>
        <v>0</v>
      </c>
      <c r="I87" s="1439">
        <f>I252</f>
        <v>0</v>
      </c>
      <c r="J87" s="1439">
        <f>J252</f>
        <v>0</v>
      </c>
      <c r="K87" s="1439">
        <f>K252</f>
        <v>0</v>
      </c>
      <c r="L87" s="498"/>
      <c r="M87" s="455"/>
    </row>
    <row r="88" spans="1:13" s="496" customFormat="1" ht="13.9" customHeight="1">
      <c r="A88" s="627" t="s">
        <v>2005</v>
      </c>
      <c r="B88" s="437" t="s">
        <v>1618</v>
      </c>
      <c r="C88" s="487"/>
      <c r="D88" s="496" t="s">
        <v>1325</v>
      </c>
      <c r="E88" s="438" t="s">
        <v>1312</v>
      </c>
      <c r="F88" s="487"/>
      <c r="G88" s="1439">
        <f>G110</f>
        <v>0</v>
      </c>
      <c r="H88" s="1439">
        <f>H110</f>
        <v>0</v>
      </c>
      <c r="I88" s="1439">
        <f>I110</f>
        <v>0</v>
      </c>
      <c r="J88" s="1439">
        <f>J110</f>
        <v>0</v>
      </c>
      <c r="K88" s="1439">
        <f>K110</f>
        <v>0</v>
      </c>
      <c r="L88" s="643"/>
    </row>
    <row r="89" spans="1:13" s="496" customFormat="1" ht="13.9" customHeight="1">
      <c r="A89" s="627" t="s">
        <v>2006</v>
      </c>
      <c r="B89" s="437" t="s">
        <v>1620</v>
      </c>
      <c r="C89" s="487"/>
      <c r="D89" s="496" t="s">
        <v>1325</v>
      </c>
      <c r="E89" s="438" t="s">
        <v>1312</v>
      </c>
      <c r="F89" s="487"/>
      <c r="G89" s="1439">
        <f>G130</f>
        <v>1.5</v>
      </c>
      <c r="H89" s="1439">
        <f>H130</f>
        <v>1.5</v>
      </c>
      <c r="I89" s="1439">
        <f>I130</f>
        <v>1.5</v>
      </c>
      <c r="J89" s="1439">
        <f>J130</f>
        <v>1.5</v>
      </c>
      <c r="K89" s="1439">
        <f>K130</f>
        <v>1.5</v>
      </c>
      <c r="L89" s="643"/>
    </row>
    <row r="90" spans="1:13" s="496" customFormat="1" ht="15.5">
      <c r="A90" s="627" t="s">
        <v>2007</v>
      </c>
      <c r="B90" s="437" t="s">
        <v>2008</v>
      </c>
      <c r="C90" s="487"/>
      <c r="D90" s="496" t="s">
        <v>1325</v>
      </c>
      <c r="E90" s="438" t="s">
        <v>1312</v>
      </c>
      <c r="F90" s="487"/>
      <c r="G90" s="1439">
        <f>G158</f>
        <v>0</v>
      </c>
      <c r="H90" s="1439">
        <f>H158</f>
        <v>0</v>
      </c>
      <c r="I90" s="1439">
        <f>I158</f>
        <v>0</v>
      </c>
      <c r="J90" s="1439">
        <f>J158</f>
        <v>0</v>
      </c>
      <c r="K90" s="1439">
        <f>K158</f>
        <v>0</v>
      </c>
      <c r="L90" s="643"/>
    </row>
    <row r="91" spans="1:13" s="496" customFormat="1" ht="15.5">
      <c r="A91" s="627" t="s">
        <v>2009</v>
      </c>
      <c r="B91" s="437" t="s">
        <v>1624</v>
      </c>
      <c r="C91" s="487"/>
      <c r="D91" s="496" t="s">
        <v>1325</v>
      </c>
      <c r="E91" s="438" t="s">
        <v>1312</v>
      </c>
      <c r="F91" s="487"/>
      <c r="G91" s="1439">
        <f>G188</f>
        <v>0</v>
      </c>
      <c r="H91" s="1439">
        <f>H188</f>
        <v>0</v>
      </c>
      <c r="I91" s="1439">
        <f>I188</f>
        <v>0</v>
      </c>
      <c r="J91" s="1439">
        <f>J188</f>
        <v>0</v>
      </c>
      <c r="K91" s="1439">
        <f>K188</f>
        <v>0</v>
      </c>
      <c r="L91" s="643"/>
    </row>
    <row r="92" spans="1:13" s="496" customFormat="1" ht="15.5">
      <c r="A92" s="627" t="s">
        <v>2010</v>
      </c>
      <c r="B92" s="437" t="s">
        <v>2011</v>
      </c>
      <c r="C92" s="487"/>
      <c r="D92" s="496" t="s">
        <v>1325</v>
      </c>
      <c r="E92" s="438" t="s">
        <v>1312</v>
      </c>
      <c r="F92" s="487"/>
      <c r="G92" s="1438">
        <f>SUM(G85:G91)</f>
        <v>1.5</v>
      </c>
      <c r="H92" s="1438">
        <f>SUM(H85:H91)</f>
        <v>1.5</v>
      </c>
      <c r="I92" s="1438">
        <f>SUM(I85:I91)</f>
        <v>1.5</v>
      </c>
      <c r="J92" s="1438">
        <f>SUM(J85:J91)</f>
        <v>1.5</v>
      </c>
      <c r="K92" s="1438">
        <f>SUM(K85:K91)</f>
        <v>1.5</v>
      </c>
      <c r="L92" s="643"/>
    </row>
    <row r="93" spans="1:13" s="496" customFormat="1" ht="14">
      <c r="A93" s="627"/>
      <c r="B93" s="437"/>
      <c r="C93" s="487"/>
      <c r="D93" s="487"/>
      <c r="E93" s="487"/>
      <c r="F93" s="487"/>
      <c r="G93" s="629"/>
      <c r="H93" s="487"/>
      <c r="I93" s="629"/>
      <c r="J93" s="644"/>
      <c r="K93" s="487"/>
      <c r="L93" s="643"/>
    </row>
    <row r="94" spans="1:13" s="496" customFormat="1" ht="14.5" thickBot="1">
      <c r="A94" s="645"/>
      <c r="B94" s="535"/>
      <c r="C94" s="508"/>
      <c r="D94" s="508"/>
      <c r="E94" s="508"/>
      <c r="F94" s="508"/>
      <c r="G94" s="646"/>
      <c r="H94" s="508"/>
      <c r="I94" s="646"/>
      <c r="J94" s="647"/>
      <c r="K94" s="508"/>
      <c r="L94" s="648"/>
    </row>
    <row r="95" spans="1:13" s="496" customFormat="1" ht="14">
      <c r="A95" s="649"/>
      <c r="B95" s="437"/>
      <c r="C95" s="487"/>
      <c r="D95" s="487"/>
      <c r="E95" s="487"/>
      <c r="F95" s="487"/>
      <c r="G95" s="1441"/>
      <c r="H95" s="487"/>
      <c r="I95" s="629"/>
      <c r="J95" s="644"/>
      <c r="K95" s="487"/>
    </row>
    <row r="96" spans="1:13" s="496" customFormat="1" ht="14.5" thickBot="1">
      <c r="A96" s="649"/>
      <c r="B96" s="437"/>
      <c r="C96" s="487"/>
      <c r="D96" s="487"/>
      <c r="E96" s="487"/>
      <c r="F96" s="487"/>
      <c r="G96" s="629"/>
      <c r="H96" s="487"/>
      <c r="I96" s="629"/>
      <c r="J96" s="644"/>
      <c r="K96" s="487"/>
    </row>
    <row r="97" spans="1:13" s="496" customFormat="1" ht="14">
      <c r="A97" s="650" t="s">
        <v>2012</v>
      </c>
      <c r="B97" s="539"/>
      <c r="C97" s="501"/>
      <c r="D97" s="501"/>
      <c r="E97" s="501"/>
      <c r="F97" s="501"/>
      <c r="G97" s="501"/>
      <c r="H97" s="501"/>
      <c r="I97" s="501"/>
      <c r="J97" s="501"/>
      <c r="K97" s="501"/>
      <c r="L97" s="641"/>
    </row>
    <row r="98" spans="1:13" s="496" customFormat="1">
      <c r="A98" s="625"/>
      <c r="B98" s="437"/>
      <c r="C98" s="487"/>
      <c r="D98" s="487"/>
      <c r="E98" s="487"/>
      <c r="F98" s="487"/>
      <c r="G98" s="487"/>
      <c r="H98" s="487"/>
      <c r="I98" s="487"/>
      <c r="J98" s="487"/>
      <c r="K98" s="487"/>
      <c r="L98" s="643"/>
    </row>
    <row r="99" spans="1:13" s="496" customFormat="1">
      <c r="A99" s="627"/>
      <c r="B99" s="437"/>
      <c r="C99" s="487"/>
      <c r="D99" s="487"/>
      <c r="E99" s="487"/>
      <c r="F99" s="487"/>
      <c r="G99" s="487"/>
      <c r="H99" s="487"/>
      <c r="I99" s="487"/>
      <c r="J99" s="487"/>
      <c r="K99" s="487"/>
      <c r="L99" s="643"/>
    </row>
    <row r="100" spans="1:13" s="496" customFormat="1">
      <c r="A100" s="627" t="s">
        <v>1327</v>
      </c>
      <c r="B100" s="437" t="s">
        <v>1328</v>
      </c>
      <c r="C100" s="487"/>
      <c r="D100" s="496" t="s">
        <v>1325</v>
      </c>
      <c r="E100" s="438" t="s">
        <v>1312</v>
      </c>
      <c r="F100" s="487"/>
      <c r="G100" s="1439">
        <f>'2.1 Revenue_Interface'!AB111</f>
        <v>0</v>
      </c>
      <c r="H100" s="1439">
        <f>'2.1 Revenue_Interface'!AC111</f>
        <v>0</v>
      </c>
      <c r="I100" s="1439">
        <f>'2.1 Revenue_Interface'!AD111</f>
        <v>0</v>
      </c>
      <c r="J100" s="1439">
        <f>'2.1 Revenue_Interface'!AE111</f>
        <v>0</v>
      </c>
      <c r="K100" s="1439">
        <f>'2.1 Revenue_Interface'!AF111</f>
        <v>0</v>
      </c>
      <c r="L100" s="651" t="s">
        <v>2013</v>
      </c>
      <c r="M100" s="652"/>
    </row>
    <row r="101" spans="1:13" s="496" customFormat="1">
      <c r="A101" s="627" t="s">
        <v>1330</v>
      </c>
      <c r="B101" s="437" t="s">
        <v>1331</v>
      </c>
      <c r="C101" s="487"/>
      <c r="D101" s="496" t="s">
        <v>1325</v>
      </c>
      <c r="E101" s="438" t="s">
        <v>1312</v>
      </c>
      <c r="F101" s="487"/>
      <c r="G101" s="1439">
        <f>'2.1 Revenue_Interface'!AB112</f>
        <v>0</v>
      </c>
      <c r="H101" s="1439">
        <f>'2.1 Revenue_Interface'!AC112</f>
        <v>0</v>
      </c>
      <c r="I101" s="1439">
        <f>'2.1 Revenue_Interface'!AD112</f>
        <v>0</v>
      </c>
      <c r="J101" s="1439">
        <f>'2.1 Revenue_Interface'!AE112</f>
        <v>0</v>
      </c>
      <c r="K101" s="1439">
        <f>'2.1 Revenue_Interface'!AF112</f>
        <v>0</v>
      </c>
      <c r="L101" s="651" t="s">
        <v>2014</v>
      </c>
      <c r="M101" s="652"/>
    </row>
    <row r="102" spans="1:13" s="496" customFormat="1" ht="15.5">
      <c r="A102" s="627" t="s">
        <v>2000</v>
      </c>
      <c r="B102" s="437" t="s">
        <v>2001</v>
      </c>
      <c r="C102" s="487"/>
      <c r="D102" s="496" t="s">
        <v>1325</v>
      </c>
      <c r="E102" s="438" t="s">
        <v>1312</v>
      </c>
      <c r="F102" s="487"/>
      <c r="G102" s="1440">
        <f>(G100+G101)</f>
        <v>0</v>
      </c>
      <c r="H102" s="1440">
        <f t="shared" ref="H102:K102" si="12">(H100+H101)</f>
        <v>0</v>
      </c>
      <c r="I102" s="1440">
        <f t="shared" si="12"/>
        <v>0</v>
      </c>
      <c r="J102" s="1440">
        <f t="shared" si="12"/>
        <v>0</v>
      </c>
      <c r="K102" s="1440">
        <f t="shared" si="12"/>
        <v>0</v>
      </c>
      <c r="L102" s="643"/>
    </row>
    <row r="103" spans="1:13" s="496" customFormat="1" ht="14" thickBot="1">
      <c r="A103" s="507"/>
      <c r="B103" s="535"/>
      <c r="C103" s="508"/>
      <c r="D103" s="508"/>
      <c r="E103" s="508"/>
      <c r="F103" s="508"/>
      <c r="G103" s="508"/>
      <c r="H103" s="508"/>
      <c r="I103" s="508"/>
      <c r="J103" s="508"/>
      <c r="K103" s="508"/>
      <c r="L103" s="648"/>
    </row>
    <row r="104" spans="1:13" s="496" customFormat="1">
      <c r="A104" s="653"/>
      <c r="B104" s="437"/>
      <c r="C104" s="487"/>
      <c r="D104" s="487"/>
      <c r="E104" s="487"/>
      <c r="F104" s="487"/>
      <c r="G104" s="654"/>
      <c r="H104" s="487"/>
      <c r="I104" s="487"/>
      <c r="J104" s="487"/>
      <c r="K104" s="654"/>
    </row>
    <row r="105" spans="1:13" s="496" customFormat="1" ht="14" thickBot="1">
      <c r="A105" s="653"/>
      <c r="B105" s="437"/>
      <c r="C105" s="487"/>
      <c r="D105" s="487"/>
      <c r="E105" s="487"/>
      <c r="F105" s="487"/>
      <c r="G105" s="654"/>
      <c r="H105" s="487"/>
      <c r="I105" s="487"/>
      <c r="J105" s="487"/>
      <c r="K105" s="654"/>
    </row>
    <row r="106" spans="1:13" s="496" customFormat="1" ht="17.5">
      <c r="A106" s="650" t="s">
        <v>2015</v>
      </c>
      <c r="B106" s="539"/>
      <c r="C106" s="501"/>
      <c r="D106" s="501"/>
      <c r="E106" s="501"/>
      <c r="F106" s="501"/>
      <c r="G106" s="501"/>
      <c r="H106" s="501"/>
      <c r="I106" s="501"/>
      <c r="J106" s="501"/>
      <c r="K106" s="655"/>
      <c r="L106" s="641"/>
    </row>
    <row r="107" spans="1:13" s="496" customFormat="1" ht="14">
      <c r="A107" s="656"/>
      <c r="B107" s="437"/>
      <c r="C107" s="487"/>
      <c r="D107" s="487"/>
      <c r="E107" s="487"/>
      <c r="F107" s="487"/>
      <c r="G107" s="487"/>
      <c r="H107" s="487"/>
      <c r="I107" s="487"/>
      <c r="J107" s="487"/>
      <c r="K107" s="629"/>
      <c r="L107" s="643"/>
    </row>
    <row r="108" spans="1:13" s="496" customFormat="1">
      <c r="A108" s="625"/>
      <c r="B108" s="437"/>
      <c r="C108" s="487"/>
      <c r="D108" s="487"/>
      <c r="E108" s="487"/>
      <c r="F108" s="487"/>
      <c r="G108" s="487"/>
      <c r="H108" s="487"/>
      <c r="I108" s="487"/>
      <c r="J108" s="487"/>
      <c r="K108" s="487"/>
      <c r="L108" s="643"/>
    </row>
    <row r="109" spans="1:13" s="496" customFormat="1" ht="15.5">
      <c r="A109" s="627" t="s">
        <v>2016</v>
      </c>
      <c r="B109" s="437" t="s">
        <v>2017</v>
      </c>
      <c r="C109" s="487"/>
      <c r="D109" s="496" t="s">
        <v>1325</v>
      </c>
      <c r="E109" s="438" t="s">
        <v>1312</v>
      </c>
      <c r="F109" s="487"/>
      <c r="G109" s="929">
        <f>G120</f>
        <v>0</v>
      </c>
      <c r="H109" s="929">
        <f>H120</f>
        <v>0</v>
      </c>
      <c r="I109" s="929">
        <f>I120</f>
        <v>0</v>
      </c>
      <c r="J109" s="929">
        <f>J120</f>
        <v>0</v>
      </c>
      <c r="K109" s="929">
        <f>K120</f>
        <v>0</v>
      </c>
      <c r="L109" s="657"/>
      <c r="M109" s="506"/>
    </row>
    <row r="110" spans="1:13" s="496" customFormat="1" ht="15.5">
      <c r="A110" s="627" t="s">
        <v>2018</v>
      </c>
      <c r="B110" s="437" t="s">
        <v>2019</v>
      </c>
      <c r="C110" s="487"/>
      <c r="D110" s="496" t="s">
        <v>1325</v>
      </c>
      <c r="E110" s="438" t="s">
        <v>1312</v>
      </c>
      <c r="F110" s="487"/>
      <c r="G110" s="1438">
        <f>(MIN(1.6,MAX(G109,-2.8)))</f>
        <v>0</v>
      </c>
      <c r="H110" s="1438">
        <f t="shared" ref="H110:K110" si="13">(MIN(1.6,MAX(H109,-2.8)))</f>
        <v>0</v>
      </c>
      <c r="I110" s="1438">
        <f t="shared" si="13"/>
        <v>0</v>
      </c>
      <c r="J110" s="1438">
        <f t="shared" si="13"/>
        <v>0</v>
      </c>
      <c r="K110" s="1438">
        <f t="shared" si="13"/>
        <v>0</v>
      </c>
      <c r="L110" s="651"/>
      <c r="M110" s="652"/>
    </row>
    <row r="111" spans="1:13" s="496" customFormat="1">
      <c r="A111" s="627"/>
      <c r="B111" s="437"/>
      <c r="C111" s="487"/>
      <c r="D111" s="487"/>
      <c r="E111" s="487"/>
      <c r="F111" s="487"/>
      <c r="G111" s="487"/>
      <c r="H111" s="487"/>
      <c r="I111" s="487"/>
      <c r="J111" s="487"/>
      <c r="K111" s="487"/>
      <c r="L111" s="643"/>
    </row>
    <row r="112" spans="1:13" s="496" customFormat="1">
      <c r="A112" s="627"/>
      <c r="B112" s="437"/>
      <c r="C112" s="487"/>
      <c r="D112" s="487"/>
      <c r="E112" s="487"/>
      <c r="F112" s="487"/>
      <c r="G112" s="487"/>
      <c r="H112" s="487"/>
      <c r="I112" s="487"/>
      <c r="J112" s="487"/>
      <c r="K112" s="487"/>
      <c r="L112" s="643"/>
    </row>
    <row r="113" spans="1:13" s="496" customFormat="1">
      <c r="A113" s="627"/>
      <c r="B113" s="437"/>
      <c r="C113" s="487"/>
      <c r="D113" s="487"/>
      <c r="E113" s="487"/>
      <c r="F113" s="487"/>
      <c r="G113" s="487"/>
      <c r="H113" s="487"/>
      <c r="I113" s="487"/>
      <c r="J113" s="487"/>
      <c r="K113" s="487"/>
      <c r="L113" s="643"/>
    </row>
    <row r="114" spans="1:13" s="496" customFormat="1">
      <c r="A114" s="627"/>
      <c r="B114" s="437"/>
      <c r="C114" s="487"/>
      <c r="D114" s="487"/>
      <c r="E114" s="487"/>
      <c r="F114" s="487"/>
      <c r="G114" s="487"/>
      <c r="H114" s="487"/>
      <c r="I114" s="487"/>
      <c r="J114" s="487"/>
      <c r="K114" s="487"/>
      <c r="L114" s="643"/>
    </row>
    <row r="115" spans="1:13" s="496" customFormat="1">
      <c r="A115" s="627"/>
      <c r="B115" s="437"/>
      <c r="C115" s="487"/>
      <c r="D115" s="487"/>
      <c r="E115" s="487"/>
      <c r="F115" s="487"/>
      <c r="G115" s="487"/>
      <c r="H115" s="487"/>
      <c r="I115" s="487"/>
      <c r="J115" s="487"/>
      <c r="K115" s="487"/>
      <c r="L115" s="643"/>
    </row>
    <row r="116" spans="1:13" s="496" customFormat="1">
      <c r="A116" s="627"/>
      <c r="B116" s="437"/>
      <c r="C116" s="487"/>
      <c r="D116" s="487"/>
      <c r="E116" s="487"/>
      <c r="F116" s="487"/>
      <c r="G116" s="487"/>
      <c r="H116" s="487"/>
      <c r="I116" s="487"/>
      <c r="J116" s="487"/>
      <c r="K116" s="487"/>
      <c r="L116" s="643"/>
    </row>
    <row r="117" spans="1:13" s="496" customFormat="1" ht="17.5">
      <c r="A117" s="625" t="s">
        <v>1332</v>
      </c>
      <c r="B117" s="437"/>
      <c r="C117" s="487"/>
      <c r="D117" s="487"/>
      <c r="E117" s="487"/>
      <c r="F117" s="487"/>
      <c r="G117" s="487"/>
      <c r="H117" s="487"/>
      <c r="I117" s="487"/>
      <c r="J117" s="487"/>
      <c r="K117" s="487"/>
      <c r="L117" s="643"/>
    </row>
    <row r="118" spans="1:13" s="496" customFormat="1" ht="29.25" customHeight="1">
      <c r="A118" s="627" t="s">
        <v>1333</v>
      </c>
      <c r="B118" s="437"/>
      <c r="C118" s="487"/>
      <c r="D118" s="496" t="s">
        <v>1325</v>
      </c>
      <c r="E118" s="438" t="s">
        <v>3476</v>
      </c>
      <c r="F118" s="487"/>
      <c r="G118" s="929">
        <f>'2.1 Revenue_Interface'!AB116</f>
        <v>0</v>
      </c>
      <c r="H118" s="929">
        <f>'2.1 Revenue_Interface'!AC116</f>
        <v>0</v>
      </c>
      <c r="I118" s="929">
        <f>'2.1 Revenue_Interface'!AD116</f>
        <v>0</v>
      </c>
      <c r="J118" s="929">
        <f>'2.1 Revenue_Interface'!AE116</f>
        <v>0</v>
      </c>
      <c r="K118" s="929">
        <f>'2.1 Revenue_Interface'!AF116</f>
        <v>0</v>
      </c>
      <c r="L118" s="498" t="s">
        <v>2020</v>
      </c>
      <c r="M118" s="455"/>
    </row>
    <row r="119" spans="1:13" s="496" customFormat="1" ht="18.75" customHeight="1">
      <c r="A119" s="627" t="s">
        <v>1334</v>
      </c>
      <c r="B119" s="437"/>
      <c r="C119" s="487"/>
      <c r="D119" s="496" t="s">
        <v>1325</v>
      </c>
      <c r="E119" s="438" t="s">
        <v>3476</v>
      </c>
      <c r="F119" s="487"/>
      <c r="G119" s="929">
        <f>'2.1 Revenue_Interface'!AB117</f>
        <v>0</v>
      </c>
      <c r="H119" s="929">
        <f>'2.1 Revenue_Interface'!AC117</f>
        <v>0</v>
      </c>
      <c r="I119" s="929">
        <f>'2.1 Revenue_Interface'!AD117</f>
        <v>0</v>
      </c>
      <c r="J119" s="929">
        <f>'2.1 Revenue_Interface'!AE117</f>
        <v>0</v>
      </c>
      <c r="K119" s="929">
        <f>'2.1 Revenue_Interface'!AF117</f>
        <v>0</v>
      </c>
      <c r="L119" s="498" t="s">
        <v>2020</v>
      </c>
      <c r="M119" s="455"/>
    </row>
    <row r="120" spans="1:13" s="496" customFormat="1" ht="22.15" customHeight="1">
      <c r="A120" s="627" t="s">
        <v>2016</v>
      </c>
      <c r="B120" s="437" t="s">
        <v>2017</v>
      </c>
      <c r="C120" s="487"/>
      <c r="D120" s="496" t="s">
        <v>1325</v>
      </c>
      <c r="E120" s="438" t="s">
        <v>1312</v>
      </c>
      <c r="F120" s="487"/>
      <c r="G120" s="1438">
        <f>(G118+G119)/1000000</f>
        <v>0</v>
      </c>
      <c r="H120" s="1438">
        <f>(H118+H119)/1000000</f>
        <v>0</v>
      </c>
      <c r="I120" s="1438">
        <f>(I118+I119)/1000000</f>
        <v>0</v>
      </c>
      <c r="J120" s="1438">
        <f>(J118+J119)/1000000</f>
        <v>0</v>
      </c>
      <c r="K120" s="1438">
        <f>(K118+K119)/1000000</f>
        <v>0</v>
      </c>
      <c r="L120" s="1263" t="s">
        <v>3284</v>
      </c>
      <c r="M120" s="455"/>
    </row>
    <row r="121" spans="1:13" s="496" customFormat="1" ht="14" thickBot="1">
      <c r="A121" s="645"/>
      <c r="B121" s="535"/>
      <c r="C121" s="508"/>
      <c r="D121" s="508"/>
      <c r="E121" s="508"/>
      <c r="F121" s="508"/>
      <c r="G121" s="508"/>
      <c r="H121" s="508"/>
      <c r="I121" s="508"/>
      <c r="J121" s="508"/>
      <c r="K121" s="508"/>
      <c r="L121" s="648"/>
    </row>
    <row r="122" spans="1:13" s="496" customFormat="1" ht="32.15" customHeight="1" thickBot="1">
      <c r="A122" s="649"/>
      <c r="B122" s="437"/>
      <c r="C122" s="487"/>
      <c r="D122" s="487"/>
      <c r="E122" s="487"/>
      <c r="F122" s="487"/>
      <c r="G122" s="487"/>
      <c r="H122" s="487"/>
      <c r="I122" s="487"/>
      <c r="J122" s="487"/>
      <c r="K122" s="487"/>
    </row>
    <row r="123" spans="1:13" s="496" customFormat="1">
      <c r="A123" s="658"/>
      <c r="B123" s="539"/>
      <c r="C123" s="501"/>
      <c r="D123" s="501"/>
      <c r="E123" s="501"/>
      <c r="F123" s="501"/>
      <c r="G123" s="501"/>
      <c r="H123" s="501"/>
      <c r="I123" s="501"/>
      <c r="J123" s="501"/>
      <c r="K123" s="501"/>
      <c r="L123" s="641"/>
    </row>
    <row r="124" spans="1:13" s="496" customFormat="1">
      <c r="A124" s="627"/>
      <c r="B124" s="437"/>
      <c r="C124" s="487"/>
      <c r="D124" s="487"/>
      <c r="E124" s="487"/>
      <c r="F124" s="487"/>
      <c r="G124" s="487"/>
      <c r="H124" s="487"/>
      <c r="I124" s="487"/>
      <c r="J124" s="487"/>
      <c r="K124" s="487"/>
      <c r="L124" s="643"/>
    </row>
    <row r="125" spans="1:13" s="496" customFormat="1">
      <c r="A125" s="627"/>
      <c r="B125" s="437"/>
      <c r="C125" s="487"/>
      <c r="D125" s="487"/>
      <c r="E125" s="487"/>
      <c r="F125" s="487"/>
      <c r="G125" s="487"/>
      <c r="H125" s="487"/>
      <c r="I125" s="487"/>
      <c r="J125" s="487"/>
      <c r="K125" s="487"/>
      <c r="L125" s="643"/>
    </row>
    <row r="126" spans="1:13" s="496" customFormat="1" ht="17.5">
      <c r="A126" s="656" t="s">
        <v>2021</v>
      </c>
      <c r="B126" s="437"/>
      <c r="C126" s="487"/>
      <c r="D126" s="487"/>
      <c r="E126" s="487"/>
      <c r="F126" s="487"/>
      <c r="G126" s="487"/>
      <c r="H126" s="487"/>
      <c r="I126" s="487"/>
      <c r="J126" s="629"/>
      <c r="K126" s="487"/>
      <c r="L126" s="643"/>
    </row>
    <row r="127" spans="1:13" s="496" customFormat="1">
      <c r="A127" s="659"/>
      <c r="B127" s="437"/>
      <c r="C127" s="487"/>
      <c r="D127" s="487"/>
      <c r="E127" s="487"/>
      <c r="F127" s="487"/>
      <c r="G127" s="487"/>
      <c r="H127" s="487"/>
      <c r="I127" s="487"/>
      <c r="J127" s="487"/>
      <c r="K127" s="487"/>
      <c r="L127" s="643"/>
    </row>
    <row r="128" spans="1:13" s="496" customFormat="1" ht="15.5">
      <c r="A128" s="511" t="s">
        <v>2022</v>
      </c>
      <c r="B128" s="437" t="s">
        <v>1336</v>
      </c>
      <c r="C128" s="487"/>
      <c r="D128" s="496" t="s">
        <v>1325</v>
      </c>
      <c r="E128" s="487" t="s">
        <v>1345</v>
      </c>
      <c r="F128" s="487"/>
      <c r="G128" s="929">
        <f>G137</f>
        <v>0</v>
      </c>
      <c r="H128" s="929">
        <f t="shared" ref="H128:K128" si="14">H137</f>
        <v>0</v>
      </c>
      <c r="I128" s="929">
        <f t="shared" si="14"/>
        <v>0</v>
      </c>
      <c r="J128" s="929">
        <f t="shared" si="14"/>
        <v>0</v>
      </c>
      <c r="K128" s="929">
        <f t="shared" si="14"/>
        <v>0</v>
      </c>
      <c r="L128" s="657"/>
      <c r="M128" s="506"/>
    </row>
    <row r="129" spans="1:13" s="496" customFormat="1" ht="15.5">
      <c r="A129" s="511" t="s">
        <v>2023</v>
      </c>
      <c r="B129" s="437" t="s">
        <v>2024</v>
      </c>
      <c r="C129" s="487"/>
      <c r="D129" s="496" t="s">
        <v>1325</v>
      </c>
      <c r="E129" s="487" t="s">
        <v>1343</v>
      </c>
      <c r="F129" s="487"/>
      <c r="G129" s="930">
        <f>MIN(1,G144)</f>
        <v>0</v>
      </c>
      <c r="H129" s="930">
        <f>MIN(1,H144)</f>
        <v>0</v>
      </c>
      <c r="I129" s="930">
        <f>MIN(1,I144)</f>
        <v>0</v>
      </c>
      <c r="J129" s="930">
        <f>MIN(1,J144)</f>
        <v>0</v>
      </c>
      <c r="K129" s="930">
        <f>MIN(1,K144)</f>
        <v>0</v>
      </c>
      <c r="L129" s="498"/>
      <c r="M129" s="455"/>
    </row>
    <row r="130" spans="1:13" s="496" customFormat="1" ht="15.5">
      <c r="A130" s="511" t="s">
        <v>2025</v>
      </c>
      <c r="B130" s="437" t="s">
        <v>1620</v>
      </c>
      <c r="C130" s="487"/>
      <c r="D130" s="496" t="s">
        <v>1325</v>
      </c>
      <c r="E130" s="438" t="s">
        <v>1312</v>
      </c>
      <c r="F130" s="487"/>
      <c r="G130" s="1438">
        <f>IF(G128&lt;=(4.5+G129),1.5,MAX((3.253-(0.38961*(G128-G129))),-1.5))</f>
        <v>1.5</v>
      </c>
      <c r="H130" s="1438">
        <f>IF(H128&lt;=(4.5+H129),1.5,MAX((3.253-(0.38961*(H128-H129))),-1.5))</f>
        <v>1.5</v>
      </c>
      <c r="I130" s="1438">
        <f>IF(I128&lt;=(4.5+I129),1.5,MAX((3.253-(0.38961*(I128-I129))),-1.5))</f>
        <v>1.5</v>
      </c>
      <c r="J130" s="1438">
        <f>IF(J128&lt;=(4.5+J129),1.5,MAX((3.253-(0.38961*(J128-J129))),-1.5))</f>
        <v>1.5</v>
      </c>
      <c r="K130" s="1438">
        <f>IF(K128&lt;=(4.5+K129),1.5,MAX((3.253-(0.38961*(K128-K129))),-1.5))</f>
        <v>1.5</v>
      </c>
      <c r="L130" s="1263" t="s">
        <v>3284</v>
      </c>
    </row>
    <row r="131" spans="1:13" s="496" customFormat="1">
      <c r="A131" s="511"/>
      <c r="B131" s="437"/>
      <c r="C131" s="487"/>
      <c r="D131" s="487"/>
      <c r="E131" s="487"/>
      <c r="F131" s="487"/>
      <c r="G131" s="487"/>
      <c r="H131" s="487"/>
      <c r="I131" s="487"/>
      <c r="J131" s="487"/>
      <c r="K131" s="487"/>
      <c r="L131" s="643"/>
    </row>
    <row r="132" spans="1:13" s="496" customFormat="1">
      <c r="A132" s="511"/>
      <c r="B132" s="437"/>
      <c r="C132" s="487"/>
      <c r="D132" s="487"/>
      <c r="E132" s="487"/>
      <c r="F132" s="487"/>
      <c r="G132" s="487"/>
      <c r="H132" s="487"/>
      <c r="I132" s="487"/>
      <c r="J132" s="487"/>
      <c r="K132" s="487"/>
      <c r="L132" s="643"/>
    </row>
    <row r="133" spans="1:13" s="496" customFormat="1">
      <c r="A133" s="511"/>
      <c r="B133" s="437"/>
      <c r="C133" s="487"/>
      <c r="D133" s="487"/>
      <c r="E133" s="487"/>
      <c r="F133" s="487"/>
      <c r="G133" s="487"/>
      <c r="H133" s="487"/>
      <c r="I133" s="487"/>
      <c r="J133" s="487"/>
      <c r="K133" s="487"/>
      <c r="L133" s="643"/>
    </row>
    <row r="134" spans="1:13" s="496" customFormat="1">
      <c r="A134" s="659"/>
      <c r="B134" s="437"/>
      <c r="C134" s="487"/>
      <c r="D134" s="487"/>
      <c r="E134" s="487"/>
      <c r="F134" s="487"/>
      <c r="G134" s="629"/>
      <c r="H134" s="487"/>
      <c r="I134" s="629"/>
      <c r="J134" s="487"/>
      <c r="K134" s="487"/>
      <c r="L134" s="643"/>
    </row>
    <row r="135" spans="1:13" s="496" customFormat="1" ht="17.5">
      <c r="A135" s="659" t="s">
        <v>2026</v>
      </c>
      <c r="B135" s="429"/>
      <c r="C135" s="487"/>
      <c r="D135" s="487"/>
      <c r="E135" s="487"/>
      <c r="F135" s="487"/>
      <c r="G135" s="487"/>
      <c r="H135" s="487"/>
      <c r="I135" s="487"/>
      <c r="J135" s="429"/>
      <c r="K135" s="487"/>
      <c r="L135" s="643"/>
    </row>
    <row r="136" spans="1:13" s="496" customFormat="1">
      <c r="A136" s="659"/>
      <c r="B136" s="437"/>
      <c r="C136" s="487"/>
      <c r="D136" s="487"/>
      <c r="E136" s="487"/>
      <c r="F136" s="487"/>
      <c r="G136" s="487"/>
      <c r="H136" s="487"/>
      <c r="I136" s="487"/>
      <c r="J136" s="487"/>
      <c r="K136" s="487"/>
      <c r="L136" s="643"/>
    </row>
    <row r="137" spans="1:13" s="496" customFormat="1" ht="15.5">
      <c r="A137" s="511" t="s">
        <v>2022</v>
      </c>
      <c r="B137" s="437" t="s">
        <v>1336</v>
      </c>
      <c r="C137" s="487"/>
      <c r="D137" s="496" t="s">
        <v>1325</v>
      </c>
      <c r="E137" s="487" t="s">
        <v>1345</v>
      </c>
      <c r="F137" s="487"/>
      <c r="G137" s="931">
        <f>'2.1 Revenue_Interface'!AB121</f>
        <v>0</v>
      </c>
      <c r="H137" s="931">
        <f>'2.1 Revenue_Interface'!AC121</f>
        <v>0</v>
      </c>
      <c r="I137" s="931">
        <f>'2.1 Revenue_Interface'!AD121</f>
        <v>0</v>
      </c>
      <c r="J137" s="931">
        <f>'2.1 Revenue_Interface'!AE121</f>
        <v>0</v>
      </c>
      <c r="K137" s="931">
        <f>'2.1 Revenue_Interface'!AF121</f>
        <v>0</v>
      </c>
      <c r="L137" s="498" t="s">
        <v>2027</v>
      </c>
      <c r="M137" s="661"/>
    </row>
    <row r="138" spans="1:13" s="496" customFormat="1">
      <c r="A138" s="659"/>
      <c r="B138" s="437"/>
      <c r="C138" s="487"/>
      <c r="D138" s="487"/>
      <c r="E138" s="487"/>
      <c r="F138" s="487"/>
      <c r="G138" s="629"/>
      <c r="H138" s="487"/>
      <c r="I138" s="629"/>
      <c r="J138" s="487"/>
      <c r="K138" s="487"/>
      <c r="L138" s="643"/>
    </row>
    <row r="139" spans="1:13">
      <c r="A139" s="511"/>
      <c r="L139" s="504"/>
    </row>
    <row r="140" spans="1:13" s="496" customFormat="1" ht="17.5">
      <c r="A140" s="659" t="s">
        <v>2028</v>
      </c>
      <c r="B140" s="437"/>
      <c r="C140" s="487"/>
      <c r="D140" s="487"/>
      <c r="E140" s="487"/>
      <c r="F140" s="487"/>
      <c r="G140" s="487"/>
      <c r="H140" s="487"/>
      <c r="I140" s="487"/>
      <c r="J140" s="629"/>
      <c r="K140" s="487"/>
      <c r="L140" s="643"/>
    </row>
    <row r="141" spans="1:13" s="496" customFormat="1">
      <c r="A141" s="659"/>
      <c r="B141" s="437"/>
      <c r="C141" s="487"/>
      <c r="D141" s="487"/>
      <c r="E141" s="487"/>
      <c r="F141" s="487"/>
      <c r="G141" s="487"/>
      <c r="H141" s="487"/>
      <c r="I141" s="487"/>
      <c r="J141" s="487"/>
      <c r="K141" s="487"/>
      <c r="L141" s="643"/>
    </row>
    <row r="142" spans="1:13" s="496" customFormat="1" ht="15.5">
      <c r="A142" s="511" t="s">
        <v>2029</v>
      </c>
      <c r="B142" s="437" t="s">
        <v>2030</v>
      </c>
      <c r="C142" s="487"/>
      <c r="D142" s="496" t="s">
        <v>1325</v>
      </c>
      <c r="E142" s="487" t="s">
        <v>1343</v>
      </c>
      <c r="F142" s="929">
        <f>'2.1 Revenue_Interface'!AA125</f>
        <v>89.222700000000003</v>
      </c>
      <c r="G142" s="929">
        <f>G151</f>
        <v>0</v>
      </c>
      <c r="H142" s="929">
        <f t="shared" ref="H142:J142" si="15">H151</f>
        <v>0</v>
      </c>
      <c r="I142" s="929">
        <f t="shared" si="15"/>
        <v>0</v>
      </c>
      <c r="J142" s="929">
        <f t="shared" si="15"/>
        <v>0</v>
      </c>
      <c r="K142" s="929">
        <f>K151</f>
        <v>0</v>
      </c>
      <c r="L142" s="498"/>
      <c r="M142" s="455"/>
    </row>
    <row r="143" spans="1:13" s="496" customFormat="1" ht="15.5">
      <c r="A143" s="511" t="s">
        <v>2031</v>
      </c>
      <c r="B143" s="437" t="s">
        <v>2032</v>
      </c>
      <c r="C143" s="487"/>
      <c r="D143" s="496" t="s">
        <v>1325</v>
      </c>
      <c r="E143" s="487"/>
      <c r="F143" s="487"/>
      <c r="G143" s="932">
        <v>0.5</v>
      </c>
      <c r="H143" s="929">
        <v>0.5</v>
      </c>
      <c r="I143" s="929">
        <v>0.5</v>
      </c>
      <c r="J143" s="929">
        <v>0.5</v>
      </c>
      <c r="K143" s="929">
        <v>0.5</v>
      </c>
      <c r="L143" s="498"/>
      <c r="M143" s="455"/>
    </row>
    <row r="144" spans="1:13" s="496" customFormat="1" ht="15.5">
      <c r="A144" s="511" t="s">
        <v>2033</v>
      </c>
      <c r="B144" s="437" t="s">
        <v>2034</v>
      </c>
      <c r="C144" s="487"/>
      <c r="D144" s="496" t="s">
        <v>1325</v>
      </c>
      <c r="E144" s="487" t="s">
        <v>1343</v>
      </c>
      <c r="F144" s="929">
        <f>'2.1 Revenue_Interface'!AA126</f>
        <v>0.32969999999999999</v>
      </c>
      <c r="G144" s="1438">
        <f>MAX(0,0.038*(G142-F142)+(F144*G143))</f>
        <v>0</v>
      </c>
      <c r="H144" s="1438">
        <f t="shared" ref="H144:K144" si="16">MAX(0,0.038*(H142-G142)+(G144*H143))</f>
        <v>0</v>
      </c>
      <c r="I144" s="1438">
        <f t="shared" si="16"/>
        <v>0</v>
      </c>
      <c r="J144" s="1438">
        <f t="shared" si="16"/>
        <v>0</v>
      </c>
      <c r="K144" s="1438">
        <f t="shared" si="16"/>
        <v>0</v>
      </c>
      <c r="L144" s="660"/>
      <c r="M144" s="661"/>
    </row>
    <row r="145" spans="1:13" s="496" customFormat="1">
      <c r="A145" s="511"/>
      <c r="B145" s="437"/>
      <c r="C145" s="487"/>
      <c r="D145" s="487"/>
      <c r="E145" s="487"/>
      <c r="F145" s="487"/>
      <c r="G145" s="220"/>
      <c r="H145" s="220"/>
      <c r="I145" s="220"/>
      <c r="J145" s="220"/>
      <c r="K145" s="220"/>
      <c r="L145" s="498"/>
      <c r="M145" s="455"/>
    </row>
    <row r="146" spans="1:13">
      <c r="A146" s="511"/>
      <c r="L146" s="504"/>
    </row>
    <row r="147" spans="1:13" s="496" customFormat="1" ht="17.5">
      <c r="A147" s="659" t="s">
        <v>2035</v>
      </c>
      <c r="B147" s="437"/>
      <c r="C147" s="487"/>
      <c r="D147" s="487"/>
      <c r="E147" s="487"/>
      <c r="F147" s="487"/>
      <c r="G147" s="487"/>
      <c r="H147" s="487"/>
      <c r="I147" s="487"/>
      <c r="J147" s="629"/>
      <c r="K147" s="487"/>
      <c r="L147" s="643"/>
    </row>
    <row r="148" spans="1:13" s="496" customFormat="1">
      <c r="A148" s="659"/>
      <c r="B148" s="437"/>
      <c r="C148" s="487"/>
      <c r="D148" s="487"/>
      <c r="E148" s="487"/>
      <c r="F148" s="487"/>
      <c r="G148" s="487"/>
      <c r="H148" s="487"/>
      <c r="I148" s="487"/>
      <c r="J148" s="487"/>
      <c r="K148" s="487"/>
      <c r="L148" s="643"/>
    </row>
    <row r="149" spans="1:13" s="496" customFormat="1">
      <c r="A149" s="662" t="s">
        <v>2036</v>
      </c>
      <c r="B149" s="437"/>
      <c r="C149" s="487"/>
      <c r="D149" s="496" t="s">
        <v>1325</v>
      </c>
      <c r="E149" s="487" t="s">
        <v>1345</v>
      </c>
      <c r="F149" s="805"/>
      <c r="G149" s="933">
        <f>'2.1 Revenue_Interface'!AB128</f>
        <v>0</v>
      </c>
      <c r="H149" s="934">
        <f>'2.1 Revenue_Interface'!AC128</f>
        <v>0</v>
      </c>
      <c r="I149" s="934">
        <f>'2.1 Revenue_Interface'!AD128</f>
        <v>0</v>
      </c>
      <c r="J149" s="934">
        <f>'2.1 Revenue_Interface'!AE128</f>
        <v>0</v>
      </c>
      <c r="K149" s="934">
        <f>'2.1 Revenue_Interface'!AF128</f>
        <v>0</v>
      </c>
      <c r="L149" s="498" t="s">
        <v>2037</v>
      </c>
      <c r="M149" s="455"/>
    </row>
    <row r="150" spans="1:13" s="496" customFormat="1" ht="23.15" customHeight="1">
      <c r="A150" s="511" t="s">
        <v>2038</v>
      </c>
      <c r="B150" s="437" t="s">
        <v>2039</v>
      </c>
      <c r="C150" s="487"/>
      <c r="D150" s="496" t="s">
        <v>1325</v>
      </c>
      <c r="E150" s="487"/>
      <c r="F150" s="806"/>
      <c r="G150" s="932">
        <v>365</v>
      </c>
      <c r="H150" s="929">
        <v>365</v>
      </c>
      <c r="I150" s="929">
        <v>366</v>
      </c>
      <c r="J150" s="929">
        <v>365</v>
      </c>
      <c r="K150" s="929">
        <v>365</v>
      </c>
      <c r="L150" s="498"/>
      <c r="M150" s="455"/>
    </row>
    <row r="151" spans="1:13" s="496" customFormat="1" ht="15.5">
      <c r="A151" s="511" t="s">
        <v>2029</v>
      </c>
      <c r="B151" s="437" t="s">
        <v>2030</v>
      </c>
      <c r="C151" s="487"/>
      <c r="D151" s="496" t="s">
        <v>1325</v>
      </c>
      <c r="E151" s="487" t="s">
        <v>1345</v>
      </c>
      <c r="F151" s="807"/>
      <c r="G151" s="1443">
        <f>G149/G150</f>
        <v>0</v>
      </c>
      <c r="H151" s="1438">
        <f>H149/H150</f>
        <v>0</v>
      </c>
      <c r="I151" s="1438">
        <f>I149/I150</f>
        <v>0</v>
      </c>
      <c r="J151" s="1438">
        <f>J149/J150</f>
        <v>0</v>
      </c>
      <c r="K151" s="1438">
        <f>K149/K150</f>
        <v>0</v>
      </c>
      <c r="L151" s="498"/>
      <c r="M151" s="455"/>
    </row>
    <row r="152" spans="1:13" s="496" customFormat="1" ht="14" thickBot="1">
      <c r="A152" s="663"/>
      <c r="B152" s="535"/>
      <c r="C152" s="508"/>
      <c r="D152" s="508"/>
      <c r="E152" s="508"/>
      <c r="F152" s="508"/>
      <c r="G152" s="646"/>
      <c r="H152" s="508"/>
      <c r="I152" s="646"/>
      <c r="J152" s="508"/>
      <c r="K152" s="508"/>
      <c r="L152" s="509"/>
      <c r="M152" s="487"/>
    </row>
    <row r="153" spans="1:13" s="496" customFormat="1" ht="22.15" customHeight="1" thickBot="1">
      <c r="A153" s="653"/>
      <c r="B153" s="437"/>
      <c r="C153" s="487"/>
      <c r="D153" s="487"/>
      <c r="E153" s="487"/>
      <c r="F153" s="487"/>
      <c r="G153" s="629"/>
      <c r="H153" s="487"/>
      <c r="I153" s="629"/>
      <c r="J153" s="487"/>
      <c r="K153" s="487"/>
    </row>
    <row r="154" spans="1:13" s="496" customFormat="1">
      <c r="A154" s="664"/>
      <c r="B154" s="539"/>
      <c r="C154" s="501"/>
      <c r="D154" s="501"/>
      <c r="E154" s="501"/>
      <c r="F154" s="501"/>
      <c r="G154" s="655"/>
      <c r="H154" s="501"/>
      <c r="I154" s="655"/>
      <c r="J154" s="501"/>
      <c r="K154" s="501"/>
      <c r="L154" s="641"/>
    </row>
    <row r="155" spans="1:13" s="496" customFormat="1" ht="17.5">
      <c r="A155" s="656" t="s">
        <v>2040</v>
      </c>
      <c r="B155" s="437"/>
      <c r="C155" s="487"/>
      <c r="D155" s="487"/>
      <c r="E155" s="487"/>
      <c r="F155" s="487"/>
      <c r="G155" s="487"/>
      <c r="H155" s="487"/>
      <c r="I155" s="487"/>
      <c r="J155" s="487"/>
      <c r="K155" s="487"/>
      <c r="L155" s="643"/>
    </row>
    <row r="156" spans="1:13" s="496" customFormat="1">
      <c r="A156" s="625"/>
      <c r="B156" s="437"/>
      <c r="C156" s="487"/>
      <c r="E156" s="487"/>
      <c r="F156" s="487"/>
      <c r="G156" s="487"/>
      <c r="H156" s="487"/>
      <c r="I156" s="487"/>
      <c r="J156" s="487"/>
      <c r="K156" s="487"/>
      <c r="L156" s="643"/>
    </row>
    <row r="157" spans="1:13" s="496" customFormat="1" ht="15.5">
      <c r="A157" s="627" t="s">
        <v>2041</v>
      </c>
      <c r="B157" s="437" t="s">
        <v>2042</v>
      </c>
      <c r="C157" s="487"/>
      <c r="D157" s="496" t="s">
        <v>1325</v>
      </c>
      <c r="E157" s="438" t="s">
        <v>1312</v>
      </c>
      <c r="F157" s="487"/>
      <c r="G157" s="929">
        <f>G167</f>
        <v>0</v>
      </c>
      <c r="H157" s="929">
        <f>H167</f>
        <v>0</v>
      </c>
      <c r="I157" s="929">
        <f>I167</f>
        <v>0</v>
      </c>
      <c r="J157" s="929">
        <f>J167</f>
        <v>0</v>
      </c>
      <c r="K157" s="929">
        <f>K167</f>
        <v>0</v>
      </c>
      <c r="L157" s="498"/>
      <c r="M157" s="455"/>
    </row>
    <row r="158" spans="1:13" s="496" customFormat="1" ht="15.5">
      <c r="A158" s="627" t="s">
        <v>2043</v>
      </c>
      <c r="B158" s="437" t="s">
        <v>2008</v>
      </c>
      <c r="C158" s="487"/>
      <c r="D158" s="496" t="s">
        <v>1325</v>
      </c>
      <c r="E158" s="438" t="s">
        <v>1312</v>
      </c>
      <c r="F158" s="487"/>
      <c r="G158" s="930">
        <f>MIN(1.5,MAX(G157,-1.5))</f>
        <v>0</v>
      </c>
      <c r="H158" s="930">
        <f>MIN(1.5,MAX(H157,-1.5))</f>
        <v>0</v>
      </c>
      <c r="I158" s="930">
        <f>MIN(1.5,MAX(I157,-1.5))</f>
        <v>0</v>
      </c>
      <c r="J158" s="930">
        <f>MIN(1.5,MAX(J157,-1.5))</f>
        <v>0</v>
      </c>
      <c r="K158" s="930">
        <f>MIN(1.5,MAX(K157,-1.5))</f>
        <v>0</v>
      </c>
      <c r="L158" s="498"/>
      <c r="M158" s="455"/>
    </row>
    <row r="159" spans="1:13" s="496" customFormat="1">
      <c r="A159" s="627"/>
      <c r="B159" s="665"/>
      <c r="C159" s="487"/>
      <c r="D159" s="649"/>
      <c r="E159" s="649"/>
      <c r="F159" s="487"/>
      <c r="G159" s="221"/>
      <c r="H159" s="221"/>
      <c r="I159" s="221"/>
      <c r="J159" s="221"/>
      <c r="K159" s="221"/>
      <c r="L159" s="643"/>
    </row>
    <row r="160" spans="1:13" s="496" customFormat="1">
      <c r="A160" s="627"/>
      <c r="B160" s="437"/>
      <c r="C160" s="487"/>
      <c r="D160" s="487"/>
      <c r="E160" s="487"/>
      <c r="F160" s="487"/>
      <c r="G160" s="487"/>
      <c r="H160" s="487"/>
      <c r="I160" s="487"/>
      <c r="J160" s="487"/>
      <c r="K160" s="487"/>
      <c r="L160" s="643"/>
    </row>
    <row r="161" spans="1:13" s="496" customFormat="1" ht="17.5">
      <c r="A161" s="625" t="s">
        <v>2044</v>
      </c>
      <c r="B161" s="437"/>
      <c r="C161" s="487"/>
      <c r="D161" s="487"/>
      <c r="E161" s="487"/>
      <c r="F161" s="487"/>
      <c r="G161" s="487"/>
      <c r="H161" s="487"/>
      <c r="I161" s="487"/>
      <c r="J161" s="487"/>
      <c r="K161" s="487"/>
      <c r="L161" s="643"/>
    </row>
    <row r="162" spans="1:13" s="496" customFormat="1">
      <c r="A162" s="625"/>
      <c r="B162" s="437"/>
      <c r="C162" s="487"/>
      <c r="D162" s="487"/>
      <c r="E162" s="487"/>
      <c r="F162" s="487"/>
      <c r="G162" s="487"/>
      <c r="H162" s="487"/>
      <c r="I162" s="487"/>
      <c r="J162" s="487"/>
      <c r="K162" s="487"/>
      <c r="L162" s="643"/>
    </row>
    <row r="163" spans="1:13" s="496" customFormat="1">
      <c r="A163" s="625"/>
      <c r="B163" s="437"/>
      <c r="C163" s="487"/>
      <c r="D163" s="487"/>
      <c r="E163" s="487"/>
      <c r="F163" s="487"/>
      <c r="G163" s="487"/>
      <c r="H163" s="487"/>
      <c r="I163" s="487"/>
      <c r="J163" s="487"/>
      <c r="K163" s="487"/>
      <c r="L163" s="643"/>
    </row>
    <row r="164" spans="1:13" s="496" customFormat="1" ht="15.5">
      <c r="A164" s="627" t="s">
        <v>1347</v>
      </c>
      <c r="B164" s="437" t="s">
        <v>2045</v>
      </c>
      <c r="C164" s="487"/>
      <c r="D164" s="496" t="s">
        <v>1325</v>
      </c>
      <c r="E164" s="487" t="s">
        <v>1255</v>
      </c>
      <c r="F164" s="487"/>
      <c r="G164" s="1442">
        <f>'2.1 Revenue_Interface'!AB132</f>
        <v>0</v>
      </c>
      <c r="H164" s="1442">
        <f>'2.1 Revenue_Interface'!AC132</f>
        <v>0</v>
      </c>
      <c r="I164" s="1442">
        <f>'2.1 Revenue_Interface'!AD132</f>
        <v>0</v>
      </c>
      <c r="J164" s="1442">
        <f>'2.1 Revenue_Interface'!AE132</f>
        <v>0</v>
      </c>
      <c r="K164" s="1442">
        <f>'2.1 Revenue_Interface'!AF132</f>
        <v>0</v>
      </c>
      <c r="L164" s="498" t="s">
        <v>2046</v>
      </c>
      <c r="M164" s="455"/>
    </row>
    <row r="165" spans="1:13" s="496" customFormat="1" ht="15.5">
      <c r="A165" s="627" t="s">
        <v>2047</v>
      </c>
      <c r="B165" s="437" t="s">
        <v>2048</v>
      </c>
      <c r="C165" s="487"/>
      <c r="D165" s="496" t="s">
        <v>1325</v>
      </c>
      <c r="E165" s="487" t="s">
        <v>1255</v>
      </c>
      <c r="F165" s="487"/>
      <c r="G165" s="1442">
        <v>2897</v>
      </c>
      <c r="H165" s="1442">
        <v>2897</v>
      </c>
      <c r="I165" s="1442">
        <v>2897</v>
      </c>
      <c r="J165" s="1442">
        <v>2897</v>
      </c>
      <c r="K165" s="1442">
        <v>2897</v>
      </c>
      <c r="L165" s="498"/>
      <c r="M165" s="455"/>
    </row>
    <row r="166" spans="1:13" s="496" customFormat="1" ht="15.5">
      <c r="A166" s="627" t="s">
        <v>2049</v>
      </c>
      <c r="B166" s="437" t="s">
        <v>2050</v>
      </c>
      <c r="C166" s="487"/>
      <c r="D166" s="496" t="s">
        <v>1325</v>
      </c>
      <c r="E166" s="487" t="s">
        <v>2051</v>
      </c>
      <c r="F166" s="487"/>
      <c r="G166" s="1442">
        <f>G174</f>
        <v>0</v>
      </c>
      <c r="H166" s="1442">
        <f t="shared" ref="H166:K166" si="17">H174</f>
        <v>0</v>
      </c>
      <c r="I166" s="1442">
        <f t="shared" si="17"/>
        <v>0</v>
      </c>
      <c r="J166" s="1442">
        <f t="shared" si="17"/>
        <v>0</v>
      </c>
      <c r="K166" s="1442">
        <f t="shared" si="17"/>
        <v>0</v>
      </c>
      <c r="L166" s="498" t="s">
        <v>2046</v>
      </c>
      <c r="M166" s="455"/>
    </row>
    <row r="167" spans="1:13" s="496" customFormat="1" ht="15.5">
      <c r="A167" s="627" t="s">
        <v>2052</v>
      </c>
      <c r="B167" s="437" t="s">
        <v>2042</v>
      </c>
      <c r="C167" s="487"/>
      <c r="D167" s="496" t="s">
        <v>1325</v>
      </c>
      <c r="E167" s="438" t="s">
        <v>1312</v>
      </c>
      <c r="F167" s="487"/>
      <c r="G167" s="1438">
        <f>(((G165-G164)*G166)/1000000)</f>
        <v>0</v>
      </c>
      <c r="H167" s="1438">
        <f t="shared" ref="H167:K167" si="18">(((H165-H164)*H166)/1000000)</f>
        <v>0</v>
      </c>
      <c r="I167" s="1438">
        <f t="shared" si="18"/>
        <v>0</v>
      </c>
      <c r="J167" s="1438">
        <f t="shared" si="18"/>
        <v>0</v>
      </c>
      <c r="K167" s="1438">
        <f t="shared" si="18"/>
        <v>0</v>
      </c>
      <c r="L167" s="1263" t="s">
        <v>3284</v>
      </c>
      <c r="M167" s="455"/>
    </row>
    <row r="168" spans="1:13" s="496" customFormat="1">
      <c r="A168" s="511"/>
      <c r="B168" s="437"/>
      <c r="C168" s="487"/>
      <c r="D168" s="487"/>
      <c r="E168" s="487"/>
      <c r="F168" s="487"/>
      <c r="G168" s="220"/>
      <c r="H168" s="220"/>
      <c r="I168" s="220"/>
      <c r="J168" s="220"/>
      <c r="K168" s="220"/>
      <c r="L168" s="643"/>
    </row>
    <row r="169" spans="1:13" s="496" customFormat="1">
      <c r="A169" s="627"/>
      <c r="B169" s="437"/>
      <c r="C169" s="487"/>
      <c r="D169" s="487"/>
      <c r="E169" s="487"/>
      <c r="F169" s="487"/>
      <c r="G169" s="629"/>
      <c r="H169" s="487"/>
      <c r="I169" s="629"/>
      <c r="J169" s="487"/>
      <c r="K169" s="487"/>
      <c r="L169" s="643"/>
    </row>
    <row r="170" spans="1:13" s="496" customFormat="1" ht="17.5">
      <c r="A170" s="625" t="s">
        <v>2053</v>
      </c>
      <c r="B170" s="437"/>
      <c r="C170" s="487"/>
      <c r="D170" s="487"/>
      <c r="E170" s="487"/>
      <c r="F170" s="487"/>
      <c r="G170" s="629"/>
      <c r="H170" s="487"/>
      <c r="I170" s="629"/>
      <c r="J170" s="487"/>
      <c r="K170" s="487"/>
      <c r="L170" s="643"/>
    </row>
    <row r="171" spans="1:13" s="496" customFormat="1">
      <c r="A171" s="627"/>
      <c r="B171" s="437"/>
      <c r="C171" s="487"/>
      <c r="E171" s="487"/>
      <c r="F171" s="487"/>
      <c r="G171" s="629"/>
      <c r="H171" s="487"/>
      <c r="I171" s="629"/>
      <c r="J171" s="487"/>
      <c r="K171" s="487"/>
      <c r="L171" s="643"/>
    </row>
    <row r="172" spans="1:13" s="496" customFormat="1" ht="15.5">
      <c r="A172" s="627" t="s">
        <v>2054</v>
      </c>
      <c r="B172" s="437" t="s">
        <v>2055</v>
      </c>
      <c r="C172" s="487"/>
      <c r="D172" s="496" t="s">
        <v>1325</v>
      </c>
      <c r="E172" s="487"/>
      <c r="F172" s="487"/>
      <c r="G172" s="929">
        <v>25</v>
      </c>
      <c r="H172" s="929">
        <v>25</v>
      </c>
      <c r="I172" s="929">
        <v>25</v>
      </c>
      <c r="J172" s="929">
        <v>25</v>
      </c>
      <c r="K172" s="929">
        <v>25</v>
      </c>
      <c r="L172" s="643"/>
    </row>
    <row r="173" spans="1:13" s="496" customFormat="1" ht="15.5">
      <c r="A173" s="627" t="s">
        <v>2056</v>
      </c>
      <c r="B173" s="437" t="s">
        <v>2057</v>
      </c>
      <c r="C173" s="487"/>
      <c r="D173" s="496" t="s">
        <v>1325</v>
      </c>
      <c r="E173" s="487" t="s">
        <v>2058</v>
      </c>
      <c r="F173" s="487"/>
      <c r="G173" s="929">
        <f>G179</f>
        <v>0</v>
      </c>
      <c r="H173" s="929">
        <f t="shared" ref="H173:K173" si="19">H179</f>
        <v>0</v>
      </c>
      <c r="I173" s="929">
        <f t="shared" si="19"/>
        <v>0</v>
      </c>
      <c r="J173" s="929">
        <f t="shared" si="19"/>
        <v>0</v>
      </c>
      <c r="K173" s="929">
        <f t="shared" si="19"/>
        <v>0</v>
      </c>
      <c r="L173" s="643"/>
    </row>
    <row r="174" spans="1:13" s="496" customFormat="1" ht="15.5">
      <c r="A174" s="627" t="s">
        <v>2059</v>
      </c>
      <c r="B174" s="437" t="s">
        <v>2060</v>
      </c>
      <c r="C174" s="487"/>
      <c r="D174" s="496" t="s">
        <v>1325</v>
      </c>
      <c r="E174" s="487" t="s">
        <v>2051</v>
      </c>
      <c r="F174" s="487"/>
      <c r="G174" s="1438">
        <f>G172*G173</f>
        <v>0</v>
      </c>
      <c r="H174" s="1438">
        <f>H172*H173</f>
        <v>0</v>
      </c>
      <c r="I174" s="1438">
        <f>I172*I173</f>
        <v>0</v>
      </c>
      <c r="J174" s="1438">
        <f>J172*J173</f>
        <v>0</v>
      </c>
      <c r="K174" s="1438">
        <f>K172*K173</f>
        <v>0</v>
      </c>
      <c r="L174" s="643"/>
    </row>
    <row r="175" spans="1:13" s="496" customFormat="1">
      <c r="A175" s="627"/>
      <c r="B175" s="437"/>
      <c r="C175" s="487"/>
      <c r="D175" s="487"/>
      <c r="E175" s="487"/>
      <c r="F175" s="487"/>
      <c r="G175" s="629"/>
      <c r="H175" s="487"/>
      <c r="I175" s="629"/>
      <c r="J175" s="487"/>
      <c r="K175" s="487"/>
      <c r="L175" s="643"/>
    </row>
    <row r="176" spans="1:13" s="496" customFormat="1">
      <c r="A176" s="627"/>
      <c r="B176" s="437"/>
      <c r="C176" s="487"/>
      <c r="D176" s="487"/>
      <c r="E176" s="487"/>
      <c r="F176" s="487"/>
      <c r="G176" s="629"/>
      <c r="H176" s="487"/>
      <c r="I176" s="629"/>
      <c r="J176" s="487"/>
      <c r="K176" s="487"/>
      <c r="L176" s="643"/>
    </row>
    <row r="177" spans="1:13" s="496" customFormat="1" ht="17.5">
      <c r="A177" s="625" t="s">
        <v>1350</v>
      </c>
      <c r="B177" s="437"/>
      <c r="C177" s="487"/>
      <c r="D177" s="487"/>
      <c r="E177" s="487"/>
      <c r="F177" s="487"/>
      <c r="G177" s="629"/>
      <c r="H177" s="487"/>
      <c r="I177" s="629"/>
      <c r="J177" s="487"/>
      <c r="K177" s="487"/>
      <c r="L177" s="643"/>
    </row>
    <row r="178" spans="1:13" s="496" customFormat="1">
      <c r="A178" s="627"/>
      <c r="B178" s="437"/>
      <c r="C178" s="487"/>
      <c r="E178" s="487"/>
      <c r="F178" s="487"/>
      <c r="G178" s="629"/>
      <c r="H178" s="487"/>
      <c r="I178" s="629"/>
      <c r="J178" s="487"/>
      <c r="K178" s="487"/>
      <c r="L178" s="643"/>
    </row>
    <row r="179" spans="1:13" s="496" customFormat="1" ht="15.5">
      <c r="A179" s="511" t="s">
        <v>2056</v>
      </c>
      <c r="B179" s="437" t="s">
        <v>2057</v>
      </c>
      <c r="C179" s="487"/>
      <c r="D179" s="496" t="s">
        <v>1325</v>
      </c>
      <c r="E179" s="438" t="s">
        <v>2058</v>
      </c>
      <c r="F179" s="487"/>
      <c r="G179" s="929">
        <f>'2.1 Revenue_Interface'!AB134</f>
        <v>0</v>
      </c>
      <c r="H179" s="929">
        <f>'2.1 Revenue_Interface'!AC134</f>
        <v>0</v>
      </c>
      <c r="I179" s="929">
        <f>'2.1 Revenue_Interface'!AD134</f>
        <v>0</v>
      </c>
      <c r="J179" s="929">
        <f>'2.1 Revenue_Interface'!AE134</f>
        <v>0</v>
      </c>
      <c r="K179" s="929">
        <f>'2.1 Revenue_Interface'!AF134</f>
        <v>0</v>
      </c>
      <c r="L179" s="498" t="s">
        <v>2046</v>
      </c>
      <c r="M179" s="661"/>
    </row>
    <row r="180" spans="1:13" s="496" customFormat="1">
      <c r="A180" s="627"/>
      <c r="B180" s="437"/>
      <c r="C180" s="487"/>
      <c r="D180" s="487"/>
      <c r="E180" s="487"/>
      <c r="F180" s="487"/>
      <c r="G180" s="629"/>
      <c r="H180" s="487"/>
      <c r="I180" s="629"/>
      <c r="J180" s="487"/>
      <c r="K180" s="487"/>
      <c r="L180" s="643"/>
    </row>
    <row r="181" spans="1:13" s="496" customFormat="1" ht="14" thickBot="1">
      <c r="A181" s="645"/>
      <c r="B181" s="535"/>
      <c r="C181" s="508"/>
      <c r="D181" s="508"/>
      <c r="E181" s="508"/>
      <c r="F181" s="508"/>
      <c r="G181" s="508"/>
      <c r="H181" s="508"/>
      <c r="I181" s="508"/>
      <c r="J181" s="508"/>
      <c r="K181" s="508"/>
      <c r="L181" s="648"/>
    </row>
    <row r="182" spans="1:13" s="496" customFormat="1" ht="23.9" customHeight="1" thickBot="1">
      <c r="A182" s="429"/>
      <c r="B182" s="437"/>
      <c r="C182" s="487"/>
      <c r="D182" s="487"/>
      <c r="E182" s="487"/>
      <c r="F182" s="487"/>
      <c r="G182" s="487"/>
      <c r="H182" s="487"/>
      <c r="I182" s="487"/>
      <c r="J182" s="487"/>
      <c r="K182" s="487"/>
    </row>
    <row r="183" spans="1:13" s="496" customFormat="1" ht="17">
      <c r="A183" s="650" t="s">
        <v>2061</v>
      </c>
      <c r="B183" s="539"/>
      <c r="C183" s="501"/>
      <c r="D183" s="501"/>
      <c r="E183" s="501"/>
      <c r="F183" s="501"/>
      <c r="G183" s="501"/>
      <c r="H183" s="501"/>
      <c r="I183" s="501"/>
      <c r="J183" s="655"/>
      <c r="K183" s="501"/>
      <c r="L183" s="641"/>
    </row>
    <row r="184" spans="1:13" s="496" customFormat="1">
      <c r="A184" s="625"/>
      <c r="B184" s="437"/>
      <c r="C184" s="487"/>
      <c r="D184" s="487"/>
      <c r="E184" s="487"/>
      <c r="F184" s="487"/>
      <c r="G184" s="487"/>
      <c r="H184" s="487"/>
      <c r="I184" s="487"/>
      <c r="J184" s="487"/>
      <c r="K184" s="487"/>
      <c r="L184" s="643"/>
    </row>
    <row r="185" spans="1:13" s="496" customFormat="1" ht="15.5">
      <c r="A185" s="627" t="s">
        <v>2062</v>
      </c>
      <c r="B185" s="437" t="s">
        <v>2063</v>
      </c>
      <c r="C185" s="487"/>
      <c r="D185" s="496" t="s">
        <v>1325</v>
      </c>
      <c r="E185" s="438" t="s">
        <v>1312</v>
      </c>
      <c r="F185" s="487"/>
      <c r="G185" s="929">
        <f>G207</f>
        <v>0</v>
      </c>
      <c r="H185" s="929">
        <f>H207</f>
        <v>0</v>
      </c>
      <c r="I185" s="929">
        <f>I207</f>
        <v>0</v>
      </c>
      <c r="J185" s="929">
        <f>J207</f>
        <v>0</v>
      </c>
      <c r="K185" s="929">
        <f>K207</f>
        <v>0</v>
      </c>
      <c r="L185" s="643"/>
    </row>
    <row r="186" spans="1:13" s="496" customFormat="1" ht="15.5">
      <c r="A186" s="627" t="s">
        <v>2064</v>
      </c>
      <c r="B186" s="437" t="s">
        <v>2065</v>
      </c>
      <c r="C186" s="487"/>
      <c r="D186" s="496" t="s">
        <v>1325</v>
      </c>
      <c r="E186" s="438" t="s">
        <v>1312</v>
      </c>
      <c r="F186" s="487"/>
      <c r="G186" s="929">
        <f>G224</f>
        <v>0</v>
      </c>
      <c r="H186" s="929">
        <f>H224</f>
        <v>0</v>
      </c>
      <c r="I186" s="929">
        <f>I224</f>
        <v>0</v>
      </c>
      <c r="J186" s="929">
        <f>J224</f>
        <v>0</v>
      </c>
      <c r="K186" s="929">
        <f>K224</f>
        <v>0</v>
      </c>
      <c r="L186" s="643"/>
    </row>
    <row r="187" spans="1:13" s="496" customFormat="1" ht="15.5">
      <c r="A187" s="627" t="s">
        <v>2066</v>
      </c>
      <c r="B187" s="437" t="s">
        <v>2067</v>
      </c>
      <c r="C187" s="487"/>
      <c r="D187" s="496" t="s">
        <v>1325</v>
      </c>
      <c r="E187" s="438" t="s">
        <v>1312</v>
      </c>
      <c r="F187" s="487"/>
      <c r="G187" s="929">
        <f>G239</f>
        <v>0</v>
      </c>
      <c r="H187" s="929">
        <f>H239</f>
        <v>0</v>
      </c>
      <c r="I187" s="929">
        <f>I239</f>
        <v>0</v>
      </c>
      <c r="J187" s="929">
        <f>J239</f>
        <v>0</v>
      </c>
      <c r="K187" s="929">
        <f>K239</f>
        <v>0</v>
      </c>
      <c r="L187" s="643"/>
    </row>
    <row r="188" spans="1:13" s="496" customFormat="1" ht="15.5">
      <c r="A188" s="627" t="s">
        <v>2068</v>
      </c>
      <c r="B188" s="437" t="s">
        <v>1624</v>
      </c>
      <c r="C188" s="487"/>
      <c r="D188" s="496" t="s">
        <v>1325</v>
      </c>
      <c r="E188" s="438" t="s">
        <v>1312</v>
      </c>
      <c r="F188" s="487"/>
      <c r="G188" s="1438">
        <f>(G185+G186+G187)</f>
        <v>0</v>
      </c>
      <c r="H188" s="1438">
        <f t="shared" ref="H188:K188" si="20">(H185+H186+H187)</f>
        <v>0</v>
      </c>
      <c r="I188" s="1438">
        <f t="shared" si="20"/>
        <v>0</v>
      </c>
      <c r="J188" s="1438">
        <f t="shared" si="20"/>
        <v>0</v>
      </c>
      <c r="K188" s="1438">
        <f t="shared" si="20"/>
        <v>0</v>
      </c>
      <c r="L188" s="1263" t="s">
        <v>3284</v>
      </c>
    </row>
    <row r="189" spans="1:13" s="496" customFormat="1">
      <c r="A189" s="627"/>
      <c r="B189" s="437"/>
      <c r="C189" s="487"/>
      <c r="D189" s="487"/>
      <c r="E189" s="487"/>
      <c r="F189" s="487"/>
      <c r="G189" s="629"/>
      <c r="H189" s="487"/>
      <c r="I189" s="629"/>
      <c r="J189" s="487"/>
      <c r="K189" s="487"/>
      <c r="L189" s="643"/>
    </row>
    <row r="190" spans="1:13" s="496" customFormat="1">
      <c r="A190" s="627"/>
      <c r="B190" s="437"/>
      <c r="C190" s="487"/>
      <c r="D190" s="487"/>
      <c r="E190" s="487"/>
      <c r="F190" s="487"/>
      <c r="G190" s="629"/>
      <c r="H190" s="487"/>
      <c r="I190" s="629"/>
      <c r="J190" s="487"/>
      <c r="K190" s="487"/>
      <c r="L190" s="643"/>
    </row>
    <row r="191" spans="1:13" s="496" customFormat="1" ht="15">
      <c r="A191" s="625" t="s">
        <v>1353</v>
      </c>
      <c r="B191" s="437"/>
      <c r="C191" s="487"/>
      <c r="D191" s="487"/>
      <c r="E191" s="487"/>
      <c r="F191" s="487"/>
      <c r="G191" s="629"/>
      <c r="H191" s="487"/>
      <c r="I191" s="629"/>
      <c r="J191" s="487"/>
      <c r="K191" s="487"/>
      <c r="L191" s="643"/>
    </row>
    <row r="192" spans="1:13" s="496" customFormat="1">
      <c r="A192" s="625"/>
      <c r="B192" s="437"/>
      <c r="C192" s="487"/>
      <c r="D192" s="487"/>
      <c r="E192" s="487"/>
      <c r="F192" s="487"/>
      <c r="G192" s="629"/>
      <c r="H192" s="487"/>
      <c r="I192" s="629"/>
      <c r="J192" s="487"/>
      <c r="K192" s="487"/>
      <c r="L192" s="643"/>
    </row>
    <row r="193" spans="1:13" s="496" customFormat="1">
      <c r="A193" s="627"/>
      <c r="B193" s="437"/>
      <c r="C193" s="487"/>
      <c r="D193" s="487"/>
      <c r="E193" s="487"/>
      <c r="F193" s="487"/>
      <c r="G193" s="629"/>
      <c r="H193" s="487"/>
      <c r="I193" s="629"/>
      <c r="J193" s="487"/>
      <c r="K193" s="487"/>
      <c r="L193" s="643"/>
    </row>
    <row r="194" spans="1:13" s="496" customFormat="1">
      <c r="A194" s="627"/>
      <c r="B194" s="437"/>
      <c r="C194" s="487"/>
      <c r="D194" s="487"/>
      <c r="E194" s="487"/>
      <c r="F194" s="487"/>
      <c r="G194" s="629"/>
      <c r="H194" s="487"/>
      <c r="I194" s="629"/>
      <c r="J194" s="487"/>
      <c r="K194" s="487"/>
      <c r="L194" s="643"/>
    </row>
    <row r="195" spans="1:13" s="496" customFormat="1">
      <c r="A195" s="627"/>
      <c r="B195" s="437"/>
      <c r="C195" s="487"/>
      <c r="D195" s="487"/>
      <c r="E195" s="487"/>
      <c r="F195" s="487"/>
      <c r="G195" s="629"/>
      <c r="H195" s="487"/>
      <c r="I195" s="629"/>
      <c r="J195" s="487"/>
      <c r="K195" s="487"/>
      <c r="L195" s="643"/>
    </row>
    <row r="196" spans="1:13" s="496" customFormat="1">
      <c r="A196" s="627"/>
      <c r="B196" s="437"/>
      <c r="C196" s="487"/>
      <c r="D196" s="487"/>
      <c r="E196" s="487"/>
      <c r="F196" s="487"/>
      <c r="G196" s="629"/>
      <c r="H196" s="487"/>
      <c r="I196" s="629"/>
      <c r="J196" s="487"/>
      <c r="K196" s="487"/>
      <c r="L196" s="643"/>
    </row>
    <row r="197" spans="1:13" s="496" customFormat="1">
      <c r="A197" s="627"/>
      <c r="B197" s="437"/>
      <c r="C197" s="487"/>
      <c r="D197" s="487"/>
      <c r="E197" s="487"/>
      <c r="F197" s="487"/>
      <c r="G197" s="629"/>
      <c r="H197" s="487"/>
      <c r="I197" s="629"/>
      <c r="J197" s="487"/>
      <c r="K197" s="487"/>
      <c r="L197" s="643"/>
    </row>
    <row r="198" spans="1:13" s="496" customFormat="1">
      <c r="A198" s="627"/>
      <c r="B198" s="437"/>
      <c r="C198" s="487"/>
      <c r="D198" s="487"/>
      <c r="E198" s="487"/>
      <c r="F198" s="487"/>
      <c r="G198" s="629"/>
      <c r="H198" s="487"/>
      <c r="I198" s="629"/>
      <c r="J198" s="429"/>
      <c r="K198" s="487"/>
      <c r="L198" s="643"/>
    </row>
    <row r="199" spans="1:13" s="496" customFormat="1">
      <c r="A199" s="642"/>
      <c r="B199" s="431"/>
      <c r="F199" s="487"/>
      <c r="G199" s="487"/>
      <c r="H199" s="487"/>
      <c r="I199" s="487"/>
      <c r="J199" s="629"/>
      <c r="K199" s="487"/>
      <c r="L199" s="643"/>
    </row>
    <row r="200" spans="1:13" s="496" customFormat="1">
      <c r="A200" s="642"/>
      <c r="B200" s="431"/>
      <c r="F200" s="487"/>
      <c r="G200" s="487"/>
      <c r="H200" s="487"/>
      <c r="I200" s="487"/>
      <c r="J200" s="487"/>
      <c r="K200" s="487"/>
      <c r="L200" s="643"/>
    </row>
    <row r="201" spans="1:13" s="496" customFormat="1">
      <c r="A201" s="511" t="s">
        <v>1354</v>
      </c>
      <c r="B201" s="437"/>
      <c r="C201" s="487"/>
      <c r="D201" s="487"/>
      <c r="E201" s="487" t="s">
        <v>1355</v>
      </c>
      <c r="F201" s="487"/>
      <c r="G201" s="929">
        <f>'2.1 Revenue_Interface'!AB138</f>
        <v>0</v>
      </c>
      <c r="H201" s="929">
        <f>'2.1 Revenue_Interface'!AC138</f>
        <v>0</v>
      </c>
      <c r="I201" s="929">
        <f>'2.1 Revenue_Interface'!AD138</f>
        <v>0</v>
      </c>
      <c r="J201" s="929">
        <f>'2.1 Revenue_Interface'!AE138</f>
        <v>0</v>
      </c>
      <c r="K201" s="929">
        <f>'2.1 Revenue_Interface'!AF138</f>
        <v>0</v>
      </c>
      <c r="L201" s="643"/>
    </row>
    <row r="202" spans="1:13" s="496" customFormat="1">
      <c r="A202" s="511" t="s">
        <v>2069</v>
      </c>
      <c r="B202" s="437"/>
      <c r="C202" s="487"/>
      <c r="D202" s="487"/>
      <c r="E202" s="487"/>
      <c r="F202" s="487"/>
      <c r="G202" s="935">
        <v>7.2499999999999995E-2</v>
      </c>
      <c r="H202" s="935">
        <v>7.2499999999999995E-2</v>
      </c>
      <c r="I202" s="935">
        <v>7.2499999999999995E-2</v>
      </c>
      <c r="J202" s="935">
        <v>7.2499999999999995E-2</v>
      </c>
      <c r="K202" s="935">
        <v>7.2499999999999995E-2</v>
      </c>
      <c r="L202" s="853"/>
    </row>
    <row r="203" spans="1:13" s="496" customFormat="1" ht="15.5">
      <c r="A203" s="627" t="s">
        <v>2070</v>
      </c>
      <c r="B203" s="437" t="s">
        <v>2071</v>
      </c>
      <c r="C203" s="487"/>
      <c r="D203" s="487"/>
      <c r="E203" s="487" t="s">
        <v>1359</v>
      </c>
      <c r="F203" s="487"/>
      <c r="G203" s="896">
        <f>G201*G202</f>
        <v>0</v>
      </c>
      <c r="H203" s="896">
        <f t="shared" ref="H203:K203" si="21">H201*H202</f>
        <v>0</v>
      </c>
      <c r="I203" s="896">
        <f t="shared" si="21"/>
        <v>0</v>
      </c>
      <c r="J203" s="896">
        <f t="shared" si="21"/>
        <v>0</v>
      </c>
      <c r="K203" s="896">
        <f t="shared" si="21"/>
        <v>0</v>
      </c>
      <c r="L203" s="651" t="s">
        <v>2072</v>
      </c>
      <c r="M203" s="652"/>
    </row>
    <row r="204" spans="1:13" s="496" customFormat="1" ht="15.5">
      <c r="A204" s="627" t="s">
        <v>1357</v>
      </c>
      <c r="B204" s="437" t="s">
        <v>1358</v>
      </c>
      <c r="C204" s="487"/>
      <c r="D204" s="487"/>
      <c r="E204" s="487" t="s">
        <v>1359</v>
      </c>
      <c r="F204" s="487"/>
      <c r="G204" s="929">
        <f>'2.1 Revenue_Interface'!AB139</f>
        <v>0</v>
      </c>
      <c r="H204" s="929">
        <f>'2.1 Revenue_Interface'!AC139</f>
        <v>0</v>
      </c>
      <c r="I204" s="929">
        <f>'2.1 Revenue_Interface'!AD139</f>
        <v>0</v>
      </c>
      <c r="J204" s="929">
        <f>'2.1 Revenue_Interface'!AE139</f>
        <v>0</v>
      </c>
      <c r="K204" s="929">
        <f>'2.1 Revenue_Interface'!AF139</f>
        <v>0</v>
      </c>
      <c r="L204" s="498" t="s">
        <v>2073</v>
      </c>
      <c r="M204" s="455"/>
    </row>
    <row r="205" spans="1:13" s="496" customFormat="1" ht="15.5">
      <c r="A205" s="627" t="s">
        <v>2074</v>
      </c>
      <c r="B205" s="437" t="s">
        <v>2075</v>
      </c>
      <c r="C205" s="487"/>
      <c r="D205" s="487"/>
      <c r="E205" s="487" t="s">
        <v>1359</v>
      </c>
      <c r="F205" s="487"/>
      <c r="G205" s="1438">
        <f>G203-G204</f>
        <v>0</v>
      </c>
      <c r="H205" s="1438">
        <f>H203-H204</f>
        <v>0</v>
      </c>
      <c r="I205" s="1438">
        <f>I203-I204</f>
        <v>0</v>
      </c>
      <c r="J205" s="1438">
        <f>J203-J204</f>
        <v>0</v>
      </c>
      <c r="K205" s="1438">
        <f>K203-K204</f>
        <v>0</v>
      </c>
      <c r="L205" s="498"/>
      <c r="M205" s="455"/>
    </row>
    <row r="206" spans="1:13">
      <c r="A206" s="511"/>
      <c r="L206" s="504"/>
    </row>
    <row r="207" spans="1:13" ht="15.5">
      <c r="A207" s="627" t="s">
        <v>2076</v>
      </c>
      <c r="B207" s="437" t="s">
        <v>2063</v>
      </c>
      <c r="E207" s="438" t="s">
        <v>1312</v>
      </c>
      <c r="G207" s="896">
        <f>IF(G204&lt;=G203,0,MAX((G205*0.05),-0.5))</f>
        <v>0</v>
      </c>
      <c r="H207" s="896">
        <f>IF(H204&lt;=H203,0,MAX((H205*0.05),-0.5))</f>
        <v>0</v>
      </c>
      <c r="I207" s="896">
        <f>IF(I204&lt;=I203,0,MAX((I205*0.05),-0.5))</f>
        <v>0</v>
      </c>
      <c r="J207" s="896">
        <f>IF(J204&lt;=J203,0,MAX((J205*0.05),-0.5))</f>
        <v>0</v>
      </c>
      <c r="K207" s="896">
        <f>IF(K204&lt;=K203,0,MAX((K205*0.05),-0.5))</f>
        <v>0</v>
      </c>
      <c r="L207" s="498" t="s">
        <v>2073</v>
      </c>
      <c r="M207" s="455"/>
    </row>
    <row r="208" spans="1:13">
      <c r="A208" s="627"/>
      <c r="L208" s="504"/>
    </row>
    <row r="209" spans="1:13" ht="15">
      <c r="A209" s="625" t="s">
        <v>1360</v>
      </c>
      <c r="G209" s="629"/>
      <c r="I209" s="629"/>
      <c r="L209" s="504"/>
    </row>
    <row r="210" spans="1:13">
      <c r="A210" s="625"/>
      <c r="G210" s="629"/>
      <c r="I210" s="629"/>
      <c r="L210" s="504"/>
    </row>
    <row r="211" spans="1:13">
      <c r="A211" s="627"/>
      <c r="G211" s="629"/>
      <c r="I211" s="629"/>
      <c r="L211" s="504"/>
    </row>
    <row r="212" spans="1:13">
      <c r="A212" s="627"/>
      <c r="G212" s="629"/>
      <c r="I212" s="629"/>
      <c r="L212" s="504"/>
    </row>
    <row r="213" spans="1:13">
      <c r="A213" s="627"/>
      <c r="G213" s="629"/>
      <c r="I213" s="629"/>
      <c r="L213" s="504"/>
    </row>
    <row r="214" spans="1:13">
      <c r="A214" s="627"/>
      <c r="G214" s="629"/>
      <c r="I214" s="629"/>
      <c r="L214" s="504"/>
    </row>
    <row r="215" spans="1:13">
      <c r="A215" s="627"/>
      <c r="G215" s="629"/>
      <c r="I215" s="629"/>
      <c r="L215" s="504"/>
    </row>
    <row r="216" spans="1:13">
      <c r="A216" s="627"/>
      <c r="G216" s="629"/>
      <c r="I216" s="629"/>
      <c r="L216" s="504"/>
    </row>
    <row r="217" spans="1:13">
      <c r="A217" s="511"/>
      <c r="L217" s="504"/>
    </row>
    <row r="218" spans="1:13" ht="15.5">
      <c r="A218" s="511" t="s">
        <v>1361</v>
      </c>
      <c r="B218" s="437" t="s">
        <v>1362</v>
      </c>
      <c r="E218" s="487" t="s">
        <v>1359</v>
      </c>
      <c r="G218" s="929">
        <f>'2.1 Revenue_Interface'!AB141</f>
        <v>0</v>
      </c>
      <c r="H218" s="929">
        <f>'2.1 Revenue_Interface'!AC141</f>
        <v>0</v>
      </c>
      <c r="I218" s="929">
        <f>'2.1 Revenue_Interface'!AD141</f>
        <v>0</v>
      </c>
      <c r="J218" s="929">
        <f>'2.1 Revenue_Interface'!AE141</f>
        <v>0</v>
      </c>
      <c r="K218" s="929">
        <f>'2.1 Revenue_Interface'!AF141</f>
        <v>0</v>
      </c>
      <c r="L218" s="504"/>
    </row>
    <row r="219" spans="1:13">
      <c r="A219" s="511" t="s">
        <v>2069</v>
      </c>
      <c r="G219" s="935">
        <v>0.75</v>
      </c>
      <c r="H219" s="935">
        <v>0.75</v>
      </c>
      <c r="I219" s="935">
        <v>0.75</v>
      </c>
      <c r="J219" s="935">
        <v>0.75</v>
      </c>
      <c r="K219" s="935">
        <v>0.75</v>
      </c>
      <c r="L219" s="504"/>
    </row>
    <row r="220" spans="1:13" ht="15.5">
      <c r="A220" s="627" t="s">
        <v>2077</v>
      </c>
      <c r="B220" s="437" t="s">
        <v>2078</v>
      </c>
      <c r="E220" s="487" t="s">
        <v>1359</v>
      </c>
      <c r="G220" s="896">
        <f>G218*G219</f>
        <v>0</v>
      </c>
      <c r="H220" s="896">
        <f t="shared" ref="H220:K220" si="22">H218*H219</f>
        <v>0</v>
      </c>
      <c r="I220" s="896">
        <f t="shared" si="22"/>
        <v>0</v>
      </c>
      <c r="J220" s="896">
        <f t="shared" si="22"/>
        <v>0</v>
      </c>
      <c r="K220" s="896">
        <f t="shared" si="22"/>
        <v>0</v>
      </c>
      <c r="L220" s="498" t="s">
        <v>2079</v>
      </c>
      <c r="M220" s="455"/>
    </row>
    <row r="221" spans="1:13" ht="15.5">
      <c r="A221" s="627" t="s">
        <v>1363</v>
      </c>
      <c r="B221" s="437" t="s">
        <v>1364</v>
      </c>
      <c r="E221" s="487" t="s">
        <v>1359</v>
      </c>
      <c r="G221" s="929">
        <f>'2.1 Revenue_Interface'!AB142</f>
        <v>0</v>
      </c>
      <c r="H221" s="929">
        <f>'2.1 Revenue_Interface'!AC142</f>
        <v>0</v>
      </c>
      <c r="I221" s="929">
        <f>'2.1 Revenue_Interface'!AD142</f>
        <v>0</v>
      </c>
      <c r="J221" s="929">
        <f>'2.1 Revenue_Interface'!AE142</f>
        <v>0</v>
      </c>
      <c r="K221" s="929">
        <f>'2.1 Revenue_Interface'!AF142</f>
        <v>0</v>
      </c>
      <c r="L221" s="498" t="s">
        <v>2073</v>
      </c>
      <c r="M221" s="455"/>
    </row>
    <row r="222" spans="1:13" ht="15.5">
      <c r="A222" s="627" t="s">
        <v>2080</v>
      </c>
      <c r="B222" s="437" t="s">
        <v>2081</v>
      </c>
      <c r="E222" s="487" t="s">
        <v>1359</v>
      </c>
      <c r="G222" s="1438">
        <f>G221-G220</f>
        <v>0</v>
      </c>
      <c r="H222" s="1438">
        <f>H221-H220</f>
        <v>0</v>
      </c>
      <c r="I222" s="1438">
        <f>I221-I220</f>
        <v>0</v>
      </c>
      <c r="J222" s="1438">
        <f>J221-J220</f>
        <v>0</v>
      </c>
      <c r="K222" s="1438">
        <f>K221-K220</f>
        <v>0</v>
      </c>
      <c r="L222" s="504"/>
    </row>
    <row r="223" spans="1:13">
      <c r="A223" s="511"/>
      <c r="G223" s="1405"/>
      <c r="H223" s="1405"/>
      <c r="I223" s="1405"/>
      <c r="J223" s="1405"/>
      <c r="K223" s="1405"/>
      <c r="L223" s="504"/>
    </row>
    <row r="224" spans="1:13" ht="15.5">
      <c r="A224" s="627" t="s">
        <v>2064</v>
      </c>
      <c r="B224" s="437" t="s">
        <v>2065</v>
      </c>
      <c r="E224" s="438" t="s">
        <v>1312</v>
      </c>
      <c r="G224" s="1438">
        <f>IF(G221&gt;=G220,MIN(0.5,G222*0.05),MAX(G222*0.05,-0.5))</f>
        <v>0</v>
      </c>
      <c r="H224" s="1438">
        <f>IF(H221&gt;=H220,MIN(0.5,H222*0.05),MAX(H222*0.05,-0.5))</f>
        <v>0</v>
      </c>
      <c r="I224" s="1438">
        <f>IF(I221&gt;=I220,MIN(0.5,I222*0.05),MAX(I222*0.05,-0.5))</f>
        <v>0</v>
      </c>
      <c r="J224" s="1438">
        <f>IF(J221&gt;=J220,MIN(0.5,J222*0.05),MAX(J222*0.05,-0.5))</f>
        <v>0</v>
      </c>
      <c r="K224" s="1438">
        <f>IF(K221&gt;=K220,MIN(0.5,K222*0.05),MAX(K222*0.05,-0.5))</f>
        <v>0</v>
      </c>
      <c r="L224" s="504"/>
    </row>
    <row r="225" spans="1:13">
      <c r="A225" s="627"/>
      <c r="L225" s="504"/>
    </row>
    <row r="226" spans="1:13" ht="15">
      <c r="A226" s="625" t="s">
        <v>1365</v>
      </c>
      <c r="G226" s="629"/>
      <c r="I226" s="629"/>
      <c r="L226" s="504"/>
    </row>
    <row r="227" spans="1:13">
      <c r="A227" s="625"/>
      <c r="G227" s="629"/>
      <c r="I227" s="629"/>
      <c r="L227" s="504"/>
    </row>
    <row r="228" spans="1:13">
      <c r="A228" s="627"/>
      <c r="G228" s="629"/>
      <c r="I228" s="629"/>
      <c r="L228" s="504"/>
    </row>
    <row r="229" spans="1:13">
      <c r="A229" s="627"/>
      <c r="G229" s="629"/>
      <c r="I229" s="629"/>
      <c r="L229" s="504"/>
    </row>
    <row r="230" spans="1:13">
      <c r="A230" s="627"/>
      <c r="G230" s="629"/>
      <c r="I230" s="629"/>
      <c r="L230" s="504"/>
    </row>
    <row r="231" spans="1:13">
      <c r="A231" s="627"/>
      <c r="G231" s="629"/>
      <c r="I231" s="629"/>
      <c r="L231" s="504"/>
    </row>
    <row r="232" spans="1:13">
      <c r="A232" s="627"/>
      <c r="G232" s="629"/>
      <c r="I232" s="629"/>
      <c r="L232" s="504"/>
    </row>
    <row r="233" spans="1:13">
      <c r="A233" s="627"/>
      <c r="G233" s="629"/>
      <c r="I233" s="629"/>
      <c r="L233" s="504"/>
    </row>
    <row r="234" spans="1:13">
      <c r="A234" s="511"/>
      <c r="L234" s="504"/>
    </row>
    <row r="235" spans="1:13" ht="15.5">
      <c r="A235" s="627" t="s">
        <v>2082</v>
      </c>
      <c r="B235" s="437" t="s">
        <v>2083</v>
      </c>
      <c r="E235" s="487" t="s">
        <v>1359</v>
      </c>
      <c r="G235" s="929">
        <v>11</v>
      </c>
      <c r="H235" s="929">
        <v>11</v>
      </c>
      <c r="I235" s="929">
        <v>11</v>
      </c>
      <c r="J235" s="929">
        <v>11</v>
      </c>
      <c r="K235" s="929">
        <v>11</v>
      </c>
      <c r="L235" s="498" t="s">
        <v>2084</v>
      </c>
      <c r="M235" s="455"/>
    </row>
    <row r="236" spans="1:13" ht="15.5">
      <c r="A236" s="627" t="s">
        <v>1366</v>
      </c>
      <c r="B236" s="437" t="s">
        <v>1367</v>
      </c>
      <c r="E236" s="487" t="s">
        <v>1359</v>
      </c>
      <c r="G236" s="929">
        <f>'2.1 Revenue_Interface'!AB144</f>
        <v>0</v>
      </c>
      <c r="H236" s="929">
        <f>'2.1 Revenue_Interface'!AC144</f>
        <v>0</v>
      </c>
      <c r="I236" s="929">
        <f>'2.1 Revenue_Interface'!AD144</f>
        <v>0</v>
      </c>
      <c r="J236" s="929">
        <f>'2.1 Revenue_Interface'!AE144</f>
        <v>0</v>
      </c>
      <c r="K236" s="929">
        <f>'2.1 Revenue_Interface'!AF144</f>
        <v>0</v>
      </c>
      <c r="L236" s="498" t="s">
        <v>2085</v>
      </c>
      <c r="M236" s="455"/>
    </row>
    <row r="237" spans="1:13" ht="15.5">
      <c r="A237" s="627" t="s">
        <v>2086</v>
      </c>
      <c r="B237" s="437" t="s">
        <v>2087</v>
      </c>
      <c r="E237" s="487" t="s">
        <v>1359</v>
      </c>
      <c r="G237" s="1438">
        <f>G235-G236</f>
        <v>11</v>
      </c>
      <c r="H237" s="1438">
        <f>H235-H236</f>
        <v>11</v>
      </c>
      <c r="I237" s="1438">
        <f>I235-I236</f>
        <v>11</v>
      </c>
      <c r="J237" s="1438">
        <f>J235-J236</f>
        <v>11</v>
      </c>
      <c r="K237" s="1438">
        <f>K235-K236</f>
        <v>11</v>
      </c>
      <c r="L237" s="504"/>
    </row>
    <row r="238" spans="1:13">
      <c r="A238" s="511"/>
      <c r="G238" s="1405"/>
      <c r="H238" s="1405"/>
      <c r="I238" s="1405"/>
      <c r="J238" s="1405"/>
      <c r="K238" s="1405"/>
      <c r="L238" s="504"/>
    </row>
    <row r="239" spans="1:13" ht="15.5">
      <c r="A239" s="627" t="s">
        <v>2088</v>
      </c>
      <c r="B239" s="437" t="s">
        <v>2067</v>
      </c>
      <c r="E239" s="438" t="s">
        <v>1312</v>
      </c>
      <c r="G239" s="1438">
        <f>IF(G236&lt;=10,0,MAX(G237*0.02,-0.5))</f>
        <v>0</v>
      </c>
      <c r="H239" s="1438">
        <f>IF(H236&lt;=10,0,MAX(H237*0.02,-0.5))</f>
        <v>0</v>
      </c>
      <c r="I239" s="1438">
        <f>IF(I236&lt;=10,0,MAX(I237*0.02,-0.5))</f>
        <v>0</v>
      </c>
      <c r="J239" s="1438">
        <f>IF(J236&lt;=10,0,MAX(J237*0.02,-0.5))</f>
        <v>0</v>
      </c>
      <c r="K239" s="1438">
        <f>IF(K236&lt;=10,0,MAX(K237*0.02,-0.5))</f>
        <v>0</v>
      </c>
      <c r="L239" s="504"/>
    </row>
    <row r="240" spans="1:13">
      <c r="A240" s="511"/>
      <c r="L240" s="504"/>
    </row>
    <row r="241" spans="1:13">
      <c r="A241" s="627"/>
      <c r="L241" s="504"/>
    </row>
    <row r="242" spans="1:13" ht="14" thickBot="1">
      <c r="A242" s="645"/>
      <c r="B242" s="535"/>
      <c r="C242" s="508"/>
      <c r="D242" s="508"/>
      <c r="E242" s="508"/>
      <c r="F242" s="508"/>
      <c r="G242" s="508"/>
      <c r="H242" s="508"/>
      <c r="I242" s="508"/>
      <c r="J242" s="508"/>
      <c r="K242" s="508"/>
      <c r="L242" s="509"/>
    </row>
    <row r="243" spans="1:13" ht="30.65" customHeight="1" thickBot="1">
      <c r="A243" s="649"/>
    </row>
    <row r="244" spans="1:13">
      <c r="A244" s="658"/>
      <c r="B244" s="539"/>
      <c r="C244" s="501"/>
      <c r="D244" s="501"/>
      <c r="E244" s="501"/>
      <c r="F244" s="501"/>
      <c r="G244" s="501"/>
      <c r="H244" s="501"/>
      <c r="I244" s="501"/>
      <c r="J244" s="501"/>
      <c r="K244" s="501"/>
      <c r="L244" s="502"/>
    </row>
    <row r="245" spans="1:13" ht="14">
      <c r="A245" s="656" t="s">
        <v>1615</v>
      </c>
      <c r="J245" s="629"/>
      <c r="L245" s="504"/>
    </row>
    <row r="246" spans="1:13">
      <c r="A246" s="625"/>
      <c r="L246" s="504"/>
    </row>
    <row r="247" spans="1:13">
      <c r="A247" s="625"/>
      <c r="L247" s="504"/>
    </row>
    <row r="248" spans="1:13">
      <c r="A248" s="627" t="s">
        <v>1368</v>
      </c>
      <c r="B248" s="437" t="s">
        <v>1369</v>
      </c>
      <c r="E248" s="438" t="s">
        <v>1312</v>
      </c>
      <c r="G248" s="929">
        <f>'2.1 Revenue_Interface'!AB148</f>
        <v>0</v>
      </c>
      <c r="H248" s="929">
        <f>'2.1 Revenue_Interface'!AC148</f>
        <v>0</v>
      </c>
      <c r="I248" s="929">
        <f>'2.1 Revenue_Interface'!AD148</f>
        <v>0</v>
      </c>
      <c r="J248" s="929">
        <f>'2.1 Revenue_Interface'!AE148</f>
        <v>0</v>
      </c>
      <c r="K248" s="929">
        <f>'2.1 Revenue_Interface'!AF148</f>
        <v>0</v>
      </c>
      <c r="L248" s="498" t="s">
        <v>2089</v>
      </c>
      <c r="M248" s="455"/>
    </row>
    <row r="249" spans="1:13">
      <c r="A249" s="627" t="s">
        <v>1371</v>
      </c>
      <c r="B249" s="437" t="s">
        <v>1372</v>
      </c>
      <c r="E249" s="438" t="s">
        <v>1312</v>
      </c>
      <c r="G249" s="929">
        <f>'2.1 Revenue_Interface'!AB149</f>
        <v>0</v>
      </c>
      <c r="H249" s="929">
        <f>'2.1 Revenue_Interface'!AC149</f>
        <v>0</v>
      </c>
      <c r="I249" s="929">
        <f>'2.1 Revenue_Interface'!AD149</f>
        <v>0</v>
      </c>
      <c r="J249" s="929">
        <f>'2.1 Revenue_Interface'!AE149</f>
        <v>0</v>
      </c>
      <c r="K249" s="929">
        <f>'2.1 Revenue_Interface'!AF149</f>
        <v>0</v>
      </c>
      <c r="L249" s="498" t="s">
        <v>2089</v>
      </c>
      <c r="M249" s="455"/>
    </row>
    <row r="250" spans="1:13" ht="15.5">
      <c r="A250" s="627" t="s">
        <v>2090</v>
      </c>
      <c r="B250" s="437" t="s">
        <v>2091</v>
      </c>
      <c r="E250" s="438" t="s">
        <v>1312</v>
      </c>
      <c r="F250" s="666"/>
      <c r="G250" s="855">
        <f>G248-G249</f>
        <v>0</v>
      </c>
      <c r="H250" s="856">
        <f>H248-H249</f>
        <v>0</v>
      </c>
      <c r="I250" s="856">
        <f>I248-I249</f>
        <v>0</v>
      </c>
      <c r="J250" s="857">
        <f>J248-J249</f>
        <v>0</v>
      </c>
      <c r="K250" s="858">
        <f>K248-K249</f>
        <v>0</v>
      </c>
      <c r="L250" s="498" t="s">
        <v>2089</v>
      </c>
      <c r="M250" s="455"/>
    </row>
    <row r="251" spans="1:13" ht="15.5">
      <c r="A251" s="627" t="s">
        <v>1373</v>
      </c>
      <c r="B251" s="437" t="s">
        <v>2092</v>
      </c>
      <c r="E251" s="438" t="s">
        <v>1312</v>
      </c>
      <c r="G251" s="854">
        <f>'2.1 Revenue_Interface'!AB150</f>
        <v>0</v>
      </c>
      <c r="H251" s="854">
        <f>'2.1 Revenue_Interface'!AC150</f>
        <v>0</v>
      </c>
      <c r="I251" s="854">
        <f>'2.1 Revenue_Interface'!AD150</f>
        <v>0</v>
      </c>
      <c r="J251" s="854">
        <f>'2.1 Revenue_Interface'!AE150</f>
        <v>0</v>
      </c>
      <c r="K251" s="854">
        <f>'2.1 Revenue_Interface'!AF150</f>
        <v>0</v>
      </c>
      <c r="L251" s="498" t="s">
        <v>2089</v>
      </c>
      <c r="M251" s="455"/>
    </row>
    <row r="252" spans="1:13" ht="15.5">
      <c r="A252" s="627" t="s">
        <v>2003</v>
      </c>
      <c r="B252" s="437" t="s">
        <v>2004</v>
      </c>
      <c r="E252" s="438" t="s">
        <v>1312</v>
      </c>
      <c r="G252" s="856">
        <f>SUM(G250:G251)</f>
        <v>0</v>
      </c>
      <c r="H252" s="856">
        <f t="shared" ref="H252:K252" si="23">SUM(H250:H251)</f>
        <v>0</v>
      </c>
      <c r="I252" s="856">
        <f t="shared" si="23"/>
        <v>0</v>
      </c>
      <c r="J252" s="856">
        <f t="shared" si="23"/>
        <v>0</v>
      </c>
      <c r="K252" s="856">
        <f t="shared" si="23"/>
        <v>0</v>
      </c>
      <c r="L252" s="633"/>
      <c r="M252" s="455"/>
    </row>
    <row r="253" spans="1:13">
      <c r="A253" s="511"/>
      <c r="L253" s="504"/>
    </row>
    <row r="254" spans="1:13" ht="14" thickBot="1">
      <c r="A254" s="507"/>
      <c r="B254" s="535"/>
      <c r="C254" s="508"/>
      <c r="D254" s="508"/>
      <c r="E254" s="508"/>
      <c r="F254" s="508"/>
      <c r="G254" s="508"/>
      <c r="H254" s="508"/>
      <c r="I254" s="508"/>
      <c r="J254" s="508"/>
      <c r="K254" s="508"/>
      <c r="L254" s="509"/>
    </row>
  </sheetData>
  <pageMargins left="0.19685039370078741" right="0.19685039370078741" top="0.39370078740157483" bottom="0.53" header="0.19685039370078741" footer="0.23622047244094491"/>
  <pageSetup paperSize="8" scale="26" orientation="portrait" r:id="rId1"/>
  <headerFooter>
    <oddFooter>&amp;C&amp;D_x000D_&amp;1#&amp;"Calibri"&amp;10&amp;K000000 OFFICIAL-InternalOnly&amp;R&amp;F</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80735-23B3-4708-A9A4-36684D29DC0E}">
  <sheetPr>
    <tabColor theme="4" tint="0.79998168889431442"/>
  </sheetPr>
  <dimension ref="A1:AQ106"/>
  <sheetViews>
    <sheetView topLeftCell="A95" zoomScale="90" zoomScaleNormal="90" workbookViewId="0">
      <selection activeCell="I105" sqref="I105:M105"/>
    </sheetView>
  </sheetViews>
  <sheetFormatPr defaultColWidth="10.453125" defaultRowHeight="13.5"/>
  <cols>
    <col min="1" max="2" width="10.453125" style="427"/>
    <col min="3" max="3" width="12.7265625" style="427" customWidth="1"/>
    <col min="4" max="16384" width="10.453125" style="427"/>
  </cols>
  <sheetData>
    <row r="1" spans="1:43" ht="15">
      <c r="A1" s="421" t="s">
        <v>3460</v>
      </c>
      <c r="B1" s="422"/>
      <c r="C1" s="667"/>
      <c r="D1" s="423"/>
      <c r="E1" s="423"/>
      <c r="F1" s="423"/>
      <c r="G1" s="423"/>
      <c r="H1" s="423"/>
      <c r="I1" s="423"/>
      <c r="J1" s="423"/>
      <c r="K1" s="423"/>
      <c r="L1" s="423"/>
      <c r="M1" s="423"/>
    </row>
    <row r="2" spans="1:43" ht="15">
      <c r="A2" s="421"/>
      <c r="B2" s="426"/>
      <c r="C2" s="667"/>
      <c r="D2" s="421"/>
      <c r="E2" s="421"/>
      <c r="F2" s="421"/>
      <c r="G2" s="421"/>
      <c r="H2" s="421"/>
      <c r="I2" s="421"/>
      <c r="J2" s="421"/>
      <c r="K2" s="421"/>
      <c r="L2" s="421"/>
      <c r="M2" s="421"/>
    </row>
    <row r="3" spans="1:43" ht="15" customHeight="1">
      <c r="A3" s="426"/>
      <c r="B3" s="426"/>
      <c r="C3" s="426"/>
      <c r="D3" s="421"/>
      <c r="E3" s="421"/>
      <c r="F3" s="421"/>
      <c r="G3" s="421"/>
      <c r="H3" s="421"/>
      <c r="I3" s="421"/>
      <c r="J3" s="421"/>
      <c r="K3" s="421"/>
      <c r="L3" s="421"/>
      <c r="M3" s="421"/>
    </row>
    <row r="4" spans="1:43" ht="18" customHeight="1">
      <c r="A4" s="668" t="s">
        <v>2093</v>
      </c>
      <c r="B4" s="669"/>
      <c r="C4" s="669"/>
      <c r="D4" s="670"/>
      <c r="E4" s="670"/>
      <c r="F4" s="670"/>
      <c r="G4" s="670"/>
      <c r="H4" s="670"/>
      <c r="I4" s="670"/>
      <c r="J4" s="670"/>
      <c r="K4" s="670"/>
      <c r="L4" s="670"/>
      <c r="M4" s="670"/>
    </row>
    <row r="7" spans="1:43" s="671" customFormat="1" ht="15" customHeight="1">
      <c r="A7" s="1617" t="s">
        <v>2094</v>
      </c>
      <c r="B7" s="308"/>
      <c r="C7" s="308"/>
      <c r="D7" s="308"/>
      <c r="E7" s="308"/>
      <c r="F7" s="308"/>
      <c r="G7" s="308"/>
      <c r="H7" s="308"/>
      <c r="I7" s="308"/>
      <c r="J7" s="308"/>
      <c r="K7" s="308"/>
      <c r="L7" s="308"/>
      <c r="M7" s="308"/>
    </row>
    <row r="8" spans="1:43" s="671" customFormat="1" ht="15" customHeight="1">
      <c r="A8" s="672"/>
      <c r="B8" s="672"/>
      <c r="C8" s="672"/>
      <c r="D8" s="672"/>
      <c r="E8" s="672"/>
      <c r="F8" s="672"/>
      <c r="G8" s="672"/>
      <c r="H8" s="672"/>
      <c r="I8" s="672" t="s">
        <v>1139</v>
      </c>
      <c r="J8" s="672" t="s">
        <v>1140</v>
      </c>
      <c r="K8" s="672" t="s">
        <v>1141</v>
      </c>
      <c r="L8" s="672" t="s">
        <v>1142</v>
      </c>
      <c r="M8" s="672" t="s">
        <v>1143</v>
      </c>
    </row>
    <row r="9" spans="1:43" s="671" customFormat="1" ht="16">
      <c r="A9" s="321" t="s">
        <v>2095</v>
      </c>
      <c r="B9" s="321"/>
      <c r="C9" s="321"/>
      <c r="D9" s="321"/>
      <c r="E9" s="321"/>
      <c r="F9" s="321"/>
      <c r="G9" s="321"/>
      <c r="H9" s="321"/>
      <c r="I9" s="321"/>
      <c r="J9" s="321"/>
      <c r="K9" s="321"/>
      <c r="L9" s="321"/>
      <c r="M9" s="321"/>
    </row>
    <row r="10" spans="1:43" s="671" customFormat="1" ht="16">
      <c r="A10" s="672"/>
      <c r="B10" s="672"/>
      <c r="C10" s="672"/>
      <c r="D10" s="672"/>
      <c r="E10" s="672"/>
      <c r="F10" s="672"/>
      <c r="G10" s="672"/>
      <c r="H10" s="672"/>
      <c r="I10" s="672"/>
      <c r="J10" s="672"/>
      <c r="K10" s="672"/>
      <c r="L10" s="672"/>
      <c r="M10" s="672"/>
    </row>
    <row r="11" spans="1:43" s="671" customFormat="1" ht="16">
      <c r="A11" s="672"/>
      <c r="B11" s="672" t="s">
        <v>2096</v>
      </c>
      <c r="C11" s="672"/>
      <c r="D11" s="672" t="s">
        <v>1289</v>
      </c>
      <c r="E11" s="673" t="s">
        <v>2097</v>
      </c>
      <c r="F11" s="672"/>
      <c r="G11" s="672"/>
      <c r="H11" s="674"/>
      <c r="I11" s="697"/>
      <c r="J11" s="697"/>
      <c r="K11" s="697"/>
      <c r="L11" s="697"/>
      <c r="M11" s="697"/>
      <c r="N11" s="672" t="s">
        <v>2098</v>
      </c>
      <c r="AM11" s="671">
        <v>0</v>
      </c>
      <c r="AN11" s="671">
        <v>0</v>
      </c>
      <c r="AO11" s="671">
        <v>0</v>
      </c>
      <c r="AP11" s="671">
        <v>0</v>
      </c>
      <c r="AQ11" s="671">
        <v>0</v>
      </c>
    </row>
    <row r="12" spans="1:43" s="671" customFormat="1" ht="16">
      <c r="A12" s="672"/>
      <c r="B12" s="672" t="s">
        <v>2096</v>
      </c>
      <c r="C12" s="672"/>
      <c r="D12" s="672" t="s">
        <v>1289</v>
      </c>
      <c r="E12" s="673" t="s">
        <v>2099</v>
      </c>
      <c r="F12" s="672"/>
      <c r="G12" s="672"/>
      <c r="H12" s="674"/>
      <c r="I12" s="697"/>
      <c r="J12" s="697"/>
      <c r="K12" s="697"/>
      <c r="L12" s="697"/>
      <c r="M12" s="697"/>
      <c r="AM12" s="671">
        <v>0</v>
      </c>
      <c r="AN12" s="671">
        <v>0</v>
      </c>
      <c r="AO12" s="671">
        <v>0</v>
      </c>
      <c r="AP12" s="671">
        <v>0</v>
      </c>
      <c r="AQ12" s="671">
        <v>0</v>
      </c>
    </row>
    <row r="13" spans="1:43" s="671" customFormat="1" ht="16">
      <c r="A13" s="672"/>
      <c r="B13" s="672" t="s">
        <v>2096</v>
      </c>
      <c r="C13" s="672"/>
      <c r="D13" s="672" t="s">
        <v>1289</v>
      </c>
      <c r="E13" s="673" t="s">
        <v>2100</v>
      </c>
      <c r="F13" s="672"/>
      <c r="G13" s="672"/>
      <c r="H13" s="674"/>
      <c r="I13" s="697"/>
      <c r="J13" s="697"/>
      <c r="K13" s="697"/>
      <c r="L13" s="697"/>
      <c r="M13" s="697"/>
      <c r="AM13" s="671">
        <v>0.57001000000000002</v>
      </c>
      <c r="AN13" s="671">
        <v>0.65868000000000004</v>
      </c>
      <c r="AO13" s="671">
        <v>0.64093999999999995</v>
      </c>
      <c r="AP13" s="671">
        <v>0.66456999999999999</v>
      </c>
      <c r="AQ13" s="671">
        <v>0.61523000000000005</v>
      </c>
    </row>
    <row r="14" spans="1:43" s="671" customFormat="1" ht="16">
      <c r="A14" s="672"/>
      <c r="B14" s="672" t="s">
        <v>2096</v>
      </c>
      <c r="C14" s="672"/>
      <c r="D14" s="672" t="s">
        <v>1289</v>
      </c>
      <c r="E14" s="673" t="s">
        <v>2101</v>
      </c>
      <c r="F14" s="672"/>
      <c r="G14" s="672"/>
      <c r="H14" s="674"/>
      <c r="I14" s="697"/>
      <c r="J14" s="697"/>
      <c r="K14" s="697"/>
      <c r="L14" s="697"/>
      <c r="M14" s="697"/>
      <c r="AM14" s="671">
        <v>0</v>
      </c>
      <c r="AN14" s="671">
        <v>0</v>
      </c>
      <c r="AO14" s="671">
        <v>0</v>
      </c>
      <c r="AP14" s="671">
        <v>0</v>
      </c>
      <c r="AQ14" s="671">
        <v>0</v>
      </c>
    </row>
    <row r="15" spans="1:43" s="671" customFormat="1" ht="16">
      <c r="A15" s="672"/>
      <c r="B15" s="672" t="s">
        <v>2096</v>
      </c>
      <c r="C15" s="672"/>
      <c r="D15" s="672" t="s">
        <v>1289</v>
      </c>
      <c r="E15" s="673" t="s">
        <v>2102</v>
      </c>
      <c r="F15" s="672"/>
      <c r="G15" s="672"/>
      <c r="H15" s="674"/>
      <c r="I15" s="697"/>
      <c r="J15" s="697"/>
      <c r="K15" s="697"/>
      <c r="L15" s="697"/>
      <c r="M15" s="697"/>
      <c r="AM15" s="671">
        <v>0</v>
      </c>
      <c r="AN15" s="671">
        <v>0</v>
      </c>
      <c r="AO15" s="671">
        <v>0</v>
      </c>
      <c r="AP15" s="671">
        <v>0</v>
      </c>
      <c r="AQ15" s="671">
        <v>0</v>
      </c>
    </row>
    <row r="16" spans="1:43" s="671" customFormat="1" ht="16">
      <c r="A16" s="672"/>
      <c r="B16" s="675" t="s">
        <v>2096</v>
      </c>
      <c r="C16" s="675"/>
      <c r="D16" s="675" t="s">
        <v>1289</v>
      </c>
      <c r="E16" s="676" t="s">
        <v>346</v>
      </c>
      <c r="F16" s="675"/>
      <c r="G16" s="675"/>
      <c r="H16" s="677"/>
      <c r="I16" s="698"/>
      <c r="J16" s="698"/>
      <c r="K16" s="698"/>
      <c r="L16" s="698"/>
      <c r="M16" s="698"/>
      <c r="AM16" s="671">
        <v>0.45669999999999999</v>
      </c>
      <c r="AN16" s="671">
        <v>0.32285999999999998</v>
      </c>
      <c r="AO16" s="671">
        <v>0.36942999999999998</v>
      </c>
      <c r="AP16" s="671">
        <v>0.44368999999999997</v>
      </c>
      <c r="AQ16" s="671">
        <v>0.51836000000000004</v>
      </c>
    </row>
    <row r="17" spans="1:43" s="671" customFormat="1" ht="16">
      <c r="A17" s="672"/>
      <c r="B17" s="672" t="s">
        <v>2103</v>
      </c>
      <c r="C17" s="672"/>
      <c r="D17" s="672" t="s">
        <v>1289</v>
      </c>
      <c r="E17" s="673" t="s">
        <v>2097</v>
      </c>
      <c r="F17" s="672"/>
      <c r="G17" s="672"/>
      <c r="H17" s="674"/>
      <c r="I17" s="697"/>
      <c r="J17" s="697"/>
      <c r="K17" s="697"/>
      <c r="L17" s="697"/>
      <c r="M17" s="697"/>
      <c r="AM17" s="671">
        <v>0.92091999999999996</v>
      </c>
      <c r="AN17" s="671">
        <v>0.92740999999999996</v>
      </c>
      <c r="AO17" s="671">
        <v>0.91927000000000003</v>
      </c>
      <c r="AP17" s="671">
        <v>0.87880000000000003</v>
      </c>
      <c r="AQ17" s="671">
        <v>0.89095000000000002</v>
      </c>
    </row>
    <row r="18" spans="1:43" s="671" customFormat="1" ht="16">
      <c r="A18" s="672"/>
      <c r="B18" s="672" t="s">
        <v>2103</v>
      </c>
      <c r="C18" s="672"/>
      <c r="D18" s="672" t="s">
        <v>1289</v>
      </c>
      <c r="E18" s="673" t="s">
        <v>2099</v>
      </c>
      <c r="F18" s="672"/>
      <c r="G18" s="672"/>
      <c r="H18" s="674"/>
      <c r="I18" s="697"/>
      <c r="J18" s="697"/>
      <c r="K18" s="697"/>
      <c r="L18" s="697"/>
      <c r="M18" s="697"/>
      <c r="AM18" s="671">
        <v>0.94843</v>
      </c>
      <c r="AN18" s="671">
        <v>0.93854000000000004</v>
      </c>
      <c r="AO18" s="671">
        <v>0.90883999999999998</v>
      </c>
      <c r="AP18" s="671">
        <v>0.89154</v>
      </c>
      <c r="AQ18" s="671">
        <v>0.88639999999999997</v>
      </c>
    </row>
    <row r="19" spans="1:43" s="671" customFormat="1" ht="16">
      <c r="A19" s="672"/>
      <c r="B19" s="672" t="s">
        <v>2103</v>
      </c>
      <c r="C19" s="672"/>
      <c r="D19" s="672" t="s">
        <v>1289</v>
      </c>
      <c r="E19" s="673" t="s">
        <v>2100</v>
      </c>
      <c r="F19" s="672"/>
      <c r="G19" s="672"/>
      <c r="H19" s="674"/>
      <c r="I19" s="697"/>
      <c r="J19" s="697"/>
      <c r="K19" s="697"/>
      <c r="L19" s="697"/>
      <c r="M19" s="697"/>
      <c r="AM19" s="671">
        <v>0.39854000000000001</v>
      </c>
      <c r="AN19" s="671">
        <v>0.30214000000000002</v>
      </c>
      <c r="AO19" s="671">
        <v>0.31859999999999999</v>
      </c>
      <c r="AP19" s="671">
        <v>0.29692000000000002</v>
      </c>
      <c r="AQ19" s="671">
        <v>0.34469</v>
      </c>
    </row>
    <row r="20" spans="1:43" s="671" customFormat="1" ht="16">
      <c r="A20" s="672"/>
      <c r="B20" s="672" t="s">
        <v>2103</v>
      </c>
      <c r="C20" s="672"/>
      <c r="D20" s="672" t="s">
        <v>1289</v>
      </c>
      <c r="E20" s="673" t="s">
        <v>2101</v>
      </c>
      <c r="F20" s="672"/>
      <c r="G20" s="672"/>
      <c r="H20" s="674"/>
      <c r="I20" s="697"/>
      <c r="J20" s="697"/>
      <c r="K20" s="697"/>
      <c r="L20" s="697"/>
      <c r="M20" s="697"/>
      <c r="AM20" s="671">
        <v>0</v>
      </c>
      <c r="AN20" s="671">
        <v>0</v>
      </c>
      <c r="AO20" s="671">
        <v>0</v>
      </c>
      <c r="AP20" s="671">
        <v>0</v>
      </c>
      <c r="AQ20" s="671">
        <v>0</v>
      </c>
    </row>
    <row r="21" spans="1:43" s="671" customFormat="1" ht="16">
      <c r="A21" s="672"/>
      <c r="B21" s="672" t="s">
        <v>2103</v>
      </c>
      <c r="C21" s="672"/>
      <c r="D21" s="672" t="s">
        <v>1289</v>
      </c>
      <c r="E21" s="673" t="s">
        <v>2102</v>
      </c>
      <c r="F21" s="672"/>
      <c r="G21" s="672"/>
      <c r="H21" s="674"/>
      <c r="I21" s="697"/>
      <c r="J21" s="697"/>
      <c r="K21" s="697"/>
      <c r="L21" s="697"/>
      <c r="M21" s="697"/>
      <c r="AM21" s="671">
        <v>0</v>
      </c>
      <c r="AN21" s="671">
        <v>0</v>
      </c>
      <c r="AO21" s="671">
        <v>0</v>
      </c>
      <c r="AP21" s="671">
        <v>0</v>
      </c>
      <c r="AQ21" s="671">
        <v>0</v>
      </c>
    </row>
    <row r="22" spans="1:43" s="671" customFormat="1" ht="16">
      <c r="A22" s="672"/>
      <c r="B22" s="675" t="s">
        <v>2103</v>
      </c>
      <c r="C22" s="675"/>
      <c r="D22" s="675" t="s">
        <v>1289</v>
      </c>
      <c r="E22" s="676" t="s">
        <v>346</v>
      </c>
      <c r="F22" s="675"/>
      <c r="G22" s="675"/>
      <c r="H22" s="677"/>
      <c r="I22" s="698"/>
      <c r="J22" s="698"/>
      <c r="K22" s="698"/>
      <c r="L22" s="698"/>
      <c r="M22" s="698"/>
      <c r="AM22" s="671">
        <v>0.14717</v>
      </c>
      <c r="AN22" s="671">
        <v>0.15761</v>
      </c>
      <c r="AO22" s="671">
        <v>0.15298</v>
      </c>
      <c r="AP22" s="671">
        <v>0.25076999999999999</v>
      </c>
      <c r="AQ22" s="671">
        <v>0.21711</v>
      </c>
    </row>
    <row r="23" spans="1:43" s="671" customFormat="1" ht="16">
      <c r="A23" s="672"/>
      <c r="B23" s="672" t="s">
        <v>2104</v>
      </c>
      <c r="C23" s="672"/>
      <c r="D23" s="672" t="s">
        <v>1289</v>
      </c>
      <c r="E23" s="673" t="s">
        <v>2097</v>
      </c>
      <c r="F23" s="672"/>
      <c r="G23" s="672"/>
      <c r="H23" s="674"/>
      <c r="I23" s="697"/>
      <c r="J23" s="697"/>
      <c r="K23" s="697"/>
      <c r="L23" s="697"/>
      <c r="M23" s="697"/>
      <c r="AM23" s="671">
        <v>5.9080000000000001E-2</v>
      </c>
      <c r="AN23" s="671">
        <v>5.2589999999999998E-2</v>
      </c>
      <c r="AO23" s="671">
        <v>6.0729999999999999E-2</v>
      </c>
      <c r="AP23" s="671">
        <v>0.1012</v>
      </c>
      <c r="AQ23" s="671">
        <v>8.9050000000000004E-2</v>
      </c>
    </row>
    <row r="24" spans="1:43" s="671" customFormat="1" ht="16">
      <c r="A24" s="672"/>
      <c r="B24" s="672" t="s">
        <v>2104</v>
      </c>
      <c r="C24" s="672"/>
      <c r="D24" s="672" t="s">
        <v>1289</v>
      </c>
      <c r="E24" s="673" t="s">
        <v>2099</v>
      </c>
      <c r="F24" s="672"/>
      <c r="G24" s="672"/>
      <c r="H24" s="674"/>
      <c r="I24" s="697"/>
      <c r="J24" s="697"/>
      <c r="K24" s="697"/>
      <c r="L24" s="697"/>
      <c r="M24" s="697"/>
      <c r="AM24" s="671">
        <v>3.1570000000000001E-2</v>
      </c>
      <c r="AN24" s="671">
        <v>3.8339999999999999E-2</v>
      </c>
      <c r="AO24" s="671">
        <v>7.1160000000000001E-2</v>
      </c>
      <c r="AP24" s="671">
        <v>8.8459999999999997E-2</v>
      </c>
      <c r="AQ24" s="671">
        <v>9.3600000000000003E-2</v>
      </c>
    </row>
    <row r="25" spans="1:43" s="671" customFormat="1" ht="16">
      <c r="A25" s="672"/>
      <c r="B25" s="672" t="s">
        <v>2104</v>
      </c>
      <c r="C25" s="672"/>
      <c r="D25" s="672" t="s">
        <v>1289</v>
      </c>
      <c r="E25" s="673" t="s">
        <v>2100</v>
      </c>
      <c r="F25" s="672"/>
      <c r="G25" s="672"/>
      <c r="H25" s="674"/>
      <c r="I25" s="697"/>
      <c r="J25" s="697"/>
      <c r="K25" s="697"/>
      <c r="L25" s="697"/>
      <c r="M25" s="697"/>
      <c r="AM25" s="671">
        <v>0</v>
      </c>
      <c r="AN25" s="671">
        <v>0</v>
      </c>
      <c r="AO25" s="671">
        <v>0</v>
      </c>
      <c r="AP25" s="671">
        <v>0</v>
      </c>
      <c r="AQ25" s="671">
        <v>0</v>
      </c>
    </row>
    <row r="26" spans="1:43" s="671" customFormat="1" ht="16">
      <c r="A26" s="672"/>
      <c r="B26" s="672" t="s">
        <v>2104</v>
      </c>
      <c r="C26" s="672"/>
      <c r="D26" s="672" t="s">
        <v>1289</v>
      </c>
      <c r="E26" s="673" t="s">
        <v>2101</v>
      </c>
      <c r="F26" s="672"/>
      <c r="G26" s="672"/>
      <c r="H26" s="674"/>
      <c r="I26" s="697"/>
      <c r="J26" s="697"/>
      <c r="K26" s="697"/>
      <c r="L26" s="697"/>
      <c r="M26" s="697"/>
      <c r="AM26" s="671">
        <v>0</v>
      </c>
      <c r="AN26" s="671">
        <v>0</v>
      </c>
      <c r="AO26" s="671">
        <v>0</v>
      </c>
      <c r="AP26" s="671">
        <v>0</v>
      </c>
      <c r="AQ26" s="671">
        <v>0</v>
      </c>
    </row>
    <row r="27" spans="1:43" s="671" customFormat="1" ht="16">
      <c r="A27" s="672"/>
      <c r="B27" s="672" t="s">
        <v>2104</v>
      </c>
      <c r="C27" s="672"/>
      <c r="D27" s="672" t="s">
        <v>1289</v>
      </c>
      <c r="E27" s="673" t="s">
        <v>2102</v>
      </c>
      <c r="F27" s="672"/>
      <c r="G27" s="672"/>
      <c r="H27" s="674"/>
      <c r="I27" s="697"/>
      <c r="J27" s="697"/>
      <c r="K27" s="697"/>
      <c r="L27" s="697"/>
      <c r="M27" s="697"/>
      <c r="AM27" s="671">
        <v>0</v>
      </c>
      <c r="AN27" s="671">
        <v>0</v>
      </c>
      <c r="AO27" s="671">
        <v>0</v>
      </c>
      <c r="AP27" s="671">
        <v>0</v>
      </c>
      <c r="AQ27" s="671">
        <v>0</v>
      </c>
    </row>
    <row r="28" spans="1:43" s="671" customFormat="1" ht="16">
      <c r="A28" s="672"/>
      <c r="B28" s="675" t="s">
        <v>2104</v>
      </c>
      <c r="C28" s="675"/>
      <c r="D28" s="675" t="s">
        <v>1289</v>
      </c>
      <c r="E28" s="676" t="s">
        <v>346</v>
      </c>
      <c r="F28" s="675"/>
      <c r="G28" s="675"/>
      <c r="H28" s="677"/>
      <c r="I28" s="698"/>
      <c r="J28" s="698"/>
      <c r="K28" s="698"/>
      <c r="L28" s="698"/>
      <c r="M28" s="698"/>
      <c r="AM28" s="671">
        <v>0.35849999999999999</v>
      </c>
      <c r="AN28" s="671">
        <v>0.46799000000000002</v>
      </c>
      <c r="AO28" s="671">
        <v>0.43070999999999998</v>
      </c>
      <c r="AP28" s="671">
        <v>0.28502</v>
      </c>
      <c r="AQ28" s="671">
        <v>0.24676000000000001</v>
      </c>
    </row>
    <row r="29" spans="1:43" s="671" customFormat="1" ht="16">
      <c r="A29" s="672"/>
      <c r="B29" s="672" t="s">
        <v>2105</v>
      </c>
      <c r="C29" s="672"/>
      <c r="D29" s="672" t="s">
        <v>1289</v>
      </c>
      <c r="E29" s="673" t="s">
        <v>2097</v>
      </c>
      <c r="F29" s="672"/>
      <c r="G29" s="672"/>
      <c r="H29" s="674"/>
      <c r="I29" s="697"/>
      <c r="J29" s="697"/>
      <c r="K29" s="697"/>
      <c r="L29" s="697"/>
      <c r="M29" s="697"/>
      <c r="AM29" s="671">
        <v>0</v>
      </c>
      <c r="AN29" s="671">
        <v>0</v>
      </c>
      <c r="AO29" s="671">
        <v>0</v>
      </c>
      <c r="AP29" s="671">
        <v>0</v>
      </c>
      <c r="AQ29" s="671">
        <v>0</v>
      </c>
    </row>
    <row r="30" spans="1:43" s="671" customFormat="1" ht="16">
      <c r="A30" s="672"/>
      <c r="B30" s="672" t="s">
        <v>2105</v>
      </c>
      <c r="C30" s="672"/>
      <c r="D30" s="672" t="s">
        <v>1289</v>
      </c>
      <c r="E30" s="673" t="s">
        <v>2099</v>
      </c>
      <c r="F30" s="672"/>
      <c r="G30" s="672"/>
      <c r="H30" s="674"/>
      <c r="I30" s="697"/>
      <c r="J30" s="697"/>
      <c r="K30" s="697"/>
      <c r="L30" s="697"/>
      <c r="M30" s="697"/>
      <c r="AM30" s="671">
        <v>0</v>
      </c>
      <c r="AN30" s="671">
        <v>3.1099999999999999E-3</v>
      </c>
      <c r="AO30" s="671">
        <v>0</v>
      </c>
      <c r="AP30" s="671">
        <v>0</v>
      </c>
      <c r="AQ30" s="671">
        <v>0</v>
      </c>
    </row>
    <row r="31" spans="1:43" s="671" customFormat="1" ht="16">
      <c r="A31" s="672"/>
      <c r="B31" s="672" t="s">
        <v>2105</v>
      </c>
      <c r="C31" s="672"/>
      <c r="D31" s="672" t="s">
        <v>1289</v>
      </c>
      <c r="E31" s="673" t="s">
        <v>2100</v>
      </c>
      <c r="F31" s="672"/>
      <c r="G31" s="672"/>
      <c r="H31" s="674"/>
      <c r="I31" s="697"/>
      <c r="J31" s="697"/>
      <c r="K31" s="697"/>
      <c r="L31" s="697"/>
      <c r="M31" s="697"/>
      <c r="AM31" s="671">
        <v>3.1460000000000002E-2</v>
      </c>
      <c r="AN31" s="671">
        <v>3.918E-2</v>
      </c>
      <c r="AO31" s="671">
        <v>4.045E-2</v>
      </c>
      <c r="AP31" s="671">
        <v>3.85E-2</v>
      </c>
      <c r="AQ31" s="671">
        <v>4.0079999999999998E-2</v>
      </c>
    </row>
    <row r="32" spans="1:43" s="671" customFormat="1" ht="16">
      <c r="A32" s="672"/>
      <c r="B32" s="672" t="s">
        <v>2105</v>
      </c>
      <c r="C32" s="672"/>
      <c r="D32" s="672" t="s">
        <v>1289</v>
      </c>
      <c r="E32" s="673" t="s">
        <v>2101</v>
      </c>
      <c r="F32" s="672"/>
      <c r="G32" s="672"/>
      <c r="H32" s="674"/>
      <c r="I32" s="697"/>
      <c r="J32" s="697"/>
      <c r="K32" s="697"/>
      <c r="L32" s="697"/>
      <c r="M32" s="697"/>
      <c r="AM32" s="671">
        <v>0</v>
      </c>
      <c r="AN32" s="671">
        <v>0</v>
      </c>
      <c r="AO32" s="671">
        <v>0</v>
      </c>
      <c r="AP32" s="671">
        <v>0</v>
      </c>
      <c r="AQ32" s="671">
        <v>0</v>
      </c>
    </row>
    <row r="33" spans="1:43" s="671" customFormat="1" ht="16">
      <c r="A33" s="672"/>
      <c r="B33" s="672" t="s">
        <v>2105</v>
      </c>
      <c r="C33" s="672"/>
      <c r="D33" s="672" t="s">
        <v>1289</v>
      </c>
      <c r="E33" s="673" t="s">
        <v>2102</v>
      </c>
      <c r="F33" s="672"/>
      <c r="G33" s="672"/>
      <c r="H33" s="674"/>
      <c r="I33" s="697"/>
      <c r="J33" s="697"/>
      <c r="K33" s="697"/>
      <c r="L33" s="697"/>
      <c r="M33" s="697"/>
      <c r="AM33" s="671">
        <v>0</v>
      </c>
      <c r="AN33" s="671">
        <v>0</v>
      </c>
      <c r="AO33" s="671">
        <v>0</v>
      </c>
      <c r="AP33" s="671">
        <v>0</v>
      </c>
      <c r="AQ33" s="671">
        <v>0</v>
      </c>
    </row>
    <row r="34" spans="1:43" s="671" customFormat="1" ht="16">
      <c r="A34" s="672"/>
      <c r="B34" s="675" t="s">
        <v>2105</v>
      </c>
      <c r="C34" s="675"/>
      <c r="D34" s="675" t="s">
        <v>1289</v>
      </c>
      <c r="E34" s="676" t="s">
        <v>346</v>
      </c>
      <c r="F34" s="675"/>
      <c r="G34" s="675"/>
      <c r="H34" s="677"/>
      <c r="I34" s="698"/>
      <c r="J34" s="698"/>
      <c r="K34" s="698"/>
      <c r="L34" s="698"/>
      <c r="M34" s="698"/>
      <c r="AM34" s="671">
        <v>0</v>
      </c>
      <c r="AN34" s="671">
        <v>0</v>
      </c>
      <c r="AO34" s="671">
        <v>0</v>
      </c>
      <c r="AP34" s="671">
        <v>0</v>
      </c>
      <c r="AQ34" s="671">
        <v>0</v>
      </c>
    </row>
    <row r="35" spans="1:43" s="671" customFormat="1" ht="16">
      <c r="A35" s="672"/>
      <c r="B35" s="672" t="s">
        <v>51</v>
      </c>
      <c r="C35" s="672"/>
      <c r="D35" s="672" t="s">
        <v>1289</v>
      </c>
      <c r="E35" s="673" t="s">
        <v>2097</v>
      </c>
      <c r="F35" s="672"/>
      <c r="G35" s="672"/>
      <c r="H35" s="674"/>
      <c r="I35" s="697"/>
      <c r="J35" s="697"/>
      <c r="K35" s="697"/>
      <c r="L35" s="697"/>
      <c r="M35" s="697"/>
      <c r="AM35" s="671">
        <v>0</v>
      </c>
      <c r="AN35" s="671">
        <v>0</v>
      </c>
      <c r="AO35" s="671">
        <v>0</v>
      </c>
      <c r="AP35" s="671">
        <v>0</v>
      </c>
      <c r="AQ35" s="671">
        <v>0</v>
      </c>
    </row>
    <row r="36" spans="1:43" s="671" customFormat="1" ht="16">
      <c r="A36" s="672"/>
      <c r="B36" s="672" t="s">
        <v>51</v>
      </c>
      <c r="C36" s="672"/>
      <c r="D36" s="672" t="s">
        <v>1289</v>
      </c>
      <c r="E36" s="673" t="s">
        <v>2099</v>
      </c>
      <c r="F36" s="672"/>
      <c r="G36" s="672"/>
      <c r="H36" s="674"/>
      <c r="I36" s="697"/>
      <c r="J36" s="697"/>
      <c r="K36" s="697"/>
      <c r="L36" s="697"/>
      <c r="M36" s="697"/>
      <c r="AM36" s="671">
        <v>0</v>
      </c>
      <c r="AN36" s="671">
        <v>0</v>
      </c>
      <c r="AO36" s="671">
        <v>0</v>
      </c>
      <c r="AP36" s="671">
        <v>0</v>
      </c>
      <c r="AQ36" s="671">
        <v>0</v>
      </c>
    </row>
    <row r="37" spans="1:43" s="671" customFormat="1" ht="16">
      <c r="A37" s="672"/>
      <c r="B37" s="672" t="s">
        <v>51</v>
      </c>
      <c r="C37" s="672"/>
      <c r="D37" s="672" t="s">
        <v>1289</v>
      </c>
      <c r="E37" s="673" t="s">
        <v>2100</v>
      </c>
      <c r="F37" s="672"/>
      <c r="G37" s="672"/>
      <c r="H37" s="674"/>
      <c r="I37" s="697"/>
      <c r="J37" s="697"/>
      <c r="K37" s="697"/>
      <c r="L37" s="697"/>
      <c r="M37" s="697"/>
      <c r="AM37" s="671">
        <v>0</v>
      </c>
      <c r="AN37" s="671">
        <v>0</v>
      </c>
      <c r="AO37" s="671">
        <v>0</v>
      </c>
      <c r="AP37" s="671">
        <v>0</v>
      </c>
      <c r="AQ37" s="671">
        <v>0</v>
      </c>
    </row>
    <row r="38" spans="1:43" s="671" customFormat="1" ht="16">
      <c r="A38" s="672"/>
      <c r="B38" s="672" t="s">
        <v>51</v>
      </c>
      <c r="C38" s="672"/>
      <c r="D38" s="672" t="s">
        <v>1289</v>
      </c>
      <c r="E38" s="673" t="s">
        <v>2101</v>
      </c>
      <c r="F38" s="672"/>
      <c r="G38" s="672"/>
      <c r="H38" s="674"/>
      <c r="I38" s="697"/>
      <c r="J38" s="697"/>
      <c r="K38" s="697"/>
      <c r="L38" s="697"/>
      <c r="M38" s="697"/>
      <c r="AM38" s="671">
        <v>1</v>
      </c>
      <c r="AN38" s="671">
        <v>1</v>
      </c>
      <c r="AO38" s="671">
        <v>1</v>
      </c>
      <c r="AP38" s="671">
        <v>1</v>
      </c>
      <c r="AQ38" s="671">
        <v>1</v>
      </c>
    </row>
    <row r="39" spans="1:43" s="671" customFormat="1" ht="16">
      <c r="A39" s="672"/>
      <c r="B39" s="672" t="s">
        <v>51</v>
      </c>
      <c r="C39" s="672"/>
      <c r="D39" s="672" t="s">
        <v>1289</v>
      </c>
      <c r="E39" s="673" t="s">
        <v>2102</v>
      </c>
      <c r="F39" s="672"/>
      <c r="G39" s="672"/>
      <c r="H39" s="674"/>
      <c r="I39" s="697"/>
      <c r="J39" s="697"/>
      <c r="K39" s="697"/>
      <c r="L39" s="697"/>
      <c r="M39" s="697"/>
      <c r="AM39" s="671">
        <v>1</v>
      </c>
      <c r="AN39" s="671">
        <v>1</v>
      </c>
      <c r="AO39" s="671">
        <v>1</v>
      </c>
      <c r="AP39" s="671">
        <v>1</v>
      </c>
      <c r="AQ39" s="671">
        <v>1</v>
      </c>
    </row>
    <row r="40" spans="1:43" s="671" customFormat="1" ht="16">
      <c r="A40" s="672"/>
      <c r="B40" s="675" t="s">
        <v>51</v>
      </c>
      <c r="C40" s="675"/>
      <c r="D40" s="675" t="s">
        <v>1289</v>
      </c>
      <c r="E40" s="676" t="s">
        <v>346</v>
      </c>
      <c r="F40" s="675"/>
      <c r="G40" s="675"/>
      <c r="H40" s="677"/>
      <c r="I40" s="698"/>
      <c r="J40" s="698"/>
      <c r="K40" s="698"/>
      <c r="L40" s="698"/>
      <c r="M40" s="698"/>
      <c r="AM40" s="671">
        <v>0</v>
      </c>
      <c r="AN40" s="671">
        <v>0</v>
      </c>
      <c r="AO40" s="671">
        <v>0</v>
      </c>
      <c r="AP40" s="671">
        <v>0</v>
      </c>
      <c r="AQ40" s="671">
        <v>0</v>
      </c>
    </row>
    <row r="41" spans="1:43" s="671" customFormat="1" ht="16">
      <c r="A41" s="672"/>
      <c r="B41" s="672" t="s">
        <v>2106</v>
      </c>
      <c r="C41" s="672"/>
      <c r="D41" s="672" t="s">
        <v>1289</v>
      </c>
      <c r="E41" s="673" t="s">
        <v>2097</v>
      </c>
      <c r="F41" s="672"/>
      <c r="G41" s="672"/>
      <c r="H41" s="674"/>
      <c r="I41" s="697"/>
      <c r="J41" s="697"/>
      <c r="K41" s="697"/>
      <c r="L41" s="697"/>
      <c r="M41" s="697"/>
      <c r="AM41" s="671">
        <v>0.02</v>
      </c>
      <c r="AN41" s="671">
        <v>0.02</v>
      </c>
      <c r="AO41" s="671">
        <v>0.02</v>
      </c>
      <c r="AP41" s="671">
        <v>0.02</v>
      </c>
      <c r="AQ41" s="671">
        <v>0.02</v>
      </c>
    </row>
    <row r="42" spans="1:43" s="671" customFormat="1" ht="16">
      <c r="A42" s="672"/>
      <c r="B42" s="672" t="s">
        <v>2106</v>
      </c>
      <c r="C42" s="672"/>
      <c r="D42" s="672" t="s">
        <v>1289</v>
      </c>
      <c r="E42" s="673" t="s">
        <v>2099</v>
      </c>
      <c r="F42" s="672"/>
      <c r="G42" s="672"/>
      <c r="H42" s="674"/>
      <c r="I42" s="697"/>
      <c r="J42" s="697"/>
      <c r="K42" s="697"/>
      <c r="L42" s="697"/>
      <c r="M42" s="697"/>
      <c r="AM42" s="671">
        <v>0.02</v>
      </c>
      <c r="AN42" s="671">
        <v>0.02</v>
      </c>
      <c r="AO42" s="671">
        <v>0.02</v>
      </c>
      <c r="AP42" s="671">
        <v>0.02</v>
      </c>
      <c r="AQ42" s="671">
        <v>0.02</v>
      </c>
    </row>
    <row r="43" spans="1:43" s="671" customFormat="1" ht="16">
      <c r="A43" s="672"/>
      <c r="B43" s="672" t="s">
        <v>2106</v>
      </c>
      <c r="C43" s="672"/>
      <c r="D43" s="672" t="s">
        <v>1289</v>
      </c>
      <c r="E43" s="673" t="s">
        <v>2100</v>
      </c>
      <c r="F43" s="672"/>
      <c r="G43" s="672"/>
      <c r="H43" s="674"/>
      <c r="I43" s="697"/>
      <c r="J43" s="697"/>
      <c r="K43" s="697"/>
      <c r="L43" s="697"/>
      <c r="M43" s="697"/>
      <c r="AM43" s="671">
        <v>0</v>
      </c>
      <c r="AN43" s="671">
        <v>0</v>
      </c>
      <c r="AO43" s="671">
        <v>0</v>
      </c>
      <c r="AP43" s="671">
        <v>0</v>
      </c>
      <c r="AQ43" s="671">
        <v>0</v>
      </c>
    </row>
    <row r="44" spans="1:43" s="671" customFormat="1" ht="16">
      <c r="A44" s="672"/>
      <c r="B44" s="672" t="s">
        <v>2106</v>
      </c>
      <c r="C44" s="672"/>
      <c r="D44" s="672" t="s">
        <v>1289</v>
      </c>
      <c r="E44" s="673" t="s">
        <v>2101</v>
      </c>
      <c r="F44" s="672"/>
      <c r="G44" s="672"/>
      <c r="H44" s="674"/>
      <c r="I44" s="697"/>
      <c r="J44" s="697"/>
      <c r="K44" s="697"/>
      <c r="L44" s="697"/>
      <c r="M44" s="697"/>
      <c r="AM44" s="671">
        <v>0</v>
      </c>
      <c r="AN44" s="671">
        <v>0</v>
      </c>
      <c r="AO44" s="671">
        <v>0</v>
      </c>
      <c r="AP44" s="671">
        <v>0</v>
      </c>
      <c r="AQ44" s="671">
        <v>0</v>
      </c>
    </row>
    <row r="45" spans="1:43" s="671" customFormat="1" ht="16">
      <c r="A45" s="672"/>
      <c r="B45" s="672" t="s">
        <v>2106</v>
      </c>
      <c r="C45" s="672"/>
      <c r="D45" s="672" t="s">
        <v>1289</v>
      </c>
      <c r="E45" s="673" t="s">
        <v>2102</v>
      </c>
      <c r="F45" s="672"/>
      <c r="G45" s="672"/>
      <c r="H45" s="674"/>
      <c r="I45" s="697"/>
      <c r="J45" s="697"/>
      <c r="K45" s="697"/>
      <c r="L45" s="697"/>
      <c r="M45" s="697"/>
      <c r="AM45" s="671">
        <v>0</v>
      </c>
      <c r="AN45" s="671">
        <v>0</v>
      </c>
      <c r="AO45" s="671">
        <v>0</v>
      </c>
      <c r="AP45" s="671">
        <v>0</v>
      </c>
      <c r="AQ45" s="671">
        <v>0</v>
      </c>
    </row>
    <row r="46" spans="1:43" s="671" customFormat="1" ht="16">
      <c r="A46" s="672"/>
      <c r="B46" s="672" t="s">
        <v>2106</v>
      </c>
      <c r="C46" s="672"/>
      <c r="D46" s="672" t="s">
        <v>1289</v>
      </c>
      <c r="E46" s="673" t="s">
        <v>346</v>
      </c>
      <c r="F46" s="672"/>
      <c r="G46" s="672"/>
      <c r="H46" s="674"/>
      <c r="I46" s="697"/>
      <c r="J46" s="697"/>
      <c r="K46" s="697"/>
      <c r="L46" s="697"/>
      <c r="M46" s="697"/>
      <c r="AM46" s="671">
        <v>3.7620000000000001E-2</v>
      </c>
      <c r="AN46" s="671">
        <v>5.1540000000000002E-2</v>
      </c>
      <c r="AO46" s="671">
        <v>4.6870000000000002E-2</v>
      </c>
      <c r="AP46" s="671">
        <v>2.051E-2</v>
      </c>
      <c r="AQ46" s="671">
        <v>1.7760000000000001E-2</v>
      </c>
    </row>
    <row r="47" spans="1:43" s="671" customFormat="1" ht="16">
      <c r="A47" s="672"/>
      <c r="B47" s="672"/>
      <c r="C47" s="672"/>
      <c r="D47" s="672"/>
      <c r="E47" s="672"/>
      <c r="F47" s="672"/>
      <c r="G47" s="672"/>
      <c r="H47" s="674"/>
      <c r="I47" s="674"/>
      <c r="J47" s="674"/>
      <c r="K47" s="674"/>
      <c r="L47" s="674"/>
      <c r="M47" s="674"/>
    </row>
    <row r="48" spans="1:43" s="671" customFormat="1" ht="16">
      <c r="A48" s="321" t="s">
        <v>2107</v>
      </c>
      <c r="B48" s="321"/>
      <c r="C48" s="321"/>
      <c r="D48" s="321"/>
      <c r="E48" s="321"/>
      <c r="F48" s="321"/>
      <c r="G48" s="321"/>
      <c r="H48" s="321"/>
      <c r="I48" s="321"/>
      <c r="J48" s="321"/>
      <c r="K48" s="321"/>
      <c r="L48" s="321"/>
      <c r="M48" s="321"/>
    </row>
    <row r="49" spans="1:13" s="671" customFormat="1" ht="16">
      <c r="A49" s="672"/>
      <c r="B49" s="672"/>
      <c r="C49" s="672"/>
      <c r="D49" s="672"/>
      <c r="E49" s="672"/>
      <c r="F49" s="672"/>
      <c r="G49" s="672"/>
      <c r="H49" s="674"/>
      <c r="I49" s="674"/>
      <c r="J49" s="674"/>
      <c r="K49" s="674"/>
      <c r="L49" s="674"/>
      <c r="M49" s="674"/>
    </row>
    <row r="50" spans="1:13" s="671" customFormat="1" ht="16">
      <c r="A50" s="672"/>
      <c r="B50" s="672" t="s">
        <v>2097</v>
      </c>
      <c r="C50" s="672"/>
      <c r="D50" s="672" t="s">
        <v>1312</v>
      </c>
      <c r="E50" s="672"/>
      <c r="F50" s="672"/>
      <c r="G50" s="672"/>
      <c r="H50" s="674"/>
      <c r="I50" s="830">
        <f>'4.1 TO PCFM Input Summary'!H46+'4.1 TO PCFM Input Summary'!H54</f>
        <v>0</v>
      </c>
      <c r="J50" s="830">
        <f>'4.1 TO PCFM Input Summary'!I46+'4.1 TO PCFM Input Summary'!I54</f>
        <v>0</v>
      </c>
      <c r="K50" s="830">
        <f>'4.1 TO PCFM Input Summary'!J46+'4.1 TO PCFM Input Summary'!J54</f>
        <v>0</v>
      </c>
      <c r="L50" s="830">
        <f>'4.1 TO PCFM Input Summary'!K46+'4.1 TO PCFM Input Summary'!K54</f>
        <v>0</v>
      </c>
      <c r="M50" s="830">
        <f>'4.1 TO PCFM Input Summary'!L46+'4.1 TO PCFM Input Summary'!L54</f>
        <v>0</v>
      </c>
    </row>
    <row r="51" spans="1:13" s="671" customFormat="1" ht="16">
      <c r="A51" s="672"/>
      <c r="B51" s="672" t="s">
        <v>2099</v>
      </c>
      <c r="C51" s="672"/>
      <c r="D51" s="672" t="s">
        <v>1312</v>
      </c>
      <c r="E51" s="672"/>
      <c r="F51" s="672"/>
      <c r="G51" s="672"/>
      <c r="H51" s="674"/>
      <c r="I51" s="830">
        <f>'4.1 TO PCFM Input Summary'!H47+'4.1 TO PCFM Input Summary'!H55</f>
        <v>0</v>
      </c>
      <c r="J51" s="830">
        <f>'4.1 TO PCFM Input Summary'!I47+'4.1 TO PCFM Input Summary'!I55</f>
        <v>0</v>
      </c>
      <c r="K51" s="830">
        <f>'4.1 TO PCFM Input Summary'!J47+'4.1 TO PCFM Input Summary'!J55</f>
        <v>0</v>
      </c>
      <c r="L51" s="830">
        <f>'4.1 TO PCFM Input Summary'!K47+'4.1 TO PCFM Input Summary'!K55</f>
        <v>0</v>
      </c>
      <c r="M51" s="830">
        <f>'4.1 TO PCFM Input Summary'!L47+'4.1 TO PCFM Input Summary'!L55</f>
        <v>0</v>
      </c>
    </row>
    <row r="52" spans="1:13" s="671" customFormat="1" ht="16">
      <c r="A52" s="672"/>
      <c r="B52" s="672" t="s">
        <v>2100</v>
      </c>
      <c r="C52" s="672"/>
      <c r="D52" s="672" t="s">
        <v>1312</v>
      </c>
      <c r="E52" s="672"/>
      <c r="F52" s="672"/>
      <c r="G52" s="672"/>
      <c r="H52" s="674"/>
      <c r="I52" s="830">
        <f>'4.1 TO PCFM Input Summary'!H48+'4.1 TO PCFM Input Summary'!H56</f>
        <v>0</v>
      </c>
      <c r="J52" s="830">
        <f>'4.1 TO PCFM Input Summary'!I48+'4.1 TO PCFM Input Summary'!I56</f>
        <v>0</v>
      </c>
      <c r="K52" s="830">
        <f>'4.1 TO PCFM Input Summary'!J48+'4.1 TO PCFM Input Summary'!J56</f>
        <v>0</v>
      </c>
      <c r="L52" s="830">
        <f>'4.1 TO PCFM Input Summary'!K48+'4.1 TO PCFM Input Summary'!K56</f>
        <v>0</v>
      </c>
      <c r="M52" s="830">
        <f>'4.1 TO PCFM Input Summary'!L48+'4.1 TO PCFM Input Summary'!L56</f>
        <v>0</v>
      </c>
    </row>
    <row r="53" spans="1:13" s="671" customFormat="1" ht="16">
      <c r="A53" s="672"/>
      <c r="B53" s="672" t="s">
        <v>2108</v>
      </c>
      <c r="C53" s="672"/>
      <c r="D53" s="672" t="s">
        <v>1312</v>
      </c>
      <c r="E53" s="672"/>
      <c r="F53" s="672"/>
      <c r="G53" s="672"/>
      <c r="H53" s="674"/>
      <c r="I53" s="830">
        <f>'4.1 TO PCFM Input Summary'!H49+'4.1 TO PCFM Input Summary'!H57</f>
        <v>0</v>
      </c>
      <c r="J53" s="830">
        <f>'4.1 TO PCFM Input Summary'!I49+'4.1 TO PCFM Input Summary'!I57</f>
        <v>0</v>
      </c>
      <c r="K53" s="830">
        <f>'4.1 TO PCFM Input Summary'!J49+'4.1 TO PCFM Input Summary'!J57</f>
        <v>0</v>
      </c>
      <c r="L53" s="830">
        <f>'4.1 TO PCFM Input Summary'!K49+'4.1 TO PCFM Input Summary'!K57</f>
        <v>0</v>
      </c>
      <c r="M53" s="830">
        <f>'4.1 TO PCFM Input Summary'!L49+'4.1 TO PCFM Input Summary'!L57</f>
        <v>0</v>
      </c>
    </row>
    <row r="54" spans="1:13" s="671" customFormat="1" ht="16">
      <c r="A54" s="672"/>
      <c r="B54" s="672" t="s">
        <v>2102</v>
      </c>
      <c r="C54" s="672"/>
      <c r="D54" s="672" t="s">
        <v>1312</v>
      </c>
      <c r="E54" s="672"/>
      <c r="F54" s="672"/>
      <c r="G54" s="672"/>
      <c r="H54" s="674"/>
      <c r="I54" s="830">
        <f>'4.1 TO PCFM Input Summary'!H50+'4.1 TO PCFM Input Summary'!H58</f>
        <v>0</v>
      </c>
      <c r="J54" s="830">
        <f>'4.1 TO PCFM Input Summary'!I50+'4.1 TO PCFM Input Summary'!I58</f>
        <v>0</v>
      </c>
      <c r="K54" s="830">
        <f>'4.1 TO PCFM Input Summary'!J50+'4.1 TO PCFM Input Summary'!J58</f>
        <v>0</v>
      </c>
      <c r="L54" s="830">
        <f>'4.1 TO PCFM Input Summary'!K50+'4.1 TO PCFM Input Summary'!K58</f>
        <v>0</v>
      </c>
      <c r="M54" s="830">
        <f>'4.1 TO PCFM Input Summary'!L50+'4.1 TO PCFM Input Summary'!L58</f>
        <v>0</v>
      </c>
    </row>
    <row r="55" spans="1:13" s="671" customFormat="1" ht="16">
      <c r="A55" s="672"/>
      <c r="B55" s="672" t="s">
        <v>346</v>
      </c>
      <c r="C55" s="672"/>
      <c r="D55" s="672" t="s">
        <v>1312</v>
      </c>
      <c r="E55" s="672"/>
      <c r="F55" s="672"/>
      <c r="G55" s="672"/>
      <c r="H55" s="674"/>
      <c r="I55" s="830">
        <f>'4.1 TO PCFM Input Summary'!H51+'4.1 TO PCFM Input Summary'!H59</f>
        <v>0</v>
      </c>
      <c r="J55" s="830">
        <f>'4.1 TO PCFM Input Summary'!I51+'4.1 TO PCFM Input Summary'!I59</f>
        <v>0</v>
      </c>
      <c r="K55" s="830">
        <f>'4.1 TO PCFM Input Summary'!J51+'4.1 TO PCFM Input Summary'!J59</f>
        <v>0</v>
      </c>
      <c r="L55" s="830">
        <f>'4.1 TO PCFM Input Summary'!K51+'4.1 TO PCFM Input Summary'!K59</f>
        <v>0</v>
      </c>
      <c r="M55" s="830">
        <f>'4.1 TO PCFM Input Summary'!L51+'4.1 TO PCFM Input Summary'!L59</f>
        <v>0</v>
      </c>
    </row>
    <row r="56" spans="1:13" s="671" customFormat="1" ht="16">
      <c r="A56" s="672"/>
      <c r="B56" s="672" t="s">
        <v>2109</v>
      </c>
      <c r="C56" s="672"/>
      <c r="D56" s="672"/>
      <c r="E56" s="672"/>
      <c r="F56" s="672"/>
      <c r="G56" s="672"/>
      <c r="H56" s="674"/>
      <c r="I56" s="936">
        <f>SUM(I50:I55)</f>
        <v>0</v>
      </c>
      <c r="J56" s="936">
        <f t="shared" ref="J56:M56" si="0">SUM(J50:J55)</f>
        <v>0</v>
      </c>
      <c r="K56" s="936">
        <f t="shared" si="0"/>
        <v>0</v>
      </c>
      <c r="L56" s="936">
        <f t="shared" si="0"/>
        <v>0</v>
      </c>
      <c r="M56" s="936">
        <f t="shared" si="0"/>
        <v>0</v>
      </c>
    </row>
    <row r="57" spans="1:13" s="671" customFormat="1" ht="16">
      <c r="A57" s="672"/>
      <c r="B57" s="672"/>
      <c r="C57" s="672"/>
      <c r="D57" s="672"/>
      <c r="E57" s="672"/>
      <c r="F57" s="672"/>
      <c r="G57" s="672"/>
      <c r="H57" s="674"/>
      <c r="I57" s="672"/>
      <c r="J57" s="672"/>
      <c r="K57" s="672"/>
      <c r="L57" s="672"/>
      <c r="M57" s="672"/>
    </row>
    <row r="58" spans="1:13" s="671" customFormat="1" ht="16">
      <c r="A58" s="672"/>
      <c r="B58" s="672"/>
      <c r="C58" s="672"/>
      <c r="D58" s="672"/>
      <c r="E58" s="672"/>
      <c r="F58" s="672"/>
      <c r="G58" s="672"/>
      <c r="H58" s="674"/>
      <c r="I58" s="672"/>
      <c r="J58" s="672"/>
      <c r="K58" s="672"/>
      <c r="L58" s="672"/>
      <c r="M58" s="672"/>
    </row>
    <row r="59" spans="1:13" s="671" customFormat="1" ht="16">
      <c r="A59" s="672"/>
      <c r="B59" s="672"/>
      <c r="C59" s="672"/>
      <c r="D59" s="672"/>
      <c r="E59" s="672"/>
      <c r="F59" s="672"/>
      <c r="G59" s="672"/>
      <c r="H59" s="674"/>
      <c r="I59" s="674"/>
      <c r="J59" s="674"/>
      <c r="K59" s="674"/>
      <c r="L59" s="674"/>
      <c r="M59" s="674"/>
    </row>
    <row r="60" spans="1:13" s="671" customFormat="1" ht="16">
      <c r="A60" s="672"/>
      <c r="B60" s="672" t="s">
        <v>2096</v>
      </c>
      <c r="C60" s="672"/>
      <c r="D60" s="672" t="s">
        <v>1312</v>
      </c>
      <c r="E60" s="673" t="s">
        <v>2097</v>
      </c>
      <c r="F60" s="672"/>
      <c r="G60" s="672"/>
      <c r="H60" s="674"/>
      <c r="I60" s="830">
        <f>INDEX($I$50:$I$55, MATCH($E60, $B$50:$B$55, 0)) * I11</f>
        <v>0</v>
      </c>
      <c r="J60" s="830">
        <f>INDEX($J$50:$J$55, MATCH($E60, $B$50:$B$55, 0)) * J11</f>
        <v>0</v>
      </c>
      <c r="K60" s="830">
        <f>INDEX($K$50:$K$55, MATCH($E60, $B$50:$B$55, 0)) * K11</f>
        <v>0</v>
      </c>
      <c r="L60" s="830">
        <f>INDEX($L$50:$L$55, MATCH($E60, $B$50:$B$55, 0)) * L11</f>
        <v>0</v>
      </c>
      <c r="M60" s="830">
        <f>INDEX($M$50:$M$55, MATCH($E60, $B$50:$B$55, 0)) * M11</f>
        <v>0</v>
      </c>
    </row>
    <row r="61" spans="1:13" s="671" customFormat="1" ht="16">
      <c r="A61" s="672"/>
      <c r="B61" s="672" t="s">
        <v>2096</v>
      </c>
      <c r="C61" s="672"/>
      <c r="D61" s="672" t="s">
        <v>1312</v>
      </c>
      <c r="E61" s="673" t="s">
        <v>2099</v>
      </c>
      <c r="F61" s="672"/>
      <c r="G61" s="672"/>
      <c r="H61" s="674"/>
      <c r="I61" s="830">
        <f t="shared" ref="I61:I95" si="1">INDEX($I$50:$I$55, MATCH($E61, $B$50:$B$55, 0)) * I12</f>
        <v>0</v>
      </c>
      <c r="J61" s="830">
        <f t="shared" ref="J61:J64" si="2">INDEX($J$50:$J$55, MATCH($E61, $B$50:$B$55, 0)) * J12</f>
        <v>0</v>
      </c>
      <c r="K61" s="830">
        <f t="shared" ref="K61:K64" si="3">INDEX($K$50:$K$55, MATCH($E61, $B$50:$B$55, 0)) * K12</f>
        <v>0</v>
      </c>
      <c r="L61" s="830">
        <f t="shared" ref="L61:L64" si="4">INDEX($L$50:$L$55, MATCH($E61, $B$50:$B$55, 0)) * L12</f>
        <v>0</v>
      </c>
      <c r="M61" s="830">
        <f t="shared" ref="M61:M95" si="5">INDEX($M$50:$M$55, MATCH($E61, $B$50:$B$55, 0)) * M12</f>
        <v>0</v>
      </c>
    </row>
    <row r="62" spans="1:13" s="671" customFormat="1" ht="16">
      <c r="A62" s="672"/>
      <c r="B62" s="672" t="s">
        <v>2096</v>
      </c>
      <c r="C62" s="672"/>
      <c r="D62" s="672" t="s">
        <v>1312</v>
      </c>
      <c r="E62" s="673" t="s">
        <v>2100</v>
      </c>
      <c r="F62" s="672"/>
      <c r="G62" s="672"/>
      <c r="H62" s="674"/>
      <c r="I62" s="830">
        <f t="shared" si="1"/>
        <v>0</v>
      </c>
      <c r="J62" s="830">
        <f t="shared" si="2"/>
        <v>0</v>
      </c>
      <c r="K62" s="830">
        <f t="shared" si="3"/>
        <v>0</v>
      </c>
      <c r="L62" s="830">
        <f t="shared" si="4"/>
        <v>0</v>
      </c>
      <c r="M62" s="830">
        <f t="shared" si="5"/>
        <v>0</v>
      </c>
    </row>
    <row r="63" spans="1:13" s="671" customFormat="1" ht="16">
      <c r="A63" s="672"/>
      <c r="B63" s="672" t="s">
        <v>2096</v>
      </c>
      <c r="C63" s="672"/>
      <c r="D63" s="672" t="s">
        <v>1312</v>
      </c>
      <c r="E63" s="673" t="s">
        <v>2108</v>
      </c>
      <c r="F63" s="672"/>
      <c r="G63" s="672"/>
      <c r="H63" s="674"/>
      <c r="I63" s="830">
        <f t="shared" si="1"/>
        <v>0</v>
      </c>
      <c r="J63" s="830">
        <f t="shared" si="2"/>
        <v>0</v>
      </c>
      <c r="K63" s="830">
        <f t="shared" si="3"/>
        <v>0</v>
      </c>
      <c r="L63" s="830">
        <f t="shared" si="4"/>
        <v>0</v>
      </c>
      <c r="M63" s="830">
        <f t="shared" si="5"/>
        <v>0</v>
      </c>
    </row>
    <row r="64" spans="1:13" s="671" customFormat="1" ht="16">
      <c r="A64" s="672"/>
      <c r="B64" s="672" t="s">
        <v>2096</v>
      </c>
      <c r="C64" s="672"/>
      <c r="D64" s="672" t="s">
        <v>1312</v>
      </c>
      <c r="E64" s="673" t="s">
        <v>2102</v>
      </c>
      <c r="F64" s="672"/>
      <c r="G64" s="672"/>
      <c r="H64" s="674"/>
      <c r="I64" s="830">
        <f t="shared" si="1"/>
        <v>0</v>
      </c>
      <c r="J64" s="830">
        <f t="shared" si="2"/>
        <v>0</v>
      </c>
      <c r="K64" s="830">
        <f t="shared" si="3"/>
        <v>0</v>
      </c>
      <c r="L64" s="830">
        <f t="shared" si="4"/>
        <v>0</v>
      </c>
      <c r="M64" s="830">
        <f t="shared" si="5"/>
        <v>0</v>
      </c>
    </row>
    <row r="65" spans="1:15" s="671" customFormat="1" ht="16">
      <c r="A65" s="672"/>
      <c r="B65" s="675" t="s">
        <v>2096</v>
      </c>
      <c r="C65" s="675"/>
      <c r="D65" s="675" t="s">
        <v>1312</v>
      </c>
      <c r="E65" s="676" t="s">
        <v>346</v>
      </c>
      <c r="F65" s="675"/>
      <c r="G65" s="675"/>
      <c r="H65" s="677"/>
      <c r="I65" s="829">
        <f t="shared" si="1"/>
        <v>0</v>
      </c>
      <c r="J65" s="829">
        <f>INDEX($J$50:$J$55, MATCH($E65, $B$50:$B$55, 0)) * J16</f>
        <v>0</v>
      </c>
      <c r="K65" s="829">
        <f>INDEX($K$50:$K$55, MATCH($E65, $B$50:$B$55, 0)) * K16</f>
        <v>0</v>
      </c>
      <c r="L65" s="829">
        <f>INDEX($L$50:$L$55, MATCH($E65, $B$50:$B$55, 0)) * L16</f>
        <v>0</v>
      </c>
      <c r="M65" s="829">
        <f t="shared" si="5"/>
        <v>0</v>
      </c>
    </row>
    <row r="66" spans="1:15" s="671" customFormat="1" ht="16">
      <c r="A66" s="672"/>
      <c r="B66" s="672" t="s">
        <v>2103</v>
      </c>
      <c r="C66" s="672"/>
      <c r="D66" s="672" t="s">
        <v>1312</v>
      </c>
      <c r="E66" s="673" t="s">
        <v>2097</v>
      </c>
      <c r="F66" s="672"/>
      <c r="G66" s="672"/>
      <c r="H66" s="674"/>
      <c r="I66" s="830">
        <f t="shared" si="1"/>
        <v>0</v>
      </c>
      <c r="J66" s="830">
        <f t="shared" ref="J66:J95" si="6">INDEX($J$50:$J$55, MATCH($E66, $B$50:$B$55, 0)) * J17</f>
        <v>0</v>
      </c>
      <c r="K66" s="830">
        <f t="shared" ref="K66:K95" si="7">INDEX($K$50:$K$55, MATCH($E66, $B$50:$B$55, 0)) * K17</f>
        <v>0</v>
      </c>
      <c r="L66" s="830">
        <f t="shared" ref="L66:L95" si="8">INDEX($L$50:$L$55, MATCH($E66, $B$50:$B$55, 0)) * L17</f>
        <v>0</v>
      </c>
      <c r="M66" s="830">
        <f t="shared" si="5"/>
        <v>0</v>
      </c>
    </row>
    <row r="67" spans="1:15" s="671" customFormat="1" ht="16">
      <c r="A67" s="672"/>
      <c r="B67" s="672" t="s">
        <v>2103</v>
      </c>
      <c r="C67" s="672"/>
      <c r="D67" s="672" t="s">
        <v>1312</v>
      </c>
      <c r="E67" s="673" t="s">
        <v>2099</v>
      </c>
      <c r="F67" s="672"/>
      <c r="G67" s="672"/>
      <c r="H67" s="674"/>
      <c r="I67" s="830">
        <f t="shared" si="1"/>
        <v>0</v>
      </c>
      <c r="J67" s="830">
        <f>INDEX($J$50:$J$55, MATCH($E67, $B$50:$B$55, 0)) * J18</f>
        <v>0</v>
      </c>
      <c r="K67" s="830">
        <f t="shared" si="7"/>
        <v>0</v>
      </c>
      <c r="L67" s="830">
        <f t="shared" si="8"/>
        <v>0</v>
      </c>
      <c r="M67" s="830">
        <f t="shared" si="5"/>
        <v>0</v>
      </c>
    </row>
    <row r="68" spans="1:15" s="671" customFormat="1" ht="16">
      <c r="A68" s="672"/>
      <c r="B68" s="672" t="s">
        <v>2103</v>
      </c>
      <c r="C68" s="672"/>
      <c r="D68" s="672" t="s">
        <v>1312</v>
      </c>
      <c r="E68" s="673" t="s">
        <v>2100</v>
      </c>
      <c r="F68" s="672"/>
      <c r="G68" s="672"/>
      <c r="H68" s="674"/>
      <c r="I68" s="830">
        <f t="shared" si="1"/>
        <v>0</v>
      </c>
      <c r="J68" s="830">
        <f t="shared" si="6"/>
        <v>0</v>
      </c>
      <c r="K68" s="830">
        <f t="shared" si="7"/>
        <v>0</v>
      </c>
      <c r="L68" s="830">
        <f t="shared" si="8"/>
        <v>0</v>
      </c>
      <c r="M68" s="830">
        <f t="shared" si="5"/>
        <v>0</v>
      </c>
    </row>
    <row r="69" spans="1:15" s="671" customFormat="1" ht="16">
      <c r="A69" s="672"/>
      <c r="B69" s="672" t="s">
        <v>2103</v>
      </c>
      <c r="C69" s="672"/>
      <c r="D69" s="672" t="s">
        <v>1312</v>
      </c>
      <c r="E69" s="673" t="s">
        <v>2108</v>
      </c>
      <c r="F69" s="672"/>
      <c r="G69" s="672"/>
      <c r="H69" s="674"/>
      <c r="I69" s="830">
        <f t="shared" si="1"/>
        <v>0</v>
      </c>
      <c r="J69" s="830">
        <f t="shared" si="6"/>
        <v>0</v>
      </c>
      <c r="K69" s="830">
        <f t="shared" si="7"/>
        <v>0</v>
      </c>
      <c r="L69" s="830">
        <f t="shared" si="8"/>
        <v>0</v>
      </c>
      <c r="M69" s="830">
        <f t="shared" si="5"/>
        <v>0</v>
      </c>
    </row>
    <row r="70" spans="1:15" s="671" customFormat="1" ht="16">
      <c r="A70" s="672"/>
      <c r="B70" s="672" t="s">
        <v>2103</v>
      </c>
      <c r="C70" s="672"/>
      <c r="D70" s="672" t="s">
        <v>1312</v>
      </c>
      <c r="E70" s="673" t="s">
        <v>2102</v>
      </c>
      <c r="F70" s="672"/>
      <c r="G70" s="672"/>
      <c r="H70" s="674"/>
      <c r="I70" s="830">
        <f t="shared" si="1"/>
        <v>0</v>
      </c>
      <c r="J70" s="830">
        <f t="shared" si="6"/>
        <v>0</v>
      </c>
      <c r="K70" s="830">
        <f t="shared" si="7"/>
        <v>0</v>
      </c>
      <c r="L70" s="830">
        <f t="shared" si="8"/>
        <v>0</v>
      </c>
      <c r="M70" s="830">
        <f t="shared" si="5"/>
        <v>0</v>
      </c>
      <c r="O70" s="678"/>
    </row>
    <row r="71" spans="1:15" s="671" customFormat="1" ht="16">
      <c r="A71" s="672"/>
      <c r="B71" s="675" t="s">
        <v>2103</v>
      </c>
      <c r="C71" s="675"/>
      <c r="D71" s="675" t="s">
        <v>1312</v>
      </c>
      <c r="E71" s="676" t="s">
        <v>346</v>
      </c>
      <c r="F71" s="675"/>
      <c r="G71" s="675"/>
      <c r="H71" s="677"/>
      <c r="I71" s="829">
        <f t="shared" si="1"/>
        <v>0</v>
      </c>
      <c r="J71" s="829">
        <f t="shared" si="6"/>
        <v>0</v>
      </c>
      <c r="K71" s="829">
        <f t="shared" si="7"/>
        <v>0</v>
      </c>
      <c r="L71" s="829">
        <f t="shared" si="8"/>
        <v>0</v>
      </c>
      <c r="M71" s="829">
        <f t="shared" si="5"/>
        <v>0</v>
      </c>
    </row>
    <row r="72" spans="1:15" s="671" customFormat="1" ht="16">
      <c r="A72" s="672"/>
      <c r="B72" s="672" t="s">
        <v>2104</v>
      </c>
      <c r="C72" s="672"/>
      <c r="D72" s="672" t="s">
        <v>1312</v>
      </c>
      <c r="E72" s="673" t="s">
        <v>2097</v>
      </c>
      <c r="F72" s="672"/>
      <c r="G72" s="672"/>
      <c r="H72" s="674"/>
      <c r="I72" s="830">
        <f t="shared" si="1"/>
        <v>0</v>
      </c>
      <c r="J72" s="830">
        <f t="shared" si="6"/>
        <v>0</v>
      </c>
      <c r="K72" s="830">
        <f t="shared" si="7"/>
        <v>0</v>
      </c>
      <c r="L72" s="830">
        <f t="shared" si="8"/>
        <v>0</v>
      </c>
      <c r="M72" s="830">
        <f t="shared" si="5"/>
        <v>0</v>
      </c>
    </row>
    <row r="73" spans="1:15" s="671" customFormat="1" ht="16">
      <c r="A73" s="672"/>
      <c r="B73" s="672" t="s">
        <v>2104</v>
      </c>
      <c r="C73" s="672"/>
      <c r="D73" s="672" t="s">
        <v>1312</v>
      </c>
      <c r="E73" s="673" t="s">
        <v>2099</v>
      </c>
      <c r="F73" s="672"/>
      <c r="G73" s="672"/>
      <c r="H73" s="674"/>
      <c r="I73" s="830">
        <f t="shared" si="1"/>
        <v>0</v>
      </c>
      <c r="J73" s="830">
        <f t="shared" si="6"/>
        <v>0</v>
      </c>
      <c r="K73" s="830">
        <f t="shared" si="7"/>
        <v>0</v>
      </c>
      <c r="L73" s="830">
        <f t="shared" si="8"/>
        <v>0</v>
      </c>
      <c r="M73" s="830">
        <f t="shared" si="5"/>
        <v>0</v>
      </c>
    </row>
    <row r="74" spans="1:15" s="671" customFormat="1" ht="16">
      <c r="A74" s="672"/>
      <c r="B74" s="672" t="s">
        <v>2104</v>
      </c>
      <c r="C74" s="672"/>
      <c r="D74" s="672" t="s">
        <v>1312</v>
      </c>
      <c r="E74" s="673" t="s">
        <v>2100</v>
      </c>
      <c r="F74" s="672"/>
      <c r="G74" s="672"/>
      <c r="H74" s="674"/>
      <c r="I74" s="830">
        <f t="shared" si="1"/>
        <v>0</v>
      </c>
      <c r="J74" s="830">
        <f t="shared" si="6"/>
        <v>0</v>
      </c>
      <c r="K74" s="830">
        <f t="shared" si="7"/>
        <v>0</v>
      </c>
      <c r="L74" s="830">
        <f t="shared" si="8"/>
        <v>0</v>
      </c>
      <c r="M74" s="830">
        <f t="shared" si="5"/>
        <v>0</v>
      </c>
    </row>
    <row r="75" spans="1:15" s="671" customFormat="1" ht="16">
      <c r="A75" s="672"/>
      <c r="B75" s="672" t="s">
        <v>2104</v>
      </c>
      <c r="C75" s="672"/>
      <c r="D75" s="672" t="s">
        <v>1312</v>
      </c>
      <c r="E75" s="673" t="s">
        <v>2108</v>
      </c>
      <c r="F75" s="672"/>
      <c r="G75" s="672"/>
      <c r="H75" s="674"/>
      <c r="I75" s="830">
        <f t="shared" si="1"/>
        <v>0</v>
      </c>
      <c r="J75" s="830">
        <f t="shared" si="6"/>
        <v>0</v>
      </c>
      <c r="K75" s="830">
        <f t="shared" si="7"/>
        <v>0</v>
      </c>
      <c r="L75" s="830">
        <f t="shared" si="8"/>
        <v>0</v>
      </c>
      <c r="M75" s="830">
        <f t="shared" si="5"/>
        <v>0</v>
      </c>
    </row>
    <row r="76" spans="1:15" s="671" customFormat="1" ht="16">
      <c r="A76" s="672"/>
      <c r="B76" s="672" t="s">
        <v>2104</v>
      </c>
      <c r="C76" s="672"/>
      <c r="D76" s="672" t="s">
        <v>1312</v>
      </c>
      <c r="E76" s="673" t="s">
        <v>2102</v>
      </c>
      <c r="F76" s="672"/>
      <c r="G76" s="672"/>
      <c r="H76" s="674"/>
      <c r="I76" s="830">
        <f t="shared" si="1"/>
        <v>0</v>
      </c>
      <c r="J76" s="830">
        <f t="shared" si="6"/>
        <v>0</v>
      </c>
      <c r="K76" s="830">
        <f t="shared" si="7"/>
        <v>0</v>
      </c>
      <c r="L76" s="830">
        <f t="shared" si="8"/>
        <v>0</v>
      </c>
      <c r="M76" s="830">
        <f t="shared" si="5"/>
        <v>0</v>
      </c>
    </row>
    <row r="77" spans="1:15" s="671" customFormat="1" ht="16">
      <c r="A77" s="672"/>
      <c r="B77" s="675" t="s">
        <v>2104</v>
      </c>
      <c r="C77" s="675"/>
      <c r="D77" s="675" t="s">
        <v>1312</v>
      </c>
      <c r="E77" s="676" t="s">
        <v>346</v>
      </c>
      <c r="F77" s="675"/>
      <c r="G77" s="675"/>
      <c r="H77" s="677"/>
      <c r="I77" s="829">
        <f t="shared" si="1"/>
        <v>0</v>
      </c>
      <c r="J77" s="829">
        <f t="shared" si="6"/>
        <v>0</v>
      </c>
      <c r="K77" s="829">
        <f t="shared" si="7"/>
        <v>0</v>
      </c>
      <c r="L77" s="829">
        <f t="shared" si="8"/>
        <v>0</v>
      </c>
      <c r="M77" s="829">
        <f t="shared" si="5"/>
        <v>0</v>
      </c>
    </row>
    <row r="78" spans="1:15" s="671" customFormat="1" ht="16">
      <c r="A78" s="672"/>
      <c r="B78" s="672" t="s">
        <v>2105</v>
      </c>
      <c r="C78" s="672"/>
      <c r="D78" s="672" t="s">
        <v>1312</v>
      </c>
      <c r="E78" s="673" t="s">
        <v>2097</v>
      </c>
      <c r="F78" s="672"/>
      <c r="G78" s="672"/>
      <c r="H78" s="674"/>
      <c r="I78" s="830">
        <f t="shared" si="1"/>
        <v>0</v>
      </c>
      <c r="J78" s="830">
        <f t="shared" si="6"/>
        <v>0</v>
      </c>
      <c r="K78" s="830">
        <f t="shared" si="7"/>
        <v>0</v>
      </c>
      <c r="L78" s="830">
        <f t="shared" si="8"/>
        <v>0</v>
      </c>
      <c r="M78" s="830">
        <f t="shared" si="5"/>
        <v>0</v>
      </c>
    </row>
    <row r="79" spans="1:15" s="671" customFormat="1" ht="16">
      <c r="A79" s="672"/>
      <c r="B79" s="672" t="s">
        <v>2105</v>
      </c>
      <c r="C79" s="672"/>
      <c r="D79" s="672" t="s">
        <v>1312</v>
      </c>
      <c r="E79" s="673" t="s">
        <v>2099</v>
      </c>
      <c r="F79" s="672"/>
      <c r="G79" s="672"/>
      <c r="H79" s="674"/>
      <c r="I79" s="830">
        <f t="shared" si="1"/>
        <v>0</v>
      </c>
      <c r="J79" s="830">
        <f t="shared" si="6"/>
        <v>0</v>
      </c>
      <c r="K79" s="830">
        <f t="shared" si="7"/>
        <v>0</v>
      </c>
      <c r="L79" s="830">
        <f t="shared" si="8"/>
        <v>0</v>
      </c>
      <c r="M79" s="830">
        <f t="shared" si="5"/>
        <v>0</v>
      </c>
    </row>
    <row r="80" spans="1:15" s="671" customFormat="1" ht="16">
      <c r="A80" s="672"/>
      <c r="B80" s="672" t="s">
        <v>2105</v>
      </c>
      <c r="C80" s="672"/>
      <c r="D80" s="672" t="s">
        <v>1312</v>
      </c>
      <c r="E80" s="673" t="s">
        <v>2100</v>
      </c>
      <c r="F80" s="672"/>
      <c r="G80" s="672"/>
      <c r="H80" s="674"/>
      <c r="I80" s="830">
        <f t="shared" si="1"/>
        <v>0</v>
      </c>
      <c r="J80" s="830">
        <f t="shared" si="6"/>
        <v>0</v>
      </c>
      <c r="K80" s="830">
        <f t="shared" si="7"/>
        <v>0</v>
      </c>
      <c r="L80" s="830">
        <f t="shared" si="8"/>
        <v>0</v>
      </c>
      <c r="M80" s="830">
        <f t="shared" si="5"/>
        <v>0</v>
      </c>
    </row>
    <row r="81" spans="1:13" s="671" customFormat="1" ht="16">
      <c r="A81" s="672"/>
      <c r="B81" s="672" t="s">
        <v>2105</v>
      </c>
      <c r="C81" s="672"/>
      <c r="D81" s="672" t="s">
        <v>1312</v>
      </c>
      <c r="E81" s="673" t="s">
        <v>2108</v>
      </c>
      <c r="F81" s="672"/>
      <c r="G81" s="672"/>
      <c r="H81" s="674"/>
      <c r="I81" s="830">
        <f t="shared" si="1"/>
        <v>0</v>
      </c>
      <c r="J81" s="830">
        <f t="shared" si="6"/>
        <v>0</v>
      </c>
      <c r="K81" s="830">
        <f t="shared" si="7"/>
        <v>0</v>
      </c>
      <c r="L81" s="830">
        <f t="shared" si="8"/>
        <v>0</v>
      </c>
      <c r="M81" s="830">
        <f t="shared" si="5"/>
        <v>0</v>
      </c>
    </row>
    <row r="82" spans="1:13" s="671" customFormat="1" ht="16">
      <c r="A82" s="672"/>
      <c r="B82" s="672" t="s">
        <v>2105</v>
      </c>
      <c r="C82" s="672"/>
      <c r="D82" s="672" t="s">
        <v>1312</v>
      </c>
      <c r="E82" s="673" t="s">
        <v>2102</v>
      </c>
      <c r="F82" s="672"/>
      <c r="G82" s="672"/>
      <c r="H82" s="674"/>
      <c r="I82" s="830">
        <f t="shared" si="1"/>
        <v>0</v>
      </c>
      <c r="J82" s="830">
        <f t="shared" si="6"/>
        <v>0</v>
      </c>
      <c r="K82" s="830">
        <f t="shared" si="7"/>
        <v>0</v>
      </c>
      <c r="L82" s="830">
        <f t="shared" si="8"/>
        <v>0</v>
      </c>
      <c r="M82" s="830">
        <f t="shared" si="5"/>
        <v>0</v>
      </c>
    </row>
    <row r="83" spans="1:13" s="671" customFormat="1" ht="16">
      <c r="A83" s="672"/>
      <c r="B83" s="675" t="s">
        <v>2105</v>
      </c>
      <c r="C83" s="675"/>
      <c r="D83" s="675" t="s">
        <v>1312</v>
      </c>
      <c r="E83" s="676" t="s">
        <v>346</v>
      </c>
      <c r="F83" s="675"/>
      <c r="G83" s="675"/>
      <c r="H83" s="677"/>
      <c r="I83" s="829">
        <f t="shared" si="1"/>
        <v>0</v>
      </c>
      <c r="J83" s="829">
        <f t="shared" si="6"/>
        <v>0</v>
      </c>
      <c r="K83" s="829">
        <f t="shared" si="7"/>
        <v>0</v>
      </c>
      <c r="L83" s="829">
        <f t="shared" si="8"/>
        <v>0</v>
      </c>
      <c r="M83" s="829">
        <f t="shared" si="5"/>
        <v>0</v>
      </c>
    </row>
    <row r="84" spans="1:13" s="671" customFormat="1" ht="16">
      <c r="A84" s="672"/>
      <c r="B84" s="672" t="s">
        <v>51</v>
      </c>
      <c r="C84" s="672"/>
      <c r="D84" s="672" t="s">
        <v>1312</v>
      </c>
      <c r="E84" s="673" t="s">
        <v>2097</v>
      </c>
      <c r="F84" s="672"/>
      <c r="G84" s="672"/>
      <c r="H84" s="674"/>
      <c r="I84" s="830">
        <f t="shared" si="1"/>
        <v>0</v>
      </c>
      <c r="J84" s="830">
        <f t="shared" si="6"/>
        <v>0</v>
      </c>
      <c r="K84" s="830">
        <f t="shared" si="7"/>
        <v>0</v>
      </c>
      <c r="L84" s="830">
        <f t="shared" si="8"/>
        <v>0</v>
      </c>
      <c r="M84" s="830">
        <f t="shared" si="5"/>
        <v>0</v>
      </c>
    </row>
    <row r="85" spans="1:13" s="671" customFormat="1" ht="16">
      <c r="A85" s="672"/>
      <c r="B85" s="672" t="s">
        <v>51</v>
      </c>
      <c r="C85" s="672"/>
      <c r="D85" s="672" t="s">
        <v>1312</v>
      </c>
      <c r="E85" s="673" t="s">
        <v>2099</v>
      </c>
      <c r="F85" s="672"/>
      <c r="G85" s="672"/>
      <c r="H85" s="674"/>
      <c r="I85" s="830">
        <f t="shared" si="1"/>
        <v>0</v>
      </c>
      <c r="J85" s="830">
        <f t="shared" si="6"/>
        <v>0</v>
      </c>
      <c r="K85" s="830">
        <f t="shared" si="7"/>
        <v>0</v>
      </c>
      <c r="L85" s="830">
        <f t="shared" si="8"/>
        <v>0</v>
      </c>
      <c r="M85" s="830">
        <f t="shared" si="5"/>
        <v>0</v>
      </c>
    </row>
    <row r="86" spans="1:13" s="671" customFormat="1" ht="16">
      <c r="A86" s="672"/>
      <c r="B86" s="672" t="s">
        <v>51</v>
      </c>
      <c r="C86" s="672"/>
      <c r="D86" s="672" t="s">
        <v>1312</v>
      </c>
      <c r="E86" s="673" t="s">
        <v>2100</v>
      </c>
      <c r="F86" s="672"/>
      <c r="G86" s="672"/>
      <c r="H86" s="674"/>
      <c r="I86" s="830">
        <f t="shared" si="1"/>
        <v>0</v>
      </c>
      <c r="J86" s="830">
        <f t="shared" si="6"/>
        <v>0</v>
      </c>
      <c r="K86" s="830">
        <f t="shared" si="7"/>
        <v>0</v>
      </c>
      <c r="L86" s="830">
        <f t="shared" si="8"/>
        <v>0</v>
      </c>
      <c r="M86" s="830">
        <f t="shared" si="5"/>
        <v>0</v>
      </c>
    </row>
    <row r="87" spans="1:13" s="671" customFormat="1" ht="16">
      <c r="A87" s="672"/>
      <c r="B87" s="672" t="s">
        <v>51</v>
      </c>
      <c r="C87" s="672"/>
      <c r="D87" s="672" t="s">
        <v>1312</v>
      </c>
      <c r="E87" s="673" t="s">
        <v>2108</v>
      </c>
      <c r="F87" s="672"/>
      <c r="G87" s="672"/>
      <c r="H87" s="674"/>
      <c r="I87" s="830">
        <f t="shared" si="1"/>
        <v>0</v>
      </c>
      <c r="J87" s="830">
        <f t="shared" si="6"/>
        <v>0</v>
      </c>
      <c r="K87" s="830">
        <f t="shared" si="7"/>
        <v>0</v>
      </c>
      <c r="L87" s="830">
        <f t="shared" si="8"/>
        <v>0</v>
      </c>
      <c r="M87" s="830">
        <f t="shared" si="5"/>
        <v>0</v>
      </c>
    </row>
    <row r="88" spans="1:13" s="671" customFormat="1" ht="16">
      <c r="A88" s="672"/>
      <c r="B88" s="672" t="s">
        <v>51</v>
      </c>
      <c r="C88" s="672"/>
      <c r="D88" s="672" t="s">
        <v>1312</v>
      </c>
      <c r="E88" s="673" t="s">
        <v>2102</v>
      </c>
      <c r="F88" s="672"/>
      <c r="G88" s="672"/>
      <c r="H88" s="674"/>
      <c r="I88" s="830">
        <f t="shared" si="1"/>
        <v>0</v>
      </c>
      <c r="J88" s="830">
        <f t="shared" si="6"/>
        <v>0</v>
      </c>
      <c r="K88" s="830">
        <f t="shared" si="7"/>
        <v>0</v>
      </c>
      <c r="L88" s="830">
        <f t="shared" si="8"/>
        <v>0</v>
      </c>
      <c r="M88" s="830">
        <f t="shared" si="5"/>
        <v>0</v>
      </c>
    </row>
    <row r="89" spans="1:13" s="671" customFormat="1" ht="16">
      <c r="A89" s="672"/>
      <c r="B89" s="675" t="s">
        <v>51</v>
      </c>
      <c r="C89" s="675"/>
      <c r="D89" s="675" t="s">
        <v>1312</v>
      </c>
      <c r="E89" s="676" t="s">
        <v>346</v>
      </c>
      <c r="F89" s="675"/>
      <c r="G89" s="675"/>
      <c r="H89" s="677"/>
      <c r="I89" s="829">
        <f t="shared" si="1"/>
        <v>0</v>
      </c>
      <c r="J89" s="829">
        <f t="shared" si="6"/>
        <v>0</v>
      </c>
      <c r="K89" s="829">
        <f t="shared" si="7"/>
        <v>0</v>
      </c>
      <c r="L89" s="829">
        <f t="shared" si="8"/>
        <v>0</v>
      </c>
      <c r="M89" s="829">
        <f t="shared" si="5"/>
        <v>0</v>
      </c>
    </row>
    <row r="90" spans="1:13" s="671" customFormat="1" ht="16">
      <c r="A90" s="672"/>
      <c r="B90" s="672" t="s">
        <v>2106</v>
      </c>
      <c r="C90" s="672"/>
      <c r="D90" s="672" t="s">
        <v>1312</v>
      </c>
      <c r="E90" s="673" t="s">
        <v>2097</v>
      </c>
      <c r="F90" s="672"/>
      <c r="G90" s="672"/>
      <c r="H90" s="674"/>
      <c r="I90" s="830">
        <f t="shared" si="1"/>
        <v>0</v>
      </c>
      <c r="J90" s="830">
        <f t="shared" si="6"/>
        <v>0</v>
      </c>
      <c r="K90" s="830">
        <f t="shared" si="7"/>
        <v>0</v>
      </c>
      <c r="L90" s="830">
        <f t="shared" si="8"/>
        <v>0</v>
      </c>
      <c r="M90" s="830">
        <f t="shared" si="5"/>
        <v>0</v>
      </c>
    </row>
    <row r="91" spans="1:13" s="671" customFormat="1" ht="16">
      <c r="A91" s="672"/>
      <c r="B91" s="672" t="s">
        <v>2106</v>
      </c>
      <c r="C91" s="672"/>
      <c r="D91" s="672" t="s">
        <v>1312</v>
      </c>
      <c r="E91" s="673" t="s">
        <v>2099</v>
      </c>
      <c r="F91" s="672"/>
      <c r="G91" s="672"/>
      <c r="H91" s="674"/>
      <c r="I91" s="830">
        <f t="shared" si="1"/>
        <v>0</v>
      </c>
      <c r="J91" s="830">
        <f t="shared" si="6"/>
        <v>0</v>
      </c>
      <c r="K91" s="830">
        <f t="shared" si="7"/>
        <v>0</v>
      </c>
      <c r="L91" s="830">
        <f t="shared" si="8"/>
        <v>0</v>
      </c>
      <c r="M91" s="830">
        <f t="shared" si="5"/>
        <v>0</v>
      </c>
    </row>
    <row r="92" spans="1:13" s="671" customFormat="1" ht="16">
      <c r="A92" s="672"/>
      <c r="B92" s="672" t="s">
        <v>2106</v>
      </c>
      <c r="C92" s="672"/>
      <c r="D92" s="672" t="s">
        <v>1312</v>
      </c>
      <c r="E92" s="673" t="s">
        <v>2100</v>
      </c>
      <c r="F92" s="672"/>
      <c r="G92" s="672"/>
      <c r="H92" s="674"/>
      <c r="I92" s="830">
        <f t="shared" si="1"/>
        <v>0</v>
      </c>
      <c r="J92" s="830">
        <f t="shared" si="6"/>
        <v>0</v>
      </c>
      <c r="K92" s="830">
        <f t="shared" si="7"/>
        <v>0</v>
      </c>
      <c r="L92" s="830">
        <f t="shared" si="8"/>
        <v>0</v>
      </c>
      <c r="M92" s="830">
        <f t="shared" si="5"/>
        <v>0</v>
      </c>
    </row>
    <row r="93" spans="1:13" s="671" customFormat="1" ht="16">
      <c r="A93" s="672"/>
      <c r="B93" s="672" t="s">
        <v>2106</v>
      </c>
      <c r="C93" s="672"/>
      <c r="D93" s="672" t="s">
        <v>1312</v>
      </c>
      <c r="E93" s="673" t="s">
        <v>2108</v>
      </c>
      <c r="F93" s="672"/>
      <c r="G93" s="672"/>
      <c r="H93" s="674"/>
      <c r="I93" s="830">
        <f t="shared" si="1"/>
        <v>0</v>
      </c>
      <c r="J93" s="830">
        <f t="shared" si="6"/>
        <v>0</v>
      </c>
      <c r="K93" s="830">
        <f t="shared" si="7"/>
        <v>0</v>
      </c>
      <c r="L93" s="830">
        <f t="shared" si="8"/>
        <v>0</v>
      </c>
      <c r="M93" s="830">
        <f t="shared" si="5"/>
        <v>0</v>
      </c>
    </row>
    <row r="94" spans="1:13" s="671" customFormat="1" ht="16">
      <c r="A94" s="672"/>
      <c r="B94" s="672" t="s">
        <v>2106</v>
      </c>
      <c r="C94" s="672"/>
      <c r="D94" s="672" t="s">
        <v>1312</v>
      </c>
      <c r="E94" s="673" t="s">
        <v>2102</v>
      </c>
      <c r="F94" s="672"/>
      <c r="G94" s="672"/>
      <c r="H94" s="674"/>
      <c r="I94" s="830">
        <f t="shared" si="1"/>
        <v>0</v>
      </c>
      <c r="J94" s="830">
        <f t="shared" si="6"/>
        <v>0</v>
      </c>
      <c r="K94" s="830">
        <f t="shared" si="7"/>
        <v>0</v>
      </c>
      <c r="L94" s="830">
        <f t="shared" si="8"/>
        <v>0</v>
      </c>
      <c r="M94" s="830">
        <f t="shared" si="5"/>
        <v>0</v>
      </c>
    </row>
    <row r="95" spans="1:13" s="671" customFormat="1" ht="16">
      <c r="A95" s="672"/>
      <c r="B95" s="672" t="s">
        <v>2106</v>
      </c>
      <c r="C95" s="672"/>
      <c r="D95" s="672" t="s">
        <v>1312</v>
      </c>
      <c r="E95" s="673" t="s">
        <v>346</v>
      </c>
      <c r="F95" s="672"/>
      <c r="G95" s="672"/>
      <c r="H95" s="674"/>
      <c r="I95" s="829">
        <f t="shared" si="1"/>
        <v>0</v>
      </c>
      <c r="J95" s="829">
        <f t="shared" si="6"/>
        <v>0</v>
      </c>
      <c r="K95" s="829">
        <f t="shared" si="7"/>
        <v>0</v>
      </c>
      <c r="L95" s="829">
        <f t="shared" si="8"/>
        <v>0</v>
      </c>
      <c r="M95" s="829">
        <f t="shared" si="5"/>
        <v>0</v>
      </c>
    </row>
    <row r="96" spans="1:13" s="671" customFormat="1" ht="16">
      <c r="A96" s="672"/>
      <c r="B96" s="672"/>
      <c r="C96" s="672"/>
      <c r="D96" s="672"/>
      <c r="E96" s="672"/>
      <c r="F96" s="672"/>
      <c r="G96" s="672"/>
      <c r="H96" s="679"/>
      <c r="I96" s="672"/>
      <c r="J96" s="672"/>
      <c r="K96" s="672"/>
      <c r="L96" s="672"/>
      <c r="M96" s="672"/>
    </row>
    <row r="97" spans="1:13" s="671" customFormat="1" ht="16">
      <c r="A97" s="321" t="s">
        <v>2110</v>
      </c>
      <c r="B97" s="321"/>
      <c r="C97" s="321"/>
      <c r="D97" s="321"/>
      <c r="E97" s="321"/>
      <c r="F97" s="321"/>
      <c r="G97" s="321"/>
      <c r="H97" s="321"/>
      <c r="I97" s="321"/>
      <c r="J97" s="321"/>
      <c r="K97" s="321"/>
      <c r="L97" s="321"/>
      <c r="M97" s="321"/>
    </row>
    <row r="98" spans="1:13" s="671" customFormat="1" ht="16">
      <c r="A98" s="672"/>
      <c r="B98" s="672"/>
      <c r="C98" s="672"/>
      <c r="D98" s="672"/>
      <c r="E98" s="672"/>
      <c r="F98" s="672"/>
      <c r="G98" s="672"/>
      <c r="H98" s="674"/>
      <c r="I98" s="674"/>
      <c r="J98" s="674"/>
      <c r="K98" s="674"/>
      <c r="L98" s="674"/>
      <c r="M98" s="674"/>
    </row>
    <row r="99" spans="1:13" s="671" customFormat="1" ht="16">
      <c r="A99" s="672"/>
      <c r="B99" s="672" t="s">
        <v>2096</v>
      </c>
      <c r="C99" s="672"/>
      <c r="D99" s="672" t="s">
        <v>1289</v>
      </c>
      <c r="E99" s="672"/>
      <c r="F99" s="672"/>
      <c r="G99" s="672"/>
      <c r="H99" s="674"/>
      <c r="I99" s="827" cm="1">
        <f t="array" ref="I99">IFERROR(SUMPRODUCT(($I$60:$I$95) * ($B$60:$B$95 =$B99)) /$I$56,0)</f>
        <v>0</v>
      </c>
      <c r="J99" s="827" cm="1">
        <f t="array" ref="J99">IFERROR(SUMPRODUCT(($J$60:$J$95) * ($B$60:$B$95 =$B99)) /$J$56,0)</f>
        <v>0</v>
      </c>
      <c r="K99" s="827" cm="1">
        <f t="array" ref="K99">IFERROR(SUMPRODUCT(($K$60:$K$95) * ($B$60:$B$95 =$B99)) /$K$56,0)</f>
        <v>0</v>
      </c>
      <c r="L99" s="827" cm="1">
        <f t="array" ref="L99">IFERROR(SUMPRODUCT(($L$60:$L$95) * ($B$60:$B$95 =$B99)) /$L$56,0)</f>
        <v>0</v>
      </c>
      <c r="M99" s="827" cm="1">
        <f t="array" ref="M99">IFERROR(SUMPRODUCT(($M$60:$M$95) * ($B$60:$B$95 =$B99)) /$M$56,0)</f>
        <v>0</v>
      </c>
    </row>
    <row r="100" spans="1:13" s="671" customFormat="1" ht="16">
      <c r="A100" s="672"/>
      <c r="B100" s="672" t="s">
        <v>2103</v>
      </c>
      <c r="C100" s="672"/>
      <c r="D100" s="672" t="s">
        <v>1289</v>
      </c>
      <c r="E100" s="672"/>
      <c r="F100" s="672"/>
      <c r="G100" s="672"/>
      <c r="H100" s="674"/>
      <c r="I100" s="827" cm="1">
        <f t="array" ref="I100">IFERROR(SUMPRODUCT(($I$60:$I$95) * ($B$60:$B$95 =$B100)) /$I$56,0)</f>
        <v>0</v>
      </c>
      <c r="J100" s="827" cm="1">
        <f t="array" ref="J100">IFERROR(SUMPRODUCT(($J$60:$J$95) * ($B$60:$B$95 =$B100)) /$J$56,0)</f>
        <v>0</v>
      </c>
      <c r="K100" s="827" cm="1">
        <f t="array" ref="K100">IFERROR(SUMPRODUCT(($K$60:$K$95) * ($B$60:$B$95 =$B100)) /$K$56,0)</f>
        <v>0</v>
      </c>
      <c r="L100" s="827" cm="1">
        <f t="array" ref="L100">IFERROR(SUMPRODUCT(($L$60:$L$95) * ($B$60:$B$95 =$B100)) /$L$56,0)</f>
        <v>0</v>
      </c>
      <c r="M100" s="827" cm="1">
        <f t="array" ref="M100">IFERROR(SUMPRODUCT(($M$60:$M$95) * ($B$60:$B$95 =$B100)) /$M$56,0)</f>
        <v>0</v>
      </c>
    </row>
    <row r="101" spans="1:13" s="671" customFormat="1" ht="16">
      <c r="A101" s="672"/>
      <c r="B101" s="672" t="s">
        <v>2104</v>
      </c>
      <c r="C101" s="672"/>
      <c r="D101" s="672" t="s">
        <v>1289</v>
      </c>
      <c r="E101" s="672"/>
      <c r="F101" s="672"/>
      <c r="G101" s="672"/>
      <c r="H101" s="674"/>
      <c r="I101" s="827" cm="1">
        <f t="array" ref="I101">IFERROR(SUMPRODUCT(($I$60:$I$95) * ($B$60:$B$95 =$B101)) /$I$56,0)</f>
        <v>0</v>
      </c>
      <c r="J101" s="827" cm="1">
        <f t="array" ref="J101">IFERROR(SUMPRODUCT(($J$60:$J$95) * ($B$60:$B$95 =$B101)) /$J$56,0)</f>
        <v>0</v>
      </c>
      <c r="K101" s="827" cm="1">
        <f t="array" ref="K101">IFERROR(SUMPRODUCT(($K$60:$K$95) * ($B$60:$B$95 =$B101)) /$K$56,0)</f>
        <v>0</v>
      </c>
      <c r="L101" s="827" cm="1">
        <f t="array" ref="L101">IFERROR(SUMPRODUCT(($L$60:$L$95) * ($B$60:$B$95 =$B101)) /$L$56,0)</f>
        <v>0</v>
      </c>
      <c r="M101" s="827" cm="1">
        <f t="array" ref="M101">IFERROR(SUMPRODUCT(($M$60:$M$95) * ($B$60:$B$95 =$B101)) /$M$56,0)</f>
        <v>0</v>
      </c>
    </row>
    <row r="102" spans="1:13" s="671" customFormat="1" ht="16">
      <c r="A102" s="672"/>
      <c r="B102" s="672" t="s">
        <v>2105</v>
      </c>
      <c r="C102" s="672"/>
      <c r="D102" s="672" t="s">
        <v>1289</v>
      </c>
      <c r="E102" s="672"/>
      <c r="F102" s="672"/>
      <c r="G102" s="672"/>
      <c r="H102" s="674"/>
      <c r="I102" s="827" cm="1">
        <f t="array" ref="I102">IFERROR(SUMPRODUCT(($I$60:$I$95) * ($B$60:$B$95 =$B102)) /$I$56,0)</f>
        <v>0</v>
      </c>
      <c r="J102" s="827" cm="1">
        <f t="array" ref="J102">IFERROR(SUMPRODUCT(($J$60:$J$95) * ($B$60:$B$95 =$B102)) /$J$56,0)</f>
        <v>0</v>
      </c>
      <c r="K102" s="827" cm="1">
        <f t="array" ref="K102">IFERROR(SUMPRODUCT(($K$60:$K$95) * ($B$60:$B$95 =$B102)) /$K$56,0)</f>
        <v>0</v>
      </c>
      <c r="L102" s="827" cm="1">
        <f t="array" ref="L102">IFERROR(SUMPRODUCT(($L$60:$L$95) * ($B$60:$B$95 =$B102)) /$L$56,0)</f>
        <v>0</v>
      </c>
      <c r="M102" s="827" cm="1">
        <f t="array" ref="M102">IFERROR(SUMPRODUCT(($M$60:$M$95) * ($B$60:$B$95 =$B102)) /$M$56,0)</f>
        <v>0</v>
      </c>
    </row>
    <row r="103" spans="1:13" s="671" customFormat="1" ht="16">
      <c r="A103" s="672"/>
      <c r="B103" s="672" t="s">
        <v>51</v>
      </c>
      <c r="C103" s="672"/>
      <c r="D103" s="672" t="s">
        <v>1289</v>
      </c>
      <c r="E103" s="672"/>
      <c r="F103" s="672"/>
      <c r="G103" s="672"/>
      <c r="H103" s="674"/>
      <c r="I103" s="827" cm="1">
        <f t="array" ref="I103">IFERROR(SUMPRODUCT(($I$60:$I$95) * ($B$60:$B$95 =$B103)) /$I$56,0)</f>
        <v>0</v>
      </c>
      <c r="J103" s="827" cm="1">
        <f t="array" ref="J103">IFERROR(SUMPRODUCT(($J$60:$J$95) * ($B$60:$B$95 =$B103)) /$J$56,0)</f>
        <v>0</v>
      </c>
      <c r="K103" s="827" cm="1">
        <f t="array" ref="K103">IFERROR(SUMPRODUCT(($K$60:$K$95) * ($B$60:$B$95 =$B103)) /$K$56,0)</f>
        <v>0</v>
      </c>
      <c r="L103" s="827" cm="1">
        <f t="array" ref="L103">IFERROR(SUMPRODUCT(($L$60:$L$95) * ($B$60:$B$95 =$B103)) /$L$56,0)</f>
        <v>0</v>
      </c>
      <c r="M103" s="827" cm="1">
        <f t="array" ref="M103">IFERROR(SUMPRODUCT(($M$60:$M$95) * ($B$60:$B$95 =$B103)) /$M$56,0)</f>
        <v>0</v>
      </c>
    </row>
    <row r="104" spans="1:13" s="671" customFormat="1" ht="16">
      <c r="A104" s="672"/>
      <c r="B104" s="672" t="s">
        <v>2106</v>
      </c>
      <c r="C104" s="672"/>
      <c r="D104" s="672" t="s">
        <v>1289</v>
      </c>
      <c r="E104" s="672"/>
      <c r="F104" s="672"/>
      <c r="G104" s="672"/>
      <c r="H104" s="674"/>
      <c r="I104" s="827" cm="1">
        <f t="array" ref="I104">IFERROR(SUMPRODUCT(($I$60:$I$95) * ($B$60:$B$95 =$B104)) /$I$56,0)</f>
        <v>0</v>
      </c>
      <c r="J104" s="827" cm="1">
        <f t="array" ref="J104">IFERROR(SUMPRODUCT(($J$60:$J$95) * ($B$60:$B$95 =$B104)) /$J$56,0)</f>
        <v>0</v>
      </c>
      <c r="K104" s="827" cm="1">
        <f t="array" ref="K104">IFERROR(SUMPRODUCT(($K$60:$K$95) * ($B$60:$B$95 =$B104)) /$K$56,0)</f>
        <v>0</v>
      </c>
      <c r="L104" s="827" cm="1">
        <f t="array" ref="L104">IFERROR(SUMPRODUCT(($L$60:$L$95) * ($B$60:$B$95 =$B104)) /$L$56,0)</f>
        <v>0</v>
      </c>
      <c r="M104" s="827" cm="1">
        <f t="array" ref="M104">IFERROR(SUMPRODUCT(($M$60:$M$95) * ($B$60:$B$95 =$B104)) /$M$56,0)</f>
        <v>0</v>
      </c>
    </row>
    <row r="105" spans="1:13" s="671" customFormat="1" ht="16">
      <c r="A105" s="672"/>
      <c r="B105" s="1618" t="s">
        <v>2111</v>
      </c>
      <c r="C105" s="672"/>
      <c r="D105" s="1618" t="s">
        <v>1289</v>
      </c>
      <c r="E105" s="672"/>
      <c r="F105" s="672"/>
      <c r="G105" s="672"/>
      <c r="H105" s="674"/>
      <c r="I105" s="1619">
        <f>SUM(I99:I104)</f>
        <v>0</v>
      </c>
      <c r="J105" s="1619">
        <f>SUM(J99:J104)</f>
        <v>0</v>
      </c>
      <c r="K105" s="1619">
        <f>SUM(K99:K104)</f>
        <v>0</v>
      </c>
      <c r="L105" s="1619">
        <f>SUM(L99:L104)</f>
        <v>0</v>
      </c>
      <c r="M105" s="1619">
        <f>SUM(M99:M104)</f>
        <v>0</v>
      </c>
    </row>
    <row r="106" spans="1:13" s="671" customFormat="1" ht="16">
      <c r="H106" s="680"/>
      <c r="I106" s="680"/>
      <c r="J106" s="680"/>
      <c r="K106" s="680"/>
      <c r="L106" s="680"/>
      <c r="M106" s="680"/>
    </row>
  </sheetData>
  <pageMargins left="0.7" right="0.7" top="0.75" bottom="0.75" header="0.3" footer="0.3"/>
  <headerFooter>
    <oddFooter>&amp;C_x000D_&amp;1#&amp;"Calibri"&amp;10&amp;K000000 OFFICIAL-InternalOnly</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8A6A4B-A6A2-470D-9519-F7FD91E8E9F4}">
  <sheetPr>
    <tabColor theme="4" tint="0.79998168889431442"/>
  </sheetPr>
  <dimension ref="A1:AQ54"/>
  <sheetViews>
    <sheetView topLeftCell="A43" zoomScale="90" zoomScaleNormal="90" workbookViewId="0">
      <selection activeCell="I53" sqref="I53:M53"/>
    </sheetView>
  </sheetViews>
  <sheetFormatPr defaultColWidth="10.453125" defaultRowHeight="13.5"/>
  <cols>
    <col min="1" max="16384" width="10.453125" style="427"/>
  </cols>
  <sheetData>
    <row r="1" spans="1:43" ht="15">
      <c r="A1" s="421" t="s">
        <v>3460</v>
      </c>
      <c r="B1" s="422"/>
      <c r="C1" s="667"/>
      <c r="D1" s="423"/>
      <c r="E1" s="423"/>
      <c r="F1" s="423"/>
      <c r="G1" s="423"/>
      <c r="H1" s="423"/>
      <c r="I1" s="423"/>
      <c r="J1" s="423"/>
      <c r="K1" s="423"/>
      <c r="L1" s="423"/>
      <c r="M1" s="423"/>
    </row>
    <row r="2" spans="1:43" ht="15">
      <c r="A2" s="421"/>
      <c r="B2" s="426"/>
      <c r="C2" s="667"/>
      <c r="D2" s="421"/>
      <c r="E2" s="421"/>
      <c r="F2" s="421"/>
      <c r="G2" s="421"/>
      <c r="H2" s="421"/>
      <c r="I2" s="421"/>
      <c r="J2" s="421"/>
      <c r="K2" s="421"/>
      <c r="L2" s="421"/>
      <c r="M2" s="421"/>
    </row>
    <row r="3" spans="1:43" ht="18" customHeight="1">
      <c r="A3" s="426"/>
      <c r="B3" s="426"/>
      <c r="C3" s="426"/>
      <c r="D3" s="421"/>
      <c r="E3" s="421"/>
      <c r="F3" s="421"/>
      <c r="G3" s="421"/>
      <c r="H3" s="421"/>
      <c r="I3" s="421"/>
      <c r="J3" s="421"/>
      <c r="K3" s="421"/>
      <c r="L3" s="421"/>
      <c r="M3" s="421"/>
    </row>
    <row r="4" spans="1:43" ht="18" customHeight="1">
      <c r="A4" s="668" t="s">
        <v>2112</v>
      </c>
      <c r="B4" s="669"/>
      <c r="C4" s="669"/>
      <c r="D4" s="670"/>
      <c r="E4" s="670"/>
      <c r="F4" s="670"/>
      <c r="G4" s="670"/>
      <c r="H4" s="670"/>
      <c r="I4" s="670"/>
      <c r="J4" s="670"/>
      <c r="K4" s="670"/>
      <c r="L4" s="670"/>
      <c r="M4" s="670"/>
    </row>
    <row r="7" spans="1:43" s="671" customFormat="1" ht="15" customHeight="1">
      <c r="A7" s="1617" t="s">
        <v>2094</v>
      </c>
      <c r="B7" s="308"/>
      <c r="C7" s="308"/>
      <c r="D7" s="308"/>
      <c r="E7" s="308"/>
      <c r="F7" s="308"/>
      <c r="G7" s="312"/>
      <c r="H7" s="312"/>
      <c r="I7" s="312"/>
      <c r="J7" s="312"/>
      <c r="K7" s="312"/>
      <c r="L7" s="312"/>
      <c r="M7" s="312"/>
    </row>
    <row r="8" spans="1:43" s="671" customFormat="1" ht="15" customHeight="1">
      <c r="A8" s="672"/>
      <c r="B8" s="672"/>
      <c r="C8" s="672"/>
      <c r="D8" s="672"/>
      <c r="E8" s="672"/>
      <c r="F8" s="672"/>
      <c r="I8" s="672" t="s">
        <v>1139</v>
      </c>
      <c r="J8" s="672" t="s">
        <v>1140</v>
      </c>
      <c r="K8" s="672" t="s">
        <v>1141</v>
      </c>
      <c r="L8" s="672" t="s">
        <v>1142</v>
      </c>
      <c r="M8" s="672" t="s">
        <v>1143</v>
      </c>
    </row>
    <row r="9" spans="1:43" s="671" customFormat="1" ht="16">
      <c r="A9" s="321" t="s">
        <v>2095</v>
      </c>
      <c r="B9" s="321"/>
      <c r="C9" s="321"/>
      <c r="D9" s="321"/>
      <c r="E9" s="321"/>
      <c r="F9" s="321"/>
      <c r="G9" s="322"/>
      <c r="H9" s="322"/>
      <c r="I9" s="322"/>
      <c r="J9" s="322"/>
      <c r="K9" s="322"/>
      <c r="L9" s="322"/>
      <c r="M9" s="322"/>
    </row>
    <row r="10" spans="1:43" s="671" customFormat="1" ht="16">
      <c r="A10" s="672"/>
      <c r="B10" s="672"/>
      <c r="C10" s="672"/>
      <c r="D10" s="672"/>
      <c r="E10" s="672"/>
      <c r="F10" s="672"/>
    </row>
    <row r="11" spans="1:43" s="671" customFormat="1" ht="16">
      <c r="A11" s="672"/>
      <c r="B11" s="672" t="s">
        <v>2096</v>
      </c>
      <c r="C11" s="672"/>
      <c r="D11" s="672" t="s">
        <v>1289</v>
      </c>
      <c r="E11" s="673" t="s">
        <v>346</v>
      </c>
      <c r="F11" s="672"/>
      <c r="H11" s="680"/>
      <c r="I11" s="697"/>
      <c r="J11" s="697"/>
      <c r="K11" s="697"/>
      <c r="L11" s="697"/>
      <c r="M11" s="697"/>
      <c r="N11" s="672" t="s">
        <v>2098</v>
      </c>
      <c r="AM11" s="671">
        <v>0</v>
      </c>
      <c r="AN11" s="671">
        <v>0</v>
      </c>
      <c r="AO11" s="671">
        <v>0</v>
      </c>
      <c r="AP11" s="671">
        <v>0</v>
      </c>
      <c r="AQ11" s="671">
        <v>0</v>
      </c>
    </row>
    <row r="12" spans="1:43" s="671" customFormat="1" ht="16">
      <c r="A12" s="672"/>
      <c r="B12" s="675" t="s">
        <v>2096</v>
      </c>
      <c r="C12" s="675"/>
      <c r="D12" s="675" t="s">
        <v>1289</v>
      </c>
      <c r="E12" s="676" t="s">
        <v>2113</v>
      </c>
      <c r="F12" s="675"/>
      <c r="G12" s="681"/>
      <c r="H12" s="682"/>
      <c r="I12" s="698"/>
      <c r="J12" s="698"/>
      <c r="K12" s="698"/>
      <c r="L12" s="698"/>
      <c r="M12" s="698"/>
      <c r="AM12" s="671">
        <v>0</v>
      </c>
      <c r="AN12" s="671">
        <v>0</v>
      </c>
      <c r="AO12" s="671">
        <v>0</v>
      </c>
      <c r="AP12" s="671">
        <v>0</v>
      </c>
      <c r="AQ12" s="671">
        <v>0</v>
      </c>
    </row>
    <row r="13" spans="1:43" s="671" customFormat="1" ht="16">
      <c r="A13" s="672"/>
      <c r="B13" s="672" t="s">
        <v>2103</v>
      </c>
      <c r="C13" s="672"/>
      <c r="D13" s="672" t="s">
        <v>1289</v>
      </c>
      <c r="E13" s="673" t="s">
        <v>346</v>
      </c>
      <c r="F13" s="672"/>
      <c r="H13" s="680"/>
      <c r="I13" s="697"/>
      <c r="J13" s="697"/>
      <c r="K13" s="697"/>
      <c r="L13" s="697"/>
      <c r="M13" s="697"/>
      <c r="AM13" s="671">
        <v>0.57001000000000002</v>
      </c>
      <c r="AN13" s="671">
        <v>0.65868000000000004</v>
      </c>
      <c r="AO13" s="671">
        <v>0.64093999999999995</v>
      </c>
      <c r="AP13" s="671">
        <v>0.66456999999999999</v>
      </c>
      <c r="AQ13" s="671">
        <v>0.61523000000000005</v>
      </c>
    </row>
    <row r="14" spans="1:43" s="671" customFormat="1" ht="16">
      <c r="A14" s="672"/>
      <c r="B14" s="675" t="s">
        <v>2103</v>
      </c>
      <c r="C14" s="675"/>
      <c r="D14" s="675" t="s">
        <v>1289</v>
      </c>
      <c r="E14" s="676" t="s">
        <v>2113</v>
      </c>
      <c r="F14" s="675"/>
      <c r="G14" s="681"/>
      <c r="H14" s="682"/>
      <c r="I14" s="698"/>
      <c r="J14" s="698"/>
      <c r="K14" s="698"/>
      <c r="L14" s="698"/>
      <c r="M14" s="698"/>
      <c r="AM14" s="671">
        <v>0</v>
      </c>
      <c r="AN14" s="671">
        <v>0</v>
      </c>
      <c r="AO14" s="671">
        <v>0</v>
      </c>
      <c r="AP14" s="671">
        <v>0</v>
      </c>
      <c r="AQ14" s="671">
        <v>0</v>
      </c>
    </row>
    <row r="15" spans="1:43" s="671" customFormat="1" ht="16">
      <c r="A15" s="672"/>
      <c r="B15" s="672" t="s">
        <v>51</v>
      </c>
      <c r="C15" s="672"/>
      <c r="D15" s="672" t="s">
        <v>1289</v>
      </c>
      <c r="E15" s="673" t="s">
        <v>346</v>
      </c>
      <c r="F15" s="672"/>
      <c r="H15" s="680"/>
      <c r="I15" s="697"/>
      <c r="J15" s="697"/>
      <c r="K15" s="697"/>
      <c r="L15" s="697"/>
      <c r="M15" s="697"/>
      <c r="AM15" s="671">
        <v>0</v>
      </c>
      <c r="AN15" s="671">
        <v>0</v>
      </c>
      <c r="AO15" s="671">
        <v>0</v>
      </c>
      <c r="AP15" s="671">
        <v>0</v>
      </c>
      <c r="AQ15" s="671">
        <v>0</v>
      </c>
    </row>
    <row r="16" spans="1:43" s="671" customFormat="1" ht="16">
      <c r="A16" s="672"/>
      <c r="B16" s="675" t="s">
        <v>51</v>
      </c>
      <c r="C16" s="675"/>
      <c r="D16" s="675" t="s">
        <v>1289</v>
      </c>
      <c r="E16" s="676" t="s">
        <v>2113</v>
      </c>
      <c r="F16" s="675"/>
      <c r="G16" s="681"/>
      <c r="H16" s="682"/>
      <c r="I16" s="698"/>
      <c r="J16" s="698"/>
      <c r="K16" s="698"/>
      <c r="L16" s="698"/>
      <c r="M16" s="698"/>
      <c r="AM16" s="671">
        <v>0.45669999999999999</v>
      </c>
      <c r="AN16" s="671">
        <v>0.32285999999999998</v>
      </c>
      <c r="AO16" s="671">
        <v>0.36942999999999998</v>
      </c>
      <c r="AP16" s="671">
        <v>0.44368999999999997</v>
      </c>
      <c r="AQ16" s="671">
        <v>0.51836000000000004</v>
      </c>
    </row>
    <row r="17" spans="1:43" s="671" customFormat="1" ht="16">
      <c r="A17" s="672"/>
      <c r="B17" s="672" t="s">
        <v>2104</v>
      </c>
      <c r="C17" s="672"/>
      <c r="D17" s="672" t="s">
        <v>1289</v>
      </c>
      <c r="E17" s="673" t="s">
        <v>346</v>
      </c>
      <c r="F17" s="672"/>
      <c r="H17" s="680"/>
      <c r="I17" s="697"/>
      <c r="J17" s="697"/>
      <c r="K17" s="697"/>
      <c r="L17" s="697"/>
      <c r="M17" s="697"/>
      <c r="AM17" s="671">
        <v>0.92091999999999996</v>
      </c>
      <c r="AN17" s="671">
        <v>0.92740999999999996</v>
      </c>
      <c r="AO17" s="671">
        <v>0.91927000000000003</v>
      </c>
      <c r="AP17" s="671">
        <v>0.87880000000000003</v>
      </c>
      <c r="AQ17" s="671">
        <v>0.89095000000000002</v>
      </c>
    </row>
    <row r="18" spans="1:43" s="671" customFormat="1" ht="16">
      <c r="A18" s="672"/>
      <c r="B18" s="675" t="s">
        <v>2104</v>
      </c>
      <c r="C18" s="675"/>
      <c r="D18" s="675" t="s">
        <v>1289</v>
      </c>
      <c r="E18" s="676" t="s">
        <v>2113</v>
      </c>
      <c r="F18" s="675"/>
      <c r="G18" s="681"/>
      <c r="H18" s="682"/>
      <c r="I18" s="698"/>
      <c r="J18" s="698"/>
      <c r="K18" s="698"/>
      <c r="L18" s="698"/>
      <c r="M18" s="698"/>
      <c r="AM18" s="671">
        <v>0.94843</v>
      </c>
      <c r="AN18" s="671">
        <v>0.93854000000000004</v>
      </c>
      <c r="AO18" s="671">
        <v>0.90883999999999998</v>
      </c>
      <c r="AP18" s="671">
        <v>0.89154</v>
      </c>
      <c r="AQ18" s="671">
        <v>0.88639999999999997</v>
      </c>
    </row>
    <row r="19" spans="1:43" s="671" customFormat="1" ht="16">
      <c r="A19" s="672"/>
      <c r="B19" s="672" t="s">
        <v>2105</v>
      </c>
      <c r="C19" s="672"/>
      <c r="D19" s="672" t="s">
        <v>1289</v>
      </c>
      <c r="E19" s="673" t="s">
        <v>346</v>
      </c>
      <c r="F19" s="672"/>
      <c r="H19" s="680"/>
      <c r="I19" s="697"/>
      <c r="J19" s="697"/>
      <c r="K19" s="697"/>
      <c r="L19" s="697"/>
      <c r="M19" s="697"/>
      <c r="AM19" s="671">
        <v>0.39854000000000001</v>
      </c>
      <c r="AN19" s="671">
        <v>0.30214000000000002</v>
      </c>
      <c r="AO19" s="671">
        <v>0.31859999999999999</v>
      </c>
      <c r="AP19" s="671">
        <v>0.29692000000000002</v>
      </c>
      <c r="AQ19" s="671">
        <v>0.34469</v>
      </c>
    </row>
    <row r="20" spans="1:43" s="671" customFormat="1" ht="16">
      <c r="A20" s="672"/>
      <c r="B20" s="675" t="s">
        <v>2105</v>
      </c>
      <c r="C20" s="675"/>
      <c r="D20" s="675" t="s">
        <v>1289</v>
      </c>
      <c r="E20" s="676" t="s">
        <v>2113</v>
      </c>
      <c r="F20" s="675"/>
      <c r="G20" s="681"/>
      <c r="H20" s="682"/>
      <c r="I20" s="698"/>
      <c r="J20" s="698"/>
      <c r="K20" s="698"/>
      <c r="L20" s="698"/>
      <c r="M20" s="698"/>
      <c r="AM20" s="671">
        <v>0</v>
      </c>
      <c r="AN20" s="671">
        <v>0</v>
      </c>
      <c r="AO20" s="671">
        <v>0</v>
      </c>
      <c r="AP20" s="671">
        <v>0</v>
      </c>
      <c r="AQ20" s="671">
        <v>0</v>
      </c>
    </row>
    <row r="21" spans="1:43" s="671" customFormat="1" ht="16">
      <c r="A21" s="672"/>
      <c r="B21" s="672" t="s">
        <v>2106</v>
      </c>
      <c r="C21" s="672"/>
      <c r="D21" s="672" t="s">
        <v>1289</v>
      </c>
      <c r="E21" s="673" t="s">
        <v>346</v>
      </c>
      <c r="F21" s="672"/>
      <c r="H21" s="680"/>
      <c r="I21" s="697"/>
      <c r="J21" s="697"/>
      <c r="K21" s="697"/>
      <c r="L21" s="697"/>
      <c r="M21" s="697"/>
      <c r="AM21" s="671">
        <v>0</v>
      </c>
      <c r="AN21" s="671">
        <v>0</v>
      </c>
      <c r="AO21" s="671">
        <v>0</v>
      </c>
      <c r="AP21" s="671">
        <v>0</v>
      </c>
      <c r="AQ21" s="671">
        <v>0</v>
      </c>
    </row>
    <row r="22" spans="1:43" s="671" customFormat="1" ht="16">
      <c r="A22" s="672"/>
      <c r="B22" s="672" t="s">
        <v>2106</v>
      </c>
      <c r="C22" s="672"/>
      <c r="D22" s="672" t="s">
        <v>1289</v>
      </c>
      <c r="E22" s="673" t="s">
        <v>2113</v>
      </c>
      <c r="F22" s="672"/>
      <c r="H22" s="680"/>
      <c r="I22" s="698"/>
      <c r="J22" s="698"/>
      <c r="K22" s="698"/>
      <c r="L22" s="698"/>
      <c r="M22" s="698"/>
      <c r="AM22" s="671">
        <v>0.14717</v>
      </c>
      <c r="AN22" s="671">
        <v>0.15761</v>
      </c>
      <c r="AO22" s="671">
        <v>0.15298</v>
      </c>
      <c r="AP22" s="671">
        <v>0.25076999999999999</v>
      </c>
      <c r="AQ22" s="671">
        <v>0.21711</v>
      </c>
    </row>
    <row r="23" spans="1:43" s="671" customFormat="1" ht="16">
      <c r="A23" s="672"/>
      <c r="B23" s="672"/>
      <c r="C23" s="672"/>
      <c r="D23" s="672"/>
      <c r="E23" s="672"/>
      <c r="F23" s="672"/>
      <c r="H23" s="680"/>
      <c r="I23" s="680"/>
      <c r="J23" s="680"/>
      <c r="K23" s="680"/>
      <c r="L23" s="680"/>
      <c r="M23" s="680"/>
    </row>
    <row r="24" spans="1:43" s="671" customFormat="1" ht="16">
      <c r="A24" s="321" t="s">
        <v>2107</v>
      </c>
      <c r="B24" s="321"/>
      <c r="C24" s="321"/>
      <c r="D24" s="321"/>
      <c r="E24" s="321"/>
      <c r="F24" s="321"/>
      <c r="G24" s="322"/>
      <c r="H24" s="322"/>
      <c r="I24" s="322"/>
      <c r="J24" s="322"/>
      <c r="K24" s="322"/>
      <c r="L24" s="322"/>
      <c r="M24" s="322"/>
    </row>
    <row r="25" spans="1:43" s="671" customFormat="1" ht="16">
      <c r="A25" s="672"/>
      <c r="B25" s="672"/>
      <c r="C25" s="672"/>
      <c r="D25" s="672"/>
      <c r="E25" s="672"/>
      <c r="F25" s="672"/>
      <c r="H25" s="680"/>
      <c r="I25" s="680"/>
      <c r="J25" s="680"/>
      <c r="K25" s="680"/>
      <c r="L25" s="680"/>
      <c r="M25" s="680"/>
    </row>
    <row r="26" spans="1:43" s="671" customFormat="1" ht="16">
      <c r="A26" s="672"/>
      <c r="B26" s="672" t="s">
        <v>346</v>
      </c>
      <c r="C26" s="672"/>
      <c r="D26" s="672" t="s">
        <v>1312</v>
      </c>
      <c r="E26" s="672"/>
      <c r="F26" s="672"/>
      <c r="H26" s="680"/>
      <c r="I26" s="825">
        <f>'4.2 SO PCFM Input Summary'!H26</f>
        <v>0</v>
      </c>
      <c r="J26" s="825">
        <f>'4.2 SO PCFM Input Summary'!I26</f>
        <v>0</v>
      </c>
      <c r="K26" s="825">
        <f>'4.2 SO PCFM Input Summary'!J26</f>
        <v>0</v>
      </c>
      <c r="L26" s="825">
        <f>'4.2 SO PCFM Input Summary'!K26</f>
        <v>0</v>
      </c>
      <c r="M26" s="825">
        <f>'4.2 SO PCFM Input Summary'!L26</f>
        <v>0</v>
      </c>
    </row>
    <row r="27" spans="1:43" s="671" customFormat="1" ht="16">
      <c r="A27" s="672"/>
      <c r="B27" s="675" t="s">
        <v>2113</v>
      </c>
      <c r="C27" s="675"/>
      <c r="D27" s="675" t="s">
        <v>1312</v>
      </c>
      <c r="E27" s="675"/>
      <c r="F27" s="675"/>
      <c r="G27" s="681"/>
      <c r="H27" s="682"/>
      <c r="I27" s="825">
        <f>'4.2 SO PCFM Input Summary'!H27</f>
        <v>0</v>
      </c>
      <c r="J27" s="825">
        <f>'4.2 SO PCFM Input Summary'!I27</f>
        <v>0</v>
      </c>
      <c r="K27" s="825">
        <f>'4.2 SO PCFM Input Summary'!J27</f>
        <v>0</v>
      </c>
      <c r="L27" s="825">
        <f>'4.2 SO PCFM Input Summary'!K27</f>
        <v>0</v>
      </c>
      <c r="M27" s="825">
        <f>'4.2 SO PCFM Input Summary'!L27</f>
        <v>0</v>
      </c>
    </row>
    <row r="28" spans="1:43" s="671" customFormat="1" ht="16">
      <c r="A28" s="672"/>
      <c r="B28" s="672" t="s">
        <v>2109</v>
      </c>
      <c r="C28" s="672"/>
      <c r="D28" s="672"/>
      <c r="E28" s="672"/>
      <c r="F28" s="672"/>
      <c r="H28" s="680"/>
      <c r="I28" s="937">
        <f>SUM(I26:I27)</f>
        <v>0</v>
      </c>
      <c r="J28" s="937">
        <f>SUM(J26:J27)</f>
        <v>0</v>
      </c>
      <c r="K28" s="937">
        <f>SUM(K26:K27)</f>
        <v>0</v>
      </c>
      <c r="L28" s="937">
        <f>SUM(L26:L27)</f>
        <v>0</v>
      </c>
      <c r="M28" s="937">
        <f>SUM(M26:M27)</f>
        <v>0</v>
      </c>
    </row>
    <row r="29" spans="1:43" s="671" customFormat="1" ht="16">
      <c r="A29" s="672"/>
      <c r="B29" s="672"/>
      <c r="C29" s="672"/>
      <c r="D29" s="672"/>
      <c r="E29" s="672"/>
      <c r="F29" s="672"/>
      <c r="H29" s="680"/>
    </row>
    <row r="30" spans="1:43" s="671" customFormat="1" ht="16">
      <c r="A30" s="672"/>
      <c r="B30" s="672"/>
      <c r="C30" s="672"/>
      <c r="D30" s="672"/>
      <c r="E30" s="672"/>
      <c r="F30" s="672"/>
      <c r="H30" s="680"/>
    </row>
    <row r="31" spans="1:43" s="671" customFormat="1" ht="16">
      <c r="A31" s="672"/>
      <c r="B31" s="672"/>
      <c r="C31" s="672"/>
      <c r="D31" s="672"/>
      <c r="E31" s="672"/>
      <c r="F31" s="672"/>
      <c r="H31" s="680"/>
      <c r="I31" s="680"/>
      <c r="J31" s="680"/>
      <c r="K31" s="680"/>
      <c r="L31" s="680"/>
      <c r="M31" s="680"/>
    </row>
    <row r="32" spans="1:43" s="671" customFormat="1" ht="16">
      <c r="A32" s="672"/>
      <c r="B32" s="672" t="s">
        <v>2096</v>
      </c>
      <c r="C32" s="672"/>
      <c r="D32" s="672" t="s">
        <v>1312</v>
      </c>
      <c r="E32" s="673" t="s">
        <v>346</v>
      </c>
      <c r="F32" s="672"/>
      <c r="H32" s="680"/>
      <c r="I32" s="832">
        <f>INDEX($I$26:$I$27, MATCH($E32, $B$26:$B$27, 0)) * I11</f>
        <v>0</v>
      </c>
      <c r="J32" s="832">
        <f>INDEX($J$26:$J$27, MATCH($E32, $B$26:$B$27, 0)) * J11</f>
        <v>0</v>
      </c>
      <c r="K32" s="832">
        <f>INDEX($K$26:$K$27, MATCH($E32, $B$26:$B$27, 0)) * K11</f>
        <v>0</v>
      </c>
      <c r="L32" s="832">
        <f>INDEX($L$26:$L$27, MATCH($E32, $B$26:$B$27, 0)) * L11</f>
        <v>0</v>
      </c>
      <c r="M32" s="832">
        <f>INDEX($M$26:$M$27, MATCH($E32, $B$26:$B$27, 0)) * M11</f>
        <v>0</v>
      </c>
    </row>
    <row r="33" spans="1:15" s="671" customFormat="1" ht="16">
      <c r="A33" s="672"/>
      <c r="B33" s="675" t="s">
        <v>2096</v>
      </c>
      <c r="C33" s="675"/>
      <c r="D33" s="675" t="s">
        <v>1312</v>
      </c>
      <c r="E33" s="676" t="s">
        <v>2113</v>
      </c>
      <c r="F33" s="675"/>
      <c r="G33" s="681"/>
      <c r="H33" s="682"/>
      <c r="I33" s="815">
        <f t="shared" ref="I33:I43" si="0">INDEX($I$26:$I$27, MATCH($E33, $B$26:$B$27, 0)) * I12</f>
        <v>0</v>
      </c>
      <c r="J33" s="815">
        <f t="shared" ref="J33:J43" si="1">INDEX($J$26:$J$27, MATCH($E33, $B$26:$B$27, 0)) * J12</f>
        <v>0</v>
      </c>
      <c r="K33" s="815">
        <f t="shared" ref="K33:K43" si="2">INDEX($K$26:$K$27, MATCH($E33, $B$26:$B$27, 0)) * K12</f>
        <v>0</v>
      </c>
      <c r="L33" s="815">
        <f t="shared" ref="L33:L43" si="3">INDEX($L$26:$L$27, MATCH($E33, $B$26:$B$27, 0)) * L12</f>
        <v>0</v>
      </c>
      <c r="M33" s="815">
        <f t="shared" ref="M33:M43" si="4">INDEX($M$26:$M$27, MATCH($E33, $B$26:$B$27, 0)) * M12</f>
        <v>0</v>
      </c>
    </row>
    <row r="34" spans="1:15" s="671" customFormat="1" ht="16">
      <c r="A34" s="672"/>
      <c r="B34" s="672" t="s">
        <v>2103</v>
      </c>
      <c r="C34" s="672"/>
      <c r="D34" s="672" t="s">
        <v>1312</v>
      </c>
      <c r="E34" s="673" t="s">
        <v>346</v>
      </c>
      <c r="F34" s="672"/>
      <c r="H34" s="680"/>
      <c r="I34" s="832">
        <f t="shared" si="0"/>
        <v>0</v>
      </c>
      <c r="J34" s="832">
        <f t="shared" si="1"/>
        <v>0</v>
      </c>
      <c r="K34" s="832">
        <f t="shared" si="2"/>
        <v>0</v>
      </c>
      <c r="L34" s="832">
        <f t="shared" si="3"/>
        <v>0</v>
      </c>
      <c r="M34" s="832">
        <f t="shared" si="4"/>
        <v>0</v>
      </c>
    </row>
    <row r="35" spans="1:15" s="671" customFormat="1" ht="16">
      <c r="A35" s="672"/>
      <c r="B35" s="675" t="s">
        <v>2103</v>
      </c>
      <c r="C35" s="675"/>
      <c r="D35" s="675" t="s">
        <v>1312</v>
      </c>
      <c r="E35" s="676" t="s">
        <v>2113</v>
      </c>
      <c r="F35" s="675"/>
      <c r="G35" s="681"/>
      <c r="H35" s="682"/>
      <c r="I35" s="815">
        <f t="shared" si="0"/>
        <v>0</v>
      </c>
      <c r="J35" s="815">
        <f t="shared" si="1"/>
        <v>0</v>
      </c>
      <c r="K35" s="815">
        <f t="shared" si="2"/>
        <v>0</v>
      </c>
      <c r="L35" s="815">
        <f t="shared" si="3"/>
        <v>0</v>
      </c>
      <c r="M35" s="815">
        <f t="shared" si="4"/>
        <v>0</v>
      </c>
    </row>
    <row r="36" spans="1:15" s="671" customFormat="1" ht="16">
      <c r="A36" s="672"/>
      <c r="B36" s="672" t="s">
        <v>51</v>
      </c>
      <c r="C36" s="672"/>
      <c r="D36" s="672" t="s">
        <v>1312</v>
      </c>
      <c r="E36" s="673" t="s">
        <v>346</v>
      </c>
      <c r="F36" s="672"/>
      <c r="H36" s="680"/>
      <c r="I36" s="832">
        <f t="shared" si="0"/>
        <v>0</v>
      </c>
      <c r="J36" s="832">
        <f t="shared" si="1"/>
        <v>0</v>
      </c>
      <c r="K36" s="832">
        <f t="shared" si="2"/>
        <v>0</v>
      </c>
      <c r="L36" s="832">
        <f t="shared" si="3"/>
        <v>0</v>
      </c>
      <c r="M36" s="832">
        <f t="shared" si="4"/>
        <v>0</v>
      </c>
    </row>
    <row r="37" spans="1:15" s="671" customFormat="1" ht="16">
      <c r="A37" s="672"/>
      <c r="B37" s="675" t="s">
        <v>51</v>
      </c>
      <c r="C37" s="675"/>
      <c r="D37" s="675" t="s">
        <v>1312</v>
      </c>
      <c r="E37" s="676" t="s">
        <v>2113</v>
      </c>
      <c r="F37" s="675"/>
      <c r="G37" s="681"/>
      <c r="H37" s="682"/>
      <c r="I37" s="815">
        <f t="shared" si="0"/>
        <v>0</v>
      </c>
      <c r="J37" s="815">
        <f t="shared" si="1"/>
        <v>0</v>
      </c>
      <c r="K37" s="815">
        <f t="shared" si="2"/>
        <v>0</v>
      </c>
      <c r="L37" s="815">
        <f t="shared" si="3"/>
        <v>0</v>
      </c>
      <c r="M37" s="815">
        <f t="shared" si="4"/>
        <v>0</v>
      </c>
    </row>
    <row r="38" spans="1:15" s="671" customFormat="1" ht="16">
      <c r="A38" s="672"/>
      <c r="B38" s="672" t="s">
        <v>2104</v>
      </c>
      <c r="C38" s="672"/>
      <c r="D38" s="672" t="s">
        <v>1312</v>
      </c>
      <c r="E38" s="673" t="s">
        <v>346</v>
      </c>
      <c r="F38" s="672"/>
      <c r="H38" s="680"/>
      <c r="I38" s="832">
        <f t="shared" si="0"/>
        <v>0</v>
      </c>
      <c r="J38" s="832">
        <f t="shared" si="1"/>
        <v>0</v>
      </c>
      <c r="K38" s="832">
        <f t="shared" si="2"/>
        <v>0</v>
      </c>
      <c r="L38" s="832">
        <f t="shared" si="3"/>
        <v>0</v>
      </c>
      <c r="M38" s="832">
        <f t="shared" si="4"/>
        <v>0</v>
      </c>
      <c r="O38" s="678"/>
    </row>
    <row r="39" spans="1:15" s="671" customFormat="1" ht="16">
      <c r="A39" s="672"/>
      <c r="B39" s="675" t="s">
        <v>2104</v>
      </c>
      <c r="C39" s="675"/>
      <c r="D39" s="675" t="s">
        <v>1312</v>
      </c>
      <c r="E39" s="676" t="s">
        <v>2113</v>
      </c>
      <c r="F39" s="675"/>
      <c r="G39" s="681"/>
      <c r="H39" s="682"/>
      <c r="I39" s="815">
        <f t="shared" si="0"/>
        <v>0</v>
      </c>
      <c r="J39" s="815">
        <f t="shared" si="1"/>
        <v>0</v>
      </c>
      <c r="K39" s="815">
        <f t="shared" si="2"/>
        <v>0</v>
      </c>
      <c r="L39" s="815">
        <f t="shared" si="3"/>
        <v>0</v>
      </c>
      <c r="M39" s="815">
        <f t="shared" si="4"/>
        <v>0</v>
      </c>
    </row>
    <row r="40" spans="1:15" s="671" customFormat="1" ht="16">
      <c r="A40" s="672"/>
      <c r="B40" s="672" t="s">
        <v>2105</v>
      </c>
      <c r="C40" s="672"/>
      <c r="D40" s="672" t="s">
        <v>1312</v>
      </c>
      <c r="E40" s="673" t="s">
        <v>346</v>
      </c>
      <c r="F40" s="672"/>
      <c r="H40" s="680"/>
      <c r="I40" s="832">
        <f t="shared" si="0"/>
        <v>0</v>
      </c>
      <c r="J40" s="832">
        <f t="shared" si="1"/>
        <v>0</v>
      </c>
      <c r="K40" s="832">
        <f t="shared" si="2"/>
        <v>0</v>
      </c>
      <c r="L40" s="832">
        <f t="shared" si="3"/>
        <v>0</v>
      </c>
      <c r="M40" s="832">
        <f t="shared" si="4"/>
        <v>0</v>
      </c>
    </row>
    <row r="41" spans="1:15" s="671" customFormat="1" ht="16">
      <c r="A41" s="672"/>
      <c r="B41" s="675" t="s">
        <v>2105</v>
      </c>
      <c r="C41" s="675"/>
      <c r="D41" s="675" t="s">
        <v>1312</v>
      </c>
      <c r="E41" s="676" t="s">
        <v>2113</v>
      </c>
      <c r="F41" s="675"/>
      <c r="G41" s="681"/>
      <c r="H41" s="682"/>
      <c r="I41" s="815">
        <f t="shared" si="0"/>
        <v>0</v>
      </c>
      <c r="J41" s="815">
        <f t="shared" si="1"/>
        <v>0</v>
      </c>
      <c r="K41" s="815">
        <f t="shared" si="2"/>
        <v>0</v>
      </c>
      <c r="L41" s="815">
        <f t="shared" si="3"/>
        <v>0</v>
      </c>
      <c r="M41" s="815">
        <f t="shared" si="4"/>
        <v>0</v>
      </c>
    </row>
    <row r="42" spans="1:15" s="671" customFormat="1" ht="16">
      <c r="A42" s="672"/>
      <c r="B42" s="672" t="s">
        <v>2106</v>
      </c>
      <c r="C42" s="672"/>
      <c r="D42" s="672" t="s">
        <v>1312</v>
      </c>
      <c r="E42" s="673" t="s">
        <v>346</v>
      </c>
      <c r="F42" s="672"/>
      <c r="H42" s="680"/>
      <c r="I42" s="832">
        <f t="shared" si="0"/>
        <v>0</v>
      </c>
      <c r="J42" s="832">
        <f t="shared" si="1"/>
        <v>0</v>
      </c>
      <c r="K42" s="832">
        <f t="shared" si="2"/>
        <v>0</v>
      </c>
      <c r="L42" s="832">
        <f t="shared" si="3"/>
        <v>0</v>
      </c>
      <c r="M42" s="832">
        <f t="shared" si="4"/>
        <v>0</v>
      </c>
    </row>
    <row r="43" spans="1:15" s="671" customFormat="1" ht="16">
      <c r="A43" s="672"/>
      <c r="B43" s="672" t="s">
        <v>2106</v>
      </c>
      <c r="C43" s="672"/>
      <c r="D43" s="672" t="s">
        <v>1312</v>
      </c>
      <c r="E43" s="673" t="s">
        <v>2113</v>
      </c>
      <c r="F43" s="672"/>
      <c r="H43" s="680"/>
      <c r="I43" s="832">
        <f t="shared" si="0"/>
        <v>0</v>
      </c>
      <c r="J43" s="832">
        <f t="shared" si="1"/>
        <v>0</v>
      </c>
      <c r="K43" s="832">
        <f t="shared" si="2"/>
        <v>0</v>
      </c>
      <c r="L43" s="832">
        <f t="shared" si="3"/>
        <v>0</v>
      </c>
      <c r="M43" s="832">
        <f t="shared" si="4"/>
        <v>0</v>
      </c>
    </row>
    <row r="44" spans="1:15" s="671" customFormat="1" ht="16">
      <c r="A44" s="672"/>
      <c r="B44" s="672"/>
      <c r="C44" s="672"/>
      <c r="D44" s="672"/>
      <c r="E44" s="672"/>
      <c r="F44" s="672"/>
      <c r="H44" s="683"/>
    </row>
    <row r="45" spans="1:15" s="671" customFormat="1" ht="16">
      <c r="A45" s="321" t="s">
        <v>2110</v>
      </c>
      <c r="B45" s="321"/>
      <c r="C45" s="321"/>
      <c r="D45" s="321"/>
      <c r="E45" s="321"/>
      <c r="F45" s="321"/>
      <c r="G45" s="322"/>
      <c r="H45" s="322"/>
      <c r="I45" s="322"/>
      <c r="J45" s="322"/>
      <c r="K45" s="322"/>
      <c r="L45" s="322"/>
      <c r="M45" s="322"/>
    </row>
    <row r="46" spans="1:15" s="671" customFormat="1" ht="16">
      <c r="A46" s="672"/>
      <c r="B46" s="672"/>
      <c r="C46" s="672"/>
      <c r="D46" s="672"/>
      <c r="E46" s="672"/>
      <c r="F46" s="672"/>
      <c r="H46" s="680"/>
      <c r="I46" s="680"/>
      <c r="J46" s="680"/>
      <c r="K46" s="680"/>
      <c r="L46" s="680"/>
      <c r="M46" s="680"/>
    </row>
    <row r="47" spans="1:15" s="671" customFormat="1" ht="16">
      <c r="A47" s="672"/>
      <c r="B47" s="672" t="s">
        <v>2096</v>
      </c>
      <c r="C47" s="672"/>
      <c r="D47" s="672" t="s">
        <v>1289</v>
      </c>
      <c r="E47" s="672"/>
      <c r="F47" s="672"/>
      <c r="H47" s="680"/>
      <c r="I47" s="1444" cm="1">
        <f t="array" ref="I47">IFERROR(SUMPRODUCT(($I$32:$I$43) * ($B$32:$B$43 =$B47)) /$I$28,0)</f>
        <v>0</v>
      </c>
      <c r="J47" s="1444" cm="1">
        <f t="array" ref="J47">IFERROR(SUMPRODUCT(($J$32:$J$43) * ($B$32:$B$43 =$B47)) /$J$28,0)</f>
        <v>0</v>
      </c>
      <c r="K47" s="1444" cm="1">
        <f t="array" ref="K47">IFERROR(SUMPRODUCT(($K$32:$K$43) * ($B$32:$B$43 =$B47)) /$K$28,0)</f>
        <v>0</v>
      </c>
      <c r="L47" s="1444" cm="1">
        <f t="array" ref="L47">IFERROR(SUMPRODUCT(($L$32:$L$43) * ($B$32:$B$43 =$B47)) /$L$28,0)</f>
        <v>0</v>
      </c>
      <c r="M47" s="1444" cm="1">
        <f t="array" ref="M47">IFERROR(SUMPRODUCT(($M$32:$M$43) * ($B$32:$B$43 =$B47)) /$M$28,0)</f>
        <v>0</v>
      </c>
    </row>
    <row r="48" spans="1:15" s="671" customFormat="1" ht="16">
      <c r="A48" s="672"/>
      <c r="B48" s="672" t="s">
        <v>2103</v>
      </c>
      <c r="C48" s="672"/>
      <c r="D48" s="672" t="s">
        <v>1289</v>
      </c>
      <c r="E48" s="672"/>
      <c r="F48" s="672"/>
      <c r="H48" s="680"/>
      <c r="I48" s="1444" cm="1">
        <f t="array" ref="I48">IFERROR(SUMPRODUCT(($I$32:$I$43) * ($B$32:$B$43 =$B48)) /$I$28,0)</f>
        <v>0</v>
      </c>
      <c r="J48" s="1444" cm="1">
        <f t="array" ref="J48">IFERROR(SUMPRODUCT(($J$32:$J$43) * ($B$32:$B$43 =$B48)) /$J$28,0)</f>
        <v>0</v>
      </c>
      <c r="K48" s="1444" cm="1">
        <f t="array" ref="K48">IFERROR(SUMPRODUCT(($K$32:$K$43) * ($B$32:$B$43 =$B48)) /$K$28,0)</f>
        <v>0</v>
      </c>
      <c r="L48" s="1444" cm="1">
        <f t="array" ref="L48">IFERROR(SUMPRODUCT(($L$32:$L$43) * ($B$32:$B$43 =$B48)) /$L$28,0)</f>
        <v>0</v>
      </c>
      <c r="M48" s="1444" cm="1">
        <f t="array" ref="M48">IFERROR(SUMPRODUCT(($M$32:$M$43) * ($B$32:$B$43 =$B48)) /$M$28,0)</f>
        <v>0</v>
      </c>
    </row>
    <row r="49" spans="1:13" s="671" customFormat="1" ht="16">
      <c r="A49" s="672"/>
      <c r="B49" s="672" t="s">
        <v>51</v>
      </c>
      <c r="C49" s="672"/>
      <c r="D49" s="672" t="s">
        <v>1289</v>
      </c>
      <c r="E49" s="672"/>
      <c r="F49" s="672"/>
      <c r="H49" s="680"/>
      <c r="I49" s="1444" cm="1">
        <f t="array" ref="I49">IFERROR(SUMPRODUCT(($I$32:$I$43) * ($B$32:$B$43 =$B49)) /$I$28,0)</f>
        <v>0</v>
      </c>
      <c r="J49" s="1444" cm="1">
        <f t="array" ref="J49">IFERROR(SUMPRODUCT(($J$32:$J$43) * ($B$32:$B$43 =$B49)) /$J$28,0)</f>
        <v>0</v>
      </c>
      <c r="K49" s="1444" cm="1">
        <f t="array" ref="K49">IFERROR(SUMPRODUCT(($K$32:$K$43) * ($B$32:$B$43 =$B49)) /$K$28,0)</f>
        <v>0</v>
      </c>
      <c r="L49" s="1444" cm="1">
        <f t="array" ref="L49">IFERROR(SUMPRODUCT(($L$32:$L$43) * ($B$32:$B$43 =$B49)) /$L$28,0)</f>
        <v>0</v>
      </c>
      <c r="M49" s="1444" cm="1">
        <f t="array" ref="M49">IFERROR(SUMPRODUCT(($M$32:$M$43) * ($B$32:$B$43 =$B49)) /$M$28,0)</f>
        <v>0</v>
      </c>
    </row>
    <row r="50" spans="1:13" s="671" customFormat="1" ht="16">
      <c r="A50" s="672"/>
      <c r="B50" s="672" t="s">
        <v>2104</v>
      </c>
      <c r="C50" s="672"/>
      <c r="D50" s="672" t="s">
        <v>1289</v>
      </c>
      <c r="E50" s="672"/>
      <c r="F50" s="672"/>
      <c r="H50" s="680"/>
      <c r="I50" s="1444" cm="1">
        <f t="array" ref="I50">IFERROR(SUMPRODUCT(($I$32:$I$43) * ($B$32:$B$43 =$B50)) /$I$28,0)</f>
        <v>0</v>
      </c>
      <c r="J50" s="1444" cm="1">
        <f t="array" ref="J50">IFERROR(SUMPRODUCT(($J$32:$J$43) * ($B$32:$B$43 =$B50)) /$J$28,0)</f>
        <v>0</v>
      </c>
      <c r="K50" s="1444" cm="1">
        <f t="array" ref="K50">IFERROR(SUMPRODUCT(($K$32:$K$43) * ($B$32:$B$43 =$B50)) /$K$28,0)</f>
        <v>0</v>
      </c>
      <c r="L50" s="1444" cm="1">
        <f t="array" ref="L50">IFERROR(SUMPRODUCT(($L$32:$L$43) * ($B$32:$B$43 =$B50)) /$L$28,0)</f>
        <v>0</v>
      </c>
      <c r="M50" s="1444" cm="1">
        <f t="array" ref="M50">IFERROR(SUMPRODUCT(($M$32:$M$43) * ($B$32:$B$43 =$B50)) /$M$28,0)</f>
        <v>0</v>
      </c>
    </row>
    <row r="51" spans="1:13" s="671" customFormat="1" ht="16">
      <c r="A51" s="672"/>
      <c r="B51" s="672" t="s">
        <v>2105</v>
      </c>
      <c r="C51" s="672"/>
      <c r="D51" s="672" t="s">
        <v>1289</v>
      </c>
      <c r="E51" s="672"/>
      <c r="F51" s="672"/>
      <c r="H51" s="680"/>
      <c r="I51" s="1444" cm="1">
        <f t="array" ref="I51">IFERROR(SUMPRODUCT(($I$32:$I$43) * ($B$32:$B$43 =$B51)) /$I$28,0)</f>
        <v>0</v>
      </c>
      <c r="J51" s="1444" cm="1">
        <f t="array" ref="J51">IFERROR(SUMPRODUCT(($J$32:$J$43) * ($B$32:$B$43 =$B51)) /$J$28,0)</f>
        <v>0</v>
      </c>
      <c r="K51" s="1444" cm="1">
        <f t="array" ref="K51">IFERROR(SUMPRODUCT(($K$32:$K$43) * ($B$32:$B$43 =$B51)) /$K$28,0)</f>
        <v>0</v>
      </c>
      <c r="L51" s="1444" cm="1">
        <f t="array" ref="L51">IFERROR(SUMPRODUCT(($L$32:$L$43) * ($B$32:$B$43 =$B51)) /$L$28,0)</f>
        <v>0</v>
      </c>
      <c r="M51" s="1444" cm="1">
        <f t="array" ref="M51">IFERROR(SUMPRODUCT(($M$32:$M$43) * ($B$32:$B$43 =$B51)) /$M$28,0)</f>
        <v>0</v>
      </c>
    </row>
    <row r="52" spans="1:13" s="671" customFormat="1" ht="16">
      <c r="A52" s="672"/>
      <c r="B52" s="672" t="s">
        <v>2106</v>
      </c>
      <c r="C52" s="672"/>
      <c r="D52" s="672" t="s">
        <v>1289</v>
      </c>
      <c r="E52" s="672"/>
      <c r="F52" s="672"/>
      <c r="H52" s="680"/>
      <c r="I52" s="1444" cm="1">
        <f t="array" ref="I52">IFERROR(SUMPRODUCT(($I$32:$I$43) * ($B$32:$B$43 =$B52)) /$I$28,0)</f>
        <v>0</v>
      </c>
      <c r="J52" s="1444" cm="1">
        <f t="array" ref="J52">IFERROR(SUMPRODUCT(($J$32:$J$43) * ($B$32:$B$43 =$B52)) /$J$28,0)</f>
        <v>0</v>
      </c>
      <c r="K52" s="1444" cm="1">
        <f t="array" ref="K52">IFERROR(SUMPRODUCT(($K$32:$K$43) * ($B$32:$B$43 =$B52)) /$K$28,0)</f>
        <v>0</v>
      </c>
      <c r="L52" s="1444" cm="1">
        <f t="array" ref="L52">IFERROR(SUMPRODUCT(($L$32:$L$43) * ($B$32:$B$43 =$B52)) /$L$28,0)</f>
        <v>0</v>
      </c>
      <c r="M52" s="1444" cm="1">
        <f t="array" ref="M52">IFERROR(SUMPRODUCT(($M$32:$M$43) * ($B$32:$B$43 =$B52)) /$M$28,0)</f>
        <v>0</v>
      </c>
    </row>
    <row r="53" spans="1:13" s="671" customFormat="1" ht="16">
      <c r="A53" s="672"/>
      <c r="B53" s="551" t="s">
        <v>2111</v>
      </c>
      <c r="C53" s="672"/>
      <c r="D53" s="551" t="s">
        <v>1289</v>
      </c>
      <c r="E53" s="672"/>
      <c r="F53" s="672"/>
      <c r="H53" s="680"/>
      <c r="I53" s="1620">
        <f>SUM(I47:I52)</f>
        <v>0</v>
      </c>
      <c r="J53" s="1620">
        <f>SUM(J47:J52)</f>
        <v>0</v>
      </c>
      <c r="K53" s="1620">
        <f>SUM(K47:K52)</f>
        <v>0</v>
      </c>
      <c r="L53" s="1620">
        <f>SUM(L47:L52)</f>
        <v>0</v>
      </c>
      <c r="M53" s="1620">
        <f>SUM(M47:M52)</f>
        <v>0</v>
      </c>
    </row>
    <row r="54" spans="1:13" s="671" customFormat="1" ht="16">
      <c r="H54" s="680"/>
      <c r="I54" s="680"/>
      <c r="J54" s="680"/>
      <c r="K54" s="680"/>
      <c r="L54" s="680"/>
      <c r="M54" s="680"/>
    </row>
  </sheetData>
  <pageMargins left="0.7" right="0.7" top="0.75" bottom="0.75" header="0.3" footer="0.3"/>
  <headerFooter>
    <oddFooter>&amp;C_x000D_&amp;1#&amp;"Calibri"&amp;10&amp;K000000 OFFICIAL-InternalOnly</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6CAC6-6008-443B-88A9-01D7C149E538}">
  <sheetPr>
    <tabColor theme="8" tint="0.79998168889431442"/>
    <pageSetUpPr fitToPage="1"/>
  </sheetPr>
  <dimension ref="A1:Q81"/>
  <sheetViews>
    <sheetView showGridLines="0" zoomScaleNormal="100" zoomScaleSheetLayoutView="90" workbookViewId="0">
      <selection activeCell="A11" sqref="A11"/>
    </sheetView>
  </sheetViews>
  <sheetFormatPr defaultColWidth="9.26953125" defaultRowHeight="0" customHeight="1" zeroHeight="1"/>
  <cols>
    <col min="1" max="1" width="9.7265625" style="727" customWidth="1"/>
    <col min="2" max="2" width="20.7265625" style="727" customWidth="1"/>
    <col min="3" max="5" width="9.26953125" style="727" customWidth="1"/>
    <col min="6" max="6" width="19.1796875" style="727" customWidth="1"/>
    <col min="7" max="7" width="16.26953125" style="727" bestFit="1" customWidth="1"/>
    <col min="8" max="8" width="3.7265625" style="727" bestFit="1" customWidth="1"/>
    <col min="9" max="13" width="9.7265625" style="727" customWidth="1"/>
    <col min="14" max="16384" width="9.26953125" style="727"/>
  </cols>
  <sheetData>
    <row r="1" spans="1:17" s="731" customFormat="1" ht="13.5">
      <c r="A1" s="421" t="s">
        <v>3460</v>
      </c>
      <c r="B1" s="421"/>
      <c r="C1" s="421"/>
      <c r="D1" s="421"/>
      <c r="E1" s="421"/>
      <c r="F1" s="421"/>
      <c r="G1" s="421"/>
      <c r="H1" s="421"/>
      <c r="I1" s="421"/>
      <c r="J1" s="421"/>
      <c r="L1" s="745"/>
      <c r="M1" s="745"/>
      <c r="N1" s="745"/>
      <c r="O1" s="745"/>
      <c r="P1" s="745"/>
      <c r="Q1" s="745"/>
    </row>
    <row r="2" spans="1:17" s="731" customFormat="1" ht="13.5">
      <c r="A2" s="421"/>
      <c r="B2" s="421"/>
      <c r="C2" s="421"/>
      <c r="D2" s="421"/>
      <c r="E2" s="421"/>
      <c r="F2" s="421"/>
      <c r="G2" s="421"/>
      <c r="H2" s="421"/>
      <c r="I2" s="421"/>
      <c r="J2" s="421"/>
      <c r="L2" s="745"/>
      <c r="M2" s="745"/>
      <c r="N2" s="745"/>
      <c r="O2" s="745"/>
      <c r="P2" s="745"/>
      <c r="Q2" s="745"/>
    </row>
    <row r="3" spans="1:17" s="731" customFormat="1" ht="15">
      <c r="A3" s="426"/>
      <c r="B3" s="426"/>
      <c r="C3" s="426"/>
      <c r="D3" s="426"/>
      <c r="E3" s="426"/>
      <c r="F3" s="426"/>
      <c r="G3" s="426"/>
      <c r="H3" s="426"/>
      <c r="I3" s="426"/>
      <c r="J3" s="426"/>
      <c r="L3" s="745"/>
      <c r="M3" s="745"/>
      <c r="N3" s="745"/>
      <c r="O3" s="745"/>
      <c r="P3" s="745"/>
      <c r="Q3" s="745"/>
    </row>
    <row r="4" spans="1:17" s="731" customFormat="1" ht="15.5" thickBot="1">
      <c r="A4" s="746" t="s">
        <v>2114</v>
      </c>
      <c r="B4" s="746"/>
      <c r="C4" s="746"/>
      <c r="D4" s="746"/>
      <c r="E4" s="746"/>
      <c r="F4" s="746"/>
      <c r="G4" s="746"/>
      <c r="H4" s="746"/>
      <c r="I4" s="746"/>
      <c r="J4" s="746"/>
      <c r="L4" s="745"/>
      <c r="M4" s="745"/>
      <c r="N4" s="745"/>
      <c r="O4" s="745"/>
      <c r="P4" s="745"/>
      <c r="Q4" s="745"/>
    </row>
    <row r="5" spans="1:17" ht="15.75" customHeight="1">
      <c r="A5" s="744"/>
      <c r="B5" s="744"/>
      <c r="C5" s="744"/>
      <c r="D5" s="744"/>
      <c r="E5" s="744"/>
      <c r="F5" s="744"/>
      <c r="G5" s="744"/>
      <c r="H5" s="744"/>
      <c r="I5" s="744"/>
      <c r="J5" s="744"/>
    </row>
    <row r="6" spans="1:17" ht="15.75" customHeight="1">
      <c r="A6" s="744"/>
      <c r="B6" s="744"/>
      <c r="C6" s="744"/>
      <c r="D6" s="744"/>
      <c r="E6" s="744"/>
      <c r="F6" s="744"/>
      <c r="G6" s="744"/>
      <c r="H6" s="744"/>
      <c r="I6" s="744"/>
      <c r="J6" s="744"/>
    </row>
    <row r="7" spans="1:17" ht="14">
      <c r="A7" s="743" t="s">
        <v>2115</v>
      </c>
      <c r="B7" s="737"/>
      <c r="C7" s="737"/>
      <c r="D7" s="737"/>
      <c r="E7" s="737"/>
      <c r="F7" s="737"/>
      <c r="G7" s="737"/>
      <c r="H7" s="737"/>
    </row>
    <row r="8" spans="1:17" ht="9" customHeight="1">
      <c r="A8" s="737"/>
      <c r="B8" s="737"/>
      <c r="C8" s="737"/>
      <c r="D8" s="737"/>
      <c r="E8" s="737"/>
      <c r="F8" s="737"/>
      <c r="G8" s="737"/>
      <c r="H8" s="737"/>
    </row>
    <row r="9" spans="1:17" ht="14">
      <c r="A9" s="740" t="s">
        <v>2116</v>
      </c>
      <c r="B9" s="737"/>
      <c r="C9" s="737"/>
      <c r="D9" s="737"/>
      <c r="E9" s="737"/>
      <c r="F9" s="737"/>
      <c r="G9" s="737"/>
      <c r="H9" s="737"/>
    </row>
    <row r="10" spans="1:17" ht="9" customHeight="1">
      <c r="A10" s="742"/>
      <c r="B10" s="737"/>
      <c r="C10" s="737"/>
      <c r="D10" s="737"/>
      <c r="E10" s="737"/>
      <c r="F10" s="737"/>
      <c r="G10" s="737"/>
      <c r="H10" s="737"/>
    </row>
    <row r="11" spans="1:17" ht="14">
      <c r="A11" s="1622" t="s">
        <v>3432</v>
      </c>
      <c r="B11" s="1346"/>
      <c r="C11" s="1346"/>
      <c r="D11" s="1346"/>
      <c r="E11" s="1346"/>
      <c r="F11" s="738"/>
      <c r="G11" s="738"/>
      <c r="H11" s="738"/>
    </row>
    <row r="12" spans="1:17" ht="14">
      <c r="A12" s="739"/>
      <c r="B12" s="738"/>
      <c r="C12" s="738"/>
      <c r="D12" s="738"/>
      <c r="E12" s="738"/>
      <c r="F12" s="738"/>
      <c r="G12" s="738"/>
      <c r="H12" s="738"/>
    </row>
    <row r="13" spans="1:17" ht="14">
      <c r="A13" s="737"/>
      <c r="B13" s="737"/>
      <c r="C13" s="737"/>
      <c r="D13" s="737"/>
      <c r="E13" s="737"/>
      <c r="F13" s="737"/>
      <c r="G13" s="737"/>
      <c r="H13" s="737"/>
      <c r="I13" s="1494" t="s">
        <v>1146</v>
      </c>
      <c r="J13" s="1494"/>
      <c r="K13" s="1494"/>
      <c r="L13" s="1494"/>
      <c r="M13" s="1494"/>
    </row>
    <row r="14" spans="1:17" ht="14">
      <c r="G14" s="734" t="s">
        <v>1387</v>
      </c>
      <c r="I14" s="57">
        <v>2022</v>
      </c>
      <c r="J14" s="58">
        <v>2023</v>
      </c>
      <c r="K14" s="58">
        <v>2024</v>
      </c>
      <c r="L14" s="58">
        <v>2025</v>
      </c>
      <c r="M14" s="59">
        <v>2026</v>
      </c>
    </row>
    <row r="15" spans="1:17" ht="14.5">
      <c r="B15" s="804" t="s">
        <v>2117</v>
      </c>
      <c r="G15" s="735"/>
    </row>
    <row r="16" spans="1:17" ht="14">
      <c r="A16" s="734">
        <v>1</v>
      </c>
      <c r="B16" s="1493" t="s">
        <v>2118</v>
      </c>
      <c r="C16" s="1493"/>
      <c r="D16" s="1493"/>
      <c r="E16" s="1493"/>
      <c r="F16" s="1493"/>
      <c r="G16" s="730" t="s">
        <v>1312</v>
      </c>
      <c r="I16" s="938"/>
      <c r="J16" s="938"/>
      <c r="K16" s="938"/>
      <c r="L16" s="938"/>
      <c r="M16" s="938"/>
    </row>
    <row r="17" spans="1:14" ht="14">
      <c r="A17" s="734">
        <v>2</v>
      </c>
      <c r="B17" s="1493" t="s">
        <v>2119</v>
      </c>
      <c r="C17" s="1493"/>
      <c r="D17" s="1493"/>
      <c r="E17" s="1493"/>
      <c r="F17" s="1493"/>
      <c r="G17" s="730" t="s">
        <v>1312</v>
      </c>
      <c r="I17" s="938"/>
      <c r="J17" s="938"/>
      <c r="K17" s="938"/>
      <c r="L17" s="938"/>
      <c r="M17" s="938"/>
    </row>
    <row r="18" spans="1:14" ht="14">
      <c r="A18" s="734">
        <v>3</v>
      </c>
      <c r="B18" s="1493" t="s">
        <v>2120</v>
      </c>
      <c r="C18" s="1493"/>
      <c r="D18" s="1493"/>
      <c r="E18" s="1493"/>
      <c r="F18" s="1493"/>
      <c r="G18" s="730" t="s">
        <v>1312</v>
      </c>
      <c r="I18" s="938"/>
      <c r="J18" s="938"/>
      <c r="K18" s="938"/>
      <c r="L18" s="938"/>
      <c r="M18" s="938"/>
    </row>
    <row r="19" spans="1:14" ht="14">
      <c r="A19" s="734">
        <v>4</v>
      </c>
      <c r="B19" s="1493" t="s">
        <v>2121</v>
      </c>
      <c r="C19" s="1493"/>
      <c r="D19" s="1493"/>
      <c r="E19" s="1493"/>
      <c r="F19" s="1493"/>
      <c r="G19" s="730" t="s">
        <v>1312</v>
      </c>
      <c r="I19" s="938"/>
      <c r="J19" s="938"/>
      <c r="K19" s="938"/>
      <c r="L19" s="938"/>
      <c r="M19" s="938"/>
    </row>
    <row r="20" spans="1:14" ht="14">
      <c r="A20" s="734">
        <v>5</v>
      </c>
      <c r="B20" s="1493" t="s">
        <v>2122</v>
      </c>
      <c r="C20" s="1493"/>
      <c r="D20" s="1493"/>
      <c r="E20" s="1493"/>
      <c r="F20" s="1493"/>
      <c r="G20" s="730" t="s">
        <v>1312</v>
      </c>
      <c r="I20" s="938"/>
      <c r="J20" s="938"/>
      <c r="K20" s="938"/>
      <c r="L20" s="938"/>
      <c r="M20" s="938"/>
    </row>
    <row r="21" spans="1:14" ht="14">
      <c r="A21" s="734">
        <v>6</v>
      </c>
      <c r="B21" s="1493" t="s">
        <v>2123</v>
      </c>
      <c r="C21" s="1493"/>
      <c r="D21" s="1493"/>
      <c r="E21" s="1493"/>
      <c r="F21" s="1493"/>
      <c r="G21" s="730" t="s">
        <v>1312</v>
      </c>
      <c r="I21" s="938"/>
      <c r="J21" s="938"/>
      <c r="K21" s="938"/>
      <c r="L21" s="938"/>
      <c r="M21" s="938"/>
    </row>
    <row r="22" spans="1:14" ht="14">
      <c r="A22" s="734">
        <v>7</v>
      </c>
      <c r="B22" s="1493" t="s">
        <v>2124</v>
      </c>
      <c r="C22" s="1493"/>
      <c r="D22" s="1493"/>
      <c r="E22" s="1493"/>
      <c r="F22" s="1493"/>
      <c r="G22" s="730" t="s">
        <v>1312</v>
      </c>
      <c r="I22" s="938"/>
      <c r="J22" s="938"/>
      <c r="K22" s="938"/>
      <c r="L22" s="938"/>
      <c r="M22" s="938"/>
    </row>
    <row r="23" spans="1:14" ht="14">
      <c r="A23" s="734">
        <v>8</v>
      </c>
      <c r="B23" s="1493" t="s">
        <v>2125</v>
      </c>
      <c r="C23" s="1493"/>
      <c r="D23" s="1493"/>
      <c r="E23" s="1493"/>
      <c r="F23" s="1493"/>
      <c r="G23" s="730" t="s">
        <v>1312</v>
      </c>
      <c r="I23" s="938"/>
      <c r="J23" s="938"/>
      <c r="K23" s="938"/>
      <c r="L23" s="938"/>
      <c r="M23" s="938"/>
    </row>
    <row r="24" spans="1:14" ht="14">
      <c r="A24" s="734">
        <v>9</v>
      </c>
      <c r="B24" s="1493" t="s">
        <v>2126</v>
      </c>
      <c r="C24" s="1493"/>
      <c r="D24" s="1493"/>
      <c r="E24" s="1493"/>
      <c r="F24" s="1493"/>
      <c r="G24" s="730" t="s">
        <v>1312</v>
      </c>
      <c r="I24" s="938"/>
      <c r="J24" s="938"/>
      <c r="K24" s="938"/>
      <c r="L24" s="938"/>
      <c r="M24" s="938"/>
    </row>
    <row r="25" spans="1:14" ht="14">
      <c r="A25" s="734">
        <v>10</v>
      </c>
      <c r="B25" s="1493" t="s">
        <v>2127</v>
      </c>
      <c r="C25" s="1493"/>
      <c r="D25" s="1493"/>
      <c r="E25" s="1493"/>
      <c r="F25" s="1493"/>
      <c r="G25" s="730" t="s">
        <v>1312</v>
      </c>
      <c r="I25" s="938"/>
      <c r="J25" s="938"/>
      <c r="K25" s="938"/>
      <c r="L25" s="938"/>
      <c r="M25" s="938"/>
    </row>
    <row r="26" spans="1:14" ht="14">
      <c r="A26" s="734">
        <v>11</v>
      </c>
      <c r="B26" s="1493" t="s">
        <v>2128</v>
      </c>
      <c r="C26" s="1493"/>
      <c r="D26" s="1493"/>
      <c r="E26" s="1493"/>
      <c r="F26" s="1493"/>
      <c r="G26" s="730" t="s">
        <v>1312</v>
      </c>
      <c r="I26" s="938"/>
      <c r="J26" s="938"/>
      <c r="K26" s="938"/>
      <c r="L26" s="938"/>
      <c r="M26" s="938"/>
    </row>
    <row r="27" spans="1:14" ht="14">
      <c r="A27" s="734">
        <v>12</v>
      </c>
      <c r="B27" s="1493" t="s">
        <v>2129</v>
      </c>
      <c r="C27" s="1493"/>
      <c r="D27" s="1493"/>
      <c r="E27" s="1493"/>
      <c r="F27" s="1493"/>
      <c r="G27" s="730" t="s">
        <v>1312</v>
      </c>
      <c r="I27" s="938"/>
      <c r="J27" s="938"/>
      <c r="K27" s="938"/>
      <c r="L27" s="938"/>
      <c r="M27" s="938"/>
    </row>
    <row r="28" spans="1:14" ht="14">
      <c r="A28" s="734">
        <v>13</v>
      </c>
      <c r="B28" s="1493" t="s">
        <v>2130</v>
      </c>
      <c r="C28" s="1493"/>
      <c r="D28" s="1493"/>
      <c r="E28" s="1493"/>
      <c r="F28" s="1493"/>
      <c r="G28" s="730" t="s">
        <v>1312</v>
      </c>
      <c r="I28" s="938"/>
      <c r="J28" s="938"/>
      <c r="K28" s="938"/>
      <c r="L28" s="938"/>
      <c r="M28" s="938"/>
    </row>
    <row r="29" spans="1:14" ht="14">
      <c r="A29" s="734">
        <v>14</v>
      </c>
      <c r="B29" s="1493" t="s">
        <v>2131</v>
      </c>
      <c r="C29" s="1493"/>
      <c r="D29" s="1493"/>
      <c r="E29" s="1493"/>
      <c r="F29" s="1493"/>
      <c r="G29" s="730" t="s">
        <v>1312</v>
      </c>
      <c r="I29" s="938"/>
      <c r="J29" s="938"/>
      <c r="K29" s="938"/>
      <c r="L29" s="938"/>
      <c r="M29" s="938"/>
    </row>
    <row r="30" spans="1:14" ht="14">
      <c r="A30" s="734">
        <v>15</v>
      </c>
      <c r="B30" s="1493" t="s">
        <v>2132</v>
      </c>
      <c r="C30" s="1493"/>
      <c r="D30" s="1493"/>
      <c r="E30" s="1493"/>
      <c r="F30" s="1493"/>
      <c r="G30" s="730" t="s">
        <v>1312</v>
      </c>
      <c r="I30" s="938"/>
      <c r="J30" s="938"/>
      <c r="K30" s="938"/>
      <c r="L30" s="938"/>
      <c r="M30" s="938"/>
    </row>
    <row r="31" spans="1:14" ht="14">
      <c r="A31" s="741"/>
      <c r="B31" s="741"/>
      <c r="C31" s="741"/>
      <c r="D31" s="741"/>
      <c r="E31" s="741"/>
      <c r="F31" s="741"/>
      <c r="G31" s="730"/>
      <c r="I31" s="732"/>
      <c r="J31" s="732"/>
      <c r="K31" s="732"/>
      <c r="L31" s="732"/>
      <c r="M31" s="732"/>
    </row>
    <row r="32" spans="1:14" ht="14">
      <c r="F32" s="731" t="s">
        <v>2133</v>
      </c>
      <c r="G32" s="730" t="s">
        <v>1312</v>
      </c>
      <c r="H32" s="729"/>
      <c r="I32" s="1445">
        <f>SUM(I16:I30)</f>
        <v>0</v>
      </c>
      <c r="J32" s="1445">
        <f>SUM(J16:J30)</f>
        <v>0</v>
      </c>
      <c r="K32" s="1445">
        <f>SUM(K16:K30)</f>
        <v>0</v>
      </c>
      <c r="L32" s="1445">
        <f>SUM(L16:L30)</f>
        <v>0</v>
      </c>
      <c r="M32" s="1445">
        <f>SUM(M16:M30)</f>
        <v>0</v>
      </c>
      <c r="N32" s="1446"/>
    </row>
    <row r="33" spans="1:13" ht="14"/>
    <row r="34" spans="1:13" ht="14"/>
    <row r="35" spans="1:13" ht="14">
      <c r="A35" s="740" t="s">
        <v>2134</v>
      </c>
      <c r="B35" s="737"/>
      <c r="C35" s="737"/>
      <c r="D35" s="737"/>
      <c r="E35" s="737"/>
      <c r="F35" s="737"/>
      <c r="G35" s="737"/>
      <c r="H35" s="737"/>
    </row>
    <row r="36" spans="1:13" ht="14">
      <c r="A36" s="737"/>
      <c r="B36" s="737"/>
      <c r="C36" s="737"/>
      <c r="D36" s="737"/>
      <c r="E36" s="737"/>
      <c r="F36" s="737"/>
      <c r="G36" s="737"/>
      <c r="H36" s="737"/>
    </row>
    <row r="37" spans="1:13" ht="14">
      <c r="A37" s="1621" t="s">
        <v>2135</v>
      </c>
      <c r="B37" s="738"/>
      <c r="C37" s="738"/>
      <c r="D37" s="738"/>
      <c r="E37" s="738"/>
      <c r="F37" s="738"/>
      <c r="G37" s="738"/>
      <c r="H37" s="738"/>
    </row>
    <row r="38" spans="1:13" ht="14">
      <c r="A38" s="737"/>
      <c r="B38" s="737"/>
      <c r="C38" s="737"/>
      <c r="D38" s="737"/>
      <c r="E38" s="737"/>
      <c r="F38" s="737"/>
      <c r="G38" s="737"/>
      <c r="H38" s="737"/>
      <c r="I38" s="1494" t="s">
        <v>1146</v>
      </c>
      <c r="J38" s="1495"/>
      <c r="K38" s="1495"/>
      <c r="L38" s="1495"/>
      <c r="M38" s="1496"/>
    </row>
    <row r="39" spans="1:13" ht="14">
      <c r="G39" s="734" t="s">
        <v>1387</v>
      </c>
      <c r="I39" s="57">
        <v>2022</v>
      </c>
      <c r="J39" s="58">
        <v>2023</v>
      </c>
      <c r="K39" s="58">
        <v>2024</v>
      </c>
      <c r="L39" s="58">
        <v>2025</v>
      </c>
      <c r="M39" s="59">
        <v>2026</v>
      </c>
    </row>
    <row r="40" spans="1:13" ht="14">
      <c r="B40" s="736" t="s">
        <v>2117</v>
      </c>
      <c r="G40" s="735"/>
    </row>
    <row r="41" spans="1:13" ht="14">
      <c r="A41" s="734">
        <v>1</v>
      </c>
      <c r="B41" s="1490"/>
      <c r="C41" s="1491"/>
      <c r="D41" s="1491"/>
      <c r="E41" s="1491"/>
      <c r="F41" s="1492"/>
      <c r="G41" s="730" t="s">
        <v>1312</v>
      </c>
      <c r="I41" s="938"/>
      <c r="J41" s="888"/>
      <c r="K41" s="888"/>
      <c r="L41" s="888"/>
      <c r="M41" s="888"/>
    </row>
    <row r="42" spans="1:13" ht="14">
      <c r="A42" s="734">
        <v>2</v>
      </c>
      <c r="B42" s="1490"/>
      <c r="C42" s="1491"/>
      <c r="D42" s="1491"/>
      <c r="E42" s="1491"/>
      <c r="F42" s="1492"/>
      <c r="G42" s="730" t="s">
        <v>1312</v>
      </c>
      <c r="I42" s="938"/>
      <c r="J42" s="888"/>
      <c r="K42" s="888"/>
      <c r="L42" s="888"/>
      <c r="M42" s="888"/>
    </row>
    <row r="43" spans="1:13" ht="14">
      <c r="A43" s="734">
        <v>3</v>
      </c>
      <c r="B43" s="1490"/>
      <c r="C43" s="1491"/>
      <c r="D43" s="1491"/>
      <c r="E43" s="1491"/>
      <c r="F43" s="1492"/>
      <c r="G43" s="730" t="s">
        <v>1312</v>
      </c>
      <c r="I43" s="938"/>
      <c r="J43" s="888"/>
      <c r="K43" s="888"/>
      <c r="L43" s="888"/>
      <c r="M43" s="888"/>
    </row>
    <row r="44" spans="1:13" ht="14">
      <c r="A44" s="734">
        <v>4</v>
      </c>
      <c r="B44" s="1490"/>
      <c r="C44" s="1491"/>
      <c r="D44" s="1491"/>
      <c r="E44" s="1491"/>
      <c r="F44" s="1492"/>
      <c r="G44" s="730" t="s">
        <v>1312</v>
      </c>
      <c r="I44" s="938"/>
      <c r="J44" s="888"/>
      <c r="K44" s="888"/>
      <c r="L44" s="888"/>
      <c r="M44" s="888"/>
    </row>
    <row r="45" spans="1:13" ht="14">
      <c r="A45" s="734">
        <v>5</v>
      </c>
      <c r="B45" s="1490"/>
      <c r="C45" s="1491"/>
      <c r="D45" s="1491"/>
      <c r="E45" s="1491"/>
      <c r="F45" s="1492"/>
      <c r="G45" s="730" t="s">
        <v>1312</v>
      </c>
      <c r="I45" s="938"/>
      <c r="J45" s="888"/>
      <c r="K45" s="888"/>
      <c r="L45" s="888"/>
      <c r="M45" s="888"/>
    </row>
    <row r="46" spans="1:13" ht="14">
      <c r="A46" s="734">
        <v>6</v>
      </c>
      <c r="B46" s="1490"/>
      <c r="C46" s="1491"/>
      <c r="D46" s="1491"/>
      <c r="E46" s="1491"/>
      <c r="F46" s="1492"/>
      <c r="G46" s="730" t="s">
        <v>1312</v>
      </c>
      <c r="I46" s="938"/>
      <c r="J46" s="888"/>
      <c r="K46" s="888"/>
      <c r="L46" s="888"/>
      <c r="M46" s="888"/>
    </row>
    <row r="47" spans="1:13" ht="14">
      <c r="A47" s="734">
        <v>7</v>
      </c>
      <c r="B47" s="1490"/>
      <c r="C47" s="1491"/>
      <c r="D47" s="1491"/>
      <c r="E47" s="1491"/>
      <c r="F47" s="1492"/>
      <c r="G47" s="730" t="s">
        <v>1312</v>
      </c>
      <c r="I47" s="938"/>
      <c r="J47" s="888"/>
      <c r="K47" s="888"/>
      <c r="L47" s="888"/>
      <c r="M47" s="888"/>
    </row>
    <row r="48" spans="1:13" ht="14">
      <c r="A48" s="734">
        <v>8</v>
      </c>
      <c r="B48" s="1490"/>
      <c r="C48" s="1491"/>
      <c r="D48" s="1491"/>
      <c r="E48" s="1491"/>
      <c r="F48" s="1492"/>
      <c r="G48" s="730" t="s">
        <v>1312</v>
      </c>
      <c r="I48" s="938"/>
      <c r="J48" s="888"/>
      <c r="K48" s="888"/>
      <c r="L48" s="888"/>
      <c r="M48" s="888"/>
    </row>
    <row r="49" spans="1:13" ht="14">
      <c r="A49" s="734">
        <v>9</v>
      </c>
      <c r="B49" s="1490"/>
      <c r="C49" s="1491"/>
      <c r="D49" s="1491"/>
      <c r="E49" s="1491"/>
      <c r="F49" s="1492"/>
      <c r="G49" s="730" t="s">
        <v>1312</v>
      </c>
      <c r="I49" s="938"/>
      <c r="J49" s="888"/>
      <c r="K49" s="888"/>
      <c r="L49" s="888"/>
      <c r="M49" s="888"/>
    </row>
    <row r="50" spans="1:13" ht="14">
      <c r="A50" s="734">
        <v>10</v>
      </c>
      <c r="B50" s="1490"/>
      <c r="C50" s="1491"/>
      <c r="D50" s="1491"/>
      <c r="E50" s="1491"/>
      <c r="F50" s="1492"/>
      <c r="G50" s="730" t="s">
        <v>1312</v>
      </c>
      <c r="I50" s="938"/>
      <c r="J50" s="888"/>
      <c r="K50" s="888"/>
      <c r="L50" s="888"/>
      <c r="M50" s="888"/>
    </row>
    <row r="51" spans="1:13" ht="14">
      <c r="A51" s="734">
        <v>11</v>
      </c>
      <c r="B51" s="1490"/>
      <c r="C51" s="1491"/>
      <c r="D51" s="1491"/>
      <c r="E51" s="1491"/>
      <c r="F51" s="1492"/>
      <c r="G51" s="730" t="s">
        <v>1312</v>
      </c>
      <c r="I51" s="938"/>
      <c r="J51" s="888"/>
      <c r="K51" s="888"/>
      <c r="L51" s="888"/>
      <c r="M51" s="888"/>
    </row>
    <row r="52" spans="1:13" ht="14">
      <c r="A52" s="734">
        <v>12</v>
      </c>
      <c r="B52" s="1490"/>
      <c r="C52" s="1491"/>
      <c r="D52" s="1491"/>
      <c r="E52" s="1491"/>
      <c r="F52" s="1492"/>
      <c r="G52" s="730" t="s">
        <v>1312</v>
      </c>
      <c r="I52" s="938"/>
      <c r="J52" s="888"/>
      <c r="K52" s="888"/>
      <c r="L52" s="888"/>
      <c r="M52" s="888"/>
    </row>
    <row r="53" spans="1:13" ht="14">
      <c r="A53" s="734">
        <v>13</v>
      </c>
      <c r="B53" s="1490"/>
      <c r="C53" s="1491"/>
      <c r="D53" s="1491"/>
      <c r="E53" s="1491"/>
      <c r="F53" s="1492"/>
      <c r="G53" s="730" t="s">
        <v>1312</v>
      </c>
      <c r="I53" s="938"/>
      <c r="J53" s="888"/>
      <c r="K53" s="888"/>
      <c r="L53" s="888"/>
      <c r="M53" s="888"/>
    </row>
    <row r="54" spans="1:13" ht="14">
      <c r="A54" s="734">
        <v>14</v>
      </c>
      <c r="B54" s="1490"/>
      <c r="C54" s="1491"/>
      <c r="D54" s="1491"/>
      <c r="E54" s="1491"/>
      <c r="F54" s="1492"/>
      <c r="G54" s="730" t="s">
        <v>1312</v>
      </c>
      <c r="I54" s="938"/>
      <c r="J54" s="888"/>
      <c r="K54" s="888"/>
      <c r="L54" s="888"/>
      <c r="M54" s="888"/>
    </row>
    <row r="55" spans="1:13" ht="14">
      <c r="A55" s="734">
        <v>15</v>
      </c>
      <c r="B55" s="1490"/>
      <c r="C55" s="1491"/>
      <c r="D55" s="1491"/>
      <c r="E55" s="1491"/>
      <c r="F55" s="1492"/>
      <c r="G55" s="730" t="s">
        <v>1312</v>
      </c>
      <c r="I55" s="938"/>
      <c r="J55" s="888"/>
      <c r="K55" s="888"/>
      <c r="L55" s="888"/>
      <c r="M55" s="888"/>
    </row>
    <row r="56" spans="1:13" ht="14">
      <c r="D56" s="733"/>
      <c r="G56" s="730"/>
      <c r="I56" s="732"/>
      <c r="J56" s="732"/>
      <c r="K56" s="732"/>
      <c r="L56" s="732"/>
      <c r="M56" s="732"/>
    </row>
    <row r="57" spans="1:13" ht="14">
      <c r="F57" s="731" t="s">
        <v>2133</v>
      </c>
      <c r="G57" s="730" t="s">
        <v>1312</v>
      </c>
      <c r="H57" s="729"/>
      <c r="I57" s="728">
        <f>SUM(I41:I55)</f>
        <v>0</v>
      </c>
      <c r="J57" s="728">
        <f>SUM(J41:J55)</f>
        <v>0</v>
      </c>
      <c r="K57" s="728">
        <f>SUM(K41:K55)</f>
        <v>0</v>
      </c>
      <c r="L57" s="728">
        <f>SUM(L41:L55)</f>
        <v>0</v>
      </c>
      <c r="M57" s="728">
        <f>SUM(M41:M55)</f>
        <v>0</v>
      </c>
    </row>
    <row r="58" spans="1:13" ht="14"/>
    <row r="59" spans="1:13" ht="14">
      <c r="A59" s="740" t="s">
        <v>3275</v>
      </c>
    </row>
    <row r="60" spans="1:13" ht="14">
      <c r="A60" s="737"/>
    </row>
    <row r="61" spans="1:13" ht="14">
      <c r="A61" s="1621" t="s">
        <v>3276</v>
      </c>
    </row>
    <row r="62" spans="1:13" ht="14">
      <c r="A62" s="737"/>
      <c r="B62" s="737"/>
      <c r="C62" s="737"/>
      <c r="D62" s="737"/>
      <c r="E62" s="737"/>
      <c r="F62" s="737"/>
      <c r="G62" s="737"/>
      <c r="H62" s="737"/>
      <c r="I62" s="1494" t="s">
        <v>1146</v>
      </c>
      <c r="J62" s="1495"/>
      <c r="K62" s="1495"/>
      <c r="L62" s="1495"/>
      <c r="M62" s="1496"/>
    </row>
    <row r="63" spans="1:13" ht="14">
      <c r="G63" s="734" t="s">
        <v>1387</v>
      </c>
      <c r="I63" s="57">
        <v>2022</v>
      </c>
      <c r="J63" s="58">
        <v>2023</v>
      </c>
      <c r="K63" s="58">
        <v>2024</v>
      </c>
      <c r="L63" s="58">
        <v>2025</v>
      </c>
      <c r="M63" s="59">
        <v>2026</v>
      </c>
    </row>
    <row r="64" spans="1:13" ht="14">
      <c r="B64" s="736" t="s">
        <v>2117</v>
      </c>
      <c r="G64" s="735"/>
    </row>
    <row r="65" spans="1:13" ht="14">
      <c r="A65" s="734">
        <v>1</v>
      </c>
      <c r="B65" s="1490"/>
      <c r="C65" s="1491"/>
      <c r="D65" s="1491"/>
      <c r="E65" s="1491"/>
      <c r="F65" s="1492"/>
      <c r="G65" s="730" t="s">
        <v>1312</v>
      </c>
      <c r="I65" s="938"/>
      <c r="J65" s="888"/>
      <c r="K65" s="888"/>
      <c r="L65" s="888"/>
      <c r="M65" s="888"/>
    </row>
    <row r="66" spans="1:13" ht="14">
      <c r="A66" s="734">
        <v>2</v>
      </c>
      <c r="B66" s="1490"/>
      <c r="C66" s="1491"/>
      <c r="D66" s="1491"/>
      <c r="E66" s="1491"/>
      <c r="F66" s="1492"/>
      <c r="G66" s="730" t="s">
        <v>1312</v>
      </c>
      <c r="I66" s="938"/>
      <c r="J66" s="888"/>
      <c r="K66" s="888"/>
      <c r="L66" s="888"/>
      <c r="M66" s="888"/>
    </row>
    <row r="67" spans="1:13" ht="14">
      <c r="A67" s="734">
        <v>3</v>
      </c>
      <c r="B67" s="1490"/>
      <c r="C67" s="1491"/>
      <c r="D67" s="1491"/>
      <c r="E67" s="1491"/>
      <c r="F67" s="1492"/>
      <c r="G67" s="730" t="s">
        <v>1312</v>
      </c>
      <c r="I67" s="938"/>
      <c r="J67" s="888"/>
      <c r="K67" s="888"/>
      <c r="L67" s="888"/>
      <c r="M67" s="888"/>
    </row>
    <row r="68" spans="1:13" ht="14">
      <c r="A68" s="734">
        <v>4</v>
      </c>
      <c r="B68" s="1490"/>
      <c r="C68" s="1491"/>
      <c r="D68" s="1491"/>
      <c r="E68" s="1491"/>
      <c r="F68" s="1492"/>
      <c r="G68" s="730" t="s">
        <v>1312</v>
      </c>
      <c r="I68" s="938"/>
      <c r="J68" s="888"/>
      <c r="K68" s="888"/>
      <c r="L68" s="888"/>
      <c r="M68" s="888"/>
    </row>
    <row r="69" spans="1:13" ht="14">
      <c r="A69" s="734">
        <v>5</v>
      </c>
      <c r="B69" s="1490"/>
      <c r="C69" s="1491"/>
      <c r="D69" s="1491"/>
      <c r="E69" s="1491"/>
      <c r="F69" s="1492"/>
      <c r="G69" s="730" t="s">
        <v>1312</v>
      </c>
      <c r="I69" s="938"/>
      <c r="J69" s="888"/>
      <c r="K69" s="888"/>
      <c r="L69" s="888"/>
      <c r="M69" s="888"/>
    </row>
    <row r="70" spans="1:13" ht="14">
      <c r="A70" s="734">
        <v>6</v>
      </c>
      <c r="B70" s="1490"/>
      <c r="C70" s="1491"/>
      <c r="D70" s="1491"/>
      <c r="E70" s="1491"/>
      <c r="F70" s="1492"/>
      <c r="G70" s="730" t="s">
        <v>1312</v>
      </c>
      <c r="I70" s="938"/>
      <c r="J70" s="888"/>
      <c r="K70" s="888"/>
      <c r="L70" s="888"/>
      <c r="M70" s="888"/>
    </row>
    <row r="71" spans="1:13" ht="14">
      <c r="A71" s="734">
        <v>7</v>
      </c>
      <c r="B71" s="1490"/>
      <c r="C71" s="1491"/>
      <c r="D71" s="1491"/>
      <c r="E71" s="1491"/>
      <c r="F71" s="1492"/>
      <c r="G71" s="730" t="s">
        <v>1312</v>
      </c>
      <c r="I71" s="938"/>
      <c r="J71" s="888"/>
      <c r="K71" s="888"/>
      <c r="L71" s="888"/>
      <c r="M71" s="888"/>
    </row>
    <row r="72" spans="1:13" ht="14">
      <c r="A72" s="734">
        <v>8</v>
      </c>
      <c r="B72" s="1490"/>
      <c r="C72" s="1491"/>
      <c r="D72" s="1491"/>
      <c r="E72" s="1491"/>
      <c r="F72" s="1492"/>
      <c r="G72" s="730" t="s">
        <v>1312</v>
      </c>
      <c r="I72" s="938"/>
      <c r="J72" s="888"/>
      <c r="K72" s="888"/>
      <c r="L72" s="888"/>
      <c r="M72" s="888"/>
    </row>
    <row r="73" spans="1:13" ht="14">
      <c r="A73" s="734">
        <v>9</v>
      </c>
      <c r="B73" s="1490"/>
      <c r="C73" s="1491"/>
      <c r="D73" s="1491"/>
      <c r="E73" s="1491"/>
      <c r="F73" s="1492"/>
      <c r="G73" s="730" t="s">
        <v>1312</v>
      </c>
      <c r="I73" s="938"/>
      <c r="J73" s="888"/>
      <c r="K73" s="888"/>
      <c r="L73" s="888"/>
      <c r="M73" s="888"/>
    </row>
    <row r="74" spans="1:13" ht="14">
      <c r="A74" s="734">
        <v>10</v>
      </c>
      <c r="B74" s="1490"/>
      <c r="C74" s="1491"/>
      <c r="D74" s="1491"/>
      <c r="E74" s="1491"/>
      <c r="F74" s="1492"/>
      <c r="G74" s="730" t="s">
        <v>1312</v>
      </c>
      <c r="I74" s="938"/>
      <c r="J74" s="888"/>
      <c r="K74" s="888"/>
      <c r="L74" s="888"/>
      <c r="M74" s="888"/>
    </row>
    <row r="75" spans="1:13" ht="14">
      <c r="A75" s="734">
        <v>11</v>
      </c>
      <c r="B75" s="1490"/>
      <c r="C75" s="1491"/>
      <c r="D75" s="1491"/>
      <c r="E75" s="1491"/>
      <c r="F75" s="1492"/>
      <c r="G75" s="730" t="s">
        <v>1312</v>
      </c>
      <c r="I75" s="938"/>
      <c r="J75" s="888"/>
      <c r="K75" s="888"/>
      <c r="L75" s="888"/>
      <c r="M75" s="888"/>
    </row>
    <row r="76" spans="1:13" ht="14">
      <c r="A76" s="734">
        <v>12</v>
      </c>
      <c r="B76" s="1490"/>
      <c r="C76" s="1491"/>
      <c r="D76" s="1491"/>
      <c r="E76" s="1491"/>
      <c r="F76" s="1492"/>
      <c r="G76" s="730" t="s">
        <v>1312</v>
      </c>
      <c r="I76" s="938"/>
      <c r="J76" s="888"/>
      <c r="K76" s="888"/>
      <c r="L76" s="888"/>
      <c r="M76" s="888"/>
    </row>
    <row r="77" spans="1:13" ht="14">
      <c r="A77" s="734">
        <v>13</v>
      </c>
      <c r="B77" s="1490"/>
      <c r="C77" s="1491"/>
      <c r="D77" s="1491"/>
      <c r="E77" s="1491"/>
      <c r="F77" s="1492"/>
      <c r="G77" s="730" t="s">
        <v>1312</v>
      </c>
      <c r="I77" s="938"/>
      <c r="J77" s="888"/>
      <c r="K77" s="888"/>
      <c r="L77" s="888"/>
      <c r="M77" s="888"/>
    </row>
    <row r="78" spans="1:13" ht="14">
      <c r="A78" s="734">
        <v>14</v>
      </c>
      <c r="B78" s="1490"/>
      <c r="C78" s="1491"/>
      <c r="D78" s="1491"/>
      <c r="E78" s="1491"/>
      <c r="F78" s="1492"/>
      <c r="G78" s="730" t="s">
        <v>1312</v>
      </c>
      <c r="I78" s="938"/>
      <c r="J78" s="888"/>
      <c r="K78" s="888"/>
      <c r="L78" s="888"/>
      <c r="M78" s="888"/>
    </row>
    <row r="79" spans="1:13" ht="14">
      <c r="A79" s="734">
        <v>15</v>
      </c>
      <c r="B79" s="1490"/>
      <c r="C79" s="1491"/>
      <c r="D79" s="1491"/>
      <c r="E79" s="1491"/>
      <c r="F79" s="1492"/>
      <c r="G79" s="730" t="s">
        <v>1312</v>
      </c>
      <c r="I79" s="938"/>
      <c r="J79" s="888"/>
      <c r="K79" s="888"/>
      <c r="L79" s="888"/>
      <c r="M79" s="888"/>
    </row>
    <row r="80" spans="1:13" ht="14">
      <c r="D80" s="733"/>
      <c r="G80" s="730"/>
      <c r="I80" s="732"/>
      <c r="J80" s="732"/>
      <c r="K80" s="732"/>
      <c r="L80" s="732"/>
      <c r="M80" s="732"/>
    </row>
    <row r="81" spans="6:13" ht="14">
      <c r="F81" s="731" t="s">
        <v>2133</v>
      </c>
      <c r="G81" s="730" t="s">
        <v>1312</v>
      </c>
      <c r="H81" s="729"/>
      <c r="I81" s="728">
        <f>SUM(I65:I79)</f>
        <v>0</v>
      </c>
      <c r="J81" s="728">
        <f>SUM(J65:J79)</f>
        <v>0</v>
      </c>
      <c r="K81" s="728">
        <f>SUM(K65:K79)</f>
        <v>0</v>
      </c>
      <c r="L81" s="728">
        <f>SUM(L65:L79)</f>
        <v>0</v>
      </c>
      <c r="M81" s="728">
        <f>SUM(M65:M79)</f>
        <v>0</v>
      </c>
    </row>
  </sheetData>
  <mergeCells count="48">
    <mergeCell ref="B51:F51"/>
    <mergeCell ref="B52:F52"/>
    <mergeCell ref="B53:F53"/>
    <mergeCell ref="B54:F54"/>
    <mergeCell ref="B55:F55"/>
    <mergeCell ref="I13:M13"/>
    <mergeCell ref="B16:F16"/>
    <mergeCell ref="B17:F17"/>
    <mergeCell ref="B18:F18"/>
    <mergeCell ref="B19:F19"/>
    <mergeCell ref="B20:F20"/>
    <mergeCell ref="B21:F21"/>
    <mergeCell ref="B22:F22"/>
    <mergeCell ref="B23:F23"/>
    <mergeCell ref="B24:F24"/>
    <mergeCell ref="B25:F25"/>
    <mergeCell ref="B26:F26"/>
    <mergeCell ref="B27:F27"/>
    <mergeCell ref="B28:F28"/>
    <mergeCell ref="B29:F29"/>
    <mergeCell ref="B30:F30"/>
    <mergeCell ref="I62:M62"/>
    <mergeCell ref="B65:F65"/>
    <mergeCell ref="B66:F66"/>
    <mergeCell ref="B67:F67"/>
    <mergeCell ref="I38:M38"/>
    <mergeCell ref="B41:F41"/>
    <mergeCell ref="B42:F42"/>
    <mergeCell ref="B43:F43"/>
    <mergeCell ref="B44:F44"/>
    <mergeCell ref="B45:F45"/>
    <mergeCell ref="B46:F46"/>
    <mergeCell ref="B47:F47"/>
    <mergeCell ref="B48:F48"/>
    <mergeCell ref="B49:F49"/>
    <mergeCell ref="B50:F50"/>
    <mergeCell ref="B68:F68"/>
    <mergeCell ref="B69:F69"/>
    <mergeCell ref="B70:F70"/>
    <mergeCell ref="B71:F71"/>
    <mergeCell ref="B78:F78"/>
    <mergeCell ref="B79:F79"/>
    <mergeCell ref="B72:F72"/>
    <mergeCell ref="B73:F73"/>
    <mergeCell ref="B74:F74"/>
    <mergeCell ref="B75:F75"/>
    <mergeCell ref="B76:F76"/>
    <mergeCell ref="B77:F77"/>
  </mergeCells>
  <pageMargins left="0.15748031496062992" right="0.15748031496062992" top="0.39370078740157483" bottom="0.59055118110236227" header="0.11811023622047245" footer="0.11811023622047245"/>
  <pageSetup paperSize="9" scale="72" orientation="portrait" r:id="rId1"/>
  <headerFooter scaleWithDoc="0" alignWithMargins="0">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extLst>
    <ext xmlns:x14="http://schemas.microsoft.com/office/spreadsheetml/2009/9/main" uri="{78C0D931-6437-407d-A8EE-F0AAD7539E65}">
      <x14:conditionalFormattings>
        <x14:conditionalFormatting xmlns:xm="http://schemas.microsoft.com/office/excel/2006/main">
          <x14:cfRule type="expression" priority="1" id="{493EE7CA-24F7-47F6-9DC1-DAE035F5448E}">
            <xm:f>'1.5 Universal Data'!$C$8&lt;$AF$7</xm:f>
            <x14:dxf>
              <fill>
                <patternFill patternType="lightUp">
                  <bgColor theme="0"/>
                </patternFill>
              </fill>
            </x14:dxf>
          </x14:cfRule>
          <xm:sqref>J41:M79</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5CD0F-8CA6-4104-ACB3-2C7481182B37}">
  <sheetPr codeName="Sheet28"/>
  <dimension ref="A1:BF315"/>
  <sheetViews>
    <sheetView zoomScale="85" zoomScaleNormal="85" workbookViewId="0">
      <selection activeCell="F43" sqref="F43"/>
    </sheetView>
  </sheetViews>
  <sheetFormatPr defaultColWidth="0" defaultRowHeight="14.5"/>
  <cols>
    <col min="1" max="2" width="1.26953125" customWidth="1"/>
    <col min="3" max="3" width="1.7265625" customWidth="1"/>
    <col min="4" max="4" width="21.26953125" bestFit="1" customWidth="1"/>
    <col min="5" max="5" width="27.7265625" bestFit="1" customWidth="1"/>
    <col min="6" max="6" width="8.26953125" bestFit="1" customWidth="1"/>
    <col min="7" max="7" width="8.7265625" bestFit="1" customWidth="1"/>
    <col min="8" max="8" width="23.26953125" bestFit="1" customWidth="1"/>
    <col min="9" max="9" width="16.26953125" bestFit="1" customWidth="1"/>
    <col min="10" max="10" width="11.7265625" bestFit="1" customWidth="1"/>
    <col min="11" max="11" width="26.453125" bestFit="1" customWidth="1"/>
    <col min="12" max="12" width="8.453125" bestFit="1" customWidth="1"/>
    <col min="13" max="13" width="21" bestFit="1" customWidth="1"/>
    <col min="14" max="14" width="35.7265625" bestFit="1" customWidth="1"/>
    <col min="15" max="15" width="10.7265625" bestFit="1" customWidth="1"/>
    <col min="16" max="16" width="21" customWidth="1"/>
    <col min="17" max="17" width="35.453125" bestFit="1" customWidth="1"/>
    <col min="18" max="18" width="8.7265625" bestFit="1" customWidth="1"/>
    <col min="19" max="19" width="47.7265625" bestFit="1" customWidth="1"/>
    <col min="20" max="20" width="19" bestFit="1" customWidth="1"/>
    <col min="21" max="21" width="57.453125" bestFit="1" customWidth="1"/>
    <col min="22" max="22" width="12.1796875" bestFit="1" customWidth="1"/>
    <col min="23" max="23" width="40.7265625" customWidth="1"/>
    <col min="24" max="24" width="31.26953125" customWidth="1"/>
    <col min="25" max="25" width="20" bestFit="1" customWidth="1"/>
    <col min="26" max="26" width="18.26953125" bestFit="1" customWidth="1"/>
    <col min="27" max="27" width="19" bestFit="1" customWidth="1"/>
    <col min="28" max="30" width="19" customWidth="1"/>
    <col min="31" max="32" width="57" bestFit="1" customWidth="1"/>
    <col min="33" max="35" width="18" customWidth="1"/>
    <col min="36" max="36" width="8.7265625" customWidth="1"/>
    <col min="37" max="37" width="17" bestFit="1" customWidth="1"/>
    <col min="38" max="40" width="8.7265625" customWidth="1"/>
    <col min="41" max="58" width="0" hidden="1" customWidth="1"/>
    <col min="59" max="16384" width="8.7265625" hidden="1"/>
  </cols>
  <sheetData>
    <row r="1" spans="1:40" s="46" customFormat="1" ht="23.5">
      <c r="A1" s="56" t="str">
        <f>'1.1 Cover'!A1</f>
        <v>Regulatory Reporting Pack</v>
      </c>
    </row>
    <row r="2" spans="1:40" s="46" customFormat="1" ht="23.5">
      <c r="A2" s="56" t="str">
        <f>'1.1 Cover'!A2</f>
        <v>Price base - 2018/19</v>
      </c>
    </row>
    <row r="3" spans="1:40" s="46" customFormat="1" ht="23.5">
      <c r="A3" s="56" t="str">
        <f>'1.1 Cover'!A3</f>
        <v>Regulatory Year: April 2022 - March 2023</v>
      </c>
    </row>
    <row r="4" spans="1:40" s="46" customFormat="1" ht="23.5">
      <c r="A4" s="56" t="s">
        <v>26</v>
      </c>
    </row>
    <row r="6" spans="1:40" ht="15.5">
      <c r="C6" s="3"/>
      <c r="D6" s="3"/>
      <c r="E6" s="3"/>
      <c r="F6" s="3"/>
      <c r="G6" s="3"/>
      <c r="H6" s="3"/>
      <c r="I6" s="3"/>
      <c r="J6" s="3"/>
      <c r="K6" s="3"/>
      <c r="L6" s="3"/>
      <c r="M6" s="3"/>
      <c r="N6" s="3"/>
      <c r="O6" s="3"/>
      <c r="P6" s="3"/>
      <c r="Q6" s="4"/>
      <c r="R6" s="4"/>
      <c r="S6" s="4"/>
      <c r="T6" s="4"/>
      <c r="U6" s="4"/>
      <c r="V6" s="4"/>
      <c r="W6" s="4"/>
      <c r="X6" s="4"/>
      <c r="Y6" s="4"/>
    </row>
    <row r="7" spans="1:40" ht="15.5">
      <c r="C7" s="3"/>
      <c r="D7" s="3"/>
      <c r="E7" s="3"/>
      <c r="F7" s="3"/>
      <c r="G7" s="3"/>
      <c r="H7" s="3"/>
      <c r="I7" s="3"/>
      <c r="J7" s="3"/>
      <c r="K7" s="3"/>
      <c r="L7" s="3"/>
      <c r="M7" s="3"/>
      <c r="N7" s="3"/>
      <c r="O7" s="3"/>
      <c r="P7" s="3"/>
      <c r="Q7" s="4"/>
      <c r="R7" s="4"/>
      <c r="S7" s="4"/>
      <c r="T7" s="4"/>
      <c r="U7" s="4"/>
      <c r="V7" s="4"/>
      <c r="W7" s="4"/>
      <c r="X7" s="4"/>
      <c r="Y7" s="4"/>
    </row>
    <row r="8" spans="1:40" s="1" customFormat="1" ht="18">
      <c r="A8" s="2"/>
      <c r="B8" s="2"/>
    </row>
    <row r="9" spans="1:40">
      <c r="B9" s="34"/>
      <c r="C9" s="34"/>
      <c r="D9" s="34"/>
      <c r="E9" s="35"/>
      <c r="F9" s="35"/>
      <c r="G9" s="35"/>
      <c r="H9" s="35"/>
      <c r="I9" s="35"/>
      <c r="J9" s="35"/>
      <c r="K9" s="35"/>
      <c r="L9" s="35"/>
      <c r="M9" s="35"/>
      <c r="N9" s="35"/>
      <c r="O9" s="35"/>
      <c r="P9" s="35"/>
      <c r="Q9" s="35"/>
      <c r="R9" s="35"/>
      <c r="S9" s="35"/>
      <c r="T9" s="35"/>
      <c r="U9" s="35"/>
      <c r="V9" s="35"/>
      <c r="W9" s="35"/>
      <c r="X9" s="35"/>
      <c r="Y9" s="35"/>
    </row>
    <row r="10" spans="1:40" s="43" customFormat="1">
      <c r="C10" s="39"/>
      <c r="D10" s="695" t="s">
        <v>212</v>
      </c>
      <c r="E10" s="695" t="s">
        <v>213</v>
      </c>
      <c r="F10" s="695" t="s">
        <v>214</v>
      </c>
      <c r="G10" s="695" t="s">
        <v>215</v>
      </c>
      <c r="H10" s="695" t="s">
        <v>216</v>
      </c>
      <c r="I10" s="695" t="s">
        <v>217</v>
      </c>
      <c r="J10" s="695" t="s">
        <v>218</v>
      </c>
      <c r="K10" s="38" t="s">
        <v>219</v>
      </c>
      <c r="L10" s="38" t="s">
        <v>220</v>
      </c>
      <c r="M10" s="38" t="s">
        <v>221</v>
      </c>
      <c r="N10" s="55" t="s">
        <v>222</v>
      </c>
      <c r="O10" s="55" t="s">
        <v>223</v>
      </c>
      <c r="P10" s="55" t="s">
        <v>224</v>
      </c>
      <c r="Q10" s="38" t="s">
        <v>225</v>
      </c>
      <c r="R10" s="38" t="s">
        <v>226</v>
      </c>
      <c r="S10" s="38" t="s">
        <v>227</v>
      </c>
      <c r="T10" s="38" t="s">
        <v>228</v>
      </c>
      <c r="U10" s="38" t="s">
        <v>229</v>
      </c>
      <c r="V10" s="38" t="s">
        <v>230</v>
      </c>
      <c r="W10" s="38" t="s">
        <v>231</v>
      </c>
      <c r="X10" s="38" t="s">
        <v>232</v>
      </c>
      <c r="Y10" s="38" t="s">
        <v>233</v>
      </c>
      <c r="Z10" s="38" t="s">
        <v>234</v>
      </c>
      <c r="AA10" s="38" t="s">
        <v>235</v>
      </c>
      <c r="AB10" s="38" t="s">
        <v>236</v>
      </c>
      <c r="AC10" s="38" t="s">
        <v>237</v>
      </c>
      <c r="AD10" s="38"/>
      <c r="AE10" s="38"/>
      <c r="AF10" s="38"/>
      <c r="AG10" s="38"/>
      <c r="AH10" s="38"/>
      <c r="AI10" s="38"/>
      <c r="AJ10" s="38"/>
      <c r="AK10" s="38"/>
    </row>
    <row r="11" spans="1:40">
      <c r="C11" s="41"/>
      <c r="D11" s="41"/>
      <c r="E11" s="41"/>
      <c r="F11" s="41"/>
      <c r="G11" s="41"/>
      <c r="H11" s="41"/>
      <c r="I11" s="41"/>
      <c r="J11" s="41"/>
      <c r="K11" s="41"/>
      <c r="L11" s="41"/>
      <c r="M11" s="41"/>
      <c r="N11" s="41"/>
      <c r="O11" s="41"/>
      <c r="P11" s="41"/>
      <c r="Q11" s="41"/>
      <c r="R11" s="41"/>
      <c r="S11" s="41"/>
      <c r="T11" s="41"/>
      <c r="U11" s="41"/>
      <c r="V11" s="41"/>
      <c r="W11" s="41"/>
      <c r="X11" s="41"/>
      <c r="Y11" s="41"/>
      <c r="Z11" s="41"/>
      <c r="AE11" s="38"/>
      <c r="AF11" s="38"/>
      <c r="AG11" s="40"/>
      <c r="AH11" s="40"/>
      <c r="AI11" s="40"/>
      <c r="AJ11" s="40"/>
      <c r="AK11" s="40"/>
      <c r="AL11" s="40"/>
      <c r="AM11" s="40"/>
      <c r="AN11" s="40"/>
    </row>
    <row r="12" spans="1:40" s="41" customFormat="1" ht="14">
      <c r="D12" s="41" t="s">
        <v>3460</v>
      </c>
      <c r="E12" s="41" t="s">
        <v>8</v>
      </c>
      <c r="F12" s="41" t="s">
        <v>238</v>
      </c>
      <c r="G12" s="41" t="s">
        <v>215</v>
      </c>
      <c r="H12" s="41" t="s">
        <v>239</v>
      </c>
      <c r="I12" s="41" t="s">
        <v>240</v>
      </c>
      <c r="J12" s="41" t="s">
        <v>241</v>
      </c>
      <c r="K12" s="41" t="s">
        <v>242</v>
      </c>
      <c r="L12" s="41" t="s">
        <v>107</v>
      </c>
      <c r="M12" s="41" t="s">
        <v>243</v>
      </c>
      <c r="N12" s="41" t="s">
        <v>244</v>
      </c>
      <c r="O12" s="41" t="s">
        <v>245</v>
      </c>
      <c r="P12" s="41" t="s">
        <v>246</v>
      </c>
      <c r="Q12" s="41" t="s">
        <v>247</v>
      </c>
      <c r="R12" s="41" t="s">
        <v>248</v>
      </c>
      <c r="S12" s="41" t="s">
        <v>249</v>
      </c>
      <c r="T12" s="41" t="s">
        <v>250</v>
      </c>
      <c r="U12" s="41" t="s">
        <v>251</v>
      </c>
      <c r="V12" s="41" t="s">
        <v>252</v>
      </c>
      <c r="W12" s="41" t="s">
        <v>253</v>
      </c>
      <c r="X12" s="41" t="s">
        <v>254</v>
      </c>
      <c r="Y12" s="41" t="s">
        <v>255</v>
      </c>
      <c r="Z12" s="41" t="s">
        <v>256</v>
      </c>
      <c r="AA12" s="41" t="s">
        <v>257</v>
      </c>
      <c r="AB12" s="41" t="s">
        <v>258</v>
      </c>
      <c r="AC12" s="41" t="s">
        <v>259</v>
      </c>
      <c r="AE12" s="38"/>
      <c r="AF12" s="38"/>
    </row>
    <row r="13" spans="1:40" s="41" customFormat="1" ht="14">
      <c r="E13" s="41" t="s">
        <v>260</v>
      </c>
      <c r="F13" s="41" t="s">
        <v>261</v>
      </c>
      <c r="G13" s="41" t="s">
        <v>262</v>
      </c>
      <c r="H13" s="41" t="s">
        <v>263</v>
      </c>
      <c r="I13" s="41" t="s">
        <v>264</v>
      </c>
      <c r="J13" s="41" t="s">
        <v>265</v>
      </c>
      <c r="K13" s="41" t="s">
        <v>266</v>
      </c>
      <c r="L13" s="41" t="s">
        <v>88</v>
      </c>
      <c r="M13" s="41" t="s">
        <v>267</v>
      </c>
      <c r="N13" s="41" t="s">
        <v>268</v>
      </c>
      <c r="O13" s="41" t="s">
        <v>269</v>
      </c>
      <c r="P13" s="41" t="s">
        <v>270</v>
      </c>
      <c r="Q13" s="41" t="s">
        <v>271</v>
      </c>
      <c r="R13" s="41" t="s">
        <v>272</v>
      </c>
      <c r="S13" s="41" t="s">
        <v>3290</v>
      </c>
      <c r="T13" s="41" t="s">
        <v>273</v>
      </c>
      <c r="U13" s="41" t="s">
        <v>274</v>
      </c>
      <c r="V13" s="41" t="s">
        <v>275</v>
      </c>
      <c r="W13" s="41" t="s">
        <v>276</v>
      </c>
      <c r="X13" s="41" t="s">
        <v>277</v>
      </c>
      <c r="Y13" s="41" t="s">
        <v>278</v>
      </c>
      <c r="Z13" s="41">
        <v>4.0999999999999996</v>
      </c>
      <c r="AA13" s="41" t="s">
        <v>279</v>
      </c>
      <c r="AB13" s="41" t="s">
        <v>280</v>
      </c>
      <c r="AC13" s="41" t="s">
        <v>281</v>
      </c>
      <c r="AE13" s="38"/>
      <c r="AF13" s="38"/>
    </row>
    <row r="14" spans="1:40" s="41" customFormat="1">
      <c r="E14" s="41" t="s">
        <v>282</v>
      </c>
      <c r="I14" s="41" t="s">
        <v>283</v>
      </c>
      <c r="K14" s="41" t="s">
        <v>284</v>
      </c>
      <c r="M14" s="41" t="s">
        <v>285</v>
      </c>
      <c r="N14" s="41" t="s">
        <v>286</v>
      </c>
      <c r="O14" s="691" t="s">
        <v>287</v>
      </c>
      <c r="P14" s="41" t="s">
        <v>288</v>
      </c>
      <c r="Q14" s="41" t="s">
        <v>289</v>
      </c>
      <c r="R14" s="41" t="s">
        <v>290</v>
      </c>
      <c r="S14" s="41" t="s">
        <v>291</v>
      </c>
      <c r="T14" s="41" t="s">
        <v>292</v>
      </c>
      <c r="U14" s="41" t="s">
        <v>293</v>
      </c>
      <c r="V14" s="41" t="s">
        <v>294</v>
      </c>
      <c r="W14" s="41" t="s">
        <v>295</v>
      </c>
      <c r="Y14" s="41" t="s">
        <v>296</v>
      </c>
      <c r="Z14" s="41">
        <v>4.2</v>
      </c>
      <c r="AA14" s="41" t="s">
        <v>297</v>
      </c>
      <c r="AB14" s="41" t="s">
        <v>298</v>
      </c>
      <c r="AE14" s="38"/>
      <c r="AF14" s="38"/>
    </row>
    <row r="15" spans="1:40" s="41" customFormat="1" ht="14">
      <c r="E15" s="41" t="s">
        <v>299</v>
      </c>
      <c r="K15" s="41" t="s">
        <v>277</v>
      </c>
      <c r="M15" s="41" t="s">
        <v>300</v>
      </c>
      <c r="N15" s="41" t="s">
        <v>301</v>
      </c>
      <c r="P15" s="41" t="s">
        <v>302</v>
      </c>
      <c r="Q15" s="41" t="s">
        <v>303</v>
      </c>
      <c r="R15" s="41" t="s">
        <v>304</v>
      </c>
      <c r="S15" s="41" t="s">
        <v>305</v>
      </c>
      <c r="T15" s="41" t="s">
        <v>306</v>
      </c>
      <c r="U15" s="41" t="s">
        <v>307</v>
      </c>
      <c r="V15" s="41" t="s">
        <v>308</v>
      </c>
      <c r="W15" s="41" t="s">
        <v>309</v>
      </c>
      <c r="Y15" s="41" t="s">
        <v>310</v>
      </c>
      <c r="Z15" s="41">
        <v>4.3</v>
      </c>
      <c r="AA15" s="41" t="s">
        <v>311</v>
      </c>
      <c r="AB15" s="41" t="s">
        <v>297</v>
      </c>
      <c r="AE15" s="38"/>
      <c r="AF15" s="38"/>
    </row>
    <row r="16" spans="1:40" s="41" customFormat="1" ht="14">
      <c r="E16" s="41" t="s">
        <v>312</v>
      </c>
      <c r="K16" s="41" t="s">
        <v>313</v>
      </c>
      <c r="M16" s="41" t="s">
        <v>314</v>
      </c>
      <c r="N16" s="41" t="s">
        <v>315</v>
      </c>
      <c r="P16" s="41" t="s">
        <v>316</v>
      </c>
      <c r="Q16" s="41" t="s">
        <v>317</v>
      </c>
      <c r="R16" s="41" t="s">
        <v>318</v>
      </c>
      <c r="S16" s="41" t="s">
        <v>3291</v>
      </c>
      <c r="T16" s="41" t="s">
        <v>319</v>
      </c>
      <c r="U16" s="41" t="s">
        <v>320</v>
      </c>
      <c r="V16" s="41" t="s">
        <v>321</v>
      </c>
      <c r="W16" s="41" t="s">
        <v>322</v>
      </c>
      <c r="Z16" s="41">
        <v>4.4000000000000004</v>
      </c>
      <c r="AA16" s="41" t="s">
        <v>323</v>
      </c>
      <c r="AB16" s="41" t="s">
        <v>324</v>
      </c>
      <c r="AE16" s="38"/>
      <c r="AF16" s="38"/>
    </row>
    <row r="17" spans="13:28" s="41" customFormat="1" ht="14">
      <c r="M17" s="41" t="s">
        <v>325</v>
      </c>
      <c r="N17" s="41" t="s">
        <v>326</v>
      </c>
      <c r="P17" s="41" t="s">
        <v>327</v>
      </c>
      <c r="Q17" s="41" t="s">
        <v>328</v>
      </c>
      <c r="R17" s="41" t="s">
        <v>329</v>
      </c>
      <c r="S17" s="41" t="s">
        <v>330</v>
      </c>
      <c r="T17" s="41" t="s">
        <v>331</v>
      </c>
      <c r="U17" s="41" t="s">
        <v>292</v>
      </c>
      <c r="V17" s="41" t="s">
        <v>332</v>
      </c>
      <c r="W17" s="41" t="s">
        <v>333</v>
      </c>
      <c r="Z17" s="41">
        <v>4.5</v>
      </c>
      <c r="AB17" s="41" t="s">
        <v>334</v>
      </c>
    </row>
    <row r="18" spans="13:28" s="41" customFormat="1" ht="14">
      <c r="M18" s="41" t="s">
        <v>335</v>
      </c>
      <c r="N18" s="41" t="s">
        <v>336</v>
      </c>
      <c r="P18" s="41" t="s">
        <v>337</v>
      </c>
      <c r="Q18" s="41" t="s">
        <v>338</v>
      </c>
      <c r="R18" s="41" t="s">
        <v>339</v>
      </c>
      <c r="S18" s="41" t="s">
        <v>340</v>
      </c>
      <c r="T18" s="41" t="s">
        <v>341</v>
      </c>
      <c r="U18" s="41" t="s">
        <v>342</v>
      </c>
      <c r="V18" s="41" t="s">
        <v>343</v>
      </c>
      <c r="W18" s="41" t="s">
        <v>344</v>
      </c>
      <c r="Z18" s="41" t="s">
        <v>345</v>
      </c>
    </row>
    <row r="19" spans="13:28" s="41" customFormat="1" ht="14">
      <c r="M19" s="41" t="s">
        <v>346</v>
      </c>
      <c r="N19" s="41" t="s">
        <v>347</v>
      </c>
      <c r="P19" s="41" t="s">
        <v>348</v>
      </c>
      <c r="Q19" s="41" t="s">
        <v>349</v>
      </c>
      <c r="R19" s="41" t="s">
        <v>350</v>
      </c>
      <c r="S19" s="41" t="s">
        <v>351</v>
      </c>
      <c r="U19" s="41" t="s">
        <v>352</v>
      </c>
      <c r="V19" s="41" t="s">
        <v>353</v>
      </c>
      <c r="W19" s="41" t="s">
        <v>354</v>
      </c>
    </row>
    <row r="20" spans="13:28" s="41" customFormat="1" ht="14">
      <c r="M20" s="41" t="s">
        <v>125</v>
      </c>
      <c r="N20" s="41" t="s">
        <v>355</v>
      </c>
      <c r="P20" s="41" t="s">
        <v>356</v>
      </c>
      <c r="Q20" s="41" t="s">
        <v>357</v>
      </c>
      <c r="R20" s="41" t="s">
        <v>358</v>
      </c>
      <c r="S20" s="41" t="s">
        <v>359</v>
      </c>
      <c r="U20" s="41" t="s">
        <v>360</v>
      </c>
      <c r="V20" s="41" t="s">
        <v>361</v>
      </c>
      <c r="W20" s="41" t="s">
        <v>362</v>
      </c>
    </row>
    <row r="21" spans="13:28" s="41" customFormat="1">
      <c r="M21" s="41" t="s">
        <v>363</v>
      </c>
      <c r="N21" s="41" t="s">
        <v>364</v>
      </c>
      <c r="P21" s="41" t="s">
        <v>365</v>
      </c>
      <c r="Q21" s="691" t="s">
        <v>287</v>
      </c>
      <c r="R21" s="41" t="s">
        <v>366</v>
      </c>
      <c r="S21" s="41" t="s">
        <v>367</v>
      </c>
      <c r="U21" s="41" t="s">
        <v>368</v>
      </c>
      <c r="V21" s="41" t="s">
        <v>369</v>
      </c>
      <c r="W21" s="41" t="s">
        <v>354</v>
      </c>
    </row>
    <row r="22" spans="13:28" s="41" customFormat="1" ht="14">
      <c r="M22" s="41" t="s">
        <v>370</v>
      </c>
      <c r="N22" s="41" t="s">
        <v>371</v>
      </c>
      <c r="P22" s="41" t="s">
        <v>251</v>
      </c>
      <c r="R22" s="41" t="s">
        <v>372</v>
      </c>
      <c r="S22" s="41" t="s">
        <v>3292</v>
      </c>
      <c r="U22" s="41" t="s">
        <v>373</v>
      </c>
      <c r="V22" s="41" t="s">
        <v>374</v>
      </c>
      <c r="W22" s="41" t="s">
        <v>375</v>
      </c>
    </row>
    <row r="23" spans="13:28" s="41" customFormat="1" ht="14">
      <c r="M23" s="41" t="s">
        <v>376</v>
      </c>
      <c r="N23" s="41" t="s">
        <v>377</v>
      </c>
      <c r="P23" s="41" t="s">
        <v>274</v>
      </c>
      <c r="R23" s="41" t="s">
        <v>378</v>
      </c>
      <c r="S23" s="41" t="s">
        <v>379</v>
      </c>
      <c r="U23" s="41" t="s">
        <v>380</v>
      </c>
      <c r="V23" s="41" t="s">
        <v>381</v>
      </c>
      <c r="W23" s="41" t="s">
        <v>382</v>
      </c>
    </row>
    <row r="24" spans="13:28" s="41" customFormat="1" ht="14">
      <c r="M24" s="41" t="s">
        <v>383</v>
      </c>
      <c r="N24" s="41" t="s">
        <v>384</v>
      </c>
      <c r="P24" s="41" t="s">
        <v>293</v>
      </c>
      <c r="S24" s="41" t="s">
        <v>385</v>
      </c>
      <c r="U24" s="41" t="s">
        <v>386</v>
      </c>
      <c r="V24" s="41" t="s">
        <v>387</v>
      </c>
      <c r="W24" s="41" t="s">
        <v>388</v>
      </c>
    </row>
    <row r="25" spans="13:28" s="41" customFormat="1" ht="14">
      <c r="M25" s="41" t="s">
        <v>389</v>
      </c>
      <c r="N25" s="41" t="s">
        <v>292</v>
      </c>
      <c r="P25" s="41" t="s">
        <v>307</v>
      </c>
      <c r="S25" s="41" t="s">
        <v>390</v>
      </c>
      <c r="U25" s="41" t="s">
        <v>391</v>
      </c>
      <c r="V25" s="41" t="s">
        <v>392</v>
      </c>
      <c r="W25" s="41" t="s">
        <v>382</v>
      </c>
    </row>
    <row r="26" spans="13:28" s="41" customFormat="1" ht="14">
      <c r="M26" s="41" t="s">
        <v>166</v>
      </c>
      <c r="N26" s="41" t="s">
        <v>341</v>
      </c>
      <c r="P26" s="41" t="s">
        <v>320</v>
      </c>
      <c r="S26" s="41" t="s">
        <v>393</v>
      </c>
      <c r="U26" s="41" t="s">
        <v>394</v>
      </c>
      <c r="V26" s="41" t="s">
        <v>395</v>
      </c>
      <c r="W26" s="41" t="s">
        <v>396</v>
      </c>
    </row>
    <row r="27" spans="13:28" s="41" customFormat="1" ht="14">
      <c r="N27" s="41" t="s">
        <v>397</v>
      </c>
      <c r="P27" s="41" t="s">
        <v>292</v>
      </c>
      <c r="S27" s="41" t="s">
        <v>398</v>
      </c>
      <c r="U27" s="41" t="s">
        <v>399</v>
      </c>
      <c r="V27" s="41" t="s">
        <v>400</v>
      </c>
      <c r="W27" s="41" t="s">
        <v>401</v>
      </c>
    </row>
    <row r="28" spans="13:28" s="41" customFormat="1" ht="14">
      <c r="N28" s="41" t="s">
        <v>331</v>
      </c>
      <c r="P28" s="41" t="s">
        <v>342</v>
      </c>
      <c r="S28" s="41" t="s">
        <v>402</v>
      </c>
      <c r="U28" s="41" t="s">
        <v>403</v>
      </c>
      <c r="V28" s="41" t="s">
        <v>404</v>
      </c>
      <c r="W28" s="41" t="s">
        <v>405</v>
      </c>
    </row>
    <row r="29" spans="13:28" s="41" customFormat="1" ht="14">
      <c r="N29" s="41" t="s">
        <v>273</v>
      </c>
      <c r="P29" s="41" t="s">
        <v>352</v>
      </c>
      <c r="S29" s="41" t="s">
        <v>406</v>
      </c>
      <c r="U29" s="41" t="s">
        <v>407</v>
      </c>
      <c r="V29" s="41" t="s">
        <v>408</v>
      </c>
      <c r="W29" s="41" t="s">
        <v>409</v>
      </c>
    </row>
    <row r="30" spans="13:28" s="41" customFormat="1" ht="14">
      <c r="N30" s="41" t="s">
        <v>306</v>
      </c>
      <c r="P30" s="41" t="s">
        <v>360</v>
      </c>
      <c r="S30" s="41" t="s">
        <v>3293</v>
      </c>
      <c r="U30" s="41" t="s">
        <v>341</v>
      </c>
      <c r="V30" s="41" t="s">
        <v>410</v>
      </c>
      <c r="W30" s="41" t="s">
        <v>411</v>
      </c>
    </row>
    <row r="31" spans="13:28" s="41" customFormat="1" ht="14">
      <c r="N31" s="41" t="s">
        <v>250</v>
      </c>
      <c r="P31" s="41" t="s">
        <v>368</v>
      </c>
      <c r="S31" s="41" t="s">
        <v>412</v>
      </c>
      <c r="U31" s="41" t="s">
        <v>245</v>
      </c>
      <c r="V31" s="41" t="s">
        <v>413</v>
      </c>
      <c r="W31" s="41" t="s">
        <v>414</v>
      </c>
    </row>
    <row r="32" spans="13:28" s="41" customFormat="1" ht="14">
      <c r="N32" s="41" t="s">
        <v>303</v>
      </c>
      <c r="P32" s="41" t="s">
        <v>373</v>
      </c>
      <c r="S32" s="41" t="s">
        <v>415</v>
      </c>
      <c r="U32" s="41" t="s">
        <v>416</v>
      </c>
      <c r="V32" s="41" t="s">
        <v>417</v>
      </c>
      <c r="W32" s="41" t="s">
        <v>401</v>
      </c>
    </row>
    <row r="33" spans="14:23" s="41" customFormat="1" ht="14">
      <c r="N33" s="41" t="s">
        <v>418</v>
      </c>
      <c r="P33" s="41" t="s">
        <v>386</v>
      </c>
      <c r="S33" s="41" t="s">
        <v>3294</v>
      </c>
      <c r="V33" s="41" t="s">
        <v>419</v>
      </c>
      <c r="W33" s="41" t="s">
        <v>396</v>
      </c>
    </row>
    <row r="34" spans="14:23" s="41" customFormat="1" ht="14">
      <c r="N34" s="41" t="s">
        <v>317</v>
      </c>
      <c r="P34" s="41" t="s">
        <v>391</v>
      </c>
      <c r="S34" s="41" t="s">
        <v>420</v>
      </c>
      <c r="V34" s="41" t="s">
        <v>421</v>
      </c>
      <c r="W34" s="41" t="s">
        <v>422</v>
      </c>
    </row>
    <row r="35" spans="14:23" s="41" customFormat="1" ht="14">
      <c r="N35" s="41" t="s">
        <v>423</v>
      </c>
      <c r="P35" s="41" t="s">
        <v>424</v>
      </c>
      <c r="S35" s="41" t="s">
        <v>425</v>
      </c>
      <c r="V35" s="41" t="s">
        <v>426</v>
      </c>
      <c r="W35" s="41" t="s">
        <v>427</v>
      </c>
    </row>
    <row r="36" spans="14:23" s="41" customFormat="1" ht="14">
      <c r="N36" s="41" t="s">
        <v>328</v>
      </c>
      <c r="P36" s="41" t="s">
        <v>394</v>
      </c>
      <c r="S36" s="41" t="s">
        <v>428</v>
      </c>
      <c r="V36" s="41" t="s">
        <v>429</v>
      </c>
      <c r="W36" s="41" t="s">
        <v>422</v>
      </c>
    </row>
    <row r="37" spans="14:23" s="41" customFormat="1" ht="14">
      <c r="N37" s="41" t="s">
        <v>430</v>
      </c>
      <c r="P37" s="41" t="s">
        <v>399</v>
      </c>
      <c r="S37" s="41" t="s">
        <v>3295</v>
      </c>
      <c r="V37" s="41" t="s">
        <v>431</v>
      </c>
      <c r="W37" s="41" t="s">
        <v>396</v>
      </c>
    </row>
    <row r="38" spans="14:23" s="41" customFormat="1" ht="14">
      <c r="N38" s="41" t="s">
        <v>432</v>
      </c>
      <c r="P38" s="41" t="s">
        <v>403</v>
      </c>
      <c r="S38" s="41" t="s">
        <v>3296</v>
      </c>
      <c r="V38" s="41" t="s">
        <v>433</v>
      </c>
      <c r="W38" s="41" t="s">
        <v>434</v>
      </c>
    </row>
    <row r="39" spans="14:23" s="41" customFormat="1" ht="14">
      <c r="N39" s="41" t="s">
        <v>338</v>
      </c>
      <c r="P39" s="41" t="s">
        <v>407</v>
      </c>
      <c r="S39" s="41" t="s">
        <v>3297</v>
      </c>
      <c r="V39" s="41" t="s">
        <v>435</v>
      </c>
      <c r="W39" s="41" t="s">
        <v>436</v>
      </c>
    </row>
    <row r="40" spans="14:23" s="41" customFormat="1" ht="14">
      <c r="N40" s="41" t="s">
        <v>437</v>
      </c>
      <c r="P40" s="41" t="s">
        <v>341</v>
      </c>
      <c r="S40" s="41" t="s">
        <v>3298</v>
      </c>
      <c r="V40" s="41" t="s">
        <v>438</v>
      </c>
      <c r="W40" s="41" t="s">
        <v>396</v>
      </c>
    </row>
    <row r="41" spans="14:23" s="41" customFormat="1" ht="14">
      <c r="N41" s="41" t="s">
        <v>439</v>
      </c>
      <c r="P41" s="41" t="s">
        <v>440</v>
      </c>
      <c r="S41" s="41" t="s">
        <v>3299</v>
      </c>
      <c r="V41" s="41" t="s">
        <v>441</v>
      </c>
      <c r="W41" s="41" t="s">
        <v>422</v>
      </c>
    </row>
    <row r="42" spans="14:23" s="41" customFormat="1" ht="14">
      <c r="N42" s="41" t="s">
        <v>442</v>
      </c>
      <c r="P42" s="41" t="s">
        <v>443</v>
      </c>
      <c r="S42" s="41" t="s">
        <v>444</v>
      </c>
      <c r="V42" s="41" t="s">
        <v>445</v>
      </c>
      <c r="W42" s="41" t="s">
        <v>427</v>
      </c>
    </row>
    <row r="43" spans="14:23" s="41" customFormat="1" ht="14">
      <c r="N43" s="41" t="s">
        <v>446</v>
      </c>
      <c r="P43" s="41" t="s">
        <v>447</v>
      </c>
      <c r="S43" s="41" t="s">
        <v>448</v>
      </c>
      <c r="V43" s="41" t="s">
        <v>449</v>
      </c>
      <c r="W43" s="41" t="s">
        <v>450</v>
      </c>
    </row>
    <row r="44" spans="14:23" s="41" customFormat="1" ht="14">
      <c r="N44" s="41" t="s">
        <v>451</v>
      </c>
      <c r="P44" s="41" t="s">
        <v>452</v>
      </c>
      <c r="S44" s="41" t="s">
        <v>453</v>
      </c>
      <c r="V44" s="41" t="s">
        <v>454</v>
      </c>
      <c r="W44" s="41" t="s">
        <v>455</v>
      </c>
    </row>
    <row r="45" spans="14:23" s="41" customFormat="1" ht="14">
      <c r="N45" s="41" t="s">
        <v>456</v>
      </c>
      <c r="P45" s="41" t="s">
        <v>457</v>
      </c>
      <c r="S45" s="41" t="s">
        <v>458</v>
      </c>
      <c r="V45" s="41" t="s">
        <v>459</v>
      </c>
      <c r="W45" s="41" t="s">
        <v>460</v>
      </c>
    </row>
    <row r="46" spans="14:23" s="41" customFormat="1">
      <c r="N46" s="691" t="s">
        <v>287</v>
      </c>
      <c r="P46" s="41" t="s">
        <v>461</v>
      </c>
      <c r="S46" s="41" t="s">
        <v>462</v>
      </c>
      <c r="V46" s="41" t="s">
        <v>463</v>
      </c>
      <c r="W46" s="41" t="s">
        <v>464</v>
      </c>
    </row>
    <row r="47" spans="14:23" s="41" customFormat="1" ht="14">
      <c r="P47" s="41" t="s">
        <v>465</v>
      </c>
      <c r="S47" s="41" t="s">
        <v>3300</v>
      </c>
      <c r="V47" s="41" t="s">
        <v>466</v>
      </c>
      <c r="W47" s="41" t="s">
        <v>467</v>
      </c>
    </row>
    <row r="48" spans="14:23" s="41" customFormat="1" ht="14">
      <c r="P48" s="41" t="s">
        <v>468</v>
      </c>
      <c r="S48" s="41" t="s">
        <v>3301</v>
      </c>
      <c r="V48" s="41" t="s">
        <v>469</v>
      </c>
      <c r="W48" s="41" t="s">
        <v>422</v>
      </c>
    </row>
    <row r="49" spans="16:23" s="41" customFormat="1" ht="14">
      <c r="P49" s="41" t="s">
        <v>470</v>
      </c>
      <c r="S49" s="41" t="s">
        <v>3302</v>
      </c>
      <c r="V49" s="41" t="s">
        <v>471</v>
      </c>
      <c r="W49" s="41" t="s">
        <v>396</v>
      </c>
    </row>
    <row r="50" spans="16:23" s="41" customFormat="1" ht="14">
      <c r="P50" s="41" t="s">
        <v>472</v>
      </c>
      <c r="S50" s="41" t="s">
        <v>473</v>
      </c>
      <c r="V50" s="41" t="s">
        <v>474</v>
      </c>
      <c r="W50" s="41" t="s">
        <v>475</v>
      </c>
    </row>
    <row r="51" spans="16:23" s="41" customFormat="1" ht="14">
      <c r="P51" s="41" t="s">
        <v>476</v>
      </c>
      <c r="S51" s="41" t="s">
        <v>3303</v>
      </c>
      <c r="V51" s="41" t="s">
        <v>477</v>
      </c>
      <c r="W51" s="41" t="s">
        <v>478</v>
      </c>
    </row>
    <row r="52" spans="16:23" s="41" customFormat="1" ht="14">
      <c r="P52" s="41" t="s">
        <v>479</v>
      </c>
      <c r="S52" s="41" t="s">
        <v>480</v>
      </c>
      <c r="V52" s="41" t="s">
        <v>481</v>
      </c>
      <c r="W52" s="41" t="s">
        <v>482</v>
      </c>
    </row>
    <row r="53" spans="16:23" s="41" customFormat="1" ht="14">
      <c r="P53" s="41" t="s">
        <v>483</v>
      </c>
      <c r="S53" s="41" t="s">
        <v>484</v>
      </c>
      <c r="V53" s="41" t="s">
        <v>485</v>
      </c>
      <c r="W53" s="41" t="s">
        <v>486</v>
      </c>
    </row>
    <row r="54" spans="16:23" s="41" customFormat="1" ht="14">
      <c r="P54" s="41" t="s">
        <v>487</v>
      </c>
      <c r="S54" s="41" t="s">
        <v>488</v>
      </c>
      <c r="V54" s="41" t="s">
        <v>489</v>
      </c>
      <c r="W54" s="41" t="s">
        <v>396</v>
      </c>
    </row>
    <row r="55" spans="16:23" s="41" customFormat="1" ht="14">
      <c r="P55" s="41" t="s">
        <v>490</v>
      </c>
      <c r="S55" s="41" t="s">
        <v>491</v>
      </c>
      <c r="V55" s="41" t="s">
        <v>492</v>
      </c>
      <c r="W55" s="41" t="s">
        <v>422</v>
      </c>
    </row>
    <row r="56" spans="16:23" s="41" customFormat="1" ht="14">
      <c r="P56" s="41" t="s">
        <v>493</v>
      </c>
      <c r="S56" s="41" t="s">
        <v>494</v>
      </c>
      <c r="V56" s="41" t="s">
        <v>495</v>
      </c>
      <c r="W56" s="41" t="s">
        <v>427</v>
      </c>
    </row>
    <row r="57" spans="16:23" s="41" customFormat="1" ht="14">
      <c r="P57" s="41" t="s">
        <v>496</v>
      </c>
      <c r="S57" s="41" t="s">
        <v>497</v>
      </c>
      <c r="V57" s="41" t="s">
        <v>498</v>
      </c>
      <c r="W57" s="41" t="s">
        <v>422</v>
      </c>
    </row>
    <row r="58" spans="16:23" s="41" customFormat="1" ht="14">
      <c r="P58" s="41" t="s">
        <v>499</v>
      </c>
      <c r="S58" s="41" t="s">
        <v>500</v>
      </c>
      <c r="V58" s="41" t="s">
        <v>501</v>
      </c>
      <c r="W58" s="41" t="s">
        <v>396</v>
      </c>
    </row>
    <row r="59" spans="16:23" s="41" customFormat="1" ht="14">
      <c r="P59" s="41" t="s">
        <v>502</v>
      </c>
      <c r="V59" s="41" t="s">
        <v>503</v>
      </c>
      <c r="W59" s="41" t="s">
        <v>504</v>
      </c>
    </row>
    <row r="60" spans="16:23" s="41" customFormat="1" ht="14">
      <c r="P60" s="41" t="s">
        <v>505</v>
      </c>
      <c r="V60" s="41" t="s">
        <v>506</v>
      </c>
      <c r="W60" s="41" t="s">
        <v>507</v>
      </c>
    </row>
    <row r="61" spans="16:23" s="41" customFormat="1" ht="14">
      <c r="P61" s="41" t="s">
        <v>508</v>
      </c>
      <c r="V61" s="41" t="s">
        <v>509</v>
      </c>
      <c r="W61" s="41" t="s">
        <v>510</v>
      </c>
    </row>
    <row r="62" spans="16:23" s="41" customFormat="1" ht="14">
      <c r="P62" s="41" t="s">
        <v>250</v>
      </c>
      <c r="V62" s="41" t="s">
        <v>511</v>
      </c>
      <c r="W62" s="41" t="s">
        <v>396</v>
      </c>
    </row>
    <row r="63" spans="16:23" s="41" customFormat="1" ht="14">
      <c r="P63" s="41" t="s">
        <v>273</v>
      </c>
      <c r="V63" s="41" t="s">
        <v>512</v>
      </c>
      <c r="W63" s="41" t="s">
        <v>422</v>
      </c>
    </row>
    <row r="64" spans="16:23" s="41" customFormat="1" ht="14">
      <c r="P64" s="41" t="s">
        <v>292</v>
      </c>
      <c r="V64" s="41" t="s">
        <v>513</v>
      </c>
      <c r="W64" s="41" t="s">
        <v>427</v>
      </c>
    </row>
    <row r="65" spans="16:23" s="41" customFormat="1" ht="14">
      <c r="P65" s="41" t="s">
        <v>319</v>
      </c>
      <c r="V65" s="41" t="s">
        <v>514</v>
      </c>
      <c r="W65" s="41" t="s">
        <v>422</v>
      </c>
    </row>
    <row r="66" spans="16:23" s="41" customFormat="1" ht="14">
      <c r="P66" s="41" t="s">
        <v>331</v>
      </c>
      <c r="V66" s="41" t="s">
        <v>515</v>
      </c>
      <c r="W66" s="41" t="s">
        <v>396</v>
      </c>
    </row>
    <row r="67" spans="16:23" s="41" customFormat="1" ht="14">
      <c r="P67" s="41" t="s">
        <v>341</v>
      </c>
      <c r="V67" s="41" t="s">
        <v>516</v>
      </c>
      <c r="W67" s="41" t="s">
        <v>517</v>
      </c>
    </row>
    <row r="68" spans="16:23" s="41" customFormat="1" ht="14">
      <c r="P68" s="41" t="s">
        <v>284</v>
      </c>
      <c r="V68" s="41" t="s">
        <v>518</v>
      </c>
      <c r="W68" s="41" t="s">
        <v>519</v>
      </c>
    </row>
    <row r="69" spans="16:23" s="41" customFormat="1" ht="14">
      <c r="P69" s="41" t="s">
        <v>520</v>
      </c>
      <c r="V69" s="41" t="s">
        <v>521</v>
      </c>
      <c r="W69" s="41" t="s">
        <v>396</v>
      </c>
    </row>
    <row r="70" spans="16:23" s="41" customFormat="1" ht="14">
      <c r="P70" s="41" t="s">
        <v>522</v>
      </c>
      <c r="V70" s="41" t="s">
        <v>523</v>
      </c>
      <c r="W70" s="41" t="s">
        <v>524</v>
      </c>
    </row>
    <row r="71" spans="16:23" s="41" customFormat="1" ht="14">
      <c r="P71" s="41" t="s">
        <v>525</v>
      </c>
      <c r="V71" s="41" t="s">
        <v>526</v>
      </c>
      <c r="W71" s="41" t="s">
        <v>527</v>
      </c>
    </row>
    <row r="72" spans="16:23" s="41" customFormat="1" ht="14">
      <c r="P72" s="41" t="s">
        <v>528</v>
      </c>
      <c r="V72" s="41" t="s">
        <v>529</v>
      </c>
      <c r="W72" s="41" t="s">
        <v>422</v>
      </c>
    </row>
    <row r="73" spans="16:23" s="41" customFormat="1" ht="14">
      <c r="P73" s="41" t="s">
        <v>530</v>
      </c>
      <c r="V73" s="41" t="s">
        <v>531</v>
      </c>
      <c r="W73" s="41" t="s">
        <v>532</v>
      </c>
    </row>
    <row r="74" spans="16:23" s="41" customFormat="1" ht="14">
      <c r="P74" s="41" t="s">
        <v>533</v>
      </c>
      <c r="V74" s="41" t="s">
        <v>534</v>
      </c>
      <c r="W74" s="41" t="s">
        <v>396</v>
      </c>
    </row>
    <row r="75" spans="16:23" s="41" customFormat="1" ht="14">
      <c r="P75" s="41" t="s">
        <v>535</v>
      </c>
      <c r="V75" s="41" t="s">
        <v>536</v>
      </c>
      <c r="W75" s="41" t="s">
        <v>422</v>
      </c>
    </row>
    <row r="76" spans="16:23" s="41" customFormat="1" ht="14">
      <c r="P76" s="41" t="s">
        <v>537</v>
      </c>
      <c r="V76" s="41" t="s">
        <v>538</v>
      </c>
      <c r="W76" s="41" t="s">
        <v>427</v>
      </c>
    </row>
    <row r="77" spans="16:23" s="41" customFormat="1" ht="14">
      <c r="P77" s="41" t="s">
        <v>539</v>
      </c>
      <c r="V77" s="41" t="s">
        <v>540</v>
      </c>
      <c r="W77" s="41" t="s">
        <v>422</v>
      </c>
    </row>
    <row r="78" spans="16:23" s="41" customFormat="1" ht="14">
      <c r="P78" s="41" t="s">
        <v>541</v>
      </c>
      <c r="V78" s="41" t="s">
        <v>542</v>
      </c>
      <c r="W78" s="41" t="s">
        <v>396</v>
      </c>
    </row>
    <row r="79" spans="16:23" s="41" customFormat="1" ht="14">
      <c r="P79" s="41" t="s">
        <v>543</v>
      </c>
      <c r="V79" s="41" t="s">
        <v>544</v>
      </c>
      <c r="W79" s="41" t="s">
        <v>545</v>
      </c>
    </row>
    <row r="80" spans="16:23" s="41" customFormat="1" ht="14">
      <c r="P80" s="41" t="s">
        <v>546</v>
      </c>
      <c r="V80" s="41" t="s">
        <v>547</v>
      </c>
      <c r="W80" s="41" t="s">
        <v>548</v>
      </c>
    </row>
    <row r="81" spans="22:23" s="41" customFormat="1" ht="14">
      <c r="V81" s="41" t="s">
        <v>549</v>
      </c>
      <c r="W81" s="41" t="s">
        <v>550</v>
      </c>
    </row>
    <row r="82" spans="22:23" s="41" customFormat="1" ht="14">
      <c r="V82" s="41" t="s">
        <v>551</v>
      </c>
      <c r="W82" s="41" t="s">
        <v>396</v>
      </c>
    </row>
    <row r="83" spans="22:23" s="41" customFormat="1" ht="14">
      <c r="V83" s="41" t="s">
        <v>552</v>
      </c>
      <c r="W83" s="41" t="s">
        <v>422</v>
      </c>
    </row>
    <row r="84" spans="22:23" s="41" customFormat="1" ht="14">
      <c r="V84" s="41" t="s">
        <v>553</v>
      </c>
      <c r="W84" s="41" t="s">
        <v>554</v>
      </c>
    </row>
    <row r="85" spans="22:23" s="41" customFormat="1" ht="14">
      <c r="V85" s="41" t="s">
        <v>555</v>
      </c>
      <c r="W85" s="41" t="s">
        <v>422</v>
      </c>
    </row>
    <row r="86" spans="22:23" s="41" customFormat="1" ht="14">
      <c r="V86" s="41" t="s">
        <v>556</v>
      </c>
      <c r="W86" s="41" t="s">
        <v>396</v>
      </c>
    </row>
    <row r="87" spans="22:23" s="41" customFormat="1" ht="14">
      <c r="V87" s="41" t="s">
        <v>557</v>
      </c>
      <c r="W87" s="41" t="s">
        <v>554</v>
      </c>
    </row>
    <row r="88" spans="22:23" s="41" customFormat="1" ht="14">
      <c r="V88" s="41" t="s">
        <v>558</v>
      </c>
      <c r="W88" s="41" t="s">
        <v>554</v>
      </c>
    </row>
    <row r="89" spans="22:23" s="41" customFormat="1" ht="14">
      <c r="V89" s="41" t="s">
        <v>559</v>
      </c>
      <c r="W89" s="41" t="s">
        <v>560</v>
      </c>
    </row>
    <row r="90" spans="22:23" s="41" customFormat="1" ht="14">
      <c r="V90" s="41" t="s">
        <v>561</v>
      </c>
      <c r="W90" s="41" t="s">
        <v>562</v>
      </c>
    </row>
    <row r="91" spans="22:23" s="41" customFormat="1" ht="14">
      <c r="V91" s="41" t="s">
        <v>563</v>
      </c>
      <c r="W91" s="41" t="s">
        <v>564</v>
      </c>
    </row>
    <row r="92" spans="22:23" s="41" customFormat="1" ht="14">
      <c r="V92" s="41" t="s">
        <v>565</v>
      </c>
      <c r="W92" s="41" t="s">
        <v>566</v>
      </c>
    </row>
    <row r="93" spans="22:23" s="41" customFormat="1" ht="14">
      <c r="V93" s="41" t="s">
        <v>567</v>
      </c>
      <c r="W93" s="41" t="s">
        <v>568</v>
      </c>
    </row>
    <row r="94" spans="22:23" s="41" customFormat="1" ht="14">
      <c r="V94" s="41" t="s">
        <v>569</v>
      </c>
      <c r="W94" s="41" t="s">
        <v>570</v>
      </c>
    </row>
    <row r="95" spans="22:23" s="41" customFormat="1" ht="14">
      <c r="V95" s="41" t="s">
        <v>571</v>
      </c>
      <c r="W95" s="41" t="s">
        <v>572</v>
      </c>
    </row>
    <row r="96" spans="22:23" s="41" customFormat="1" ht="14">
      <c r="V96" s="41" t="s">
        <v>573</v>
      </c>
      <c r="W96" s="41" t="s">
        <v>574</v>
      </c>
    </row>
    <row r="97" spans="22:23" s="41" customFormat="1" ht="14">
      <c r="V97" s="41" t="s">
        <v>575</v>
      </c>
      <c r="W97" s="41" t="s">
        <v>576</v>
      </c>
    </row>
    <row r="98" spans="22:23" s="41" customFormat="1" ht="14">
      <c r="V98" s="41" t="s">
        <v>577</v>
      </c>
      <c r="W98" s="41" t="s">
        <v>578</v>
      </c>
    </row>
    <row r="99" spans="22:23" s="41" customFormat="1" ht="14">
      <c r="V99" s="41" t="s">
        <v>579</v>
      </c>
      <c r="W99" s="41" t="s">
        <v>580</v>
      </c>
    </row>
    <row r="100" spans="22:23" s="41" customFormat="1" ht="14">
      <c r="V100" s="41" t="s">
        <v>581</v>
      </c>
      <c r="W100" s="41" t="s">
        <v>582</v>
      </c>
    </row>
    <row r="101" spans="22:23" s="41" customFormat="1" ht="14">
      <c r="V101" s="41" t="s">
        <v>583</v>
      </c>
      <c r="W101" s="41" t="s">
        <v>584</v>
      </c>
    </row>
    <row r="102" spans="22:23" s="41" customFormat="1" ht="14">
      <c r="V102" s="41" t="s">
        <v>585</v>
      </c>
      <c r="W102" s="41" t="s">
        <v>586</v>
      </c>
    </row>
    <row r="103" spans="22:23" s="41" customFormat="1" ht="14">
      <c r="V103" s="41" t="s">
        <v>587</v>
      </c>
      <c r="W103" s="41" t="s">
        <v>588</v>
      </c>
    </row>
    <row r="104" spans="22:23" s="41" customFormat="1" ht="14">
      <c r="V104" s="41" t="s">
        <v>589</v>
      </c>
      <c r="W104" s="41" t="s">
        <v>590</v>
      </c>
    </row>
    <row r="105" spans="22:23" s="41" customFormat="1" ht="14">
      <c r="V105" s="41" t="s">
        <v>591</v>
      </c>
      <c r="W105" s="41" t="s">
        <v>592</v>
      </c>
    </row>
    <row r="106" spans="22:23" s="41" customFormat="1" ht="14">
      <c r="V106" s="41" t="s">
        <v>593</v>
      </c>
      <c r="W106" s="41" t="s">
        <v>594</v>
      </c>
    </row>
    <row r="107" spans="22:23" s="41" customFormat="1" ht="14">
      <c r="V107" s="41" t="s">
        <v>595</v>
      </c>
      <c r="W107" s="41" t="s">
        <v>596</v>
      </c>
    </row>
    <row r="108" spans="22:23" s="41" customFormat="1" ht="14">
      <c r="V108" s="41" t="s">
        <v>597</v>
      </c>
      <c r="W108" s="41" t="s">
        <v>598</v>
      </c>
    </row>
    <row r="109" spans="22:23" s="41" customFormat="1" ht="14">
      <c r="V109" s="41" t="s">
        <v>599</v>
      </c>
      <c r="W109" s="41" t="s">
        <v>600</v>
      </c>
    </row>
    <row r="110" spans="22:23" s="41" customFormat="1" ht="14">
      <c r="V110" s="41" t="s">
        <v>601</v>
      </c>
      <c r="W110" s="41" t="s">
        <v>602</v>
      </c>
    </row>
    <row r="111" spans="22:23" s="41" customFormat="1" ht="14">
      <c r="V111" s="41" t="s">
        <v>603</v>
      </c>
      <c r="W111" s="41" t="s">
        <v>604</v>
      </c>
    </row>
    <row r="112" spans="22:23" s="41" customFormat="1" ht="14">
      <c r="V112" s="41" t="s">
        <v>605</v>
      </c>
      <c r="W112" s="41" t="s">
        <v>606</v>
      </c>
    </row>
    <row r="113" spans="22:23" s="41" customFormat="1" ht="14">
      <c r="V113" s="41" t="s">
        <v>607</v>
      </c>
      <c r="W113" s="41" t="s">
        <v>608</v>
      </c>
    </row>
    <row r="114" spans="22:23" s="41" customFormat="1" ht="14">
      <c r="V114" s="41" t="s">
        <v>609</v>
      </c>
      <c r="W114" s="41" t="s">
        <v>610</v>
      </c>
    </row>
    <row r="115" spans="22:23" s="41" customFormat="1" ht="14">
      <c r="V115" s="41" t="s">
        <v>611</v>
      </c>
      <c r="W115" s="41" t="s">
        <v>612</v>
      </c>
    </row>
    <row r="116" spans="22:23" s="41" customFormat="1" ht="14">
      <c r="V116" s="41" t="s">
        <v>613</v>
      </c>
      <c r="W116" s="41" t="s">
        <v>614</v>
      </c>
    </row>
    <row r="117" spans="22:23" s="41" customFormat="1" ht="14">
      <c r="V117" s="41" t="s">
        <v>615</v>
      </c>
      <c r="W117" s="41" t="s">
        <v>616</v>
      </c>
    </row>
    <row r="118" spans="22:23" s="41" customFormat="1" ht="14">
      <c r="V118" s="41" t="s">
        <v>617</v>
      </c>
      <c r="W118" s="41" t="s">
        <v>618</v>
      </c>
    </row>
    <row r="119" spans="22:23" s="41" customFormat="1" ht="14">
      <c r="V119" s="41" t="s">
        <v>619</v>
      </c>
      <c r="W119" s="41" t="s">
        <v>600</v>
      </c>
    </row>
    <row r="120" spans="22:23" s="41" customFormat="1" ht="14">
      <c r="V120" s="41" t="s">
        <v>620</v>
      </c>
      <c r="W120" s="41" t="s">
        <v>614</v>
      </c>
    </row>
    <row r="121" spans="22:23" s="41" customFormat="1" ht="14">
      <c r="V121" s="41" t="s">
        <v>621</v>
      </c>
      <c r="W121" s="41" t="s">
        <v>618</v>
      </c>
    </row>
    <row r="122" spans="22:23" s="41" customFormat="1" ht="14">
      <c r="V122" s="41" t="s">
        <v>622</v>
      </c>
      <c r="W122" s="41" t="s">
        <v>598</v>
      </c>
    </row>
    <row r="123" spans="22:23" s="41" customFormat="1" ht="14">
      <c r="V123" s="41" t="s">
        <v>623</v>
      </c>
      <c r="W123" s="41" t="s">
        <v>604</v>
      </c>
    </row>
    <row r="124" spans="22:23" s="41" customFormat="1" ht="14">
      <c r="V124" s="41" t="s">
        <v>624</v>
      </c>
      <c r="W124" s="41" t="s">
        <v>608</v>
      </c>
    </row>
    <row r="125" spans="22:23" s="41" customFormat="1" ht="14">
      <c r="V125" s="41" t="s">
        <v>625</v>
      </c>
      <c r="W125" s="41" t="s">
        <v>606</v>
      </c>
    </row>
    <row r="126" spans="22:23" s="41" customFormat="1" ht="14">
      <c r="V126" s="41" t="s">
        <v>626</v>
      </c>
      <c r="W126" s="41" t="s">
        <v>612</v>
      </c>
    </row>
    <row r="127" spans="22:23" s="41" customFormat="1" ht="14">
      <c r="V127" s="41" t="s">
        <v>627</v>
      </c>
      <c r="W127" s="41" t="s">
        <v>628</v>
      </c>
    </row>
    <row r="128" spans="22:23" s="41" customFormat="1" ht="14">
      <c r="V128" s="41" t="s">
        <v>629</v>
      </c>
      <c r="W128" s="41" t="s">
        <v>630</v>
      </c>
    </row>
    <row r="129" spans="22:23" s="41" customFormat="1" ht="14">
      <c r="V129" s="41" t="s">
        <v>631</v>
      </c>
      <c r="W129" s="41" t="s">
        <v>632</v>
      </c>
    </row>
    <row r="130" spans="22:23" s="41" customFormat="1" ht="14">
      <c r="V130" s="41" t="s">
        <v>633</v>
      </c>
      <c r="W130" s="41" t="s">
        <v>634</v>
      </c>
    </row>
    <row r="131" spans="22:23" s="41" customFormat="1" ht="14">
      <c r="V131" s="41" t="s">
        <v>635</v>
      </c>
      <c r="W131" s="41" t="s">
        <v>628</v>
      </c>
    </row>
    <row r="132" spans="22:23" s="41" customFormat="1" ht="14">
      <c r="V132" s="41" t="s">
        <v>636</v>
      </c>
      <c r="W132" s="41" t="s">
        <v>396</v>
      </c>
    </row>
    <row r="133" spans="22:23" s="41" customFormat="1" ht="14">
      <c r="V133" s="41" t="s">
        <v>637</v>
      </c>
      <c r="W133" s="41" t="s">
        <v>638</v>
      </c>
    </row>
    <row r="134" spans="22:23" s="41" customFormat="1" ht="14">
      <c r="V134" s="41" t="s">
        <v>639</v>
      </c>
      <c r="W134" s="41" t="s">
        <v>640</v>
      </c>
    </row>
    <row r="135" spans="22:23" s="41" customFormat="1" ht="14">
      <c r="V135" s="41" t="s">
        <v>641</v>
      </c>
      <c r="W135" s="41" t="s">
        <v>642</v>
      </c>
    </row>
    <row r="136" spans="22:23" s="41" customFormat="1" ht="14">
      <c r="V136" s="41" t="s">
        <v>643</v>
      </c>
      <c r="W136" s="41" t="s">
        <v>644</v>
      </c>
    </row>
    <row r="137" spans="22:23" s="41" customFormat="1" ht="14">
      <c r="V137" s="41" t="s">
        <v>645</v>
      </c>
      <c r="W137" s="41" t="s">
        <v>646</v>
      </c>
    </row>
    <row r="138" spans="22:23" s="41" customFormat="1" ht="14">
      <c r="V138" s="41" t="s">
        <v>647</v>
      </c>
      <c r="W138" s="41" t="s">
        <v>648</v>
      </c>
    </row>
    <row r="139" spans="22:23" s="41" customFormat="1" ht="14">
      <c r="V139" s="41" t="s">
        <v>649</v>
      </c>
      <c r="W139" s="41" t="s">
        <v>650</v>
      </c>
    </row>
    <row r="140" spans="22:23" s="41" customFormat="1" ht="14">
      <c r="V140" s="41" t="s">
        <v>651</v>
      </c>
      <c r="W140" s="41" t="s">
        <v>652</v>
      </c>
    </row>
    <row r="141" spans="22:23" s="41" customFormat="1" ht="14">
      <c r="V141" s="41" t="s">
        <v>653</v>
      </c>
      <c r="W141" s="41" t="s">
        <v>654</v>
      </c>
    </row>
    <row r="142" spans="22:23" s="41" customFormat="1" ht="14">
      <c r="V142" s="41" t="s">
        <v>655</v>
      </c>
      <c r="W142" s="41" t="s">
        <v>656</v>
      </c>
    </row>
    <row r="143" spans="22:23" s="41" customFormat="1" ht="14">
      <c r="V143" s="41" t="s">
        <v>657</v>
      </c>
      <c r="W143" s="41" t="s">
        <v>658</v>
      </c>
    </row>
    <row r="144" spans="22:23" s="41" customFormat="1" ht="14">
      <c r="V144" s="41" t="s">
        <v>659</v>
      </c>
      <c r="W144" s="41" t="s">
        <v>660</v>
      </c>
    </row>
    <row r="145" spans="22:23" s="41" customFormat="1" ht="14">
      <c r="V145" s="41" t="s">
        <v>661</v>
      </c>
      <c r="W145" s="41" t="s">
        <v>662</v>
      </c>
    </row>
    <row r="146" spans="22:23" s="41" customFormat="1" ht="14">
      <c r="V146" s="41" t="s">
        <v>663</v>
      </c>
      <c r="W146" s="41" t="s">
        <v>664</v>
      </c>
    </row>
    <row r="147" spans="22:23" s="41" customFormat="1" ht="14">
      <c r="V147" s="41" t="s">
        <v>665</v>
      </c>
      <c r="W147" s="41" t="s">
        <v>666</v>
      </c>
    </row>
    <row r="148" spans="22:23" s="41" customFormat="1" ht="14">
      <c r="V148" s="41" t="s">
        <v>667</v>
      </c>
      <c r="W148" s="41" t="s">
        <v>668</v>
      </c>
    </row>
    <row r="149" spans="22:23" s="41" customFormat="1" ht="14">
      <c r="V149" s="41" t="s">
        <v>669</v>
      </c>
      <c r="W149" s="41" t="s">
        <v>670</v>
      </c>
    </row>
    <row r="150" spans="22:23" s="41" customFormat="1" ht="14">
      <c r="V150" s="41" t="s">
        <v>671</v>
      </c>
      <c r="W150" s="41" t="s">
        <v>672</v>
      </c>
    </row>
    <row r="151" spans="22:23" s="41" customFormat="1" ht="14">
      <c r="V151" s="41" t="s">
        <v>673</v>
      </c>
      <c r="W151" s="41" t="s">
        <v>674</v>
      </c>
    </row>
    <row r="152" spans="22:23" s="41" customFormat="1" ht="14">
      <c r="V152" s="41" t="s">
        <v>675</v>
      </c>
      <c r="W152" s="41" t="s">
        <v>676</v>
      </c>
    </row>
    <row r="153" spans="22:23" s="41" customFormat="1" ht="14">
      <c r="V153" s="41" t="s">
        <v>677</v>
      </c>
      <c r="W153" s="41" t="s">
        <v>678</v>
      </c>
    </row>
    <row r="154" spans="22:23" s="41" customFormat="1" ht="14">
      <c r="V154" s="41" t="s">
        <v>679</v>
      </c>
      <c r="W154" s="41" t="s">
        <v>680</v>
      </c>
    </row>
    <row r="155" spans="22:23" s="41" customFormat="1" ht="14">
      <c r="V155" s="41" t="s">
        <v>681</v>
      </c>
      <c r="W155" s="41" t="s">
        <v>682</v>
      </c>
    </row>
    <row r="156" spans="22:23" s="41" customFormat="1" ht="14">
      <c r="V156" s="41" t="s">
        <v>683</v>
      </c>
      <c r="W156" s="41" t="s">
        <v>684</v>
      </c>
    </row>
    <row r="157" spans="22:23" s="41" customFormat="1" ht="14">
      <c r="V157" s="41" t="s">
        <v>685</v>
      </c>
      <c r="W157" s="41" t="s">
        <v>686</v>
      </c>
    </row>
    <row r="158" spans="22:23" s="41" customFormat="1" ht="14">
      <c r="V158" s="41" t="s">
        <v>687</v>
      </c>
      <c r="W158" s="41" t="s">
        <v>688</v>
      </c>
    </row>
    <row r="159" spans="22:23" s="41" customFormat="1" ht="14">
      <c r="V159" s="41" t="s">
        <v>689</v>
      </c>
      <c r="W159" s="41" t="s">
        <v>690</v>
      </c>
    </row>
    <row r="160" spans="22:23" s="41" customFormat="1" ht="14">
      <c r="V160" s="41" t="s">
        <v>691</v>
      </c>
      <c r="W160" s="41" t="s">
        <v>692</v>
      </c>
    </row>
    <row r="161" spans="22:23" s="41" customFormat="1" ht="14">
      <c r="V161" s="41" t="s">
        <v>693</v>
      </c>
      <c r="W161" s="41" t="s">
        <v>694</v>
      </c>
    </row>
    <row r="162" spans="22:23" s="41" customFormat="1" ht="14">
      <c r="V162" s="41" t="s">
        <v>695</v>
      </c>
      <c r="W162" s="41" t="s">
        <v>696</v>
      </c>
    </row>
    <row r="163" spans="22:23" s="41" customFormat="1" ht="14">
      <c r="V163" s="41" t="s">
        <v>697</v>
      </c>
      <c r="W163" s="41" t="s">
        <v>698</v>
      </c>
    </row>
    <row r="164" spans="22:23" s="41" customFormat="1" ht="14">
      <c r="V164" s="41" t="s">
        <v>699</v>
      </c>
      <c r="W164" s="41" t="s">
        <v>700</v>
      </c>
    </row>
    <row r="165" spans="22:23" s="41" customFormat="1" ht="14">
      <c r="V165" s="41" t="s">
        <v>701</v>
      </c>
      <c r="W165" s="41" t="s">
        <v>702</v>
      </c>
    </row>
    <row r="166" spans="22:23" s="41" customFormat="1" ht="14">
      <c r="V166" s="41" t="s">
        <v>703</v>
      </c>
      <c r="W166" s="41" t="s">
        <v>704</v>
      </c>
    </row>
    <row r="167" spans="22:23" s="41" customFormat="1" ht="14">
      <c r="V167" s="41" t="s">
        <v>705</v>
      </c>
      <c r="W167" s="41" t="s">
        <v>706</v>
      </c>
    </row>
    <row r="168" spans="22:23" s="41" customFormat="1" ht="14">
      <c r="V168" s="41" t="s">
        <v>707</v>
      </c>
      <c r="W168" s="41" t="s">
        <v>694</v>
      </c>
    </row>
    <row r="169" spans="22:23" s="41" customFormat="1" ht="14">
      <c r="V169" s="41" t="s">
        <v>708</v>
      </c>
      <c r="W169" s="41" t="s">
        <v>692</v>
      </c>
    </row>
    <row r="170" spans="22:23" s="41" customFormat="1" ht="14">
      <c r="V170" s="41" t="s">
        <v>709</v>
      </c>
      <c r="W170" s="41" t="s">
        <v>696</v>
      </c>
    </row>
    <row r="171" spans="22:23" s="41" customFormat="1" ht="14">
      <c r="V171" s="41" t="s">
        <v>710</v>
      </c>
      <c r="W171" s="41" t="s">
        <v>711</v>
      </c>
    </row>
    <row r="172" spans="22:23" s="41" customFormat="1" ht="14">
      <c r="V172" s="41" t="s">
        <v>712</v>
      </c>
      <c r="W172" s="41" t="s">
        <v>713</v>
      </c>
    </row>
    <row r="173" spans="22:23" s="41" customFormat="1" ht="14">
      <c r="V173" s="41" t="s">
        <v>714</v>
      </c>
      <c r="W173" s="41" t="s">
        <v>644</v>
      </c>
    </row>
    <row r="174" spans="22:23" s="41" customFormat="1" ht="14">
      <c r="V174" s="41" t="s">
        <v>715</v>
      </c>
      <c r="W174" s="41" t="s">
        <v>642</v>
      </c>
    </row>
    <row r="175" spans="22:23" s="41" customFormat="1" ht="14">
      <c r="V175" s="41" t="s">
        <v>716</v>
      </c>
      <c r="W175" s="41" t="s">
        <v>646</v>
      </c>
    </row>
    <row r="176" spans="22:23" s="41" customFormat="1" ht="14">
      <c r="V176" s="41" t="s">
        <v>717</v>
      </c>
      <c r="W176" s="41" t="s">
        <v>650</v>
      </c>
    </row>
    <row r="177" spans="22:23" s="41" customFormat="1" ht="14">
      <c r="V177" s="41" t="s">
        <v>718</v>
      </c>
      <c r="W177" s="41" t="s">
        <v>648</v>
      </c>
    </row>
    <row r="178" spans="22:23" s="41" customFormat="1" ht="14">
      <c r="V178" s="41" t="s">
        <v>719</v>
      </c>
      <c r="W178" s="41" t="s">
        <v>700</v>
      </c>
    </row>
    <row r="179" spans="22:23" s="41" customFormat="1" ht="14">
      <c r="V179" s="41" t="s">
        <v>720</v>
      </c>
      <c r="W179" s="41" t="s">
        <v>652</v>
      </c>
    </row>
    <row r="180" spans="22:23" s="41" customFormat="1" ht="14">
      <c r="V180" s="41" t="s">
        <v>721</v>
      </c>
      <c r="W180" s="41" t="s">
        <v>686</v>
      </c>
    </row>
    <row r="181" spans="22:23" s="41" customFormat="1" ht="14">
      <c r="V181" s="41" t="s">
        <v>722</v>
      </c>
      <c r="W181" s="41" t="s">
        <v>690</v>
      </c>
    </row>
    <row r="182" spans="22:23" s="41" customFormat="1" ht="14">
      <c r="V182" s="41" t="s">
        <v>723</v>
      </c>
      <c r="W182" s="41" t="s">
        <v>702</v>
      </c>
    </row>
    <row r="183" spans="22:23" s="41" customFormat="1" ht="14">
      <c r="V183" s="41" t="s">
        <v>724</v>
      </c>
      <c r="W183" s="41" t="s">
        <v>682</v>
      </c>
    </row>
    <row r="184" spans="22:23" s="41" customFormat="1" ht="14">
      <c r="V184" s="41" t="s">
        <v>725</v>
      </c>
      <c r="W184" s="41" t="s">
        <v>684</v>
      </c>
    </row>
    <row r="185" spans="22:23" s="41" customFormat="1" ht="14">
      <c r="V185" s="41" t="s">
        <v>726</v>
      </c>
      <c r="W185" s="41" t="s">
        <v>727</v>
      </c>
    </row>
    <row r="186" spans="22:23" s="41" customFormat="1" ht="14">
      <c r="V186" s="41" t="s">
        <v>728</v>
      </c>
      <c r="W186" s="41" t="s">
        <v>729</v>
      </c>
    </row>
    <row r="187" spans="22:23" s="41" customFormat="1" ht="14">
      <c r="V187" s="41" t="s">
        <v>730</v>
      </c>
      <c r="W187" s="41" t="s">
        <v>670</v>
      </c>
    </row>
    <row r="188" spans="22:23" s="41" customFormat="1" ht="14">
      <c r="V188" s="41" t="s">
        <v>731</v>
      </c>
      <c r="W188" s="41" t="s">
        <v>674</v>
      </c>
    </row>
    <row r="189" spans="22:23" s="41" customFormat="1" ht="14">
      <c r="V189" s="41" t="s">
        <v>732</v>
      </c>
      <c r="W189" s="41" t="s">
        <v>733</v>
      </c>
    </row>
    <row r="190" spans="22:23" s="41" customFormat="1" ht="14">
      <c r="V190" s="41" t="s">
        <v>734</v>
      </c>
      <c r="W190" s="41" t="s">
        <v>676</v>
      </c>
    </row>
    <row r="191" spans="22:23" s="41" customFormat="1" ht="14">
      <c r="V191" s="41" t="s">
        <v>735</v>
      </c>
      <c r="W191" s="41" t="s">
        <v>736</v>
      </c>
    </row>
    <row r="192" spans="22:23" s="41" customFormat="1" ht="14">
      <c r="V192" s="41" t="s">
        <v>737</v>
      </c>
      <c r="W192" s="41" t="s">
        <v>664</v>
      </c>
    </row>
    <row r="193" spans="22:23" s="41" customFormat="1" ht="14">
      <c r="V193" s="41" t="s">
        <v>738</v>
      </c>
      <c r="W193" s="41" t="s">
        <v>739</v>
      </c>
    </row>
    <row r="194" spans="22:23" s="41" customFormat="1" ht="14">
      <c r="V194" s="41" t="s">
        <v>740</v>
      </c>
      <c r="W194" s="41" t="s">
        <v>666</v>
      </c>
    </row>
    <row r="195" spans="22:23" s="41" customFormat="1" ht="14">
      <c r="V195" s="41" t="s">
        <v>741</v>
      </c>
      <c r="W195" s="41" t="s">
        <v>638</v>
      </c>
    </row>
    <row r="196" spans="22:23" s="41" customFormat="1" ht="14">
      <c r="V196" s="41" t="s">
        <v>742</v>
      </c>
      <c r="W196" s="41" t="s">
        <v>706</v>
      </c>
    </row>
    <row r="197" spans="22:23" s="41" customFormat="1" ht="14">
      <c r="V197" s="41" t="s">
        <v>743</v>
      </c>
      <c r="W197" s="41" t="s">
        <v>656</v>
      </c>
    </row>
    <row r="198" spans="22:23" s="41" customFormat="1" ht="14">
      <c r="V198" s="41" t="s">
        <v>744</v>
      </c>
      <c r="W198" s="41" t="s">
        <v>654</v>
      </c>
    </row>
    <row r="199" spans="22:23" s="41" customFormat="1" ht="14">
      <c r="V199" s="41" t="s">
        <v>745</v>
      </c>
      <c r="W199" s="41" t="s">
        <v>660</v>
      </c>
    </row>
    <row r="200" spans="22:23" s="41" customFormat="1" ht="14">
      <c r="V200" s="41" t="s">
        <v>746</v>
      </c>
      <c r="W200" s="41" t="s">
        <v>711</v>
      </c>
    </row>
    <row r="201" spans="22:23" s="41" customFormat="1" ht="14">
      <c r="V201" s="41" t="s">
        <v>747</v>
      </c>
      <c r="W201" s="41" t="s">
        <v>713</v>
      </c>
    </row>
    <row r="202" spans="22:23" s="41" customFormat="1" ht="14">
      <c r="V202" s="41" t="s">
        <v>748</v>
      </c>
      <c r="W202" s="41" t="s">
        <v>678</v>
      </c>
    </row>
    <row r="203" spans="22:23" s="41" customFormat="1" ht="14">
      <c r="V203" s="41" t="s">
        <v>749</v>
      </c>
      <c r="W203" s="41" t="s">
        <v>750</v>
      </c>
    </row>
    <row r="204" spans="22:23" s="41" customFormat="1" ht="14">
      <c r="V204" s="41" t="s">
        <v>751</v>
      </c>
      <c r="W204" s="41" t="s">
        <v>752</v>
      </c>
    </row>
    <row r="205" spans="22:23" s="41" customFormat="1" ht="14">
      <c r="V205" s="41" t="s">
        <v>753</v>
      </c>
      <c r="W205" s="41" t="s">
        <v>754</v>
      </c>
    </row>
    <row r="206" spans="22:23" s="41" customFormat="1" ht="14">
      <c r="V206" s="41" t="s">
        <v>755</v>
      </c>
      <c r="W206" s="41" t="s">
        <v>756</v>
      </c>
    </row>
    <row r="207" spans="22:23" s="41" customFormat="1" ht="14">
      <c r="V207" s="41" t="s">
        <v>757</v>
      </c>
      <c r="W207" s="41" t="s">
        <v>758</v>
      </c>
    </row>
    <row r="208" spans="22:23" s="41" customFormat="1" ht="14">
      <c r="V208" s="41" t="s">
        <v>759</v>
      </c>
      <c r="W208" s="41" t="s">
        <v>760</v>
      </c>
    </row>
    <row r="209" spans="22:23" s="41" customFormat="1" ht="14">
      <c r="V209" s="41" t="s">
        <v>761</v>
      </c>
      <c r="W209" s="41" t="s">
        <v>762</v>
      </c>
    </row>
    <row r="210" spans="22:23" s="41" customFormat="1" ht="14">
      <c r="V210" s="41" t="s">
        <v>763</v>
      </c>
      <c r="W210" s="41" t="s">
        <v>764</v>
      </c>
    </row>
    <row r="211" spans="22:23" s="41" customFormat="1" ht="14">
      <c r="V211" s="41" t="s">
        <v>765</v>
      </c>
      <c r="W211" s="41" t="s">
        <v>766</v>
      </c>
    </row>
    <row r="212" spans="22:23" s="41" customFormat="1" ht="14">
      <c r="V212" s="41" t="s">
        <v>767</v>
      </c>
      <c r="W212" s="41" t="s">
        <v>768</v>
      </c>
    </row>
    <row r="213" spans="22:23" s="41" customFormat="1" ht="14">
      <c r="V213" s="41" t="s">
        <v>769</v>
      </c>
      <c r="W213" s="41" t="s">
        <v>770</v>
      </c>
    </row>
    <row r="214" spans="22:23" s="41" customFormat="1" ht="14">
      <c r="V214" s="41" t="s">
        <v>771</v>
      </c>
      <c r="W214" s="41" t="s">
        <v>772</v>
      </c>
    </row>
    <row r="215" spans="22:23" s="41" customFormat="1" ht="14">
      <c r="V215" s="41" t="s">
        <v>773</v>
      </c>
      <c r="W215" s="41" t="s">
        <v>774</v>
      </c>
    </row>
    <row r="216" spans="22:23" s="41" customFormat="1" ht="14">
      <c r="V216" s="41" t="s">
        <v>775</v>
      </c>
      <c r="W216" s="41" t="s">
        <v>776</v>
      </c>
    </row>
    <row r="217" spans="22:23" s="41" customFormat="1" ht="14">
      <c r="V217" s="41" t="s">
        <v>777</v>
      </c>
      <c r="W217" s="41" t="s">
        <v>778</v>
      </c>
    </row>
    <row r="218" spans="22:23" s="41" customFormat="1" ht="14">
      <c r="V218" s="41" t="s">
        <v>779</v>
      </c>
      <c r="W218" s="41" t="s">
        <v>780</v>
      </c>
    </row>
    <row r="219" spans="22:23" s="41" customFormat="1" ht="14">
      <c r="V219" s="41" t="s">
        <v>781</v>
      </c>
      <c r="W219" s="41" t="s">
        <v>782</v>
      </c>
    </row>
    <row r="220" spans="22:23" s="41" customFormat="1" ht="14">
      <c r="V220" s="41" t="s">
        <v>783</v>
      </c>
      <c r="W220" s="41" t="s">
        <v>784</v>
      </c>
    </row>
    <row r="221" spans="22:23" s="41" customFormat="1" ht="14">
      <c r="V221" s="41" t="s">
        <v>785</v>
      </c>
      <c r="W221" s="41" t="s">
        <v>760</v>
      </c>
    </row>
    <row r="222" spans="22:23" s="41" customFormat="1" ht="14">
      <c r="V222" s="41" t="s">
        <v>786</v>
      </c>
      <c r="W222" s="41" t="s">
        <v>758</v>
      </c>
    </row>
    <row r="223" spans="22:23" s="41" customFormat="1" ht="14">
      <c r="V223" s="41" t="s">
        <v>787</v>
      </c>
      <c r="W223" s="41" t="s">
        <v>762</v>
      </c>
    </row>
    <row r="224" spans="22:23" s="41" customFormat="1" ht="14">
      <c r="V224" s="41" t="s">
        <v>788</v>
      </c>
      <c r="W224" s="41" t="s">
        <v>776</v>
      </c>
    </row>
    <row r="225" spans="22:23" s="41" customFormat="1" ht="14">
      <c r="V225" s="41" t="s">
        <v>789</v>
      </c>
      <c r="W225" s="41" t="s">
        <v>774</v>
      </c>
    </row>
    <row r="226" spans="22:23" s="41" customFormat="1" ht="14">
      <c r="V226" s="41" t="s">
        <v>790</v>
      </c>
      <c r="W226" s="41" t="s">
        <v>778</v>
      </c>
    </row>
    <row r="227" spans="22:23" s="41" customFormat="1" ht="14">
      <c r="V227" s="41" t="s">
        <v>791</v>
      </c>
      <c r="W227" s="41" t="s">
        <v>770</v>
      </c>
    </row>
    <row r="228" spans="22:23" s="41" customFormat="1" ht="14">
      <c r="V228" s="41" t="s">
        <v>792</v>
      </c>
      <c r="W228" s="41" t="s">
        <v>750</v>
      </c>
    </row>
    <row r="229" spans="22:23" s="41" customFormat="1" ht="14">
      <c r="V229" s="41" t="s">
        <v>793</v>
      </c>
      <c r="W229" s="41" t="s">
        <v>794</v>
      </c>
    </row>
    <row r="230" spans="22:23" s="41" customFormat="1" ht="14">
      <c r="V230" s="41" t="s">
        <v>795</v>
      </c>
      <c r="W230" s="41" t="s">
        <v>796</v>
      </c>
    </row>
    <row r="231" spans="22:23" s="41" customFormat="1" ht="14">
      <c r="V231" s="41" t="s">
        <v>797</v>
      </c>
      <c r="W231" s="41" t="s">
        <v>798</v>
      </c>
    </row>
    <row r="232" spans="22:23" s="41" customFormat="1" ht="14">
      <c r="V232" s="41" t="s">
        <v>799</v>
      </c>
      <c r="W232" s="41" t="s">
        <v>800</v>
      </c>
    </row>
    <row r="233" spans="22:23" s="41" customFormat="1" ht="14">
      <c r="V233" s="41" t="s">
        <v>801</v>
      </c>
      <c r="W233" s="41" t="s">
        <v>802</v>
      </c>
    </row>
    <row r="234" spans="22:23" s="41" customFormat="1" ht="14">
      <c r="V234" s="41" t="s">
        <v>803</v>
      </c>
      <c r="W234" s="41" t="s">
        <v>804</v>
      </c>
    </row>
    <row r="235" spans="22:23" s="41" customFormat="1" ht="14">
      <c r="V235" s="41" t="s">
        <v>805</v>
      </c>
      <c r="W235" s="41" t="s">
        <v>806</v>
      </c>
    </row>
    <row r="236" spans="22:23" s="41" customFormat="1" ht="14">
      <c r="V236" s="41" t="s">
        <v>807</v>
      </c>
      <c r="W236" s="41" t="s">
        <v>808</v>
      </c>
    </row>
    <row r="237" spans="22:23" s="41" customFormat="1" ht="14">
      <c r="V237" s="41" t="s">
        <v>809</v>
      </c>
      <c r="W237" s="41" t="s">
        <v>810</v>
      </c>
    </row>
    <row r="238" spans="22:23" s="41" customFormat="1" ht="14">
      <c r="V238" s="41" t="s">
        <v>811</v>
      </c>
      <c r="W238" s="41" t="s">
        <v>812</v>
      </c>
    </row>
    <row r="239" spans="22:23" s="41" customFormat="1" ht="14">
      <c r="V239" s="41" t="s">
        <v>813</v>
      </c>
      <c r="W239" s="41" t="s">
        <v>814</v>
      </c>
    </row>
    <row r="240" spans="22:23" s="41" customFormat="1" ht="14">
      <c r="V240" s="41" t="s">
        <v>815</v>
      </c>
      <c r="W240" s="41" t="s">
        <v>816</v>
      </c>
    </row>
    <row r="241" spans="16:23" s="41" customFormat="1" ht="14">
      <c r="V241" s="41" t="s">
        <v>817</v>
      </c>
      <c r="W241" s="41" t="s">
        <v>818</v>
      </c>
    </row>
    <row r="242" spans="16:23" s="41" customFormat="1" ht="14">
      <c r="V242" s="41" t="s">
        <v>819</v>
      </c>
      <c r="W242" s="41" t="s">
        <v>820</v>
      </c>
    </row>
    <row r="243" spans="16:23" s="41" customFormat="1" ht="14">
      <c r="V243" s="41" t="s">
        <v>821</v>
      </c>
      <c r="W243" s="41" t="s">
        <v>822</v>
      </c>
    </row>
    <row r="244" spans="16:23" s="41" customFormat="1" ht="14">
      <c r="V244" s="41" t="s">
        <v>823</v>
      </c>
      <c r="W244" s="41" t="s">
        <v>824</v>
      </c>
    </row>
    <row r="245" spans="16:23" s="41" customFormat="1" ht="14">
      <c r="V245" s="41" t="s">
        <v>825</v>
      </c>
      <c r="W245" s="41" t="s">
        <v>826</v>
      </c>
    </row>
    <row r="246" spans="16:23" s="41" customFormat="1" ht="14">
      <c r="V246" s="41" t="s">
        <v>827</v>
      </c>
      <c r="W246" s="41" t="s">
        <v>828</v>
      </c>
    </row>
    <row r="247" spans="16:23" s="41" customFormat="1" ht="14">
      <c r="V247" s="41" t="s">
        <v>829</v>
      </c>
      <c r="W247" s="41" t="s">
        <v>830</v>
      </c>
    </row>
    <row r="248" spans="16:23" s="41" customFormat="1" ht="14">
      <c r="V248" s="41" t="s">
        <v>831</v>
      </c>
      <c r="W248" s="41" t="s">
        <v>832</v>
      </c>
    </row>
    <row r="249" spans="16:23" s="41" customFormat="1" ht="14">
      <c r="V249" s="41" t="s">
        <v>833</v>
      </c>
      <c r="W249" s="41" t="s">
        <v>834</v>
      </c>
    </row>
    <row r="250" spans="16:23" s="41" customFormat="1" ht="14">
      <c r="V250" s="41" t="s">
        <v>835</v>
      </c>
      <c r="W250" s="41" t="s">
        <v>836</v>
      </c>
    </row>
    <row r="251" spans="16:23" s="41" customFormat="1" ht="14">
      <c r="V251" s="41" t="s">
        <v>837</v>
      </c>
      <c r="W251" s="41" t="s">
        <v>838</v>
      </c>
    </row>
    <row r="252" spans="16:23" s="41" customFormat="1" ht="14">
      <c r="V252" s="41" t="s">
        <v>839</v>
      </c>
      <c r="W252" s="41" t="s">
        <v>840</v>
      </c>
    </row>
    <row r="253" spans="16:23" s="41" customFormat="1" ht="14">
      <c r="V253" s="41" t="s">
        <v>841</v>
      </c>
      <c r="W253" s="41" t="s">
        <v>842</v>
      </c>
    </row>
    <row r="254" spans="16:23" s="41" customFormat="1" ht="14">
      <c r="V254" s="41" t="s">
        <v>843</v>
      </c>
      <c r="W254" s="41" t="s">
        <v>844</v>
      </c>
    </row>
    <row r="255" spans="16:23" s="41" customFormat="1">
      <c r="P255"/>
      <c r="V255" s="41" t="s">
        <v>845</v>
      </c>
      <c r="W255" s="41" t="s">
        <v>846</v>
      </c>
    </row>
    <row r="256" spans="16:23" s="41" customFormat="1">
      <c r="P256"/>
      <c r="V256" s="41" t="s">
        <v>847</v>
      </c>
      <c r="W256" s="41" t="s">
        <v>846</v>
      </c>
    </row>
    <row r="257" spans="16:32" s="41" customFormat="1">
      <c r="P257"/>
      <c r="V257" s="41" t="s">
        <v>848</v>
      </c>
      <c r="W257" s="41" t="s">
        <v>849</v>
      </c>
    </row>
    <row r="258" spans="16:32" s="41" customFormat="1">
      <c r="P258"/>
      <c r="V258" s="41" t="s">
        <v>850</v>
      </c>
      <c r="W258" s="41" t="s">
        <v>844</v>
      </c>
    </row>
    <row r="259" spans="16:32" s="41" customFormat="1">
      <c r="P259"/>
      <c r="V259" s="41" t="s">
        <v>851</v>
      </c>
      <c r="W259" s="41" t="s">
        <v>852</v>
      </c>
    </row>
    <row r="260" spans="16:32" s="41" customFormat="1">
      <c r="P260"/>
      <c r="V260" s="41" t="s">
        <v>853</v>
      </c>
      <c r="W260" s="41" t="s">
        <v>854</v>
      </c>
    </row>
    <row r="261" spans="16:32" s="41" customFormat="1">
      <c r="P261"/>
      <c r="V261" s="41" t="s">
        <v>855</v>
      </c>
      <c r="W261" s="41" t="s">
        <v>856</v>
      </c>
      <c r="AF261"/>
    </row>
    <row r="262" spans="16:32">
      <c r="V262" t="s">
        <v>857</v>
      </c>
      <c r="W262" t="s">
        <v>858</v>
      </c>
    </row>
    <row r="263" spans="16:32">
      <c r="V263" t="s">
        <v>859</v>
      </c>
      <c r="W263" t="s">
        <v>860</v>
      </c>
    </row>
    <row r="264" spans="16:32">
      <c r="V264" t="s">
        <v>861</v>
      </c>
      <c r="W264" t="s">
        <v>860</v>
      </c>
    </row>
    <row r="265" spans="16:32">
      <c r="V265" t="s">
        <v>862</v>
      </c>
      <c r="W265" t="s">
        <v>863</v>
      </c>
    </row>
    <row r="266" spans="16:32">
      <c r="V266" t="s">
        <v>864</v>
      </c>
      <c r="W266" t="s">
        <v>865</v>
      </c>
    </row>
    <row r="267" spans="16:32">
      <c r="V267" t="s">
        <v>866</v>
      </c>
      <c r="W267" t="s">
        <v>867</v>
      </c>
    </row>
    <row r="268" spans="16:32">
      <c r="V268" t="s">
        <v>868</v>
      </c>
      <c r="W268" t="s">
        <v>869</v>
      </c>
    </row>
    <row r="269" spans="16:32">
      <c r="V269" t="s">
        <v>870</v>
      </c>
      <c r="W269" t="s">
        <v>871</v>
      </c>
    </row>
    <row r="270" spans="16:32">
      <c r="V270" t="s">
        <v>872</v>
      </c>
      <c r="W270" t="s">
        <v>867</v>
      </c>
    </row>
    <row r="271" spans="16:32">
      <c r="V271" t="s">
        <v>873</v>
      </c>
      <c r="W271" t="s">
        <v>874</v>
      </c>
    </row>
    <row r="272" spans="16:32">
      <c r="V272" t="s">
        <v>875</v>
      </c>
      <c r="W272" t="s">
        <v>876</v>
      </c>
    </row>
    <row r="273" spans="22:23">
      <c r="V273" t="s">
        <v>877</v>
      </c>
      <c r="W273" t="s">
        <v>878</v>
      </c>
    </row>
    <row r="274" spans="22:23">
      <c r="V274" t="s">
        <v>879</v>
      </c>
      <c r="W274" t="s">
        <v>880</v>
      </c>
    </row>
    <row r="275" spans="22:23">
      <c r="V275" t="s">
        <v>881</v>
      </c>
      <c r="W275" t="s">
        <v>882</v>
      </c>
    </row>
    <row r="276" spans="22:23">
      <c r="V276" t="s">
        <v>883</v>
      </c>
      <c r="W276" t="s">
        <v>876</v>
      </c>
    </row>
    <row r="277" spans="22:23">
      <c r="V277" t="s">
        <v>884</v>
      </c>
      <c r="W277" t="s">
        <v>878</v>
      </c>
    </row>
    <row r="278" spans="22:23">
      <c r="V278" t="s">
        <v>885</v>
      </c>
      <c r="W278" t="s">
        <v>880</v>
      </c>
    </row>
    <row r="279" spans="22:23">
      <c r="V279" t="s">
        <v>886</v>
      </c>
      <c r="W279" t="s">
        <v>887</v>
      </c>
    </row>
    <row r="280" spans="22:23">
      <c r="V280" t="s">
        <v>888</v>
      </c>
      <c r="W280" t="s">
        <v>889</v>
      </c>
    </row>
    <row r="281" spans="22:23">
      <c r="V281" t="s">
        <v>890</v>
      </c>
      <c r="W281" t="s">
        <v>891</v>
      </c>
    </row>
    <row r="282" spans="22:23">
      <c r="V282" t="s">
        <v>892</v>
      </c>
      <c r="W282" t="s">
        <v>893</v>
      </c>
    </row>
    <row r="283" spans="22:23">
      <c r="V283" t="s">
        <v>894</v>
      </c>
      <c r="W283" t="s">
        <v>895</v>
      </c>
    </row>
    <row r="284" spans="22:23">
      <c r="V284" t="s">
        <v>896</v>
      </c>
      <c r="W284" t="s">
        <v>897</v>
      </c>
    </row>
    <row r="285" spans="22:23">
      <c r="V285" t="s">
        <v>898</v>
      </c>
      <c r="W285" t="s">
        <v>899</v>
      </c>
    </row>
    <row r="286" spans="22:23">
      <c r="V286" t="s">
        <v>900</v>
      </c>
      <c r="W286" t="s">
        <v>901</v>
      </c>
    </row>
    <row r="287" spans="22:23">
      <c r="V287" t="s">
        <v>902</v>
      </c>
      <c r="W287" t="s">
        <v>893</v>
      </c>
    </row>
    <row r="288" spans="22:23">
      <c r="V288" t="s">
        <v>903</v>
      </c>
      <c r="W288" t="s">
        <v>899</v>
      </c>
    </row>
    <row r="289" spans="22:23">
      <c r="V289" t="s">
        <v>904</v>
      </c>
      <c r="W289" t="s">
        <v>905</v>
      </c>
    </row>
    <row r="290" spans="22:23">
      <c r="V290" t="s">
        <v>906</v>
      </c>
      <c r="W290" t="s">
        <v>905</v>
      </c>
    </row>
    <row r="291" spans="22:23">
      <c r="V291" t="s">
        <v>907</v>
      </c>
      <c r="W291" t="s">
        <v>908</v>
      </c>
    </row>
    <row r="292" spans="22:23">
      <c r="V292" t="s">
        <v>909</v>
      </c>
      <c r="W292" t="s">
        <v>910</v>
      </c>
    </row>
    <row r="293" spans="22:23">
      <c r="V293" t="s">
        <v>911</v>
      </c>
      <c r="W293" t="s">
        <v>910</v>
      </c>
    </row>
    <row r="294" spans="22:23">
      <c r="V294" t="s">
        <v>912</v>
      </c>
      <c r="W294" t="s">
        <v>908</v>
      </c>
    </row>
    <row r="295" spans="22:23">
      <c r="V295" t="s">
        <v>913</v>
      </c>
      <c r="W295" t="s">
        <v>914</v>
      </c>
    </row>
    <row r="296" spans="22:23">
      <c r="V296" t="s">
        <v>915</v>
      </c>
      <c r="W296" t="s">
        <v>916</v>
      </c>
    </row>
    <row r="297" spans="22:23">
      <c r="V297" t="s">
        <v>917</v>
      </c>
      <c r="W297" t="s">
        <v>918</v>
      </c>
    </row>
    <row r="298" spans="22:23">
      <c r="V298" t="s">
        <v>919</v>
      </c>
      <c r="W298" t="s">
        <v>920</v>
      </c>
    </row>
    <row r="299" spans="22:23">
      <c r="V299" t="s">
        <v>921</v>
      </c>
      <c r="W299" t="s">
        <v>922</v>
      </c>
    </row>
    <row r="300" spans="22:23">
      <c r="V300" t="s">
        <v>923</v>
      </c>
      <c r="W300" t="s">
        <v>924</v>
      </c>
    </row>
    <row r="301" spans="22:23">
      <c r="V301" t="s">
        <v>925</v>
      </c>
      <c r="W301" t="s">
        <v>922</v>
      </c>
    </row>
    <row r="302" spans="22:23">
      <c r="V302" t="s">
        <v>926</v>
      </c>
      <c r="W302" t="s">
        <v>924</v>
      </c>
    </row>
    <row r="303" spans="22:23">
      <c r="V303" t="s">
        <v>927</v>
      </c>
      <c r="W303" t="s">
        <v>916</v>
      </c>
    </row>
    <row r="304" spans="22:23">
      <c r="V304" t="s">
        <v>928</v>
      </c>
      <c r="W304" t="s">
        <v>920</v>
      </c>
    </row>
    <row r="305" spans="22:23">
      <c r="V305" t="s">
        <v>929</v>
      </c>
      <c r="W305" t="s">
        <v>930</v>
      </c>
    </row>
    <row r="306" spans="22:23">
      <c r="V306" t="s">
        <v>931</v>
      </c>
      <c r="W306" t="s">
        <v>932</v>
      </c>
    </row>
    <row r="307" spans="22:23">
      <c r="V307" t="s">
        <v>933</v>
      </c>
      <c r="W307" t="s">
        <v>934</v>
      </c>
    </row>
    <row r="308" spans="22:23">
      <c r="V308" t="s">
        <v>935</v>
      </c>
      <c r="W308" t="s">
        <v>936</v>
      </c>
    </row>
    <row r="309" spans="22:23">
      <c r="V309" t="s">
        <v>937</v>
      </c>
      <c r="W309" t="s">
        <v>938</v>
      </c>
    </row>
    <row r="310" spans="22:23">
      <c r="V310" t="s">
        <v>939</v>
      </c>
      <c r="W310" t="s">
        <v>932</v>
      </c>
    </row>
    <row r="311" spans="22:23">
      <c r="V311" t="s">
        <v>940</v>
      </c>
      <c r="W311" t="s">
        <v>934</v>
      </c>
    </row>
    <row r="312" spans="22:23">
      <c r="V312" t="s">
        <v>941</v>
      </c>
      <c r="W312" t="s">
        <v>938</v>
      </c>
    </row>
    <row r="313" spans="22:23">
      <c r="V313" s="1267" t="s">
        <v>942</v>
      </c>
      <c r="W313" t="s">
        <v>930</v>
      </c>
    </row>
    <row r="314" spans="22:23">
      <c r="V314" s="1267" t="s">
        <v>943</v>
      </c>
      <c r="W314" t="s">
        <v>944</v>
      </c>
    </row>
    <row r="315" spans="22:23">
      <c r="V315" s="217" t="s">
        <v>284</v>
      </c>
      <c r="W315" t="s">
        <v>945</v>
      </c>
    </row>
  </sheetData>
  <sortState xmlns:xlrd2="http://schemas.microsoft.com/office/spreadsheetml/2017/richdata2" ref="S12:S57">
    <sortCondition ref="S12:S57"/>
  </sortState>
  <pageMargins left="0.7" right="0.7" top="0.75" bottom="0.75" header="0.3" footer="0.3"/>
  <pageSetup paperSize="9" orientation="portrait" r:id="rId1"/>
  <headerFooter>
    <oddFooter>&amp;C_x000D_&amp;1#&amp;"Calibri"&amp;10&amp;K000000 OFFICIAL-InternalOnly</oddFooter>
  </headerFooter>
  <ignoredErrors>
    <ignoredError sqref="Z12" numberStoredAsText="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9664D-A4F9-4408-880B-1B407A372AF9}">
  <sheetPr>
    <tabColor theme="4" tint="0.79998168889431442"/>
  </sheetPr>
  <dimension ref="A1:Q28"/>
  <sheetViews>
    <sheetView showGridLines="0" workbookViewId="0">
      <selection activeCell="H35" sqref="H35"/>
    </sheetView>
  </sheetViews>
  <sheetFormatPr defaultColWidth="8.7265625" defaultRowHeight="14.5"/>
  <cols>
    <col min="1" max="1" width="36.26953125" customWidth="1"/>
    <col min="4" max="4" width="15.7265625" customWidth="1"/>
    <col min="5" max="5" width="0" hidden="1" customWidth="1"/>
    <col min="6" max="6" width="9" hidden="1" customWidth="1"/>
    <col min="7" max="7" width="10.7265625" customWidth="1"/>
    <col min="8" max="8" width="11.7265625" customWidth="1"/>
    <col min="9" max="9" width="12.453125" customWidth="1"/>
    <col min="10" max="10" width="12.7265625" customWidth="1"/>
    <col min="11" max="11" width="13" customWidth="1"/>
    <col min="12" max="12" width="12.26953125" customWidth="1"/>
  </cols>
  <sheetData>
    <row r="1" spans="1:17" s="731" customFormat="1" ht="13.5">
      <c r="A1" s="421" t="s">
        <v>3460</v>
      </c>
      <c r="B1" s="421"/>
      <c r="C1" s="421"/>
      <c r="D1" s="421"/>
      <c r="E1" s="421"/>
      <c r="F1" s="421"/>
      <c r="G1" s="421"/>
      <c r="H1" s="421"/>
      <c r="I1" s="421"/>
      <c r="J1" s="421"/>
      <c r="L1" s="745"/>
      <c r="M1" s="745"/>
      <c r="N1" s="745"/>
      <c r="O1" s="745"/>
      <c r="P1" s="745"/>
      <c r="Q1" s="745"/>
    </row>
    <row r="2" spans="1:17" s="731" customFormat="1" ht="13.5">
      <c r="A2" s="421"/>
      <c r="B2" s="421"/>
      <c r="C2" s="421"/>
      <c r="D2" s="421"/>
      <c r="E2" s="421"/>
      <c r="F2" s="421"/>
      <c r="G2" s="421"/>
      <c r="H2" s="421"/>
      <c r="I2" s="421"/>
      <c r="J2" s="421"/>
      <c r="L2" s="745"/>
      <c r="M2" s="745"/>
      <c r="N2" s="745"/>
      <c r="O2" s="745"/>
      <c r="P2" s="745"/>
      <c r="Q2" s="745"/>
    </row>
    <row r="3" spans="1:17" s="731" customFormat="1" ht="15">
      <c r="A3" s="426"/>
      <c r="B3" s="426"/>
      <c r="C3" s="426"/>
      <c r="D3" s="426"/>
      <c r="E3" s="426"/>
      <c r="F3" s="426"/>
      <c r="G3" s="426"/>
      <c r="H3" s="426"/>
      <c r="I3" s="426"/>
      <c r="J3" s="426"/>
      <c r="L3" s="745"/>
      <c r="M3" s="745"/>
      <c r="N3" s="745"/>
      <c r="O3" s="745"/>
      <c r="P3" s="745"/>
      <c r="Q3" s="745"/>
    </row>
    <row r="4" spans="1:17" s="731" customFormat="1" ht="15.5" thickBot="1">
      <c r="A4" s="746" t="s">
        <v>83</v>
      </c>
      <c r="B4" s="746"/>
      <c r="C4" s="746"/>
      <c r="D4" s="746"/>
      <c r="E4" s="746"/>
      <c r="F4" s="746"/>
      <c r="G4" s="746"/>
      <c r="H4" s="746"/>
      <c r="I4" s="746"/>
      <c r="J4" s="746"/>
      <c r="L4" s="745"/>
      <c r="M4" s="745"/>
      <c r="N4" s="745"/>
      <c r="O4" s="745"/>
      <c r="P4" s="745"/>
      <c r="Q4" s="745"/>
    </row>
    <row r="7" spans="1:17">
      <c r="D7" s="747" t="s">
        <v>2136</v>
      </c>
      <c r="E7" s="748"/>
      <c r="F7" s="749"/>
      <c r="G7" s="939" t="s">
        <v>1138</v>
      </c>
      <c r="H7" s="939" t="s">
        <v>1139</v>
      </c>
      <c r="I7" s="939" t="s">
        <v>1140</v>
      </c>
      <c r="J7" s="939" t="s">
        <v>1141</v>
      </c>
      <c r="K7" s="939" t="s">
        <v>1142</v>
      </c>
      <c r="L7" s="939" t="s">
        <v>1143</v>
      </c>
    </row>
    <row r="9" spans="1:17" s="750" customFormat="1" ht="13.5">
      <c r="B9" s="751"/>
    </row>
    <row r="10" spans="1:17" s="750" customFormat="1" ht="15.5">
      <c r="A10" s="752" t="s">
        <v>2137</v>
      </c>
      <c r="B10" s="751"/>
    </row>
    <row r="11" spans="1:17" s="750" customFormat="1" ht="13.5">
      <c r="B11" s="751"/>
    </row>
    <row r="12" spans="1:17" s="750" customFormat="1" ht="13.5">
      <c r="B12" s="751"/>
    </row>
    <row r="13" spans="1:17" s="750" customFormat="1" ht="13.5">
      <c r="B13" s="751"/>
    </row>
    <row r="14" spans="1:17" s="750" customFormat="1" ht="13.5">
      <c r="A14" s="753" t="s">
        <v>1208</v>
      </c>
      <c r="B14" s="754"/>
      <c r="C14" s="755"/>
      <c r="D14" s="756" t="s">
        <v>1592</v>
      </c>
      <c r="G14" s="1447"/>
      <c r="H14" s="1448">
        <f>'2.1 Revenue_Interface'!AB41</f>
        <v>0</v>
      </c>
      <c r="I14" s="1448">
        <f>'2.1 Revenue_Interface'!AC41</f>
        <v>0</v>
      </c>
      <c r="J14" s="1448">
        <f>'2.1 Revenue_Interface'!AD41</f>
        <v>0</v>
      </c>
      <c r="K14" s="1448">
        <f>'2.1 Revenue_Interface'!AE41</f>
        <v>0</v>
      </c>
      <c r="L14" s="1448">
        <f>'2.1 Revenue_Interface'!AF41</f>
        <v>0</v>
      </c>
      <c r="M14" s="455"/>
    </row>
    <row r="15" spans="1:17" s="750" customFormat="1" ht="17.25" customHeight="1">
      <c r="A15" s="757" t="s">
        <v>1210</v>
      </c>
      <c r="B15" s="756"/>
      <c r="C15" s="756"/>
      <c r="D15" s="756" t="s">
        <v>1592</v>
      </c>
      <c r="E15" s="758"/>
      <c r="F15" s="758"/>
      <c r="G15" s="1447"/>
      <c r="H15" s="1448">
        <f>'2.1 Revenue_Interface'!AB42</f>
        <v>0</v>
      </c>
      <c r="I15" s="1448">
        <f>'2.1 Revenue_Interface'!AC42</f>
        <v>0</v>
      </c>
      <c r="J15" s="1448">
        <f>'2.1 Revenue_Interface'!AD42</f>
        <v>0</v>
      </c>
      <c r="K15" s="1448">
        <f>'2.1 Revenue_Interface'!AE42</f>
        <v>0</v>
      </c>
      <c r="L15" s="1448">
        <f>'2.1 Revenue_Interface'!AF42</f>
        <v>0</v>
      </c>
      <c r="M15" s="455"/>
    </row>
    <row r="16" spans="1:17" s="750" customFormat="1" ht="17.25" customHeight="1">
      <c r="A16" s="757" t="s">
        <v>1212</v>
      </c>
      <c r="B16" s="756"/>
      <c r="C16" s="756"/>
      <c r="D16" s="756" t="s">
        <v>1592</v>
      </c>
      <c r="E16" s="758"/>
      <c r="F16" s="758"/>
      <c r="G16" s="1447"/>
      <c r="H16" s="1448">
        <f>'2.1 Revenue_Interface'!AB43</f>
        <v>0</v>
      </c>
      <c r="I16" s="1448">
        <f>'2.1 Revenue_Interface'!AC43</f>
        <v>0</v>
      </c>
      <c r="J16" s="1448">
        <f>'2.1 Revenue_Interface'!AD43</f>
        <v>0</v>
      </c>
      <c r="K16" s="1448">
        <f>'2.1 Revenue_Interface'!AE43</f>
        <v>0</v>
      </c>
      <c r="L16" s="1448">
        <f>'2.1 Revenue_Interface'!AF43</f>
        <v>0</v>
      </c>
      <c r="M16" s="455"/>
    </row>
    <row r="17" spans="1:13" s="750" customFormat="1" ht="16.399999999999999" customHeight="1">
      <c r="A17" s="757" t="s">
        <v>2138</v>
      </c>
      <c r="B17" s="756" t="s">
        <v>2139</v>
      </c>
      <c r="C17" s="756"/>
      <c r="D17" s="756" t="s">
        <v>1592</v>
      </c>
      <c r="E17" s="758"/>
      <c r="F17" s="758"/>
      <c r="G17" s="1449">
        <f t="shared" ref="G17:L17" si="0">SUM(G14:G16)</f>
        <v>0</v>
      </c>
      <c r="H17" s="1449">
        <f t="shared" si="0"/>
        <v>0</v>
      </c>
      <c r="I17" s="1449">
        <f t="shared" si="0"/>
        <v>0</v>
      </c>
      <c r="J17" s="1449">
        <f t="shared" si="0"/>
        <v>0</v>
      </c>
      <c r="K17" s="1449">
        <f t="shared" si="0"/>
        <v>0</v>
      </c>
      <c r="L17" s="1449">
        <f t="shared" si="0"/>
        <v>0</v>
      </c>
      <c r="M17" s="437"/>
    </row>
    <row r="18" spans="1:13" s="750" customFormat="1" ht="15.5">
      <c r="A18" s="753" t="s">
        <v>1214</v>
      </c>
      <c r="B18" s="754" t="s">
        <v>2140</v>
      </c>
      <c r="C18" s="756"/>
      <c r="D18" s="756" t="s">
        <v>1592</v>
      </c>
      <c r="E18" s="758"/>
      <c r="F18" s="758"/>
      <c r="G18" s="1447"/>
      <c r="H18" s="1448">
        <f>'2.1 Revenue_Interface'!AB44</f>
        <v>0</v>
      </c>
      <c r="I18" s="1448">
        <f>'2.1 Revenue_Interface'!AC44</f>
        <v>0</v>
      </c>
      <c r="J18" s="1448">
        <f>'2.1 Revenue_Interface'!AD44</f>
        <v>0</v>
      </c>
      <c r="K18" s="1448">
        <f>'2.1 Revenue_Interface'!AE44</f>
        <v>0</v>
      </c>
      <c r="L18" s="1448">
        <f>'2.1 Revenue_Interface'!AF44</f>
        <v>0</v>
      </c>
      <c r="M18" s="455"/>
    </row>
    <row r="19" spans="1:13" s="750" customFormat="1" ht="14.15" customHeight="1">
      <c r="A19" s="759" t="s">
        <v>2141</v>
      </c>
      <c r="B19" s="760" t="s">
        <v>2142</v>
      </c>
      <c r="C19" s="760"/>
      <c r="D19" s="760" t="s">
        <v>1592</v>
      </c>
      <c r="E19" s="761"/>
      <c r="F19" s="761"/>
      <c r="G19" s="1449">
        <f t="shared" ref="G19:L19" si="1">(G17-G18)</f>
        <v>0</v>
      </c>
      <c r="H19" s="1449">
        <f t="shared" si="1"/>
        <v>0</v>
      </c>
      <c r="I19" s="1449">
        <f t="shared" si="1"/>
        <v>0</v>
      </c>
      <c r="J19" s="1449">
        <f t="shared" si="1"/>
        <v>0</v>
      </c>
      <c r="K19" s="1449">
        <f t="shared" si="1"/>
        <v>0</v>
      </c>
      <c r="L19" s="1449">
        <f t="shared" si="1"/>
        <v>0</v>
      </c>
    </row>
    <row r="20" spans="1:13" s="750" customFormat="1" ht="13.5">
      <c r="B20" s="751"/>
      <c r="G20" s="1450"/>
      <c r="H20" s="1450"/>
      <c r="I20" s="1450"/>
      <c r="J20" s="1450"/>
      <c r="K20" s="1450"/>
      <c r="L20" s="1450"/>
    </row>
    <row r="21" spans="1:13" s="750" customFormat="1" ht="13.5">
      <c r="B21" s="751"/>
      <c r="G21" s="1450"/>
      <c r="H21" s="1450"/>
      <c r="I21" s="1450"/>
      <c r="J21" s="1450"/>
      <c r="K21" s="1450"/>
      <c r="L21" s="1450"/>
    </row>
    <row r="22" spans="1:13" s="750" customFormat="1" ht="15.5">
      <c r="A22" s="752" t="s">
        <v>2143</v>
      </c>
      <c r="B22" s="751"/>
      <c r="G22" s="1450"/>
      <c r="H22" s="1450"/>
      <c r="I22" s="1450"/>
      <c r="J22" s="1450"/>
      <c r="K22" s="1450"/>
      <c r="L22" s="1450"/>
    </row>
    <row r="23" spans="1:13">
      <c r="G23" s="1451"/>
      <c r="H23" s="1451"/>
      <c r="I23" s="1451"/>
      <c r="J23" s="1451"/>
      <c r="K23" s="1451"/>
      <c r="L23" s="1451"/>
    </row>
    <row r="24" spans="1:13">
      <c r="A24" t="s">
        <v>1591</v>
      </c>
      <c r="B24" t="s">
        <v>2144</v>
      </c>
      <c r="D24" t="s">
        <v>1592</v>
      </c>
      <c r="G24" s="1452"/>
      <c r="H24" s="1452"/>
      <c r="I24" s="1452"/>
      <c r="J24" s="1452"/>
      <c r="K24" s="1452"/>
      <c r="L24" s="1452"/>
      <c r="M24" s="498" t="s">
        <v>2145</v>
      </c>
    </row>
    <row r="25" spans="1:13">
      <c r="A25" t="s">
        <v>1207</v>
      </c>
      <c r="B25" t="s">
        <v>2146</v>
      </c>
      <c r="D25" t="s">
        <v>1592</v>
      </c>
      <c r="G25" s="1448">
        <f>G19</f>
        <v>0</v>
      </c>
      <c r="H25" s="1448">
        <f>H19</f>
        <v>0</v>
      </c>
      <c r="I25" s="1448">
        <f t="shared" ref="I25:L25" si="2">I19</f>
        <v>0</v>
      </c>
      <c r="J25" s="1448">
        <f t="shared" si="2"/>
        <v>0</v>
      </c>
      <c r="K25" s="1448">
        <f t="shared" si="2"/>
        <v>0</v>
      </c>
      <c r="L25" s="1448">
        <f t="shared" si="2"/>
        <v>0</v>
      </c>
    </row>
    <row r="26" spans="1:13">
      <c r="A26" s="43" t="s">
        <v>1590</v>
      </c>
      <c r="B26" s="43" t="s">
        <v>2147</v>
      </c>
      <c r="C26" t="s">
        <v>2148</v>
      </c>
      <c r="D26" s="43" t="s">
        <v>1592</v>
      </c>
      <c r="G26" s="1453">
        <f>G24-G25</f>
        <v>0</v>
      </c>
      <c r="H26" s="1453">
        <f>H24-H25</f>
        <v>0</v>
      </c>
      <c r="I26" s="1453">
        <f t="shared" ref="I26:L26" si="3">I24-I25</f>
        <v>0</v>
      </c>
      <c r="J26" s="1453">
        <f t="shared" si="3"/>
        <v>0</v>
      </c>
      <c r="K26" s="1453">
        <f t="shared" si="3"/>
        <v>0</v>
      </c>
      <c r="L26" s="1453">
        <f t="shared" si="3"/>
        <v>0</v>
      </c>
    </row>
    <row r="27" spans="1:13">
      <c r="G27" s="1451"/>
      <c r="H27" s="1451"/>
      <c r="I27" s="1451"/>
      <c r="J27" s="1451"/>
      <c r="K27" s="1451"/>
      <c r="L27" s="1451"/>
    </row>
    <row r="28" spans="1:13">
      <c r="G28" s="1451"/>
      <c r="H28" s="1451"/>
      <c r="I28" s="1451"/>
      <c r="J28" s="1451"/>
      <c r="K28" s="1451"/>
      <c r="L28" s="1451"/>
    </row>
  </sheetData>
  <pageMargins left="0.7" right="0.7" top="0.75" bottom="0.75" header="0.3" footer="0.3"/>
  <headerFooter>
    <oddFooter>&amp;C_x000D_&amp;1#&amp;"Calibri"&amp;10&amp;K000000 OFFICIAL-InternalOnly</oddFooter>
  </headerFooter>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11FE1-210F-4E23-A94D-B3448F7EAA12}">
  <sheetPr>
    <tabColor theme="4" tint="0.79998168889431442"/>
  </sheetPr>
  <dimension ref="A1:Q29"/>
  <sheetViews>
    <sheetView showGridLines="0" workbookViewId="0">
      <selection activeCell="G35" sqref="G35"/>
    </sheetView>
  </sheetViews>
  <sheetFormatPr defaultRowHeight="14.5"/>
  <cols>
    <col min="1" max="1" width="36.26953125" customWidth="1"/>
    <col min="4" max="4" width="16.7265625" customWidth="1"/>
    <col min="5" max="5" width="0" hidden="1" customWidth="1"/>
    <col min="6" max="6" width="1.453125" hidden="1" customWidth="1"/>
    <col min="7" max="7" width="10.7265625" customWidth="1"/>
    <col min="8" max="8" width="11.7265625" customWidth="1"/>
    <col min="9" max="9" width="12.453125" customWidth="1"/>
    <col min="10" max="10" width="12.7265625" customWidth="1"/>
    <col min="11" max="11" width="13" customWidth="1"/>
    <col min="12" max="12" width="12.26953125" customWidth="1"/>
  </cols>
  <sheetData>
    <row r="1" spans="1:17" s="731" customFormat="1" ht="13.5">
      <c r="A1" s="421" t="s">
        <v>3460</v>
      </c>
      <c r="B1" s="421"/>
      <c r="C1" s="421"/>
      <c r="D1" s="421"/>
      <c r="E1" s="421"/>
      <c r="F1" s="421"/>
      <c r="G1" s="421"/>
      <c r="H1" s="421"/>
      <c r="I1" s="421"/>
      <c r="J1" s="421"/>
      <c r="L1" s="745"/>
      <c r="M1" s="745"/>
      <c r="N1" s="745"/>
      <c r="O1" s="745"/>
      <c r="P1" s="745"/>
      <c r="Q1" s="745"/>
    </row>
    <row r="2" spans="1:17" s="731" customFormat="1" ht="13.5">
      <c r="A2" s="421"/>
      <c r="B2" s="421"/>
      <c r="C2" s="421"/>
      <c r="D2" s="421"/>
      <c r="E2" s="421"/>
      <c r="F2" s="421"/>
      <c r="G2" s="421"/>
      <c r="H2" s="421"/>
      <c r="I2" s="421"/>
      <c r="J2" s="421"/>
      <c r="L2" s="745"/>
      <c r="M2" s="745"/>
      <c r="N2" s="745"/>
      <c r="O2" s="745"/>
      <c r="P2" s="745"/>
      <c r="Q2" s="745"/>
    </row>
    <row r="3" spans="1:17" s="731" customFormat="1" ht="15">
      <c r="A3" s="426"/>
      <c r="B3" s="426"/>
      <c r="C3" s="426"/>
      <c r="D3" s="426"/>
      <c r="E3" s="426"/>
      <c r="F3" s="426"/>
      <c r="G3" s="426"/>
      <c r="H3" s="426"/>
      <c r="I3" s="426"/>
      <c r="J3" s="426"/>
      <c r="L3" s="745"/>
      <c r="M3" s="745"/>
      <c r="N3" s="745"/>
      <c r="O3" s="745"/>
      <c r="P3" s="745"/>
      <c r="Q3" s="745"/>
    </row>
    <row r="4" spans="1:17" s="731" customFormat="1" ht="15.5" thickBot="1">
      <c r="A4" s="746" t="s">
        <v>85</v>
      </c>
      <c r="B4" s="746"/>
      <c r="C4" s="746"/>
      <c r="D4" s="746"/>
      <c r="E4" s="746"/>
      <c r="F4" s="746"/>
      <c r="G4" s="746"/>
      <c r="H4" s="746"/>
      <c r="I4" s="746"/>
      <c r="J4" s="746"/>
      <c r="L4" s="745"/>
      <c r="M4" s="745"/>
      <c r="N4" s="745"/>
      <c r="O4" s="745"/>
      <c r="P4" s="745"/>
      <c r="Q4" s="745"/>
    </row>
    <row r="7" spans="1:17">
      <c r="D7" s="747" t="s">
        <v>2136</v>
      </c>
      <c r="E7" s="748"/>
      <c r="F7" s="749"/>
      <c r="G7" s="939" t="s">
        <v>1138</v>
      </c>
      <c r="H7" s="939" t="s">
        <v>1139</v>
      </c>
      <c r="I7" s="939" t="s">
        <v>1140</v>
      </c>
      <c r="J7" s="939" t="s">
        <v>1141</v>
      </c>
      <c r="K7" s="939" t="s">
        <v>1142</v>
      </c>
      <c r="L7" s="939" t="s">
        <v>1143</v>
      </c>
    </row>
    <row r="9" spans="1:17" s="750" customFormat="1" ht="13.5">
      <c r="B9" s="751"/>
    </row>
    <row r="10" spans="1:17" s="750" customFormat="1" ht="15.5">
      <c r="A10" s="752" t="s">
        <v>2149</v>
      </c>
      <c r="B10" s="751"/>
    </row>
    <row r="11" spans="1:17" s="750" customFormat="1" ht="13.5">
      <c r="B11" s="751"/>
    </row>
    <row r="12" spans="1:17" s="750" customFormat="1" ht="13.5">
      <c r="B12" s="751"/>
    </row>
    <row r="13" spans="1:17" s="750" customFormat="1" ht="13.5">
      <c r="B13" s="751"/>
    </row>
    <row r="14" spans="1:17" s="750" customFormat="1" ht="13.5">
      <c r="A14" s="753" t="s">
        <v>1208</v>
      </c>
      <c r="B14" s="754"/>
      <c r="C14" s="755"/>
      <c r="D14" s="756" t="s">
        <v>1592</v>
      </c>
      <c r="G14" s="1452"/>
      <c r="H14" s="1448">
        <f>'2.1 Revenue_Interface'!AB55</f>
        <v>0</v>
      </c>
      <c r="I14" s="1448">
        <f>'2.1 Revenue_Interface'!AC55</f>
        <v>0</v>
      </c>
      <c r="J14" s="1448">
        <f>'2.1 Revenue_Interface'!AD55</f>
        <v>0</v>
      </c>
      <c r="K14" s="1448">
        <f>'2.1 Revenue_Interface'!AE55</f>
        <v>0</v>
      </c>
      <c r="L14" s="1448">
        <f>'2.1 Revenue_Interface'!AF55</f>
        <v>0</v>
      </c>
      <c r="M14" s="455"/>
    </row>
    <row r="15" spans="1:17" s="750" customFormat="1" ht="17.25" customHeight="1">
      <c r="A15" s="757" t="s">
        <v>1210</v>
      </c>
      <c r="B15" s="756"/>
      <c r="C15" s="756"/>
      <c r="D15" s="756" t="s">
        <v>1592</v>
      </c>
      <c r="E15" s="758"/>
      <c r="F15" s="758"/>
      <c r="G15" s="1452"/>
      <c r="H15" s="1448">
        <f>'2.1 Revenue_Interface'!AB56</f>
        <v>0</v>
      </c>
      <c r="I15" s="1448">
        <f>'2.1 Revenue_Interface'!AC56</f>
        <v>0</v>
      </c>
      <c r="J15" s="1448">
        <f>'2.1 Revenue_Interface'!AD56</f>
        <v>0</v>
      </c>
      <c r="K15" s="1448">
        <f>'2.1 Revenue_Interface'!AE56</f>
        <v>0</v>
      </c>
      <c r="L15" s="1448">
        <f>'2.1 Revenue_Interface'!AF56</f>
        <v>0</v>
      </c>
      <c r="M15" s="455"/>
    </row>
    <row r="16" spans="1:17" s="750" customFormat="1" ht="17.25" customHeight="1">
      <c r="A16" s="757" t="s">
        <v>1212</v>
      </c>
      <c r="B16" s="756"/>
      <c r="C16" s="756"/>
      <c r="D16" s="756" t="s">
        <v>1592</v>
      </c>
      <c r="E16" s="758"/>
      <c r="F16" s="758"/>
      <c r="G16" s="1452"/>
      <c r="H16" s="1448">
        <f>'2.1 Revenue_Interface'!AB57</f>
        <v>0</v>
      </c>
      <c r="I16" s="1448">
        <f>'2.1 Revenue_Interface'!AC57</f>
        <v>0</v>
      </c>
      <c r="J16" s="1448">
        <f>'2.1 Revenue_Interface'!AD57</f>
        <v>0</v>
      </c>
      <c r="K16" s="1448">
        <f>'2.1 Revenue_Interface'!AE57</f>
        <v>0</v>
      </c>
      <c r="L16" s="1448">
        <f>'2.1 Revenue_Interface'!AF57</f>
        <v>0</v>
      </c>
      <c r="M16" s="455"/>
    </row>
    <row r="17" spans="1:13" s="750" customFormat="1" ht="16.399999999999999" customHeight="1">
      <c r="A17" s="757" t="s">
        <v>2138</v>
      </c>
      <c r="B17" s="756" t="s">
        <v>2150</v>
      </c>
      <c r="C17" s="756"/>
      <c r="D17" s="756" t="s">
        <v>1592</v>
      </c>
      <c r="E17" s="758"/>
      <c r="F17" s="758"/>
      <c r="G17" s="1449">
        <f t="shared" ref="G17:L17" si="0">SUM(G14:G16)</f>
        <v>0</v>
      </c>
      <c r="H17" s="1449">
        <f t="shared" si="0"/>
        <v>0</v>
      </c>
      <c r="I17" s="1449">
        <f t="shared" si="0"/>
        <v>0</v>
      </c>
      <c r="J17" s="1449">
        <f t="shared" si="0"/>
        <v>0</v>
      </c>
      <c r="K17" s="1449">
        <f t="shared" si="0"/>
        <v>0</v>
      </c>
      <c r="L17" s="1449">
        <f t="shared" si="0"/>
        <v>0</v>
      </c>
      <c r="M17" s="437"/>
    </row>
    <row r="18" spans="1:13" s="750" customFormat="1" ht="15.5">
      <c r="A18" s="753" t="s">
        <v>1214</v>
      </c>
      <c r="B18" s="754" t="s">
        <v>2151</v>
      </c>
      <c r="C18" s="756"/>
      <c r="D18" s="756" t="s">
        <v>1592</v>
      </c>
      <c r="E18" s="758"/>
      <c r="F18" s="758"/>
      <c r="G18" s="1452"/>
      <c r="H18" s="1448">
        <f>'2.1 Revenue_Interface'!AB58</f>
        <v>0</v>
      </c>
      <c r="I18" s="1448">
        <f>'2.1 Revenue_Interface'!AC58</f>
        <v>0</v>
      </c>
      <c r="J18" s="1448">
        <f>'2.1 Revenue_Interface'!AD58</f>
        <v>0</v>
      </c>
      <c r="K18" s="1448">
        <f>'2.1 Revenue_Interface'!AE58</f>
        <v>0</v>
      </c>
      <c r="L18" s="1448">
        <f>'2.1 Revenue_Interface'!AF58</f>
        <v>0</v>
      </c>
      <c r="M18" s="455"/>
    </row>
    <row r="19" spans="1:13" s="750" customFormat="1" ht="14.15" customHeight="1">
      <c r="A19" s="759" t="s">
        <v>2141</v>
      </c>
      <c r="B19" s="760" t="s">
        <v>2152</v>
      </c>
      <c r="C19" s="760"/>
      <c r="D19" s="760" t="s">
        <v>1592</v>
      </c>
      <c r="E19" s="761"/>
      <c r="F19" s="761"/>
      <c r="G19" s="1449">
        <f t="shared" ref="G19:L19" si="1">(G17-G18)</f>
        <v>0</v>
      </c>
      <c r="H19" s="1449">
        <f t="shared" si="1"/>
        <v>0</v>
      </c>
      <c r="I19" s="1449">
        <f t="shared" si="1"/>
        <v>0</v>
      </c>
      <c r="J19" s="1449">
        <f t="shared" si="1"/>
        <v>0</v>
      </c>
      <c r="K19" s="1449">
        <f t="shared" si="1"/>
        <v>0</v>
      </c>
      <c r="L19" s="1449">
        <f t="shared" si="1"/>
        <v>0</v>
      </c>
    </row>
    <row r="20" spans="1:13" s="750" customFormat="1" ht="13.5">
      <c r="B20" s="751"/>
      <c r="G20" s="1450"/>
      <c r="H20" s="1450"/>
      <c r="I20" s="1450"/>
      <c r="J20" s="1450"/>
      <c r="K20" s="1450"/>
      <c r="L20" s="1450"/>
    </row>
    <row r="21" spans="1:13" s="750" customFormat="1" ht="13.5">
      <c r="B21" s="751"/>
      <c r="G21" s="1450"/>
      <c r="H21" s="1450"/>
      <c r="I21" s="1450"/>
      <c r="J21" s="1450"/>
      <c r="K21" s="1450"/>
      <c r="L21" s="1450"/>
    </row>
    <row r="22" spans="1:13" s="750" customFormat="1" ht="15.5">
      <c r="A22" s="752" t="s">
        <v>2153</v>
      </c>
      <c r="B22" s="751"/>
      <c r="G22" s="1450"/>
      <c r="H22" s="1450"/>
      <c r="I22" s="1450"/>
      <c r="J22" s="1450"/>
      <c r="K22" s="1450"/>
      <c r="L22" s="1450"/>
    </row>
    <row r="23" spans="1:13">
      <c r="G23" s="1451"/>
      <c r="H23" s="1451"/>
      <c r="I23" s="1451"/>
      <c r="J23" s="1451"/>
      <c r="K23" s="1451"/>
      <c r="L23" s="1451"/>
    </row>
    <row r="24" spans="1:13">
      <c r="A24" t="s">
        <v>1591</v>
      </c>
      <c r="B24" t="s">
        <v>2154</v>
      </c>
      <c r="D24" t="s">
        <v>1592</v>
      </c>
      <c r="G24" s="1452"/>
      <c r="H24" s="1452"/>
      <c r="I24" s="1452"/>
      <c r="J24" s="1452"/>
      <c r="K24" s="1452"/>
      <c r="L24" s="1452"/>
      <c r="M24" s="498" t="s">
        <v>2145</v>
      </c>
    </row>
    <row r="25" spans="1:13">
      <c r="A25" t="s">
        <v>1207</v>
      </c>
      <c r="B25" t="s">
        <v>2155</v>
      </c>
      <c r="D25" t="s">
        <v>1592</v>
      </c>
      <c r="G25" s="1448">
        <f>G19</f>
        <v>0</v>
      </c>
      <c r="H25" s="1448">
        <f>H19</f>
        <v>0</v>
      </c>
      <c r="I25" s="1448">
        <f t="shared" ref="I25:L25" si="2">I19</f>
        <v>0</v>
      </c>
      <c r="J25" s="1448">
        <f t="shared" si="2"/>
        <v>0</v>
      </c>
      <c r="K25" s="1448">
        <f t="shared" si="2"/>
        <v>0</v>
      </c>
      <c r="L25" s="1448">
        <f t="shared" si="2"/>
        <v>0</v>
      </c>
    </row>
    <row r="26" spans="1:13">
      <c r="A26" s="43" t="s">
        <v>1590</v>
      </c>
      <c r="B26" s="43" t="s">
        <v>2156</v>
      </c>
      <c r="C26" t="s">
        <v>2148</v>
      </c>
      <c r="D26" s="43" t="s">
        <v>1592</v>
      </c>
      <c r="G26" s="1453">
        <f>G24-G25</f>
        <v>0</v>
      </c>
      <c r="H26" s="1453">
        <f>H24-H25</f>
        <v>0</v>
      </c>
      <c r="I26" s="1453">
        <f t="shared" ref="I26:L26" si="3">I24-I25</f>
        <v>0</v>
      </c>
      <c r="J26" s="1453">
        <f t="shared" si="3"/>
        <v>0</v>
      </c>
      <c r="K26" s="1453">
        <f t="shared" si="3"/>
        <v>0</v>
      </c>
      <c r="L26" s="1453">
        <f t="shared" si="3"/>
        <v>0</v>
      </c>
    </row>
    <row r="27" spans="1:13">
      <c r="G27" s="1451"/>
      <c r="H27" s="1451"/>
      <c r="I27" s="1451"/>
      <c r="J27" s="1451"/>
      <c r="K27" s="1451"/>
      <c r="L27" s="1451"/>
    </row>
    <row r="28" spans="1:13">
      <c r="G28" s="1451"/>
      <c r="H28" s="1451"/>
      <c r="I28" s="1451"/>
      <c r="J28" s="1451"/>
      <c r="K28" s="1451"/>
      <c r="L28" s="1451"/>
    </row>
    <row r="29" spans="1:13">
      <c r="G29" s="1451"/>
      <c r="H29" s="1451"/>
      <c r="I29" s="1451"/>
      <c r="J29" s="1451"/>
      <c r="K29" s="1451"/>
      <c r="L29" s="1451"/>
    </row>
  </sheetData>
  <pageMargins left="0.7" right="0.7" top="0.75" bottom="0.75" header="0.3" footer="0.3"/>
  <headerFooter>
    <oddFooter>&amp;C_x000D_&amp;1#&amp;"Calibri"&amp;10&amp;K000000 OFFICIAL-InternalOnly</oddFooter>
  </headerFooter>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A8C02F-20C7-445B-96EA-0AEA7CF8FF7C}">
  <sheetPr>
    <tabColor theme="9" tint="-0.249977111117893"/>
  </sheetPr>
  <dimension ref="A1:AK111"/>
  <sheetViews>
    <sheetView topLeftCell="H1" zoomScale="80" zoomScaleNormal="80" workbookViewId="0">
      <pane ySplit="8" topLeftCell="A50" activePane="bottomLeft" state="frozen"/>
      <selection pane="bottomLeft" activeCell="AL80" sqref="AL80"/>
    </sheetView>
  </sheetViews>
  <sheetFormatPr defaultRowHeight="14.5"/>
  <cols>
    <col min="1" max="3" width="1.7265625" customWidth="1"/>
    <col min="4" max="4" width="8.7265625" bestFit="1" customWidth="1"/>
    <col min="5" max="5" width="9.453125" bestFit="1" customWidth="1"/>
    <col min="6" max="6" width="12.26953125" bestFit="1" customWidth="1"/>
    <col min="7" max="8" width="5" customWidth="1"/>
    <col min="9" max="9" width="14.26953125" bestFit="1" customWidth="1"/>
    <col min="10" max="10" width="9.453125" bestFit="1" customWidth="1"/>
    <col min="11" max="11" width="36.7265625" customWidth="1"/>
    <col min="12" max="13" width="11.453125" bestFit="1" customWidth="1"/>
    <col min="14" max="14" width="45.453125" bestFit="1" customWidth="1"/>
    <col min="15" max="15" width="5.7265625" bestFit="1" customWidth="1"/>
    <col min="16" max="16" width="8.453125" customWidth="1"/>
    <col min="17" max="17" width="1.7265625" customWidth="1"/>
    <col min="18" max="28" width="1.7265625" hidden="1" customWidth="1"/>
    <col min="29" max="29" width="5" bestFit="1" customWidth="1"/>
    <col min="30" max="36" width="9.7265625" customWidth="1"/>
  </cols>
  <sheetData>
    <row r="1" spans="1:35" s="46" customFormat="1" ht="23.5">
      <c r="A1" s="56" t="str">
        <f>'1.1 Cover'!A1</f>
        <v>Regulatory Reporting Pack</v>
      </c>
    </row>
    <row r="2" spans="1:35" s="46" customFormat="1" ht="23.5">
      <c r="A2" s="56" t="str">
        <f>'1.1 Cover'!A2</f>
        <v>Price base - 2018/19</v>
      </c>
    </row>
    <row r="3" spans="1:35" s="46" customFormat="1" ht="23.5">
      <c r="A3" s="56" t="str">
        <f>'1.1 Cover'!A3</f>
        <v>Regulatory Year: April 2022 - March 2023</v>
      </c>
    </row>
    <row r="4" spans="1:35" s="46" customFormat="1" ht="23.5">
      <c r="A4" s="56" t="s">
        <v>90</v>
      </c>
    </row>
    <row r="6" spans="1:35">
      <c r="AE6" s="1494" t="s">
        <v>1146</v>
      </c>
      <c r="AF6" s="1495"/>
      <c r="AG6" s="1495"/>
      <c r="AH6" s="1495"/>
      <c r="AI6" s="1496"/>
    </row>
    <row r="7" spans="1:35" s="43" customFormat="1">
      <c r="D7" s="55" t="s">
        <v>214</v>
      </c>
      <c r="E7" s="55" t="s">
        <v>215</v>
      </c>
      <c r="F7" s="55" t="s">
        <v>2157</v>
      </c>
      <c r="G7" s="55" t="s">
        <v>1396</v>
      </c>
      <c r="H7" s="55" t="s">
        <v>2158</v>
      </c>
      <c r="I7" s="55" t="s">
        <v>219</v>
      </c>
      <c r="J7" s="55" t="s">
        <v>220</v>
      </c>
      <c r="K7" s="55" t="s">
        <v>221</v>
      </c>
      <c r="L7" s="55" t="s">
        <v>222</v>
      </c>
      <c r="M7" s="55" t="s">
        <v>223</v>
      </c>
      <c r="N7" s="55" t="s">
        <v>224</v>
      </c>
      <c r="O7" s="55" t="s">
        <v>245</v>
      </c>
      <c r="P7" s="55" t="s">
        <v>226</v>
      </c>
      <c r="Q7" s="55"/>
      <c r="R7" s="55"/>
      <c r="S7" s="55"/>
      <c r="T7" s="55"/>
      <c r="U7" s="55"/>
      <c r="V7" s="55"/>
      <c r="W7" s="55"/>
      <c r="X7" s="55"/>
      <c r="Y7" s="55"/>
      <c r="Z7" s="55"/>
      <c r="AA7" s="55"/>
      <c r="AB7" s="55"/>
      <c r="AC7" s="43" t="s">
        <v>1387</v>
      </c>
      <c r="AE7" s="57">
        <v>2022</v>
      </c>
      <c r="AF7" s="58">
        <v>2023</v>
      </c>
      <c r="AG7" s="58">
        <v>2024</v>
      </c>
      <c r="AH7" s="58">
        <v>2025</v>
      </c>
      <c r="AI7" s="59">
        <v>2026</v>
      </c>
    </row>
    <row r="8" spans="1:35">
      <c r="S8" s="43"/>
      <c r="T8" s="43"/>
      <c r="U8" s="43"/>
      <c r="V8" s="43"/>
    </row>
    <row r="9" spans="1:35" s="1" customFormat="1" ht="18">
      <c r="A9" s="2" t="s">
        <v>2159</v>
      </c>
      <c r="B9" s="2"/>
    </row>
    <row r="10" spans="1:35">
      <c r="D10" t="s">
        <v>2160</v>
      </c>
    </row>
    <row r="11" spans="1:35" s="1" customFormat="1" ht="14">
      <c r="A11" s="42"/>
      <c r="B11" s="48" t="s">
        <v>363</v>
      </c>
    </row>
    <row r="13" spans="1:35">
      <c r="D13" t="s">
        <v>238</v>
      </c>
      <c r="E13" t="s">
        <v>215</v>
      </c>
      <c r="F13" t="s">
        <v>239</v>
      </c>
      <c r="G13" t="s">
        <v>2161</v>
      </c>
      <c r="H13" t="s">
        <v>241</v>
      </c>
      <c r="I13" t="s">
        <v>277</v>
      </c>
      <c r="J13" t="s">
        <v>88</v>
      </c>
      <c r="K13" t="s">
        <v>2162</v>
      </c>
      <c r="L13" s="217" t="s">
        <v>287</v>
      </c>
      <c r="M13" s="217" t="s">
        <v>287</v>
      </c>
      <c r="N13" t="s">
        <v>440</v>
      </c>
      <c r="O13" s="217" t="s">
        <v>287</v>
      </c>
      <c r="P13" t="s">
        <v>318</v>
      </c>
      <c r="AC13" t="s">
        <v>1390</v>
      </c>
      <c r="AD13" s="49"/>
      <c r="AE13" s="882">
        <f>SUMIFS('5.9 Bus_Sup_Alloc'!AE$11:AE$72,'5.9 Bus_Sup_Alloc'!$D$11:$D$72,$D13,'5.9 Bus_Sup_Alloc'!$N$11:$N$72,$N13)</f>
        <v>0</v>
      </c>
      <c r="AF13" s="882">
        <f>SUMIFS('5.9 Bus_Sup_Alloc'!AF$11:AF$72,'5.9 Bus_Sup_Alloc'!$D$11:$D$72,$D13,'5.9 Bus_Sup_Alloc'!$N$11:$N$72,$N13)</f>
        <v>0</v>
      </c>
      <c r="AG13" s="882">
        <f>SUMIFS('5.9 Bus_Sup_Alloc'!AG$11:AG$72,'5.9 Bus_Sup_Alloc'!$D$11:$D$72,$D13,'5.9 Bus_Sup_Alloc'!$N$11:$N$72,$N13)</f>
        <v>0</v>
      </c>
      <c r="AH13" s="882">
        <f>SUMIFS('5.9 Bus_Sup_Alloc'!AH$11:AH$72,'5.9 Bus_Sup_Alloc'!$D$11:$D$72,$D13,'5.9 Bus_Sup_Alloc'!$N$11:$N$72,$N13)</f>
        <v>0</v>
      </c>
      <c r="AI13" s="882">
        <f>SUMIFS('5.9 Bus_Sup_Alloc'!AI$11:AI$72,'5.9 Bus_Sup_Alloc'!$D$11:$D$72,$D13,'5.9 Bus_Sup_Alloc'!$N$11:$N$72,$N13)</f>
        <v>0</v>
      </c>
    </row>
    <row r="14" spans="1:35">
      <c r="D14" t="s">
        <v>238</v>
      </c>
      <c r="E14" t="s">
        <v>215</v>
      </c>
      <c r="F14" t="s">
        <v>239</v>
      </c>
      <c r="G14" t="s">
        <v>2161</v>
      </c>
      <c r="H14" t="s">
        <v>241</v>
      </c>
      <c r="I14" t="s">
        <v>277</v>
      </c>
      <c r="J14" t="s">
        <v>88</v>
      </c>
      <c r="K14" t="s">
        <v>2162</v>
      </c>
      <c r="L14" s="217" t="s">
        <v>287</v>
      </c>
      <c r="M14" s="217" t="s">
        <v>287</v>
      </c>
      <c r="N14" t="s">
        <v>443</v>
      </c>
      <c r="O14" s="217" t="s">
        <v>287</v>
      </c>
      <c r="P14" t="s">
        <v>318</v>
      </c>
      <c r="AC14" t="s">
        <v>1390</v>
      </c>
      <c r="AD14" s="49"/>
      <c r="AE14" s="882">
        <f>SUMIFS('5.9 Bus_Sup_Alloc'!AE$11:AE$72,'5.9 Bus_Sup_Alloc'!$D$11:$D$72,$D14,'5.9 Bus_Sup_Alloc'!$N$11:$N$72,$N14)</f>
        <v>0</v>
      </c>
      <c r="AF14" s="882">
        <f>SUMIFS('5.9 Bus_Sup_Alloc'!AF$11:AF$72,'5.9 Bus_Sup_Alloc'!$D$11:$D$72,$D14,'5.9 Bus_Sup_Alloc'!$N$11:$N$72,$N14)</f>
        <v>0</v>
      </c>
      <c r="AG14" s="882">
        <f>SUMIFS('5.9 Bus_Sup_Alloc'!AG$11:AG$72,'5.9 Bus_Sup_Alloc'!$D$11:$D$72,$D14,'5.9 Bus_Sup_Alloc'!$N$11:$N$72,$N14)</f>
        <v>0</v>
      </c>
      <c r="AH14" s="882">
        <f>SUMIFS('5.9 Bus_Sup_Alloc'!AH$11:AH$72,'5.9 Bus_Sup_Alloc'!$D$11:$D$72,$D14,'5.9 Bus_Sup_Alloc'!$N$11:$N$72,$N14)</f>
        <v>0</v>
      </c>
      <c r="AI14" s="882">
        <f>SUMIFS('5.9 Bus_Sup_Alloc'!AI$11:AI$72,'5.9 Bus_Sup_Alloc'!$D$11:$D$72,$D14,'5.9 Bus_Sup_Alloc'!$N$11:$N$72,$N14)</f>
        <v>0</v>
      </c>
    </row>
    <row r="15" spans="1:35">
      <c r="D15" t="s">
        <v>238</v>
      </c>
      <c r="E15" t="s">
        <v>215</v>
      </c>
      <c r="F15" t="s">
        <v>239</v>
      </c>
      <c r="G15" t="s">
        <v>2161</v>
      </c>
      <c r="H15" t="s">
        <v>241</v>
      </c>
      <c r="I15" t="s">
        <v>277</v>
      </c>
      <c r="J15" t="s">
        <v>88</v>
      </c>
      <c r="K15" t="s">
        <v>2162</v>
      </c>
      <c r="L15" s="217" t="s">
        <v>287</v>
      </c>
      <c r="M15" s="217" t="s">
        <v>287</v>
      </c>
      <c r="N15" t="s">
        <v>447</v>
      </c>
      <c r="O15" s="217" t="s">
        <v>287</v>
      </c>
      <c r="P15" t="s">
        <v>318</v>
      </c>
      <c r="AC15" t="s">
        <v>1390</v>
      </c>
      <c r="AD15" s="49"/>
      <c r="AE15" s="882">
        <f>SUMIFS('5.9 Bus_Sup_Alloc'!AE$11:AE$72,'5.9 Bus_Sup_Alloc'!$D$11:$D$72,$D15,'5.9 Bus_Sup_Alloc'!$N$11:$N$72,$N15)</f>
        <v>0</v>
      </c>
      <c r="AF15" s="882">
        <f>SUMIFS('5.9 Bus_Sup_Alloc'!AF$11:AF$72,'5.9 Bus_Sup_Alloc'!$D$11:$D$72,$D15,'5.9 Bus_Sup_Alloc'!$N$11:$N$72,$N15)</f>
        <v>0</v>
      </c>
      <c r="AG15" s="882">
        <f>SUMIFS('5.9 Bus_Sup_Alloc'!AG$11:AG$72,'5.9 Bus_Sup_Alloc'!$D$11:$D$72,$D15,'5.9 Bus_Sup_Alloc'!$N$11:$N$72,$N15)</f>
        <v>0</v>
      </c>
      <c r="AH15" s="882">
        <f>SUMIFS('5.9 Bus_Sup_Alloc'!AH$11:AH$72,'5.9 Bus_Sup_Alloc'!$D$11:$D$72,$D15,'5.9 Bus_Sup_Alloc'!$N$11:$N$72,$N15)</f>
        <v>0</v>
      </c>
      <c r="AI15" s="882">
        <f>SUMIFS('5.9 Bus_Sup_Alloc'!AI$11:AI$72,'5.9 Bus_Sup_Alloc'!$D$11:$D$72,$D15,'5.9 Bus_Sup_Alloc'!$N$11:$N$72,$N15)</f>
        <v>0</v>
      </c>
    </row>
    <row r="16" spans="1:35">
      <c r="D16" t="s">
        <v>238</v>
      </c>
      <c r="E16" t="s">
        <v>215</v>
      </c>
      <c r="F16" t="s">
        <v>239</v>
      </c>
      <c r="G16" t="s">
        <v>2161</v>
      </c>
      <c r="H16" t="s">
        <v>241</v>
      </c>
      <c r="I16" t="s">
        <v>277</v>
      </c>
      <c r="J16" t="s">
        <v>88</v>
      </c>
      <c r="K16" t="s">
        <v>2162</v>
      </c>
      <c r="L16" s="217" t="s">
        <v>287</v>
      </c>
      <c r="M16" s="217" t="s">
        <v>287</v>
      </c>
      <c r="N16" t="s">
        <v>452</v>
      </c>
      <c r="O16" s="217" t="s">
        <v>287</v>
      </c>
      <c r="P16" t="s">
        <v>318</v>
      </c>
      <c r="AC16" t="s">
        <v>1390</v>
      </c>
      <c r="AD16" s="49"/>
      <c r="AE16" s="882">
        <f>SUMIFS('5.9 Bus_Sup_Alloc'!AE$11:AE$72,'5.9 Bus_Sup_Alloc'!$D$11:$D$72,$D16,'5.9 Bus_Sup_Alloc'!$N$11:$N$72,$N16)</f>
        <v>0</v>
      </c>
      <c r="AF16" s="882">
        <f>SUMIFS('5.9 Bus_Sup_Alloc'!AF$11:AF$72,'5.9 Bus_Sup_Alloc'!$D$11:$D$72,$D16,'5.9 Bus_Sup_Alloc'!$N$11:$N$72,$N16)</f>
        <v>0</v>
      </c>
      <c r="AG16" s="882">
        <f>SUMIFS('5.9 Bus_Sup_Alloc'!AG$11:AG$72,'5.9 Bus_Sup_Alloc'!$D$11:$D$72,$D16,'5.9 Bus_Sup_Alloc'!$N$11:$N$72,$N16)</f>
        <v>0</v>
      </c>
      <c r="AH16" s="882">
        <f>SUMIFS('5.9 Bus_Sup_Alloc'!AH$11:AH$72,'5.9 Bus_Sup_Alloc'!$D$11:$D$72,$D16,'5.9 Bus_Sup_Alloc'!$N$11:$N$72,$N16)</f>
        <v>0</v>
      </c>
      <c r="AI16" s="882">
        <f>SUMIFS('5.9 Bus_Sup_Alloc'!AI$11:AI$72,'5.9 Bus_Sup_Alloc'!$D$11:$D$72,$D16,'5.9 Bus_Sup_Alloc'!$N$11:$N$72,$N16)</f>
        <v>0</v>
      </c>
    </row>
    <row r="17" spans="1:35">
      <c r="D17" t="s">
        <v>238</v>
      </c>
      <c r="E17" t="s">
        <v>215</v>
      </c>
      <c r="F17" t="s">
        <v>239</v>
      </c>
      <c r="G17" t="s">
        <v>2161</v>
      </c>
      <c r="H17" t="s">
        <v>241</v>
      </c>
      <c r="I17" t="s">
        <v>277</v>
      </c>
      <c r="J17" t="s">
        <v>88</v>
      </c>
      <c r="K17" t="s">
        <v>2162</v>
      </c>
      <c r="L17" s="217" t="s">
        <v>287</v>
      </c>
      <c r="M17" s="217" t="s">
        <v>287</v>
      </c>
      <c r="N17" t="s">
        <v>457</v>
      </c>
      <c r="O17" s="217" t="s">
        <v>287</v>
      </c>
      <c r="P17" t="s">
        <v>318</v>
      </c>
      <c r="AC17" t="s">
        <v>1390</v>
      </c>
      <c r="AD17" s="49"/>
      <c r="AE17" s="882">
        <f>SUMIFS('5.9 Bus_Sup_Alloc'!AE$11:AE$72,'5.9 Bus_Sup_Alloc'!$D$11:$D$72,$D17,'5.9 Bus_Sup_Alloc'!$N$11:$N$72,$N17)</f>
        <v>0</v>
      </c>
      <c r="AF17" s="882">
        <f>SUMIFS('5.9 Bus_Sup_Alloc'!AF$11:AF$72,'5.9 Bus_Sup_Alloc'!$D$11:$D$72,$D17,'5.9 Bus_Sup_Alloc'!$N$11:$N$72,$N17)</f>
        <v>0</v>
      </c>
      <c r="AG17" s="882">
        <f>SUMIFS('5.9 Bus_Sup_Alloc'!AG$11:AG$72,'5.9 Bus_Sup_Alloc'!$D$11:$D$72,$D17,'5.9 Bus_Sup_Alloc'!$N$11:$N$72,$N17)</f>
        <v>0</v>
      </c>
      <c r="AH17" s="882">
        <f>SUMIFS('5.9 Bus_Sup_Alloc'!AH$11:AH$72,'5.9 Bus_Sup_Alloc'!$D$11:$D$72,$D17,'5.9 Bus_Sup_Alloc'!$N$11:$N$72,$N17)</f>
        <v>0</v>
      </c>
      <c r="AI17" s="882">
        <f>SUMIFS('5.9 Bus_Sup_Alloc'!AI$11:AI$72,'5.9 Bus_Sup_Alloc'!$D$11:$D$72,$D17,'5.9 Bus_Sup_Alloc'!$N$11:$N$72,$N17)</f>
        <v>0</v>
      </c>
    </row>
    <row r="18" spans="1:35">
      <c r="D18" t="s">
        <v>238</v>
      </c>
      <c r="E18" t="s">
        <v>215</v>
      </c>
      <c r="F18" t="s">
        <v>239</v>
      </c>
      <c r="G18" t="s">
        <v>2161</v>
      </c>
      <c r="H18" t="s">
        <v>241</v>
      </c>
      <c r="I18" t="s">
        <v>277</v>
      </c>
      <c r="J18" t="s">
        <v>88</v>
      </c>
      <c r="K18" t="s">
        <v>2162</v>
      </c>
      <c r="L18" s="217" t="s">
        <v>287</v>
      </c>
      <c r="M18" s="217" t="s">
        <v>287</v>
      </c>
      <c r="N18" t="s">
        <v>461</v>
      </c>
      <c r="O18" s="217" t="s">
        <v>287</v>
      </c>
      <c r="P18" t="s">
        <v>318</v>
      </c>
      <c r="AC18" t="s">
        <v>1390</v>
      </c>
      <c r="AD18" s="49"/>
      <c r="AE18" s="882">
        <f>SUMIFS('5.9 Bus_Sup_Alloc'!AE$11:AE$72,'5.9 Bus_Sup_Alloc'!$D$11:$D$72,$D18,'5.9 Bus_Sup_Alloc'!$N$11:$N$72,$N18)</f>
        <v>0</v>
      </c>
      <c r="AF18" s="882">
        <f>SUMIFS('5.9 Bus_Sup_Alloc'!AF$11:AF$72,'5.9 Bus_Sup_Alloc'!$D$11:$D$72,$D18,'5.9 Bus_Sup_Alloc'!$N$11:$N$72,$N18)</f>
        <v>0</v>
      </c>
      <c r="AG18" s="882">
        <f>SUMIFS('5.9 Bus_Sup_Alloc'!AG$11:AG$72,'5.9 Bus_Sup_Alloc'!$D$11:$D$72,$D18,'5.9 Bus_Sup_Alloc'!$N$11:$N$72,$N18)</f>
        <v>0</v>
      </c>
      <c r="AH18" s="882">
        <f>SUMIFS('5.9 Bus_Sup_Alloc'!AH$11:AH$72,'5.9 Bus_Sup_Alloc'!$D$11:$D$72,$D18,'5.9 Bus_Sup_Alloc'!$N$11:$N$72,$N18)</f>
        <v>0</v>
      </c>
      <c r="AI18" s="882">
        <f>SUMIFS('5.9 Bus_Sup_Alloc'!AI$11:AI$72,'5.9 Bus_Sup_Alloc'!$D$11:$D$72,$D18,'5.9 Bus_Sup_Alloc'!$N$11:$N$72,$N18)</f>
        <v>0</v>
      </c>
    </row>
    <row r="19" spans="1:35">
      <c r="D19" t="s">
        <v>238</v>
      </c>
      <c r="E19" t="s">
        <v>215</v>
      </c>
      <c r="F19" t="s">
        <v>239</v>
      </c>
      <c r="G19" t="s">
        <v>2161</v>
      </c>
      <c r="H19" t="s">
        <v>241</v>
      </c>
      <c r="I19" t="s">
        <v>277</v>
      </c>
      <c r="J19" t="s">
        <v>88</v>
      </c>
      <c r="K19" t="s">
        <v>2162</v>
      </c>
      <c r="L19" s="217" t="s">
        <v>287</v>
      </c>
      <c r="M19" s="217" t="s">
        <v>287</v>
      </c>
      <c r="N19" t="s">
        <v>465</v>
      </c>
      <c r="O19" s="217" t="s">
        <v>287</v>
      </c>
      <c r="P19" t="s">
        <v>318</v>
      </c>
      <c r="AC19" t="s">
        <v>1390</v>
      </c>
      <c r="AD19" s="49"/>
      <c r="AE19" s="882">
        <f>SUMIFS('5.9 Bus_Sup_Alloc'!AE$11:AE$72,'5.9 Bus_Sup_Alloc'!$D$11:$D$72,$D19,'5.9 Bus_Sup_Alloc'!$N$11:$N$72,$N19)</f>
        <v>0</v>
      </c>
      <c r="AF19" s="882">
        <f>SUMIFS('5.9 Bus_Sup_Alloc'!AF$11:AF$72,'5.9 Bus_Sup_Alloc'!$D$11:$D$72,$D19,'5.9 Bus_Sup_Alloc'!$N$11:$N$72,$N19)</f>
        <v>0</v>
      </c>
      <c r="AG19" s="882">
        <f>SUMIFS('5.9 Bus_Sup_Alloc'!AG$11:AG$72,'5.9 Bus_Sup_Alloc'!$D$11:$D$72,$D19,'5.9 Bus_Sup_Alloc'!$N$11:$N$72,$N19)</f>
        <v>0</v>
      </c>
      <c r="AH19" s="882">
        <f>SUMIFS('5.9 Bus_Sup_Alloc'!AH$11:AH$72,'5.9 Bus_Sup_Alloc'!$D$11:$D$72,$D19,'5.9 Bus_Sup_Alloc'!$N$11:$N$72,$N19)</f>
        <v>0</v>
      </c>
      <c r="AI19" s="882">
        <f>SUMIFS('5.9 Bus_Sup_Alloc'!AI$11:AI$72,'5.9 Bus_Sup_Alloc'!$D$11:$D$72,$D19,'5.9 Bus_Sup_Alloc'!$N$11:$N$72,$N19)</f>
        <v>0</v>
      </c>
    </row>
    <row r="20" spans="1:35">
      <c r="D20" t="s">
        <v>238</v>
      </c>
      <c r="E20" t="s">
        <v>215</v>
      </c>
      <c r="F20" t="s">
        <v>239</v>
      </c>
      <c r="G20" t="s">
        <v>2161</v>
      </c>
      <c r="H20" t="s">
        <v>241</v>
      </c>
      <c r="I20" t="s">
        <v>277</v>
      </c>
      <c r="J20" t="s">
        <v>88</v>
      </c>
      <c r="K20" t="s">
        <v>2162</v>
      </c>
      <c r="L20" s="217" t="s">
        <v>287</v>
      </c>
      <c r="M20" s="217" t="s">
        <v>287</v>
      </c>
      <c r="O20" s="217" t="s">
        <v>287</v>
      </c>
      <c r="P20" t="s">
        <v>318</v>
      </c>
      <c r="AC20" t="s">
        <v>1390</v>
      </c>
      <c r="AD20" s="49"/>
      <c r="AE20" s="887"/>
      <c r="AF20" s="887"/>
      <c r="AG20" s="887"/>
      <c r="AH20" s="887"/>
      <c r="AI20" s="887"/>
    </row>
    <row r="21" spans="1:35">
      <c r="D21" t="s">
        <v>238</v>
      </c>
      <c r="E21" t="s">
        <v>215</v>
      </c>
      <c r="F21" t="s">
        <v>239</v>
      </c>
      <c r="G21" t="s">
        <v>2161</v>
      </c>
      <c r="H21" t="s">
        <v>241</v>
      </c>
      <c r="I21" t="s">
        <v>277</v>
      </c>
      <c r="J21" t="s">
        <v>88</v>
      </c>
      <c r="K21" t="s">
        <v>2162</v>
      </c>
      <c r="L21" s="217" t="s">
        <v>287</v>
      </c>
      <c r="M21" s="217" t="s">
        <v>287</v>
      </c>
      <c r="O21" s="217" t="s">
        <v>287</v>
      </c>
      <c r="P21" t="s">
        <v>318</v>
      </c>
      <c r="AC21" t="s">
        <v>1390</v>
      </c>
      <c r="AD21" s="49"/>
      <c r="AE21" s="887"/>
      <c r="AF21" s="887"/>
      <c r="AG21" s="887"/>
      <c r="AH21" s="887"/>
      <c r="AI21" s="887"/>
    </row>
    <row r="23" spans="1:35" s="1" customFormat="1" ht="14">
      <c r="A23" s="42"/>
      <c r="B23" s="48" t="s">
        <v>2163</v>
      </c>
    </row>
    <row r="25" spans="1:35">
      <c r="D25" t="s">
        <v>238</v>
      </c>
      <c r="E25" t="s">
        <v>215</v>
      </c>
      <c r="F25" t="s">
        <v>239</v>
      </c>
      <c r="G25" t="s">
        <v>2161</v>
      </c>
      <c r="H25" t="s">
        <v>241</v>
      </c>
      <c r="I25" t="s">
        <v>277</v>
      </c>
      <c r="J25" t="s">
        <v>88</v>
      </c>
      <c r="K25" t="s">
        <v>370</v>
      </c>
      <c r="L25" s="217" t="s">
        <v>287</v>
      </c>
      <c r="M25" s="217" t="s">
        <v>287</v>
      </c>
      <c r="N25" t="s">
        <v>468</v>
      </c>
      <c r="O25" s="217" t="s">
        <v>287</v>
      </c>
      <c r="P25" t="s">
        <v>318</v>
      </c>
      <c r="AC25" t="s">
        <v>1151</v>
      </c>
      <c r="AD25" s="49"/>
      <c r="AE25" s="888"/>
      <c r="AF25" s="888"/>
      <c r="AG25" s="888"/>
      <c r="AH25" s="888"/>
      <c r="AI25" s="888"/>
    </row>
    <row r="26" spans="1:35">
      <c r="D26" t="s">
        <v>238</v>
      </c>
      <c r="E26" t="s">
        <v>215</v>
      </c>
      <c r="F26" t="s">
        <v>239</v>
      </c>
      <c r="G26" t="s">
        <v>2161</v>
      </c>
      <c r="H26" t="s">
        <v>241</v>
      </c>
      <c r="I26" t="s">
        <v>277</v>
      </c>
      <c r="J26" t="s">
        <v>88</v>
      </c>
      <c r="K26" t="s">
        <v>370</v>
      </c>
      <c r="L26" s="217" t="s">
        <v>287</v>
      </c>
      <c r="M26" s="217" t="s">
        <v>287</v>
      </c>
      <c r="N26" t="s">
        <v>470</v>
      </c>
      <c r="O26" s="217" t="s">
        <v>287</v>
      </c>
      <c r="P26" t="s">
        <v>318</v>
      </c>
      <c r="AC26" t="s">
        <v>1151</v>
      </c>
      <c r="AD26" s="49"/>
      <c r="AE26" s="888"/>
      <c r="AF26" s="888"/>
      <c r="AG26" s="888"/>
      <c r="AH26" s="888"/>
      <c r="AI26" s="888"/>
    </row>
    <row r="27" spans="1:35">
      <c r="D27" t="s">
        <v>238</v>
      </c>
      <c r="E27" t="s">
        <v>215</v>
      </c>
      <c r="F27" t="s">
        <v>239</v>
      </c>
      <c r="G27" t="s">
        <v>2161</v>
      </c>
      <c r="H27" t="s">
        <v>241</v>
      </c>
      <c r="I27" t="s">
        <v>277</v>
      </c>
      <c r="J27" t="s">
        <v>88</v>
      </c>
      <c r="K27" t="s">
        <v>370</v>
      </c>
      <c r="L27" s="217" t="s">
        <v>287</v>
      </c>
      <c r="M27" s="217" t="s">
        <v>287</v>
      </c>
      <c r="N27" t="s">
        <v>472</v>
      </c>
      <c r="O27" s="217" t="s">
        <v>287</v>
      </c>
      <c r="P27" t="s">
        <v>318</v>
      </c>
      <c r="AC27" t="s">
        <v>1151</v>
      </c>
      <c r="AD27" s="49"/>
      <c r="AE27" s="888"/>
      <c r="AF27" s="888"/>
      <c r="AG27" s="888"/>
      <c r="AH27" s="888"/>
      <c r="AI27" s="888"/>
    </row>
    <row r="28" spans="1:35">
      <c r="D28" t="s">
        <v>238</v>
      </c>
      <c r="E28" t="s">
        <v>215</v>
      </c>
      <c r="F28" t="s">
        <v>239</v>
      </c>
      <c r="G28" t="s">
        <v>2161</v>
      </c>
      <c r="H28" t="s">
        <v>241</v>
      </c>
      <c r="I28" t="s">
        <v>277</v>
      </c>
      <c r="J28" t="s">
        <v>88</v>
      </c>
      <c r="K28" t="s">
        <v>370</v>
      </c>
      <c r="L28" s="217" t="s">
        <v>287</v>
      </c>
      <c r="M28" s="217" t="s">
        <v>287</v>
      </c>
      <c r="N28" t="s">
        <v>476</v>
      </c>
      <c r="O28" s="217" t="s">
        <v>287</v>
      </c>
      <c r="P28" t="s">
        <v>318</v>
      </c>
      <c r="AC28" t="s">
        <v>1151</v>
      </c>
      <c r="AD28" s="49"/>
      <c r="AE28" s="888"/>
      <c r="AF28" s="888"/>
      <c r="AG28" s="888"/>
      <c r="AH28" s="888"/>
      <c r="AI28" s="888"/>
    </row>
    <row r="29" spans="1:35">
      <c r="D29" t="s">
        <v>238</v>
      </c>
      <c r="E29" t="s">
        <v>215</v>
      </c>
      <c r="F29" t="s">
        <v>239</v>
      </c>
      <c r="G29" t="s">
        <v>2161</v>
      </c>
      <c r="H29" t="s">
        <v>241</v>
      </c>
      <c r="I29" t="s">
        <v>277</v>
      </c>
      <c r="J29" t="s">
        <v>88</v>
      </c>
      <c r="K29" t="s">
        <v>370</v>
      </c>
      <c r="L29" s="217" t="s">
        <v>287</v>
      </c>
      <c r="M29" s="217" t="s">
        <v>287</v>
      </c>
      <c r="N29" t="s">
        <v>479</v>
      </c>
      <c r="O29" s="217" t="s">
        <v>287</v>
      </c>
      <c r="P29" t="s">
        <v>318</v>
      </c>
      <c r="AC29" t="s">
        <v>1151</v>
      </c>
      <c r="AD29" s="49"/>
      <c r="AE29" s="888"/>
      <c r="AF29" s="888"/>
      <c r="AG29" s="888"/>
      <c r="AH29" s="888"/>
      <c r="AI29" s="888"/>
    </row>
    <row r="30" spans="1:35">
      <c r="D30" t="s">
        <v>238</v>
      </c>
      <c r="E30" t="s">
        <v>215</v>
      </c>
      <c r="F30" t="s">
        <v>239</v>
      </c>
      <c r="G30" t="s">
        <v>2161</v>
      </c>
      <c r="H30" t="s">
        <v>241</v>
      </c>
      <c r="I30" t="s">
        <v>277</v>
      </c>
      <c r="J30" t="s">
        <v>88</v>
      </c>
      <c r="K30" t="s">
        <v>370</v>
      </c>
      <c r="L30" s="217" t="s">
        <v>287</v>
      </c>
      <c r="M30" s="217" t="s">
        <v>287</v>
      </c>
      <c r="N30" t="s">
        <v>483</v>
      </c>
      <c r="O30" s="217" t="s">
        <v>287</v>
      </c>
      <c r="P30" t="s">
        <v>318</v>
      </c>
      <c r="AC30" t="s">
        <v>1151</v>
      </c>
      <c r="AD30" s="49"/>
      <c r="AE30" s="888"/>
      <c r="AF30" s="888"/>
      <c r="AG30" s="888"/>
      <c r="AH30" s="888"/>
      <c r="AI30" s="888"/>
    </row>
    <row r="31" spans="1:35">
      <c r="D31" t="s">
        <v>238</v>
      </c>
      <c r="E31" t="s">
        <v>215</v>
      </c>
      <c r="F31" t="s">
        <v>239</v>
      </c>
      <c r="G31" t="s">
        <v>2161</v>
      </c>
      <c r="H31" t="s">
        <v>241</v>
      </c>
      <c r="I31" t="s">
        <v>277</v>
      </c>
      <c r="J31" t="s">
        <v>88</v>
      </c>
      <c r="K31" t="s">
        <v>370</v>
      </c>
      <c r="L31" s="217" t="s">
        <v>287</v>
      </c>
      <c r="M31" s="217" t="s">
        <v>287</v>
      </c>
      <c r="N31" t="s">
        <v>487</v>
      </c>
      <c r="O31" s="217" t="s">
        <v>287</v>
      </c>
      <c r="P31" t="s">
        <v>318</v>
      </c>
      <c r="AC31" t="s">
        <v>1151</v>
      </c>
      <c r="AD31" s="49"/>
      <c r="AE31" s="888"/>
      <c r="AF31" s="888"/>
      <c r="AG31" s="888"/>
      <c r="AH31" s="888"/>
      <c r="AI31" s="888"/>
    </row>
    <row r="32" spans="1:35">
      <c r="D32" t="s">
        <v>238</v>
      </c>
      <c r="E32" t="s">
        <v>215</v>
      </c>
      <c r="F32" t="s">
        <v>239</v>
      </c>
      <c r="G32" t="s">
        <v>2161</v>
      </c>
      <c r="H32" t="s">
        <v>241</v>
      </c>
      <c r="I32" t="s">
        <v>277</v>
      </c>
      <c r="J32" t="s">
        <v>88</v>
      </c>
      <c r="K32" t="s">
        <v>370</v>
      </c>
      <c r="L32" s="217" t="s">
        <v>287</v>
      </c>
      <c r="M32" s="217" t="s">
        <v>287</v>
      </c>
      <c r="N32" t="s">
        <v>490</v>
      </c>
      <c r="O32" s="217" t="s">
        <v>287</v>
      </c>
      <c r="P32" t="s">
        <v>318</v>
      </c>
      <c r="AC32" t="s">
        <v>1151</v>
      </c>
      <c r="AD32" s="49"/>
      <c r="AE32" s="888"/>
      <c r="AF32" s="888"/>
      <c r="AG32" s="888"/>
      <c r="AH32" s="888"/>
      <c r="AI32" s="888"/>
    </row>
    <row r="33" spans="1:35">
      <c r="D33" t="s">
        <v>238</v>
      </c>
      <c r="E33" t="s">
        <v>215</v>
      </c>
      <c r="F33" t="s">
        <v>239</v>
      </c>
      <c r="G33" t="s">
        <v>2161</v>
      </c>
      <c r="H33" t="s">
        <v>241</v>
      </c>
      <c r="I33" t="s">
        <v>277</v>
      </c>
      <c r="J33" t="s">
        <v>88</v>
      </c>
      <c r="K33" t="s">
        <v>370</v>
      </c>
      <c r="L33" s="217" t="s">
        <v>287</v>
      </c>
      <c r="M33" s="217" t="s">
        <v>287</v>
      </c>
      <c r="N33" t="s">
        <v>493</v>
      </c>
      <c r="O33" s="217" t="s">
        <v>287</v>
      </c>
      <c r="P33" t="s">
        <v>318</v>
      </c>
      <c r="AC33" t="s">
        <v>1151</v>
      </c>
      <c r="AD33" s="49"/>
      <c r="AE33" s="888"/>
      <c r="AF33" s="888"/>
      <c r="AG33" s="888"/>
      <c r="AH33" s="888"/>
      <c r="AI33" s="888"/>
    </row>
    <row r="34" spans="1:35">
      <c r="D34" t="s">
        <v>238</v>
      </c>
      <c r="E34" t="s">
        <v>215</v>
      </c>
      <c r="F34" t="s">
        <v>239</v>
      </c>
      <c r="G34" t="s">
        <v>2161</v>
      </c>
      <c r="H34" t="s">
        <v>241</v>
      </c>
      <c r="I34" t="s">
        <v>277</v>
      </c>
      <c r="J34" t="s">
        <v>88</v>
      </c>
      <c r="K34" t="s">
        <v>370</v>
      </c>
      <c r="L34" s="217" t="s">
        <v>287</v>
      </c>
      <c r="M34" s="217" t="s">
        <v>287</v>
      </c>
      <c r="N34" t="s">
        <v>496</v>
      </c>
      <c r="O34" s="217" t="s">
        <v>287</v>
      </c>
      <c r="P34" t="s">
        <v>318</v>
      </c>
      <c r="AC34" t="s">
        <v>1151</v>
      </c>
      <c r="AD34" s="49"/>
      <c r="AE34" s="888"/>
      <c r="AF34" s="888"/>
      <c r="AG34" s="888"/>
      <c r="AH34" s="888"/>
      <c r="AI34" s="888"/>
    </row>
    <row r="35" spans="1:35">
      <c r="D35" t="s">
        <v>238</v>
      </c>
      <c r="E35" t="s">
        <v>215</v>
      </c>
      <c r="F35" t="s">
        <v>239</v>
      </c>
      <c r="G35" t="s">
        <v>2161</v>
      </c>
      <c r="H35" t="s">
        <v>241</v>
      </c>
      <c r="I35" t="s">
        <v>277</v>
      </c>
      <c r="J35" t="s">
        <v>88</v>
      </c>
      <c r="K35" t="s">
        <v>370</v>
      </c>
      <c r="L35" s="217" t="s">
        <v>287</v>
      </c>
      <c r="M35" s="217" t="s">
        <v>287</v>
      </c>
      <c r="N35" t="s">
        <v>499</v>
      </c>
      <c r="O35" s="217" t="s">
        <v>287</v>
      </c>
      <c r="P35" t="s">
        <v>318</v>
      </c>
      <c r="AC35" t="s">
        <v>1151</v>
      </c>
      <c r="AD35" s="49"/>
      <c r="AE35" s="888"/>
      <c r="AF35" s="888"/>
      <c r="AG35" s="888"/>
      <c r="AH35" s="888"/>
      <c r="AI35" s="888"/>
    </row>
    <row r="36" spans="1:35">
      <c r="D36" t="s">
        <v>238</v>
      </c>
      <c r="E36" t="s">
        <v>215</v>
      </c>
      <c r="F36" t="s">
        <v>239</v>
      </c>
      <c r="G36" t="s">
        <v>2161</v>
      </c>
      <c r="H36" t="s">
        <v>241</v>
      </c>
      <c r="I36" t="s">
        <v>277</v>
      </c>
      <c r="J36" t="s">
        <v>88</v>
      </c>
      <c r="K36" t="s">
        <v>370</v>
      </c>
      <c r="L36" s="217" t="s">
        <v>287</v>
      </c>
      <c r="M36" s="217" t="s">
        <v>287</v>
      </c>
      <c r="N36" t="s">
        <v>502</v>
      </c>
      <c r="O36" s="217" t="s">
        <v>287</v>
      </c>
      <c r="P36" t="s">
        <v>318</v>
      </c>
      <c r="AC36" t="s">
        <v>1151</v>
      </c>
      <c r="AD36" s="49"/>
      <c r="AE36" s="888"/>
      <c r="AF36" s="888"/>
      <c r="AG36" s="888"/>
      <c r="AH36" s="888"/>
      <c r="AI36" s="888"/>
    </row>
    <row r="37" spans="1:35">
      <c r="D37" t="s">
        <v>238</v>
      </c>
      <c r="E37" t="s">
        <v>215</v>
      </c>
      <c r="F37" t="s">
        <v>239</v>
      </c>
      <c r="G37" t="s">
        <v>2161</v>
      </c>
      <c r="H37" t="s">
        <v>241</v>
      </c>
      <c r="I37" t="s">
        <v>277</v>
      </c>
      <c r="J37" t="s">
        <v>88</v>
      </c>
      <c r="K37" t="s">
        <v>370</v>
      </c>
      <c r="L37" s="217" t="s">
        <v>287</v>
      </c>
      <c r="M37" s="217" t="s">
        <v>287</v>
      </c>
      <c r="O37" s="217" t="s">
        <v>287</v>
      </c>
      <c r="P37" t="s">
        <v>318</v>
      </c>
      <c r="AC37" t="s">
        <v>1151</v>
      </c>
      <c r="AD37" s="49"/>
      <c r="AE37" s="887"/>
      <c r="AF37" s="887"/>
      <c r="AG37" s="887"/>
      <c r="AH37" s="887"/>
      <c r="AI37" s="887"/>
    </row>
    <row r="38" spans="1:35">
      <c r="D38" t="s">
        <v>238</v>
      </c>
      <c r="E38" t="s">
        <v>215</v>
      </c>
      <c r="F38" t="s">
        <v>239</v>
      </c>
      <c r="G38" t="s">
        <v>2161</v>
      </c>
      <c r="H38" t="s">
        <v>241</v>
      </c>
      <c r="I38" t="s">
        <v>277</v>
      </c>
      <c r="J38" t="s">
        <v>88</v>
      </c>
      <c r="K38" t="s">
        <v>370</v>
      </c>
      <c r="L38" s="217" t="s">
        <v>287</v>
      </c>
      <c r="M38" s="217" t="s">
        <v>287</v>
      </c>
      <c r="O38" s="217" t="s">
        <v>287</v>
      </c>
      <c r="P38" t="s">
        <v>318</v>
      </c>
      <c r="AC38" t="s">
        <v>1151</v>
      </c>
      <c r="AD38" s="49"/>
      <c r="AE38" s="887"/>
      <c r="AF38" s="887"/>
      <c r="AG38" s="887"/>
      <c r="AH38" s="887"/>
      <c r="AI38" s="887"/>
    </row>
    <row r="39" spans="1:35">
      <c r="D39" t="s">
        <v>238</v>
      </c>
      <c r="E39" t="s">
        <v>215</v>
      </c>
      <c r="F39" t="s">
        <v>239</v>
      </c>
      <c r="G39" t="s">
        <v>2161</v>
      </c>
      <c r="H39" t="s">
        <v>241</v>
      </c>
      <c r="I39" t="s">
        <v>277</v>
      </c>
      <c r="J39" t="s">
        <v>88</v>
      </c>
      <c r="K39" t="s">
        <v>370</v>
      </c>
      <c r="L39" s="217" t="s">
        <v>287</v>
      </c>
      <c r="M39" s="217" t="s">
        <v>287</v>
      </c>
      <c r="O39" s="217" t="s">
        <v>287</v>
      </c>
      <c r="P39" t="s">
        <v>318</v>
      </c>
      <c r="AC39" t="s">
        <v>1151</v>
      </c>
      <c r="AD39" s="49"/>
      <c r="AE39" s="887"/>
      <c r="AF39" s="887"/>
      <c r="AG39" s="887"/>
      <c r="AH39" s="887"/>
      <c r="AI39" s="887"/>
    </row>
    <row r="41" spans="1:35">
      <c r="AE41" s="307"/>
      <c r="AF41" s="307"/>
      <c r="AG41" s="307"/>
      <c r="AH41" s="307"/>
      <c r="AI41" s="307"/>
    </row>
    <row r="42" spans="1:35" s="1" customFormat="1" ht="14">
      <c r="A42" s="42"/>
      <c r="B42" s="48" t="s">
        <v>2164</v>
      </c>
    </row>
    <row r="44" spans="1:35">
      <c r="D44" t="s">
        <v>238</v>
      </c>
      <c r="E44" t="s">
        <v>215</v>
      </c>
      <c r="F44" t="s">
        <v>239</v>
      </c>
      <c r="G44" t="s">
        <v>2161</v>
      </c>
      <c r="H44" t="s">
        <v>241</v>
      </c>
      <c r="I44" t="s">
        <v>277</v>
      </c>
      <c r="J44" t="s">
        <v>88</v>
      </c>
      <c r="K44" t="s">
        <v>383</v>
      </c>
      <c r="L44" s="217" t="s">
        <v>287</v>
      </c>
      <c r="M44" s="217" t="s">
        <v>287</v>
      </c>
      <c r="N44" t="s">
        <v>505</v>
      </c>
      <c r="O44" s="217" t="s">
        <v>287</v>
      </c>
      <c r="P44" t="s">
        <v>318</v>
      </c>
      <c r="AC44" t="s">
        <v>1151</v>
      </c>
      <c r="AD44" s="49"/>
      <c r="AE44" s="888"/>
      <c r="AF44" s="888"/>
      <c r="AG44" s="888"/>
      <c r="AH44" s="888"/>
      <c r="AI44" s="888"/>
    </row>
    <row r="45" spans="1:35">
      <c r="D45" t="s">
        <v>238</v>
      </c>
      <c r="E45" t="s">
        <v>215</v>
      </c>
      <c r="F45" t="s">
        <v>239</v>
      </c>
      <c r="G45" t="s">
        <v>2161</v>
      </c>
      <c r="H45" t="s">
        <v>241</v>
      </c>
      <c r="I45" t="s">
        <v>277</v>
      </c>
      <c r="J45" t="s">
        <v>88</v>
      </c>
      <c r="L45" s="217"/>
      <c r="M45" s="217" t="s">
        <v>287</v>
      </c>
      <c r="P45" t="s">
        <v>318</v>
      </c>
      <c r="AC45" t="s">
        <v>1151</v>
      </c>
      <c r="AD45" s="49"/>
      <c r="AE45" s="887"/>
      <c r="AF45" s="887"/>
      <c r="AG45" s="887"/>
      <c r="AH45" s="887"/>
      <c r="AI45" s="887"/>
    </row>
    <row r="46" spans="1:35">
      <c r="AE46" s="307"/>
      <c r="AF46" s="307"/>
      <c r="AG46" s="307"/>
      <c r="AH46" s="307"/>
      <c r="AI46" s="307"/>
    </row>
    <row r="47" spans="1:35" s="1" customFormat="1" ht="14">
      <c r="A47" s="42"/>
      <c r="B47" s="48" t="s">
        <v>2165</v>
      </c>
    </row>
    <row r="49" spans="1:37" s="1" customFormat="1">
      <c r="A49" s="42"/>
      <c r="B49"/>
      <c r="C49" s="1" t="s">
        <v>2166</v>
      </c>
    </row>
    <row r="51" spans="1:37">
      <c r="D51" t="s">
        <v>238</v>
      </c>
      <c r="E51" t="s">
        <v>262</v>
      </c>
      <c r="F51" t="s">
        <v>239</v>
      </c>
      <c r="G51" t="s">
        <v>2161</v>
      </c>
      <c r="H51" t="s">
        <v>241</v>
      </c>
      <c r="I51" t="s">
        <v>2167</v>
      </c>
      <c r="J51" t="s">
        <v>88</v>
      </c>
      <c r="K51" t="s">
        <v>2168</v>
      </c>
      <c r="O51" s="217" t="s">
        <v>287</v>
      </c>
      <c r="P51" t="s">
        <v>1186</v>
      </c>
      <c r="AC51" t="s">
        <v>1188</v>
      </c>
      <c r="AD51" s="49"/>
      <c r="AE51" s="888"/>
      <c r="AF51" s="888"/>
      <c r="AG51" s="888"/>
      <c r="AH51" s="888"/>
      <c r="AI51" s="888"/>
      <c r="AK51" s="62"/>
    </row>
    <row r="52" spans="1:37">
      <c r="D52" t="s">
        <v>238</v>
      </c>
      <c r="E52" t="s">
        <v>262</v>
      </c>
      <c r="F52" t="s">
        <v>239</v>
      </c>
      <c r="G52" t="s">
        <v>2161</v>
      </c>
      <c r="H52" t="s">
        <v>241</v>
      </c>
      <c r="I52" t="s">
        <v>2167</v>
      </c>
      <c r="J52" t="s">
        <v>88</v>
      </c>
      <c r="K52" t="s">
        <v>1191</v>
      </c>
      <c r="O52" s="217" t="s">
        <v>287</v>
      </c>
      <c r="P52" t="s">
        <v>1192</v>
      </c>
      <c r="AC52" t="s">
        <v>1188</v>
      </c>
      <c r="AD52" s="49"/>
      <c r="AE52" s="888"/>
      <c r="AF52" s="888"/>
      <c r="AG52" s="888"/>
      <c r="AH52" s="888"/>
      <c r="AI52" s="888"/>
      <c r="AK52" s="62"/>
    </row>
    <row r="53" spans="1:37">
      <c r="D53" t="s">
        <v>238</v>
      </c>
      <c r="E53" t="s">
        <v>262</v>
      </c>
      <c r="F53" t="s">
        <v>239</v>
      </c>
      <c r="G53" t="s">
        <v>2161</v>
      </c>
      <c r="H53" t="s">
        <v>241</v>
      </c>
      <c r="I53" t="s">
        <v>2167</v>
      </c>
      <c r="J53" t="s">
        <v>88</v>
      </c>
      <c r="K53" t="s">
        <v>2169</v>
      </c>
      <c r="O53" s="217" t="s">
        <v>287</v>
      </c>
      <c r="P53" t="s">
        <v>1195</v>
      </c>
      <c r="AC53" t="s">
        <v>1151</v>
      </c>
      <c r="AD53" s="49"/>
      <c r="AE53" s="888"/>
      <c r="AF53" s="888"/>
      <c r="AG53" s="888"/>
      <c r="AH53" s="888"/>
      <c r="AI53" s="888"/>
      <c r="AK53" s="62"/>
    </row>
    <row r="54" spans="1:37">
      <c r="D54" t="s">
        <v>238</v>
      </c>
      <c r="E54" t="s">
        <v>262</v>
      </c>
      <c r="F54" t="s">
        <v>239</v>
      </c>
      <c r="G54" t="s">
        <v>2161</v>
      </c>
      <c r="H54" t="s">
        <v>241</v>
      </c>
      <c r="I54" t="s">
        <v>2167</v>
      </c>
      <c r="J54" t="s">
        <v>88</v>
      </c>
      <c r="K54" t="s">
        <v>2170</v>
      </c>
      <c r="O54" s="217" t="s">
        <v>287</v>
      </c>
      <c r="P54" t="s">
        <v>1198</v>
      </c>
      <c r="AC54" t="s">
        <v>1188</v>
      </c>
      <c r="AD54" s="49"/>
      <c r="AE54" s="888"/>
      <c r="AF54" s="888"/>
      <c r="AG54" s="888"/>
      <c r="AH54" s="888"/>
      <c r="AI54" s="888"/>
      <c r="AK54" s="62"/>
    </row>
    <row r="55" spans="1:37">
      <c r="D55" t="s">
        <v>238</v>
      </c>
      <c r="E55" t="s">
        <v>262</v>
      </c>
      <c r="F55" t="s">
        <v>239</v>
      </c>
      <c r="G55" t="s">
        <v>2161</v>
      </c>
      <c r="H55" t="s">
        <v>241</v>
      </c>
      <c r="I55" t="s">
        <v>2167</v>
      </c>
      <c r="J55" t="s">
        <v>88</v>
      </c>
      <c r="K55" t="s">
        <v>1200</v>
      </c>
      <c r="O55" s="217" t="s">
        <v>287</v>
      </c>
      <c r="P55" t="s">
        <v>1201</v>
      </c>
      <c r="AC55" t="s">
        <v>1188</v>
      </c>
      <c r="AD55" s="49"/>
      <c r="AE55" s="888"/>
      <c r="AF55" s="888"/>
      <c r="AG55" s="888"/>
      <c r="AH55" s="888"/>
      <c r="AI55" s="888"/>
    </row>
    <row r="56" spans="1:37">
      <c r="D56" t="s">
        <v>238</v>
      </c>
      <c r="E56" t="s">
        <v>262</v>
      </c>
      <c r="F56" t="s">
        <v>239</v>
      </c>
      <c r="G56" t="s">
        <v>2161</v>
      </c>
      <c r="H56" t="s">
        <v>241</v>
      </c>
      <c r="I56" t="s">
        <v>2167</v>
      </c>
      <c r="J56" t="s">
        <v>88</v>
      </c>
      <c r="K56" t="s">
        <v>1203</v>
      </c>
      <c r="O56" s="217" t="s">
        <v>287</v>
      </c>
      <c r="P56" t="s">
        <v>2171</v>
      </c>
      <c r="AC56" t="s">
        <v>1151</v>
      </c>
      <c r="AD56" s="49"/>
      <c r="AE56" s="888"/>
      <c r="AF56" s="888"/>
      <c r="AG56" s="888"/>
      <c r="AH56" s="888"/>
      <c r="AI56" s="888"/>
    </row>
    <row r="57" spans="1:37">
      <c r="D57" t="s">
        <v>238</v>
      </c>
      <c r="E57" t="s">
        <v>262</v>
      </c>
      <c r="F57" t="s">
        <v>239</v>
      </c>
      <c r="G57" t="s">
        <v>2161</v>
      </c>
      <c r="H57" t="s">
        <v>241</v>
      </c>
      <c r="I57" t="s">
        <v>2167</v>
      </c>
      <c r="J57" t="s">
        <v>88</v>
      </c>
      <c r="K57" t="s">
        <v>2172</v>
      </c>
      <c r="O57" s="217" t="s">
        <v>287</v>
      </c>
      <c r="AC57" t="s">
        <v>1188</v>
      </c>
      <c r="AD57" s="49"/>
      <c r="AE57" s="888"/>
      <c r="AF57" s="888"/>
      <c r="AG57" s="888"/>
      <c r="AH57" s="888"/>
      <c r="AI57" s="888"/>
    </row>
    <row r="58" spans="1:37">
      <c r="O58" s="217"/>
      <c r="AD58" s="49"/>
      <c r="AE58" s="42"/>
      <c r="AF58" s="42"/>
      <c r="AG58" s="42"/>
      <c r="AH58" s="42"/>
      <c r="AI58" s="42"/>
      <c r="AK58" s="62"/>
    </row>
    <row r="59" spans="1:37" s="1" customFormat="1">
      <c r="A59" s="42"/>
      <c r="B59"/>
      <c r="C59" s="1" t="s">
        <v>2173</v>
      </c>
    </row>
    <row r="60" spans="1:37">
      <c r="O60" s="217"/>
      <c r="AD60" s="49"/>
      <c r="AE60" s="42"/>
      <c r="AF60" s="42"/>
      <c r="AG60" s="42"/>
      <c r="AH60" s="42"/>
      <c r="AI60" s="42"/>
      <c r="AK60" s="62"/>
    </row>
    <row r="61" spans="1:37">
      <c r="D61" t="s">
        <v>238</v>
      </c>
      <c r="E61" t="s">
        <v>262</v>
      </c>
      <c r="F61" t="s">
        <v>239</v>
      </c>
      <c r="G61" t="s">
        <v>2161</v>
      </c>
      <c r="H61" t="s">
        <v>241</v>
      </c>
      <c r="I61" t="s">
        <v>2167</v>
      </c>
      <c r="J61" t="s">
        <v>88</v>
      </c>
      <c r="K61" t="s">
        <v>1208</v>
      </c>
      <c r="O61" s="217" t="s">
        <v>287</v>
      </c>
      <c r="AC61" t="s">
        <v>1151</v>
      </c>
      <c r="AD61" s="49"/>
      <c r="AE61" s="888"/>
      <c r="AF61" s="888"/>
      <c r="AG61" s="888"/>
      <c r="AH61" s="888"/>
      <c r="AI61" s="888"/>
      <c r="AK61" s="62"/>
    </row>
    <row r="62" spans="1:37">
      <c r="D62" t="s">
        <v>238</v>
      </c>
      <c r="E62" t="s">
        <v>262</v>
      </c>
      <c r="F62" t="s">
        <v>239</v>
      </c>
      <c r="G62" t="s">
        <v>2161</v>
      </c>
      <c r="H62" t="s">
        <v>241</v>
      </c>
      <c r="I62" t="s">
        <v>2167</v>
      </c>
      <c r="J62" t="s">
        <v>88</v>
      </c>
      <c r="K62" t="s">
        <v>1210</v>
      </c>
      <c r="O62" s="217" t="s">
        <v>287</v>
      </c>
      <c r="P62" t="s">
        <v>1210</v>
      </c>
      <c r="AC62" t="s">
        <v>1151</v>
      </c>
      <c r="AD62" s="49"/>
      <c r="AE62" s="888"/>
      <c r="AF62" s="888"/>
      <c r="AG62" s="888"/>
      <c r="AH62" s="888"/>
      <c r="AI62" s="888"/>
      <c r="AK62" s="62"/>
    </row>
    <row r="63" spans="1:37">
      <c r="D63" t="s">
        <v>238</v>
      </c>
      <c r="E63" t="s">
        <v>262</v>
      </c>
      <c r="F63" t="s">
        <v>239</v>
      </c>
      <c r="G63" t="s">
        <v>2161</v>
      </c>
      <c r="H63" t="s">
        <v>241</v>
      </c>
      <c r="I63" t="s">
        <v>2167</v>
      </c>
      <c r="J63" t="s">
        <v>88</v>
      </c>
      <c r="K63" t="s">
        <v>1212</v>
      </c>
      <c r="O63" s="217" t="s">
        <v>287</v>
      </c>
      <c r="AC63" t="s">
        <v>1151</v>
      </c>
      <c r="AD63" s="49"/>
      <c r="AE63" s="888"/>
      <c r="AF63" s="888"/>
      <c r="AG63" s="888"/>
      <c r="AH63" s="888"/>
      <c r="AI63" s="888"/>
      <c r="AK63" s="62"/>
    </row>
    <row r="64" spans="1:37">
      <c r="D64" t="s">
        <v>238</v>
      </c>
      <c r="E64" t="s">
        <v>262</v>
      </c>
      <c r="F64" t="s">
        <v>239</v>
      </c>
      <c r="G64" t="s">
        <v>2161</v>
      </c>
      <c r="H64" t="s">
        <v>241</v>
      </c>
      <c r="I64" t="s">
        <v>2167</v>
      </c>
      <c r="J64" t="s">
        <v>88</v>
      </c>
      <c r="K64" t="s">
        <v>1214</v>
      </c>
      <c r="O64" s="217" t="s">
        <v>287</v>
      </c>
      <c r="P64" t="s">
        <v>1215</v>
      </c>
      <c r="AC64" t="s">
        <v>1151</v>
      </c>
      <c r="AD64" s="49"/>
      <c r="AE64" s="888"/>
      <c r="AF64" s="888"/>
      <c r="AG64" s="888"/>
      <c r="AH64" s="888"/>
      <c r="AI64" s="888"/>
      <c r="AK64" s="62"/>
    </row>
    <row r="65" spans="1:37">
      <c r="O65" s="217"/>
      <c r="AD65" s="49"/>
      <c r="AE65" s="42"/>
      <c r="AF65" s="42"/>
      <c r="AG65" s="42"/>
      <c r="AH65" s="42"/>
      <c r="AI65" s="42"/>
      <c r="AK65" s="62"/>
    </row>
    <row r="66" spans="1:37" s="1" customFormat="1">
      <c r="A66" s="42"/>
      <c r="B66"/>
      <c r="C66" s="1" t="s">
        <v>2174</v>
      </c>
    </row>
    <row r="67" spans="1:37" s="42" customFormat="1">
      <c r="B67"/>
    </row>
    <row r="68" spans="1:37">
      <c r="D68" t="s">
        <v>238</v>
      </c>
      <c r="E68" t="s">
        <v>262</v>
      </c>
      <c r="F68" t="s">
        <v>239</v>
      </c>
      <c r="G68" t="s">
        <v>2161</v>
      </c>
      <c r="I68" t="s">
        <v>2167</v>
      </c>
      <c r="K68" t="s">
        <v>2175</v>
      </c>
      <c r="O68" s="217" t="s">
        <v>287</v>
      </c>
      <c r="P68" t="s">
        <v>1219</v>
      </c>
      <c r="AC68" t="s">
        <v>1188</v>
      </c>
      <c r="AD68" s="49"/>
      <c r="AE68" s="888"/>
      <c r="AF68" s="888"/>
      <c r="AG68" s="888"/>
      <c r="AH68" s="888"/>
      <c r="AI68" s="888"/>
      <c r="AK68" s="62"/>
    </row>
    <row r="70" spans="1:37" s="1" customFormat="1">
      <c r="A70" s="42"/>
      <c r="B70"/>
      <c r="C70" s="1" t="s">
        <v>2176</v>
      </c>
    </row>
    <row r="71" spans="1:37" s="42" customFormat="1">
      <c r="B71"/>
    </row>
    <row r="72" spans="1:37">
      <c r="D72" t="s">
        <v>238</v>
      </c>
      <c r="E72" t="s">
        <v>262</v>
      </c>
      <c r="F72" t="s">
        <v>239</v>
      </c>
      <c r="G72" t="s">
        <v>2161</v>
      </c>
      <c r="H72" t="s">
        <v>241</v>
      </c>
      <c r="I72" t="s">
        <v>2167</v>
      </c>
      <c r="J72" t="s">
        <v>88</v>
      </c>
      <c r="K72" t="s">
        <v>2177</v>
      </c>
      <c r="O72" s="217" t="s">
        <v>287</v>
      </c>
      <c r="P72" t="s">
        <v>1223</v>
      </c>
      <c r="AC72" t="s">
        <v>1188</v>
      </c>
      <c r="AD72" s="49"/>
      <c r="AE72" s="888"/>
      <c r="AF72" s="888"/>
      <c r="AG72" s="888"/>
      <c r="AH72" s="888"/>
      <c r="AI72" s="888"/>
      <c r="AK72" s="62"/>
    </row>
    <row r="74" spans="1:37" s="1" customFormat="1" ht="18">
      <c r="A74" s="2" t="s">
        <v>2178</v>
      </c>
      <c r="B74" s="2"/>
    </row>
    <row r="76" spans="1:37" s="1" customFormat="1" ht="14">
      <c r="A76" s="42"/>
      <c r="B76" s="48" t="s">
        <v>363</v>
      </c>
    </row>
    <row r="78" spans="1:37">
      <c r="D78" t="s">
        <v>238</v>
      </c>
      <c r="E78" t="s">
        <v>215</v>
      </c>
      <c r="F78" t="s">
        <v>239</v>
      </c>
      <c r="G78" t="s">
        <v>2179</v>
      </c>
      <c r="H78" t="s">
        <v>241</v>
      </c>
      <c r="I78" t="s">
        <v>277</v>
      </c>
      <c r="J78" t="s">
        <v>88</v>
      </c>
      <c r="K78" t="s">
        <v>2162</v>
      </c>
      <c r="L78" s="217" t="s">
        <v>287</v>
      </c>
      <c r="M78" s="217" t="s">
        <v>287</v>
      </c>
      <c r="N78" t="s">
        <v>440</v>
      </c>
      <c r="O78" s="217" t="s">
        <v>287</v>
      </c>
      <c r="P78" t="s">
        <v>318</v>
      </c>
      <c r="AC78" t="s">
        <v>1151</v>
      </c>
      <c r="AD78" s="49"/>
      <c r="AE78" s="882">
        <f>SUMIFS('5.9 Bus_Sup_Alloc'!AE$76:AE$137,'5.9 Bus_Sup_Alloc'!$D$76:$D$137,$D78,'5.9 Bus_Sup_Alloc'!$N$76:$N$137,$N78)</f>
        <v>0</v>
      </c>
      <c r="AF78" s="882">
        <f>SUMIFS('5.9 Bus_Sup_Alloc'!AF$76:AF$137,'5.9 Bus_Sup_Alloc'!$D$76:$D$137,$D78,'5.9 Bus_Sup_Alloc'!$N$76:$N$137,$N78)</f>
        <v>0</v>
      </c>
      <c r="AG78" s="882">
        <f>SUMIFS('5.9 Bus_Sup_Alloc'!AG$76:AG$137,'5.9 Bus_Sup_Alloc'!$D$76:$D$137,$D78,'5.9 Bus_Sup_Alloc'!$N$76:$N$137,$N78)</f>
        <v>0</v>
      </c>
      <c r="AH78" s="882">
        <f>SUMIFS('5.9 Bus_Sup_Alloc'!AH$76:AH$137,'5.9 Bus_Sup_Alloc'!$D$76:$D$137,$D78,'5.9 Bus_Sup_Alloc'!$N$76:$N$137,$N78)</f>
        <v>0</v>
      </c>
      <c r="AI78" s="882">
        <f>SUMIFS('5.9 Bus_Sup_Alloc'!AI$76:AI$137,'5.9 Bus_Sup_Alloc'!$D$76:$D$137,$D78,'5.9 Bus_Sup_Alloc'!$N$76:$N$137,$N78)</f>
        <v>0</v>
      </c>
    </row>
    <row r="79" spans="1:37">
      <c r="D79" t="s">
        <v>238</v>
      </c>
      <c r="E79" t="s">
        <v>215</v>
      </c>
      <c r="F79" t="s">
        <v>239</v>
      </c>
      <c r="G79" t="s">
        <v>2179</v>
      </c>
      <c r="H79" t="s">
        <v>241</v>
      </c>
      <c r="I79" t="s">
        <v>277</v>
      </c>
      <c r="J79" t="s">
        <v>88</v>
      </c>
      <c r="K79" t="s">
        <v>2162</v>
      </c>
      <c r="L79" s="217" t="s">
        <v>287</v>
      </c>
      <c r="M79" s="217" t="s">
        <v>287</v>
      </c>
      <c r="N79" t="s">
        <v>443</v>
      </c>
      <c r="O79" s="217" t="s">
        <v>287</v>
      </c>
      <c r="P79" t="s">
        <v>318</v>
      </c>
      <c r="AC79" t="s">
        <v>1151</v>
      </c>
      <c r="AD79" s="49"/>
      <c r="AE79" s="882">
        <f>SUMIFS('5.9 Bus_Sup_Alloc'!AE$76:AE$137,'5.9 Bus_Sup_Alloc'!$D$76:$D$137,$D79,'5.9 Bus_Sup_Alloc'!$N$76:$N$137,$N79)</f>
        <v>0</v>
      </c>
      <c r="AF79" s="882">
        <f>SUMIFS('5.9 Bus_Sup_Alloc'!AF$76:AF$137,'5.9 Bus_Sup_Alloc'!$D$76:$D$137,$D79,'5.9 Bus_Sup_Alloc'!$N$76:$N$137,$N79)</f>
        <v>0</v>
      </c>
      <c r="AG79" s="882">
        <f>SUMIFS('5.9 Bus_Sup_Alloc'!AG$76:AG$137,'5.9 Bus_Sup_Alloc'!$D$76:$D$137,$D79,'5.9 Bus_Sup_Alloc'!$N$76:$N$137,$N79)</f>
        <v>0</v>
      </c>
      <c r="AH79" s="882">
        <f>SUMIFS('5.9 Bus_Sup_Alloc'!AH$76:AH$137,'5.9 Bus_Sup_Alloc'!$D$76:$D$137,$D79,'5.9 Bus_Sup_Alloc'!$N$76:$N$137,$N79)</f>
        <v>0</v>
      </c>
      <c r="AI79" s="882">
        <f>SUMIFS('5.9 Bus_Sup_Alloc'!AI$76:AI$137,'5.9 Bus_Sup_Alloc'!$D$76:$D$137,$D79,'5.9 Bus_Sup_Alloc'!$N$76:$N$137,$N79)</f>
        <v>0</v>
      </c>
    </row>
    <row r="80" spans="1:37">
      <c r="D80" t="s">
        <v>238</v>
      </c>
      <c r="E80" t="s">
        <v>215</v>
      </c>
      <c r="F80" t="s">
        <v>239</v>
      </c>
      <c r="G80" t="s">
        <v>2179</v>
      </c>
      <c r="H80" t="s">
        <v>241</v>
      </c>
      <c r="I80" t="s">
        <v>277</v>
      </c>
      <c r="J80" t="s">
        <v>88</v>
      </c>
      <c r="K80" t="s">
        <v>2162</v>
      </c>
      <c r="L80" s="217" t="s">
        <v>287</v>
      </c>
      <c r="M80" s="217" t="s">
        <v>287</v>
      </c>
      <c r="N80" t="s">
        <v>447</v>
      </c>
      <c r="O80" s="217" t="s">
        <v>287</v>
      </c>
      <c r="P80" t="s">
        <v>318</v>
      </c>
      <c r="AC80" t="s">
        <v>1151</v>
      </c>
      <c r="AD80" s="49"/>
      <c r="AE80" s="882">
        <f>SUMIFS('5.9 Bus_Sup_Alloc'!AE$76:AE$137,'5.9 Bus_Sup_Alloc'!$D$76:$D$137,$D80,'5.9 Bus_Sup_Alloc'!$N$76:$N$137,$N80)</f>
        <v>0</v>
      </c>
      <c r="AF80" s="882">
        <f>SUMIFS('5.9 Bus_Sup_Alloc'!AF$76:AF$137,'5.9 Bus_Sup_Alloc'!$D$76:$D$137,$D80,'5.9 Bus_Sup_Alloc'!$N$76:$N$137,$N80)</f>
        <v>0</v>
      </c>
      <c r="AG80" s="882">
        <f>SUMIFS('5.9 Bus_Sup_Alloc'!AG$76:AG$137,'5.9 Bus_Sup_Alloc'!$D$76:$D$137,$D80,'5.9 Bus_Sup_Alloc'!$N$76:$N$137,$N80)</f>
        <v>0</v>
      </c>
      <c r="AH80" s="882">
        <f>SUMIFS('5.9 Bus_Sup_Alloc'!AH$76:AH$137,'5.9 Bus_Sup_Alloc'!$D$76:$D$137,$D80,'5.9 Bus_Sup_Alloc'!$N$76:$N$137,$N80)</f>
        <v>0</v>
      </c>
      <c r="AI80" s="882">
        <f>SUMIFS('5.9 Bus_Sup_Alloc'!AI$76:AI$137,'5.9 Bus_Sup_Alloc'!$D$76:$D$137,$D80,'5.9 Bus_Sup_Alloc'!$N$76:$N$137,$N80)</f>
        <v>0</v>
      </c>
    </row>
    <row r="81" spans="1:35">
      <c r="D81" t="s">
        <v>238</v>
      </c>
      <c r="E81" t="s">
        <v>215</v>
      </c>
      <c r="F81" t="s">
        <v>239</v>
      </c>
      <c r="G81" t="s">
        <v>2179</v>
      </c>
      <c r="H81" t="s">
        <v>241</v>
      </c>
      <c r="I81" t="s">
        <v>277</v>
      </c>
      <c r="J81" t="s">
        <v>88</v>
      </c>
      <c r="K81" t="s">
        <v>2162</v>
      </c>
      <c r="L81" s="217" t="s">
        <v>287</v>
      </c>
      <c r="M81" s="217" t="s">
        <v>287</v>
      </c>
      <c r="N81" t="s">
        <v>452</v>
      </c>
      <c r="O81" s="217" t="s">
        <v>287</v>
      </c>
      <c r="P81" t="s">
        <v>318</v>
      </c>
      <c r="AC81" t="s">
        <v>1151</v>
      </c>
      <c r="AD81" s="49"/>
      <c r="AE81" s="882">
        <f>SUMIFS('5.9 Bus_Sup_Alloc'!AE$76:AE$137,'5.9 Bus_Sup_Alloc'!$D$76:$D$137,$D81,'5.9 Bus_Sup_Alloc'!$N$76:$N$137,$N81)</f>
        <v>0</v>
      </c>
      <c r="AF81" s="882">
        <f>SUMIFS('5.9 Bus_Sup_Alloc'!AF$76:AF$137,'5.9 Bus_Sup_Alloc'!$D$76:$D$137,$D81,'5.9 Bus_Sup_Alloc'!$N$76:$N$137,$N81)</f>
        <v>0</v>
      </c>
      <c r="AG81" s="882">
        <f>SUMIFS('5.9 Bus_Sup_Alloc'!AG$76:AG$137,'5.9 Bus_Sup_Alloc'!$D$76:$D$137,$D81,'5.9 Bus_Sup_Alloc'!$N$76:$N$137,$N81)</f>
        <v>0</v>
      </c>
      <c r="AH81" s="882">
        <f>SUMIFS('5.9 Bus_Sup_Alloc'!AH$76:AH$137,'5.9 Bus_Sup_Alloc'!$D$76:$D$137,$D81,'5.9 Bus_Sup_Alloc'!$N$76:$N$137,$N81)</f>
        <v>0</v>
      </c>
      <c r="AI81" s="882">
        <f>SUMIFS('5.9 Bus_Sup_Alloc'!AI$76:AI$137,'5.9 Bus_Sup_Alloc'!$D$76:$D$137,$D81,'5.9 Bus_Sup_Alloc'!$N$76:$N$137,$N81)</f>
        <v>0</v>
      </c>
    </row>
    <row r="82" spans="1:35">
      <c r="D82" t="s">
        <v>238</v>
      </c>
      <c r="E82" t="s">
        <v>215</v>
      </c>
      <c r="F82" t="s">
        <v>239</v>
      </c>
      <c r="G82" t="s">
        <v>2179</v>
      </c>
      <c r="H82" t="s">
        <v>241</v>
      </c>
      <c r="I82" t="s">
        <v>277</v>
      </c>
      <c r="J82" t="s">
        <v>88</v>
      </c>
      <c r="K82" t="s">
        <v>2162</v>
      </c>
      <c r="L82" s="217" t="s">
        <v>287</v>
      </c>
      <c r="M82" s="217" t="s">
        <v>287</v>
      </c>
      <c r="N82" t="s">
        <v>457</v>
      </c>
      <c r="O82" s="217" t="s">
        <v>287</v>
      </c>
      <c r="P82" t="s">
        <v>318</v>
      </c>
      <c r="AC82" t="s">
        <v>1151</v>
      </c>
      <c r="AD82" s="49"/>
      <c r="AE82" s="882">
        <f>SUMIFS('5.9 Bus_Sup_Alloc'!AE$76:AE$137,'5.9 Bus_Sup_Alloc'!$D$76:$D$137,$D82,'5.9 Bus_Sup_Alloc'!$N$76:$N$137,$N82)</f>
        <v>0</v>
      </c>
      <c r="AF82" s="882">
        <f>SUMIFS('5.9 Bus_Sup_Alloc'!AF$76:AF$137,'5.9 Bus_Sup_Alloc'!$D$76:$D$137,$D82,'5.9 Bus_Sup_Alloc'!$N$76:$N$137,$N82)</f>
        <v>0</v>
      </c>
      <c r="AG82" s="882">
        <f>SUMIFS('5.9 Bus_Sup_Alloc'!AG$76:AG$137,'5.9 Bus_Sup_Alloc'!$D$76:$D$137,$D82,'5.9 Bus_Sup_Alloc'!$N$76:$N$137,$N82)</f>
        <v>0</v>
      </c>
      <c r="AH82" s="882">
        <f>SUMIFS('5.9 Bus_Sup_Alloc'!AH$76:AH$137,'5.9 Bus_Sup_Alloc'!$D$76:$D$137,$D82,'5.9 Bus_Sup_Alloc'!$N$76:$N$137,$N82)</f>
        <v>0</v>
      </c>
      <c r="AI82" s="882">
        <f>SUMIFS('5.9 Bus_Sup_Alloc'!AI$76:AI$137,'5.9 Bus_Sup_Alloc'!$D$76:$D$137,$D82,'5.9 Bus_Sup_Alloc'!$N$76:$N$137,$N82)</f>
        <v>0</v>
      </c>
    </row>
    <row r="83" spans="1:35">
      <c r="D83" t="s">
        <v>238</v>
      </c>
      <c r="E83" t="s">
        <v>215</v>
      </c>
      <c r="F83" t="s">
        <v>239</v>
      </c>
      <c r="G83" t="s">
        <v>2179</v>
      </c>
      <c r="H83" t="s">
        <v>241</v>
      </c>
      <c r="I83" t="s">
        <v>277</v>
      </c>
      <c r="J83" t="s">
        <v>88</v>
      </c>
      <c r="K83" t="s">
        <v>2162</v>
      </c>
      <c r="L83" s="217" t="s">
        <v>287</v>
      </c>
      <c r="M83" s="217" t="s">
        <v>287</v>
      </c>
      <c r="N83" t="s">
        <v>461</v>
      </c>
      <c r="O83" s="217" t="s">
        <v>287</v>
      </c>
      <c r="P83" t="s">
        <v>318</v>
      </c>
      <c r="AC83" t="s">
        <v>1151</v>
      </c>
      <c r="AD83" s="49"/>
      <c r="AE83" s="882">
        <f>SUMIFS('5.9 Bus_Sup_Alloc'!AE$76:AE$137,'5.9 Bus_Sup_Alloc'!$D$76:$D$137,$D83,'5.9 Bus_Sup_Alloc'!$N$76:$N$137,$N83)</f>
        <v>0</v>
      </c>
      <c r="AF83" s="882">
        <f>SUMIFS('5.9 Bus_Sup_Alloc'!AF$76:AF$137,'5.9 Bus_Sup_Alloc'!$D$76:$D$137,$D83,'5.9 Bus_Sup_Alloc'!$N$76:$N$137,$N83)</f>
        <v>0</v>
      </c>
      <c r="AG83" s="882">
        <f>SUMIFS('5.9 Bus_Sup_Alloc'!AG$76:AG$137,'5.9 Bus_Sup_Alloc'!$D$76:$D$137,$D83,'5.9 Bus_Sup_Alloc'!$N$76:$N$137,$N83)</f>
        <v>0</v>
      </c>
      <c r="AH83" s="882">
        <f>SUMIFS('5.9 Bus_Sup_Alloc'!AH$76:AH$137,'5.9 Bus_Sup_Alloc'!$D$76:$D$137,$D83,'5.9 Bus_Sup_Alloc'!$N$76:$N$137,$N83)</f>
        <v>0</v>
      </c>
      <c r="AI83" s="882">
        <f>SUMIFS('5.9 Bus_Sup_Alloc'!AI$76:AI$137,'5.9 Bus_Sup_Alloc'!$D$76:$D$137,$D83,'5.9 Bus_Sup_Alloc'!$N$76:$N$137,$N83)</f>
        <v>0</v>
      </c>
    </row>
    <row r="84" spans="1:35">
      <c r="D84" t="s">
        <v>238</v>
      </c>
      <c r="E84" t="s">
        <v>215</v>
      </c>
      <c r="F84" t="s">
        <v>239</v>
      </c>
      <c r="G84" t="s">
        <v>2179</v>
      </c>
      <c r="H84" t="s">
        <v>241</v>
      </c>
      <c r="I84" t="s">
        <v>277</v>
      </c>
      <c r="J84" t="s">
        <v>88</v>
      </c>
      <c r="K84" t="s">
        <v>2162</v>
      </c>
      <c r="L84" s="217" t="s">
        <v>287</v>
      </c>
      <c r="M84" s="217" t="s">
        <v>287</v>
      </c>
      <c r="N84" t="s">
        <v>465</v>
      </c>
      <c r="O84" s="217" t="s">
        <v>287</v>
      </c>
      <c r="P84" t="s">
        <v>318</v>
      </c>
      <c r="AC84" t="s">
        <v>1151</v>
      </c>
      <c r="AD84" s="49"/>
      <c r="AE84" s="882">
        <f>SUMIFS('5.9 Bus_Sup_Alloc'!AE$76:AE$137,'5.9 Bus_Sup_Alloc'!$D$76:$D$137,$D84,'5.9 Bus_Sup_Alloc'!$N$76:$N$137,$N84)</f>
        <v>0</v>
      </c>
      <c r="AF84" s="882">
        <f>SUMIFS('5.9 Bus_Sup_Alloc'!AF$76:AF$137,'5.9 Bus_Sup_Alloc'!$D$76:$D$137,$D84,'5.9 Bus_Sup_Alloc'!$N$76:$N$137,$N84)</f>
        <v>0</v>
      </c>
      <c r="AG84" s="882">
        <f>SUMIFS('5.9 Bus_Sup_Alloc'!AG$76:AG$137,'5.9 Bus_Sup_Alloc'!$D$76:$D$137,$D84,'5.9 Bus_Sup_Alloc'!$N$76:$N$137,$N84)</f>
        <v>0</v>
      </c>
      <c r="AH84" s="882">
        <f>SUMIFS('5.9 Bus_Sup_Alloc'!AH$76:AH$137,'5.9 Bus_Sup_Alloc'!$D$76:$D$137,$D84,'5.9 Bus_Sup_Alloc'!$N$76:$N$137,$N84)</f>
        <v>0</v>
      </c>
      <c r="AI84" s="882">
        <f>SUMIFS('5.9 Bus_Sup_Alloc'!AI$76:AI$137,'5.9 Bus_Sup_Alloc'!$D$76:$D$137,$D84,'5.9 Bus_Sup_Alloc'!$N$76:$N$137,$N84)</f>
        <v>0</v>
      </c>
    </row>
    <row r="85" spans="1:35">
      <c r="D85" t="s">
        <v>238</v>
      </c>
      <c r="E85" t="s">
        <v>215</v>
      </c>
      <c r="F85" t="s">
        <v>239</v>
      </c>
      <c r="G85" t="s">
        <v>2179</v>
      </c>
      <c r="H85" t="s">
        <v>241</v>
      </c>
      <c r="I85" t="s">
        <v>277</v>
      </c>
      <c r="J85" t="s">
        <v>88</v>
      </c>
      <c r="K85" t="s">
        <v>2162</v>
      </c>
      <c r="L85" s="217" t="s">
        <v>287</v>
      </c>
      <c r="M85" s="217" t="s">
        <v>287</v>
      </c>
      <c r="O85" s="217" t="s">
        <v>287</v>
      </c>
      <c r="P85" t="s">
        <v>318</v>
      </c>
      <c r="AC85" t="s">
        <v>1151</v>
      </c>
      <c r="AD85" s="49"/>
      <c r="AE85" s="887"/>
      <c r="AF85" s="887"/>
      <c r="AG85" s="887"/>
      <c r="AH85" s="887"/>
      <c r="AI85" s="887"/>
    </row>
    <row r="86" spans="1:35">
      <c r="D86" t="s">
        <v>238</v>
      </c>
      <c r="E86" t="s">
        <v>215</v>
      </c>
      <c r="F86" t="s">
        <v>239</v>
      </c>
      <c r="G86" t="s">
        <v>2179</v>
      </c>
      <c r="H86" t="s">
        <v>241</v>
      </c>
      <c r="I86" t="s">
        <v>277</v>
      </c>
      <c r="J86" t="s">
        <v>88</v>
      </c>
      <c r="K86" t="s">
        <v>2162</v>
      </c>
      <c r="L86" s="217" t="s">
        <v>287</v>
      </c>
      <c r="M86" s="217" t="s">
        <v>287</v>
      </c>
      <c r="O86" s="217" t="s">
        <v>287</v>
      </c>
      <c r="P86" t="s">
        <v>318</v>
      </c>
      <c r="AC86" t="s">
        <v>1151</v>
      </c>
      <c r="AD86" s="49"/>
      <c r="AE86" s="887"/>
      <c r="AF86" s="887"/>
      <c r="AG86" s="887"/>
      <c r="AH86" s="887"/>
      <c r="AI86" s="887"/>
    </row>
    <row r="88" spans="1:35" s="1" customFormat="1" ht="14">
      <c r="A88" s="42"/>
      <c r="B88" s="48" t="s">
        <v>2163</v>
      </c>
    </row>
    <row r="90" spans="1:35">
      <c r="D90" t="s">
        <v>238</v>
      </c>
      <c r="E90" t="s">
        <v>215</v>
      </c>
      <c r="F90" t="s">
        <v>239</v>
      </c>
      <c r="G90" t="s">
        <v>2179</v>
      </c>
      <c r="H90" t="s">
        <v>241</v>
      </c>
      <c r="I90" t="s">
        <v>277</v>
      </c>
      <c r="J90" t="s">
        <v>88</v>
      </c>
      <c r="K90" t="s">
        <v>370</v>
      </c>
      <c r="L90" s="217" t="s">
        <v>287</v>
      </c>
      <c r="M90" s="217" t="s">
        <v>287</v>
      </c>
      <c r="N90" t="s">
        <v>468</v>
      </c>
      <c r="O90" s="217" t="s">
        <v>287</v>
      </c>
      <c r="P90" t="s">
        <v>318</v>
      </c>
      <c r="AC90" t="s">
        <v>1151</v>
      </c>
      <c r="AD90" s="49"/>
      <c r="AE90" s="888"/>
      <c r="AF90" s="888"/>
      <c r="AG90" s="888"/>
      <c r="AH90" s="888"/>
      <c r="AI90" s="888"/>
    </row>
    <row r="91" spans="1:35">
      <c r="D91" t="s">
        <v>238</v>
      </c>
      <c r="E91" t="s">
        <v>215</v>
      </c>
      <c r="F91" t="s">
        <v>239</v>
      </c>
      <c r="G91" t="s">
        <v>2179</v>
      </c>
      <c r="H91" t="s">
        <v>241</v>
      </c>
      <c r="I91" t="s">
        <v>277</v>
      </c>
      <c r="J91" t="s">
        <v>88</v>
      </c>
      <c r="K91" t="s">
        <v>370</v>
      </c>
      <c r="L91" s="217" t="s">
        <v>287</v>
      </c>
      <c r="M91" s="217" t="s">
        <v>287</v>
      </c>
      <c r="N91" t="s">
        <v>470</v>
      </c>
      <c r="O91" s="217" t="s">
        <v>287</v>
      </c>
      <c r="P91" t="s">
        <v>318</v>
      </c>
      <c r="AC91" t="s">
        <v>1151</v>
      </c>
      <c r="AD91" s="49"/>
      <c r="AE91" s="888"/>
      <c r="AF91" s="888"/>
      <c r="AG91" s="888"/>
      <c r="AH91" s="888"/>
      <c r="AI91" s="888"/>
    </row>
    <row r="92" spans="1:35">
      <c r="D92" t="s">
        <v>238</v>
      </c>
      <c r="E92" t="s">
        <v>215</v>
      </c>
      <c r="F92" t="s">
        <v>239</v>
      </c>
      <c r="G92" t="s">
        <v>2179</v>
      </c>
      <c r="H92" t="s">
        <v>241</v>
      </c>
      <c r="I92" t="s">
        <v>277</v>
      </c>
      <c r="J92" t="s">
        <v>88</v>
      </c>
      <c r="K92" t="s">
        <v>370</v>
      </c>
      <c r="L92" s="217" t="s">
        <v>287</v>
      </c>
      <c r="M92" s="217" t="s">
        <v>287</v>
      </c>
      <c r="N92" t="s">
        <v>472</v>
      </c>
      <c r="O92" s="217" t="s">
        <v>287</v>
      </c>
      <c r="P92" t="s">
        <v>318</v>
      </c>
      <c r="AC92" t="s">
        <v>1151</v>
      </c>
      <c r="AD92" s="49"/>
      <c r="AE92" s="888"/>
      <c r="AF92" s="888"/>
      <c r="AG92" s="888"/>
      <c r="AH92" s="888"/>
      <c r="AI92" s="888"/>
    </row>
    <row r="93" spans="1:35">
      <c r="D93" t="s">
        <v>238</v>
      </c>
      <c r="E93" t="s">
        <v>215</v>
      </c>
      <c r="F93" t="s">
        <v>239</v>
      </c>
      <c r="G93" t="s">
        <v>2179</v>
      </c>
      <c r="H93" t="s">
        <v>241</v>
      </c>
      <c r="I93" t="s">
        <v>277</v>
      </c>
      <c r="J93" t="s">
        <v>88</v>
      </c>
      <c r="K93" t="s">
        <v>370</v>
      </c>
      <c r="L93" s="217" t="s">
        <v>287</v>
      </c>
      <c r="M93" s="217" t="s">
        <v>287</v>
      </c>
      <c r="N93" t="s">
        <v>476</v>
      </c>
      <c r="O93" s="217" t="s">
        <v>287</v>
      </c>
      <c r="P93" t="s">
        <v>318</v>
      </c>
      <c r="AC93" t="s">
        <v>1151</v>
      </c>
      <c r="AD93" s="49"/>
      <c r="AE93" s="888"/>
      <c r="AF93" s="888"/>
      <c r="AG93" s="888"/>
      <c r="AH93" s="888"/>
      <c r="AI93" s="888"/>
    </row>
    <row r="94" spans="1:35">
      <c r="D94" t="s">
        <v>238</v>
      </c>
      <c r="E94" t="s">
        <v>215</v>
      </c>
      <c r="F94" t="s">
        <v>239</v>
      </c>
      <c r="G94" t="s">
        <v>2179</v>
      </c>
      <c r="H94" t="s">
        <v>241</v>
      </c>
      <c r="I94" t="s">
        <v>277</v>
      </c>
      <c r="J94" t="s">
        <v>88</v>
      </c>
      <c r="K94" t="s">
        <v>370</v>
      </c>
      <c r="L94" s="217" t="s">
        <v>287</v>
      </c>
      <c r="M94" s="217" t="s">
        <v>287</v>
      </c>
      <c r="N94" t="s">
        <v>479</v>
      </c>
      <c r="O94" s="217" t="s">
        <v>287</v>
      </c>
      <c r="P94" t="s">
        <v>318</v>
      </c>
      <c r="AC94" t="s">
        <v>1151</v>
      </c>
      <c r="AD94" s="49"/>
      <c r="AE94" s="888"/>
      <c r="AF94" s="888"/>
      <c r="AG94" s="888"/>
      <c r="AH94" s="888"/>
      <c r="AI94" s="888"/>
    </row>
    <row r="95" spans="1:35">
      <c r="D95" t="s">
        <v>238</v>
      </c>
      <c r="E95" t="s">
        <v>215</v>
      </c>
      <c r="F95" t="s">
        <v>239</v>
      </c>
      <c r="G95" t="s">
        <v>2179</v>
      </c>
      <c r="H95" t="s">
        <v>241</v>
      </c>
      <c r="I95" t="s">
        <v>277</v>
      </c>
      <c r="J95" t="s">
        <v>88</v>
      </c>
      <c r="K95" t="s">
        <v>370</v>
      </c>
      <c r="L95" s="217" t="s">
        <v>287</v>
      </c>
      <c r="M95" s="217" t="s">
        <v>287</v>
      </c>
      <c r="N95" t="s">
        <v>483</v>
      </c>
      <c r="O95" s="217" t="s">
        <v>287</v>
      </c>
      <c r="P95" t="s">
        <v>318</v>
      </c>
      <c r="AC95" t="s">
        <v>1151</v>
      </c>
      <c r="AD95" s="49"/>
      <c r="AE95" s="888"/>
      <c r="AF95" s="888"/>
      <c r="AG95" s="888"/>
      <c r="AH95" s="888"/>
      <c r="AI95" s="888"/>
    </row>
    <row r="96" spans="1:35">
      <c r="D96" t="s">
        <v>238</v>
      </c>
      <c r="E96" t="s">
        <v>215</v>
      </c>
      <c r="F96" t="s">
        <v>239</v>
      </c>
      <c r="G96" t="s">
        <v>2179</v>
      </c>
      <c r="H96" t="s">
        <v>241</v>
      </c>
      <c r="I96" t="s">
        <v>277</v>
      </c>
      <c r="J96" t="s">
        <v>88</v>
      </c>
      <c r="K96" t="s">
        <v>370</v>
      </c>
      <c r="L96" s="217" t="s">
        <v>287</v>
      </c>
      <c r="M96" s="217" t="s">
        <v>287</v>
      </c>
      <c r="N96" t="s">
        <v>487</v>
      </c>
      <c r="O96" s="217" t="s">
        <v>287</v>
      </c>
      <c r="P96" t="s">
        <v>318</v>
      </c>
      <c r="AC96" t="s">
        <v>1151</v>
      </c>
      <c r="AD96" s="49"/>
      <c r="AE96" s="888"/>
      <c r="AF96" s="888"/>
      <c r="AG96" s="888"/>
      <c r="AH96" s="888"/>
      <c r="AI96" s="888"/>
    </row>
    <row r="97" spans="1:35">
      <c r="D97" t="s">
        <v>238</v>
      </c>
      <c r="E97" t="s">
        <v>215</v>
      </c>
      <c r="F97" t="s">
        <v>239</v>
      </c>
      <c r="G97" t="s">
        <v>2179</v>
      </c>
      <c r="H97" t="s">
        <v>241</v>
      </c>
      <c r="I97" t="s">
        <v>277</v>
      </c>
      <c r="J97" t="s">
        <v>88</v>
      </c>
      <c r="K97" t="s">
        <v>370</v>
      </c>
      <c r="L97" s="217" t="s">
        <v>287</v>
      </c>
      <c r="M97" s="217" t="s">
        <v>287</v>
      </c>
      <c r="N97" t="s">
        <v>490</v>
      </c>
      <c r="O97" s="217" t="s">
        <v>287</v>
      </c>
      <c r="P97" t="s">
        <v>318</v>
      </c>
      <c r="AC97" t="s">
        <v>1151</v>
      </c>
      <c r="AD97" s="49"/>
      <c r="AE97" s="888"/>
      <c r="AF97" s="888"/>
      <c r="AG97" s="888"/>
      <c r="AH97" s="888"/>
      <c r="AI97" s="888"/>
    </row>
    <row r="98" spans="1:35">
      <c r="D98" t="s">
        <v>238</v>
      </c>
      <c r="E98" t="s">
        <v>215</v>
      </c>
      <c r="F98" t="s">
        <v>239</v>
      </c>
      <c r="G98" t="s">
        <v>2179</v>
      </c>
      <c r="H98" t="s">
        <v>241</v>
      </c>
      <c r="I98" t="s">
        <v>277</v>
      </c>
      <c r="J98" t="s">
        <v>88</v>
      </c>
      <c r="K98" t="s">
        <v>370</v>
      </c>
      <c r="L98" s="217" t="s">
        <v>287</v>
      </c>
      <c r="M98" s="217" t="s">
        <v>287</v>
      </c>
      <c r="N98" t="s">
        <v>493</v>
      </c>
      <c r="O98" s="217" t="s">
        <v>287</v>
      </c>
      <c r="P98" t="s">
        <v>318</v>
      </c>
      <c r="AC98" t="s">
        <v>1151</v>
      </c>
      <c r="AD98" s="49"/>
      <c r="AE98" s="888"/>
      <c r="AF98" s="888"/>
      <c r="AG98" s="888"/>
      <c r="AH98" s="888"/>
      <c r="AI98" s="888"/>
    </row>
    <row r="99" spans="1:35">
      <c r="D99" t="s">
        <v>238</v>
      </c>
      <c r="E99" t="s">
        <v>215</v>
      </c>
      <c r="F99" t="s">
        <v>239</v>
      </c>
      <c r="G99" t="s">
        <v>2179</v>
      </c>
      <c r="H99" t="s">
        <v>241</v>
      </c>
      <c r="I99" t="s">
        <v>277</v>
      </c>
      <c r="J99" t="s">
        <v>88</v>
      </c>
      <c r="K99" t="s">
        <v>370</v>
      </c>
      <c r="L99" s="217" t="s">
        <v>287</v>
      </c>
      <c r="M99" s="217" t="s">
        <v>287</v>
      </c>
      <c r="N99" t="s">
        <v>496</v>
      </c>
      <c r="O99" s="217" t="s">
        <v>287</v>
      </c>
      <c r="P99" t="s">
        <v>318</v>
      </c>
      <c r="AC99" t="s">
        <v>1151</v>
      </c>
      <c r="AD99" s="49"/>
      <c r="AE99" s="888"/>
      <c r="AF99" s="888"/>
      <c r="AG99" s="888"/>
      <c r="AH99" s="888"/>
      <c r="AI99" s="888"/>
    </row>
    <row r="100" spans="1:35">
      <c r="D100" t="s">
        <v>238</v>
      </c>
      <c r="E100" t="s">
        <v>215</v>
      </c>
      <c r="F100" t="s">
        <v>239</v>
      </c>
      <c r="G100" t="s">
        <v>2179</v>
      </c>
      <c r="H100" t="s">
        <v>241</v>
      </c>
      <c r="I100" t="s">
        <v>277</v>
      </c>
      <c r="J100" t="s">
        <v>88</v>
      </c>
      <c r="K100" t="s">
        <v>370</v>
      </c>
      <c r="L100" s="217" t="s">
        <v>287</v>
      </c>
      <c r="M100" s="217" t="s">
        <v>287</v>
      </c>
      <c r="N100" t="s">
        <v>499</v>
      </c>
      <c r="O100" s="217" t="s">
        <v>287</v>
      </c>
      <c r="P100" t="s">
        <v>318</v>
      </c>
      <c r="AC100" t="s">
        <v>1151</v>
      </c>
      <c r="AD100" s="49"/>
      <c r="AE100" s="888"/>
      <c r="AF100" s="888"/>
      <c r="AG100" s="888"/>
      <c r="AH100" s="888"/>
      <c r="AI100" s="888"/>
    </row>
    <row r="101" spans="1:35">
      <c r="D101" t="s">
        <v>238</v>
      </c>
      <c r="E101" t="s">
        <v>215</v>
      </c>
      <c r="F101" t="s">
        <v>239</v>
      </c>
      <c r="G101" t="s">
        <v>2179</v>
      </c>
      <c r="H101" t="s">
        <v>241</v>
      </c>
      <c r="I101" t="s">
        <v>277</v>
      </c>
      <c r="J101" t="s">
        <v>88</v>
      </c>
      <c r="K101" t="s">
        <v>370</v>
      </c>
      <c r="L101" s="217" t="s">
        <v>287</v>
      </c>
      <c r="M101" s="217" t="s">
        <v>287</v>
      </c>
      <c r="N101" t="s">
        <v>502</v>
      </c>
      <c r="O101" s="217" t="s">
        <v>287</v>
      </c>
      <c r="P101" t="s">
        <v>318</v>
      </c>
      <c r="AC101" t="s">
        <v>1151</v>
      </c>
      <c r="AD101" s="49"/>
      <c r="AE101" s="888"/>
      <c r="AF101" s="888"/>
      <c r="AG101" s="888"/>
      <c r="AH101" s="888"/>
      <c r="AI101" s="888"/>
    </row>
    <row r="102" spans="1:35">
      <c r="D102" t="s">
        <v>238</v>
      </c>
      <c r="E102" t="s">
        <v>215</v>
      </c>
      <c r="F102" t="s">
        <v>239</v>
      </c>
      <c r="G102" t="s">
        <v>2179</v>
      </c>
      <c r="H102" t="s">
        <v>241</v>
      </c>
      <c r="I102" t="s">
        <v>277</v>
      </c>
      <c r="J102" t="s">
        <v>88</v>
      </c>
      <c r="K102" t="s">
        <v>370</v>
      </c>
      <c r="L102" s="217" t="s">
        <v>287</v>
      </c>
      <c r="M102" s="217" t="s">
        <v>287</v>
      </c>
      <c r="O102" s="217" t="s">
        <v>287</v>
      </c>
      <c r="P102" t="s">
        <v>318</v>
      </c>
      <c r="AC102" t="s">
        <v>1151</v>
      </c>
      <c r="AD102" s="49"/>
      <c r="AE102" s="887"/>
      <c r="AF102" s="887"/>
      <c r="AG102" s="887"/>
      <c r="AH102" s="887"/>
      <c r="AI102" s="887"/>
    </row>
    <row r="103" spans="1:35">
      <c r="D103" t="s">
        <v>238</v>
      </c>
      <c r="E103" t="s">
        <v>215</v>
      </c>
      <c r="F103" t="s">
        <v>239</v>
      </c>
      <c r="G103" t="s">
        <v>2179</v>
      </c>
      <c r="H103" t="s">
        <v>241</v>
      </c>
      <c r="I103" t="s">
        <v>277</v>
      </c>
      <c r="J103" t="s">
        <v>88</v>
      </c>
      <c r="K103" t="s">
        <v>370</v>
      </c>
      <c r="L103" s="217" t="s">
        <v>287</v>
      </c>
      <c r="M103" s="217" t="s">
        <v>287</v>
      </c>
      <c r="O103" s="217" t="s">
        <v>287</v>
      </c>
      <c r="P103" t="s">
        <v>318</v>
      </c>
      <c r="AC103" t="s">
        <v>1151</v>
      </c>
      <c r="AD103" s="49"/>
      <c r="AE103" s="887"/>
      <c r="AF103" s="887"/>
      <c r="AG103" s="887"/>
      <c r="AH103" s="887"/>
      <c r="AI103" s="887"/>
    </row>
    <row r="104" spans="1:35">
      <c r="D104" t="s">
        <v>238</v>
      </c>
      <c r="E104" t="s">
        <v>215</v>
      </c>
      <c r="F104" t="s">
        <v>239</v>
      </c>
      <c r="G104" t="s">
        <v>2179</v>
      </c>
      <c r="H104" t="s">
        <v>241</v>
      </c>
      <c r="I104" t="s">
        <v>277</v>
      </c>
      <c r="J104" t="s">
        <v>88</v>
      </c>
      <c r="K104" t="s">
        <v>370</v>
      </c>
      <c r="L104" s="217" t="s">
        <v>287</v>
      </c>
      <c r="M104" s="217" t="s">
        <v>287</v>
      </c>
      <c r="O104" s="217" t="s">
        <v>287</v>
      </c>
      <c r="P104" t="s">
        <v>318</v>
      </c>
      <c r="AC104" t="s">
        <v>1151</v>
      </c>
      <c r="AD104" s="49"/>
      <c r="AE104" s="887"/>
      <c r="AF104" s="887"/>
      <c r="AG104" s="887"/>
      <c r="AH104" s="887"/>
      <c r="AI104" s="887"/>
    </row>
    <row r="106" spans="1:35" s="1" customFormat="1" ht="14">
      <c r="A106" s="42"/>
      <c r="B106" s="48" t="s">
        <v>2164</v>
      </c>
    </row>
    <row r="108" spans="1:35">
      <c r="D108" t="s">
        <v>238</v>
      </c>
      <c r="E108" t="s">
        <v>215</v>
      </c>
      <c r="F108" t="s">
        <v>239</v>
      </c>
      <c r="G108" t="s">
        <v>2179</v>
      </c>
      <c r="H108" t="s">
        <v>241</v>
      </c>
      <c r="I108" t="s">
        <v>277</v>
      </c>
      <c r="J108" t="s">
        <v>88</v>
      </c>
      <c r="K108" t="s">
        <v>2180</v>
      </c>
      <c r="L108" s="217" t="s">
        <v>287</v>
      </c>
      <c r="M108" s="217" t="s">
        <v>287</v>
      </c>
      <c r="N108" t="s">
        <v>505</v>
      </c>
      <c r="O108" s="217" t="s">
        <v>287</v>
      </c>
      <c r="P108" t="s">
        <v>318</v>
      </c>
      <c r="AC108" t="s">
        <v>1151</v>
      </c>
      <c r="AD108" s="49"/>
      <c r="AE108" s="888"/>
      <c r="AF108" s="888"/>
      <c r="AG108" s="888"/>
      <c r="AH108" s="888"/>
      <c r="AI108" s="888"/>
    </row>
    <row r="109" spans="1:35">
      <c r="D109" t="s">
        <v>238</v>
      </c>
      <c r="E109" t="s">
        <v>215</v>
      </c>
      <c r="F109" t="s">
        <v>239</v>
      </c>
      <c r="G109" t="s">
        <v>2179</v>
      </c>
      <c r="H109" t="s">
        <v>241</v>
      </c>
      <c r="I109" t="s">
        <v>277</v>
      </c>
      <c r="J109" t="s">
        <v>88</v>
      </c>
      <c r="P109" t="s">
        <v>318</v>
      </c>
      <c r="AC109" t="s">
        <v>1151</v>
      </c>
      <c r="AD109" s="49"/>
      <c r="AE109" s="887"/>
      <c r="AF109" s="887"/>
      <c r="AG109" s="887"/>
      <c r="AH109" s="887"/>
      <c r="AI109" s="887"/>
    </row>
    <row r="110" spans="1:35">
      <c r="AD110" s="49"/>
      <c r="AE110" s="307"/>
      <c r="AF110" s="307"/>
      <c r="AG110" s="307"/>
      <c r="AH110" s="307"/>
      <c r="AI110" s="307"/>
    </row>
    <row r="111" spans="1:35" s="46" customFormat="1" ht="18.5">
      <c r="A111" s="47" t="s">
        <v>1375</v>
      </c>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37" id="{42F9C939-4667-4E95-A5D6-3C34301C7B66}">
            <xm:f>'1.5 Universal Data'!$C$8&lt;$AE$7</xm:f>
            <x14:dxf>
              <fill>
                <patternFill patternType="lightUp">
                  <bgColor theme="0"/>
                </patternFill>
              </fill>
            </x14:dxf>
          </x14:cfRule>
          <xm:sqref>AE90:AE101</xm:sqref>
        </x14:conditionalFormatting>
        <x14:conditionalFormatting xmlns:xm="http://schemas.microsoft.com/office/excel/2006/main">
          <x14:cfRule type="expression" priority="32" id="{D066C9EB-31D3-43B7-BAB4-4C78102B37CD}">
            <xm:f>'1.5 Universal Data'!$C$8&lt;$AE$7</xm:f>
            <x14:dxf>
              <fill>
                <patternFill patternType="lightUp">
                  <bgColor theme="0"/>
                </patternFill>
              </fill>
            </x14:dxf>
          </x14:cfRule>
          <xm:sqref>AE108</xm:sqref>
        </x14:conditionalFormatting>
        <x14:conditionalFormatting xmlns:xm="http://schemas.microsoft.com/office/excel/2006/main">
          <x14:cfRule type="expression" priority="2" id="{2F6023D3-588C-43D7-B739-28B228DF6DA6}">
            <xm:f>'1.5 Universal Data'!$C$8&lt;$AE$7</xm:f>
            <x14:dxf>
              <fill>
                <patternFill patternType="lightUp">
                  <bgColor theme="0"/>
                </patternFill>
              </fill>
            </x14:dxf>
          </x14:cfRule>
          <xm:sqref>AE25:AF36</xm:sqref>
        </x14:conditionalFormatting>
        <x14:conditionalFormatting xmlns:xm="http://schemas.microsoft.com/office/excel/2006/main">
          <x14:cfRule type="expression" priority="1" id="{9244697C-F7C3-42C3-9785-A29146F8D079}">
            <xm:f>'1.5 Universal Data'!$C$8&lt;$AE$7</xm:f>
            <x14:dxf>
              <fill>
                <patternFill patternType="lightUp">
                  <bgColor theme="0"/>
                </patternFill>
              </fill>
            </x14:dxf>
          </x14:cfRule>
          <xm:sqref>AE44:AF44</xm:sqref>
        </x14:conditionalFormatting>
        <x14:conditionalFormatting xmlns:xm="http://schemas.microsoft.com/office/excel/2006/main">
          <x14:cfRule type="expression" priority="36" id="{C98644B9-D046-4624-A61D-F9FD105688BB}">
            <xm:f>'1.5 Universal Data'!$C$8&lt;$AF$7</xm:f>
            <x14:dxf>
              <fill>
                <patternFill patternType="lightUp">
                  <bgColor theme="0"/>
                </patternFill>
              </fill>
            </x14:dxf>
          </x14:cfRule>
          <xm:sqref>AF90:AF101</xm:sqref>
        </x14:conditionalFormatting>
        <x14:conditionalFormatting xmlns:xm="http://schemas.microsoft.com/office/excel/2006/main">
          <x14:cfRule type="expression" priority="31" id="{ACD7445D-D414-4663-8523-5515CDF5CC9E}">
            <xm:f>'1.5 Universal Data'!$C$8&lt;$AF$7</xm:f>
            <x14:dxf>
              <fill>
                <patternFill patternType="lightUp">
                  <bgColor theme="0"/>
                </patternFill>
              </fill>
            </x14:dxf>
          </x14:cfRule>
          <xm:sqref>AF108</xm:sqref>
        </x14:conditionalFormatting>
        <x14:conditionalFormatting xmlns:xm="http://schemas.microsoft.com/office/excel/2006/main">
          <x14:cfRule type="expression" priority="65" id="{FF52F9E4-C0AE-45D2-A965-630AC727804C}">
            <xm:f>'1.5 Universal Data'!$C$8&lt;$AG$7</xm:f>
            <x14:dxf>
              <fill>
                <patternFill patternType="lightUp">
                  <bgColor theme="0"/>
                </patternFill>
              </fill>
            </x14:dxf>
          </x14:cfRule>
          <xm:sqref>AG25:AG36</xm:sqref>
        </x14:conditionalFormatting>
        <x14:conditionalFormatting xmlns:xm="http://schemas.microsoft.com/office/excel/2006/main">
          <x14:cfRule type="expression" priority="60" id="{C13F7544-3228-4039-9010-989992D94293}">
            <xm:f>'1.5 Universal Data'!$C$8&lt;$AG$7</xm:f>
            <x14:dxf>
              <fill>
                <patternFill patternType="lightUp">
                  <bgColor theme="0"/>
                </patternFill>
              </fill>
            </x14:dxf>
          </x14:cfRule>
          <xm:sqref>AG44</xm:sqref>
        </x14:conditionalFormatting>
        <x14:conditionalFormatting xmlns:xm="http://schemas.microsoft.com/office/excel/2006/main">
          <x14:cfRule type="expression" priority="35" id="{DABC86C6-DA94-4D84-8858-2125245235C1}">
            <xm:f>'1.5 Universal Data'!$C$8&lt;$AG$7</xm:f>
            <x14:dxf>
              <fill>
                <patternFill patternType="lightUp">
                  <bgColor theme="0"/>
                </patternFill>
              </fill>
            </x14:dxf>
          </x14:cfRule>
          <xm:sqref>AG90:AG101</xm:sqref>
        </x14:conditionalFormatting>
        <x14:conditionalFormatting xmlns:xm="http://schemas.microsoft.com/office/excel/2006/main">
          <x14:cfRule type="expression" priority="30" id="{D4E24A7E-C587-4E80-A37B-7AF5857D0A67}">
            <xm:f>'1.5 Universal Data'!$C$8&lt;$AG$7</xm:f>
            <x14:dxf>
              <fill>
                <patternFill patternType="lightUp">
                  <bgColor theme="0"/>
                </patternFill>
              </fill>
            </x14:dxf>
          </x14:cfRule>
          <xm:sqref>AG108</xm:sqref>
        </x14:conditionalFormatting>
        <x14:conditionalFormatting xmlns:xm="http://schemas.microsoft.com/office/excel/2006/main">
          <x14:cfRule type="expression" priority="64" id="{FB47B9FB-ED64-4F99-8A81-ED5DADCF511F}">
            <xm:f>'1.5 Universal Data'!$C$8&lt;$AH$7</xm:f>
            <x14:dxf>
              <fill>
                <patternFill patternType="lightUp">
                  <bgColor theme="0"/>
                </patternFill>
              </fill>
            </x14:dxf>
          </x14:cfRule>
          <xm:sqref>AH25:AH36</xm:sqref>
        </x14:conditionalFormatting>
        <x14:conditionalFormatting xmlns:xm="http://schemas.microsoft.com/office/excel/2006/main">
          <x14:cfRule type="expression" priority="59" id="{CD03B48B-91D3-42B2-A4EC-F50EA3C6BC93}">
            <xm:f>'1.5 Universal Data'!$C$8&lt;$AH$7</xm:f>
            <x14:dxf>
              <fill>
                <patternFill patternType="lightUp">
                  <bgColor theme="0"/>
                </patternFill>
              </fill>
            </x14:dxf>
          </x14:cfRule>
          <xm:sqref>AH44</xm:sqref>
        </x14:conditionalFormatting>
        <x14:conditionalFormatting xmlns:xm="http://schemas.microsoft.com/office/excel/2006/main">
          <x14:cfRule type="expression" priority="34" id="{071451AC-9916-448B-9C50-0421179CB005}">
            <xm:f>'1.5 Universal Data'!$C$8&lt;$AH$7</xm:f>
            <x14:dxf>
              <fill>
                <patternFill patternType="lightUp">
                  <bgColor theme="0"/>
                </patternFill>
              </fill>
            </x14:dxf>
          </x14:cfRule>
          <xm:sqref>AH90:AH101</xm:sqref>
        </x14:conditionalFormatting>
        <x14:conditionalFormatting xmlns:xm="http://schemas.microsoft.com/office/excel/2006/main">
          <x14:cfRule type="expression" priority="29" id="{C26C8DC6-D1A1-4207-98B1-99BEEE8C1C35}">
            <xm:f>'1.5 Universal Data'!$C$8&lt;$AH$7</xm:f>
            <x14:dxf>
              <fill>
                <patternFill patternType="lightUp">
                  <bgColor theme="0"/>
                </patternFill>
              </fill>
            </x14:dxf>
          </x14:cfRule>
          <xm:sqref>AH108</xm:sqref>
        </x14:conditionalFormatting>
        <x14:conditionalFormatting xmlns:xm="http://schemas.microsoft.com/office/excel/2006/main">
          <x14:cfRule type="expression" priority="63" id="{DF966446-C0B4-4C1B-B733-65627A511228}">
            <xm:f>'1.5 Universal Data'!$C$8&lt;$AI$7</xm:f>
            <x14:dxf>
              <fill>
                <patternFill patternType="lightUp">
                  <bgColor theme="0"/>
                </patternFill>
              </fill>
            </x14:dxf>
          </x14:cfRule>
          <xm:sqref>AI25:AI36</xm:sqref>
        </x14:conditionalFormatting>
        <x14:conditionalFormatting xmlns:xm="http://schemas.microsoft.com/office/excel/2006/main">
          <x14:cfRule type="expression" priority="58" id="{6A499FB6-9F48-46A8-82B8-2D80AB5C9BB3}">
            <xm:f>'1.5 Universal Data'!$C$8&lt;$AI$7</xm:f>
            <x14:dxf>
              <fill>
                <patternFill patternType="lightUp">
                  <bgColor theme="0"/>
                </patternFill>
              </fill>
            </x14:dxf>
          </x14:cfRule>
          <xm:sqref>AI44</xm:sqref>
        </x14:conditionalFormatting>
        <x14:conditionalFormatting xmlns:xm="http://schemas.microsoft.com/office/excel/2006/main">
          <x14:cfRule type="expression" priority="33" id="{F126EB32-03ED-41A2-86BA-EC452B52F593}">
            <xm:f>'1.5 Universal Data'!$C$8&lt;$AI$7</xm:f>
            <x14:dxf>
              <fill>
                <patternFill patternType="lightUp">
                  <bgColor theme="0"/>
                </patternFill>
              </fill>
            </x14:dxf>
          </x14:cfRule>
          <xm:sqref>AI90:AI101</xm:sqref>
        </x14:conditionalFormatting>
        <x14:conditionalFormatting xmlns:xm="http://schemas.microsoft.com/office/excel/2006/main">
          <x14:cfRule type="expression" priority="28" id="{228EF5A0-AEAC-4889-A447-006D731E26D5}">
            <xm:f>'1.5 Universal Data'!$C$8&lt;$AI$7</xm:f>
            <x14:dxf>
              <fill>
                <patternFill patternType="lightUp">
                  <bgColor theme="0"/>
                </patternFill>
              </fill>
            </x14:dxf>
          </x14:cfRule>
          <xm:sqref>AI108</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EA549-08C7-4825-9C22-203B76F61113}">
  <sheetPr>
    <tabColor theme="9" tint="-0.249977111117893"/>
  </sheetPr>
  <dimension ref="A1:AK110"/>
  <sheetViews>
    <sheetView topLeftCell="N1" zoomScale="115" zoomScaleNormal="115" workbookViewId="0">
      <pane ySplit="8" topLeftCell="A71" activePane="bottomLeft" state="frozen"/>
      <selection activeCell="F13" sqref="F13"/>
      <selection pane="bottomLeft" activeCell="AL85" sqref="AL85"/>
    </sheetView>
  </sheetViews>
  <sheetFormatPr defaultRowHeight="14.5"/>
  <cols>
    <col min="1" max="3" width="1.7265625" customWidth="1"/>
    <col min="4" max="4" width="8.7265625" bestFit="1" customWidth="1"/>
    <col min="5" max="5" width="9.453125" bestFit="1" customWidth="1"/>
    <col min="6" max="6" width="12.26953125" bestFit="1" customWidth="1"/>
    <col min="7" max="8" width="5" customWidth="1"/>
    <col min="9" max="9" width="14.26953125" bestFit="1" customWidth="1"/>
    <col min="10" max="10" width="10" bestFit="1" customWidth="1"/>
    <col min="11" max="11" width="65.26953125" bestFit="1" customWidth="1"/>
    <col min="12" max="13" width="11.453125" bestFit="1" customWidth="1"/>
    <col min="14" max="14" width="45.453125" bestFit="1" customWidth="1"/>
    <col min="15" max="15" width="5.7265625" bestFit="1" customWidth="1"/>
    <col min="16" max="16" width="9.7265625" customWidth="1"/>
    <col min="17" max="17" width="1.7265625" customWidth="1"/>
    <col min="18" max="28" width="1.7265625" hidden="1" customWidth="1"/>
    <col min="29" max="29" width="5" bestFit="1" customWidth="1"/>
    <col min="30" max="36" width="9.7265625" customWidth="1"/>
  </cols>
  <sheetData>
    <row r="1" spans="1:35" s="46" customFormat="1" ht="23.5">
      <c r="A1" s="56" t="str">
        <f>'1.1 Cover'!A1</f>
        <v>Regulatory Reporting Pack</v>
      </c>
    </row>
    <row r="2" spans="1:35" s="46" customFormat="1" ht="23.5">
      <c r="A2" s="56" t="str">
        <f>'1.1 Cover'!A2</f>
        <v>Price base - 2018/19</v>
      </c>
    </row>
    <row r="3" spans="1:35" s="46" customFormat="1" ht="23.5">
      <c r="A3" s="56" t="str">
        <f>'1.1 Cover'!A3</f>
        <v>Regulatory Year: April 2022 - March 2023</v>
      </c>
    </row>
    <row r="4" spans="1:35" s="46" customFormat="1" ht="23.5">
      <c r="A4" s="56" t="s">
        <v>92</v>
      </c>
    </row>
    <row r="6" spans="1:35">
      <c r="AE6" s="1494" t="s">
        <v>1146</v>
      </c>
      <c r="AF6" s="1495"/>
      <c r="AG6" s="1495"/>
      <c r="AH6" s="1495"/>
      <c r="AI6" s="1496"/>
    </row>
    <row r="7" spans="1:35" s="43" customFormat="1">
      <c r="D7" s="55" t="s">
        <v>214</v>
      </c>
      <c r="E7" s="55" t="s">
        <v>215</v>
      </c>
      <c r="F7" s="55" t="s">
        <v>2157</v>
      </c>
      <c r="G7" s="55" t="s">
        <v>1396</v>
      </c>
      <c r="H7" s="55" t="s">
        <v>2158</v>
      </c>
      <c r="I7" s="55" t="s">
        <v>219</v>
      </c>
      <c r="J7" s="55" t="s">
        <v>220</v>
      </c>
      <c r="K7" s="55" t="s">
        <v>221</v>
      </c>
      <c r="L7" s="55" t="s">
        <v>222</v>
      </c>
      <c r="M7" s="55" t="s">
        <v>223</v>
      </c>
      <c r="N7" s="55" t="s">
        <v>224</v>
      </c>
      <c r="O7" s="55" t="s">
        <v>245</v>
      </c>
      <c r="P7" s="55" t="s">
        <v>226</v>
      </c>
      <c r="Q7" s="55"/>
      <c r="R7" s="55"/>
      <c r="S7" s="55"/>
      <c r="T7" s="55"/>
      <c r="U7" s="55"/>
      <c r="V7" s="55"/>
      <c r="W7" s="55"/>
      <c r="X7" s="55"/>
      <c r="Y7" s="55"/>
      <c r="Z7" s="55"/>
      <c r="AA7" s="55"/>
      <c r="AB7" s="55"/>
      <c r="AC7" s="43" t="s">
        <v>1387</v>
      </c>
      <c r="AE7" s="57">
        <v>2022</v>
      </c>
      <c r="AF7" s="58">
        <v>2023</v>
      </c>
      <c r="AG7" s="58">
        <v>2024</v>
      </c>
      <c r="AH7" s="58">
        <v>2025</v>
      </c>
      <c r="AI7" s="59">
        <v>2026</v>
      </c>
    </row>
    <row r="8" spans="1:35">
      <c r="S8" s="43"/>
      <c r="T8" s="43"/>
      <c r="U8" s="43"/>
      <c r="V8" s="43"/>
    </row>
    <row r="9" spans="1:35" s="1" customFormat="1" ht="18">
      <c r="A9" s="2" t="s">
        <v>2159</v>
      </c>
      <c r="B9" s="2"/>
    </row>
    <row r="11" spans="1:35" s="1" customFormat="1" ht="14">
      <c r="A11" s="42"/>
      <c r="B11" s="48" t="s">
        <v>363</v>
      </c>
    </row>
    <row r="13" spans="1:35">
      <c r="D13" t="s">
        <v>261</v>
      </c>
      <c r="E13" t="s">
        <v>215</v>
      </c>
      <c r="F13" t="s">
        <v>239</v>
      </c>
      <c r="G13" t="s">
        <v>2161</v>
      </c>
      <c r="H13" t="s">
        <v>241</v>
      </c>
      <c r="I13" t="s">
        <v>277</v>
      </c>
      <c r="J13" t="s">
        <v>88</v>
      </c>
      <c r="K13" t="s">
        <v>2162</v>
      </c>
      <c r="L13" s="217" t="s">
        <v>287</v>
      </c>
      <c r="M13" s="217" t="s">
        <v>287</v>
      </c>
      <c r="N13" t="s">
        <v>440</v>
      </c>
      <c r="O13" s="217" t="s">
        <v>287</v>
      </c>
      <c r="P13" t="s">
        <v>378</v>
      </c>
      <c r="AC13" t="s">
        <v>1390</v>
      </c>
      <c r="AD13" s="49"/>
      <c r="AE13" s="882">
        <f>SUMIFS('5.9 Bus_Sup_Alloc'!AE$11:AE$72,'5.9 Bus_Sup_Alloc'!$D$11:$D$72,$D13,'5.9 Bus_Sup_Alloc'!$N$11:$N$72,$N13)</f>
        <v>0</v>
      </c>
      <c r="AF13" s="882">
        <f>SUMIFS('5.9 Bus_Sup_Alloc'!AF$11:AF$72,'5.9 Bus_Sup_Alloc'!$D$11:$D$72,$D13,'5.9 Bus_Sup_Alloc'!$N$11:$N$72,$N13)</f>
        <v>0</v>
      </c>
      <c r="AG13" s="882">
        <f>SUMIFS('5.9 Bus_Sup_Alloc'!AG$11:AG$72,'5.9 Bus_Sup_Alloc'!$D$11:$D$72,$D13,'5.9 Bus_Sup_Alloc'!$N$11:$N$72,$N13)</f>
        <v>0</v>
      </c>
      <c r="AH13" s="882">
        <f>SUMIFS('5.9 Bus_Sup_Alloc'!AH$11:AH$72,'5.9 Bus_Sup_Alloc'!$D$11:$D$72,$D13,'5.9 Bus_Sup_Alloc'!$N$11:$N$72,$N13)</f>
        <v>0</v>
      </c>
      <c r="AI13" s="882">
        <f>SUMIFS('5.9 Bus_Sup_Alloc'!AI$11:AI$72,'5.9 Bus_Sup_Alloc'!$D$11:$D$72,$D13,'5.9 Bus_Sup_Alloc'!$N$11:$N$72,$N13)</f>
        <v>0</v>
      </c>
    </row>
    <row r="14" spans="1:35">
      <c r="D14" t="s">
        <v>261</v>
      </c>
      <c r="E14" t="s">
        <v>215</v>
      </c>
      <c r="F14" t="s">
        <v>239</v>
      </c>
      <c r="G14" t="s">
        <v>2161</v>
      </c>
      <c r="H14" t="s">
        <v>241</v>
      </c>
      <c r="I14" t="s">
        <v>277</v>
      </c>
      <c r="J14" t="s">
        <v>88</v>
      </c>
      <c r="K14" t="s">
        <v>2162</v>
      </c>
      <c r="L14" s="217" t="s">
        <v>287</v>
      </c>
      <c r="M14" s="217" t="s">
        <v>287</v>
      </c>
      <c r="N14" t="s">
        <v>443</v>
      </c>
      <c r="O14" s="217" t="s">
        <v>287</v>
      </c>
      <c r="P14" t="s">
        <v>378</v>
      </c>
      <c r="AC14" t="s">
        <v>1390</v>
      </c>
      <c r="AD14" s="49"/>
      <c r="AE14" s="882">
        <f>SUMIFS('5.9 Bus_Sup_Alloc'!AE$11:AE$72,'5.9 Bus_Sup_Alloc'!$D$11:$D$72,$D14,'5.9 Bus_Sup_Alloc'!$N$11:$N$72,$N14)</f>
        <v>0</v>
      </c>
      <c r="AF14" s="882">
        <f>SUMIFS('5.9 Bus_Sup_Alloc'!AF$11:AF$72,'5.9 Bus_Sup_Alloc'!$D$11:$D$72,$D14,'5.9 Bus_Sup_Alloc'!$N$11:$N$72,$N14)</f>
        <v>0</v>
      </c>
      <c r="AG14" s="882">
        <f>SUMIFS('5.9 Bus_Sup_Alloc'!AG$11:AG$72,'5.9 Bus_Sup_Alloc'!$D$11:$D$72,$D14,'5.9 Bus_Sup_Alloc'!$N$11:$N$72,$N14)</f>
        <v>0</v>
      </c>
      <c r="AH14" s="882">
        <f>SUMIFS('5.9 Bus_Sup_Alloc'!AH$11:AH$72,'5.9 Bus_Sup_Alloc'!$D$11:$D$72,$D14,'5.9 Bus_Sup_Alloc'!$N$11:$N$72,$N14)</f>
        <v>0</v>
      </c>
      <c r="AI14" s="882">
        <f>SUMIFS('5.9 Bus_Sup_Alloc'!AI$11:AI$72,'5.9 Bus_Sup_Alloc'!$D$11:$D$72,$D14,'5.9 Bus_Sup_Alloc'!$N$11:$N$72,$N14)</f>
        <v>0</v>
      </c>
    </row>
    <row r="15" spans="1:35">
      <c r="D15" t="s">
        <v>261</v>
      </c>
      <c r="E15" t="s">
        <v>215</v>
      </c>
      <c r="F15" t="s">
        <v>239</v>
      </c>
      <c r="G15" t="s">
        <v>2161</v>
      </c>
      <c r="H15" t="s">
        <v>241</v>
      </c>
      <c r="I15" t="s">
        <v>277</v>
      </c>
      <c r="J15" t="s">
        <v>88</v>
      </c>
      <c r="K15" t="s">
        <v>2162</v>
      </c>
      <c r="L15" s="217" t="s">
        <v>287</v>
      </c>
      <c r="M15" s="217" t="s">
        <v>287</v>
      </c>
      <c r="N15" t="s">
        <v>447</v>
      </c>
      <c r="O15" s="217" t="s">
        <v>287</v>
      </c>
      <c r="P15" t="s">
        <v>378</v>
      </c>
      <c r="AC15" t="s">
        <v>1390</v>
      </c>
      <c r="AD15" s="49"/>
      <c r="AE15" s="882">
        <f>SUMIFS('5.9 Bus_Sup_Alloc'!AE$11:AE$72,'5.9 Bus_Sup_Alloc'!$D$11:$D$72,$D15,'5.9 Bus_Sup_Alloc'!$N$11:$N$72,$N15)</f>
        <v>0</v>
      </c>
      <c r="AF15" s="882">
        <f>SUMIFS('5.9 Bus_Sup_Alloc'!AF$11:AF$72,'5.9 Bus_Sup_Alloc'!$D$11:$D$72,$D15,'5.9 Bus_Sup_Alloc'!$N$11:$N$72,$N15)</f>
        <v>0</v>
      </c>
      <c r="AG15" s="882">
        <f>SUMIFS('5.9 Bus_Sup_Alloc'!AG$11:AG$72,'5.9 Bus_Sup_Alloc'!$D$11:$D$72,$D15,'5.9 Bus_Sup_Alloc'!$N$11:$N$72,$N15)</f>
        <v>0</v>
      </c>
      <c r="AH15" s="882">
        <f>SUMIFS('5.9 Bus_Sup_Alloc'!AH$11:AH$72,'5.9 Bus_Sup_Alloc'!$D$11:$D$72,$D15,'5.9 Bus_Sup_Alloc'!$N$11:$N$72,$N15)</f>
        <v>0</v>
      </c>
      <c r="AI15" s="882">
        <f>SUMIFS('5.9 Bus_Sup_Alloc'!AI$11:AI$72,'5.9 Bus_Sup_Alloc'!$D$11:$D$72,$D15,'5.9 Bus_Sup_Alloc'!$N$11:$N$72,$N15)</f>
        <v>0</v>
      </c>
    </row>
    <row r="16" spans="1:35">
      <c r="D16" t="s">
        <v>261</v>
      </c>
      <c r="E16" t="s">
        <v>215</v>
      </c>
      <c r="F16" t="s">
        <v>239</v>
      </c>
      <c r="G16" t="s">
        <v>2161</v>
      </c>
      <c r="H16" t="s">
        <v>241</v>
      </c>
      <c r="I16" t="s">
        <v>277</v>
      </c>
      <c r="J16" t="s">
        <v>88</v>
      </c>
      <c r="K16" t="s">
        <v>2162</v>
      </c>
      <c r="L16" s="217" t="s">
        <v>287</v>
      </c>
      <c r="M16" s="217" t="s">
        <v>287</v>
      </c>
      <c r="N16" t="s">
        <v>452</v>
      </c>
      <c r="O16" s="217" t="s">
        <v>287</v>
      </c>
      <c r="P16" t="s">
        <v>378</v>
      </c>
      <c r="AC16" t="s">
        <v>1390</v>
      </c>
      <c r="AD16" s="49"/>
      <c r="AE16" s="882">
        <f>SUMIFS('5.9 Bus_Sup_Alloc'!AE$11:AE$72,'5.9 Bus_Sup_Alloc'!$D$11:$D$72,$D16,'5.9 Bus_Sup_Alloc'!$N$11:$N$72,$N16)</f>
        <v>0</v>
      </c>
      <c r="AF16" s="882">
        <f>SUMIFS('5.9 Bus_Sup_Alloc'!AF$11:AF$72,'5.9 Bus_Sup_Alloc'!$D$11:$D$72,$D16,'5.9 Bus_Sup_Alloc'!$N$11:$N$72,$N16)</f>
        <v>0</v>
      </c>
      <c r="AG16" s="882">
        <f>SUMIFS('5.9 Bus_Sup_Alloc'!AG$11:AG$72,'5.9 Bus_Sup_Alloc'!$D$11:$D$72,$D16,'5.9 Bus_Sup_Alloc'!$N$11:$N$72,$N16)</f>
        <v>0</v>
      </c>
      <c r="AH16" s="882">
        <f>SUMIFS('5.9 Bus_Sup_Alloc'!AH$11:AH$72,'5.9 Bus_Sup_Alloc'!$D$11:$D$72,$D16,'5.9 Bus_Sup_Alloc'!$N$11:$N$72,$N16)</f>
        <v>0</v>
      </c>
      <c r="AI16" s="882">
        <f>SUMIFS('5.9 Bus_Sup_Alloc'!AI$11:AI$72,'5.9 Bus_Sup_Alloc'!$D$11:$D$72,$D16,'5.9 Bus_Sup_Alloc'!$N$11:$N$72,$N16)</f>
        <v>0</v>
      </c>
    </row>
    <row r="17" spans="1:35">
      <c r="D17" t="s">
        <v>261</v>
      </c>
      <c r="E17" t="s">
        <v>215</v>
      </c>
      <c r="F17" t="s">
        <v>239</v>
      </c>
      <c r="G17" t="s">
        <v>2161</v>
      </c>
      <c r="H17" t="s">
        <v>241</v>
      </c>
      <c r="I17" t="s">
        <v>277</v>
      </c>
      <c r="J17" t="s">
        <v>88</v>
      </c>
      <c r="K17" t="s">
        <v>2162</v>
      </c>
      <c r="L17" s="217" t="s">
        <v>287</v>
      </c>
      <c r="M17" s="217" t="s">
        <v>287</v>
      </c>
      <c r="N17" t="s">
        <v>457</v>
      </c>
      <c r="O17" s="217" t="s">
        <v>287</v>
      </c>
      <c r="P17" t="s">
        <v>378</v>
      </c>
      <c r="AC17" t="s">
        <v>1390</v>
      </c>
      <c r="AD17" s="49"/>
      <c r="AE17" s="882">
        <f>SUMIFS('5.9 Bus_Sup_Alloc'!AE$11:AE$72,'5.9 Bus_Sup_Alloc'!$D$11:$D$72,$D17,'5.9 Bus_Sup_Alloc'!$N$11:$N$72,$N17)</f>
        <v>0</v>
      </c>
      <c r="AF17" s="882">
        <f>SUMIFS('5.9 Bus_Sup_Alloc'!AF$11:AF$72,'5.9 Bus_Sup_Alloc'!$D$11:$D$72,$D17,'5.9 Bus_Sup_Alloc'!$N$11:$N$72,$N17)</f>
        <v>0</v>
      </c>
      <c r="AG17" s="882">
        <f>SUMIFS('5.9 Bus_Sup_Alloc'!AG$11:AG$72,'5.9 Bus_Sup_Alloc'!$D$11:$D$72,$D17,'5.9 Bus_Sup_Alloc'!$N$11:$N$72,$N17)</f>
        <v>0</v>
      </c>
      <c r="AH17" s="882">
        <f>SUMIFS('5.9 Bus_Sup_Alloc'!AH$11:AH$72,'5.9 Bus_Sup_Alloc'!$D$11:$D$72,$D17,'5.9 Bus_Sup_Alloc'!$N$11:$N$72,$N17)</f>
        <v>0</v>
      </c>
      <c r="AI17" s="882">
        <f>SUMIFS('5.9 Bus_Sup_Alloc'!AI$11:AI$72,'5.9 Bus_Sup_Alloc'!$D$11:$D$72,$D17,'5.9 Bus_Sup_Alloc'!$N$11:$N$72,$N17)</f>
        <v>0</v>
      </c>
    </row>
    <row r="18" spans="1:35">
      <c r="D18" t="s">
        <v>261</v>
      </c>
      <c r="E18" t="s">
        <v>215</v>
      </c>
      <c r="F18" t="s">
        <v>239</v>
      </c>
      <c r="G18" t="s">
        <v>2161</v>
      </c>
      <c r="H18" t="s">
        <v>241</v>
      </c>
      <c r="I18" t="s">
        <v>277</v>
      </c>
      <c r="J18" t="s">
        <v>88</v>
      </c>
      <c r="K18" t="s">
        <v>2162</v>
      </c>
      <c r="L18" s="217" t="s">
        <v>287</v>
      </c>
      <c r="M18" s="217" t="s">
        <v>287</v>
      </c>
      <c r="N18" t="s">
        <v>461</v>
      </c>
      <c r="O18" s="217" t="s">
        <v>287</v>
      </c>
      <c r="P18" t="s">
        <v>378</v>
      </c>
      <c r="AC18" t="s">
        <v>1390</v>
      </c>
      <c r="AD18" s="49"/>
      <c r="AE18" s="882">
        <f>SUMIFS('5.9 Bus_Sup_Alloc'!AE$11:AE$72,'5.9 Bus_Sup_Alloc'!$D$11:$D$72,$D18,'5.9 Bus_Sup_Alloc'!$N$11:$N$72,$N18)</f>
        <v>0</v>
      </c>
      <c r="AF18" s="882">
        <f>SUMIFS('5.9 Bus_Sup_Alloc'!AF$11:AF$72,'5.9 Bus_Sup_Alloc'!$D$11:$D$72,$D18,'5.9 Bus_Sup_Alloc'!$N$11:$N$72,$N18)</f>
        <v>0</v>
      </c>
      <c r="AG18" s="882">
        <f>SUMIFS('5.9 Bus_Sup_Alloc'!AG$11:AG$72,'5.9 Bus_Sup_Alloc'!$D$11:$D$72,$D18,'5.9 Bus_Sup_Alloc'!$N$11:$N$72,$N18)</f>
        <v>0</v>
      </c>
      <c r="AH18" s="882">
        <f>SUMIFS('5.9 Bus_Sup_Alloc'!AH$11:AH$72,'5.9 Bus_Sup_Alloc'!$D$11:$D$72,$D18,'5.9 Bus_Sup_Alloc'!$N$11:$N$72,$N18)</f>
        <v>0</v>
      </c>
      <c r="AI18" s="882">
        <f>SUMIFS('5.9 Bus_Sup_Alloc'!AI$11:AI$72,'5.9 Bus_Sup_Alloc'!$D$11:$D$72,$D18,'5.9 Bus_Sup_Alloc'!$N$11:$N$72,$N18)</f>
        <v>0</v>
      </c>
    </row>
    <row r="19" spans="1:35">
      <c r="D19" t="s">
        <v>261</v>
      </c>
      <c r="E19" t="s">
        <v>215</v>
      </c>
      <c r="F19" t="s">
        <v>239</v>
      </c>
      <c r="G19" t="s">
        <v>2161</v>
      </c>
      <c r="H19" t="s">
        <v>241</v>
      </c>
      <c r="I19" t="s">
        <v>277</v>
      </c>
      <c r="J19" t="s">
        <v>88</v>
      </c>
      <c r="K19" t="s">
        <v>2162</v>
      </c>
      <c r="L19" s="217" t="s">
        <v>287</v>
      </c>
      <c r="M19" s="217" t="s">
        <v>287</v>
      </c>
      <c r="N19" t="s">
        <v>465</v>
      </c>
      <c r="O19" s="217" t="s">
        <v>287</v>
      </c>
      <c r="P19" t="s">
        <v>378</v>
      </c>
      <c r="AC19" t="s">
        <v>1390</v>
      </c>
      <c r="AD19" s="49"/>
      <c r="AE19" s="882">
        <f>SUMIFS('5.9 Bus_Sup_Alloc'!AE$11:AE$72,'5.9 Bus_Sup_Alloc'!$D$11:$D$72,$D19,'5.9 Bus_Sup_Alloc'!$N$11:$N$72,$N19)</f>
        <v>0</v>
      </c>
      <c r="AF19" s="882">
        <f>SUMIFS('5.9 Bus_Sup_Alloc'!AF$11:AF$72,'5.9 Bus_Sup_Alloc'!$D$11:$D$72,$D19,'5.9 Bus_Sup_Alloc'!$N$11:$N$72,$N19)</f>
        <v>0</v>
      </c>
      <c r="AG19" s="882">
        <f>SUMIFS('5.9 Bus_Sup_Alloc'!AG$11:AG$72,'5.9 Bus_Sup_Alloc'!$D$11:$D$72,$D19,'5.9 Bus_Sup_Alloc'!$N$11:$N$72,$N19)</f>
        <v>0</v>
      </c>
      <c r="AH19" s="882">
        <f>SUMIFS('5.9 Bus_Sup_Alloc'!AH$11:AH$72,'5.9 Bus_Sup_Alloc'!$D$11:$D$72,$D19,'5.9 Bus_Sup_Alloc'!$N$11:$N$72,$N19)</f>
        <v>0</v>
      </c>
      <c r="AI19" s="882">
        <f>SUMIFS('5.9 Bus_Sup_Alloc'!AI$11:AI$72,'5.9 Bus_Sup_Alloc'!$D$11:$D$72,$D19,'5.9 Bus_Sup_Alloc'!$N$11:$N$72,$N19)</f>
        <v>0</v>
      </c>
    </row>
    <row r="20" spans="1:35">
      <c r="D20" t="s">
        <v>261</v>
      </c>
      <c r="E20" t="s">
        <v>215</v>
      </c>
      <c r="F20" t="s">
        <v>239</v>
      </c>
      <c r="G20" t="s">
        <v>2161</v>
      </c>
      <c r="H20" t="s">
        <v>241</v>
      </c>
      <c r="I20" t="s">
        <v>277</v>
      </c>
      <c r="J20" t="s">
        <v>88</v>
      </c>
      <c r="K20" t="s">
        <v>2162</v>
      </c>
      <c r="L20" s="217" t="s">
        <v>287</v>
      </c>
      <c r="M20" s="217" t="s">
        <v>287</v>
      </c>
      <c r="O20" s="217" t="s">
        <v>287</v>
      </c>
      <c r="P20" t="s">
        <v>378</v>
      </c>
      <c r="AC20" t="s">
        <v>1390</v>
      </c>
      <c r="AD20" s="49"/>
      <c r="AE20" s="887"/>
      <c r="AF20" s="887"/>
      <c r="AG20" s="887"/>
      <c r="AH20" s="887"/>
      <c r="AI20" s="887"/>
    </row>
    <row r="21" spans="1:35">
      <c r="D21" t="s">
        <v>261</v>
      </c>
      <c r="E21" t="s">
        <v>215</v>
      </c>
      <c r="F21" t="s">
        <v>239</v>
      </c>
      <c r="G21" t="s">
        <v>2161</v>
      </c>
      <c r="H21" t="s">
        <v>241</v>
      </c>
      <c r="I21" t="s">
        <v>277</v>
      </c>
      <c r="J21" t="s">
        <v>88</v>
      </c>
      <c r="K21" t="s">
        <v>2162</v>
      </c>
      <c r="L21" s="217" t="s">
        <v>287</v>
      </c>
      <c r="M21" s="217" t="s">
        <v>287</v>
      </c>
      <c r="O21" s="217" t="s">
        <v>287</v>
      </c>
      <c r="P21" t="s">
        <v>378</v>
      </c>
      <c r="AC21" t="s">
        <v>1390</v>
      </c>
      <c r="AD21" s="49"/>
      <c r="AE21" s="887"/>
      <c r="AF21" s="887"/>
      <c r="AG21" s="887"/>
      <c r="AH21" s="887"/>
      <c r="AI21" s="887"/>
    </row>
    <row r="23" spans="1:35" s="1" customFormat="1" ht="14">
      <c r="A23" s="42"/>
      <c r="B23" s="48" t="s">
        <v>2163</v>
      </c>
    </row>
    <row r="25" spans="1:35">
      <c r="D25" t="s">
        <v>261</v>
      </c>
      <c r="E25" t="s">
        <v>215</v>
      </c>
      <c r="F25" t="s">
        <v>239</v>
      </c>
      <c r="G25" t="s">
        <v>2161</v>
      </c>
      <c r="H25" t="s">
        <v>241</v>
      </c>
      <c r="I25" t="s">
        <v>277</v>
      </c>
      <c r="J25" t="s">
        <v>88</v>
      </c>
      <c r="K25" t="s">
        <v>370</v>
      </c>
      <c r="L25" s="217" t="s">
        <v>287</v>
      </c>
      <c r="M25" s="217" t="s">
        <v>287</v>
      </c>
      <c r="N25" t="s">
        <v>468</v>
      </c>
      <c r="O25" s="217" t="s">
        <v>287</v>
      </c>
      <c r="P25" t="s">
        <v>378</v>
      </c>
      <c r="AC25" t="s">
        <v>1151</v>
      </c>
      <c r="AD25" s="49"/>
      <c r="AE25" s="940"/>
      <c r="AF25" s="940"/>
      <c r="AG25" s="940"/>
      <c r="AH25" s="940"/>
      <c r="AI25" s="940"/>
    </row>
    <row r="26" spans="1:35">
      <c r="D26" t="s">
        <v>261</v>
      </c>
      <c r="E26" t="s">
        <v>215</v>
      </c>
      <c r="F26" t="s">
        <v>239</v>
      </c>
      <c r="G26" t="s">
        <v>2161</v>
      </c>
      <c r="H26" t="s">
        <v>241</v>
      </c>
      <c r="I26" t="s">
        <v>277</v>
      </c>
      <c r="J26" t="s">
        <v>88</v>
      </c>
      <c r="K26" t="s">
        <v>370</v>
      </c>
      <c r="L26" s="217" t="s">
        <v>287</v>
      </c>
      <c r="M26" s="217" t="s">
        <v>287</v>
      </c>
      <c r="N26" t="s">
        <v>470</v>
      </c>
      <c r="O26" s="217" t="s">
        <v>287</v>
      </c>
      <c r="P26" t="s">
        <v>378</v>
      </c>
      <c r="AC26" t="s">
        <v>1151</v>
      </c>
      <c r="AD26" s="49"/>
      <c r="AE26" s="940"/>
      <c r="AF26" s="940"/>
      <c r="AG26" s="940"/>
      <c r="AH26" s="940"/>
      <c r="AI26" s="940"/>
    </row>
    <row r="27" spans="1:35">
      <c r="D27" t="s">
        <v>261</v>
      </c>
      <c r="E27" t="s">
        <v>215</v>
      </c>
      <c r="F27" t="s">
        <v>239</v>
      </c>
      <c r="G27" t="s">
        <v>2161</v>
      </c>
      <c r="H27" t="s">
        <v>241</v>
      </c>
      <c r="I27" t="s">
        <v>277</v>
      </c>
      <c r="J27" t="s">
        <v>88</v>
      </c>
      <c r="K27" t="s">
        <v>370</v>
      </c>
      <c r="L27" s="217" t="s">
        <v>287</v>
      </c>
      <c r="M27" s="217" t="s">
        <v>287</v>
      </c>
      <c r="N27" t="s">
        <v>472</v>
      </c>
      <c r="O27" s="217" t="s">
        <v>287</v>
      </c>
      <c r="P27" t="s">
        <v>378</v>
      </c>
      <c r="AC27" t="s">
        <v>1151</v>
      </c>
      <c r="AD27" s="49"/>
      <c r="AE27" s="940"/>
      <c r="AF27" s="940"/>
      <c r="AG27" s="940"/>
      <c r="AH27" s="940"/>
      <c r="AI27" s="940"/>
    </row>
    <row r="28" spans="1:35">
      <c r="D28" t="s">
        <v>261</v>
      </c>
      <c r="E28" t="s">
        <v>215</v>
      </c>
      <c r="F28" t="s">
        <v>239</v>
      </c>
      <c r="G28" t="s">
        <v>2161</v>
      </c>
      <c r="H28" t="s">
        <v>241</v>
      </c>
      <c r="I28" t="s">
        <v>277</v>
      </c>
      <c r="J28" t="s">
        <v>88</v>
      </c>
      <c r="K28" t="s">
        <v>370</v>
      </c>
      <c r="L28" s="217" t="s">
        <v>287</v>
      </c>
      <c r="M28" s="217" t="s">
        <v>287</v>
      </c>
      <c r="N28" t="s">
        <v>476</v>
      </c>
      <c r="O28" s="217" t="s">
        <v>287</v>
      </c>
      <c r="P28" t="s">
        <v>378</v>
      </c>
      <c r="AC28" t="s">
        <v>1151</v>
      </c>
      <c r="AD28" s="49"/>
      <c r="AE28" s="888"/>
      <c r="AF28" s="888"/>
      <c r="AG28" s="888"/>
      <c r="AH28" s="888"/>
      <c r="AI28" s="888"/>
    </row>
    <row r="29" spans="1:35">
      <c r="D29" t="s">
        <v>261</v>
      </c>
      <c r="E29" t="s">
        <v>215</v>
      </c>
      <c r="F29" t="s">
        <v>239</v>
      </c>
      <c r="G29" t="s">
        <v>2161</v>
      </c>
      <c r="H29" t="s">
        <v>241</v>
      </c>
      <c r="I29" t="s">
        <v>277</v>
      </c>
      <c r="J29" t="s">
        <v>88</v>
      </c>
      <c r="K29" t="s">
        <v>370</v>
      </c>
      <c r="L29" s="217" t="s">
        <v>287</v>
      </c>
      <c r="M29" s="217" t="s">
        <v>287</v>
      </c>
      <c r="N29" t="s">
        <v>479</v>
      </c>
      <c r="O29" s="217" t="s">
        <v>287</v>
      </c>
      <c r="P29" t="s">
        <v>378</v>
      </c>
      <c r="AC29" t="s">
        <v>1151</v>
      </c>
      <c r="AD29" s="49"/>
      <c r="AE29" s="940"/>
      <c r="AF29" s="940"/>
      <c r="AG29" s="940"/>
      <c r="AH29" s="940"/>
      <c r="AI29" s="940"/>
    </row>
    <row r="30" spans="1:35">
      <c r="D30" t="s">
        <v>261</v>
      </c>
      <c r="E30" t="s">
        <v>215</v>
      </c>
      <c r="F30" t="s">
        <v>239</v>
      </c>
      <c r="G30" t="s">
        <v>2161</v>
      </c>
      <c r="H30" t="s">
        <v>241</v>
      </c>
      <c r="I30" t="s">
        <v>277</v>
      </c>
      <c r="J30" t="s">
        <v>88</v>
      </c>
      <c r="K30" t="s">
        <v>370</v>
      </c>
      <c r="L30" s="217" t="s">
        <v>287</v>
      </c>
      <c r="M30" s="217" t="s">
        <v>287</v>
      </c>
      <c r="N30" t="s">
        <v>483</v>
      </c>
      <c r="O30" s="217" t="s">
        <v>287</v>
      </c>
      <c r="P30" t="s">
        <v>378</v>
      </c>
      <c r="AC30" t="s">
        <v>1151</v>
      </c>
      <c r="AD30" s="49"/>
      <c r="AE30" s="940"/>
      <c r="AF30" s="940"/>
      <c r="AG30" s="940"/>
      <c r="AH30" s="940"/>
      <c r="AI30" s="940"/>
    </row>
    <row r="31" spans="1:35">
      <c r="D31" t="s">
        <v>261</v>
      </c>
      <c r="E31" t="s">
        <v>215</v>
      </c>
      <c r="F31" t="s">
        <v>239</v>
      </c>
      <c r="G31" t="s">
        <v>2161</v>
      </c>
      <c r="H31" t="s">
        <v>241</v>
      </c>
      <c r="I31" t="s">
        <v>277</v>
      </c>
      <c r="J31" t="s">
        <v>88</v>
      </c>
      <c r="K31" t="s">
        <v>370</v>
      </c>
      <c r="L31" s="217" t="s">
        <v>287</v>
      </c>
      <c r="M31" s="217" t="s">
        <v>287</v>
      </c>
      <c r="N31" t="s">
        <v>487</v>
      </c>
      <c r="O31" s="217" t="s">
        <v>287</v>
      </c>
      <c r="P31" t="s">
        <v>378</v>
      </c>
      <c r="AC31" t="s">
        <v>1151</v>
      </c>
      <c r="AD31" s="49"/>
      <c r="AE31" s="888"/>
      <c r="AF31" s="888"/>
      <c r="AG31" s="888"/>
      <c r="AH31" s="888"/>
      <c r="AI31" s="888"/>
    </row>
    <row r="32" spans="1:35">
      <c r="D32" t="s">
        <v>261</v>
      </c>
      <c r="E32" t="s">
        <v>215</v>
      </c>
      <c r="F32" t="s">
        <v>239</v>
      </c>
      <c r="G32" t="s">
        <v>2161</v>
      </c>
      <c r="H32" t="s">
        <v>241</v>
      </c>
      <c r="I32" t="s">
        <v>277</v>
      </c>
      <c r="J32" t="s">
        <v>88</v>
      </c>
      <c r="K32" t="s">
        <v>370</v>
      </c>
      <c r="L32" s="217" t="s">
        <v>287</v>
      </c>
      <c r="M32" s="217" t="s">
        <v>287</v>
      </c>
      <c r="N32" t="s">
        <v>490</v>
      </c>
      <c r="O32" s="217" t="s">
        <v>287</v>
      </c>
      <c r="P32" t="s">
        <v>378</v>
      </c>
      <c r="AC32" t="s">
        <v>1151</v>
      </c>
      <c r="AD32" s="49"/>
      <c r="AE32" s="940"/>
      <c r="AF32" s="940"/>
      <c r="AG32" s="940"/>
      <c r="AH32" s="940"/>
      <c r="AI32" s="940"/>
    </row>
    <row r="33" spans="1:35">
      <c r="D33" t="s">
        <v>261</v>
      </c>
      <c r="E33" t="s">
        <v>215</v>
      </c>
      <c r="F33" t="s">
        <v>239</v>
      </c>
      <c r="G33" t="s">
        <v>2161</v>
      </c>
      <c r="H33" t="s">
        <v>241</v>
      </c>
      <c r="I33" t="s">
        <v>277</v>
      </c>
      <c r="J33" t="s">
        <v>88</v>
      </c>
      <c r="K33" t="s">
        <v>370</v>
      </c>
      <c r="L33" s="217" t="s">
        <v>287</v>
      </c>
      <c r="M33" s="217" t="s">
        <v>287</v>
      </c>
      <c r="N33" t="s">
        <v>493</v>
      </c>
      <c r="O33" s="217" t="s">
        <v>287</v>
      </c>
      <c r="P33" t="s">
        <v>378</v>
      </c>
      <c r="AC33" t="s">
        <v>1151</v>
      </c>
      <c r="AD33" s="49"/>
      <c r="AE33" s="940"/>
      <c r="AF33" s="940"/>
      <c r="AG33" s="940"/>
      <c r="AH33" s="940"/>
      <c r="AI33" s="940"/>
    </row>
    <row r="34" spans="1:35">
      <c r="D34" t="s">
        <v>261</v>
      </c>
      <c r="E34" t="s">
        <v>215</v>
      </c>
      <c r="F34" t="s">
        <v>239</v>
      </c>
      <c r="G34" t="s">
        <v>2161</v>
      </c>
      <c r="H34" t="s">
        <v>241</v>
      </c>
      <c r="I34" t="s">
        <v>277</v>
      </c>
      <c r="J34" t="s">
        <v>88</v>
      </c>
      <c r="K34" t="s">
        <v>370</v>
      </c>
      <c r="L34" s="217" t="s">
        <v>287</v>
      </c>
      <c r="M34" s="217" t="s">
        <v>287</v>
      </c>
      <c r="N34" t="s">
        <v>496</v>
      </c>
      <c r="O34" s="217" t="s">
        <v>287</v>
      </c>
      <c r="P34" t="s">
        <v>378</v>
      </c>
      <c r="AC34" t="s">
        <v>1151</v>
      </c>
      <c r="AD34" s="49"/>
      <c r="AE34" s="940"/>
      <c r="AF34" s="940"/>
      <c r="AG34" s="940"/>
      <c r="AH34" s="940"/>
      <c r="AI34" s="940"/>
    </row>
    <row r="35" spans="1:35">
      <c r="D35" t="s">
        <v>261</v>
      </c>
      <c r="E35" t="s">
        <v>215</v>
      </c>
      <c r="F35" t="s">
        <v>239</v>
      </c>
      <c r="G35" t="s">
        <v>2161</v>
      </c>
      <c r="H35" t="s">
        <v>241</v>
      </c>
      <c r="I35" t="s">
        <v>277</v>
      </c>
      <c r="J35" t="s">
        <v>88</v>
      </c>
      <c r="K35" t="s">
        <v>370</v>
      </c>
      <c r="L35" s="217" t="s">
        <v>287</v>
      </c>
      <c r="M35" s="217" t="s">
        <v>287</v>
      </c>
      <c r="N35" t="s">
        <v>499</v>
      </c>
      <c r="O35" s="217" t="s">
        <v>287</v>
      </c>
      <c r="P35" t="s">
        <v>378</v>
      </c>
      <c r="AC35" t="s">
        <v>1151</v>
      </c>
      <c r="AD35" s="49"/>
      <c r="AE35" s="940"/>
      <c r="AF35" s="940"/>
      <c r="AG35" s="940"/>
      <c r="AH35" s="940"/>
      <c r="AI35" s="940"/>
    </row>
    <row r="36" spans="1:35">
      <c r="D36" t="s">
        <v>261</v>
      </c>
      <c r="E36" t="s">
        <v>215</v>
      </c>
      <c r="F36" t="s">
        <v>239</v>
      </c>
      <c r="G36" t="s">
        <v>2161</v>
      </c>
      <c r="H36" t="s">
        <v>241</v>
      </c>
      <c r="I36" t="s">
        <v>277</v>
      </c>
      <c r="J36" t="s">
        <v>88</v>
      </c>
      <c r="K36" t="s">
        <v>370</v>
      </c>
      <c r="L36" s="217" t="s">
        <v>287</v>
      </c>
      <c r="M36" s="217" t="s">
        <v>287</v>
      </c>
      <c r="N36" t="s">
        <v>502</v>
      </c>
      <c r="O36" s="217" t="s">
        <v>287</v>
      </c>
      <c r="P36" t="s">
        <v>378</v>
      </c>
      <c r="AC36" t="s">
        <v>1151</v>
      </c>
      <c r="AD36" s="49"/>
      <c r="AE36" s="940"/>
      <c r="AF36" s="940"/>
      <c r="AG36" s="940"/>
      <c r="AH36" s="940"/>
      <c r="AI36" s="940"/>
    </row>
    <row r="37" spans="1:35">
      <c r="D37" t="s">
        <v>261</v>
      </c>
      <c r="E37" t="s">
        <v>215</v>
      </c>
      <c r="F37" t="s">
        <v>239</v>
      </c>
      <c r="G37" t="s">
        <v>2161</v>
      </c>
      <c r="H37" t="s">
        <v>241</v>
      </c>
      <c r="I37" t="s">
        <v>277</v>
      </c>
      <c r="J37" t="s">
        <v>88</v>
      </c>
      <c r="K37" t="s">
        <v>370</v>
      </c>
      <c r="L37" s="217" t="s">
        <v>287</v>
      </c>
      <c r="M37" s="217" t="s">
        <v>287</v>
      </c>
      <c r="O37" s="217" t="s">
        <v>287</v>
      </c>
      <c r="P37" t="s">
        <v>378</v>
      </c>
      <c r="AC37" t="s">
        <v>1151</v>
      </c>
      <c r="AD37" s="49"/>
      <c r="AE37" s="887"/>
      <c r="AF37" s="887"/>
      <c r="AG37" s="887"/>
      <c r="AH37" s="887"/>
      <c r="AI37" s="887"/>
    </row>
    <row r="38" spans="1:35">
      <c r="D38" t="s">
        <v>261</v>
      </c>
      <c r="E38" t="s">
        <v>215</v>
      </c>
      <c r="F38" t="s">
        <v>239</v>
      </c>
      <c r="G38" t="s">
        <v>2161</v>
      </c>
      <c r="H38" t="s">
        <v>241</v>
      </c>
      <c r="I38" t="s">
        <v>277</v>
      </c>
      <c r="J38" t="s">
        <v>88</v>
      </c>
      <c r="K38" t="s">
        <v>370</v>
      </c>
      <c r="L38" s="217" t="s">
        <v>287</v>
      </c>
      <c r="M38" s="217" t="s">
        <v>287</v>
      </c>
      <c r="O38" s="217" t="s">
        <v>287</v>
      </c>
      <c r="P38" t="s">
        <v>378</v>
      </c>
      <c r="AC38" t="s">
        <v>1151</v>
      </c>
      <c r="AD38" s="49"/>
      <c r="AE38" s="887"/>
      <c r="AF38" s="887"/>
      <c r="AG38" s="887"/>
      <c r="AH38" s="887"/>
      <c r="AI38" s="887"/>
    </row>
    <row r="39" spans="1:35">
      <c r="D39" t="s">
        <v>261</v>
      </c>
      <c r="E39" t="s">
        <v>215</v>
      </c>
      <c r="F39" t="s">
        <v>239</v>
      </c>
      <c r="G39" t="s">
        <v>2161</v>
      </c>
      <c r="H39" t="s">
        <v>241</v>
      </c>
      <c r="I39" t="s">
        <v>277</v>
      </c>
      <c r="J39" t="s">
        <v>88</v>
      </c>
      <c r="K39" t="s">
        <v>370</v>
      </c>
      <c r="L39" s="217" t="s">
        <v>287</v>
      </c>
      <c r="M39" s="217" t="s">
        <v>287</v>
      </c>
      <c r="O39" s="217" t="s">
        <v>287</v>
      </c>
      <c r="P39" t="s">
        <v>378</v>
      </c>
      <c r="AC39" t="s">
        <v>1151</v>
      </c>
      <c r="AD39" s="49"/>
      <c r="AE39" s="887"/>
      <c r="AF39" s="887"/>
      <c r="AG39" s="887"/>
      <c r="AH39" s="887"/>
      <c r="AI39" s="887"/>
    </row>
    <row r="41" spans="1:35">
      <c r="AE41" s="307"/>
      <c r="AF41" s="307"/>
      <c r="AG41" s="307"/>
      <c r="AH41" s="307"/>
      <c r="AI41" s="307"/>
    </row>
    <row r="42" spans="1:35" s="1" customFormat="1" ht="14">
      <c r="A42" s="42"/>
      <c r="B42" s="48" t="s">
        <v>2164</v>
      </c>
    </row>
    <row r="44" spans="1:35">
      <c r="D44" t="s">
        <v>261</v>
      </c>
      <c r="E44" t="s">
        <v>215</v>
      </c>
      <c r="F44" t="s">
        <v>239</v>
      </c>
      <c r="G44" t="s">
        <v>2161</v>
      </c>
      <c r="H44" t="s">
        <v>241</v>
      </c>
      <c r="I44" t="s">
        <v>277</v>
      </c>
      <c r="J44" t="s">
        <v>88</v>
      </c>
      <c r="K44" t="s">
        <v>383</v>
      </c>
      <c r="L44" s="217" t="s">
        <v>287</v>
      </c>
      <c r="M44" s="217" t="s">
        <v>287</v>
      </c>
      <c r="N44" t="s">
        <v>505</v>
      </c>
      <c r="O44" s="217" t="s">
        <v>287</v>
      </c>
      <c r="P44" t="s">
        <v>378</v>
      </c>
      <c r="AC44" t="s">
        <v>1151</v>
      </c>
      <c r="AD44" s="49"/>
      <c r="AE44" s="888"/>
      <c r="AF44" s="888"/>
      <c r="AG44" s="888"/>
      <c r="AH44" s="888"/>
      <c r="AI44" s="888"/>
    </row>
    <row r="45" spans="1:35">
      <c r="D45" t="s">
        <v>261</v>
      </c>
      <c r="E45" t="s">
        <v>215</v>
      </c>
      <c r="F45" t="s">
        <v>239</v>
      </c>
      <c r="G45" t="s">
        <v>2161</v>
      </c>
      <c r="H45" t="s">
        <v>241</v>
      </c>
      <c r="I45" t="s">
        <v>277</v>
      </c>
      <c r="J45" t="s">
        <v>88</v>
      </c>
      <c r="L45" s="217"/>
      <c r="M45" s="217" t="s">
        <v>287</v>
      </c>
      <c r="O45" s="217" t="s">
        <v>287</v>
      </c>
      <c r="P45" t="s">
        <v>378</v>
      </c>
      <c r="AC45" t="s">
        <v>1151</v>
      </c>
      <c r="AD45" s="49"/>
      <c r="AE45" s="887"/>
      <c r="AF45" s="887"/>
      <c r="AG45" s="887"/>
      <c r="AH45" s="887"/>
      <c r="AI45" s="887"/>
    </row>
    <row r="46" spans="1:35">
      <c r="AE46" s="307"/>
      <c r="AF46" s="307"/>
      <c r="AG46" s="307"/>
      <c r="AH46" s="307"/>
      <c r="AI46" s="307"/>
    </row>
    <row r="47" spans="1:35" s="1" customFormat="1" ht="14">
      <c r="A47" s="42"/>
      <c r="B47" s="48" t="s">
        <v>2165</v>
      </c>
    </row>
    <row r="49" spans="1:37" s="1" customFormat="1">
      <c r="A49" s="42"/>
      <c r="B49"/>
      <c r="C49" s="1" t="s">
        <v>2166</v>
      </c>
    </row>
    <row r="51" spans="1:37">
      <c r="D51" t="s">
        <v>261</v>
      </c>
      <c r="E51" t="s">
        <v>262</v>
      </c>
      <c r="F51" t="s">
        <v>239</v>
      </c>
      <c r="G51" t="s">
        <v>2161</v>
      </c>
      <c r="H51" t="s">
        <v>241</v>
      </c>
      <c r="I51" t="s">
        <v>2167</v>
      </c>
      <c r="J51" t="s">
        <v>88</v>
      </c>
      <c r="K51" t="s">
        <v>533</v>
      </c>
      <c r="O51" s="217" t="s">
        <v>287</v>
      </c>
      <c r="P51" t="s">
        <v>1229</v>
      </c>
      <c r="AC51" t="s">
        <v>1188</v>
      </c>
      <c r="AD51" s="49"/>
      <c r="AE51" s="888"/>
      <c r="AF51" s="888"/>
      <c r="AG51" s="888"/>
      <c r="AH51" s="888"/>
      <c r="AI51" s="888"/>
      <c r="AK51" s="62"/>
    </row>
    <row r="52" spans="1:37">
      <c r="D52" t="s">
        <v>261</v>
      </c>
      <c r="E52" t="s">
        <v>262</v>
      </c>
      <c r="F52" t="s">
        <v>239</v>
      </c>
      <c r="G52" t="s">
        <v>2161</v>
      </c>
      <c r="H52" t="s">
        <v>241</v>
      </c>
      <c r="I52" t="s">
        <v>2167</v>
      </c>
      <c r="J52" t="s">
        <v>88</v>
      </c>
      <c r="K52" t="s">
        <v>2169</v>
      </c>
      <c r="O52" s="217" t="s">
        <v>287</v>
      </c>
      <c r="P52" t="s">
        <v>1233</v>
      </c>
      <c r="AC52" t="s">
        <v>1151</v>
      </c>
      <c r="AD52" s="49"/>
      <c r="AE52" s="888"/>
      <c r="AF52" s="888"/>
      <c r="AG52" s="888"/>
      <c r="AH52" s="888"/>
      <c r="AI52" s="888"/>
      <c r="AK52" s="62"/>
    </row>
    <row r="53" spans="1:37">
      <c r="O53" s="217"/>
      <c r="AD53" s="49"/>
      <c r="AE53" s="941"/>
      <c r="AF53" s="941"/>
      <c r="AG53" s="941"/>
      <c r="AH53" s="941"/>
      <c r="AI53" s="941"/>
      <c r="AK53" s="62"/>
    </row>
    <row r="54" spans="1:37">
      <c r="O54" s="217"/>
      <c r="AD54" s="49"/>
      <c r="AE54" s="941"/>
      <c r="AF54" s="941"/>
      <c r="AG54" s="941"/>
      <c r="AH54" s="941"/>
      <c r="AI54" s="941"/>
      <c r="AK54" s="62"/>
    </row>
    <row r="55" spans="1:37">
      <c r="O55" s="217"/>
      <c r="AD55" s="49"/>
      <c r="AE55" s="941"/>
      <c r="AF55" s="941"/>
      <c r="AG55" s="941"/>
      <c r="AH55" s="941"/>
      <c r="AI55" s="941"/>
      <c r="AK55" s="62"/>
    </row>
    <row r="56" spans="1:37">
      <c r="K56" s="689"/>
      <c r="O56" s="217"/>
      <c r="AD56" s="49"/>
      <c r="AE56" s="941"/>
      <c r="AF56" s="941"/>
      <c r="AG56" s="941"/>
      <c r="AH56" s="941"/>
      <c r="AI56" s="941"/>
      <c r="AK56" s="62"/>
    </row>
    <row r="57" spans="1:37">
      <c r="O57" s="217"/>
      <c r="AD57" s="49"/>
      <c r="AE57" s="42"/>
      <c r="AF57" s="42"/>
      <c r="AG57" s="42"/>
      <c r="AH57" s="42"/>
      <c r="AI57" s="42"/>
      <c r="AK57" s="62"/>
    </row>
    <row r="58" spans="1:37" s="1" customFormat="1">
      <c r="A58" s="42"/>
      <c r="B58"/>
      <c r="C58" s="1" t="s">
        <v>2173</v>
      </c>
    </row>
    <row r="59" spans="1:37">
      <c r="O59" s="217"/>
      <c r="AD59" s="49"/>
      <c r="AE59" s="42"/>
      <c r="AF59" s="42"/>
      <c r="AG59" s="42"/>
      <c r="AH59" s="42"/>
      <c r="AI59" s="42"/>
      <c r="AK59" s="62"/>
    </row>
    <row r="60" spans="1:37">
      <c r="D60" t="s">
        <v>261</v>
      </c>
      <c r="E60" t="s">
        <v>262</v>
      </c>
      <c r="F60" t="s">
        <v>239</v>
      </c>
      <c r="G60" t="s">
        <v>2161</v>
      </c>
      <c r="H60" t="s">
        <v>241</v>
      </c>
      <c r="I60" t="s">
        <v>2167</v>
      </c>
      <c r="J60" t="s">
        <v>88</v>
      </c>
      <c r="K60" t="s">
        <v>1208</v>
      </c>
      <c r="O60" s="217" t="s">
        <v>287</v>
      </c>
      <c r="AC60" t="s">
        <v>1151</v>
      </c>
      <c r="AD60" s="49"/>
      <c r="AE60" s="888"/>
      <c r="AF60" s="888"/>
      <c r="AG60" s="888"/>
      <c r="AH60" s="888"/>
      <c r="AI60" s="888"/>
      <c r="AK60" s="62"/>
    </row>
    <row r="61" spans="1:37">
      <c r="D61" t="s">
        <v>261</v>
      </c>
      <c r="E61" t="s">
        <v>262</v>
      </c>
      <c r="F61" t="s">
        <v>239</v>
      </c>
      <c r="G61" t="s">
        <v>2161</v>
      </c>
      <c r="H61" t="s">
        <v>241</v>
      </c>
      <c r="I61" t="s">
        <v>2167</v>
      </c>
      <c r="J61" t="s">
        <v>88</v>
      </c>
      <c r="K61" t="s">
        <v>1210</v>
      </c>
      <c r="O61" s="217" t="s">
        <v>287</v>
      </c>
      <c r="P61" t="s">
        <v>1210</v>
      </c>
      <c r="AC61" t="s">
        <v>1151</v>
      </c>
      <c r="AD61" s="49"/>
      <c r="AE61" s="888"/>
      <c r="AF61" s="888"/>
      <c r="AG61" s="888"/>
      <c r="AH61" s="888"/>
      <c r="AI61" s="888"/>
      <c r="AK61" s="62"/>
    </row>
    <row r="62" spans="1:37">
      <c r="D62" t="s">
        <v>261</v>
      </c>
      <c r="E62" t="s">
        <v>262</v>
      </c>
      <c r="F62" t="s">
        <v>239</v>
      </c>
      <c r="G62" t="s">
        <v>2161</v>
      </c>
      <c r="H62" t="s">
        <v>241</v>
      </c>
      <c r="I62" t="s">
        <v>2167</v>
      </c>
      <c r="J62" t="s">
        <v>88</v>
      </c>
      <c r="K62" t="s">
        <v>1212</v>
      </c>
      <c r="O62" s="217" t="s">
        <v>287</v>
      </c>
      <c r="AC62" t="s">
        <v>1151</v>
      </c>
      <c r="AD62" s="49"/>
      <c r="AE62" s="888"/>
      <c r="AF62" s="888"/>
      <c r="AG62" s="888"/>
      <c r="AH62" s="888"/>
      <c r="AI62" s="888"/>
      <c r="AK62" s="62"/>
    </row>
    <row r="63" spans="1:37">
      <c r="D63" t="s">
        <v>261</v>
      </c>
      <c r="E63" t="s">
        <v>262</v>
      </c>
      <c r="F63" t="s">
        <v>239</v>
      </c>
      <c r="G63" t="s">
        <v>2161</v>
      </c>
      <c r="H63" t="s">
        <v>241</v>
      </c>
      <c r="I63" t="s">
        <v>2167</v>
      </c>
      <c r="J63" t="s">
        <v>88</v>
      </c>
      <c r="K63" t="s">
        <v>1214</v>
      </c>
      <c r="O63" s="217" t="s">
        <v>287</v>
      </c>
      <c r="P63" t="s">
        <v>1239</v>
      </c>
      <c r="AC63" t="s">
        <v>1151</v>
      </c>
      <c r="AD63" s="49"/>
      <c r="AE63" s="888"/>
      <c r="AF63" s="888"/>
      <c r="AG63" s="888"/>
      <c r="AH63" s="888"/>
      <c r="AI63" s="888"/>
      <c r="AK63" s="62"/>
    </row>
    <row r="64" spans="1:37">
      <c r="O64" s="217"/>
      <c r="AD64" s="49"/>
      <c r="AE64" s="42"/>
      <c r="AF64" s="42"/>
      <c r="AG64" s="42"/>
      <c r="AH64" s="42"/>
      <c r="AI64" s="42"/>
      <c r="AK64" s="62"/>
    </row>
    <row r="65" spans="1:37" s="1" customFormat="1">
      <c r="A65" s="42"/>
      <c r="B65"/>
    </row>
    <row r="66" spans="1:37" s="42" customFormat="1">
      <c r="B66"/>
    </row>
    <row r="67" spans="1:37">
      <c r="O67" s="217"/>
      <c r="AD67" s="49"/>
      <c r="AE67" s="941"/>
      <c r="AF67" s="941"/>
      <c r="AG67" s="941"/>
      <c r="AH67" s="941"/>
      <c r="AI67" s="941"/>
      <c r="AK67" s="62"/>
    </row>
    <row r="68" spans="1:37">
      <c r="AD68" s="49"/>
      <c r="AE68" s="307"/>
      <c r="AF68" s="307"/>
      <c r="AG68" s="307"/>
      <c r="AH68" s="307"/>
      <c r="AI68" s="307"/>
      <c r="AK68" s="62"/>
    </row>
    <row r="69" spans="1:37" s="1" customFormat="1">
      <c r="A69" s="42"/>
      <c r="B69"/>
    </row>
    <row r="70" spans="1:37" s="42" customFormat="1">
      <c r="B70"/>
    </row>
    <row r="71" spans="1:37">
      <c r="O71" s="217"/>
      <c r="AD71" s="49"/>
      <c r="AE71" s="941"/>
      <c r="AF71" s="941"/>
      <c r="AG71" s="941"/>
      <c r="AH71" s="941"/>
      <c r="AI71" s="941"/>
      <c r="AK71" s="62"/>
    </row>
    <row r="72" spans="1:37">
      <c r="AD72" s="49"/>
      <c r="AE72" s="307"/>
      <c r="AF72" s="307"/>
      <c r="AG72" s="307"/>
      <c r="AH72" s="307"/>
      <c r="AI72" s="307"/>
      <c r="AK72" s="62"/>
    </row>
    <row r="73" spans="1:37" s="1" customFormat="1" ht="18">
      <c r="A73" s="2" t="s">
        <v>2178</v>
      </c>
      <c r="B73" s="2"/>
    </row>
    <row r="75" spans="1:37" s="1" customFormat="1" ht="14">
      <c r="A75" s="42"/>
      <c r="B75" s="48" t="s">
        <v>363</v>
      </c>
    </row>
    <row r="77" spans="1:37">
      <c r="D77" t="s">
        <v>261</v>
      </c>
      <c r="E77" t="s">
        <v>215</v>
      </c>
      <c r="F77" t="s">
        <v>239</v>
      </c>
      <c r="G77" t="s">
        <v>2179</v>
      </c>
      <c r="H77" t="s">
        <v>241</v>
      </c>
      <c r="I77" t="s">
        <v>277</v>
      </c>
      <c r="J77" t="s">
        <v>88</v>
      </c>
      <c r="K77" t="s">
        <v>2162</v>
      </c>
      <c r="L77" s="217" t="s">
        <v>287</v>
      </c>
      <c r="M77" s="217" t="s">
        <v>287</v>
      </c>
      <c r="N77" t="s">
        <v>440</v>
      </c>
      <c r="O77" s="217" t="s">
        <v>287</v>
      </c>
      <c r="P77" t="s">
        <v>378</v>
      </c>
      <c r="AC77" t="s">
        <v>1151</v>
      </c>
      <c r="AD77" s="49"/>
      <c r="AE77" s="882">
        <f>SUMIFS('5.9 Bus_Sup_Alloc'!AE$76:AE$137,'5.9 Bus_Sup_Alloc'!$D$76:$D$137,$D77,'5.9 Bus_Sup_Alloc'!$N$76:$N$137,$N77)</f>
        <v>0</v>
      </c>
      <c r="AF77" s="882">
        <f>SUMIFS('5.9 Bus_Sup_Alloc'!AF$76:AF$137,'5.9 Bus_Sup_Alloc'!$D$76:$D$137,$D77,'5.9 Bus_Sup_Alloc'!$N$76:$N$137,$N77)</f>
        <v>0</v>
      </c>
      <c r="AG77" s="882">
        <f>SUMIFS('5.9 Bus_Sup_Alloc'!AG$76:AG$137,'5.9 Bus_Sup_Alloc'!$D$76:$D$137,$D77,'5.9 Bus_Sup_Alloc'!$N$76:$N$137,$N77)</f>
        <v>0</v>
      </c>
      <c r="AH77" s="882">
        <f>SUMIFS('5.9 Bus_Sup_Alloc'!AH$76:AH$137,'5.9 Bus_Sup_Alloc'!$D$76:$D$137,$D77,'5.9 Bus_Sup_Alloc'!$N$76:$N$137,$N77)</f>
        <v>0</v>
      </c>
      <c r="AI77" s="882">
        <f>SUMIFS('5.9 Bus_Sup_Alloc'!AI$76:AI$137,'5.9 Bus_Sup_Alloc'!$D$76:$D$137,$D77,'5.9 Bus_Sup_Alloc'!$N$76:$N$137,$N77)</f>
        <v>0</v>
      </c>
    </row>
    <row r="78" spans="1:37">
      <c r="D78" t="s">
        <v>261</v>
      </c>
      <c r="E78" t="s">
        <v>215</v>
      </c>
      <c r="F78" t="s">
        <v>239</v>
      </c>
      <c r="G78" t="s">
        <v>2179</v>
      </c>
      <c r="H78" t="s">
        <v>241</v>
      </c>
      <c r="I78" t="s">
        <v>277</v>
      </c>
      <c r="J78" t="s">
        <v>88</v>
      </c>
      <c r="K78" t="s">
        <v>2162</v>
      </c>
      <c r="L78" s="217" t="s">
        <v>287</v>
      </c>
      <c r="M78" s="217" t="s">
        <v>287</v>
      </c>
      <c r="N78" t="s">
        <v>443</v>
      </c>
      <c r="O78" s="217" t="s">
        <v>287</v>
      </c>
      <c r="P78" t="s">
        <v>378</v>
      </c>
      <c r="AC78" t="s">
        <v>1151</v>
      </c>
      <c r="AD78" s="49"/>
      <c r="AE78" s="882">
        <f>SUMIFS('5.9 Bus_Sup_Alloc'!AE$76:AE$137,'5.9 Bus_Sup_Alloc'!$D$76:$D$137,$D78,'5.9 Bus_Sup_Alloc'!$N$76:$N$137,$N78)</f>
        <v>0</v>
      </c>
      <c r="AF78" s="882">
        <f>SUMIFS('5.9 Bus_Sup_Alloc'!AF$76:AF$137,'5.9 Bus_Sup_Alloc'!$D$76:$D$137,$D78,'5.9 Bus_Sup_Alloc'!$N$76:$N$137,$N78)</f>
        <v>0</v>
      </c>
      <c r="AG78" s="882">
        <f>SUMIFS('5.9 Bus_Sup_Alloc'!AG$76:AG$137,'5.9 Bus_Sup_Alloc'!$D$76:$D$137,$D78,'5.9 Bus_Sup_Alloc'!$N$76:$N$137,$N78)</f>
        <v>0</v>
      </c>
      <c r="AH78" s="882">
        <f>SUMIFS('5.9 Bus_Sup_Alloc'!AH$76:AH$137,'5.9 Bus_Sup_Alloc'!$D$76:$D$137,$D78,'5.9 Bus_Sup_Alloc'!$N$76:$N$137,$N78)</f>
        <v>0</v>
      </c>
      <c r="AI78" s="882">
        <f>SUMIFS('5.9 Bus_Sup_Alloc'!AI$76:AI$137,'5.9 Bus_Sup_Alloc'!$D$76:$D$137,$D78,'5.9 Bus_Sup_Alloc'!$N$76:$N$137,$N78)</f>
        <v>0</v>
      </c>
    </row>
    <row r="79" spans="1:37">
      <c r="D79" t="s">
        <v>261</v>
      </c>
      <c r="E79" t="s">
        <v>215</v>
      </c>
      <c r="F79" t="s">
        <v>239</v>
      </c>
      <c r="G79" t="s">
        <v>2179</v>
      </c>
      <c r="H79" t="s">
        <v>241</v>
      </c>
      <c r="I79" t="s">
        <v>277</v>
      </c>
      <c r="J79" t="s">
        <v>88</v>
      </c>
      <c r="K79" t="s">
        <v>2162</v>
      </c>
      <c r="L79" s="217" t="s">
        <v>287</v>
      </c>
      <c r="M79" s="217" t="s">
        <v>287</v>
      </c>
      <c r="N79" t="s">
        <v>447</v>
      </c>
      <c r="O79" s="217" t="s">
        <v>287</v>
      </c>
      <c r="P79" t="s">
        <v>378</v>
      </c>
      <c r="AC79" t="s">
        <v>1151</v>
      </c>
      <c r="AD79" s="49"/>
      <c r="AE79" s="882">
        <f>SUMIFS('5.9 Bus_Sup_Alloc'!AE$76:AE$137,'5.9 Bus_Sup_Alloc'!$D$76:$D$137,$D79,'5.9 Bus_Sup_Alloc'!$N$76:$N$137,$N79)</f>
        <v>0</v>
      </c>
      <c r="AF79" s="882">
        <f>SUMIFS('5.9 Bus_Sup_Alloc'!AF$76:AF$137,'5.9 Bus_Sup_Alloc'!$D$76:$D$137,$D79,'5.9 Bus_Sup_Alloc'!$N$76:$N$137,$N79)</f>
        <v>0</v>
      </c>
      <c r="AG79" s="882">
        <f>SUMIFS('5.9 Bus_Sup_Alloc'!AG$76:AG$137,'5.9 Bus_Sup_Alloc'!$D$76:$D$137,$D79,'5.9 Bus_Sup_Alloc'!$N$76:$N$137,$N79)</f>
        <v>0</v>
      </c>
      <c r="AH79" s="882">
        <f>SUMIFS('5.9 Bus_Sup_Alloc'!AH$76:AH$137,'5.9 Bus_Sup_Alloc'!$D$76:$D$137,$D79,'5.9 Bus_Sup_Alloc'!$N$76:$N$137,$N79)</f>
        <v>0</v>
      </c>
      <c r="AI79" s="882">
        <f>SUMIFS('5.9 Bus_Sup_Alloc'!AI$76:AI$137,'5.9 Bus_Sup_Alloc'!$D$76:$D$137,$D79,'5.9 Bus_Sup_Alloc'!$N$76:$N$137,$N79)</f>
        <v>0</v>
      </c>
    </row>
    <row r="80" spans="1:37">
      <c r="D80" t="s">
        <v>261</v>
      </c>
      <c r="E80" t="s">
        <v>215</v>
      </c>
      <c r="F80" t="s">
        <v>239</v>
      </c>
      <c r="G80" t="s">
        <v>2179</v>
      </c>
      <c r="H80" t="s">
        <v>241</v>
      </c>
      <c r="I80" t="s">
        <v>277</v>
      </c>
      <c r="J80" t="s">
        <v>88</v>
      </c>
      <c r="K80" t="s">
        <v>2162</v>
      </c>
      <c r="L80" s="217" t="s">
        <v>287</v>
      </c>
      <c r="M80" s="217" t="s">
        <v>287</v>
      </c>
      <c r="N80" t="s">
        <v>452</v>
      </c>
      <c r="O80" s="217" t="s">
        <v>287</v>
      </c>
      <c r="P80" t="s">
        <v>378</v>
      </c>
      <c r="AC80" t="s">
        <v>1151</v>
      </c>
      <c r="AD80" s="49"/>
      <c r="AE80" s="882">
        <f>SUMIFS('5.9 Bus_Sup_Alloc'!AE$76:AE$137,'5.9 Bus_Sup_Alloc'!$D$76:$D$137,$D80,'5.9 Bus_Sup_Alloc'!$N$76:$N$137,$N80)</f>
        <v>0</v>
      </c>
      <c r="AF80" s="882">
        <f>SUMIFS('5.9 Bus_Sup_Alloc'!AF$76:AF$137,'5.9 Bus_Sup_Alloc'!$D$76:$D$137,$D80,'5.9 Bus_Sup_Alloc'!$N$76:$N$137,$N80)</f>
        <v>0</v>
      </c>
      <c r="AG80" s="882">
        <f>SUMIFS('5.9 Bus_Sup_Alloc'!AG$76:AG$137,'5.9 Bus_Sup_Alloc'!$D$76:$D$137,$D80,'5.9 Bus_Sup_Alloc'!$N$76:$N$137,$N80)</f>
        <v>0</v>
      </c>
      <c r="AH80" s="882">
        <f>SUMIFS('5.9 Bus_Sup_Alloc'!AH$76:AH$137,'5.9 Bus_Sup_Alloc'!$D$76:$D$137,$D80,'5.9 Bus_Sup_Alloc'!$N$76:$N$137,$N80)</f>
        <v>0</v>
      </c>
      <c r="AI80" s="882">
        <f>SUMIFS('5.9 Bus_Sup_Alloc'!AI$76:AI$137,'5.9 Bus_Sup_Alloc'!$D$76:$D$137,$D80,'5.9 Bus_Sup_Alloc'!$N$76:$N$137,$N80)</f>
        <v>0</v>
      </c>
    </row>
    <row r="81" spans="1:35">
      <c r="D81" t="s">
        <v>261</v>
      </c>
      <c r="E81" t="s">
        <v>215</v>
      </c>
      <c r="F81" t="s">
        <v>239</v>
      </c>
      <c r="G81" t="s">
        <v>2179</v>
      </c>
      <c r="H81" t="s">
        <v>241</v>
      </c>
      <c r="I81" t="s">
        <v>277</v>
      </c>
      <c r="J81" t="s">
        <v>88</v>
      </c>
      <c r="K81" t="s">
        <v>2162</v>
      </c>
      <c r="L81" s="217" t="s">
        <v>287</v>
      </c>
      <c r="M81" s="217" t="s">
        <v>287</v>
      </c>
      <c r="N81" t="s">
        <v>457</v>
      </c>
      <c r="O81" s="217" t="s">
        <v>287</v>
      </c>
      <c r="P81" t="s">
        <v>378</v>
      </c>
      <c r="AC81" t="s">
        <v>1151</v>
      </c>
      <c r="AD81" s="49"/>
      <c r="AE81" s="882">
        <f>SUMIFS('5.9 Bus_Sup_Alloc'!AE$76:AE$137,'5.9 Bus_Sup_Alloc'!$D$76:$D$137,$D81,'5.9 Bus_Sup_Alloc'!$N$76:$N$137,$N81)</f>
        <v>0</v>
      </c>
      <c r="AF81" s="882">
        <f>SUMIFS('5.9 Bus_Sup_Alloc'!AF$76:AF$137,'5.9 Bus_Sup_Alloc'!$D$76:$D$137,$D81,'5.9 Bus_Sup_Alloc'!$N$76:$N$137,$N81)</f>
        <v>0</v>
      </c>
      <c r="AG81" s="882">
        <f>SUMIFS('5.9 Bus_Sup_Alloc'!AG$76:AG$137,'5.9 Bus_Sup_Alloc'!$D$76:$D$137,$D81,'5.9 Bus_Sup_Alloc'!$N$76:$N$137,$N81)</f>
        <v>0</v>
      </c>
      <c r="AH81" s="882">
        <f>SUMIFS('5.9 Bus_Sup_Alloc'!AH$76:AH$137,'5.9 Bus_Sup_Alloc'!$D$76:$D$137,$D81,'5.9 Bus_Sup_Alloc'!$N$76:$N$137,$N81)</f>
        <v>0</v>
      </c>
      <c r="AI81" s="882">
        <f>SUMIFS('5.9 Bus_Sup_Alloc'!AI$76:AI$137,'5.9 Bus_Sup_Alloc'!$D$76:$D$137,$D81,'5.9 Bus_Sup_Alloc'!$N$76:$N$137,$N81)</f>
        <v>0</v>
      </c>
    </row>
    <row r="82" spans="1:35">
      <c r="D82" t="s">
        <v>261</v>
      </c>
      <c r="E82" t="s">
        <v>215</v>
      </c>
      <c r="F82" t="s">
        <v>239</v>
      </c>
      <c r="G82" t="s">
        <v>2179</v>
      </c>
      <c r="H82" t="s">
        <v>241</v>
      </c>
      <c r="I82" t="s">
        <v>277</v>
      </c>
      <c r="J82" t="s">
        <v>88</v>
      </c>
      <c r="K82" t="s">
        <v>2162</v>
      </c>
      <c r="L82" s="217" t="s">
        <v>287</v>
      </c>
      <c r="M82" s="217" t="s">
        <v>287</v>
      </c>
      <c r="N82" t="s">
        <v>461</v>
      </c>
      <c r="O82" s="217" t="s">
        <v>287</v>
      </c>
      <c r="P82" t="s">
        <v>378</v>
      </c>
      <c r="AC82" t="s">
        <v>1151</v>
      </c>
      <c r="AD82" s="49"/>
      <c r="AE82" s="882">
        <f>SUMIFS('5.9 Bus_Sup_Alloc'!AE$76:AE$137,'5.9 Bus_Sup_Alloc'!$D$76:$D$137,$D82,'5.9 Bus_Sup_Alloc'!$N$76:$N$137,$N82)</f>
        <v>0</v>
      </c>
      <c r="AF82" s="882">
        <f>SUMIFS('5.9 Bus_Sup_Alloc'!AF$76:AF$137,'5.9 Bus_Sup_Alloc'!$D$76:$D$137,$D82,'5.9 Bus_Sup_Alloc'!$N$76:$N$137,$N82)</f>
        <v>0</v>
      </c>
      <c r="AG82" s="882">
        <f>SUMIFS('5.9 Bus_Sup_Alloc'!AG$76:AG$137,'5.9 Bus_Sup_Alloc'!$D$76:$D$137,$D82,'5.9 Bus_Sup_Alloc'!$N$76:$N$137,$N82)</f>
        <v>0</v>
      </c>
      <c r="AH82" s="882">
        <f>SUMIFS('5.9 Bus_Sup_Alloc'!AH$76:AH$137,'5.9 Bus_Sup_Alloc'!$D$76:$D$137,$D82,'5.9 Bus_Sup_Alloc'!$N$76:$N$137,$N82)</f>
        <v>0</v>
      </c>
      <c r="AI82" s="882">
        <f>SUMIFS('5.9 Bus_Sup_Alloc'!AI$76:AI$137,'5.9 Bus_Sup_Alloc'!$D$76:$D$137,$D82,'5.9 Bus_Sup_Alloc'!$N$76:$N$137,$N82)</f>
        <v>0</v>
      </c>
    </row>
    <row r="83" spans="1:35">
      <c r="D83" t="s">
        <v>261</v>
      </c>
      <c r="E83" t="s">
        <v>215</v>
      </c>
      <c r="F83" t="s">
        <v>239</v>
      </c>
      <c r="G83" t="s">
        <v>2179</v>
      </c>
      <c r="H83" t="s">
        <v>241</v>
      </c>
      <c r="I83" t="s">
        <v>277</v>
      </c>
      <c r="J83" t="s">
        <v>88</v>
      </c>
      <c r="K83" t="s">
        <v>2162</v>
      </c>
      <c r="L83" s="217" t="s">
        <v>287</v>
      </c>
      <c r="M83" s="217" t="s">
        <v>287</v>
      </c>
      <c r="N83" t="s">
        <v>465</v>
      </c>
      <c r="O83" s="217" t="s">
        <v>287</v>
      </c>
      <c r="P83" t="s">
        <v>378</v>
      </c>
      <c r="AC83" t="s">
        <v>1151</v>
      </c>
      <c r="AD83" s="49"/>
      <c r="AE83" s="882">
        <f>SUMIFS('5.9 Bus_Sup_Alloc'!AE$76:AE$137,'5.9 Bus_Sup_Alloc'!$D$76:$D$137,$D83,'5.9 Bus_Sup_Alloc'!$N$76:$N$137,$N83)</f>
        <v>0</v>
      </c>
      <c r="AF83" s="882">
        <f>SUMIFS('5.9 Bus_Sup_Alloc'!AF$76:AF$137,'5.9 Bus_Sup_Alloc'!$D$76:$D$137,$D83,'5.9 Bus_Sup_Alloc'!$N$76:$N$137,$N83)</f>
        <v>0</v>
      </c>
      <c r="AG83" s="882">
        <f>SUMIFS('5.9 Bus_Sup_Alloc'!AG$76:AG$137,'5.9 Bus_Sup_Alloc'!$D$76:$D$137,$D83,'5.9 Bus_Sup_Alloc'!$N$76:$N$137,$N83)</f>
        <v>0</v>
      </c>
      <c r="AH83" s="882">
        <f>SUMIFS('5.9 Bus_Sup_Alloc'!AH$76:AH$137,'5.9 Bus_Sup_Alloc'!$D$76:$D$137,$D83,'5.9 Bus_Sup_Alloc'!$N$76:$N$137,$N83)</f>
        <v>0</v>
      </c>
      <c r="AI83" s="882">
        <f>SUMIFS('5.9 Bus_Sup_Alloc'!AI$76:AI$137,'5.9 Bus_Sup_Alloc'!$D$76:$D$137,$D83,'5.9 Bus_Sup_Alloc'!$N$76:$N$137,$N83)</f>
        <v>0</v>
      </c>
    </row>
    <row r="84" spans="1:35">
      <c r="D84" t="s">
        <v>261</v>
      </c>
      <c r="E84" t="s">
        <v>215</v>
      </c>
      <c r="F84" t="s">
        <v>239</v>
      </c>
      <c r="G84" t="s">
        <v>2179</v>
      </c>
      <c r="H84" t="s">
        <v>241</v>
      </c>
      <c r="I84" t="s">
        <v>277</v>
      </c>
      <c r="J84" t="s">
        <v>88</v>
      </c>
      <c r="K84" t="s">
        <v>2162</v>
      </c>
      <c r="L84" s="217" t="s">
        <v>287</v>
      </c>
      <c r="M84" s="217" t="s">
        <v>287</v>
      </c>
      <c r="O84" s="217" t="s">
        <v>287</v>
      </c>
      <c r="P84" t="s">
        <v>378</v>
      </c>
      <c r="AC84" t="s">
        <v>1151</v>
      </c>
      <c r="AD84" s="49"/>
      <c r="AE84" s="887"/>
      <c r="AF84" s="887"/>
      <c r="AG84" s="887"/>
      <c r="AH84" s="887"/>
      <c r="AI84" s="887"/>
    </row>
    <row r="85" spans="1:35">
      <c r="D85" t="s">
        <v>261</v>
      </c>
      <c r="E85" t="s">
        <v>215</v>
      </c>
      <c r="F85" t="s">
        <v>239</v>
      </c>
      <c r="G85" t="s">
        <v>2179</v>
      </c>
      <c r="H85" t="s">
        <v>241</v>
      </c>
      <c r="I85" t="s">
        <v>277</v>
      </c>
      <c r="J85" t="s">
        <v>88</v>
      </c>
      <c r="K85" t="s">
        <v>2162</v>
      </c>
      <c r="L85" s="217" t="s">
        <v>287</v>
      </c>
      <c r="M85" s="217" t="s">
        <v>287</v>
      </c>
      <c r="O85" s="217" t="s">
        <v>287</v>
      </c>
      <c r="P85" t="s">
        <v>378</v>
      </c>
      <c r="AC85" t="s">
        <v>1151</v>
      </c>
      <c r="AD85" s="49"/>
      <c r="AE85" s="887"/>
      <c r="AF85" s="887"/>
      <c r="AG85" s="887"/>
      <c r="AH85" s="887"/>
      <c r="AI85" s="887"/>
    </row>
    <row r="87" spans="1:35" s="1" customFormat="1" ht="14">
      <c r="A87" s="42"/>
      <c r="B87" s="48" t="s">
        <v>2163</v>
      </c>
    </row>
    <row r="89" spans="1:35">
      <c r="D89" t="s">
        <v>261</v>
      </c>
      <c r="E89" t="s">
        <v>215</v>
      </c>
      <c r="F89" t="s">
        <v>239</v>
      </c>
      <c r="G89" t="s">
        <v>2179</v>
      </c>
      <c r="H89" t="s">
        <v>241</v>
      </c>
      <c r="I89" t="s">
        <v>277</v>
      </c>
      <c r="J89" t="s">
        <v>88</v>
      </c>
      <c r="K89" t="s">
        <v>370</v>
      </c>
      <c r="L89" s="217" t="s">
        <v>287</v>
      </c>
      <c r="M89" s="217" t="s">
        <v>287</v>
      </c>
      <c r="N89" t="s">
        <v>468</v>
      </c>
      <c r="O89" s="217" t="s">
        <v>287</v>
      </c>
      <c r="P89" t="s">
        <v>378</v>
      </c>
      <c r="AC89" t="s">
        <v>1151</v>
      </c>
      <c r="AD89" s="49"/>
      <c r="AE89" s="940"/>
      <c r="AF89" s="940"/>
      <c r="AG89" s="940"/>
      <c r="AH89" s="940"/>
      <c r="AI89" s="940"/>
    </row>
    <row r="90" spans="1:35">
      <c r="D90" t="s">
        <v>261</v>
      </c>
      <c r="E90" t="s">
        <v>215</v>
      </c>
      <c r="F90" t="s">
        <v>239</v>
      </c>
      <c r="G90" t="s">
        <v>2179</v>
      </c>
      <c r="H90" t="s">
        <v>241</v>
      </c>
      <c r="I90" t="s">
        <v>277</v>
      </c>
      <c r="J90" t="s">
        <v>88</v>
      </c>
      <c r="K90" t="s">
        <v>370</v>
      </c>
      <c r="L90" s="217" t="s">
        <v>287</v>
      </c>
      <c r="M90" s="217" t="s">
        <v>287</v>
      </c>
      <c r="N90" t="s">
        <v>470</v>
      </c>
      <c r="O90" s="217" t="s">
        <v>287</v>
      </c>
      <c r="P90" t="s">
        <v>378</v>
      </c>
      <c r="AC90" t="s">
        <v>1151</v>
      </c>
      <c r="AD90" s="49"/>
      <c r="AE90" s="940"/>
      <c r="AF90" s="940"/>
      <c r="AG90" s="940"/>
      <c r="AH90" s="940"/>
      <c r="AI90" s="940"/>
    </row>
    <row r="91" spans="1:35">
      <c r="D91" t="s">
        <v>261</v>
      </c>
      <c r="E91" t="s">
        <v>215</v>
      </c>
      <c r="F91" t="s">
        <v>239</v>
      </c>
      <c r="G91" t="s">
        <v>2179</v>
      </c>
      <c r="H91" t="s">
        <v>241</v>
      </c>
      <c r="I91" t="s">
        <v>277</v>
      </c>
      <c r="J91" t="s">
        <v>88</v>
      </c>
      <c r="K91" t="s">
        <v>370</v>
      </c>
      <c r="L91" s="217" t="s">
        <v>287</v>
      </c>
      <c r="M91" s="217" t="s">
        <v>287</v>
      </c>
      <c r="N91" t="s">
        <v>472</v>
      </c>
      <c r="O91" s="217" t="s">
        <v>287</v>
      </c>
      <c r="P91" t="s">
        <v>378</v>
      </c>
      <c r="AC91" t="s">
        <v>1151</v>
      </c>
      <c r="AD91" s="49"/>
      <c r="AE91" s="940"/>
      <c r="AF91" s="940"/>
      <c r="AG91" s="940"/>
      <c r="AH91" s="940"/>
      <c r="AI91" s="940"/>
    </row>
    <row r="92" spans="1:35">
      <c r="D92" t="s">
        <v>261</v>
      </c>
      <c r="E92" t="s">
        <v>215</v>
      </c>
      <c r="F92" t="s">
        <v>239</v>
      </c>
      <c r="G92" t="s">
        <v>2179</v>
      </c>
      <c r="H92" t="s">
        <v>241</v>
      </c>
      <c r="I92" t="s">
        <v>277</v>
      </c>
      <c r="J92" t="s">
        <v>88</v>
      </c>
      <c r="K92" t="s">
        <v>370</v>
      </c>
      <c r="L92" s="217" t="s">
        <v>287</v>
      </c>
      <c r="M92" s="217" t="s">
        <v>287</v>
      </c>
      <c r="N92" t="s">
        <v>476</v>
      </c>
      <c r="O92" s="217" t="s">
        <v>287</v>
      </c>
      <c r="P92" t="s">
        <v>378</v>
      </c>
      <c r="AC92" t="s">
        <v>1151</v>
      </c>
      <c r="AD92" s="49"/>
      <c r="AE92" s="888"/>
      <c r="AF92" s="888"/>
      <c r="AG92" s="888"/>
      <c r="AH92" s="888"/>
      <c r="AI92" s="888"/>
    </row>
    <row r="93" spans="1:35">
      <c r="D93" t="s">
        <v>261</v>
      </c>
      <c r="E93" t="s">
        <v>215</v>
      </c>
      <c r="F93" t="s">
        <v>239</v>
      </c>
      <c r="G93" t="s">
        <v>2179</v>
      </c>
      <c r="H93" t="s">
        <v>241</v>
      </c>
      <c r="I93" t="s">
        <v>277</v>
      </c>
      <c r="J93" t="s">
        <v>88</v>
      </c>
      <c r="K93" t="s">
        <v>370</v>
      </c>
      <c r="L93" s="217" t="s">
        <v>287</v>
      </c>
      <c r="M93" s="217" t="s">
        <v>287</v>
      </c>
      <c r="N93" t="s">
        <v>479</v>
      </c>
      <c r="O93" s="217" t="s">
        <v>287</v>
      </c>
      <c r="P93" t="s">
        <v>378</v>
      </c>
      <c r="AC93" t="s">
        <v>1151</v>
      </c>
      <c r="AD93" s="49"/>
      <c r="AE93" s="940"/>
      <c r="AF93" s="940"/>
      <c r="AG93" s="940"/>
      <c r="AH93" s="940"/>
      <c r="AI93" s="940"/>
    </row>
    <row r="94" spans="1:35">
      <c r="D94" t="s">
        <v>261</v>
      </c>
      <c r="E94" t="s">
        <v>215</v>
      </c>
      <c r="F94" t="s">
        <v>239</v>
      </c>
      <c r="G94" t="s">
        <v>2179</v>
      </c>
      <c r="H94" t="s">
        <v>241</v>
      </c>
      <c r="I94" t="s">
        <v>277</v>
      </c>
      <c r="J94" t="s">
        <v>88</v>
      </c>
      <c r="K94" t="s">
        <v>370</v>
      </c>
      <c r="L94" s="217" t="s">
        <v>287</v>
      </c>
      <c r="M94" s="217" t="s">
        <v>287</v>
      </c>
      <c r="N94" t="s">
        <v>483</v>
      </c>
      <c r="O94" s="217" t="s">
        <v>287</v>
      </c>
      <c r="P94" t="s">
        <v>378</v>
      </c>
      <c r="AC94" t="s">
        <v>1151</v>
      </c>
      <c r="AD94" s="49"/>
      <c r="AE94" s="940"/>
      <c r="AF94" s="940"/>
      <c r="AG94" s="940"/>
      <c r="AH94" s="940"/>
      <c r="AI94" s="940"/>
    </row>
    <row r="95" spans="1:35">
      <c r="D95" t="s">
        <v>261</v>
      </c>
      <c r="E95" t="s">
        <v>215</v>
      </c>
      <c r="F95" t="s">
        <v>239</v>
      </c>
      <c r="G95" t="s">
        <v>2179</v>
      </c>
      <c r="H95" t="s">
        <v>241</v>
      </c>
      <c r="I95" t="s">
        <v>277</v>
      </c>
      <c r="J95" t="s">
        <v>88</v>
      </c>
      <c r="K95" t="s">
        <v>370</v>
      </c>
      <c r="L95" s="217" t="s">
        <v>287</v>
      </c>
      <c r="M95" s="217" t="s">
        <v>287</v>
      </c>
      <c r="N95" t="s">
        <v>487</v>
      </c>
      <c r="O95" s="217" t="s">
        <v>287</v>
      </c>
      <c r="P95" t="s">
        <v>378</v>
      </c>
      <c r="AC95" t="s">
        <v>1151</v>
      </c>
      <c r="AD95" s="49"/>
      <c r="AE95" s="888"/>
      <c r="AF95" s="888"/>
      <c r="AG95" s="888"/>
      <c r="AH95" s="888"/>
      <c r="AI95" s="888"/>
    </row>
    <row r="96" spans="1:35">
      <c r="D96" t="s">
        <v>261</v>
      </c>
      <c r="E96" t="s">
        <v>215</v>
      </c>
      <c r="F96" t="s">
        <v>239</v>
      </c>
      <c r="G96" t="s">
        <v>2179</v>
      </c>
      <c r="H96" t="s">
        <v>241</v>
      </c>
      <c r="I96" t="s">
        <v>277</v>
      </c>
      <c r="J96" t="s">
        <v>88</v>
      </c>
      <c r="K96" t="s">
        <v>370</v>
      </c>
      <c r="L96" s="217" t="s">
        <v>287</v>
      </c>
      <c r="M96" s="217" t="s">
        <v>287</v>
      </c>
      <c r="N96" t="s">
        <v>490</v>
      </c>
      <c r="O96" s="217" t="s">
        <v>287</v>
      </c>
      <c r="P96" t="s">
        <v>378</v>
      </c>
      <c r="AC96" t="s">
        <v>1151</v>
      </c>
      <c r="AD96" s="49"/>
      <c r="AE96" s="940"/>
      <c r="AF96" s="940"/>
      <c r="AG96" s="940"/>
      <c r="AH96" s="940"/>
      <c r="AI96" s="940"/>
    </row>
    <row r="97" spans="1:35">
      <c r="D97" t="s">
        <v>261</v>
      </c>
      <c r="E97" t="s">
        <v>215</v>
      </c>
      <c r="F97" t="s">
        <v>239</v>
      </c>
      <c r="G97" t="s">
        <v>2179</v>
      </c>
      <c r="H97" t="s">
        <v>241</v>
      </c>
      <c r="I97" t="s">
        <v>277</v>
      </c>
      <c r="J97" t="s">
        <v>88</v>
      </c>
      <c r="K97" t="s">
        <v>370</v>
      </c>
      <c r="L97" s="217" t="s">
        <v>287</v>
      </c>
      <c r="M97" s="217" t="s">
        <v>287</v>
      </c>
      <c r="N97" t="s">
        <v>493</v>
      </c>
      <c r="O97" s="217" t="s">
        <v>287</v>
      </c>
      <c r="P97" t="s">
        <v>378</v>
      </c>
      <c r="AC97" t="s">
        <v>1151</v>
      </c>
      <c r="AD97" s="49"/>
      <c r="AE97" s="940"/>
      <c r="AF97" s="940"/>
      <c r="AG97" s="940"/>
      <c r="AH97" s="940"/>
      <c r="AI97" s="940"/>
    </row>
    <row r="98" spans="1:35">
      <c r="D98" t="s">
        <v>261</v>
      </c>
      <c r="E98" t="s">
        <v>215</v>
      </c>
      <c r="F98" t="s">
        <v>239</v>
      </c>
      <c r="G98" t="s">
        <v>2179</v>
      </c>
      <c r="H98" t="s">
        <v>241</v>
      </c>
      <c r="I98" t="s">
        <v>277</v>
      </c>
      <c r="J98" t="s">
        <v>88</v>
      </c>
      <c r="K98" t="s">
        <v>370</v>
      </c>
      <c r="L98" s="217" t="s">
        <v>287</v>
      </c>
      <c r="M98" s="217" t="s">
        <v>287</v>
      </c>
      <c r="N98" t="s">
        <v>496</v>
      </c>
      <c r="O98" s="217" t="s">
        <v>287</v>
      </c>
      <c r="P98" t="s">
        <v>378</v>
      </c>
      <c r="AC98" t="s">
        <v>1151</v>
      </c>
      <c r="AD98" s="49"/>
      <c r="AE98" s="940"/>
      <c r="AF98" s="940"/>
      <c r="AG98" s="940"/>
      <c r="AH98" s="940"/>
      <c r="AI98" s="940"/>
    </row>
    <row r="99" spans="1:35">
      <c r="D99" t="s">
        <v>261</v>
      </c>
      <c r="E99" t="s">
        <v>215</v>
      </c>
      <c r="F99" t="s">
        <v>239</v>
      </c>
      <c r="G99" t="s">
        <v>2179</v>
      </c>
      <c r="H99" t="s">
        <v>241</v>
      </c>
      <c r="I99" t="s">
        <v>277</v>
      </c>
      <c r="J99" t="s">
        <v>88</v>
      </c>
      <c r="K99" t="s">
        <v>370</v>
      </c>
      <c r="L99" s="217" t="s">
        <v>287</v>
      </c>
      <c r="M99" s="217" t="s">
        <v>287</v>
      </c>
      <c r="N99" t="s">
        <v>499</v>
      </c>
      <c r="O99" s="217" t="s">
        <v>287</v>
      </c>
      <c r="P99" t="s">
        <v>378</v>
      </c>
      <c r="AC99" t="s">
        <v>1151</v>
      </c>
      <c r="AD99" s="49"/>
      <c r="AE99" s="940"/>
      <c r="AF99" s="940"/>
      <c r="AG99" s="940"/>
      <c r="AH99" s="940"/>
      <c r="AI99" s="940"/>
    </row>
    <row r="100" spans="1:35">
      <c r="D100" t="s">
        <v>261</v>
      </c>
      <c r="E100" t="s">
        <v>215</v>
      </c>
      <c r="F100" t="s">
        <v>239</v>
      </c>
      <c r="G100" t="s">
        <v>2179</v>
      </c>
      <c r="H100" t="s">
        <v>241</v>
      </c>
      <c r="I100" t="s">
        <v>277</v>
      </c>
      <c r="J100" t="s">
        <v>88</v>
      </c>
      <c r="K100" t="s">
        <v>370</v>
      </c>
      <c r="L100" s="217" t="s">
        <v>287</v>
      </c>
      <c r="M100" s="217" t="s">
        <v>287</v>
      </c>
      <c r="N100" t="s">
        <v>502</v>
      </c>
      <c r="O100" s="217" t="s">
        <v>287</v>
      </c>
      <c r="P100" t="s">
        <v>378</v>
      </c>
      <c r="AC100" t="s">
        <v>1151</v>
      </c>
      <c r="AD100" s="49"/>
      <c r="AE100" s="940"/>
      <c r="AF100" s="940"/>
      <c r="AG100" s="940"/>
      <c r="AH100" s="940"/>
      <c r="AI100" s="940"/>
    </row>
    <row r="101" spans="1:35">
      <c r="D101" t="s">
        <v>261</v>
      </c>
      <c r="E101" t="s">
        <v>215</v>
      </c>
      <c r="F101" t="s">
        <v>239</v>
      </c>
      <c r="G101" t="s">
        <v>2179</v>
      </c>
      <c r="H101" t="s">
        <v>241</v>
      </c>
      <c r="I101" t="s">
        <v>277</v>
      </c>
      <c r="J101" t="s">
        <v>88</v>
      </c>
      <c r="K101" t="s">
        <v>370</v>
      </c>
      <c r="L101" s="217" t="s">
        <v>287</v>
      </c>
      <c r="M101" s="217" t="s">
        <v>287</v>
      </c>
      <c r="O101" s="217" t="s">
        <v>287</v>
      </c>
      <c r="P101" t="s">
        <v>378</v>
      </c>
      <c r="AC101" t="s">
        <v>1151</v>
      </c>
      <c r="AD101" s="49"/>
      <c r="AE101" s="887"/>
      <c r="AF101" s="887"/>
      <c r="AG101" s="887"/>
      <c r="AH101" s="887"/>
      <c r="AI101" s="887"/>
    </row>
    <row r="102" spans="1:35">
      <c r="D102" t="s">
        <v>261</v>
      </c>
      <c r="E102" t="s">
        <v>215</v>
      </c>
      <c r="F102" t="s">
        <v>239</v>
      </c>
      <c r="G102" t="s">
        <v>2179</v>
      </c>
      <c r="H102" t="s">
        <v>241</v>
      </c>
      <c r="I102" t="s">
        <v>277</v>
      </c>
      <c r="J102" t="s">
        <v>88</v>
      </c>
      <c r="K102" t="s">
        <v>370</v>
      </c>
      <c r="L102" s="217" t="s">
        <v>287</v>
      </c>
      <c r="M102" s="217" t="s">
        <v>287</v>
      </c>
      <c r="O102" s="217" t="s">
        <v>287</v>
      </c>
      <c r="P102" t="s">
        <v>378</v>
      </c>
      <c r="AC102" t="s">
        <v>1151</v>
      </c>
      <c r="AD102" s="49"/>
      <c r="AE102" s="887"/>
      <c r="AF102" s="887"/>
      <c r="AG102" s="887"/>
      <c r="AH102" s="887"/>
      <c r="AI102" s="887"/>
    </row>
    <row r="103" spans="1:35">
      <c r="D103" t="s">
        <v>261</v>
      </c>
      <c r="E103" t="s">
        <v>215</v>
      </c>
      <c r="F103" t="s">
        <v>239</v>
      </c>
      <c r="G103" t="s">
        <v>2179</v>
      </c>
      <c r="H103" t="s">
        <v>241</v>
      </c>
      <c r="I103" t="s">
        <v>277</v>
      </c>
      <c r="J103" t="s">
        <v>88</v>
      </c>
      <c r="K103" t="s">
        <v>370</v>
      </c>
      <c r="L103" s="217" t="s">
        <v>287</v>
      </c>
      <c r="M103" s="217" t="s">
        <v>287</v>
      </c>
      <c r="O103" s="217" t="s">
        <v>287</v>
      </c>
      <c r="P103" t="s">
        <v>378</v>
      </c>
      <c r="AC103" t="s">
        <v>1151</v>
      </c>
      <c r="AD103" s="49"/>
      <c r="AE103" s="887"/>
      <c r="AF103" s="887"/>
      <c r="AG103" s="887"/>
      <c r="AH103" s="887"/>
      <c r="AI103" s="887"/>
    </row>
    <row r="105" spans="1:35" s="1" customFormat="1" ht="14">
      <c r="A105" s="42"/>
      <c r="B105" s="48" t="s">
        <v>2164</v>
      </c>
    </row>
    <row r="107" spans="1:35">
      <c r="D107" t="s">
        <v>261</v>
      </c>
      <c r="E107" t="s">
        <v>215</v>
      </c>
      <c r="F107" t="s">
        <v>239</v>
      </c>
      <c r="G107" t="s">
        <v>2179</v>
      </c>
      <c r="H107" t="s">
        <v>241</v>
      </c>
      <c r="I107" t="s">
        <v>277</v>
      </c>
      <c r="J107" t="s">
        <v>88</v>
      </c>
      <c r="K107" t="s">
        <v>2180</v>
      </c>
      <c r="L107" s="217" t="s">
        <v>287</v>
      </c>
      <c r="M107" s="217" t="s">
        <v>287</v>
      </c>
      <c r="N107" t="s">
        <v>505</v>
      </c>
      <c r="O107" s="217" t="s">
        <v>287</v>
      </c>
      <c r="P107" t="s">
        <v>378</v>
      </c>
      <c r="AC107" t="s">
        <v>1151</v>
      </c>
      <c r="AD107" s="49"/>
      <c r="AE107" s="888"/>
      <c r="AF107" s="888"/>
      <c r="AG107" s="888"/>
      <c r="AH107" s="888"/>
      <c r="AI107" s="888"/>
    </row>
    <row r="108" spans="1:35">
      <c r="D108" t="s">
        <v>261</v>
      </c>
      <c r="E108" t="s">
        <v>215</v>
      </c>
      <c r="F108" t="s">
        <v>239</v>
      </c>
      <c r="G108" t="s">
        <v>2179</v>
      </c>
      <c r="H108" t="s">
        <v>241</v>
      </c>
      <c r="I108" t="s">
        <v>277</v>
      </c>
      <c r="J108" t="s">
        <v>88</v>
      </c>
      <c r="O108" s="217" t="s">
        <v>287</v>
      </c>
      <c r="P108" t="s">
        <v>378</v>
      </c>
      <c r="AC108" t="s">
        <v>1151</v>
      </c>
      <c r="AD108" s="49"/>
      <c r="AE108" s="887"/>
      <c r="AF108" s="887"/>
      <c r="AG108" s="887"/>
      <c r="AH108" s="887"/>
      <c r="AI108" s="887"/>
    </row>
    <row r="109" spans="1:35">
      <c r="AE109" s="307"/>
      <c r="AF109" s="307"/>
      <c r="AG109" s="307"/>
      <c r="AH109" s="307"/>
      <c r="AI109" s="307"/>
    </row>
    <row r="110" spans="1:35" s="46" customFormat="1" ht="18.5">
      <c r="A110" s="47" t="s">
        <v>1375</v>
      </c>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50" id="{A2C325CA-27C8-4820-ADD3-C5C2335C0326}">
            <xm:f>'1.5 Universal Data'!$C$8&lt;$AE$7</xm:f>
            <x14:dxf>
              <fill>
                <patternFill patternType="lightUp">
                  <bgColor theme="0"/>
                </patternFill>
              </fill>
            </x14:dxf>
          </x14:cfRule>
          <xm:sqref>AE28:AF28</xm:sqref>
        </x14:conditionalFormatting>
        <x14:conditionalFormatting xmlns:xm="http://schemas.microsoft.com/office/excel/2006/main">
          <x14:cfRule type="expression" priority="45" id="{D6C21EFE-A72F-4183-806D-0A0EB997F1D7}">
            <xm:f>'1.5 Universal Data'!$C$8&lt;$AE$7</xm:f>
            <x14:dxf>
              <fill>
                <patternFill patternType="lightUp">
                  <bgColor theme="0"/>
                </patternFill>
              </fill>
            </x14:dxf>
          </x14:cfRule>
          <xm:sqref>AE31:AF31</xm:sqref>
        </x14:conditionalFormatting>
        <x14:conditionalFormatting xmlns:xm="http://schemas.microsoft.com/office/excel/2006/main">
          <x14:cfRule type="expression" priority="40" id="{A0A81481-9056-4E34-B137-99A157673721}">
            <xm:f>'1.5 Universal Data'!$C$8&lt;$AE$7</xm:f>
            <x14:dxf>
              <fill>
                <patternFill patternType="lightUp">
                  <bgColor theme="0"/>
                </patternFill>
              </fill>
            </x14:dxf>
          </x14:cfRule>
          <xm:sqref>AE44:AF44</xm:sqref>
        </x14:conditionalFormatting>
        <x14:conditionalFormatting xmlns:xm="http://schemas.microsoft.com/office/excel/2006/main">
          <x14:cfRule type="expression" priority="20" id="{4F16485D-5DF3-4F33-A3C7-10640A6B8573}">
            <xm:f>'1.5 Universal Data'!$C$8&lt;$AE$7</xm:f>
            <x14:dxf>
              <fill>
                <patternFill patternType="lightUp">
                  <bgColor theme="0"/>
                </patternFill>
              </fill>
            </x14:dxf>
          </x14:cfRule>
          <xm:sqref>AE92:AF92 AE95:AF95</xm:sqref>
        </x14:conditionalFormatting>
        <x14:conditionalFormatting xmlns:xm="http://schemas.microsoft.com/office/excel/2006/main">
          <x14:cfRule type="expression" priority="15" id="{2182A9F4-14AA-4250-9DF4-205E35541DD9}">
            <xm:f>'1.5 Universal Data'!$C$8&lt;$AE$7</xm:f>
            <x14:dxf>
              <fill>
                <patternFill patternType="lightUp">
                  <bgColor theme="0"/>
                </patternFill>
              </fill>
            </x14:dxf>
          </x14:cfRule>
          <xm:sqref>AE107:AF107</xm:sqref>
        </x14:conditionalFormatting>
        <x14:conditionalFormatting xmlns:xm="http://schemas.microsoft.com/office/excel/2006/main">
          <x14:cfRule type="expression" priority="48" id="{43609B18-5687-414F-9634-04B166CA97DC}">
            <xm:f>'1.5 Universal Data'!$C$8&lt;$AG$7</xm:f>
            <x14:dxf>
              <fill>
                <patternFill patternType="lightUp">
                  <bgColor theme="0"/>
                </patternFill>
              </fill>
            </x14:dxf>
          </x14:cfRule>
          <xm:sqref>AG28</xm:sqref>
        </x14:conditionalFormatting>
        <x14:conditionalFormatting xmlns:xm="http://schemas.microsoft.com/office/excel/2006/main">
          <x14:cfRule type="expression" priority="43" id="{9994FCA0-0934-4951-B0FB-EBB8183AEC7F}">
            <xm:f>'1.5 Universal Data'!$C$8&lt;$AG$7</xm:f>
            <x14:dxf>
              <fill>
                <patternFill patternType="lightUp">
                  <bgColor theme="0"/>
                </patternFill>
              </fill>
            </x14:dxf>
          </x14:cfRule>
          <xm:sqref>AG31</xm:sqref>
        </x14:conditionalFormatting>
        <x14:conditionalFormatting xmlns:xm="http://schemas.microsoft.com/office/excel/2006/main">
          <x14:cfRule type="expression" priority="38" id="{4AC6F3D9-56EE-4010-821F-93EAB228E3C3}">
            <xm:f>'1.5 Universal Data'!$C$8&lt;$AG$7</xm:f>
            <x14:dxf>
              <fill>
                <patternFill patternType="lightUp">
                  <bgColor theme="0"/>
                </patternFill>
              </fill>
            </x14:dxf>
          </x14:cfRule>
          <xm:sqref>AG44</xm:sqref>
        </x14:conditionalFormatting>
        <x14:conditionalFormatting xmlns:xm="http://schemas.microsoft.com/office/excel/2006/main">
          <x14:cfRule type="expression" priority="18" id="{C528ADAB-4648-46BE-99E4-0A39CED43EFD}">
            <xm:f>'1.5 Universal Data'!$C$8&lt;$AG$7</xm:f>
            <x14:dxf>
              <fill>
                <patternFill patternType="lightUp">
                  <bgColor theme="0"/>
                </patternFill>
              </fill>
            </x14:dxf>
          </x14:cfRule>
          <xm:sqref>AG92 AG95</xm:sqref>
        </x14:conditionalFormatting>
        <x14:conditionalFormatting xmlns:xm="http://schemas.microsoft.com/office/excel/2006/main">
          <x14:cfRule type="expression" priority="13" id="{7E23905D-3E51-4211-B48D-1F05879D6376}">
            <xm:f>'1.5 Universal Data'!$C$8&lt;$AG$7</xm:f>
            <x14:dxf>
              <fill>
                <patternFill patternType="lightUp">
                  <bgColor theme="0"/>
                </patternFill>
              </fill>
            </x14:dxf>
          </x14:cfRule>
          <xm:sqref>AG107</xm:sqref>
        </x14:conditionalFormatting>
        <x14:conditionalFormatting xmlns:xm="http://schemas.microsoft.com/office/excel/2006/main">
          <x14:cfRule type="expression" priority="47" id="{8D40AC05-24BC-42B5-9AFD-E0791FB6D17B}">
            <xm:f>'1.5 Universal Data'!$C$8&lt;$AH$7</xm:f>
            <x14:dxf>
              <fill>
                <patternFill patternType="lightUp">
                  <bgColor theme="0"/>
                </patternFill>
              </fill>
            </x14:dxf>
          </x14:cfRule>
          <xm:sqref>AH28</xm:sqref>
        </x14:conditionalFormatting>
        <x14:conditionalFormatting xmlns:xm="http://schemas.microsoft.com/office/excel/2006/main">
          <x14:cfRule type="expression" priority="42" id="{D0BFE880-F50E-4817-ABC1-96AD1B2A27C8}">
            <xm:f>'1.5 Universal Data'!$C$8&lt;$AH$7</xm:f>
            <x14:dxf>
              <fill>
                <patternFill patternType="lightUp">
                  <bgColor theme="0"/>
                </patternFill>
              </fill>
            </x14:dxf>
          </x14:cfRule>
          <xm:sqref>AH31</xm:sqref>
        </x14:conditionalFormatting>
        <x14:conditionalFormatting xmlns:xm="http://schemas.microsoft.com/office/excel/2006/main">
          <x14:cfRule type="expression" priority="37" id="{5D4ADE7C-7DBE-492B-95A2-7DFEBBD29882}">
            <xm:f>'1.5 Universal Data'!$C$8&lt;$AH$7</xm:f>
            <x14:dxf>
              <fill>
                <patternFill patternType="lightUp">
                  <bgColor theme="0"/>
                </patternFill>
              </fill>
            </x14:dxf>
          </x14:cfRule>
          <xm:sqref>AH44</xm:sqref>
        </x14:conditionalFormatting>
        <x14:conditionalFormatting xmlns:xm="http://schemas.microsoft.com/office/excel/2006/main">
          <x14:cfRule type="expression" priority="17" id="{E9E9067A-7A3E-4560-B9C7-62C436D389FB}">
            <xm:f>'1.5 Universal Data'!$C$8&lt;$AH$7</xm:f>
            <x14:dxf>
              <fill>
                <patternFill patternType="lightUp">
                  <bgColor theme="0"/>
                </patternFill>
              </fill>
            </x14:dxf>
          </x14:cfRule>
          <xm:sqref>AH92 AH95</xm:sqref>
        </x14:conditionalFormatting>
        <x14:conditionalFormatting xmlns:xm="http://schemas.microsoft.com/office/excel/2006/main">
          <x14:cfRule type="expression" priority="12" id="{BAD88BCE-28E9-4A17-A400-18086678E910}">
            <xm:f>'1.5 Universal Data'!$C$8&lt;$AH$7</xm:f>
            <x14:dxf>
              <fill>
                <patternFill patternType="lightUp">
                  <bgColor theme="0"/>
                </patternFill>
              </fill>
            </x14:dxf>
          </x14:cfRule>
          <xm:sqref>AH107</xm:sqref>
        </x14:conditionalFormatting>
        <x14:conditionalFormatting xmlns:xm="http://schemas.microsoft.com/office/excel/2006/main">
          <x14:cfRule type="expression" priority="46" id="{814AD00A-DDCF-49BB-9E56-17713A661B9E}">
            <xm:f>'1.5 Universal Data'!$C$8&lt;$AI$7</xm:f>
            <x14:dxf>
              <fill>
                <patternFill patternType="lightUp">
                  <bgColor theme="0"/>
                </patternFill>
              </fill>
            </x14:dxf>
          </x14:cfRule>
          <xm:sqref>AI28</xm:sqref>
        </x14:conditionalFormatting>
        <x14:conditionalFormatting xmlns:xm="http://schemas.microsoft.com/office/excel/2006/main">
          <x14:cfRule type="expression" priority="41" id="{2A28ACA3-057B-49A8-B723-71440E8719B3}">
            <xm:f>'1.5 Universal Data'!$C$8&lt;$AI$7</xm:f>
            <x14:dxf>
              <fill>
                <patternFill patternType="lightUp">
                  <bgColor theme="0"/>
                </patternFill>
              </fill>
            </x14:dxf>
          </x14:cfRule>
          <xm:sqref>AI31</xm:sqref>
        </x14:conditionalFormatting>
        <x14:conditionalFormatting xmlns:xm="http://schemas.microsoft.com/office/excel/2006/main">
          <x14:cfRule type="expression" priority="36" id="{CC334143-B7A8-499E-95E1-BC03368AAD23}">
            <xm:f>'1.5 Universal Data'!$C$8&lt;$AI$7</xm:f>
            <x14:dxf>
              <fill>
                <patternFill patternType="lightUp">
                  <bgColor theme="0"/>
                </patternFill>
              </fill>
            </x14:dxf>
          </x14:cfRule>
          <xm:sqref>AI44</xm:sqref>
        </x14:conditionalFormatting>
        <x14:conditionalFormatting xmlns:xm="http://schemas.microsoft.com/office/excel/2006/main">
          <x14:cfRule type="expression" priority="16" id="{5E957460-8B86-4372-A029-BF1995D0DA03}">
            <xm:f>'1.5 Universal Data'!$C$8&lt;$AI$7</xm:f>
            <x14:dxf>
              <fill>
                <patternFill patternType="lightUp">
                  <bgColor theme="0"/>
                </patternFill>
              </fill>
            </x14:dxf>
          </x14:cfRule>
          <xm:sqref>AI92 AI95</xm:sqref>
        </x14:conditionalFormatting>
        <x14:conditionalFormatting xmlns:xm="http://schemas.microsoft.com/office/excel/2006/main">
          <x14:cfRule type="expression" priority="11" id="{8037FFA4-89C7-4006-9CD7-C3591920CD38}">
            <xm:f>'1.5 Universal Data'!$C$8&lt;$AI$7</xm:f>
            <x14:dxf>
              <fill>
                <patternFill patternType="lightUp">
                  <bgColor theme="0"/>
                </patternFill>
              </fill>
            </x14:dxf>
          </x14:cfRule>
          <xm:sqref>AI107</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09EC4-8942-4429-9123-CBEA629325D4}">
  <sheetPr>
    <tabColor theme="9" tint="-0.249977111117893"/>
  </sheetPr>
  <dimension ref="A1:AI135"/>
  <sheetViews>
    <sheetView zoomScale="80" zoomScaleNormal="80" workbookViewId="0">
      <pane ySplit="8" topLeftCell="A113" activePane="bottomLeft" state="frozen"/>
      <selection activeCell="F13" sqref="F13"/>
      <selection pane="bottomLeft" activeCell="P145" sqref="P145"/>
    </sheetView>
  </sheetViews>
  <sheetFormatPr defaultRowHeight="14.5"/>
  <cols>
    <col min="1" max="3" width="1.7265625" customWidth="1"/>
    <col min="4" max="4" width="4.453125" customWidth="1"/>
    <col min="5" max="5" width="5" bestFit="1" customWidth="1"/>
    <col min="6" max="6" width="12.26953125" bestFit="1" customWidth="1"/>
    <col min="7" max="7" width="5.7265625" customWidth="1"/>
    <col min="8" max="8" width="11.26953125" bestFit="1" customWidth="1"/>
    <col min="9" max="9" width="25.26953125" bestFit="1" customWidth="1"/>
    <col min="10" max="10" width="10" bestFit="1" customWidth="1"/>
    <col min="11" max="11" width="12.26953125" bestFit="1" customWidth="1"/>
    <col min="12" max="12" width="37.7265625" bestFit="1" customWidth="1"/>
    <col min="13" max="13" width="11.453125" bestFit="1" customWidth="1"/>
    <col min="14" max="14" width="19.453125" bestFit="1" customWidth="1"/>
    <col min="15" max="15" width="5.7265625" bestFit="1" customWidth="1"/>
    <col min="16" max="16" width="7.26953125" bestFit="1" customWidth="1"/>
    <col min="17" max="17" width="1.7265625" customWidth="1"/>
    <col min="18" max="18" width="57.26953125" bestFit="1" customWidth="1"/>
    <col min="19" max="27" width="1.7265625" hidden="1" customWidth="1"/>
    <col min="28" max="28" width="1.453125" hidden="1" customWidth="1"/>
    <col min="29" max="29" width="5" bestFit="1" customWidth="1"/>
    <col min="30" max="36" width="9.7265625" customWidth="1"/>
  </cols>
  <sheetData>
    <row r="1" spans="1:35" s="46" customFormat="1" ht="23.5">
      <c r="A1" s="56" t="str">
        <f>'1.1 Cover'!A1</f>
        <v>Regulatory Reporting Pack</v>
      </c>
    </row>
    <row r="2" spans="1:35" s="46" customFormat="1" ht="23.5">
      <c r="A2" s="56" t="str">
        <f>'1.1 Cover'!A2</f>
        <v>Price base - 2018/19</v>
      </c>
    </row>
    <row r="3" spans="1:35" s="46" customFormat="1" ht="23.5">
      <c r="A3" s="56" t="str">
        <f>'1.1 Cover'!A3</f>
        <v>Regulatory Year: April 2022 - March 2023</v>
      </c>
    </row>
    <row r="4" spans="1:35" s="46" customFormat="1" ht="23.5">
      <c r="A4" s="56" t="s">
        <v>94</v>
      </c>
    </row>
    <row r="6" spans="1:35">
      <c r="AE6" s="1476" t="s">
        <v>1146</v>
      </c>
      <c r="AF6" s="1477"/>
      <c r="AG6" s="1477"/>
      <c r="AH6" s="1477"/>
      <c r="AI6" s="1478"/>
    </row>
    <row r="7" spans="1:35" s="43" customFormat="1">
      <c r="D7" s="55" t="s">
        <v>214</v>
      </c>
      <c r="E7" s="55" t="s">
        <v>215</v>
      </c>
      <c r="F7" s="55" t="s">
        <v>2157</v>
      </c>
      <c r="G7" s="55" t="s">
        <v>1396</v>
      </c>
      <c r="H7" s="55" t="s">
        <v>2158</v>
      </c>
      <c r="I7" s="55" t="s">
        <v>219</v>
      </c>
      <c r="J7" s="55" t="s">
        <v>220</v>
      </c>
      <c r="K7" s="55" t="s">
        <v>221</v>
      </c>
      <c r="L7" s="55" t="s">
        <v>222</v>
      </c>
      <c r="M7" s="55" t="s">
        <v>223</v>
      </c>
      <c r="N7" s="55" t="s">
        <v>224</v>
      </c>
      <c r="O7" s="55" t="s">
        <v>245</v>
      </c>
      <c r="P7" s="55" t="s">
        <v>226</v>
      </c>
      <c r="Q7" s="55"/>
      <c r="R7" s="55" t="s">
        <v>2181</v>
      </c>
      <c r="S7" s="55"/>
      <c r="T7" s="55"/>
      <c r="U7" s="55"/>
      <c r="V7" s="55"/>
      <c r="W7" s="55"/>
      <c r="X7" s="55"/>
      <c r="Y7" s="55"/>
      <c r="Z7" s="55"/>
      <c r="AA7" s="55"/>
      <c r="AB7" s="55"/>
      <c r="AC7" s="43" t="s">
        <v>1387</v>
      </c>
      <c r="AE7" s="52">
        <v>2022</v>
      </c>
      <c r="AF7" s="51">
        <v>2023</v>
      </c>
      <c r="AG7" s="51">
        <v>2024</v>
      </c>
      <c r="AH7" s="51">
        <v>2025</v>
      </c>
      <c r="AI7" s="50">
        <v>2026</v>
      </c>
    </row>
    <row r="8" spans="1:35">
      <c r="S8" s="43"/>
      <c r="T8" s="43"/>
      <c r="U8" s="43"/>
      <c r="V8" s="43"/>
      <c r="AD8" s="43"/>
    </row>
    <row r="9" spans="1:35" s="1" customFormat="1" ht="18">
      <c r="A9" s="2" t="s">
        <v>2182</v>
      </c>
      <c r="B9" s="2"/>
    </row>
    <row r="11" spans="1:35" s="1" customFormat="1" ht="14">
      <c r="A11" s="42"/>
      <c r="B11" s="48" t="s">
        <v>2183</v>
      </c>
    </row>
    <row r="13" spans="1:35">
      <c r="D13" t="s">
        <v>238</v>
      </c>
      <c r="E13" t="s">
        <v>215</v>
      </c>
      <c r="F13" t="s">
        <v>239</v>
      </c>
      <c r="G13" t="s">
        <v>2161</v>
      </c>
      <c r="H13" t="s">
        <v>241</v>
      </c>
      <c r="I13" t="s">
        <v>313</v>
      </c>
      <c r="J13" t="s">
        <v>88</v>
      </c>
      <c r="K13" t="s">
        <v>1412</v>
      </c>
      <c r="L13" t="s">
        <v>442</v>
      </c>
      <c r="M13" s="692" t="s">
        <v>287</v>
      </c>
      <c r="N13" s="350" t="s">
        <v>250</v>
      </c>
      <c r="O13" s="217" t="s">
        <v>287</v>
      </c>
      <c r="P13" t="s">
        <v>329</v>
      </c>
      <c r="R13" s="350" t="s">
        <v>251</v>
      </c>
      <c r="AC13" t="s">
        <v>1390</v>
      </c>
      <c r="AE13" s="888"/>
      <c r="AF13" s="888"/>
      <c r="AG13" s="888"/>
      <c r="AH13" s="888"/>
      <c r="AI13" s="888"/>
    </row>
    <row r="14" spans="1:35">
      <c r="D14" t="s">
        <v>238</v>
      </c>
      <c r="E14" t="s">
        <v>215</v>
      </c>
      <c r="F14" t="s">
        <v>239</v>
      </c>
      <c r="G14" t="s">
        <v>2161</v>
      </c>
      <c r="H14" t="s">
        <v>241</v>
      </c>
      <c r="I14" t="s">
        <v>313</v>
      </c>
      <c r="J14" t="s">
        <v>88</v>
      </c>
      <c r="K14" t="s">
        <v>1412</v>
      </c>
      <c r="L14" t="s">
        <v>442</v>
      </c>
      <c r="M14" s="692" t="s">
        <v>287</v>
      </c>
      <c r="N14" s="350" t="s">
        <v>250</v>
      </c>
      <c r="O14" s="217" t="s">
        <v>287</v>
      </c>
      <c r="P14" t="s">
        <v>329</v>
      </c>
      <c r="R14" s="350" t="s">
        <v>274</v>
      </c>
      <c r="AC14" t="s">
        <v>1390</v>
      </c>
      <c r="AE14" s="888"/>
      <c r="AF14" s="888"/>
      <c r="AG14" s="888"/>
      <c r="AH14" s="888"/>
      <c r="AI14" s="888"/>
    </row>
    <row r="15" spans="1:35">
      <c r="D15" t="s">
        <v>238</v>
      </c>
      <c r="E15" t="s">
        <v>215</v>
      </c>
      <c r="F15" t="s">
        <v>239</v>
      </c>
      <c r="G15" t="s">
        <v>2161</v>
      </c>
      <c r="H15" t="s">
        <v>241</v>
      </c>
      <c r="I15" t="s">
        <v>313</v>
      </c>
      <c r="J15" t="s">
        <v>88</v>
      </c>
      <c r="K15" t="s">
        <v>1412</v>
      </c>
      <c r="L15" t="s">
        <v>442</v>
      </c>
      <c r="M15" s="692" t="s">
        <v>287</v>
      </c>
      <c r="N15" s="350" t="s">
        <v>250</v>
      </c>
      <c r="O15" s="217" t="s">
        <v>287</v>
      </c>
      <c r="P15" t="s">
        <v>329</v>
      </c>
      <c r="R15" s="350" t="s">
        <v>284</v>
      </c>
      <c r="AC15" t="s">
        <v>1390</v>
      </c>
      <c r="AE15" s="888"/>
      <c r="AF15" s="888"/>
      <c r="AG15" s="888"/>
      <c r="AH15" s="888"/>
      <c r="AI15" s="888"/>
    </row>
    <row r="16" spans="1:35">
      <c r="D16" t="s">
        <v>238</v>
      </c>
      <c r="E16" t="s">
        <v>215</v>
      </c>
      <c r="F16" t="s">
        <v>239</v>
      </c>
      <c r="G16" t="s">
        <v>2161</v>
      </c>
      <c r="H16" t="s">
        <v>241</v>
      </c>
      <c r="I16" t="s">
        <v>313</v>
      </c>
      <c r="J16" t="s">
        <v>88</v>
      </c>
      <c r="K16" t="s">
        <v>1412</v>
      </c>
      <c r="L16" t="s">
        <v>442</v>
      </c>
      <c r="M16" s="692" t="s">
        <v>287</v>
      </c>
      <c r="N16" s="350" t="s">
        <v>273</v>
      </c>
      <c r="O16" s="217" t="s">
        <v>287</v>
      </c>
      <c r="P16" t="s">
        <v>329</v>
      </c>
      <c r="R16" s="350" t="s">
        <v>293</v>
      </c>
      <c r="AC16" t="s">
        <v>1390</v>
      </c>
      <c r="AE16" s="888"/>
      <c r="AF16" s="888"/>
      <c r="AG16" s="888"/>
      <c r="AH16" s="888"/>
      <c r="AI16" s="888"/>
    </row>
    <row r="17" spans="4:35">
      <c r="D17" t="s">
        <v>238</v>
      </c>
      <c r="E17" t="s">
        <v>215</v>
      </c>
      <c r="F17" t="s">
        <v>239</v>
      </c>
      <c r="G17" t="s">
        <v>2161</v>
      </c>
      <c r="H17" t="s">
        <v>241</v>
      </c>
      <c r="I17" t="s">
        <v>313</v>
      </c>
      <c r="J17" t="s">
        <v>88</v>
      </c>
      <c r="K17" t="s">
        <v>1412</v>
      </c>
      <c r="L17" t="s">
        <v>442</v>
      </c>
      <c r="M17" s="692" t="s">
        <v>287</v>
      </c>
      <c r="N17" s="350" t="s">
        <v>273</v>
      </c>
      <c r="O17" s="217" t="s">
        <v>287</v>
      </c>
      <c r="P17" t="s">
        <v>329</v>
      </c>
      <c r="R17" s="350" t="s">
        <v>307</v>
      </c>
      <c r="AC17" t="s">
        <v>1390</v>
      </c>
      <c r="AE17" s="888"/>
      <c r="AF17" s="888"/>
      <c r="AG17" s="888"/>
      <c r="AH17" s="888"/>
      <c r="AI17" s="888"/>
    </row>
    <row r="18" spans="4:35">
      <c r="D18" t="s">
        <v>238</v>
      </c>
      <c r="E18" t="s">
        <v>215</v>
      </c>
      <c r="F18" t="s">
        <v>239</v>
      </c>
      <c r="G18" t="s">
        <v>2161</v>
      </c>
      <c r="H18" t="s">
        <v>241</v>
      </c>
      <c r="I18" t="s">
        <v>313</v>
      </c>
      <c r="J18" t="s">
        <v>88</v>
      </c>
      <c r="K18" t="s">
        <v>1412</v>
      </c>
      <c r="L18" t="s">
        <v>442</v>
      </c>
      <c r="M18" s="692" t="s">
        <v>287</v>
      </c>
      <c r="N18" s="350" t="s">
        <v>273</v>
      </c>
      <c r="O18" s="217" t="s">
        <v>287</v>
      </c>
      <c r="P18" t="s">
        <v>329</v>
      </c>
      <c r="R18" s="350" t="s">
        <v>320</v>
      </c>
      <c r="AC18" t="s">
        <v>1390</v>
      </c>
      <c r="AE18" s="888"/>
      <c r="AF18" s="888"/>
      <c r="AG18" s="888"/>
      <c r="AH18" s="888"/>
      <c r="AI18" s="888"/>
    </row>
    <row r="19" spans="4:35">
      <c r="D19" t="s">
        <v>238</v>
      </c>
      <c r="E19" t="s">
        <v>215</v>
      </c>
      <c r="F19" t="s">
        <v>239</v>
      </c>
      <c r="G19" t="s">
        <v>2161</v>
      </c>
      <c r="H19" t="s">
        <v>241</v>
      </c>
      <c r="I19" t="s">
        <v>313</v>
      </c>
      <c r="J19" t="s">
        <v>88</v>
      </c>
      <c r="K19" t="s">
        <v>1412</v>
      </c>
      <c r="L19" t="s">
        <v>442</v>
      </c>
      <c r="M19" s="692" t="s">
        <v>287</v>
      </c>
      <c r="N19" s="350" t="s">
        <v>273</v>
      </c>
      <c r="O19" s="217" t="s">
        <v>287</v>
      </c>
      <c r="P19" t="s">
        <v>329</v>
      </c>
      <c r="R19" s="350" t="s">
        <v>284</v>
      </c>
      <c r="AC19" t="s">
        <v>1390</v>
      </c>
      <c r="AE19" s="888"/>
      <c r="AF19" s="888"/>
      <c r="AG19" s="888"/>
      <c r="AH19" s="888"/>
      <c r="AI19" s="888"/>
    </row>
    <row r="20" spans="4:35">
      <c r="D20" t="s">
        <v>238</v>
      </c>
      <c r="E20" t="s">
        <v>215</v>
      </c>
      <c r="F20" t="s">
        <v>239</v>
      </c>
      <c r="G20" t="s">
        <v>2161</v>
      </c>
      <c r="H20" t="s">
        <v>241</v>
      </c>
      <c r="I20" t="s">
        <v>313</v>
      </c>
      <c r="J20" t="s">
        <v>88</v>
      </c>
      <c r="K20" t="s">
        <v>1412</v>
      </c>
      <c r="L20" t="s">
        <v>442</v>
      </c>
      <c r="M20" s="692" t="s">
        <v>287</v>
      </c>
      <c r="N20" s="350" t="s">
        <v>292</v>
      </c>
      <c r="O20" s="217" t="s">
        <v>287</v>
      </c>
      <c r="P20" t="s">
        <v>329</v>
      </c>
      <c r="R20" s="350" t="s">
        <v>292</v>
      </c>
      <c r="AC20" t="s">
        <v>1390</v>
      </c>
      <c r="AE20" s="888"/>
      <c r="AF20" s="888"/>
      <c r="AG20" s="888"/>
      <c r="AH20" s="888"/>
      <c r="AI20" s="888"/>
    </row>
    <row r="21" spans="4:35">
      <c r="D21" t="s">
        <v>238</v>
      </c>
      <c r="E21" t="s">
        <v>215</v>
      </c>
      <c r="F21" t="s">
        <v>239</v>
      </c>
      <c r="G21" t="s">
        <v>2161</v>
      </c>
      <c r="H21" t="s">
        <v>241</v>
      </c>
      <c r="I21" t="s">
        <v>313</v>
      </c>
      <c r="J21" t="s">
        <v>88</v>
      </c>
      <c r="K21" t="s">
        <v>1412</v>
      </c>
      <c r="L21" t="s">
        <v>442</v>
      </c>
      <c r="M21" s="692" t="s">
        <v>287</v>
      </c>
      <c r="N21" s="350" t="s">
        <v>292</v>
      </c>
      <c r="O21" s="217" t="s">
        <v>287</v>
      </c>
      <c r="P21" t="s">
        <v>329</v>
      </c>
      <c r="R21" s="350" t="s">
        <v>2184</v>
      </c>
      <c r="AC21" t="s">
        <v>1390</v>
      </c>
      <c r="AE21" s="888"/>
      <c r="AF21" s="888"/>
      <c r="AG21" s="888"/>
      <c r="AH21" s="888"/>
      <c r="AI21" s="888"/>
    </row>
    <row r="22" spans="4:35">
      <c r="D22" t="s">
        <v>238</v>
      </c>
      <c r="E22" t="s">
        <v>215</v>
      </c>
      <c r="F22" t="s">
        <v>239</v>
      </c>
      <c r="G22" t="s">
        <v>2161</v>
      </c>
      <c r="H22" t="s">
        <v>241</v>
      </c>
      <c r="I22" t="s">
        <v>313</v>
      </c>
      <c r="J22" t="s">
        <v>88</v>
      </c>
      <c r="K22" t="s">
        <v>1412</v>
      </c>
      <c r="L22" t="s">
        <v>442</v>
      </c>
      <c r="M22" s="692" t="s">
        <v>287</v>
      </c>
      <c r="N22" s="350" t="s">
        <v>292</v>
      </c>
      <c r="O22" s="217" t="s">
        <v>287</v>
      </c>
      <c r="P22" t="s">
        <v>329</v>
      </c>
      <c r="R22" s="350" t="s">
        <v>352</v>
      </c>
      <c r="AC22" t="s">
        <v>1390</v>
      </c>
      <c r="AE22" s="888"/>
      <c r="AF22" s="888"/>
      <c r="AG22" s="888"/>
      <c r="AH22" s="888"/>
      <c r="AI22" s="888"/>
    </row>
    <row r="23" spans="4:35">
      <c r="D23" t="s">
        <v>238</v>
      </c>
      <c r="E23" t="s">
        <v>215</v>
      </c>
      <c r="F23" t="s">
        <v>239</v>
      </c>
      <c r="G23" t="s">
        <v>2161</v>
      </c>
      <c r="H23" t="s">
        <v>241</v>
      </c>
      <c r="I23" t="s">
        <v>313</v>
      </c>
      <c r="J23" t="s">
        <v>88</v>
      </c>
      <c r="K23" t="s">
        <v>1412</v>
      </c>
      <c r="L23" t="s">
        <v>442</v>
      </c>
      <c r="M23" s="692" t="s">
        <v>287</v>
      </c>
      <c r="N23" s="350" t="s">
        <v>292</v>
      </c>
      <c r="O23" s="217" t="s">
        <v>287</v>
      </c>
      <c r="P23" t="s">
        <v>329</v>
      </c>
      <c r="R23" s="350" t="s">
        <v>360</v>
      </c>
      <c r="AC23" t="s">
        <v>1390</v>
      </c>
      <c r="AE23" s="888"/>
      <c r="AF23" s="888"/>
      <c r="AG23" s="888"/>
      <c r="AH23" s="888"/>
      <c r="AI23" s="888"/>
    </row>
    <row r="24" spans="4:35">
      <c r="D24" t="s">
        <v>238</v>
      </c>
      <c r="E24" t="s">
        <v>215</v>
      </c>
      <c r="F24" t="s">
        <v>239</v>
      </c>
      <c r="G24" t="s">
        <v>2161</v>
      </c>
      <c r="H24" t="s">
        <v>241</v>
      </c>
      <c r="I24" t="s">
        <v>313</v>
      </c>
      <c r="J24" t="s">
        <v>88</v>
      </c>
      <c r="K24" t="s">
        <v>1412</v>
      </c>
      <c r="L24" t="s">
        <v>442</v>
      </c>
      <c r="M24" s="692" t="s">
        <v>287</v>
      </c>
      <c r="N24" s="350" t="s">
        <v>292</v>
      </c>
      <c r="O24" s="217" t="s">
        <v>287</v>
      </c>
      <c r="P24" t="s">
        <v>329</v>
      </c>
      <c r="R24" s="350" t="s">
        <v>284</v>
      </c>
      <c r="AC24" t="s">
        <v>1390</v>
      </c>
      <c r="AE24" s="888"/>
      <c r="AF24" s="888"/>
      <c r="AG24" s="888"/>
      <c r="AH24" s="888"/>
      <c r="AI24" s="888"/>
    </row>
    <row r="25" spans="4:35">
      <c r="D25" t="s">
        <v>238</v>
      </c>
      <c r="E25" t="s">
        <v>215</v>
      </c>
      <c r="F25" t="s">
        <v>239</v>
      </c>
      <c r="G25" t="s">
        <v>2161</v>
      </c>
      <c r="H25" t="s">
        <v>241</v>
      </c>
      <c r="I25" t="s">
        <v>313</v>
      </c>
      <c r="J25" t="s">
        <v>88</v>
      </c>
      <c r="K25" t="s">
        <v>1412</v>
      </c>
      <c r="L25" t="s">
        <v>442</v>
      </c>
      <c r="M25" s="692" t="s">
        <v>287</v>
      </c>
      <c r="N25" s="350" t="s">
        <v>306</v>
      </c>
      <c r="O25" s="217" t="s">
        <v>287</v>
      </c>
      <c r="P25" t="s">
        <v>329</v>
      </c>
      <c r="R25" s="350" t="s">
        <v>368</v>
      </c>
      <c r="AC25" t="s">
        <v>1390</v>
      </c>
      <c r="AE25" s="888"/>
      <c r="AF25" s="888"/>
      <c r="AG25" s="888"/>
      <c r="AH25" s="888"/>
      <c r="AI25" s="888"/>
    </row>
    <row r="26" spans="4:35">
      <c r="D26" t="s">
        <v>238</v>
      </c>
      <c r="E26" t="s">
        <v>215</v>
      </c>
      <c r="F26" t="s">
        <v>239</v>
      </c>
      <c r="G26" t="s">
        <v>2161</v>
      </c>
      <c r="H26" t="s">
        <v>241</v>
      </c>
      <c r="I26" t="s">
        <v>313</v>
      </c>
      <c r="J26" t="s">
        <v>88</v>
      </c>
      <c r="K26" t="s">
        <v>1412</v>
      </c>
      <c r="L26" t="s">
        <v>442</v>
      </c>
      <c r="M26" s="692" t="s">
        <v>287</v>
      </c>
      <c r="N26" s="350" t="s">
        <v>306</v>
      </c>
      <c r="O26" s="217" t="s">
        <v>287</v>
      </c>
      <c r="P26" t="s">
        <v>329</v>
      </c>
      <c r="R26" s="350" t="s">
        <v>373</v>
      </c>
      <c r="AC26" t="s">
        <v>1390</v>
      </c>
      <c r="AE26" s="888"/>
      <c r="AF26" s="888"/>
      <c r="AG26" s="888"/>
      <c r="AH26" s="888"/>
      <c r="AI26" s="888"/>
    </row>
    <row r="27" spans="4:35">
      <c r="D27" t="s">
        <v>238</v>
      </c>
      <c r="E27" t="s">
        <v>215</v>
      </c>
      <c r="F27" t="s">
        <v>239</v>
      </c>
      <c r="G27" t="s">
        <v>2161</v>
      </c>
      <c r="H27" t="s">
        <v>241</v>
      </c>
      <c r="I27" t="s">
        <v>313</v>
      </c>
      <c r="J27" t="s">
        <v>88</v>
      </c>
      <c r="K27" t="s">
        <v>1412</v>
      </c>
      <c r="L27" t="s">
        <v>442</v>
      </c>
      <c r="M27" s="692" t="s">
        <v>287</v>
      </c>
      <c r="N27" s="350" t="s">
        <v>306</v>
      </c>
      <c r="O27" s="217" t="s">
        <v>287</v>
      </c>
      <c r="P27" t="s">
        <v>329</v>
      </c>
      <c r="R27" s="350" t="s">
        <v>284</v>
      </c>
      <c r="AC27" t="s">
        <v>1390</v>
      </c>
      <c r="AE27" s="888"/>
      <c r="AF27" s="888"/>
      <c r="AG27" s="888"/>
      <c r="AH27" s="888"/>
      <c r="AI27" s="888"/>
    </row>
    <row r="28" spans="4:35">
      <c r="D28" t="s">
        <v>238</v>
      </c>
      <c r="E28" t="s">
        <v>215</v>
      </c>
      <c r="F28" t="s">
        <v>239</v>
      </c>
      <c r="G28" t="s">
        <v>2161</v>
      </c>
      <c r="H28" t="s">
        <v>241</v>
      </c>
      <c r="I28" t="s">
        <v>313</v>
      </c>
      <c r="J28" t="s">
        <v>88</v>
      </c>
      <c r="K28" t="s">
        <v>1412</v>
      </c>
      <c r="L28" t="s">
        <v>442</v>
      </c>
      <c r="M28" s="692" t="s">
        <v>287</v>
      </c>
      <c r="N28" s="350" t="s">
        <v>319</v>
      </c>
      <c r="O28" s="217" t="s">
        <v>287</v>
      </c>
      <c r="P28" t="s">
        <v>329</v>
      </c>
      <c r="R28" s="350" t="s">
        <v>2185</v>
      </c>
      <c r="AC28" t="s">
        <v>1390</v>
      </c>
      <c r="AE28" s="888"/>
      <c r="AF28" s="888"/>
      <c r="AG28" s="888"/>
      <c r="AH28" s="888"/>
      <c r="AI28" s="888"/>
    </row>
    <row r="29" spans="4:35">
      <c r="D29" t="s">
        <v>238</v>
      </c>
      <c r="E29" t="s">
        <v>215</v>
      </c>
      <c r="F29" t="s">
        <v>239</v>
      </c>
      <c r="G29" t="s">
        <v>2161</v>
      </c>
      <c r="H29" t="s">
        <v>241</v>
      </c>
      <c r="I29" t="s">
        <v>313</v>
      </c>
      <c r="J29" t="s">
        <v>88</v>
      </c>
      <c r="K29" t="s">
        <v>1412</v>
      </c>
      <c r="L29" t="s">
        <v>442</v>
      </c>
      <c r="M29" s="692" t="s">
        <v>287</v>
      </c>
      <c r="N29" s="350" t="s">
        <v>319</v>
      </c>
      <c r="O29" s="217" t="s">
        <v>287</v>
      </c>
      <c r="P29" t="s">
        <v>329</v>
      </c>
      <c r="R29" s="350" t="s">
        <v>2186</v>
      </c>
      <c r="AC29" t="s">
        <v>1390</v>
      </c>
      <c r="AE29" s="888"/>
      <c r="AF29" s="888"/>
      <c r="AG29" s="888"/>
      <c r="AH29" s="888"/>
      <c r="AI29" s="888"/>
    </row>
    <row r="30" spans="4:35">
      <c r="D30" t="s">
        <v>238</v>
      </c>
      <c r="E30" t="s">
        <v>215</v>
      </c>
      <c r="F30" t="s">
        <v>239</v>
      </c>
      <c r="G30" t="s">
        <v>2161</v>
      </c>
      <c r="H30" t="s">
        <v>241</v>
      </c>
      <c r="I30" t="s">
        <v>313</v>
      </c>
      <c r="J30" t="s">
        <v>88</v>
      </c>
      <c r="K30" t="s">
        <v>1412</v>
      </c>
      <c r="L30" t="s">
        <v>442</v>
      </c>
      <c r="M30" s="692" t="s">
        <v>287</v>
      </c>
      <c r="N30" s="350" t="s">
        <v>319</v>
      </c>
      <c r="O30" s="217" t="s">
        <v>287</v>
      </c>
      <c r="P30" t="s">
        <v>329</v>
      </c>
      <c r="R30" s="350" t="s">
        <v>391</v>
      </c>
      <c r="AC30" t="s">
        <v>1390</v>
      </c>
      <c r="AE30" s="888"/>
      <c r="AF30" s="888"/>
      <c r="AG30" s="888"/>
      <c r="AH30" s="888"/>
      <c r="AI30" s="888"/>
    </row>
    <row r="31" spans="4:35">
      <c r="D31" t="s">
        <v>238</v>
      </c>
      <c r="E31" t="s">
        <v>215</v>
      </c>
      <c r="F31" t="s">
        <v>239</v>
      </c>
      <c r="G31" t="s">
        <v>2161</v>
      </c>
      <c r="H31" t="s">
        <v>241</v>
      </c>
      <c r="I31" t="s">
        <v>313</v>
      </c>
      <c r="J31" t="s">
        <v>88</v>
      </c>
      <c r="K31" t="s">
        <v>1412</v>
      </c>
      <c r="L31" t="s">
        <v>442</v>
      </c>
      <c r="M31" s="692" t="s">
        <v>287</v>
      </c>
      <c r="N31" s="350" t="s">
        <v>319</v>
      </c>
      <c r="O31" s="217" t="s">
        <v>287</v>
      </c>
      <c r="P31" t="s">
        <v>329</v>
      </c>
      <c r="R31" s="350" t="s">
        <v>424</v>
      </c>
      <c r="AC31" t="s">
        <v>1390</v>
      </c>
      <c r="AE31" s="888"/>
      <c r="AF31" s="888"/>
      <c r="AG31" s="888"/>
      <c r="AH31" s="888"/>
      <c r="AI31" s="888"/>
    </row>
    <row r="32" spans="4:35">
      <c r="D32" t="s">
        <v>238</v>
      </c>
      <c r="E32" t="s">
        <v>215</v>
      </c>
      <c r="F32" t="s">
        <v>239</v>
      </c>
      <c r="G32" t="s">
        <v>2161</v>
      </c>
      <c r="H32" t="s">
        <v>241</v>
      </c>
      <c r="I32" t="s">
        <v>313</v>
      </c>
      <c r="J32" t="s">
        <v>88</v>
      </c>
      <c r="K32" t="s">
        <v>1412</v>
      </c>
      <c r="L32" t="s">
        <v>442</v>
      </c>
      <c r="M32" s="692" t="s">
        <v>287</v>
      </c>
      <c r="N32" s="350" t="s">
        <v>319</v>
      </c>
      <c r="O32" s="217" t="s">
        <v>287</v>
      </c>
      <c r="P32" t="s">
        <v>329</v>
      </c>
      <c r="R32" s="350" t="s">
        <v>2187</v>
      </c>
      <c r="AC32" t="s">
        <v>1390</v>
      </c>
      <c r="AE32" s="888"/>
      <c r="AF32" s="888"/>
      <c r="AG32" s="888"/>
      <c r="AH32" s="888"/>
      <c r="AI32" s="888"/>
    </row>
    <row r="33" spans="4:35">
      <c r="D33" t="s">
        <v>238</v>
      </c>
      <c r="E33" t="s">
        <v>215</v>
      </c>
      <c r="F33" t="s">
        <v>239</v>
      </c>
      <c r="G33" t="s">
        <v>2161</v>
      </c>
      <c r="H33" t="s">
        <v>241</v>
      </c>
      <c r="I33" t="s">
        <v>313</v>
      </c>
      <c r="J33" t="s">
        <v>88</v>
      </c>
      <c r="K33" t="s">
        <v>1412</v>
      </c>
      <c r="L33" t="s">
        <v>442</v>
      </c>
      <c r="M33" s="692" t="s">
        <v>287</v>
      </c>
      <c r="N33" s="350" t="s">
        <v>319</v>
      </c>
      <c r="O33" s="217" t="s">
        <v>287</v>
      </c>
      <c r="P33" t="s">
        <v>329</v>
      </c>
      <c r="R33" s="350" t="s">
        <v>284</v>
      </c>
      <c r="AC33" t="s">
        <v>1390</v>
      </c>
      <c r="AE33" s="888"/>
      <c r="AF33" s="888"/>
      <c r="AG33" s="888"/>
      <c r="AH33" s="888"/>
      <c r="AI33" s="888"/>
    </row>
    <row r="34" spans="4:35">
      <c r="D34" t="s">
        <v>238</v>
      </c>
      <c r="E34" t="s">
        <v>215</v>
      </c>
      <c r="F34" t="s">
        <v>239</v>
      </c>
      <c r="G34" t="s">
        <v>2161</v>
      </c>
      <c r="H34" t="s">
        <v>241</v>
      </c>
      <c r="I34" t="s">
        <v>313</v>
      </c>
      <c r="J34" t="s">
        <v>88</v>
      </c>
      <c r="K34" t="s">
        <v>1412</v>
      </c>
      <c r="L34" t="s">
        <v>442</v>
      </c>
      <c r="M34" s="692" t="s">
        <v>287</v>
      </c>
      <c r="N34" s="350" t="s">
        <v>331</v>
      </c>
      <c r="O34" s="217" t="s">
        <v>287</v>
      </c>
      <c r="P34" t="s">
        <v>329</v>
      </c>
      <c r="R34" s="350" t="s">
        <v>399</v>
      </c>
      <c r="AC34" t="s">
        <v>1390</v>
      </c>
      <c r="AE34" s="888"/>
      <c r="AF34" s="888"/>
      <c r="AG34" s="888"/>
      <c r="AH34" s="888"/>
      <c r="AI34" s="888"/>
    </row>
    <row r="35" spans="4:35">
      <c r="D35" t="s">
        <v>238</v>
      </c>
      <c r="E35" t="s">
        <v>215</v>
      </c>
      <c r="F35" t="s">
        <v>239</v>
      </c>
      <c r="G35" t="s">
        <v>2161</v>
      </c>
      <c r="H35" t="s">
        <v>241</v>
      </c>
      <c r="I35" t="s">
        <v>313</v>
      </c>
      <c r="J35" t="s">
        <v>88</v>
      </c>
      <c r="K35" t="s">
        <v>1412</v>
      </c>
      <c r="L35" t="s">
        <v>442</v>
      </c>
      <c r="M35" s="692" t="s">
        <v>287</v>
      </c>
      <c r="N35" s="350" t="s">
        <v>331</v>
      </c>
      <c r="O35" s="217" t="s">
        <v>287</v>
      </c>
      <c r="P35" t="s">
        <v>329</v>
      </c>
      <c r="R35" s="350" t="s">
        <v>403</v>
      </c>
      <c r="AC35" t="s">
        <v>1390</v>
      </c>
      <c r="AE35" s="888"/>
      <c r="AF35" s="888"/>
      <c r="AG35" s="888"/>
      <c r="AH35" s="888"/>
      <c r="AI35" s="888"/>
    </row>
    <row r="36" spans="4:35">
      <c r="D36" t="s">
        <v>238</v>
      </c>
      <c r="E36" t="s">
        <v>215</v>
      </c>
      <c r="F36" t="s">
        <v>239</v>
      </c>
      <c r="G36" t="s">
        <v>2161</v>
      </c>
      <c r="H36" t="s">
        <v>241</v>
      </c>
      <c r="I36" t="s">
        <v>313</v>
      </c>
      <c r="J36" t="s">
        <v>88</v>
      </c>
      <c r="K36" t="s">
        <v>1412</v>
      </c>
      <c r="L36" t="s">
        <v>442</v>
      </c>
      <c r="M36" s="692" t="s">
        <v>287</v>
      </c>
      <c r="N36" s="350" t="s">
        <v>331</v>
      </c>
      <c r="O36" s="217" t="s">
        <v>287</v>
      </c>
      <c r="P36" t="s">
        <v>329</v>
      </c>
      <c r="R36" s="350" t="s">
        <v>407</v>
      </c>
      <c r="AC36" t="s">
        <v>1390</v>
      </c>
      <c r="AE36" s="888"/>
      <c r="AF36" s="888"/>
      <c r="AG36" s="888"/>
      <c r="AH36" s="888"/>
      <c r="AI36" s="888"/>
    </row>
    <row r="37" spans="4:35">
      <c r="D37" t="s">
        <v>238</v>
      </c>
      <c r="E37" t="s">
        <v>215</v>
      </c>
      <c r="F37" t="s">
        <v>239</v>
      </c>
      <c r="G37" t="s">
        <v>2161</v>
      </c>
      <c r="H37" t="s">
        <v>241</v>
      </c>
      <c r="I37" t="s">
        <v>313</v>
      </c>
      <c r="J37" t="s">
        <v>88</v>
      </c>
      <c r="K37" t="s">
        <v>1412</v>
      </c>
      <c r="L37" t="s">
        <v>442</v>
      </c>
      <c r="M37" s="692" t="s">
        <v>287</v>
      </c>
      <c r="N37" s="350" t="s">
        <v>331</v>
      </c>
      <c r="O37" s="217" t="s">
        <v>287</v>
      </c>
      <c r="P37" t="s">
        <v>329</v>
      </c>
      <c r="R37" s="350" t="s">
        <v>284</v>
      </c>
      <c r="AC37" t="s">
        <v>1390</v>
      </c>
      <c r="AE37" s="888"/>
      <c r="AF37" s="888"/>
      <c r="AG37" s="888"/>
      <c r="AH37" s="888"/>
      <c r="AI37" s="888"/>
    </row>
    <row r="38" spans="4:35">
      <c r="D38" t="s">
        <v>238</v>
      </c>
      <c r="E38" t="s">
        <v>215</v>
      </c>
      <c r="F38" t="s">
        <v>239</v>
      </c>
      <c r="G38" t="s">
        <v>2161</v>
      </c>
      <c r="H38" t="s">
        <v>241</v>
      </c>
      <c r="I38" t="s">
        <v>313</v>
      </c>
      <c r="J38" t="s">
        <v>88</v>
      </c>
      <c r="K38" t="s">
        <v>1412</v>
      </c>
      <c r="L38" t="s">
        <v>442</v>
      </c>
      <c r="M38" s="692" t="s">
        <v>287</v>
      </c>
      <c r="N38" s="350" t="s">
        <v>341</v>
      </c>
      <c r="O38" s="217" t="s">
        <v>287</v>
      </c>
      <c r="P38" t="s">
        <v>329</v>
      </c>
      <c r="R38" s="350" t="s">
        <v>2188</v>
      </c>
      <c r="AC38" t="s">
        <v>1390</v>
      </c>
      <c r="AE38" s="888"/>
      <c r="AF38" s="888"/>
      <c r="AG38" s="888"/>
      <c r="AH38" s="888"/>
      <c r="AI38" s="888"/>
    </row>
    <row r="39" spans="4:35">
      <c r="D39" t="s">
        <v>238</v>
      </c>
      <c r="E39" t="s">
        <v>215</v>
      </c>
      <c r="F39" t="s">
        <v>239</v>
      </c>
      <c r="G39" t="s">
        <v>2161</v>
      </c>
      <c r="H39" t="s">
        <v>241</v>
      </c>
      <c r="I39" t="s">
        <v>313</v>
      </c>
      <c r="J39" t="s">
        <v>88</v>
      </c>
      <c r="K39" t="s">
        <v>1412</v>
      </c>
      <c r="L39" t="s">
        <v>442</v>
      </c>
      <c r="M39" s="692" t="s">
        <v>287</v>
      </c>
      <c r="N39" s="350" t="s">
        <v>341</v>
      </c>
      <c r="O39" s="217" t="s">
        <v>287</v>
      </c>
      <c r="P39" t="s">
        <v>329</v>
      </c>
      <c r="R39" s="350" t="s">
        <v>284</v>
      </c>
      <c r="AC39" t="s">
        <v>1390</v>
      </c>
      <c r="AE39" s="888"/>
      <c r="AF39" s="888"/>
      <c r="AG39" s="888"/>
      <c r="AH39" s="888"/>
      <c r="AI39" s="888"/>
    </row>
    <row r="40" spans="4:35">
      <c r="D40" t="s">
        <v>238</v>
      </c>
      <c r="E40" t="s">
        <v>215</v>
      </c>
      <c r="F40" t="s">
        <v>239</v>
      </c>
      <c r="G40" t="s">
        <v>2161</v>
      </c>
      <c r="H40" t="s">
        <v>241</v>
      </c>
      <c r="I40" t="s">
        <v>313</v>
      </c>
      <c r="J40" t="s">
        <v>88</v>
      </c>
      <c r="K40" t="s">
        <v>1412</v>
      </c>
      <c r="L40" t="s">
        <v>442</v>
      </c>
      <c r="M40" s="692" t="s">
        <v>287</v>
      </c>
      <c r="N40" s="350" t="s">
        <v>284</v>
      </c>
      <c r="O40" s="217" t="s">
        <v>287</v>
      </c>
      <c r="P40" t="s">
        <v>329</v>
      </c>
      <c r="R40" s="942"/>
      <c r="S40" s="307"/>
      <c r="T40" s="307"/>
      <c r="U40" s="307"/>
      <c r="V40" s="307"/>
      <c r="AC40" t="s">
        <v>1390</v>
      </c>
      <c r="AD40" s="49"/>
      <c r="AE40" s="888"/>
      <c r="AF40" s="888"/>
      <c r="AG40" s="888"/>
      <c r="AH40" s="888"/>
      <c r="AI40" s="888"/>
    </row>
    <row r="41" spans="4:35">
      <c r="D41" t="s">
        <v>238</v>
      </c>
      <c r="E41" t="s">
        <v>215</v>
      </c>
      <c r="F41" t="s">
        <v>239</v>
      </c>
      <c r="G41" t="s">
        <v>2161</v>
      </c>
      <c r="H41" t="s">
        <v>241</v>
      </c>
      <c r="I41" t="s">
        <v>313</v>
      </c>
      <c r="J41" t="s">
        <v>88</v>
      </c>
      <c r="K41" t="s">
        <v>1412</v>
      </c>
      <c r="L41" t="s">
        <v>442</v>
      </c>
      <c r="M41" s="692" t="s">
        <v>287</v>
      </c>
      <c r="N41" s="350" t="s">
        <v>284</v>
      </c>
      <c r="O41" s="217" t="s">
        <v>287</v>
      </c>
      <c r="P41" t="s">
        <v>329</v>
      </c>
      <c r="R41" s="942"/>
      <c r="S41" s="307"/>
      <c r="T41" s="307"/>
      <c r="U41" s="307"/>
      <c r="V41" s="307"/>
      <c r="AC41" t="s">
        <v>1390</v>
      </c>
      <c r="AD41" s="49"/>
      <c r="AE41" s="888"/>
      <c r="AF41" s="888"/>
      <c r="AG41" s="888"/>
      <c r="AH41" s="888"/>
      <c r="AI41" s="888"/>
    </row>
    <row r="42" spans="4:35">
      <c r="D42" t="s">
        <v>238</v>
      </c>
      <c r="E42" t="s">
        <v>215</v>
      </c>
      <c r="F42" t="s">
        <v>239</v>
      </c>
      <c r="G42" t="s">
        <v>2161</v>
      </c>
      <c r="H42" t="s">
        <v>241</v>
      </c>
      <c r="I42" t="s">
        <v>313</v>
      </c>
      <c r="J42" t="s">
        <v>88</v>
      </c>
      <c r="K42" t="s">
        <v>1412</v>
      </c>
      <c r="L42" t="s">
        <v>442</v>
      </c>
      <c r="M42" s="692" t="s">
        <v>287</v>
      </c>
      <c r="N42" s="350" t="s">
        <v>284</v>
      </c>
      <c r="O42" s="217" t="s">
        <v>287</v>
      </c>
      <c r="P42" t="s">
        <v>329</v>
      </c>
      <c r="R42" s="942"/>
      <c r="S42" s="307"/>
      <c r="T42" s="307"/>
      <c r="U42" s="307"/>
      <c r="V42" s="307"/>
      <c r="AC42" t="s">
        <v>1390</v>
      </c>
      <c r="AD42" s="49"/>
      <c r="AE42" s="888"/>
      <c r="AF42" s="888"/>
      <c r="AG42" s="888"/>
      <c r="AH42" s="888"/>
      <c r="AI42" s="888"/>
    </row>
    <row r="43" spans="4:35">
      <c r="D43" t="s">
        <v>238</v>
      </c>
      <c r="E43" t="s">
        <v>215</v>
      </c>
      <c r="F43" t="s">
        <v>239</v>
      </c>
      <c r="G43" t="s">
        <v>2161</v>
      </c>
      <c r="H43" t="s">
        <v>241</v>
      </c>
      <c r="I43" t="s">
        <v>313</v>
      </c>
      <c r="J43" t="s">
        <v>88</v>
      </c>
      <c r="K43" t="s">
        <v>1412</v>
      </c>
      <c r="L43" t="s">
        <v>442</v>
      </c>
      <c r="M43" s="692" t="s">
        <v>287</v>
      </c>
      <c r="N43" s="350" t="s">
        <v>284</v>
      </c>
      <c r="O43" s="217" t="s">
        <v>287</v>
      </c>
      <c r="P43" t="s">
        <v>329</v>
      </c>
      <c r="R43" s="942"/>
      <c r="S43" s="307"/>
      <c r="T43" s="307"/>
      <c r="U43" s="307"/>
      <c r="V43" s="307"/>
      <c r="AC43" t="s">
        <v>1390</v>
      </c>
      <c r="AD43" s="49"/>
      <c r="AE43" s="888"/>
      <c r="AF43" s="888"/>
      <c r="AG43" s="888"/>
      <c r="AH43" s="888"/>
      <c r="AI43" s="888"/>
    </row>
    <row r="44" spans="4:35">
      <c r="D44" t="s">
        <v>238</v>
      </c>
      <c r="E44" t="s">
        <v>215</v>
      </c>
      <c r="F44" t="s">
        <v>239</v>
      </c>
      <c r="G44" t="s">
        <v>2161</v>
      </c>
      <c r="H44" t="s">
        <v>241</v>
      </c>
      <c r="I44" t="s">
        <v>313</v>
      </c>
      <c r="J44" t="s">
        <v>88</v>
      </c>
      <c r="K44" t="s">
        <v>1412</v>
      </c>
      <c r="L44" t="s">
        <v>442</v>
      </c>
      <c r="M44" s="692" t="s">
        <v>287</v>
      </c>
      <c r="N44" s="350" t="s">
        <v>284</v>
      </c>
      <c r="O44" s="217" t="s">
        <v>287</v>
      </c>
      <c r="P44" t="s">
        <v>329</v>
      </c>
      <c r="R44" s="942"/>
      <c r="S44" s="307"/>
      <c r="T44" s="307"/>
      <c r="U44" s="307"/>
      <c r="V44" s="307"/>
      <c r="AC44" t="s">
        <v>1390</v>
      </c>
      <c r="AD44" s="49"/>
      <c r="AE44" s="888"/>
      <c r="AF44" s="888"/>
      <c r="AG44" s="888"/>
      <c r="AH44" s="888"/>
      <c r="AI44" s="888"/>
    </row>
    <row r="45" spans="4:35">
      <c r="D45" t="s">
        <v>238</v>
      </c>
      <c r="E45" t="s">
        <v>215</v>
      </c>
      <c r="F45" t="s">
        <v>239</v>
      </c>
      <c r="G45" t="s">
        <v>2161</v>
      </c>
      <c r="H45" t="s">
        <v>241</v>
      </c>
      <c r="I45" t="s">
        <v>313</v>
      </c>
      <c r="J45" t="s">
        <v>88</v>
      </c>
      <c r="K45" t="s">
        <v>1412</v>
      </c>
      <c r="L45" t="s">
        <v>442</v>
      </c>
      <c r="M45" s="692" t="s">
        <v>287</v>
      </c>
      <c r="N45" s="350" t="s">
        <v>284</v>
      </c>
      <c r="O45" s="217" t="s">
        <v>287</v>
      </c>
      <c r="P45" t="s">
        <v>329</v>
      </c>
      <c r="R45" s="942"/>
      <c r="S45" s="307"/>
      <c r="T45" s="307"/>
      <c r="U45" s="307"/>
      <c r="V45" s="307"/>
      <c r="AC45" t="s">
        <v>1390</v>
      </c>
      <c r="AD45" s="49"/>
      <c r="AE45" s="888"/>
      <c r="AF45" s="888"/>
      <c r="AG45" s="888"/>
      <c r="AH45" s="888"/>
      <c r="AI45" s="888"/>
    </row>
    <row r="46" spans="4:35">
      <c r="D46" t="s">
        <v>238</v>
      </c>
      <c r="E46" t="s">
        <v>215</v>
      </c>
      <c r="F46" t="s">
        <v>239</v>
      </c>
      <c r="G46" t="s">
        <v>2161</v>
      </c>
      <c r="H46" t="s">
        <v>241</v>
      </c>
      <c r="I46" t="s">
        <v>313</v>
      </c>
      <c r="J46" t="s">
        <v>88</v>
      </c>
      <c r="K46" t="s">
        <v>1412</v>
      </c>
      <c r="L46" t="s">
        <v>442</v>
      </c>
      <c r="M46" s="692" t="s">
        <v>287</v>
      </c>
      <c r="N46" s="350" t="s">
        <v>284</v>
      </c>
      <c r="O46" s="217" t="s">
        <v>287</v>
      </c>
      <c r="P46" t="s">
        <v>329</v>
      </c>
      <c r="R46" s="942"/>
      <c r="S46" s="307"/>
      <c r="T46" s="307"/>
      <c r="U46" s="307"/>
      <c r="V46" s="307"/>
      <c r="AC46" t="s">
        <v>1390</v>
      </c>
      <c r="AD46" s="49"/>
      <c r="AE46" s="888"/>
      <c r="AF46" s="888"/>
      <c r="AG46" s="888"/>
      <c r="AH46" s="888"/>
      <c r="AI46" s="888"/>
    </row>
    <row r="47" spans="4:35">
      <c r="D47" t="s">
        <v>238</v>
      </c>
      <c r="E47" t="s">
        <v>215</v>
      </c>
      <c r="F47" t="s">
        <v>239</v>
      </c>
      <c r="G47" t="s">
        <v>2161</v>
      </c>
      <c r="H47" t="s">
        <v>241</v>
      </c>
      <c r="I47" t="s">
        <v>313</v>
      </c>
      <c r="J47" t="s">
        <v>88</v>
      </c>
      <c r="K47" t="s">
        <v>1412</v>
      </c>
      <c r="L47" t="s">
        <v>442</v>
      </c>
      <c r="M47" s="692" t="s">
        <v>287</v>
      </c>
      <c r="N47" s="350" t="s">
        <v>284</v>
      </c>
      <c r="O47" s="217" t="s">
        <v>287</v>
      </c>
      <c r="P47" t="s">
        <v>329</v>
      </c>
      <c r="R47" s="942"/>
      <c r="S47" s="307"/>
      <c r="T47" s="307"/>
      <c r="U47" s="307"/>
      <c r="V47" s="307"/>
      <c r="AC47" t="s">
        <v>1390</v>
      </c>
      <c r="AD47" s="49"/>
      <c r="AE47" s="888"/>
      <c r="AF47" s="888"/>
      <c r="AG47" s="888"/>
      <c r="AH47" s="888"/>
      <c r="AI47" s="888"/>
    </row>
    <row r="48" spans="4:35">
      <c r="L48" s="350"/>
      <c r="M48" s="350"/>
    </row>
    <row r="49" spans="1:35" s="1" customFormat="1" ht="14">
      <c r="A49" s="42"/>
      <c r="B49" s="48" t="s">
        <v>439</v>
      </c>
    </row>
    <row r="50" spans="1:35">
      <c r="L50" s="350"/>
      <c r="M50" s="350"/>
    </row>
    <row r="51" spans="1:35">
      <c r="D51" t="s">
        <v>238</v>
      </c>
      <c r="E51" t="s">
        <v>215</v>
      </c>
      <c r="F51" t="s">
        <v>239</v>
      </c>
      <c r="G51" t="s">
        <v>2161</v>
      </c>
      <c r="H51" t="s">
        <v>241</v>
      </c>
      <c r="I51" t="s">
        <v>313</v>
      </c>
      <c r="J51" t="s">
        <v>88</v>
      </c>
      <c r="K51" t="s">
        <v>1412</v>
      </c>
      <c r="L51" t="s">
        <v>439</v>
      </c>
      <c r="M51" s="692" t="s">
        <v>287</v>
      </c>
      <c r="N51" s="350" t="s">
        <v>250</v>
      </c>
      <c r="O51" s="217" t="s">
        <v>287</v>
      </c>
      <c r="P51" t="s">
        <v>329</v>
      </c>
      <c r="R51" s="307"/>
      <c r="S51" s="307"/>
      <c r="T51" s="307"/>
      <c r="U51" s="307"/>
      <c r="V51" s="307"/>
      <c r="AC51" t="s">
        <v>1151</v>
      </c>
      <c r="AD51" s="49"/>
      <c r="AE51" s="888"/>
      <c r="AF51" s="888"/>
      <c r="AG51" s="888"/>
      <c r="AH51" s="888"/>
      <c r="AI51" s="888"/>
    </row>
    <row r="52" spans="1:35">
      <c r="D52" t="s">
        <v>238</v>
      </c>
      <c r="E52" t="s">
        <v>215</v>
      </c>
      <c r="F52" t="s">
        <v>239</v>
      </c>
      <c r="G52" t="s">
        <v>2161</v>
      </c>
      <c r="H52" t="s">
        <v>241</v>
      </c>
      <c r="I52" t="s">
        <v>313</v>
      </c>
      <c r="J52" t="s">
        <v>88</v>
      </c>
      <c r="K52" t="s">
        <v>1412</v>
      </c>
      <c r="L52" t="s">
        <v>439</v>
      </c>
      <c r="M52" s="692" t="s">
        <v>287</v>
      </c>
      <c r="N52" s="350" t="s">
        <v>273</v>
      </c>
      <c r="O52" s="217" t="s">
        <v>287</v>
      </c>
      <c r="P52" t="s">
        <v>329</v>
      </c>
      <c r="R52" s="307"/>
      <c r="S52" s="307"/>
      <c r="T52" s="307"/>
      <c r="U52" s="307"/>
      <c r="V52" s="307"/>
      <c r="AC52" t="s">
        <v>1151</v>
      </c>
      <c r="AD52" s="49"/>
      <c r="AE52" s="888"/>
      <c r="AF52" s="888"/>
      <c r="AG52" s="888"/>
      <c r="AH52" s="888"/>
      <c r="AI52" s="888"/>
    </row>
    <row r="53" spans="1:35">
      <c r="D53" t="s">
        <v>238</v>
      </c>
      <c r="E53" t="s">
        <v>215</v>
      </c>
      <c r="F53" t="s">
        <v>239</v>
      </c>
      <c r="G53" t="s">
        <v>2161</v>
      </c>
      <c r="H53" t="s">
        <v>241</v>
      </c>
      <c r="I53" t="s">
        <v>313</v>
      </c>
      <c r="J53" t="s">
        <v>88</v>
      </c>
      <c r="K53" t="s">
        <v>1412</v>
      </c>
      <c r="L53" t="s">
        <v>439</v>
      </c>
      <c r="M53" s="692" t="s">
        <v>287</v>
      </c>
      <c r="N53" s="350" t="s">
        <v>292</v>
      </c>
      <c r="O53" s="217" t="s">
        <v>287</v>
      </c>
      <c r="P53" t="s">
        <v>329</v>
      </c>
      <c r="R53" s="307"/>
      <c r="S53" s="307"/>
      <c r="T53" s="307"/>
      <c r="U53" s="307"/>
      <c r="V53" s="307"/>
      <c r="AC53" t="s">
        <v>1151</v>
      </c>
      <c r="AD53" s="49"/>
      <c r="AE53" s="888"/>
      <c r="AF53" s="888"/>
      <c r="AG53" s="888"/>
      <c r="AH53" s="888"/>
      <c r="AI53" s="888"/>
    </row>
    <row r="54" spans="1:35">
      <c r="D54" t="s">
        <v>238</v>
      </c>
      <c r="E54" t="s">
        <v>215</v>
      </c>
      <c r="F54" t="s">
        <v>239</v>
      </c>
      <c r="G54" t="s">
        <v>2161</v>
      </c>
      <c r="H54" t="s">
        <v>241</v>
      </c>
      <c r="I54" t="s">
        <v>313</v>
      </c>
      <c r="J54" t="s">
        <v>88</v>
      </c>
      <c r="K54" t="s">
        <v>1412</v>
      </c>
      <c r="L54" t="s">
        <v>439</v>
      </c>
      <c r="M54" s="692" t="s">
        <v>287</v>
      </c>
      <c r="N54" s="350" t="s">
        <v>306</v>
      </c>
      <c r="O54" s="217" t="s">
        <v>287</v>
      </c>
      <c r="P54" t="s">
        <v>329</v>
      </c>
      <c r="R54" s="307"/>
      <c r="S54" s="307"/>
      <c r="T54" s="307"/>
      <c r="U54" s="307"/>
      <c r="V54" s="307"/>
      <c r="AC54" t="s">
        <v>1151</v>
      </c>
      <c r="AD54" s="49"/>
      <c r="AE54" s="888"/>
      <c r="AF54" s="888"/>
      <c r="AG54" s="888"/>
      <c r="AH54" s="888"/>
      <c r="AI54" s="888"/>
    </row>
    <row r="55" spans="1:35">
      <c r="D55" t="s">
        <v>238</v>
      </c>
      <c r="E55" t="s">
        <v>215</v>
      </c>
      <c r="F55" t="s">
        <v>239</v>
      </c>
      <c r="G55" t="s">
        <v>2161</v>
      </c>
      <c r="H55" t="s">
        <v>241</v>
      </c>
      <c r="I55" t="s">
        <v>313</v>
      </c>
      <c r="J55" t="s">
        <v>88</v>
      </c>
      <c r="K55" t="s">
        <v>1412</v>
      </c>
      <c r="L55" t="s">
        <v>439</v>
      </c>
      <c r="M55" s="692" t="s">
        <v>287</v>
      </c>
      <c r="N55" s="350" t="s">
        <v>319</v>
      </c>
      <c r="O55" s="217" t="s">
        <v>287</v>
      </c>
      <c r="P55" t="s">
        <v>329</v>
      </c>
      <c r="R55" s="307"/>
      <c r="S55" s="307"/>
      <c r="T55" s="307"/>
      <c r="U55" s="307"/>
      <c r="V55" s="307"/>
      <c r="AC55" t="s">
        <v>1151</v>
      </c>
      <c r="AD55" s="49"/>
      <c r="AE55" s="888"/>
      <c r="AF55" s="888"/>
      <c r="AG55" s="888"/>
      <c r="AH55" s="888"/>
      <c r="AI55" s="888"/>
    </row>
    <row r="56" spans="1:35">
      <c r="D56" t="s">
        <v>238</v>
      </c>
      <c r="E56" t="s">
        <v>215</v>
      </c>
      <c r="F56" t="s">
        <v>239</v>
      </c>
      <c r="G56" t="s">
        <v>2161</v>
      </c>
      <c r="H56" t="s">
        <v>241</v>
      </c>
      <c r="I56" t="s">
        <v>313</v>
      </c>
      <c r="J56" t="s">
        <v>88</v>
      </c>
      <c r="K56" t="s">
        <v>1412</v>
      </c>
      <c r="L56" t="s">
        <v>439</v>
      </c>
      <c r="M56" s="692" t="s">
        <v>287</v>
      </c>
      <c r="N56" s="350" t="s">
        <v>331</v>
      </c>
      <c r="O56" s="217" t="s">
        <v>287</v>
      </c>
      <c r="P56" t="s">
        <v>329</v>
      </c>
      <c r="R56" s="307"/>
      <c r="S56" s="307"/>
      <c r="T56" s="307"/>
      <c r="U56" s="307"/>
      <c r="V56" s="307"/>
      <c r="AC56" t="s">
        <v>1151</v>
      </c>
      <c r="AD56" s="49"/>
      <c r="AE56" s="888"/>
      <c r="AF56" s="888"/>
      <c r="AG56" s="888"/>
      <c r="AH56" s="888"/>
      <c r="AI56" s="888"/>
    </row>
    <row r="57" spans="1:35">
      <c r="D57" t="s">
        <v>238</v>
      </c>
      <c r="E57" t="s">
        <v>215</v>
      </c>
      <c r="F57" t="s">
        <v>239</v>
      </c>
      <c r="G57" t="s">
        <v>2161</v>
      </c>
      <c r="H57" t="s">
        <v>241</v>
      </c>
      <c r="I57" t="s">
        <v>313</v>
      </c>
      <c r="J57" t="s">
        <v>88</v>
      </c>
      <c r="K57" t="s">
        <v>1412</v>
      </c>
      <c r="L57" t="s">
        <v>439</v>
      </c>
      <c r="M57" s="692" t="s">
        <v>287</v>
      </c>
      <c r="N57" s="350" t="s">
        <v>341</v>
      </c>
      <c r="O57" s="217" t="s">
        <v>287</v>
      </c>
      <c r="P57" t="s">
        <v>329</v>
      </c>
      <c r="R57" s="307"/>
      <c r="S57" s="307"/>
      <c r="T57" s="307"/>
      <c r="U57" s="307"/>
      <c r="V57" s="307"/>
      <c r="AC57" t="s">
        <v>1151</v>
      </c>
      <c r="AD57" s="49"/>
      <c r="AE57" s="888"/>
      <c r="AF57" s="888"/>
      <c r="AG57" s="888"/>
      <c r="AH57" s="888"/>
      <c r="AI57" s="888"/>
    </row>
    <row r="58" spans="1:35">
      <c r="D58" t="s">
        <v>238</v>
      </c>
      <c r="E58" t="s">
        <v>215</v>
      </c>
      <c r="F58" t="s">
        <v>239</v>
      </c>
      <c r="G58" t="s">
        <v>2161</v>
      </c>
      <c r="H58" t="s">
        <v>241</v>
      </c>
      <c r="I58" t="s">
        <v>313</v>
      </c>
      <c r="J58" t="s">
        <v>88</v>
      </c>
      <c r="K58" t="s">
        <v>1412</v>
      </c>
      <c r="L58" t="s">
        <v>439</v>
      </c>
      <c r="M58" s="692" t="s">
        <v>287</v>
      </c>
      <c r="N58" s="350" t="s">
        <v>284</v>
      </c>
      <c r="O58" s="217" t="s">
        <v>287</v>
      </c>
      <c r="P58" t="s">
        <v>329</v>
      </c>
      <c r="R58" s="942"/>
      <c r="S58" s="307"/>
      <c r="T58" s="307"/>
      <c r="U58" s="307"/>
      <c r="V58" s="307"/>
      <c r="AC58" t="s">
        <v>1151</v>
      </c>
      <c r="AD58" s="49"/>
      <c r="AE58" s="888"/>
      <c r="AF58" s="888"/>
      <c r="AG58" s="888"/>
      <c r="AH58" s="888"/>
      <c r="AI58" s="888"/>
    </row>
    <row r="59" spans="1:35">
      <c r="D59" t="s">
        <v>238</v>
      </c>
      <c r="E59" t="s">
        <v>215</v>
      </c>
      <c r="F59" t="s">
        <v>239</v>
      </c>
      <c r="G59" t="s">
        <v>2161</v>
      </c>
      <c r="H59" t="s">
        <v>241</v>
      </c>
      <c r="I59" t="s">
        <v>313</v>
      </c>
      <c r="J59" t="s">
        <v>88</v>
      </c>
      <c r="K59" t="s">
        <v>1412</v>
      </c>
      <c r="L59" t="s">
        <v>439</v>
      </c>
      <c r="M59" s="692" t="s">
        <v>287</v>
      </c>
      <c r="N59" s="350" t="s">
        <v>284</v>
      </c>
      <c r="O59" s="217" t="s">
        <v>287</v>
      </c>
      <c r="P59" t="s">
        <v>329</v>
      </c>
      <c r="R59" s="942"/>
      <c r="S59" s="307"/>
      <c r="T59" s="307"/>
      <c r="U59" s="307"/>
      <c r="V59" s="307"/>
      <c r="AC59" t="s">
        <v>1151</v>
      </c>
      <c r="AD59" s="49"/>
      <c r="AE59" s="888"/>
      <c r="AF59" s="888"/>
      <c r="AG59" s="888"/>
      <c r="AH59" s="888"/>
      <c r="AI59" s="888"/>
    </row>
    <row r="60" spans="1:35">
      <c r="D60" t="s">
        <v>238</v>
      </c>
      <c r="E60" t="s">
        <v>215</v>
      </c>
      <c r="F60" t="s">
        <v>239</v>
      </c>
      <c r="G60" t="s">
        <v>2161</v>
      </c>
      <c r="H60" t="s">
        <v>241</v>
      </c>
      <c r="I60" t="s">
        <v>313</v>
      </c>
      <c r="J60" t="s">
        <v>88</v>
      </c>
      <c r="K60" t="s">
        <v>1412</v>
      </c>
      <c r="L60" t="s">
        <v>439</v>
      </c>
      <c r="M60" s="692" t="s">
        <v>287</v>
      </c>
      <c r="N60" s="350" t="s">
        <v>284</v>
      </c>
      <c r="O60" s="217" t="s">
        <v>287</v>
      </c>
      <c r="P60" t="s">
        <v>329</v>
      </c>
      <c r="R60" s="942"/>
      <c r="S60" s="307"/>
      <c r="T60" s="307"/>
      <c r="U60" s="307"/>
      <c r="V60" s="307"/>
      <c r="AC60" t="s">
        <v>1151</v>
      </c>
      <c r="AD60" s="49"/>
      <c r="AE60" s="888"/>
      <c r="AF60" s="888"/>
      <c r="AG60" s="888"/>
      <c r="AH60" s="888"/>
      <c r="AI60" s="888"/>
    </row>
    <row r="61" spans="1:35">
      <c r="D61" t="s">
        <v>238</v>
      </c>
      <c r="E61" t="s">
        <v>215</v>
      </c>
      <c r="F61" t="s">
        <v>239</v>
      </c>
      <c r="G61" t="s">
        <v>2161</v>
      </c>
      <c r="H61" t="s">
        <v>241</v>
      </c>
      <c r="I61" t="s">
        <v>313</v>
      </c>
      <c r="J61" t="s">
        <v>88</v>
      </c>
      <c r="K61" t="s">
        <v>1412</v>
      </c>
      <c r="L61" t="s">
        <v>439</v>
      </c>
      <c r="M61" s="692" t="s">
        <v>287</v>
      </c>
      <c r="N61" s="350" t="s">
        <v>284</v>
      </c>
      <c r="O61" s="217" t="s">
        <v>287</v>
      </c>
      <c r="P61" t="s">
        <v>329</v>
      </c>
      <c r="R61" s="942"/>
      <c r="S61" s="307"/>
      <c r="T61" s="307"/>
      <c r="U61" s="307"/>
      <c r="V61" s="307"/>
      <c r="AC61" t="s">
        <v>1151</v>
      </c>
      <c r="AD61" s="49"/>
      <c r="AE61" s="888"/>
      <c r="AF61" s="888"/>
      <c r="AG61" s="888"/>
      <c r="AH61" s="888"/>
      <c r="AI61" s="888"/>
    </row>
    <row r="62" spans="1:35">
      <c r="D62" t="s">
        <v>238</v>
      </c>
      <c r="E62" t="s">
        <v>215</v>
      </c>
      <c r="F62" t="s">
        <v>239</v>
      </c>
      <c r="G62" t="s">
        <v>2161</v>
      </c>
      <c r="H62" t="s">
        <v>241</v>
      </c>
      <c r="I62" t="s">
        <v>313</v>
      </c>
      <c r="J62" t="s">
        <v>88</v>
      </c>
      <c r="K62" t="s">
        <v>1412</v>
      </c>
      <c r="L62" t="s">
        <v>439</v>
      </c>
      <c r="M62" s="692" t="s">
        <v>287</v>
      </c>
      <c r="N62" s="350" t="s">
        <v>284</v>
      </c>
      <c r="O62" s="217" t="s">
        <v>287</v>
      </c>
      <c r="P62" t="s">
        <v>329</v>
      </c>
      <c r="R62" s="942"/>
      <c r="S62" s="307"/>
      <c r="T62" s="307"/>
      <c r="U62" s="307"/>
      <c r="V62" s="307"/>
      <c r="AC62" t="s">
        <v>1151</v>
      </c>
      <c r="AD62" s="49"/>
      <c r="AE62" s="888"/>
      <c r="AF62" s="888"/>
      <c r="AG62" s="888"/>
      <c r="AH62" s="888"/>
      <c r="AI62" s="888"/>
    </row>
    <row r="63" spans="1:35">
      <c r="D63" t="s">
        <v>238</v>
      </c>
      <c r="E63" t="s">
        <v>215</v>
      </c>
      <c r="F63" t="s">
        <v>239</v>
      </c>
      <c r="G63" t="s">
        <v>2161</v>
      </c>
      <c r="H63" t="s">
        <v>241</v>
      </c>
      <c r="I63" t="s">
        <v>313</v>
      </c>
      <c r="J63" t="s">
        <v>88</v>
      </c>
      <c r="K63" t="s">
        <v>1412</v>
      </c>
      <c r="L63" t="s">
        <v>439</v>
      </c>
      <c r="M63" s="692" t="s">
        <v>287</v>
      </c>
      <c r="N63" s="350" t="s">
        <v>284</v>
      </c>
      <c r="O63" s="217" t="s">
        <v>287</v>
      </c>
      <c r="P63" t="s">
        <v>329</v>
      </c>
      <c r="R63" s="942"/>
      <c r="S63" s="307"/>
      <c r="T63" s="307"/>
      <c r="U63" s="307"/>
      <c r="V63" s="307"/>
      <c r="AC63" t="s">
        <v>1151</v>
      </c>
      <c r="AD63" s="49"/>
      <c r="AE63" s="888"/>
      <c r="AF63" s="888"/>
      <c r="AG63" s="888"/>
      <c r="AH63" s="888"/>
      <c r="AI63" s="888"/>
    </row>
    <row r="64" spans="1:35">
      <c r="D64" t="s">
        <v>238</v>
      </c>
      <c r="E64" t="s">
        <v>215</v>
      </c>
      <c r="F64" t="s">
        <v>239</v>
      </c>
      <c r="G64" t="s">
        <v>2161</v>
      </c>
      <c r="H64" t="s">
        <v>241</v>
      </c>
      <c r="I64" t="s">
        <v>313</v>
      </c>
      <c r="J64" t="s">
        <v>88</v>
      </c>
      <c r="K64" t="s">
        <v>1412</v>
      </c>
      <c r="L64" t="s">
        <v>439</v>
      </c>
      <c r="M64" s="692" t="s">
        <v>287</v>
      </c>
      <c r="N64" s="350" t="s">
        <v>284</v>
      </c>
      <c r="O64" s="217" t="s">
        <v>287</v>
      </c>
      <c r="P64" t="s">
        <v>329</v>
      </c>
      <c r="R64" s="942"/>
      <c r="S64" s="307"/>
      <c r="T64" s="307"/>
      <c r="U64" s="307"/>
      <c r="V64" s="307"/>
      <c r="AC64" t="s">
        <v>1151</v>
      </c>
      <c r="AD64" s="49"/>
      <c r="AE64" s="888"/>
      <c r="AF64" s="888"/>
      <c r="AG64" s="888"/>
      <c r="AH64" s="888"/>
      <c r="AI64" s="888"/>
    </row>
    <row r="65" spans="1:35">
      <c r="D65" t="s">
        <v>238</v>
      </c>
      <c r="E65" t="s">
        <v>215</v>
      </c>
      <c r="F65" t="s">
        <v>239</v>
      </c>
      <c r="G65" t="s">
        <v>2161</v>
      </c>
      <c r="H65" t="s">
        <v>241</v>
      </c>
      <c r="I65" t="s">
        <v>313</v>
      </c>
      <c r="J65" t="s">
        <v>88</v>
      </c>
      <c r="K65" t="s">
        <v>1412</v>
      </c>
      <c r="L65" t="s">
        <v>439</v>
      </c>
      <c r="M65" s="692" t="s">
        <v>287</v>
      </c>
      <c r="N65" s="350" t="s">
        <v>284</v>
      </c>
      <c r="O65" s="217" t="s">
        <v>287</v>
      </c>
      <c r="P65" t="s">
        <v>329</v>
      </c>
      <c r="R65" s="942"/>
      <c r="S65" s="307"/>
      <c r="T65" s="307"/>
      <c r="U65" s="307"/>
      <c r="V65" s="307"/>
      <c r="AC65" t="s">
        <v>1151</v>
      </c>
      <c r="AD65" s="49"/>
      <c r="AE65" s="888"/>
      <c r="AF65" s="888"/>
      <c r="AG65" s="888"/>
      <c r="AH65" s="888"/>
      <c r="AI65" s="888"/>
    </row>
    <row r="66" spans="1:35" s="43" customFormat="1">
      <c r="D66"/>
      <c r="E66"/>
      <c r="F66"/>
      <c r="G66"/>
      <c r="H66"/>
      <c r="I66"/>
      <c r="J66"/>
      <c r="K66"/>
      <c r="L66" s="350"/>
      <c r="M66" s="350"/>
      <c r="N66"/>
      <c r="O66"/>
      <c r="P66"/>
      <c r="Q66"/>
      <c r="R66" s="307"/>
      <c r="S66" s="307"/>
      <c r="T66" s="307"/>
      <c r="U66" s="307"/>
      <c r="V66" s="307"/>
      <c r="W66"/>
      <c r="X66"/>
      <c r="Y66"/>
      <c r="Z66"/>
      <c r="AA66"/>
      <c r="AB66"/>
      <c r="AC66"/>
      <c r="AD66" s="49"/>
      <c r="AE66" s="307"/>
      <c r="AF66" s="307"/>
      <c r="AG66" s="307"/>
      <c r="AH66" s="307"/>
      <c r="AI66" s="307"/>
    </row>
    <row r="67" spans="1:35" s="1" customFormat="1" ht="14">
      <c r="A67" s="42"/>
      <c r="B67" s="48" t="s">
        <v>446</v>
      </c>
    </row>
    <row r="68" spans="1:35">
      <c r="L68" s="350"/>
      <c r="M68" s="350"/>
    </row>
    <row r="69" spans="1:35">
      <c r="D69" t="s">
        <v>238</v>
      </c>
      <c r="E69" t="s">
        <v>215</v>
      </c>
      <c r="F69" t="s">
        <v>239</v>
      </c>
      <c r="G69" t="s">
        <v>2161</v>
      </c>
      <c r="H69" t="s">
        <v>241</v>
      </c>
      <c r="I69" t="s">
        <v>313</v>
      </c>
      <c r="J69" t="s">
        <v>88</v>
      </c>
      <c r="K69" t="s">
        <v>1412</v>
      </c>
      <c r="L69" t="s">
        <v>2189</v>
      </c>
      <c r="M69" s="692" t="s">
        <v>287</v>
      </c>
      <c r="O69" s="217" t="s">
        <v>287</v>
      </c>
      <c r="P69" t="s">
        <v>329</v>
      </c>
      <c r="R69" s="307"/>
      <c r="S69" s="307"/>
      <c r="T69" s="307"/>
      <c r="U69" s="307"/>
      <c r="V69" s="307"/>
      <c r="AC69" t="s">
        <v>1151</v>
      </c>
      <c r="AE69" s="888"/>
      <c r="AF69" s="888"/>
      <c r="AG69" s="888"/>
      <c r="AH69" s="888"/>
      <c r="AI69" s="888"/>
    </row>
    <row r="70" spans="1:35" s="43" customFormat="1">
      <c r="D70"/>
      <c r="E70"/>
      <c r="F70"/>
      <c r="G70"/>
      <c r="H70"/>
      <c r="I70"/>
      <c r="J70"/>
      <c r="K70"/>
      <c r="L70" s="350"/>
      <c r="M70" s="350"/>
      <c r="N70"/>
      <c r="O70"/>
      <c r="P70"/>
      <c r="Q70"/>
      <c r="R70" s="307"/>
      <c r="S70" s="307"/>
      <c r="T70" s="307"/>
      <c r="U70" s="307"/>
      <c r="V70" s="307"/>
      <c r="W70"/>
      <c r="X70"/>
      <c r="Y70"/>
      <c r="Z70"/>
      <c r="AA70"/>
      <c r="AB70"/>
      <c r="AC70"/>
      <c r="AD70"/>
      <c r="AE70" s="943"/>
      <c r="AF70" s="943"/>
      <c r="AG70" s="943"/>
      <c r="AH70" s="943"/>
      <c r="AI70" s="943"/>
    </row>
    <row r="71" spans="1:35">
      <c r="L71" s="350"/>
      <c r="M71" s="350"/>
    </row>
    <row r="72" spans="1:35" s="1" customFormat="1" ht="18">
      <c r="A72" s="2" t="s">
        <v>265</v>
      </c>
      <c r="B72" s="2"/>
    </row>
    <row r="73" spans="1:35">
      <c r="L73" s="350"/>
      <c r="M73" s="350"/>
    </row>
    <row r="74" spans="1:35" s="1" customFormat="1" ht="14">
      <c r="A74" s="42"/>
      <c r="B74" s="48" t="s">
        <v>2183</v>
      </c>
    </row>
    <row r="75" spans="1:35">
      <c r="L75" s="350"/>
      <c r="M75" s="350"/>
    </row>
    <row r="76" spans="1:35">
      <c r="D76" t="s">
        <v>238</v>
      </c>
      <c r="E76" t="s">
        <v>215</v>
      </c>
      <c r="F76" t="s">
        <v>239</v>
      </c>
      <c r="G76" t="s">
        <v>283</v>
      </c>
      <c r="H76" t="s">
        <v>265</v>
      </c>
      <c r="I76" t="s">
        <v>313</v>
      </c>
      <c r="J76" t="s">
        <v>88</v>
      </c>
      <c r="K76" t="s">
        <v>1412</v>
      </c>
      <c r="L76" t="s">
        <v>442</v>
      </c>
      <c r="M76" s="692" t="s">
        <v>287</v>
      </c>
      <c r="N76" s="350" t="s">
        <v>250</v>
      </c>
      <c r="O76" s="217" t="s">
        <v>287</v>
      </c>
      <c r="R76" s="350" t="s">
        <v>251</v>
      </c>
      <c r="AC76" t="s">
        <v>1392</v>
      </c>
      <c r="AE76" s="888"/>
      <c r="AF76" s="888"/>
      <c r="AG76" s="888"/>
      <c r="AH76" s="888"/>
      <c r="AI76" s="888"/>
    </row>
    <row r="77" spans="1:35">
      <c r="D77" t="s">
        <v>238</v>
      </c>
      <c r="E77" t="s">
        <v>215</v>
      </c>
      <c r="F77" t="s">
        <v>239</v>
      </c>
      <c r="G77" t="s">
        <v>283</v>
      </c>
      <c r="H77" t="s">
        <v>265</v>
      </c>
      <c r="I77" t="s">
        <v>313</v>
      </c>
      <c r="J77" t="s">
        <v>88</v>
      </c>
      <c r="K77" t="s">
        <v>1412</v>
      </c>
      <c r="L77" t="s">
        <v>442</v>
      </c>
      <c r="M77" s="692" t="s">
        <v>287</v>
      </c>
      <c r="N77" s="350" t="s">
        <v>250</v>
      </c>
      <c r="O77" s="217" t="s">
        <v>287</v>
      </c>
      <c r="R77" s="350" t="s">
        <v>274</v>
      </c>
      <c r="AC77" t="s">
        <v>1392</v>
      </c>
      <c r="AE77" s="888"/>
      <c r="AF77" s="888"/>
      <c r="AG77" s="888"/>
      <c r="AH77" s="888"/>
      <c r="AI77" s="888"/>
    </row>
    <row r="78" spans="1:35">
      <c r="D78" t="s">
        <v>238</v>
      </c>
      <c r="E78" t="s">
        <v>215</v>
      </c>
      <c r="F78" t="s">
        <v>239</v>
      </c>
      <c r="G78" t="s">
        <v>283</v>
      </c>
      <c r="H78" t="s">
        <v>265</v>
      </c>
      <c r="I78" t="s">
        <v>313</v>
      </c>
      <c r="J78" t="s">
        <v>88</v>
      </c>
      <c r="K78" t="s">
        <v>1412</v>
      </c>
      <c r="L78" t="s">
        <v>442</v>
      </c>
      <c r="M78" s="692" t="s">
        <v>287</v>
      </c>
      <c r="N78" s="350" t="s">
        <v>250</v>
      </c>
      <c r="O78" s="217" t="s">
        <v>287</v>
      </c>
      <c r="R78" s="350" t="s">
        <v>284</v>
      </c>
      <c r="AC78" t="s">
        <v>1392</v>
      </c>
      <c r="AE78" s="888"/>
      <c r="AF78" s="888"/>
      <c r="AG78" s="888"/>
      <c r="AH78" s="888"/>
      <c r="AI78" s="888"/>
    </row>
    <row r="79" spans="1:35">
      <c r="D79" t="s">
        <v>238</v>
      </c>
      <c r="E79" t="s">
        <v>215</v>
      </c>
      <c r="F79" t="s">
        <v>239</v>
      </c>
      <c r="G79" t="s">
        <v>283</v>
      </c>
      <c r="H79" t="s">
        <v>265</v>
      </c>
      <c r="I79" t="s">
        <v>313</v>
      </c>
      <c r="J79" t="s">
        <v>88</v>
      </c>
      <c r="K79" t="s">
        <v>1412</v>
      </c>
      <c r="L79" t="s">
        <v>442</v>
      </c>
      <c r="M79" s="692" t="s">
        <v>287</v>
      </c>
      <c r="N79" s="350" t="s">
        <v>273</v>
      </c>
      <c r="O79" s="217" t="s">
        <v>287</v>
      </c>
      <c r="R79" s="350" t="s">
        <v>293</v>
      </c>
      <c r="AC79" t="s">
        <v>1392</v>
      </c>
      <c r="AE79" s="888"/>
      <c r="AF79" s="888"/>
      <c r="AG79" s="888"/>
      <c r="AH79" s="888"/>
      <c r="AI79" s="888"/>
    </row>
    <row r="80" spans="1:35">
      <c r="D80" t="s">
        <v>238</v>
      </c>
      <c r="E80" t="s">
        <v>215</v>
      </c>
      <c r="F80" t="s">
        <v>239</v>
      </c>
      <c r="G80" t="s">
        <v>283</v>
      </c>
      <c r="H80" t="s">
        <v>265</v>
      </c>
      <c r="I80" t="s">
        <v>313</v>
      </c>
      <c r="J80" t="s">
        <v>88</v>
      </c>
      <c r="K80" t="s">
        <v>1412</v>
      </c>
      <c r="L80" t="s">
        <v>442</v>
      </c>
      <c r="M80" s="692" t="s">
        <v>287</v>
      </c>
      <c r="N80" s="350" t="s">
        <v>273</v>
      </c>
      <c r="O80" s="217" t="s">
        <v>287</v>
      </c>
      <c r="R80" s="350" t="s">
        <v>307</v>
      </c>
      <c r="AC80" t="s">
        <v>1392</v>
      </c>
      <c r="AE80" s="888"/>
      <c r="AF80" s="888"/>
      <c r="AG80" s="888"/>
      <c r="AH80" s="888"/>
      <c r="AI80" s="888"/>
    </row>
    <row r="81" spans="4:35">
      <c r="D81" t="s">
        <v>238</v>
      </c>
      <c r="E81" t="s">
        <v>215</v>
      </c>
      <c r="F81" t="s">
        <v>239</v>
      </c>
      <c r="G81" t="s">
        <v>283</v>
      </c>
      <c r="H81" t="s">
        <v>265</v>
      </c>
      <c r="I81" t="s">
        <v>313</v>
      </c>
      <c r="J81" t="s">
        <v>88</v>
      </c>
      <c r="K81" t="s">
        <v>1412</v>
      </c>
      <c r="L81" t="s">
        <v>442</v>
      </c>
      <c r="M81" s="692" t="s">
        <v>287</v>
      </c>
      <c r="N81" s="350" t="s">
        <v>273</v>
      </c>
      <c r="O81" s="217" t="s">
        <v>287</v>
      </c>
      <c r="R81" s="350" t="s">
        <v>320</v>
      </c>
      <c r="AC81" t="s">
        <v>1392</v>
      </c>
      <c r="AE81" s="888"/>
      <c r="AF81" s="888"/>
      <c r="AG81" s="888"/>
      <c r="AH81" s="888"/>
      <c r="AI81" s="888"/>
    </row>
    <row r="82" spans="4:35">
      <c r="D82" t="s">
        <v>238</v>
      </c>
      <c r="E82" t="s">
        <v>215</v>
      </c>
      <c r="F82" t="s">
        <v>239</v>
      </c>
      <c r="G82" t="s">
        <v>283</v>
      </c>
      <c r="H82" t="s">
        <v>265</v>
      </c>
      <c r="I82" t="s">
        <v>313</v>
      </c>
      <c r="J82" t="s">
        <v>88</v>
      </c>
      <c r="K82" t="s">
        <v>1412</v>
      </c>
      <c r="L82" t="s">
        <v>442</v>
      </c>
      <c r="M82" s="692" t="s">
        <v>287</v>
      </c>
      <c r="N82" s="350" t="s">
        <v>273</v>
      </c>
      <c r="O82" s="217" t="s">
        <v>287</v>
      </c>
      <c r="R82" s="350" t="s">
        <v>284</v>
      </c>
      <c r="AC82" t="s">
        <v>1392</v>
      </c>
      <c r="AE82" s="888"/>
      <c r="AF82" s="888"/>
      <c r="AG82" s="888"/>
      <c r="AH82" s="888"/>
      <c r="AI82" s="888"/>
    </row>
    <row r="83" spans="4:35">
      <c r="D83" t="s">
        <v>238</v>
      </c>
      <c r="E83" t="s">
        <v>215</v>
      </c>
      <c r="F83" t="s">
        <v>239</v>
      </c>
      <c r="G83" t="s">
        <v>283</v>
      </c>
      <c r="H83" t="s">
        <v>265</v>
      </c>
      <c r="I83" t="s">
        <v>313</v>
      </c>
      <c r="J83" t="s">
        <v>88</v>
      </c>
      <c r="K83" t="s">
        <v>1412</v>
      </c>
      <c r="L83" t="s">
        <v>442</v>
      </c>
      <c r="M83" s="692" t="s">
        <v>287</v>
      </c>
      <c r="N83" s="350" t="s">
        <v>292</v>
      </c>
      <c r="O83" s="217" t="s">
        <v>287</v>
      </c>
      <c r="R83" s="350" t="s">
        <v>292</v>
      </c>
      <c r="AC83" t="s">
        <v>1392</v>
      </c>
      <c r="AE83" s="888"/>
      <c r="AF83" s="888"/>
      <c r="AG83" s="888"/>
      <c r="AH83" s="888"/>
      <c r="AI83" s="888"/>
    </row>
    <row r="84" spans="4:35">
      <c r="D84" t="s">
        <v>238</v>
      </c>
      <c r="E84" t="s">
        <v>215</v>
      </c>
      <c r="F84" t="s">
        <v>239</v>
      </c>
      <c r="G84" t="s">
        <v>283</v>
      </c>
      <c r="H84" t="s">
        <v>265</v>
      </c>
      <c r="I84" t="s">
        <v>313</v>
      </c>
      <c r="J84" t="s">
        <v>88</v>
      </c>
      <c r="K84" t="s">
        <v>1412</v>
      </c>
      <c r="L84" t="s">
        <v>442</v>
      </c>
      <c r="M84" s="692" t="s">
        <v>287</v>
      </c>
      <c r="N84" s="350" t="s">
        <v>292</v>
      </c>
      <c r="O84" s="217" t="s">
        <v>287</v>
      </c>
      <c r="R84" s="350" t="s">
        <v>2184</v>
      </c>
      <c r="AC84" t="s">
        <v>1392</v>
      </c>
      <c r="AE84" s="888"/>
      <c r="AF84" s="888"/>
      <c r="AG84" s="888"/>
      <c r="AH84" s="888"/>
      <c r="AI84" s="888"/>
    </row>
    <row r="85" spans="4:35">
      <c r="D85" t="s">
        <v>238</v>
      </c>
      <c r="E85" t="s">
        <v>215</v>
      </c>
      <c r="F85" t="s">
        <v>239</v>
      </c>
      <c r="G85" t="s">
        <v>283</v>
      </c>
      <c r="H85" t="s">
        <v>265</v>
      </c>
      <c r="I85" t="s">
        <v>313</v>
      </c>
      <c r="J85" t="s">
        <v>88</v>
      </c>
      <c r="K85" t="s">
        <v>1412</v>
      </c>
      <c r="L85" t="s">
        <v>442</v>
      </c>
      <c r="M85" s="692" t="s">
        <v>287</v>
      </c>
      <c r="N85" s="350" t="s">
        <v>292</v>
      </c>
      <c r="O85" s="217" t="s">
        <v>287</v>
      </c>
      <c r="R85" s="350" t="s">
        <v>352</v>
      </c>
      <c r="AC85" t="s">
        <v>1392</v>
      </c>
      <c r="AE85" s="888"/>
      <c r="AF85" s="888"/>
      <c r="AG85" s="888"/>
      <c r="AH85" s="888"/>
      <c r="AI85" s="888"/>
    </row>
    <row r="86" spans="4:35">
      <c r="D86" t="s">
        <v>238</v>
      </c>
      <c r="E86" t="s">
        <v>215</v>
      </c>
      <c r="F86" t="s">
        <v>239</v>
      </c>
      <c r="G86" t="s">
        <v>283</v>
      </c>
      <c r="H86" t="s">
        <v>265</v>
      </c>
      <c r="I86" t="s">
        <v>313</v>
      </c>
      <c r="J86" t="s">
        <v>88</v>
      </c>
      <c r="K86" t="s">
        <v>1412</v>
      </c>
      <c r="L86" t="s">
        <v>442</v>
      </c>
      <c r="M86" s="692" t="s">
        <v>287</v>
      </c>
      <c r="N86" s="350" t="s">
        <v>292</v>
      </c>
      <c r="O86" s="217" t="s">
        <v>287</v>
      </c>
      <c r="R86" s="350" t="s">
        <v>360</v>
      </c>
      <c r="AC86" t="s">
        <v>1392</v>
      </c>
      <c r="AE86" s="888"/>
      <c r="AF86" s="888"/>
      <c r="AG86" s="888"/>
      <c r="AH86" s="888"/>
      <c r="AI86" s="888"/>
    </row>
    <row r="87" spans="4:35">
      <c r="D87" t="s">
        <v>238</v>
      </c>
      <c r="E87" t="s">
        <v>215</v>
      </c>
      <c r="F87" t="s">
        <v>239</v>
      </c>
      <c r="G87" t="s">
        <v>283</v>
      </c>
      <c r="H87" t="s">
        <v>265</v>
      </c>
      <c r="I87" t="s">
        <v>313</v>
      </c>
      <c r="J87" t="s">
        <v>88</v>
      </c>
      <c r="K87" t="s">
        <v>1412</v>
      </c>
      <c r="L87" t="s">
        <v>442</v>
      </c>
      <c r="M87" s="692" t="s">
        <v>287</v>
      </c>
      <c r="N87" s="350" t="s">
        <v>292</v>
      </c>
      <c r="O87" s="217" t="s">
        <v>287</v>
      </c>
      <c r="R87" s="350" t="s">
        <v>284</v>
      </c>
      <c r="AC87" t="s">
        <v>1392</v>
      </c>
      <c r="AE87" s="888"/>
      <c r="AF87" s="888"/>
      <c r="AG87" s="888"/>
      <c r="AH87" s="888"/>
      <c r="AI87" s="888"/>
    </row>
    <row r="88" spans="4:35">
      <c r="D88" t="s">
        <v>238</v>
      </c>
      <c r="E88" t="s">
        <v>215</v>
      </c>
      <c r="F88" t="s">
        <v>239</v>
      </c>
      <c r="G88" t="s">
        <v>283</v>
      </c>
      <c r="H88" t="s">
        <v>265</v>
      </c>
      <c r="I88" t="s">
        <v>313</v>
      </c>
      <c r="J88" t="s">
        <v>88</v>
      </c>
      <c r="K88" t="s">
        <v>1412</v>
      </c>
      <c r="L88" t="s">
        <v>442</v>
      </c>
      <c r="M88" s="692" t="s">
        <v>287</v>
      </c>
      <c r="N88" s="350" t="s">
        <v>306</v>
      </c>
      <c r="O88" s="217" t="s">
        <v>287</v>
      </c>
      <c r="R88" s="350" t="s">
        <v>368</v>
      </c>
      <c r="AC88" t="s">
        <v>1392</v>
      </c>
      <c r="AE88" s="888"/>
      <c r="AF88" s="888"/>
      <c r="AG88" s="888"/>
      <c r="AH88" s="888"/>
      <c r="AI88" s="888"/>
    </row>
    <row r="89" spans="4:35">
      <c r="D89" t="s">
        <v>238</v>
      </c>
      <c r="E89" t="s">
        <v>215</v>
      </c>
      <c r="F89" t="s">
        <v>239</v>
      </c>
      <c r="G89" t="s">
        <v>283</v>
      </c>
      <c r="H89" t="s">
        <v>265</v>
      </c>
      <c r="I89" t="s">
        <v>313</v>
      </c>
      <c r="J89" t="s">
        <v>88</v>
      </c>
      <c r="K89" t="s">
        <v>1412</v>
      </c>
      <c r="L89" t="s">
        <v>442</v>
      </c>
      <c r="M89" s="692" t="s">
        <v>287</v>
      </c>
      <c r="N89" s="350" t="s">
        <v>306</v>
      </c>
      <c r="O89" s="217" t="s">
        <v>287</v>
      </c>
      <c r="R89" s="350" t="s">
        <v>373</v>
      </c>
      <c r="AC89" t="s">
        <v>1392</v>
      </c>
      <c r="AE89" s="888"/>
      <c r="AF89" s="888"/>
      <c r="AG89" s="888"/>
      <c r="AH89" s="888"/>
      <c r="AI89" s="888"/>
    </row>
    <row r="90" spans="4:35">
      <c r="D90" t="s">
        <v>238</v>
      </c>
      <c r="E90" t="s">
        <v>215</v>
      </c>
      <c r="F90" t="s">
        <v>239</v>
      </c>
      <c r="G90" t="s">
        <v>283</v>
      </c>
      <c r="H90" t="s">
        <v>265</v>
      </c>
      <c r="I90" t="s">
        <v>313</v>
      </c>
      <c r="J90" t="s">
        <v>88</v>
      </c>
      <c r="K90" t="s">
        <v>1412</v>
      </c>
      <c r="L90" t="s">
        <v>442</v>
      </c>
      <c r="M90" s="692" t="s">
        <v>287</v>
      </c>
      <c r="N90" s="350" t="s">
        <v>306</v>
      </c>
      <c r="O90" s="217" t="s">
        <v>287</v>
      </c>
      <c r="R90" s="350" t="s">
        <v>284</v>
      </c>
      <c r="AC90" t="s">
        <v>1392</v>
      </c>
      <c r="AE90" s="888"/>
      <c r="AF90" s="888"/>
      <c r="AG90" s="888"/>
      <c r="AH90" s="888"/>
      <c r="AI90" s="888"/>
    </row>
    <row r="91" spans="4:35">
      <c r="D91" t="s">
        <v>238</v>
      </c>
      <c r="E91" t="s">
        <v>215</v>
      </c>
      <c r="F91" t="s">
        <v>239</v>
      </c>
      <c r="G91" t="s">
        <v>283</v>
      </c>
      <c r="H91" t="s">
        <v>265</v>
      </c>
      <c r="I91" t="s">
        <v>313</v>
      </c>
      <c r="J91" t="s">
        <v>88</v>
      </c>
      <c r="K91" t="s">
        <v>1412</v>
      </c>
      <c r="L91" t="s">
        <v>442</v>
      </c>
      <c r="M91" s="692" t="s">
        <v>287</v>
      </c>
      <c r="N91" s="350" t="s">
        <v>319</v>
      </c>
      <c r="O91" s="217" t="s">
        <v>287</v>
      </c>
      <c r="R91" s="350" t="s">
        <v>2185</v>
      </c>
      <c r="AC91" t="s">
        <v>1392</v>
      </c>
      <c r="AE91" s="888"/>
      <c r="AF91" s="888"/>
      <c r="AG91" s="888"/>
      <c r="AH91" s="888"/>
      <c r="AI91" s="888"/>
    </row>
    <row r="92" spans="4:35">
      <c r="D92" t="s">
        <v>238</v>
      </c>
      <c r="E92" t="s">
        <v>215</v>
      </c>
      <c r="F92" t="s">
        <v>239</v>
      </c>
      <c r="G92" t="s">
        <v>283</v>
      </c>
      <c r="H92" t="s">
        <v>265</v>
      </c>
      <c r="I92" t="s">
        <v>313</v>
      </c>
      <c r="J92" t="s">
        <v>88</v>
      </c>
      <c r="K92" t="s">
        <v>1412</v>
      </c>
      <c r="L92" t="s">
        <v>442</v>
      </c>
      <c r="M92" s="692" t="s">
        <v>287</v>
      </c>
      <c r="N92" s="350" t="s">
        <v>319</v>
      </c>
      <c r="O92" s="217" t="s">
        <v>287</v>
      </c>
      <c r="R92" s="350" t="s">
        <v>2186</v>
      </c>
      <c r="AC92" t="s">
        <v>1392</v>
      </c>
      <c r="AE92" s="888"/>
      <c r="AF92" s="888"/>
      <c r="AG92" s="888"/>
      <c r="AH92" s="888"/>
      <c r="AI92" s="888"/>
    </row>
    <row r="93" spans="4:35">
      <c r="D93" t="s">
        <v>238</v>
      </c>
      <c r="E93" t="s">
        <v>215</v>
      </c>
      <c r="F93" t="s">
        <v>239</v>
      </c>
      <c r="G93" t="s">
        <v>283</v>
      </c>
      <c r="H93" t="s">
        <v>265</v>
      </c>
      <c r="I93" t="s">
        <v>313</v>
      </c>
      <c r="J93" t="s">
        <v>88</v>
      </c>
      <c r="K93" t="s">
        <v>1412</v>
      </c>
      <c r="L93" t="s">
        <v>442</v>
      </c>
      <c r="M93" s="692" t="s">
        <v>287</v>
      </c>
      <c r="N93" s="350" t="s">
        <v>319</v>
      </c>
      <c r="O93" s="217" t="s">
        <v>287</v>
      </c>
      <c r="R93" s="350" t="s">
        <v>391</v>
      </c>
      <c r="AC93" t="s">
        <v>1392</v>
      </c>
      <c r="AE93" s="888"/>
      <c r="AF93" s="888"/>
      <c r="AG93" s="888"/>
      <c r="AH93" s="888"/>
      <c r="AI93" s="888"/>
    </row>
    <row r="94" spans="4:35">
      <c r="D94" t="s">
        <v>238</v>
      </c>
      <c r="E94" t="s">
        <v>215</v>
      </c>
      <c r="F94" t="s">
        <v>239</v>
      </c>
      <c r="G94" t="s">
        <v>283</v>
      </c>
      <c r="H94" t="s">
        <v>265</v>
      </c>
      <c r="I94" t="s">
        <v>313</v>
      </c>
      <c r="J94" t="s">
        <v>88</v>
      </c>
      <c r="K94" t="s">
        <v>1412</v>
      </c>
      <c r="L94" t="s">
        <v>442</v>
      </c>
      <c r="M94" s="692" t="s">
        <v>287</v>
      </c>
      <c r="N94" s="350" t="s">
        <v>319</v>
      </c>
      <c r="O94" s="217" t="s">
        <v>287</v>
      </c>
      <c r="R94" s="350" t="s">
        <v>424</v>
      </c>
      <c r="AC94" t="s">
        <v>1392</v>
      </c>
      <c r="AE94" s="888"/>
      <c r="AF94" s="888"/>
      <c r="AG94" s="888"/>
      <c r="AH94" s="888"/>
      <c r="AI94" s="888"/>
    </row>
    <row r="95" spans="4:35">
      <c r="D95" t="s">
        <v>238</v>
      </c>
      <c r="E95" t="s">
        <v>215</v>
      </c>
      <c r="F95" t="s">
        <v>239</v>
      </c>
      <c r="G95" t="s">
        <v>283</v>
      </c>
      <c r="H95" t="s">
        <v>265</v>
      </c>
      <c r="I95" t="s">
        <v>313</v>
      </c>
      <c r="J95" t="s">
        <v>88</v>
      </c>
      <c r="K95" t="s">
        <v>1412</v>
      </c>
      <c r="L95" t="s">
        <v>442</v>
      </c>
      <c r="M95" s="692" t="s">
        <v>287</v>
      </c>
      <c r="N95" s="350" t="s">
        <v>319</v>
      </c>
      <c r="O95" s="217" t="s">
        <v>287</v>
      </c>
      <c r="R95" s="350" t="s">
        <v>2187</v>
      </c>
      <c r="AC95" t="s">
        <v>1392</v>
      </c>
      <c r="AE95" s="888"/>
      <c r="AF95" s="888"/>
      <c r="AG95" s="888"/>
      <c r="AH95" s="888"/>
      <c r="AI95" s="888"/>
    </row>
    <row r="96" spans="4:35">
      <c r="D96" t="s">
        <v>238</v>
      </c>
      <c r="E96" t="s">
        <v>215</v>
      </c>
      <c r="F96" t="s">
        <v>239</v>
      </c>
      <c r="G96" t="s">
        <v>283</v>
      </c>
      <c r="H96" t="s">
        <v>265</v>
      </c>
      <c r="I96" t="s">
        <v>313</v>
      </c>
      <c r="J96" t="s">
        <v>88</v>
      </c>
      <c r="K96" t="s">
        <v>1412</v>
      </c>
      <c r="L96" t="s">
        <v>442</v>
      </c>
      <c r="M96" s="692" t="s">
        <v>287</v>
      </c>
      <c r="N96" s="350" t="s">
        <v>319</v>
      </c>
      <c r="O96" s="217" t="s">
        <v>287</v>
      </c>
      <c r="R96" s="350" t="s">
        <v>284</v>
      </c>
      <c r="AC96" t="s">
        <v>1392</v>
      </c>
      <c r="AE96" s="888"/>
      <c r="AF96" s="888"/>
      <c r="AG96" s="888"/>
      <c r="AH96" s="888"/>
      <c r="AI96" s="888"/>
    </row>
    <row r="97" spans="1:35">
      <c r="D97" t="s">
        <v>238</v>
      </c>
      <c r="E97" t="s">
        <v>215</v>
      </c>
      <c r="F97" t="s">
        <v>239</v>
      </c>
      <c r="G97" t="s">
        <v>283</v>
      </c>
      <c r="H97" t="s">
        <v>265</v>
      </c>
      <c r="I97" t="s">
        <v>313</v>
      </c>
      <c r="J97" t="s">
        <v>88</v>
      </c>
      <c r="K97" t="s">
        <v>1412</v>
      </c>
      <c r="L97" t="s">
        <v>442</v>
      </c>
      <c r="M97" s="692" t="s">
        <v>287</v>
      </c>
      <c r="N97" s="350" t="s">
        <v>331</v>
      </c>
      <c r="O97" s="217" t="s">
        <v>287</v>
      </c>
      <c r="R97" s="350" t="s">
        <v>399</v>
      </c>
      <c r="AC97" t="s">
        <v>1392</v>
      </c>
      <c r="AE97" s="888"/>
      <c r="AF97" s="888"/>
      <c r="AG97" s="888"/>
      <c r="AH97" s="888"/>
      <c r="AI97" s="888"/>
    </row>
    <row r="98" spans="1:35">
      <c r="D98" t="s">
        <v>238</v>
      </c>
      <c r="E98" t="s">
        <v>215</v>
      </c>
      <c r="F98" t="s">
        <v>239</v>
      </c>
      <c r="G98" t="s">
        <v>283</v>
      </c>
      <c r="H98" t="s">
        <v>265</v>
      </c>
      <c r="I98" t="s">
        <v>313</v>
      </c>
      <c r="J98" t="s">
        <v>88</v>
      </c>
      <c r="K98" t="s">
        <v>1412</v>
      </c>
      <c r="L98" t="s">
        <v>442</v>
      </c>
      <c r="M98" s="692" t="s">
        <v>287</v>
      </c>
      <c r="N98" s="350" t="s">
        <v>331</v>
      </c>
      <c r="O98" s="217" t="s">
        <v>287</v>
      </c>
      <c r="R98" s="350" t="s">
        <v>403</v>
      </c>
      <c r="AC98" t="s">
        <v>1392</v>
      </c>
      <c r="AE98" s="888"/>
      <c r="AF98" s="888"/>
      <c r="AG98" s="888"/>
      <c r="AH98" s="888"/>
      <c r="AI98" s="888"/>
    </row>
    <row r="99" spans="1:35">
      <c r="D99" t="s">
        <v>238</v>
      </c>
      <c r="E99" t="s">
        <v>215</v>
      </c>
      <c r="F99" t="s">
        <v>239</v>
      </c>
      <c r="G99" t="s">
        <v>283</v>
      </c>
      <c r="H99" t="s">
        <v>265</v>
      </c>
      <c r="I99" t="s">
        <v>313</v>
      </c>
      <c r="J99" t="s">
        <v>88</v>
      </c>
      <c r="K99" t="s">
        <v>1412</v>
      </c>
      <c r="L99" t="s">
        <v>442</v>
      </c>
      <c r="M99" s="692" t="s">
        <v>287</v>
      </c>
      <c r="N99" s="350" t="s">
        <v>331</v>
      </c>
      <c r="O99" s="217" t="s">
        <v>287</v>
      </c>
      <c r="R99" s="350" t="s">
        <v>407</v>
      </c>
      <c r="AC99" t="s">
        <v>1392</v>
      </c>
      <c r="AE99" s="888"/>
      <c r="AF99" s="888"/>
      <c r="AG99" s="888"/>
      <c r="AH99" s="888"/>
      <c r="AI99" s="888"/>
    </row>
    <row r="100" spans="1:35">
      <c r="D100" t="s">
        <v>238</v>
      </c>
      <c r="E100" t="s">
        <v>215</v>
      </c>
      <c r="F100" t="s">
        <v>239</v>
      </c>
      <c r="G100" t="s">
        <v>283</v>
      </c>
      <c r="H100" t="s">
        <v>265</v>
      </c>
      <c r="I100" t="s">
        <v>313</v>
      </c>
      <c r="J100" t="s">
        <v>88</v>
      </c>
      <c r="K100" t="s">
        <v>1412</v>
      </c>
      <c r="L100" t="s">
        <v>442</v>
      </c>
      <c r="M100" s="692" t="s">
        <v>287</v>
      </c>
      <c r="N100" s="350" t="s">
        <v>331</v>
      </c>
      <c r="O100" s="217" t="s">
        <v>287</v>
      </c>
      <c r="R100" s="350" t="s">
        <v>284</v>
      </c>
      <c r="AC100" t="s">
        <v>1392</v>
      </c>
      <c r="AE100" s="888"/>
      <c r="AF100" s="888"/>
      <c r="AG100" s="888"/>
      <c r="AH100" s="888"/>
      <c r="AI100" s="888"/>
    </row>
    <row r="101" spans="1:35">
      <c r="D101" t="s">
        <v>238</v>
      </c>
      <c r="E101" t="s">
        <v>215</v>
      </c>
      <c r="F101" t="s">
        <v>239</v>
      </c>
      <c r="G101" t="s">
        <v>283</v>
      </c>
      <c r="H101" t="s">
        <v>265</v>
      </c>
      <c r="I101" t="s">
        <v>313</v>
      </c>
      <c r="J101" t="s">
        <v>88</v>
      </c>
      <c r="K101" t="s">
        <v>1412</v>
      </c>
      <c r="L101" t="s">
        <v>442</v>
      </c>
      <c r="M101" s="692" t="s">
        <v>287</v>
      </c>
      <c r="N101" s="350" t="s">
        <v>341</v>
      </c>
      <c r="O101" s="217" t="s">
        <v>287</v>
      </c>
      <c r="R101" s="350" t="s">
        <v>2188</v>
      </c>
      <c r="AC101" t="s">
        <v>1392</v>
      </c>
      <c r="AE101" s="888"/>
      <c r="AF101" s="888"/>
      <c r="AG101" s="888"/>
      <c r="AH101" s="888"/>
      <c r="AI101" s="888"/>
    </row>
    <row r="102" spans="1:35">
      <c r="D102" t="s">
        <v>238</v>
      </c>
      <c r="E102" t="s">
        <v>215</v>
      </c>
      <c r="F102" t="s">
        <v>239</v>
      </c>
      <c r="G102" t="s">
        <v>283</v>
      </c>
      <c r="H102" t="s">
        <v>265</v>
      </c>
      <c r="I102" t="s">
        <v>313</v>
      </c>
      <c r="J102" t="s">
        <v>88</v>
      </c>
      <c r="K102" t="s">
        <v>1412</v>
      </c>
      <c r="L102" t="s">
        <v>442</v>
      </c>
      <c r="M102" s="692" t="s">
        <v>287</v>
      </c>
      <c r="N102" s="350" t="s">
        <v>341</v>
      </c>
      <c r="O102" s="217" t="s">
        <v>287</v>
      </c>
      <c r="R102" s="350" t="s">
        <v>284</v>
      </c>
      <c r="AC102" t="s">
        <v>1392</v>
      </c>
      <c r="AE102" s="888"/>
      <c r="AF102" s="888"/>
      <c r="AG102" s="888"/>
      <c r="AH102" s="888"/>
      <c r="AI102" s="888"/>
    </row>
    <row r="103" spans="1:35">
      <c r="D103" t="s">
        <v>238</v>
      </c>
      <c r="E103" t="s">
        <v>215</v>
      </c>
      <c r="F103" t="s">
        <v>239</v>
      </c>
      <c r="G103" t="s">
        <v>283</v>
      </c>
      <c r="H103" t="s">
        <v>265</v>
      </c>
      <c r="I103" t="s">
        <v>313</v>
      </c>
      <c r="J103" t="s">
        <v>88</v>
      </c>
      <c r="K103" t="s">
        <v>1412</v>
      </c>
      <c r="L103" t="s">
        <v>442</v>
      </c>
      <c r="M103" s="692" t="s">
        <v>287</v>
      </c>
      <c r="N103" s="350" t="s">
        <v>284</v>
      </c>
      <c r="O103" s="217" t="s">
        <v>287</v>
      </c>
      <c r="R103" s="944" t="str">
        <f t="shared" ref="R103:R110" si="0">IF(R40="","",R40)</f>
        <v/>
      </c>
      <c r="S103" s="307"/>
      <c r="T103" s="307"/>
      <c r="U103" s="307"/>
      <c r="V103" s="307"/>
      <c r="AC103" t="s">
        <v>1392</v>
      </c>
      <c r="AD103" s="49"/>
      <c r="AE103" s="888"/>
      <c r="AF103" s="888"/>
      <c r="AG103" s="888"/>
      <c r="AH103" s="888"/>
      <c r="AI103" s="888"/>
    </row>
    <row r="104" spans="1:35">
      <c r="D104" t="s">
        <v>238</v>
      </c>
      <c r="E104" t="s">
        <v>215</v>
      </c>
      <c r="F104" t="s">
        <v>239</v>
      </c>
      <c r="G104" t="s">
        <v>283</v>
      </c>
      <c r="H104" t="s">
        <v>265</v>
      </c>
      <c r="I104" t="s">
        <v>313</v>
      </c>
      <c r="J104" t="s">
        <v>88</v>
      </c>
      <c r="K104" t="s">
        <v>1412</v>
      </c>
      <c r="L104" t="s">
        <v>442</v>
      </c>
      <c r="M104" s="692" t="s">
        <v>287</v>
      </c>
      <c r="N104" s="350" t="s">
        <v>284</v>
      </c>
      <c r="O104" s="217" t="s">
        <v>287</v>
      </c>
      <c r="R104" s="944" t="str">
        <f t="shared" si="0"/>
        <v/>
      </c>
      <c r="S104" s="307"/>
      <c r="T104" s="307"/>
      <c r="U104" s="307"/>
      <c r="V104" s="307"/>
      <c r="AC104" t="s">
        <v>1392</v>
      </c>
      <c r="AD104" s="49"/>
      <c r="AE104" s="888"/>
      <c r="AF104" s="888"/>
      <c r="AG104" s="888"/>
      <c r="AH104" s="888"/>
      <c r="AI104" s="888"/>
    </row>
    <row r="105" spans="1:35">
      <c r="D105" t="s">
        <v>238</v>
      </c>
      <c r="E105" t="s">
        <v>215</v>
      </c>
      <c r="F105" t="s">
        <v>239</v>
      </c>
      <c r="G105" t="s">
        <v>283</v>
      </c>
      <c r="H105" t="s">
        <v>265</v>
      </c>
      <c r="I105" t="s">
        <v>313</v>
      </c>
      <c r="J105" t="s">
        <v>88</v>
      </c>
      <c r="K105" t="s">
        <v>1412</v>
      </c>
      <c r="L105" t="s">
        <v>442</v>
      </c>
      <c r="M105" s="692" t="s">
        <v>287</v>
      </c>
      <c r="N105" s="350" t="s">
        <v>284</v>
      </c>
      <c r="O105" s="217" t="s">
        <v>287</v>
      </c>
      <c r="R105" s="944" t="str">
        <f t="shared" si="0"/>
        <v/>
      </c>
      <c r="S105" s="307"/>
      <c r="T105" s="307"/>
      <c r="U105" s="307"/>
      <c r="V105" s="307"/>
      <c r="AC105" t="s">
        <v>1392</v>
      </c>
      <c r="AD105" s="49"/>
      <c r="AE105" s="888"/>
      <c r="AF105" s="888"/>
      <c r="AG105" s="888"/>
      <c r="AH105" s="888"/>
      <c r="AI105" s="888"/>
    </row>
    <row r="106" spans="1:35">
      <c r="D106" t="s">
        <v>238</v>
      </c>
      <c r="E106" t="s">
        <v>215</v>
      </c>
      <c r="F106" t="s">
        <v>239</v>
      </c>
      <c r="G106" t="s">
        <v>283</v>
      </c>
      <c r="H106" t="s">
        <v>265</v>
      </c>
      <c r="I106" t="s">
        <v>313</v>
      </c>
      <c r="J106" t="s">
        <v>88</v>
      </c>
      <c r="K106" t="s">
        <v>1412</v>
      </c>
      <c r="L106" t="s">
        <v>442</v>
      </c>
      <c r="M106" s="692" t="s">
        <v>287</v>
      </c>
      <c r="N106" s="350" t="s">
        <v>284</v>
      </c>
      <c r="O106" s="217" t="s">
        <v>287</v>
      </c>
      <c r="R106" s="944" t="str">
        <f t="shared" si="0"/>
        <v/>
      </c>
      <c r="S106" s="307"/>
      <c r="T106" s="307"/>
      <c r="U106" s="307"/>
      <c r="V106" s="307"/>
      <c r="AC106" t="s">
        <v>1392</v>
      </c>
      <c r="AD106" s="49"/>
      <c r="AE106" s="888"/>
      <c r="AF106" s="888"/>
      <c r="AG106" s="888"/>
      <c r="AH106" s="888"/>
      <c r="AI106" s="888"/>
    </row>
    <row r="107" spans="1:35">
      <c r="D107" t="s">
        <v>238</v>
      </c>
      <c r="E107" t="s">
        <v>215</v>
      </c>
      <c r="F107" t="s">
        <v>239</v>
      </c>
      <c r="G107" t="s">
        <v>283</v>
      </c>
      <c r="H107" t="s">
        <v>265</v>
      </c>
      <c r="I107" t="s">
        <v>313</v>
      </c>
      <c r="J107" t="s">
        <v>88</v>
      </c>
      <c r="K107" t="s">
        <v>1412</v>
      </c>
      <c r="L107" t="s">
        <v>442</v>
      </c>
      <c r="M107" s="692" t="s">
        <v>287</v>
      </c>
      <c r="N107" s="350" t="s">
        <v>284</v>
      </c>
      <c r="O107" s="217" t="s">
        <v>287</v>
      </c>
      <c r="R107" s="944" t="str">
        <f t="shared" si="0"/>
        <v/>
      </c>
      <c r="S107" s="307"/>
      <c r="T107" s="307"/>
      <c r="U107" s="307"/>
      <c r="V107" s="307"/>
      <c r="AC107" t="s">
        <v>1392</v>
      </c>
      <c r="AD107" s="49"/>
      <c r="AE107" s="888"/>
      <c r="AF107" s="888"/>
      <c r="AG107" s="888"/>
      <c r="AH107" s="888"/>
      <c r="AI107" s="888"/>
    </row>
    <row r="108" spans="1:35">
      <c r="D108" t="s">
        <v>238</v>
      </c>
      <c r="E108" t="s">
        <v>215</v>
      </c>
      <c r="F108" t="s">
        <v>239</v>
      </c>
      <c r="G108" t="s">
        <v>283</v>
      </c>
      <c r="H108" t="s">
        <v>265</v>
      </c>
      <c r="I108" t="s">
        <v>313</v>
      </c>
      <c r="J108" t="s">
        <v>88</v>
      </c>
      <c r="K108" t="s">
        <v>1412</v>
      </c>
      <c r="L108" t="s">
        <v>442</v>
      </c>
      <c r="M108" s="692" t="s">
        <v>287</v>
      </c>
      <c r="N108" s="350" t="s">
        <v>284</v>
      </c>
      <c r="O108" s="217" t="s">
        <v>287</v>
      </c>
      <c r="R108" s="944" t="str">
        <f t="shared" si="0"/>
        <v/>
      </c>
      <c r="S108" s="307"/>
      <c r="T108" s="307"/>
      <c r="U108" s="307"/>
      <c r="V108" s="307"/>
      <c r="AC108" t="s">
        <v>1392</v>
      </c>
      <c r="AD108" s="49"/>
      <c r="AE108" s="888"/>
      <c r="AF108" s="888"/>
      <c r="AG108" s="888"/>
      <c r="AH108" s="888"/>
      <c r="AI108" s="888"/>
    </row>
    <row r="109" spans="1:35">
      <c r="D109" t="s">
        <v>238</v>
      </c>
      <c r="E109" t="s">
        <v>215</v>
      </c>
      <c r="F109" t="s">
        <v>239</v>
      </c>
      <c r="G109" t="s">
        <v>283</v>
      </c>
      <c r="H109" t="s">
        <v>265</v>
      </c>
      <c r="I109" t="s">
        <v>313</v>
      </c>
      <c r="J109" t="s">
        <v>88</v>
      </c>
      <c r="K109" t="s">
        <v>1412</v>
      </c>
      <c r="L109" t="s">
        <v>442</v>
      </c>
      <c r="M109" s="692" t="s">
        <v>287</v>
      </c>
      <c r="N109" s="350" t="s">
        <v>284</v>
      </c>
      <c r="O109" s="217" t="s">
        <v>287</v>
      </c>
      <c r="R109" s="944" t="str">
        <f t="shared" si="0"/>
        <v/>
      </c>
      <c r="S109" s="307"/>
      <c r="T109" s="307"/>
      <c r="U109" s="307"/>
      <c r="V109" s="307"/>
      <c r="AC109" t="s">
        <v>1392</v>
      </c>
      <c r="AD109" s="49"/>
      <c r="AE109" s="888"/>
      <c r="AF109" s="888"/>
      <c r="AG109" s="888"/>
      <c r="AH109" s="888"/>
      <c r="AI109" s="888"/>
    </row>
    <row r="110" spans="1:35">
      <c r="D110" t="s">
        <v>238</v>
      </c>
      <c r="E110" t="s">
        <v>215</v>
      </c>
      <c r="F110" t="s">
        <v>239</v>
      </c>
      <c r="G110" t="s">
        <v>283</v>
      </c>
      <c r="H110" t="s">
        <v>265</v>
      </c>
      <c r="I110" t="s">
        <v>313</v>
      </c>
      <c r="J110" t="s">
        <v>88</v>
      </c>
      <c r="K110" t="s">
        <v>1412</v>
      </c>
      <c r="L110" t="s">
        <v>442</v>
      </c>
      <c r="M110" s="692" t="s">
        <v>287</v>
      </c>
      <c r="N110" s="350" t="s">
        <v>284</v>
      </c>
      <c r="O110" s="217" t="s">
        <v>287</v>
      </c>
      <c r="R110" s="944" t="str">
        <f t="shared" si="0"/>
        <v/>
      </c>
      <c r="S110" s="307"/>
      <c r="T110" s="307"/>
      <c r="U110" s="307"/>
      <c r="V110" s="307"/>
      <c r="AC110" t="s">
        <v>1392</v>
      </c>
      <c r="AD110" s="49"/>
      <c r="AE110" s="888"/>
      <c r="AF110" s="888"/>
      <c r="AG110" s="888"/>
      <c r="AH110" s="888"/>
      <c r="AI110" s="888"/>
    </row>
    <row r="111" spans="1:35">
      <c r="L111" s="350"/>
      <c r="M111" s="350"/>
    </row>
    <row r="112" spans="1:35" s="1" customFormat="1" ht="14">
      <c r="A112" s="42"/>
      <c r="B112" s="48" t="s">
        <v>439</v>
      </c>
    </row>
    <row r="113" spans="4:35">
      <c r="L113" s="350"/>
      <c r="M113" s="350"/>
    </row>
    <row r="114" spans="4:35">
      <c r="D114" t="s">
        <v>238</v>
      </c>
      <c r="E114" t="s">
        <v>215</v>
      </c>
      <c r="F114" t="s">
        <v>239</v>
      </c>
      <c r="G114" t="s">
        <v>283</v>
      </c>
      <c r="H114" t="s">
        <v>265</v>
      </c>
      <c r="I114" t="s">
        <v>313</v>
      </c>
      <c r="J114" t="s">
        <v>88</v>
      </c>
      <c r="K114" t="s">
        <v>1412</v>
      </c>
      <c r="L114" s="350" t="s">
        <v>439</v>
      </c>
      <c r="M114" s="692" t="s">
        <v>287</v>
      </c>
      <c r="N114" s="350" t="s">
        <v>250</v>
      </c>
      <c r="O114" s="217" t="s">
        <v>287</v>
      </c>
      <c r="R114" s="307"/>
      <c r="S114" s="307"/>
      <c r="T114" s="307"/>
      <c r="U114" s="307"/>
      <c r="V114" s="307"/>
      <c r="AC114" t="s">
        <v>1392</v>
      </c>
      <c r="AD114" s="49"/>
      <c r="AE114" s="888"/>
      <c r="AF114" s="888"/>
      <c r="AG114" s="888"/>
      <c r="AH114" s="888"/>
      <c r="AI114" s="888"/>
    </row>
    <row r="115" spans="4:35">
      <c r="D115" t="s">
        <v>238</v>
      </c>
      <c r="E115" t="s">
        <v>215</v>
      </c>
      <c r="F115" t="s">
        <v>239</v>
      </c>
      <c r="G115" t="s">
        <v>283</v>
      </c>
      <c r="H115" t="s">
        <v>265</v>
      </c>
      <c r="I115" t="s">
        <v>313</v>
      </c>
      <c r="J115" t="s">
        <v>88</v>
      </c>
      <c r="K115" t="s">
        <v>1412</v>
      </c>
      <c r="L115" s="350" t="s">
        <v>439</v>
      </c>
      <c r="M115" s="692" t="s">
        <v>287</v>
      </c>
      <c r="N115" s="350" t="s">
        <v>273</v>
      </c>
      <c r="O115" s="217" t="s">
        <v>287</v>
      </c>
      <c r="R115" s="307"/>
      <c r="S115" s="307"/>
      <c r="T115" s="307"/>
      <c r="U115" s="307"/>
      <c r="V115" s="307"/>
      <c r="AC115" t="s">
        <v>1392</v>
      </c>
      <c r="AD115" s="49"/>
      <c r="AE115" s="888"/>
      <c r="AF115" s="888"/>
      <c r="AG115" s="888"/>
      <c r="AH115" s="888"/>
      <c r="AI115" s="888"/>
    </row>
    <row r="116" spans="4:35">
      <c r="D116" t="s">
        <v>238</v>
      </c>
      <c r="E116" t="s">
        <v>215</v>
      </c>
      <c r="F116" t="s">
        <v>239</v>
      </c>
      <c r="G116" t="s">
        <v>283</v>
      </c>
      <c r="H116" t="s">
        <v>265</v>
      </c>
      <c r="I116" t="s">
        <v>313</v>
      </c>
      <c r="J116" t="s">
        <v>88</v>
      </c>
      <c r="K116" t="s">
        <v>1412</v>
      </c>
      <c r="L116" s="350" t="s">
        <v>439</v>
      </c>
      <c r="M116" s="692" t="s">
        <v>287</v>
      </c>
      <c r="N116" s="350" t="s">
        <v>292</v>
      </c>
      <c r="O116" s="217" t="s">
        <v>287</v>
      </c>
      <c r="R116" s="307"/>
      <c r="S116" s="307"/>
      <c r="T116" s="307"/>
      <c r="U116" s="307"/>
      <c r="V116" s="307"/>
      <c r="AC116" t="s">
        <v>1392</v>
      </c>
      <c r="AD116" s="49"/>
      <c r="AE116" s="888"/>
      <c r="AF116" s="888"/>
      <c r="AG116" s="888"/>
      <c r="AH116" s="888"/>
      <c r="AI116" s="888"/>
    </row>
    <row r="117" spans="4:35">
      <c r="D117" t="s">
        <v>238</v>
      </c>
      <c r="E117" t="s">
        <v>215</v>
      </c>
      <c r="F117" t="s">
        <v>239</v>
      </c>
      <c r="G117" t="s">
        <v>283</v>
      </c>
      <c r="H117" t="s">
        <v>265</v>
      </c>
      <c r="I117" t="s">
        <v>313</v>
      </c>
      <c r="J117" t="s">
        <v>88</v>
      </c>
      <c r="K117" t="s">
        <v>1412</v>
      </c>
      <c r="L117" s="350" t="s">
        <v>439</v>
      </c>
      <c r="M117" s="692" t="s">
        <v>287</v>
      </c>
      <c r="N117" s="350" t="s">
        <v>306</v>
      </c>
      <c r="O117" s="217" t="s">
        <v>287</v>
      </c>
      <c r="R117" s="307"/>
      <c r="S117" s="307"/>
      <c r="T117" s="307"/>
      <c r="U117" s="307"/>
      <c r="V117" s="307"/>
      <c r="AC117" t="s">
        <v>1392</v>
      </c>
      <c r="AD117" s="49"/>
      <c r="AE117" s="888"/>
      <c r="AF117" s="888"/>
      <c r="AG117" s="888"/>
      <c r="AH117" s="888"/>
      <c r="AI117" s="888"/>
    </row>
    <row r="118" spans="4:35">
      <c r="D118" t="s">
        <v>238</v>
      </c>
      <c r="E118" t="s">
        <v>215</v>
      </c>
      <c r="F118" t="s">
        <v>239</v>
      </c>
      <c r="G118" t="s">
        <v>283</v>
      </c>
      <c r="H118" t="s">
        <v>265</v>
      </c>
      <c r="I118" t="s">
        <v>313</v>
      </c>
      <c r="J118" t="s">
        <v>88</v>
      </c>
      <c r="K118" t="s">
        <v>1412</v>
      </c>
      <c r="L118" s="350" t="s">
        <v>439</v>
      </c>
      <c r="M118" s="692" t="s">
        <v>287</v>
      </c>
      <c r="N118" s="350" t="s">
        <v>319</v>
      </c>
      <c r="O118" s="217" t="s">
        <v>287</v>
      </c>
      <c r="R118" s="307"/>
      <c r="S118" s="307"/>
      <c r="T118" s="307"/>
      <c r="U118" s="307"/>
      <c r="V118" s="307"/>
      <c r="AC118" t="s">
        <v>1392</v>
      </c>
      <c r="AD118" s="49"/>
      <c r="AE118" s="888"/>
      <c r="AF118" s="888"/>
      <c r="AG118" s="888"/>
      <c r="AH118" s="888"/>
      <c r="AI118" s="888"/>
    </row>
    <row r="119" spans="4:35">
      <c r="D119" t="s">
        <v>238</v>
      </c>
      <c r="E119" t="s">
        <v>215</v>
      </c>
      <c r="F119" t="s">
        <v>239</v>
      </c>
      <c r="G119" t="s">
        <v>283</v>
      </c>
      <c r="H119" t="s">
        <v>265</v>
      </c>
      <c r="I119" t="s">
        <v>313</v>
      </c>
      <c r="J119" t="s">
        <v>88</v>
      </c>
      <c r="K119" t="s">
        <v>1412</v>
      </c>
      <c r="L119" s="350" t="s">
        <v>439</v>
      </c>
      <c r="M119" s="692" t="s">
        <v>287</v>
      </c>
      <c r="N119" s="350" t="s">
        <v>331</v>
      </c>
      <c r="O119" s="217" t="s">
        <v>287</v>
      </c>
      <c r="R119" s="307"/>
      <c r="S119" s="307"/>
      <c r="T119" s="307"/>
      <c r="U119" s="307"/>
      <c r="V119" s="307"/>
      <c r="AC119" t="s">
        <v>1392</v>
      </c>
      <c r="AD119" s="49"/>
      <c r="AE119" s="888"/>
      <c r="AF119" s="888"/>
      <c r="AG119" s="888"/>
      <c r="AH119" s="888"/>
      <c r="AI119" s="888"/>
    </row>
    <row r="120" spans="4:35">
      <c r="D120" t="s">
        <v>238</v>
      </c>
      <c r="E120" t="s">
        <v>215</v>
      </c>
      <c r="F120" t="s">
        <v>239</v>
      </c>
      <c r="G120" t="s">
        <v>283</v>
      </c>
      <c r="H120" t="s">
        <v>265</v>
      </c>
      <c r="I120" t="s">
        <v>313</v>
      </c>
      <c r="J120" t="s">
        <v>88</v>
      </c>
      <c r="K120" t="s">
        <v>1412</v>
      </c>
      <c r="L120" s="350" t="s">
        <v>439</v>
      </c>
      <c r="M120" s="692" t="s">
        <v>287</v>
      </c>
      <c r="N120" s="350" t="s">
        <v>341</v>
      </c>
      <c r="O120" s="217" t="s">
        <v>287</v>
      </c>
      <c r="R120" s="307"/>
      <c r="S120" s="307"/>
      <c r="T120" s="307"/>
      <c r="U120" s="307"/>
      <c r="V120" s="307"/>
      <c r="AC120" t="s">
        <v>1392</v>
      </c>
      <c r="AD120" s="49"/>
      <c r="AE120" s="888"/>
      <c r="AF120" s="888"/>
      <c r="AG120" s="888"/>
      <c r="AH120" s="888"/>
      <c r="AI120" s="888"/>
    </row>
    <row r="121" spans="4:35">
      <c r="D121" t="s">
        <v>238</v>
      </c>
      <c r="E121" t="s">
        <v>215</v>
      </c>
      <c r="F121" t="s">
        <v>239</v>
      </c>
      <c r="G121" t="s">
        <v>283</v>
      </c>
      <c r="H121" t="s">
        <v>265</v>
      </c>
      <c r="I121" t="s">
        <v>313</v>
      </c>
      <c r="J121" t="s">
        <v>88</v>
      </c>
      <c r="K121" t="s">
        <v>1412</v>
      </c>
      <c r="L121" s="350" t="s">
        <v>439</v>
      </c>
      <c r="M121" s="692" t="s">
        <v>287</v>
      </c>
      <c r="N121" s="350" t="s">
        <v>284</v>
      </c>
      <c r="O121" s="217" t="s">
        <v>287</v>
      </c>
      <c r="R121" s="944" t="str">
        <f>IF(R58="","",R58)</f>
        <v/>
      </c>
      <c r="S121" s="307"/>
      <c r="T121" s="307"/>
      <c r="U121" s="307"/>
      <c r="V121" s="307"/>
      <c r="AC121" t="s">
        <v>1392</v>
      </c>
      <c r="AD121" s="49"/>
      <c r="AE121" s="888"/>
      <c r="AF121" s="888"/>
      <c r="AG121" s="888"/>
      <c r="AH121" s="888"/>
      <c r="AI121" s="888"/>
    </row>
    <row r="122" spans="4:35">
      <c r="D122" t="s">
        <v>238</v>
      </c>
      <c r="E122" t="s">
        <v>215</v>
      </c>
      <c r="F122" t="s">
        <v>239</v>
      </c>
      <c r="G122" t="s">
        <v>283</v>
      </c>
      <c r="H122" t="s">
        <v>265</v>
      </c>
      <c r="I122" t="s">
        <v>313</v>
      </c>
      <c r="J122" t="s">
        <v>88</v>
      </c>
      <c r="K122" t="s">
        <v>1412</v>
      </c>
      <c r="L122" s="350" t="s">
        <v>439</v>
      </c>
      <c r="M122" s="692" t="s">
        <v>287</v>
      </c>
      <c r="N122" s="350" t="s">
        <v>284</v>
      </c>
      <c r="O122" s="217" t="s">
        <v>287</v>
      </c>
      <c r="R122" s="944" t="str">
        <f t="shared" ref="R122:R128" si="1">IF(R59="","",R59)</f>
        <v/>
      </c>
      <c r="S122" s="307"/>
      <c r="T122" s="307"/>
      <c r="U122" s="307"/>
      <c r="V122" s="307"/>
      <c r="AC122" t="s">
        <v>1392</v>
      </c>
      <c r="AD122" s="49"/>
      <c r="AE122" s="888"/>
      <c r="AF122" s="888"/>
      <c r="AG122" s="888"/>
      <c r="AH122" s="888"/>
      <c r="AI122" s="888"/>
    </row>
    <row r="123" spans="4:35">
      <c r="D123" t="s">
        <v>238</v>
      </c>
      <c r="E123" t="s">
        <v>215</v>
      </c>
      <c r="F123" t="s">
        <v>239</v>
      </c>
      <c r="G123" t="s">
        <v>283</v>
      </c>
      <c r="H123" t="s">
        <v>265</v>
      </c>
      <c r="I123" t="s">
        <v>313</v>
      </c>
      <c r="J123" t="s">
        <v>88</v>
      </c>
      <c r="K123" t="s">
        <v>1412</v>
      </c>
      <c r="L123" s="350" t="s">
        <v>439</v>
      </c>
      <c r="M123" s="692" t="s">
        <v>287</v>
      </c>
      <c r="N123" s="350" t="s">
        <v>284</v>
      </c>
      <c r="O123" s="217" t="s">
        <v>287</v>
      </c>
      <c r="R123" s="944" t="str">
        <f t="shared" si="1"/>
        <v/>
      </c>
      <c r="S123" s="307"/>
      <c r="T123" s="307"/>
      <c r="U123" s="307"/>
      <c r="V123" s="307"/>
      <c r="AC123" t="s">
        <v>1392</v>
      </c>
      <c r="AD123" s="49"/>
      <c r="AE123" s="888"/>
      <c r="AF123" s="888"/>
      <c r="AG123" s="888"/>
      <c r="AH123" s="888"/>
      <c r="AI123" s="888"/>
    </row>
    <row r="124" spans="4:35">
      <c r="D124" t="s">
        <v>238</v>
      </c>
      <c r="E124" t="s">
        <v>215</v>
      </c>
      <c r="F124" t="s">
        <v>239</v>
      </c>
      <c r="G124" t="s">
        <v>283</v>
      </c>
      <c r="H124" t="s">
        <v>265</v>
      </c>
      <c r="I124" t="s">
        <v>313</v>
      </c>
      <c r="J124" t="s">
        <v>88</v>
      </c>
      <c r="K124" t="s">
        <v>1412</v>
      </c>
      <c r="L124" s="350" t="s">
        <v>439</v>
      </c>
      <c r="M124" s="692" t="s">
        <v>287</v>
      </c>
      <c r="N124" s="350" t="s">
        <v>284</v>
      </c>
      <c r="O124" s="217" t="s">
        <v>287</v>
      </c>
      <c r="R124" s="944" t="str">
        <f t="shared" si="1"/>
        <v/>
      </c>
      <c r="S124" s="307"/>
      <c r="T124" s="307"/>
      <c r="U124" s="307"/>
      <c r="V124" s="307"/>
      <c r="AC124" t="s">
        <v>1392</v>
      </c>
      <c r="AD124" s="49"/>
      <c r="AE124" s="888"/>
      <c r="AF124" s="888"/>
      <c r="AG124" s="888"/>
      <c r="AH124" s="888"/>
      <c r="AI124" s="888"/>
    </row>
    <row r="125" spans="4:35">
      <c r="D125" t="s">
        <v>238</v>
      </c>
      <c r="E125" t="s">
        <v>215</v>
      </c>
      <c r="F125" t="s">
        <v>239</v>
      </c>
      <c r="G125" t="s">
        <v>283</v>
      </c>
      <c r="H125" t="s">
        <v>265</v>
      </c>
      <c r="I125" t="s">
        <v>313</v>
      </c>
      <c r="J125" t="s">
        <v>88</v>
      </c>
      <c r="K125" t="s">
        <v>1412</v>
      </c>
      <c r="L125" s="350" t="s">
        <v>439</v>
      </c>
      <c r="M125" s="692" t="s">
        <v>287</v>
      </c>
      <c r="N125" s="350" t="s">
        <v>284</v>
      </c>
      <c r="O125" s="217" t="s">
        <v>287</v>
      </c>
      <c r="R125" s="944" t="str">
        <f t="shared" si="1"/>
        <v/>
      </c>
      <c r="S125" s="307"/>
      <c r="T125" s="307"/>
      <c r="U125" s="307"/>
      <c r="V125" s="307"/>
      <c r="AC125" t="s">
        <v>1392</v>
      </c>
      <c r="AD125" s="49"/>
      <c r="AE125" s="888"/>
      <c r="AF125" s="888"/>
      <c r="AG125" s="888"/>
      <c r="AH125" s="888"/>
      <c r="AI125" s="888"/>
    </row>
    <row r="126" spans="4:35">
      <c r="D126" t="s">
        <v>238</v>
      </c>
      <c r="E126" t="s">
        <v>215</v>
      </c>
      <c r="F126" t="s">
        <v>239</v>
      </c>
      <c r="G126" t="s">
        <v>283</v>
      </c>
      <c r="H126" t="s">
        <v>265</v>
      </c>
      <c r="I126" t="s">
        <v>313</v>
      </c>
      <c r="J126" t="s">
        <v>88</v>
      </c>
      <c r="K126" t="s">
        <v>1412</v>
      </c>
      <c r="L126" s="350" t="s">
        <v>439</v>
      </c>
      <c r="M126" s="692" t="s">
        <v>287</v>
      </c>
      <c r="N126" s="350" t="s">
        <v>284</v>
      </c>
      <c r="O126" s="217" t="s">
        <v>287</v>
      </c>
      <c r="R126" s="944" t="str">
        <f t="shared" si="1"/>
        <v/>
      </c>
      <c r="S126" s="307"/>
      <c r="T126" s="307"/>
      <c r="U126" s="307"/>
      <c r="V126" s="307"/>
      <c r="AC126" t="s">
        <v>1392</v>
      </c>
      <c r="AD126" s="49"/>
      <c r="AE126" s="888"/>
      <c r="AF126" s="888"/>
      <c r="AG126" s="888"/>
      <c r="AH126" s="888"/>
      <c r="AI126" s="888"/>
    </row>
    <row r="127" spans="4:35">
      <c r="D127" t="s">
        <v>238</v>
      </c>
      <c r="E127" t="s">
        <v>215</v>
      </c>
      <c r="F127" t="s">
        <v>239</v>
      </c>
      <c r="G127" t="s">
        <v>283</v>
      </c>
      <c r="H127" t="s">
        <v>265</v>
      </c>
      <c r="I127" t="s">
        <v>313</v>
      </c>
      <c r="J127" t="s">
        <v>88</v>
      </c>
      <c r="K127" t="s">
        <v>1412</v>
      </c>
      <c r="L127" s="350" t="s">
        <v>439</v>
      </c>
      <c r="M127" s="692" t="s">
        <v>287</v>
      </c>
      <c r="N127" s="350" t="s">
        <v>284</v>
      </c>
      <c r="O127" s="217" t="s">
        <v>287</v>
      </c>
      <c r="R127" s="944" t="str">
        <f t="shared" si="1"/>
        <v/>
      </c>
      <c r="S127" s="307"/>
      <c r="T127" s="307"/>
      <c r="U127" s="307"/>
      <c r="V127" s="307"/>
      <c r="AC127" t="s">
        <v>1392</v>
      </c>
      <c r="AD127" s="49"/>
      <c r="AE127" s="888"/>
      <c r="AF127" s="888"/>
      <c r="AG127" s="888"/>
      <c r="AH127" s="888"/>
      <c r="AI127" s="888"/>
    </row>
    <row r="128" spans="4:35">
      <c r="D128" t="s">
        <v>238</v>
      </c>
      <c r="E128" t="s">
        <v>215</v>
      </c>
      <c r="F128" t="s">
        <v>239</v>
      </c>
      <c r="G128" t="s">
        <v>283</v>
      </c>
      <c r="H128" t="s">
        <v>265</v>
      </c>
      <c r="I128" t="s">
        <v>313</v>
      </c>
      <c r="J128" t="s">
        <v>88</v>
      </c>
      <c r="K128" t="s">
        <v>1412</v>
      </c>
      <c r="L128" s="350" t="s">
        <v>439</v>
      </c>
      <c r="M128" s="692" t="s">
        <v>287</v>
      </c>
      <c r="N128" s="350" t="s">
        <v>284</v>
      </c>
      <c r="O128" s="217" t="s">
        <v>287</v>
      </c>
      <c r="R128" s="944" t="str">
        <f t="shared" si="1"/>
        <v/>
      </c>
      <c r="S128" s="307"/>
      <c r="T128" s="307"/>
      <c r="U128" s="307"/>
      <c r="V128" s="307"/>
      <c r="AC128" t="s">
        <v>1392</v>
      </c>
      <c r="AD128" s="49"/>
      <c r="AE128" s="888"/>
      <c r="AF128" s="888"/>
      <c r="AG128" s="888"/>
      <c r="AH128" s="888"/>
      <c r="AI128" s="888"/>
    </row>
    <row r="129" spans="1:35" s="43" customFormat="1">
      <c r="D129"/>
      <c r="E129"/>
      <c r="F129"/>
      <c r="G129"/>
      <c r="H129"/>
      <c r="I129"/>
      <c r="J129"/>
      <c r="K129"/>
      <c r="L129"/>
      <c r="M129"/>
      <c r="N129"/>
      <c r="O129"/>
      <c r="P129"/>
      <c r="Q129"/>
      <c r="R129" s="307"/>
      <c r="S129" s="307"/>
      <c r="T129" s="307"/>
      <c r="U129" s="307"/>
      <c r="V129" s="307"/>
      <c r="W129"/>
      <c r="X129"/>
      <c r="Y129"/>
      <c r="Z129"/>
      <c r="AA129"/>
      <c r="AB129"/>
      <c r="AC129"/>
      <c r="AD129" s="49"/>
      <c r="AE129" s="307"/>
      <c r="AF129" s="307"/>
      <c r="AG129" s="307"/>
      <c r="AH129" s="307"/>
      <c r="AI129" s="307"/>
    </row>
    <row r="130" spans="1:35" s="1" customFormat="1" ht="14">
      <c r="A130" s="42"/>
      <c r="B130" s="48" t="s">
        <v>446</v>
      </c>
    </row>
    <row r="132" spans="1:35">
      <c r="D132" t="s">
        <v>238</v>
      </c>
      <c r="E132" t="s">
        <v>215</v>
      </c>
      <c r="F132" t="s">
        <v>239</v>
      </c>
      <c r="G132" t="s">
        <v>283</v>
      </c>
      <c r="H132" t="s">
        <v>265</v>
      </c>
      <c r="I132" t="s">
        <v>313</v>
      </c>
      <c r="J132" t="s">
        <v>88</v>
      </c>
      <c r="K132" t="s">
        <v>1412</v>
      </c>
      <c r="L132" t="s">
        <v>2189</v>
      </c>
      <c r="M132" s="692" t="s">
        <v>287</v>
      </c>
      <c r="O132" s="217" t="s">
        <v>287</v>
      </c>
      <c r="R132" s="307"/>
      <c r="S132" s="307"/>
      <c r="T132" s="307"/>
      <c r="U132" s="307"/>
      <c r="V132" s="307"/>
      <c r="AC132" t="s">
        <v>2190</v>
      </c>
      <c r="AE132" s="888"/>
      <c r="AF132" s="888"/>
      <c r="AG132" s="888"/>
      <c r="AH132" s="888"/>
      <c r="AI132" s="888"/>
    </row>
    <row r="133" spans="1:35" s="43" customFormat="1">
      <c r="D133"/>
      <c r="E133"/>
      <c r="F133"/>
      <c r="G133"/>
      <c r="H133"/>
      <c r="I133"/>
      <c r="J133"/>
      <c r="K133"/>
      <c r="L133"/>
      <c r="M133"/>
      <c r="N133"/>
      <c r="O133"/>
      <c r="P133"/>
      <c r="Q133"/>
      <c r="R133" s="307"/>
      <c r="S133" s="307"/>
      <c r="T133" s="307"/>
      <c r="U133" s="307"/>
      <c r="V133" s="307"/>
      <c r="W133"/>
      <c r="X133"/>
      <c r="Y133"/>
      <c r="Z133"/>
      <c r="AA133"/>
      <c r="AB133"/>
      <c r="AC133"/>
      <c r="AD133"/>
      <c r="AE133" s="943"/>
      <c r="AF133" s="943"/>
      <c r="AG133" s="943"/>
      <c r="AH133" s="943"/>
      <c r="AI133" s="943"/>
    </row>
    <row r="134" spans="1:35" s="43" customFormat="1">
      <c r="D134"/>
      <c r="E134"/>
      <c r="F134"/>
      <c r="G134"/>
      <c r="H134"/>
      <c r="I134"/>
      <c r="J134"/>
      <c r="K134"/>
      <c r="L134"/>
      <c r="M134"/>
      <c r="N134"/>
      <c r="O134"/>
      <c r="P134"/>
      <c r="Q134"/>
      <c r="R134" s="307"/>
      <c r="S134" s="307"/>
      <c r="T134" s="307"/>
      <c r="U134" s="307"/>
      <c r="V134" s="307"/>
      <c r="W134"/>
      <c r="X134"/>
      <c r="Y134"/>
      <c r="Z134"/>
      <c r="AA134"/>
      <c r="AB134"/>
      <c r="AC134"/>
      <c r="AD134"/>
      <c r="AE134" s="800"/>
      <c r="AF134" s="800"/>
      <c r="AG134" s="800"/>
      <c r="AH134" s="800"/>
      <c r="AI134" s="800"/>
    </row>
    <row r="135" spans="1:35" s="46" customFormat="1" ht="18.5">
      <c r="A135" s="47" t="s">
        <v>1375</v>
      </c>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6" id="{25B46B6E-33C8-4CD7-BB9C-F7BE701F069C}">
            <xm:f>'1.5 Universal Data'!$C$8&lt;$AE$7</xm:f>
            <x14:dxf>
              <fill>
                <patternFill patternType="lightUp">
                  <bgColor theme="0"/>
                </patternFill>
              </fill>
            </x14:dxf>
          </x14:cfRule>
          <xm:sqref>AE13:AF47</xm:sqref>
        </x14:conditionalFormatting>
        <x14:conditionalFormatting xmlns:xm="http://schemas.microsoft.com/office/excel/2006/main">
          <x14:cfRule type="expression" priority="5" id="{ECD6C606-EA35-427C-ADF2-0D7D82C36359}">
            <xm:f>'1.5 Universal Data'!$C$8&lt;$AE$7</xm:f>
            <x14:dxf>
              <fill>
                <patternFill patternType="lightUp">
                  <bgColor theme="0"/>
                </patternFill>
              </fill>
            </x14:dxf>
          </x14:cfRule>
          <xm:sqref>AE51:AF65</xm:sqref>
        </x14:conditionalFormatting>
        <x14:conditionalFormatting xmlns:xm="http://schemas.microsoft.com/office/excel/2006/main">
          <x14:cfRule type="expression" priority="4" id="{7546351F-8BE4-4B20-835C-E44578458E7D}">
            <xm:f>'1.5 Universal Data'!$C$8&lt;$AE$7</xm:f>
            <x14:dxf>
              <fill>
                <patternFill patternType="lightUp">
                  <bgColor theme="0"/>
                </patternFill>
              </fill>
            </x14:dxf>
          </x14:cfRule>
          <xm:sqref>AE69:AF69</xm:sqref>
        </x14:conditionalFormatting>
        <x14:conditionalFormatting xmlns:xm="http://schemas.microsoft.com/office/excel/2006/main">
          <x14:cfRule type="expression" priority="3" id="{58722FEA-96D8-48F6-BA4D-9BA88DE1D342}">
            <xm:f>'1.5 Universal Data'!$C$8&lt;$AE$7</xm:f>
            <x14:dxf>
              <fill>
                <patternFill patternType="lightUp">
                  <bgColor theme="0"/>
                </patternFill>
              </fill>
            </x14:dxf>
          </x14:cfRule>
          <xm:sqref>AE76:AF110</xm:sqref>
        </x14:conditionalFormatting>
        <x14:conditionalFormatting xmlns:xm="http://schemas.microsoft.com/office/excel/2006/main">
          <x14:cfRule type="expression" priority="2" id="{73A5531F-39B5-46B5-BEF6-447AC9A4D173}">
            <xm:f>'1.5 Universal Data'!$C$8&lt;$AE$7</xm:f>
            <x14:dxf>
              <fill>
                <patternFill patternType="lightUp">
                  <bgColor theme="0"/>
                </patternFill>
              </fill>
            </x14:dxf>
          </x14:cfRule>
          <xm:sqref>AE114:AF128</xm:sqref>
        </x14:conditionalFormatting>
        <x14:conditionalFormatting xmlns:xm="http://schemas.microsoft.com/office/excel/2006/main">
          <x14:cfRule type="expression" priority="1" id="{5BBB10C7-ADAC-4571-B69D-1DC54987B03B}">
            <xm:f>'1.5 Universal Data'!$C$8&lt;$AE$7</xm:f>
            <x14:dxf>
              <fill>
                <patternFill patternType="lightUp">
                  <bgColor theme="0"/>
                </patternFill>
              </fill>
            </x14:dxf>
          </x14:cfRule>
          <xm:sqref>AE132:AF132</xm:sqref>
        </x14:conditionalFormatting>
        <x14:conditionalFormatting xmlns:xm="http://schemas.microsoft.com/office/excel/2006/main">
          <x14:cfRule type="expression" priority="29" id="{92EA4217-5714-4256-B258-0F82327978F3}">
            <xm:f>'1.5 Universal Data'!$C$8&lt;$AG$7</xm:f>
            <x14:dxf>
              <fill>
                <patternFill patternType="lightUp">
                  <bgColor theme="0"/>
                </patternFill>
              </fill>
            </x14:dxf>
          </x14:cfRule>
          <xm:sqref>AG13:AG47</xm:sqref>
        </x14:conditionalFormatting>
        <x14:conditionalFormatting xmlns:xm="http://schemas.microsoft.com/office/excel/2006/main">
          <x14:cfRule type="expression" priority="24" id="{21CFCF85-FA95-4AF1-AE4C-6A22B074D3E3}">
            <xm:f>'1.5 Universal Data'!$C$8&lt;$AG$7</xm:f>
            <x14:dxf>
              <fill>
                <patternFill patternType="lightUp">
                  <bgColor theme="0"/>
                </patternFill>
              </fill>
            </x14:dxf>
          </x14:cfRule>
          <xm:sqref>AG51:AG65</xm:sqref>
        </x14:conditionalFormatting>
        <x14:conditionalFormatting xmlns:xm="http://schemas.microsoft.com/office/excel/2006/main">
          <x14:cfRule type="expression" priority="53" id="{582846D0-ABBD-46DA-A7DF-56E68394E4A7}">
            <xm:f>'1.5 Universal Data'!$C$8&lt;$AG$7</xm:f>
            <x14:dxf>
              <fill>
                <patternFill patternType="lightUp">
                  <bgColor theme="0"/>
                </patternFill>
              </fill>
            </x14:dxf>
          </x14:cfRule>
          <xm:sqref>AG69</xm:sqref>
        </x14:conditionalFormatting>
        <x14:conditionalFormatting xmlns:xm="http://schemas.microsoft.com/office/excel/2006/main">
          <x14:cfRule type="expression" priority="19" id="{D776F9E7-F39D-43BB-A6DD-80B5EDCA0976}">
            <xm:f>'1.5 Universal Data'!$C$8&lt;$AG$7</xm:f>
            <x14:dxf>
              <fill>
                <patternFill patternType="lightUp">
                  <bgColor theme="0"/>
                </patternFill>
              </fill>
            </x14:dxf>
          </x14:cfRule>
          <xm:sqref>AG76:AG110</xm:sqref>
        </x14:conditionalFormatting>
        <x14:conditionalFormatting xmlns:xm="http://schemas.microsoft.com/office/excel/2006/main">
          <x14:cfRule type="expression" priority="9" id="{95C385EB-47B4-47A4-8309-3E0D4224B38F}">
            <xm:f>'1.5 Universal Data'!$C$8&lt;$AG$7</xm:f>
            <x14:dxf>
              <fill>
                <patternFill patternType="lightUp">
                  <bgColor theme="0"/>
                </patternFill>
              </fill>
            </x14:dxf>
          </x14:cfRule>
          <xm:sqref>AG114:AG128</xm:sqref>
        </x14:conditionalFormatting>
        <x14:conditionalFormatting xmlns:xm="http://schemas.microsoft.com/office/excel/2006/main">
          <x14:cfRule type="expression" priority="34" id="{ED620D52-CA61-4263-A49C-E4E76748504D}">
            <xm:f>'1.5 Universal Data'!$C$8&lt;$AG$7</xm:f>
            <x14:dxf>
              <fill>
                <patternFill patternType="lightUp">
                  <bgColor theme="0"/>
                </patternFill>
              </fill>
            </x14:dxf>
          </x14:cfRule>
          <xm:sqref>AG132</xm:sqref>
        </x14:conditionalFormatting>
        <x14:conditionalFormatting xmlns:xm="http://schemas.microsoft.com/office/excel/2006/main">
          <x14:cfRule type="expression" priority="28" id="{F353B853-81B9-4813-AD80-44672C809FC0}">
            <xm:f>'1.5 Universal Data'!$C$8&lt;$AH$7</xm:f>
            <x14:dxf>
              <fill>
                <patternFill patternType="lightUp">
                  <bgColor theme="0"/>
                </patternFill>
              </fill>
            </x14:dxf>
          </x14:cfRule>
          <xm:sqref>AH13:AH47</xm:sqref>
        </x14:conditionalFormatting>
        <x14:conditionalFormatting xmlns:xm="http://schemas.microsoft.com/office/excel/2006/main">
          <x14:cfRule type="expression" priority="23" id="{282F0837-1DC9-4FAC-B535-F18AF8CB7ED1}">
            <xm:f>'1.5 Universal Data'!$C$8&lt;$AH$7</xm:f>
            <x14:dxf>
              <fill>
                <patternFill patternType="lightUp">
                  <bgColor theme="0"/>
                </patternFill>
              </fill>
            </x14:dxf>
          </x14:cfRule>
          <xm:sqref>AH51:AH65</xm:sqref>
        </x14:conditionalFormatting>
        <x14:conditionalFormatting xmlns:xm="http://schemas.microsoft.com/office/excel/2006/main">
          <x14:cfRule type="expression" priority="52" id="{23C787DE-0659-4343-90E5-E31EE3B06A84}">
            <xm:f>'1.5 Universal Data'!$C$8&lt;$AH$7</xm:f>
            <x14:dxf>
              <fill>
                <patternFill patternType="lightUp">
                  <bgColor theme="0"/>
                </patternFill>
              </fill>
            </x14:dxf>
          </x14:cfRule>
          <xm:sqref>AH69</xm:sqref>
        </x14:conditionalFormatting>
        <x14:conditionalFormatting xmlns:xm="http://schemas.microsoft.com/office/excel/2006/main">
          <x14:cfRule type="expression" priority="18" id="{29282A90-61ED-4639-80C8-B994B629BE44}">
            <xm:f>'1.5 Universal Data'!$C$8&lt;$AH$7</xm:f>
            <x14:dxf>
              <fill>
                <patternFill patternType="lightUp">
                  <bgColor theme="0"/>
                </patternFill>
              </fill>
            </x14:dxf>
          </x14:cfRule>
          <xm:sqref>AH76:AH110</xm:sqref>
        </x14:conditionalFormatting>
        <x14:conditionalFormatting xmlns:xm="http://schemas.microsoft.com/office/excel/2006/main">
          <x14:cfRule type="expression" priority="8" id="{BE8AE983-6D64-4CDF-93C4-8185E1CC0460}">
            <xm:f>'1.5 Universal Data'!$C$8&lt;$AH$7</xm:f>
            <x14:dxf>
              <fill>
                <patternFill patternType="lightUp">
                  <bgColor theme="0"/>
                </patternFill>
              </fill>
            </x14:dxf>
          </x14:cfRule>
          <xm:sqref>AH114:AH128</xm:sqref>
        </x14:conditionalFormatting>
        <x14:conditionalFormatting xmlns:xm="http://schemas.microsoft.com/office/excel/2006/main">
          <x14:cfRule type="expression" priority="33" id="{32902509-6437-4739-9394-A9C4862B346A}">
            <xm:f>'1.5 Universal Data'!$C$8&lt;$AH$7</xm:f>
            <x14:dxf>
              <fill>
                <patternFill patternType="lightUp">
                  <bgColor theme="0"/>
                </patternFill>
              </fill>
            </x14:dxf>
          </x14:cfRule>
          <xm:sqref>AH132</xm:sqref>
        </x14:conditionalFormatting>
        <x14:conditionalFormatting xmlns:xm="http://schemas.microsoft.com/office/excel/2006/main">
          <x14:cfRule type="expression" priority="27" id="{D4C6EC6E-2F48-4AAB-A02B-31D9BA629843}">
            <xm:f>'1.5 Universal Data'!$C$8&lt;$AI$7</xm:f>
            <x14:dxf>
              <fill>
                <patternFill patternType="lightUp">
                  <bgColor theme="0"/>
                </patternFill>
              </fill>
            </x14:dxf>
          </x14:cfRule>
          <xm:sqref>AI13:AI47</xm:sqref>
        </x14:conditionalFormatting>
        <x14:conditionalFormatting xmlns:xm="http://schemas.microsoft.com/office/excel/2006/main">
          <x14:cfRule type="expression" priority="22" id="{2B283115-401C-453C-92D1-5F504AB7FAFF}">
            <xm:f>'1.5 Universal Data'!$C$8&lt;$AI$7</xm:f>
            <x14:dxf>
              <fill>
                <patternFill patternType="lightUp">
                  <bgColor theme="0"/>
                </patternFill>
              </fill>
            </x14:dxf>
          </x14:cfRule>
          <xm:sqref>AI51:AI65</xm:sqref>
        </x14:conditionalFormatting>
        <x14:conditionalFormatting xmlns:xm="http://schemas.microsoft.com/office/excel/2006/main">
          <x14:cfRule type="expression" priority="51" id="{780ED89D-8EA1-4462-B3DB-B5B2D651B6F8}">
            <xm:f>'1.5 Universal Data'!$C$8&lt;$AI$7</xm:f>
            <x14:dxf>
              <fill>
                <patternFill patternType="lightUp">
                  <bgColor theme="0"/>
                </patternFill>
              </fill>
            </x14:dxf>
          </x14:cfRule>
          <xm:sqref>AI69</xm:sqref>
        </x14:conditionalFormatting>
        <x14:conditionalFormatting xmlns:xm="http://schemas.microsoft.com/office/excel/2006/main">
          <x14:cfRule type="expression" priority="17" id="{B51F2FE9-C60B-449C-999F-9A6C8C11C1B8}">
            <xm:f>'1.5 Universal Data'!$C$8&lt;$AI$7</xm:f>
            <x14:dxf>
              <fill>
                <patternFill patternType="lightUp">
                  <bgColor theme="0"/>
                </patternFill>
              </fill>
            </x14:dxf>
          </x14:cfRule>
          <xm:sqref>AI76:AI110</xm:sqref>
        </x14:conditionalFormatting>
        <x14:conditionalFormatting xmlns:xm="http://schemas.microsoft.com/office/excel/2006/main">
          <x14:cfRule type="expression" priority="7" id="{84EBC3E6-BF06-4274-9236-7C912B58B763}">
            <xm:f>'1.5 Universal Data'!$C$8&lt;$AI$7</xm:f>
            <x14:dxf>
              <fill>
                <patternFill patternType="lightUp">
                  <bgColor theme="0"/>
                </patternFill>
              </fill>
            </x14:dxf>
          </x14:cfRule>
          <xm:sqref>AI114:AI128</xm:sqref>
        </x14:conditionalFormatting>
        <x14:conditionalFormatting xmlns:xm="http://schemas.microsoft.com/office/excel/2006/main">
          <x14:cfRule type="expression" priority="32" id="{110E4595-D002-4CE0-9DF3-F12E48B50ABB}">
            <xm:f>'1.5 Universal Data'!$C$8&lt;$AI$7</xm:f>
            <x14:dxf>
              <fill>
                <patternFill patternType="lightUp">
                  <bgColor theme="0"/>
                </patternFill>
              </fill>
            </x14:dxf>
          </x14:cfRule>
          <xm:sqref>AI132</xm:sqref>
        </x14:conditionalFormatting>
      </x14:conditionalFormatting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FAC94-1BDA-47EB-8DA5-31F23E111DDA}">
  <sheetPr>
    <tabColor theme="9" tint="-0.249977111117893"/>
  </sheetPr>
  <dimension ref="A1:AI26"/>
  <sheetViews>
    <sheetView zoomScale="80" zoomScaleNormal="80" workbookViewId="0">
      <pane ySplit="8" topLeftCell="A9" activePane="bottomLeft" state="frozen"/>
      <selection activeCell="F13" sqref="F13"/>
      <selection pane="bottomLeft" activeCell="AE39" sqref="AE39"/>
    </sheetView>
  </sheetViews>
  <sheetFormatPr defaultRowHeight="14.5"/>
  <cols>
    <col min="1" max="3" width="1.7265625" customWidth="1"/>
    <col min="4" max="4" width="4.453125" customWidth="1"/>
    <col min="5" max="5" width="5" bestFit="1" customWidth="1"/>
    <col min="6" max="6" width="12.26953125" bestFit="1" customWidth="1"/>
    <col min="7" max="7" width="5.453125" bestFit="1" customWidth="1"/>
    <col min="8" max="8" width="11.26953125" bestFit="1" customWidth="1"/>
    <col min="9" max="9" width="25.7265625" bestFit="1" customWidth="1"/>
    <col min="10" max="10" width="9.453125" bestFit="1" customWidth="1"/>
    <col min="11" max="11" width="11.453125" bestFit="1" customWidth="1"/>
    <col min="12" max="13" width="11" bestFit="1" customWidth="1"/>
    <col min="14" max="14" width="25.26953125" bestFit="1" customWidth="1"/>
    <col min="15" max="15" width="5.7265625" bestFit="1" customWidth="1"/>
    <col min="16" max="16" width="7.453125" bestFit="1" customWidth="1"/>
    <col min="17" max="17" width="1.7265625" customWidth="1"/>
    <col min="18" max="28" width="1.7265625" hidden="1" customWidth="1"/>
    <col min="29" max="29" width="5" bestFit="1" customWidth="1"/>
    <col min="30" max="36" width="9.7265625" customWidth="1"/>
  </cols>
  <sheetData>
    <row r="1" spans="1:35" s="46" customFormat="1" ht="23.5">
      <c r="A1" s="56" t="str">
        <f>'1.1 Cover'!A1</f>
        <v>Regulatory Reporting Pack</v>
      </c>
    </row>
    <row r="2" spans="1:35" s="46" customFormat="1" ht="23.5">
      <c r="A2" s="56" t="str">
        <f>'1.1 Cover'!A2</f>
        <v>Price base - 2018/19</v>
      </c>
    </row>
    <row r="3" spans="1:35" s="46" customFormat="1" ht="23.5">
      <c r="A3" s="56" t="str">
        <f>'1.1 Cover'!A3</f>
        <v>Regulatory Year: April 2022 - March 2023</v>
      </c>
    </row>
    <row r="4" spans="1:35" s="46" customFormat="1" ht="23.5">
      <c r="A4" s="56" t="s">
        <v>96</v>
      </c>
    </row>
    <row r="6" spans="1:35">
      <c r="AE6" s="1476" t="s">
        <v>1146</v>
      </c>
      <c r="AF6" s="1477"/>
      <c r="AG6" s="1477"/>
      <c r="AH6" s="1477"/>
      <c r="AI6" s="1478"/>
    </row>
    <row r="7" spans="1:35" s="43" customFormat="1">
      <c r="D7" s="55" t="s">
        <v>214</v>
      </c>
      <c r="E7" s="55" t="s">
        <v>215</v>
      </c>
      <c r="F7" s="55" t="s">
        <v>2157</v>
      </c>
      <c r="G7" s="55" t="s">
        <v>1396</v>
      </c>
      <c r="H7" s="55" t="s">
        <v>2158</v>
      </c>
      <c r="I7" s="55" t="s">
        <v>219</v>
      </c>
      <c r="J7" s="55" t="s">
        <v>220</v>
      </c>
      <c r="K7" s="55" t="s">
        <v>221</v>
      </c>
      <c r="L7" s="55" t="s">
        <v>222</v>
      </c>
      <c r="M7" s="55" t="s">
        <v>223</v>
      </c>
      <c r="N7" s="55" t="s">
        <v>224</v>
      </c>
      <c r="O7" s="55" t="s">
        <v>245</v>
      </c>
      <c r="P7" s="55" t="s">
        <v>226</v>
      </c>
      <c r="Q7" s="55"/>
      <c r="R7" s="55"/>
      <c r="S7" s="55"/>
      <c r="T7" s="55"/>
      <c r="U7" s="55"/>
      <c r="V7" s="55"/>
      <c r="W7" s="55"/>
      <c r="X7" s="55"/>
      <c r="Y7" s="55"/>
      <c r="Z7" s="55"/>
      <c r="AA7" s="55"/>
      <c r="AB7" s="55"/>
      <c r="AC7" s="43" t="s">
        <v>1387</v>
      </c>
      <c r="AE7" s="52">
        <v>2022</v>
      </c>
      <c r="AF7" s="51">
        <v>2023</v>
      </c>
      <c r="AG7" s="51">
        <v>2024</v>
      </c>
      <c r="AH7" s="51">
        <v>2025</v>
      </c>
      <c r="AI7" s="50">
        <v>2026</v>
      </c>
    </row>
    <row r="8" spans="1:35">
      <c r="R8" s="55"/>
      <c r="S8" s="55"/>
      <c r="T8" s="55"/>
      <c r="U8" s="55"/>
      <c r="V8" s="55"/>
      <c r="W8" s="55"/>
      <c r="X8" s="55"/>
      <c r="Y8" s="55"/>
      <c r="Z8" s="55"/>
      <c r="AA8" s="55"/>
      <c r="AB8" s="55"/>
    </row>
    <row r="9" spans="1:35" s="1" customFormat="1" ht="18">
      <c r="A9" s="2" t="s">
        <v>2182</v>
      </c>
      <c r="B9" s="2"/>
    </row>
    <row r="11" spans="1:35" s="1" customFormat="1" ht="14">
      <c r="A11" s="42"/>
      <c r="B11" s="48" t="s">
        <v>389</v>
      </c>
    </row>
    <row r="13" spans="1:35">
      <c r="D13" t="s">
        <v>261</v>
      </c>
      <c r="E13" t="s">
        <v>215</v>
      </c>
      <c r="F13" t="s">
        <v>239</v>
      </c>
      <c r="G13" t="s">
        <v>2161</v>
      </c>
      <c r="H13" t="s">
        <v>241</v>
      </c>
      <c r="I13" t="s">
        <v>313</v>
      </c>
      <c r="J13" t="s">
        <v>88</v>
      </c>
      <c r="K13" t="s">
        <v>1412</v>
      </c>
      <c r="L13" s="692" t="s">
        <v>287</v>
      </c>
      <c r="M13" s="692" t="s">
        <v>287</v>
      </c>
      <c r="N13" t="s">
        <v>520</v>
      </c>
      <c r="O13" s="217" t="s">
        <v>287</v>
      </c>
      <c r="P13" t="s">
        <v>378</v>
      </c>
      <c r="R13" s="307"/>
      <c r="S13" s="307"/>
      <c r="T13" s="307"/>
      <c r="U13" s="307"/>
      <c r="V13" s="307"/>
      <c r="AC13" t="s">
        <v>1390</v>
      </c>
      <c r="AD13" s="49"/>
      <c r="AE13" s="888"/>
      <c r="AF13" s="888"/>
      <c r="AG13" s="888"/>
      <c r="AH13" s="888"/>
      <c r="AI13" s="888"/>
    </row>
    <row r="14" spans="1:35">
      <c r="D14" t="s">
        <v>261</v>
      </c>
      <c r="E14" t="s">
        <v>215</v>
      </c>
      <c r="F14" t="s">
        <v>239</v>
      </c>
      <c r="G14" t="s">
        <v>2161</v>
      </c>
      <c r="H14" t="s">
        <v>241</v>
      </c>
      <c r="I14" t="s">
        <v>313</v>
      </c>
      <c r="J14" t="s">
        <v>88</v>
      </c>
      <c r="K14" t="s">
        <v>1412</v>
      </c>
      <c r="L14" s="692" t="s">
        <v>287</v>
      </c>
      <c r="M14" s="692" t="s">
        <v>287</v>
      </c>
      <c r="N14" t="s">
        <v>522</v>
      </c>
      <c r="O14" s="217" t="s">
        <v>287</v>
      </c>
      <c r="P14" t="s">
        <v>378</v>
      </c>
      <c r="R14" s="307"/>
      <c r="S14" s="307"/>
      <c r="T14" s="307"/>
      <c r="U14" s="307"/>
      <c r="V14" s="307"/>
      <c r="AC14" t="s">
        <v>1390</v>
      </c>
      <c r="AD14" s="49"/>
      <c r="AE14" s="888"/>
      <c r="AF14" s="888"/>
      <c r="AG14" s="888"/>
      <c r="AH14" s="888"/>
      <c r="AI14" s="888"/>
    </row>
    <row r="15" spans="1:35">
      <c r="D15" t="s">
        <v>261</v>
      </c>
      <c r="E15" t="s">
        <v>215</v>
      </c>
      <c r="F15" t="s">
        <v>239</v>
      </c>
      <c r="G15" t="s">
        <v>2161</v>
      </c>
      <c r="H15" t="s">
        <v>241</v>
      </c>
      <c r="I15" t="s">
        <v>313</v>
      </c>
      <c r="J15" t="s">
        <v>88</v>
      </c>
      <c r="K15" t="s">
        <v>1412</v>
      </c>
      <c r="L15" s="692" t="s">
        <v>287</v>
      </c>
      <c r="M15" s="692" t="s">
        <v>287</v>
      </c>
      <c r="N15" t="s">
        <v>525</v>
      </c>
      <c r="O15" s="217" t="s">
        <v>287</v>
      </c>
      <c r="P15" t="s">
        <v>378</v>
      </c>
      <c r="R15" s="307"/>
      <c r="S15" s="307"/>
      <c r="T15" s="307"/>
      <c r="U15" s="307"/>
      <c r="V15" s="307"/>
      <c r="AC15" t="s">
        <v>1390</v>
      </c>
      <c r="AD15" s="49"/>
      <c r="AE15" s="888"/>
      <c r="AF15" s="888"/>
      <c r="AG15" s="888"/>
      <c r="AH15" s="888"/>
      <c r="AI15" s="888"/>
    </row>
    <row r="16" spans="1:35">
      <c r="D16" t="s">
        <v>261</v>
      </c>
      <c r="E16" t="s">
        <v>215</v>
      </c>
      <c r="F16" t="s">
        <v>239</v>
      </c>
      <c r="G16" t="s">
        <v>2161</v>
      </c>
      <c r="H16" t="s">
        <v>241</v>
      </c>
      <c r="I16" t="s">
        <v>313</v>
      </c>
      <c r="J16" t="s">
        <v>88</v>
      </c>
      <c r="K16" t="s">
        <v>1412</v>
      </c>
      <c r="L16" s="692" t="s">
        <v>287</v>
      </c>
      <c r="M16" s="692" t="s">
        <v>287</v>
      </c>
      <c r="N16" t="s">
        <v>528</v>
      </c>
      <c r="O16" s="217" t="s">
        <v>287</v>
      </c>
      <c r="P16" t="s">
        <v>378</v>
      </c>
      <c r="R16" s="307"/>
      <c r="S16" s="307"/>
      <c r="T16" s="307"/>
      <c r="U16" s="307"/>
      <c r="V16" s="307"/>
      <c r="AC16" t="s">
        <v>1390</v>
      </c>
      <c r="AD16" s="49"/>
      <c r="AE16" s="888"/>
      <c r="AF16" s="888"/>
      <c r="AG16" s="888"/>
      <c r="AH16" s="888"/>
      <c r="AI16" s="888"/>
    </row>
    <row r="17" spans="1:35">
      <c r="D17" t="s">
        <v>261</v>
      </c>
      <c r="E17" t="s">
        <v>215</v>
      </c>
      <c r="F17" t="s">
        <v>239</v>
      </c>
      <c r="G17" t="s">
        <v>2161</v>
      </c>
      <c r="H17" t="s">
        <v>241</v>
      </c>
      <c r="I17" t="s">
        <v>313</v>
      </c>
      <c r="J17" t="s">
        <v>88</v>
      </c>
      <c r="K17" t="s">
        <v>1412</v>
      </c>
      <c r="L17" s="692" t="s">
        <v>287</v>
      </c>
      <c r="M17" s="692" t="s">
        <v>287</v>
      </c>
      <c r="N17" t="s">
        <v>530</v>
      </c>
      <c r="O17" s="217" t="s">
        <v>287</v>
      </c>
      <c r="P17" t="s">
        <v>378</v>
      </c>
      <c r="R17" s="307"/>
      <c r="S17" s="307"/>
      <c r="T17" s="307"/>
      <c r="U17" s="307"/>
      <c r="V17" s="307"/>
      <c r="AC17" t="s">
        <v>1390</v>
      </c>
      <c r="AD17" s="49"/>
      <c r="AE17" s="888"/>
      <c r="AF17" s="888"/>
      <c r="AG17" s="888"/>
      <c r="AH17" s="888"/>
      <c r="AI17" s="888"/>
    </row>
    <row r="18" spans="1:35">
      <c r="D18" t="s">
        <v>261</v>
      </c>
      <c r="E18" t="s">
        <v>215</v>
      </c>
      <c r="F18" t="s">
        <v>239</v>
      </c>
      <c r="G18" t="s">
        <v>2161</v>
      </c>
      <c r="H18" t="s">
        <v>241</v>
      </c>
      <c r="I18" t="s">
        <v>313</v>
      </c>
      <c r="J18" t="s">
        <v>88</v>
      </c>
      <c r="K18" t="s">
        <v>1412</v>
      </c>
      <c r="L18" s="692" t="s">
        <v>287</v>
      </c>
      <c r="M18" s="692" t="s">
        <v>287</v>
      </c>
      <c r="N18" t="s">
        <v>533</v>
      </c>
      <c r="O18" s="217" t="s">
        <v>287</v>
      </c>
      <c r="P18" t="s">
        <v>378</v>
      </c>
      <c r="R18" s="307"/>
      <c r="S18" s="307"/>
      <c r="T18" s="307"/>
      <c r="U18" s="307"/>
      <c r="V18" s="307"/>
      <c r="AC18" t="s">
        <v>1390</v>
      </c>
      <c r="AD18" s="49"/>
      <c r="AE18" s="888"/>
      <c r="AF18" s="888"/>
      <c r="AG18" s="888"/>
      <c r="AH18" s="888"/>
      <c r="AI18" s="888"/>
    </row>
    <row r="19" spans="1:35">
      <c r="D19" t="s">
        <v>261</v>
      </c>
      <c r="E19" t="s">
        <v>215</v>
      </c>
      <c r="F19" t="s">
        <v>239</v>
      </c>
      <c r="G19" t="s">
        <v>2161</v>
      </c>
      <c r="H19" t="s">
        <v>241</v>
      </c>
      <c r="I19" t="s">
        <v>313</v>
      </c>
      <c r="J19" t="s">
        <v>88</v>
      </c>
      <c r="K19" t="s">
        <v>1412</v>
      </c>
      <c r="L19" s="692" t="s">
        <v>287</v>
      </c>
      <c r="M19" s="692" t="s">
        <v>287</v>
      </c>
      <c r="O19" s="217" t="s">
        <v>287</v>
      </c>
      <c r="P19" t="s">
        <v>378</v>
      </c>
      <c r="R19" s="307"/>
      <c r="S19" s="307"/>
      <c r="T19" s="307"/>
      <c r="U19" s="307"/>
      <c r="V19" s="307"/>
      <c r="AC19" t="s">
        <v>1390</v>
      </c>
      <c r="AD19" s="49"/>
      <c r="AE19" s="887"/>
      <c r="AF19" s="887"/>
      <c r="AG19" s="887"/>
      <c r="AH19" s="887"/>
      <c r="AI19" s="887"/>
    </row>
    <row r="20" spans="1:35" s="43" customFormat="1">
      <c r="D20" t="s">
        <v>261</v>
      </c>
      <c r="E20" t="s">
        <v>215</v>
      </c>
      <c r="F20" t="s">
        <v>239</v>
      </c>
      <c r="G20" t="s">
        <v>2161</v>
      </c>
      <c r="H20" t="s">
        <v>241</v>
      </c>
      <c r="I20" t="s">
        <v>313</v>
      </c>
      <c r="J20" t="s">
        <v>88</v>
      </c>
      <c r="K20" t="s">
        <v>1412</v>
      </c>
      <c r="L20" s="692" t="s">
        <v>287</v>
      </c>
      <c r="M20" s="692" t="s">
        <v>287</v>
      </c>
      <c r="N20"/>
      <c r="O20" s="217" t="s">
        <v>287</v>
      </c>
      <c r="P20" t="s">
        <v>378</v>
      </c>
      <c r="Q20"/>
      <c r="R20" s="307"/>
      <c r="S20" s="307"/>
      <c r="T20" s="307"/>
      <c r="U20" s="307"/>
      <c r="V20" s="307"/>
      <c r="W20"/>
      <c r="X20"/>
      <c r="Y20"/>
      <c r="Z20"/>
      <c r="AA20"/>
      <c r="AB20"/>
      <c r="AC20" t="s">
        <v>1390</v>
      </c>
      <c r="AD20" s="49"/>
      <c r="AE20" s="887"/>
      <c r="AF20" s="887"/>
      <c r="AG20" s="887"/>
      <c r="AH20" s="887"/>
      <c r="AI20" s="887"/>
    </row>
    <row r="22" spans="1:35" s="1" customFormat="1" ht="18">
      <c r="A22" s="2" t="s">
        <v>265</v>
      </c>
      <c r="B22" s="2"/>
    </row>
    <row r="24" spans="1:35" s="1" customFormat="1" ht="14">
      <c r="A24" s="42"/>
      <c r="B24" s="48" t="s">
        <v>389</v>
      </c>
    </row>
    <row r="25" spans="1:35" s="43" customFormat="1">
      <c r="D25"/>
      <c r="E25"/>
      <c r="F25"/>
      <c r="G25"/>
      <c r="H25"/>
      <c r="I25"/>
      <c r="J25"/>
      <c r="K25"/>
      <c r="L25"/>
      <c r="M25"/>
      <c r="N25"/>
      <c r="O25"/>
      <c r="P25"/>
      <c r="Q25"/>
      <c r="R25" s="307"/>
      <c r="S25" s="307"/>
      <c r="T25" s="307"/>
      <c r="U25" s="307"/>
      <c r="V25" s="307"/>
      <c r="W25"/>
      <c r="X25"/>
      <c r="Y25"/>
      <c r="Z25"/>
      <c r="AA25"/>
      <c r="AB25"/>
      <c r="AC25"/>
      <c r="AD25"/>
      <c r="AE25" s="800"/>
      <c r="AF25" s="800"/>
      <c r="AG25" s="800"/>
      <c r="AH25" s="800"/>
      <c r="AI25" s="800"/>
    </row>
    <row r="26" spans="1:35" s="46" customFormat="1" ht="18.5">
      <c r="A26" s="47" t="s">
        <v>1375</v>
      </c>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5" id="{DE14E2E8-D2F7-4752-BE5E-94A5C00920F2}">
            <xm:f>'1.5 Universal Data'!$C$8&lt;$AE$7</xm:f>
            <x14:dxf>
              <fill>
                <patternFill patternType="lightUp">
                  <bgColor theme="0"/>
                </patternFill>
              </fill>
            </x14:dxf>
          </x14:cfRule>
          <xm:sqref>AE13:AF18</xm:sqref>
        </x14:conditionalFormatting>
        <x14:conditionalFormatting xmlns:xm="http://schemas.microsoft.com/office/excel/2006/main">
          <x14:cfRule type="expression" priority="3" id="{465DA30B-0DD1-444C-B5AB-11D9D58D5EA4}">
            <xm:f>'1.5 Universal Data'!$C$8&lt;$AG$7</xm:f>
            <x14:dxf>
              <fill>
                <patternFill patternType="lightUp">
                  <bgColor theme="0"/>
                </patternFill>
              </fill>
            </x14:dxf>
          </x14:cfRule>
          <xm:sqref>AG13:AG18</xm:sqref>
        </x14:conditionalFormatting>
        <x14:conditionalFormatting xmlns:xm="http://schemas.microsoft.com/office/excel/2006/main">
          <x14:cfRule type="expression" priority="2" id="{903E36FB-698F-4EBB-A579-7CA8B3710998}">
            <xm:f>'1.5 Universal Data'!$C$8&lt;$AH$7</xm:f>
            <x14:dxf>
              <fill>
                <patternFill patternType="lightUp">
                  <bgColor theme="0"/>
                </patternFill>
              </fill>
            </x14:dxf>
          </x14:cfRule>
          <xm:sqref>AH13:AH18</xm:sqref>
        </x14:conditionalFormatting>
        <x14:conditionalFormatting xmlns:xm="http://schemas.microsoft.com/office/excel/2006/main">
          <x14:cfRule type="expression" priority="1" id="{E6E1768B-3EE7-4C14-B3EB-285C6186DA3F}">
            <xm:f>'1.5 Universal Data'!$C$8&lt;$AI$7</xm:f>
            <x14:dxf>
              <fill>
                <patternFill patternType="lightUp">
                  <bgColor theme="0"/>
                </patternFill>
              </fill>
            </x14:dxf>
          </x14:cfRule>
          <xm:sqref>AI13:AI18</xm:sqref>
        </x14:conditionalFormatting>
      </x14:conditionalFormatting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1F387-F349-47A6-8664-96D0D5B43375}">
  <sheetPr>
    <tabColor theme="9" tint="-0.249977111117893"/>
  </sheetPr>
  <dimension ref="A1:AI151"/>
  <sheetViews>
    <sheetView zoomScale="80" zoomScaleNormal="80" workbookViewId="0">
      <pane ySplit="8" topLeftCell="A20" activePane="bottomLeft" state="frozen"/>
      <selection activeCell="F13" sqref="F13"/>
      <selection pane="bottomLeft" activeCell="AH155" sqref="AH155"/>
    </sheetView>
  </sheetViews>
  <sheetFormatPr defaultRowHeight="14.5"/>
  <cols>
    <col min="1" max="3" width="1.7265625" customWidth="1"/>
    <col min="4" max="4" width="4.7265625" customWidth="1"/>
    <col min="5" max="5" width="5" bestFit="1" customWidth="1"/>
    <col min="6" max="6" width="12.26953125" bestFit="1" customWidth="1"/>
    <col min="7" max="7" width="9.26953125" customWidth="1"/>
    <col min="8" max="8" width="11.26953125" bestFit="1" customWidth="1"/>
    <col min="9" max="9" width="23" bestFit="1" customWidth="1"/>
    <col min="10" max="10" width="9.453125" bestFit="1" customWidth="1"/>
    <col min="11" max="11" width="26.26953125" bestFit="1" customWidth="1"/>
    <col min="12" max="17" width="1.7265625" customWidth="1"/>
    <col min="18" max="27" width="1.7265625" hidden="1" customWidth="1"/>
    <col min="28" max="28" width="20.26953125" bestFit="1" customWidth="1"/>
    <col min="29" max="29" width="5" bestFit="1" customWidth="1"/>
    <col min="30" max="36" width="9.7265625" customWidth="1"/>
  </cols>
  <sheetData>
    <row r="1" spans="1:35" s="46" customFormat="1" ht="23.5">
      <c r="A1" s="56" t="str">
        <f>'1.1 Cover'!A1</f>
        <v>Regulatory Reporting Pack</v>
      </c>
    </row>
    <row r="2" spans="1:35" s="46" customFormat="1" ht="23.5">
      <c r="A2" s="56" t="str">
        <f>'1.1 Cover'!A2</f>
        <v>Price base - 2018/19</v>
      </c>
    </row>
    <row r="3" spans="1:35" s="46" customFormat="1" ht="23.5">
      <c r="A3" s="56" t="str">
        <f>'1.1 Cover'!A3</f>
        <v>Regulatory Year: April 2022 - March 2023</v>
      </c>
    </row>
    <row r="4" spans="1:35" s="46" customFormat="1" ht="23.5">
      <c r="A4" s="56" t="s">
        <v>2191</v>
      </c>
    </row>
    <row r="6" spans="1:35">
      <c r="AE6" s="1494" t="s">
        <v>1146</v>
      </c>
      <c r="AF6" s="1495"/>
      <c r="AG6" s="1495"/>
      <c r="AH6" s="1495"/>
      <c r="AI6" s="1496"/>
    </row>
    <row r="7" spans="1:35" s="43" customFormat="1">
      <c r="D7" s="55" t="s">
        <v>214</v>
      </c>
      <c r="E7" s="55" t="s">
        <v>215</v>
      </c>
      <c r="F7" s="55" t="s">
        <v>2157</v>
      </c>
      <c r="G7" s="55" t="s">
        <v>1396</v>
      </c>
      <c r="H7" s="55" t="s">
        <v>2158</v>
      </c>
      <c r="I7" s="55" t="s">
        <v>219</v>
      </c>
      <c r="J7" s="55" t="s">
        <v>220</v>
      </c>
      <c r="K7" s="55" t="s">
        <v>221</v>
      </c>
      <c r="L7" s="55"/>
      <c r="M7" s="55"/>
      <c r="N7" s="55"/>
      <c r="O7" s="55"/>
      <c r="P7" s="55"/>
      <c r="Q7" s="55"/>
      <c r="R7" s="55"/>
      <c r="S7" s="55"/>
      <c r="T7" s="55"/>
      <c r="U7" s="55"/>
      <c r="V7" s="55"/>
      <c r="W7" s="55"/>
      <c r="X7" s="55"/>
      <c r="Y7" s="55"/>
      <c r="Z7" s="55"/>
      <c r="AA7" s="55"/>
      <c r="AB7" s="54" t="s">
        <v>233</v>
      </c>
      <c r="AC7" s="43" t="s">
        <v>1387</v>
      </c>
      <c r="AE7" s="57">
        <v>2022</v>
      </c>
      <c r="AF7" s="58">
        <v>2023</v>
      </c>
      <c r="AG7" s="58">
        <v>2024</v>
      </c>
      <c r="AH7" s="58">
        <v>2025</v>
      </c>
      <c r="AI7" s="59">
        <v>2026</v>
      </c>
    </row>
    <row r="8" spans="1:35">
      <c r="S8" s="43"/>
      <c r="T8" s="43"/>
      <c r="U8" s="43"/>
      <c r="V8" s="43"/>
    </row>
    <row r="9" spans="1:35" s="1" customFormat="1" ht="18">
      <c r="A9" s="48" t="s">
        <v>1397</v>
      </c>
      <c r="B9" s="2"/>
    </row>
    <row r="11" spans="1:35" s="1" customFormat="1" ht="14">
      <c r="A11" s="42"/>
      <c r="B11" s="48" t="s">
        <v>363</v>
      </c>
    </row>
    <row r="13" spans="1:35">
      <c r="D13" t="s">
        <v>238</v>
      </c>
      <c r="E13" t="s">
        <v>345</v>
      </c>
      <c r="F13" t="s">
        <v>239</v>
      </c>
      <c r="G13" t="s">
        <v>2161</v>
      </c>
      <c r="H13" t="s">
        <v>2182</v>
      </c>
      <c r="I13" t="s">
        <v>277</v>
      </c>
      <c r="J13" t="s">
        <v>88</v>
      </c>
      <c r="K13" t="s">
        <v>363</v>
      </c>
      <c r="AB13" s="888"/>
      <c r="AC13" t="s">
        <v>1390</v>
      </c>
      <c r="AD13" s="49"/>
      <c r="AE13" s="888"/>
      <c r="AF13" s="888"/>
      <c r="AG13" s="888"/>
      <c r="AH13" s="888"/>
      <c r="AI13" s="888"/>
    </row>
    <row r="14" spans="1:35">
      <c r="D14" t="s">
        <v>238</v>
      </c>
      <c r="E14" t="s">
        <v>345</v>
      </c>
      <c r="F14" t="s">
        <v>239</v>
      </c>
      <c r="G14" t="s">
        <v>2161</v>
      </c>
      <c r="H14" t="s">
        <v>2182</v>
      </c>
      <c r="I14" t="s">
        <v>277</v>
      </c>
      <c r="J14" t="s">
        <v>88</v>
      </c>
      <c r="K14" t="s">
        <v>363</v>
      </c>
      <c r="AB14" s="888"/>
      <c r="AC14" t="s">
        <v>1390</v>
      </c>
      <c r="AD14" s="49"/>
      <c r="AE14" s="888"/>
      <c r="AF14" s="888"/>
      <c r="AG14" s="888"/>
      <c r="AH14" s="888"/>
      <c r="AI14" s="888"/>
    </row>
    <row r="15" spans="1:35">
      <c r="D15" t="s">
        <v>238</v>
      </c>
      <c r="E15" t="s">
        <v>345</v>
      </c>
      <c r="F15" t="s">
        <v>239</v>
      </c>
      <c r="G15" t="s">
        <v>2161</v>
      </c>
      <c r="H15" t="s">
        <v>2182</v>
      </c>
      <c r="I15" t="s">
        <v>277</v>
      </c>
      <c r="J15" t="s">
        <v>88</v>
      </c>
      <c r="K15" t="s">
        <v>363</v>
      </c>
      <c r="AB15" s="888"/>
      <c r="AC15" t="s">
        <v>1390</v>
      </c>
      <c r="AD15" s="49"/>
      <c r="AE15" s="888"/>
      <c r="AF15" s="888"/>
      <c r="AG15" s="888"/>
      <c r="AH15" s="888"/>
      <c r="AI15" s="888"/>
    </row>
    <row r="16" spans="1:35">
      <c r="D16" t="s">
        <v>238</v>
      </c>
      <c r="E16" t="s">
        <v>345</v>
      </c>
      <c r="F16" t="s">
        <v>239</v>
      </c>
      <c r="G16" t="s">
        <v>2161</v>
      </c>
      <c r="H16" t="s">
        <v>2182</v>
      </c>
      <c r="I16" t="s">
        <v>277</v>
      </c>
      <c r="J16" t="s">
        <v>88</v>
      </c>
      <c r="K16" t="s">
        <v>363</v>
      </c>
      <c r="AB16" s="888"/>
      <c r="AC16" t="s">
        <v>1390</v>
      </c>
      <c r="AD16" s="49"/>
      <c r="AE16" s="888"/>
      <c r="AF16" s="888"/>
      <c r="AG16" s="888"/>
      <c r="AH16" s="888"/>
      <c r="AI16" s="888"/>
    </row>
    <row r="17" spans="4:35">
      <c r="D17" t="s">
        <v>238</v>
      </c>
      <c r="E17" t="s">
        <v>345</v>
      </c>
      <c r="F17" t="s">
        <v>239</v>
      </c>
      <c r="G17" t="s">
        <v>2161</v>
      </c>
      <c r="H17" t="s">
        <v>2182</v>
      </c>
      <c r="I17" t="s">
        <v>277</v>
      </c>
      <c r="J17" t="s">
        <v>88</v>
      </c>
      <c r="K17" t="s">
        <v>363</v>
      </c>
      <c r="AB17" s="888"/>
      <c r="AC17" t="s">
        <v>1390</v>
      </c>
      <c r="AD17" s="49"/>
      <c r="AE17" s="888"/>
      <c r="AF17" s="888"/>
      <c r="AG17" s="888"/>
      <c r="AH17" s="888"/>
      <c r="AI17" s="888"/>
    </row>
    <row r="18" spans="4:35">
      <c r="D18" t="s">
        <v>238</v>
      </c>
      <c r="E18" t="s">
        <v>345</v>
      </c>
      <c r="F18" t="s">
        <v>239</v>
      </c>
      <c r="G18" t="s">
        <v>2161</v>
      </c>
      <c r="H18" t="s">
        <v>2182</v>
      </c>
      <c r="I18" t="s">
        <v>277</v>
      </c>
      <c r="J18" t="s">
        <v>88</v>
      </c>
      <c r="K18" t="s">
        <v>363</v>
      </c>
      <c r="AB18" s="888"/>
      <c r="AC18" t="s">
        <v>1390</v>
      </c>
      <c r="AD18" s="49"/>
      <c r="AE18" s="888"/>
      <c r="AF18" s="888"/>
      <c r="AG18" s="888"/>
      <c r="AH18" s="888"/>
      <c r="AI18" s="888"/>
    </row>
    <row r="19" spans="4:35">
      <c r="D19" t="s">
        <v>238</v>
      </c>
      <c r="E19" t="s">
        <v>345</v>
      </c>
      <c r="F19" t="s">
        <v>239</v>
      </c>
      <c r="G19" t="s">
        <v>2161</v>
      </c>
      <c r="H19" t="s">
        <v>2182</v>
      </c>
      <c r="I19" t="s">
        <v>277</v>
      </c>
      <c r="J19" t="s">
        <v>88</v>
      </c>
      <c r="K19" t="s">
        <v>363</v>
      </c>
      <c r="AB19" s="888"/>
      <c r="AC19" t="s">
        <v>1390</v>
      </c>
      <c r="AD19" s="49"/>
      <c r="AE19" s="888"/>
      <c r="AF19" s="888"/>
      <c r="AG19" s="888"/>
      <c r="AH19" s="888"/>
      <c r="AI19" s="888"/>
    </row>
    <row r="20" spans="4:35">
      <c r="D20" t="s">
        <v>238</v>
      </c>
      <c r="E20" t="s">
        <v>345</v>
      </c>
      <c r="F20" t="s">
        <v>239</v>
      </c>
      <c r="G20" t="s">
        <v>2161</v>
      </c>
      <c r="H20" t="s">
        <v>2182</v>
      </c>
      <c r="I20" t="s">
        <v>277</v>
      </c>
      <c r="J20" t="s">
        <v>88</v>
      </c>
      <c r="K20" t="s">
        <v>363</v>
      </c>
      <c r="AB20" s="888"/>
      <c r="AC20" t="s">
        <v>1390</v>
      </c>
      <c r="AD20" s="49"/>
      <c r="AE20" s="888"/>
      <c r="AF20" s="888"/>
      <c r="AG20" s="888"/>
      <c r="AH20" s="888"/>
      <c r="AI20" s="888"/>
    </row>
    <row r="21" spans="4:35">
      <c r="D21" t="s">
        <v>238</v>
      </c>
      <c r="E21" t="s">
        <v>345</v>
      </c>
      <c r="F21" t="s">
        <v>239</v>
      </c>
      <c r="G21" t="s">
        <v>2161</v>
      </c>
      <c r="H21" t="s">
        <v>2182</v>
      </c>
      <c r="I21" t="s">
        <v>277</v>
      </c>
      <c r="J21" t="s">
        <v>88</v>
      </c>
      <c r="K21" t="s">
        <v>363</v>
      </c>
      <c r="AB21" s="888"/>
      <c r="AC21" t="s">
        <v>1390</v>
      </c>
      <c r="AD21" s="49"/>
      <c r="AE21" s="888"/>
      <c r="AF21" s="888"/>
      <c r="AG21" s="888"/>
      <c r="AH21" s="888"/>
      <c r="AI21" s="888"/>
    </row>
    <row r="22" spans="4:35">
      <c r="D22" t="s">
        <v>238</v>
      </c>
      <c r="E22" t="s">
        <v>345</v>
      </c>
      <c r="F22" t="s">
        <v>239</v>
      </c>
      <c r="G22" t="s">
        <v>2161</v>
      </c>
      <c r="H22" t="s">
        <v>2182</v>
      </c>
      <c r="I22" t="s">
        <v>277</v>
      </c>
      <c r="J22" t="s">
        <v>88</v>
      </c>
      <c r="K22" t="s">
        <v>363</v>
      </c>
      <c r="AB22" s="888"/>
      <c r="AC22" t="s">
        <v>1390</v>
      </c>
      <c r="AD22" s="49"/>
      <c r="AE22" s="888"/>
      <c r="AF22" s="888"/>
      <c r="AG22" s="888"/>
      <c r="AH22" s="888"/>
      <c r="AI22" s="888"/>
    </row>
    <row r="23" spans="4:35">
      <c r="D23" t="s">
        <v>238</v>
      </c>
      <c r="E23" t="s">
        <v>345</v>
      </c>
      <c r="F23" t="s">
        <v>239</v>
      </c>
      <c r="G23" t="s">
        <v>2161</v>
      </c>
      <c r="H23" t="s">
        <v>2182</v>
      </c>
      <c r="I23" t="s">
        <v>277</v>
      </c>
      <c r="J23" t="s">
        <v>88</v>
      </c>
      <c r="K23" t="s">
        <v>363</v>
      </c>
      <c r="AB23" s="888"/>
      <c r="AC23" t="s">
        <v>1390</v>
      </c>
      <c r="AD23" s="49"/>
      <c r="AE23" s="888"/>
      <c r="AF23" s="888"/>
      <c r="AG23" s="888"/>
      <c r="AH23" s="888"/>
      <c r="AI23" s="888"/>
    </row>
    <row r="24" spans="4:35">
      <c r="D24" t="s">
        <v>238</v>
      </c>
      <c r="E24" t="s">
        <v>345</v>
      </c>
      <c r="F24" t="s">
        <v>239</v>
      </c>
      <c r="G24" t="s">
        <v>2161</v>
      </c>
      <c r="H24" t="s">
        <v>2182</v>
      </c>
      <c r="I24" t="s">
        <v>277</v>
      </c>
      <c r="J24" t="s">
        <v>88</v>
      </c>
      <c r="K24" t="s">
        <v>363</v>
      </c>
      <c r="AB24" s="888"/>
      <c r="AC24" t="s">
        <v>1390</v>
      </c>
      <c r="AD24" s="49"/>
      <c r="AE24" s="888"/>
      <c r="AF24" s="888"/>
      <c r="AG24" s="888"/>
      <c r="AH24" s="888"/>
      <c r="AI24" s="888"/>
    </row>
    <row r="25" spans="4:35">
      <c r="D25" t="s">
        <v>238</v>
      </c>
      <c r="E25" t="s">
        <v>345</v>
      </c>
      <c r="F25" t="s">
        <v>239</v>
      </c>
      <c r="G25" t="s">
        <v>2161</v>
      </c>
      <c r="H25" t="s">
        <v>2182</v>
      </c>
      <c r="I25" t="s">
        <v>277</v>
      </c>
      <c r="J25" t="s">
        <v>88</v>
      </c>
      <c r="K25" t="s">
        <v>363</v>
      </c>
      <c r="AB25" s="888"/>
      <c r="AC25" t="s">
        <v>1390</v>
      </c>
      <c r="AD25" s="49"/>
      <c r="AE25" s="888"/>
      <c r="AF25" s="888"/>
      <c r="AG25" s="888"/>
      <c r="AH25" s="888"/>
      <c r="AI25" s="888"/>
    </row>
    <row r="26" spans="4:35">
      <c r="D26" t="s">
        <v>238</v>
      </c>
      <c r="E26" t="s">
        <v>345</v>
      </c>
      <c r="F26" t="s">
        <v>239</v>
      </c>
      <c r="G26" t="s">
        <v>2161</v>
      </c>
      <c r="H26" t="s">
        <v>2182</v>
      </c>
      <c r="I26" t="s">
        <v>277</v>
      </c>
      <c r="J26" t="s">
        <v>88</v>
      </c>
      <c r="K26" t="s">
        <v>363</v>
      </c>
      <c r="AB26" s="888"/>
      <c r="AC26" t="s">
        <v>1390</v>
      </c>
      <c r="AD26" s="49"/>
      <c r="AE26" s="888"/>
      <c r="AF26" s="888"/>
      <c r="AG26" s="888"/>
      <c r="AH26" s="888"/>
      <c r="AI26" s="888"/>
    </row>
    <row r="27" spans="4:35">
      <c r="D27" t="s">
        <v>238</v>
      </c>
      <c r="E27" t="s">
        <v>345</v>
      </c>
      <c r="F27" t="s">
        <v>239</v>
      </c>
      <c r="G27" t="s">
        <v>2161</v>
      </c>
      <c r="H27" t="s">
        <v>2182</v>
      </c>
      <c r="I27" t="s">
        <v>277</v>
      </c>
      <c r="J27" t="s">
        <v>88</v>
      </c>
      <c r="K27" t="s">
        <v>363</v>
      </c>
      <c r="AB27" s="888"/>
      <c r="AC27" t="s">
        <v>1390</v>
      </c>
      <c r="AD27" s="49"/>
      <c r="AE27" s="888"/>
      <c r="AF27" s="888"/>
      <c r="AG27" s="888"/>
      <c r="AH27" s="888"/>
      <c r="AI27" s="888"/>
    </row>
    <row r="28" spans="4:35">
      <c r="D28" t="s">
        <v>238</v>
      </c>
      <c r="E28" t="s">
        <v>345</v>
      </c>
      <c r="F28" t="s">
        <v>239</v>
      </c>
      <c r="G28" t="s">
        <v>2161</v>
      </c>
      <c r="H28" t="s">
        <v>2182</v>
      </c>
      <c r="I28" t="s">
        <v>277</v>
      </c>
      <c r="J28" t="s">
        <v>88</v>
      </c>
      <c r="K28" t="s">
        <v>363</v>
      </c>
      <c r="AB28" s="888"/>
      <c r="AC28" t="s">
        <v>1390</v>
      </c>
      <c r="AD28" s="49"/>
      <c r="AE28" s="888"/>
      <c r="AF28" s="888"/>
      <c r="AG28" s="888"/>
      <c r="AH28" s="888"/>
      <c r="AI28" s="888"/>
    </row>
    <row r="29" spans="4:35">
      <c r="D29" t="s">
        <v>238</v>
      </c>
      <c r="E29" t="s">
        <v>345</v>
      </c>
      <c r="F29" t="s">
        <v>239</v>
      </c>
      <c r="G29" t="s">
        <v>2161</v>
      </c>
      <c r="H29" t="s">
        <v>2182</v>
      </c>
      <c r="I29" t="s">
        <v>277</v>
      </c>
      <c r="J29" t="s">
        <v>88</v>
      </c>
      <c r="K29" t="s">
        <v>363</v>
      </c>
      <c r="AB29" s="888"/>
      <c r="AC29" t="s">
        <v>1390</v>
      </c>
      <c r="AD29" s="49"/>
      <c r="AE29" s="888"/>
      <c r="AF29" s="888"/>
      <c r="AG29" s="888"/>
      <c r="AH29" s="888"/>
      <c r="AI29" s="888"/>
    </row>
    <row r="30" spans="4:35">
      <c r="D30" t="s">
        <v>238</v>
      </c>
      <c r="E30" t="s">
        <v>345</v>
      </c>
      <c r="F30" t="s">
        <v>239</v>
      </c>
      <c r="G30" t="s">
        <v>2161</v>
      </c>
      <c r="H30" t="s">
        <v>2182</v>
      </c>
      <c r="I30" t="s">
        <v>277</v>
      </c>
      <c r="J30" t="s">
        <v>88</v>
      </c>
      <c r="K30" t="s">
        <v>363</v>
      </c>
      <c r="AB30" s="888"/>
      <c r="AC30" t="s">
        <v>1390</v>
      </c>
      <c r="AD30" s="49"/>
      <c r="AE30" s="888"/>
      <c r="AF30" s="888"/>
      <c r="AG30" s="888"/>
      <c r="AH30" s="888"/>
      <c r="AI30" s="888"/>
    </row>
    <row r="31" spans="4:35">
      <c r="D31" t="s">
        <v>238</v>
      </c>
      <c r="E31" t="s">
        <v>345</v>
      </c>
      <c r="F31" t="s">
        <v>239</v>
      </c>
      <c r="G31" t="s">
        <v>2161</v>
      </c>
      <c r="H31" t="s">
        <v>2182</v>
      </c>
      <c r="I31" t="s">
        <v>277</v>
      </c>
      <c r="J31" t="s">
        <v>88</v>
      </c>
      <c r="K31" t="s">
        <v>363</v>
      </c>
      <c r="AB31" s="888"/>
      <c r="AC31" t="s">
        <v>1390</v>
      </c>
      <c r="AD31" s="49"/>
      <c r="AE31" s="888"/>
      <c r="AF31" s="888"/>
      <c r="AG31" s="888"/>
      <c r="AH31" s="888"/>
      <c r="AI31" s="888"/>
    </row>
    <row r="32" spans="4:35" s="43" customFormat="1">
      <c r="D32" t="s">
        <v>238</v>
      </c>
      <c r="E32" t="s">
        <v>345</v>
      </c>
      <c r="F32" t="s">
        <v>239</v>
      </c>
      <c r="G32" t="s">
        <v>2161</v>
      </c>
      <c r="H32" t="s">
        <v>2182</v>
      </c>
      <c r="I32" t="s">
        <v>277</v>
      </c>
      <c r="J32" t="s">
        <v>88</v>
      </c>
      <c r="K32" t="s">
        <v>363</v>
      </c>
      <c r="L32"/>
      <c r="M32"/>
      <c r="N32"/>
      <c r="O32"/>
      <c r="P32"/>
      <c r="Q32"/>
      <c r="R32"/>
      <c r="S32"/>
      <c r="T32"/>
      <c r="U32"/>
      <c r="V32"/>
      <c r="W32"/>
      <c r="X32"/>
      <c r="Y32"/>
      <c r="Z32"/>
      <c r="AA32"/>
      <c r="AB32" s="888"/>
      <c r="AC32" t="s">
        <v>1390</v>
      </c>
      <c r="AD32" s="49"/>
      <c r="AE32" s="888"/>
      <c r="AF32" s="888"/>
      <c r="AG32" s="888"/>
      <c r="AH32" s="888"/>
      <c r="AI32" s="888"/>
    </row>
    <row r="34" spans="1:35" s="1" customFormat="1" ht="14">
      <c r="A34" s="42"/>
      <c r="B34" s="48" t="s">
        <v>2163</v>
      </c>
    </row>
    <row r="36" spans="1:35">
      <c r="D36" t="s">
        <v>238</v>
      </c>
      <c r="E36" t="s">
        <v>345</v>
      </c>
      <c r="F36" t="s">
        <v>239</v>
      </c>
      <c r="G36" t="s">
        <v>2161</v>
      </c>
      <c r="H36" t="s">
        <v>2182</v>
      </c>
      <c r="I36" t="s">
        <v>277</v>
      </c>
      <c r="J36" t="s">
        <v>88</v>
      </c>
      <c r="K36" t="s">
        <v>370</v>
      </c>
      <c r="AB36" s="888"/>
      <c r="AC36" t="s">
        <v>1151</v>
      </c>
      <c r="AD36" s="49"/>
      <c r="AE36" s="888"/>
      <c r="AF36" s="888"/>
      <c r="AG36" s="888"/>
      <c r="AH36" s="888"/>
      <c r="AI36" s="888"/>
    </row>
    <row r="37" spans="1:35">
      <c r="D37" t="s">
        <v>238</v>
      </c>
      <c r="E37" t="s">
        <v>345</v>
      </c>
      <c r="F37" t="s">
        <v>239</v>
      </c>
      <c r="G37" t="s">
        <v>2161</v>
      </c>
      <c r="H37" t="s">
        <v>2182</v>
      </c>
      <c r="I37" t="s">
        <v>277</v>
      </c>
      <c r="J37" t="s">
        <v>88</v>
      </c>
      <c r="K37" t="s">
        <v>370</v>
      </c>
      <c r="AB37" s="888"/>
      <c r="AC37" t="s">
        <v>1151</v>
      </c>
      <c r="AD37" s="49"/>
      <c r="AE37" s="888"/>
      <c r="AF37" s="888"/>
      <c r="AG37" s="888"/>
      <c r="AH37" s="888"/>
      <c r="AI37" s="888"/>
    </row>
    <row r="38" spans="1:35">
      <c r="D38" t="s">
        <v>238</v>
      </c>
      <c r="E38" t="s">
        <v>345</v>
      </c>
      <c r="F38" t="s">
        <v>239</v>
      </c>
      <c r="G38" t="s">
        <v>2161</v>
      </c>
      <c r="H38" t="s">
        <v>2182</v>
      </c>
      <c r="I38" t="s">
        <v>277</v>
      </c>
      <c r="J38" t="s">
        <v>88</v>
      </c>
      <c r="K38" t="s">
        <v>370</v>
      </c>
      <c r="AB38" s="888"/>
      <c r="AC38" t="s">
        <v>1151</v>
      </c>
      <c r="AD38" s="49"/>
      <c r="AE38" s="888"/>
      <c r="AF38" s="888"/>
      <c r="AG38" s="888"/>
      <c r="AH38" s="888"/>
      <c r="AI38" s="888"/>
    </row>
    <row r="39" spans="1:35">
      <c r="D39" t="s">
        <v>238</v>
      </c>
      <c r="E39" t="s">
        <v>345</v>
      </c>
      <c r="F39" t="s">
        <v>239</v>
      </c>
      <c r="G39" t="s">
        <v>2161</v>
      </c>
      <c r="H39" t="s">
        <v>2182</v>
      </c>
      <c r="I39" t="s">
        <v>277</v>
      </c>
      <c r="J39" t="s">
        <v>88</v>
      </c>
      <c r="K39" t="s">
        <v>370</v>
      </c>
      <c r="AB39" s="888"/>
      <c r="AC39" t="s">
        <v>1151</v>
      </c>
      <c r="AD39" s="49"/>
      <c r="AE39" s="888"/>
      <c r="AF39" s="888"/>
      <c r="AG39" s="888"/>
      <c r="AH39" s="888"/>
      <c r="AI39" s="888"/>
    </row>
    <row r="40" spans="1:35">
      <c r="D40" t="s">
        <v>238</v>
      </c>
      <c r="E40" t="s">
        <v>345</v>
      </c>
      <c r="F40" t="s">
        <v>239</v>
      </c>
      <c r="G40" t="s">
        <v>2161</v>
      </c>
      <c r="H40" t="s">
        <v>2182</v>
      </c>
      <c r="I40" t="s">
        <v>277</v>
      </c>
      <c r="J40" t="s">
        <v>88</v>
      </c>
      <c r="K40" t="s">
        <v>370</v>
      </c>
      <c r="AB40" s="888"/>
      <c r="AC40" t="s">
        <v>1151</v>
      </c>
      <c r="AD40" s="49"/>
      <c r="AE40" s="888"/>
      <c r="AF40" s="888"/>
      <c r="AG40" s="888"/>
      <c r="AH40" s="888"/>
      <c r="AI40" s="888"/>
    </row>
    <row r="41" spans="1:35">
      <c r="D41" t="s">
        <v>238</v>
      </c>
      <c r="E41" t="s">
        <v>345</v>
      </c>
      <c r="F41" t="s">
        <v>239</v>
      </c>
      <c r="G41" t="s">
        <v>2161</v>
      </c>
      <c r="H41" t="s">
        <v>2182</v>
      </c>
      <c r="I41" t="s">
        <v>277</v>
      </c>
      <c r="J41" t="s">
        <v>88</v>
      </c>
      <c r="K41" t="s">
        <v>370</v>
      </c>
      <c r="AB41" s="888"/>
      <c r="AC41" t="s">
        <v>1151</v>
      </c>
      <c r="AD41" s="49"/>
      <c r="AE41" s="888"/>
      <c r="AF41" s="888"/>
      <c r="AG41" s="888"/>
      <c r="AH41" s="888"/>
      <c r="AI41" s="888"/>
    </row>
    <row r="42" spans="1:35">
      <c r="D42" t="s">
        <v>238</v>
      </c>
      <c r="E42" t="s">
        <v>345</v>
      </c>
      <c r="F42" t="s">
        <v>239</v>
      </c>
      <c r="G42" t="s">
        <v>2161</v>
      </c>
      <c r="H42" t="s">
        <v>2182</v>
      </c>
      <c r="I42" t="s">
        <v>277</v>
      </c>
      <c r="J42" t="s">
        <v>88</v>
      </c>
      <c r="K42" t="s">
        <v>370</v>
      </c>
      <c r="AB42" s="888"/>
      <c r="AC42" t="s">
        <v>1151</v>
      </c>
      <c r="AD42" s="49"/>
      <c r="AE42" s="888"/>
      <c r="AF42" s="888"/>
      <c r="AG42" s="888"/>
      <c r="AH42" s="888"/>
      <c r="AI42" s="888"/>
    </row>
    <row r="43" spans="1:35">
      <c r="D43" t="s">
        <v>238</v>
      </c>
      <c r="E43" t="s">
        <v>345</v>
      </c>
      <c r="F43" t="s">
        <v>239</v>
      </c>
      <c r="G43" t="s">
        <v>2161</v>
      </c>
      <c r="H43" t="s">
        <v>2182</v>
      </c>
      <c r="I43" t="s">
        <v>277</v>
      </c>
      <c r="J43" t="s">
        <v>88</v>
      </c>
      <c r="K43" t="s">
        <v>370</v>
      </c>
      <c r="AB43" s="888"/>
      <c r="AC43" t="s">
        <v>1151</v>
      </c>
      <c r="AD43" s="49"/>
      <c r="AE43" s="888"/>
      <c r="AF43" s="888"/>
      <c r="AG43" s="888"/>
      <c r="AH43" s="888"/>
      <c r="AI43" s="888"/>
    </row>
    <row r="44" spans="1:35">
      <c r="D44" t="s">
        <v>238</v>
      </c>
      <c r="E44" t="s">
        <v>345</v>
      </c>
      <c r="F44" t="s">
        <v>239</v>
      </c>
      <c r="G44" t="s">
        <v>2161</v>
      </c>
      <c r="H44" t="s">
        <v>2182</v>
      </c>
      <c r="I44" t="s">
        <v>277</v>
      </c>
      <c r="J44" t="s">
        <v>88</v>
      </c>
      <c r="K44" t="s">
        <v>370</v>
      </c>
      <c r="AB44" s="888"/>
      <c r="AC44" t="s">
        <v>1151</v>
      </c>
      <c r="AD44" s="49"/>
      <c r="AE44" s="888"/>
      <c r="AF44" s="888"/>
      <c r="AG44" s="888"/>
      <c r="AH44" s="888"/>
      <c r="AI44" s="888"/>
    </row>
    <row r="45" spans="1:35">
      <c r="D45" t="s">
        <v>238</v>
      </c>
      <c r="E45" t="s">
        <v>345</v>
      </c>
      <c r="F45" t="s">
        <v>239</v>
      </c>
      <c r="G45" t="s">
        <v>2161</v>
      </c>
      <c r="H45" t="s">
        <v>2182</v>
      </c>
      <c r="I45" t="s">
        <v>277</v>
      </c>
      <c r="J45" t="s">
        <v>88</v>
      </c>
      <c r="K45" t="s">
        <v>370</v>
      </c>
      <c r="AB45" s="888"/>
      <c r="AC45" t="s">
        <v>1151</v>
      </c>
      <c r="AD45" s="49"/>
      <c r="AE45" s="888"/>
      <c r="AF45" s="888"/>
      <c r="AG45" s="888"/>
      <c r="AH45" s="888"/>
      <c r="AI45" s="888"/>
    </row>
    <row r="46" spans="1:35">
      <c r="D46" t="s">
        <v>238</v>
      </c>
      <c r="E46" t="s">
        <v>345</v>
      </c>
      <c r="F46" t="s">
        <v>239</v>
      </c>
      <c r="G46" t="s">
        <v>2161</v>
      </c>
      <c r="H46" t="s">
        <v>2182</v>
      </c>
      <c r="I46" t="s">
        <v>277</v>
      </c>
      <c r="J46" t="s">
        <v>88</v>
      </c>
      <c r="K46" t="s">
        <v>370</v>
      </c>
      <c r="AB46" s="888"/>
      <c r="AC46" t="s">
        <v>1151</v>
      </c>
      <c r="AD46" s="49"/>
      <c r="AE46" s="888"/>
      <c r="AF46" s="888"/>
      <c r="AG46" s="888"/>
      <c r="AH46" s="888"/>
      <c r="AI46" s="888"/>
    </row>
    <row r="47" spans="1:35">
      <c r="D47" t="s">
        <v>238</v>
      </c>
      <c r="E47" t="s">
        <v>345</v>
      </c>
      <c r="F47" t="s">
        <v>239</v>
      </c>
      <c r="G47" t="s">
        <v>2161</v>
      </c>
      <c r="H47" t="s">
        <v>2182</v>
      </c>
      <c r="I47" t="s">
        <v>277</v>
      </c>
      <c r="J47" t="s">
        <v>88</v>
      </c>
      <c r="K47" t="s">
        <v>370</v>
      </c>
      <c r="AB47" s="888"/>
      <c r="AC47" t="s">
        <v>1151</v>
      </c>
      <c r="AD47" s="49"/>
      <c r="AE47" s="888"/>
      <c r="AF47" s="888"/>
      <c r="AG47" s="888"/>
      <c r="AH47" s="888"/>
      <c r="AI47" s="888"/>
    </row>
    <row r="48" spans="1:35">
      <c r="D48" t="s">
        <v>238</v>
      </c>
      <c r="E48" t="s">
        <v>345</v>
      </c>
      <c r="F48" t="s">
        <v>239</v>
      </c>
      <c r="G48" t="s">
        <v>2161</v>
      </c>
      <c r="H48" t="s">
        <v>2182</v>
      </c>
      <c r="I48" t="s">
        <v>277</v>
      </c>
      <c r="J48" t="s">
        <v>88</v>
      </c>
      <c r="K48" t="s">
        <v>370</v>
      </c>
      <c r="AB48" s="888"/>
      <c r="AC48" t="s">
        <v>1151</v>
      </c>
      <c r="AD48" s="49"/>
      <c r="AE48" s="888"/>
      <c r="AF48" s="888"/>
      <c r="AG48" s="888"/>
      <c r="AH48" s="888"/>
      <c r="AI48" s="888"/>
    </row>
    <row r="49" spans="1:35">
      <c r="D49" t="s">
        <v>238</v>
      </c>
      <c r="E49" t="s">
        <v>345</v>
      </c>
      <c r="F49" t="s">
        <v>239</v>
      </c>
      <c r="G49" t="s">
        <v>2161</v>
      </c>
      <c r="H49" t="s">
        <v>2182</v>
      </c>
      <c r="I49" t="s">
        <v>277</v>
      </c>
      <c r="J49" t="s">
        <v>88</v>
      </c>
      <c r="K49" t="s">
        <v>370</v>
      </c>
      <c r="AB49" s="888"/>
      <c r="AC49" t="s">
        <v>1151</v>
      </c>
      <c r="AD49" s="49"/>
      <c r="AE49" s="888"/>
      <c r="AF49" s="888"/>
      <c r="AG49" s="888"/>
      <c r="AH49" s="888"/>
      <c r="AI49" s="888"/>
    </row>
    <row r="50" spans="1:35">
      <c r="D50" t="s">
        <v>238</v>
      </c>
      <c r="E50" t="s">
        <v>345</v>
      </c>
      <c r="F50" t="s">
        <v>239</v>
      </c>
      <c r="G50" t="s">
        <v>2161</v>
      </c>
      <c r="H50" t="s">
        <v>2182</v>
      </c>
      <c r="I50" t="s">
        <v>277</v>
      </c>
      <c r="J50" t="s">
        <v>88</v>
      </c>
      <c r="K50" t="s">
        <v>370</v>
      </c>
      <c r="AB50" s="888"/>
      <c r="AC50" t="s">
        <v>1151</v>
      </c>
      <c r="AD50" s="49"/>
      <c r="AE50" s="888"/>
      <c r="AF50" s="888"/>
      <c r="AG50" s="888"/>
      <c r="AH50" s="888"/>
      <c r="AI50" s="888"/>
    </row>
    <row r="51" spans="1:35">
      <c r="D51" t="s">
        <v>238</v>
      </c>
      <c r="E51" t="s">
        <v>345</v>
      </c>
      <c r="F51" t="s">
        <v>239</v>
      </c>
      <c r="G51" t="s">
        <v>2161</v>
      </c>
      <c r="H51" t="s">
        <v>2182</v>
      </c>
      <c r="I51" t="s">
        <v>277</v>
      </c>
      <c r="J51" t="s">
        <v>88</v>
      </c>
      <c r="K51" t="s">
        <v>370</v>
      </c>
      <c r="AB51" s="888"/>
      <c r="AC51" t="s">
        <v>1151</v>
      </c>
      <c r="AD51" s="49"/>
      <c r="AE51" s="888"/>
      <c r="AF51" s="888"/>
      <c r="AG51" s="888"/>
      <c r="AH51" s="888"/>
      <c r="AI51" s="888"/>
    </row>
    <row r="52" spans="1:35">
      <c r="D52" t="s">
        <v>238</v>
      </c>
      <c r="E52" t="s">
        <v>345</v>
      </c>
      <c r="F52" t="s">
        <v>239</v>
      </c>
      <c r="G52" t="s">
        <v>2161</v>
      </c>
      <c r="H52" t="s">
        <v>2182</v>
      </c>
      <c r="I52" t="s">
        <v>277</v>
      </c>
      <c r="J52" t="s">
        <v>88</v>
      </c>
      <c r="K52" t="s">
        <v>370</v>
      </c>
      <c r="AB52" s="888"/>
      <c r="AC52" t="s">
        <v>1151</v>
      </c>
      <c r="AD52" s="49"/>
      <c r="AE52" s="888"/>
      <c r="AF52" s="888"/>
      <c r="AG52" s="888"/>
      <c r="AH52" s="888"/>
      <c r="AI52" s="888"/>
    </row>
    <row r="53" spans="1:35">
      <c r="D53" t="s">
        <v>238</v>
      </c>
      <c r="E53" t="s">
        <v>345</v>
      </c>
      <c r="F53" t="s">
        <v>239</v>
      </c>
      <c r="G53" t="s">
        <v>2161</v>
      </c>
      <c r="H53" t="s">
        <v>2182</v>
      </c>
      <c r="I53" t="s">
        <v>277</v>
      </c>
      <c r="J53" t="s">
        <v>88</v>
      </c>
      <c r="K53" t="s">
        <v>370</v>
      </c>
      <c r="AB53" s="888"/>
      <c r="AC53" t="s">
        <v>1151</v>
      </c>
      <c r="AD53" s="49"/>
      <c r="AE53" s="888"/>
      <c r="AF53" s="888"/>
      <c r="AG53" s="888"/>
      <c r="AH53" s="888"/>
      <c r="AI53" s="888"/>
    </row>
    <row r="54" spans="1:35">
      <c r="D54" t="s">
        <v>238</v>
      </c>
      <c r="E54" t="s">
        <v>345</v>
      </c>
      <c r="F54" t="s">
        <v>239</v>
      </c>
      <c r="G54" t="s">
        <v>2161</v>
      </c>
      <c r="H54" t="s">
        <v>2182</v>
      </c>
      <c r="I54" t="s">
        <v>277</v>
      </c>
      <c r="J54" t="s">
        <v>88</v>
      </c>
      <c r="K54" t="s">
        <v>370</v>
      </c>
      <c r="AB54" s="888"/>
      <c r="AC54" t="s">
        <v>1151</v>
      </c>
      <c r="AD54" s="49"/>
      <c r="AE54" s="888"/>
      <c r="AF54" s="888"/>
      <c r="AG54" s="888"/>
      <c r="AH54" s="888"/>
      <c r="AI54" s="888"/>
    </row>
    <row r="55" spans="1:35">
      <c r="D55" t="s">
        <v>238</v>
      </c>
      <c r="E55" t="s">
        <v>345</v>
      </c>
      <c r="F55" t="s">
        <v>239</v>
      </c>
      <c r="G55" t="s">
        <v>2161</v>
      </c>
      <c r="H55" t="s">
        <v>2182</v>
      </c>
      <c r="I55" t="s">
        <v>277</v>
      </c>
      <c r="J55" t="s">
        <v>88</v>
      </c>
      <c r="K55" t="s">
        <v>370</v>
      </c>
      <c r="AB55" s="888"/>
      <c r="AC55" t="s">
        <v>1151</v>
      </c>
      <c r="AD55" s="49"/>
      <c r="AE55" s="888"/>
      <c r="AF55" s="888"/>
      <c r="AG55" s="888"/>
      <c r="AH55" s="888"/>
      <c r="AI55" s="888"/>
    </row>
    <row r="57" spans="1:35" s="1" customFormat="1" ht="14">
      <c r="A57" s="42"/>
      <c r="B57" s="48" t="s">
        <v>1412</v>
      </c>
    </row>
    <row r="59" spans="1:35">
      <c r="D59" t="s">
        <v>238</v>
      </c>
      <c r="E59" t="s">
        <v>345</v>
      </c>
      <c r="F59" t="s">
        <v>239</v>
      </c>
      <c r="G59" t="s">
        <v>2161</v>
      </c>
      <c r="H59" t="s">
        <v>2182</v>
      </c>
      <c r="I59" t="s">
        <v>313</v>
      </c>
      <c r="J59" t="s">
        <v>88</v>
      </c>
      <c r="K59" t="s">
        <v>1412</v>
      </c>
      <c r="AB59" s="888"/>
      <c r="AC59" t="s">
        <v>1151</v>
      </c>
      <c r="AD59" s="49"/>
      <c r="AE59" s="888"/>
      <c r="AF59" s="888"/>
      <c r="AG59" s="888"/>
      <c r="AH59" s="888"/>
      <c r="AI59" s="888"/>
    </row>
    <row r="60" spans="1:35">
      <c r="D60" t="s">
        <v>238</v>
      </c>
      <c r="E60" t="s">
        <v>345</v>
      </c>
      <c r="F60" t="s">
        <v>239</v>
      </c>
      <c r="G60" t="s">
        <v>2161</v>
      </c>
      <c r="H60" t="s">
        <v>2182</v>
      </c>
      <c r="I60" t="s">
        <v>313</v>
      </c>
      <c r="J60" t="s">
        <v>88</v>
      </c>
      <c r="K60" t="s">
        <v>1412</v>
      </c>
      <c r="AB60" s="888"/>
      <c r="AC60" t="s">
        <v>1151</v>
      </c>
      <c r="AD60" s="49"/>
      <c r="AE60" s="888"/>
      <c r="AF60" s="888"/>
      <c r="AG60" s="888"/>
      <c r="AH60" s="888"/>
      <c r="AI60" s="888"/>
    </row>
    <row r="61" spans="1:35">
      <c r="D61" t="s">
        <v>238</v>
      </c>
      <c r="E61" t="s">
        <v>345</v>
      </c>
      <c r="F61" t="s">
        <v>239</v>
      </c>
      <c r="G61" t="s">
        <v>2161</v>
      </c>
      <c r="H61" t="s">
        <v>2182</v>
      </c>
      <c r="I61" t="s">
        <v>313</v>
      </c>
      <c r="J61" t="s">
        <v>88</v>
      </c>
      <c r="K61" t="s">
        <v>1412</v>
      </c>
      <c r="AB61" s="888"/>
      <c r="AC61" t="s">
        <v>1151</v>
      </c>
      <c r="AD61" s="49"/>
      <c r="AE61" s="888"/>
      <c r="AF61" s="888"/>
      <c r="AG61" s="888"/>
      <c r="AH61" s="888"/>
      <c r="AI61" s="888"/>
    </row>
    <row r="62" spans="1:35">
      <c r="D62" t="s">
        <v>238</v>
      </c>
      <c r="E62" t="s">
        <v>345</v>
      </c>
      <c r="F62" t="s">
        <v>239</v>
      </c>
      <c r="G62" t="s">
        <v>2161</v>
      </c>
      <c r="H62" t="s">
        <v>2182</v>
      </c>
      <c r="I62" t="s">
        <v>313</v>
      </c>
      <c r="J62" t="s">
        <v>88</v>
      </c>
      <c r="K62" t="s">
        <v>1412</v>
      </c>
      <c r="AB62" s="888"/>
      <c r="AC62" t="s">
        <v>1151</v>
      </c>
      <c r="AD62" s="49"/>
      <c r="AE62" s="888"/>
      <c r="AF62" s="888"/>
      <c r="AG62" s="888"/>
      <c r="AH62" s="888"/>
      <c r="AI62" s="888"/>
    </row>
    <row r="63" spans="1:35">
      <c r="D63" t="s">
        <v>238</v>
      </c>
      <c r="E63" t="s">
        <v>345</v>
      </c>
      <c r="F63" t="s">
        <v>239</v>
      </c>
      <c r="G63" t="s">
        <v>2161</v>
      </c>
      <c r="H63" t="s">
        <v>2182</v>
      </c>
      <c r="I63" t="s">
        <v>313</v>
      </c>
      <c r="J63" t="s">
        <v>88</v>
      </c>
      <c r="K63" t="s">
        <v>1412</v>
      </c>
      <c r="AB63" s="888"/>
      <c r="AC63" t="s">
        <v>1151</v>
      </c>
      <c r="AD63" s="49"/>
      <c r="AE63" s="888"/>
      <c r="AF63" s="888"/>
      <c r="AG63" s="888"/>
      <c r="AH63" s="888"/>
      <c r="AI63" s="888"/>
    </row>
    <row r="64" spans="1:35">
      <c r="D64" t="s">
        <v>238</v>
      </c>
      <c r="E64" t="s">
        <v>345</v>
      </c>
      <c r="F64" t="s">
        <v>239</v>
      </c>
      <c r="G64" t="s">
        <v>2161</v>
      </c>
      <c r="H64" t="s">
        <v>2182</v>
      </c>
      <c r="I64" t="s">
        <v>313</v>
      </c>
      <c r="J64" t="s">
        <v>88</v>
      </c>
      <c r="K64" t="s">
        <v>1412</v>
      </c>
      <c r="AB64" s="888"/>
      <c r="AC64" t="s">
        <v>1151</v>
      </c>
      <c r="AD64" s="49"/>
      <c r="AE64" s="888"/>
      <c r="AF64" s="888"/>
      <c r="AG64" s="888"/>
      <c r="AH64" s="888"/>
      <c r="AI64" s="888"/>
    </row>
    <row r="65" spans="1:35">
      <c r="D65" t="s">
        <v>238</v>
      </c>
      <c r="E65" t="s">
        <v>345</v>
      </c>
      <c r="F65" t="s">
        <v>239</v>
      </c>
      <c r="G65" t="s">
        <v>2161</v>
      </c>
      <c r="H65" t="s">
        <v>2182</v>
      </c>
      <c r="I65" t="s">
        <v>313</v>
      </c>
      <c r="J65" t="s">
        <v>88</v>
      </c>
      <c r="K65" t="s">
        <v>1412</v>
      </c>
      <c r="AB65" s="888"/>
      <c r="AC65" t="s">
        <v>1151</v>
      </c>
      <c r="AD65" s="49"/>
      <c r="AE65" s="888"/>
      <c r="AF65" s="888"/>
      <c r="AG65" s="888"/>
      <c r="AH65" s="888"/>
      <c r="AI65" s="888"/>
    </row>
    <row r="66" spans="1:35">
      <c r="D66" t="s">
        <v>238</v>
      </c>
      <c r="E66" t="s">
        <v>345</v>
      </c>
      <c r="F66" t="s">
        <v>239</v>
      </c>
      <c r="G66" t="s">
        <v>2161</v>
      </c>
      <c r="H66" t="s">
        <v>2182</v>
      </c>
      <c r="I66" t="s">
        <v>313</v>
      </c>
      <c r="J66" t="s">
        <v>88</v>
      </c>
      <c r="K66" t="s">
        <v>1412</v>
      </c>
      <c r="AB66" s="888"/>
      <c r="AC66" t="s">
        <v>1151</v>
      </c>
      <c r="AD66" s="49"/>
      <c r="AE66" s="888"/>
      <c r="AF66" s="888"/>
      <c r="AG66" s="888"/>
      <c r="AH66" s="888"/>
      <c r="AI66" s="888"/>
    </row>
    <row r="67" spans="1:35">
      <c r="D67" t="s">
        <v>238</v>
      </c>
      <c r="E67" t="s">
        <v>345</v>
      </c>
      <c r="F67" t="s">
        <v>239</v>
      </c>
      <c r="G67" t="s">
        <v>2161</v>
      </c>
      <c r="H67" t="s">
        <v>2182</v>
      </c>
      <c r="I67" t="s">
        <v>313</v>
      </c>
      <c r="J67" t="s">
        <v>88</v>
      </c>
      <c r="K67" t="s">
        <v>1412</v>
      </c>
      <c r="AB67" s="888"/>
      <c r="AC67" t="s">
        <v>1151</v>
      </c>
      <c r="AD67" s="49"/>
      <c r="AE67" s="888"/>
      <c r="AF67" s="888"/>
      <c r="AG67" s="888"/>
      <c r="AH67" s="888"/>
      <c r="AI67" s="888"/>
    </row>
    <row r="68" spans="1:35">
      <c r="D68" t="s">
        <v>238</v>
      </c>
      <c r="E68" t="s">
        <v>345</v>
      </c>
      <c r="F68" t="s">
        <v>239</v>
      </c>
      <c r="G68" t="s">
        <v>2161</v>
      </c>
      <c r="H68" t="s">
        <v>2182</v>
      </c>
      <c r="I68" t="s">
        <v>313</v>
      </c>
      <c r="J68" t="s">
        <v>88</v>
      </c>
      <c r="K68" t="s">
        <v>1412</v>
      </c>
      <c r="AB68" s="888"/>
      <c r="AC68" t="s">
        <v>1151</v>
      </c>
      <c r="AD68" s="49"/>
      <c r="AE68" s="888"/>
      <c r="AF68" s="888"/>
      <c r="AG68" s="888"/>
      <c r="AH68" s="888"/>
      <c r="AI68" s="888"/>
    </row>
    <row r="69" spans="1:35">
      <c r="D69" t="s">
        <v>238</v>
      </c>
      <c r="E69" t="s">
        <v>345</v>
      </c>
      <c r="F69" t="s">
        <v>239</v>
      </c>
      <c r="G69" t="s">
        <v>2161</v>
      </c>
      <c r="H69" t="s">
        <v>2182</v>
      </c>
      <c r="I69" t="s">
        <v>313</v>
      </c>
      <c r="J69" t="s">
        <v>88</v>
      </c>
      <c r="K69" t="s">
        <v>1412</v>
      </c>
      <c r="AB69" s="888"/>
      <c r="AC69" t="s">
        <v>1151</v>
      </c>
      <c r="AD69" s="49"/>
      <c r="AE69" s="888"/>
      <c r="AF69" s="888"/>
      <c r="AG69" s="888"/>
      <c r="AH69" s="888"/>
      <c r="AI69" s="888"/>
    </row>
    <row r="70" spans="1:35">
      <c r="D70" t="s">
        <v>238</v>
      </c>
      <c r="E70" t="s">
        <v>345</v>
      </c>
      <c r="F70" t="s">
        <v>239</v>
      </c>
      <c r="G70" t="s">
        <v>2161</v>
      </c>
      <c r="H70" t="s">
        <v>2182</v>
      </c>
      <c r="I70" t="s">
        <v>313</v>
      </c>
      <c r="J70" t="s">
        <v>88</v>
      </c>
      <c r="K70" t="s">
        <v>1412</v>
      </c>
      <c r="AB70" s="888"/>
      <c r="AC70" t="s">
        <v>1151</v>
      </c>
      <c r="AD70" s="49"/>
      <c r="AE70" s="888"/>
      <c r="AF70" s="888"/>
      <c r="AG70" s="888"/>
      <c r="AH70" s="888"/>
      <c r="AI70" s="888"/>
    </row>
    <row r="71" spans="1:35">
      <c r="D71" t="s">
        <v>238</v>
      </c>
      <c r="E71" t="s">
        <v>345</v>
      </c>
      <c r="F71" t="s">
        <v>239</v>
      </c>
      <c r="G71" t="s">
        <v>2161</v>
      </c>
      <c r="H71" t="s">
        <v>2182</v>
      </c>
      <c r="I71" t="s">
        <v>313</v>
      </c>
      <c r="J71" t="s">
        <v>88</v>
      </c>
      <c r="K71" t="s">
        <v>1412</v>
      </c>
      <c r="AB71" s="888"/>
      <c r="AC71" t="s">
        <v>1151</v>
      </c>
      <c r="AD71" s="49"/>
      <c r="AE71" s="888"/>
      <c r="AF71" s="888"/>
      <c r="AG71" s="888"/>
      <c r="AH71" s="888"/>
      <c r="AI71" s="888"/>
    </row>
    <row r="72" spans="1:35">
      <c r="D72" t="s">
        <v>238</v>
      </c>
      <c r="E72" t="s">
        <v>345</v>
      </c>
      <c r="F72" t="s">
        <v>239</v>
      </c>
      <c r="G72" t="s">
        <v>2161</v>
      </c>
      <c r="H72" t="s">
        <v>2182</v>
      </c>
      <c r="I72" t="s">
        <v>313</v>
      </c>
      <c r="J72" t="s">
        <v>88</v>
      </c>
      <c r="K72" t="s">
        <v>1412</v>
      </c>
      <c r="AB72" s="888"/>
      <c r="AC72" t="s">
        <v>1151</v>
      </c>
      <c r="AD72" s="49"/>
      <c r="AE72" s="888"/>
      <c r="AF72" s="888"/>
      <c r="AG72" s="888"/>
      <c r="AH72" s="888"/>
      <c r="AI72" s="888"/>
    </row>
    <row r="73" spans="1:35">
      <c r="D73" t="s">
        <v>238</v>
      </c>
      <c r="E73" t="s">
        <v>345</v>
      </c>
      <c r="F73" t="s">
        <v>239</v>
      </c>
      <c r="G73" t="s">
        <v>2161</v>
      </c>
      <c r="H73" t="s">
        <v>2182</v>
      </c>
      <c r="I73" t="s">
        <v>313</v>
      </c>
      <c r="J73" t="s">
        <v>88</v>
      </c>
      <c r="K73" t="s">
        <v>1412</v>
      </c>
      <c r="AB73" s="888"/>
      <c r="AC73" t="s">
        <v>1151</v>
      </c>
      <c r="AD73" s="49"/>
      <c r="AE73" s="888"/>
      <c r="AF73" s="888"/>
      <c r="AG73" s="888"/>
      <c r="AH73" s="888"/>
      <c r="AI73" s="888"/>
    </row>
    <row r="74" spans="1:35">
      <c r="D74" t="s">
        <v>238</v>
      </c>
      <c r="E74" t="s">
        <v>345</v>
      </c>
      <c r="F74" t="s">
        <v>239</v>
      </c>
      <c r="G74" t="s">
        <v>2161</v>
      </c>
      <c r="H74" t="s">
        <v>2182</v>
      </c>
      <c r="I74" t="s">
        <v>313</v>
      </c>
      <c r="J74" t="s">
        <v>88</v>
      </c>
      <c r="K74" t="s">
        <v>1412</v>
      </c>
      <c r="AB74" s="888"/>
      <c r="AC74" t="s">
        <v>1151</v>
      </c>
      <c r="AD74" s="49"/>
      <c r="AE74" s="888"/>
      <c r="AF74" s="888"/>
      <c r="AG74" s="888"/>
      <c r="AH74" s="888"/>
      <c r="AI74" s="888"/>
    </row>
    <row r="75" spans="1:35">
      <c r="D75" t="s">
        <v>238</v>
      </c>
      <c r="E75" t="s">
        <v>345</v>
      </c>
      <c r="F75" t="s">
        <v>239</v>
      </c>
      <c r="G75" t="s">
        <v>2161</v>
      </c>
      <c r="H75" t="s">
        <v>2182</v>
      </c>
      <c r="I75" t="s">
        <v>313</v>
      </c>
      <c r="J75" t="s">
        <v>88</v>
      </c>
      <c r="K75" t="s">
        <v>1412</v>
      </c>
      <c r="AB75" s="888"/>
      <c r="AC75" t="s">
        <v>1151</v>
      </c>
      <c r="AD75" s="49"/>
      <c r="AE75" s="888"/>
      <c r="AF75" s="888"/>
      <c r="AG75" s="888"/>
      <c r="AH75" s="888"/>
      <c r="AI75" s="888"/>
    </row>
    <row r="76" spans="1:35">
      <c r="D76" t="s">
        <v>238</v>
      </c>
      <c r="E76" t="s">
        <v>345</v>
      </c>
      <c r="F76" t="s">
        <v>239</v>
      </c>
      <c r="G76" t="s">
        <v>2161</v>
      </c>
      <c r="H76" t="s">
        <v>2182</v>
      </c>
      <c r="I76" t="s">
        <v>313</v>
      </c>
      <c r="J76" t="s">
        <v>88</v>
      </c>
      <c r="K76" t="s">
        <v>1412</v>
      </c>
      <c r="AB76" s="888"/>
      <c r="AC76" t="s">
        <v>1151</v>
      </c>
      <c r="AD76" s="49"/>
      <c r="AE76" s="888"/>
      <c r="AF76" s="888"/>
      <c r="AG76" s="888"/>
      <c r="AH76" s="888"/>
      <c r="AI76" s="888"/>
    </row>
    <row r="77" spans="1:35">
      <c r="D77" t="s">
        <v>238</v>
      </c>
      <c r="E77" t="s">
        <v>345</v>
      </c>
      <c r="F77" t="s">
        <v>239</v>
      </c>
      <c r="G77" t="s">
        <v>2161</v>
      </c>
      <c r="H77" t="s">
        <v>2182</v>
      </c>
      <c r="I77" t="s">
        <v>313</v>
      </c>
      <c r="J77" t="s">
        <v>88</v>
      </c>
      <c r="K77" t="s">
        <v>1412</v>
      </c>
      <c r="AB77" s="888"/>
      <c r="AC77" t="s">
        <v>1151</v>
      </c>
      <c r="AD77" s="49"/>
      <c r="AE77" s="888"/>
      <c r="AF77" s="888"/>
      <c r="AG77" s="888"/>
      <c r="AH77" s="888"/>
      <c r="AI77" s="888"/>
    </row>
    <row r="78" spans="1:35">
      <c r="D78" t="s">
        <v>238</v>
      </c>
      <c r="E78" t="s">
        <v>345</v>
      </c>
      <c r="F78" t="s">
        <v>239</v>
      </c>
      <c r="H78" t="s">
        <v>2182</v>
      </c>
      <c r="I78" t="s">
        <v>313</v>
      </c>
      <c r="J78" t="s">
        <v>88</v>
      </c>
      <c r="K78" t="s">
        <v>1412</v>
      </c>
      <c r="AB78" s="888"/>
      <c r="AC78" t="s">
        <v>1151</v>
      </c>
      <c r="AD78" s="49"/>
      <c r="AE78" s="888"/>
      <c r="AF78" s="888"/>
      <c r="AG78" s="888"/>
      <c r="AH78" s="888"/>
      <c r="AI78" s="888"/>
    </row>
    <row r="80" spans="1:35" s="1" customFormat="1" ht="18">
      <c r="A80" s="48" t="s">
        <v>1425</v>
      </c>
      <c r="B80" s="2"/>
    </row>
    <row r="82" spans="1:35" s="1" customFormat="1" ht="14">
      <c r="A82" s="42"/>
      <c r="B82" s="48" t="s">
        <v>363</v>
      </c>
    </row>
    <row r="84" spans="1:35">
      <c r="D84" t="s">
        <v>261</v>
      </c>
      <c r="E84" t="s">
        <v>345</v>
      </c>
      <c r="F84" t="s">
        <v>239</v>
      </c>
      <c r="G84" t="s">
        <v>2161</v>
      </c>
      <c r="H84" t="s">
        <v>2182</v>
      </c>
      <c r="I84" t="s">
        <v>277</v>
      </c>
      <c r="J84" t="s">
        <v>88</v>
      </c>
      <c r="K84" t="s">
        <v>363</v>
      </c>
      <c r="AB84" s="888"/>
      <c r="AC84" t="s">
        <v>1151</v>
      </c>
      <c r="AD84" s="49"/>
      <c r="AE84" s="888"/>
      <c r="AF84" s="888"/>
      <c r="AG84" s="888"/>
      <c r="AH84" s="888"/>
      <c r="AI84" s="888"/>
    </row>
    <row r="85" spans="1:35">
      <c r="D85" t="s">
        <v>261</v>
      </c>
      <c r="E85" t="s">
        <v>345</v>
      </c>
      <c r="F85" t="s">
        <v>239</v>
      </c>
      <c r="G85" t="s">
        <v>2161</v>
      </c>
      <c r="H85" t="s">
        <v>2182</v>
      </c>
      <c r="I85" t="s">
        <v>277</v>
      </c>
      <c r="J85" t="s">
        <v>88</v>
      </c>
      <c r="K85" t="s">
        <v>363</v>
      </c>
      <c r="AB85" s="888"/>
      <c r="AC85" t="s">
        <v>1151</v>
      </c>
      <c r="AD85" s="49"/>
      <c r="AE85" s="888"/>
      <c r="AF85" s="888"/>
      <c r="AG85" s="888"/>
      <c r="AH85" s="888"/>
      <c r="AI85" s="888"/>
    </row>
    <row r="86" spans="1:35">
      <c r="D86" t="s">
        <v>261</v>
      </c>
      <c r="E86" t="s">
        <v>345</v>
      </c>
      <c r="F86" t="s">
        <v>239</v>
      </c>
      <c r="G86" t="s">
        <v>2161</v>
      </c>
      <c r="H86" t="s">
        <v>2182</v>
      </c>
      <c r="I86" t="s">
        <v>277</v>
      </c>
      <c r="J86" t="s">
        <v>88</v>
      </c>
      <c r="K86" t="s">
        <v>363</v>
      </c>
      <c r="AB86" s="888"/>
      <c r="AC86" t="s">
        <v>1151</v>
      </c>
      <c r="AD86" s="49"/>
      <c r="AE86" s="888"/>
      <c r="AF86" s="888"/>
      <c r="AG86" s="888"/>
      <c r="AH86" s="888"/>
      <c r="AI86" s="888"/>
    </row>
    <row r="87" spans="1:35">
      <c r="D87" t="s">
        <v>261</v>
      </c>
      <c r="E87" t="s">
        <v>345</v>
      </c>
      <c r="F87" t="s">
        <v>239</v>
      </c>
      <c r="G87" t="s">
        <v>2161</v>
      </c>
      <c r="H87" t="s">
        <v>2182</v>
      </c>
      <c r="I87" t="s">
        <v>277</v>
      </c>
      <c r="J87" t="s">
        <v>88</v>
      </c>
      <c r="K87" t="s">
        <v>363</v>
      </c>
      <c r="AB87" s="888"/>
      <c r="AC87" t="s">
        <v>1151</v>
      </c>
      <c r="AD87" s="49"/>
      <c r="AE87" s="888"/>
      <c r="AF87" s="888"/>
      <c r="AG87" s="888"/>
      <c r="AH87" s="888"/>
      <c r="AI87" s="888"/>
    </row>
    <row r="88" spans="1:35">
      <c r="D88" t="s">
        <v>261</v>
      </c>
      <c r="E88" t="s">
        <v>345</v>
      </c>
      <c r="F88" t="s">
        <v>239</v>
      </c>
      <c r="G88" t="s">
        <v>2161</v>
      </c>
      <c r="H88" t="s">
        <v>2182</v>
      </c>
      <c r="I88" t="s">
        <v>277</v>
      </c>
      <c r="J88" t="s">
        <v>88</v>
      </c>
      <c r="K88" t="s">
        <v>363</v>
      </c>
      <c r="AB88" s="888"/>
      <c r="AC88" t="s">
        <v>1151</v>
      </c>
      <c r="AD88" s="49"/>
      <c r="AE88" s="888"/>
      <c r="AF88" s="888"/>
      <c r="AG88" s="888"/>
      <c r="AH88" s="888"/>
      <c r="AI88" s="888"/>
    </row>
    <row r="89" spans="1:35">
      <c r="D89" t="s">
        <v>261</v>
      </c>
      <c r="E89" t="s">
        <v>345</v>
      </c>
      <c r="F89" t="s">
        <v>239</v>
      </c>
      <c r="G89" t="s">
        <v>2161</v>
      </c>
      <c r="H89" t="s">
        <v>2182</v>
      </c>
      <c r="I89" t="s">
        <v>277</v>
      </c>
      <c r="J89" t="s">
        <v>88</v>
      </c>
      <c r="K89" t="s">
        <v>363</v>
      </c>
      <c r="AB89" s="888"/>
      <c r="AC89" t="s">
        <v>1151</v>
      </c>
      <c r="AD89" s="49"/>
      <c r="AE89" s="888"/>
      <c r="AF89" s="888"/>
      <c r="AG89" s="888"/>
      <c r="AH89" s="888"/>
      <c r="AI89" s="888"/>
    </row>
    <row r="90" spans="1:35">
      <c r="D90" t="s">
        <v>261</v>
      </c>
      <c r="E90" t="s">
        <v>345</v>
      </c>
      <c r="F90" t="s">
        <v>239</v>
      </c>
      <c r="G90" t="s">
        <v>2161</v>
      </c>
      <c r="H90" t="s">
        <v>2182</v>
      </c>
      <c r="I90" t="s">
        <v>277</v>
      </c>
      <c r="J90" t="s">
        <v>88</v>
      </c>
      <c r="K90" t="s">
        <v>363</v>
      </c>
      <c r="AB90" s="888"/>
      <c r="AC90" t="s">
        <v>1151</v>
      </c>
      <c r="AD90" s="49"/>
      <c r="AE90" s="888"/>
      <c r="AF90" s="888"/>
      <c r="AG90" s="888"/>
      <c r="AH90" s="888"/>
      <c r="AI90" s="888"/>
    </row>
    <row r="91" spans="1:35">
      <c r="D91" t="s">
        <v>261</v>
      </c>
      <c r="E91" t="s">
        <v>345</v>
      </c>
      <c r="F91" t="s">
        <v>239</v>
      </c>
      <c r="G91" t="s">
        <v>2161</v>
      </c>
      <c r="H91" t="s">
        <v>2182</v>
      </c>
      <c r="I91" t="s">
        <v>277</v>
      </c>
      <c r="J91" t="s">
        <v>88</v>
      </c>
      <c r="K91" t="s">
        <v>363</v>
      </c>
      <c r="AB91" s="888"/>
      <c r="AC91" t="s">
        <v>1151</v>
      </c>
      <c r="AD91" s="49"/>
      <c r="AE91" s="888"/>
      <c r="AF91" s="888"/>
      <c r="AG91" s="888"/>
      <c r="AH91" s="888"/>
      <c r="AI91" s="888"/>
    </row>
    <row r="92" spans="1:35">
      <c r="D92" t="s">
        <v>261</v>
      </c>
      <c r="E92" t="s">
        <v>345</v>
      </c>
      <c r="F92" t="s">
        <v>239</v>
      </c>
      <c r="G92" t="s">
        <v>2161</v>
      </c>
      <c r="H92" t="s">
        <v>2182</v>
      </c>
      <c r="I92" t="s">
        <v>277</v>
      </c>
      <c r="J92" t="s">
        <v>88</v>
      </c>
      <c r="K92" t="s">
        <v>363</v>
      </c>
      <c r="AB92" s="888"/>
      <c r="AC92" t="s">
        <v>1151</v>
      </c>
      <c r="AD92" s="49"/>
      <c r="AE92" s="888"/>
      <c r="AF92" s="888"/>
      <c r="AG92" s="888"/>
      <c r="AH92" s="888"/>
      <c r="AI92" s="888"/>
    </row>
    <row r="93" spans="1:35">
      <c r="D93" t="s">
        <v>261</v>
      </c>
      <c r="E93" t="s">
        <v>345</v>
      </c>
      <c r="F93" t="s">
        <v>239</v>
      </c>
      <c r="G93" t="s">
        <v>2161</v>
      </c>
      <c r="H93" t="s">
        <v>2182</v>
      </c>
      <c r="I93" t="s">
        <v>277</v>
      </c>
      <c r="J93" t="s">
        <v>88</v>
      </c>
      <c r="K93" t="s">
        <v>363</v>
      </c>
      <c r="AB93" s="888"/>
      <c r="AC93" t="s">
        <v>1151</v>
      </c>
      <c r="AD93" s="49"/>
      <c r="AE93" s="888"/>
      <c r="AF93" s="888"/>
      <c r="AG93" s="888"/>
      <c r="AH93" s="888"/>
      <c r="AI93" s="888"/>
    </row>
    <row r="94" spans="1:35">
      <c r="D94" t="s">
        <v>261</v>
      </c>
      <c r="E94" t="s">
        <v>345</v>
      </c>
      <c r="F94" t="s">
        <v>239</v>
      </c>
      <c r="G94" t="s">
        <v>2161</v>
      </c>
      <c r="H94" t="s">
        <v>2182</v>
      </c>
      <c r="I94" t="s">
        <v>277</v>
      </c>
      <c r="J94" t="s">
        <v>88</v>
      </c>
      <c r="K94" t="s">
        <v>363</v>
      </c>
      <c r="AB94" s="888"/>
      <c r="AC94" t="s">
        <v>1151</v>
      </c>
      <c r="AD94" s="49"/>
      <c r="AE94" s="888"/>
      <c r="AF94" s="888"/>
      <c r="AG94" s="888"/>
      <c r="AH94" s="888"/>
      <c r="AI94" s="888"/>
    </row>
    <row r="95" spans="1:35">
      <c r="D95" t="s">
        <v>261</v>
      </c>
      <c r="E95" t="s">
        <v>345</v>
      </c>
      <c r="F95" t="s">
        <v>239</v>
      </c>
      <c r="G95" t="s">
        <v>2161</v>
      </c>
      <c r="H95" t="s">
        <v>2182</v>
      </c>
      <c r="I95" t="s">
        <v>277</v>
      </c>
      <c r="J95" t="s">
        <v>88</v>
      </c>
      <c r="K95" t="s">
        <v>363</v>
      </c>
      <c r="AB95" s="888"/>
      <c r="AC95" t="s">
        <v>1151</v>
      </c>
      <c r="AD95" s="49"/>
      <c r="AE95" s="888"/>
      <c r="AF95" s="888"/>
      <c r="AG95" s="888"/>
      <c r="AH95" s="888"/>
      <c r="AI95" s="888"/>
    </row>
    <row r="96" spans="1:35">
      <c r="D96" t="s">
        <v>261</v>
      </c>
      <c r="E96" t="s">
        <v>345</v>
      </c>
      <c r="F96" t="s">
        <v>239</v>
      </c>
      <c r="G96" t="s">
        <v>2161</v>
      </c>
      <c r="H96" t="s">
        <v>2182</v>
      </c>
      <c r="I96" t="s">
        <v>277</v>
      </c>
      <c r="J96" t="s">
        <v>88</v>
      </c>
      <c r="K96" t="s">
        <v>363</v>
      </c>
      <c r="AB96" s="888"/>
      <c r="AC96" t="s">
        <v>1151</v>
      </c>
      <c r="AD96" s="49"/>
      <c r="AE96" s="888"/>
      <c r="AF96" s="888"/>
      <c r="AG96" s="888"/>
      <c r="AH96" s="888"/>
      <c r="AI96" s="888"/>
    </row>
    <row r="97" spans="1:35">
      <c r="D97" t="s">
        <v>261</v>
      </c>
      <c r="E97" t="s">
        <v>345</v>
      </c>
      <c r="F97" t="s">
        <v>239</v>
      </c>
      <c r="G97" t="s">
        <v>2161</v>
      </c>
      <c r="H97" t="s">
        <v>2182</v>
      </c>
      <c r="I97" t="s">
        <v>277</v>
      </c>
      <c r="J97" t="s">
        <v>88</v>
      </c>
      <c r="K97" t="s">
        <v>363</v>
      </c>
      <c r="AB97" s="888"/>
      <c r="AC97" t="s">
        <v>1151</v>
      </c>
      <c r="AD97" s="49"/>
      <c r="AE97" s="888"/>
      <c r="AF97" s="888"/>
      <c r="AG97" s="888"/>
      <c r="AH97" s="888"/>
      <c r="AI97" s="888"/>
    </row>
    <row r="98" spans="1:35">
      <c r="D98" t="s">
        <v>261</v>
      </c>
      <c r="E98" t="s">
        <v>345</v>
      </c>
      <c r="F98" t="s">
        <v>239</v>
      </c>
      <c r="G98" t="s">
        <v>2161</v>
      </c>
      <c r="H98" t="s">
        <v>2182</v>
      </c>
      <c r="I98" t="s">
        <v>277</v>
      </c>
      <c r="J98" t="s">
        <v>88</v>
      </c>
      <c r="K98" t="s">
        <v>363</v>
      </c>
      <c r="AB98" s="888"/>
      <c r="AC98" t="s">
        <v>1151</v>
      </c>
      <c r="AD98" s="49"/>
      <c r="AE98" s="888"/>
      <c r="AF98" s="888"/>
      <c r="AG98" s="888"/>
      <c r="AH98" s="888"/>
      <c r="AI98" s="888"/>
    </row>
    <row r="99" spans="1:35">
      <c r="D99" t="s">
        <v>261</v>
      </c>
      <c r="E99" t="s">
        <v>345</v>
      </c>
      <c r="F99" t="s">
        <v>239</v>
      </c>
      <c r="G99" t="s">
        <v>2161</v>
      </c>
      <c r="H99" t="s">
        <v>2182</v>
      </c>
      <c r="I99" t="s">
        <v>277</v>
      </c>
      <c r="J99" t="s">
        <v>88</v>
      </c>
      <c r="K99" t="s">
        <v>363</v>
      </c>
      <c r="AB99" s="888"/>
      <c r="AC99" t="s">
        <v>1151</v>
      </c>
      <c r="AD99" s="49"/>
      <c r="AE99" s="888"/>
      <c r="AF99" s="888"/>
      <c r="AG99" s="888"/>
      <c r="AH99" s="888"/>
      <c r="AI99" s="888"/>
    </row>
    <row r="100" spans="1:35">
      <c r="D100" t="s">
        <v>261</v>
      </c>
      <c r="E100" t="s">
        <v>345</v>
      </c>
      <c r="F100" t="s">
        <v>239</v>
      </c>
      <c r="G100" t="s">
        <v>2161</v>
      </c>
      <c r="H100" t="s">
        <v>2182</v>
      </c>
      <c r="I100" t="s">
        <v>277</v>
      </c>
      <c r="J100" t="s">
        <v>88</v>
      </c>
      <c r="K100" t="s">
        <v>363</v>
      </c>
      <c r="AB100" s="888"/>
      <c r="AC100" t="s">
        <v>1151</v>
      </c>
      <c r="AD100" s="49"/>
      <c r="AE100" s="888"/>
      <c r="AF100" s="888"/>
      <c r="AG100" s="888"/>
      <c r="AH100" s="888"/>
      <c r="AI100" s="888"/>
    </row>
    <row r="101" spans="1:35">
      <c r="D101" t="s">
        <v>261</v>
      </c>
      <c r="E101" t="s">
        <v>345</v>
      </c>
      <c r="F101" t="s">
        <v>239</v>
      </c>
      <c r="G101" t="s">
        <v>2161</v>
      </c>
      <c r="H101" t="s">
        <v>2182</v>
      </c>
      <c r="I101" t="s">
        <v>277</v>
      </c>
      <c r="J101" t="s">
        <v>88</v>
      </c>
      <c r="K101" t="s">
        <v>363</v>
      </c>
      <c r="AB101" s="888"/>
      <c r="AC101" t="s">
        <v>1151</v>
      </c>
      <c r="AD101" s="49"/>
      <c r="AE101" s="888"/>
      <c r="AF101" s="888"/>
      <c r="AG101" s="888"/>
      <c r="AH101" s="888"/>
      <c r="AI101" s="888"/>
    </row>
    <row r="102" spans="1:35">
      <c r="D102" t="s">
        <v>261</v>
      </c>
      <c r="E102" t="s">
        <v>345</v>
      </c>
      <c r="F102" t="s">
        <v>239</v>
      </c>
      <c r="G102" t="s">
        <v>2161</v>
      </c>
      <c r="H102" t="s">
        <v>2182</v>
      </c>
      <c r="I102" t="s">
        <v>277</v>
      </c>
      <c r="J102" t="s">
        <v>88</v>
      </c>
      <c r="K102" t="s">
        <v>363</v>
      </c>
      <c r="AB102" s="888"/>
      <c r="AC102" t="s">
        <v>1151</v>
      </c>
      <c r="AD102" s="49"/>
      <c r="AE102" s="888"/>
      <c r="AF102" s="888"/>
      <c r="AG102" s="888"/>
      <c r="AH102" s="888"/>
      <c r="AI102" s="888"/>
    </row>
    <row r="103" spans="1:35" s="43" customFormat="1">
      <c r="D103" t="s">
        <v>261</v>
      </c>
      <c r="E103" t="s">
        <v>345</v>
      </c>
      <c r="F103" t="s">
        <v>239</v>
      </c>
      <c r="G103" t="s">
        <v>2161</v>
      </c>
      <c r="H103" t="s">
        <v>2182</v>
      </c>
      <c r="I103" t="s">
        <v>277</v>
      </c>
      <c r="J103" t="s">
        <v>88</v>
      </c>
      <c r="K103" t="s">
        <v>363</v>
      </c>
      <c r="L103"/>
      <c r="M103"/>
      <c r="N103"/>
      <c r="O103"/>
      <c r="P103"/>
      <c r="Q103"/>
      <c r="R103"/>
      <c r="S103"/>
      <c r="T103"/>
      <c r="U103"/>
      <c r="V103"/>
      <c r="W103"/>
      <c r="X103"/>
      <c r="Y103"/>
      <c r="Z103"/>
      <c r="AA103"/>
      <c r="AB103" s="888"/>
      <c r="AC103" t="s">
        <v>1151</v>
      </c>
      <c r="AD103" s="49"/>
      <c r="AE103" s="888"/>
      <c r="AF103" s="888"/>
      <c r="AG103" s="888"/>
      <c r="AH103" s="888"/>
      <c r="AI103" s="888"/>
    </row>
    <row r="105" spans="1:35" s="1" customFormat="1" ht="14">
      <c r="A105" s="42"/>
      <c r="B105" s="48" t="s">
        <v>2163</v>
      </c>
    </row>
    <row r="107" spans="1:35">
      <c r="D107" t="s">
        <v>261</v>
      </c>
      <c r="E107" t="s">
        <v>345</v>
      </c>
      <c r="F107" t="s">
        <v>239</v>
      </c>
      <c r="G107" t="s">
        <v>2161</v>
      </c>
      <c r="H107" t="s">
        <v>2182</v>
      </c>
      <c r="I107" t="s">
        <v>277</v>
      </c>
      <c r="J107" t="s">
        <v>88</v>
      </c>
      <c r="K107" t="s">
        <v>370</v>
      </c>
      <c r="AB107" s="888"/>
      <c r="AC107" t="s">
        <v>1151</v>
      </c>
      <c r="AD107" s="49"/>
      <c r="AE107" s="888"/>
      <c r="AF107" s="888"/>
      <c r="AG107" s="888"/>
      <c r="AH107" s="888"/>
      <c r="AI107" s="888"/>
    </row>
    <row r="108" spans="1:35">
      <c r="D108" t="s">
        <v>261</v>
      </c>
      <c r="E108" t="s">
        <v>345</v>
      </c>
      <c r="F108" t="s">
        <v>239</v>
      </c>
      <c r="G108" t="s">
        <v>2161</v>
      </c>
      <c r="H108" t="s">
        <v>2182</v>
      </c>
      <c r="I108" t="s">
        <v>277</v>
      </c>
      <c r="J108" t="s">
        <v>88</v>
      </c>
      <c r="K108" t="s">
        <v>370</v>
      </c>
      <c r="AB108" s="888"/>
      <c r="AC108" t="s">
        <v>1151</v>
      </c>
      <c r="AD108" s="49"/>
      <c r="AE108" s="888"/>
      <c r="AF108" s="888"/>
      <c r="AG108" s="888"/>
      <c r="AH108" s="888"/>
      <c r="AI108" s="888"/>
    </row>
    <row r="109" spans="1:35">
      <c r="D109" t="s">
        <v>261</v>
      </c>
      <c r="E109" t="s">
        <v>345</v>
      </c>
      <c r="F109" t="s">
        <v>239</v>
      </c>
      <c r="G109" t="s">
        <v>2161</v>
      </c>
      <c r="H109" t="s">
        <v>2182</v>
      </c>
      <c r="I109" t="s">
        <v>277</v>
      </c>
      <c r="J109" t="s">
        <v>88</v>
      </c>
      <c r="K109" t="s">
        <v>370</v>
      </c>
      <c r="AB109" s="888"/>
      <c r="AC109" t="s">
        <v>1151</v>
      </c>
      <c r="AD109" s="49"/>
      <c r="AE109" s="888"/>
      <c r="AF109" s="888"/>
      <c r="AG109" s="888"/>
      <c r="AH109" s="888"/>
      <c r="AI109" s="888"/>
    </row>
    <row r="110" spans="1:35">
      <c r="D110" t="s">
        <v>261</v>
      </c>
      <c r="E110" t="s">
        <v>345</v>
      </c>
      <c r="F110" t="s">
        <v>239</v>
      </c>
      <c r="G110" t="s">
        <v>2161</v>
      </c>
      <c r="H110" t="s">
        <v>2182</v>
      </c>
      <c r="I110" t="s">
        <v>277</v>
      </c>
      <c r="J110" t="s">
        <v>88</v>
      </c>
      <c r="K110" t="s">
        <v>370</v>
      </c>
      <c r="AB110" s="888"/>
      <c r="AC110" t="s">
        <v>1151</v>
      </c>
      <c r="AD110" s="49"/>
      <c r="AE110" s="888"/>
      <c r="AF110" s="888"/>
      <c r="AG110" s="888"/>
      <c r="AH110" s="888"/>
      <c r="AI110" s="888"/>
    </row>
    <row r="111" spans="1:35">
      <c r="D111" t="s">
        <v>261</v>
      </c>
      <c r="E111" t="s">
        <v>345</v>
      </c>
      <c r="F111" t="s">
        <v>239</v>
      </c>
      <c r="G111" t="s">
        <v>2161</v>
      </c>
      <c r="H111" t="s">
        <v>2182</v>
      </c>
      <c r="I111" t="s">
        <v>277</v>
      </c>
      <c r="J111" t="s">
        <v>88</v>
      </c>
      <c r="K111" t="s">
        <v>370</v>
      </c>
      <c r="AB111" s="888"/>
      <c r="AC111" t="s">
        <v>1151</v>
      </c>
      <c r="AD111" s="49"/>
      <c r="AE111" s="888"/>
      <c r="AF111" s="888"/>
      <c r="AG111" s="888"/>
      <c r="AH111" s="888"/>
      <c r="AI111" s="888"/>
    </row>
    <row r="112" spans="1:35">
      <c r="D112" t="s">
        <v>261</v>
      </c>
      <c r="E112" t="s">
        <v>345</v>
      </c>
      <c r="F112" t="s">
        <v>239</v>
      </c>
      <c r="G112" t="s">
        <v>2161</v>
      </c>
      <c r="H112" t="s">
        <v>2182</v>
      </c>
      <c r="I112" t="s">
        <v>277</v>
      </c>
      <c r="J112" t="s">
        <v>88</v>
      </c>
      <c r="K112" t="s">
        <v>370</v>
      </c>
      <c r="AB112" s="888"/>
      <c r="AC112" t="s">
        <v>1151</v>
      </c>
      <c r="AD112" s="49"/>
      <c r="AE112" s="888"/>
      <c r="AF112" s="888"/>
      <c r="AG112" s="888"/>
      <c r="AH112" s="888"/>
      <c r="AI112" s="888"/>
    </row>
    <row r="113" spans="1:35">
      <c r="D113" t="s">
        <v>261</v>
      </c>
      <c r="E113" t="s">
        <v>345</v>
      </c>
      <c r="F113" t="s">
        <v>239</v>
      </c>
      <c r="G113" t="s">
        <v>2161</v>
      </c>
      <c r="H113" t="s">
        <v>2182</v>
      </c>
      <c r="I113" t="s">
        <v>277</v>
      </c>
      <c r="J113" t="s">
        <v>88</v>
      </c>
      <c r="K113" t="s">
        <v>370</v>
      </c>
      <c r="AB113" s="888"/>
      <c r="AC113" t="s">
        <v>1151</v>
      </c>
      <c r="AD113" s="49"/>
      <c r="AE113" s="888"/>
      <c r="AF113" s="888"/>
      <c r="AG113" s="888"/>
      <c r="AH113" s="888"/>
      <c r="AI113" s="888"/>
    </row>
    <row r="114" spans="1:35">
      <c r="D114" t="s">
        <v>261</v>
      </c>
      <c r="E114" t="s">
        <v>345</v>
      </c>
      <c r="F114" t="s">
        <v>239</v>
      </c>
      <c r="G114" t="s">
        <v>2161</v>
      </c>
      <c r="H114" t="s">
        <v>2182</v>
      </c>
      <c r="I114" t="s">
        <v>277</v>
      </c>
      <c r="J114" t="s">
        <v>88</v>
      </c>
      <c r="K114" t="s">
        <v>370</v>
      </c>
      <c r="AB114" s="888"/>
      <c r="AC114" t="s">
        <v>1151</v>
      </c>
      <c r="AD114" s="49"/>
      <c r="AE114" s="888"/>
      <c r="AF114" s="888"/>
      <c r="AG114" s="888"/>
      <c r="AH114" s="888"/>
      <c r="AI114" s="888"/>
    </row>
    <row r="115" spans="1:35">
      <c r="D115" t="s">
        <v>261</v>
      </c>
      <c r="E115" t="s">
        <v>345</v>
      </c>
      <c r="F115" t="s">
        <v>239</v>
      </c>
      <c r="G115" t="s">
        <v>2161</v>
      </c>
      <c r="H115" t="s">
        <v>2182</v>
      </c>
      <c r="I115" t="s">
        <v>277</v>
      </c>
      <c r="J115" t="s">
        <v>88</v>
      </c>
      <c r="K115" t="s">
        <v>370</v>
      </c>
      <c r="AB115" s="888"/>
      <c r="AC115" t="s">
        <v>1151</v>
      </c>
      <c r="AD115" s="49"/>
      <c r="AE115" s="888"/>
      <c r="AF115" s="888"/>
      <c r="AG115" s="888"/>
      <c r="AH115" s="888"/>
      <c r="AI115" s="888"/>
    </row>
    <row r="116" spans="1:35">
      <c r="D116" t="s">
        <v>261</v>
      </c>
      <c r="E116" t="s">
        <v>345</v>
      </c>
      <c r="F116" t="s">
        <v>239</v>
      </c>
      <c r="G116" t="s">
        <v>2161</v>
      </c>
      <c r="H116" t="s">
        <v>2182</v>
      </c>
      <c r="I116" t="s">
        <v>277</v>
      </c>
      <c r="J116" t="s">
        <v>88</v>
      </c>
      <c r="K116" t="s">
        <v>370</v>
      </c>
      <c r="AB116" s="888"/>
      <c r="AC116" t="s">
        <v>1151</v>
      </c>
      <c r="AD116" s="49"/>
      <c r="AE116" s="888"/>
      <c r="AF116" s="888"/>
      <c r="AG116" s="888"/>
      <c r="AH116" s="888"/>
      <c r="AI116" s="888"/>
    </row>
    <row r="117" spans="1:35">
      <c r="D117" t="s">
        <v>261</v>
      </c>
      <c r="E117" t="s">
        <v>345</v>
      </c>
      <c r="F117" t="s">
        <v>239</v>
      </c>
      <c r="G117" t="s">
        <v>2161</v>
      </c>
      <c r="H117" t="s">
        <v>2182</v>
      </c>
      <c r="I117" t="s">
        <v>277</v>
      </c>
      <c r="J117" t="s">
        <v>88</v>
      </c>
      <c r="K117" t="s">
        <v>370</v>
      </c>
      <c r="AB117" s="888"/>
      <c r="AC117" t="s">
        <v>1151</v>
      </c>
      <c r="AD117" s="49"/>
      <c r="AE117" s="888"/>
      <c r="AF117" s="888"/>
      <c r="AG117" s="888"/>
      <c r="AH117" s="888"/>
      <c r="AI117" s="888"/>
    </row>
    <row r="118" spans="1:35">
      <c r="D118" t="s">
        <v>261</v>
      </c>
      <c r="E118" t="s">
        <v>345</v>
      </c>
      <c r="F118" t="s">
        <v>239</v>
      </c>
      <c r="G118" t="s">
        <v>2161</v>
      </c>
      <c r="H118" t="s">
        <v>2182</v>
      </c>
      <c r="I118" t="s">
        <v>277</v>
      </c>
      <c r="J118" t="s">
        <v>88</v>
      </c>
      <c r="K118" t="s">
        <v>370</v>
      </c>
      <c r="AB118" s="888"/>
      <c r="AC118" t="s">
        <v>1151</v>
      </c>
      <c r="AD118" s="49"/>
      <c r="AE118" s="888"/>
      <c r="AF118" s="888"/>
      <c r="AG118" s="888"/>
      <c r="AH118" s="888"/>
      <c r="AI118" s="888"/>
    </row>
    <row r="119" spans="1:35">
      <c r="D119" t="s">
        <v>261</v>
      </c>
      <c r="E119" t="s">
        <v>345</v>
      </c>
      <c r="F119" t="s">
        <v>239</v>
      </c>
      <c r="G119" t="s">
        <v>2161</v>
      </c>
      <c r="H119" t="s">
        <v>2182</v>
      </c>
      <c r="I119" t="s">
        <v>277</v>
      </c>
      <c r="J119" t="s">
        <v>88</v>
      </c>
      <c r="K119" t="s">
        <v>370</v>
      </c>
      <c r="AB119" s="888"/>
      <c r="AC119" t="s">
        <v>1151</v>
      </c>
      <c r="AD119" s="49"/>
      <c r="AE119" s="888"/>
      <c r="AF119" s="888"/>
      <c r="AG119" s="888"/>
      <c r="AH119" s="888"/>
      <c r="AI119" s="888"/>
    </row>
    <row r="120" spans="1:35">
      <c r="D120" t="s">
        <v>261</v>
      </c>
      <c r="E120" t="s">
        <v>345</v>
      </c>
      <c r="F120" t="s">
        <v>239</v>
      </c>
      <c r="G120" t="s">
        <v>2161</v>
      </c>
      <c r="H120" t="s">
        <v>2182</v>
      </c>
      <c r="I120" t="s">
        <v>277</v>
      </c>
      <c r="J120" t="s">
        <v>88</v>
      </c>
      <c r="K120" t="s">
        <v>370</v>
      </c>
      <c r="AB120" s="888"/>
      <c r="AC120" t="s">
        <v>1151</v>
      </c>
      <c r="AD120" s="49"/>
      <c r="AE120" s="888"/>
      <c r="AF120" s="888"/>
      <c r="AG120" s="888"/>
      <c r="AH120" s="888"/>
      <c r="AI120" s="888"/>
    </row>
    <row r="121" spans="1:35">
      <c r="D121" t="s">
        <v>261</v>
      </c>
      <c r="E121" t="s">
        <v>345</v>
      </c>
      <c r="F121" t="s">
        <v>239</v>
      </c>
      <c r="G121" t="s">
        <v>2161</v>
      </c>
      <c r="H121" t="s">
        <v>2182</v>
      </c>
      <c r="I121" t="s">
        <v>277</v>
      </c>
      <c r="J121" t="s">
        <v>88</v>
      </c>
      <c r="K121" t="s">
        <v>370</v>
      </c>
      <c r="AB121" s="888"/>
      <c r="AC121" t="s">
        <v>1151</v>
      </c>
      <c r="AD121" s="49"/>
      <c r="AE121" s="888"/>
      <c r="AF121" s="888"/>
      <c r="AG121" s="888"/>
      <c r="AH121" s="888"/>
      <c r="AI121" s="888"/>
    </row>
    <row r="122" spans="1:35">
      <c r="D122" t="s">
        <v>261</v>
      </c>
      <c r="E122" t="s">
        <v>345</v>
      </c>
      <c r="F122" t="s">
        <v>239</v>
      </c>
      <c r="G122" t="s">
        <v>2161</v>
      </c>
      <c r="H122" t="s">
        <v>2182</v>
      </c>
      <c r="I122" t="s">
        <v>277</v>
      </c>
      <c r="J122" t="s">
        <v>88</v>
      </c>
      <c r="K122" t="s">
        <v>370</v>
      </c>
      <c r="AB122" s="888"/>
      <c r="AC122" t="s">
        <v>1151</v>
      </c>
      <c r="AD122" s="49"/>
      <c r="AE122" s="888"/>
      <c r="AF122" s="888"/>
      <c r="AG122" s="888"/>
      <c r="AH122" s="888"/>
      <c r="AI122" s="888"/>
    </row>
    <row r="123" spans="1:35">
      <c r="D123" t="s">
        <v>261</v>
      </c>
      <c r="E123" t="s">
        <v>345</v>
      </c>
      <c r="F123" t="s">
        <v>239</v>
      </c>
      <c r="G123" t="s">
        <v>2161</v>
      </c>
      <c r="H123" t="s">
        <v>2182</v>
      </c>
      <c r="I123" t="s">
        <v>277</v>
      </c>
      <c r="J123" t="s">
        <v>88</v>
      </c>
      <c r="K123" t="s">
        <v>370</v>
      </c>
      <c r="AB123" s="888"/>
      <c r="AC123" t="s">
        <v>1151</v>
      </c>
      <c r="AD123" s="49"/>
      <c r="AE123" s="888"/>
      <c r="AF123" s="888"/>
      <c r="AG123" s="888"/>
      <c r="AH123" s="888"/>
      <c r="AI123" s="888"/>
    </row>
    <row r="124" spans="1:35">
      <c r="D124" t="s">
        <v>261</v>
      </c>
      <c r="E124" t="s">
        <v>345</v>
      </c>
      <c r="F124" t="s">
        <v>239</v>
      </c>
      <c r="G124" t="s">
        <v>2161</v>
      </c>
      <c r="H124" t="s">
        <v>2182</v>
      </c>
      <c r="I124" t="s">
        <v>277</v>
      </c>
      <c r="J124" t="s">
        <v>88</v>
      </c>
      <c r="K124" t="s">
        <v>370</v>
      </c>
      <c r="AB124" s="888"/>
      <c r="AC124" t="s">
        <v>1151</v>
      </c>
      <c r="AD124" s="49"/>
      <c r="AE124" s="888"/>
      <c r="AF124" s="888"/>
      <c r="AG124" s="888"/>
      <c r="AH124" s="888"/>
      <c r="AI124" s="888"/>
    </row>
    <row r="125" spans="1:35">
      <c r="D125" t="s">
        <v>261</v>
      </c>
      <c r="E125" t="s">
        <v>345</v>
      </c>
      <c r="F125" t="s">
        <v>239</v>
      </c>
      <c r="G125" t="s">
        <v>2161</v>
      </c>
      <c r="H125" t="s">
        <v>2182</v>
      </c>
      <c r="I125" t="s">
        <v>277</v>
      </c>
      <c r="J125" t="s">
        <v>88</v>
      </c>
      <c r="K125" t="s">
        <v>370</v>
      </c>
      <c r="AB125" s="888"/>
      <c r="AC125" t="s">
        <v>1151</v>
      </c>
      <c r="AD125" s="49"/>
      <c r="AE125" s="888"/>
      <c r="AF125" s="888"/>
      <c r="AG125" s="888"/>
      <c r="AH125" s="888"/>
      <c r="AI125" s="888"/>
    </row>
    <row r="126" spans="1:35">
      <c r="D126" t="s">
        <v>261</v>
      </c>
      <c r="E126" t="s">
        <v>345</v>
      </c>
      <c r="F126" t="s">
        <v>239</v>
      </c>
      <c r="G126" t="s">
        <v>2161</v>
      </c>
      <c r="H126" t="s">
        <v>2182</v>
      </c>
      <c r="I126" t="s">
        <v>277</v>
      </c>
      <c r="J126" t="s">
        <v>88</v>
      </c>
      <c r="K126" t="s">
        <v>370</v>
      </c>
      <c r="AB126" s="888"/>
      <c r="AC126" t="s">
        <v>1151</v>
      </c>
      <c r="AD126" s="49"/>
      <c r="AE126" s="888"/>
      <c r="AF126" s="888"/>
      <c r="AG126" s="888"/>
      <c r="AH126" s="888"/>
      <c r="AI126" s="888"/>
    </row>
    <row r="128" spans="1:35" s="1" customFormat="1" ht="14">
      <c r="A128" s="42"/>
      <c r="B128" s="48" t="s">
        <v>389</v>
      </c>
    </row>
    <row r="130" spans="4:35">
      <c r="D130" t="s">
        <v>261</v>
      </c>
      <c r="E130" t="s">
        <v>345</v>
      </c>
      <c r="F130" t="s">
        <v>239</v>
      </c>
      <c r="G130" t="s">
        <v>2161</v>
      </c>
      <c r="H130" t="s">
        <v>2182</v>
      </c>
      <c r="I130" t="s">
        <v>313</v>
      </c>
      <c r="J130" t="s">
        <v>88</v>
      </c>
      <c r="K130" t="s">
        <v>1412</v>
      </c>
      <c r="AB130" s="888"/>
      <c r="AC130" t="s">
        <v>1390</v>
      </c>
      <c r="AD130" s="49"/>
      <c r="AE130" s="888"/>
      <c r="AF130" s="888"/>
      <c r="AG130" s="888"/>
      <c r="AH130" s="888"/>
      <c r="AI130" s="888"/>
    </row>
    <row r="131" spans="4:35">
      <c r="D131" t="s">
        <v>261</v>
      </c>
      <c r="E131" t="s">
        <v>345</v>
      </c>
      <c r="F131" t="s">
        <v>239</v>
      </c>
      <c r="G131" t="s">
        <v>2161</v>
      </c>
      <c r="H131" t="s">
        <v>2182</v>
      </c>
      <c r="I131" t="s">
        <v>313</v>
      </c>
      <c r="J131" t="s">
        <v>88</v>
      </c>
      <c r="K131" t="s">
        <v>1412</v>
      </c>
      <c r="AB131" s="888"/>
      <c r="AC131" t="s">
        <v>1390</v>
      </c>
      <c r="AD131" s="49"/>
      <c r="AE131" s="888"/>
      <c r="AF131" s="888"/>
      <c r="AG131" s="888"/>
      <c r="AH131" s="888"/>
      <c r="AI131" s="888"/>
    </row>
    <row r="132" spans="4:35">
      <c r="D132" t="s">
        <v>261</v>
      </c>
      <c r="E132" t="s">
        <v>345</v>
      </c>
      <c r="F132" t="s">
        <v>239</v>
      </c>
      <c r="G132" t="s">
        <v>2161</v>
      </c>
      <c r="H132" t="s">
        <v>2182</v>
      </c>
      <c r="I132" t="s">
        <v>313</v>
      </c>
      <c r="J132" t="s">
        <v>88</v>
      </c>
      <c r="K132" t="s">
        <v>1412</v>
      </c>
      <c r="AB132" s="888"/>
      <c r="AC132" t="s">
        <v>1390</v>
      </c>
      <c r="AD132" s="49"/>
      <c r="AE132" s="888"/>
      <c r="AF132" s="888"/>
      <c r="AG132" s="888"/>
      <c r="AH132" s="888"/>
      <c r="AI132" s="888"/>
    </row>
    <row r="133" spans="4:35">
      <c r="D133" t="s">
        <v>261</v>
      </c>
      <c r="E133" t="s">
        <v>345</v>
      </c>
      <c r="F133" t="s">
        <v>239</v>
      </c>
      <c r="G133" t="s">
        <v>2161</v>
      </c>
      <c r="H133" t="s">
        <v>2182</v>
      </c>
      <c r="I133" t="s">
        <v>313</v>
      </c>
      <c r="J133" t="s">
        <v>88</v>
      </c>
      <c r="K133" t="s">
        <v>1412</v>
      </c>
      <c r="AB133" s="888"/>
      <c r="AC133" t="s">
        <v>1390</v>
      </c>
      <c r="AD133" s="49"/>
      <c r="AE133" s="888"/>
      <c r="AF133" s="888"/>
      <c r="AG133" s="888"/>
      <c r="AH133" s="888"/>
      <c r="AI133" s="888"/>
    </row>
    <row r="134" spans="4:35">
      <c r="D134" t="s">
        <v>261</v>
      </c>
      <c r="E134" t="s">
        <v>345</v>
      </c>
      <c r="F134" t="s">
        <v>239</v>
      </c>
      <c r="G134" t="s">
        <v>2161</v>
      </c>
      <c r="H134" t="s">
        <v>2182</v>
      </c>
      <c r="I134" t="s">
        <v>313</v>
      </c>
      <c r="J134" t="s">
        <v>88</v>
      </c>
      <c r="K134" t="s">
        <v>1412</v>
      </c>
      <c r="AB134" s="888"/>
      <c r="AC134" t="s">
        <v>1390</v>
      </c>
      <c r="AD134" s="49"/>
      <c r="AE134" s="888"/>
      <c r="AF134" s="888"/>
      <c r="AG134" s="888"/>
      <c r="AH134" s="888"/>
      <c r="AI134" s="888"/>
    </row>
    <row r="135" spans="4:35">
      <c r="D135" t="s">
        <v>261</v>
      </c>
      <c r="E135" t="s">
        <v>345</v>
      </c>
      <c r="F135" t="s">
        <v>239</v>
      </c>
      <c r="G135" t="s">
        <v>2161</v>
      </c>
      <c r="H135" t="s">
        <v>2182</v>
      </c>
      <c r="I135" t="s">
        <v>313</v>
      </c>
      <c r="J135" t="s">
        <v>88</v>
      </c>
      <c r="K135" t="s">
        <v>1412</v>
      </c>
      <c r="AB135" s="888"/>
      <c r="AC135" t="s">
        <v>1390</v>
      </c>
      <c r="AD135" s="49"/>
      <c r="AE135" s="888"/>
      <c r="AF135" s="888"/>
      <c r="AG135" s="888"/>
      <c r="AH135" s="888"/>
      <c r="AI135" s="888"/>
    </row>
    <row r="136" spans="4:35">
      <c r="D136" t="s">
        <v>261</v>
      </c>
      <c r="E136" t="s">
        <v>345</v>
      </c>
      <c r="F136" t="s">
        <v>239</v>
      </c>
      <c r="G136" t="s">
        <v>2161</v>
      </c>
      <c r="H136" t="s">
        <v>2182</v>
      </c>
      <c r="I136" t="s">
        <v>313</v>
      </c>
      <c r="J136" t="s">
        <v>88</v>
      </c>
      <c r="K136" t="s">
        <v>1412</v>
      </c>
      <c r="AB136" s="888"/>
      <c r="AC136" t="s">
        <v>1390</v>
      </c>
      <c r="AD136" s="49"/>
      <c r="AE136" s="888"/>
      <c r="AF136" s="888"/>
      <c r="AG136" s="888"/>
      <c r="AH136" s="888"/>
      <c r="AI136" s="888"/>
    </row>
    <row r="137" spans="4:35">
      <c r="D137" t="s">
        <v>261</v>
      </c>
      <c r="E137" t="s">
        <v>345</v>
      </c>
      <c r="F137" t="s">
        <v>239</v>
      </c>
      <c r="G137" t="s">
        <v>2161</v>
      </c>
      <c r="H137" t="s">
        <v>2182</v>
      </c>
      <c r="I137" t="s">
        <v>313</v>
      </c>
      <c r="J137" t="s">
        <v>88</v>
      </c>
      <c r="K137" t="s">
        <v>1412</v>
      </c>
      <c r="AB137" s="888"/>
      <c r="AC137" t="s">
        <v>1390</v>
      </c>
      <c r="AD137" s="49"/>
      <c r="AE137" s="888"/>
      <c r="AF137" s="888"/>
      <c r="AG137" s="888"/>
      <c r="AH137" s="888"/>
      <c r="AI137" s="888"/>
    </row>
    <row r="138" spans="4:35">
      <c r="D138" t="s">
        <v>261</v>
      </c>
      <c r="E138" t="s">
        <v>345</v>
      </c>
      <c r="F138" t="s">
        <v>239</v>
      </c>
      <c r="G138" t="s">
        <v>2161</v>
      </c>
      <c r="H138" t="s">
        <v>2182</v>
      </c>
      <c r="I138" t="s">
        <v>313</v>
      </c>
      <c r="J138" t="s">
        <v>88</v>
      </c>
      <c r="K138" t="s">
        <v>1412</v>
      </c>
      <c r="AB138" s="888"/>
      <c r="AC138" t="s">
        <v>1390</v>
      </c>
      <c r="AD138" s="49"/>
      <c r="AE138" s="888"/>
      <c r="AF138" s="888"/>
      <c r="AG138" s="888"/>
      <c r="AH138" s="888"/>
      <c r="AI138" s="888"/>
    </row>
    <row r="139" spans="4:35">
      <c r="D139" t="s">
        <v>261</v>
      </c>
      <c r="E139" t="s">
        <v>345</v>
      </c>
      <c r="F139" t="s">
        <v>239</v>
      </c>
      <c r="G139" t="s">
        <v>2161</v>
      </c>
      <c r="H139" t="s">
        <v>2182</v>
      </c>
      <c r="I139" t="s">
        <v>313</v>
      </c>
      <c r="J139" t="s">
        <v>88</v>
      </c>
      <c r="K139" t="s">
        <v>1412</v>
      </c>
      <c r="AB139" s="888"/>
      <c r="AC139" t="s">
        <v>1390</v>
      </c>
      <c r="AD139" s="49"/>
      <c r="AE139" s="888"/>
      <c r="AF139" s="888"/>
      <c r="AG139" s="888"/>
      <c r="AH139" s="888"/>
      <c r="AI139" s="888"/>
    </row>
    <row r="140" spans="4:35">
      <c r="D140" t="s">
        <v>261</v>
      </c>
      <c r="E140" t="s">
        <v>345</v>
      </c>
      <c r="F140" t="s">
        <v>239</v>
      </c>
      <c r="G140" t="s">
        <v>2161</v>
      </c>
      <c r="H140" t="s">
        <v>2182</v>
      </c>
      <c r="I140" t="s">
        <v>313</v>
      </c>
      <c r="J140" t="s">
        <v>88</v>
      </c>
      <c r="K140" t="s">
        <v>1412</v>
      </c>
      <c r="AB140" s="888"/>
      <c r="AC140" t="s">
        <v>1390</v>
      </c>
      <c r="AD140" s="49"/>
      <c r="AE140" s="888"/>
      <c r="AF140" s="888"/>
      <c r="AG140" s="888"/>
      <c r="AH140" s="888"/>
      <c r="AI140" s="888"/>
    </row>
    <row r="141" spans="4:35">
      <c r="D141" t="s">
        <v>261</v>
      </c>
      <c r="E141" t="s">
        <v>345</v>
      </c>
      <c r="F141" t="s">
        <v>239</v>
      </c>
      <c r="G141" t="s">
        <v>2161</v>
      </c>
      <c r="H141" t="s">
        <v>2182</v>
      </c>
      <c r="I141" t="s">
        <v>313</v>
      </c>
      <c r="J141" t="s">
        <v>88</v>
      </c>
      <c r="K141" t="s">
        <v>1412</v>
      </c>
      <c r="AB141" s="888"/>
      <c r="AC141" t="s">
        <v>1390</v>
      </c>
      <c r="AD141" s="49"/>
      <c r="AE141" s="888"/>
      <c r="AF141" s="888"/>
      <c r="AG141" s="888"/>
      <c r="AH141" s="888"/>
      <c r="AI141" s="888"/>
    </row>
    <row r="142" spans="4:35">
      <c r="D142" t="s">
        <v>261</v>
      </c>
      <c r="E142" t="s">
        <v>345</v>
      </c>
      <c r="F142" t="s">
        <v>239</v>
      </c>
      <c r="G142" t="s">
        <v>2161</v>
      </c>
      <c r="H142" t="s">
        <v>2182</v>
      </c>
      <c r="I142" t="s">
        <v>313</v>
      </c>
      <c r="J142" t="s">
        <v>88</v>
      </c>
      <c r="K142" t="s">
        <v>1412</v>
      </c>
      <c r="AB142" s="888"/>
      <c r="AC142" t="s">
        <v>1390</v>
      </c>
      <c r="AD142" s="49"/>
      <c r="AE142" s="888"/>
      <c r="AF142" s="888"/>
      <c r="AG142" s="888"/>
      <c r="AH142" s="888"/>
      <c r="AI142" s="888"/>
    </row>
    <row r="143" spans="4:35">
      <c r="D143" t="s">
        <v>261</v>
      </c>
      <c r="E143" t="s">
        <v>345</v>
      </c>
      <c r="F143" t="s">
        <v>239</v>
      </c>
      <c r="G143" t="s">
        <v>2161</v>
      </c>
      <c r="H143" t="s">
        <v>2182</v>
      </c>
      <c r="I143" t="s">
        <v>313</v>
      </c>
      <c r="J143" t="s">
        <v>88</v>
      </c>
      <c r="K143" t="s">
        <v>1412</v>
      </c>
      <c r="AB143" s="888"/>
      <c r="AC143" t="s">
        <v>1390</v>
      </c>
      <c r="AD143" s="49"/>
      <c r="AE143" s="888"/>
      <c r="AF143" s="888"/>
      <c r="AG143" s="888"/>
      <c r="AH143" s="888"/>
      <c r="AI143" s="888"/>
    </row>
    <row r="144" spans="4:35">
      <c r="D144" t="s">
        <v>261</v>
      </c>
      <c r="E144" t="s">
        <v>345</v>
      </c>
      <c r="F144" t="s">
        <v>239</v>
      </c>
      <c r="G144" t="s">
        <v>2161</v>
      </c>
      <c r="H144" t="s">
        <v>2182</v>
      </c>
      <c r="I144" t="s">
        <v>313</v>
      </c>
      <c r="J144" t="s">
        <v>88</v>
      </c>
      <c r="K144" t="s">
        <v>1412</v>
      </c>
      <c r="AB144" s="888"/>
      <c r="AC144" t="s">
        <v>1390</v>
      </c>
      <c r="AD144" s="49"/>
      <c r="AE144" s="888"/>
      <c r="AF144" s="888"/>
      <c r="AG144" s="888"/>
      <c r="AH144" s="888"/>
      <c r="AI144" s="888"/>
    </row>
    <row r="145" spans="1:35">
      <c r="D145" t="s">
        <v>261</v>
      </c>
      <c r="E145" t="s">
        <v>345</v>
      </c>
      <c r="F145" t="s">
        <v>239</v>
      </c>
      <c r="G145" t="s">
        <v>2161</v>
      </c>
      <c r="H145" t="s">
        <v>2182</v>
      </c>
      <c r="I145" t="s">
        <v>313</v>
      </c>
      <c r="J145" t="s">
        <v>88</v>
      </c>
      <c r="K145" t="s">
        <v>1412</v>
      </c>
      <c r="AB145" s="888"/>
      <c r="AC145" t="s">
        <v>1390</v>
      </c>
      <c r="AD145" s="49"/>
      <c r="AE145" s="888"/>
      <c r="AF145" s="888"/>
      <c r="AG145" s="888"/>
      <c r="AH145" s="888"/>
      <c r="AI145" s="888"/>
    </row>
    <row r="146" spans="1:35">
      <c r="D146" t="s">
        <v>261</v>
      </c>
      <c r="E146" t="s">
        <v>345</v>
      </c>
      <c r="F146" t="s">
        <v>239</v>
      </c>
      <c r="G146" t="s">
        <v>2161</v>
      </c>
      <c r="H146" t="s">
        <v>2182</v>
      </c>
      <c r="I146" t="s">
        <v>313</v>
      </c>
      <c r="J146" t="s">
        <v>88</v>
      </c>
      <c r="K146" t="s">
        <v>1412</v>
      </c>
      <c r="AB146" s="888"/>
      <c r="AC146" t="s">
        <v>1390</v>
      </c>
      <c r="AD146" s="49"/>
      <c r="AE146" s="888"/>
      <c r="AF146" s="888"/>
      <c r="AG146" s="888"/>
      <c r="AH146" s="888"/>
      <c r="AI146" s="888"/>
    </row>
    <row r="147" spans="1:35">
      <c r="D147" t="s">
        <v>261</v>
      </c>
      <c r="E147" t="s">
        <v>345</v>
      </c>
      <c r="F147" t="s">
        <v>239</v>
      </c>
      <c r="G147" t="s">
        <v>2161</v>
      </c>
      <c r="H147" t="s">
        <v>2182</v>
      </c>
      <c r="I147" t="s">
        <v>313</v>
      </c>
      <c r="J147" t="s">
        <v>88</v>
      </c>
      <c r="K147" t="s">
        <v>1412</v>
      </c>
      <c r="AB147" s="888"/>
      <c r="AC147" t="s">
        <v>1390</v>
      </c>
      <c r="AD147" s="49"/>
      <c r="AE147" s="888"/>
      <c r="AF147" s="888"/>
      <c r="AG147" s="888"/>
      <c r="AH147" s="888"/>
      <c r="AI147" s="888"/>
    </row>
    <row r="148" spans="1:35">
      <c r="D148" t="s">
        <v>261</v>
      </c>
      <c r="E148" t="s">
        <v>345</v>
      </c>
      <c r="F148" t="s">
        <v>239</v>
      </c>
      <c r="G148" t="s">
        <v>2161</v>
      </c>
      <c r="H148" t="s">
        <v>2182</v>
      </c>
      <c r="I148" t="s">
        <v>313</v>
      </c>
      <c r="J148" t="s">
        <v>88</v>
      </c>
      <c r="K148" t="s">
        <v>1412</v>
      </c>
      <c r="AB148" s="888"/>
      <c r="AC148" t="s">
        <v>1390</v>
      </c>
      <c r="AD148" s="49"/>
      <c r="AE148" s="888"/>
      <c r="AF148" s="888"/>
      <c r="AG148" s="888"/>
      <c r="AH148" s="888"/>
      <c r="AI148" s="888"/>
    </row>
    <row r="149" spans="1:35">
      <c r="D149" t="s">
        <v>261</v>
      </c>
      <c r="E149" t="s">
        <v>345</v>
      </c>
      <c r="F149" t="s">
        <v>239</v>
      </c>
      <c r="G149" t="s">
        <v>2161</v>
      </c>
      <c r="H149" t="s">
        <v>2182</v>
      </c>
      <c r="I149" t="s">
        <v>313</v>
      </c>
      <c r="J149" t="s">
        <v>88</v>
      </c>
      <c r="K149" t="s">
        <v>1412</v>
      </c>
      <c r="AB149" s="888"/>
      <c r="AC149" t="s">
        <v>1390</v>
      </c>
      <c r="AD149" s="49"/>
      <c r="AE149" s="888"/>
      <c r="AF149" s="888"/>
      <c r="AG149" s="888"/>
      <c r="AH149" s="888"/>
      <c r="AI149" s="888"/>
    </row>
    <row r="151" spans="1:35" s="46" customFormat="1" ht="18.5">
      <c r="A151" s="47" t="s">
        <v>1375</v>
      </c>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6" id="{F7DA6236-9E7C-467C-98E7-E463B02CD64C}">
            <xm:f>'1.5 Universal Data'!$C$8&lt;$AE$7</xm:f>
            <x14:dxf>
              <fill>
                <patternFill patternType="lightUp">
                  <bgColor theme="0"/>
                </patternFill>
              </fill>
            </x14:dxf>
          </x14:cfRule>
          <xm:sqref>AE13:AF32</xm:sqref>
        </x14:conditionalFormatting>
        <x14:conditionalFormatting xmlns:xm="http://schemas.microsoft.com/office/excel/2006/main">
          <x14:cfRule type="expression" priority="5" id="{DB49D970-4D84-486F-8033-9CE70D6671B6}">
            <xm:f>'1.5 Universal Data'!$C$8&lt;$AE$7</xm:f>
            <x14:dxf>
              <fill>
                <patternFill patternType="lightUp">
                  <bgColor theme="0"/>
                </patternFill>
              </fill>
            </x14:dxf>
          </x14:cfRule>
          <xm:sqref>AE36:AF55</xm:sqref>
        </x14:conditionalFormatting>
        <x14:conditionalFormatting xmlns:xm="http://schemas.microsoft.com/office/excel/2006/main">
          <x14:cfRule type="expression" priority="4" id="{EA62CBB3-4458-4318-B186-371271B0D498}">
            <xm:f>'1.5 Universal Data'!$C$8&lt;$AE$7</xm:f>
            <x14:dxf>
              <fill>
                <patternFill patternType="lightUp">
                  <bgColor theme="0"/>
                </patternFill>
              </fill>
            </x14:dxf>
          </x14:cfRule>
          <xm:sqref>AE59:AF78</xm:sqref>
        </x14:conditionalFormatting>
        <x14:conditionalFormatting xmlns:xm="http://schemas.microsoft.com/office/excel/2006/main">
          <x14:cfRule type="expression" priority="3" id="{A88DE117-F946-4796-967C-B52474215800}">
            <xm:f>'1.5 Universal Data'!$C$8&lt;$AE$7</xm:f>
            <x14:dxf>
              <fill>
                <patternFill patternType="lightUp">
                  <bgColor theme="0"/>
                </patternFill>
              </fill>
            </x14:dxf>
          </x14:cfRule>
          <xm:sqref>AE84:AF103</xm:sqref>
        </x14:conditionalFormatting>
        <x14:conditionalFormatting xmlns:xm="http://schemas.microsoft.com/office/excel/2006/main">
          <x14:cfRule type="expression" priority="2" id="{A1692C25-63FF-4EAB-BB57-E710FB000C4A}">
            <xm:f>'1.5 Universal Data'!$C$8&lt;$AE$7</xm:f>
            <x14:dxf>
              <fill>
                <patternFill patternType="lightUp">
                  <bgColor theme="0"/>
                </patternFill>
              </fill>
            </x14:dxf>
          </x14:cfRule>
          <xm:sqref>AE107:AF126</xm:sqref>
        </x14:conditionalFormatting>
        <x14:conditionalFormatting xmlns:xm="http://schemas.microsoft.com/office/excel/2006/main">
          <x14:cfRule type="expression" priority="1" id="{F872B9B9-0FB0-40C8-85DB-E603357C6250}">
            <xm:f>'1.5 Universal Data'!$C$8&lt;$AE$7</xm:f>
            <x14:dxf>
              <fill>
                <patternFill patternType="lightUp">
                  <bgColor theme="0"/>
                </patternFill>
              </fill>
            </x14:dxf>
          </x14:cfRule>
          <xm:sqref>AE130:AF149</xm:sqref>
        </x14:conditionalFormatting>
        <x14:conditionalFormatting xmlns:xm="http://schemas.microsoft.com/office/excel/2006/main">
          <x14:cfRule type="expression" priority="34" id="{A521B1E9-690C-4854-889A-8B4B3453AD57}">
            <xm:f>'1.5 Universal Data'!$C$8&lt;$AG$7</xm:f>
            <x14:dxf>
              <fill>
                <patternFill patternType="lightUp">
                  <bgColor theme="0"/>
                </patternFill>
              </fill>
            </x14:dxf>
          </x14:cfRule>
          <xm:sqref>AG13:AG32</xm:sqref>
        </x14:conditionalFormatting>
        <x14:conditionalFormatting xmlns:xm="http://schemas.microsoft.com/office/excel/2006/main">
          <x14:cfRule type="expression" priority="29" id="{39437BF9-78AC-4E4D-9B8A-84C4E892EA4A}">
            <xm:f>'1.5 Universal Data'!$C$8&lt;$AG$7</xm:f>
            <x14:dxf>
              <fill>
                <patternFill patternType="lightUp">
                  <bgColor theme="0"/>
                </patternFill>
              </fill>
            </x14:dxf>
          </x14:cfRule>
          <xm:sqref>AG36:AG55</xm:sqref>
        </x14:conditionalFormatting>
        <x14:conditionalFormatting xmlns:xm="http://schemas.microsoft.com/office/excel/2006/main">
          <x14:cfRule type="expression" priority="24" id="{C63C200D-8526-4EE6-821B-1C192F58B40F}">
            <xm:f>'1.5 Universal Data'!$C$8&lt;$AG$7</xm:f>
            <x14:dxf>
              <fill>
                <patternFill patternType="lightUp">
                  <bgColor theme="0"/>
                </patternFill>
              </fill>
            </x14:dxf>
          </x14:cfRule>
          <xm:sqref>AG59:AG78</xm:sqref>
        </x14:conditionalFormatting>
        <x14:conditionalFormatting xmlns:xm="http://schemas.microsoft.com/office/excel/2006/main">
          <x14:cfRule type="expression" priority="19" id="{2C30F50C-7BDF-4302-8713-7B25DA0C3A64}">
            <xm:f>'1.5 Universal Data'!$C$8&lt;$AG$7</xm:f>
            <x14:dxf>
              <fill>
                <patternFill patternType="lightUp">
                  <bgColor theme="0"/>
                </patternFill>
              </fill>
            </x14:dxf>
          </x14:cfRule>
          <xm:sqref>AG84:AG103</xm:sqref>
        </x14:conditionalFormatting>
        <x14:conditionalFormatting xmlns:xm="http://schemas.microsoft.com/office/excel/2006/main">
          <x14:cfRule type="expression" priority="14" id="{C63BBFC0-51FF-449F-B996-5DF9476F0929}">
            <xm:f>'1.5 Universal Data'!$C$8&lt;$AG$7</xm:f>
            <x14:dxf>
              <fill>
                <patternFill patternType="lightUp">
                  <bgColor theme="0"/>
                </patternFill>
              </fill>
            </x14:dxf>
          </x14:cfRule>
          <xm:sqref>AG107:AG126</xm:sqref>
        </x14:conditionalFormatting>
        <x14:conditionalFormatting xmlns:xm="http://schemas.microsoft.com/office/excel/2006/main">
          <x14:cfRule type="expression" priority="9" id="{D5CF89B6-BB4A-4570-AE5A-A81729B5F5DF}">
            <xm:f>'1.5 Universal Data'!$C$8&lt;$AG$7</xm:f>
            <x14:dxf>
              <fill>
                <patternFill patternType="lightUp">
                  <bgColor theme="0"/>
                </patternFill>
              </fill>
            </x14:dxf>
          </x14:cfRule>
          <xm:sqref>AG130:AG149</xm:sqref>
        </x14:conditionalFormatting>
        <x14:conditionalFormatting xmlns:xm="http://schemas.microsoft.com/office/excel/2006/main">
          <x14:cfRule type="expression" priority="33" id="{99050744-5650-4109-A3BF-8222D9001697}">
            <xm:f>'1.5 Universal Data'!$C$8&lt;$AH$7</xm:f>
            <x14:dxf>
              <fill>
                <patternFill patternType="lightUp">
                  <bgColor theme="0"/>
                </patternFill>
              </fill>
            </x14:dxf>
          </x14:cfRule>
          <xm:sqref>AH13:AH32</xm:sqref>
        </x14:conditionalFormatting>
        <x14:conditionalFormatting xmlns:xm="http://schemas.microsoft.com/office/excel/2006/main">
          <x14:cfRule type="expression" priority="28" id="{371C4009-AD37-47FD-A6F9-E112AAB9B5CB}">
            <xm:f>'1.5 Universal Data'!$C$8&lt;$AH$7</xm:f>
            <x14:dxf>
              <fill>
                <patternFill patternType="lightUp">
                  <bgColor theme="0"/>
                </patternFill>
              </fill>
            </x14:dxf>
          </x14:cfRule>
          <xm:sqref>AH36:AH55</xm:sqref>
        </x14:conditionalFormatting>
        <x14:conditionalFormatting xmlns:xm="http://schemas.microsoft.com/office/excel/2006/main">
          <x14:cfRule type="expression" priority="23" id="{DA3864D2-7EB3-4389-94D7-AD5009E13C51}">
            <xm:f>'1.5 Universal Data'!$C$8&lt;$AH$7</xm:f>
            <x14:dxf>
              <fill>
                <patternFill patternType="lightUp">
                  <bgColor theme="0"/>
                </patternFill>
              </fill>
            </x14:dxf>
          </x14:cfRule>
          <xm:sqref>AH59:AH78</xm:sqref>
        </x14:conditionalFormatting>
        <x14:conditionalFormatting xmlns:xm="http://schemas.microsoft.com/office/excel/2006/main">
          <x14:cfRule type="expression" priority="18" id="{B597DFAC-1443-4BD9-B709-B5263AEA8914}">
            <xm:f>'1.5 Universal Data'!$C$8&lt;$AH$7</xm:f>
            <x14:dxf>
              <fill>
                <patternFill patternType="lightUp">
                  <bgColor theme="0"/>
                </patternFill>
              </fill>
            </x14:dxf>
          </x14:cfRule>
          <xm:sqref>AH84:AH103</xm:sqref>
        </x14:conditionalFormatting>
        <x14:conditionalFormatting xmlns:xm="http://schemas.microsoft.com/office/excel/2006/main">
          <x14:cfRule type="expression" priority="13" id="{69330D9A-8A60-4FBD-9057-C5FCD014715E}">
            <xm:f>'1.5 Universal Data'!$C$8&lt;$AH$7</xm:f>
            <x14:dxf>
              <fill>
                <patternFill patternType="lightUp">
                  <bgColor theme="0"/>
                </patternFill>
              </fill>
            </x14:dxf>
          </x14:cfRule>
          <xm:sqref>AH107:AH126</xm:sqref>
        </x14:conditionalFormatting>
        <x14:conditionalFormatting xmlns:xm="http://schemas.microsoft.com/office/excel/2006/main">
          <x14:cfRule type="expression" priority="8" id="{B147610D-737B-4C00-8F0A-D65E8EBA9703}">
            <xm:f>'1.5 Universal Data'!$C$8&lt;$AH$7</xm:f>
            <x14:dxf>
              <fill>
                <patternFill patternType="lightUp">
                  <bgColor theme="0"/>
                </patternFill>
              </fill>
            </x14:dxf>
          </x14:cfRule>
          <xm:sqref>AH130:AH149</xm:sqref>
        </x14:conditionalFormatting>
        <x14:conditionalFormatting xmlns:xm="http://schemas.microsoft.com/office/excel/2006/main">
          <x14:cfRule type="expression" priority="32" id="{484A5F50-F908-47FC-9E1E-EFEF312BCFF4}">
            <xm:f>'1.5 Universal Data'!$C$8&lt;$AI$7</xm:f>
            <x14:dxf>
              <fill>
                <patternFill patternType="lightUp">
                  <bgColor theme="0"/>
                </patternFill>
              </fill>
            </x14:dxf>
          </x14:cfRule>
          <xm:sqref>AI13:AI32</xm:sqref>
        </x14:conditionalFormatting>
        <x14:conditionalFormatting xmlns:xm="http://schemas.microsoft.com/office/excel/2006/main">
          <x14:cfRule type="expression" priority="27" id="{8C229E79-DC1B-4B1F-BDFC-30ACA48EABE1}">
            <xm:f>'1.5 Universal Data'!$C$8&lt;$AI$7</xm:f>
            <x14:dxf>
              <fill>
                <patternFill patternType="lightUp">
                  <bgColor theme="0"/>
                </patternFill>
              </fill>
            </x14:dxf>
          </x14:cfRule>
          <xm:sqref>AI36:AI55</xm:sqref>
        </x14:conditionalFormatting>
        <x14:conditionalFormatting xmlns:xm="http://schemas.microsoft.com/office/excel/2006/main">
          <x14:cfRule type="expression" priority="22" id="{DE8A983B-A1FF-4CB0-A8EE-B4A7CFC1B61B}">
            <xm:f>'1.5 Universal Data'!$C$8&lt;$AI$7</xm:f>
            <x14:dxf>
              <fill>
                <patternFill patternType="lightUp">
                  <bgColor theme="0"/>
                </patternFill>
              </fill>
            </x14:dxf>
          </x14:cfRule>
          <xm:sqref>AI59:AI78</xm:sqref>
        </x14:conditionalFormatting>
        <x14:conditionalFormatting xmlns:xm="http://schemas.microsoft.com/office/excel/2006/main">
          <x14:cfRule type="expression" priority="17" id="{084A034C-9AF6-4541-8990-7635FCC86366}">
            <xm:f>'1.5 Universal Data'!$C$8&lt;$AI$7</xm:f>
            <x14:dxf>
              <fill>
                <patternFill patternType="lightUp">
                  <bgColor theme="0"/>
                </patternFill>
              </fill>
            </x14:dxf>
          </x14:cfRule>
          <xm:sqref>AI84:AI103</xm:sqref>
        </x14:conditionalFormatting>
        <x14:conditionalFormatting xmlns:xm="http://schemas.microsoft.com/office/excel/2006/main">
          <x14:cfRule type="expression" priority="12" id="{F3E3C119-879B-4CE5-9038-99C8D5310826}">
            <xm:f>'1.5 Universal Data'!$C$8&lt;$AI$7</xm:f>
            <x14:dxf>
              <fill>
                <patternFill patternType="lightUp">
                  <bgColor theme="0"/>
                </patternFill>
              </fill>
            </x14:dxf>
          </x14:cfRule>
          <xm:sqref>AI107:AI126</xm:sqref>
        </x14:conditionalFormatting>
        <x14:conditionalFormatting xmlns:xm="http://schemas.microsoft.com/office/excel/2006/main">
          <x14:cfRule type="expression" priority="7" id="{A798147F-DD50-49EF-896B-867F4C33716D}">
            <xm:f>'1.5 Universal Data'!$C$8&lt;$AI$7</xm:f>
            <x14:dxf>
              <fill>
                <patternFill patternType="lightUp">
                  <bgColor theme="0"/>
                </patternFill>
              </fill>
            </x14:dxf>
          </x14:cfRule>
          <xm:sqref>AI130:AI149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82801CD9-7E90-414A-AA72-7D13CD4E377D}">
          <x14:formula1>
            <xm:f>'1.3 Lists'!$Y$11:$Y$15</xm:f>
          </x14:formula1>
          <xm:sqref>AB13:AB32 AB36:AB55 AB59:AB78 AB84:AB103 AB107:AB126 AB130:AB149</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15D7C-9B24-4E8F-86D9-5B75785A4CBC}">
  <sheetPr codeName="Sheet6">
    <tabColor theme="9" tint="-0.249977111117893"/>
  </sheetPr>
  <dimension ref="A1:AI55"/>
  <sheetViews>
    <sheetView zoomScale="80" zoomScaleNormal="80" workbookViewId="0">
      <pane ySplit="8" topLeftCell="A26" activePane="bottomLeft" state="frozen"/>
      <selection activeCell="F13" sqref="F13"/>
      <selection pane="bottomLeft" activeCell="AD57" sqref="AD57"/>
    </sheetView>
  </sheetViews>
  <sheetFormatPr defaultRowHeight="14.5"/>
  <cols>
    <col min="1" max="3" width="1.7265625" customWidth="1"/>
    <col min="4" max="4" width="4.7265625" customWidth="1"/>
    <col min="5" max="5" width="5" bestFit="1" customWidth="1"/>
    <col min="6" max="6" width="12.26953125" bestFit="1" customWidth="1"/>
    <col min="7" max="7" width="5.453125" bestFit="1" customWidth="1"/>
    <col min="8" max="8" width="11.26953125" bestFit="1" customWidth="1"/>
    <col min="9" max="9" width="13.7265625" bestFit="1" customWidth="1"/>
    <col min="10" max="10" width="9.453125" bestFit="1" customWidth="1"/>
    <col min="11" max="11" width="23.453125" bestFit="1" customWidth="1"/>
    <col min="12" max="12" width="22" bestFit="1" customWidth="1"/>
    <col min="13" max="13" width="11.453125" bestFit="1" customWidth="1"/>
    <col min="14" max="14" width="38.7265625" bestFit="1" customWidth="1"/>
    <col min="15" max="15" width="7.453125" customWidth="1"/>
    <col min="16" max="16" width="7.26953125" bestFit="1" customWidth="1"/>
    <col min="17" max="17" width="2.26953125" customWidth="1"/>
    <col min="18" max="18" width="34.26953125" bestFit="1" customWidth="1"/>
    <col min="19" max="28" width="1.7265625" hidden="1" customWidth="1"/>
    <col min="29" max="29" width="5" bestFit="1" customWidth="1"/>
    <col min="30" max="36" width="9.7265625" customWidth="1"/>
  </cols>
  <sheetData>
    <row r="1" spans="1:35" s="46" customFormat="1" ht="23.5">
      <c r="A1" s="56" t="str">
        <f>'1.1 Cover'!A1</f>
        <v>Regulatory Reporting Pack</v>
      </c>
    </row>
    <row r="2" spans="1:35" s="46" customFormat="1" ht="23.5">
      <c r="A2" s="56" t="str">
        <f>'1.1 Cover'!A2</f>
        <v>Price base - 2018/19</v>
      </c>
    </row>
    <row r="3" spans="1:35" s="46" customFormat="1" ht="23.5">
      <c r="A3" s="56" t="str">
        <f>'1.1 Cover'!A3</f>
        <v>Regulatory Year: April 2022 - March 2023</v>
      </c>
    </row>
    <row r="4" spans="1:35" s="46" customFormat="1" ht="23.5">
      <c r="A4" s="56" t="s">
        <v>2192</v>
      </c>
    </row>
    <row r="6" spans="1:35">
      <c r="AE6" s="1476" t="s">
        <v>1146</v>
      </c>
      <c r="AF6" s="1477"/>
      <c r="AG6" s="1477"/>
      <c r="AH6" s="1477"/>
      <c r="AI6" s="1478"/>
    </row>
    <row r="7" spans="1:35" s="43" customFormat="1">
      <c r="D7" s="55" t="s">
        <v>214</v>
      </c>
      <c r="E7" s="55" t="s">
        <v>215</v>
      </c>
      <c r="F7" s="55" t="s">
        <v>2157</v>
      </c>
      <c r="G7" s="55" t="s">
        <v>1396</v>
      </c>
      <c r="H7" s="55" t="s">
        <v>2158</v>
      </c>
      <c r="I7" s="55" t="s">
        <v>219</v>
      </c>
      <c r="J7" s="55" t="s">
        <v>220</v>
      </c>
      <c r="K7" s="55" t="s">
        <v>221</v>
      </c>
      <c r="L7" s="55" t="s">
        <v>222</v>
      </c>
      <c r="M7" s="55" t="s">
        <v>223</v>
      </c>
      <c r="N7" s="55" t="s">
        <v>224</v>
      </c>
      <c r="O7" s="55" t="s">
        <v>245</v>
      </c>
      <c r="P7" s="55" t="s">
        <v>226</v>
      </c>
      <c r="Q7" s="55"/>
      <c r="R7" s="55" t="s">
        <v>2193</v>
      </c>
      <c r="S7" s="55"/>
      <c r="T7" s="55"/>
      <c r="U7" s="55"/>
      <c r="V7" s="55"/>
      <c r="W7" s="55"/>
      <c r="X7" s="55"/>
      <c r="Y7" s="55"/>
      <c r="Z7" s="55"/>
      <c r="AA7" s="55"/>
      <c r="AB7" s="55"/>
      <c r="AC7" s="43" t="s">
        <v>1387</v>
      </c>
      <c r="AE7" s="52">
        <v>2022</v>
      </c>
      <c r="AF7" s="51">
        <v>2023</v>
      </c>
      <c r="AG7" s="51">
        <v>2024</v>
      </c>
      <c r="AH7" s="51">
        <v>2025</v>
      </c>
      <c r="AI7" s="50">
        <v>2026</v>
      </c>
    </row>
    <row r="8" spans="1:35">
      <c r="S8" s="43"/>
      <c r="T8" s="43"/>
      <c r="U8" s="43"/>
      <c r="V8" s="43"/>
    </row>
    <row r="9" spans="1:35" s="1" customFormat="1" ht="18">
      <c r="A9" s="2" t="s">
        <v>2182</v>
      </c>
      <c r="B9" s="2"/>
    </row>
    <row r="11" spans="1:35" s="1" customFormat="1" ht="14">
      <c r="A11" s="42"/>
      <c r="B11" s="48" t="s">
        <v>2194</v>
      </c>
    </row>
    <row r="13" spans="1:35">
      <c r="D13" t="s">
        <v>238</v>
      </c>
      <c r="E13" t="s">
        <v>215</v>
      </c>
      <c r="F13" t="s">
        <v>239</v>
      </c>
      <c r="G13" t="s">
        <v>2161</v>
      </c>
      <c r="H13" t="s">
        <v>241</v>
      </c>
      <c r="I13" t="s">
        <v>277</v>
      </c>
      <c r="J13" t="s">
        <v>88</v>
      </c>
      <c r="K13" t="s">
        <v>376</v>
      </c>
      <c r="L13" t="s">
        <v>376</v>
      </c>
      <c r="M13" s="217" t="s">
        <v>287</v>
      </c>
      <c r="N13" t="s">
        <v>535</v>
      </c>
      <c r="O13" s="217" t="s">
        <v>287</v>
      </c>
      <c r="P13" t="s">
        <v>318</v>
      </c>
      <c r="R13" t="s">
        <v>2195</v>
      </c>
      <c r="S13" s="307"/>
      <c r="T13" s="307"/>
      <c r="U13" s="307"/>
      <c r="V13" s="307"/>
      <c r="AC13" t="s">
        <v>1390</v>
      </c>
      <c r="AD13" s="49"/>
      <c r="AE13" s="888"/>
      <c r="AF13" s="888"/>
      <c r="AG13" s="888"/>
      <c r="AH13" s="888"/>
      <c r="AI13" s="888"/>
    </row>
    <row r="14" spans="1:35">
      <c r="D14" t="s">
        <v>238</v>
      </c>
      <c r="E14" t="s">
        <v>215</v>
      </c>
      <c r="F14" t="s">
        <v>239</v>
      </c>
      <c r="G14" t="s">
        <v>2161</v>
      </c>
      <c r="H14" t="s">
        <v>241</v>
      </c>
      <c r="I14" t="s">
        <v>277</v>
      </c>
      <c r="J14" t="s">
        <v>88</v>
      </c>
      <c r="K14" t="s">
        <v>376</v>
      </c>
      <c r="L14" t="s">
        <v>376</v>
      </c>
      <c r="M14" s="217" t="s">
        <v>287</v>
      </c>
      <c r="N14" t="s">
        <v>535</v>
      </c>
      <c r="O14" s="217" t="s">
        <v>287</v>
      </c>
      <c r="P14" t="s">
        <v>318</v>
      </c>
      <c r="R14" t="s">
        <v>2196</v>
      </c>
      <c r="S14" s="307"/>
      <c r="T14" s="307"/>
      <c r="U14" s="307"/>
      <c r="V14" s="307"/>
      <c r="AC14" t="s">
        <v>1390</v>
      </c>
      <c r="AD14" s="49"/>
      <c r="AE14" s="888"/>
      <c r="AF14" s="888"/>
      <c r="AG14" s="888"/>
      <c r="AH14" s="888"/>
      <c r="AI14" s="888"/>
    </row>
    <row r="15" spans="1:35">
      <c r="D15" t="s">
        <v>238</v>
      </c>
      <c r="E15" t="s">
        <v>215</v>
      </c>
      <c r="F15" t="s">
        <v>239</v>
      </c>
      <c r="G15" t="s">
        <v>2161</v>
      </c>
      <c r="H15" t="s">
        <v>241</v>
      </c>
      <c r="I15" t="s">
        <v>277</v>
      </c>
      <c r="J15" t="s">
        <v>88</v>
      </c>
      <c r="K15" t="s">
        <v>376</v>
      </c>
      <c r="L15" t="s">
        <v>376</v>
      </c>
      <c r="M15" s="217" t="s">
        <v>287</v>
      </c>
      <c r="N15" t="s">
        <v>535</v>
      </c>
      <c r="O15" s="217" t="s">
        <v>287</v>
      </c>
      <c r="P15" t="s">
        <v>318</v>
      </c>
      <c r="R15" t="s">
        <v>2197</v>
      </c>
      <c r="S15" s="307"/>
      <c r="T15" s="307"/>
      <c r="U15" s="307"/>
      <c r="V15" s="307"/>
      <c r="AC15" t="s">
        <v>1390</v>
      </c>
      <c r="AD15" s="49"/>
      <c r="AE15" s="888"/>
      <c r="AF15" s="888"/>
      <c r="AG15" s="888"/>
      <c r="AH15" s="888"/>
      <c r="AI15" s="888"/>
    </row>
    <row r="16" spans="1:35">
      <c r="D16" t="s">
        <v>238</v>
      </c>
      <c r="E16" t="s">
        <v>215</v>
      </c>
      <c r="F16" t="s">
        <v>239</v>
      </c>
      <c r="G16" t="s">
        <v>2161</v>
      </c>
      <c r="H16" t="s">
        <v>241</v>
      </c>
      <c r="I16" t="s">
        <v>277</v>
      </c>
      <c r="J16" t="s">
        <v>88</v>
      </c>
      <c r="K16" t="s">
        <v>376</v>
      </c>
      <c r="L16" t="s">
        <v>376</v>
      </c>
      <c r="M16" s="217" t="s">
        <v>287</v>
      </c>
      <c r="N16" t="s">
        <v>535</v>
      </c>
      <c r="O16" s="217" t="s">
        <v>287</v>
      </c>
      <c r="P16" t="s">
        <v>318</v>
      </c>
      <c r="R16" t="s">
        <v>2198</v>
      </c>
      <c r="S16" s="307"/>
      <c r="T16" s="307"/>
      <c r="U16" s="307"/>
      <c r="V16" s="307"/>
      <c r="AC16" t="s">
        <v>1390</v>
      </c>
      <c r="AD16" s="49"/>
      <c r="AE16" s="888"/>
      <c r="AF16" s="888"/>
      <c r="AG16" s="888"/>
      <c r="AH16" s="888"/>
      <c r="AI16" s="888"/>
    </row>
    <row r="17" spans="1:35">
      <c r="D17" t="s">
        <v>238</v>
      </c>
      <c r="E17" t="s">
        <v>215</v>
      </c>
      <c r="F17" t="s">
        <v>239</v>
      </c>
      <c r="G17" t="s">
        <v>2161</v>
      </c>
      <c r="H17" t="s">
        <v>241</v>
      </c>
      <c r="I17" t="s">
        <v>277</v>
      </c>
      <c r="J17" t="s">
        <v>88</v>
      </c>
      <c r="K17" t="s">
        <v>376</v>
      </c>
      <c r="L17" t="s">
        <v>376</v>
      </c>
      <c r="M17" s="217" t="s">
        <v>287</v>
      </c>
      <c r="N17" t="s">
        <v>537</v>
      </c>
      <c r="O17" s="217" t="s">
        <v>287</v>
      </c>
      <c r="P17" t="s">
        <v>318</v>
      </c>
      <c r="R17" t="s">
        <v>2199</v>
      </c>
      <c r="S17" s="307"/>
      <c r="T17" s="307"/>
      <c r="U17" s="307"/>
      <c r="V17" s="307"/>
      <c r="AC17" t="s">
        <v>1390</v>
      </c>
      <c r="AD17" s="49"/>
      <c r="AE17" s="888"/>
      <c r="AF17" s="888"/>
      <c r="AG17" s="888"/>
      <c r="AH17" s="888"/>
      <c r="AI17" s="888"/>
    </row>
    <row r="18" spans="1:35">
      <c r="D18" t="s">
        <v>238</v>
      </c>
      <c r="E18" t="s">
        <v>215</v>
      </c>
      <c r="F18" t="s">
        <v>239</v>
      </c>
      <c r="G18" t="s">
        <v>2161</v>
      </c>
      <c r="H18" t="s">
        <v>241</v>
      </c>
      <c r="I18" t="s">
        <v>277</v>
      </c>
      <c r="J18" t="s">
        <v>88</v>
      </c>
      <c r="K18" t="s">
        <v>376</v>
      </c>
      <c r="L18" t="s">
        <v>376</v>
      </c>
      <c r="M18" s="217" t="s">
        <v>287</v>
      </c>
      <c r="N18" t="s">
        <v>537</v>
      </c>
      <c r="O18" s="217" t="s">
        <v>287</v>
      </c>
      <c r="P18" t="s">
        <v>318</v>
      </c>
      <c r="R18" t="s">
        <v>2200</v>
      </c>
      <c r="S18" s="307"/>
      <c r="T18" s="307"/>
      <c r="U18" s="307"/>
      <c r="V18" s="307"/>
      <c r="AC18" t="s">
        <v>1390</v>
      </c>
      <c r="AD18" s="49"/>
      <c r="AE18" s="888"/>
      <c r="AF18" s="888"/>
      <c r="AG18" s="888"/>
      <c r="AH18" s="888"/>
      <c r="AI18" s="888"/>
    </row>
    <row r="19" spans="1:35">
      <c r="D19" t="s">
        <v>238</v>
      </c>
      <c r="E19" t="s">
        <v>215</v>
      </c>
      <c r="F19" t="s">
        <v>239</v>
      </c>
      <c r="G19" t="s">
        <v>2161</v>
      </c>
      <c r="H19" t="s">
        <v>241</v>
      </c>
      <c r="I19" t="s">
        <v>277</v>
      </c>
      <c r="J19" t="s">
        <v>88</v>
      </c>
      <c r="K19" t="s">
        <v>376</v>
      </c>
      <c r="L19" t="s">
        <v>376</v>
      </c>
      <c r="M19" s="217" t="s">
        <v>287</v>
      </c>
      <c r="N19" t="s">
        <v>537</v>
      </c>
      <c r="O19" s="217" t="s">
        <v>287</v>
      </c>
      <c r="P19" t="s">
        <v>318</v>
      </c>
      <c r="R19" t="s">
        <v>2201</v>
      </c>
      <c r="S19" s="307"/>
      <c r="T19" s="307"/>
      <c r="U19" s="307"/>
      <c r="V19" s="307"/>
      <c r="AC19" t="s">
        <v>1390</v>
      </c>
      <c r="AD19" s="49"/>
      <c r="AE19" s="888"/>
      <c r="AF19" s="888"/>
      <c r="AG19" s="888"/>
      <c r="AH19" s="888"/>
      <c r="AI19" s="888"/>
    </row>
    <row r="20" spans="1:35">
      <c r="D20" t="s">
        <v>238</v>
      </c>
      <c r="E20" t="s">
        <v>215</v>
      </c>
      <c r="F20" t="s">
        <v>239</v>
      </c>
      <c r="G20" t="s">
        <v>2161</v>
      </c>
      <c r="H20" t="s">
        <v>241</v>
      </c>
      <c r="I20" t="s">
        <v>277</v>
      </c>
      <c r="J20" t="s">
        <v>88</v>
      </c>
      <c r="K20" t="s">
        <v>376</v>
      </c>
      <c r="L20" t="s">
        <v>376</v>
      </c>
      <c r="M20" s="217" t="s">
        <v>287</v>
      </c>
      <c r="N20" t="s">
        <v>539</v>
      </c>
      <c r="O20" s="217" t="s">
        <v>287</v>
      </c>
      <c r="P20" t="s">
        <v>318</v>
      </c>
      <c r="S20" s="307"/>
      <c r="T20" s="307"/>
      <c r="U20" s="307"/>
      <c r="V20" s="307"/>
      <c r="AC20" t="s">
        <v>1390</v>
      </c>
      <c r="AD20" s="49"/>
      <c r="AE20" s="888"/>
      <c r="AF20" s="888"/>
      <c r="AG20" s="888"/>
      <c r="AH20" s="888"/>
      <c r="AI20" s="888"/>
    </row>
    <row r="21" spans="1:35">
      <c r="D21" t="s">
        <v>238</v>
      </c>
      <c r="E21" t="s">
        <v>215</v>
      </c>
      <c r="F21" t="s">
        <v>239</v>
      </c>
      <c r="G21" t="s">
        <v>2161</v>
      </c>
      <c r="H21" t="s">
        <v>241</v>
      </c>
      <c r="I21" t="s">
        <v>277</v>
      </c>
      <c r="J21" t="s">
        <v>88</v>
      </c>
      <c r="K21" t="s">
        <v>376</v>
      </c>
      <c r="L21" t="s">
        <v>376</v>
      </c>
      <c r="M21" s="217" t="s">
        <v>287</v>
      </c>
      <c r="N21" t="s">
        <v>541</v>
      </c>
      <c r="O21" s="217" t="s">
        <v>287</v>
      </c>
      <c r="P21" t="s">
        <v>318</v>
      </c>
      <c r="S21" s="307"/>
      <c r="T21" s="307"/>
      <c r="U21" s="307"/>
      <c r="V21" s="307"/>
      <c r="AC21" t="s">
        <v>1390</v>
      </c>
      <c r="AD21" s="49"/>
      <c r="AE21" s="888"/>
      <c r="AF21" s="888"/>
      <c r="AG21" s="888"/>
      <c r="AH21" s="888"/>
      <c r="AI21" s="888"/>
    </row>
    <row r="22" spans="1:35">
      <c r="D22" t="s">
        <v>238</v>
      </c>
      <c r="E22" t="s">
        <v>215</v>
      </c>
      <c r="F22" t="s">
        <v>239</v>
      </c>
      <c r="G22" t="s">
        <v>2161</v>
      </c>
      <c r="H22" t="s">
        <v>241</v>
      </c>
      <c r="I22" t="s">
        <v>277</v>
      </c>
      <c r="J22" t="s">
        <v>88</v>
      </c>
      <c r="K22" t="s">
        <v>376</v>
      </c>
      <c r="L22" t="s">
        <v>376</v>
      </c>
      <c r="M22" s="217" t="s">
        <v>287</v>
      </c>
      <c r="O22" s="217" t="s">
        <v>287</v>
      </c>
      <c r="P22" t="s">
        <v>318</v>
      </c>
      <c r="S22" s="307"/>
      <c r="T22" s="307"/>
      <c r="U22" s="307"/>
      <c r="V22" s="307"/>
      <c r="AC22" t="s">
        <v>1390</v>
      </c>
      <c r="AD22" s="49"/>
      <c r="AE22" s="887"/>
      <c r="AF22" s="887"/>
      <c r="AG22" s="887"/>
      <c r="AH22" s="887"/>
      <c r="AI22" s="887"/>
    </row>
    <row r="23" spans="1:35">
      <c r="D23" t="s">
        <v>238</v>
      </c>
      <c r="E23" t="s">
        <v>215</v>
      </c>
      <c r="F23" t="s">
        <v>239</v>
      </c>
      <c r="G23" t="s">
        <v>2161</v>
      </c>
      <c r="H23" t="s">
        <v>241</v>
      </c>
      <c r="I23" t="s">
        <v>277</v>
      </c>
      <c r="J23" t="s">
        <v>88</v>
      </c>
      <c r="K23" t="s">
        <v>376</v>
      </c>
      <c r="L23" t="s">
        <v>376</v>
      </c>
      <c r="M23" s="217" t="s">
        <v>287</v>
      </c>
      <c r="O23" s="217" t="s">
        <v>287</v>
      </c>
      <c r="P23" t="s">
        <v>318</v>
      </c>
      <c r="S23" s="307"/>
      <c r="T23" s="307"/>
      <c r="U23" s="307"/>
      <c r="V23" s="307"/>
      <c r="AC23" t="s">
        <v>1390</v>
      </c>
      <c r="AD23" s="49"/>
      <c r="AE23" s="887"/>
      <c r="AF23" s="887"/>
      <c r="AG23" s="887"/>
      <c r="AH23" s="887"/>
      <c r="AI23" s="887"/>
    </row>
    <row r="24" spans="1:35" s="43" customFormat="1">
      <c r="D24" t="s">
        <v>238</v>
      </c>
      <c r="E24" t="s">
        <v>215</v>
      </c>
      <c r="F24" t="s">
        <v>239</v>
      </c>
      <c r="G24" t="s">
        <v>2161</v>
      </c>
      <c r="H24" t="s">
        <v>241</v>
      </c>
      <c r="I24" t="s">
        <v>277</v>
      </c>
      <c r="J24" t="s">
        <v>88</v>
      </c>
      <c r="K24" t="s">
        <v>376</v>
      </c>
      <c r="L24" t="s">
        <v>376</v>
      </c>
      <c r="M24" s="217" t="s">
        <v>287</v>
      </c>
      <c r="N24"/>
      <c r="O24" s="217" t="s">
        <v>287</v>
      </c>
      <c r="P24" t="s">
        <v>318</v>
      </c>
      <c r="Q24"/>
      <c r="R24"/>
      <c r="S24" s="307"/>
      <c r="T24" s="307"/>
      <c r="U24" s="307"/>
      <c r="V24" s="307"/>
      <c r="W24"/>
      <c r="X24"/>
      <c r="Y24"/>
      <c r="Z24"/>
      <c r="AA24"/>
      <c r="AB24"/>
      <c r="AC24" t="s">
        <v>1390</v>
      </c>
      <c r="AD24" s="49"/>
      <c r="AE24" s="887"/>
      <c r="AF24" s="887"/>
      <c r="AG24" s="887"/>
      <c r="AH24" s="887"/>
      <c r="AI24" s="887"/>
    </row>
    <row r="25" spans="1:35" s="43" customFormat="1">
      <c r="D25"/>
      <c r="E25"/>
      <c r="F25"/>
      <c r="G25"/>
      <c r="H25"/>
      <c r="I25"/>
      <c r="J25"/>
      <c r="K25"/>
      <c r="L25"/>
      <c r="M25"/>
      <c r="N25"/>
      <c r="O25"/>
      <c r="P25"/>
      <c r="Q25"/>
      <c r="R25" s="307"/>
      <c r="S25" s="307"/>
      <c r="T25" s="307"/>
      <c r="U25" s="307"/>
      <c r="V25" s="307"/>
      <c r="W25"/>
      <c r="X25"/>
      <c r="Y25"/>
      <c r="Z25"/>
      <c r="AA25"/>
      <c r="AB25"/>
      <c r="AC25"/>
      <c r="AD25" s="49"/>
      <c r="AE25" s="307"/>
      <c r="AF25" s="307"/>
      <c r="AG25" s="307"/>
      <c r="AH25" s="307"/>
      <c r="AI25" s="307"/>
    </row>
    <row r="26" spans="1:35" s="1" customFormat="1" ht="14">
      <c r="A26" s="42"/>
      <c r="B26" s="48" t="s">
        <v>2202</v>
      </c>
    </row>
    <row r="28" spans="1:35">
      <c r="D28" t="s">
        <v>238</v>
      </c>
      <c r="E28" t="s">
        <v>345</v>
      </c>
      <c r="G28" t="s">
        <v>2161</v>
      </c>
      <c r="I28" t="s">
        <v>277</v>
      </c>
      <c r="J28" t="s">
        <v>88</v>
      </c>
      <c r="K28" t="s">
        <v>376</v>
      </c>
      <c r="L28" t="s">
        <v>2202</v>
      </c>
      <c r="N28" t="s">
        <v>2203</v>
      </c>
      <c r="AC28" t="s">
        <v>1151</v>
      </c>
      <c r="AE28" s="945"/>
      <c r="AF28" s="945"/>
      <c r="AG28" s="946" t="str">
        <f>IF('1.5 Universal Data'!$C$8&lt;'5.6 Quarry_Loss'!AG7,"",AF31)</f>
        <v/>
      </c>
      <c r="AH28" s="946" t="str">
        <f>IF('1.5 Universal Data'!$C$8&lt;'5.6 Quarry_Loss'!AH7,"",AG31)</f>
        <v/>
      </c>
      <c r="AI28" s="946" t="str">
        <f>IF('1.5 Universal Data'!$C$8&lt;'5.6 Quarry_Loss'!AI7,"",AH31)</f>
        <v/>
      </c>
    </row>
    <row r="29" spans="1:35">
      <c r="D29" t="s">
        <v>238</v>
      </c>
      <c r="E29" t="s">
        <v>345</v>
      </c>
      <c r="G29" t="s">
        <v>2161</v>
      </c>
      <c r="I29" t="s">
        <v>277</v>
      </c>
      <c r="J29" t="s">
        <v>88</v>
      </c>
      <c r="K29" t="s">
        <v>376</v>
      </c>
      <c r="L29" t="s">
        <v>2202</v>
      </c>
      <c r="N29" t="s">
        <v>2204</v>
      </c>
      <c r="AC29" t="s">
        <v>1151</v>
      </c>
      <c r="AE29" s="947"/>
      <c r="AF29" s="947"/>
      <c r="AG29" s="699"/>
      <c r="AH29" s="699"/>
      <c r="AI29" s="699"/>
    </row>
    <row r="30" spans="1:35">
      <c r="D30" t="s">
        <v>238</v>
      </c>
      <c r="E30" t="s">
        <v>345</v>
      </c>
      <c r="G30" t="s">
        <v>2161</v>
      </c>
      <c r="I30" t="s">
        <v>277</v>
      </c>
      <c r="J30" t="s">
        <v>88</v>
      </c>
      <c r="K30" t="s">
        <v>376</v>
      </c>
      <c r="L30" t="s">
        <v>2202</v>
      </c>
      <c r="N30" t="s">
        <v>2205</v>
      </c>
      <c r="AC30" t="s">
        <v>1151</v>
      </c>
      <c r="AE30" s="946">
        <f>-SUM(AE13:AE24)</f>
        <v>0</v>
      </c>
      <c r="AF30" s="946"/>
      <c r="AG30" s="946">
        <f>-SUM(AG13:AG24)</f>
        <v>0</v>
      </c>
      <c r="AH30" s="946">
        <f>-SUM(AH13:AH24)</f>
        <v>0</v>
      </c>
      <c r="AI30" s="946">
        <f>-SUM(AI13:AI24)</f>
        <v>0</v>
      </c>
    </row>
    <row r="31" spans="1:35">
      <c r="D31" t="s">
        <v>238</v>
      </c>
      <c r="E31" t="s">
        <v>345</v>
      </c>
      <c r="G31" t="s">
        <v>2161</v>
      </c>
      <c r="I31" t="s">
        <v>277</v>
      </c>
      <c r="J31" t="s">
        <v>88</v>
      </c>
      <c r="K31" t="s">
        <v>376</v>
      </c>
      <c r="L31" t="s">
        <v>2202</v>
      </c>
      <c r="N31" t="s">
        <v>3402</v>
      </c>
      <c r="AC31" t="s">
        <v>1151</v>
      </c>
      <c r="AD31" s="49"/>
      <c r="AE31" s="946">
        <f>IF('1.5 Universal Data'!$C$8&lt;'5.6 Quarry_Loss'!AE7,"",AE28+AE29+AE30)</f>
        <v>0</v>
      </c>
      <c r="AF31" s="946"/>
      <c r="AG31" s="946" t="str">
        <f>IF('1.5 Universal Data'!$C$8&lt;'5.6 Quarry_Loss'!AG7,"",AG28+AG29+AG30)</f>
        <v/>
      </c>
      <c r="AH31" s="946" t="str">
        <f>IF('1.5 Universal Data'!$C$8&lt;'5.6 Quarry_Loss'!AH7,"",AH28+AH29+AH30)</f>
        <v/>
      </c>
      <c r="AI31" s="946" t="str">
        <f>IF('1.5 Universal Data'!$C$8&lt;'5.6 Quarry_Loss'!AI7,"",AI28+AI29+AI30)</f>
        <v/>
      </c>
    </row>
    <row r="33" spans="1:35" s="1" customFormat="1" ht="18">
      <c r="A33" s="2" t="s">
        <v>265</v>
      </c>
      <c r="B33" s="2"/>
    </row>
    <row r="35" spans="1:35" s="1" customFormat="1" ht="14">
      <c r="A35" s="42"/>
      <c r="B35" s="48" t="s">
        <v>2194</v>
      </c>
    </row>
    <row r="37" spans="1:35">
      <c r="D37" t="s">
        <v>238</v>
      </c>
      <c r="E37" t="s">
        <v>215</v>
      </c>
      <c r="F37" t="s">
        <v>239</v>
      </c>
      <c r="G37" t="s">
        <v>283</v>
      </c>
      <c r="H37" t="s">
        <v>241</v>
      </c>
      <c r="I37" t="s">
        <v>277</v>
      </c>
      <c r="J37" t="s">
        <v>88</v>
      </c>
      <c r="K37" t="s">
        <v>376</v>
      </c>
      <c r="L37" t="s">
        <v>376</v>
      </c>
      <c r="M37" s="217" t="s">
        <v>287</v>
      </c>
      <c r="N37" t="s">
        <v>535</v>
      </c>
      <c r="O37" s="217" t="s">
        <v>287</v>
      </c>
      <c r="P37" t="s">
        <v>318</v>
      </c>
      <c r="R37" s="717" t="s">
        <v>2195</v>
      </c>
      <c r="S37" s="307"/>
      <c r="T37" s="307"/>
      <c r="U37" s="307"/>
      <c r="V37" s="307"/>
      <c r="AC37" t="s">
        <v>2206</v>
      </c>
      <c r="AE37" s="888"/>
      <c r="AF37" s="888"/>
      <c r="AG37" s="888"/>
      <c r="AH37" s="888"/>
      <c r="AI37" s="888"/>
    </row>
    <row r="38" spans="1:35">
      <c r="D38" t="s">
        <v>238</v>
      </c>
      <c r="E38" t="s">
        <v>215</v>
      </c>
      <c r="F38" t="s">
        <v>239</v>
      </c>
      <c r="G38" t="s">
        <v>283</v>
      </c>
      <c r="H38" t="s">
        <v>241</v>
      </c>
      <c r="I38" t="s">
        <v>277</v>
      </c>
      <c r="J38" t="s">
        <v>88</v>
      </c>
      <c r="K38" t="s">
        <v>376</v>
      </c>
      <c r="L38" t="s">
        <v>376</v>
      </c>
      <c r="M38" s="217" t="s">
        <v>287</v>
      </c>
      <c r="N38" t="s">
        <v>535</v>
      </c>
      <c r="O38" s="217" t="s">
        <v>287</v>
      </c>
      <c r="P38" t="s">
        <v>318</v>
      </c>
      <c r="R38" s="717" t="s">
        <v>2196</v>
      </c>
      <c r="S38" s="307"/>
      <c r="T38" s="307"/>
      <c r="U38" s="307"/>
      <c r="V38" s="307"/>
      <c r="AC38" t="s">
        <v>2206</v>
      </c>
      <c r="AE38" s="888"/>
      <c r="AF38" s="888"/>
      <c r="AG38" s="888"/>
      <c r="AH38" s="888"/>
      <c r="AI38" s="888"/>
    </row>
    <row r="39" spans="1:35">
      <c r="D39" t="s">
        <v>238</v>
      </c>
      <c r="E39" t="s">
        <v>215</v>
      </c>
      <c r="F39" t="s">
        <v>239</v>
      </c>
      <c r="G39" t="s">
        <v>283</v>
      </c>
      <c r="H39" t="s">
        <v>241</v>
      </c>
      <c r="I39" t="s">
        <v>277</v>
      </c>
      <c r="J39" t="s">
        <v>88</v>
      </c>
      <c r="K39" t="s">
        <v>376</v>
      </c>
      <c r="L39" t="s">
        <v>376</v>
      </c>
      <c r="M39" s="217" t="s">
        <v>287</v>
      </c>
      <c r="N39" t="s">
        <v>535</v>
      </c>
      <c r="O39" s="217" t="s">
        <v>287</v>
      </c>
      <c r="P39" t="s">
        <v>318</v>
      </c>
      <c r="R39" s="717" t="s">
        <v>2197</v>
      </c>
      <c r="S39" s="307"/>
      <c r="T39" s="307"/>
      <c r="U39" s="307"/>
      <c r="V39" s="307"/>
      <c r="AC39" t="s">
        <v>2206</v>
      </c>
      <c r="AE39" s="888"/>
      <c r="AF39" s="888"/>
      <c r="AG39" s="888"/>
      <c r="AH39" s="888"/>
      <c r="AI39" s="888"/>
    </row>
    <row r="40" spans="1:35">
      <c r="D40" t="s">
        <v>238</v>
      </c>
      <c r="E40" t="s">
        <v>215</v>
      </c>
      <c r="F40" t="s">
        <v>239</v>
      </c>
      <c r="G40" t="s">
        <v>283</v>
      </c>
      <c r="H40" t="s">
        <v>241</v>
      </c>
      <c r="I40" t="s">
        <v>277</v>
      </c>
      <c r="J40" t="s">
        <v>88</v>
      </c>
      <c r="K40" t="s">
        <v>376</v>
      </c>
      <c r="L40" t="s">
        <v>376</v>
      </c>
      <c r="M40" s="217" t="s">
        <v>287</v>
      </c>
      <c r="N40" t="s">
        <v>535</v>
      </c>
      <c r="O40" s="217" t="s">
        <v>287</v>
      </c>
      <c r="P40" t="s">
        <v>318</v>
      </c>
      <c r="R40" s="717" t="s">
        <v>2198</v>
      </c>
      <c r="S40" s="307"/>
      <c r="T40" s="307"/>
      <c r="U40" s="307"/>
      <c r="V40" s="307"/>
      <c r="AC40" t="s">
        <v>2206</v>
      </c>
      <c r="AE40" s="888"/>
      <c r="AF40" s="888"/>
      <c r="AG40" s="888"/>
      <c r="AH40" s="888"/>
      <c r="AI40" s="888"/>
    </row>
    <row r="41" spans="1:35">
      <c r="D41" t="s">
        <v>238</v>
      </c>
      <c r="E41" t="s">
        <v>215</v>
      </c>
      <c r="F41" t="s">
        <v>239</v>
      </c>
      <c r="G41" t="s">
        <v>283</v>
      </c>
      <c r="H41" t="s">
        <v>241</v>
      </c>
      <c r="I41" t="s">
        <v>277</v>
      </c>
      <c r="J41" t="s">
        <v>88</v>
      </c>
      <c r="K41" t="s">
        <v>376</v>
      </c>
      <c r="L41" t="s">
        <v>376</v>
      </c>
      <c r="M41" s="217" t="s">
        <v>287</v>
      </c>
      <c r="N41" t="s">
        <v>537</v>
      </c>
      <c r="O41" s="217" t="s">
        <v>287</v>
      </c>
      <c r="P41" t="s">
        <v>318</v>
      </c>
      <c r="R41" s="717" t="s">
        <v>2199</v>
      </c>
      <c r="S41" s="307"/>
      <c r="T41" s="307"/>
      <c r="U41" s="307"/>
      <c r="V41" s="307"/>
      <c r="AC41" t="s">
        <v>2206</v>
      </c>
      <c r="AE41" s="888"/>
      <c r="AF41" s="888"/>
      <c r="AG41" s="888"/>
      <c r="AH41" s="888"/>
      <c r="AI41" s="888"/>
    </row>
    <row r="42" spans="1:35">
      <c r="D42" t="s">
        <v>238</v>
      </c>
      <c r="E42" t="s">
        <v>215</v>
      </c>
      <c r="F42" t="s">
        <v>239</v>
      </c>
      <c r="G42" t="s">
        <v>283</v>
      </c>
      <c r="H42" t="s">
        <v>241</v>
      </c>
      <c r="I42" t="s">
        <v>277</v>
      </c>
      <c r="J42" t="s">
        <v>88</v>
      </c>
      <c r="K42" t="s">
        <v>376</v>
      </c>
      <c r="L42" t="s">
        <v>376</v>
      </c>
      <c r="M42" s="217" t="s">
        <v>287</v>
      </c>
      <c r="N42" t="s">
        <v>537</v>
      </c>
      <c r="O42" s="217" t="s">
        <v>287</v>
      </c>
      <c r="P42" t="s">
        <v>318</v>
      </c>
      <c r="R42" s="717" t="s">
        <v>2200</v>
      </c>
      <c r="S42" s="307"/>
      <c r="T42" s="307"/>
      <c r="U42" s="307"/>
      <c r="V42" s="307"/>
      <c r="AC42" t="s">
        <v>2206</v>
      </c>
      <c r="AE42" s="888"/>
      <c r="AF42" s="888"/>
      <c r="AG42" s="888"/>
      <c r="AH42" s="888"/>
      <c r="AI42" s="888"/>
    </row>
    <row r="43" spans="1:35">
      <c r="D43" t="s">
        <v>238</v>
      </c>
      <c r="E43" t="s">
        <v>215</v>
      </c>
      <c r="F43" t="s">
        <v>239</v>
      </c>
      <c r="G43" t="s">
        <v>283</v>
      </c>
      <c r="H43" t="s">
        <v>241</v>
      </c>
      <c r="I43" t="s">
        <v>277</v>
      </c>
      <c r="J43" t="s">
        <v>88</v>
      </c>
      <c r="K43" t="s">
        <v>376</v>
      </c>
      <c r="L43" t="s">
        <v>376</v>
      </c>
      <c r="M43" s="217" t="s">
        <v>287</v>
      </c>
      <c r="N43" t="s">
        <v>537</v>
      </c>
      <c r="O43" s="217" t="s">
        <v>287</v>
      </c>
      <c r="P43" t="s">
        <v>318</v>
      </c>
      <c r="R43" s="717" t="s">
        <v>2201</v>
      </c>
      <c r="S43" s="307"/>
      <c r="T43" s="307"/>
      <c r="U43" s="307"/>
      <c r="V43" s="307"/>
      <c r="AC43" t="s">
        <v>2206</v>
      </c>
      <c r="AE43" s="888"/>
      <c r="AF43" s="888"/>
      <c r="AG43" s="888"/>
      <c r="AH43" s="888"/>
      <c r="AI43" s="888"/>
    </row>
    <row r="44" spans="1:35">
      <c r="D44" t="s">
        <v>238</v>
      </c>
      <c r="E44" t="s">
        <v>215</v>
      </c>
      <c r="F44" t="s">
        <v>239</v>
      </c>
      <c r="G44" t="s">
        <v>283</v>
      </c>
      <c r="H44" t="s">
        <v>241</v>
      </c>
      <c r="I44" t="s">
        <v>277</v>
      </c>
      <c r="J44" t="s">
        <v>88</v>
      </c>
      <c r="K44" t="s">
        <v>376</v>
      </c>
      <c r="L44" t="s">
        <v>376</v>
      </c>
      <c r="M44" s="217" t="s">
        <v>287</v>
      </c>
      <c r="N44" t="s">
        <v>539</v>
      </c>
      <c r="O44" s="217" t="s">
        <v>287</v>
      </c>
      <c r="P44" t="s">
        <v>318</v>
      </c>
      <c r="R44" s="717"/>
      <c r="S44" s="307"/>
      <c r="T44" s="307"/>
      <c r="U44" s="307"/>
      <c r="V44" s="307"/>
      <c r="AC44" t="s">
        <v>2206</v>
      </c>
      <c r="AE44" s="888"/>
      <c r="AF44" s="888"/>
      <c r="AG44" s="888"/>
      <c r="AH44" s="888"/>
      <c r="AI44" s="888"/>
    </row>
    <row r="45" spans="1:35">
      <c r="D45" t="s">
        <v>238</v>
      </c>
      <c r="E45" t="s">
        <v>215</v>
      </c>
      <c r="F45" t="s">
        <v>239</v>
      </c>
      <c r="G45" t="s">
        <v>283</v>
      </c>
      <c r="H45" t="s">
        <v>241</v>
      </c>
      <c r="I45" t="s">
        <v>277</v>
      </c>
      <c r="J45" t="s">
        <v>88</v>
      </c>
      <c r="K45" t="s">
        <v>376</v>
      </c>
      <c r="L45" t="s">
        <v>376</v>
      </c>
      <c r="M45" s="217" t="s">
        <v>287</v>
      </c>
      <c r="N45" t="s">
        <v>541</v>
      </c>
      <c r="O45" s="217" t="s">
        <v>287</v>
      </c>
      <c r="P45" t="s">
        <v>318</v>
      </c>
      <c r="R45" s="717"/>
      <c r="S45" s="307"/>
      <c r="T45" s="307"/>
      <c r="U45" s="307"/>
      <c r="V45" s="307"/>
      <c r="AC45" t="s">
        <v>2206</v>
      </c>
      <c r="AE45" s="888"/>
      <c r="AF45" s="888"/>
      <c r="AG45" s="888"/>
      <c r="AH45" s="888"/>
      <c r="AI45" s="888"/>
    </row>
    <row r="46" spans="1:35">
      <c r="D46" t="s">
        <v>238</v>
      </c>
      <c r="E46" t="s">
        <v>215</v>
      </c>
      <c r="F46" t="s">
        <v>239</v>
      </c>
      <c r="G46" t="s">
        <v>283</v>
      </c>
      <c r="H46" t="s">
        <v>241</v>
      </c>
      <c r="I46" t="s">
        <v>277</v>
      </c>
      <c r="J46" t="s">
        <v>88</v>
      </c>
      <c r="K46" t="s">
        <v>376</v>
      </c>
      <c r="L46" t="s">
        <v>376</v>
      </c>
      <c r="M46" s="217" t="s">
        <v>287</v>
      </c>
      <c r="O46" s="217" t="s">
        <v>287</v>
      </c>
      <c r="P46" t="s">
        <v>318</v>
      </c>
      <c r="R46" s="717"/>
      <c r="S46" s="307"/>
      <c r="T46" s="307"/>
      <c r="U46" s="307"/>
      <c r="V46" s="307"/>
      <c r="AE46" s="943"/>
      <c r="AF46" s="943"/>
      <c r="AG46" s="943"/>
      <c r="AH46" s="943"/>
      <c r="AI46" s="943"/>
    </row>
    <row r="47" spans="1:35">
      <c r="D47" t="s">
        <v>238</v>
      </c>
      <c r="E47" t="s">
        <v>215</v>
      </c>
      <c r="F47" t="s">
        <v>239</v>
      </c>
      <c r="G47" t="s">
        <v>283</v>
      </c>
      <c r="H47" t="s">
        <v>241</v>
      </c>
      <c r="I47" t="s">
        <v>277</v>
      </c>
      <c r="J47" t="s">
        <v>88</v>
      </c>
      <c r="K47" t="s">
        <v>376</v>
      </c>
      <c r="L47" t="s">
        <v>376</v>
      </c>
      <c r="M47" s="217" t="s">
        <v>287</v>
      </c>
      <c r="O47" s="217" t="s">
        <v>287</v>
      </c>
      <c r="P47" t="s">
        <v>318</v>
      </c>
      <c r="R47" s="717"/>
      <c r="S47" s="307"/>
      <c r="T47" s="307"/>
      <c r="U47" s="307"/>
      <c r="V47" s="307"/>
      <c r="AE47" s="943"/>
      <c r="AF47" s="943"/>
      <c r="AG47" s="943"/>
      <c r="AH47" s="943"/>
      <c r="AI47" s="943"/>
    </row>
    <row r="48" spans="1:35" s="43" customFormat="1">
      <c r="D48" t="s">
        <v>238</v>
      </c>
      <c r="E48" t="s">
        <v>215</v>
      </c>
      <c r="F48" t="s">
        <v>239</v>
      </c>
      <c r="G48" t="s">
        <v>283</v>
      </c>
      <c r="H48" t="s">
        <v>241</v>
      </c>
      <c r="I48" t="s">
        <v>277</v>
      </c>
      <c r="J48" t="s">
        <v>88</v>
      </c>
      <c r="K48" t="s">
        <v>376</v>
      </c>
      <c r="L48" t="s">
        <v>376</v>
      </c>
      <c r="M48" s="217" t="s">
        <v>287</v>
      </c>
      <c r="N48"/>
      <c r="O48" s="217" t="s">
        <v>287</v>
      </c>
      <c r="P48" t="s">
        <v>318</v>
      </c>
      <c r="Q48"/>
      <c r="R48" s="717"/>
      <c r="S48" s="307"/>
      <c r="T48" s="307"/>
      <c r="U48" s="307"/>
      <c r="V48" s="307"/>
      <c r="W48"/>
      <c r="X48"/>
      <c r="Y48"/>
      <c r="Z48"/>
      <c r="AA48"/>
      <c r="AB48"/>
      <c r="AC48"/>
      <c r="AD48"/>
      <c r="AE48" s="943"/>
      <c r="AF48" s="943"/>
      <c r="AG48" s="943"/>
      <c r="AH48" s="943"/>
      <c r="AI48" s="943"/>
    </row>
    <row r="50" spans="1:35" s="1342" customFormat="1" ht="18">
      <c r="A50" s="1339"/>
      <c r="B50" s="1340" t="s">
        <v>3403</v>
      </c>
      <c r="C50" s="1339"/>
      <c r="D50" s="1339"/>
      <c r="E50" s="1339"/>
      <c r="F50" s="1339"/>
      <c r="G50" s="1339"/>
      <c r="H50" s="1339"/>
      <c r="I50" s="1339"/>
      <c r="J50" s="1339"/>
      <c r="K50" s="1339"/>
      <c r="L50" s="1341"/>
      <c r="M50" s="1341"/>
      <c r="N50" s="1341"/>
      <c r="O50" s="1341"/>
      <c r="P50" s="1341"/>
      <c r="Q50" s="1341"/>
      <c r="R50" s="1341"/>
      <c r="S50" s="1341"/>
      <c r="T50" s="1341"/>
      <c r="U50" s="1341"/>
      <c r="V50" s="1341"/>
      <c r="W50" s="1341"/>
      <c r="X50" s="1341"/>
      <c r="Y50" s="1341"/>
      <c r="Z50" s="1341"/>
      <c r="AA50" s="1341"/>
      <c r="AB50" s="1341"/>
      <c r="AC50" s="1341"/>
      <c r="AD50" s="1341"/>
      <c r="AE50" s="1341"/>
      <c r="AF50" s="1341"/>
      <c r="AG50" s="1341"/>
      <c r="AH50" s="1341"/>
      <c r="AI50" s="1341"/>
    </row>
    <row r="53" spans="1:35">
      <c r="D53" t="s">
        <v>238</v>
      </c>
      <c r="E53" t="s">
        <v>215</v>
      </c>
      <c r="F53" t="s">
        <v>239</v>
      </c>
      <c r="G53" t="s">
        <v>283</v>
      </c>
      <c r="H53" t="s">
        <v>241</v>
      </c>
      <c r="I53" t="s">
        <v>277</v>
      </c>
      <c r="J53" t="s">
        <v>88</v>
      </c>
      <c r="K53" t="s">
        <v>376</v>
      </c>
      <c r="L53" t="s">
        <v>376</v>
      </c>
      <c r="M53" s="217" t="s">
        <v>287</v>
      </c>
      <c r="AC53" t="s">
        <v>2206</v>
      </c>
      <c r="AE53" s="888"/>
      <c r="AF53" s="888"/>
      <c r="AG53" s="888"/>
      <c r="AH53" s="888"/>
      <c r="AI53" s="888"/>
    </row>
    <row r="55" spans="1:35" s="46" customFormat="1" ht="18.5">
      <c r="A55" s="47" t="s">
        <v>1375</v>
      </c>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4" id="{F9DFF66C-9E9D-4C1E-AB60-A18C68DBAEB6}">
            <xm:f>'1.5 Universal Data'!$C$8&lt;$AE$7</xm:f>
            <x14:dxf>
              <fill>
                <patternFill patternType="lightUp">
                  <bgColor theme="0"/>
                </patternFill>
              </fill>
            </x14:dxf>
          </x14:cfRule>
          <xm:sqref>AE13:AF53</xm:sqref>
        </x14:conditionalFormatting>
        <x14:conditionalFormatting xmlns:xm="http://schemas.microsoft.com/office/excel/2006/main">
          <x14:cfRule type="expression" priority="23" id="{F49F173A-B0AE-4E9D-BABF-231C2BBFDD88}">
            <xm:f>'1.5 Universal Data'!$C$8&lt;$AG$7</xm:f>
            <x14:dxf>
              <fill>
                <patternFill patternType="lightUp">
                  <bgColor theme="0"/>
                </patternFill>
              </fill>
            </x14:dxf>
          </x14:cfRule>
          <xm:sqref>AG13:AG21</xm:sqref>
        </x14:conditionalFormatting>
        <x14:conditionalFormatting xmlns:xm="http://schemas.microsoft.com/office/excel/2006/main">
          <x14:cfRule type="expression" priority="8" id="{0E511FD8-091F-4831-A643-DC1BA63A65C1}">
            <xm:f>'1.5 Universal Data'!$C$8&lt;$AG$7</xm:f>
            <x14:dxf>
              <fill>
                <patternFill patternType="lightUp">
                  <bgColor theme="0"/>
                </patternFill>
              </fill>
            </x14:dxf>
          </x14:cfRule>
          <xm:sqref>AG29</xm:sqref>
        </x14:conditionalFormatting>
        <x14:conditionalFormatting xmlns:xm="http://schemas.microsoft.com/office/excel/2006/main">
          <x14:cfRule type="expression" priority="13" id="{F6E20A2C-0934-4C80-94E8-8565D28E3845}">
            <xm:f>'1.5 Universal Data'!$C$8&lt;$AG$7</xm:f>
            <x14:dxf>
              <fill>
                <patternFill patternType="lightUp">
                  <bgColor theme="0"/>
                </patternFill>
              </fill>
            </x14:dxf>
          </x14:cfRule>
          <xm:sqref>AG37:AG45</xm:sqref>
        </x14:conditionalFormatting>
        <x14:conditionalFormatting xmlns:xm="http://schemas.microsoft.com/office/excel/2006/main">
          <x14:cfRule type="expression" priority="3" id="{7FD61A47-656E-4721-994B-1105591080F1}">
            <xm:f>'1.5 Universal Data'!$C$8&lt;$AG$7</xm:f>
            <x14:dxf>
              <fill>
                <patternFill patternType="lightUp">
                  <bgColor theme="0"/>
                </patternFill>
              </fill>
            </x14:dxf>
          </x14:cfRule>
          <xm:sqref>AG53</xm:sqref>
        </x14:conditionalFormatting>
        <x14:conditionalFormatting xmlns:xm="http://schemas.microsoft.com/office/excel/2006/main">
          <x14:cfRule type="expression" priority="22" id="{8E763686-5FE1-4E7C-8662-65ECB21DDF6E}">
            <xm:f>'1.5 Universal Data'!$C$8&lt;$AH$7</xm:f>
            <x14:dxf>
              <fill>
                <patternFill patternType="lightUp">
                  <bgColor theme="0"/>
                </patternFill>
              </fill>
            </x14:dxf>
          </x14:cfRule>
          <xm:sqref>AH13:AH21</xm:sqref>
        </x14:conditionalFormatting>
        <x14:conditionalFormatting xmlns:xm="http://schemas.microsoft.com/office/excel/2006/main">
          <x14:cfRule type="expression" priority="7" id="{327031DE-5DA5-4627-AD18-FCECF67833EF}">
            <xm:f>'1.5 Universal Data'!$C$8&lt;$AH$7</xm:f>
            <x14:dxf>
              <fill>
                <patternFill patternType="lightUp">
                  <bgColor theme="0"/>
                </patternFill>
              </fill>
            </x14:dxf>
          </x14:cfRule>
          <xm:sqref>AH29</xm:sqref>
        </x14:conditionalFormatting>
        <x14:conditionalFormatting xmlns:xm="http://schemas.microsoft.com/office/excel/2006/main">
          <x14:cfRule type="expression" priority="12" id="{1F68F02C-7EA6-4E89-A8AB-97FC3A112D13}">
            <xm:f>'1.5 Universal Data'!$C$8&lt;$AH$7</xm:f>
            <x14:dxf>
              <fill>
                <patternFill patternType="lightUp">
                  <bgColor theme="0"/>
                </patternFill>
              </fill>
            </x14:dxf>
          </x14:cfRule>
          <xm:sqref>AH37:AH45</xm:sqref>
        </x14:conditionalFormatting>
        <x14:conditionalFormatting xmlns:xm="http://schemas.microsoft.com/office/excel/2006/main">
          <x14:cfRule type="expression" priority="2" id="{8C459305-E7E4-4A21-871D-39B6FAA130CF}">
            <xm:f>'1.5 Universal Data'!$C$8&lt;$AH$7</xm:f>
            <x14:dxf>
              <fill>
                <patternFill patternType="lightUp">
                  <bgColor theme="0"/>
                </patternFill>
              </fill>
            </x14:dxf>
          </x14:cfRule>
          <xm:sqref>AH53</xm:sqref>
        </x14:conditionalFormatting>
        <x14:conditionalFormatting xmlns:xm="http://schemas.microsoft.com/office/excel/2006/main">
          <x14:cfRule type="expression" priority="21" id="{4BE9DAB3-22CE-479F-8311-2395C1F389D6}">
            <xm:f>'1.5 Universal Data'!$C$8&lt;$AI$7</xm:f>
            <x14:dxf>
              <fill>
                <patternFill patternType="lightUp">
                  <bgColor theme="0"/>
                </patternFill>
              </fill>
            </x14:dxf>
          </x14:cfRule>
          <xm:sqref>AI13:AI21</xm:sqref>
        </x14:conditionalFormatting>
        <x14:conditionalFormatting xmlns:xm="http://schemas.microsoft.com/office/excel/2006/main">
          <x14:cfRule type="expression" priority="6" id="{8C1DA0E6-6B94-450E-BAFB-1738AB14CDB0}">
            <xm:f>'1.5 Universal Data'!$C$8&lt;$AI$7</xm:f>
            <x14:dxf>
              <fill>
                <patternFill patternType="lightUp">
                  <bgColor theme="0"/>
                </patternFill>
              </fill>
            </x14:dxf>
          </x14:cfRule>
          <xm:sqref>AI29</xm:sqref>
        </x14:conditionalFormatting>
        <x14:conditionalFormatting xmlns:xm="http://schemas.microsoft.com/office/excel/2006/main">
          <x14:cfRule type="expression" priority="11" id="{7DD7CF0A-9859-4CE4-8935-C56CA2CB1BF5}">
            <xm:f>'1.5 Universal Data'!$C$8&lt;$AI$7</xm:f>
            <x14:dxf>
              <fill>
                <patternFill patternType="lightUp">
                  <bgColor theme="0"/>
                </patternFill>
              </fill>
            </x14:dxf>
          </x14:cfRule>
          <xm:sqref>AI37:AI45</xm:sqref>
        </x14:conditionalFormatting>
        <x14:conditionalFormatting xmlns:xm="http://schemas.microsoft.com/office/excel/2006/main">
          <x14:cfRule type="expression" priority="1" id="{9C20F40B-6160-4E0C-8242-10149B125F37}">
            <xm:f>'1.5 Universal Data'!$C$8&lt;$AI$7</xm:f>
            <x14:dxf>
              <fill>
                <patternFill patternType="lightUp">
                  <bgColor theme="0"/>
                </patternFill>
              </fill>
            </x14:dxf>
          </x14:cfRule>
          <xm:sqref>AI53</xm:sqref>
        </x14:conditionalFormatting>
      </x14:conditionalFormatting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D89E5-D1EC-4A4F-8D96-ED91D025C534}">
  <sheetPr>
    <tabColor theme="9" tint="-0.249977111117893"/>
  </sheetPr>
  <dimension ref="A1:AI41"/>
  <sheetViews>
    <sheetView zoomScale="80" zoomScaleNormal="80" workbookViewId="0">
      <pane ySplit="8" topLeftCell="A9" activePane="bottomLeft" state="frozen"/>
      <selection activeCell="F13" sqref="F13"/>
      <selection pane="bottomLeft" activeCell="AE36" sqref="AE36:AF36"/>
    </sheetView>
  </sheetViews>
  <sheetFormatPr defaultRowHeight="14.5"/>
  <cols>
    <col min="1" max="3" width="1.7265625" customWidth="1"/>
    <col min="4" max="4" width="4.7265625" customWidth="1"/>
    <col min="5" max="5" width="5" bestFit="1" customWidth="1"/>
    <col min="6" max="8" width="5" customWidth="1"/>
    <col min="9" max="9" width="25.26953125" bestFit="1" customWidth="1"/>
    <col min="10" max="10" width="9.453125" bestFit="1" customWidth="1"/>
    <col min="11" max="11" width="12.26953125" bestFit="1" customWidth="1"/>
    <col min="12" max="12" width="17.26953125" bestFit="1" customWidth="1"/>
    <col min="13" max="13" width="11" bestFit="1" customWidth="1"/>
    <col min="14" max="14" width="13.453125" bestFit="1" customWidth="1"/>
    <col min="15" max="15" width="12.26953125" customWidth="1"/>
    <col min="16" max="16" width="14.7265625" bestFit="1" customWidth="1"/>
    <col min="17" max="17" width="1.7265625" customWidth="1"/>
    <col min="18" max="28" width="1.7265625" hidden="1" customWidth="1"/>
    <col min="29" max="29" width="5" bestFit="1" customWidth="1"/>
    <col min="30" max="36" width="9.7265625" customWidth="1"/>
  </cols>
  <sheetData>
    <row r="1" spans="1:35" s="46" customFormat="1" ht="23.5">
      <c r="A1" s="56" t="str">
        <f>'1.1 Cover'!A1</f>
        <v>Regulatory Reporting Pack</v>
      </c>
    </row>
    <row r="2" spans="1:35" s="46" customFormat="1" ht="23.5">
      <c r="A2" s="56" t="str">
        <f>'1.1 Cover'!A2</f>
        <v>Price base - 2018/19</v>
      </c>
    </row>
    <row r="3" spans="1:35" s="46" customFormat="1" ht="23.5">
      <c r="A3" s="56" t="str">
        <f>'1.1 Cover'!A3</f>
        <v>Regulatory Year: April 2022 - March 2023</v>
      </c>
    </row>
    <row r="4" spans="1:35" s="46" customFormat="1" ht="23.5">
      <c r="A4" s="56" t="s">
        <v>2207</v>
      </c>
    </row>
    <row r="6" spans="1:35">
      <c r="AE6" s="1476" t="s">
        <v>1146</v>
      </c>
      <c r="AF6" s="1477"/>
      <c r="AG6" s="1477"/>
      <c r="AH6" s="1477"/>
      <c r="AI6" s="1478"/>
    </row>
    <row r="7" spans="1:35" s="43" customFormat="1">
      <c r="D7" s="55" t="s">
        <v>214</v>
      </c>
      <c r="E7" s="55" t="s">
        <v>215</v>
      </c>
      <c r="F7" s="55" t="s">
        <v>2157</v>
      </c>
      <c r="G7" s="55" t="s">
        <v>1396</v>
      </c>
      <c r="H7" s="55" t="s">
        <v>2158</v>
      </c>
      <c r="I7" s="55" t="s">
        <v>219</v>
      </c>
      <c r="J7" s="55" t="s">
        <v>220</v>
      </c>
      <c r="K7" s="55" t="s">
        <v>221</v>
      </c>
      <c r="L7" s="55" t="s">
        <v>222</v>
      </c>
      <c r="M7" s="55" t="s">
        <v>223</v>
      </c>
      <c r="N7" s="55" t="s">
        <v>224</v>
      </c>
      <c r="O7" s="55" t="s">
        <v>245</v>
      </c>
      <c r="P7" s="55" t="s">
        <v>226</v>
      </c>
      <c r="Q7" s="55"/>
      <c r="R7" s="55"/>
      <c r="S7" s="55"/>
      <c r="T7" s="55"/>
      <c r="U7" s="55"/>
      <c r="V7" s="55"/>
      <c r="W7" s="55"/>
      <c r="X7" s="55"/>
      <c r="Y7" s="55"/>
      <c r="Z7" s="55"/>
      <c r="AA7" s="55"/>
      <c r="AB7" s="55"/>
      <c r="AC7" s="43" t="s">
        <v>1387</v>
      </c>
      <c r="AE7" s="52">
        <v>2022</v>
      </c>
      <c r="AF7" s="51">
        <v>2023</v>
      </c>
      <c r="AG7" s="51">
        <v>2024</v>
      </c>
      <c r="AH7" s="51">
        <v>2025</v>
      </c>
      <c r="AI7" s="50">
        <v>2026</v>
      </c>
    </row>
    <row r="8" spans="1:35">
      <c r="S8" s="43"/>
      <c r="T8" s="43"/>
      <c r="U8" s="43"/>
      <c r="V8" s="43"/>
    </row>
    <row r="9" spans="1:35" s="1" customFormat="1" ht="18">
      <c r="A9" s="2" t="s">
        <v>2182</v>
      </c>
      <c r="B9" s="2"/>
    </row>
    <row r="11" spans="1:35" s="1" customFormat="1" ht="14">
      <c r="A11" s="42"/>
      <c r="B11" s="48" t="s">
        <v>2208</v>
      </c>
    </row>
    <row r="13" spans="1:35">
      <c r="D13" t="s">
        <v>238</v>
      </c>
      <c r="E13" t="s">
        <v>215</v>
      </c>
      <c r="F13" t="s">
        <v>239</v>
      </c>
      <c r="G13" t="s">
        <v>2161</v>
      </c>
      <c r="H13" t="s">
        <v>241</v>
      </c>
      <c r="I13" t="s">
        <v>313</v>
      </c>
      <c r="J13" t="s">
        <v>88</v>
      </c>
      <c r="K13" t="s">
        <v>1412</v>
      </c>
      <c r="L13" t="s">
        <v>2209</v>
      </c>
      <c r="M13" s="217" t="s">
        <v>287</v>
      </c>
      <c r="N13" t="s">
        <v>546</v>
      </c>
      <c r="O13" s="217" t="s">
        <v>287</v>
      </c>
      <c r="P13" t="s">
        <v>329</v>
      </c>
      <c r="R13" s="307"/>
      <c r="S13" s="307"/>
      <c r="T13" s="307"/>
      <c r="U13" s="307"/>
      <c r="V13" s="307"/>
      <c r="AC13" t="s">
        <v>1151</v>
      </c>
      <c r="AD13" s="49"/>
      <c r="AE13" s="888"/>
      <c r="AF13" s="888"/>
      <c r="AG13" s="888"/>
      <c r="AH13" s="888"/>
      <c r="AI13" s="888"/>
    </row>
    <row r="14" spans="1:35">
      <c r="D14" t="s">
        <v>238</v>
      </c>
      <c r="E14" t="s">
        <v>215</v>
      </c>
      <c r="F14" t="s">
        <v>239</v>
      </c>
      <c r="G14" t="s">
        <v>2161</v>
      </c>
      <c r="H14" t="s">
        <v>241</v>
      </c>
      <c r="I14" t="s">
        <v>313</v>
      </c>
      <c r="J14" t="s">
        <v>88</v>
      </c>
      <c r="K14" t="s">
        <v>1412</v>
      </c>
      <c r="L14" t="s">
        <v>2209</v>
      </c>
      <c r="M14" s="217" t="s">
        <v>287</v>
      </c>
      <c r="O14" s="217" t="s">
        <v>287</v>
      </c>
      <c r="P14" t="s">
        <v>329</v>
      </c>
      <c r="R14" s="307"/>
      <c r="S14" s="307"/>
      <c r="T14" s="307"/>
      <c r="U14" s="307"/>
      <c r="V14" s="307"/>
      <c r="AD14" s="49"/>
      <c r="AE14" s="887"/>
      <c r="AF14" s="887"/>
      <c r="AG14" s="887"/>
      <c r="AH14" s="887"/>
      <c r="AI14" s="887"/>
    </row>
    <row r="15" spans="1:35" s="43" customFormat="1">
      <c r="D15" t="s">
        <v>238</v>
      </c>
      <c r="E15" t="s">
        <v>215</v>
      </c>
      <c r="F15" t="s">
        <v>239</v>
      </c>
      <c r="G15" t="s">
        <v>2161</v>
      </c>
      <c r="H15" t="s">
        <v>241</v>
      </c>
      <c r="I15" t="s">
        <v>313</v>
      </c>
      <c r="J15" t="s">
        <v>88</v>
      </c>
      <c r="K15" t="s">
        <v>1412</v>
      </c>
      <c r="L15" t="s">
        <v>2209</v>
      </c>
      <c r="M15" s="217" t="s">
        <v>287</v>
      </c>
      <c r="N15"/>
      <c r="O15" s="217" t="s">
        <v>287</v>
      </c>
      <c r="P15" t="s">
        <v>329</v>
      </c>
      <c r="Q15"/>
      <c r="R15" s="307"/>
      <c r="S15" s="307"/>
      <c r="T15" s="307"/>
      <c r="U15" s="307"/>
      <c r="V15" s="307"/>
      <c r="W15"/>
      <c r="X15"/>
      <c r="Y15"/>
      <c r="Z15"/>
      <c r="AA15"/>
      <c r="AB15"/>
      <c r="AC15"/>
      <c r="AD15" s="49"/>
      <c r="AE15" s="887"/>
      <c r="AF15" s="887"/>
      <c r="AG15" s="887"/>
      <c r="AH15" s="887"/>
      <c r="AI15" s="887"/>
    </row>
    <row r="16" spans="1:35">
      <c r="D16" t="s">
        <v>238</v>
      </c>
      <c r="E16" t="s">
        <v>215</v>
      </c>
      <c r="F16" t="s">
        <v>239</v>
      </c>
      <c r="G16" t="s">
        <v>2161</v>
      </c>
      <c r="H16" t="s">
        <v>241</v>
      </c>
      <c r="I16" t="s">
        <v>313</v>
      </c>
      <c r="J16" t="s">
        <v>88</v>
      </c>
      <c r="K16" t="s">
        <v>1412</v>
      </c>
      <c r="L16" t="s">
        <v>2209</v>
      </c>
      <c r="M16" s="217" t="s">
        <v>287</v>
      </c>
      <c r="O16" s="217" t="s">
        <v>287</v>
      </c>
      <c r="P16" t="s">
        <v>329</v>
      </c>
      <c r="AD16" s="49"/>
      <c r="AE16" s="887"/>
      <c r="AF16" s="887"/>
      <c r="AG16" s="887"/>
      <c r="AH16" s="887"/>
      <c r="AI16" s="887"/>
    </row>
    <row r="18" spans="1:35" s="1" customFormat="1" ht="14">
      <c r="A18" s="42"/>
      <c r="B18" s="48" t="s">
        <v>2210</v>
      </c>
    </row>
    <row r="20" spans="1:35">
      <c r="D20" t="s">
        <v>238</v>
      </c>
      <c r="E20" t="s">
        <v>215</v>
      </c>
      <c r="F20" t="s">
        <v>239</v>
      </c>
      <c r="G20" t="s">
        <v>2161</v>
      </c>
      <c r="H20" t="s">
        <v>241</v>
      </c>
      <c r="I20" t="s">
        <v>313</v>
      </c>
      <c r="J20" t="s">
        <v>88</v>
      </c>
      <c r="K20" t="s">
        <v>1412</v>
      </c>
      <c r="L20" t="s">
        <v>2209</v>
      </c>
      <c r="M20" s="217" t="s">
        <v>287</v>
      </c>
      <c r="N20" t="s">
        <v>543</v>
      </c>
      <c r="O20" s="217" t="s">
        <v>287</v>
      </c>
      <c r="P20" t="s">
        <v>329</v>
      </c>
      <c r="R20" s="307"/>
      <c r="S20" s="307"/>
      <c r="T20" s="307"/>
      <c r="U20" s="307"/>
      <c r="V20" s="307"/>
      <c r="AC20" t="s">
        <v>1151</v>
      </c>
      <c r="AD20" s="49"/>
      <c r="AE20" s="888"/>
      <c r="AF20" s="888"/>
      <c r="AG20" s="888"/>
      <c r="AH20" s="888"/>
      <c r="AI20" s="888"/>
    </row>
    <row r="21" spans="1:35">
      <c r="D21" t="s">
        <v>238</v>
      </c>
      <c r="E21" t="s">
        <v>215</v>
      </c>
      <c r="F21" t="s">
        <v>239</v>
      </c>
      <c r="G21" t="s">
        <v>2161</v>
      </c>
      <c r="H21" t="s">
        <v>241</v>
      </c>
      <c r="I21" t="s">
        <v>313</v>
      </c>
      <c r="J21" t="s">
        <v>88</v>
      </c>
      <c r="K21" t="s">
        <v>1412</v>
      </c>
      <c r="L21" t="s">
        <v>2209</v>
      </c>
      <c r="M21" s="217" t="s">
        <v>287</v>
      </c>
      <c r="O21" s="217" t="s">
        <v>287</v>
      </c>
      <c r="P21" t="s">
        <v>329</v>
      </c>
      <c r="R21" s="307"/>
      <c r="S21" s="307"/>
      <c r="T21" s="307"/>
      <c r="U21" s="307"/>
      <c r="V21" s="307"/>
      <c r="AD21" s="49"/>
      <c r="AE21" s="887"/>
      <c r="AF21" s="887"/>
      <c r="AG21" s="887"/>
      <c r="AH21" s="887"/>
      <c r="AI21" s="887"/>
    </row>
    <row r="22" spans="1:35" s="43" customFormat="1">
      <c r="D22" t="s">
        <v>238</v>
      </c>
      <c r="E22" t="s">
        <v>215</v>
      </c>
      <c r="F22" t="s">
        <v>239</v>
      </c>
      <c r="G22" t="s">
        <v>2161</v>
      </c>
      <c r="H22" t="s">
        <v>241</v>
      </c>
      <c r="I22" t="s">
        <v>313</v>
      </c>
      <c r="J22" t="s">
        <v>88</v>
      </c>
      <c r="K22" t="s">
        <v>1412</v>
      </c>
      <c r="L22" t="s">
        <v>2209</v>
      </c>
      <c r="M22" s="217" t="s">
        <v>287</v>
      </c>
      <c r="N22"/>
      <c r="O22" s="217" t="s">
        <v>287</v>
      </c>
      <c r="P22" t="s">
        <v>329</v>
      </c>
      <c r="Q22"/>
      <c r="R22" s="307"/>
      <c r="S22" s="307"/>
      <c r="T22" s="307"/>
      <c r="U22" s="307"/>
      <c r="V22" s="307"/>
      <c r="W22"/>
      <c r="X22"/>
      <c r="Y22"/>
      <c r="Z22"/>
      <c r="AA22"/>
      <c r="AB22"/>
      <c r="AC22"/>
      <c r="AD22" s="49"/>
      <c r="AE22" s="887"/>
      <c r="AF22" s="887"/>
      <c r="AG22" s="887"/>
      <c r="AH22" s="887"/>
      <c r="AI22" s="887"/>
    </row>
    <row r="23" spans="1:35">
      <c r="D23" t="s">
        <v>238</v>
      </c>
      <c r="E23" t="s">
        <v>215</v>
      </c>
      <c r="F23" t="s">
        <v>239</v>
      </c>
      <c r="G23" t="s">
        <v>2161</v>
      </c>
      <c r="H23" t="s">
        <v>241</v>
      </c>
      <c r="I23" t="s">
        <v>313</v>
      </c>
      <c r="J23" t="s">
        <v>88</v>
      </c>
      <c r="K23" t="s">
        <v>1412</v>
      </c>
      <c r="L23" t="s">
        <v>2209</v>
      </c>
      <c r="M23" s="217" t="s">
        <v>287</v>
      </c>
      <c r="O23" s="217" t="s">
        <v>287</v>
      </c>
      <c r="P23" t="s">
        <v>329</v>
      </c>
      <c r="AD23" s="49"/>
      <c r="AE23" s="887"/>
      <c r="AF23" s="887"/>
      <c r="AG23" s="887"/>
      <c r="AH23" s="887"/>
      <c r="AI23" s="887"/>
    </row>
    <row r="25" spans="1:35" s="1" customFormat="1" ht="18">
      <c r="A25" s="2" t="s">
        <v>265</v>
      </c>
      <c r="B25" s="2"/>
    </row>
    <row r="27" spans="1:35" s="1" customFormat="1" ht="14">
      <c r="A27" s="42"/>
      <c r="B27" s="48" t="s">
        <v>2208</v>
      </c>
    </row>
    <row r="29" spans="1:35">
      <c r="D29" t="s">
        <v>238</v>
      </c>
      <c r="E29" t="s">
        <v>215</v>
      </c>
      <c r="F29" t="s">
        <v>239</v>
      </c>
      <c r="G29" t="s">
        <v>283</v>
      </c>
      <c r="H29" t="s">
        <v>265</v>
      </c>
      <c r="I29" t="s">
        <v>313</v>
      </c>
      <c r="J29" t="s">
        <v>88</v>
      </c>
      <c r="K29" t="s">
        <v>1412</v>
      </c>
      <c r="L29" t="s">
        <v>2209</v>
      </c>
      <c r="M29" s="217" t="s">
        <v>287</v>
      </c>
      <c r="N29" t="s">
        <v>546</v>
      </c>
      <c r="O29" s="217" t="s">
        <v>287</v>
      </c>
      <c r="P29" t="s">
        <v>329</v>
      </c>
      <c r="R29" s="307"/>
      <c r="S29" s="307"/>
      <c r="T29" s="307"/>
      <c r="U29" s="307"/>
      <c r="V29" s="307"/>
      <c r="AC29" t="s">
        <v>2211</v>
      </c>
      <c r="AE29" s="888"/>
      <c r="AF29" s="888"/>
      <c r="AG29" s="888"/>
      <c r="AH29" s="888"/>
      <c r="AI29" s="888"/>
    </row>
    <row r="30" spans="1:35">
      <c r="D30" t="s">
        <v>238</v>
      </c>
      <c r="E30" t="s">
        <v>215</v>
      </c>
      <c r="F30" t="s">
        <v>239</v>
      </c>
      <c r="G30" t="s">
        <v>283</v>
      </c>
      <c r="H30" t="s">
        <v>265</v>
      </c>
      <c r="I30" t="s">
        <v>313</v>
      </c>
      <c r="J30" t="s">
        <v>88</v>
      </c>
      <c r="K30" t="s">
        <v>1412</v>
      </c>
      <c r="L30" t="s">
        <v>2209</v>
      </c>
      <c r="M30" s="217" t="s">
        <v>287</v>
      </c>
      <c r="O30" s="217" t="s">
        <v>287</v>
      </c>
      <c r="P30" t="s">
        <v>329</v>
      </c>
      <c r="R30" s="307"/>
      <c r="S30" s="307"/>
      <c r="T30" s="307"/>
      <c r="U30" s="307"/>
      <c r="V30" s="307"/>
      <c r="AE30" s="943"/>
      <c r="AF30" s="943"/>
      <c r="AG30" s="943"/>
      <c r="AH30" s="943"/>
      <c r="AI30" s="943"/>
    </row>
    <row r="31" spans="1:35" s="43" customFormat="1">
      <c r="D31" t="s">
        <v>238</v>
      </c>
      <c r="E31" t="s">
        <v>215</v>
      </c>
      <c r="F31" t="s">
        <v>239</v>
      </c>
      <c r="G31" t="s">
        <v>283</v>
      </c>
      <c r="H31" t="s">
        <v>265</v>
      </c>
      <c r="I31" t="s">
        <v>313</v>
      </c>
      <c r="J31" t="s">
        <v>88</v>
      </c>
      <c r="K31" t="s">
        <v>1412</v>
      </c>
      <c r="L31" t="s">
        <v>2209</v>
      </c>
      <c r="M31" s="217" t="s">
        <v>287</v>
      </c>
      <c r="N31"/>
      <c r="O31" s="217" t="s">
        <v>287</v>
      </c>
      <c r="P31" t="s">
        <v>329</v>
      </c>
      <c r="Q31"/>
      <c r="R31" s="307"/>
      <c r="S31" s="307"/>
      <c r="T31" s="307"/>
      <c r="U31" s="307"/>
      <c r="V31" s="307"/>
      <c r="W31"/>
      <c r="X31"/>
      <c r="Y31"/>
      <c r="Z31"/>
      <c r="AA31"/>
      <c r="AB31"/>
      <c r="AC31"/>
      <c r="AD31"/>
      <c r="AE31" s="943"/>
      <c r="AF31" s="943"/>
      <c r="AG31" s="943"/>
      <c r="AH31" s="943"/>
      <c r="AI31" s="943"/>
    </row>
    <row r="32" spans="1:35">
      <c r="D32" t="s">
        <v>238</v>
      </c>
      <c r="E32" t="s">
        <v>215</v>
      </c>
      <c r="F32" t="s">
        <v>239</v>
      </c>
      <c r="G32" t="s">
        <v>283</v>
      </c>
      <c r="H32" t="s">
        <v>265</v>
      </c>
      <c r="I32" t="s">
        <v>313</v>
      </c>
      <c r="J32" t="s">
        <v>88</v>
      </c>
      <c r="K32" t="s">
        <v>1412</v>
      </c>
      <c r="L32" t="s">
        <v>2209</v>
      </c>
      <c r="M32" s="217" t="s">
        <v>287</v>
      </c>
      <c r="O32" s="217" t="s">
        <v>287</v>
      </c>
      <c r="P32" t="s">
        <v>329</v>
      </c>
      <c r="AE32" s="943"/>
      <c r="AF32" s="943"/>
      <c r="AG32" s="943"/>
      <c r="AH32" s="943"/>
      <c r="AI32" s="943"/>
    </row>
    <row r="34" spans="1:35" s="1" customFormat="1" ht="14">
      <c r="A34" s="42"/>
      <c r="B34" s="48" t="s">
        <v>2212</v>
      </c>
    </row>
    <row r="36" spans="1:35">
      <c r="D36" t="s">
        <v>238</v>
      </c>
      <c r="E36" t="s">
        <v>215</v>
      </c>
      <c r="F36" t="s">
        <v>239</v>
      </c>
      <c r="G36" t="s">
        <v>283</v>
      </c>
      <c r="H36" t="s">
        <v>265</v>
      </c>
      <c r="I36" t="s">
        <v>313</v>
      </c>
      <c r="J36" t="s">
        <v>88</v>
      </c>
      <c r="K36" t="s">
        <v>1412</v>
      </c>
      <c r="L36" t="s">
        <v>2209</v>
      </c>
      <c r="M36" s="217" t="s">
        <v>287</v>
      </c>
      <c r="N36" t="s">
        <v>543</v>
      </c>
      <c r="O36" s="217" t="s">
        <v>287</v>
      </c>
      <c r="P36" t="s">
        <v>329</v>
      </c>
      <c r="R36" s="307"/>
      <c r="S36" s="307"/>
      <c r="T36" s="307"/>
      <c r="U36" s="307"/>
      <c r="V36" s="307"/>
      <c r="AC36" t="s">
        <v>2211</v>
      </c>
      <c r="AE36" s="888"/>
      <c r="AF36" s="888"/>
      <c r="AG36" s="888"/>
      <c r="AH36" s="888"/>
      <c r="AI36" s="888"/>
    </row>
    <row r="37" spans="1:35">
      <c r="D37" t="s">
        <v>238</v>
      </c>
      <c r="E37" t="s">
        <v>215</v>
      </c>
      <c r="F37" t="s">
        <v>239</v>
      </c>
      <c r="G37" t="s">
        <v>283</v>
      </c>
      <c r="H37" t="s">
        <v>265</v>
      </c>
      <c r="I37" t="s">
        <v>313</v>
      </c>
      <c r="J37" t="s">
        <v>88</v>
      </c>
      <c r="K37" t="s">
        <v>1412</v>
      </c>
      <c r="L37" t="s">
        <v>2209</v>
      </c>
      <c r="M37" s="217" t="s">
        <v>287</v>
      </c>
      <c r="O37" s="217" t="s">
        <v>287</v>
      </c>
      <c r="P37" t="s">
        <v>329</v>
      </c>
      <c r="R37" s="307"/>
      <c r="S37" s="307"/>
      <c r="T37" s="307"/>
      <c r="U37" s="307"/>
      <c r="V37" s="307"/>
      <c r="AE37" s="943"/>
      <c r="AF37" s="943"/>
      <c r="AG37" s="943"/>
      <c r="AH37" s="943"/>
      <c r="AI37" s="943"/>
    </row>
    <row r="38" spans="1:35" s="43" customFormat="1">
      <c r="D38" t="s">
        <v>238</v>
      </c>
      <c r="E38" t="s">
        <v>215</v>
      </c>
      <c r="F38" t="s">
        <v>239</v>
      </c>
      <c r="G38" t="s">
        <v>283</v>
      </c>
      <c r="H38" t="s">
        <v>265</v>
      </c>
      <c r="I38" t="s">
        <v>313</v>
      </c>
      <c r="J38" t="s">
        <v>88</v>
      </c>
      <c r="K38" t="s">
        <v>1412</v>
      </c>
      <c r="L38" t="s">
        <v>2209</v>
      </c>
      <c r="M38" s="217" t="s">
        <v>287</v>
      </c>
      <c r="N38"/>
      <c r="O38" s="217" t="s">
        <v>287</v>
      </c>
      <c r="P38" t="s">
        <v>329</v>
      </c>
      <c r="Q38"/>
      <c r="R38" s="307"/>
      <c r="S38" s="307"/>
      <c r="T38" s="307"/>
      <c r="U38" s="307"/>
      <c r="V38" s="307"/>
      <c r="W38"/>
      <c r="X38"/>
      <c r="Y38"/>
      <c r="Z38"/>
      <c r="AA38"/>
      <c r="AB38"/>
      <c r="AC38"/>
      <c r="AD38"/>
      <c r="AE38" s="943"/>
      <c r="AF38" s="943"/>
      <c r="AG38" s="943"/>
      <c r="AH38" s="943"/>
      <c r="AI38" s="943"/>
    </row>
    <row r="39" spans="1:35">
      <c r="D39" t="s">
        <v>238</v>
      </c>
      <c r="E39" t="s">
        <v>215</v>
      </c>
      <c r="F39" t="s">
        <v>239</v>
      </c>
      <c r="G39" t="s">
        <v>283</v>
      </c>
      <c r="H39" t="s">
        <v>265</v>
      </c>
      <c r="I39" t="s">
        <v>313</v>
      </c>
      <c r="J39" t="s">
        <v>88</v>
      </c>
      <c r="K39" t="s">
        <v>1412</v>
      </c>
      <c r="L39" t="s">
        <v>2209</v>
      </c>
      <c r="M39" s="217" t="s">
        <v>287</v>
      </c>
      <c r="O39" s="217" t="s">
        <v>287</v>
      </c>
      <c r="P39" t="s">
        <v>329</v>
      </c>
      <c r="AE39" s="943"/>
      <c r="AF39" s="943"/>
      <c r="AG39" s="943"/>
      <c r="AH39" s="943"/>
      <c r="AI39" s="943"/>
    </row>
    <row r="41" spans="1:35" s="46" customFormat="1" ht="18.5">
      <c r="A41" s="47" t="s">
        <v>1375</v>
      </c>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20" id="{E542EF29-8D26-47AB-BFBB-E349023657D0}">
            <xm:f>'1.5 Universal Data'!$C$8&lt;$AE$7</xm:f>
            <x14:dxf>
              <fill>
                <patternFill patternType="lightUp">
                  <bgColor theme="0"/>
                </patternFill>
              </fill>
            </x14:dxf>
          </x14:cfRule>
          <xm:sqref>AE13:AF13</xm:sqref>
        </x14:conditionalFormatting>
        <x14:conditionalFormatting xmlns:xm="http://schemas.microsoft.com/office/excel/2006/main">
          <x14:cfRule type="expression" priority="15" id="{68F8D554-B1CE-410E-B586-4F4615BED76B}">
            <xm:f>'1.5 Universal Data'!$C$8&lt;$AE$7</xm:f>
            <x14:dxf>
              <fill>
                <patternFill patternType="lightUp">
                  <bgColor theme="0"/>
                </patternFill>
              </fill>
            </x14:dxf>
          </x14:cfRule>
          <xm:sqref>AE20:AF20</xm:sqref>
        </x14:conditionalFormatting>
        <x14:conditionalFormatting xmlns:xm="http://schemas.microsoft.com/office/excel/2006/main">
          <x14:cfRule type="expression" priority="10" id="{ADBCCEBF-D413-42D7-A6EF-476A0790EEF6}">
            <xm:f>'1.5 Universal Data'!$C$8&lt;$AE$7</xm:f>
            <x14:dxf>
              <fill>
                <patternFill patternType="lightUp">
                  <bgColor theme="0"/>
                </patternFill>
              </fill>
            </x14:dxf>
          </x14:cfRule>
          <xm:sqref>AE29:AF29</xm:sqref>
        </x14:conditionalFormatting>
        <x14:conditionalFormatting xmlns:xm="http://schemas.microsoft.com/office/excel/2006/main">
          <x14:cfRule type="expression" priority="5" id="{87E6798D-2034-441A-A52C-E162B04EA13E}">
            <xm:f>'1.5 Universal Data'!$C$8&lt;$AE$7</xm:f>
            <x14:dxf>
              <fill>
                <patternFill patternType="lightUp">
                  <bgColor theme="0"/>
                </patternFill>
              </fill>
            </x14:dxf>
          </x14:cfRule>
          <xm:sqref>AE36:AF36</xm:sqref>
        </x14:conditionalFormatting>
        <x14:conditionalFormatting xmlns:xm="http://schemas.microsoft.com/office/excel/2006/main">
          <x14:cfRule type="expression" priority="18" id="{AAA2A5C5-8BD4-4E50-936F-88DAD12C27C3}">
            <xm:f>'1.5 Universal Data'!$C$8&lt;$AG$7</xm:f>
            <x14:dxf>
              <fill>
                <patternFill patternType="lightUp">
                  <bgColor theme="0"/>
                </patternFill>
              </fill>
            </x14:dxf>
          </x14:cfRule>
          <xm:sqref>AG13</xm:sqref>
        </x14:conditionalFormatting>
        <x14:conditionalFormatting xmlns:xm="http://schemas.microsoft.com/office/excel/2006/main">
          <x14:cfRule type="expression" priority="13" id="{0FF7D4A6-B757-4220-902B-06755753BDF9}">
            <xm:f>'1.5 Universal Data'!$C$8&lt;$AG$7</xm:f>
            <x14:dxf>
              <fill>
                <patternFill patternType="lightUp">
                  <bgColor theme="0"/>
                </patternFill>
              </fill>
            </x14:dxf>
          </x14:cfRule>
          <xm:sqref>AG20</xm:sqref>
        </x14:conditionalFormatting>
        <x14:conditionalFormatting xmlns:xm="http://schemas.microsoft.com/office/excel/2006/main">
          <x14:cfRule type="expression" priority="8" id="{68EB87AB-772F-413F-8F7E-A5707EFCC788}">
            <xm:f>'1.5 Universal Data'!$C$8&lt;$AG$7</xm:f>
            <x14:dxf>
              <fill>
                <patternFill patternType="lightUp">
                  <bgColor theme="0"/>
                </patternFill>
              </fill>
            </x14:dxf>
          </x14:cfRule>
          <xm:sqref>AG29</xm:sqref>
        </x14:conditionalFormatting>
        <x14:conditionalFormatting xmlns:xm="http://schemas.microsoft.com/office/excel/2006/main">
          <x14:cfRule type="expression" priority="3" id="{ECC32666-72CF-4C61-B689-93A9908CEBA5}">
            <xm:f>'1.5 Universal Data'!$C$8&lt;$AG$7</xm:f>
            <x14:dxf>
              <fill>
                <patternFill patternType="lightUp">
                  <bgColor theme="0"/>
                </patternFill>
              </fill>
            </x14:dxf>
          </x14:cfRule>
          <xm:sqref>AG36</xm:sqref>
        </x14:conditionalFormatting>
        <x14:conditionalFormatting xmlns:xm="http://schemas.microsoft.com/office/excel/2006/main">
          <x14:cfRule type="expression" priority="17" id="{67492155-8EE0-4B91-9511-37BEE8A4C98A}">
            <xm:f>'1.5 Universal Data'!$C$8&lt;$AH$7</xm:f>
            <x14:dxf>
              <fill>
                <patternFill patternType="lightUp">
                  <bgColor theme="0"/>
                </patternFill>
              </fill>
            </x14:dxf>
          </x14:cfRule>
          <xm:sqref>AH13</xm:sqref>
        </x14:conditionalFormatting>
        <x14:conditionalFormatting xmlns:xm="http://schemas.microsoft.com/office/excel/2006/main">
          <x14:cfRule type="expression" priority="12" id="{309623B1-CA3E-4F66-A6AC-35CE113F8D53}">
            <xm:f>'1.5 Universal Data'!$C$8&lt;$AH$7</xm:f>
            <x14:dxf>
              <fill>
                <patternFill patternType="lightUp">
                  <bgColor theme="0"/>
                </patternFill>
              </fill>
            </x14:dxf>
          </x14:cfRule>
          <xm:sqref>AH20</xm:sqref>
        </x14:conditionalFormatting>
        <x14:conditionalFormatting xmlns:xm="http://schemas.microsoft.com/office/excel/2006/main">
          <x14:cfRule type="expression" priority="7" id="{B448962C-9CB9-4BF8-8BC5-281CFB819799}">
            <xm:f>'1.5 Universal Data'!$C$8&lt;$AH$7</xm:f>
            <x14:dxf>
              <fill>
                <patternFill patternType="lightUp">
                  <bgColor theme="0"/>
                </patternFill>
              </fill>
            </x14:dxf>
          </x14:cfRule>
          <xm:sqref>AH29</xm:sqref>
        </x14:conditionalFormatting>
        <x14:conditionalFormatting xmlns:xm="http://schemas.microsoft.com/office/excel/2006/main">
          <x14:cfRule type="expression" priority="2" id="{997280D6-B5C5-48D1-9CC9-1AB18D122CC9}">
            <xm:f>'1.5 Universal Data'!$C$8&lt;$AH$7</xm:f>
            <x14:dxf>
              <fill>
                <patternFill patternType="lightUp">
                  <bgColor theme="0"/>
                </patternFill>
              </fill>
            </x14:dxf>
          </x14:cfRule>
          <xm:sqref>AH36</xm:sqref>
        </x14:conditionalFormatting>
        <x14:conditionalFormatting xmlns:xm="http://schemas.microsoft.com/office/excel/2006/main">
          <x14:cfRule type="expression" priority="16" id="{0828D5B8-F5BB-4F54-B9C6-9F18EC22C065}">
            <xm:f>'1.5 Universal Data'!$C$8&lt;$AI$7</xm:f>
            <x14:dxf>
              <fill>
                <patternFill patternType="lightUp">
                  <bgColor theme="0"/>
                </patternFill>
              </fill>
            </x14:dxf>
          </x14:cfRule>
          <xm:sqref>AI13</xm:sqref>
        </x14:conditionalFormatting>
        <x14:conditionalFormatting xmlns:xm="http://schemas.microsoft.com/office/excel/2006/main">
          <x14:cfRule type="expression" priority="11" id="{34BB2BDA-0C3D-4FBE-8ACA-898F4DA57DC4}">
            <xm:f>'1.5 Universal Data'!$C$8&lt;$AI$7</xm:f>
            <x14:dxf>
              <fill>
                <patternFill patternType="lightUp">
                  <bgColor theme="0"/>
                </patternFill>
              </fill>
            </x14:dxf>
          </x14:cfRule>
          <xm:sqref>AI20</xm:sqref>
        </x14:conditionalFormatting>
        <x14:conditionalFormatting xmlns:xm="http://schemas.microsoft.com/office/excel/2006/main">
          <x14:cfRule type="expression" priority="6" id="{E3BA74D3-1F3F-4C09-BEA6-CD6C60317722}">
            <xm:f>'1.5 Universal Data'!$C$8&lt;$AI$7</xm:f>
            <x14:dxf>
              <fill>
                <patternFill patternType="lightUp">
                  <bgColor theme="0"/>
                </patternFill>
              </fill>
            </x14:dxf>
          </x14:cfRule>
          <xm:sqref>AI29</xm:sqref>
        </x14:conditionalFormatting>
        <x14:conditionalFormatting xmlns:xm="http://schemas.microsoft.com/office/excel/2006/main">
          <x14:cfRule type="expression" priority="1" id="{4C5D75DD-1F1C-43E3-8F2E-9C7381D31D34}">
            <xm:f>'1.5 Universal Data'!$C$8&lt;$AI$7</xm:f>
            <x14:dxf>
              <fill>
                <patternFill patternType="lightUp">
                  <bgColor theme="0"/>
                </patternFill>
              </fill>
            </x14:dxf>
          </x14:cfRule>
          <xm:sqref>AI36</xm:sqref>
        </x14:conditionalFormatting>
      </x14:conditionalFormatting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96439-F4E7-4056-A4CE-49DC406035E9}">
  <sheetPr>
    <tabColor theme="9" tint="-0.249977111117893"/>
  </sheetPr>
  <dimension ref="A1:AJ47"/>
  <sheetViews>
    <sheetView zoomScale="80" zoomScaleNormal="80" workbookViewId="0">
      <pane ySplit="8" topLeftCell="A18" activePane="bottomLeft" state="frozen"/>
      <selection activeCell="F13" sqref="F13"/>
      <selection pane="bottomLeft" activeCell="D41" sqref="D41"/>
    </sheetView>
  </sheetViews>
  <sheetFormatPr defaultRowHeight="14.5"/>
  <cols>
    <col min="1" max="3" width="1.7265625" customWidth="1"/>
    <col min="4" max="4" width="8.26953125" bestFit="1" customWidth="1"/>
    <col min="5" max="5" width="5" bestFit="1" customWidth="1"/>
    <col min="6" max="6" width="12.26953125" bestFit="1" customWidth="1"/>
    <col min="7" max="7" width="11.26953125" bestFit="1" customWidth="1"/>
    <col min="8" max="8" width="13.7265625" bestFit="1" customWidth="1"/>
    <col min="9" max="9" width="9.453125" bestFit="1" customWidth="1"/>
    <col min="10" max="10" width="23.453125" bestFit="1" customWidth="1"/>
    <col min="11" max="11" width="13.453125" bestFit="1" customWidth="1"/>
    <col min="12" max="12" width="24.26953125" bestFit="1" customWidth="1"/>
    <col min="14" max="14" width="6" customWidth="1"/>
    <col min="15" max="15" width="14.7265625" bestFit="1" customWidth="1"/>
    <col min="16" max="16" width="15.453125" customWidth="1"/>
    <col min="17" max="17" width="17.26953125" bestFit="1" customWidth="1"/>
    <col min="18" max="27" width="1.7265625" customWidth="1"/>
    <col min="28" max="28" width="20.453125" customWidth="1"/>
    <col min="29" max="29" width="5" bestFit="1" customWidth="1"/>
    <col min="30" max="30" width="7.7265625" customWidth="1"/>
  </cols>
  <sheetData>
    <row r="1" spans="1:36" s="46" customFormat="1" ht="23.5">
      <c r="A1" s="56" t="str">
        <f>'1.1 Cover'!A1</f>
        <v>Regulatory Reporting Pack</v>
      </c>
    </row>
    <row r="2" spans="1:36" s="46" customFormat="1" ht="23.5">
      <c r="A2" s="56" t="str">
        <f>'1.1 Cover'!A2</f>
        <v>Price base - 2018/19</v>
      </c>
    </row>
    <row r="3" spans="1:36" s="46" customFormat="1" ht="23.5">
      <c r="A3" s="56" t="str">
        <f>'1.1 Cover'!A3</f>
        <v>Regulatory Year: April 2022 - March 2023</v>
      </c>
    </row>
    <row r="4" spans="1:36" s="46" customFormat="1" ht="23.5">
      <c r="A4" s="56" t="s">
        <v>2213</v>
      </c>
    </row>
    <row r="6" spans="1:36">
      <c r="AD6" s="948"/>
      <c r="AE6" s="1476"/>
      <c r="AF6" s="1477"/>
      <c r="AG6" s="1477"/>
      <c r="AH6" s="1477"/>
      <c r="AI6" s="1478"/>
    </row>
    <row r="7" spans="1:36" s="43" customFormat="1">
      <c r="D7" s="55" t="s">
        <v>214</v>
      </c>
      <c r="E7" s="55" t="s">
        <v>215</v>
      </c>
      <c r="F7" s="55" t="s">
        <v>2157</v>
      </c>
      <c r="G7" s="55" t="s">
        <v>2158</v>
      </c>
      <c r="H7" s="55" t="s">
        <v>219</v>
      </c>
      <c r="I7" s="55" t="s">
        <v>220</v>
      </c>
      <c r="J7" s="55" t="s">
        <v>221</v>
      </c>
      <c r="K7" s="55" t="s">
        <v>222</v>
      </c>
      <c r="L7" s="55" t="s">
        <v>223</v>
      </c>
      <c r="M7" s="55" t="s">
        <v>224</v>
      </c>
      <c r="N7" s="55" t="s">
        <v>245</v>
      </c>
      <c r="O7" s="55" t="s">
        <v>226</v>
      </c>
      <c r="P7" s="55" t="s">
        <v>2214</v>
      </c>
      <c r="Q7" s="55" t="s">
        <v>2193</v>
      </c>
      <c r="R7" s="54" t="s">
        <v>1376</v>
      </c>
      <c r="S7" s="54" t="s">
        <v>1377</v>
      </c>
      <c r="T7" s="54" t="s">
        <v>1378</v>
      </c>
      <c r="U7" s="54" t="s">
        <v>1379</v>
      </c>
      <c r="V7" s="54" t="s">
        <v>1380</v>
      </c>
      <c r="W7" s="54" t="s">
        <v>1381</v>
      </c>
      <c r="X7" s="54" t="s">
        <v>1382</v>
      </c>
      <c r="Y7" s="54" t="s">
        <v>1383</v>
      </c>
      <c r="Z7" s="54" t="s">
        <v>1384</v>
      </c>
      <c r="AA7" s="54" t="s">
        <v>1385</v>
      </c>
      <c r="AB7" s="54" t="s">
        <v>1386</v>
      </c>
      <c r="AC7" s="43" t="s">
        <v>1387</v>
      </c>
      <c r="AD7" s="53"/>
      <c r="AE7" s="52">
        <v>2020</v>
      </c>
      <c r="AF7" s="52">
        <v>2020</v>
      </c>
      <c r="AG7" s="52">
        <v>2020</v>
      </c>
      <c r="AH7" s="52">
        <v>2020</v>
      </c>
      <c r="AI7" s="52">
        <v>2020</v>
      </c>
    </row>
    <row r="8" spans="1:36">
      <c r="R8" s="43"/>
      <c r="S8" s="43"/>
      <c r="T8" s="43"/>
      <c r="U8" s="43"/>
      <c r="AB8" s="43" t="s">
        <v>2215</v>
      </c>
      <c r="AE8" t="s">
        <v>2216</v>
      </c>
      <c r="AF8" t="s">
        <v>2217</v>
      </c>
      <c r="AG8" t="s">
        <v>2218</v>
      </c>
      <c r="AH8" t="s">
        <v>2219</v>
      </c>
      <c r="AI8" t="s">
        <v>2220</v>
      </c>
      <c r="AJ8" t="s">
        <v>2221</v>
      </c>
    </row>
    <row r="9" spans="1:36" s="1" customFormat="1" ht="18">
      <c r="A9" s="2" t="s">
        <v>2182</v>
      </c>
      <c r="B9" s="2"/>
    </row>
    <row r="11" spans="1:36" s="1" customFormat="1" ht="14">
      <c r="A11" s="42"/>
      <c r="B11" s="48" t="s">
        <v>2222</v>
      </c>
    </row>
    <row r="13" spans="1:36">
      <c r="D13" t="s">
        <v>238</v>
      </c>
      <c r="E13" t="s">
        <v>345</v>
      </c>
      <c r="F13" t="s">
        <v>239</v>
      </c>
      <c r="G13" t="s">
        <v>241</v>
      </c>
      <c r="H13" t="s">
        <v>2223</v>
      </c>
      <c r="K13" t="s">
        <v>2222</v>
      </c>
      <c r="P13" s="307"/>
      <c r="Q13" s="307"/>
      <c r="R13" s="307"/>
      <c r="S13" s="307"/>
      <c r="T13" s="307"/>
      <c r="U13" s="307"/>
      <c r="AB13" s="888"/>
      <c r="AC13" t="s">
        <v>1390</v>
      </c>
      <c r="AD13" s="49"/>
      <c r="AE13" s="888"/>
      <c r="AF13" s="888"/>
      <c r="AG13" s="888"/>
      <c r="AH13" s="888"/>
      <c r="AI13" s="888"/>
    </row>
    <row r="14" spans="1:36">
      <c r="D14" t="s">
        <v>238</v>
      </c>
      <c r="E14" t="s">
        <v>345</v>
      </c>
      <c r="F14" t="s">
        <v>239</v>
      </c>
      <c r="G14" t="s">
        <v>241</v>
      </c>
      <c r="H14" t="s">
        <v>2223</v>
      </c>
      <c r="K14" t="s">
        <v>2222</v>
      </c>
      <c r="P14" s="307"/>
      <c r="Q14" s="307"/>
      <c r="R14" s="307"/>
      <c r="S14" s="307"/>
      <c r="T14" s="307"/>
      <c r="U14" s="307"/>
      <c r="AC14" t="s">
        <v>1390</v>
      </c>
      <c r="AD14" s="49"/>
      <c r="AE14" s="888"/>
      <c r="AF14" s="888"/>
      <c r="AG14" s="888"/>
      <c r="AH14" s="888"/>
      <c r="AI14" s="888"/>
    </row>
    <row r="15" spans="1:36">
      <c r="D15" t="s">
        <v>238</v>
      </c>
      <c r="E15" t="s">
        <v>345</v>
      </c>
      <c r="F15" t="s">
        <v>239</v>
      </c>
      <c r="G15" t="s">
        <v>241</v>
      </c>
      <c r="H15" t="s">
        <v>2223</v>
      </c>
      <c r="K15" t="s">
        <v>2222</v>
      </c>
      <c r="P15" s="307"/>
      <c r="Q15" s="307"/>
      <c r="R15" s="307"/>
      <c r="S15" s="307"/>
      <c r="T15" s="307"/>
      <c r="U15" s="307"/>
      <c r="AC15" t="s">
        <v>1390</v>
      </c>
      <c r="AD15" s="49"/>
      <c r="AE15" s="882">
        <f>AE13-AE14</f>
        <v>0</v>
      </c>
      <c r="AF15" s="882">
        <f t="shared" ref="AF15:AI15" si="0">AF13-AF14</f>
        <v>0</v>
      </c>
      <c r="AG15" s="882">
        <f t="shared" si="0"/>
        <v>0</v>
      </c>
      <c r="AH15" s="882">
        <f t="shared" si="0"/>
        <v>0</v>
      </c>
      <c r="AI15" s="882">
        <f t="shared" si="0"/>
        <v>0</v>
      </c>
    </row>
    <row r="16" spans="1:36">
      <c r="D16" t="s">
        <v>238</v>
      </c>
      <c r="E16" t="s">
        <v>345</v>
      </c>
      <c r="F16" t="s">
        <v>239</v>
      </c>
      <c r="G16" t="s">
        <v>241</v>
      </c>
      <c r="H16" t="s">
        <v>2223</v>
      </c>
      <c r="K16" t="s">
        <v>2222</v>
      </c>
      <c r="P16" s="307"/>
      <c r="Q16" s="307"/>
      <c r="R16" s="307"/>
      <c r="S16" s="307"/>
      <c r="T16" s="307"/>
      <c r="U16" s="307"/>
      <c r="AB16" s="888"/>
      <c r="AC16" t="s">
        <v>1390</v>
      </c>
      <c r="AD16" s="49"/>
      <c r="AE16" s="888"/>
      <c r="AF16" s="888"/>
      <c r="AG16" s="888"/>
      <c r="AH16" s="888"/>
      <c r="AI16" s="888"/>
    </row>
    <row r="17" spans="1:35">
      <c r="D17" t="s">
        <v>238</v>
      </c>
      <c r="E17" t="s">
        <v>345</v>
      </c>
      <c r="F17" t="s">
        <v>239</v>
      </c>
      <c r="G17" t="s">
        <v>241</v>
      </c>
      <c r="H17" t="s">
        <v>2223</v>
      </c>
      <c r="K17" t="s">
        <v>2222</v>
      </c>
      <c r="P17" s="307"/>
      <c r="Q17" s="307"/>
      <c r="R17" s="307"/>
      <c r="S17" s="307"/>
      <c r="T17" s="307"/>
      <c r="U17" s="307"/>
      <c r="AC17" t="s">
        <v>1390</v>
      </c>
      <c r="AD17" s="49"/>
      <c r="AE17" s="888"/>
      <c r="AF17" s="888"/>
      <c r="AG17" s="888"/>
      <c r="AH17" s="888"/>
      <c r="AI17" s="888"/>
    </row>
    <row r="18" spans="1:35">
      <c r="D18" t="s">
        <v>238</v>
      </c>
      <c r="E18" t="s">
        <v>345</v>
      </c>
      <c r="F18" t="s">
        <v>239</v>
      </c>
      <c r="G18" t="s">
        <v>241</v>
      </c>
      <c r="H18" t="s">
        <v>2223</v>
      </c>
      <c r="K18" t="s">
        <v>2222</v>
      </c>
      <c r="P18" s="307"/>
      <c r="Q18" s="307"/>
      <c r="R18" s="307"/>
      <c r="S18" s="307"/>
      <c r="T18" s="307"/>
      <c r="U18" s="307"/>
      <c r="AC18" t="s">
        <v>1390</v>
      </c>
      <c r="AD18" s="49"/>
      <c r="AE18" s="882">
        <f>AE16-AE17</f>
        <v>0</v>
      </c>
      <c r="AF18" s="882">
        <f t="shared" ref="AF18" si="1">AF16-AF17</f>
        <v>0</v>
      </c>
      <c r="AG18" s="882">
        <f t="shared" ref="AG18" si="2">AG16-AG17</f>
        <v>0</v>
      </c>
      <c r="AH18" s="882">
        <f t="shared" ref="AH18" si="3">AH16-AH17</f>
        <v>0</v>
      </c>
      <c r="AI18" s="882">
        <f t="shared" ref="AI18" si="4">AI16-AI17</f>
        <v>0</v>
      </c>
    </row>
    <row r="19" spans="1:35">
      <c r="D19" t="s">
        <v>238</v>
      </c>
      <c r="E19" t="s">
        <v>345</v>
      </c>
      <c r="F19" t="s">
        <v>239</v>
      </c>
      <c r="G19" t="s">
        <v>241</v>
      </c>
      <c r="H19" t="s">
        <v>2223</v>
      </c>
      <c r="K19" t="s">
        <v>2222</v>
      </c>
      <c r="P19" s="307"/>
      <c r="Q19" s="307"/>
      <c r="R19" s="307"/>
      <c r="S19" s="307"/>
      <c r="T19" s="307"/>
      <c r="U19" s="307"/>
      <c r="AB19" s="888"/>
      <c r="AC19" t="s">
        <v>1390</v>
      </c>
      <c r="AD19" s="49"/>
      <c r="AE19" s="888"/>
      <c r="AF19" s="888"/>
      <c r="AG19" s="888"/>
      <c r="AH19" s="888"/>
      <c r="AI19" s="888"/>
    </row>
    <row r="20" spans="1:35">
      <c r="D20" t="s">
        <v>238</v>
      </c>
      <c r="E20" t="s">
        <v>345</v>
      </c>
      <c r="F20" t="s">
        <v>239</v>
      </c>
      <c r="G20" t="s">
        <v>241</v>
      </c>
      <c r="H20" t="s">
        <v>2223</v>
      </c>
      <c r="K20" t="s">
        <v>2222</v>
      </c>
      <c r="P20" s="307"/>
      <c r="Q20" s="307"/>
      <c r="R20" s="307"/>
      <c r="S20" s="307"/>
      <c r="T20" s="307"/>
      <c r="U20" s="307"/>
      <c r="AC20" t="s">
        <v>1390</v>
      </c>
      <c r="AD20" s="49"/>
      <c r="AE20" s="888"/>
      <c r="AF20" s="888"/>
      <c r="AG20" s="888"/>
      <c r="AH20" s="888"/>
      <c r="AI20" s="888"/>
    </row>
    <row r="21" spans="1:35">
      <c r="D21" t="s">
        <v>238</v>
      </c>
      <c r="E21" t="s">
        <v>345</v>
      </c>
      <c r="F21" t="s">
        <v>239</v>
      </c>
      <c r="G21" t="s">
        <v>241</v>
      </c>
      <c r="H21" t="s">
        <v>2223</v>
      </c>
      <c r="K21" t="s">
        <v>2222</v>
      </c>
      <c r="P21" s="307"/>
      <c r="Q21" s="307"/>
      <c r="R21" s="307"/>
      <c r="S21" s="307"/>
      <c r="T21" s="307"/>
      <c r="U21" s="307"/>
      <c r="AC21" t="s">
        <v>1390</v>
      </c>
      <c r="AD21" s="49"/>
      <c r="AE21" s="882">
        <f>AE19-AE20</f>
        <v>0</v>
      </c>
      <c r="AF21" s="882">
        <f t="shared" ref="AF21" si="5">AF19-AF20</f>
        <v>0</v>
      </c>
      <c r="AG21" s="882">
        <f t="shared" ref="AG21" si="6">AG19-AG20</f>
        <v>0</v>
      </c>
      <c r="AH21" s="882">
        <f t="shared" ref="AH21" si="7">AH19-AH20</f>
        <v>0</v>
      </c>
      <c r="AI21" s="882">
        <f t="shared" ref="AI21" si="8">AI19-AI20</f>
        <v>0</v>
      </c>
    </row>
    <row r="22" spans="1:35">
      <c r="D22" t="s">
        <v>238</v>
      </c>
      <c r="E22" t="s">
        <v>345</v>
      </c>
      <c r="F22" t="s">
        <v>239</v>
      </c>
      <c r="G22" t="s">
        <v>241</v>
      </c>
      <c r="H22" t="s">
        <v>2223</v>
      </c>
      <c r="K22" t="s">
        <v>2222</v>
      </c>
      <c r="P22" s="307"/>
      <c r="Q22" s="307"/>
      <c r="R22" s="307"/>
      <c r="S22" s="307"/>
      <c r="T22" s="307"/>
      <c r="U22" s="307"/>
      <c r="AB22" s="888"/>
      <c r="AC22" t="s">
        <v>1390</v>
      </c>
      <c r="AD22" s="49"/>
      <c r="AE22" s="888"/>
      <c r="AF22" s="888"/>
      <c r="AG22" s="888"/>
      <c r="AH22" s="888"/>
      <c r="AI22" s="888"/>
    </row>
    <row r="23" spans="1:35">
      <c r="D23" t="s">
        <v>238</v>
      </c>
      <c r="E23" t="s">
        <v>345</v>
      </c>
      <c r="F23" t="s">
        <v>239</v>
      </c>
      <c r="G23" t="s">
        <v>241</v>
      </c>
      <c r="H23" t="s">
        <v>2223</v>
      </c>
      <c r="K23" t="s">
        <v>2222</v>
      </c>
      <c r="P23" s="307"/>
      <c r="Q23" s="307"/>
      <c r="R23" s="307"/>
      <c r="S23" s="307"/>
      <c r="T23" s="307"/>
      <c r="U23" s="307"/>
      <c r="AC23" t="s">
        <v>1390</v>
      </c>
      <c r="AD23" s="49"/>
      <c r="AE23" s="888"/>
      <c r="AF23" s="888"/>
      <c r="AG23" s="888"/>
      <c r="AH23" s="888"/>
      <c r="AI23" s="888"/>
    </row>
    <row r="24" spans="1:35">
      <c r="D24" t="s">
        <v>238</v>
      </c>
      <c r="E24" t="s">
        <v>345</v>
      </c>
      <c r="F24" t="s">
        <v>239</v>
      </c>
      <c r="G24" t="s">
        <v>241</v>
      </c>
      <c r="H24" t="s">
        <v>2223</v>
      </c>
      <c r="K24" t="s">
        <v>2222</v>
      </c>
      <c r="P24" s="307"/>
      <c r="Q24" s="307"/>
      <c r="R24" s="307"/>
      <c r="S24" s="307"/>
      <c r="T24" s="307"/>
      <c r="U24" s="307"/>
      <c r="AC24" t="s">
        <v>1390</v>
      </c>
      <c r="AD24" s="49"/>
      <c r="AE24" s="882">
        <f>AE22-AE23</f>
        <v>0</v>
      </c>
      <c r="AF24" s="882">
        <f t="shared" ref="AF24" si="9">AF22-AF23</f>
        <v>0</v>
      </c>
      <c r="AG24" s="882">
        <f t="shared" ref="AG24" si="10">AG22-AG23</f>
        <v>0</v>
      </c>
      <c r="AH24" s="882">
        <f t="shared" ref="AH24" si="11">AH22-AH23</f>
        <v>0</v>
      </c>
      <c r="AI24" s="882">
        <f t="shared" ref="AI24" si="12">AI22-AI23</f>
        <v>0</v>
      </c>
    </row>
    <row r="25" spans="1:35">
      <c r="D25" t="s">
        <v>238</v>
      </c>
      <c r="E25" t="s">
        <v>345</v>
      </c>
      <c r="F25" t="s">
        <v>239</v>
      </c>
      <c r="G25" t="s">
        <v>241</v>
      </c>
      <c r="H25" t="s">
        <v>2223</v>
      </c>
      <c r="K25" t="s">
        <v>2222</v>
      </c>
      <c r="P25" s="307"/>
      <c r="Q25" s="307"/>
      <c r="R25" s="307"/>
      <c r="S25" s="307"/>
      <c r="T25" s="307"/>
      <c r="U25" s="307"/>
      <c r="AB25" s="888"/>
      <c r="AC25" t="s">
        <v>1390</v>
      </c>
      <c r="AD25" s="49"/>
      <c r="AE25" s="888"/>
      <c r="AF25" s="888"/>
      <c r="AG25" s="888"/>
      <c r="AH25" s="888"/>
      <c r="AI25" s="888"/>
    </row>
    <row r="26" spans="1:35" s="43" customFormat="1">
      <c r="D26" t="s">
        <v>238</v>
      </c>
      <c r="E26" t="s">
        <v>345</v>
      </c>
      <c r="F26" t="s">
        <v>239</v>
      </c>
      <c r="G26" t="s">
        <v>241</v>
      </c>
      <c r="H26" t="s">
        <v>2223</v>
      </c>
      <c r="I26"/>
      <c r="J26"/>
      <c r="K26" t="s">
        <v>2222</v>
      </c>
      <c r="L26"/>
      <c r="M26"/>
      <c r="N26"/>
      <c r="O26"/>
      <c r="P26" s="307"/>
      <c r="Q26" s="307"/>
      <c r="R26" s="307"/>
      <c r="S26" s="307"/>
      <c r="T26" s="307"/>
      <c r="U26" s="307"/>
      <c r="V26"/>
      <c r="W26"/>
      <c r="X26"/>
      <c r="Y26"/>
      <c r="Z26"/>
      <c r="AA26"/>
      <c r="AB26"/>
      <c r="AC26" t="s">
        <v>1390</v>
      </c>
      <c r="AD26" s="49"/>
      <c r="AE26" s="888"/>
      <c r="AF26" s="888"/>
      <c r="AG26" s="888"/>
      <c r="AH26" s="888"/>
      <c r="AI26" s="888"/>
    </row>
    <row r="27" spans="1:35">
      <c r="D27" t="s">
        <v>238</v>
      </c>
      <c r="E27" t="s">
        <v>345</v>
      </c>
      <c r="F27" t="s">
        <v>239</v>
      </c>
      <c r="G27" t="s">
        <v>241</v>
      </c>
      <c r="H27" t="s">
        <v>2223</v>
      </c>
      <c r="K27" t="s">
        <v>2222</v>
      </c>
      <c r="AC27" t="s">
        <v>1390</v>
      </c>
      <c r="AD27" s="49"/>
      <c r="AE27" s="882">
        <f>AE25-AE26</f>
        <v>0</v>
      </c>
      <c r="AF27" s="882">
        <f t="shared" ref="AF27" si="13">AF25-AF26</f>
        <v>0</v>
      </c>
      <c r="AG27" s="882">
        <f t="shared" ref="AG27" si="14">AG25-AG26</f>
        <v>0</v>
      </c>
      <c r="AH27" s="882">
        <f t="shared" ref="AH27" si="15">AH25-AH26</f>
        <v>0</v>
      </c>
      <c r="AI27" s="882">
        <f t="shared" ref="AI27" si="16">AI25-AI26</f>
        <v>0</v>
      </c>
    </row>
    <row r="29" spans="1:35" s="1" customFormat="1" ht="14">
      <c r="A29" s="42"/>
      <c r="B29" s="48" t="s">
        <v>2224</v>
      </c>
    </row>
    <row r="31" spans="1:35">
      <c r="D31" t="s">
        <v>238</v>
      </c>
      <c r="E31" t="s">
        <v>345</v>
      </c>
      <c r="F31" t="s">
        <v>239</v>
      </c>
      <c r="G31" t="s">
        <v>241</v>
      </c>
      <c r="H31" t="s">
        <v>2223</v>
      </c>
      <c r="K31" t="s">
        <v>2225</v>
      </c>
      <c r="AB31" s="888"/>
      <c r="AC31" t="s">
        <v>1390</v>
      </c>
      <c r="AD31" s="49"/>
      <c r="AE31" s="888"/>
      <c r="AF31" s="888"/>
      <c r="AG31" s="888"/>
      <c r="AH31" s="888"/>
      <c r="AI31" s="888"/>
    </row>
    <row r="32" spans="1:35">
      <c r="D32" t="s">
        <v>238</v>
      </c>
      <c r="E32" t="s">
        <v>345</v>
      </c>
      <c r="F32" t="s">
        <v>239</v>
      </c>
      <c r="G32" t="s">
        <v>241</v>
      </c>
      <c r="H32" t="s">
        <v>2223</v>
      </c>
      <c r="K32" t="s">
        <v>2225</v>
      </c>
      <c r="AC32" t="s">
        <v>1390</v>
      </c>
      <c r="AD32" s="49"/>
      <c r="AE32" s="888"/>
      <c r="AF32" s="888"/>
      <c r="AG32" s="888"/>
      <c r="AH32" s="888"/>
      <c r="AI32" s="888"/>
    </row>
    <row r="33" spans="1:35">
      <c r="D33" t="s">
        <v>238</v>
      </c>
      <c r="E33" t="s">
        <v>345</v>
      </c>
      <c r="F33" t="s">
        <v>239</v>
      </c>
      <c r="G33" t="s">
        <v>241</v>
      </c>
      <c r="H33" t="s">
        <v>2223</v>
      </c>
      <c r="K33" t="s">
        <v>2225</v>
      </c>
      <c r="AC33" t="s">
        <v>1390</v>
      </c>
      <c r="AD33" s="49"/>
      <c r="AE33" s="882">
        <f>AE31-AE32</f>
        <v>0</v>
      </c>
      <c r="AF33" s="882">
        <f t="shared" ref="AF33" si="17">AF31-AF32</f>
        <v>0</v>
      </c>
      <c r="AG33" s="882">
        <f t="shared" ref="AG33" si="18">AG31-AG32</f>
        <v>0</v>
      </c>
      <c r="AH33" s="882">
        <f t="shared" ref="AH33" si="19">AH31-AH32</f>
        <v>0</v>
      </c>
      <c r="AI33" s="882">
        <f t="shared" ref="AI33" si="20">AI31-AI32</f>
        <v>0</v>
      </c>
    </row>
    <row r="34" spans="1:35">
      <c r="D34" t="s">
        <v>238</v>
      </c>
      <c r="E34" t="s">
        <v>345</v>
      </c>
      <c r="F34" t="s">
        <v>239</v>
      </c>
      <c r="G34" t="s">
        <v>241</v>
      </c>
      <c r="H34" t="s">
        <v>2223</v>
      </c>
      <c r="K34" t="s">
        <v>2225</v>
      </c>
      <c r="AB34" s="888"/>
      <c r="AC34" t="s">
        <v>1390</v>
      </c>
      <c r="AD34" s="49"/>
      <c r="AE34" s="888"/>
      <c r="AF34" s="888"/>
      <c r="AG34" s="888"/>
      <c r="AH34" s="888"/>
      <c r="AI34" s="888"/>
    </row>
    <row r="35" spans="1:35">
      <c r="D35" t="s">
        <v>238</v>
      </c>
      <c r="E35" t="s">
        <v>345</v>
      </c>
      <c r="F35" t="s">
        <v>239</v>
      </c>
      <c r="G35" t="s">
        <v>241</v>
      </c>
      <c r="H35" t="s">
        <v>2223</v>
      </c>
      <c r="K35" t="s">
        <v>2225</v>
      </c>
      <c r="AC35" t="s">
        <v>1390</v>
      </c>
      <c r="AD35" s="49"/>
      <c r="AE35" s="888"/>
      <c r="AF35" s="888"/>
      <c r="AG35" s="888"/>
      <c r="AH35" s="888"/>
      <c r="AI35" s="888"/>
    </row>
    <row r="36" spans="1:35">
      <c r="D36" t="s">
        <v>238</v>
      </c>
      <c r="E36" t="s">
        <v>345</v>
      </c>
      <c r="F36" t="s">
        <v>239</v>
      </c>
      <c r="G36" t="s">
        <v>241</v>
      </c>
      <c r="H36" t="s">
        <v>2223</v>
      </c>
      <c r="K36" t="s">
        <v>2225</v>
      </c>
      <c r="AC36" t="s">
        <v>1390</v>
      </c>
      <c r="AD36" s="49"/>
      <c r="AE36" s="882">
        <f>AE34-AE35</f>
        <v>0</v>
      </c>
      <c r="AF36" s="882">
        <f t="shared" ref="AF36" si="21">AF34-AF35</f>
        <v>0</v>
      </c>
      <c r="AG36" s="882">
        <f t="shared" ref="AG36" si="22">AG34-AG35</f>
        <v>0</v>
      </c>
      <c r="AH36" s="882">
        <f t="shared" ref="AH36" si="23">AH34-AH35</f>
        <v>0</v>
      </c>
      <c r="AI36" s="882">
        <f t="shared" ref="AI36" si="24">AI34-AI35</f>
        <v>0</v>
      </c>
    </row>
    <row r="37" spans="1:35">
      <c r="D37" t="s">
        <v>238</v>
      </c>
      <c r="E37" t="s">
        <v>345</v>
      </c>
      <c r="F37" t="s">
        <v>239</v>
      </c>
      <c r="G37" t="s">
        <v>241</v>
      </c>
      <c r="H37" t="s">
        <v>2223</v>
      </c>
      <c r="K37" t="s">
        <v>2225</v>
      </c>
      <c r="AB37" s="888"/>
      <c r="AC37" t="s">
        <v>1390</v>
      </c>
      <c r="AD37" s="49"/>
      <c r="AE37" s="888"/>
      <c r="AF37" s="888"/>
      <c r="AG37" s="888"/>
      <c r="AH37" s="888"/>
      <c r="AI37" s="888"/>
    </row>
    <row r="38" spans="1:35">
      <c r="D38" t="s">
        <v>238</v>
      </c>
      <c r="E38" t="s">
        <v>345</v>
      </c>
      <c r="F38" t="s">
        <v>239</v>
      </c>
      <c r="G38" t="s">
        <v>241</v>
      </c>
      <c r="H38" t="s">
        <v>2223</v>
      </c>
      <c r="K38" t="s">
        <v>2225</v>
      </c>
      <c r="AC38" t="s">
        <v>1390</v>
      </c>
      <c r="AD38" s="49"/>
      <c r="AE38" s="888"/>
      <c r="AF38" s="888"/>
      <c r="AG38" s="888"/>
      <c r="AH38" s="888"/>
      <c r="AI38" s="888"/>
    </row>
    <row r="39" spans="1:35">
      <c r="D39" t="s">
        <v>238</v>
      </c>
      <c r="E39" t="s">
        <v>345</v>
      </c>
      <c r="F39" t="s">
        <v>239</v>
      </c>
      <c r="G39" t="s">
        <v>241</v>
      </c>
      <c r="H39" t="s">
        <v>2223</v>
      </c>
      <c r="K39" t="s">
        <v>2225</v>
      </c>
      <c r="AC39" t="s">
        <v>1390</v>
      </c>
      <c r="AD39" s="49"/>
      <c r="AE39" s="882">
        <f>AE37-AE38</f>
        <v>0</v>
      </c>
      <c r="AF39" s="882">
        <f t="shared" ref="AF39" si="25">AF37-AF38</f>
        <v>0</v>
      </c>
      <c r="AG39" s="882">
        <f t="shared" ref="AG39" si="26">AG37-AG38</f>
        <v>0</v>
      </c>
      <c r="AH39" s="882">
        <f t="shared" ref="AH39" si="27">AH37-AH38</f>
        <v>0</v>
      </c>
      <c r="AI39" s="882">
        <f t="shared" ref="AI39" si="28">AI37-AI38</f>
        <v>0</v>
      </c>
    </row>
    <row r="40" spans="1:35">
      <c r="D40" t="s">
        <v>238</v>
      </c>
      <c r="E40" t="s">
        <v>345</v>
      </c>
      <c r="F40" t="s">
        <v>239</v>
      </c>
      <c r="G40" t="s">
        <v>241</v>
      </c>
      <c r="H40" t="s">
        <v>2223</v>
      </c>
      <c r="K40" t="s">
        <v>2225</v>
      </c>
      <c r="AB40" s="888"/>
      <c r="AC40" t="s">
        <v>1390</v>
      </c>
      <c r="AD40" s="49"/>
      <c r="AE40" s="888"/>
      <c r="AF40" s="888"/>
      <c r="AG40" s="888"/>
      <c r="AH40" s="888"/>
      <c r="AI40" s="888"/>
    </row>
    <row r="41" spans="1:35">
      <c r="D41" t="s">
        <v>238</v>
      </c>
      <c r="E41" t="s">
        <v>345</v>
      </c>
      <c r="F41" t="s">
        <v>239</v>
      </c>
      <c r="G41" t="s">
        <v>241</v>
      </c>
      <c r="H41" t="s">
        <v>2223</v>
      </c>
      <c r="K41" t="s">
        <v>2225</v>
      </c>
      <c r="AC41" t="s">
        <v>1390</v>
      </c>
      <c r="AD41" s="49"/>
      <c r="AE41" s="888"/>
      <c r="AF41" s="888"/>
      <c r="AG41" s="888"/>
      <c r="AH41" s="888"/>
      <c r="AI41" s="888"/>
    </row>
    <row r="42" spans="1:35">
      <c r="D42" t="s">
        <v>238</v>
      </c>
      <c r="E42" t="s">
        <v>345</v>
      </c>
      <c r="F42" t="s">
        <v>239</v>
      </c>
      <c r="G42" t="s">
        <v>241</v>
      </c>
      <c r="H42" t="s">
        <v>2223</v>
      </c>
      <c r="K42" t="s">
        <v>2225</v>
      </c>
      <c r="AC42" t="s">
        <v>1390</v>
      </c>
      <c r="AD42" s="49"/>
      <c r="AE42" s="882">
        <f>AE40-AE41</f>
        <v>0</v>
      </c>
      <c r="AF42" s="882">
        <f t="shared" ref="AF42" si="29">AF40-AF41</f>
        <v>0</v>
      </c>
      <c r="AG42" s="882">
        <f t="shared" ref="AG42" si="30">AG40-AG41</f>
        <v>0</v>
      </c>
      <c r="AH42" s="882">
        <f t="shared" ref="AH42" si="31">AH40-AH41</f>
        <v>0</v>
      </c>
      <c r="AI42" s="882">
        <f t="shared" ref="AI42" si="32">AI40-AI41</f>
        <v>0</v>
      </c>
    </row>
    <row r="43" spans="1:35">
      <c r="D43" t="s">
        <v>238</v>
      </c>
      <c r="E43" t="s">
        <v>345</v>
      </c>
      <c r="F43" t="s">
        <v>239</v>
      </c>
      <c r="G43" t="s">
        <v>241</v>
      </c>
      <c r="H43" t="s">
        <v>2223</v>
      </c>
      <c r="K43" t="s">
        <v>2225</v>
      </c>
      <c r="AB43" s="888"/>
      <c r="AC43" t="s">
        <v>1390</v>
      </c>
      <c r="AD43" s="49"/>
      <c r="AE43" s="888"/>
      <c r="AF43" s="888"/>
      <c r="AG43" s="888"/>
      <c r="AH43" s="888"/>
      <c r="AI43" s="888"/>
    </row>
    <row r="44" spans="1:35">
      <c r="D44" t="s">
        <v>238</v>
      </c>
      <c r="E44" t="s">
        <v>345</v>
      </c>
      <c r="F44" t="s">
        <v>239</v>
      </c>
      <c r="G44" t="s">
        <v>241</v>
      </c>
      <c r="H44" t="s">
        <v>2223</v>
      </c>
      <c r="K44" t="s">
        <v>2225</v>
      </c>
      <c r="AC44" t="s">
        <v>1390</v>
      </c>
      <c r="AD44" s="49"/>
      <c r="AE44" s="888"/>
      <c r="AF44" s="888"/>
      <c r="AG44" s="888"/>
      <c r="AH44" s="888"/>
      <c r="AI44" s="888"/>
    </row>
    <row r="45" spans="1:35">
      <c r="D45" t="s">
        <v>238</v>
      </c>
      <c r="E45" t="s">
        <v>345</v>
      </c>
      <c r="F45" t="s">
        <v>239</v>
      </c>
      <c r="G45" t="s">
        <v>241</v>
      </c>
      <c r="H45" t="s">
        <v>2223</v>
      </c>
      <c r="K45" t="s">
        <v>2225</v>
      </c>
      <c r="P45" s="307"/>
      <c r="Q45" s="307"/>
      <c r="R45" s="307"/>
      <c r="S45" s="307"/>
      <c r="T45" s="307"/>
      <c r="U45" s="307"/>
      <c r="AC45" t="s">
        <v>1390</v>
      </c>
      <c r="AD45" s="49"/>
      <c r="AE45" s="882">
        <f>AE43-AE44</f>
        <v>0</v>
      </c>
      <c r="AF45" s="882">
        <f t="shared" ref="AF45" si="33">AF43-AF44</f>
        <v>0</v>
      </c>
      <c r="AG45" s="882">
        <f t="shared" ref="AG45" si="34">AG43-AG44</f>
        <v>0</v>
      </c>
      <c r="AH45" s="882">
        <f t="shared" ref="AH45" si="35">AH43-AH44</f>
        <v>0</v>
      </c>
      <c r="AI45" s="882">
        <f t="shared" ref="AI45" si="36">AI43-AI44</f>
        <v>0</v>
      </c>
    </row>
    <row r="47" spans="1:35" s="46" customFormat="1" ht="18.5">
      <c r="A47" s="47" t="s">
        <v>1375</v>
      </c>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D47F7-2DE9-4DD4-822C-DCA124979ADC}">
  <sheetPr codeName="Sheet3"/>
  <dimension ref="A1:AA158"/>
  <sheetViews>
    <sheetView zoomScale="90" zoomScaleNormal="90" workbookViewId="0">
      <pane ySplit="103" topLeftCell="A146" activePane="bottomLeft" state="frozen"/>
      <selection pane="bottomLeft" activeCell="D165" sqref="D165"/>
    </sheetView>
  </sheetViews>
  <sheetFormatPr defaultColWidth="0" defaultRowHeight="14.5"/>
  <cols>
    <col min="1" max="1" width="11" customWidth="1"/>
    <col min="2" max="2" width="12.453125" bestFit="1" customWidth="1"/>
    <col min="3" max="3" width="45.54296875" customWidth="1"/>
    <col min="4" max="4" width="98.453125" style="1266" customWidth="1"/>
    <col min="5" max="5" width="16.453125" bestFit="1" customWidth="1"/>
    <col min="6" max="6" width="24.453125" customWidth="1"/>
    <col min="7" max="7" width="11.26953125" customWidth="1"/>
    <col min="8" max="27" width="0" hidden="1" customWidth="1"/>
    <col min="28" max="16384" width="8.7265625" hidden="1"/>
  </cols>
  <sheetData>
    <row r="1" spans="1:14" s="46" customFormat="1" ht="23.5">
      <c r="A1" s="56" t="str">
        <f>'1.1 Cover'!A1</f>
        <v>Regulatory Reporting Pack</v>
      </c>
      <c r="D1" s="1264"/>
    </row>
    <row r="2" spans="1:14" s="46" customFormat="1" ht="23.5">
      <c r="A2" s="56" t="str">
        <f>'1.1 Cover'!A2</f>
        <v>Price base - 2018/19</v>
      </c>
      <c r="D2" s="1264"/>
    </row>
    <row r="3" spans="1:14" s="46" customFormat="1" ht="23.5">
      <c r="A3" s="56" t="str">
        <f>'1.1 Cover'!A3</f>
        <v>Regulatory Year: April 2022 - March 2023</v>
      </c>
      <c r="D3" s="1264"/>
    </row>
    <row r="4" spans="1:14" s="46" customFormat="1" ht="23.5">
      <c r="A4" s="56" t="s">
        <v>28</v>
      </c>
      <c r="D4" s="1264"/>
    </row>
    <row r="6" spans="1:14">
      <c r="B6" s="860" t="s">
        <v>946</v>
      </c>
      <c r="C6" s="860" t="s">
        <v>947</v>
      </c>
      <c r="D6" s="1265" t="s">
        <v>948</v>
      </c>
      <c r="E6" s="860" t="s">
        <v>949</v>
      </c>
      <c r="F6" s="860" t="s">
        <v>950</v>
      </c>
      <c r="I6" s="36"/>
      <c r="J6" s="36"/>
      <c r="N6" s="36"/>
    </row>
    <row r="7" spans="1:14" hidden="1">
      <c r="B7" s="861">
        <v>1.1299999999999999</v>
      </c>
      <c r="C7" s="861" t="s">
        <v>951</v>
      </c>
      <c r="D7" s="864" t="s">
        <v>952</v>
      </c>
      <c r="E7" s="861" t="s">
        <v>953</v>
      </c>
      <c r="F7" s="862">
        <v>44572</v>
      </c>
    </row>
    <row r="8" spans="1:14" hidden="1">
      <c r="B8" s="861">
        <v>1.1299999999999999</v>
      </c>
      <c r="C8" s="861" t="s">
        <v>954</v>
      </c>
      <c r="D8" s="864" t="s">
        <v>955</v>
      </c>
      <c r="E8" s="861" t="s">
        <v>953</v>
      </c>
      <c r="F8" s="861" t="s">
        <v>956</v>
      </c>
    </row>
    <row r="9" spans="1:14" hidden="1">
      <c r="B9" s="861">
        <v>1.1299999999999999</v>
      </c>
      <c r="C9" s="861" t="s">
        <v>957</v>
      </c>
      <c r="D9" s="864" t="s">
        <v>958</v>
      </c>
      <c r="E9" s="861" t="s">
        <v>953</v>
      </c>
      <c r="F9" s="862">
        <v>44572</v>
      </c>
    </row>
    <row r="10" spans="1:14" hidden="1">
      <c r="B10" s="861">
        <v>1.1299999999999999</v>
      </c>
      <c r="C10" s="861" t="s">
        <v>959</v>
      </c>
      <c r="D10" s="864" t="s">
        <v>960</v>
      </c>
      <c r="E10" s="861" t="s">
        <v>953</v>
      </c>
      <c r="F10" s="862">
        <v>44573</v>
      </c>
    </row>
    <row r="11" spans="1:14" hidden="1">
      <c r="B11" s="861">
        <v>1.1299999999999999</v>
      </c>
      <c r="C11" s="861" t="s">
        <v>961</v>
      </c>
      <c r="D11" s="864" t="s">
        <v>962</v>
      </c>
      <c r="E11" s="861" t="s">
        <v>953</v>
      </c>
      <c r="F11" s="862">
        <v>44578</v>
      </c>
    </row>
    <row r="12" spans="1:14" hidden="1">
      <c r="B12" s="861">
        <v>1.1299999999999999</v>
      </c>
      <c r="C12" s="861" t="s">
        <v>957</v>
      </c>
      <c r="D12" s="864" t="s">
        <v>963</v>
      </c>
      <c r="E12" s="861" t="s">
        <v>953</v>
      </c>
      <c r="F12" s="861" t="s">
        <v>964</v>
      </c>
    </row>
    <row r="13" spans="1:14" hidden="1">
      <c r="B13" s="861">
        <v>1.1299999999999999</v>
      </c>
      <c r="C13" s="861" t="s">
        <v>959</v>
      </c>
      <c r="D13" s="864" t="s">
        <v>965</v>
      </c>
      <c r="E13" s="861" t="s">
        <v>953</v>
      </c>
      <c r="F13" s="862">
        <v>44578</v>
      </c>
    </row>
    <row r="14" spans="1:14" hidden="1">
      <c r="B14" s="861">
        <v>1.1299999999999999</v>
      </c>
      <c r="C14" s="861" t="s">
        <v>957</v>
      </c>
      <c r="D14" s="864" t="s">
        <v>3480</v>
      </c>
      <c r="E14" s="861" t="s">
        <v>953</v>
      </c>
      <c r="F14" s="862">
        <v>44579</v>
      </c>
    </row>
    <row r="15" spans="1:14" hidden="1">
      <c r="B15" s="861">
        <v>1.1299999999999999</v>
      </c>
      <c r="C15" s="861" t="s">
        <v>966</v>
      </c>
      <c r="D15" s="864" t="s">
        <v>967</v>
      </c>
      <c r="E15" s="861" t="s">
        <v>953</v>
      </c>
      <c r="F15" s="862">
        <v>44579</v>
      </c>
    </row>
    <row r="16" spans="1:14" hidden="1">
      <c r="B16" s="861">
        <v>1.1299999999999999</v>
      </c>
      <c r="C16" s="861" t="s">
        <v>968</v>
      </c>
      <c r="D16" s="864" t="s">
        <v>969</v>
      </c>
      <c r="E16" s="861" t="s">
        <v>953</v>
      </c>
      <c r="F16" s="862">
        <v>44581</v>
      </c>
    </row>
    <row r="17" spans="2:6" hidden="1">
      <c r="B17" s="861">
        <v>1.1299999999999999</v>
      </c>
      <c r="C17" s="861" t="s">
        <v>970</v>
      </c>
      <c r="D17" s="864" t="s">
        <v>971</v>
      </c>
      <c r="E17" s="861" t="s">
        <v>953</v>
      </c>
      <c r="F17" s="862">
        <v>44586</v>
      </c>
    </row>
    <row r="18" spans="2:6" hidden="1">
      <c r="B18" s="861">
        <v>1.1299999999999999</v>
      </c>
      <c r="C18" s="861" t="s">
        <v>972</v>
      </c>
      <c r="D18" s="864" t="s">
        <v>971</v>
      </c>
      <c r="E18" s="861" t="s">
        <v>953</v>
      </c>
      <c r="F18" s="862">
        <v>44586</v>
      </c>
    </row>
    <row r="19" spans="2:6" hidden="1">
      <c r="B19" s="861">
        <v>1.1299999999999999</v>
      </c>
      <c r="C19" s="861" t="s">
        <v>973</v>
      </c>
      <c r="D19" s="864" t="s">
        <v>974</v>
      </c>
      <c r="E19" s="861" t="s">
        <v>953</v>
      </c>
      <c r="F19" s="862">
        <v>44586</v>
      </c>
    </row>
    <row r="20" spans="2:6" hidden="1">
      <c r="B20" s="861">
        <v>1.1299999999999999</v>
      </c>
      <c r="C20" s="861" t="s">
        <v>975</v>
      </c>
      <c r="D20" s="864" t="s">
        <v>976</v>
      </c>
      <c r="E20" s="861" t="s">
        <v>953</v>
      </c>
      <c r="F20" s="862">
        <v>44587</v>
      </c>
    </row>
    <row r="21" spans="2:6" hidden="1">
      <c r="B21" s="861">
        <v>1.1299999999999999</v>
      </c>
      <c r="C21" s="861" t="s">
        <v>977</v>
      </c>
      <c r="D21" s="864" t="s">
        <v>978</v>
      </c>
      <c r="E21" s="861" t="s">
        <v>953</v>
      </c>
      <c r="F21" s="862">
        <v>44587</v>
      </c>
    </row>
    <row r="22" spans="2:6" hidden="1">
      <c r="B22" s="861">
        <v>1.1299999999999999</v>
      </c>
      <c r="C22" s="861" t="s">
        <v>979</v>
      </c>
      <c r="D22" s="864" t="s">
        <v>980</v>
      </c>
      <c r="E22" s="861" t="s">
        <v>953</v>
      </c>
      <c r="F22" s="862">
        <v>44587</v>
      </c>
    </row>
    <row r="23" spans="2:6" hidden="1">
      <c r="B23" s="861">
        <v>1.1299999999999999</v>
      </c>
      <c r="C23" s="861" t="s">
        <v>981</v>
      </c>
      <c r="D23" s="864" t="s">
        <v>982</v>
      </c>
      <c r="E23" s="861" t="s">
        <v>953</v>
      </c>
      <c r="F23" s="862">
        <v>44587</v>
      </c>
    </row>
    <row r="24" spans="2:6" hidden="1">
      <c r="B24" s="861">
        <v>1.1299999999999999</v>
      </c>
      <c r="C24" s="861" t="s">
        <v>983</v>
      </c>
      <c r="D24" s="864" t="s">
        <v>984</v>
      </c>
      <c r="E24" s="861" t="s">
        <v>953</v>
      </c>
      <c r="F24" s="862">
        <v>44588</v>
      </c>
    </row>
    <row r="25" spans="2:6" hidden="1">
      <c r="B25" s="861">
        <v>1.1299999999999999</v>
      </c>
      <c r="C25" s="861" t="s">
        <v>983</v>
      </c>
      <c r="D25" s="864" t="s">
        <v>985</v>
      </c>
      <c r="E25" s="861" t="s">
        <v>953</v>
      </c>
      <c r="F25" s="862">
        <v>44588</v>
      </c>
    </row>
    <row r="26" spans="2:6" hidden="1">
      <c r="B26" s="861">
        <v>1.1299999999999999</v>
      </c>
      <c r="C26" s="861" t="s">
        <v>986</v>
      </c>
      <c r="D26" s="864" t="s">
        <v>987</v>
      </c>
      <c r="E26" s="861" t="s">
        <v>953</v>
      </c>
      <c r="F26" s="862">
        <v>44589</v>
      </c>
    </row>
    <row r="27" spans="2:6" hidden="1">
      <c r="B27" s="861">
        <v>1.1299999999999999</v>
      </c>
      <c r="C27" s="861" t="s">
        <v>3481</v>
      </c>
      <c r="D27" s="864" t="s">
        <v>988</v>
      </c>
      <c r="E27" s="861" t="s">
        <v>953</v>
      </c>
      <c r="F27" s="862">
        <v>44592</v>
      </c>
    </row>
    <row r="28" spans="2:6" hidden="1">
      <c r="B28" s="861">
        <v>1.1299999999999999</v>
      </c>
      <c r="C28" s="861" t="s">
        <v>989</v>
      </c>
      <c r="D28" s="864" t="s">
        <v>990</v>
      </c>
      <c r="E28" s="861" t="s">
        <v>953</v>
      </c>
      <c r="F28" s="862">
        <v>44592</v>
      </c>
    </row>
    <row r="29" spans="2:6" hidden="1">
      <c r="B29" s="861">
        <v>1.1299999999999999</v>
      </c>
      <c r="C29" s="861" t="s">
        <v>991</v>
      </c>
      <c r="D29" s="864" t="s">
        <v>3482</v>
      </c>
      <c r="E29" s="861" t="s">
        <v>953</v>
      </c>
      <c r="F29" s="862">
        <v>44595</v>
      </c>
    </row>
    <row r="30" spans="2:6" hidden="1">
      <c r="B30" s="861">
        <v>1.1299999999999999</v>
      </c>
      <c r="C30" s="861" t="s">
        <v>992</v>
      </c>
      <c r="D30" s="864" t="s">
        <v>993</v>
      </c>
      <c r="E30" s="861" t="s">
        <v>953</v>
      </c>
      <c r="F30" s="862">
        <v>44595</v>
      </c>
    </row>
    <row r="31" spans="2:6" hidden="1">
      <c r="B31" s="861">
        <v>1.1299999999999999</v>
      </c>
      <c r="C31" s="861" t="s">
        <v>973</v>
      </c>
      <c r="D31" s="864" t="s">
        <v>994</v>
      </c>
      <c r="E31" s="861" t="s">
        <v>953</v>
      </c>
      <c r="F31" s="862">
        <v>44595</v>
      </c>
    </row>
    <row r="32" spans="2:6" hidden="1">
      <c r="B32" s="861">
        <v>1.1299999999999999</v>
      </c>
      <c r="C32" s="861" t="s">
        <v>995</v>
      </c>
      <c r="D32" s="864" t="s">
        <v>996</v>
      </c>
      <c r="E32" s="861" t="s">
        <v>953</v>
      </c>
      <c r="F32" s="862">
        <v>44595</v>
      </c>
    </row>
    <row r="33" spans="2:6" hidden="1">
      <c r="B33" s="861">
        <v>1.1299999999999999</v>
      </c>
      <c r="C33" s="861" t="s">
        <v>997</v>
      </c>
      <c r="D33" s="864" t="s">
        <v>996</v>
      </c>
      <c r="E33" s="861" t="s">
        <v>953</v>
      </c>
      <c r="F33" s="862">
        <v>44595</v>
      </c>
    </row>
    <row r="34" spans="2:6" hidden="1">
      <c r="B34" s="861">
        <v>1.1299999999999999</v>
      </c>
      <c r="C34" s="861" t="s">
        <v>998</v>
      </c>
      <c r="D34" s="864" t="s">
        <v>996</v>
      </c>
      <c r="E34" s="861" t="s">
        <v>953</v>
      </c>
      <c r="F34" s="862">
        <v>44595</v>
      </c>
    </row>
    <row r="35" spans="2:6" hidden="1">
      <c r="B35" s="861">
        <v>1.1299999999999999</v>
      </c>
      <c r="C35" s="861" t="s">
        <v>973</v>
      </c>
      <c r="D35" s="864" t="s">
        <v>999</v>
      </c>
      <c r="E35" s="861" t="s">
        <v>953</v>
      </c>
      <c r="F35" s="862">
        <v>44595</v>
      </c>
    </row>
    <row r="36" spans="2:6" hidden="1">
      <c r="B36" s="861">
        <v>1.1299999999999999</v>
      </c>
      <c r="C36" s="861" t="s">
        <v>998</v>
      </c>
      <c r="D36" s="864" t="s">
        <v>1000</v>
      </c>
      <c r="E36" s="861" t="s">
        <v>953</v>
      </c>
      <c r="F36" s="862">
        <v>44595</v>
      </c>
    </row>
    <row r="37" spans="2:6" hidden="1">
      <c r="B37" s="861">
        <v>1.1299999999999999</v>
      </c>
      <c r="C37" s="861" t="s">
        <v>456</v>
      </c>
      <c r="D37" s="864" t="s">
        <v>1001</v>
      </c>
      <c r="E37" s="861" t="s">
        <v>953</v>
      </c>
      <c r="F37" s="862">
        <v>44600</v>
      </c>
    </row>
    <row r="38" spans="2:6" hidden="1">
      <c r="B38" s="861">
        <v>1.1299999999999999</v>
      </c>
      <c r="C38" s="861" t="s">
        <v>1002</v>
      </c>
      <c r="D38" s="864" t="s">
        <v>1003</v>
      </c>
      <c r="E38" s="861" t="s">
        <v>953</v>
      </c>
      <c r="F38" s="862">
        <v>44601</v>
      </c>
    </row>
    <row r="39" spans="2:6" hidden="1">
      <c r="B39" s="861">
        <v>1.1299999999999999</v>
      </c>
      <c r="C39" s="861" t="s">
        <v>989</v>
      </c>
      <c r="D39" s="864" t="s">
        <v>1004</v>
      </c>
      <c r="E39" s="861" t="s">
        <v>953</v>
      </c>
      <c r="F39" s="862">
        <v>44601</v>
      </c>
    </row>
    <row r="40" spans="2:6" hidden="1">
      <c r="B40" s="861">
        <v>1.1299999999999999</v>
      </c>
      <c r="C40" s="861" t="s">
        <v>1005</v>
      </c>
      <c r="D40" s="864" t="s">
        <v>3461</v>
      </c>
      <c r="E40" s="861" t="s">
        <v>953</v>
      </c>
      <c r="F40" s="862">
        <v>44601</v>
      </c>
    </row>
    <row r="41" spans="2:6" hidden="1">
      <c r="B41" s="861">
        <v>1.1299999999999999</v>
      </c>
      <c r="C41" s="861" t="s">
        <v>981</v>
      </c>
      <c r="D41" s="864" t="s">
        <v>1006</v>
      </c>
      <c r="E41" s="861" t="s">
        <v>953</v>
      </c>
      <c r="F41" s="862">
        <v>44601</v>
      </c>
    </row>
    <row r="42" spans="2:6" hidden="1">
      <c r="B42" s="861">
        <v>1.1299999999999999</v>
      </c>
      <c r="C42" s="861" t="s">
        <v>1007</v>
      </c>
      <c r="D42" s="864" t="s">
        <v>3483</v>
      </c>
      <c r="E42" s="861" t="s">
        <v>953</v>
      </c>
      <c r="F42" s="862">
        <v>44602</v>
      </c>
    </row>
    <row r="43" spans="2:6" hidden="1">
      <c r="B43" s="861">
        <v>1.1299999999999999</v>
      </c>
      <c r="C43" s="861" t="s">
        <v>1008</v>
      </c>
      <c r="D43" s="864" t="s">
        <v>1009</v>
      </c>
      <c r="E43" s="861" t="s">
        <v>1010</v>
      </c>
      <c r="F43" s="862">
        <v>44614</v>
      </c>
    </row>
    <row r="44" spans="2:6" hidden="1">
      <c r="B44" s="861">
        <v>1.1299999999999999</v>
      </c>
      <c r="C44" s="861" t="s">
        <v>1011</v>
      </c>
      <c r="D44" s="864" t="s">
        <v>3484</v>
      </c>
      <c r="E44" s="861" t="s">
        <v>1012</v>
      </c>
      <c r="F44" s="862">
        <v>44615</v>
      </c>
    </row>
    <row r="45" spans="2:6" hidden="1">
      <c r="B45" s="861" t="s">
        <v>1013</v>
      </c>
      <c r="C45" s="861" t="s">
        <v>1014</v>
      </c>
      <c r="D45" s="864" t="s">
        <v>1015</v>
      </c>
      <c r="E45" s="861" t="s">
        <v>953</v>
      </c>
      <c r="F45" s="862">
        <v>44638</v>
      </c>
    </row>
    <row r="46" spans="2:6" hidden="1">
      <c r="B46" s="861" t="s">
        <v>1013</v>
      </c>
      <c r="C46" s="861" t="s">
        <v>1016</v>
      </c>
      <c r="D46" s="864" t="s">
        <v>1017</v>
      </c>
      <c r="E46" s="861" t="s">
        <v>953</v>
      </c>
      <c r="F46" s="862">
        <v>44638</v>
      </c>
    </row>
    <row r="47" spans="2:6" hidden="1">
      <c r="B47" s="861" t="s">
        <v>1013</v>
      </c>
      <c r="C47" s="861" t="s">
        <v>959</v>
      </c>
      <c r="D47" s="864" t="s">
        <v>1018</v>
      </c>
      <c r="E47" s="861" t="s">
        <v>953</v>
      </c>
      <c r="F47" s="862">
        <v>44638</v>
      </c>
    </row>
    <row r="48" spans="2:6" hidden="1">
      <c r="B48" s="861" t="s">
        <v>1013</v>
      </c>
      <c r="C48" s="861" t="s">
        <v>1019</v>
      </c>
      <c r="D48" s="864" t="s">
        <v>1020</v>
      </c>
      <c r="E48" s="861" t="s">
        <v>953</v>
      </c>
      <c r="F48" s="862">
        <v>44638</v>
      </c>
    </row>
    <row r="49" spans="2:6" hidden="1">
      <c r="B49" s="861" t="s">
        <v>1013</v>
      </c>
      <c r="C49" s="861" t="s">
        <v>1021</v>
      </c>
      <c r="D49" s="864" t="s">
        <v>1022</v>
      </c>
      <c r="E49" s="861" t="s">
        <v>953</v>
      </c>
      <c r="F49" s="862">
        <v>44638</v>
      </c>
    </row>
    <row r="50" spans="2:6" hidden="1">
      <c r="B50" s="861" t="s">
        <v>1013</v>
      </c>
      <c r="C50" s="861" t="s">
        <v>1023</v>
      </c>
      <c r="D50" s="864" t="s">
        <v>1024</v>
      </c>
      <c r="E50" s="861" t="s">
        <v>953</v>
      </c>
      <c r="F50" s="862">
        <v>44638</v>
      </c>
    </row>
    <row r="51" spans="2:6" hidden="1">
      <c r="B51" s="861" t="s">
        <v>1013</v>
      </c>
      <c r="C51" s="861" t="s">
        <v>1025</v>
      </c>
      <c r="D51" s="864" t="s">
        <v>1026</v>
      </c>
      <c r="E51" s="861" t="s">
        <v>953</v>
      </c>
      <c r="F51" s="862">
        <v>44638</v>
      </c>
    </row>
    <row r="52" spans="2:6" hidden="1">
      <c r="B52" s="861" t="s">
        <v>1013</v>
      </c>
      <c r="C52" s="861" t="s">
        <v>1007</v>
      </c>
      <c r="D52" s="864" t="s">
        <v>1027</v>
      </c>
      <c r="E52" s="861" t="s">
        <v>953</v>
      </c>
      <c r="F52" s="862">
        <v>44638</v>
      </c>
    </row>
    <row r="53" spans="2:6" hidden="1">
      <c r="B53" s="861" t="s">
        <v>1013</v>
      </c>
      <c r="C53" s="861" t="s">
        <v>973</v>
      </c>
      <c r="D53" s="864" t="s">
        <v>1028</v>
      </c>
      <c r="E53" s="861" t="s">
        <v>953</v>
      </c>
      <c r="F53" s="862">
        <v>44638</v>
      </c>
    </row>
    <row r="54" spans="2:6" hidden="1">
      <c r="B54" s="861" t="s">
        <v>1013</v>
      </c>
      <c r="C54" s="861" t="s">
        <v>989</v>
      </c>
      <c r="D54" s="864" t="s">
        <v>3485</v>
      </c>
      <c r="E54" s="861" t="s">
        <v>953</v>
      </c>
      <c r="F54" s="862">
        <v>44638</v>
      </c>
    </row>
    <row r="55" spans="2:6" hidden="1">
      <c r="B55" s="861" t="s">
        <v>1013</v>
      </c>
      <c r="C55" s="861" t="s">
        <v>1029</v>
      </c>
      <c r="D55" s="864" t="s">
        <v>3485</v>
      </c>
      <c r="E55" s="861" t="s">
        <v>953</v>
      </c>
      <c r="F55" s="862">
        <v>44638</v>
      </c>
    </row>
    <row r="56" spans="2:6" hidden="1">
      <c r="B56" s="861" t="s">
        <v>1013</v>
      </c>
      <c r="C56" s="861" t="s">
        <v>1030</v>
      </c>
      <c r="D56" s="864" t="s">
        <v>1031</v>
      </c>
      <c r="E56" s="861" t="s">
        <v>953</v>
      </c>
      <c r="F56" s="862">
        <v>44641</v>
      </c>
    </row>
    <row r="57" spans="2:6" hidden="1">
      <c r="B57" s="861" t="s">
        <v>1013</v>
      </c>
      <c r="C57" s="861" t="s">
        <v>1032</v>
      </c>
      <c r="D57" s="864" t="s">
        <v>1033</v>
      </c>
      <c r="E57" s="861" t="s">
        <v>953</v>
      </c>
      <c r="F57" s="862">
        <v>44641</v>
      </c>
    </row>
    <row r="58" spans="2:6" hidden="1">
      <c r="B58" s="861" t="s">
        <v>1013</v>
      </c>
      <c r="C58" s="861" t="s">
        <v>1034</v>
      </c>
      <c r="D58" s="864" t="s">
        <v>3486</v>
      </c>
      <c r="E58" s="861" t="s">
        <v>953</v>
      </c>
      <c r="F58" s="862">
        <v>44641</v>
      </c>
    </row>
    <row r="59" spans="2:6" hidden="1">
      <c r="B59" s="861" t="s">
        <v>1013</v>
      </c>
      <c r="C59" s="861" t="s">
        <v>1035</v>
      </c>
      <c r="D59" s="864" t="s">
        <v>1036</v>
      </c>
      <c r="E59" s="861" t="s">
        <v>953</v>
      </c>
      <c r="F59" s="862">
        <v>44641</v>
      </c>
    </row>
    <row r="60" spans="2:6" hidden="1">
      <c r="B60" s="861" t="s">
        <v>1013</v>
      </c>
      <c r="C60" s="861" t="s">
        <v>1030</v>
      </c>
      <c r="D60" s="864" t="s">
        <v>1037</v>
      </c>
      <c r="E60" s="861" t="s">
        <v>953</v>
      </c>
      <c r="F60" s="862">
        <v>44641</v>
      </c>
    </row>
    <row r="61" spans="2:6" hidden="1">
      <c r="B61" s="861" t="s">
        <v>1013</v>
      </c>
      <c r="C61" s="861" t="s">
        <v>1021</v>
      </c>
      <c r="D61" s="864" t="s">
        <v>1038</v>
      </c>
      <c r="E61" s="861" t="s">
        <v>953</v>
      </c>
      <c r="F61" s="862">
        <v>44641</v>
      </c>
    </row>
    <row r="62" spans="2:6" hidden="1">
      <c r="B62" s="861" t="s">
        <v>1013</v>
      </c>
      <c r="C62" s="861" t="s">
        <v>1039</v>
      </c>
      <c r="D62" s="864" t="s">
        <v>1040</v>
      </c>
      <c r="E62" s="861" t="s">
        <v>953</v>
      </c>
      <c r="F62" s="862">
        <v>44641</v>
      </c>
    </row>
    <row r="63" spans="2:6" hidden="1">
      <c r="B63" s="861" t="s">
        <v>1013</v>
      </c>
      <c r="C63" s="861" t="s">
        <v>1041</v>
      </c>
      <c r="D63" s="864" t="s">
        <v>1042</v>
      </c>
      <c r="E63" s="861" t="s">
        <v>953</v>
      </c>
      <c r="F63" s="862">
        <v>44655</v>
      </c>
    </row>
    <row r="64" spans="2:6" hidden="1">
      <c r="B64" s="861" t="s">
        <v>1013</v>
      </c>
      <c r="C64" s="861" t="s">
        <v>981</v>
      </c>
      <c r="D64" s="864" t="s">
        <v>1042</v>
      </c>
      <c r="E64" s="861" t="s">
        <v>953</v>
      </c>
      <c r="F64" s="862">
        <v>44655</v>
      </c>
    </row>
    <row r="65" spans="2:6" hidden="1">
      <c r="B65" s="861" t="s">
        <v>1013</v>
      </c>
      <c r="C65" s="861" t="s">
        <v>1043</v>
      </c>
      <c r="D65" s="864" t="s">
        <v>1042</v>
      </c>
      <c r="E65" s="861" t="s">
        <v>953</v>
      </c>
      <c r="F65" s="862">
        <v>44655</v>
      </c>
    </row>
    <row r="66" spans="2:6" ht="29" hidden="1">
      <c r="B66" s="861" t="s">
        <v>1013</v>
      </c>
      <c r="C66" s="861" t="s">
        <v>959</v>
      </c>
      <c r="D66" s="864" t="s">
        <v>3487</v>
      </c>
      <c r="E66" s="861" t="s">
        <v>953</v>
      </c>
      <c r="F66" s="862">
        <v>44655</v>
      </c>
    </row>
    <row r="67" spans="2:6" hidden="1">
      <c r="B67" s="861" t="s">
        <v>1013</v>
      </c>
      <c r="C67" s="861" t="s">
        <v>1044</v>
      </c>
      <c r="D67" s="864" t="s">
        <v>1045</v>
      </c>
      <c r="E67" s="861" t="s">
        <v>953</v>
      </c>
      <c r="F67" s="862">
        <v>44655</v>
      </c>
    </row>
    <row r="68" spans="2:6" ht="29" hidden="1">
      <c r="B68" s="861" t="s">
        <v>1013</v>
      </c>
      <c r="C68" s="861" t="s">
        <v>973</v>
      </c>
      <c r="D68" s="864" t="s">
        <v>1046</v>
      </c>
      <c r="E68" s="861" t="s">
        <v>953</v>
      </c>
      <c r="F68" s="862">
        <v>44655</v>
      </c>
    </row>
    <row r="69" spans="2:6" hidden="1">
      <c r="B69" s="861" t="s">
        <v>1013</v>
      </c>
      <c r="C69" s="861" t="s">
        <v>1047</v>
      </c>
      <c r="D69" s="864" t="s">
        <v>1048</v>
      </c>
      <c r="E69" s="861" t="s">
        <v>953</v>
      </c>
      <c r="F69" s="862">
        <v>44655</v>
      </c>
    </row>
    <row r="70" spans="2:6" hidden="1">
      <c r="B70" s="861" t="s">
        <v>1013</v>
      </c>
      <c r="C70" s="861" t="s">
        <v>1049</v>
      </c>
      <c r="D70" s="864" t="s">
        <v>1050</v>
      </c>
      <c r="E70" s="861" t="s">
        <v>953</v>
      </c>
      <c r="F70" s="862">
        <v>44655</v>
      </c>
    </row>
    <row r="71" spans="2:6" hidden="1">
      <c r="B71" s="861" t="s">
        <v>1013</v>
      </c>
      <c r="C71" s="861" t="s">
        <v>1051</v>
      </c>
      <c r="D71" s="864" t="s">
        <v>1052</v>
      </c>
      <c r="E71" s="861" t="s">
        <v>953</v>
      </c>
      <c r="F71" s="862">
        <v>44655</v>
      </c>
    </row>
    <row r="72" spans="2:6" ht="29" hidden="1">
      <c r="B72" s="861" t="s">
        <v>1013</v>
      </c>
      <c r="C72" s="861" t="s">
        <v>1053</v>
      </c>
      <c r="D72" s="864" t="s">
        <v>3488</v>
      </c>
      <c r="E72" s="861" t="s">
        <v>953</v>
      </c>
      <c r="F72" s="862">
        <v>44656</v>
      </c>
    </row>
    <row r="73" spans="2:6" hidden="1">
      <c r="B73" s="861" t="s">
        <v>1013</v>
      </c>
      <c r="C73" s="861" t="s">
        <v>1054</v>
      </c>
      <c r="D73" s="864" t="s">
        <v>1055</v>
      </c>
      <c r="E73" s="861" t="s">
        <v>953</v>
      </c>
      <c r="F73" s="862">
        <v>44656</v>
      </c>
    </row>
    <row r="74" spans="2:6" hidden="1">
      <c r="B74" s="861" t="s">
        <v>1013</v>
      </c>
      <c r="C74" s="861" t="s">
        <v>1056</v>
      </c>
      <c r="D74" s="864" t="s">
        <v>1057</v>
      </c>
      <c r="E74" s="861" t="s">
        <v>953</v>
      </c>
      <c r="F74" s="862">
        <v>44656</v>
      </c>
    </row>
    <row r="75" spans="2:6" hidden="1">
      <c r="B75" s="861" t="s">
        <v>1013</v>
      </c>
      <c r="C75" s="861" t="s">
        <v>1035</v>
      </c>
      <c r="D75" s="864" t="s">
        <v>1058</v>
      </c>
      <c r="E75" s="861" t="s">
        <v>953</v>
      </c>
      <c r="F75" s="862">
        <v>44656</v>
      </c>
    </row>
    <row r="76" spans="2:6" hidden="1">
      <c r="B76" s="861" t="s">
        <v>1013</v>
      </c>
      <c r="C76" s="861" t="s">
        <v>1059</v>
      </c>
      <c r="D76" s="864" t="s">
        <v>3489</v>
      </c>
      <c r="E76" s="861" t="s">
        <v>953</v>
      </c>
      <c r="F76" s="862">
        <v>44656</v>
      </c>
    </row>
    <row r="77" spans="2:6" hidden="1">
      <c r="B77" s="861" t="s">
        <v>1013</v>
      </c>
      <c r="C77" s="861" t="s">
        <v>1060</v>
      </c>
      <c r="D77" s="864" t="s">
        <v>1061</v>
      </c>
      <c r="E77" s="861" t="s">
        <v>1010</v>
      </c>
      <c r="F77" s="862">
        <v>44657</v>
      </c>
    </row>
    <row r="78" spans="2:6" hidden="1">
      <c r="B78" s="861" t="s">
        <v>1013</v>
      </c>
      <c r="C78" s="861" t="s">
        <v>1062</v>
      </c>
      <c r="D78" s="864" t="s">
        <v>1063</v>
      </c>
      <c r="E78" s="861" t="s">
        <v>953</v>
      </c>
      <c r="F78" s="862">
        <v>44656</v>
      </c>
    </row>
    <row r="79" spans="2:6" hidden="1">
      <c r="B79" s="863">
        <v>1.1399999999999999</v>
      </c>
      <c r="C79" s="861" t="s">
        <v>1064</v>
      </c>
      <c r="D79" s="864" t="s">
        <v>1065</v>
      </c>
      <c r="E79" s="861" t="s">
        <v>1066</v>
      </c>
      <c r="F79" s="862">
        <v>44656</v>
      </c>
    </row>
    <row r="80" spans="2:6" hidden="1">
      <c r="B80" s="863">
        <v>1.1399999999999999</v>
      </c>
      <c r="C80" s="861" t="s">
        <v>1067</v>
      </c>
      <c r="D80" s="864" t="s">
        <v>1068</v>
      </c>
      <c r="E80" s="861" t="s">
        <v>1066</v>
      </c>
      <c r="F80" s="862">
        <v>44658</v>
      </c>
    </row>
    <row r="81" spans="2:6" ht="29" hidden="1">
      <c r="B81" s="863">
        <v>1.1399999999999999</v>
      </c>
      <c r="C81" s="864" t="s">
        <v>3490</v>
      </c>
      <c r="D81" s="864" t="s">
        <v>1069</v>
      </c>
      <c r="E81" s="861" t="s">
        <v>1066</v>
      </c>
      <c r="F81" s="862">
        <v>44658</v>
      </c>
    </row>
    <row r="82" spans="2:6" hidden="1">
      <c r="B82" s="863">
        <v>1.1399999999999999</v>
      </c>
      <c r="C82" s="861" t="s">
        <v>1070</v>
      </c>
      <c r="D82" s="864" t="s">
        <v>1071</v>
      </c>
      <c r="E82" s="861" t="s">
        <v>1066</v>
      </c>
      <c r="F82" s="862">
        <v>44658</v>
      </c>
    </row>
    <row r="83" spans="2:6" hidden="1">
      <c r="B83" s="863">
        <v>1.1399999999999999</v>
      </c>
      <c r="C83" s="861" t="s">
        <v>1072</v>
      </c>
      <c r="D83" s="864" t="s">
        <v>1073</v>
      </c>
      <c r="E83" s="861" t="s">
        <v>1074</v>
      </c>
      <c r="F83" s="862">
        <v>44658</v>
      </c>
    </row>
    <row r="84" spans="2:6" hidden="1">
      <c r="B84" s="863">
        <v>1.1399999999999999</v>
      </c>
      <c r="C84" s="861" t="s">
        <v>1075</v>
      </c>
      <c r="D84" s="864" t="s">
        <v>1073</v>
      </c>
      <c r="E84" s="861" t="s">
        <v>1074</v>
      </c>
      <c r="F84" s="862">
        <v>44658</v>
      </c>
    </row>
    <row r="85" spans="2:6" hidden="1">
      <c r="B85" s="863">
        <v>1.1399999999999999</v>
      </c>
      <c r="C85" s="861" t="s">
        <v>1076</v>
      </c>
      <c r="D85" s="864" t="s">
        <v>1077</v>
      </c>
      <c r="E85" s="861" t="s">
        <v>1074</v>
      </c>
      <c r="F85" s="862">
        <v>44658</v>
      </c>
    </row>
    <row r="86" spans="2:6" hidden="1">
      <c r="B86" s="863">
        <v>1.1399999999999999</v>
      </c>
      <c r="C86" s="861" t="s">
        <v>1078</v>
      </c>
      <c r="D86" s="864" t="s">
        <v>1079</v>
      </c>
      <c r="E86" s="861" t="s">
        <v>1074</v>
      </c>
      <c r="F86" s="862">
        <v>44658</v>
      </c>
    </row>
    <row r="87" spans="2:6" hidden="1">
      <c r="B87" s="863">
        <v>1.1399999999999999</v>
      </c>
      <c r="C87" s="861" t="s">
        <v>1080</v>
      </c>
      <c r="D87" s="864" t="s">
        <v>1081</v>
      </c>
      <c r="E87" s="861" t="s">
        <v>1074</v>
      </c>
      <c r="F87" s="862">
        <v>44658</v>
      </c>
    </row>
    <row r="88" spans="2:6" hidden="1">
      <c r="B88" s="863" t="s">
        <v>1013</v>
      </c>
      <c r="C88" s="861" t="s">
        <v>1082</v>
      </c>
      <c r="D88" s="864" t="s">
        <v>1083</v>
      </c>
      <c r="E88" s="861" t="s">
        <v>953</v>
      </c>
      <c r="F88" s="862">
        <v>44684</v>
      </c>
    </row>
    <row r="89" spans="2:6" hidden="1">
      <c r="B89" s="863" t="s">
        <v>1013</v>
      </c>
      <c r="C89" s="861" t="s">
        <v>1084</v>
      </c>
      <c r="D89" s="864" t="s">
        <v>1085</v>
      </c>
      <c r="E89" s="861" t="s">
        <v>953</v>
      </c>
      <c r="F89" s="862">
        <v>44684</v>
      </c>
    </row>
    <row r="90" spans="2:6" hidden="1">
      <c r="B90" s="863" t="s">
        <v>1013</v>
      </c>
      <c r="C90" s="861" t="s">
        <v>1086</v>
      </c>
      <c r="D90" s="864" t="s">
        <v>1087</v>
      </c>
      <c r="E90" s="861" t="s">
        <v>953</v>
      </c>
      <c r="F90" s="862">
        <v>44684</v>
      </c>
    </row>
    <row r="91" spans="2:6" hidden="1">
      <c r="B91" s="863" t="s">
        <v>1013</v>
      </c>
      <c r="C91" s="861" t="s">
        <v>1088</v>
      </c>
      <c r="D91" s="864" t="s">
        <v>3491</v>
      </c>
      <c r="E91" s="861" t="s">
        <v>953</v>
      </c>
      <c r="F91" s="862">
        <v>44684</v>
      </c>
    </row>
    <row r="92" spans="2:6" hidden="1">
      <c r="B92" s="863" t="s">
        <v>1013</v>
      </c>
      <c r="C92" s="861" t="s">
        <v>1089</v>
      </c>
      <c r="D92" s="864" t="s">
        <v>1090</v>
      </c>
      <c r="E92" s="861" t="s">
        <v>953</v>
      </c>
      <c r="F92" s="862">
        <v>44684</v>
      </c>
    </row>
    <row r="93" spans="2:6" hidden="1">
      <c r="B93" s="863" t="s">
        <v>1013</v>
      </c>
      <c r="C93" s="861" t="s">
        <v>1091</v>
      </c>
      <c r="D93" s="864" t="s">
        <v>1092</v>
      </c>
      <c r="E93" s="861" t="s">
        <v>953</v>
      </c>
      <c r="F93" s="862">
        <v>44684</v>
      </c>
    </row>
    <row r="94" spans="2:6" hidden="1">
      <c r="B94" s="863" t="s">
        <v>1013</v>
      </c>
      <c r="C94" s="861" t="s">
        <v>1093</v>
      </c>
      <c r="D94" s="864" t="s">
        <v>1094</v>
      </c>
      <c r="E94" s="861" t="s">
        <v>953</v>
      </c>
      <c r="F94" s="862">
        <v>44692</v>
      </c>
    </row>
    <row r="95" spans="2:6" hidden="1">
      <c r="B95" s="863" t="s">
        <v>1013</v>
      </c>
      <c r="C95" s="861" t="s">
        <v>1095</v>
      </c>
      <c r="D95" s="864" t="s">
        <v>3492</v>
      </c>
      <c r="E95" s="861" t="s">
        <v>953</v>
      </c>
      <c r="F95" s="862">
        <v>44692</v>
      </c>
    </row>
    <row r="96" spans="2:6" hidden="1">
      <c r="B96" s="861">
        <v>1.1399999999999999</v>
      </c>
      <c r="C96" s="861" t="s">
        <v>1096</v>
      </c>
      <c r="D96" s="864" t="s">
        <v>1097</v>
      </c>
      <c r="E96" s="861" t="s">
        <v>953</v>
      </c>
      <c r="F96" s="862">
        <v>44694</v>
      </c>
    </row>
    <row r="97" spans="2:6" ht="29" hidden="1">
      <c r="B97" s="861">
        <v>1.1399999999999999</v>
      </c>
      <c r="C97" s="861" t="s">
        <v>973</v>
      </c>
      <c r="D97" s="864" t="s">
        <v>3493</v>
      </c>
      <c r="E97" s="861" t="s">
        <v>953</v>
      </c>
      <c r="F97" s="862">
        <v>44694</v>
      </c>
    </row>
    <row r="98" spans="2:6" hidden="1">
      <c r="B98" s="861">
        <v>1.1399999999999999</v>
      </c>
      <c r="C98" s="861" t="s">
        <v>1098</v>
      </c>
      <c r="D98" s="864" t="s">
        <v>1099</v>
      </c>
      <c r="E98" s="861" t="s">
        <v>953</v>
      </c>
      <c r="F98" s="862">
        <v>44694</v>
      </c>
    </row>
    <row r="99" spans="2:6" hidden="1">
      <c r="B99" s="861">
        <v>1.1399999999999999</v>
      </c>
      <c r="C99" s="861" t="s">
        <v>1100</v>
      </c>
      <c r="D99" s="864" t="s">
        <v>1101</v>
      </c>
      <c r="E99" s="861" t="s">
        <v>1102</v>
      </c>
      <c r="F99" s="862">
        <v>44699</v>
      </c>
    </row>
    <row r="100" spans="2:6" hidden="1">
      <c r="B100" s="861">
        <v>1.1399999999999999</v>
      </c>
      <c r="C100" s="861" t="s">
        <v>959</v>
      </c>
      <c r="D100" s="864" t="s">
        <v>3494</v>
      </c>
      <c r="E100" s="861" t="s">
        <v>1102</v>
      </c>
      <c r="F100" s="862">
        <v>44704</v>
      </c>
    </row>
    <row r="101" spans="2:6" hidden="1">
      <c r="B101" s="861">
        <v>1.1399999999999999</v>
      </c>
      <c r="C101" s="861" t="s">
        <v>1103</v>
      </c>
      <c r="D101" s="864" t="s">
        <v>3462</v>
      </c>
      <c r="E101" s="861" t="s">
        <v>1102</v>
      </c>
      <c r="F101" s="862">
        <v>44704</v>
      </c>
    </row>
    <row r="102" spans="2:6" hidden="1">
      <c r="B102" s="861">
        <v>1.1399999999999999</v>
      </c>
      <c r="C102" s="861" t="s">
        <v>1054</v>
      </c>
      <c r="D102" s="864" t="s">
        <v>1104</v>
      </c>
      <c r="E102" s="861" t="s">
        <v>1102</v>
      </c>
      <c r="F102" s="862">
        <v>44704</v>
      </c>
    </row>
    <row r="103" spans="2:6" ht="29" hidden="1">
      <c r="B103" s="861">
        <v>1.1399999999999999</v>
      </c>
      <c r="C103" s="861" t="s">
        <v>1105</v>
      </c>
      <c r="D103" s="864" t="s">
        <v>1106</v>
      </c>
      <c r="E103" s="861" t="s">
        <v>1107</v>
      </c>
      <c r="F103" s="862">
        <v>44705</v>
      </c>
    </row>
    <row r="104" spans="2:6">
      <c r="B104" s="861">
        <v>2.1</v>
      </c>
      <c r="C104" s="861" t="s">
        <v>1108</v>
      </c>
      <c r="D104" s="864" t="s">
        <v>1109</v>
      </c>
      <c r="E104" s="861" t="s">
        <v>1102</v>
      </c>
      <c r="F104" s="862">
        <v>44721</v>
      </c>
    </row>
    <row r="105" spans="2:6">
      <c r="B105" s="861">
        <v>2.1</v>
      </c>
      <c r="C105" s="861" t="s">
        <v>1110</v>
      </c>
      <c r="D105" s="864" t="s">
        <v>1111</v>
      </c>
      <c r="E105" s="861" t="s">
        <v>1102</v>
      </c>
      <c r="F105" s="862">
        <v>44721</v>
      </c>
    </row>
    <row r="106" spans="2:6">
      <c r="B106" s="861">
        <v>2.1</v>
      </c>
      <c r="C106" s="861" t="s">
        <v>1016</v>
      </c>
      <c r="D106" s="864" t="s">
        <v>1112</v>
      </c>
      <c r="E106" s="861" t="s">
        <v>1102</v>
      </c>
      <c r="F106" s="862">
        <v>44721</v>
      </c>
    </row>
    <row r="107" spans="2:6">
      <c r="B107" s="861">
        <v>2.1</v>
      </c>
      <c r="C107" s="861" t="s">
        <v>1080</v>
      </c>
      <c r="D107" s="864" t="s">
        <v>3495</v>
      </c>
      <c r="E107" s="861" t="s">
        <v>1107</v>
      </c>
      <c r="F107" s="862">
        <v>44901</v>
      </c>
    </row>
    <row r="108" spans="2:6">
      <c r="B108" s="861">
        <v>2.1</v>
      </c>
      <c r="C108" s="861" t="s">
        <v>3278</v>
      </c>
      <c r="D108" s="864" t="s">
        <v>3277</v>
      </c>
      <c r="E108" s="861" t="s">
        <v>1107</v>
      </c>
      <c r="F108" s="862">
        <v>44901</v>
      </c>
    </row>
    <row r="109" spans="2:6">
      <c r="B109" s="861">
        <v>2.1</v>
      </c>
      <c r="C109" s="861" t="s">
        <v>1076</v>
      </c>
      <c r="D109" s="864" t="s">
        <v>3279</v>
      </c>
      <c r="E109" s="861" t="s">
        <v>1107</v>
      </c>
      <c r="F109" s="862">
        <v>44901</v>
      </c>
    </row>
    <row r="110" spans="2:6">
      <c r="B110" s="861">
        <v>2.1</v>
      </c>
      <c r="C110" s="861" t="s">
        <v>1078</v>
      </c>
      <c r="D110" s="864" t="s">
        <v>3280</v>
      </c>
      <c r="E110" s="861" t="s">
        <v>1107</v>
      </c>
      <c r="F110" s="862">
        <v>44901</v>
      </c>
    </row>
    <row r="111" spans="2:6" ht="29">
      <c r="B111" s="861">
        <v>2.1</v>
      </c>
      <c r="C111" s="861" t="s">
        <v>3282</v>
      </c>
      <c r="D111" s="864" t="s">
        <v>3496</v>
      </c>
      <c r="E111" s="861" t="s">
        <v>1107</v>
      </c>
      <c r="F111" s="862">
        <v>44901</v>
      </c>
    </row>
    <row r="112" spans="2:6" ht="58">
      <c r="B112" s="861">
        <v>2.1</v>
      </c>
      <c r="C112" s="864" t="s">
        <v>3283</v>
      </c>
      <c r="D112" s="864" t="s">
        <v>3281</v>
      </c>
      <c r="E112" s="861" t="s">
        <v>1107</v>
      </c>
      <c r="F112" s="862">
        <v>44901</v>
      </c>
    </row>
    <row r="113" spans="2:6" ht="29">
      <c r="B113" s="861">
        <v>2.1</v>
      </c>
      <c r="C113" s="861" t="s">
        <v>1044</v>
      </c>
      <c r="D113" s="864" t="s">
        <v>3285</v>
      </c>
      <c r="E113" s="861" t="s">
        <v>1107</v>
      </c>
      <c r="F113" s="862">
        <v>44901</v>
      </c>
    </row>
    <row r="114" spans="2:6">
      <c r="B114" s="861">
        <v>2.1</v>
      </c>
      <c r="C114" s="861" t="s">
        <v>3288</v>
      </c>
      <c r="D114" s="864" t="s">
        <v>3289</v>
      </c>
      <c r="E114" s="861" t="s">
        <v>3287</v>
      </c>
      <c r="F114" s="862">
        <v>44902</v>
      </c>
    </row>
    <row r="115" spans="2:6">
      <c r="B115" s="861">
        <v>2.1</v>
      </c>
      <c r="C115" s="861" t="s">
        <v>1093</v>
      </c>
      <c r="D115" s="864" t="s">
        <v>3286</v>
      </c>
      <c r="E115" s="861" t="s">
        <v>3287</v>
      </c>
      <c r="F115" s="862">
        <v>44902</v>
      </c>
    </row>
    <row r="116" spans="2:6">
      <c r="B116" s="861">
        <v>2.1</v>
      </c>
      <c r="C116" s="861" t="s">
        <v>3304</v>
      </c>
      <c r="D116" s="864" t="s">
        <v>3305</v>
      </c>
      <c r="E116" s="861" t="s">
        <v>3287</v>
      </c>
      <c r="F116" s="862">
        <v>44903</v>
      </c>
    </row>
    <row r="117" spans="2:6">
      <c r="B117" s="861">
        <v>2.1</v>
      </c>
      <c r="C117" s="861" t="s">
        <v>3311</v>
      </c>
      <c r="D117" s="864" t="s">
        <v>3312</v>
      </c>
      <c r="E117" s="861" t="s">
        <v>3287</v>
      </c>
      <c r="F117" s="862">
        <v>44904</v>
      </c>
    </row>
    <row r="118" spans="2:6" ht="18" customHeight="1">
      <c r="B118" s="861">
        <v>2.1</v>
      </c>
      <c r="C118" s="864" t="s">
        <v>3306</v>
      </c>
      <c r="D118" s="864" t="s">
        <v>3307</v>
      </c>
      <c r="E118" s="861" t="s">
        <v>3287</v>
      </c>
      <c r="F118" s="862">
        <v>44903</v>
      </c>
    </row>
    <row r="119" spans="2:6">
      <c r="B119" s="861">
        <v>2.1</v>
      </c>
      <c r="C119" s="861" t="s">
        <v>3308</v>
      </c>
      <c r="D119" s="864" t="s">
        <v>3309</v>
      </c>
      <c r="E119" s="861" t="s">
        <v>3287</v>
      </c>
      <c r="F119" s="862">
        <v>44903</v>
      </c>
    </row>
    <row r="120" spans="2:6">
      <c r="B120" s="861">
        <v>2.1</v>
      </c>
      <c r="C120" s="861" t="s">
        <v>3310</v>
      </c>
      <c r="D120" s="864" t="s">
        <v>3497</v>
      </c>
      <c r="E120" s="861" t="s">
        <v>3287</v>
      </c>
      <c r="F120" s="862">
        <v>44903</v>
      </c>
    </row>
    <row r="121" spans="2:6">
      <c r="B121" s="861">
        <v>2.1</v>
      </c>
      <c r="C121" s="861" t="s">
        <v>3310</v>
      </c>
      <c r="D121" s="864" t="s">
        <v>3497</v>
      </c>
      <c r="E121" s="861" t="s">
        <v>3287</v>
      </c>
      <c r="F121" s="862">
        <v>44903</v>
      </c>
    </row>
    <row r="122" spans="2:6">
      <c r="B122" s="861">
        <v>2.1</v>
      </c>
      <c r="C122" s="861" t="s">
        <v>3340</v>
      </c>
      <c r="D122" s="864" t="s">
        <v>3341</v>
      </c>
      <c r="E122" s="861" t="s">
        <v>3287</v>
      </c>
      <c r="F122" s="862">
        <v>44904</v>
      </c>
    </row>
    <row r="123" spans="2:6">
      <c r="B123" s="861">
        <v>2.1</v>
      </c>
      <c r="C123" s="861" t="s">
        <v>3353</v>
      </c>
      <c r="D123" s="864" t="s">
        <v>3342</v>
      </c>
      <c r="E123" s="861" t="s">
        <v>3287</v>
      </c>
      <c r="F123" s="862">
        <v>44904</v>
      </c>
    </row>
    <row r="124" spans="2:6">
      <c r="B124" s="861">
        <v>2.1</v>
      </c>
      <c r="C124" s="861" t="s">
        <v>1095</v>
      </c>
      <c r="D124" s="864" t="s">
        <v>3345</v>
      </c>
      <c r="E124" s="861" t="s">
        <v>3287</v>
      </c>
      <c r="F124" s="862">
        <v>44904</v>
      </c>
    </row>
    <row r="125" spans="2:6">
      <c r="B125" s="861">
        <v>2.1</v>
      </c>
      <c r="C125" s="861" t="s">
        <v>992</v>
      </c>
      <c r="D125" s="864" t="s">
        <v>3352</v>
      </c>
      <c r="E125" s="861" t="s">
        <v>3287</v>
      </c>
      <c r="F125" s="862">
        <v>44904</v>
      </c>
    </row>
    <row r="126" spans="2:6">
      <c r="B126" s="861">
        <v>2.1</v>
      </c>
      <c r="C126" s="861" t="s">
        <v>3358</v>
      </c>
      <c r="D126" s="864" t="s">
        <v>3357</v>
      </c>
      <c r="E126" s="861" t="s">
        <v>3287</v>
      </c>
      <c r="F126" s="862">
        <v>44908</v>
      </c>
    </row>
    <row r="127" spans="2:6">
      <c r="B127" s="861">
        <v>2.1</v>
      </c>
      <c r="C127" s="861" t="s">
        <v>3359</v>
      </c>
      <c r="D127" s="864" t="s">
        <v>3360</v>
      </c>
      <c r="E127" s="861" t="s">
        <v>3287</v>
      </c>
      <c r="F127" s="862">
        <v>44908</v>
      </c>
    </row>
    <row r="128" spans="2:6">
      <c r="B128" s="861">
        <v>2.1</v>
      </c>
      <c r="C128" s="861" t="s">
        <v>3359</v>
      </c>
      <c r="D128" s="864" t="s">
        <v>3361</v>
      </c>
      <c r="E128" s="861" t="s">
        <v>3287</v>
      </c>
      <c r="F128" s="862">
        <v>44908</v>
      </c>
    </row>
    <row r="129" spans="2:6">
      <c r="B129" s="861">
        <v>2.1</v>
      </c>
      <c r="C129" s="861" t="s">
        <v>3364</v>
      </c>
      <c r="D129" s="864" t="s">
        <v>3365</v>
      </c>
      <c r="E129" s="861" t="s">
        <v>3287</v>
      </c>
      <c r="F129" s="862">
        <v>44908</v>
      </c>
    </row>
    <row r="130" spans="2:6" ht="18" customHeight="1">
      <c r="B130" s="861">
        <v>2.1</v>
      </c>
      <c r="C130" s="861" t="s">
        <v>1060</v>
      </c>
      <c r="D130" s="864" t="s">
        <v>3498</v>
      </c>
      <c r="E130" s="861" t="s">
        <v>3287</v>
      </c>
      <c r="F130" s="862">
        <v>44908</v>
      </c>
    </row>
    <row r="131" spans="2:6" ht="29">
      <c r="B131" s="861">
        <v>2.1</v>
      </c>
      <c r="C131" s="861" t="s">
        <v>1021</v>
      </c>
      <c r="D131" s="864" t="s">
        <v>3499</v>
      </c>
      <c r="E131" s="861" t="s">
        <v>3287</v>
      </c>
      <c r="F131" s="862">
        <v>44908</v>
      </c>
    </row>
    <row r="132" spans="2:6">
      <c r="B132" s="861">
        <v>2.1</v>
      </c>
      <c r="C132" s="861" t="s">
        <v>3375</v>
      </c>
      <c r="D132" s="864" t="s">
        <v>3376</v>
      </c>
      <c r="E132" s="861" t="s">
        <v>3287</v>
      </c>
      <c r="F132" s="862">
        <v>44909</v>
      </c>
    </row>
    <row r="133" spans="2:6">
      <c r="B133" s="861">
        <v>2.1</v>
      </c>
      <c r="C133" s="861" t="s">
        <v>1035</v>
      </c>
      <c r="D133" s="864" t="s">
        <v>3378</v>
      </c>
      <c r="E133" s="861" t="s">
        <v>3287</v>
      </c>
      <c r="F133" s="862">
        <v>44909</v>
      </c>
    </row>
    <row r="134" spans="2:6">
      <c r="B134" s="861">
        <v>2.1</v>
      </c>
      <c r="C134" s="861" t="s">
        <v>3359</v>
      </c>
      <c r="D134" s="864" t="s">
        <v>3405</v>
      </c>
      <c r="E134" s="861" t="s">
        <v>3287</v>
      </c>
      <c r="F134" s="862">
        <v>44946</v>
      </c>
    </row>
    <row r="135" spans="2:6">
      <c r="B135" s="861">
        <v>2.1</v>
      </c>
      <c r="C135" s="861" t="s">
        <v>1016</v>
      </c>
      <c r="D135" s="864" t="s">
        <v>3406</v>
      </c>
      <c r="E135" s="861" t="s">
        <v>3287</v>
      </c>
      <c r="F135" s="862">
        <v>44946</v>
      </c>
    </row>
    <row r="136" spans="2:6">
      <c r="B136" s="861">
        <v>2.1</v>
      </c>
      <c r="C136" s="861" t="s">
        <v>1110</v>
      </c>
      <c r="D136" s="864" t="s">
        <v>3407</v>
      </c>
      <c r="E136" s="861" t="s">
        <v>3287</v>
      </c>
      <c r="F136" s="862">
        <v>44946</v>
      </c>
    </row>
    <row r="137" spans="2:6" ht="29">
      <c r="B137" s="861">
        <v>2.1</v>
      </c>
      <c r="C137" s="864" t="s">
        <v>3408</v>
      </c>
      <c r="D137" s="864" t="s">
        <v>3409</v>
      </c>
      <c r="E137" s="861" t="s">
        <v>3287</v>
      </c>
      <c r="F137" s="862">
        <v>44946</v>
      </c>
    </row>
    <row r="138" spans="2:6">
      <c r="B138" s="861">
        <v>2.1</v>
      </c>
      <c r="C138" s="861" t="s">
        <v>3410</v>
      </c>
      <c r="D138" s="864" t="s">
        <v>3411</v>
      </c>
      <c r="E138" s="861"/>
      <c r="F138" s="862">
        <v>44946</v>
      </c>
    </row>
    <row r="139" spans="2:6">
      <c r="B139" s="861">
        <v>2.1</v>
      </c>
      <c r="C139" s="861" t="s">
        <v>1105</v>
      </c>
      <c r="D139" s="864" t="s">
        <v>3412</v>
      </c>
      <c r="E139" s="861" t="s">
        <v>3287</v>
      </c>
      <c r="F139" s="862">
        <v>44946</v>
      </c>
    </row>
    <row r="140" spans="2:6" ht="29">
      <c r="B140" s="861">
        <v>2.1</v>
      </c>
      <c r="C140" s="861" t="s">
        <v>3413</v>
      </c>
      <c r="D140" s="864" t="s">
        <v>3414</v>
      </c>
      <c r="E140" s="861" t="s">
        <v>3287</v>
      </c>
      <c r="F140" s="862">
        <v>44946</v>
      </c>
    </row>
    <row r="141" spans="2:6">
      <c r="B141" s="861">
        <v>2.1</v>
      </c>
      <c r="C141" s="864" t="s">
        <v>3415</v>
      </c>
      <c r="D141" s="1266" t="s">
        <v>3416</v>
      </c>
      <c r="E141" s="861" t="s">
        <v>3287</v>
      </c>
      <c r="F141" s="862">
        <v>44946</v>
      </c>
    </row>
    <row r="142" spans="2:6">
      <c r="B142" s="861">
        <v>2.1</v>
      </c>
      <c r="C142" s="861" t="s">
        <v>3417</v>
      </c>
      <c r="D142" s="864" t="s">
        <v>3418</v>
      </c>
      <c r="E142" s="861" t="s">
        <v>3287</v>
      </c>
      <c r="F142" s="862">
        <v>44946</v>
      </c>
    </row>
    <row r="143" spans="2:6">
      <c r="B143" s="861">
        <v>2.1</v>
      </c>
      <c r="C143" s="861" t="s">
        <v>3419</v>
      </c>
      <c r="D143" s="864" t="s">
        <v>3420</v>
      </c>
      <c r="E143" s="861" t="s">
        <v>1107</v>
      </c>
      <c r="F143" s="862">
        <v>44957</v>
      </c>
    </row>
    <row r="144" spans="2:6">
      <c r="B144" s="861">
        <v>2.1</v>
      </c>
      <c r="C144" s="864" t="s">
        <v>3415</v>
      </c>
      <c r="D144" s="864" t="s">
        <v>3421</v>
      </c>
      <c r="E144" s="861" t="s">
        <v>1107</v>
      </c>
      <c r="F144" s="862">
        <v>44957</v>
      </c>
    </row>
    <row r="145" spans="2:6" ht="43.5">
      <c r="B145" s="861">
        <v>2.1</v>
      </c>
      <c r="C145" s="861" t="s">
        <v>1070</v>
      </c>
      <c r="D145" s="1344" t="s">
        <v>3423</v>
      </c>
      <c r="E145" s="861" t="s">
        <v>1107</v>
      </c>
      <c r="F145" s="862">
        <v>44957</v>
      </c>
    </row>
    <row r="146" spans="2:6" ht="29">
      <c r="B146" s="861">
        <v>2.1</v>
      </c>
      <c r="C146" s="861" t="s">
        <v>3422</v>
      </c>
      <c r="D146" s="864" t="s">
        <v>3424</v>
      </c>
      <c r="E146" s="861" t="s">
        <v>1107</v>
      </c>
      <c r="F146" s="862">
        <v>44957</v>
      </c>
    </row>
    <row r="147" spans="2:6">
      <c r="B147" s="861">
        <v>2.1</v>
      </c>
      <c r="C147" s="861" t="s">
        <v>1076</v>
      </c>
      <c r="D147" s="864" t="s">
        <v>3425</v>
      </c>
      <c r="E147" s="861" t="s">
        <v>1107</v>
      </c>
      <c r="F147" s="862">
        <v>44957</v>
      </c>
    </row>
    <row r="148" spans="2:6">
      <c r="B148" s="861">
        <v>2.1</v>
      </c>
      <c r="C148" s="861" t="s">
        <v>1078</v>
      </c>
      <c r="D148" s="864" t="s">
        <v>3425</v>
      </c>
      <c r="E148" s="861" t="s">
        <v>1107</v>
      </c>
      <c r="F148" s="862">
        <v>44957</v>
      </c>
    </row>
    <row r="149" spans="2:6" ht="29">
      <c r="B149" s="861">
        <v>2.1</v>
      </c>
      <c r="C149" s="861" t="s">
        <v>3426</v>
      </c>
      <c r="D149" s="864" t="s">
        <v>3427</v>
      </c>
      <c r="E149" s="861" t="s">
        <v>1107</v>
      </c>
      <c r="F149" s="862">
        <v>44957</v>
      </c>
    </row>
    <row r="150" spans="2:6">
      <c r="B150" s="861">
        <v>2.1</v>
      </c>
      <c r="C150" s="861" t="s">
        <v>1100</v>
      </c>
      <c r="D150" s="864" t="s">
        <v>3429</v>
      </c>
      <c r="E150" s="861" t="s">
        <v>1107</v>
      </c>
      <c r="F150" s="862">
        <v>44957</v>
      </c>
    </row>
    <row r="151" spans="2:6" ht="29">
      <c r="B151" s="861">
        <v>2.1</v>
      </c>
      <c r="C151" s="864" t="s">
        <v>3431</v>
      </c>
      <c r="D151" s="864" t="s">
        <v>3430</v>
      </c>
      <c r="E151" s="861" t="s">
        <v>1107</v>
      </c>
      <c r="F151" s="862">
        <v>44957</v>
      </c>
    </row>
    <row r="152" spans="2:6" ht="29">
      <c r="B152" s="861">
        <v>2.1</v>
      </c>
      <c r="C152" s="861" t="s">
        <v>1072</v>
      </c>
      <c r="D152" s="864" t="s">
        <v>3435</v>
      </c>
      <c r="E152" s="861" t="s">
        <v>1107</v>
      </c>
      <c r="F152" s="862">
        <v>44957</v>
      </c>
    </row>
    <row r="153" spans="2:6" ht="29">
      <c r="B153" s="861">
        <v>2.1</v>
      </c>
      <c r="C153" s="861" t="s">
        <v>1080</v>
      </c>
      <c r="D153" s="864" t="s">
        <v>3434</v>
      </c>
      <c r="E153" s="861" t="s">
        <v>1107</v>
      </c>
      <c r="F153" s="862">
        <v>44957</v>
      </c>
    </row>
    <row r="154" spans="2:6" ht="87">
      <c r="B154" s="861">
        <v>2.1</v>
      </c>
      <c r="C154" s="861" t="s">
        <v>3310</v>
      </c>
      <c r="D154" s="1349" t="s">
        <v>3436</v>
      </c>
      <c r="E154" s="861" t="s">
        <v>3287</v>
      </c>
      <c r="F154" s="862">
        <v>44963</v>
      </c>
    </row>
    <row r="155" spans="2:6">
      <c r="B155" s="861">
        <v>2.1</v>
      </c>
      <c r="C155" s="861" t="s">
        <v>3454</v>
      </c>
      <c r="D155" s="864" t="s">
        <v>3455</v>
      </c>
      <c r="E155" s="861" t="s">
        <v>3287</v>
      </c>
      <c r="F155" s="862">
        <v>44964</v>
      </c>
    </row>
    <row r="156" spans="2:6">
      <c r="B156" s="861">
        <v>2.1</v>
      </c>
      <c r="C156" s="861" t="s">
        <v>3453</v>
      </c>
      <c r="D156" s="864" t="s">
        <v>3456</v>
      </c>
      <c r="E156" s="861" t="s">
        <v>3287</v>
      </c>
      <c r="F156" s="862">
        <v>44964</v>
      </c>
    </row>
    <row r="157" spans="2:6">
      <c r="B157" s="861">
        <v>2.2000000000000002</v>
      </c>
      <c r="C157" s="861" t="s">
        <v>3410</v>
      </c>
      <c r="D157" s="864" t="s">
        <v>3500</v>
      </c>
      <c r="E157" s="861" t="s">
        <v>3287</v>
      </c>
      <c r="F157" s="862">
        <v>45022</v>
      </c>
    </row>
    <row r="158" spans="2:6">
      <c r="B158" s="861"/>
      <c r="C158" s="861"/>
      <c r="D158" s="864"/>
      <c r="E158" s="861"/>
      <c r="F158" s="862"/>
    </row>
  </sheetData>
  <pageMargins left="0.7" right="0.7" top="0.75" bottom="0.75" header="0.3" footer="0.3"/>
  <headerFooter>
    <oddFooter>&amp;C_x000D_&amp;1#&amp;"Calibri"&amp;10&amp;K000000 OFFICIAL-Internal Only</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C73FB-A82C-45E1-B275-637FDEC8EAAE}">
  <sheetPr>
    <tabColor theme="9" tint="-0.249977111117893"/>
  </sheetPr>
  <dimension ref="A1:AI115"/>
  <sheetViews>
    <sheetView zoomScale="80" zoomScaleNormal="80" workbookViewId="0">
      <pane ySplit="8" topLeftCell="A9" activePane="bottomLeft" state="frozen"/>
      <selection activeCell="F13" sqref="F13"/>
      <selection pane="bottomLeft" activeCell="AN109" sqref="AN109"/>
    </sheetView>
  </sheetViews>
  <sheetFormatPr defaultRowHeight="14.5"/>
  <cols>
    <col min="1" max="3" width="1.7265625" customWidth="1"/>
    <col min="4" max="4" width="8.26953125" bestFit="1" customWidth="1"/>
    <col min="5" max="5" width="5" bestFit="1" customWidth="1"/>
    <col min="6" max="6" width="12.26953125" bestFit="1" customWidth="1"/>
    <col min="7" max="7" width="5.453125" bestFit="1" customWidth="1"/>
    <col min="8" max="8" width="11.26953125" bestFit="1" customWidth="1"/>
    <col min="9" max="9" width="13.7265625" bestFit="1" customWidth="1"/>
    <col min="10" max="17" width="1.7265625" customWidth="1"/>
    <col min="18" max="26" width="1.7265625" hidden="1" customWidth="1"/>
    <col min="27" max="28" width="39.7265625" bestFit="1" customWidth="1"/>
    <col min="29" max="29" width="5" bestFit="1" customWidth="1"/>
    <col min="30" max="36" width="9.7265625" customWidth="1"/>
  </cols>
  <sheetData>
    <row r="1" spans="1:35" s="46" customFormat="1" ht="23.5">
      <c r="A1" s="56" t="str">
        <f>'1.1 Cover'!A1</f>
        <v>Regulatory Reporting Pack</v>
      </c>
    </row>
    <row r="2" spans="1:35" s="46" customFormat="1" ht="23.5">
      <c r="A2" s="56" t="str">
        <f>'1.1 Cover'!A2</f>
        <v>Price base - 2018/19</v>
      </c>
    </row>
    <row r="3" spans="1:35" s="46" customFormat="1" ht="23.5">
      <c r="A3" s="56" t="str">
        <f>'1.1 Cover'!A3</f>
        <v>Regulatory Year: April 2022 - March 2023</v>
      </c>
    </row>
    <row r="4" spans="1:35" s="46" customFormat="1" ht="23.5">
      <c r="A4" s="56" t="s">
        <v>2226</v>
      </c>
    </row>
    <row r="6" spans="1:35">
      <c r="AD6" s="49"/>
      <c r="AE6" s="1476" t="s">
        <v>1146</v>
      </c>
      <c r="AF6" s="1477"/>
      <c r="AG6" s="1477"/>
      <c r="AH6" s="1477"/>
      <c r="AI6" s="1478"/>
    </row>
    <row r="7" spans="1:35" s="43" customFormat="1">
      <c r="D7" s="55" t="s">
        <v>214</v>
      </c>
      <c r="E7" s="55" t="s">
        <v>215</v>
      </c>
      <c r="F7" s="55" t="s">
        <v>2157</v>
      </c>
      <c r="G7" s="55" t="s">
        <v>1396</v>
      </c>
      <c r="H7" s="55" t="s">
        <v>2158</v>
      </c>
      <c r="I7" s="55" t="s">
        <v>219</v>
      </c>
      <c r="J7" s="55"/>
      <c r="K7" s="55"/>
      <c r="L7" s="55"/>
      <c r="M7" s="55"/>
      <c r="N7" s="55"/>
      <c r="O7" s="55"/>
      <c r="P7" s="55"/>
      <c r="Q7" s="55"/>
      <c r="R7" s="54" t="s">
        <v>1376</v>
      </c>
      <c r="S7" s="54" t="s">
        <v>1377</v>
      </c>
      <c r="T7" s="54" t="s">
        <v>1378</v>
      </c>
      <c r="U7" s="54" t="s">
        <v>1379</v>
      </c>
      <c r="V7" s="54" t="s">
        <v>1380</v>
      </c>
      <c r="W7" s="54" t="s">
        <v>1381</v>
      </c>
      <c r="X7" s="54" t="s">
        <v>1382</v>
      </c>
      <c r="Y7" s="54" t="s">
        <v>1383</v>
      </c>
      <c r="Z7" s="54"/>
      <c r="AA7" s="54" t="s">
        <v>2227</v>
      </c>
      <c r="AB7" s="54" t="s">
        <v>2228</v>
      </c>
      <c r="AC7" s="43" t="s">
        <v>1387</v>
      </c>
      <c r="AD7" s="49"/>
      <c r="AE7" s="52">
        <v>2022</v>
      </c>
      <c r="AF7" s="51">
        <v>2023</v>
      </c>
      <c r="AG7" s="51">
        <v>2024</v>
      </c>
      <c r="AH7" s="51">
        <v>2025</v>
      </c>
      <c r="AI7" s="50">
        <v>2026</v>
      </c>
    </row>
    <row r="8" spans="1:35">
      <c r="R8" s="43"/>
      <c r="S8" s="43"/>
      <c r="T8" s="43"/>
      <c r="U8" s="43"/>
      <c r="AA8" s="43"/>
      <c r="AB8" s="43"/>
    </row>
    <row r="9" spans="1:35" s="1" customFormat="1" ht="18">
      <c r="A9" s="2" t="s">
        <v>2182</v>
      </c>
      <c r="B9" s="2"/>
    </row>
    <row r="11" spans="1:35" s="1" customFormat="1" ht="14">
      <c r="A11" s="42"/>
      <c r="B11" s="48" t="s">
        <v>1397</v>
      </c>
    </row>
    <row r="13" spans="1:35">
      <c r="D13" t="s">
        <v>238</v>
      </c>
      <c r="E13" t="s">
        <v>345</v>
      </c>
      <c r="H13" t="s">
        <v>241</v>
      </c>
      <c r="I13" t="s">
        <v>104</v>
      </c>
      <c r="Q13" s="307"/>
      <c r="R13" s="307"/>
      <c r="S13" s="307"/>
      <c r="T13" s="307"/>
      <c r="U13" s="307"/>
      <c r="AA13" t="s">
        <v>2229</v>
      </c>
      <c r="AB13" t="s">
        <v>2230</v>
      </c>
      <c r="AC13" t="s">
        <v>1390</v>
      </c>
      <c r="AD13" s="49"/>
      <c r="AE13" s="888"/>
      <c r="AF13" s="888"/>
      <c r="AG13" s="888"/>
      <c r="AH13" s="888"/>
      <c r="AI13" s="888"/>
    </row>
    <row r="14" spans="1:35">
      <c r="D14" t="s">
        <v>238</v>
      </c>
      <c r="E14" t="s">
        <v>345</v>
      </c>
      <c r="H14" t="s">
        <v>241</v>
      </c>
      <c r="I14" t="s">
        <v>104</v>
      </c>
      <c r="Q14" s="307"/>
      <c r="R14" s="307"/>
      <c r="S14" s="307"/>
      <c r="T14" s="307"/>
      <c r="U14" s="307"/>
      <c r="AB14" t="s">
        <v>2231</v>
      </c>
      <c r="AC14" t="s">
        <v>1390</v>
      </c>
      <c r="AD14" s="49"/>
      <c r="AE14" s="888"/>
      <c r="AF14" s="888"/>
      <c r="AG14" s="888"/>
      <c r="AH14" s="888"/>
      <c r="AI14" s="888"/>
    </row>
    <row r="15" spans="1:35">
      <c r="D15" t="s">
        <v>238</v>
      </c>
      <c r="E15" t="s">
        <v>345</v>
      </c>
      <c r="H15" t="s">
        <v>241</v>
      </c>
      <c r="I15" t="s">
        <v>104</v>
      </c>
      <c r="Q15" s="307"/>
      <c r="R15" s="307"/>
      <c r="S15" s="307"/>
      <c r="T15" s="307"/>
      <c r="U15" s="307"/>
      <c r="AB15" t="s">
        <v>2232</v>
      </c>
      <c r="AC15" t="s">
        <v>1390</v>
      </c>
      <c r="AD15" s="49"/>
      <c r="AE15" s="888"/>
      <c r="AF15" s="888"/>
      <c r="AG15" s="888"/>
      <c r="AH15" s="888"/>
      <c r="AI15" s="888"/>
    </row>
    <row r="16" spans="1:35">
      <c r="D16" t="s">
        <v>238</v>
      </c>
      <c r="E16" t="s">
        <v>345</v>
      </c>
      <c r="H16" t="s">
        <v>241</v>
      </c>
      <c r="I16" t="s">
        <v>104</v>
      </c>
      <c r="Q16" s="307"/>
      <c r="R16" s="307"/>
      <c r="S16" s="307"/>
      <c r="T16" s="307"/>
      <c r="U16" s="307"/>
      <c r="AB16" t="s">
        <v>2233</v>
      </c>
      <c r="AC16" t="s">
        <v>1390</v>
      </c>
      <c r="AD16" s="49"/>
      <c r="AE16" s="888"/>
      <c r="AF16" s="888"/>
      <c r="AG16" s="888"/>
      <c r="AH16" s="888"/>
      <c r="AI16" s="888"/>
    </row>
    <row r="17" spans="4:35">
      <c r="D17" t="s">
        <v>238</v>
      </c>
      <c r="E17" t="s">
        <v>345</v>
      </c>
      <c r="H17" t="s">
        <v>241</v>
      </c>
      <c r="I17" t="s">
        <v>104</v>
      </c>
      <c r="Q17" s="307"/>
      <c r="R17" s="307"/>
      <c r="S17" s="307"/>
      <c r="T17" s="307"/>
      <c r="U17" s="307"/>
      <c r="AB17" t="s">
        <v>2234</v>
      </c>
      <c r="AC17" t="s">
        <v>1390</v>
      </c>
      <c r="AD17" s="49"/>
      <c r="AE17" s="888"/>
      <c r="AF17" s="888"/>
      <c r="AG17" s="888"/>
      <c r="AH17" s="888"/>
      <c r="AI17" s="888"/>
    </row>
    <row r="18" spans="4:35">
      <c r="D18" t="s">
        <v>238</v>
      </c>
      <c r="E18" t="s">
        <v>345</v>
      </c>
      <c r="H18" t="s">
        <v>241</v>
      </c>
      <c r="I18" t="s">
        <v>104</v>
      </c>
      <c r="Q18" s="307"/>
      <c r="R18" s="307"/>
      <c r="S18" s="307"/>
      <c r="T18" s="307"/>
      <c r="U18" s="307"/>
      <c r="AB18" t="s">
        <v>2235</v>
      </c>
      <c r="AC18" t="s">
        <v>1390</v>
      </c>
      <c r="AD18" s="49"/>
      <c r="AE18" s="882">
        <f>SUM(AE14:AE17)</f>
        <v>0</v>
      </c>
      <c r="AF18" s="882">
        <f>SUM(AF14:AF17)</f>
        <v>0</v>
      </c>
      <c r="AG18" s="888"/>
      <c r="AH18" s="888"/>
      <c r="AI18" s="888"/>
    </row>
    <row r="19" spans="4:35">
      <c r="D19" t="s">
        <v>238</v>
      </c>
      <c r="E19" t="s">
        <v>345</v>
      </c>
      <c r="H19" t="s">
        <v>241</v>
      </c>
      <c r="I19" t="s">
        <v>104</v>
      </c>
      <c r="Q19" s="307"/>
      <c r="R19" s="307"/>
      <c r="S19" s="307"/>
      <c r="T19" s="307"/>
      <c r="U19" s="307"/>
      <c r="AB19" t="s">
        <v>2236</v>
      </c>
      <c r="AC19" t="s">
        <v>1390</v>
      </c>
      <c r="AD19" s="49"/>
      <c r="AE19" s="882">
        <f>AE18-AE13</f>
        <v>0</v>
      </c>
      <c r="AF19" s="882">
        <f>AF18-AF13</f>
        <v>0</v>
      </c>
      <c r="AG19" s="888"/>
      <c r="AH19" s="888"/>
      <c r="AI19" s="888"/>
    </row>
    <row r="20" spans="4:35">
      <c r="D20" t="s">
        <v>238</v>
      </c>
      <c r="E20" t="s">
        <v>345</v>
      </c>
      <c r="H20" t="s">
        <v>241</v>
      </c>
      <c r="I20" t="s">
        <v>104</v>
      </c>
      <c r="Q20" s="307"/>
      <c r="R20" s="307"/>
      <c r="S20" s="307"/>
      <c r="T20" s="307"/>
      <c r="U20" s="307"/>
      <c r="AA20" t="s">
        <v>2237</v>
      </c>
      <c r="AB20" t="s">
        <v>2230</v>
      </c>
      <c r="AC20" t="s">
        <v>1390</v>
      </c>
      <c r="AD20" s="49"/>
      <c r="AE20" s="888"/>
      <c r="AF20" s="888"/>
      <c r="AG20" s="888"/>
      <c r="AH20" s="888"/>
      <c r="AI20" s="888"/>
    </row>
    <row r="21" spans="4:35">
      <c r="D21" t="s">
        <v>238</v>
      </c>
      <c r="E21" t="s">
        <v>345</v>
      </c>
      <c r="H21" t="s">
        <v>241</v>
      </c>
      <c r="I21" t="s">
        <v>104</v>
      </c>
      <c r="Q21" s="307"/>
      <c r="R21" s="307"/>
      <c r="S21" s="307"/>
      <c r="T21" s="307"/>
      <c r="U21" s="307"/>
      <c r="AB21" t="s">
        <v>2231</v>
      </c>
      <c r="AC21" t="s">
        <v>1390</v>
      </c>
      <c r="AD21" s="49"/>
      <c r="AE21" s="888"/>
      <c r="AF21" s="888"/>
      <c r="AG21" s="888"/>
      <c r="AH21" s="888"/>
      <c r="AI21" s="888"/>
    </row>
    <row r="22" spans="4:35">
      <c r="D22" t="s">
        <v>238</v>
      </c>
      <c r="E22" t="s">
        <v>345</v>
      </c>
      <c r="H22" t="s">
        <v>241</v>
      </c>
      <c r="I22" t="s">
        <v>104</v>
      </c>
      <c r="Q22" s="307"/>
      <c r="R22" s="307"/>
      <c r="S22" s="307"/>
      <c r="T22" s="307"/>
      <c r="U22" s="307"/>
      <c r="AB22" t="s">
        <v>2232</v>
      </c>
      <c r="AC22" t="s">
        <v>1390</v>
      </c>
      <c r="AD22" s="49"/>
      <c r="AE22" s="888"/>
      <c r="AF22" s="888"/>
      <c r="AG22" s="888"/>
      <c r="AH22" s="888"/>
      <c r="AI22" s="888"/>
    </row>
    <row r="23" spans="4:35">
      <c r="D23" t="s">
        <v>238</v>
      </c>
      <c r="E23" t="s">
        <v>345</v>
      </c>
      <c r="H23" t="s">
        <v>241</v>
      </c>
      <c r="I23" t="s">
        <v>104</v>
      </c>
      <c r="Q23" s="307"/>
      <c r="R23" s="307"/>
      <c r="S23" s="307"/>
      <c r="T23" s="307"/>
      <c r="U23" s="307"/>
      <c r="AB23" t="s">
        <v>2233</v>
      </c>
      <c r="AC23" t="s">
        <v>1390</v>
      </c>
      <c r="AD23" s="49"/>
      <c r="AE23" s="888"/>
      <c r="AF23" s="888"/>
      <c r="AG23" s="888"/>
      <c r="AH23" s="888"/>
      <c r="AI23" s="888"/>
    </row>
    <row r="24" spans="4:35">
      <c r="D24" t="s">
        <v>238</v>
      </c>
      <c r="E24" t="s">
        <v>345</v>
      </c>
      <c r="H24" t="s">
        <v>241</v>
      </c>
      <c r="I24" t="s">
        <v>104</v>
      </c>
      <c r="Q24" s="307"/>
      <c r="R24" s="307"/>
      <c r="S24" s="307"/>
      <c r="T24" s="307"/>
      <c r="U24" s="307"/>
      <c r="AB24" t="s">
        <v>2234</v>
      </c>
      <c r="AC24" t="s">
        <v>1390</v>
      </c>
      <c r="AD24" s="49"/>
      <c r="AE24" s="888"/>
      <c r="AF24" s="888"/>
      <c r="AG24" s="888"/>
      <c r="AH24" s="888"/>
      <c r="AI24" s="888"/>
    </row>
    <row r="25" spans="4:35">
      <c r="D25" t="s">
        <v>238</v>
      </c>
      <c r="E25" t="s">
        <v>345</v>
      </c>
      <c r="H25" t="s">
        <v>241</v>
      </c>
      <c r="I25" t="s">
        <v>104</v>
      </c>
      <c r="Q25" s="307"/>
      <c r="R25" s="307"/>
      <c r="S25" s="307"/>
      <c r="T25" s="307"/>
      <c r="U25" s="307"/>
      <c r="AB25" t="s">
        <v>2235</v>
      </c>
      <c r="AC25" t="s">
        <v>1390</v>
      </c>
      <c r="AD25" s="49"/>
      <c r="AE25" s="882">
        <f>SUM(AE21:AE24)</f>
        <v>0</v>
      </c>
      <c r="AF25" s="882">
        <f>SUM(AF21:AF24)</f>
        <v>0</v>
      </c>
      <c r="AG25" s="888"/>
      <c r="AH25" s="888"/>
      <c r="AI25" s="888"/>
    </row>
    <row r="26" spans="4:35">
      <c r="D26" t="s">
        <v>238</v>
      </c>
      <c r="E26" t="s">
        <v>345</v>
      </c>
      <c r="H26" t="s">
        <v>241</v>
      </c>
      <c r="I26" t="s">
        <v>104</v>
      </c>
      <c r="Q26" s="307"/>
      <c r="R26" s="307"/>
      <c r="S26" s="307"/>
      <c r="T26" s="307"/>
      <c r="U26" s="307"/>
      <c r="AB26" t="s">
        <v>2236</v>
      </c>
      <c r="AC26" t="s">
        <v>1390</v>
      </c>
      <c r="AD26" s="49"/>
      <c r="AE26" s="882">
        <f>AE25-AE20</f>
        <v>0</v>
      </c>
      <c r="AF26" s="882">
        <f>AF25-AF20</f>
        <v>0</v>
      </c>
      <c r="AG26" s="888"/>
      <c r="AH26" s="888"/>
      <c r="AI26" s="888"/>
    </row>
    <row r="27" spans="4:35">
      <c r="D27" t="s">
        <v>238</v>
      </c>
      <c r="E27" t="s">
        <v>345</v>
      </c>
      <c r="H27" t="s">
        <v>241</v>
      </c>
      <c r="I27" t="s">
        <v>104</v>
      </c>
      <c r="Q27" s="307"/>
      <c r="R27" s="307"/>
      <c r="S27" s="307"/>
      <c r="T27" s="307"/>
      <c r="U27" s="307"/>
      <c r="AA27" t="s">
        <v>2238</v>
      </c>
      <c r="AB27" t="s">
        <v>2230</v>
      </c>
      <c r="AC27" t="s">
        <v>1390</v>
      </c>
      <c r="AD27" s="49"/>
      <c r="AE27" s="888"/>
      <c r="AF27" s="888"/>
      <c r="AG27" s="888"/>
      <c r="AH27" s="888"/>
      <c r="AI27" s="888"/>
    </row>
    <row r="28" spans="4:35">
      <c r="D28" t="s">
        <v>238</v>
      </c>
      <c r="E28" t="s">
        <v>345</v>
      </c>
      <c r="H28" t="s">
        <v>241</v>
      </c>
      <c r="I28" t="s">
        <v>104</v>
      </c>
      <c r="Q28" s="307"/>
      <c r="R28" s="307"/>
      <c r="S28" s="307"/>
      <c r="T28" s="307"/>
      <c r="U28" s="307"/>
      <c r="AB28" t="s">
        <v>2231</v>
      </c>
      <c r="AC28" t="s">
        <v>1390</v>
      </c>
      <c r="AD28" s="49"/>
      <c r="AE28" s="888"/>
      <c r="AF28" s="888"/>
      <c r="AG28" s="888"/>
      <c r="AH28" s="888"/>
      <c r="AI28" s="888"/>
    </row>
    <row r="29" spans="4:35">
      <c r="D29" t="s">
        <v>238</v>
      </c>
      <c r="E29" t="s">
        <v>345</v>
      </c>
      <c r="H29" t="s">
        <v>241</v>
      </c>
      <c r="I29" t="s">
        <v>104</v>
      </c>
      <c r="Q29" s="307"/>
      <c r="R29" s="307"/>
      <c r="S29" s="307"/>
      <c r="T29" s="307"/>
      <c r="U29" s="307"/>
      <c r="AB29" t="s">
        <v>2232</v>
      </c>
      <c r="AC29" t="s">
        <v>1390</v>
      </c>
      <c r="AD29" s="49"/>
      <c r="AE29" s="888"/>
      <c r="AF29" s="888"/>
      <c r="AG29" s="888"/>
      <c r="AH29" s="888"/>
      <c r="AI29" s="888"/>
    </row>
    <row r="30" spans="4:35">
      <c r="D30" t="s">
        <v>238</v>
      </c>
      <c r="E30" t="s">
        <v>345</v>
      </c>
      <c r="H30" t="s">
        <v>241</v>
      </c>
      <c r="I30" t="s">
        <v>104</v>
      </c>
      <c r="Q30" s="307"/>
      <c r="R30" s="307"/>
      <c r="S30" s="307"/>
      <c r="T30" s="307"/>
      <c r="U30" s="307"/>
      <c r="AB30" t="s">
        <v>2233</v>
      </c>
      <c r="AC30" t="s">
        <v>1390</v>
      </c>
      <c r="AD30" s="49"/>
      <c r="AE30" s="888"/>
      <c r="AF30" s="888"/>
      <c r="AG30" s="888"/>
      <c r="AH30" s="888"/>
      <c r="AI30" s="888"/>
    </row>
    <row r="31" spans="4:35">
      <c r="D31" t="s">
        <v>238</v>
      </c>
      <c r="E31" t="s">
        <v>345</v>
      </c>
      <c r="H31" t="s">
        <v>241</v>
      </c>
      <c r="I31" t="s">
        <v>104</v>
      </c>
      <c r="Q31" s="307"/>
      <c r="R31" s="307"/>
      <c r="S31" s="307"/>
      <c r="T31" s="307"/>
      <c r="U31" s="307"/>
      <c r="AB31" t="s">
        <v>2234</v>
      </c>
      <c r="AC31" t="s">
        <v>1390</v>
      </c>
      <c r="AD31" s="49"/>
      <c r="AE31" s="888"/>
      <c r="AF31" s="888"/>
      <c r="AG31" s="888"/>
      <c r="AH31" s="888"/>
      <c r="AI31" s="888"/>
    </row>
    <row r="32" spans="4:35">
      <c r="D32" t="s">
        <v>238</v>
      </c>
      <c r="E32" t="s">
        <v>345</v>
      </c>
      <c r="H32" t="s">
        <v>241</v>
      </c>
      <c r="I32" t="s">
        <v>104</v>
      </c>
      <c r="Q32" s="307"/>
      <c r="R32" s="307"/>
      <c r="S32" s="307"/>
      <c r="T32" s="307"/>
      <c r="U32" s="307"/>
      <c r="AB32" t="s">
        <v>2235</v>
      </c>
      <c r="AC32" t="s">
        <v>1390</v>
      </c>
      <c r="AD32" s="49"/>
      <c r="AE32" s="882">
        <f>SUM(AE28:AE31)</f>
        <v>0</v>
      </c>
      <c r="AF32" s="882">
        <f>SUM(AF28:AF31)</f>
        <v>0</v>
      </c>
      <c r="AG32" s="888"/>
      <c r="AH32" s="888"/>
      <c r="AI32" s="888"/>
    </row>
    <row r="33" spans="4:35">
      <c r="D33" t="s">
        <v>238</v>
      </c>
      <c r="E33" t="s">
        <v>345</v>
      </c>
      <c r="H33" t="s">
        <v>241</v>
      </c>
      <c r="I33" t="s">
        <v>104</v>
      </c>
      <c r="Q33" s="307"/>
      <c r="R33" s="307"/>
      <c r="S33" s="307"/>
      <c r="T33" s="307"/>
      <c r="U33" s="307"/>
      <c r="AB33" t="s">
        <v>2236</v>
      </c>
      <c r="AC33" t="s">
        <v>1390</v>
      </c>
      <c r="AD33" s="49"/>
      <c r="AE33" s="882">
        <f>AE32-AE27</f>
        <v>0</v>
      </c>
      <c r="AF33" s="882">
        <f>AF32-AF27</f>
        <v>0</v>
      </c>
      <c r="AG33" s="888"/>
      <c r="AH33" s="888"/>
      <c r="AI33" s="888"/>
    </row>
    <row r="34" spans="4:35">
      <c r="D34" t="s">
        <v>238</v>
      </c>
      <c r="E34" t="s">
        <v>345</v>
      </c>
      <c r="H34" t="s">
        <v>241</v>
      </c>
      <c r="I34" t="s">
        <v>104</v>
      </c>
      <c r="Q34" s="307"/>
      <c r="R34" s="307"/>
      <c r="S34" s="307"/>
      <c r="T34" s="307"/>
      <c r="U34" s="307"/>
      <c r="AA34" t="s">
        <v>2239</v>
      </c>
      <c r="AB34" t="s">
        <v>2230</v>
      </c>
      <c r="AC34" t="s">
        <v>1390</v>
      </c>
      <c r="AD34" s="49"/>
      <c r="AE34" s="888"/>
      <c r="AF34" s="888"/>
      <c r="AG34" s="888"/>
      <c r="AH34" s="888"/>
      <c r="AI34" s="888"/>
    </row>
    <row r="35" spans="4:35">
      <c r="D35" t="s">
        <v>238</v>
      </c>
      <c r="E35" t="s">
        <v>345</v>
      </c>
      <c r="H35" t="s">
        <v>241</v>
      </c>
      <c r="I35" t="s">
        <v>104</v>
      </c>
      <c r="Q35" s="307"/>
      <c r="R35" s="307"/>
      <c r="S35" s="307"/>
      <c r="T35" s="307"/>
      <c r="U35" s="307"/>
      <c r="AB35" t="s">
        <v>2231</v>
      </c>
      <c r="AC35" t="s">
        <v>1390</v>
      </c>
      <c r="AD35" s="49"/>
      <c r="AE35" s="888"/>
      <c r="AF35" s="888"/>
      <c r="AG35" s="888"/>
      <c r="AH35" s="888"/>
      <c r="AI35" s="888"/>
    </row>
    <row r="36" spans="4:35">
      <c r="D36" t="s">
        <v>238</v>
      </c>
      <c r="E36" t="s">
        <v>345</v>
      </c>
      <c r="H36" t="s">
        <v>241</v>
      </c>
      <c r="I36" t="s">
        <v>104</v>
      </c>
      <c r="Q36" s="307"/>
      <c r="R36" s="307"/>
      <c r="S36" s="307"/>
      <c r="T36" s="307"/>
      <c r="U36" s="307"/>
      <c r="AB36" t="s">
        <v>2232</v>
      </c>
      <c r="AC36" t="s">
        <v>1390</v>
      </c>
      <c r="AD36" s="49"/>
      <c r="AE36" s="888"/>
      <c r="AF36" s="888"/>
      <c r="AG36" s="888"/>
      <c r="AH36" s="888"/>
      <c r="AI36" s="888"/>
    </row>
    <row r="37" spans="4:35">
      <c r="D37" t="s">
        <v>238</v>
      </c>
      <c r="E37" t="s">
        <v>345</v>
      </c>
      <c r="H37" t="s">
        <v>241</v>
      </c>
      <c r="I37" t="s">
        <v>104</v>
      </c>
      <c r="Q37" s="307"/>
      <c r="R37" s="307"/>
      <c r="S37" s="307"/>
      <c r="T37" s="307"/>
      <c r="U37" s="307"/>
      <c r="AB37" t="s">
        <v>2233</v>
      </c>
      <c r="AC37" t="s">
        <v>1390</v>
      </c>
      <c r="AD37" s="49"/>
      <c r="AE37" s="888"/>
      <c r="AF37" s="888"/>
      <c r="AG37" s="888"/>
      <c r="AH37" s="888"/>
      <c r="AI37" s="888"/>
    </row>
    <row r="38" spans="4:35">
      <c r="D38" t="s">
        <v>238</v>
      </c>
      <c r="E38" t="s">
        <v>345</v>
      </c>
      <c r="H38" t="s">
        <v>241</v>
      </c>
      <c r="I38" t="s">
        <v>104</v>
      </c>
      <c r="Q38" s="307"/>
      <c r="R38" s="307"/>
      <c r="S38" s="307"/>
      <c r="T38" s="307"/>
      <c r="U38" s="307"/>
      <c r="AB38" t="s">
        <v>2234</v>
      </c>
      <c r="AC38" t="s">
        <v>1390</v>
      </c>
      <c r="AD38" s="49"/>
      <c r="AE38" s="888"/>
      <c r="AF38" s="888"/>
      <c r="AG38" s="888"/>
      <c r="AH38" s="888"/>
      <c r="AI38" s="888"/>
    </row>
    <row r="39" spans="4:35">
      <c r="D39" t="s">
        <v>238</v>
      </c>
      <c r="E39" t="s">
        <v>345</v>
      </c>
      <c r="H39" t="s">
        <v>241</v>
      </c>
      <c r="I39" t="s">
        <v>104</v>
      </c>
      <c r="Q39" s="307"/>
      <c r="R39" s="307"/>
      <c r="S39" s="307"/>
      <c r="T39" s="307"/>
      <c r="U39" s="307"/>
      <c r="AB39" t="s">
        <v>2235</v>
      </c>
      <c r="AC39" t="s">
        <v>1390</v>
      </c>
      <c r="AD39" s="49"/>
      <c r="AE39" s="882">
        <f>SUM(AE35:AE38)</f>
        <v>0</v>
      </c>
      <c r="AF39" s="882">
        <f>SUM(AF35:AF38)</f>
        <v>0</v>
      </c>
      <c r="AG39" s="888"/>
      <c r="AH39" s="888"/>
      <c r="AI39" s="888"/>
    </row>
    <row r="40" spans="4:35">
      <c r="D40" t="s">
        <v>238</v>
      </c>
      <c r="E40" t="s">
        <v>345</v>
      </c>
      <c r="H40" t="s">
        <v>241</v>
      </c>
      <c r="I40" t="s">
        <v>104</v>
      </c>
      <c r="Q40" s="307"/>
      <c r="R40" s="307"/>
      <c r="S40" s="307"/>
      <c r="T40" s="307"/>
      <c r="U40" s="307"/>
      <c r="AB40" t="s">
        <v>2236</v>
      </c>
      <c r="AC40" t="s">
        <v>1390</v>
      </c>
      <c r="AD40" s="49"/>
      <c r="AE40" s="882">
        <f>AE39-AE34</f>
        <v>0</v>
      </c>
      <c r="AF40" s="882">
        <f>AF39-AF34</f>
        <v>0</v>
      </c>
      <c r="AG40" s="888"/>
      <c r="AH40" s="888"/>
      <c r="AI40" s="888"/>
    </row>
    <row r="41" spans="4:35">
      <c r="D41" t="s">
        <v>238</v>
      </c>
      <c r="E41" t="s">
        <v>345</v>
      </c>
      <c r="H41" t="s">
        <v>241</v>
      </c>
      <c r="I41" t="s">
        <v>104</v>
      </c>
      <c r="Q41" s="307"/>
      <c r="R41" s="307"/>
      <c r="S41" s="307"/>
      <c r="T41" s="307"/>
      <c r="U41" s="307"/>
      <c r="AA41" t="s">
        <v>2240</v>
      </c>
      <c r="AB41" t="s">
        <v>2230</v>
      </c>
      <c r="AC41" t="s">
        <v>1390</v>
      </c>
      <c r="AD41" s="49"/>
      <c r="AE41" s="888"/>
      <c r="AF41" s="888"/>
      <c r="AG41" s="888"/>
      <c r="AH41" s="888"/>
      <c r="AI41" s="888"/>
    </row>
    <row r="42" spans="4:35">
      <c r="D42" t="s">
        <v>238</v>
      </c>
      <c r="E42" t="s">
        <v>345</v>
      </c>
      <c r="H42" t="s">
        <v>241</v>
      </c>
      <c r="I42" t="s">
        <v>104</v>
      </c>
      <c r="Q42" s="307"/>
      <c r="R42" s="307"/>
      <c r="S42" s="307"/>
      <c r="T42" s="307"/>
      <c r="U42" s="307"/>
      <c r="AB42" t="s">
        <v>2231</v>
      </c>
      <c r="AC42" t="s">
        <v>1390</v>
      </c>
      <c r="AD42" s="49"/>
      <c r="AE42" s="888"/>
      <c r="AF42" s="888"/>
      <c r="AG42" s="888"/>
      <c r="AH42" s="888"/>
      <c r="AI42" s="888"/>
    </row>
    <row r="43" spans="4:35">
      <c r="D43" t="s">
        <v>238</v>
      </c>
      <c r="E43" t="s">
        <v>345</v>
      </c>
      <c r="H43" t="s">
        <v>241</v>
      </c>
      <c r="I43" t="s">
        <v>104</v>
      </c>
      <c r="Q43" s="307"/>
      <c r="R43" s="307"/>
      <c r="S43" s="307"/>
      <c r="T43" s="307"/>
      <c r="U43" s="307"/>
      <c r="AB43" t="s">
        <v>2232</v>
      </c>
      <c r="AC43" t="s">
        <v>1390</v>
      </c>
      <c r="AD43" s="49"/>
      <c r="AE43" s="888"/>
      <c r="AF43" s="888"/>
      <c r="AG43" s="888"/>
      <c r="AH43" s="888"/>
      <c r="AI43" s="888"/>
    </row>
    <row r="44" spans="4:35">
      <c r="D44" t="s">
        <v>238</v>
      </c>
      <c r="E44" t="s">
        <v>345</v>
      </c>
      <c r="H44" t="s">
        <v>241</v>
      </c>
      <c r="I44" t="s">
        <v>104</v>
      </c>
      <c r="Q44" s="307"/>
      <c r="R44" s="307"/>
      <c r="S44" s="307"/>
      <c r="T44" s="307"/>
      <c r="U44" s="307"/>
      <c r="AB44" t="s">
        <v>2233</v>
      </c>
      <c r="AC44" t="s">
        <v>1390</v>
      </c>
      <c r="AD44" s="49"/>
      <c r="AE44" s="888"/>
      <c r="AF44" s="888"/>
      <c r="AG44" s="888"/>
      <c r="AH44" s="888"/>
      <c r="AI44" s="888"/>
    </row>
    <row r="45" spans="4:35">
      <c r="D45" t="s">
        <v>238</v>
      </c>
      <c r="E45" t="s">
        <v>345</v>
      </c>
      <c r="H45" t="s">
        <v>241</v>
      </c>
      <c r="I45" t="s">
        <v>104</v>
      </c>
      <c r="Q45" s="307"/>
      <c r="R45" s="307"/>
      <c r="S45" s="307"/>
      <c r="T45" s="307"/>
      <c r="U45" s="307"/>
      <c r="AB45" t="s">
        <v>2234</v>
      </c>
      <c r="AC45" t="s">
        <v>1390</v>
      </c>
      <c r="AD45" s="49"/>
      <c r="AE45" s="888"/>
      <c r="AF45" s="888"/>
      <c r="AG45" s="888"/>
      <c r="AH45" s="888"/>
      <c r="AI45" s="888"/>
    </row>
    <row r="46" spans="4:35">
      <c r="D46" t="s">
        <v>238</v>
      </c>
      <c r="E46" t="s">
        <v>345</v>
      </c>
      <c r="H46" t="s">
        <v>241</v>
      </c>
      <c r="I46" t="s">
        <v>104</v>
      </c>
      <c r="Q46" s="307"/>
      <c r="R46" s="307"/>
      <c r="S46" s="307"/>
      <c r="T46" s="307"/>
      <c r="U46" s="307"/>
      <c r="AB46" t="s">
        <v>2235</v>
      </c>
      <c r="AC46" t="s">
        <v>1390</v>
      </c>
      <c r="AD46" s="49"/>
      <c r="AE46" s="882">
        <f>SUM(AE42:AE45)</f>
        <v>0</v>
      </c>
      <c r="AF46" s="882">
        <f>SUM(AF42:AF45)</f>
        <v>0</v>
      </c>
      <c r="AG46" s="888"/>
      <c r="AH46" s="888"/>
      <c r="AI46" s="888"/>
    </row>
    <row r="47" spans="4:35">
      <c r="D47" t="s">
        <v>238</v>
      </c>
      <c r="E47" t="s">
        <v>345</v>
      </c>
      <c r="H47" t="s">
        <v>241</v>
      </c>
      <c r="I47" t="s">
        <v>104</v>
      </c>
      <c r="Q47" s="307"/>
      <c r="R47" s="307"/>
      <c r="S47" s="307"/>
      <c r="T47" s="307"/>
      <c r="U47" s="307"/>
      <c r="AB47" t="s">
        <v>2236</v>
      </c>
      <c r="AC47" t="s">
        <v>1390</v>
      </c>
      <c r="AD47" s="49"/>
      <c r="AE47" s="882">
        <f>AE46-AE41</f>
        <v>0</v>
      </c>
      <c r="AF47" s="882">
        <f>AF46-AF41</f>
        <v>0</v>
      </c>
      <c r="AG47" s="888"/>
      <c r="AH47" s="888"/>
      <c r="AI47" s="888"/>
    </row>
    <row r="48" spans="4:35">
      <c r="D48" t="s">
        <v>238</v>
      </c>
      <c r="E48" t="s">
        <v>345</v>
      </c>
      <c r="H48" t="s">
        <v>241</v>
      </c>
      <c r="I48" t="s">
        <v>104</v>
      </c>
      <c r="Q48" s="307"/>
      <c r="R48" s="307"/>
      <c r="S48" s="307"/>
      <c r="T48" s="307"/>
      <c r="U48" s="307"/>
      <c r="AA48" s="888"/>
      <c r="AB48" t="s">
        <v>2230</v>
      </c>
      <c r="AC48" t="s">
        <v>1390</v>
      </c>
      <c r="AD48" s="49"/>
      <c r="AE48" s="888"/>
      <c r="AF48" s="888"/>
      <c r="AG48" s="888"/>
      <c r="AH48" s="888"/>
      <c r="AI48" s="888"/>
    </row>
    <row r="49" spans="1:35">
      <c r="D49" t="s">
        <v>238</v>
      </c>
      <c r="E49" t="s">
        <v>345</v>
      </c>
      <c r="H49" t="s">
        <v>241</v>
      </c>
      <c r="I49" t="s">
        <v>104</v>
      </c>
      <c r="Q49" s="307"/>
      <c r="R49" s="307"/>
      <c r="S49" s="307"/>
      <c r="T49" s="307"/>
      <c r="U49" s="307"/>
      <c r="AB49" t="s">
        <v>2231</v>
      </c>
      <c r="AC49" t="s">
        <v>1390</v>
      </c>
      <c r="AD49" s="49"/>
      <c r="AE49" s="888"/>
      <c r="AF49" s="888"/>
      <c r="AG49" s="888"/>
      <c r="AH49" s="888"/>
      <c r="AI49" s="888"/>
    </row>
    <row r="50" spans="1:35">
      <c r="D50" t="s">
        <v>238</v>
      </c>
      <c r="E50" t="s">
        <v>345</v>
      </c>
      <c r="H50" t="s">
        <v>241</v>
      </c>
      <c r="I50" t="s">
        <v>104</v>
      </c>
      <c r="Q50" s="307"/>
      <c r="R50" s="307"/>
      <c r="S50" s="307"/>
      <c r="T50" s="307"/>
      <c r="U50" s="307"/>
      <c r="AB50" t="s">
        <v>2232</v>
      </c>
      <c r="AC50" t="s">
        <v>1390</v>
      </c>
      <c r="AD50" s="49"/>
      <c r="AE50" s="888"/>
      <c r="AF50" s="888"/>
      <c r="AG50" s="888"/>
      <c r="AH50" s="888"/>
      <c r="AI50" s="888"/>
    </row>
    <row r="51" spans="1:35">
      <c r="D51" t="s">
        <v>238</v>
      </c>
      <c r="E51" t="s">
        <v>345</v>
      </c>
      <c r="H51" t="s">
        <v>241</v>
      </c>
      <c r="I51" t="s">
        <v>104</v>
      </c>
      <c r="Q51" s="307"/>
      <c r="R51" s="307"/>
      <c r="S51" s="307"/>
      <c r="T51" s="307"/>
      <c r="U51" s="307"/>
      <c r="AB51" t="s">
        <v>2233</v>
      </c>
      <c r="AC51" t="s">
        <v>1390</v>
      </c>
      <c r="AD51" s="49"/>
      <c r="AE51" s="888"/>
      <c r="AF51" s="888"/>
      <c r="AG51" s="888"/>
      <c r="AH51" s="888"/>
      <c r="AI51" s="888"/>
    </row>
    <row r="52" spans="1:35">
      <c r="D52" t="s">
        <v>238</v>
      </c>
      <c r="E52" t="s">
        <v>345</v>
      </c>
      <c r="H52" t="s">
        <v>241</v>
      </c>
      <c r="I52" t="s">
        <v>104</v>
      </c>
      <c r="Q52" s="307"/>
      <c r="R52" s="307"/>
      <c r="S52" s="307"/>
      <c r="T52" s="307"/>
      <c r="U52" s="307"/>
      <c r="AB52" t="s">
        <v>2234</v>
      </c>
      <c r="AC52" t="s">
        <v>1390</v>
      </c>
      <c r="AD52" s="49"/>
      <c r="AE52" s="888"/>
      <c r="AF52" s="888"/>
      <c r="AG52" s="888"/>
      <c r="AH52" s="888"/>
      <c r="AI52" s="888"/>
    </row>
    <row r="53" spans="1:35">
      <c r="D53" t="s">
        <v>238</v>
      </c>
      <c r="E53" t="s">
        <v>345</v>
      </c>
      <c r="H53" t="s">
        <v>241</v>
      </c>
      <c r="I53" t="s">
        <v>104</v>
      </c>
      <c r="Q53" s="307"/>
      <c r="R53" s="307"/>
      <c r="S53" s="307"/>
      <c r="T53" s="307"/>
      <c r="U53" s="307"/>
      <c r="AB53" t="s">
        <v>2235</v>
      </c>
      <c r="AC53" t="s">
        <v>1390</v>
      </c>
      <c r="AD53" s="49"/>
      <c r="AE53" s="882">
        <f>SUM(AE49:AE52)</f>
        <v>0</v>
      </c>
      <c r="AF53" s="882">
        <f>SUM(AF49:AF52)</f>
        <v>0</v>
      </c>
      <c r="AG53" s="888"/>
      <c r="AH53" s="888"/>
      <c r="AI53" s="888"/>
    </row>
    <row r="54" spans="1:35">
      <c r="D54" t="s">
        <v>238</v>
      </c>
      <c r="E54" t="s">
        <v>345</v>
      </c>
      <c r="H54" t="s">
        <v>241</v>
      </c>
      <c r="I54" t="s">
        <v>104</v>
      </c>
      <c r="Q54" s="307"/>
      <c r="R54" s="307"/>
      <c r="S54" s="307"/>
      <c r="T54" s="307"/>
      <c r="U54" s="307"/>
      <c r="AB54" t="s">
        <v>2236</v>
      </c>
      <c r="AC54" t="s">
        <v>1390</v>
      </c>
      <c r="AD54" s="49"/>
      <c r="AE54" s="882">
        <f>AE53-AE48</f>
        <v>0</v>
      </c>
      <c r="AF54" s="882">
        <f>AF53-AF48</f>
        <v>0</v>
      </c>
      <c r="AG54" s="888"/>
      <c r="AH54" s="888"/>
      <c r="AI54" s="888"/>
    </row>
    <row r="55" spans="1:35">
      <c r="D55" t="s">
        <v>238</v>
      </c>
      <c r="E55" t="s">
        <v>345</v>
      </c>
      <c r="H55" t="s">
        <v>241</v>
      </c>
      <c r="I55" t="s">
        <v>104</v>
      </c>
      <c r="Q55" s="307"/>
      <c r="R55" s="307"/>
      <c r="S55" s="307"/>
      <c r="T55" s="307"/>
      <c r="U55" s="307"/>
      <c r="AA55" s="888"/>
      <c r="AB55" t="s">
        <v>2230</v>
      </c>
      <c r="AC55" t="s">
        <v>1390</v>
      </c>
      <c r="AD55" s="49"/>
      <c r="AE55" s="888"/>
      <c r="AF55" s="888"/>
      <c r="AG55" s="888"/>
      <c r="AH55" s="888"/>
      <c r="AI55" s="888"/>
    </row>
    <row r="56" spans="1:35">
      <c r="D56" t="s">
        <v>238</v>
      </c>
      <c r="E56" t="s">
        <v>345</v>
      </c>
      <c r="H56" t="s">
        <v>241</v>
      </c>
      <c r="I56" t="s">
        <v>104</v>
      </c>
      <c r="Q56" s="307"/>
      <c r="R56" s="307"/>
      <c r="S56" s="307"/>
      <c r="T56" s="307"/>
      <c r="U56" s="307"/>
      <c r="AB56" t="s">
        <v>2231</v>
      </c>
      <c r="AC56" t="s">
        <v>1390</v>
      </c>
      <c r="AD56" s="49"/>
      <c r="AE56" s="888"/>
      <c r="AF56" s="888"/>
      <c r="AG56" s="888"/>
      <c r="AH56" s="888"/>
      <c r="AI56" s="888"/>
    </row>
    <row r="57" spans="1:35">
      <c r="D57" t="s">
        <v>238</v>
      </c>
      <c r="E57" t="s">
        <v>345</v>
      </c>
      <c r="H57" t="s">
        <v>241</v>
      </c>
      <c r="I57" t="s">
        <v>104</v>
      </c>
      <c r="Q57" s="307"/>
      <c r="R57" s="307"/>
      <c r="S57" s="307"/>
      <c r="T57" s="307"/>
      <c r="U57" s="307"/>
      <c r="AB57" t="s">
        <v>2232</v>
      </c>
      <c r="AC57" t="s">
        <v>1390</v>
      </c>
      <c r="AD57" s="49"/>
      <c r="AE57" s="888"/>
      <c r="AF57" s="888"/>
      <c r="AG57" s="888"/>
      <c r="AH57" s="888"/>
      <c r="AI57" s="888"/>
    </row>
    <row r="58" spans="1:35">
      <c r="D58" t="s">
        <v>238</v>
      </c>
      <c r="E58" t="s">
        <v>345</v>
      </c>
      <c r="H58" t="s">
        <v>241</v>
      </c>
      <c r="I58" t="s">
        <v>104</v>
      </c>
      <c r="Q58" s="307"/>
      <c r="R58" s="307"/>
      <c r="S58" s="307"/>
      <c r="T58" s="307"/>
      <c r="U58" s="307"/>
      <c r="AB58" t="s">
        <v>2233</v>
      </c>
      <c r="AC58" t="s">
        <v>1390</v>
      </c>
      <c r="AD58" s="49"/>
      <c r="AE58" s="888"/>
      <c r="AF58" s="888"/>
      <c r="AG58" s="888"/>
      <c r="AH58" s="888"/>
      <c r="AI58" s="888"/>
    </row>
    <row r="59" spans="1:35">
      <c r="D59" t="s">
        <v>238</v>
      </c>
      <c r="E59" t="s">
        <v>345</v>
      </c>
      <c r="H59" t="s">
        <v>241</v>
      </c>
      <c r="I59" t="s">
        <v>104</v>
      </c>
      <c r="Q59" s="307"/>
      <c r="R59" s="307"/>
      <c r="S59" s="307"/>
      <c r="T59" s="307"/>
      <c r="U59" s="307"/>
      <c r="AB59" t="s">
        <v>2234</v>
      </c>
      <c r="AC59" t="s">
        <v>1390</v>
      </c>
      <c r="AD59" s="49"/>
      <c r="AE59" s="888"/>
      <c r="AF59" s="888"/>
      <c r="AG59" s="888"/>
      <c r="AH59" s="888"/>
      <c r="AI59" s="888"/>
    </row>
    <row r="60" spans="1:35">
      <c r="D60" t="s">
        <v>238</v>
      </c>
      <c r="E60" t="s">
        <v>345</v>
      </c>
      <c r="H60" t="s">
        <v>241</v>
      </c>
      <c r="I60" t="s">
        <v>104</v>
      </c>
      <c r="Q60" s="307"/>
      <c r="R60" s="307"/>
      <c r="S60" s="307"/>
      <c r="T60" s="307"/>
      <c r="U60" s="307"/>
      <c r="AB60" t="s">
        <v>2235</v>
      </c>
      <c r="AC60" t="s">
        <v>1390</v>
      </c>
      <c r="AD60" s="49"/>
      <c r="AE60" s="882">
        <f>SUM(AE56:AE59)</f>
        <v>0</v>
      </c>
      <c r="AF60" s="882">
        <f>SUM(AF56:AF59)</f>
        <v>0</v>
      </c>
      <c r="AG60" s="888"/>
      <c r="AH60" s="888"/>
      <c r="AI60" s="888"/>
    </row>
    <row r="61" spans="1:35" s="43" customFormat="1">
      <c r="D61" t="s">
        <v>238</v>
      </c>
      <c r="E61" t="s">
        <v>345</v>
      </c>
      <c r="F61"/>
      <c r="G61"/>
      <c r="H61" t="s">
        <v>241</v>
      </c>
      <c r="I61" t="s">
        <v>104</v>
      </c>
      <c r="J61"/>
      <c r="K61"/>
      <c r="L61"/>
      <c r="M61"/>
      <c r="N61"/>
      <c r="O61"/>
      <c r="P61"/>
      <c r="Q61" s="307"/>
      <c r="R61" s="307"/>
      <c r="S61" s="307"/>
      <c r="T61" s="307"/>
      <c r="U61" s="307"/>
      <c r="V61"/>
      <c r="W61"/>
      <c r="X61"/>
      <c r="Y61"/>
      <c r="Z61"/>
      <c r="AA61"/>
      <c r="AB61" t="s">
        <v>2236</v>
      </c>
      <c r="AC61" t="s">
        <v>1390</v>
      </c>
      <c r="AD61" s="49"/>
      <c r="AE61" s="882">
        <f>AE60-AE55</f>
        <v>0</v>
      </c>
      <c r="AF61" s="882">
        <f>AF60-AF55</f>
        <v>0</v>
      </c>
      <c r="AG61" s="888"/>
      <c r="AH61" s="888"/>
      <c r="AI61" s="888"/>
    </row>
    <row r="63" spans="1:35" s="1" customFormat="1" ht="14">
      <c r="A63" s="42"/>
      <c r="B63" s="48" t="s">
        <v>1425</v>
      </c>
    </row>
    <row r="65" spans="4:35">
      <c r="D65" t="s">
        <v>261</v>
      </c>
      <c r="E65" t="s">
        <v>345</v>
      </c>
      <c r="F65" t="s">
        <v>239</v>
      </c>
      <c r="H65" t="s">
        <v>241</v>
      </c>
      <c r="I65" t="s">
        <v>104</v>
      </c>
      <c r="Q65" s="307"/>
      <c r="R65" s="307"/>
      <c r="S65" s="307"/>
      <c r="T65" s="307"/>
      <c r="U65" s="307"/>
      <c r="AA65" t="s">
        <v>2229</v>
      </c>
      <c r="AB65" t="s">
        <v>2230</v>
      </c>
      <c r="AC65" t="s">
        <v>1151</v>
      </c>
      <c r="AD65" s="49"/>
      <c r="AE65" s="888"/>
      <c r="AF65" s="888"/>
      <c r="AG65" s="888"/>
      <c r="AH65" s="888"/>
      <c r="AI65" s="888"/>
    </row>
    <row r="66" spans="4:35">
      <c r="D66" t="s">
        <v>261</v>
      </c>
      <c r="E66" t="s">
        <v>345</v>
      </c>
      <c r="F66" t="s">
        <v>239</v>
      </c>
      <c r="H66" t="s">
        <v>241</v>
      </c>
      <c r="I66" t="s">
        <v>104</v>
      </c>
      <c r="Q66" s="307"/>
      <c r="R66" s="307"/>
      <c r="S66" s="307"/>
      <c r="T66" s="307"/>
      <c r="U66" s="307"/>
      <c r="AB66" t="s">
        <v>2231</v>
      </c>
      <c r="AC66" t="s">
        <v>1151</v>
      </c>
      <c r="AD66" s="49"/>
      <c r="AE66" s="888"/>
      <c r="AF66" s="888"/>
      <c r="AG66" s="888"/>
      <c r="AH66" s="888"/>
      <c r="AI66" s="888"/>
    </row>
    <row r="67" spans="4:35">
      <c r="D67" t="s">
        <v>261</v>
      </c>
      <c r="E67" t="s">
        <v>345</v>
      </c>
      <c r="F67" t="s">
        <v>239</v>
      </c>
      <c r="H67" t="s">
        <v>241</v>
      </c>
      <c r="I67" t="s">
        <v>104</v>
      </c>
      <c r="Q67" s="307"/>
      <c r="R67" s="307"/>
      <c r="S67" s="307"/>
      <c r="T67" s="307"/>
      <c r="U67" s="307"/>
      <c r="AB67" t="s">
        <v>2232</v>
      </c>
      <c r="AC67" t="s">
        <v>1151</v>
      </c>
      <c r="AD67" s="49"/>
      <c r="AE67" s="888"/>
      <c r="AF67" s="888"/>
      <c r="AG67" s="888"/>
      <c r="AH67" s="888"/>
      <c r="AI67" s="888"/>
    </row>
    <row r="68" spans="4:35">
      <c r="D68" t="s">
        <v>261</v>
      </c>
      <c r="E68" t="s">
        <v>345</v>
      </c>
      <c r="F68" t="s">
        <v>239</v>
      </c>
      <c r="H68" t="s">
        <v>241</v>
      </c>
      <c r="I68" t="s">
        <v>104</v>
      </c>
      <c r="Q68" s="307"/>
      <c r="R68" s="307"/>
      <c r="S68" s="307"/>
      <c r="T68" s="307"/>
      <c r="U68" s="307"/>
      <c r="AB68" t="s">
        <v>2233</v>
      </c>
      <c r="AC68" t="s">
        <v>1151</v>
      </c>
      <c r="AD68" s="49"/>
      <c r="AE68" s="888"/>
      <c r="AF68" s="888"/>
      <c r="AG68" s="888"/>
      <c r="AH68" s="888"/>
      <c r="AI68" s="888"/>
    </row>
    <row r="69" spans="4:35">
      <c r="D69" t="s">
        <v>261</v>
      </c>
      <c r="E69" t="s">
        <v>345</v>
      </c>
      <c r="F69" t="s">
        <v>239</v>
      </c>
      <c r="H69" t="s">
        <v>241</v>
      </c>
      <c r="I69" t="s">
        <v>104</v>
      </c>
      <c r="Q69" s="307"/>
      <c r="R69" s="307"/>
      <c r="S69" s="307"/>
      <c r="T69" s="307"/>
      <c r="U69" s="307"/>
      <c r="AB69" t="s">
        <v>2234</v>
      </c>
      <c r="AC69" t="s">
        <v>1151</v>
      </c>
      <c r="AD69" s="49"/>
      <c r="AE69" s="888"/>
      <c r="AF69" s="888"/>
      <c r="AG69" s="888"/>
      <c r="AH69" s="888"/>
      <c r="AI69" s="888"/>
    </row>
    <row r="70" spans="4:35">
      <c r="D70" t="s">
        <v>261</v>
      </c>
      <c r="E70" t="s">
        <v>345</v>
      </c>
      <c r="F70" t="s">
        <v>239</v>
      </c>
      <c r="H70" t="s">
        <v>241</v>
      </c>
      <c r="I70" t="s">
        <v>104</v>
      </c>
      <c r="Q70" s="307"/>
      <c r="R70" s="307"/>
      <c r="S70" s="307"/>
      <c r="T70" s="307"/>
      <c r="U70" s="307"/>
      <c r="AB70" t="s">
        <v>2235</v>
      </c>
      <c r="AC70" t="s">
        <v>1151</v>
      </c>
      <c r="AD70" s="49"/>
      <c r="AE70" s="882">
        <f>SUM(AE66:AE69)</f>
        <v>0</v>
      </c>
      <c r="AF70" s="882">
        <f>SUM(AF66:AF69)</f>
        <v>0</v>
      </c>
      <c r="AG70" s="888"/>
      <c r="AH70" s="888"/>
      <c r="AI70" s="888"/>
    </row>
    <row r="71" spans="4:35">
      <c r="D71" t="s">
        <v>261</v>
      </c>
      <c r="E71" t="s">
        <v>345</v>
      </c>
      <c r="F71" t="s">
        <v>239</v>
      </c>
      <c r="H71" t="s">
        <v>241</v>
      </c>
      <c r="I71" t="s">
        <v>104</v>
      </c>
      <c r="Q71" s="307"/>
      <c r="R71" s="307"/>
      <c r="S71" s="307"/>
      <c r="T71" s="307"/>
      <c r="U71" s="307"/>
      <c r="AB71" t="s">
        <v>2236</v>
      </c>
      <c r="AC71" t="s">
        <v>1151</v>
      </c>
      <c r="AD71" s="49"/>
      <c r="AE71" s="882">
        <f>AE70-AE65</f>
        <v>0</v>
      </c>
      <c r="AF71" s="882">
        <f>AF70-AF65</f>
        <v>0</v>
      </c>
      <c r="AG71" s="888"/>
      <c r="AH71" s="888"/>
      <c r="AI71" s="888"/>
    </row>
    <row r="72" spans="4:35">
      <c r="D72" t="s">
        <v>261</v>
      </c>
      <c r="E72" t="s">
        <v>345</v>
      </c>
      <c r="F72" t="s">
        <v>239</v>
      </c>
      <c r="H72" t="s">
        <v>241</v>
      </c>
      <c r="I72" t="s">
        <v>104</v>
      </c>
      <c r="Q72" s="307"/>
      <c r="R72" s="307"/>
      <c r="S72" s="307"/>
      <c r="T72" s="307"/>
      <c r="U72" s="307"/>
      <c r="AA72" t="s">
        <v>2237</v>
      </c>
      <c r="AB72" t="s">
        <v>2230</v>
      </c>
      <c r="AC72" t="s">
        <v>1151</v>
      </c>
      <c r="AD72" s="49"/>
      <c r="AE72" s="888"/>
      <c r="AF72" s="888"/>
      <c r="AG72" s="888"/>
      <c r="AH72" s="888"/>
      <c r="AI72" s="888"/>
    </row>
    <row r="73" spans="4:35">
      <c r="D73" t="s">
        <v>261</v>
      </c>
      <c r="E73" t="s">
        <v>345</v>
      </c>
      <c r="F73" t="s">
        <v>239</v>
      </c>
      <c r="H73" t="s">
        <v>241</v>
      </c>
      <c r="I73" t="s">
        <v>104</v>
      </c>
      <c r="Q73" s="307"/>
      <c r="R73" s="307"/>
      <c r="S73" s="307"/>
      <c r="T73" s="307"/>
      <c r="U73" s="307"/>
      <c r="AB73" t="s">
        <v>2231</v>
      </c>
      <c r="AC73" t="s">
        <v>1151</v>
      </c>
      <c r="AD73" s="49"/>
      <c r="AE73" s="888"/>
      <c r="AF73" s="888"/>
      <c r="AG73" s="888"/>
      <c r="AH73" s="888"/>
      <c r="AI73" s="888"/>
    </row>
    <row r="74" spans="4:35">
      <c r="D74" t="s">
        <v>261</v>
      </c>
      <c r="E74" t="s">
        <v>345</v>
      </c>
      <c r="F74" t="s">
        <v>239</v>
      </c>
      <c r="H74" t="s">
        <v>241</v>
      </c>
      <c r="I74" t="s">
        <v>104</v>
      </c>
      <c r="Q74" s="307"/>
      <c r="R74" s="307"/>
      <c r="S74" s="307"/>
      <c r="T74" s="307"/>
      <c r="U74" s="307"/>
      <c r="AB74" t="s">
        <v>2232</v>
      </c>
      <c r="AC74" t="s">
        <v>1151</v>
      </c>
      <c r="AD74" s="49"/>
      <c r="AE74" s="888"/>
      <c r="AF74" s="888"/>
      <c r="AG74" s="888"/>
      <c r="AH74" s="888"/>
      <c r="AI74" s="888"/>
    </row>
    <row r="75" spans="4:35">
      <c r="D75" t="s">
        <v>261</v>
      </c>
      <c r="E75" t="s">
        <v>345</v>
      </c>
      <c r="F75" t="s">
        <v>239</v>
      </c>
      <c r="H75" t="s">
        <v>241</v>
      </c>
      <c r="I75" t="s">
        <v>104</v>
      </c>
      <c r="Q75" s="307"/>
      <c r="R75" s="307"/>
      <c r="S75" s="307"/>
      <c r="T75" s="307"/>
      <c r="U75" s="307"/>
      <c r="AB75" t="s">
        <v>2233</v>
      </c>
      <c r="AC75" t="s">
        <v>1151</v>
      </c>
      <c r="AD75" s="49"/>
      <c r="AE75" s="888"/>
      <c r="AF75" s="888"/>
      <c r="AG75" s="888"/>
      <c r="AH75" s="888"/>
      <c r="AI75" s="888"/>
    </row>
    <row r="76" spans="4:35">
      <c r="D76" t="s">
        <v>261</v>
      </c>
      <c r="E76" t="s">
        <v>345</v>
      </c>
      <c r="F76" t="s">
        <v>239</v>
      </c>
      <c r="H76" t="s">
        <v>241</v>
      </c>
      <c r="I76" t="s">
        <v>104</v>
      </c>
      <c r="Q76" s="307"/>
      <c r="R76" s="307"/>
      <c r="S76" s="307"/>
      <c r="T76" s="307"/>
      <c r="U76" s="307"/>
      <c r="AB76" t="s">
        <v>2234</v>
      </c>
      <c r="AC76" t="s">
        <v>1151</v>
      </c>
      <c r="AD76" s="49"/>
      <c r="AE76" s="888"/>
      <c r="AF76" s="888"/>
      <c r="AG76" s="888"/>
      <c r="AH76" s="888"/>
      <c r="AI76" s="888"/>
    </row>
    <row r="77" spans="4:35">
      <c r="D77" t="s">
        <v>261</v>
      </c>
      <c r="E77" t="s">
        <v>345</v>
      </c>
      <c r="F77" t="s">
        <v>239</v>
      </c>
      <c r="H77" t="s">
        <v>241</v>
      </c>
      <c r="I77" t="s">
        <v>104</v>
      </c>
      <c r="Q77" s="307"/>
      <c r="R77" s="307"/>
      <c r="S77" s="307"/>
      <c r="T77" s="307"/>
      <c r="U77" s="307"/>
      <c r="AB77" t="s">
        <v>2235</v>
      </c>
      <c r="AC77" t="s">
        <v>1151</v>
      </c>
      <c r="AD77" s="49"/>
      <c r="AE77" s="882">
        <f>SUM(AE73:AE76)</f>
        <v>0</v>
      </c>
      <c r="AF77" s="882">
        <f>SUM(AF73:AF76)</f>
        <v>0</v>
      </c>
      <c r="AG77" s="888"/>
      <c r="AH77" s="888"/>
      <c r="AI77" s="888"/>
    </row>
    <row r="78" spans="4:35">
      <c r="D78" t="s">
        <v>261</v>
      </c>
      <c r="E78" t="s">
        <v>345</v>
      </c>
      <c r="F78" t="s">
        <v>239</v>
      </c>
      <c r="H78" t="s">
        <v>241</v>
      </c>
      <c r="I78" t="s">
        <v>104</v>
      </c>
      <c r="Q78" s="307"/>
      <c r="R78" s="307"/>
      <c r="S78" s="307"/>
      <c r="T78" s="307"/>
      <c r="U78" s="307"/>
      <c r="AB78" t="s">
        <v>2236</v>
      </c>
      <c r="AC78" t="s">
        <v>1151</v>
      </c>
      <c r="AD78" s="49"/>
      <c r="AE78" s="882">
        <f>AE77-AE72</f>
        <v>0</v>
      </c>
      <c r="AF78" s="882">
        <f>AF77-AF72</f>
        <v>0</v>
      </c>
      <c r="AG78" s="888"/>
      <c r="AH78" s="888"/>
      <c r="AI78" s="888"/>
    </row>
    <row r="79" spans="4:35">
      <c r="D79" t="s">
        <v>261</v>
      </c>
      <c r="E79" t="s">
        <v>345</v>
      </c>
      <c r="F79" t="s">
        <v>239</v>
      </c>
      <c r="H79" t="s">
        <v>241</v>
      </c>
      <c r="I79" t="s">
        <v>104</v>
      </c>
      <c r="Q79" s="307"/>
      <c r="R79" s="307"/>
      <c r="S79" s="307"/>
      <c r="T79" s="307"/>
      <c r="U79" s="307"/>
      <c r="AA79" t="s">
        <v>2238</v>
      </c>
      <c r="AB79" t="s">
        <v>2230</v>
      </c>
      <c r="AC79" t="s">
        <v>1151</v>
      </c>
      <c r="AD79" s="49"/>
      <c r="AE79" s="888"/>
      <c r="AF79" s="888"/>
      <c r="AG79" s="888"/>
      <c r="AH79" s="888"/>
      <c r="AI79" s="888"/>
    </row>
    <row r="80" spans="4:35">
      <c r="D80" t="s">
        <v>261</v>
      </c>
      <c r="E80" t="s">
        <v>345</v>
      </c>
      <c r="F80" t="s">
        <v>239</v>
      </c>
      <c r="H80" t="s">
        <v>241</v>
      </c>
      <c r="I80" t="s">
        <v>104</v>
      </c>
      <c r="Q80" s="307"/>
      <c r="R80" s="307"/>
      <c r="S80" s="307"/>
      <c r="T80" s="307"/>
      <c r="U80" s="307"/>
      <c r="AB80" t="s">
        <v>2231</v>
      </c>
      <c r="AC80" t="s">
        <v>1151</v>
      </c>
      <c r="AD80" s="49"/>
      <c r="AE80" s="888"/>
      <c r="AF80" s="888"/>
      <c r="AG80" s="888"/>
      <c r="AH80" s="888"/>
      <c r="AI80" s="888"/>
    </row>
    <row r="81" spans="4:35">
      <c r="D81" t="s">
        <v>261</v>
      </c>
      <c r="E81" t="s">
        <v>345</v>
      </c>
      <c r="F81" t="s">
        <v>239</v>
      </c>
      <c r="H81" t="s">
        <v>241</v>
      </c>
      <c r="I81" t="s">
        <v>104</v>
      </c>
      <c r="Q81" s="307"/>
      <c r="R81" s="307"/>
      <c r="S81" s="307"/>
      <c r="T81" s="307"/>
      <c r="U81" s="307"/>
      <c r="AB81" t="s">
        <v>2232</v>
      </c>
      <c r="AC81" t="s">
        <v>1151</v>
      </c>
      <c r="AD81" s="49"/>
      <c r="AE81" s="888"/>
      <c r="AF81" s="888"/>
      <c r="AG81" s="888"/>
      <c r="AH81" s="888"/>
      <c r="AI81" s="888"/>
    </row>
    <row r="82" spans="4:35">
      <c r="D82" t="s">
        <v>261</v>
      </c>
      <c r="E82" t="s">
        <v>345</v>
      </c>
      <c r="F82" t="s">
        <v>239</v>
      </c>
      <c r="H82" t="s">
        <v>241</v>
      </c>
      <c r="I82" t="s">
        <v>104</v>
      </c>
      <c r="Q82" s="307"/>
      <c r="R82" s="307"/>
      <c r="S82" s="307"/>
      <c r="T82" s="307"/>
      <c r="U82" s="307"/>
      <c r="AB82" t="s">
        <v>2233</v>
      </c>
      <c r="AC82" t="s">
        <v>1151</v>
      </c>
      <c r="AD82" s="49"/>
      <c r="AE82" s="888"/>
      <c r="AF82" s="888"/>
      <c r="AG82" s="888"/>
      <c r="AH82" s="888"/>
      <c r="AI82" s="888"/>
    </row>
    <row r="83" spans="4:35">
      <c r="D83" t="s">
        <v>261</v>
      </c>
      <c r="E83" t="s">
        <v>345</v>
      </c>
      <c r="F83" t="s">
        <v>239</v>
      </c>
      <c r="H83" t="s">
        <v>241</v>
      </c>
      <c r="I83" t="s">
        <v>104</v>
      </c>
      <c r="Q83" s="307"/>
      <c r="R83" s="307"/>
      <c r="S83" s="307"/>
      <c r="T83" s="307"/>
      <c r="U83" s="307"/>
      <c r="AB83" t="s">
        <v>2234</v>
      </c>
      <c r="AC83" t="s">
        <v>1151</v>
      </c>
      <c r="AD83" s="49"/>
      <c r="AE83" s="888"/>
      <c r="AF83" s="888"/>
      <c r="AG83" s="888"/>
      <c r="AH83" s="888"/>
      <c r="AI83" s="888"/>
    </row>
    <row r="84" spans="4:35">
      <c r="D84" t="s">
        <v>261</v>
      </c>
      <c r="E84" t="s">
        <v>345</v>
      </c>
      <c r="F84" t="s">
        <v>239</v>
      </c>
      <c r="H84" t="s">
        <v>241</v>
      </c>
      <c r="I84" t="s">
        <v>104</v>
      </c>
      <c r="Q84" s="307"/>
      <c r="R84" s="307"/>
      <c r="S84" s="307"/>
      <c r="T84" s="307"/>
      <c r="U84" s="307"/>
      <c r="AB84" t="s">
        <v>2235</v>
      </c>
      <c r="AC84" t="s">
        <v>1151</v>
      </c>
      <c r="AD84" s="49"/>
      <c r="AE84" s="882">
        <f>SUM(AE80:AE83)</f>
        <v>0</v>
      </c>
      <c r="AF84" s="882">
        <f>SUM(AF80:AF83)</f>
        <v>0</v>
      </c>
      <c r="AG84" s="888"/>
      <c r="AH84" s="888"/>
      <c r="AI84" s="888"/>
    </row>
    <row r="85" spans="4:35">
      <c r="D85" t="s">
        <v>261</v>
      </c>
      <c r="E85" t="s">
        <v>345</v>
      </c>
      <c r="F85" t="s">
        <v>239</v>
      </c>
      <c r="H85" t="s">
        <v>241</v>
      </c>
      <c r="I85" t="s">
        <v>104</v>
      </c>
      <c r="Q85" s="307"/>
      <c r="R85" s="307"/>
      <c r="S85" s="307"/>
      <c r="T85" s="307"/>
      <c r="U85" s="307"/>
      <c r="AB85" t="s">
        <v>2236</v>
      </c>
      <c r="AC85" t="s">
        <v>1151</v>
      </c>
      <c r="AD85" s="49"/>
      <c r="AE85" s="882">
        <f>AE84-AE79</f>
        <v>0</v>
      </c>
      <c r="AF85" s="882">
        <f>AF84-AF79</f>
        <v>0</v>
      </c>
      <c r="AG85" s="888"/>
      <c r="AH85" s="888"/>
      <c r="AI85" s="888"/>
    </row>
    <row r="86" spans="4:35">
      <c r="D86" t="s">
        <v>261</v>
      </c>
      <c r="E86" t="s">
        <v>345</v>
      </c>
      <c r="F86" t="s">
        <v>239</v>
      </c>
      <c r="H86" t="s">
        <v>241</v>
      </c>
      <c r="I86" t="s">
        <v>104</v>
      </c>
      <c r="Q86" s="307"/>
      <c r="R86" s="307"/>
      <c r="S86" s="307"/>
      <c r="T86" s="307"/>
      <c r="U86" s="307"/>
      <c r="AA86" t="s">
        <v>2239</v>
      </c>
      <c r="AB86" t="s">
        <v>2230</v>
      </c>
      <c r="AC86" t="s">
        <v>1151</v>
      </c>
      <c r="AD86" s="49"/>
      <c r="AE86" s="888"/>
      <c r="AF86" s="888"/>
      <c r="AG86" s="888"/>
      <c r="AH86" s="888"/>
      <c r="AI86" s="888"/>
    </row>
    <row r="87" spans="4:35">
      <c r="D87" t="s">
        <v>261</v>
      </c>
      <c r="E87" t="s">
        <v>345</v>
      </c>
      <c r="F87" t="s">
        <v>239</v>
      </c>
      <c r="H87" t="s">
        <v>241</v>
      </c>
      <c r="I87" t="s">
        <v>104</v>
      </c>
      <c r="Q87" s="307"/>
      <c r="R87" s="307"/>
      <c r="S87" s="307"/>
      <c r="T87" s="307"/>
      <c r="U87" s="307"/>
      <c r="AB87" t="s">
        <v>2231</v>
      </c>
      <c r="AC87" t="s">
        <v>1151</v>
      </c>
      <c r="AD87" s="49"/>
      <c r="AE87" s="888"/>
      <c r="AF87" s="888"/>
      <c r="AG87" s="888"/>
      <c r="AH87" s="888"/>
      <c r="AI87" s="888"/>
    </row>
    <row r="88" spans="4:35">
      <c r="D88" t="s">
        <v>261</v>
      </c>
      <c r="E88" t="s">
        <v>345</v>
      </c>
      <c r="F88" t="s">
        <v>239</v>
      </c>
      <c r="H88" t="s">
        <v>241</v>
      </c>
      <c r="I88" t="s">
        <v>104</v>
      </c>
      <c r="Q88" s="307"/>
      <c r="R88" s="307"/>
      <c r="S88" s="307"/>
      <c r="T88" s="307"/>
      <c r="U88" s="307"/>
      <c r="AB88" t="s">
        <v>2232</v>
      </c>
      <c r="AC88" t="s">
        <v>1151</v>
      </c>
      <c r="AD88" s="49"/>
      <c r="AE88" s="888"/>
      <c r="AF88" s="888"/>
      <c r="AG88" s="888"/>
      <c r="AH88" s="888"/>
      <c r="AI88" s="888"/>
    </row>
    <row r="89" spans="4:35">
      <c r="D89" t="s">
        <v>261</v>
      </c>
      <c r="E89" t="s">
        <v>345</v>
      </c>
      <c r="F89" t="s">
        <v>239</v>
      </c>
      <c r="H89" t="s">
        <v>241</v>
      </c>
      <c r="I89" t="s">
        <v>104</v>
      </c>
      <c r="Q89" s="307"/>
      <c r="R89" s="307"/>
      <c r="S89" s="307"/>
      <c r="T89" s="307"/>
      <c r="U89" s="307"/>
      <c r="AB89" t="s">
        <v>2233</v>
      </c>
      <c r="AC89" t="s">
        <v>1151</v>
      </c>
      <c r="AD89" s="49"/>
      <c r="AE89" s="888"/>
      <c r="AF89" s="888"/>
      <c r="AG89" s="888"/>
      <c r="AH89" s="888"/>
      <c r="AI89" s="888"/>
    </row>
    <row r="90" spans="4:35">
      <c r="D90" t="s">
        <v>261</v>
      </c>
      <c r="E90" t="s">
        <v>345</v>
      </c>
      <c r="F90" t="s">
        <v>239</v>
      </c>
      <c r="H90" t="s">
        <v>241</v>
      </c>
      <c r="I90" t="s">
        <v>104</v>
      </c>
      <c r="Q90" s="307"/>
      <c r="R90" s="307"/>
      <c r="S90" s="307"/>
      <c r="T90" s="307"/>
      <c r="U90" s="307"/>
      <c r="AB90" t="s">
        <v>2234</v>
      </c>
      <c r="AC90" t="s">
        <v>1151</v>
      </c>
      <c r="AD90" s="49"/>
      <c r="AE90" s="888"/>
      <c r="AF90" s="888"/>
      <c r="AG90" s="888"/>
      <c r="AH90" s="888"/>
      <c r="AI90" s="888"/>
    </row>
    <row r="91" spans="4:35">
      <c r="D91" t="s">
        <v>261</v>
      </c>
      <c r="E91" t="s">
        <v>345</v>
      </c>
      <c r="F91" t="s">
        <v>239</v>
      </c>
      <c r="H91" t="s">
        <v>241</v>
      </c>
      <c r="I91" t="s">
        <v>104</v>
      </c>
      <c r="Q91" s="307"/>
      <c r="R91" s="307"/>
      <c r="S91" s="307"/>
      <c r="T91" s="307"/>
      <c r="U91" s="307"/>
      <c r="AB91" t="s">
        <v>2235</v>
      </c>
      <c r="AC91" t="s">
        <v>1151</v>
      </c>
      <c r="AD91" s="49"/>
      <c r="AE91" s="882">
        <f>SUM(AE87:AE90)</f>
        <v>0</v>
      </c>
      <c r="AF91" s="882">
        <f>SUM(AF87:AF90)</f>
        <v>0</v>
      </c>
      <c r="AG91" s="888"/>
      <c r="AH91" s="888"/>
      <c r="AI91" s="888"/>
    </row>
    <row r="92" spans="4:35">
      <c r="D92" t="s">
        <v>261</v>
      </c>
      <c r="E92" t="s">
        <v>345</v>
      </c>
      <c r="F92" t="s">
        <v>239</v>
      </c>
      <c r="H92" t="s">
        <v>241</v>
      </c>
      <c r="I92" t="s">
        <v>104</v>
      </c>
      <c r="Q92" s="307"/>
      <c r="R92" s="307"/>
      <c r="S92" s="307"/>
      <c r="T92" s="307"/>
      <c r="U92" s="307"/>
      <c r="AB92" t="s">
        <v>2236</v>
      </c>
      <c r="AC92" t="s">
        <v>1151</v>
      </c>
      <c r="AD92" s="49"/>
      <c r="AE92" s="882">
        <f>AE91-AE86</f>
        <v>0</v>
      </c>
      <c r="AF92" s="882">
        <f>AF91-AF86</f>
        <v>0</v>
      </c>
      <c r="AG92" s="888"/>
      <c r="AH92" s="888"/>
      <c r="AI92" s="888"/>
    </row>
    <row r="93" spans="4:35">
      <c r="D93" t="s">
        <v>261</v>
      </c>
      <c r="E93" t="s">
        <v>345</v>
      </c>
      <c r="F93" t="s">
        <v>239</v>
      </c>
      <c r="H93" t="s">
        <v>241</v>
      </c>
      <c r="I93" t="s">
        <v>104</v>
      </c>
      <c r="Q93" s="307"/>
      <c r="R93" s="307"/>
      <c r="S93" s="307"/>
      <c r="T93" s="307"/>
      <c r="U93" s="307"/>
      <c r="AA93" t="s">
        <v>2240</v>
      </c>
      <c r="AB93" t="s">
        <v>2230</v>
      </c>
      <c r="AC93" t="s">
        <v>1151</v>
      </c>
      <c r="AD93" s="49"/>
      <c r="AE93" s="888"/>
      <c r="AF93" s="888"/>
      <c r="AG93" s="888"/>
      <c r="AH93" s="888"/>
      <c r="AI93" s="888"/>
    </row>
    <row r="94" spans="4:35">
      <c r="D94" t="s">
        <v>261</v>
      </c>
      <c r="E94" t="s">
        <v>345</v>
      </c>
      <c r="F94" t="s">
        <v>239</v>
      </c>
      <c r="H94" t="s">
        <v>241</v>
      </c>
      <c r="I94" t="s">
        <v>104</v>
      </c>
      <c r="Q94" s="307"/>
      <c r="R94" s="307"/>
      <c r="S94" s="307"/>
      <c r="T94" s="307"/>
      <c r="U94" s="307"/>
      <c r="AB94" t="s">
        <v>2231</v>
      </c>
      <c r="AC94" t="s">
        <v>1151</v>
      </c>
      <c r="AD94" s="49"/>
      <c r="AE94" s="888"/>
      <c r="AF94" s="888"/>
      <c r="AG94" s="888"/>
      <c r="AH94" s="888"/>
      <c r="AI94" s="888"/>
    </row>
    <row r="95" spans="4:35">
      <c r="D95" t="s">
        <v>261</v>
      </c>
      <c r="E95" t="s">
        <v>345</v>
      </c>
      <c r="F95" t="s">
        <v>239</v>
      </c>
      <c r="H95" t="s">
        <v>241</v>
      </c>
      <c r="I95" t="s">
        <v>104</v>
      </c>
      <c r="Q95" s="307"/>
      <c r="R95" s="307"/>
      <c r="S95" s="307"/>
      <c r="T95" s="307"/>
      <c r="U95" s="307"/>
      <c r="AB95" t="s">
        <v>2232</v>
      </c>
      <c r="AC95" t="s">
        <v>1151</v>
      </c>
      <c r="AD95" s="49"/>
      <c r="AE95" s="888"/>
      <c r="AF95" s="888"/>
      <c r="AG95" s="888"/>
      <c r="AH95" s="888"/>
      <c r="AI95" s="888"/>
    </row>
    <row r="96" spans="4:35">
      <c r="D96" t="s">
        <v>261</v>
      </c>
      <c r="E96" t="s">
        <v>345</v>
      </c>
      <c r="F96" t="s">
        <v>239</v>
      </c>
      <c r="H96" t="s">
        <v>241</v>
      </c>
      <c r="I96" t="s">
        <v>104</v>
      </c>
      <c r="Q96" s="307"/>
      <c r="R96" s="307"/>
      <c r="S96" s="307"/>
      <c r="T96" s="307"/>
      <c r="U96" s="307"/>
      <c r="AB96" t="s">
        <v>2233</v>
      </c>
      <c r="AC96" t="s">
        <v>1151</v>
      </c>
      <c r="AD96" s="49"/>
      <c r="AE96" s="888"/>
      <c r="AF96" s="888"/>
      <c r="AG96" s="888"/>
      <c r="AH96" s="888"/>
      <c r="AI96" s="888"/>
    </row>
    <row r="97" spans="4:35">
      <c r="D97" t="s">
        <v>261</v>
      </c>
      <c r="E97" t="s">
        <v>345</v>
      </c>
      <c r="F97" t="s">
        <v>239</v>
      </c>
      <c r="H97" t="s">
        <v>241</v>
      </c>
      <c r="I97" t="s">
        <v>104</v>
      </c>
      <c r="Q97" s="307"/>
      <c r="R97" s="307"/>
      <c r="S97" s="307"/>
      <c r="T97" s="307"/>
      <c r="U97" s="307"/>
      <c r="AB97" t="s">
        <v>2234</v>
      </c>
      <c r="AC97" t="s">
        <v>1151</v>
      </c>
      <c r="AD97" s="49"/>
      <c r="AE97" s="888"/>
      <c r="AF97" s="888"/>
      <c r="AG97" s="888"/>
      <c r="AH97" s="888"/>
      <c r="AI97" s="888"/>
    </row>
    <row r="98" spans="4:35">
      <c r="D98" t="s">
        <v>261</v>
      </c>
      <c r="E98" t="s">
        <v>345</v>
      </c>
      <c r="F98" t="s">
        <v>239</v>
      </c>
      <c r="H98" t="s">
        <v>241</v>
      </c>
      <c r="I98" t="s">
        <v>104</v>
      </c>
      <c r="Q98" s="307"/>
      <c r="R98" s="307"/>
      <c r="S98" s="307"/>
      <c r="T98" s="307"/>
      <c r="U98" s="307"/>
      <c r="AB98" t="s">
        <v>2235</v>
      </c>
      <c r="AC98" t="s">
        <v>1151</v>
      </c>
      <c r="AD98" s="49"/>
      <c r="AE98" s="882">
        <f>SUM(AE94:AE97)</f>
        <v>0</v>
      </c>
      <c r="AF98" s="882">
        <f>SUM(AF94:AF97)</f>
        <v>0</v>
      </c>
      <c r="AG98" s="888"/>
      <c r="AH98" s="888"/>
      <c r="AI98" s="888"/>
    </row>
    <row r="99" spans="4:35">
      <c r="D99" t="s">
        <v>261</v>
      </c>
      <c r="E99" t="s">
        <v>345</v>
      </c>
      <c r="F99" t="s">
        <v>239</v>
      </c>
      <c r="H99" t="s">
        <v>241</v>
      </c>
      <c r="I99" t="s">
        <v>104</v>
      </c>
      <c r="Q99" s="307"/>
      <c r="R99" s="307"/>
      <c r="S99" s="307"/>
      <c r="T99" s="307"/>
      <c r="U99" s="307"/>
      <c r="AB99" t="s">
        <v>2236</v>
      </c>
      <c r="AC99" t="s">
        <v>1151</v>
      </c>
      <c r="AD99" s="49"/>
      <c r="AE99" s="882">
        <f>AE98-AE93</f>
        <v>0</v>
      </c>
      <c r="AF99" s="882">
        <f>AF98-AF93</f>
        <v>0</v>
      </c>
      <c r="AG99" s="888"/>
      <c r="AH99" s="888"/>
      <c r="AI99" s="888"/>
    </row>
    <row r="100" spans="4:35">
      <c r="D100" t="s">
        <v>261</v>
      </c>
      <c r="E100" t="s">
        <v>345</v>
      </c>
      <c r="F100" t="s">
        <v>239</v>
      </c>
      <c r="H100" t="s">
        <v>241</v>
      </c>
      <c r="I100" t="s">
        <v>104</v>
      </c>
      <c r="Q100" s="307"/>
      <c r="R100" s="307"/>
      <c r="S100" s="307"/>
      <c r="T100" s="307"/>
      <c r="U100" s="307"/>
      <c r="AA100" s="888"/>
      <c r="AB100" t="s">
        <v>2230</v>
      </c>
      <c r="AC100" t="s">
        <v>1151</v>
      </c>
      <c r="AD100" s="49"/>
      <c r="AE100" s="888"/>
      <c r="AF100" s="888"/>
      <c r="AG100" s="888"/>
      <c r="AH100" s="888"/>
      <c r="AI100" s="888"/>
    </row>
    <row r="101" spans="4:35">
      <c r="D101" t="s">
        <v>261</v>
      </c>
      <c r="E101" t="s">
        <v>345</v>
      </c>
      <c r="F101" t="s">
        <v>239</v>
      </c>
      <c r="H101" t="s">
        <v>241</v>
      </c>
      <c r="I101" t="s">
        <v>104</v>
      </c>
      <c r="Q101" s="307"/>
      <c r="R101" s="307"/>
      <c r="S101" s="307"/>
      <c r="T101" s="307"/>
      <c r="U101" s="307"/>
      <c r="AB101" t="s">
        <v>2231</v>
      </c>
      <c r="AC101" t="s">
        <v>1151</v>
      </c>
      <c r="AD101" s="49"/>
      <c r="AE101" s="888"/>
      <c r="AF101" s="888"/>
      <c r="AG101" s="888"/>
      <c r="AH101" s="888"/>
      <c r="AI101" s="888"/>
    </row>
    <row r="102" spans="4:35">
      <c r="D102" t="s">
        <v>261</v>
      </c>
      <c r="E102" t="s">
        <v>345</v>
      </c>
      <c r="F102" t="s">
        <v>239</v>
      </c>
      <c r="H102" t="s">
        <v>241</v>
      </c>
      <c r="I102" t="s">
        <v>104</v>
      </c>
      <c r="Q102" s="307"/>
      <c r="R102" s="307"/>
      <c r="S102" s="307"/>
      <c r="T102" s="307"/>
      <c r="U102" s="307"/>
      <c r="AB102" t="s">
        <v>2232</v>
      </c>
      <c r="AC102" t="s">
        <v>1151</v>
      </c>
      <c r="AD102" s="49"/>
      <c r="AE102" s="888"/>
      <c r="AF102" s="888"/>
      <c r="AG102" s="888"/>
      <c r="AH102" s="888"/>
      <c r="AI102" s="888"/>
    </row>
    <row r="103" spans="4:35">
      <c r="D103" t="s">
        <v>261</v>
      </c>
      <c r="E103" t="s">
        <v>345</v>
      </c>
      <c r="F103" t="s">
        <v>239</v>
      </c>
      <c r="H103" t="s">
        <v>241</v>
      </c>
      <c r="I103" t="s">
        <v>104</v>
      </c>
      <c r="Q103" s="307"/>
      <c r="R103" s="307"/>
      <c r="S103" s="307"/>
      <c r="T103" s="307"/>
      <c r="U103" s="307"/>
      <c r="AB103" t="s">
        <v>2233</v>
      </c>
      <c r="AC103" t="s">
        <v>1151</v>
      </c>
      <c r="AD103" s="49"/>
      <c r="AE103" s="888"/>
      <c r="AF103" s="888"/>
      <c r="AG103" s="888"/>
      <c r="AH103" s="888"/>
      <c r="AI103" s="888"/>
    </row>
    <row r="104" spans="4:35">
      <c r="D104" t="s">
        <v>261</v>
      </c>
      <c r="E104" t="s">
        <v>345</v>
      </c>
      <c r="F104" t="s">
        <v>239</v>
      </c>
      <c r="H104" t="s">
        <v>241</v>
      </c>
      <c r="I104" t="s">
        <v>104</v>
      </c>
      <c r="Q104" s="307"/>
      <c r="R104" s="307"/>
      <c r="S104" s="307"/>
      <c r="T104" s="307"/>
      <c r="U104" s="307"/>
      <c r="AB104" t="s">
        <v>2234</v>
      </c>
      <c r="AC104" t="s">
        <v>1151</v>
      </c>
      <c r="AD104" s="49"/>
      <c r="AE104" s="888"/>
      <c r="AF104" s="888"/>
      <c r="AG104" s="888"/>
      <c r="AH104" s="888"/>
      <c r="AI104" s="888"/>
    </row>
    <row r="105" spans="4:35">
      <c r="D105" t="s">
        <v>261</v>
      </c>
      <c r="E105" t="s">
        <v>345</v>
      </c>
      <c r="F105" t="s">
        <v>239</v>
      </c>
      <c r="H105" t="s">
        <v>241</v>
      </c>
      <c r="I105" t="s">
        <v>104</v>
      </c>
      <c r="Q105" s="307"/>
      <c r="R105" s="307"/>
      <c r="S105" s="307"/>
      <c r="T105" s="307"/>
      <c r="U105" s="307"/>
      <c r="AB105" t="s">
        <v>2235</v>
      </c>
      <c r="AC105" t="s">
        <v>1151</v>
      </c>
      <c r="AD105" s="49"/>
      <c r="AE105" s="882">
        <f>SUM(AE101:AE104)</f>
        <v>0</v>
      </c>
      <c r="AF105" s="882">
        <f>SUM(AF101:AF104)</f>
        <v>0</v>
      </c>
      <c r="AG105" s="888"/>
      <c r="AH105" s="888"/>
      <c r="AI105" s="888"/>
    </row>
    <row r="106" spans="4:35">
      <c r="D106" t="s">
        <v>261</v>
      </c>
      <c r="E106" t="s">
        <v>345</v>
      </c>
      <c r="F106" t="s">
        <v>239</v>
      </c>
      <c r="H106" t="s">
        <v>241</v>
      </c>
      <c r="I106" t="s">
        <v>104</v>
      </c>
      <c r="Q106" s="307"/>
      <c r="R106" s="307"/>
      <c r="S106" s="307"/>
      <c r="T106" s="307"/>
      <c r="U106" s="307"/>
      <c r="AB106" t="s">
        <v>2236</v>
      </c>
      <c r="AC106" t="s">
        <v>1151</v>
      </c>
      <c r="AD106" s="49"/>
      <c r="AE106" s="882">
        <f>AE105-AE100</f>
        <v>0</v>
      </c>
      <c r="AF106" s="882">
        <f>AF105-AF100</f>
        <v>0</v>
      </c>
      <c r="AG106" s="888"/>
      <c r="AH106" s="888"/>
      <c r="AI106" s="888"/>
    </row>
    <row r="107" spans="4:35">
      <c r="D107" t="s">
        <v>261</v>
      </c>
      <c r="E107" t="s">
        <v>345</v>
      </c>
      <c r="F107" t="s">
        <v>239</v>
      </c>
      <c r="H107" t="s">
        <v>241</v>
      </c>
      <c r="I107" t="s">
        <v>104</v>
      </c>
      <c r="Q107" s="307"/>
      <c r="R107" s="307"/>
      <c r="S107" s="307"/>
      <c r="T107" s="307"/>
      <c r="U107" s="307"/>
      <c r="AA107" s="888"/>
      <c r="AB107" t="s">
        <v>2230</v>
      </c>
      <c r="AC107" t="s">
        <v>1151</v>
      </c>
      <c r="AD107" s="49"/>
      <c r="AE107" s="888"/>
      <c r="AF107" s="888"/>
      <c r="AG107" s="888"/>
      <c r="AH107" s="888"/>
      <c r="AI107" s="888"/>
    </row>
    <row r="108" spans="4:35">
      <c r="D108" t="s">
        <v>261</v>
      </c>
      <c r="E108" t="s">
        <v>345</v>
      </c>
      <c r="F108" t="s">
        <v>239</v>
      </c>
      <c r="H108" t="s">
        <v>241</v>
      </c>
      <c r="I108" t="s">
        <v>104</v>
      </c>
      <c r="Q108" s="307"/>
      <c r="R108" s="307"/>
      <c r="S108" s="307"/>
      <c r="T108" s="307"/>
      <c r="U108" s="307"/>
      <c r="AB108" t="s">
        <v>2231</v>
      </c>
      <c r="AC108" t="s">
        <v>1151</v>
      </c>
      <c r="AD108" s="49"/>
      <c r="AE108" s="888"/>
      <c r="AF108" s="888"/>
      <c r="AG108" s="888"/>
      <c r="AH108" s="888"/>
      <c r="AI108" s="888"/>
    </row>
    <row r="109" spans="4:35">
      <c r="D109" t="s">
        <v>261</v>
      </c>
      <c r="E109" t="s">
        <v>345</v>
      </c>
      <c r="F109" t="s">
        <v>239</v>
      </c>
      <c r="H109" t="s">
        <v>241</v>
      </c>
      <c r="I109" t="s">
        <v>104</v>
      </c>
      <c r="Q109" s="307"/>
      <c r="R109" s="307"/>
      <c r="S109" s="307"/>
      <c r="T109" s="307"/>
      <c r="U109" s="307"/>
      <c r="AB109" t="s">
        <v>2232</v>
      </c>
      <c r="AC109" t="s">
        <v>1151</v>
      </c>
      <c r="AD109" s="49"/>
      <c r="AE109" s="888"/>
      <c r="AF109" s="888"/>
      <c r="AG109" s="888"/>
      <c r="AH109" s="888"/>
      <c r="AI109" s="888"/>
    </row>
    <row r="110" spans="4:35">
      <c r="D110" t="s">
        <v>261</v>
      </c>
      <c r="E110" t="s">
        <v>345</v>
      </c>
      <c r="F110" t="s">
        <v>239</v>
      </c>
      <c r="H110" t="s">
        <v>241</v>
      </c>
      <c r="I110" t="s">
        <v>104</v>
      </c>
      <c r="Q110" s="307"/>
      <c r="R110" s="307"/>
      <c r="S110" s="307"/>
      <c r="T110" s="307"/>
      <c r="U110" s="307"/>
      <c r="AB110" t="s">
        <v>2233</v>
      </c>
      <c r="AC110" t="s">
        <v>1151</v>
      </c>
      <c r="AD110" s="49"/>
      <c r="AE110" s="888"/>
      <c r="AF110" s="888"/>
      <c r="AG110" s="888"/>
      <c r="AH110" s="888"/>
      <c r="AI110" s="888"/>
    </row>
    <row r="111" spans="4:35">
      <c r="D111" t="s">
        <v>261</v>
      </c>
      <c r="E111" t="s">
        <v>345</v>
      </c>
      <c r="F111" t="s">
        <v>239</v>
      </c>
      <c r="H111" t="s">
        <v>241</v>
      </c>
      <c r="I111" t="s">
        <v>104</v>
      </c>
      <c r="Q111" s="307"/>
      <c r="R111" s="307"/>
      <c r="S111" s="307"/>
      <c r="T111" s="307"/>
      <c r="U111" s="307"/>
      <c r="AB111" t="s">
        <v>2234</v>
      </c>
      <c r="AC111" t="s">
        <v>1151</v>
      </c>
      <c r="AD111" s="49"/>
      <c r="AE111" s="888"/>
      <c r="AF111" s="888"/>
      <c r="AG111" s="888"/>
      <c r="AH111" s="888"/>
      <c r="AI111" s="888"/>
    </row>
    <row r="112" spans="4:35">
      <c r="D112" t="s">
        <v>261</v>
      </c>
      <c r="E112" t="s">
        <v>345</v>
      </c>
      <c r="F112" t="s">
        <v>239</v>
      </c>
      <c r="H112" t="s">
        <v>241</v>
      </c>
      <c r="I112" t="s">
        <v>104</v>
      </c>
      <c r="Q112" s="307"/>
      <c r="R112" s="307"/>
      <c r="S112" s="307"/>
      <c r="T112" s="307"/>
      <c r="U112" s="307"/>
      <c r="AB112" t="s">
        <v>2235</v>
      </c>
      <c r="AC112" t="s">
        <v>1151</v>
      </c>
      <c r="AD112" s="49"/>
      <c r="AE112" s="882">
        <f>SUM(AE108:AE111)</f>
        <v>0</v>
      </c>
      <c r="AF112" s="882">
        <f>SUM(AF108:AF111)</f>
        <v>0</v>
      </c>
      <c r="AG112" s="888"/>
      <c r="AH112" s="888"/>
      <c r="AI112" s="888"/>
    </row>
    <row r="113" spans="1:35" s="43" customFormat="1">
      <c r="D113" t="s">
        <v>261</v>
      </c>
      <c r="E113" t="s">
        <v>345</v>
      </c>
      <c r="F113" t="s">
        <v>239</v>
      </c>
      <c r="G113"/>
      <c r="H113" t="s">
        <v>241</v>
      </c>
      <c r="I113" t="s">
        <v>104</v>
      </c>
      <c r="J113"/>
      <c r="K113"/>
      <c r="L113"/>
      <c r="M113"/>
      <c r="N113"/>
      <c r="O113"/>
      <c r="P113"/>
      <c r="Q113" s="307"/>
      <c r="R113" s="307"/>
      <c r="S113" s="307"/>
      <c r="T113" s="307"/>
      <c r="U113" s="307"/>
      <c r="V113"/>
      <c r="W113"/>
      <c r="X113"/>
      <c r="Y113"/>
      <c r="Z113"/>
      <c r="AA113"/>
      <c r="AB113" t="s">
        <v>2236</v>
      </c>
      <c r="AC113" t="s">
        <v>1151</v>
      </c>
      <c r="AD113" s="49"/>
      <c r="AE113" s="882">
        <f>AE112-AE107</f>
        <v>0</v>
      </c>
      <c r="AF113" s="882">
        <f>AF112-AF107</f>
        <v>0</v>
      </c>
      <c r="AG113" s="888"/>
      <c r="AH113" s="888"/>
      <c r="AI113" s="888"/>
    </row>
    <row r="115" spans="1:35" s="46" customFormat="1" ht="18.5">
      <c r="A115" s="47" t="s">
        <v>1375</v>
      </c>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10" id="{47AA8E10-8378-4525-8D95-BBE255351DAD}">
            <xm:f>'1.5 Universal Data'!$C$8&lt;$AE$7</xm:f>
            <x14:dxf>
              <fill>
                <patternFill patternType="lightUp">
                  <bgColor theme="0"/>
                </patternFill>
              </fill>
            </x14:dxf>
          </x14:cfRule>
          <xm:sqref>AE13:AF17</xm:sqref>
        </x14:conditionalFormatting>
        <x14:conditionalFormatting xmlns:xm="http://schemas.microsoft.com/office/excel/2006/main">
          <x14:cfRule type="expression" priority="9" id="{288F6EE4-D39E-4691-8BC9-0BF815901D18}">
            <xm:f>'1.5 Universal Data'!$C$8&lt;$AE$7</xm:f>
            <x14:dxf>
              <fill>
                <patternFill patternType="lightUp">
                  <bgColor theme="0"/>
                </patternFill>
              </fill>
            </x14:dxf>
          </x14:cfRule>
          <xm:sqref>AE20:AF24</xm:sqref>
        </x14:conditionalFormatting>
        <x14:conditionalFormatting xmlns:xm="http://schemas.microsoft.com/office/excel/2006/main">
          <x14:cfRule type="expression" priority="8" id="{3188FC34-20F2-449F-99C3-BBCC1555D697}">
            <xm:f>'1.5 Universal Data'!$C$8&lt;$AE$7</xm:f>
            <x14:dxf>
              <fill>
                <patternFill patternType="lightUp">
                  <bgColor theme="0"/>
                </patternFill>
              </fill>
            </x14:dxf>
          </x14:cfRule>
          <xm:sqref>AE27:AF31</xm:sqref>
        </x14:conditionalFormatting>
        <x14:conditionalFormatting xmlns:xm="http://schemas.microsoft.com/office/excel/2006/main">
          <x14:cfRule type="expression" priority="7" id="{22885600-2180-47A3-A15F-14C2283803C7}">
            <xm:f>'1.5 Universal Data'!$C$8&lt;$AE$7</xm:f>
            <x14:dxf>
              <fill>
                <patternFill patternType="lightUp">
                  <bgColor theme="0"/>
                </patternFill>
              </fill>
            </x14:dxf>
          </x14:cfRule>
          <xm:sqref>AE34:AF38</xm:sqref>
        </x14:conditionalFormatting>
        <x14:conditionalFormatting xmlns:xm="http://schemas.microsoft.com/office/excel/2006/main">
          <x14:cfRule type="expression" priority="6" id="{CB728EF8-B311-4DED-A846-C73B9335D404}">
            <xm:f>'1.5 Universal Data'!$C$8&lt;$AE$7</xm:f>
            <x14:dxf>
              <fill>
                <patternFill patternType="lightUp">
                  <bgColor theme="0"/>
                </patternFill>
              </fill>
            </x14:dxf>
          </x14:cfRule>
          <xm:sqref>AE41:AF45</xm:sqref>
        </x14:conditionalFormatting>
        <x14:conditionalFormatting xmlns:xm="http://schemas.microsoft.com/office/excel/2006/main">
          <x14:cfRule type="expression" priority="5" id="{412109BC-679F-49CB-94A7-48348FE1D705}">
            <xm:f>'1.5 Universal Data'!$C$8&lt;$AE$7</xm:f>
            <x14:dxf>
              <fill>
                <patternFill patternType="lightUp">
                  <bgColor theme="0"/>
                </patternFill>
              </fill>
            </x14:dxf>
          </x14:cfRule>
          <xm:sqref>AE48:AF52</xm:sqref>
        </x14:conditionalFormatting>
        <x14:conditionalFormatting xmlns:xm="http://schemas.microsoft.com/office/excel/2006/main">
          <x14:cfRule type="expression" priority="4" id="{53FB4B33-0B2B-4552-99FB-2508FD8B5A14}">
            <xm:f>'1.5 Universal Data'!$C$8&lt;$AE$7</xm:f>
            <x14:dxf>
              <fill>
                <patternFill patternType="lightUp">
                  <bgColor theme="0"/>
                </patternFill>
              </fill>
            </x14:dxf>
          </x14:cfRule>
          <xm:sqref>AE55:AF59</xm:sqref>
        </x14:conditionalFormatting>
        <x14:conditionalFormatting xmlns:xm="http://schemas.microsoft.com/office/excel/2006/main">
          <x14:cfRule type="expression" priority="50" id="{1A784162-77CB-4BEA-8DC3-D5DA90424849}">
            <xm:f>'1.5 Universal Data'!$C$8&lt;$AG$7</xm:f>
            <x14:dxf>
              <fill>
                <patternFill patternType="lightUp">
                  <bgColor theme="0"/>
                </patternFill>
              </fill>
            </x14:dxf>
          </x14:cfRule>
          <xm:sqref>AG13:AG61</xm:sqref>
        </x14:conditionalFormatting>
        <x14:conditionalFormatting xmlns:xm="http://schemas.microsoft.com/office/excel/2006/main">
          <x14:cfRule type="expression" priority="3" id="{4CA33837-ADBF-44C7-AA4B-2DF5596C5DBC}">
            <xm:f>'1.5 Universal Data'!$C$8&lt;$AG$7</xm:f>
            <x14:dxf>
              <fill>
                <patternFill patternType="lightUp">
                  <bgColor theme="0"/>
                </patternFill>
              </fill>
            </x14:dxf>
          </x14:cfRule>
          <xm:sqref>AG65:AG113</xm:sqref>
        </x14:conditionalFormatting>
        <x14:conditionalFormatting xmlns:xm="http://schemas.microsoft.com/office/excel/2006/main">
          <x14:cfRule type="expression" priority="49" id="{00CFBFA6-6C20-4664-8719-9FE455A610D3}">
            <xm:f>'1.5 Universal Data'!$C$8&lt;$AH$7</xm:f>
            <x14:dxf>
              <fill>
                <patternFill patternType="lightUp">
                  <bgColor theme="0"/>
                </patternFill>
              </fill>
            </x14:dxf>
          </x14:cfRule>
          <xm:sqref>AH13:AH61</xm:sqref>
        </x14:conditionalFormatting>
        <x14:conditionalFormatting xmlns:xm="http://schemas.microsoft.com/office/excel/2006/main">
          <x14:cfRule type="expression" priority="2" id="{AE60D619-DD96-4D17-A91D-8379F0BD8580}">
            <xm:f>'1.5 Universal Data'!$C$8&lt;$AH$7</xm:f>
            <x14:dxf>
              <fill>
                <patternFill patternType="lightUp">
                  <bgColor theme="0"/>
                </patternFill>
              </fill>
            </x14:dxf>
          </x14:cfRule>
          <xm:sqref>AH65:AH113</xm:sqref>
        </x14:conditionalFormatting>
        <x14:conditionalFormatting xmlns:xm="http://schemas.microsoft.com/office/excel/2006/main">
          <x14:cfRule type="expression" priority="48" id="{4F106CD6-2FC7-4543-A2F1-2C8C1C2285D9}">
            <xm:f>'1.5 Universal Data'!$C$8&lt;$AI$7</xm:f>
            <x14:dxf>
              <fill>
                <patternFill patternType="lightUp">
                  <bgColor theme="0"/>
                </patternFill>
              </fill>
            </x14:dxf>
          </x14:cfRule>
          <xm:sqref>AI13:AI61</xm:sqref>
        </x14:conditionalFormatting>
        <x14:conditionalFormatting xmlns:xm="http://schemas.microsoft.com/office/excel/2006/main">
          <x14:cfRule type="expression" priority="1" id="{B1745ACD-0B46-4974-9644-0E19BA0D3ADA}">
            <xm:f>'1.5 Universal Data'!$C$8&lt;$AI$7</xm:f>
            <x14:dxf>
              <fill>
                <patternFill patternType="lightUp">
                  <bgColor theme="0"/>
                </patternFill>
              </fill>
            </x14:dxf>
          </x14:cfRule>
          <xm:sqref>AI65:AI113</xm:sqref>
        </x14:conditionalFormatting>
      </x14:conditionalFormatting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BC298A-5B68-43AB-9C3A-FF22D316F833}">
  <sheetPr>
    <tabColor theme="9" tint="-0.249977111117893"/>
  </sheetPr>
  <dimension ref="A1:AI139"/>
  <sheetViews>
    <sheetView zoomScale="80" zoomScaleNormal="80" workbookViewId="0">
      <pane ySplit="8" topLeftCell="A113" activePane="bottomLeft" state="frozen"/>
      <selection activeCell="F13" sqref="F13"/>
      <selection pane="bottomLeft" activeCell="D78" sqref="D78"/>
    </sheetView>
  </sheetViews>
  <sheetFormatPr defaultRowHeight="14.5"/>
  <cols>
    <col min="1" max="3" width="1.7265625" customWidth="1"/>
    <col min="4" max="4" width="4.7265625" customWidth="1"/>
    <col min="5" max="5" width="5" bestFit="1" customWidth="1"/>
    <col min="6" max="6" width="12.26953125" bestFit="1" customWidth="1"/>
    <col min="7" max="8" width="5" customWidth="1"/>
    <col min="9" max="9" width="12.453125" bestFit="1" customWidth="1"/>
    <col min="10" max="10" width="9.453125" bestFit="1" customWidth="1"/>
    <col min="11" max="11" width="24.26953125" bestFit="1" customWidth="1"/>
    <col min="12" max="13" width="11" bestFit="1" customWidth="1"/>
    <col min="14" max="14" width="31.453125" bestFit="1" customWidth="1"/>
    <col min="15" max="15" width="1.7265625" customWidth="1"/>
    <col min="16" max="16" width="1.453125" customWidth="1"/>
    <col min="17" max="17" width="1.7265625" customWidth="1"/>
    <col min="18" max="18" width="1.7265625" hidden="1" customWidth="1"/>
    <col min="19" max="19" width="29.26953125" bestFit="1" customWidth="1"/>
    <col min="20" max="28" width="1.7265625" hidden="1" customWidth="1"/>
    <col min="29" max="29" width="5" bestFit="1" customWidth="1"/>
    <col min="30" max="36" width="9.7265625" customWidth="1"/>
  </cols>
  <sheetData>
    <row r="1" spans="1:35" s="46" customFormat="1" ht="23.5">
      <c r="A1" s="56" t="str">
        <f>'1.1 Cover'!A1</f>
        <v>Regulatory Reporting Pack</v>
      </c>
    </row>
    <row r="2" spans="1:35" s="46" customFormat="1" ht="23.5">
      <c r="A2" s="56" t="str">
        <f>'1.1 Cover'!A2</f>
        <v>Price base - 2018/19</v>
      </c>
    </row>
    <row r="3" spans="1:35" s="46" customFormat="1" ht="23.5">
      <c r="A3" s="56" t="str">
        <f>'1.1 Cover'!A3</f>
        <v>Regulatory Year: April 2022 - March 2023</v>
      </c>
    </row>
    <row r="4" spans="1:35" s="46" customFormat="1" ht="23.5">
      <c r="A4" s="56" t="s">
        <v>2241</v>
      </c>
    </row>
    <row r="6" spans="1:35">
      <c r="AD6" s="49"/>
      <c r="AE6" s="1494" t="s">
        <v>1146</v>
      </c>
      <c r="AF6" s="1495"/>
      <c r="AG6" s="1495"/>
      <c r="AH6" s="1495"/>
      <c r="AI6" s="1496"/>
    </row>
    <row r="7" spans="1:35" s="43" customFormat="1">
      <c r="D7" s="55" t="s">
        <v>214</v>
      </c>
      <c r="E7" s="55" t="s">
        <v>215</v>
      </c>
      <c r="F7" s="55" t="s">
        <v>2157</v>
      </c>
      <c r="G7" s="55" t="s">
        <v>1396</v>
      </c>
      <c r="H7" s="55" t="s">
        <v>2158</v>
      </c>
      <c r="I7" s="55" t="s">
        <v>219</v>
      </c>
      <c r="J7" s="55" t="s">
        <v>220</v>
      </c>
      <c r="K7" s="55" t="s">
        <v>221</v>
      </c>
      <c r="L7" s="55" t="s">
        <v>222</v>
      </c>
      <c r="M7" s="55" t="s">
        <v>223</v>
      </c>
      <c r="N7" s="55" t="s">
        <v>224</v>
      </c>
      <c r="O7" s="55"/>
      <c r="P7" s="55"/>
      <c r="Q7" s="55"/>
      <c r="R7" s="55"/>
      <c r="S7" s="43" t="s">
        <v>2215</v>
      </c>
      <c r="T7" s="55"/>
      <c r="U7" s="55"/>
      <c r="V7" s="55"/>
      <c r="W7" s="55"/>
      <c r="X7" s="55"/>
      <c r="Y7" s="55"/>
      <c r="Z7" s="55"/>
      <c r="AA7" s="55"/>
      <c r="AB7" s="55"/>
      <c r="AC7" s="43" t="s">
        <v>1387</v>
      </c>
      <c r="AD7" s="49"/>
      <c r="AE7" s="57">
        <v>2022</v>
      </c>
      <c r="AF7" s="58">
        <v>2023</v>
      </c>
      <c r="AG7" s="58">
        <v>2024</v>
      </c>
      <c r="AH7" s="58">
        <v>2025</v>
      </c>
      <c r="AI7" s="59">
        <v>2026</v>
      </c>
    </row>
    <row r="8" spans="1:35">
      <c r="S8" s="43"/>
      <c r="T8" s="43"/>
      <c r="U8" s="43"/>
      <c r="V8" s="43"/>
    </row>
    <row r="9" spans="1:35" s="1" customFormat="1" ht="18">
      <c r="B9" s="2" t="s">
        <v>2159</v>
      </c>
    </row>
    <row r="11" spans="1:35" s="1" customFormat="1" ht="14">
      <c r="A11" s="42"/>
      <c r="B11" s="48" t="s">
        <v>2242</v>
      </c>
    </row>
    <row r="13" spans="1:35">
      <c r="D13" t="s">
        <v>345</v>
      </c>
      <c r="E13" t="s">
        <v>345</v>
      </c>
      <c r="F13" t="s">
        <v>239</v>
      </c>
      <c r="G13" t="s">
        <v>2161</v>
      </c>
      <c r="H13" t="s">
        <v>241</v>
      </c>
      <c r="I13" t="s">
        <v>277</v>
      </c>
      <c r="J13" t="s">
        <v>88</v>
      </c>
      <c r="K13" t="s">
        <v>363</v>
      </c>
      <c r="L13" s="217" t="s">
        <v>287</v>
      </c>
      <c r="M13" s="217" t="s">
        <v>287</v>
      </c>
      <c r="N13" t="s">
        <v>440</v>
      </c>
      <c r="S13" t="s">
        <v>2216</v>
      </c>
      <c r="AC13" t="s">
        <v>1390</v>
      </c>
      <c r="AD13" s="49"/>
      <c r="AE13" s="888"/>
      <c r="AF13" s="888"/>
      <c r="AG13" s="888"/>
      <c r="AH13" s="888"/>
      <c r="AI13" s="888"/>
    </row>
    <row r="14" spans="1:35">
      <c r="D14" t="s">
        <v>238</v>
      </c>
      <c r="E14" t="s">
        <v>345</v>
      </c>
      <c r="F14" t="s">
        <v>239</v>
      </c>
      <c r="G14" t="s">
        <v>2161</v>
      </c>
      <c r="H14" t="s">
        <v>241</v>
      </c>
      <c r="I14" t="s">
        <v>277</v>
      </c>
      <c r="J14" t="s">
        <v>88</v>
      </c>
      <c r="K14" t="s">
        <v>363</v>
      </c>
      <c r="L14" s="217" t="s">
        <v>287</v>
      </c>
      <c r="M14" s="217" t="s">
        <v>287</v>
      </c>
      <c r="N14" t="s">
        <v>440</v>
      </c>
      <c r="S14" t="s">
        <v>2218</v>
      </c>
      <c r="AC14" t="s">
        <v>1390</v>
      </c>
      <c r="AD14" s="49"/>
      <c r="AE14" s="888"/>
      <c r="AF14" s="888"/>
      <c r="AG14" s="888"/>
      <c r="AH14" s="888"/>
      <c r="AI14" s="888"/>
    </row>
    <row r="15" spans="1:35">
      <c r="D15" t="s">
        <v>261</v>
      </c>
      <c r="E15" t="s">
        <v>345</v>
      </c>
      <c r="F15" t="s">
        <v>239</v>
      </c>
      <c r="G15" t="s">
        <v>2161</v>
      </c>
      <c r="H15" t="s">
        <v>241</v>
      </c>
      <c r="I15" t="s">
        <v>277</v>
      </c>
      <c r="J15" t="s">
        <v>88</v>
      </c>
      <c r="K15" t="s">
        <v>363</v>
      </c>
      <c r="L15" s="217" t="s">
        <v>287</v>
      </c>
      <c r="M15" s="217" t="s">
        <v>287</v>
      </c>
      <c r="N15" t="s">
        <v>440</v>
      </c>
      <c r="S15" t="s">
        <v>2219</v>
      </c>
      <c r="AC15" t="s">
        <v>1390</v>
      </c>
      <c r="AD15" s="49"/>
      <c r="AE15" s="888"/>
      <c r="AF15" s="888"/>
      <c r="AG15" s="888"/>
      <c r="AH15" s="888"/>
      <c r="AI15" s="888"/>
    </row>
    <row r="16" spans="1:35">
      <c r="D16" t="s">
        <v>345</v>
      </c>
      <c r="E16" t="s">
        <v>345</v>
      </c>
      <c r="F16" t="s">
        <v>239</v>
      </c>
      <c r="G16" t="s">
        <v>2161</v>
      </c>
      <c r="H16" t="s">
        <v>241</v>
      </c>
      <c r="I16" t="s">
        <v>277</v>
      </c>
      <c r="J16" t="s">
        <v>88</v>
      </c>
      <c r="K16" t="s">
        <v>363</v>
      </c>
      <c r="L16" s="217" t="s">
        <v>287</v>
      </c>
      <c r="M16" s="217" t="s">
        <v>287</v>
      </c>
      <c r="N16" t="s">
        <v>440</v>
      </c>
      <c r="S16" t="s">
        <v>2217</v>
      </c>
      <c r="AC16" t="s">
        <v>1390</v>
      </c>
      <c r="AD16" s="49"/>
      <c r="AE16" s="888"/>
      <c r="AF16" s="888"/>
      <c r="AG16" s="888"/>
      <c r="AH16" s="888"/>
      <c r="AI16" s="888"/>
    </row>
    <row r="17" spans="1:35">
      <c r="D17" t="s">
        <v>345</v>
      </c>
      <c r="E17" t="s">
        <v>345</v>
      </c>
      <c r="F17" t="s">
        <v>239</v>
      </c>
      <c r="G17" t="s">
        <v>2161</v>
      </c>
      <c r="H17" t="s">
        <v>241</v>
      </c>
      <c r="I17" t="s">
        <v>277</v>
      </c>
      <c r="J17" t="s">
        <v>88</v>
      </c>
      <c r="K17" t="s">
        <v>363</v>
      </c>
      <c r="L17" s="217" t="s">
        <v>287</v>
      </c>
      <c r="M17" s="217" t="s">
        <v>287</v>
      </c>
      <c r="N17" t="s">
        <v>440</v>
      </c>
      <c r="S17" t="s">
        <v>2243</v>
      </c>
      <c r="AC17" t="s">
        <v>1390</v>
      </c>
      <c r="AD17" s="49"/>
      <c r="AE17" s="888"/>
      <c r="AF17" s="888"/>
      <c r="AG17" s="888"/>
      <c r="AH17" s="888"/>
      <c r="AI17" s="888"/>
    </row>
    <row r="18" spans="1:35">
      <c r="D18" t="s">
        <v>345</v>
      </c>
      <c r="E18" t="s">
        <v>345</v>
      </c>
      <c r="F18" t="s">
        <v>239</v>
      </c>
      <c r="G18" t="s">
        <v>2161</v>
      </c>
      <c r="H18" t="s">
        <v>241</v>
      </c>
      <c r="I18" t="s">
        <v>277</v>
      </c>
      <c r="J18" t="s">
        <v>88</v>
      </c>
      <c r="K18" t="s">
        <v>363</v>
      </c>
      <c r="L18" s="217" t="s">
        <v>287</v>
      </c>
      <c r="M18" s="217" t="s">
        <v>287</v>
      </c>
      <c r="N18" t="s">
        <v>440</v>
      </c>
      <c r="S18" t="s">
        <v>2244</v>
      </c>
      <c r="AC18" t="s">
        <v>1390</v>
      </c>
      <c r="AD18" s="49"/>
      <c r="AE18" s="888"/>
      <c r="AF18" s="888"/>
      <c r="AG18" s="888"/>
      <c r="AH18" s="888"/>
      <c r="AI18" s="888"/>
    </row>
    <row r="20" spans="1:35" s="1" customFormat="1" ht="14">
      <c r="A20" s="42"/>
      <c r="B20" s="48" t="s">
        <v>2245</v>
      </c>
    </row>
    <row r="22" spans="1:35">
      <c r="D22" t="s">
        <v>345</v>
      </c>
      <c r="E22" t="s">
        <v>345</v>
      </c>
      <c r="F22" t="s">
        <v>239</v>
      </c>
      <c r="G22" t="s">
        <v>2161</v>
      </c>
      <c r="H22" t="s">
        <v>241</v>
      </c>
      <c r="I22" t="s">
        <v>277</v>
      </c>
      <c r="J22" t="s">
        <v>88</v>
      </c>
      <c r="K22" t="s">
        <v>363</v>
      </c>
      <c r="L22" s="217" t="s">
        <v>287</v>
      </c>
      <c r="M22" s="217" t="s">
        <v>287</v>
      </c>
      <c r="N22" t="s">
        <v>443</v>
      </c>
      <c r="S22" t="s">
        <v>2216</v>
      </c>
      <c r="AC22" t="s">
        <v>1151</v>
      </c>
      <c r="AD22" s="49"/>
      <c r="AE22" s="888"/>
      <c r="AF22" s="888"/>
      <c r="AG22" s="888"/>
      <c r="AH22" s="888"/>
      <c r="AI22" s="888"/>
    </row>
    <row r="23" spans="1:35">
      <c r="D23" t="s">
        <v>238</v>
      </c>
      <c r="E23" t="s">
        <v>345</v>
      </c>
      <c r="F23" t="s">
        <v>239</v>
      </c>
      <c r="G23" t="s">
        <v>2161</v>
      </c>
      <c r="H23" t="s">
        <v>241</v>
      </c>
      <c r="I23" t="s">
        <v>277</v>
      </c>
      <c r="J23" t="s">
        <v>88</v>
      </c>
      <c r="K23" t="s">
        <v>363</v>
      </c>
      <c r="L23" s="217" t="s">
        <v>287</v>
      </c>
      <c r="M23" s="217" t="s">
        <v>287</v>
      </c>
      <c r="N23" t="s">
        <v>443</v>
      </c>
      <c r="S23" t="s">
        <v>2218</v>
      </c>
      <c r="AC23" t="s">
        <v>1151</v>
      </c>
      <c r="AD23" s="49"/>
      <c r="AE23" s="888"/>
      <c r="AF23" s="888"/>
      <c r="AG23" s="888"/>
      <c r="AH23" s="888"/>
      <c r="AI23" s="888"/>
    </row>
    <row r="24" spans="1:35">
      <c r="D24" t="s">
        <v>261</v>
      </c>
      <c r="E24" t="s">
        <v>345</v>
      </c>
      <c r="F24" t="s">
        <v>239</v>
      </c>
      <c r="G24" t="s">
        <v>2161</v>
      </c>
      <c r="H24" t="s">
        <v>241</v>
      </c>
      <c r="I24" t="s">
        <v>277</v>
      </c>
      <c r="J24" t="s">
        <v>88</v>
      </c>
      <c r="K24" t="s">
        <v>363</v>
      </c>
      <c r="L24" s="217" t="s">
        <v>287</v>
      </c>
      <c r="M24" s="217" t="s">
        <v>287</v>
      </c>
      <c r="N24" t="s">
        <v>443</v>
      </c>
      <c r="S24" t="s">
        <v>2219</v>
      </c>
      <c r="AC24" t="s">
        <v>1151</v>
      </c>
      <c r="AD24" s="49"/>
      <c r="AE24" s="888"/>
      <c r="AF24" s="888"/>
      <c r="AG24" s="888"/>
      <c r="AH24" s="888"/>
      <c r="AI24" s="888"/>
    </row>
    <row r="25" spans="1:35">
      <c r="D25" t="s">
        <v>345</v>
      </c>
      <c r="E25" t="s">
        <v>345</v>
      </c>
      <c r="F25" t="s">
        <v>239</v>
      </c>
      <c r="G25" t="s">
        <v>2161</v>
      </c>
      <c r="H25" t="s">
        <v>241</v>
      </c>
      <c r="I25" t="s">
        <v>277</v>
      </c>
      <c r="J25" t="s">
        <v>88</v>
      </c>
      <c r="K25" t="s">
        <v>363</v>
      </c>
      <c r="L25" s="217" t="s">
        <v>287</v>
      </c>
      <c r="M25" s="217" t="s">
        <v>287</v>
      </c>
      <c r="N25" t="s">
        <v>443</v>
      </c>
      <c r="S25" t="s">
        <v>2217</v>
      </c>
      <c r="AC25" t="s">
        <v>1151</v>
      </c>
      <c r="AD25" s="49"/>
      <c r="AE25" s="888"/>
      <c r="AF25" s="888"/>
      <c r="AG25" s="888"/>
      <c r="AH25" s="888"/>
      <c r="AI25" s="888"/>
    </row>
    <row r="26" spans="1:35">
      <c r="D26" t="s">
        <v>345</v>
      </c>
      <c r="E26" t="s">
        <v>345</v>
      </c>
      <c r="F26" t="s">
        <v>239</v>
      </c>
      <c r="G26" t="s">
        <v>2161</v>
      </c>
      <c r="H26" t="s">
        <v>241</v>
      </c>
      <c r="I26" t="s">
        <v>277</v>
      </c>
      <c r="J26" t="s">
        <v>88</v>
      </c>
      <c r="K26" t="s">
        <v>363</v>
      </c>
      <c r="L26" s="217" t="s">
        <v>287</v>
      </c>
      <c r="M26" s="217" t="s">
        <v>287</v>
      </c>
      <c r="N26" t="s">
        <v>443</v>
      </c>
      <c r="S26" t="s">
        <v>2243</v>
      </c>
      <c r="AC26" t="s">
        <v>1151</v>
      </c>
      <c r="AD26" s="49"/>
      <c r="AE26" s="888"/>
      <c r="AF26" s="888"/>
      <c r="AG26" s="888"/>
      <c r="AH26" s="888"/>
      <c r="AI26" s="888"/>
    </row>
    <row r="27" spans="1:35">
      <c r="D27" t="s">
        <v>345</v>
      </c>
      <c r="E27" t="s">
        <v>345</v>
      </c>
      <c r="F27" t="s">
        <v>239</v>
      </c>
      <c r="G27" t="s">
        <v>2161</v>
      </c>
      <c r="H27" t="s">
        <v>241</v>
      </c>
      <c r="I27" t="s">
        <v>277</v>
      </c>
      <c r="J27" t="s">
        <v>88</v>
      </c>
      <c r="K27" t="s">
        <v>363</v>
      </c>
      <c r="L27" s="217" t="s">
        <v>287</v>
      </c>
      <c r="M27" s="217" t="s">
        <v>287</v>
      </c>
      <c r="N27" t="s">
        <v>443</v>
      </c>
      <c r="S27" t="s">
        <v>2244</v>
      </c>
      <c r="AC27" t="s">
        <v>1151</v>
      </c>
      <c r="AD27" s="49"/>
      <c r="AE27" s="888"/>
      <c r="AF27" s="888"/>
      <c r="AG27" s="888"/>
      <c r="AH27" s="888"/>
      <c r="AI27" s="888"/>
    </row>
    <row r="29" spans="1:35" s="1" customFormat="1" ht="14">
      <c r="A29" s="42"/>
      <c r="B29" s="48" t="s">
        <v>2246</v>
      </c>
    </row>
    <row r="31" spans="1:35">
      <c r="D31" t="s">
        <v>345</v>
      </c>
      <c r="E31" t="s">
        <v>345</v>
      </c>
      <c r="F31" t="s">
        <v>239</v>
      </c>
      <c r="G31" t="s">
        <v>2161</v>
      </c>
      <c r="H31" t="s">
        <v>241</v>
      </c>
      <c r="I31" t="s">
        <v>277</v>
      </c>
      <c r="J31" t="s">
        <v>88</v>
      </c>
      <c r="K31" t="s">
        <v>363</v>
      </c>
      <c r="L31" s="217" t="s">
        <v>287</v>
      </c>
      <c r="M31" s="217" t="s">
        <v>287</v>
      </c>
      <c r="N31" t="s">
        <v>447</v>
      </c>
      <c r="S31" t="s">
        <v>2216</v>
      </c>
      <c r="AC31" t="s">
        <v>1151</v>
      </c>
      <c r="AD31" s="49"/>
      <c r="AE31" s="888"/>
      <c r="AF31" s="888"/>
      <c r="AG31" s="888"/>
      <c r="AH31" s="888"/>
      <c r="AI31" s="888"/>
    </row>
    <row r="32" spans="1:35">
      <c r="D32" t="s">
        <v>238</v>
      </c>
      <c r="E32" t="s">
        <v>345</v>
      </c>
      <c r="F32" t="s">
        <v>239</v>
      </c>
      <c r="G32" t="s">
        <v>2161</v>
      </c>
      <c r="H32" t="s">
        <v>241</v>
      </c>
      <c r="I32" t="s">
        <v>277</v>
      </c>
      <c r="J32" t="s">
        <v>88</v>
      </c>
      <c r="K32" t="s">
        <v>363</v>
      </c>
      <c r="L32" s="217" t="s">
        <v>287</v>
      </c>
      <c r="M32" s="217" t="s">
        <v>287</v>
      </c>
      <c r="N32" t="s">
        <v>447</v>
      </c>
      <c r="S32" t="s">
        <v>2218</v>
      </c>
      <c r="AC32" t="s">
        <v>1151</v>
      </c>
      <c r="AD32" s="49"/>
      <c r="AE32" s="888"/>
      <c r="AF32" s="888"/>
      <c r="AG32" s="888"/>
      <c r="AH32" s="888"/>
      <c r="AI32" s="888"/>
    </row>
    <row r="33" spans="1:35">
      <c r="D33" t="s">
        <v>261</v>
      </c>
      <c r="E33" t="s">
        <v>345</v>
      </c>
      <c r="F33" t="s">
        <v>239</v>
      </c>
      <c r="G33" t="s">
        <v>2161</v>
      </c>
      <c r="H33" t="s">
        <v>241</v>
      </c>
      <c r="I33" t="s">
        <v>277</v>
      </c>
      <c r="J33" t="s">
        <v>88</v>
      </c>
      <c r="K33" t="s">
        <v>363</v>
      </c>
      <c r="L33" s="217" t="s">
        <v>287</v>
      </c>
      <c r="M33" s="217" t="s">
        <v>287</v>
      </c>
      <c r="N33" t="s">
        <v>447</v>
      </c>
      <c r="S33" t="s">
        <v>2219</v>
      </c>
      <c r="AC33" t="s">
        <v>1151</v>
      </c>
      <c r="AD33" s="49"/>
      <c r="AE33" s="888"/>
      <c r="AF33" s="888"/>
      <c r="AG33" s="888"/>
      <c r="AH33" s="888"/>
      <c r="AI33" s="888"/>
    </row>
    <row r="34" spans="1:35">
      <c r="D34" t="s">
        <v>345</v>
      </c>
      <c r="E34" t="s">
        <v>345</v>
      </c>
      <c r="F34" t="s">
        <v>239</v>
      </c>
      <c r="G34" t="s">
        <v>2161</v>
      </c>
      <c r="H34" t="s">
        <v>241</v>
      </c>
      <c r="I34" t="s">
        <v>277</v>
      </c>
      <c r="J34" t="s">
        <v>88</v>
      </c>
      <c r="K34" t="s">
        <v>363</v>
      </c>
      <c r="L34" s="217" t="s">
        <v>287</v>
      </c>
      <c r="M34" s="217" t="s">
        <v>287</v>
      </c>
      <c r="N34" t="s">
        <v>447</v>
      </c>
      <c r="S34" t="s">
        <v>2217</v>
      </c>
      <c r="AC34" t="s">
        <v>1151</v>
      </c>
      <c r="AD34" s="49"/>
      <c r="AE34" s="888"/>
      <c r="AF34" s="888"/>
      <c r="AG34" s="888"/>
      <c r="AH34" s="888"/>
      <c r="AI34" s="888"/>
    </row>
    <row r="35" spans="1:35">
      <c r="D35" t="s">
        <v>345</v>
      </c>
      <c r="E35" t="s">
        <v>345</v>
      </c>
      <c r="F35" t="s">
        <v>239</v>
      </c>
      <c r="G35" t="s">
        <v>2161</v>
      </c>
      <c r="H35" t="s">
        <v>241</v>
      </c>
      <c r="I35" t="s">
        <v>277</v>
      </c>
      <c r="J35" t="s">
        <v>88</v>
      </c>
      <c r="K35" t="s">
        <v>363</v>
      </c>
      <c r="L35" s="217" t="s">
        <v>287</v>
      </c>
      <c r="M35" s="217" t="s">
        <v>287</v>
      </c>
      <c r="N35" t="s">
        <v>447</v>
      </c>
      <c r="S35" t="s">
        <v>2243</v>
      </c>
      <c r="AC35" t="s">
        <v>1151</v>
      </c>
      <c r="AD35" s="49"/>
      <c r="AE35" s="888"/>
      <c r="AF35" s="888"/>
      <c r="AG35" s="888"/>
      <c r="AH35" s="888"/>
      <c r="AI35" s="888"/>
    </row>
    <row r="36" spans="1:35">
      <c r="D36" t="s">
        <v>345</v>
      </c>
      <c r="E36" t="s">
        <v>345</v>
      </c>
      <c r="F36" t="s">
        <v>239</v>
      </c>
      <c r="G36" t="s">
        <v>2161</v>
      </c>
      <c r="H36" t="s">
        <v>241</v>
      </c>
      <c r="I36" t="s">
        <v>277</v>
      </c>
      <c r="J36" t="s">
        <v>88</v>
      </c>
      <c r="K36" t="s">
        <v>363</v>
      </c>
      <c r="L36" s="217" t="s">
        <v>287</v>
      </c>
      <c r="M36" s="217" t="s">
        <v>287</v>
      </c>
      <c r="N36" t="s">
        <v>447</v>
      </c>
      <c r="S36" t="s">
        <v>2244</v>
      </c>
      <c r="AC36" t="s">
        <v>1151</v>
      </c>
      <c r="AD36" s="49"/>
      <c r="AE36" s="888"/>
      <c r="AF36" s="888"/>
      <c r="AG36" s="888"/>
      <c r="AH36" s="888"/>
      <c r="AI36" s="888"/>
    </row>
    <row r="37" spans="1:35">
      <c r="AE37" s="307"/>
      <c r="AF37" s="307"/>
      <c r="AG37" s="307"/>
      <c r="AH37" s="307"/>
      <c r="AI37" s="307"/>
    </row>
    <row r="38" spans="1:35" s="1" customFormat="1" ht="14">
      <c r="A38" s="42"/>
      <c r="B38" s="48" t="s">
        <v>452</v>
      </c>
    </row>
    <row r="40" spans="1:35">
      <c r="D40" t="s">
        <v>345</v>
      </c>
      <c r="E40" t="s">
        <v>345</v>
      </c>
      <c r="F40" t="s">
        <v>239</v>
      </c>
      <c r="G40" t="s">
        <v>2161</v>
      </c>
      <c r="H40" t="s">
        <v>241</v>
      </c>
      <c r="I40" t="s">
        <v>277</v>
      </c>
      <c r="J40" t="s">
        <v>88</v>
      </c>
      <c r="K40" t="s">
        <v>363</v>
      </c>
      <c r="L40" s="217" t="s">
        <v>287</v>
      </c>
      <c r="M40" s="217" t="s">
        <v>287</v>
      </c>
      <c r="N40" t="s">
        <v>452</v>
      </c>
      <c r="S40" t="s">
        <v>2216</v>
      </c>
      <c r="AC40" t="s">
        <v>1151</v>
      </c>
      <c r="AD40" s="49"/>
      <c r="AE40" s="888"/>
      <c r="AF40" s="888"/>
      <c r="AG40" s="888"/>
      <c r="AH40" s="888"/>
      <c r="AI40" s="888"/>
    </row>
    <row r="41" spans="1:35">
      <c r="D41" t="s">
        <v>238</v>
      </c>
      <c r="E41" t="s">
        <v>345</v>
      </c>
      <c r="F41" t="s">
        <v>239</v>
      </c>
      <c r="G41" t="s">
        <v>2161</v>
      </c>
      <c r="H41" t="s">
        <v>241</v>
      </c>
      <c r="I41" t="s">
        <v>277</v>
      </c>
      <c r="J41" t="s">
        <v>88</v>
      </c>
      <c r="K41" t="s">
        <v>363</v>
      </c>
      <c r="L41" s="217" t="s">
        <v>287</v>
      </c>
      <c r="M41" s="217" t="s">
        <v>287</v>
      </c>
      <c r="N41" t="s">
        <v>452</v>
      </c>
      <c r="S41" t="s">
        <v>2218</v>
      </c>
      <c r="AC41" t="s">
        <v>1151</v>
      </c>
      <c r="AD41" s="49"/>
      <c r="AE41" s="888"/>
      <c r="AF41" s="888"/>
      <c r="AG41" s="888"/>
      <c r="AH41" s="888"/>
      <c r="AI41" s="888"/>
    </row>
    <row r="42" spans="1:35">
      <c r="D42" t="s">
        <v>261</v>
      </c>
      <c r="E42" t="s">
        <v>345</v>
      </c>
      <c r="F42" t="s">
        <v>239</v>
      </c>
      <c r="G42" t="s">
        <v>2161</v>
      </c>
      <c r="H42" t="s">
        <v>241</v>
      </c>
      <c r="I42" t="s">
        <v>277</v>
      </c>
      <c r="J42" t="s">
        <v>88</v>
      </c>
      <c r="K42" t="s">
        <v>363</v>
      </c>
      <c r="L42" s="217" t="s">
        <v>287</v>
      </c>
      <c r="M42" s="217" t="s">
        <v>287</v>
      </c>
      <c r="N42" t="s">
        <v>452</v>
      </c>
      <c r="S42" t="s">
        <v>2219</v>
      </c>
      <c r="AC42" t="s">
        <v>1151</v>
      </c>
      <c r="AD42" s="49"/>
      <c r="AE42" s="888"/>
      <c r="AF42" s="888"/>
      <c r="AG42" s="888"/>
      <c r="AH42" s="888"/>
      <c r="AI42" s="888"/>
    </row>
    <row r="43" spans="1:35">
      <c r="D43" t="s">
        <v>345</v>
      </c>
      <c r="E43" t="s">
        <v>345</v>
      </c>
      <c r="F43" t="s">
        <v>239</v>
      </c>
      <c r="G43" t="s">
        <v>2161</v>
      </c>
      <c r="H43" t="s">
        <v>241</v>
      </c>
      <c r="I43" t="s">
        <v>277</v>
      </c>
      <c r="J43" t="s">
        <v>88</v>
      </c>
      <c r="K43" t="s">
        <v>363</v>
      </c>
      <c r="L43" s="217" t="s">
        <v>287</v>
      </c>
      <c r="M43" s="217" t="s">
        <v>287</v>
      </c>
      <c r="N43" t="s">
        <v>452</v>
      </c>
      <c r="S43" t="s">
        <v>2217</v>
      </c>
      <c r="AC43" t="s">
        <v>1151</v>
      </c>
      <c r="AD43" s="49"/>
      <c r="AE43" s="888"/>
      <c r="AF43" s="888"/>
      <c r="AG43" s="888"/>
      <c r="AH43" s="888"/>
      <c r="AI43" s="888"/>
    </row>
    <row r="44" spans="1:35">
      <c r="D44" t="s">
        <v>345</v>
      </c>
      <c r="E44" t="s">
        <v>345</v>
      </c>
      <c r="F44" t="s">
        <v>239</v>
      </c>
      <c r="G44" t="s">
        <v>2161</v>
      </c>
      <c r="H44" t="s">
        <v>241</v>
      </c>
      <c r="I44" t="s">
        <v>277</v>
      </c>
      <c r="J44" t="s">
        <v>88</v>
      </c>
      <c r="K44" t="s">
        <v>363</v>
      </c>
      <c r="L44" s="217" t="s">
        <v>287</v>
      </c>
      <c r="M44" s="217" t="s">
        <v>287</v>
      </c>
      <c r="N44" t="s">
        <v>452</v>
      </c>
      <c r="S44" t="s">
        <v>2243</v>
      </c>
      <c r="AC44" t="s">
        <v>1151</v>
      </c>
      <c r="AD44" s="49"/>
      <c r="AE44" s="888"/>
      <c r="AF44" s="888"/>
      <c r="AG44" s="888"/>
      <c r="AH44" s="888"/>
      <c r="AI44" s="888"/>
    </row>
    <row r="45" spans="1:35">
      <c r="D45" t="s">
        <v>345</v>
      </c>
      <c r="E45" t="s">
        <v>345</v>
      </c>
      <c r="F45" t="s">
        <v>239</v>
      </c>
      <c r="G45" t="s">
        <v>2161</v>
      </c>
      <c r="H45" t="s">
        <v>241</v>
      </c>
      <c r="I45" t="s">
        <v>277</v>
      </c>
      <c r="J45" t="s">
        <v>88</v>
      </c>
      <c r="K45" t="s">
        <v>363</v>
      </c>
      <c r="L45" s="217" t="s">
        <v>287</v>
      </c>
      <c r="M45" s="217" t="s">
        <v>287</v>
      </c>
      <c r="N45" t="s">
        <v>452</v>
      </c>
      <c r="S45" t="s">
        <v>2244</v>
      </c>
      <c r="AC45" t="s">
        <v>1151</v>
      </c>
      <c r="AD45" s="49"/>
      <c r="AE45" s="888"/>
      <c r="AF45" s="888"/>
      <c r="AG45" s="888"/>
      <c r="AH45" s="888"/>
      <c r="AI45" s="888"/>
    </row>
    <row r="47" spans="1:35" s="1" customFormat="1" ht="14">
      <c r="A47" s="42"/>
      <c r="B47" s="48" t="s">
        <v>457</v>
      </c>
    </row>
    <row r="49" spans="1:35">
      <c r="D49" t="s">
        <v>345</v>
      </c>
      <c r="E49" t="s">
        <v>345</v>
      </c>
      <c r="F49" t="s">
        <v>239</v>
      </c>
      <c r="G49" t="s">
        <v>2161</v>
      </c>
      <c r="H49" t="s">
        <v>241</v>
      </c>
      <c r="I49" t="s">
        <v>277</v>
      </c>
      <c r="J49" t="s">
        <v>88</v>
      </c>
      <c r="K49" t="s">
        <v>363</v>
      </c>
      <c r="L49" s="217" t="s">
        <v>287</v>
      </c>
      <c r="M49" s="217" t="s">
        <v>287</v>
      </c>
      <c r="N49" t="s">
        <v>457</v>
      </c>
      <c r="S49" t="s">
        <v>2216</v>
      </c>
      <c r="AC49" t="s">
        <v>1151</v>
      </c>
      <c r="AD49" s="49"/>
      <c r="AE49" s="888"/>
      <c r="AF49" s="888"/>
      <c r="AG49" s="888"/>
      <c r="AH49" s="888"/>
      <c r="AI49" s="888"/>
    </row>
    <row r="50" spans="1:35">
      <c r="D50" t="s">
        <v>238</v>
      </c>
      <c r="E50" t="s">
        <v>345</v>
      </c>
      <c r="F50" t="s">
        <v>239</v>
      </c>
      <c r="G50" t="s">
        <v>2161</v>
      </c>
      <c r="H50" t="s">
        <v>241</v>
      </c>
      <c r="I50" t="s">
        <v>277</v>
      </c>
      <c r="J50" t="s">
        <v>88</v>
      </c>
      <c r="K50" t="s">
        <v>363</v>
      </c>
      <c r="L50" s="217" t="s">
        <v>287</v>
      </c>
      <c r="M50" s="217" t="s">
        <v>287</v>
      </c>
      <c r="N50" t="s">
        <v>457</v>
      </c>
      <c r="S50" t="s">
        <v>2218</v>
      </c>
      <c r="AC50" t="s">
        <v>1151</v>
      </c>
      <c r="AD50" s="49"/>
      <c r="AE50" s="888"/>
      <c r="AF50" s="888"/>
      <c r="AG50" s="888"/>
      <c r="AH50" s="888"/>
      <c r="AI50" s="888"/>
    </row>
    <row r="51" spans="1:35">
      <c r="D51" t="s">
        <v>261</v>
      </c>
      <c r="E51" t="s">
        <v>345</v>
      </c>
      <c r="F51" t="s">
        <v>239</v>
      </c>
      <c r="G51" t="s">
        <v>2161</v>
      </c>
      <c r="H51" t="s">
        <v>241</v>
      </c>
      <c r="I51" t="s">
        <v>277</v>
      </c>
      <c r="J51" t="s">
        <v>88</v>
      </c>
      <c r="K51" t="s">
        <v>363</v>
      </c>
      <c r="L51" s="217" t="s">
        <v>287</v>
      </c>
      <c r="M51" s="217" t="s">
        <v>287</v>
      </c>
      <c r="N51" t="s">
        <v>457</v>
      </c>
      <c r="S51" t="s">
        <v>2219</v>
      </c>
      <c r="AC51" t="s">
        <v>1151</v>
      </c>
      <c r="AD51" s="49"/>
      <c r="AE51" s="888"/>
      <c r="AF51" s="888"/>
      <c r="AG51" s="888"/>
      <c r="AH51" s="888"/>
      <c r="AI51" s="888"/>
    </row>
    <row r="52" spans="1:35">
      <c r="D52" t="s">
        <v>345</v>
      </c>
      <c r="E52" t="s">
        <v>345</v>
      </c>
      <c r="F52" t="s">
        <v>239</v>
      </c>
      <c r="G52" t="s">
        <v>2161</v>
      </c>
      <c r="H52" t="s">
        <v>241</v>
      </c>
      <c r="I52" t="s">
        <v>277</v>
      </c>
      <c r="J52" t="s">
        <v>88</v>
      </c>
      <c r="K52" t="s">
        <v>363</v>
      </c>
      <c r="L52" s="217" t="s">
        <v>287</v>
      </c>
      <c r="M52" s="217" t="s">
        <v>287</v>
      </c>
      <c r="N52" t="s">
        <v>457</v>
      </c>
      <c r="S52" t="s">
        <v>2217</v>
      </c>
      <c r="AC52" t="s">
        <v>1151</v>
      </c>
      <c r="AD52" s="49"/>
      <c r="AE52" s="888"/>
      <c r="AF52" s="888"/>
      <c r="AG52" s="888"/>
      <c r="AH52" s="888"/>
      <c r="AI52" s="888"/>
    </row>
    <row r="53" spans="1:35">
      <c r="D53" t="s">
        <v>345</v>
      </c>
      <c r="E53" t="s">
        <v>345</v>
      </c>
      <c r="F53" t="s">
        <v>239</v>
      </c>
      <c r="G53" t="s">
        <v>2161</v>
      </c>
      <c r="H53" t="s">
        <v>241</v>
      </c>
      <c r="I53" t="s">
        <v>277</v>
      </c>
      <c r="J53" t="s">
        <v>88</v>
      </c>
      <c r="K53" t="s">
        <v>363</v>
      </c>
      <c r="L53" s="217" t="s">
        <v>287</v>
      </c>
      <c r="M53" s="217" t="s">
        <v>287</v>
      </c>
      <c r="N53" t="s">
        <v>457</v>
      </c>
      <c r="S53" t="s">
        <v>2243</v>
      </c>
      <c r="AC53" t="s">
        <v>1151</v>
      </c>
      <c r="AD53" s="49"/>
      <c r="AE53" s="888"/>
      <c r="AF53" s="888"/>
      <c r="AG53" s="888"/>
      <c r="AH53" s="888"/>
      <c r="AI53" s="888"/>
    </row>
    <row r="54" spans="1:35">
      <c r="D54" t="s">
        <v>345</v>
      </c>
      <c r="E54" t="s">
        <v>345</v>
      </c>
      <c r="F54" t="s">
        <v>239</v>
      </c>
      <c r="G54" t="s">
        <v>2161</v>
      </c>
      <c r="H54" t="s">
        <v>241</v>
      </c>
      <c r="I54" t="s">
        <v>277</v>
      </c>
      <c r="J54" t="s">
        <v>88</v>
      </c>
      <c r="K54" t="s">
        <v>363</v>
      </c>
      <c r="L54" s="217" t="s">
        <v>287</v>
      </c>
      <c r="M54" s="217" t="s">
        <v>287</v>
      </c>
      <c r="N54" t="s">
        <v>457</v>
      </c>
      <c r="S54" t="s">
        <v>2244</v>
      </c>
      <c r="AC54" t="s">
        <v>1151</v>
      </c>
      <c r="AD54" s="49"/>
      <c r="AE54" s="888"/>
      <c r="AF54" s="888"/>
      <c r="AG54" s="888"/>
      <c r="AH54" s="888"/>
      <c r="AI54" s="888"/>
    </row>
    <row r="56" spans="1:35" s="1" customFormat="1" ht="14">
      <c r="A56" s="42"/>
      <c r="B56" s="48" t="s">
        <v>461</v>
      </c>
    </row>
    <row r="58" spans="1:35">
      <c r="D58" t="s">
        <v>345</v>
      </c>
      <c r="E58" t="s">
        <v>345</v>
      </c>
      <c r="F58" t="s">
        <v>239</v>
      </c>
      <c r="G58" t="s">
        <v>2161</v>
      </c>
      <c r="H58" t="s">
        <v>241</v>
      </c>
      <c r="I58" t="s">
        <v>277</v>
      </c>
      <c r="J58" t="s">
        <v>88</v>
      </c>
      <c r="K58" t="s">
        <v>363</v>
      </c>
      <c r="L58" s="217" t="s">
        <v>287</v>
      </c>
      <c r="M58" s="217" t="s">
        <v>287</v>
      </c>
      <c r="N58" t="s">
        <v>461</v>
      </c>
      <c r="S58" t="s">
        <v>2216</v>
      </c>
      <c r="AC58" t="s">
        <v>1151</v>
      </c>
      <c r="AD58" s="49"/>
      <c r="AE58" s="888"/>
      <c r="AF58" s="888"/>
      <c r="AG58" s="888"/>
      <c r="AH58" s="888"/>
      <c r="AI58" s="888"/>
    </row>
    <row r="59" spans="1:35">
      <c r="D59" t="s">
        <v>238</v>
      </c>
      <c r="E59" t="s">
        <v>345</v>
      </c>
      <c r="F59" t="s">
        <v>239</v>
      </c>
      <c r="G59" t="s">
        <v>2161</v>
      </c>
      <c r="H59" t="s">
        <v>241</v>
      </c>
      <c r="I59" t="s">
        <v>277</v>
      </c>
      <c r="J59" t="s">
        <v>88</v>
      </c>
      <c r="K59" t="s">
        <v>363</v>
      </c>
      <c r="L59" s="217" t="s">
        <v>287</v>
      </c>
      <c r="M59" s="217" t="s">
        <v>287</v>
      </c>
      <c r="N59" t="s">
        <v>461</v>
      </c>
      <c r="S59" t="s">
        <v>2218</v>
      </c>
      <c r="AC59" t="s">
        <v>1151</v>
      </c>
      <c r="AD59" s="49"/>
      <c r="AE59" s="888"/>
      <c r="AF59" s="888"/>
      <c r="AG59" s="888"/>
      <c r="AH59" s="888"/>
      <c r="AI59" s="888"/>
    </row>
    <row r="60" spans="1:35">
      <c r="D60" t="s">
        <v>261</v>
      </c>
      <c r="E60" t="s">
        <v>345</v>
      </c>
      <c r="F60" t="s">
        <v>239</v>
      </c>
      <c r="G60" t="s">
        <v>2161</v>
      </c>
      <c r="H60" t="s">
        <v>241</v>
      </c>
      <c r="I60" t="s">
        <v>277</v>
      </c>
      <c r="J60" t="s">
        <v>88</v>
      </c>
      <c r="K60" t="s">
        <v>363</v>
      </c>
      <c r="L60" s="217" t="s">
        <v>287</v>
      </c>
      <c r="M60" s="217" t="s">
        <v>287</v>
      </c>
      <c r="N60" t="s">
        <v>461</v>
      </c>
      <c r="S60" t="s">
        <v>2219</v>
      </c>
      <c r="AC60" t="s">
        <v>1151</v>
      </c>
      <c r="AD60" s="49"/>
      <c r="AE60" s="888"/>
      <c r="AF60" s="888"/>
      <c r="AG60" s="888"/>
      <c r="AH60" s="888"/>
      <c r="AI60" s="888"/>
    </row>
    <row r="61" spans="1:35">
      <c r="D61" t="s">
        <v>345</v>
      </c>
      <c r="E61" t="s">
        <v>345</v>
      </c>
      <c r="F61" t="s">
        <v>239</v>
      </c>
      <c r="G61" t="s">
        <v>2161</v>
      </c>
      <c r="H61" t="s">
        <v>241</v>
      </c>
      <c r="I61" t="s">
        <v>277</v>
      </c>
      <c r="J61" t="s">
        <v>88</v>
      </c>
      <c r="K61" t="s">
        <v>363</v>
      </c>
      <c r="L61" s="217" t="s">
        <v>287</v>
      </c>
      <c r="M61" s="217" t="s">
        <v>287</v>
      </c>
      <c r="N61" t="s">
        <v>461</v>
      </c>
      <c r="S61" t="s">
        <v>2217</v>
      </c>
      <c r="AC61" t="s">
        <v>1151</v>
      </c>
      <c r="AD61" s="49"/>
      <c r="AE61" s="888"/>
      <c r="AF61" s="888"/>
      <c r="AG61" s="888"/>
      <c r="AH61" s="888"/>
      <c r="AI61" s="888"/>
    </row>
    <row r="62" spans="1:35">
      <c r="D62" t="s">
        <v>345</v>
      </c>
      <c r="E62" t="s">
        <v>345</v>
      </c>
      <c r="F62" t="s">
        <v>239</v>
      </c>
      <c r="G62" t="s">
        <v>2161</v>
      </c>
      <c r="H62" t="s">
        <v>241</v>
      </c>
      <c r="I62" t="s">
        <v>277</v>
      </c>
      <c r="J62" t="s">
        <v>88</v>
      </c>
      <c r="K62" t="s">
        <v>363</v>
      </c>
      <c r="L62" s="217" t="s">
        <v>287</v>
      </c>
      <c r="M62" s="217" t="s">
        <v>287</v>
      </c>
      <c r="N62" t="s">
        <v>461</v>
      </c>
      <c r="S62" t="s">
        <v>2243</v>
      </c>
      <c r="AC62" t="s">
        <v>1151</v>
      </c>
      <c r="AD62" s="49"/>
      <c r="AE62" s="888"/>
      <c r="AF62" s="888"/>
      <c r="AG62" s="888"/>
      <c r="AH62" s="888"/>
      <c r="AI62" s="888"/>
    </row>
    <row r="63" spans="1:35">
      <c r="D63" t="s">
        <v>345</v>
      </c>
      <c r="E63" t="s">
        <v>345</v>
      </c>
      <c r="F63" t="s">
        <v>239</v>
      </c>
      <c r="G63" t="s">
        <v>2161</v>
      </c>
      <c r="H63" t="s">
        <v>241</v>
      </c>
      <c r="I63" t="s">
        <v>277</v>
      </c>
      <c r="J63" t="s">
        <v>88</v>
      </c>
      <c r="K63" t="s">
        <v>363</v>
      </c>
      <c r="L63" s="217" t="s">
        <v>287</v>
      </c>
      <c r="M63" s="217" t="s">
        <v>287</v>
      </c>
      <c r="N63" t="s">
        <v>461</v>
      </c>
      <c r="S63" t="s">
        <v>2244</v>
      </c>
      <c r="AC63" t="s">
        <v>1151</v>
      </c>
      <c r="AD63" s="49"/>
      <c r="AE63" s="888"/>
      <c r="AF63" s="888"/>
      <c r="AG63" s="888"/>
      <c r="AH63" s="888"/>
      <c r="AI63" s="888"/>
    </row>
    <row r="65" spans="1:35" s="1" customFormat="1" ht="14">
      <c r="A65" s="42"/>
      <c r="B65" s="48" t="s">
        <v>2247</v>
      </c>
    </row>
    <row r="67" spans="1:35">
      <c r="D67" t="s">
        <v>345</v>
      </c>
      <c r="E67" t="s">
        <v>345</v>
      </c>
      <c r="F67" t="s">
        <v>239</v>
      </c>
      <c r="G67" t="s">
        <v>2161</v>
      </c>
      <c r="H67" t="s">
        <v>241</v>
      </c>
      <c r="I67" t="s">
        <v>277</v>
      </c>
      <c r="J67" t="s">
        <v>88</v>
      </c>
      <c r="K67" t="s">
        <v>363</v>
      </c>
      <c r="L67" s="217" t="s">
        <v>287</v>
      </c>
      <c r="M67" s="217" t="s">
        <v>287</v>
      </c>
      <c r="N67" t="s">
        <v>2248</v>
      </c>
      <c r="S67" t="s">
        <v>2216</v>
      </c>
      <c r="AC67" t="s">
        <v>1151</v>
      </c>
      <c r="AD67" s="49"/>
      <c r="AE67" s="888"/>
      <c r="AF67" s="888"/>
      <c r="AG67" s="888"/>
      <c r="AH67" s="888"/>
      <c r="AI67" s="888"/>
    </row>
    <row r="68" spans="1:35">
      <c r="D68" t="s">
        <v>238</v>
      </c>
      <c r="E68" t="s">
        <v>345</v>
      </c>
      <c r="F68" t="s">
        <v>239</v>
      </c>
      <c r="G68" t="s">
        <v>2161</v>
      </c>
      <c r="H68" t="s">
        <v>241</v>
      </c>
      <c r="I68" t="s">
        <v>277</v>
      </c>
      <c r="J68" t="s">
        <v>88</v>
      </c>
      <c r="K68" t="s">
        <v>363</v>
      </c>
      <c r="L68" s="217" t="s">
        <v>287</v>
      </c>
      <c r="M68" s="217" t="s">
        <v>287</v>
      </c>
      <c r="N68" t="s">
        <v>2248</v>
      </c>
      <c r="S68" t="s">
        <v>2218</v>
      </c>
      <c r="AC68" t="s">
        <v>1151</v>
      </c>
      <c r="AD68" s="49"/>
      <c r="AE68" s="888"/>
      <c r="AF68" s="888"/>
      <c r="AG68" s="888"/>
      <c r="AH68" s="888"/>
      <c r="AI68" s="888"/>
    </row>
    <row r="69" spans="1:35">
      <c r="D69" t="s">
        <v>261</v>
      </c>
      <c r="E69" t="s">
        <v>345</v>
      </c>
      <c r="F69" t="s">
        <v>239</v>
      </c>
      <c r="G69" t="s">
        <v>2161</v>
      </c>
      <c r="H69" t="s">
        <v>241</v>
      </c>
      <c r="I69" t="s">
        <v>277</v>
      </c>
      <c r="J69" t="s">
        <v>88</v>
      </c>
      <c r="K69" t="s">
        <v>363</v>
      </c>
      <c r="L69" s="217" t="s">
        <v>287</v>
      </c>
      <c r="M69" s="217" t="s">
        <v>287</v>
      </c>
      <c r="N69" t="s">
        <v>2248</v>
      </c>
      <c r="S69" t="s">
        <v>2219</v>
      </c>
      <c r="AC69" t="s">
        <v>1151</v>
      </c>
      <c r="AD69" s="49"/>
      <c r="AE69" s="888"/>
      <c r="AF69" s="888"/>
      <c r="AG69" s="888"/>
      <c r="AH69" s="888"/>
      <c r="AI69" s="888"/>
    </row>
    <row r="70" spans="1:35">
      <c r="D70" t="s">
        <v>345</v>
      </c>
      <c r="E70" t="s">
        <v>345</v>
      </c>
      <c r="F70" t="s">
        <v>239</v>
      </c>
      <c r="G70" t="s">
        <v>2161</v>
      </c>
      <c r="H70" t="s">
        <v>241</v>
      </c>
      <c r="I70" t="s">
        <v>277</v>
      </c>
      <c r="J70" t="s">
        <v>88</v>
      </c>
      <c r="K70" t="s">
        <v>363</v>
      </c>
      <c r="L70" s="217" t="s">
        <v>287</v>
      </c>
      <c r="M70" s="217" t="s">
        <v>287</v>
      </c>
      <c r="N70" t="s">
        <v>2248</v>
      </c>
      <c r="S70" t="s">
        <v>2217</v>
      </c>
      <c r="AC70" t="s">
        <v>1151</v>
      </c>
      <c r="AD70" s="49"/>
      <c r="AE70" s="888"/>
      <c r="AF70" s="888"/>
      <c r="AG70" s="888"/>
      <c r="AH70" s="888"/>
      <c r="AI70" s="888"/>
    </row>
    <row r="71" spans="1:35">
      <c r="D71" t="s">
        <v>345</v>
      </c>
      <c r="E71" t="s">
        <v>345</v>
      </c>
      <c r="F71" t="s">
        <v>239</v>
      </c>
      <c r="G71" t="s">
        <v>2161</v>
      </c>
      <c r="H71" t="s">
        <v>241</v>
      </c>
      <c r="I71" t="s">
        <v>277</v>
      </c>
      <c r="J71" t="s">
        <v>88</v>
      </c>
      <c r="K71" t="s">
        <v>363</v>
      </c>
      <c r="L71" s="217" t="s">
        <v>287</v>
      </c>
      <c r="M71" s="217" t="s">
        <v>287</v>
      </c>
      <c r="N71" t="s">
        <v>2248</v>
      </c>
      <c r="S71" t="s">
        <v>2243</v>
      </c>
      <c r="AC71" t="s">
        <v>1151</v>
      </c>
      <c r="AD71" s="49"/>
      <c r="AE71" s="888"/>
      <c r="AF71" s="888"/>
      <c r="AG71" s="888"/>
      <c r="AH71" s="888"/>
      <c r="AI71" s="888"/>
    </row>
    <row r="72" spans="1:35">
      <c r="D72" t="s">
        <v>345</v>
      </c>
      <c r="E72" t="s">
        <v>345</v>
      </c>
      <c r="F72" t="s">
        <v>239</v>
      </c>
      <c r="G72" t="s">
        <v>2161</v>
      </c>
      <c r="H72" t="s">
        <v>241</v>
      </c>
      <c r="I72" t="s">
        <v>277</v>
      </c>
      <c r="J72" t="s">
        <v>88</v>
      </c>
      <c r="K72" t="s">
        <v>363</v>
      </c>
      <c r="L72" s="217" t="s">
        <v>287</v>
      </c>
      <c r="M72" s="217" t="s">
        <v>287</v>
      </c>
      <c r="N72" t="s">
        <v>2248</v>
      </c>
      <c r="S72" t="s">
        <v>2244</v>
      </c>
      <c r="AC72" t="s">
        <v>1151</v>
      </c>
      <c r="AD72" s="49"/>
      <c r="AE72" s="888"/>
      <c r="AF72" s="888"/>
      <c r="AG72" s="888"/>
      <c r="AH72" s="888"/>
      <c r="AI72" s="888"/>
    </row>
    <row r="74" spans="1:35" s="1" customFormat="1" ht="18">
      <c r="B74" s="2" t="s">
        <v>2178</v>
      </c>
    </row>
    <row r="76" spans="1:35" s="1" customFormat="1" ht="14">
      <c r="A76" s="42"/>
      <c r="B76" s="48" t="s">
        <v>2242</v>
      </c>
    </row>
    <row r="78" spans="1:35">
      <c r="D78" t="s">
        <v>345</v>
      </c>
      <c r="E78" t="s">
        <v>345</v>
      </c>
      <c r="F78" t="s">
        <v>239</v>
      </c>
      <c r="G78" t="s">
        <v>2179</v>
      </c>
      <c r="H78" t="s">
        <v>241</v>
      </c>
      <c r="I78" t="s">
        <v>277</v>
      </c>
      <c r="J78" t="s">
        <v>88</v>
      </c>
      <c r="K78" t="s">
        <v>363</v>
      </c>
      <c r="L78" s="217" t="s">
        <v>287</v>
      </c>
      <c r="M78" s="217" t="s">
        <v>287</v>
      </c>
      <c r="N78" t="s">
        <v>440</v>
      </c>
      <c r="S78" t="s">
        <v>2216</v>
      </c>
      <c r="AC78" t="s">
        <v>1151</v>
      </c>
      <c r="AD78" s="49"/>
      <c r="AE78" s="888"/>
      <c r="AF78" s="888"/>
      <c r="AG78" s="888"/>
      <c r="AH78" s="888"/>
      <c r="AI78" s="888"/>
    </row>
    <row r="79" spans="1:35">
      <c r="D79" t="s">
        <v>238</v>
      </c>
      <c r="E79" t="s">
        <v>345</v>
      </c>
      <c r="F79" t="s">
        <v>239</v>
      </c>
      <c r="G79" t="s">
        <v>2179</v>
      </c>
      <c r="H79" t="s">
        <v>241</v>
      </c>
      <c r="I79" t="s">
        <v>277</v>
      </c>
      <c r="J79" t="s">
        <v>88</v>
      </c>
      <c r="K79" t="s">
        <v>363</v>
      </c>
      <c r="L79" s="217" t="s">
        <v>287</v>
      </c>
      <c r="M79" s="217" t="s">
        <v>287</v>
      </c>
      <c r="N79" t="s">
        <v>440</v>
      </c>
      <c r="S79" t="s">
        <v>2218</v>
      </c>
      <c r="AC79" t="s">
        <v>1151</v>
      </c>
      <c r="AD79" s="49"/>
      <c r="AE79" s="888"/>
      <c r="AF79" s="888"/>
      <c r="AG79" s="888"/>
      <c r="AH79" s="888"/>
      <c r="AI79" s="888"/>
    </row>
    <row r="80" spans="1:35">
      <c r="D80" t="s">
        <v>261</v>
      </c>
      <c r="E80" t="s">
        <v>345</v>
      </c>
      <c r="F80" t="s">
        <v>239</v>
      </c>
      <c r="G80" t="s">
        <v>2179</v>
      </c>
      <c r="H80" t="s">
        <v>241</v>
      </c>
      <c r="I80" t="s">
        <v>277</v>
      </c>
      <c r="J80" t="s">
        <v>88</v>
      </c>
      <c r="K80" t="s">
        <v>363</v>
      </c>
      <c r="L80" s="217" t="s">
        <v>287</v>
      </c>
      <c r="M80" s="217" t="s">
        <v>287</v>
      </c>
      <c r="N80" t="s">
        <v>440</v>
      </c>
      <c r="S80" t="s">
        <v>2219</v>
      </c>
      <c r="AC80" t="s">
        <v>1151</v>
      </c>
      <c r="AD80" s="49"/>
      <c r="AE80" s="888"/>
      <c r="AF80" s="888"/>
      <c r="AG80" s="888"/>
      <c r="AH80" s="888"/>
      <c r="AI80" s="888"/>
    </row>
    <row r="81" spans="1:35">
      <c r="D81" t="s">
        <v>345</v>
      </c>
      <c r="E81" t="s">
        <v>345</v>
      </c>
      <c r="F81" t="s">
        <v>239</v>
      </c>
      <c r="G81" t="s">
        <v>2179</v>
      </c>
      <c r="H81" t="s">
        <v>241</v>
      </c>
      <c r="I81" t="s">
        <v>277</v>
      </c>
      <c r="J81" t="s">
        <v>88</v>
      </c>
      <c r="K81" t="s">
        <v>363</v>
      </c>
      <c r="L81" s="217" t="s">
        <v>287</v>
      </c>
      <c r="M81" s="217" t="s">
        <v>287</v>
      </c>
      <c r="N81" t="s">
        <v>440</v>
      </c>
      <c r="S81" t="s">
        <v>2217</v>
      </c>
      <c r="AC81" t="s">
        <v>1151</v>
      </c>
      <c r="AD81" s="49"/>
      <c r="AE81" s="888"/>
      <c r="AF81" s="888"/>
      <c r="AG81" s="888"/>
      <c r="AH81" s="888"/>
      <c r="AI81" s="888"/>
    </row>
    <row r="82" spans="1:35">
      <c r="D82" t="s">
        <v>345</v>
      </c>
      <c r="E82" t="s">
        <v>345</v>
      </c>
      <c r="F82" t="s">
        <v>239</v>
      </c>
      <c r="G82" t="s">
        <v>2179</v>
      </c>
      <c r="H82" t="s">
        <v>241</v>
      </c>
      <c r="I82" t="s">
        <v>277</v>
      </c>
      <c r="J82" t="s">
        <v>88</v>
      </c>
      <c r="K82" t="s">
        <v>363</v>
      </c>
      <c r="L82" s="217" t="s">
        <v>287</v>
      </c>
      <c r="M82" s="217" t="s">
        <v>287</v>
      </c>
      <c r="N82" t="s">
        <v>440</v>
      </c>
      <c r="S82" t="s">
        <v>2243</v>
      </c>
      <c r="AC82" t="s">
        <v>1151</v>
      </c>
      <c r="AD82" s="49"/>
      <c r="AE82" s="888"/>
      <c r="AF82" s="888"/>
      <c r="AG82" s="888"/>
      <c r="AH82" s="888"/>
      <c r="AI82" s="888"/>
    </row>
    <row r="83" spans="1:35">
      <c r="D83" t="s">
        <v>345</v>
      </c>
      <c r="E83" t="s">
        <v>345</v>
      </c>
      <c r="F83" t="s">
        <v>239</v>
      </c>
      <c r="G83" t="s">
        <v>2179</v>
      </c>
      <c r="H83" t="s">
        <v>241</v>
      </c>
      <c r="I83" t="s">
        <v>277</v>
      </c>
      <c r="J83" t="s">
        <v>88</v>
      </c>
      <c r="K83" t="s">
        <v>363</v>
      </c>
      <c r="L83" s="217" t="s">
        <v>287</v>
      </c>
      <c r="M83" s="217" t="s">
        <v>287</v>
      </c>
      <c r="N83" t="s">
        <v>440</v>
      </c>
      <c r="S83" t="s">
        <v>2244</v>
      </c>
      <c r="AC83" t="s">
        <v>1151</v>
      </c>
      <c r="AD83" s="49"/>
      <c r="AE83" s="888"/>
      <c r="AF83" s="888"/>
      <c r="AG83" s="888"/>
      <c r="AH83" s="888"/>
      <c r="AI83" s="888"/>
    </row>
    <row r="85" spans="1:35" s="1" customFormat="1" ht="14">
      <c r="A85" s="42"/>
      <c r="B85" s="48" t="s">
        <v>2245</v>
      </c>
    </row>
    <row r="87" spans="1:35">
      <c r="D87" t="s">
        <v>345</v>
      </c>
      <c r="E87" t="s">
        <v>345</v>
      </c>
      <c r="F87" t="s">
        <v>239</v>
      </c>
      <c r="G87" t="s">
        <v>2179</v>
      </c>
      <c r="H87" t="s">
        <v>241</v>
      </c>
      <c r="I87" t="s">
        <v>277</v>
      </c>
      <c r="J87" t="s">
        <v>88</v>
      </c>
      <c r="K87" t="s">
        <v>363</v>
      </c>
      <c r="L87" s="217" t="s">
        <v>287</v>
      </c>
      <c r="M87" s="217" t="s">
        <v>287</v>
      </c>
      <c r="N87" t="s">
        <v>443</v>
      </c>
      <c r="S87" t="s">
        <v>2216</v>
      </c>
      <c r="AC87" t="s">
        <v>1151</v>
      </c>
      <c r="AD87" s="49"/>
      <c r="AE87" s="888"/>
      <c r="AF87" s="888"/>
      <c r="AG87" s="888"/>
      <c r="AH87" s="888"/>
      <c r="AI87" s="888"/>
    </row>
    <row r="88" spans="1:35">
      <c r="D88" t="s">
        <v>238</v>
      </c>
      <c r="E88" t="s">
        <v>345</v>
      </c>
      <c r="F88" t="s">
        <v>239</v>
      </c>
      <c r="G88" t="s">
        <v>2179</v>
      </c>
      <c r="H88" t="s">
        <v>241</v>
      </c>
      <c r="I88" t="s">
        <v>277</v>
      </c>
      <c r="J88" t="s">
        <v>88</v>
      </c>
      <c r="K88" t="s">
        <v>363</v>
      </c>
      <c r="L88" s="217" t="s">
        <v>287</v>
      </c>
      <c r="M88" s="217" t="s">
        <v>287</v>
      </c>
      <c r="N88" t="s">
        <v>443</v>
      </c>
      <c r="S88" t="s">
        <v>2218</v>
      </c>
      <c r="AC88" t="s">
        <v>1151</v>
      </c>
      <c r="AD88" s="49"/>
      <c r="AE88" s="888"/>
      <c r="AF88" s="888"/>
      <c r="AG88" s="888"/>
      <c r="AH88" s="888"/>
      <c r="AI88" s="888"/>
    </row>
    <row r="89" spans="1:35">
      <c r="D89" t="s">
        <v>261</v>
      </c>
      <c r="E89" t="s">
        <v>345</v>
      </c>
      <c r="F89" t="s">
        <v>239</v>
      </c>
      <c r="G89" t="s">
        <v>2179</v>
      </c>
      <c r="H89" t="s">
        <v>241</v>
      </c>
      <c r="I89" t="s">
        <v>277</v>
      </c>
      <c r="J89" t="s">
        <v>88</v>
      </c>
      <c r="K89" t="s">
        <v>363</v>
      </c>
      <c r="L89" s="217" t="s">
        <v>287</v>
      </c>
      <c r="M89" s="217" t="s">
        <v>287</v>
      </c>
      <c r="N89" t="s">
        <v>443</v>
      </c>
      <c r="S89" t="s">
        <v>2219</v>
      </c>
      <c r="AC89" t="s">
        <v>1151</v>
      </c>
      <c r="AD89" s="49"/>
      <c r="AE89" s="888"/>
      <c r="AF89" s="888"/>
      <c r="AG89" s="888"/>
      <c r="AH89" s="888"/>
      <c r="AI89" s="888"/>
    </row>
    <row r="90" spans="1:35">
      <c r="D90" t="s">
        <v>345</v>
      </c>
      <c r="E90" t="s">
        <v>345</v>
      </c>
      <c r="F90" t="s">
        <v>239</v>
      </c>
      <c r="G90" t="s">
        <v>2179</v>
      </c>
      <c r="H90" t="s">
        <v>241</v>
      </c>
      <c r="I90" t="s">
        <v>277</v>
      </c>
      <c r="J90" t="s">
        <v>88</v>
      </c>
      <c r="K90" t="s">
        <v>363</v>
      </c>
      <c r="L90" s="217" t="s">
        <v>287</v>
      </c>
      <c r="M90" s="217" t="s">
        <v>287</v>
      </c>
      <c r="N90" t="s">
        <v>443</v>
      </c>
      <c r="S90" t="s">
        <v>2217</v>
      </c>
      <c r="AC90" t="s">
        <v>1151</v>
      </c>
      <c r="AD90" s="49"/>
      <c r="AE90" s="888"/>
      <c r="AF90" s="888"/>
      <c r="AG90" s="888"/>
      <c r="AH90" s="888"/>
      <c r="AI90" s="888"/>
    </row>
    <row r="91" spans="1:35">
      <c r="D91" t="s">
        <v>345</v>
      </c>
      <c r="E91" t="s">
        <v>345</v>
      </c>
      <c r="F91" t="s">
        <v>239</v>
      </c>
      <c r="G91" t="s">
        <v>2179</v>
      </c>
      <c r="H91" t="s">
        <v>241</v>
      </c>
      <c r="I91" t="s">
        <v>277</v>
      </c>
      <c r="J91" t="s">
        <v>88</v>
      </c>
      <c r="K91" t="s">
        <v>363</v>
      </c>
      <c r="L91" s="217" t="s">
        <v>287</v>
      </c>
      <c r="M91" s="217" t="s">
        <v>287</v>
      </c>
      <c r="N91" t="s">
        <v>443</v>
      </c>
      <c r="S91" t="s">
        <v>2243</v>
      </c>
      <c r="AC91" t="s">
        <v>1151</v>
      </c>
      <c r="AD91" s="49"/>
      <c r="AE91" s="888"/>
      <c r="AF91" s="888"/>
      <c r="AG91" s="888"/>
      <c r="AH91" s="888"/>
      <c r="AI91" s="888"/>
    </row>
    <row r="92" spans="1:35">
      <c r="D92" t="s">
        <v>345</v>
      </c>
      <c r="E92" t="s">
        <v>345</v>
      </c>
      <c r="F92" t="s">
        <v>239</v>
      </c>
      <c r="G92" t="s">
        <v>2179</v>
      </c>
      <c r="H92" t="s">
        <v>241</v>
      </c>
      <c r="I92" t="s">
        <v>277</v>
      </c>
      <c r="J92" t="s">
        <v>88</v>
      </c>
      <c r="K92" t="s">
        <v>363</v>
      </c>
      <c r="L92" s="217" t="s">
        <v>287</v>
      </c>
      <c r="M92" s="217" t="s">
        <v>287</v>
      </c>
      <c r="N92" t="s">
        <v>443</v>
      </c>
      <c r="S92" t="s">
        <v>2244</v>
      </c>
      <c r="AC92" t="s">
        <v>1151</v>
      </c>
      <c r="AD92" s="49"/>
      <c r="AE92" s="888"/>
      <c r="AF92" s="888"/>
      <c r="AG92" s="888"/>
      <c r="AH92" s="888"/>
      <c r="AI92" s="888"/>
    </row>
    <row r="94" spans="1:35" s="1" customFormat="1" ht="14">
      <c r="A94" s="42"/>
      <c r="B94" s="48" t="s">
        <v>2246</v>
      </c>
    </row>
    <row r="96" spans="1:35">
      <c r="D96" t="s">
        <v>345</v>
      </c>
      <c r="E96" t="s">
        <v>345</v>
      </c>
      <c r="F96" t="s">
        <v>239</v>
      </c>
      <c r="G96" t="s">
        <v>2179</v>
      </c>
      <c r="H96" t="s">
        <v>241</v>
      </c>
      <c r="I96" t="s">
        <v>277</v>
      </c>
      <c r="J96" t="s">
        <v>88</v>
      </c>
      <c r="K96" t="s">
        <v>363</v>
      </c>
      <c r="L96" s="217" t="s">
        <v>287</v>
      </c>
      <c r="M96" s="217" t="s">
        <v>287</v>
      </c>
      <c r="N96" t="s">
        <v>447</v>
      </c>
      <c r="S96" t="s">
        <v>2216</v>
      </c>
      <c r="AC96" t="s">
        <v>1151</v>
      </c>
      <c r="AD96" s="49"/>
      <c r="AE96" s="888"/>
      <c r="AF96" s="888"/>
      <c r="AG96" s="888"/>
      <c r="AH96" s="888"/>
      <c r="AI96" s="888"/>
    </row>
    <row r="97" spans="1:35">
      <c r="D97" t="s">
        <v>238</v>
      </c>
      <c r="E97" t="s">
        <v>345</v>
      </c>
      <c r="F97" t="s">
        <v>239</v>
      </c>
      <c r="G97" t="s">
        <v>2179</v>
      </c>
      <c r="H97" t="s">
        <v>241</v>
      </c>
      <c r="I97" t="s">
        <v>277</v>
      </c>
      <c r="J97" t="s">
        <v>88</v>
      </c>
      <c r="K97" t="s">
        <v>363</v>
      </c>
      <c r="L97" s="217" t="s">
        <v>287</v>
      </c>
      <c r="M97" s="217" t="s">
        <v>287</v>
      </c>
      <c r="N97" t="s">
        <v>447</v>
      </c>
      <c r="S97" t="s">
        <v>2218</v>
      </c>
      <c r="AC97" t="s">
        <v>1151</v>
      </c>
      <c r="AD97" s="49"/>
      <c r="AE97" s="888"/>
      <c r="AF97" s="888"/>
      <c r="AG97" s="888"/>
      <c r="AH97" s="888"/>
      <c r="AI97" s="888"/>
    </row>
    <row r="98" spans="1:35">
      <c r="D98" t="s">
        <v>261</v>
      </c>
      <c r="E98" t="s">
        <v>345</v>
      </c>
      <c r="F98" t="s">
        <v>239</v>
      </c>
      <c r="G98" t="s">
        <v>2179</v>
      </c>
      <c r="H98" t="s">
        <v>241</v>
      </c>
      <c r="I98" t="s">
        <v>277</v>
      </c>
      <c r="J98" t="s">
        <v>88</v>
      </c>
      <c r="K98" t="s">
        <v>363</v>
      </c>
      <c r="L98" s="217" t="s">
        <v>287</v>
      </c>
      <c r="M98" s="217" t="s">
        <v>287</v>
      </c>
      <c r="N98" t="s">
        <v>447</v>
      </c>
      <c r="S98" t="s">
        <v>2219</v>
      </c>
      <c r="AC98" t="s">
        <v>1151</v>
      </c>
      <c r="AD98" s="49"/>
      <c r="AE98" s="888"/>
      <c r="AF98" s="888"/>
      <c r="AG98" s="888"/>
      <c r="AH98" s="888"/>
      <c r="AI98" s="888"/>
    </row>
    <row r="99" spans="1:35">
      <c r="D99" t="s">
        <v>345</v>
      </c>
      <c r="E99" t="s">
        <v>345</v>
      </c>
      <c r="F99" t="s">
        <v>239</v>
      </c>
      <c r="G99" t="s">
        <v>2179</v>
      </c>
      <c r="H99" t="s">
        <v>241</v>
      </c>
      <c r="I99" t="s">
        <v>277</v>
      </c>
      <c r="J99" t="s">
        <v>88</v>
      </c>
      <c r="K99" t="s">
        <v>363</v>
      </c>
      <c r="L99" s="217" t="s">
        <v>287</v>
      </c>
      <c r="M99" s="217" t="s">
        <v>287</v>
      </c>
      <c r="N99" t="s">
        <v>447</v>
      </c>
      <c r="S99" t="s">
        <v>2217</v>
      </c>
      <c r="AC99" t="s">
        <v>1151</v>
      </c>
      <c r="AD99" s="49"/>
      <c r="AE99" s="888"/>
      <c r="AF99" s="888"/>
      <c r="AG99" s="888"/>
      <c r="AH99" s="888"/>
      <c r="AI99" s="888"/>
    </row>
    <row r="100" spans="1:35">
      <c r="D100" t="s">
        <v>345</v>
      </c>
      <c r="E100" t="s">
        <v>345</v>
      </c>
      <c r="F100" t="s">
        <v>239</v>
      </c>
      <c r="G100" t="s">
        <v>2179</v>
      </c>
      <c r="H100" t="s">
        <v>241</v>
      </c>
      <c r="I100" t="s">
        <v>277</v>
      </c>
      <c r="J100" t="s">
        <v>88</v>
      </c>
      <c r="K100" t="s">
        <v>363</v>
      </c>
      <c r="L100" s="217" t="s">
        <v>287</v>
      </c>
      <c r="M100" s="217" t="s">
        <v>287</v>
      </c>
      <c r="N100" t="s">
        <v>447</v>
      </c>
      <c r="S100" t="s">
        <v>2243</v>
      </c>
      <c r="AC100" t="s">
        <v>1151</v>
      </c>
      <c r="AD100" s="49"/>
      <c r="AE100" s="888"/>
      <c r="AF100" s="888"/>
      <c r="AG100" s="888"/>
      <c r="AH100" s="888"/>
      <c r="AI100" s="888"/>
    </row>
    <row r="101" spans="1:35">
      <c r="D101" t="s">
        <v>345</v>
      </c>
      <c r="E101" t="s">
        <v>345</v>
      </c>
      <c r="F101" t="s">
        <v>239</v>
      </c>
      <c r="G101" t="s">
        <v>2179</v>
      </c>
      <c r="H101" t="s">
        <v>241</v>
      </c>
      <c r="I101" t="s">
        <v>277</v>
      </c>
      <c r="J101" t="s">
        <v>88</v>
      </c>
      <c r="K101" t="s">
        <v>363</v>
      </c>
      <c r="L101" s="217" t="s">
        <v>287</v>
      </c>
      <c r="M101" s="217" t="s">
        <v>287</v>
      </c>
      <c r="N101" t="s">
        <v>447</v>
      </c>
      <c r="S101" t="s">
        <v>2244</v>
      </c>
      <c r="AC101" t="s">
        <v>1151</v>
      </c>
      <c r="AD101" s="49"/>
      <c r="AE101" s="888"/>
      <c r="AF101" s="888"/>
      <c r="AG101" s="888"/>
      <c r="AH101" s="888"/>
      <c r="AI101" s="888"/>
    </row>
    <row r="102" spans="1:35">
      <c r="AE102" s="307"/>
      <c r="AF102" s="307"/>
      <c r="AG102" s="307"/>
      <c r="AH102" s="307"/>
      <c r="AI102" s="307"/>
    </row>
    <row r="103" spans="1:35" s="1" customFormat="1" ht="14">
      <c r="A103" s="42"/>
      <c r="B103" s="48" t="s">
        <v>452</v>
      </c>
    </row>
    <row r="105" spans="1:35">
      <c r="D105" t="s">
        <v>345</v>
      </c>
      <c r="E105" t="s">
        <v>345</v>
      </c>
      <c r="F105" t="s">
        <v>239</v>
      </c>
      <c r="G105" t="s">
        <v>2179</v>
      </c>
      <c r="H105" t="s">
        <v>241</v>
      </c>
      <c r="I105" t="s">
        <v>277</v>
      </c>
      <c r="J105" t="s">
        <v>88</v>
      </c>
      <c r="K105" t="s">
        <v>363</v>
      </c>
      <c r="L105" s="217" t="s">
        <v>287</v>
      </c>
      <c r="M105" s="217" t="s">
        <v>287</v>
      </c>
      <c r="N105" t="s">
        <v>452</v>
      </c>
      <c r="S105" t="s">
        <v>2216</v>
      </c>
      <c r="AC105" t="s">
        <v>1151</v>
      </c>
      <c r="AD105" s="49"/>
      <c r="AE105" s="888"/>
      <c r="AF105" s="888"/>
      <c r="AG105" s="888"/>
      <c r="AH105" s="888"/>
      <c r="AI105" s="888"/>
    </row>
    <row r="106" spans="1:35">
      <c r="D106" t="s">
        <v>238</v>
      </c>
      <c r="E106" t="s">
        <v>345</v>
      </c>
      <c r="F106" t="s">
        <v>239</v>
      </c>
      <c r="G106" t="s">
        <v>2179</v>
      </c>
      <c r="H106" t="s">
        <v>241</v>
      </c>
      <c r="I106" t="s">
        <v>277</v>
      </c>
      <c r="J106" t="s">
        <v>88</v>
      </c>
      <c r="K106" t="s">
        <v>363</v>
      </c>
      <c r="L106" s="217" t="s">
        <v>287</v>
      </c>
      <c r="M106" s="217" t="s">
        <v>287</v>
      </c>
      <c r="N106" t="s">
        <v>452</v>
      </c>
      <c r="S106" t="s">
        <v>2218</v>
      </c>
      <c r="AC106" t="s">
        <v>1151</v>
      </c>
      <c r="AD106" s="49"/>
      <c r="AE106" s="888"/>
      <c r="AF106" s="888"/>
      <c r="AG106" s="888"/>
      <c r="AH106" s="888"/>
      <c r="AI106" s="888"/>
    </row>
    <row r="107" spans="1:35">
      <c r="D107" t="s">
        <v>261</v>
      </c>
      <c r="E107" t="s">
        <v>345</v>
      </c>
      <c r="F107" t="s">
        <v>239</v>
      </c>
      <c r="G107" t="s">
        <v>2179</v>
      </c>
      <c r="H107" t="s">
        <v>241</v>
      </c>
      <c r="I107" t="s">
        <v>277</v>
      </c>
      <c r="J107" t="s">
        <v>88</v>
      </c>
      <c r="K107" t="s">
        <v>363</v>
      </c>
      <c r="L107" s="217" t="s">
        <v>287</v>
      </c>
      <c r="M107" s="217" t="s">
        <v>287</v>
      </c>
      <c r="N107" t="s">
        <v>452</v>
      </c>
      <c r="S107" t="s">
        <v>2219</v>
      </c>
      <c r="AC107" t="s">
        <v>1151</v>
      </c>
      <c r="AD107" s="49"/>
      <c r="AE107" s="888"/>
      <c r="AF107" s="888"/>
      <c r="AG107" s="888"/>
      <c r="AH107" s="888"/>
      <c r="AI107" s="888"/>
    </row>
    <row r="108" spans="1:35">
      <c r="D108" t="s">
        <v>345</v>
      </c>
      <c r="E108" t="s">
        <v>345</v>
      </c>
      <c r="F108" t="s">
        <v>239</v>
      </c>
      <c r="G108" t="s">
        <v>2179</v>
      </c>
      <c r="H108" t="s">
        <v>241</v>
      </c>
      <c r="I108" t="s">
        <v>277</v>
      </c>
      <c r="J108" t="s">
        <v>88</v>
      </c>
      <c r="K108" t="s">
        <v>363</v>
      </c>
      <c r="L108" s="217" t="s">
        <v>287</v>
      </c>
      <c r="M108" s="217" t="s">
        <v>287</v>
      </c>
      <c r="N108" t="s">
        <v>452</v>
      </c>
      <c r="S108" t="s">
        <v>2217</v>
      </c>
      <c r="AC108" t="s">
        <v>1151</v>
      </c>
      <c r="AD108" s="49"/>
      <c r="AE108" s="888"/>
      <c r="AF108" s="888"/>
      <c r="AG108" s="888"/>
      <c r="AH108" s="888"/>
      <c r="AI108" s="888"/>
    </row>
    <row r="109" spans="1:35">
      <c r="D109" t="s">
        <v>345</v>
      </c>
      <c r="E109" t="s">
        <v>345</v>
      </c>
      <c r="F109" t="s">
        <v>239</v>
      </c>
      <c r="G109" t="s">
        <v>2179</v>
      </c>
      <c r="H109" t="s">
        <v>241</v>
      </c>
      <c r="I109" t="s">
        <v>277</v>
      </c>
      <c r="J109" t="s">
        <v>88</v>
      </c>
      <c r="K109" t="s">
        <v>363</v>
      </c>
      <c r="L109" s="217" t="s">
        <v>287</v>
      </c>
      <c r="M109" s="217" t="s">
        <v>287</v>
      </c>
      <c r="N109" t="s">
        <v>452</v>
      </c>
      <c r="S109" t="s">
        <v>2243</v>
      </c>
      <c r="AC109" t="s">
        <v>1151</v>
      </c>
      <c r="AD109" s="49"/>
      <c r="AE109" s="888"/>
      <c r="AF109" s="888"/>
      <c r="AG109" s="888"/>
      <c r="AH109" s="888"/>
      <c r="AI109" s="888"/>
    </row>
    <row r="110" spans="1:35">
      <c r="D110" t="s">
        <v>345</v>
      </c>
      <c r="E110" t="s">
        <v>345</v>
      </c>
      <c r="F110" t="s">
        <v>239</v>
      </c>
      <c r="G110" t="s">
        <v>2179</v>
      </c>
      <c r="H110" t="s">
        <v>241</v>
      </c>
      <c r="I110" t="s">
        <v>277</v>
      </c>
      <c r="J110" t="s">
        <v>88</v>
      </c>
      <c r="K110" t="s">
        <v>363</v>
      </c>
      <c r="L110" s="217" t="s">
        <v>287</v>
      </c>
      <c r="M110" s="217" t="s">
        <v>287</v>
      </c>
      <c r="N110" t="s">
        <v>452</v>
      </c>
      <c r="S110" t="s">
        <v>2244</v>
      </c>
      <c r="AC110" t="s">
        <v>1151</v>
      </c>
      <c r="AD110" s="49"/>
      <c r="AE110" s="888"/>
      <c r="AF110" s="888"/>
      <c r="AG110" s="888"/>
      <c r="AH110" s="888"/>
      <c r="AI110" s="888"/>
    </row>
    <row r="112" spans="1:35" s="1" customFormat="1" ht="14">
      <c r="A112" s="42"/>
      <c r="B112" s="48" t="s">
        <v>457</v>
      </c>
    </row>
    <row r="114" spans="1:35">
      <c r="D114" t="s">
        <v>345</v>
      </c>
      <c r="E114" t="s">
        <v>345</v>
      </c>
      <c r="F114" t="s">
        <v>239</v>
      </c>
      <c r="G114" t="s">
        <v>2179</v>
      </c>
      <c r="H114" t="s">
        <v>241</v>
      </c>
      <c r="I114" t="s">
        <v>277</v>
      </c>
      <c r="J114" t="s">
        <v>88</v>
      </c>
      <c r="K114" t="s">
        <v>363</v>
      </c>
      <c r="L114" s="217" t="s">
        <v>287</v>
      </c>
      <c r="M114" s="217" t="s">
        <v>287</v>
      </c>
      <c r="N114" t="s">
        <v>457</v>
      </c>
      <c r="S114" t="s">
        <v>2216</v>
      </c>
      <c r="AC114" t="s">
        <v>1151</v>
      </c>
      <c r="AD114" s="49"/>
      <c r="AE114" s="888"/>
      <c r="AF114" s="888"/>
      <c r="AG114" s="888"/>
      <c r="AH114" s="888"/>
      <c r="AI114" s="888"/>
    </row>
    <row r="115" spans="1:35">
      <c r="D115" t="s">
        <v>238</v>
      </c>
      <c r="E115" t="s">
        <v>345</v>
      </c>
      <c r="F115" t="s">
        <v>239</v>
      </c>
      <c r="G115" t="s">
        <v>2179</v>
      </c>
      <c r="H115" t="s">
        <v>241</v>
      </c>
      <c r="I115" t="s">
        <v>277</v>
      </c>
      <c r="J115" t="s">
        <v>88</v>
      </c>
      <c r="K115" t="s">
        <v>363</v>
      </c>
      <c r="L115" s="217" t="s">
        <v>287</v>
      </c>
      <c r="M115" s="217" t="s">
        <v>287</v>
      </c>
      <c r="N115" t="s">
        <v>457</v>
      </c>
      <c r="S115" t="s">
        <v>2218</v>
      </c>
      <c r="AC115" t="s">
        <v>1151</v>
      </c>
      <c r="AD115" s="49"/>
      <c r="AE115" s="888"/>
      <c r="AF115" s="888"/>
      <c r="AG115" s="888"/>
      <c r="AH115" s="888"/>
      <c r="AI115" s="888"/>
    </row>
    <row r="116" spans="1:35">
      <c r="D116" t="s">
        <v>261</v>
      </c>
      <c r="E116" t="s">
        <v>345</v>
      </c>
      <c r="F116" t="s">
        <v>239</v>
      </c>
      <c r="G116" t="s">
        <v>2179</v>
      </c>
      <c r="H116" t="s">
        <v>241</v>
      </c>
      <c r="I116" t="s">
        <v>277</v>
      </c>
      <c r="J116" t="s">
        <v>88</v>
      </c>
      <c r="K116" t="s">
        <v>363</v>
      </c>
      <c r="L116" s="217" t="s">
        <v>287</v>
      </c>
      <c r="M116" s="217" t="s">
        <v>287</v>
      </c>
      <c r="N116" t="s">
        <v>457</v>
      </c>
      <c r="S116" t="s">
        <v>2219</v>
      </c>
      <c r="AC116" t="s">
        <v>1151</v>
      </c>
      <c r="AD116" s="49"/>
      <c r="AE116" s="888"/>
      <c r="AF116" s="888"/>
      <c r="AG116" s="888"/>
      <c r="AH116" s="888"/>
      <c r="AI116" s="888"/>
    </row>
    <row r="117" spans="1:35">
      <c r="D117" t="s">
        <v>345</v>
      </c>
      <c r="E117" t="s">
        <v>345</v>
      </c>
      <c r="F117" t="s">
        <v>239</v>
      </c>
      <c r="G117" t="s">
        <v>2179</v>
      </c>
      <c r="H117" t="s">
        <v>241</v>
      </c>
      <c r="I117" t="s">
        <v>277</v>
      </c>
      <c r="J117" t="s">
        <v>88</v>
      </c>
      <c r="K117" t="s">
        <v>363</v>
      </c>
      <c r="L117" s="217" t="s">
        <v>287</v>
      </c>
      <c r="M117" s="217" t="s">
        <v>287</v>
      </c>
      <c r="N117" t="s">
        <v>457</v>
      </c>
      <c r="S117" t="s">
        <v>2217</v>
      </c>
      <c r="AC117" t="s">
        <v>1151</v>
      </c>
      <c r="AD117" s="49"/>
      <c r="AE117" s="888"/>
      <c r="AF117" s="888"/>
      <c r="AG117" s="888"/>
      <c r="AH117" s="888"/>
      <c r="AI117" s="888"/>
    </row>
    <row r="118" spans="1:35">
      <c r="D118" t="s">
        <v>345</v>
      </c>
      <c r="E118" t="s">
        <v>345</v>
      </c>
      <c r="F118" t="s">
        <v>239</v>
      </c>
      <c r="G118" t="s">
        <v>2179</v>
      </c>
      <c r="H118" t="s">
        <v>241</v>
      </c>
      <c r="I118" t="s">
        <v>277</v>
      </c>
      <c r="J118" t="s">
        <v>88</v>
      </c>
      <c r="K118" t="s">
        <v>363</v>
      </c>
      <c r="L118" s="217" t="s">
        <v>287</v>
      </c>
      <c r="M118" s="217" t="s">
        <v>287</v>
      </c>
      <c r="N118" t="s">
        <v>457</v>
      </c>
      <c r="S118" t="s">
        <v>2243</v>
      </c>
      <c r="AC118" t="s">
        <v>1151</v>
      </c>
      <c r="AD118" s="49"/>
      <c r="AE118" s="888"/>
      <c r="AF118" s="888"/>
      <c r="AG118" s="888"/>
      <c r="AH118" s="888"/>
      <c r="AI118" s="888"/>
    </row>
    <row r="119" spans="1:35">
      <c r="D119" t="s">
        <v>345</v>
      </c>
      <c r="E119" t="s">
        <v>345</v>
      </c>
      <c r="F119" t="s">
        <v>239</v>
      </c>
      <c r="G119" t="s">
        <v>2179</v>
      </c>
      <c r="H119" t="s">
        <v>241</v>
      </c>
      <c r="I119" t="s">
        <v>277</v>
      </c>
      <c r="J119" t="s">
        <v>88</v>
      </c>
      <c r="K119" t="s">
        <v>363</v>
      </c>
      <c r="L119" s="217" t="s">
        <v>287</v>
      </c>
      <c r="M119" s="217" t="s">
        <v>287</v>
      </c>
      <c r="N119" t="s">
        <v>457</v>
      </c>
      <c r="S119" t="s">
        <v>2244</v>
      </c>
      <c r="AC119" t="s">
        <v>1151</v>
      </c>
      <c r="AD119" s="49"/>
      <c r="AE119" s="888"/>
      <c r="AF119" s="888"/>
      <c r="AG119" s="888"/>
      <c r="AH119" s="888"/>
      <c r="AI119" s="888"/>
    </row>
    <row r="121" spans="1:35" s="1" customFormat="1" ht="14">
      <c r="A121" s="42"/>
      <c r="B121" s="48" t="s">
        <v>461</v>
      </c>
    </row>
    <row r="123" spans="1:35">
      <c r="D123" t="s">
        <v>345</v>
      </c>
      <c r="E123" t="s">
        <v>345</v>
      </c>
      <c r="F123" t="s">
        <v>239</v>
      </c>
      <c r="G123" t="s">
        <v>2179</v>
      </c>
      <c r="H123" t="s">
        <v>241</v>
      </c>
      <c r="I123" t="s">
        <v>277</v>
      </c>
      <c r="J123" t="s">
        <v>88</v>
      </c>
      <c r="K123" t="s">
        <v>363</v>
      </c>
      <c r="L123" s="217" t="s">
        <v>287</v>
      </c>
      <c r="M123" s="217" t="s">
        <v>287</v>
      </c>
      <c r="N123" t="s">
        <v>461</v>
      </c>
      <c r="S123" t="s">
        <v>2216</v>
      </c>
      <c r="AC123" t="s">
        <v>1151</v>
      </c>
      <c r="AD123" s="49"/>
      <c r="AE123" s="888"/>
      <c r="AF123" s="888"/>
      <c r="AG123" s="888"/>
      <c r="AH123" s="888"/>
      <c r="AI123" s="888"/>
    </row>
    <row r="124" spans="1:35">
      <c r="D124" t="s">
        <v>238</v>
      </c>
      <c r="E124" t="s">
        <v>345</v>
      </c>
      <c r="F124" t="s">
        <v>239</v>
      </c>
      <c r="G124" t="s">
        <v>2179</v>
      </c>
      <c r="H124" t="s">
        <v>241</v>
      </c>
      <c r="I124" t="s">
        <v>277</v>
      </c>
      <c r="J124" t="s">
        <v>88</v>
      </c>
      <c r="K124" t="s">
        <v>363</v>
      </c>
      <c r="L124" s="217" t="s">
        <v>287</v>
      </c>
      <c r="M124" s="217" t="s">
        <v>287</v>
      </c>
      <c r="N124" t="s">
        <v>461</v>
      </c>
      <c r="S124" t="s">
        <v>2218</v>
      </c>
      <c r="AC124" t="s">
        <v>1151</v>
      </c>
      <c r="AD124" s="49"/>
      <c r="AE124" s="888"/>
      <c r="AF124" s="888"/>
      <c r="AG124" s="888"/>
      <c r="AH124" s="888"/>
      <c r="AI124" s="888"/>
    </row>
    <row r="125" spans="1:35">
      <c r="D125" t="s">
        <v>261</v>
      </c>
      <c r="E125" t="s">
        <v>345</v>
      </c>
      <c r="F125" t="s">
        <v>239</v>
      </c>
      <c r="G125" t="s">
        <v>2179</v>
      </c>
      <c r="H125" t="s">
        <v>241</v>
      </c>
      <c r="I125" t="s">
        <v>277</v>
      </c>
      <c r="J125" t="s">
        <v>88</v>
      </c>
      <c r="K125" t="s">
        <v>363</v>
      </c>
      <c r="L125" s="217" t="s">
        <v>287</v>
      </c>
      <c r="M125" s="217" t="s">
        <v>287</v>
      </c>
      <c r="N125" t="s">
        <v>461</v>
      </c>
      <c r="S125" t="s">
        <v>2219</v>
      </c>
      <c r="AC125" t="s">
        <v>1151</v>
      </c>
      <c r="AD125" s="49"/>
      <c r="AE125" s="888"/>
      <c r="AF125" s="888"/>
      <c r="AG125" s="888"/>
      <c r="AH125" s="888"/>
      <c r="AI125" s="888"/>
    </row>
    <row r="126" spans="1:35">
      <c r="D126" t="s">
        <v>345</v>
      </c>
      <c r="E126" t="s">
        <v>345</v>
      </c>
      <c r="F126" t="s">
        <v>239</v>
      </c>
      <c r="G126" t="s">
        <v>2179</v>
      </c>
      <c r="H126" t="s">
        <v>241</v>
      </c>
      <c r="I126" t="s">
        <v>277</v>
      </c>
      <c r="J126" t="s">
        <v>88</v>
      </c>
      <c r="K126" t="s">
        <v>363</v>
      </c>
      <c r="L126" s="217" t="s">
        <v>287</v>
      </c>
      <c r="M126" s="217" t="s">
        <v>287</v>
      </c>
      <c r="N126" t="s">
        <v>461</v>
      </c>
      <c r="S126" t="s">
        <v>2217</v>
      </c>
      <c r="AC126" t="s">
        <v>1151</v>
      </c>
      <c r="AD126" s="49"/>
      <c r="AE126" s="888"/>
      <c r="AF126" s="888"/>
      <c r="AG126" s="888"/>
      <c r="AH126" s="888"/>
      <c r="AI126" s="888"/>
    </row>
    <row r="127" spans="1:35">
      <c r="D127" t="s">
        <v>345</v>
      </c>
      <c r="E127" t="s">
        <v>345</v>
      </c>
      <c r="F127" t="s">
        <v>239</v>
      </c>
      <c r="G127" t="s">
        <v>2179</v>
      </c>
      <c r="H127" t="s">
        <v>241</v>
      </c>
      <c r="I127" t="s">
        <v>277</v>
      </c>
      <c r="J127" t="s">
        <v>88</v>
      </c>
      <c r="K127" t="s">
        <v>363</v>
      </c>
      <c r="L127" s="217" t="s">
        <v>287</v>
      </c>
      <c r="M127" s="217" t="s">
        <v>287</v>
      </c>
      <c r="N127" t="s">
        <v>461</v>
      </c>
      <c r="S127" t="s">
        <v>2243</v>
      </c>
      <c r="AC127" t="s">
        <v>1151</v>
      </c>
      <c r="AD127" s="49"/>
      <c r="AE127" s="888"/>
      <c r="AF127" s="888"/>
      <c r="AG127" s="888"/>
      <c r="AH127" s="888"/>
      <c r="AI127" s="888"/>
    </row>
    <row r="128" spans="1:35">
      <c r="D128" t="s">
        <v>345</v>
      </c>
      <c r="E128" t="s">
        <v>345</v>
      </c>
      <c r="F128" t="s">
        <v>239</v>
      </c>
      <c r="G128" t="s">
        <v>2179</v>
      </c>
      <c r="H128" t="s">
        <v>241</v>
      </c>
      <c r="I128" t="s">
        <v>277</v>
      </c>
      <c r="J128" t="s">
        <v>88</v>
      </c>
      <c r="K128" t="s">
        <v>363</v>
      </c>
      <c r="L128" s="217" t="s">
        <v>287</v>
      </c>
      <c r="M128" s="217" t="s">
        <v>287</v>
      </c>
      <c r="N128" t="s">
        <v>461</v>
      </c>
      <c r="S128" t="s">
        <v>2244</v>
      </c>
      <c r="AC128" t="s">
        <v>1151</v>
      </c>
      <c r="AD128" s="49"/>
      <c r="AE128" s="888"/>
      <c r="AF128" s="888"/>
      <c r="AG128" s="888"/>
      <c r="AH128" s="888"/>
      <c r="AI128" s="888"/>
    </row>
    <row r="130" spans="1:35" s="1" customFormat="1" ht="14">
      <c r="A130" s="42"/>
      <c r="B130" s="48" t="s">
        <v>2247</v>
      </c>
    </row>
    <row r="132" spans="1:35">
      <c r="D132" t="s">
        <v>345</v>
      </c>
      <c r="E132" t="s">
        <v>345</v>
      </c>
      <c r="F132" t="s">
        <v>239</v>
      </c>
      <c r="G132" t="s">
        <v>2179</v>
      </c>
      <c r="H132" t="s">
        <v>241</v>
      </c>
      <c r="I132" t="s">
        <v>277</v>
      </c>
      <c r="J132" t="s">
        <v>88</v>
      </c>
      <c r="K132" t="s">
        <v>363</v>
      </c>
      <c r="L132" s="217" t="s">
        <v>287</v>
      </c>
      <c r="M132" s="217" t="s">
        <v>287</v>
      </c>
      <c r="N132" t="s">
        <v>2247</v>
      </c>
      <c r="S132" t="s">
        <v>2216</v>
      </c>
      <c r="AC132" t="s">
        <v>1151</v>
      </c>
      <c r="AD132" s="49"/>
      <c r="AE132" s="888"/>
      <c r="AF132" s="888"/>
      <c r="AG132" s="888"/>
      <c r="AH132" s="888"/>
      <c r="AI132" s="888"/>
    </row>
    <row r="133" spans="1:35">
      <c r="D133" t="s">
        <v>238</v>
      </c>
      <c r="E133" t="s">
        <v>345</v>
      </c>
      <c r="F133" t="s">
        <v>239</v>
      </c>
      <c r="G133" t="s">
        <v>2179</v>
      </c>
      <c r="H133" t="s">
        <v>241</v>
      </c>
      <c r="I133" t="s">
        <v>277</v>
      </c>
      <c r="J133" t="s">
        <v>88</v>
      </c>
      <c r="K133" t="s">
        <v>363</v>
      </c>
      <c r="L133" s="217" t="s">
        <v>287</v>
      </c>
      <c r="M133" s="217" t="s">
        <v>287</v>
      </c>
      <c r="N133" t="s">
        <v>2247</v>
      </c>
      <c r="S133" t="s">
        <v>2218</v>
      </c>
      <c r="AC133" t="s">
        <v>1151</v>
      </c>
      <c r="AD133" s="49"/>
      <c r="AE133" s="888"/>
      <c r="AF133" s="888"/>
      <c r="AG133" s="888"/>
      <c r="AH133" s="888"/>
      <c r="AI133" s="888"/>
    </row>
    <row r="134" spans="1:35">
      <c r="D134" t="s">
        <v>261</v>
      </c>
      <c r="E134" t="s">
        <v>345</v>
      </c>
      <c r="F134" t="s">
        <v>239</v>
      </c>
      <c r="G134" t="s">
        <v>2179</v>
      </c>
      <c r="H134" t="s">
        <v>241</v>
      </c>
      <c r="I134" t="s">
        <v>277</v>
      </c>
      <c r="J134" t="s">
        <v>88</v>
      </c>
      <c r="K134" t="s">
        <v>363</v>
      </c>
      <c r="L134" s="217" t="s">
        <v>287</v>
      </c>
      <c r="M134" s="217" t="s">
        <v>287</v>
      </c>
      <c r="N134" t="s">
        <v>2247</v>
      </c>
      <c r="S134" t="s">
        <v>2219</v>
      </c>
      <c r="AC134" t="s">
        <v>1151</v>
      </c>
      <c r="AD134" s="49"/>
      <c r="AE134" s="888"/>
      <c r="AF134" s="888"/>
      <c r="AG134" s="888"/>
      <c r="AH134" s="888"/>
      <c r="AI134" s="888"/>
    </row>
    <row r="135" spans="1:35">
      <c r="D135" t="s">
        <v>345</v>
      </c>
      <c r="E135" t="s">
        <v>345</v>
      </c>
      <c r="F135" t="s">
        <v>239</v>
      </c>
      <c r="G135" t="s">
        <v>2179</v>
      </c>
      <c r="H135" t="s">
        <v>241</v>
      </c>
      <c r="I135" t="s">
        <v>277</v>
      </c>
      <c r="J135" t="s">
        <v>88</v>
      </c>
      <c r="K135" t="s">
        <v>363</v>
      </c>
      <c r="L135" s="217" t="s">
        <v>287</v>
      </c>
      <c r="M135" s="217" t="s">
        <v>287</v>
      </c>
      <c r="N135" t="s">
        <v>2247</v>
      </c>
      <c r="S135" t="s">
        <v>2217</v>
      </c>
      <c r="AC135" t="s">
        <v>1151</v>
      </c>
      <c r="AD135" s="49"/>
      <c r="AE135" s="888"/>
      <c r="AF135" s="888"/>
      <c r="AG135" s="888"/>
      <c r="AH135" s="888"/>
      <c r="AI135" s="888"/>
    </row>
    <row r="136" spans="1:35">
      <c r="D136" t="s">
        <v>345</v>
      </c>
      <c r="E136" t="s">
        <v>345</v>
      </c>
      <c r="F136" t="s">
        <v>239</v>
      </c>
      <c r="G136" t="s">
        <v>2179</v>
      </c>
      <c r="H136" t="s">
        <v>241</v>
      </c>
      <c r="I136" t="s">
        <v>277</v>
      </c>
      <c r="J136" t="s">
        <v>88</v>
      </c>
      <c r="K136" t="s">
        <v>363</v>
      </c>
      <c r="L136" s="217" t="s">
        <v>287</v>
      </c>
      <c r="M136" s="217" t="s">
        <v>287</v>
      </c>
      <c r="N136" t="s">
        <v>2247</v>
      </c>
      <c r="S136" t="s">
        <v>2243</v>
      </c>
      <c r="AC136" t="s">
        <v>1151</v>
      </c>
      <c r="AD136" s="49"/>
      <c r="AE136" s="888"/>
      <c r="AF136" s="888"/>
      <c r="AG136" s="888"/>
      <c r="AH136" s="888"/>
      <c r="AI136" s="888"/>
    </row>
    <row r="137" spans="1:35">
      <c r="D137" t="s">
        <v>345</v>
      </c>
      <c r="E137" t="s">
        <v>345</v>
      </c>
      <c r="F137" t="s">
        <v>239</v>
      </c>
      <c r="G137" t="s">
        <v>2179</v>
      </c>
      <c r="H137" t="s">
        <v>241</v>
      </c>
      <c r="I137" t="s">
        <v>277</v>
      </c>
      <c r="J137" t="s">
        <v>88</v>
      </c>
      <c r="K137" t="s">
        <v>363</v>
      </c>
      <c r="L137" s="217" t="s">
        <v>287</v>
      </c>
      <c r="M137" s="217" t="s">
        <v>287</v>
      </c>
      <c r="N137" t="s">
        <v>2247</v>
      </c>
      <c r="S137" t="s">
        <v>2244</v>
      </c>
      <c r="AC137" t="s">
        <v>1151</v>
      </c>
      <c r="AD137" s="49"/>
      <c r="AE137" s="888"/>
      <c r="AF137" s="888"/>
      <c r="AG137" s="888"/>
      <c r="AH137" s="888"/>
      <c r="AI137" s="888"/>
    </row>
    <row r="139" spans="1:35" s="46" customFormat="1" ht="18.5">
      <c r="A139" s="47" t="s">
        <v>1375</v>
      </c>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35" id="{12749D59-5D12-45C8-BE64-5458A4C2C0BA}">
            <xm:f>'1.5 Universal Data'!$C$8&lt;$AE$7</xm:f>
            <x14:dxf>
              <fill>
                <patternFill patternType="lightUp">
                  <bgColor theme="0"/>
                </patternFill>
              </fill>
            </x14:dxf>
          </x14:cfRule>
          <xm:sqref>AE105:AE110</xm:sqref>
        </x14:conditionalFormatting>
        <x14:conditionalFormatting xmlns:xm="http://schemas.microsoft.com/office/excel/2006/main">
          <x14:cfRule type="expression" priority="30" id="{43EE2684-2AEE-409C-8C1C-111A87B5FB78}">
            <xm:f>'1.5 Universal Data'!$C$8&lt;$AE$7</xm:f>
            <x14:dxf>
              <fill>
                <patternFill patternType="lightUp">
                  <bgColor theme="0"/>
                </patternFill>
              </fill>
            </x14:dxf>
          </x14:cfRule>
          <xm:sqref>AE114:AE119</xm:sqref>
        </x14:conditionalFormatting>
        <x14:conditionalFormatting xmlns:xm="http://schemas.microsoft.com/office/excel/2006/main">
          <x14:cfRule type="expression" priority="25" id="{9CD8CE06-B213-4A3F-BCFB-EC2E8CCE5729}">
            <xm:f>'1.5 Universal Data'!$C$8&lt;$AE$7</xm:f>
            <x14:dxf>
              <fill>
                <patternFill patternType="lightUp">
                  <bgColor theme="0"/>
                </patternFill>
              </fill>
            </x14:dxf>
          </x14:cfRule>
          <xm:sqref>AE123:AE128</xm:sqref>
        </x14:conditionalFormatting>
        <x14:conditionalFormatting xmlns:xm="http://schemas.microsoft.com/office/excel/2006/main">
          <x14:cfRule type="expression" priority="20" id="{BBF8A81C-28A7-4733-BA63-110D2D31EA68}">
            <xm:f>'1.5 Universal Data'!$C$8&lt;$AE$7</xm:f>
            <x14:dxf>
              <fill>
                <patternFill patternType="lightUp">
                  <bgColor theme="0"/>
                </patternFill>
              </fill>
            </x14:dxf>
          </x14:cfRule>
          <xm:sqref>AE132:AE137</xm:sqref>
        </x14:conditionalFormatting>
        <x14:conditionalFormatting xmlns:xm="http://schemas.microsoft.com/office/excel/2006/main">
          <x14:cfRule type="expression" priority="10" id="{79F5DB5E-4A20-4AFC-84B3-3E04AF965473}">
            <xm:f>'1.5 Universal Data'!$C$8&lt;$AE$7</xm:f>
            <x14:dxf>
              <fill>
                <patternFill patternType="lightUp">
                  <bgColor theme="0"/>
                </patternFill>
              </fill>
            </x14:dxf>
          </x14:cfRule>
          <xm:sqref>AE13:AF18</xm:sqref>
        </x14:conditionalFormatting>
        <x14:conditionalFormatting xmlns:xm="http://schemas.microsoft.com/office/excel/2006/main">
          <x14:cfRule type="expression" priority="9" id="{87DD1CAB-38D2-4760-B2E8-B8D68CDA8678}">
            <xm:f>'1.5 Universal Data'!$C$8&lt;$AE$7</xm:f>
            <x14:dxf>
              <fill>
                <patternFill patternType="lightUp">
                  <bgColor theme="0"/>
                </patternFill>
              </fill>
            </x14:dxf>
          </x14:cfRule>
          <xm:sqref>AE22:AF27</xm:sqref>
        </x14:conditionalFormatting>
        <x14:conditionalFormatting xmlns:xm="http://schemas.microsoft.com/office/excel/2006/main">
          <x14:cfRule type="expression" priority="8" id="{1FB5DDB4-D93E-4E2E-8FCA-CF9EAB1C25C8}">
            <xm:f>'1.5 Universal Data'!$C$8&lt;$AE$7</xm:f>
            <x14:dxf>
              <fill>
                <patternFill patternType="lightUp">
                  <bgColor theme="0"/>
                </patternFill>
              </fill>
            </x14:dxf>
          </x14:cfRule>
          <xm:sqref>AE31:AF36</xm:sqref>
        </x14:conditionalFormatting>
        <x14:conditionalFormatting xmlns:xm="http://schemas.microsoft.com/office/excel/2006/main">
          <x14:cfRule type="expression" priority="7" id="{8FF5A6CB-B703-4178-926F-B48F8CD9CF72}">
            <xm:f>'1.5 Universal Data'!$C$8&lt;$AE$7</xm:f>
            <x14:dxf>
              <fill>
                <patternFill patternType="lightUp">
                  <bgColor theme="0"/>
                </patternFill>
              </fill>
            </x14:dxf>
          </x14:cfRule>
          <xm:sqref>AE40:AF45</xm:sqref>
        </x14:conditionalFormatting>
        <x14:conditionalFormatting xmlns:xm="http://schemas.microsoft.com/office/excel/2006/main">
          <x14:cfRule type="expression" priority="6" id="{A59B17CA-D3CA-4402-9034-B5727F04BFBA}">
            <xm:f>'1.5 Universal Data'!$C$8&lt;$AE$7</xm:f>
            <x14:dxf>
              <fill>
                <patternFill patternType="lightUp">
                  <bgColor theme="0"/>
                </patternFill>
              </fill>
            </x14:dxf>
          </x14:cfRule>
          <xm:sqref>AE49:AF54</xm:sqref>
        </x14:conditionalFormatting>
        <x14:conditionalFormatting xmlns:xm="http://schemas.microsoft.com/office/excel/2006/main">
          <x14:cfRule type="expression" priority="5" id="{E6FF7501-3B48-4ED5-BA87-AE05FA00D582}">
            <xm:f>'1.5 Universal Data'!$C$8&lt;$AE$7</xm:f>
            <x14:dxf>
              <fill>
                <patternFill patternType="lightUp">
                  <bgColor theme="0"/>
                </patternFill>
              </fill>
            </x14:dxf>
          </x14:cfRule>
          <xm:sqref>AE58:AF63</xm:sqref>
        </x14:conditionalFormatting>
        <x14:conditionalFormatting xmlns:xm="http://schemas.microsoft.com/office/excel/2006/main">
          <x14:cfRule type="expression" priority="4" id="{1EA4ABBA-1364-4E23-A216-8C23CBA96F06}">
            <xm:f>'1.5 Universal Data'!$C$8&lt;$AE$7</xm:f>
            <x14:dxf>
              <fill>
                <patternFill patternType="lightUp">
                  <bgColor theme="0"/>
                </patternFill>
              </fill>
            </x14:dxf>
          </x14:cfRule>
          <xm:sqref>AE67:AF72</xm:sqref>
        </x14:conditionalFormatting>
        <x14:conditionalFormatting xmlns:xm="http://schemas.microsoft.com/office/excel/2006/main">
          <x14:cfRule type="expression" priority="3" id="{CDDAED02-4E73-4DB1-AEF6-284BEFB55F28}">
            <xm:f>'1.5 Universal Data'!$C$8&lt;$AE$7</xm:f>
            <x14:dxf>
              <fill>
                <patternFill patternType="lightUp">
                  <bgColor theme="0"/>
                </patternFill>
              </fill>
            </x14:dxf>
          </x14:cfRule>
          <xm:sqref>AE78:AF83</xm:sqref>
        </x14:conditionalFormatting>
        <x14:conditionalFormatting xmlns:xm="http://schemas.microsoft.com/office/excel/2006/main">
          <x14:cfRule type="expression" priority="2" id="{A90BFF86-11BB-425A-B212-011DB49F1E14}">
            <xm:f>'1.5 Universal Data'!$C$8&lt;$AE$7</xm:f>
            <x14:dxf>
              <fill>
                <patternFill patternType="lightUp">
                  <bgColor theme="0"/>
                </patternFill>
              </fill>
            </x14:dxf>
          </x14:cfRule>
          <xm:sqref>AE87:AF92</xm:sqref>
        </x14:conditionalFormatting>
        <x14:conditionalFormatting xmlns:xm="http://schemas.microsoft.com/office/excel/2006/main">
          <x14:cfRule type="expression" priority="1" id="{5EAE7E91-F57F-48B2-9ACF-7BB21478D241}">
            <xm:f>'1.5 Universal Data'!$C$8&lt;$AE$7</xm:f>
            <x14:dxf>
              <fill>
                <patternFill patternType="lightUp">
                  <bgColor theme="0"/>
                </patternFill>
              </fill>
            </x14:dxf>
          </x14:cfRule>
          <xm:sqref>AE96:AF101</xm:sqref>
        </x14:conditionalFormatting>
        <x14:conditionalFormatting xmlns:xm="http://schemas.microsoft.com/office/excel/2006/main">
          <x14:cfRule type="expression" priority="34" id="{46195717-F6D0-42E0-A9E5-7CEE6C3AA4A9}">
            <xm:f>'1.5 Universal Data'!$C$8&lt;$AF$7</xm:f>
            <x14:dxf>
              <fill>
                <patternFill patternType="lightUp">
                  <bgColor theme="0"/>
                </patternFill>
              </fill>
            </x14:dxf>
          </x14:cfRule>
          <xm:sqref>AF105:AF110</xm:sqref>
        </x14:conditionalFormatting>
        <x14:conditionalFormatting xmlns:xm="http://schemas.microsoft.com/office/excel/2006/main">
          <x14:cfRule type="expression" priority="29" id="{53C3CDA3-C2AB-469A-B006-6352AE0E01D3}">
            <xm:f>'1.5 Universal Data'!$C$8&lt;$AF$7</xm:f>
            <x14:dxf>
              <fill>
                <patternFill patternType="lightUp">
                  <bgColor theme="0"/>
                </patternFill>
              </fill>
            </x14:dxf>
          </x14:cfRule>
          <xm:sqref>AF114:AF119</xm:sqref>
        </x14:conditionalFormatting>
        <x14:conditionalFormatting xmlns:xm="http://schemas.microsoft.com/office/excel/2006/main">
          <x14:cfRule type="expression" priority="24" id="{62F18174-1E95-42AB-BE3F-EC4D9F4E8B7B}">
            <xm:f>'1.5 Universal Data'!$C$8&lt;$AF$7</xm:f>
            <x14:dxf>
              <fill>
                <patternFill patternType="lightUp">
                  <bgColor theme="0"/>
                </patternFill>
              </fill>
            </x14:dxf>
          </x14:cfRule>
          <xm:sqref>AF123:AF128</xm:sqref>
        </x14:conditionalFormatting>
        <x14:conditionalFormatting xmlns:xm="http://schemas.microsoft.com/office/excel/2006/main">
          <x14:cfRule type="expression" priority="19" id="{26EC2149-CB29-4789-BBC3-DFFF6C7F0484}">
            <xm:f>'1.5 Universal Data'!$C$8&lt;$AF$7</xm:f>
            <x14:dxf>
              <fill>
                <patternFill patternType="lightUp">
                  <bgColor theme="0"/>
                </patternFill>
              </fill>
            </x14:dxf>
          </x14:cfRule>
          <xm:sqref>AF132:AF137</xm:sqref>
        </x14:conditionalFormatting>
        <x14:conditionalFormatting xmlns:xm="http://schemas.microsoft.com/office/excel/2006/main">
          <x14:cfRule type="expression" priority="78" id="{A62A5597-802F-471B-9F27-28EBEEDF46AB}">
            <xm:f>'1.5 Universal Data'!$C$8&lt;$AG$7</xm:f>
            <x14:dxf>
              <fill>
                <patternFill patternType="lightUp">
                  <bgColor theme="0"/>
                </patternFill>
              </fill>
            </x14:dxf>
          </x14:cfRule>
          <xm:sqref>AG13:AG18</xm:sqref>
        </x14:conditionalFormatting>
        <x14:conditionalFormatting xmlns:xm="http://schemas.microsoft.com/office/excel/2006/main">
          <x14:cfRule type="expression" priority="73" id="{FF1B7DCD-A393-459E-9B7E-0BDA77271128}">
            <xm:f>'1.5 Universal Data'!$C$8&lt;$AG$7</xm:f>
            <x14:dxf>
              <fill>
                <patternFill patternType="lightUp">
                  <bgColor theme="0"/>
                </patternFill>
              </fill>
            </x14:dxf>
          </x14:cfRule>
          <xm:sqref>AG22:AG27</xm:sqref>
        </x14:conditionalFormatting>
        <x14:conditionalFormatting xmlns:xm="http://schemas.microsoft.com/office/excel/2006/main">
          <x14:cfRule type="expression" priority="68" id="{13049F0D-8A9D-42AD-AAB3-3483EA461A73}">
            <xm:f>'1.5 Universal Data'!$C$8&lt;$AG$7</xm:f>
            <x14:dxf>
              <fill>
                <patternFill patternType="lightUp">
                  <bgColor theme="0"/>
                </patternFill>
              </fill>
            </x14:dxf>
          </x14:cfRule>
          <xm:sqref>AG31:AG36</xm:sqref>
        </x14:conditionalFormatting>
        <x14:conditionalFormatting xmlns:xm="http://schemas.microsoft.com/office/excel/2006/main">
          <x14:cfRule type="expression" priority="63" id="{99623E61-A038-42E4-AC77-0E8C1D41A14A}">
            <xm:f>'1.5 Universal Data'!$C$8&lt;$AG$7</xm:f>
            <x14:dxf>
              <fill>
                <patternFill patternType="lightUp">
                  <bgColor theme="0"/>
                </patternFill>
              </fill>
            </x14:dxf>
          </x14:cfRule>
          <xm:sqref>AG40:AG45</xm:sqref>
        </x14:conditionalFormatting>
        <x14:conditionalFormatting xmlns:xm="http://schemas.microsoft.com/office/excel/2006/main">
          <x14:cfRule type="expression" priority="58" id="{8EAB6BFD-2F90-4BCD-96FC-24123B76A1CA}">
            <xm:f>'1.5 Universal Data'!$C$8&lt;$AG$7</xm:f>
            <x14:dxf>
              <fill>
                <patternFill patternType="lightUp">
                  <bgColor theme="0"/>
                </patternFill>
              </fill>
            </x14:dxf>
          </x14:cfRule>
          <xm:sqref>AG49:AG54</xm:sqref>
        </x14:conditionalFormatting>
        <x14:conditionalFormatting xmlns:xm="http://schemas.microsoft.com/office/excel/2006/main">
          <x14:cfRule type="expression" priority="53" id="{057B6D4A-E036-4BEC-AE93-A3BAE6D082E7}">
            <xm:f>'1.5 Universal Data'!$C$8&lt;$AG$7</xm:f>
            <x14:dxf>
              <fill>
                <patternFill patternType="lightUp">
                  <bgColor theme="0"/>
                </patternFill>
              </fill>
            </x14:dxf>
          </x14:cfRule>
          <xm:sqref>AG58:AG63</xm:sqref>
        </x14:conditionalFormatting>
        <x14:conditionalFormatting xmlns:xm="http://schemas.microsoft.com/office/excel/2006/main">
          <x14:cfRule type="expression" priority="13" id="{421E2FFC-704F-49F0-B933-34C2A0E9F2C0}">
            <xm:f>'1.5 Universal Data'!$C$8&lt;$AG$7</xm:f>
            <x14:dxf>
              <fill>
                <patternFill patternType="lightUp">
                  <bgColor theme="0"/>
                </patternFill>
              </fill>
            </x14:dxf>
          </x14:cfRule>
          <xm:sqref>AG67:AG72</xm:sqref>
        </x14:conditionalFormatting>
        <x14:conditionalFormatting xmlns:xm="http://schemas.microsoft.com/office/excel/2006/main">
          <x14:cfRule type="expression" priority="48" id="{A8BAC254-73D4-4EAA-83F1-CB18D855BC9B}">
            <xm:f>'1.5 Universal Data'!$C$8&lt;$AG$7</xm:f>
            <x14:dxf>
              <fill>
                <patternFill patternType="lightUp">
                  <bgColor theme="0"/>
                </patternFill>
              </fill>
            </x14:dxf>
          </x14:cfRule>
          <xm:sqref>AG78:AG83</xm:sqref>
        </x14:conditionalFormatting>
        <x14:conditionalFormatting xmlns:xm="http://schemas.microsoft.com/office/excel/2006/main">
          <x14:cfRule type="expression" priority="43" id="{4316694F-C194-42A1-906D-C40328BB0F47}">
            <xm:f>'1.5 Universal Data'!$C$8&lt;$AG$7</xm:f>
            <x14:dxf>
              <fill>
                <patternFill patternType="lightUp">
                  <bgColor theme="0"/>
                </patternFill>
              </fill>
            </x14:dxf>
          </x14:cfRule>
          <xm:sqref>AG87:AG92</xm:sqref>
        </x14:conditionalFormatting>
        <x14:conditionalFormatting xmlns:xm="http://schemas.microsoft.com/office/excel/2006/main">
          <x14:cfRule type="expression" priority="38" id="{621D8C65-8710-42F3-A556-B508AA7F418E}">
            <xm:f>'1.5 Universal Data'!$C$8&lt;$AG$7</xm:f>
            <x14:dxf>
              <fill>
                <patternFill patternType="lightUp">
                  <bgColor theme="0"/>
                </patternFill>
              </fill>
            </x14:dxf>
          </x14:cfRule>
          <xm:sqref>AG96:AG101</xm:sqref>
        </x14:conditionalFormatting>
        <x14:conditionalFormatting xmlns:xm="http://schemas.microsoft.com/office/excel/2006/main">
          <x14:cfRule type="expression" priority="33" id="{08BC2BB9-97D8-4D1C-A32C-2E267E948207}">
            <xm:f>'1.5 Universal Data'!$C$8&lt;$AG$7</xm:f>
            <x14:dxf>
              <fill>
                <patternFill patternType="lightUp">
                  <bgColor theme="0"/>
                </patternFill>
              </fill>
            </x14:dxf>
          </x14:cfRule>
          <xm:sqref>AG105:AG110</xm:sqref>
        </x14:conditionalFormatting>
        <x14:conditionalFormatting xmlns:xm="http://schemas.microsoft.com/office/excel/2006/main">
          <x14:cfRule type="expression" priority="28" id="{585B38B8-3890-476D-B7E8-F29E948343C8}">
            <xm:f>'1.5 Universal Data'!$C$8&lt;$AG$7</xm:f>
            <x14:dxf>
              <fill>
                <patternFill patternType="lightUp">
                  <bgColor theme="0"/>
                </patternFill>
              </fill>
            </x14:dxf>
          </x14:cfRule>
          <xm:sqref>AG114:AG119</xm:sqref>
        </x14:conditionalFormatting>
        <x14:conditionalFormatting xmlns:xm="http://schemas.microsoft.com/office/excel/2006/main">
          <x14:cfRule type="expression" priority="23" id="{9027E8C1-4357-4F61-A861-0E3C692FF965}">
            <xm:f>'1.5 Universal Data'!$C$8&lt;$AG$7</xm:f>
            <x14:dxf>
              <fill>
                <patternFill patternType="lightUp">
                  <bgColor theme="0"/>
                </patternFill>
              </fill>
            </x14:dxf>
          </x14:cfRule>
          <xm:sqref>AG123:AG128</xm:sqref>
        </x14:conditionalFormatting>
        <x14:conditionalFormatting xmlns:xm="http://schemas.microsoft.com/office/excel/2006/main">
          <x14:cfRule type="expression" priority="18" id="{01479393-A8A1-431E-822B-70DD5C58EFB9}">
            <xm:f>'1.5 Universal Data'!$C$8&lt;$AG$7</xm:f>
            <x14:dxf>
              <fill>
                <patternFill patternType="lightUp">
                  <bgColor theme="0"/>
                </patternFill>
              </fill>
            </x14:dxf>
          </x14:cfRule>
          <xm:sqref>AG132:AG137</xm:sqref>
        </x14:conditionalFormatting>
        <x14:conditionalFormatting xmlns:xm="http://schemas.microsoft.com/office/excel/2006/main">
          <x14:cfRule type="expression" priority="77" id="{69E13AE1-6DA8-4AD9-9264-93BF9F625504}">
            <xm:f>'1.5 Universal Data'!$C$8&lt;$AH$7</xm:f>
            <x14:dxf>
              <fill>
                <patternFill patternType="lightUp">
                  <bgColor theme="0"/>
                </patternFill>
              </fill>
            </x14:dxf>
          </x14:cfRule>
          <xm:sqref>AH13:AH18</xm:sqref>
        </x14:conditionalFormatting>
        <x14:conditionalFormatting xmlns:xm="http://schemas.microsoft.com/office/excel/2006/main">
          <x14:cfRule type="expression" priority="72" id="{6C22293D-B760-4858-8094-139F87A75791}">
            <xm:f>'1.5 Universal Data'!$C$8&lt;$AH$7</xm:f>
            <x14:dxf>
              <fill>
                <patternFill patternType="lightUp">
                  <bgColor theme="0"/>
                </patternFill>
              </fill>
            </x14:dxf>
          </x14:cfRule>
          <xm:sqref>AH22:AH27</xm:sqref>
        </x14:conditionalFormatting>
        <x14:conditionalFormatting xmlns:xm="http://schemas.microsoft.com/office/excel/2006/main">
          <x14:cfRule type="expression" priority="67" id="{3C3463AF-5228-4DC4-86E8-6985207DB8A5}">
            <xm:f>'1.5 Universal Data'!$C$8&lt;$AH$7</xm:f>
            <x14:dxf>
              <fill>
                <patternFill patternType="lightUp">
                  <bgColor theme="0"/>
                </patternFill>
              </fill>
            </x14:dxf>
          </x14:cfRule>
          <xm:sqref>AH31:AH36</xm:sqref>
        </x14:conditionalFormatting>
        <x14:conditionalFormatting xmlns:xm="http://schemas.microsoft.com/office/excel/2006/main">
          <x14:cfRule type="expression" priority="62" id="{630D3915-C422-44A6-B0B6-E8094738363C}">
            <xm:f>'1.5 Universal Data'!$C$8&lt;$AH$7</xm:f>
            <x14:dxf>
              <fill>
                <patternFill patternType="lightUp">
                  <bgColor theme="0"/>
                </patternFill>
              </fill>
            </x14:dxf>
          </x14:cfRule>
          <xm:sqref>AH40:AH45</xm:sqref>
        </x14:conditionalFormatting>
        <x14:conditionalFormatting xmlns:xm="http://schemas.microsoft.com/office/excel/2006/main">
          <x14:cfRule type="expression" priority="57" id="{0F382AF3-7BDA-4924-B08F-AF7416E2CA0E}">
            <xm:f>'1.5 Universal Data'!$C$8&lt;$AH$7</xm:f>
            <x14:dxf>
              <fill>
                <patternFill patternType="lightUp">
                  <bgColor theme="0"/>
                </patternFill>
              </fill>
            </x14:dxf>
          </x14:cfRule>
          <xm:sqref>AH49:AH54</xm:sqref>
        </x14:conditionalFormatting>
        <x14:conditionalFormatting xmlns:xm="http://schemas.microsoft.com/office/excel/2006/main">
          <x14:cfRule type="expression" priority="52" id="{710F30CF-DF9F-4C19-89A4-060E431A407B}">
            <xm:f>'1.5 Universal Data'!$C$8&lt;$AH$7</xm:f>
            <x14:dxf>
              <fill>
                <patternFill patternType="lightUp">
                  <bgColor theme="0"/>
                </patternFill>
              </fill>
            </x14:dxf>
          </x14:cfRule>
          <xm:sqref>AH58:AH63</xm:sqref>
        </x14:conditionalFormatting>
        <x14:conditionalFormatting xmlns:xm="http://schemas.microsoft.com/office/excel/2006/main">
          <x14:cfRule type="expression" priority="12" id="{F1676083-42CB-4BA8-B54D-E3920460DB3D}">
            <xm:f>'1.5 Universal Data'!$C$8&lt;$AH$7</xm:f>
            <x14:dxf>
              <fill>
                <patternFill patternType="lightUp">
                  <bgColor theme="0"/>
                </patternFill>
              </fill>
            </x14:dxf>
          </x14:cfRule>
          <xm:sqref>AH67:AH72</xm:sqref>
        </x14:conditionalFormatting>
        <x14:conditionalFormatting xmlns:xm="http://schemas.microsoft.com/office/excel/2006/main">
          <x14:cfRule type="expression" priority="47" id="{B75936C6-B650-4D20-B387-52B191B9B21F}">
            <xm:f>'1.5 Universal Data'!$C$8&lt;$AH$7</xm:f>
            <x14:dxf>
              <fill>
                <patternFill patternType="lightUp">
                  <bgColor theme="0"/>
                </patternFill>
              </fill>
            </x14:dxf>
          </x14:cfRule>
          <xm:sqref>AH78:AH83</xm:sqref>
        </x14:conditionalFormatting>
        <x14:conditionalFormatting xmlns:xm="http://schemas.microsoft.com/office/excel/2006/main">
          <x14:cfRule type="expression" priority="42" id="{0A50BD26-0C44-4287-B668-33257A0C00DD}">
            <xm:f>'1.5 Universal Data'!$C$8&lt;$AH$7</xm:f>
            <x14:dxf>
              <fill>
                <patternFill patternType="lightUp">
                  <bgColor theme="0"/>
                </patternFill>
              </fill>
            </x14:dxf>
          </x14:cfRule>
          <xm:sqref>AH87:AH92</xm:sqref>
        </x14:conditionalFormatting>
        <x14:conditionalFormatting xmlns:xm="http://schemas.microsoft.com/office/excel/2006/main">
          <x14:cfRule type="expression" priority="37" id="{3F6D6CA2-7563-4CCE-963B-84E493FAA56F}">
            <xm:f>'1.5 Universal Data'!$C$8&lt;$AH$7</xm:f>
            <x14:dxf>
              <fill>
                <patternFill patternType="lightUp">
                  <bgColor theme="0"/>
                </patternFill>
              </fill>
            </x14:dxf>
          </x14:cfRule>
          <xm:sqref>AH96:AH101</xm:sqref>
        </x14:conditionalFormatting>
        <x14:conditionalFormatting xmlns:xm="http://schemas.microsoft.com/office/excel/2006/main">
          <x14:cfRule type="expression" priority="32" id="{36A22C64-544B-47C4-8785-487F71162541}">
            <xm:f>'1.5 Universal Data'!$C$8&lt;$AH$7</xm:f>
            <x14:dxf>
              <fill>
                <patternFill patternType="lightUp">
                  <bgColor theme="0"/>
                </patternFill>
              </fill>
            </x14:dxf>
          </x14:cfRule>
          <xm:sqref>AH105:AH110</xm:sqref>
        </x14:conditionalFormatting>
        <x14:conditionalFormatting xmlns:xm="http://schemas.microsoft.com/office/excel/2006/main">
          <x14:cfRule type="expression" priority="27" id="{D0F46690-6643-42A6-98B2-3E7C7FB6B632}">
            <xm:f>'1.5 Universal Data'!$C$8&lt;$AH$7</xm:f>
            <x14:dxf>
              <fill>
                <patternFill patternType="lightUp">
                  <bgColor theme="0"/>
                </patternFill>
              </fill>
            </x14:dxf>
          </x14:cfRule>
          <xm:sqref>AH114:AH119</xm:sqref>
        </x14:conditionalFormatting>
        <x14:conditionalFormatting xmlns:xm="http://schemas.microsoft.com/office/excel/2006/main">
          <x14:cfRule type="expression" priority="22" id="{679DC63D-8A26-4C38-AE6D-50D935B64767}">
            <xm:f>'1.5 Universal Data'!$C$8&lt;$AH$7</xm:f>
            <x14:dxf>
              <fill>
                <patternFill patternType="lightUp">
                  <bgColor theme="0"/>
                </patternFill>
              </fill>
            </x14:dxf>
          </x14:cfRule>
          <xm:sqref>AH123:AH128</xm:sqref>
        </x14:conditionalFormatting>
        <x14:conditionalFormatting xmlns:xm="http://schemas.microsoft.com/office/excel/2006/main">
          <x14:cfRule type="expression" priority="17" id="{7F934E19-D52B-4472-81E8-9957A29C7CDD}">
            <xm:f>'1.5 Universal Data'!$C$8&lt;$AH$7</xm:f>
            <x14:dxf>
              <fill>
                <patternFill patternType="lightUp">
                  <bgColor theme="0"/>
                </patternFill>
              </fill>
            </x14:dxf>
          </x14:cfRule>
          <xm:sqref>AH132:AH137</xm:sqref>
        </x14:conditionalFormatting>
        <x14:conditionalFormatting xmlns:xm="http://schemas.microsoft.com/office/excel/2006/main">
          <x14:cfRule type="expression" priority="76" id="{0B40DFB2-D13F-47A3-A759-EA3A9C350747}">
            <xm:f>'1.5 Universal Data'!$C$8&lt;$AI$7</xm:f>
            <x14:dxf>
              <fill>
                <patternFill patternType="lightUp">
                  <bgColor theme="0"/>
                </patternFill>
              </fill>
            </x14:dxf>
          </x14:cfRule>
          <xm:sqref>AI13:AI18</xm:sqref>
        </x14:conditionalFormatting>
        <x14:conditionalFormatting xmlns:xm="http://schemas.microsoft.com/office/excel/2006/main">
          <x14:cfRule type="expression" priority="71" id="{D3147DBA-022F-4BD5-A8C5-4F6C489AE09E}">
            <xm:f>'1.5 Universal Data'!$C$8&lt;$AI$7</xm:f>
            <x14:dxf>
              <fill>
                <patternFill patternType="lightUp">
                  <bgColor theme="0"/>
                </patternFill>
              </fill>
            </x14:dxf>
          </x14:cfRule>
          <xm:sqref>AI22:AI27</xm:sqref>
        </x14:conditionalFormatting>
        <x14:conditionalFormatting xmlns:xm="http://schemas.microsoft.com/office/excel/2006/main">
          <x14:cfRule type="expression" priority="66" id="{90D6134C-DDEE-47FA-A909-3D64F746ED38}">
            <xm:f>'1.5 Universal Data'!$C$8&lt;$AI$7</xm:f>
            <x14:dxf>
              <fill>
                <patternFill patternType="lightUp">
                  <bgColor theme="0"/>
                </patternFill>
              </fill>
            </x14:dxf>
          </x14:cfRule>
          <xm:sqref>AI31:AI36</xm:sqref>
        </x14:conditionalFormatting>
        <x14:conditionalFormatting xmlns:xm="http://schemas.microsoft.com/office/excel/2006/main">
          <x14:cfRule type="expression" priority="61" id="{3150DE25-6F27-4885-9EA0-726185ADF6A8}">
            <xm:f>'1.5 Universal Data'!$C$8&lt;$AI$7</xm:f>
            <x14:dxf>
              <fill>
                <patternFill patternType="lightUp">
                  <bgColor theme="0"/>
                </patternFill>
              </fill>
            </x14:dxf>
          </x14:cfRule>
          <xm:sqref>AI40:AI45</xm:sqref>
        </x14:conditionalFormatting>
        <x14:conditionalFormatting xmlns:xm="http://schemas.microsoft.com/office/excel/2006/main">
          <x14:cfRule type="expression" priority="56" id="{16366E6C-B917-47FE-9174-62D704BCF862}">
            <xm:f>'1.5 Universal Data'!$C$8&lt;$AI$7</xm:f>
            <x14:dxf>
              <fill>
                <patternFill patternType="lightUp">
                  <bgColor theme="0"/>
                </patternFill>
              </fill>
            </x14:dxf>
          </x14:cfRule>
          <xm:sqref>AI49:AI54</xm:sqref>
        </x14:conditionalFormatting>
        <x14:conditionalFormatting xmlns:xm="http://schemas.microsoft.com/office/excel/2006/main">
          <x14:cfRule type="expression" priority="51" id="{B3B2C6B8-4320-4B04-8366-9443F2090967}">
            <xm:f>'1.5 Universal Data'!$C$8&lt;$AI$7</xm:f>
            <x14:dxf>
              <fill>
                <patternFill patternType="lightUp">
                  <bgColor theme="0"/>
                </patternFill>
              </fill>
            </x14:dxf>
          </x14:cfRule>
          <xm:sqref>AI58:AI63</xm:sqref>
        </x14:conditionalFormatting>
        <x14:conditionalFormatting xmlns:xm="http://schemas.microsoft.com/office/excel/2006/main">
          <x14:cfRule type="expression" priority="11" id="{2AAE0695-4D4D-41EE-8578-1F45B6CC1BED}">
            <xm:f>'1.5 Universal Data'!$C$8&lt;$AI$7</xm:f>
            <x14:dxf>
              <fill>
                <patternFill patternType="lightUp">
                  <bgColor theme="0"/>
                </patternFill>
              </fill>
            </x14:dxf>
          </x14:cfRule>
          <xm:sqref>AI67:AI72</xm:sqref>
        </x14:conditionalFormatting>
        <x14:conditionalFormatting xmlns:xm="http://schemas.microsoft.com/office/excel/2006/main">
          <x14:cfRule type="expression" priority="46" id="{68A2F1FF-6BA8-4A67-A367-37A4EB491AE1}">
            <xm:f>'1.5 Universal Data'!$C$8&lt;$AI$7</xm:f>
            <x14:dxf>
              <fill>
                <patternFill patternType="lightUp">
                  <bgColor theme="0"/>
                </patternFill>
              </fill>
            </x14:dxf>
          </x14:cfRule>
          <xm:sqref>AI78:AI83</xm:sqref>
        </x14:conditionalFormatting>
        <x14:conditionalFormatting xmlns:xm="http://schemas.microsoft.com/office/excel/2006/main">
          <x14:cfRule type="expression" priority="41" id="{5580FA8B-153C-4590-A77D-6CA509528822}">
            <xm:f>'1.5 Universal Data'!$C$8&lt;$AI$7</xm:f>
            <x14:dxf>
              <fill>
                <patternFill patternType="lightUp">
                  <bgColor theme="0"/>
                </patternFill>
              </fill>
            </x14:dxf>
          </x14:cfRule>
          <xm:sqref>AI87:AI92</xm:sqref>
        </x14:conditionalFormatting>
        <x14:conditionalFormatting xmlns:xm="http://schemas.microsoft.com/office/excel/2006/main">
          <x14:cfRule type="expression" priority="36" id="{5979A9C7-8651-4F9E-B469-CFC91B670C0B}">
            <xm:f>'1.5 Universal Data'!$C$8&lt;$AI$7</xm:f>
            <x14:dxf>
              <fill>
                <patternFill patternType="lightUp">
                  <bgColor theme="0"/>
                </patternFill>
              </fill>
            </x14:dxf>
          </x14:cfRule>
          <xm:sqref>AI96:AI101</xm:sqref>
        </x14:conditionalFormatting>
        <x14:conditionalFormatting xmlns:xm="http://schemas.microsoft.com/office/excel/2006/main">
          <x14:cfRule type="expression" priority="31" id="{9B1F8663-C2A0-4541-A09F-458DBB49DF39}">
            <xm:f>'1.5 Universal Data'!$C$8&lt;$AI$7</xm:f>
            <x14:dxf>
              <fill>
                <patternFill patternType="lightUp">
                  <bgColor theme="0"/>
                </patternFill>
              </fill>
            </x14:dxf>
          </x14:cfRule>
          <xm:sqref>AI105:AI110</xm:sqref>
        </x14:conditionalFormatting>
        <x14:conditionalFormatting xmlns:xm="http://schemas.microsoft.com/office/excel/2006/main">
          <x14:cfRule type="expression" priority="26" id="{579198FF-D809-467C-A8F1-EE601B44E7C3}">
            <xm:f>'1.5 Universal Data'!$C$8&lt;$AI$7</xm:f>
            <x14:dxf>
              <fill>
                <patternFill patternType="lightUp">
                  <bgColor theme="0"/>
                </patternFill>
              </fill>
            </x14:dxf>
          </x14:cfRule>
          <xm:sqref>AI114:AI119</xm:sqref>
        </x14:conditionalFormatting>
        <x14:conditionalFormatting xmlns:xm="http://schemas.microsoft.com/office/excel/2006/main">
          <x14:cfRule type="expression" priority="21" id="{29B76E35-51EF-4272-AEBB-EA7988F00F1B}">
            <xm:f>'1.5 Universal Data'!$C$8&lt;$AI$7</xm:f>
            <x14:dxf>
              <fill>
                <patternFill patternType="lightUp">
                  <bgColor theme="0"/>
                </patternFill>
              </fill>
            </x14:dxf>
          </x14:cfRule>
          <xm:sqref>AI123:AI128</xm:sqref>
        </x14:conditionalFormatting>
        <x14:conditionalFormatting xmlns:xm="http://schemas.microsoft.com/office/excel/2006/main">
          <x14:cfRule type="expression" priority="16" id="{EF663F3E-747B-4BC8-8D6C-2BF9327CF7B7}">
            <xm:f>'1.5 Universal Data'!$C$8&lt;$AI$7</xm:f>
            <x14:dxf>
              <fill>
                <patternFill patternType="lightUp">
                  <bgColor theme="0"/>
                </patternFill>
              </fill>
            </x14:dxf>
          </x14:cfRule>
          <xm:sqref>AI132:AI137</xm:sqref>
        </x14:conditionalFormatting>
      </x14:conditionalFormatting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C8063-F451-4C09-930B-CBE7FA9082F7}">
  <sheetPr>
    <tabColor theme="9" tint="-0.249977111117893"/>
  </sheetPr>
  <dimension ref="A1:AI153"/>
  <sheetViews>
    <sheetView zoomScale="70" zoomScaleNormal="70" workbookViewId="0">
      <pane ySplit="8" topLeftCell="A9" activePane="bottomLeft" state="frozen"/>
      <selection activeCell="F13" sqref="F13"/>
      <selection pane="bottomLeft" activeCell="S47" sqref="S47"/>
    </sheetView>
  </sheetViews>
  <sheetFormatPr defaultRowHeight="14.5"/>
  <cols>
    <col min="1" max="3" width="1.7265625" customWidth="1"/>
    <col min="4" max="4" width="4.7265625" customWidth="1"/>
    <col min="5" max="5" width="5" bestFit="1" customWidth="1"/>
    <col min="6" max="6" width="12.26953125" bestFit="1" customWidth="1"/>
    <col min="7" max="8" width="5" customWidth="1"/>
    <col min="9" max="9" width="12.453125" bestFit="1" customWidth="1"/>
    <col min="10" max="10" width="9.453125" bestFit="1" customWidth="1"/>
    <col min="11" max="11" width="24.26953125" bestFit="1" customWidth="1"/>
    <col min="12" max="13" width="11" bestFit="1" customWidth="1"/>
    <col min="14" max="14" width="31.453125" bestFit="1" customWidth="1"/>
    <col min="15" max="15" width="1.7265625" customWidth="1"/>
    <col min="16" max="16" width="1.453125" customWidth="1"/>
    <col min="17" max="17" width="1.7265625" customWidth="1"/>
    <col min="18" max="18" width="1.7265625" hidden="1" customWidth="1"/>
    <col min="19" max="19" width="29.26953125" bestFit="1" customWidth="1"/>
    <col min="20" max="28" width="1.7265625" hidden="1" customWidth="1"/>
    <col min="29" max="29" width="5" bestFit="1" customWidth="1"/>
    <col min="30" max="36" width="9.7265625" customWidth="1"/>
  </cols>
  <sheetData>
    <row r="1" spans="1:35" s="46" customFormat="1" ht="23.5">
      <c r="A1" s="56" t="str">
        <f>'1.1 Cover'!A1</f>
        <v>Regulatory Reporting Pack</v>
      </c>
    </row>
    <row r="2" spans="1:35" s="46" customFormat="1" ht="23.5">
      <c r="A2" s="56" t="str">
        <f>'1.1 Cover'!A2</f>
        <v>Price base - 2018/19</v>
      </c>
    </row>
    <row r="3" spans="1:35" s="46" customFormat="1" ht="23.5">
      <c r="A3" s="56" t="str">
        <f>'1.1 Cover'!A3</f>
        <v>Regulatory Year: April 2022 - March 2023</v>
      </c>
    </row>
    <row r="4" spans="1:35" s="46" customFormat="1" ht="23.5">
      <c r="A4" s="56" t="s">
        <v>3314</v>
      </c>
    </row>
    <row r="6" spans="1:35">
      <c r="AD6" s="49"/>
      <c r="AE6" s="1494" t="s">
        <v>1146</v>
      </c>
      <c r="AF6" s="1495"/>
      <c r="AG6" s="1495"/>
      <c r="AH6" s="1495"/>
      <c r="AI6" s="1496"/>
    </row>
    <row r="7" spans="1:35" s="43" customFormat="1">
      <c r="D7" s="55" t="s">
        <v>214</v>
      </c>
      <c r="E7" s="55" t="s">
        <v>215</v>
      </c>
      <c r="F7" s="55" t="s">
        <v>2157</v>
      </c>
      <c r="G7" s="55" t="s">
        <v>1396</v>
      </c>
      <c r="H7" s="55" t="s">
        <v>2158</v>
      </c>
      <c r="I7" s="55" t="s">
        <v>219</v>
      </c>
      <c r="J7" s="55" t="s">
        <v>220</v>
      </c>
      <c r="K7" s="55" t="s">
        <v>221</v>
      </c>
      <c r="L7" s="55" t="s">
        <v>222</v>
      </c>
      <c r="M7" s="55" t="s">
        <v>223</v>
      </c>
      <c r="N7" s="55" t="s">
        <v>224</v>
      </c>
      <c r="O7" s="55"/>
      <c r="P7" s="55"/>
      <c r="Q7" s="55"/>
      <c r="R7" s="55"/>
      <c r="S7" s="43" t="s">
        <v>2215</v>
      </c>
      <c r="T7" s="55"/>
      <c r="U7" s="55"/>
      <c r="V7" s="55"/>
      <c r="W7" s="55"/>
      <c r="X7" s="55"/>
      <c r="Y7" s="55"/>
      <c r="Z7" s="55"/>
      <c r="AA7" s="55"/>
      <c r="AB7" s="55"/>
      <c r="AC7" s="43" t="s">
        <v>1387</v>
      </c>
      <c r="AD7" s="49"/>
      <c r="AE7" s="57">
        <v>2022</v>
      </c>
      <c r="AF7" s="58">
        <v>2023</v>
      </c>
      <c r="AG7" s="58">
        <v>2024</v>
      </c>
      <c r="AH7" s="58">
        <v>2025</v>
      </c>
      <c r="AI7" s="59">
        <v>2026</v>
      </c>
    </row>
    <row r="8" spans="1:35">
      <c r="S8" s="43"/>
      <c r="T8" s="43"/>
      <c r="U8" s="43"/>
      <c r="V8" s="43"/>
    </row>
    <row r="9" spans="1:35" s="1" customFormat="1" ht="18">
      <c r="B9" s="2" t="s">
        <v>3316</v>
      </c>
    </row>
    <row r="10" spans="1:35" ht="15.75" customHeight="1"/>
    <row r="11" spans="1:35" s="1" customFormat="1" ht="14">
      <c r="A11" s="42"/>
      <c r="B11" s="48" t="s">
        <v>3465</v>
      </c>
    </row>
    <row r="13" spans="1:35">
      <c r="D13" t="s">
        <v>238</v>
      </c>
      <c r="E13" t="s">
        <v>345</v>
      </c>
      <c r="F13" t="s">
        <v>239</v>
      </c>
      <c r="J13" t="s">
        <v>3317</v>
      </c>
      <c r="L13" s="217"/>
      <c r="M13" s="217"/>
      <c r="S13" t="s">
        <v>3466</v>
      </c>
      <c r="AC13" t="s">
        <v>3315</v>
      </c>
      <c r="AD13" s="49"/>
      <c r="AE13" s="888"/>
      <c r="AF13" s="888"/>
      <c r="AG13" s="888"/>
      <c r="AH13" s="888"/>
      <c r="AI13" s="888"/>
    </row>
    <row r="14" spans="1:35">
      <c r="D14" t="s">
        <v>238</v>
      </c>
      <c r="E14" t="s">
        <v>345</v>
      </c>
      <c r="F14" t="s">
        <v>239</v>
      </c>
      <c r="J14" t="s">
        <v>88</v>
      </c>
      <c r="L14" s="217"/>
      <c r="M14" s="217"/>
      <c r="S14" t="s">
        <v>3466</v>
      </c>
      <c r="AC14" t="s">
        <v>3315</v>
      </c>
      <c r="AD14" s="49"/>
      <c r="AE14" s="888"/>
      <c r="AF14" s="888"/>
      <c r="AG14" s="888"/>
      <c r="AH14" s="888"/>
      <c r="AI14" s="888"/>
    </row>
    <row r="16" spans="1:35" s="1" customFormat="1" ht="14">
      <c r="A16" s="42"/>
      <c r="B16" s="48" t="s">
        <v>3467</v>
      </c>
    </row>
    <row r="18" spans="1:35">
      <c r="D18" t="s">
        <v>238</v>
      </c>
      <c r="E18" t="s">
        <v>345</v>
      </c>
      <c r="F18" t="s">
        <v>239</v>
      </c>
      <c r="J18" t="s">
        <v>3317</v>
      </c>
      <c r="L18" s="217"/>
      <c r="M18" s="217"/>
      <c r="S18" t="s">
        <v>3466</v>
      </c>
      <c r="AC18" t="s">
        <v>3315</v>
      </c>
      <c r="AD18" s="49"/>
      <c r="AE18" s="888"/>
      <c r="AF18" s="888"/>
      <c r="AG18" s="888"/>
      <c r="AH18" s="888"/>
      <c r="AI18" s="888"/>
    </row>
    <row r="19" spans="1:35">
      <c r="D19" t="s">
        <v>238</v>
      </c>
      <c r="E19" t="s">
        <v>345</v>
      </c>
      <c r="F19" t="s">
        <v>239</v>
      </c>
      <c r="J19" t="s">
        <v>88</v>
      </c>
      <c r="L19" s="217"/>
      <c r="M19" s="217"/>
      <c r="S19" t="s">
        <v>3466</v>
      </c>
      <c r="AC19" t="s">
        <v>3315</v>
      </c>
      <c r="AD19" s="49"/>
      <c r="AE19" s="888"/>
      <c r="AF19" s="888"/>
      <c r="AG19" s="888"/>
      <c r="AH19" s="888"/>
      <c r="AI19" s="888"/>
    </row>
    <row r="21" spans="1:35" s="1" customFormat="1" ht="18">
      <c r="B21" s="2" t="s">
        <v>3318</v>
      </c>
    </row>
    <row r="22" spans="1:35" ht="15.75" customHeight="1"/>
    <row r="23" spans="1:35" s="1" customFormat="1" ht="14">
      <c r="A23" s="42"/>
      <c r="B23" s="48" t="s">
        <v>3465</v>
      </c>
    </row>
    <row r="25" spans="1:35">
      <c r="D25" t="s">
        <v>238</v>
      </c>
      <c r="E25" t="s">
        <v>345</v>
      </c>
      <c r="F25" t="s">
        <v>239</v>
      </c>
      <c r="J25" t="s">
        <v>3317</v>
      </c>
      <c r="L25" s="217"/>
      <c r="M25" s="217"/>
      <c r="S25" t="s">
        <v>3466</v>
      </c>
      <c r="AC25" t="s">
        <v>3315</v>
      </c>
      <c r="AD25" s="49"/>
      <c r="AE25" s="888"/>
      <c r="AF25" s="888"/>
      <c r="AG25" s="888"/>
      <c r="AH25" s="888"/>
      <c r="AI25" s="888"/>
    </row>
    <row r="26" spans="1:35">
      <c r="D26" t="s">
        <v>238</v>
      </c>
      <c r="E26" t="s">
        <v>345</v>
      </c>
      <c r="F26" t="s">
        <v>239</v>
      </c>
      <c r="J26" t="s">
        <v>88</v>
      </c>
      <c r="L26" s="217"/>
      <c r="M26" s="217"/>
      <c r="S26" t="s">
        <v>3466</v>
      </c>
      <c r="AC26" t="s">
        <v>3315</v>
      </c>
      <c r="AD26" s="49"/>
      <c r="AE26" s="888"/>
      <c r="AF26" s="888"/>
      <c r="AG26" s="888"/>
      <c r="AH26" s="888"/>
      <c r="AI26" s="888"/>
    </row>
    <row r="28" spans="1:35" s="1" customFormat="1" ht="14">
      <c r="A28" s="42"/>
      <c r="B28" s="48" t="s">
        <v>3467</v>
      </c>
    </row>
    <row r="30" spans="1:35">
      <c r="D30" t="s">
        <v>238</v>
      </c>
      <c r="E30" t="s">
        <v>345</v>
      </c>
      <c r="F30" t="s">
        <v>239</v>
      </c>
      <c r="J30" t="s">
        <v>3317</v>
      </c>
      <c r="L30" s="217"/>
      <c r="M30" s="217"/>
      <c r="S30" t="s">
        <v>3466</v>
      </c>
      <c r="AC30" t="s">
        <v>3315</v>
      </c>
      <c r="AD30" s="49"/>
      <c r="AE30" s="888"/>
      <c r="AF30" s="888"/>
      <c r="AG30" s="888"/>
      <c r="AH30" s="888"/>
      <c r="AI30" s="888"/>
    </row>
    <row r="31" spans="1:35">
      <c r="D31" t="s">
        <v>238</v>
      </c>
      <c r="E31" t="s">
        <v>345</v>
      </c>
      <c r="F31" t="s">
        <v>239</v>
      </c>
      <c r="J31" t="s">
        <v>88</v>
      </c>
      <c r="L31" s="217"/>
      <c r="M31" s="217"/>
      <c r="S31" t="s">
        <v>3466</v>
      </c>
      <c r="AC31" t="s">
        <v>3315</v>
      </c>
      <c r="AD31" s="49"/>
      <c r="AE31" s="888"/>
      <c r="AF31" s="888"/>
      <c r="AG31" s="888"/>
      <c r="AH31" s="888"/>
      <c r="AI31" s="888"/>
    </row>
    <row r="35" spans="2:35" s="1" customFormat="1" ht="18">
      <c r="B35" s="2" t="s">
        <v>3319</v>
      </c>
    </row>
    <row r="37" spans="2:35">
      <c r="F37" t="s">
        <v>3320</v>
      </c>
      <c r="AD37" s="1281" t="s">
        <v>3315</v>
      </c>
      <c r="AE37" s="1282">
        <f>SUM(AE13:AE14)+SUM(AE18:AE19)</f>
        <v>0</v>
      </c>
      <c r="AF37" s="1282">
        <f t="shared" ref="AF37:AI37" si="0">SUM(AF13:AF14)+SUM(AF18:AF19)</f>
        <v>0</v>
      </c>
      <c r="AG37" s="1282">
        <f t="shared" si="0"/>
        <v>0</v>
      </c>
      <c r="AH37" s="1282">
        <f t="shared" si="0"/>
        <v>0</v>
      </c>
      <c r="AI37" s="1282">
        <f t="shared" si="0"/>
        <v>0</v>
      </c>
    </row>
    <row r="38" spans="2:35">
      <c r="F38" t="s">
        <v>3321</v>
      </c>
      <c r="AD38" s="1281" t="s">
        <v>3315</v>
      </c>
      <c r="AE38" s="1282">
        <f>SUM(AE25:AE26)+SUM(AE30:AE31)</f>
        <v>0</v>
      </c>
      <c r="AF38" s="1282">
        <f t="shared" ref="AF38:AI38" si="1">SUM(AF25:AF26)+SUM(AF30:AF31)</f>
        <v>0</v>
      </c>
      <c r="AG38" s="1282">
        <f t="shared" si="1"/>
        <v>0</v>
      </c>
      <c r="AH38" s="1282">
        <f t="shared" si="1"/>
        <v>0</v>
      </c>
      <c r="AI38" s="1282">
        <f t="shared" si="1"/>
        <v>0</v>
      </c>
    </row>
    <row r="39" spans="2:35">
      <c r="F39" s="43" t="s">
        <v>2582</v>
      </c>
      <c r="AD39" s="1283" t="s">
        <v>3315</v>
      </c>
      <c r="AE39" s="1284">
        <f>SUM(AE37:AE38)</f>
        <v>0</v>
      </c>
      <c r="AF39" s="1284">
        <f t="shared" ref="AF39:AI39" si="2">SUM(AF37:AF38)</f>
        <v>0</v>
      </c>
      <c r="AG39" s="1284">
        <f t="shared" si="2"/>
        <v>0</v>
      </c>
      <c r="AH39" s="1284">
        <f t="shared" si="2"/>
        <v>0</v>
      </c>
      <c r="AI39" s="1284">
        <f t="shared" si="2"/>
        <v>0</v>
      </c>
    </row>
    <row r="153" spans="1:1" s="46" customFormat="1" ht="18.5">
      <c r="A153" s="47" t="s">
        <v>1375</v>
      </c>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73" id="{06396CB8-CDC1-4E5B-8E5F-81BA0B6C7F59}">
            <xm:f>'1.5 Universal Data'!$C$8&lt;$AE$7</xm:f>
            <x14:dxf>
              <fill>
                <patternFill patternType="lightUp">
                  <bgColor theme="0"/>
                </patternFill>
              </fill>
            </x14:dxf>
          </x14:cfRule>
          <xm:sqref>AE13:AI14</xm:sqref>
        </x14:conditionalFormatting>
        <x14:conditionalFormatting xmlns:xm="http://schemas.microsoft.com/office/excel/2006/main">
          <x14:cfRule type="expression" priority="3" id="{52F405BF-B20A-4764-8F89-5C2E56C343E1}">
            <xm:f>'1.5 Universal Data'!$C$8&lt;$AE$7</xm:f>
            <x14:dxf>
              <fill>
                <patternFill patternType="lightUp">
                  <bgColor theme="0"/>
                </patternFill>
              </fill>
            </x14:dxf>
          </x14:cfRule>
          <xm:sqref>AE18:AI19</xm:sqref>
        </x14:conditionalFormatting>
        <x14:conditionalFormatting xmlns:xm="http://schemas.microsoft.com/office/excel/2006/main">
          <x14:cfRule type="expression" priority="2" id="{A85E9B69-1CD8-415B-B0E8-62395AAB5B69}">
            <xm:f>'1.5 Universal Data'!$C$8&lt;$AE$7</xm:f>
            <x14:dxf>
              <fill>
                <patternFill patternType="lightUp">
                  <bgColor theme="0"/>
                </patternFill>
              </fill>
            </x14:dxf>
          </x14:cfRule>
          <xm:sqref>AE25:AI26</xm:sqref>
        </x14:conditionalFormatting>
        <x14:conditionalFormatting xmlns:xm="http://schemas.microsoft.com/office/excel/2006/main">
          <x14:cfRule type="expression" priority="1" id="{43EC3395-0A0D-4C63-939A-8EA539D09245}">
            <xm:f>'1.5 Universal Data'!$C$8&lt;$AE$7</xm:f>
            <x14:dxf>
              <fill>
                <patternFill patternType="lightUp">
                  <bgColor theme="0"/>
                </patternFill>
              </fill>
            </x14:dxf>
          </x14:cfRule>
          <xm:sqref>AE30:AI31</xm:sqref>
        </x14:conditionalFormatting>
      </x14:conditionalFormatting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42F07-7052-4B30-8562-AA7798506298}">
  <sheetPr>
    <tabColor theme="7" tint="0.39997558519241921"/>
  </sheetPr>
  <dimension ref="A1:AP205"/>
  <sheetViews>
    <sheetView zoomScale="70" zoomScaleNormal="70" workbookViewId="0">
      <pane ySplit="8" topLeftCell="A100" activePane="bottomLeft" state="frozen"/>
      <selection activeCell="M73" sqref="M73"/>
      <selection pane="bottomLeft" activeCell="D192" activeCellId="3" sqref="D110:D111 D122:D123 D185 D192"/>
    </sheetView>
  </sheetViews>
  <sheetFormatPr defaultRowHeight="14.5"/>
  <cols>
    <col min="1" max="3" width="1.7265625" customWidth="1"/>
    <col min="4" max="4" width="4.7265625" customWidth="1"/>
    <col min="5" max="5" width="5" bestFit="1" customWidth="1"/>
    <col min="6" max="6" width="24.453125" bestFit="1" customWidth="1"/>
    <col min="7" max="7" width="5.453125" bestFit="1" customWidth="1"/>
    <col min="8" max="8" width="11" bestFit="1" customWidth="1"/>
    <col min="9" max="9" width="24.26953125" bestFit="1" customWidth="1"/>
    <col min="10" max="10" width="9.453125" bestFit="1" customWidth="1"/>
    <col min="11" max="11" width="23.7265625" bestFit="1" customWidth="1"/>
    <col min="12" max="12" width="43.26953125" bestFit="1" customWidth="1"/>
    <col min="13" max="13" width="11.453125" bestFit="1" customWidth="1"/>
    <col min="14" max="14" width="1.7265625" customWidth="1"/>
    <col min="15" max="15" width="28.26953125" bestFit="1" customWidth="1"/>
    <col min="16" max="16" width="8.7265625" bestFit="1" customWidth="1"/>
    <col min="17" max="17" width="15.453125" style="74" customWidth="1"/>
    <col min="18" max="18" width="55.7265625" style="74" bestFit="1" customWidth="1"/>
    <col min="19" max="28" width="1.7265625" hidden="1" customWidth="1"/>
    <col min="29" max="29" width="14.54296875" customWidth="1"/>
    <col min="30" max="36" width="9.7265625" customWidth="1"/>
    <col min="37" max="37" width="1.7265625" customWidth="1"/>
    <col min="38" max="39" width="10.7265625" customWidth="1"/>
  </cols>
  <sheetData>
    <row r="1" spans="1:42" s="46" customFormat="1" ht="23.5">
      <c r="A1" s="56" t="str">
        <f>'1.1 Cover'!A1</f>
        <v>Regulatory Reporting Pack</v>
      </c>
      <c r="Q1" s="73"/>
      <c r="R1" s="73"/>
    </row>
    <row r="2" spans="1:42" s="46" customFormat="1" ht="23.5">
      <c r="A2" s="56" t="str">
        <f>'1.1 Cover'!A2</f>
        <v>Price base - 2018/19</v>
      </c>
      <c r="Q2" s="73"/>
      <c r="R2" s="73"/>
    </row>
    <row r="3" spans="1:42" s="46" customFormat="1" ht="23.5">
      <c r="A3" s="56" t="str">
        <f>'1.1 Cover'!A3</f>
        <v>Regulatory Year: April 2022 - March 2023</v>
      </c>
      <c r="Q3" s="73"/>
      <c r="R3" s="73"/>
    </row>
    <row r="4" spans="1:42" s="46" customFormat="1" ht="23.5">
      <c r="A4" s="56" t="s">
        <v>109</v>
      </c>
      <c r="Q4" s="73"/>
      <c r="R4" s="73"/>
    </row>
    <row r="6" spans="1:42">
      <c r="AD6" s="948" t="s">
        <v>2250</v>
      </c>
      <c r="AE6" s="1476" t="s">
        <v>1146</v>
      </c>
      <c r="AF6" s="1477"/>
      <c r="AG6" s="1477"/>
      <c r="AH6" s="1477"/>
      <c r="AI6" s="1478"/>
      <c r="AJ6" s="948" t="s">
        <v>2251</v>
      </c>
      <c r="AL6" s="1497" t="s">
        <v>2357</v>
      </c>
      <c r="AM6" s="1498"/>
      <c r="AN6" s="43"/>
      <c r="AO6" s="43"/>
      <c r="AP6" s="43"/>
    </row>
    <row r="7" spans="1:42" s="43" customFormat="1">
      <c r="D7" s="55" t="s">
        <v>214</v>
      </c>
      <c r="E7" s="55" t="s">
        <v>215</v>
      </c>
      <c r="F7" s="55" t="s">
        <v>216</v>
      </c>
      <c r="G7" s="55" t="s">
        <v>1396</v>
      </c>
      <c r="H7" s="55" t="s">
        <v>2158</v>
      </c>
      <c r="I7" s="55" t="s">
        <v>219</v>
      </c>
      <c r="J7" s="55" t="s">
        <v>220</v>
      </c>
      <c r="K7" s="55" t="s">
        <v>221</v>
      </c>
      <c r="L7" s="55" t="s">
        <v>222</v>
      </c>
      <c r="M7" s="55" t="s">
        <v>223</v>
      </c>
      <c r="N7" s="55"/>
      <c r="O7" s="55" t="s">
        <v>245</v>
      </c>
      <c r="P7" s="55" t="s">
        <v>226</v>
      </c>
      <c r="Q7" s="75" t="s">
        <v>2214</v>
      </c>
      <c r="R7" s="75" t="s">
        <v>2193</v>
      </c>
      <c r="S7" s="55"/>
      <c r="T7" s="55"/>
      <c r="U7" s="55"/>
      <c r="V7" s="55"/>
      <c r="W7" s="55"/>
      <c r="X7" s="55"/>
      <c r="Y7" s="55"/>
      <c r="Z7" s="55"/>
      <c r="AA7" s="55"/>
      <c r="AB7" s="55"/>
      <c r="AC7" s="43" t="s">
        <v>1387</v>
      </c>
      <c r="AD7" s="53" t="s">
        <v>2253</v>
      </c>
      <c r="AE7" s="52">
        <v>2022</v>
      </c>
      <c r="AF7" s="51">
        <v>2023</v>
      </c>
      <c r="AG7" s="51">
        <v>2024</v>
      </c>
      <c r="AH7" s="51">
        <v>2025</v>
      </c>
      <c r="AI7" s="50">
        <v>2026</v>
      </c>
      <c r="AJ7" s="53" t="s">
        <v>2254</v>
      </c>
      <c r="AL7" s="957" t="s">
        <v>254</v>
      </c>
      <c r="AM7" s="957" t="s">
        <v>277</v>
      </c>
    </row>
    <row r="8" spans="1:42">
      <c r="S8" s="43"/>
      <c r="T8" s="43"/>
      <c r="U8" s="43"/>
      <c r="V8" s="43"/>
    </row>
    <row r="9" spans="1:42" s="1" customFormat="1" ht="18">
      <c r="A9" s="2" t="s">
        <v>239</v>
      </c>
      <c r="B9" s="2"/>
      <c r="Q9" s="76"/>
      <c r="R9" s="76"/>
    </row>
    <row r="11" spans="1:42" s="1" customFormat="1" ht="14">
      <c r="A11" s="42"/>
      <c r="B11" s="48" t="s">
        <v>243</v>
      </c>
      <c r="Q11" s="76"/>
      <c r="R11" s="76"/>
    </row>
    <row r="13" spans="1:42">
      <c r="D13" t="s">
        <v>238</v>
      </c>
      <c r="E13" t="s">
        <v>215</v>
      </c>
      <c r="F13" t="s">
        <v>239</v>
      </c>
      <c r="G13" t="s">
        <v>2161</v>
      </c>
      <c r="H13" t="s">
        <v>241</v>
      </c>
      <c r="I13" t="s">
        <v>242</v>
      </c>
      <c r="J13" t="s">
        <v>107</v>
      </c>
      <c r="K13" t="s">
        <v>243</v>
      </c>
      <c r="L13" s="217" t="s">
        <v>287</v>
      </c>
      <c r="M13" s="217" t="s">
        <v>287</v>
      </c>
      <c r="O13" s="217" t="s">
        <v>287</v>
      </c>
      <c r="P13" t="s">
        <v>248</v>
      </c>
      <c r="Q13" s="942"/>
      <c r="R13" s="953" t="s">
        <v>2358</v>
      </c>
      <c r="AC13" t="s">
        <v>1390</v>
      </c>
      <c r="AD13" s="888"/>
      <c r="AE13" s="888"/>
      <c r="AF13" s="888"/>
      <c r="AG13" s="888"/>
      <c r="AH13" s="888"/>
      <c r="AI13" s="888"/>
      <c r="AJ13" s="888"/>
      <c r="AL13" s="888"/>
      <c r="AM13" s="888"/>
    </row>
    <row r="14" spans="1:42">
      <c r="D14" t="s">
        <v>238</v>
      </c>
      <c r="E14" t="s">
        <v>215</v>
      </c>
      <c r="F14" t="s">
        <v>239</v>
      </c>
      <c r="G14" t="s">
        <v>2161</v>
      </c>
      <c r="H14" t="s">
        <v>241</v>
      </c>
      <c r="I14" t="s">
        <v>242</v>
      </c>
      <c r="J14" t="s">
        <v>107</v>
      </c>
      <c r="K14" t="s">
        <v>243</v>
      </c>
      <c r="L14" s="217" t="s">
        <v>287</v>
      </c>
      <c r="M14" s="217" t="s">
        <v>287</v>
      </c>
      <c r="O14" s="217" t="s">
        <v>287</v>
      </c>
      <c r="P14" t="s">
        <v>248</v>
      </c>
      <c r="Q14" s="942"/>
      <c r="R14" s="942"/>
      <c r="AC14" t="s">
        <v>1390</v>
      </c>
      <c r="AE14" s="888"/>
      <c r="AF14" s="888"/>
      <c r="AG14" s="888"/>
      <c r="AH14" s="888"/>
      <c r="AI14" s="888"/>
      <c r="AJ14" s="888"/>
      <c r="AL14" s="888"/>
      <c r="AM14" s="888"/>
    </row>
    <row r="15" spans="1:42">
      <c r="D15" t="s">
        <v>238</v>
      </c>
      <c r="E15" t="s">
        <v>215</v>
      </c>
      <c r="F15" t="s">
        <v>239</v>
      </c>
      <c r="G15" t="s">
        <v>2161</v>
      </c>
      <c r="H15" t="s">
        <v>241</v>
      </c>
      <c r="I15" t="s">
        <v>242</v>
      </c>
      <c r="J15" t="s">
        <v>107</v>
      </c>
      <c r="K15" t="s">
        <v>243</v>
      </c>
      <c r="L15" s="217" t="s">
        <v>287</v>
      </c>
      <c r="M15" s="217" t="s">
        <v>287</v>
      </c>
      <c r="O15" s="217" t="s">
        <v>287</v>
      </c>
      <c r="P15" t="s">
        <v>248</v>
      </c>
      <c r="Q15" s="942"/>
      <c r="R15" s="942"/>
      <c r="S15" s="307"/>
      <c r="T15" s="307"/>
      <c r="U15" s="307"/>
      <c r="V15" s="307"/>
      <c r="AC15" t="s">
        <v>1390</v>
      </c>
      <c r="AE15" s="888"/>
      <c r="AF15" s="888"/>
      <c r="AG15" s="888"/>
      <c r="AH15" s="888"/>
      <c r="AI15" s="888"/>
      <c r="AJ15" s="888"/>
      <c r="AL15" s="888"/>
      <c r="AM15" s="888"/>
    </row>
    <row r="16" spans="1:42">
      <c r="D16" t="s">
        <v>238</v>
      </c>
      <c r="E16" t="s">
        <v>215</v>
      </c>
      <c r="F16" t="s">
        <v>239</v>
      </c>
      <c r="G16" t="s">
        <v>2161</v>
      </c>
      <c r="H16" t="s">
        <v>241</v>
      </c>
      <c r="I16" t="s">
        <v>242</v>
      </c>
      <c r="J16" t="s">
        <v>107</v>
      </c>
      <c r="K16" t="s">
        <v>243</v>
      </c>
      <c r="L16" s="217" t="s">
        <v>287</v>
      </c>
      <c r="M16" s="217" t="s">
        <v>287</v>
      </c>
      <c r="O16" s="217" t="s">
        <v>287</v>
      </c>
      <c r="P16" t="s">
        <v>248</v>
      </c>
      <c r="Q16" s="942"/>
      <c r="R16" s="942"/>
      <c r="S16" s="307"/>
      <c r="T16" s="307"/>
      <c r="U16" s="307"/>
      <c r="V16" s="307"/>
      <c r="AC16" t="s">
        <v>1390</v>
      </c>
      <c r="AE16" s="888"/>
      <c r="AF16" s="888"/>
      <c r="AG16" s="888"/>
      <c r="AH16" s="888"/>
      <c r="AI16" s="888"/>
      <c r="AJ16" s="888"/>
      <c r="AL16" s="888"/>
      <c r="AM16" s="888"/>
    </row>
    <row r="17" spans="1:39">
      <c r="L17" s="217"/>
    </row>
    <row r="18" spans="1:39" s="1" customFormat="1">
      <c r="A18" s="42"/>
      <c r="B18" s="48" t="s">
        <v>267</v>
      </c>
      <c r="L18" s="415"/>
      <c r="Q18" s="76"/>
      <c r="R18" s="76"/>
    </row>
    <row r="19" spans="1:39">
      <c r="L19" s="217"/>
    </row>
    <row r="20" spans="1:39">
      <c r="D20" t="s">
        <v>238</v>
      </c>
      <c r="E20" t="s">
        <v>215</v>
      </c>
      <c r="F20" t="s">
        <v>239</v>
      </c>
      <c r="G20" t="s">
        <v>2161</v>
      </c>
      <c r="H20" t="s">
        <v>241</v>
      </c>
      <c r="I20" t="s">
        <v>242</v>
      </c>
      <c r="J20" t="s">
        <v>107</v>
      </c>
      <c r="K20" t="s">
        <v>267</v>
      </c>
      <c r="L20" s="217" t="s">
        <v>287</v>
      </c>
      <c r="M20" s="217" t="s">
        <v>287</v>
      </c>
      <c r="O20" s="217" t="s">
        <v>287</v>
      </c>
      <c r="P20" t="s">
        <v>248</v>
      </c>
      <c r="Q20" s="942"/>
      <c r="R20" s="942"/>
      <c r="AC20" t="s">
        <v>1151</v>
      </c>
      <c r="AE20" s="888"/>
      <c r="AF20" s="888"/>
      <c r="AG20" s="888"/>
      <c r="AH20" s="888"/>
      <c r="AI20" s="888"/>
      <c r="AJ20" s="888"/>
      <c r="AL20" s="888"/>
      <c r="AM20" s="888"/>
    </row>
    <row r="21" spans="1:39">
      <c r="D21" t="s">
        <v>238</v>
      </c>
      <c r="E21" t="s">
        <v>215</v>
      </c>
      <c r="F21" t="s">
        <v>239</v>
      </c>
      <c r="G21" t="s">
        <v>2161</v>
      </c>
      <c r="H21" t="s">
        <v>241</v>
      </c>
      <c r="I21" t="s">
        <v>242</v>
      </c>
      <c r="J21" t="s">
        <v>107</v>
      </c>
      <c r="K21" t="s">
        <v>267</v>
      </c>
      <c r="L21" s="217" t="s">
        <v>287</v>
      </c>
      <c r="M21" s="217" t="s">
        <v>287</v>
      </c>
      <c r="O21" s="217" t="s">
        <v>287</v>
      </c>
      <c r="P21" t="s">
        <v>248</v>
      </c>
      <c r="Q21" s="942"/>
      <c r="R21" s="942"/>
      <c r="AC21" t="s">
        <v>1151</v>
      </c>
      <c r="AE21" s="888"/>
      <c r="AF21" s="888"/>
      <c r="AG21" s="888"/>
      <c r="AH21" s="888"/>
      <c r="AI21" s="888"/>
      <c r="AJ21" s="888"/>
      <c r="AL21" s="888"/>
      <c r="AM21" s="888"/>
    </row>
    <row r="22" spans="1:39">
      <c r="D22" t="s">
        <v>238</v>
      </c>
      <c r="E22" t="s">
        <v>215</v>
      </c>
      <c r="F22" t="s">
        <v>239</v>
      </c>
      <c r="G22" t="s">
        <v>2161</v>
      </c>
      <c r="H22" t="s">
        <v>241</v>
      </c>
      <c r="I22" t="s">
        <v>242</v>
      </c>
      <c r="J22" t="s">
        <v>107</v>
      </c>
      <c r="K22" t="s">
        <v>267</v>
      </c>
      <c r="L22" s="217" t="s">
        <v>287</v>
      </c>
      <c r="M22" s="217" t="s">
        <v>287</v>
      </c>
      <c r="O22" s="217" t="s">
        <v>287</v>
      </c>
      <c r="P22" t="s">
        <v>248</v>
      </c>
      <c r="Q22" s="942"/>
      <c r="R22" s="942"/>
      <c r="S22" s="307"/>
      <c r="T22" s="307"/>
      <c r="U22" s="307"/>
      <c r="V22" s="307"/>
      <c r="AC22" t="s">
        <v>1151</v>
      </c>
      <c r="AE22" s="888"/>
      <c r="AF22" s="888"/>
      <c r="AG22" s="888"/>
      <c r="AH22" s="888"/>
      <c r="AI22" s="888"/>
      <c r="AJ22" s="888"/>
      <c r="AL22" s="888"/>
      <c r="AM22" s="888"/>
    </row>
    <row r="23" spans="1:39">
      <c r="D23" t="s">
        <v>238</v>
      </c>
      <c r="E23" t="s">
        <v>215</v>
      </c>
      <c r="F23" t="s">
        <v>239</v>
      </c>
      <c r="G23" t="s">
        <v>2161</v>
      </c>
      <c r="H23" t="s">
        <v>241</v>
      </c>
      <c r="I23" t="s">
        <v>242</v>
      </c>
      <c r="J23" t="s">
        <v>107</v>
      </c>
      <c r="K23" t="s">
        <v>267</v>
      </c>
      <c r="L23" s="217" t="s">
        <v>287</v>
      </c>
      <c r="M23" s="217" t="s">
        <v>287</v>
      </c>
      <c r="O23" s="217" t="s">
        <v>287</v>
      </c>
      <c r="P23" t="s">
        <v>248</v>
      </c>
      <c r="Q23" s="942"/>
      <c r="R23" s="942"/>
      <c r="S23" s="307"/>
      <c r="T23" s="307"/>
      <c r="U23" s="307"/>
      <c r="V23" s="307"/>
      <c r="AC23" t="s">
        <v>1151</v>
      </c>
      <c r="AE23" s="888"/>
      <c r="AF23" s="888"/>
      <c r="AG23" s="888"/>
      <c r="AH23" s="888"/>
      <c r="AI23" s="888"/>
      <c r="AJ23" s="888"/>
      <c r="AL23" s="888"/>
      <c r="AM23" s="888"/>
    </row>
    <row r="24" spans="1:39">
      <c r="L24" s="217"/>
    </row>
    <row r="25" spans="1:39" s="1" customFormat="1">
      <c r="A25" s="42"/>
      <c r="B25" s="48" t="s">
        <v>285</v>
      </c>
      <c r="L25" s="415"/>
      <c r="Q25" s="76"/>
      <c r="R25" s="76"/>
    </row>
    <row r="26" spans="1:39">
      <c r="L26" s="217"/>
    </row>
    <row r="27" spans="1:39">
      <c r="D27" t="s">
        <v>238</v>
      </c>
      <c r="E27" t="s">
        <v>215</v>
      </c>
      <c r="F27" t="s">
        <v>239</v>
      </c>
      <c r="G27" t="s">
        <v>2161</v>
      </c>
      <c r="H27" t="s">
        <v>241</v>
      </c>
      <c r="I27" t="s">
        <v>242</v>
      </c>
      <c r="J27" t="s">
        <v>107</v>
      </c>
      <c r="K27" t="s">
        <v>285</v>
      </c>
      <c r="L27" s="217" t="s">
        <v>287</v>
      </c>
      <c r="M27" s="217" t="s">
        <v>287</v>
      </c>
      <c r="O27" s="217" t="s">
        <v>287</v>
      </c>
      <c r="P27" t="s">
        <v>248</v>
      </c>
      <c r="Q27" s="942"/>
      <c r="R27" s="953" t="s">
        <v>2359</v>
      </c>
      <c r="AC27" t="s">
        <v>1151</v>
      </c>
      <c r="AD27" s="888"/>
      <c r="AE27" s="888"/>
      <c r="AF27" s="888"/>
      <c r="AG27" s="888"/>
      <c r="AH27" s="888"/>
      <c r="AI27" s="888"/>
      <c r="AL27" s="888"/>
      <c r="AM27" s="888"/>
    </row>
    <row r="28" spans="1:39">
      <c r="D28" t="s">
        <v>238</v>
      </c>
      <c r="E28" t="s">
        <v>215</v>
      </c>
      <c r="F28" t="s">
        <v>239</v>
      </c>
      <c r="G28" t="s">
        <v>2161</v>
      </c>
      <c r="H28" t="s">
        <v>241</v>
      </c>
      <c r="I28" t="s">
        <v>242</v>
      </c>
      <c r="J28" t="s">
        <v>107</v>
      </c>
      <c r="K28" t="s">
        <v>285</v>
      </c>
      <c r="L28" s="217" t="s">
        <v>287</v>
      </c>
      <c r="M28" s="217" t="s">
        <v>287</v>
      </c>
      <c r="O28" s="217" t="s">
        <v>287</v>
      </c>
      <c r="P28" t="s">
        <v>248</v>
      </c>
      <c r="Q28" s="942"/>
      <c r="R28" s="942"/>
      <c r="AC28" t="s">
        <v>1151</v>
      </c>
      <c r="AE28" s="888"/>
      <c r="AF28" s="888"/>
      <c r="AG28" s="888"/>
      <c r="AH28" s="888"/>
      <c r="AI28" s="888"/>
      <c r="AL28" s="888"/>
      <c r="AM28" s="888"/>
    </row>
    <row r="29" spans="1:39">
      <c r="D29" t="s">
        <v>238</v>
      </c>
      <c r="E29" t="s">
        <v>215</v>
      </c>
      <c r="F29" t="s">
        <v>239</v>
      </c>
      <c r="G29" t="s">
        <v>2161</v>
      </c>
      <c r="H29" t="s">
        <v>241</v>
      </c>
      <c r="I29" t="s">
        <v>242</v>
      </c>
      <c r="J29" t="s">
        <v>107</v>
      </c>
      <c r="K29" t="s">
        <v>285</v>
      </c>
      <c r="L29" s="217" t="s">
        <v>287</v>
      </c>
      <c r="M29" s="217" t="s">
        <v>287</v>
      </c>
      <c r="O29" s="217" t="s">
        <v>287</v>
      </c>
      <c r="P29" t="s">
        <v>248</v>
      </c>
      <c r="Q29" s="942"/>
      <c r="R29" s="942"/>
      <c r="AC29" t="s">
        <v>1151</v>
      </c>
      <c r="AE29" s="888"/>
      <c r="AF29" s="888"/>
      <c r="AG29" s="888"/>
      <c r="AH29" s="888"/>
      <c r="AI29" s="888"/>
      <c r="AL29" s="888"/>
      <c r="AM29" s="888"/>
    </row>
    <row r="30" spans="1:39">
      <c r="D30" t="s">
        <v>238</v>
      </c>
      <c r="E30" t="s">
        <v>215</v>
      </c>
      <c r="F30" t="s">
        <v>239</v>
      </c>
      <c r="G30" t="s">
        <v>2161</v>
      </c>
      <c r="H30" t="s">
        <v>241</v>
      </c>
      <c r="I30" t="s">
        <v>242</v>
      </c>
      <c r="J30" t="s">
        <v>107</v>
      </c>
      <c r="K30" t="s">
        <v>285</v>
      </c>
      <c r="L30" s="217" t="s">
        <v>287</v>
      </c>
      <c r="M30" s="217" t="s">
        <v>287</v>
      </c>
      <c r="O30" s="217" t="s">
        <v>287</v>
      </c>
      <c r="P30" t="s">
        <v>248</v>
      </c>
      <c r="Q30" s="942"/>
      <c r="R30" s="942"/>
      <c r="AC30" t="s">
        <v>1151</v>
      </c>
      <c r="AE30" s="888"/>
      <c r="AF30" s="888"/>
      <c r="AG30" s="888"/>
      <c r="AH30" s="888"/>
      <c r="AI30" s="888"/>
      <c r="AL30" s="888"/>
      <c r="AM30" s="888"/>
    </row>
    <row r="31" spans="1:39">
      <c r="D31" t="s">
        <v>238</v>
      </c>
      <c r="E31" t="s">
        <v>215</v>
      </c>
      <c r="F31" t="s">
        <v>239</v>
      </c>
      <c r="G31" t="s">
        <v>2161</v>
      </c>
      <c r="H31" t="s">
        <v>241</v>
      </c>
      <c r="I31" t="s">
        <v>242</v>
      </c>
      <c r="J31" t="s">
        <v>107</v>
      </c>
      <c r="K31" t="s">
        <v>285</v>
      </c>
      <c r="L31" s="217" t="s">
        <v>287</v>
      </c>
      <c r="M31" s="217" t="s">
        <v>287</v>
      </c>
      <c r="O31" s="217" t="s">
        <v>287</v>
      </c>
      <c r="P31" t="s">
        <v>248</v>
      </c>
      <c r="Q31" s="942"/>
      <c r="R31" s="942"/>
      <c r="AC31" t="s">
        <v>1151</v>
      </c>
      <c r="AE31" s="888"/>
      <c r="AF31" s="888"/>
      <c r="AG31" s="888"/>
      <c r="AH31" s="888"/>
      <c r="AI31" s="888"/>
      <c r="AL31" s="888"/>
      <c r="AM31" s="888"/>
    </row>
    <row r="32" spans="1:39">
      <c r="D32" t="s">
        <v>238</v>
      </c>
      <c r="E32" t="s">
        <v>215</v>
      </c>
      <c r="F32" t="s">
        <v>239</v>
      </c>
      <c r="G32" t="s">
        <v>2161</v>
      </c>
      <c r="H32" t="s">
        <v>241</v>
      </c>
      <c r="I32" t="s">
        <v>242</v>
      </c>
      <c r="J32" t="s">
        <v>107</v>
      </c>
      <c r="K32" t="s">
        <v>285</v>
      </c>
      <c r="L32" s="217" t="s">
        <v>287</v>
      </c>
      <c r="M32" s="217" t="s">
        <v>287</v>
      </c>
      <c r="O32" s="217" t="s">
        <v>287</v>
      </c>
      <c r="P32" t="s">
        <v>248</v>
      </c>
      <c r="Q32" s="942"/>
      <c r="R32" s="942"/>
      <c r="AC32" t="s">
        <v>1151</v>
      </c>
      <c r="AE32" s="888"/>
      <c r="AF32" s="888"/>
      <c r="AG32" s="888"/>
      <c r="AH32" s="888"/>
      <c r="AI32" s="888"/>
      <c r="AL32" s="888"/>
      <c r="AM32" s="888"/>
    </row>
    <row r="33" spans="1:39">
      <c r="D33" t="s">
        <v>238</v>
      </c>
      <c r="E33" t="s">
        <v>215</v>
      </c>
      <c r="F33" t="s">
        <v>239</v>
      </c>
      <c r="G33" t="s">
        <v>2161</v>
      </c>
      <c r="H33" t="s">
        <v>241</v>
      </c>
      <c r="I33" t="s">
        <v>242</v>
      </c>
      <c r="J33" t="s">
        <v>107</v>
      </c>
      <c r="K33" t="s">
        <v>285</v>
      </c>
      <c r="L33" s="217" t="s">
        <v>287</v>
      </c>
      <c r="M33" s="217" t="s">
        <v>287</v>
      </c>
      <c r="O33" s="217" t="s">
        <v>287</v>
      </c>
      <c r="P33" t="s">
        <v>248</v>
      </c>
      <c r="Q33" s="942"/>
      <c r="R33" s="942"/>
      <c r="AC33" t="s">
        <v>1151</v>
      </c>
      <c r="AE33" s="888"/>
      <c r="AF33" s="888"/>
      <c r="AG33" s="888"/>
      <c r="AH33" s="888"/>
      <c r="AI33" s="888"/>
      <c r="AL33" s="888"/>
      <c r="AM33" s="888"/>
    </row>
    <row r="34" spans="1:39">
      <c r="D34" t="s">
        <v>238</v>
      </c>
      <c r="E34" t="s">
        <v>215</v>
      </c>
      <c r="F34" t="s">
        <v>239</v>
      </c>
      <c r="G34" t="s">
        <v>2161</v>
      </c>
      <c r="H34" t="s">
        <v>241</v>
      </c>
      <c r="I34" t="s">
        <v>242</v>
      </c>
      <c r="J34" t="s">
        <v>107</v>
      </c>
      <c r="K34" t="s">
        <v>285</v>
      </c>
      <c r="L34" s="217" t="s">
        <v>287</v>
      </c>
      <c r="M34" s="217" t="s">
        <v>287</v>
      </c>
      <c r="O34" s="217" t="s">
        <v>287</v>
      </c>
      <c r="P34" t="s">
        <v>248</v>
      </c>
      <c r="Q34" s="942"/>
      <c r="R34" s="942"/>
      <c r="AC34" t="s">
        <v>1151</v>
      </c>
      <c r="AE34" s="888"/>
      <c r="AF34" s="888"/>
      <c r="AG34" s="888"/>
      <c r="AH34" s="888"/>
      <c r="AI34" s="888"/>
      <c r="AL34" s="888"/>
      <c r="AM34" s="888"/>
    </row>
    <row r="35" spans="1:39">
      <c r="D35" t="s">
        <v>238</v>
      </c>
      <c r="E35" t="s">
        <v>215</v>
      </c>
      <c r="F35" t="s">
        <v>239</v>
      </c>
      <c r="G35" t="s">
        <v>2161</v>
      </c>
      <c r="H35" t="s">
        <v>241</v>
      </c>
      <c r="I35" t="s">
        <v>242</v>
      </c>
      <c r="J35" t="s">
        <v>107</v>
      </c>
      <c r="K35" t="s">
        <v>285</v>
      </c>
      <c r="L35" s="217" t="s">
        <v>287</v>
      </c>
      <c r="M35" s="217" t="s">
        <v>287</v>
      </c>
      <c r="O35" s="217" t="s">
        <v>287</v>
      </c>
      <c r="P35" t="s">
        <v>248</v>
      </c>
      <c r="Q35" s="942"/>
      <c r="R35" s="942"/>
      <c r="S35" s="307"/>
      <c r="T35" s="307"/>
      <c r="U35" s="307"/>
      <c r="V35" s="307"/>
      <c r="AC35" t="s">
        <v>1151</v>
      </c>
      <c r="AE35" s="888"/>
      <c r="AF35" s="888"/>
      <c r="AG35" s="888"/>
      <c r="AH35" s="888"/>
      <c r="AI35" s="888"/>
      <c r="AL35" s="888"/>
      <c r="AM35" s="888"/>
    </row>
    <row r="36" spans="1:39">
      <c r="D36" t="s">
        <v>238</v>
      </c>
      <c r="E36" t="s">
        <v>215</v>
      </c>
      <c r="F36" t="s">
        <v>239</v>
      </c>
      <c r="G36" t="s">
        <v>2161</v>
      </c>
      <c r="H36" t="s">
        <v>241</v>
      </c>
      <c r="I36" t="s">
        <v>242</v>
      </c>
      <c r="J36" t="s">
        <v>107</v>
      </c>
      <c r="K36" t="s">
        <v>285</v>
      </c>
      <c r="L36" s="217" t="s">
        <v>287</v>
      </c>
      <c r="M36" s="217" t="s">
        <v>287</v>
      </c>
      <c r="O36" s="217" t="s">
        <v>287</v>
      </c>
      <c r="P36" t="s">
        <v>248</v>
      </c>
      <c r="Q36" s="942"/>
      <c r="R36" s="942"/>
      <c r="S36" s="307"/>
      <c r="T36" s="307"/>
      <c r="U36" s="307"/>
      <c r="V36" s="307"/>
      <c r="AC36" t="s">
        <v>1151</v>
      </c>
      <c r="AE36" s="888"/>
      <c r="AF36" s="888"/>
      <c r="AG36" s="888"/>
      <c r="AH36" s="888"/>
      <c r="AI36" s="888"/>
      <c r="AL36" s="888"/>
      <c r="AM36" s="888"/>
    </row>
    <row r="38" spans="1:39" s="1" customFormat="1" ht="14">
      <c r="A38" s="42"/>
      <c r="B38" s="48" t="s">
        <v>300</v>
      </c>
      <c r="Q38" s="76"/>
      <c r="R38" s="76"/>
    </row>
    <row r="40" spans="1:39">
      <c r="D40" t="s">
        <v>238</v>
      </c>
      <c r="E40" t="s">
        <v>215</v>
      </c>
      <c r="F40" t="s">
        <v>239</v>
      </c>
      <c r="G40" t="s">
        <v>2161</v>
      </c>
      <c r="H40" t="s">
        <v>241</v>
      </c>
      <c r="I40" t="s">
        <v>242</v>
      </c>
      <c r="J40" t="s">
        <v>107</v>
      </c>
      <c r="K40" t="s">
        <v>2360</v>
      </c>
      <c r="L40" t="str">
        <f t="shared" ref="L40:L43" si="0">IF(R40="","null",R40)</f>
        <v>Tactical Access</v>
      </c>
      <c r="M40" s="217" t="s">
        <v>287</v>
      </c>
      <c r="O40" s="217" t="s">
        <v>287</v>
      </c>
      <c r="P40" t="s">
        <v>248</v>
      </c>
      <c r="Q40" s="942"/>
      <c r="R40" s="953" t="s">
        <v>2361</v>
      </c>
      <c r="AC40" t="s">
        <v>1151</v>
      </c>
      <c r="AE40" s="888"/>
      <c r="AF40" s="888"/>
      <c r="AG40" s="888"/>
      <c r="AH40" s="888"/>
      <c r="AI40" s="888"/>
      <c r="AL40" s="888"/>
      <c r="AM40" s="888"/>
    </row>
    <row r="41" spans="1:39">
      <c r="D41" t="s">
        <v>238</v>
      </c>
      <c r="E41" t="s">
        <v>215</v>
      </c>
      <c r="F41" t="s">
        <v>239</v>
      </c>
      <c r="G41" t="s">
        <v>2161</v>
      </c>
      <c r="H41" t="s">
        <v>241</v>
      </c>
      <c r="I41" t="s">
        <v>242</v>
      </c>
      <c r="J41" t="s">
        <v>107</v>
      </c>
      <c r="K41" t="s">
        <v>2360</v>
      </c>
      <c r="L41" t="str">
        <f t="shared" si="0"/>
        <v>Changing Customer Needs</v>
      </c>
      <c r="M41" s="217" t="s">
        <v>287</v>
      </c>
      <c r="O41" s="217" t="s">
        <v>287</v>
      </c>
      <c r="P41" t="s">
        <v>248</v>
      </c>
      <c r="Q41" s="942"/>
      <c r="R41" s="953" t="s">
        <v>2362</v>
      </c>
      <c r="AC41" t="s">
        <v>1151</v>
      </c>
      <c r="AE41" s="888"/>
      <c r="AF41" s="888"/>
      <c r="AG41" s="888"/>
      <c r="AH41" s="888"/>
      <c r="AI41" s="888"/>
      <c r="AL41" s="888"/>
      <c r="AM41" s="888"/>
    </row>
    <row r="42" spans="1:39">
      <c r="D42" t="s">
        <v>238</v>
      </c>
      <c r="E42" t="s">
        <v>215</v>
      </c>
      <c r="F42" t="s">
        <v>239</v>
      </c>
      <c r="G42" t="s">
        <v>2161</v>
      </c>
      <c r="H42" t="s">
        <v>241</v>
      </c>
      <c r="I42" t="s">
        <v>242</v>
      </c>
      <c r="J42" t="s">
        <v>107</v>
      </c>
      <c r="K42" t="s">
        <v>2360</v>
      </c>
      <c r="L42" s="217" t="str">
        <f t="shared" si="0"/>
        <v>null</v>
      </c>
      <c r="M42" s="217" t="s">
        <v>287</v>
      </c>
      <c r="O42" s="217" t="s">
        <v>287</v>
      </c>
      <c r="P42" t="s">
        <v>248</v>
      </c>
      <c r="Q42" s="942"/>
      <c r="R42" s="942"/>
      <c r="S42" s="307"/>
      <c r="T42" s="307"/>
      <c r="U42" s="307"/>
      <c r="V42" s="307"/>
      <c r="AC42" t="s">
        <v>1151</v>
      </c>
      <c r="AE42" s="888"/>
      <c r="AF42" s="888"/>
      <c r="AG42" s="888"/>
      <c r="AH42" s="888"/>
      <c r="AI42" s="888"/>
      <c r="AL42" s="888"/>
      <c r="AM42" s="888"/>
    </row>
    <row r="43" spans="1:39">
      <c r="D43" t="s">
        <v>238</v>
      </c>
      <c r="E43" t="s">
        <v>215</v>
      </c>
      <c r="F43" t="s">
        <v>239</v>
      </c>
      <c r="G43" t="s">
        <v>2161</v>
      </c>
      <c r="H43" t="s">
        <v>241</v>
      </c>
      <c r="I43" t="s">
        <v>242</v>
      </c>
      <c r="J43" t="s">
        <v>107</v>
      </c>
      <c r="K43" t="s">
        <v>2360</v>
      </c>
      <c r="L43" s="217" t="str">
        <f t="shared" si="0"/>
        <v>null</v>
      </c>
      <c r="M43" s="217" t="s">
        <v>287</v>
      </c>
      <c r="O43" s="217" t="s">
        <v>287</v>
      </c>
      <c r="P43" t="s">
        <v>248</v>
      </c>
      <c r="Q43" s="942"/>
      <c r="R43" s="942"/>
      <c r="S43" s="307"/>
      <c r="T43" s="307"/>
      <c r="U43" s="307"/>
      <c r="V43" s="307"/>
      <c r="AC43" t="s">
        <v>1151</v>
      </c>
      <c r="AE43" s="888"/>
      <c r="AF43" s="888"/>
      <c r="AG43" s="888"/>
      <c r="AH43" s="888"/>
      <c r="AI43" s="888"/>
      <c r="AL43" s="888"/>
      <c r="AM43" s="888"/>
    </row>
    <row r="45" spans="1:39" s="1" customFormat="1" ht="14">
      <c r="A45" s="42"/>
      <c r="B45" s="48" t="s">
        <v>314</v>
      </c>
      <c r="Q45" s="76"/>
      <c r="R45" s="76"/>
    </row>
    <row r="47" spans="1:39">
      <c r="D47" t="s">
        <v>238</v>
      </c>
      <c r="E47" t="s">
        <v>215</v>
      </c>
      <c r="F47" t="s">
        <v>239</v>
      </c>
      <c r="G47" t="s">
        <v>2161</v>
      </c>
      <c r="H47" t="s">
        <v>241</v>
      </c>
      <c r="I47" t="s">
        <v>2363</v>
      </c>
      <c r="J47" t="s">
        <v>107</v>
      </c>
      <c r="K47" t="s">
        <v>314</v>
      </c>
      <c r="L47" t="str">
        <f t="shared" ref="L47:L53" si="1">IF(R47="","null",R47)</f>
        <v>Hatton</v>
      </c>
      <c r="M47" s="350" t="s">
        <v>245</v>
      </c>
      <c r="O47" t="s">
        <v>247</v>
      </c>
      <c r="P47" t="s">
        <v>272</v>
      </c>
      <c r="Q47" s="942"/>
      <c r="R47" s="953" t="s">
        <v>286</v>
      </c>
      <c r="S47" s="307"/>
      <c r="T47" s="307"/>
      <c r="U47" s="307"/>
      <c r="V47" s="307"/>
      <c r="AC47" t="s">
        <v>1151</v>
      </c>
      <c r="AD47" s="882">
        <f>SUMIFS('6.2 Projects'!AD$9:AD$195,'6.2 Projects'!$F$9:$F$195,$F47,'6.2 Projects'!$R$9:$R$195,$R47)</f>
        <v>0</v>
      </c>
      <c r="AE47" s="882">
        <f>SUMIFS('6.2 Projects'!AE$9:AE$195,'6.2 Projects'!$F$9:$F$195,$F47,'6.2 Projects'!$R$9:$R$195,$R47)</f>
        <v>0</v>
      </c>
      <c r="AF47" s="882">
        <f>SUMIFS('6.2 Projects'!AF$9:AF$195,'6.2 Projects'!$F$9:$F$195,$F47,'6.2 Projects'!$R$9:$R$195,$R47)</f>
        <v>0</v>
      </c>
      <c r="AG47" s="882">
        <f>SUMIFS('6.2 Projects'!AG$9:AG$195,'6.2 Projects'!$F$9:$F$195,$F47,'6.2 Projects'!$R$9:$R$195,$R47)</f>
        <v>0</v>
      </c>
      <c r="AH47" s="882">
        <f>SUMIFS('6.2 Projects'!AH$9:AH$195,'6.2 Projects'!$F$9:$F$195,$F47,'6.2 Projects'!$R$9:$R$195,$R47)</f>
        <v>0</v>
      </c>
      <c r="AI47" s="882">
        <f>SUMIFS('6.2 Projects'!AI$9:AI$195,'6.2 Projects'!$F$9:$F$195,$F47,'6.2 Projects'!$R$9:$R$195,$R47)</f>
        <v>0</v>
      </c>
      <c r="AJ47" s="882">
        <f>SUMIFS('6.2 Projects'!AJ$9:AJ$195,'6.2 Projects'!$F$9:$F$195,$F47,'6.2 Projects'!$R$9:$R$195,$R47)</f>
        <v>0</v>
      </c>
      <c r="AL47" s="882">
        <f>SUMIFS('6.2 Projects'!AD$9:AD$195,'6.2 Projects'!$F$9:$F$195,$F47,'6.2 Projects'!$R$9:$R$195,$R47,'6.2 Projects'!$T$9:$T$195,AL$7)+SUMIFS('6.2 Projects'!AE$9:AE$195,'6.2 Projects'!$F$9:$F$195,$F47,'6.2 Projects'!$R$9:$R$195,$R47,'6.2 Projects'!$T$9:$T$195,AL$7)+SUMIFS('6.2 Projects'!AF$9:AF$195,'6.2 Projects'!$F$9:$F$195,$F47,'6.2 Projects'!$R$9:$R$195,$R47,'6.2 Projects'!$T$9:$T$195,AL$7)+SUMIFS('6.2 Projects'!AG$9:AG$195,'6.2 Projects'!$F$9:$F$195,$F47,'6.2 Projects'!$R$9:$R$195,$R47,'6.2 Projects'!$T$9:$T$195,AL$7)+SUMIFS('6.2 Projects'!AH$9:AH$195,'6.2 Projects'!$F$9:$F$195,$F47,'6.2 Projects'!$R$9:$R$195,$R47,'6.2 Projects'!$T$9:$T$195,AL$7)+SUMIFS('6.2 Projects'!AI$9:AI$195,'6.2 Projects'!$F$9:$F$195,$F47,'6.2 Projects'!$R$9:$R$195,$R47,'6.2 Projects'!$T$9:$T$195,AL$7)+SUMIFS('6.2 Projects'!AJ$9:AJ$195,'6.2 Projects'!$F$9:$F$195,$F47,'6.2 Projects'!$R$9:$R$195,$R47,'6.2 Projects'!$T$9:$T$195,AL$7)</f>
        <v>0</v>
      </c>
      <c r="AM47" s="882">
        <f>SUMIFS('6.2 Projects'!AD$9:AD$195,'6.2 Projects'!$F$9:$F$195,$F47,'6.2 Projects'!$R$9:$R$195,$R47,'6.2 Projects'!$T$9:$T$195,AM$7)+SUMIFS('6.2 Projects'!AE$9:AE$195,'6.2 Projects'!$F$9:$F$195,$F47,'6.2 Projects'!$R$9:$R$195,$R47,'6.2 Projects'!$T$9:$T$195,AM$7)+SUMIFS('6.2 Projects'!AF$9:AF$195,'6.2 Projects'!$F$9:$F$195,$F47,'6.2 Projects'!$R$9:$R$195,$R47,'6.2 Projects'!$T$9:$T$195,AM$7)+SUMIFS('6.2 Projects'!AG$9:AG$195,'6.2 Projects'!$F$9:$F$195,$F47,'6.2 Projects'!$R$9:$R$195,$R47,'6.2 Projects'!$T$9:$T$195,AM$7)+SUMIFS('6.2 Projects'!AH$9:AH$195,'6.2 Projects'!$F$9:$F$195,$F47,'6.2 Projects'!$R$9:$R$195,$R47,'6.2 Projects'!$T$9:$T$195,AM$7)+SUMIFS('6.2 Projects'!AI$9:AI$195,'6.2 Projects'!$F$9:$F$195,$F47,'6.2 Projects'!$R$9:$R$195,$R47,'6.2 Projects'!$T$9:$T$195,AM$7)+SUMIFS('6.2 Projects'!AJ$9:AJ$195,'6.2 Projects'!$F$9:$F$195,$F47,'6.2 Projects'!$R$9:$R$195,$R47,'6.2 Projects'!$T$9:$T$195,AM$7)</f>
        <v>0</v>
      </c>
    </row>
    <row r="48" spans="1:39">
      <c r="D48" t="s">
        <v>238</v>
      </c>
      <c r="E48" t="s">
        <v>215</v>
      </c>
      <c r="F48" t="s">
        <v>239</v>
      </c>
      <c r="G48" t="s">
        <v>2161</v>
      </c>
      <c r="H48" t="s">
        <v>241</v>
      </c>
      <c r="I48" t="s">
        <v>2363</v>
      </c>
      <c r="J48" t="s">
        <v>107</v>
      </c>
      <c r="K48" t="s">
        <v>314</v>
      </c>
      <c r="L48" t="str">
        <f t="shared" si="1"/>
        <v>Wormington FEED</v>
      </c>
      <c r="M48" s="350" t="s">
        <v>245</v>
      </c>
      <c r="O48" t="s">
        <v>247</v>
      </c>
      <c r="P48" t="s">
        <v>272</v>
      </c>
      <c r="Q48" s="942"/>
      <c r="R48" s="953" t="s">
        <v>301</v>
      </c>
      <c r="S48" s="307"/>
      <c r="T48" s="307"/>
      <c r="U48" s="307"/>
      <c r="V48" s="307"/>
      <c r="AC48" t="s">
        <v>1151</v>
      </c>
      <c r="AD48" s="882">
        <f>SUMIFS('6.2 Projects'!AD$9:AD$195,'6.2 Projects'!$F$9:$F$195,$F48,'6.2 Projects'!$R$9:$R$195,$R48)</f>
        <v>0</v>
      </c>
      <c r="AE48" s="882">
        <f>SUMIFS('6.2 Projects'!AE$9:AE$195,'6.2 Projects'!$F$9:$F$195,$F48,'6.2 Projects'!$R$9:$R$195,$R48)</f>
        <v>0</v>
      </c>
      <c r="AF48" s="882">
        <f>SUMIFS('6.2 Projects'!AF$9:AF$195,'6.2 Projects'!$F$9:$F$195,$F48,'6.2 Projects'!$R$9:$R$195,$R48)</f>
        <v>0</v>
      </c>
      <c r="AG48" s="882">
        <f>SUMIFS('6.2 Projects'!AG$9:AG$195,'6.2 Projects'!$F$9:$F$195,$F48,'6.2 Projects'!$R$9:$R$195,$R48)</f>
        <v>0</v>
      </c>
      <c r="AH48" s="882">
        <f>SUMIFS('6.2 Projects'!AH$9:AH$195,'6.2 Projects'!$F$9:$F$195,$F48,'6.2 Projects'!$R$9:$R$195,$R48)</f>
        <v>0</v>
      </c>
      <c r="AI48" s="882">
        <f>SUMIFS('6.2 Projects'!AI$9:AI$195,'6.2 Projects'!$F$9:$F$195,$F48,'6.2 Projects'!$R$9:$R$195,$R48)</f>
        <v>0</v>
      </c>
      <c r="AJ48" s="882">
        <f>SUMIFS('6.2 Projects'!AJ$9:AJ$195,'6.2 Projects'!$F$9:$F$195,$F48,'6.2 Projects'!$R$9:$R$195,$R48)</f>
        <v>0</v>
      </c>
      <c r="AL48" s="882">
        <f>SUMIFS('6.2 Projects'!AD$9:AD$195,'6.2 Projects'!$F$9:$F$195,$F48,'6.2 Projects'!$R$9:$R$195,$R48,'6.2 Projects'!$T$9:$T$195,AL$7)+SUMIFS('6.2 Projects'!AE$9:AE$195,'6.2 Projects'!$F$9:$F$195,$F48,'6.2 Projects'!$R$9:$R$195,$R48,'6.2 Projects'!$T$9:$T$195,AL$7)+SUMIFS('6.2 Projects'!AF$9:AF$195,'6.2 Projects'!$F$9:$F$195,$F48,'6.2 Projects'!$R$9:$R$195,$R48,'6.2 Projects'!$T$9:$T$195,AL$7)+SUMIFS('6.2 Projects'!AG$9:AG$195,'6.2 Projects'!$F$9:$F$195,$F48,'6.2 Projects'!$R$9:$R$195,$R48,'6.2 Projects'!$T$9:$T$195,AL$7)+SUMIFS('6.2 Projects'!AH$9:AH$195,'6.2 Projects'!$F$9:$F$195,$F48,'6.2 Projects'!$R$9:$R$195,$R48,'6.2 Projects'!$T$9:$T$195,AL$7)+SUMIFS('6.2 Projects'!AI$9:AI$195,'6.2 Projects'!$F$9:$F$195,$F48,'6.2 Projects'!$R$9:$R$195,$R48,'6.2 Projects'!$T$9:$T$195,AL$7)+SUMIFS('6.2 Projects'!AJ$9:AJ$195,'6.2 Projects'!$F$9:$F$195,$F48,'6.2 Projects'!$R$9:$R$195,$R48,'6.2 Projects'!$T$9:$T$195,AL$7)</f>
        <v>0</v>
      </c>
      <c r="AM48" s="882">
        <f>SUMIFS('6.2 Projects'!AD$9:AD$195,'6.2 Projects'!$F$9:$F$195,$F48,'6.2 Projects'!$R$9:$R$195,$R48,'6.2 Projects'!$T$9:$T$195,AM$7)+SUMIFS('6.2 Projects'!AE$9:AE$195,'6.2 Projects'!$F$9:$F$195,$F48,'6.2 Projects'!$R$9:$R$195,$R48,'6.2 Projects'!$T$9:$T$195,AM$7)+SUMIFS('6.2 Projects'!AF$9:AF$195,'6.2 Projects'!$F$9:$F$195,$F48,'6.2 Projects'!$R$9:$R$195,$R48,'6.2 Projects'!$T$9:$T$195,AM$7)+SUMIFS('6.2 Projects'!AG$9:AG$195,'6.2 Projects'!$F$9:$F$195,$F48,'6.2 Projects'!$R$9:$R$195,$R48,'6.2 Projects'!$T$9:$T$195,AM$7)+SUMIFS('6.2 Projects'!AH$9:AH$195,'6.2 Projects'!$F$9:$F$195,$F48,'6.2 Projects'!$R$9:$R$195,$R48,'6.2 Projects'!$T$9:$T$195,AM$7)+SUMIFS('6.2 Projects'!AI$9:AI$195,'6.2 Projects'!$F$9:$F$195,$F48,'6.2 Projects'!$R$9:$R$195,$R48,'6.2 Projects'!$T$9:$T$195,AM$7)+SUMIFS('6.2 Projects'!AJ$9:AJ$195,'6.2 Projects'!$F$9:$F$195,$F48,'6.2 Projects'!$R$9:$R$195,$R48,'6.2 Projects'!$T$9:$T$195,AM$7)</f>
        <v>0</v>
      </c>
    </row>
    <row r="49" spans="1:39">
      <c r="D49" t="s">
        <v>238</v>
      </c>
      <c r="E49" t="s">
        <v>215</v>
      </c>
      <c r="F49" t="s">
        <v>239</v>
      </c>
      <c r="G49" t="s">
        <v>2161</v>
      </c>
      <c r="H49" t="s">
        <v>241</v>
      </c>
      <c r="I49" t="s">
        <v>2363</v>
      </c>
      <c r="J49" t="s">
        <v>107</v>
      </c>
      <c r="K49" t="s">
        <v>314</v>
      </c>
      <c r="L49" t="str">
        <f t="shared" si="1"/>
        <v>Kings Lynn FEED</v>
      </c>
      <c r="M49" s="350" t="s">
        <v>245</v>
      </c>
      <c r="O49" t="s">
        <v>247</v>
      </c>
      <c r="P49" t="s">
        <v>272</v>
      </c>
      <c r="Q49" s="942"/>
      <c r="R49" s="953" t="s">
        <v>364</v>
      </c>
      <c r="S49" s="307"/>
      <c r="T49" s="307"/>
      <c r="U49" s="307"/>
      <c r="V49" s="307"/>
      <c r="AC49" t="s">
        <v>1151</v>
      </c>
      <c r="AD49" s="882">
        <f>SUMIFS('6.2 Projects'!AD$9:AD$195,'6.2 Projects'!$F$9:$F$195,$F49,'6.2 Projects'!$R$9:$R$195,$R49)</f>
        <v>0</v>
      </c>
      <c r="AE49" s="882">
        <f>SUMIFS('6.2 Projects'!AE$9:AE$195,'6.2 Projects'!$F$9:$F$195,$F49,'6.2 Projects'!$R$9:$R$195,$R49)</f>
        <v>0</v>
      </c>
      <c r="AF49" s="882">
        <f>SUMIFS('6.2 Projects'!AF$9:AF$195,'6.2 Projects'!$F$9:$F$195,$F49,'6.2 Projects'!$R$9:$R$195,$R49)</f>
        <v>0</v>
      </c>
      <c r="AG49" s="882">
        <f>SUMIFS('6.2 Projects'!AG$9:AG$195,'6.2 Projects'!$F$9:$F$195,$F49,'6.2 Projects'!$R$9:$R$195,$R49)</f>
        <v>0</v>
      </c>
      <c r="AH49" s="882">
        <f>SUMIFS('6.2 Projects'!AH$9:AH$195,'6.2 Projects'!$F$9:$F$195,$F49,'6.2 Projects'!$R$9:$R$195,$R49)</f>
        <v>0</v>
      </c>
      <c r="AI49" s="882">
        <f>SUMIFS('6.2 Projects'!AI$9:AI$195,'6.2 Projects'!$F$9:$F$195,$F49,'6.2 Projects'!$R$9:$R$195,$R49)</f>
        <v>0</v>
      </c>
      <c r="AJ49" s="882">
        <f>SUMIFS('6.2 Projects'!AJ$9:AJ$195,'6.2 Projects'!$F$9:$F$195,$F49,'6.2 Projects'!$R$9:$R$195,$R49)</f>
        <v>0</v>
      </c>
      <c r="AL49" s="882">
        <f>SUMIFS('6.2 Projects'!AD$9:AD$195,'6.2 Projects'!$F$9:$F$195,$F49,'6.2 Projects'!$R$9:$R$195,$R49,'6.2 Projects'!$T$9:$T$195,AL$7)+SUMIFS('6.2 Projects'!AE$9:AE$195,'6.2 Projects'!$F$9:$F$195,$F49,'6.2 Projects'!$R$9:$R$195,$R49,'6.2 Projects'!$T$9:$T$195,AL$7)+SUMIFS('6.2 Projects'!AF$9:AF$195,'6.2 Projects'!$F$9:$F$195,$F49,'6.2 Projects'!$R$9:$R$195,$R49,'6.2 Projects'!$T$9:$T$195,AL$7)+SUMIFS('6.2 Projects'!AG$9:AG$195,'6.2 Projects'!$F$9:$F$195,$F49,'6.2 Projects'!$R$9:$R$195,$R49,'6.2 Projects'!$T$9:$T$195,AL$7)+SUMIFS('6.2 Projects'!AH$9:AH$195,'6.2 Projects'!$F$9:$F$195,$F49,'6.2 Projects'!$R$9:$R$195,$R49,'6.2 Projects'!$T$9:$T$195,AL$7)+SUMIFS('6.2 Projects'!AI$9:AI$195,'6.2 Projects'!$F$9:$F$195,$F49,'6.2 Projects'!$R$9:$R$195,$R49,'6.2 Projects'!$T$9:$T$195,AL$7)+SUMIFS('6.2 Projects'!AJ$9:AJ$195,'6.2 Projects'!$F$9:$F$195,$F49,'6.2 Projects'!$R$9:$R$195,$R49,'6.2 Projects'!$T$9:$T$195,AL$7)</f>
        <v>0</v>
      </c>
      <c r="AM49" s="882">
        <f>SUMIFS('6.2 Projects'!AD$9:AD$195,'6.2 Projects'!$F$9:$F$195,$F49,'6.2 Projects'!$R$9:$R$195,$R49,'6.2 Projects'!$T$9:$T$195,AM$7)+SUMIFS('6.2 Projects'!AE$9:AE$195,'6.2 Projects'!$F$9:$F$195,$F49,'6.2 Projects'!$R$9:$R$195,$R49,'6.2 Projects'!$T$9:$T$195,AM$7)+SUMIFS('6.2 Projects'!AF$9:AF$195,'6.2 Projects'!$F$9:$F$195,$F49,'6.2 Projects'!$R$9:$R$195,$R49,'6.2 Projects'!$T$9:$T$195,AM$7)+SUMIFS('6.2 Projects'!AG$9:AG$195,'6.2 Projects'!$F$9:$F$195,$F49,'6.2 Projects'!$R$9:$R$195,$R49,'6.2 Projects'!$T$9:$T$195,AM$7)+SUMIFS('6.2 Projects'!AH$9:AH$195,'6.2 Projects'!$F$9:$F$195,$F49,'6.2 Projects'!$R$9:$R$195,$R49,'6.2 Projects'!$T$9:$T$195,AM$7)+SUMIFS('6.2 Projects'!AI$9:AI$195,'6.2 Projects'!$F$9:$F$195,$F49,'6.2 Projects'!$R$9:$R$195,$R49,'6.2 Projects'!$T$9:$T$195,AM$7)+SUMIFS('6.2 Projects'!AJ$9:AJ$195,'6.2 Projects'!$F$9:$F$195,$F49,'6.2 Projects'!$R$9:$R$195,$R49,'6.2 Projects'!$T$9:$T$195,AM$7)</f>
        <v>0</v>
      </c>
    </row>
    <row r="50" spans="1:39">
      <c r="D50" t="s">
        <v>238</v>
      </c>
      <c r="E50" t="s">
        <v>215</v>
      </c>
      <c r="F50" t="s">
        <v>239</v>
      </c>
      <c r="G50" t="s">
        <v>2161</v>
      </c>
      <c r="H50" t="s">
        <v>241</v>
      </c>
      <c r="I50" t="s">
        <v>2363</v>
      </c>
      <c r="J50" t="s">
        <v>107</v>
      </c>
      <c r="K50" t="s">
        <v>314</v>
      </c>
      <c r="L50" t="str">
        <f t="shared" si="1"/>
        <v>Peterborough FEED</v>
      </c>
      <c r="M50" s="350" t="s">
        <v>245</v>
      </c>
      <c r="O50" t="s">
        <v>247</v>
      </c>
      <c r="P50" t="s">
        <v>272</v>
      </c>
      <c r="Q50" s="942"/>
      <c r="R50" s="953" t="s">
        <v>326</v>
      </c>
      <c r="S50" s="307"/>
      <c r="T50" s="307"/>
      <c r="U50" s="307"/>
      <c r="V50" s="307"/>
      <c r="AC50" t="s">
        <v>1151</v>
      </c>
      <c r="AD50" s="882">
        <f>SUMIFS('6.2 Projects'!AD$9:AD$195,'6.2 Projects'!$F$9:$F$195,$F50,'6.2 Projects'!$R$9:$R$195,$R50)</f>
        <v>0</v>
      </c>
      <c r="AE50" s="882">
        <f>SUMIFS('6.2 Projects'!AE$9:AE$195,'6.2 Projects'!$F$9:$F$195,$F50,'6.2 Projects'!$R$9:$R$195,$R50)</f>
        <v>0</v>
      </c>
      <c r="AF50" s="882">
        <f>SUMIFS('6.2 Projects'!AF$9:AF$195,'6.2 Projects'!$F$9:$F$195,$F50,'6.2 Projects'!$R$9:$R$195,$R50)</f>
        <v>0</v>
      </c>
      <c r="AG50" s="882">
        <f>SUMIFS('6.2 Projects'!AG$9:AG$195,'6.2 Projects'!$F$9:$F$195,$F50,'6.2 Projects'!$R$9:$R$195,$R50)</f>
        <v>0</v>
      </c>
      <c r="AH50" s="882">
        <f>SUMIFS('6.2 Projects'!AH$9:AH$195,'6.2 Projects'!$F$9:$F$195,$F50,'6.2 Projects'!$R$9:$R$195,$R50)</f>
        <v>0</v>
      </c>
      <c r="AI50" s="882">
        <f>SUMIFS('6.2 Projects'!AI$9:AI$195,'6.2 Projects'!$F$9:$F$195,$F50,'6.2 Projects'!$R$9:$R$195,$R50)</f>
        <v>0</v>
      </c>
      <c r="AJ50" s="882">
        <f>SUMIFS('6.2 Projects'!AJ$9:AJ$195,'6.2 Projects'!$F$9:$F$195,$F50,'6.2 Projects'!$R$9:$R$195,$R50)</f>
        <v>0</v>
      </c>
      <c r="AL50" s="882">
        <f>SUMIFS('6.2 Projects'!AD$9:AD$195,'6.2 Projects'!$F$9:$F$195,$F50,'6.2 Projects'!$R$9:$R$195,$R50,'6.2 Projects'!$T$9:$T$195,AL$7)+SUMIFS('6.2 Projects'!AE$9:AE$195,'6.2 Projects'!$F$9:$F$195,$F50,'6.2 Projects'!$R$9:$R$195,$R50,'6.2 Projects'!$T$9:$T$195,AL$7)+SUMIFS('6.2 Projects'!AF$9:AF$195,'6.2 Projects'!$F$9:$F$195,$F50,'6.2 Projects'!$R$9:$R$195,$R50,'6.2 Projects'!$T$9:$T$195,AL$7)+SUMIFS('6.2 Projects'!AG$9:AG$195,'6.2 Projects'!$F$9:$F$195,$F50,'6.2 Projects'!$R$9:$R$195,$R50,'6.2 Projects'!$T$9:$T$195,AL$7)+SUMIFS('6.2 Projects'!AH$9:AH$195,'6.2 Projects'!$F$9:$F$195,$F50,'6.2 Projects'!$R$9:$R$195,$R50,'6.2 Projects'!$T$9:$T$195,AL$7)+SUMIFS('6.2 Projects'!AI$9:AI$195,'6.2 Projects'!$F$9:$F$195,$F50,'6.2 Projects'!$R$9:$R$195,$R50,'6.2 Projects'!$T$9:$T$195,AL$7)+SUMIFS('6.2 Projects'!AJ$9:AJ$195,'6.2 Projects'!$F$9:$F$195,$F50,'6.2 Projects'!$R$9:$R$195,$R50,'6.2 Projects'!$T$9:$T$195,AL$7)</f>
        <v>0</v>
      </c>
      <c r="AM50" s="882">
        <f>SUMIFS('6.2 Projects'!AD$9:AD$195,'6.2 Projects'!$F$9:$F$195,$F50,'6.2 Projects'!$R$9:$R$195,$R50,'6.2 Projects'!$T$9:$T$195,AM$7)+SUMIFS('6.2 Projects'!AE$9:AE$195,'6.2 Projects'!$F$9:$F$195,$F50,'6.2 Projects'!$R$9:$R$195,$R50,'6.2 Projects'!$T$9:$T$195,AM$7)+SUMIFS('6.2 Projects'!AF$9:AF$195,'6.2 Projects'!$F$9:$F$195,$F50,'6.2 Projects'!$R$9:$R$195,$R50,'6.2 Projects'!$T$9:$T$195,AM$7)+SUMIFS('6.2 Projects'!AG$9:AG$195,'6.2 Projects'!$F$9:$F$195,$F50,'6.2 Projects'!$R$9:$R$195,$R50,'6.2 Projects'!$T$9:$T$195,AM$7)+SUMIFS('6.2 Projects'!AH$9:AH$195,'6.2 Projects'!$F$9:$F$195,$F50,'6.2 Projects'!$R$9:$R$195,$R50,'6.2 Projects'!$T$9:$T$195,AM$7)+SUMIFS('6.2 Projects'!AI$9:AI$195,'6.2 Projects'!$F$9:$F$195,$F50,'6.2 Projects'!$R$9:$R$195,$R50,'6.2 Projects'!$T$9:$T$195,AM$7)+SUMIFS('6.2 Projects'!AJ$9:AJ$195,'6.2 Projects'!$F$9:$F$195,$F50,'6.2 Projects'!$R$9:$R$195,$R50,'6.2 Projects'!$T$9:$T$195,AM$7)</f>
        <v>0</v>
      </c>
    </row>
    <row r="51" spans="1:39">
      <c r="D51" t="s">
        <v>238</v>
      </c>
      <c r="E51" t="s">
        <v>215</v>
      </c>
      <c r="F51" t="s">
        <v>239</v>
      </c>
      <c r="G51" t="s">
        <v>2161</v>
      </c>
      <c r="H51" t="s">
        <v>241</v>
      </c>
      <c r="I51" t="s">
        <v>2363</v>
      </c>
      <c r="J51" t="s">
        <v>107</v>
      </c>
      <c r="K51" t="s">
        <v>314</v>
      </c>
      <c r="L51" t="str">
        <f t="shared" si="1"/>
        <v>St Fergus FEED</v>
      </c>
      <c r="M51" s="350" t="s">
        <v>245</v>
      </c>
      <c r="O51" t="s">
        <v>247</v>
      </c>
      <c r="P51" t="s">
        <v>272</v>
      </c>
      <c r="Q51" s="942"/>
      <c r="R51" s="953" t="s">
        <v>347</v>
      </c>
      <c r="S51" s="307"/>
      <c r="T51" s="307"/>
      <c r="U51" s="307"/>
      <c r="V51" s="307"/>
      <c r="AC51" t="s">
        <v>1151</v>
      </c>
      <c r="AD51" s="882">
        <f>SUMIFS('6.2 Projects'!AD$9:AD$195,'6.2 Projects'!$F$9:$F$195,$F51,'6.2 Projects'!$R$9:$R$195,$R51)</f>
        <v>0</v>
      </c>
      <c r="AE51" s="882">
        <f>SUMIFS('6.2 Projects'!AE$9:AE$195,'6.2 Projects'!$F$9:$F$195,$F51,'6.2 Projects'!$R$9:$R$195,$R51)</f>
        <v>0</v>
      </c>
      <c r="AF51" s="882">
        <f>SUMIFS('6.2 Projects'!AF$9:AF$195,'6.2 Projects'!$F$9:$F$195,$F51,'6.2 Projects'!$R$9:$R$195,$R51)</f>
        <v>0</v>
      </c>
      <c r="AG51" s="882">
        <f>SUMIFS('6.2 Projects'!AG$9:AG$195,'6.2 Projects'!$F$9:$F$195,$F51,'6.2 Projects'!$R$9:$R$195,$R51)</f>
        <v>0</v>
      </c>
      <c r="AH51" s="882">
        <f>SUMIFS('6.2 Projects'!AH$9:AH$195,'6.2 Projects'!$F$9:$F$195,$F51,'6.2 Projects'!$R$9:$R$195,$R51)</f>
        <v>0</v>
      </c>
      <c r="AI51" s="882">
        <f>SUMIFS('6.2 Projects'!AI$9:AI$195,'6.2 Projects'!$F$9:$F$195,$F51,'6.2 Projects'!$R$9:$R$195,$R51)</f>
        <v>0</v>
      </c>
      <c r="AJ51" s="882">
        <f>SUMIFS('6.2 Projects'!AJ$9:AJ$195,'6.2 Projects'!$F$9:$F$195,$F51,'6.2 Projects'!$R$9:$R$195,$R51)</f>
        <v>0</v>
      </c>
      <c r="AL51" s="882">
        <f>SUMIFS('6.2 Projects'!AD$9:AD$195,'6.2 Projects'!$F$9:$F$195,$F51,'6.2 Projects'!$R$9:$R$195,$R51,'6.2 Projects'!$T$9:$T$195,AL$7)+SUMIFS('6.2 Projects'!AE$9:AE$195,'6.2 Projects'!$F$9:$F$195,$F51,'6.2 Projects'!$R$9:$R$195,$R51,'6.2 Projects'!$T$9:$T$195,AL$7)+SUMIFS('6.2 Projects'!AF$9:AF$195,'6.2 Projects'!$F$9:$F$195,$F51,'6.2 Projects'!$R$9:$R$195,$R51,'6.2 Projects'!$T$9:$T$195,AL$7)+SUMIFS('6.2 Projects'!AG$9:AG$195,'6.2 Projects'!$F$9:$F$195,$F51,'6.2 Projects'!$R$9:$R$195,$R51,'6.2 Projects'!$T$9:$T$195,AL$7)+SUMIFS('6.2 Projects'!AH$9:AH$195,'6.2 Projects'!$F$9:$F$195,$F51,'6.2 Projects'!$R$9:$R$195,$R51,'6.2 Projects'!$T$9:$T$195,AL$7)+SUMIFS('6.2 Projects'!AI$9:AI$195,'6.2 Projects'!$F$9:$F$195,$F51,'6.2 Projects'!$R$9:$R$195,$R51,'6.2 Projects'!$T$9:$T$195,AL$7)+SUMIFS('6.2 Projects'!AJ$9:AJ$195,'6.2 Projects'!$F$9:$F$195,$F51,'6.2 Projects'!$R$9:$R$195,$R51,'6.2 Projects'!$T$9:$T$195,AL$7)</f>
        <v>0</v>
      </c>
      <c r="AM51" s="882">
        <f>SUMIFS('6.2 Projects'!AD$9:AD$195,'6.2 Projects'!$F$9:$F$195,$F51,'6.2 Projects'!$R$9:$R$195,$R51,'6.2 Projects'!$T$9:$T$195,AM$7)+SUMIFS('6.2 Projects'!AE$9:AE$195,'6.2 Projects'!$F$9:$F$195,$F51,'6.2 Projects'!$R$9:$R$195,$R51,'6.2 Projects'!$T$9:$T$195,AM$7)+SUMIFS('6.2 Projects'!AF$9:AF$195,'6.2 Projects'!$F$9:$F$195,$F51,'6.2 Projects'!$R$9:$R$195,$R51,'6.2 Projects'!$T$9:$T$195,AM$7)+SUMIFS('6.2 Projects'!AG$9:AG$195,'6.2 Projects'!$F$9:$F$195,$F51,'6.2 Projects'!$R$9:$R$195,$R51,'6.2 Projects'!$T$9:$T$195,AM$7)+SUMIFS('6.2 Projects'!AH$9:AH$195,'6.2 Projects'!$F$9:$F$195,$F51,'6.2 Projects'!$R$9:$R$195,$R51,'6.2 Projects'!$T$9:$T$195,AM$7)+SUMIFS('6.2 Projects'!AI$9:AI$195,'6.2 Projects'!$F$9:$F$195,$F51,'6.2 Projects'!$R$9:$R$195,$R51,'6.2 Projects'!$T$9:$T$195,AM$7)+SUMIFS('6.2 Projects'!AJ$9:AJ$195,'6.2 Projects'!$F$9:$F$195,$F51,'6.2 Projects'!$R$9:$R$195,$R51,'6.2 Projects'!$T$9:$T$195,AM$7)</f>
        <v>0</v>
      </c>
    </row>
    <row r="52" spans="1:39">
      <c r="D52" t="s">
        <v>238</v>
      </c>
      <c r="E52" t="s">
        <v>215</v>
      </c>
      <c r="F52" t="s">
        <v>239</v>
      </c>
      <c r="G52" t="s">
        <v>2161</v>
      </c>
      <c r="H52" t="s">
        <v>241</v>
      </c>
      <c r="I52" t="s">
        <v>2363</v>
      </c>
      <c r="J52" t="s">
        <v>107</v>
      </c>
      <c r="K52" t="s">
        <v>314</v>
      </c>
      <c r="L52" t="str">
        <f t="shared" si="1"/>
        <v>Recompression</v>
      </c>
      <c r="M52" s="217" t="s">
        <v>287</v>
      </c>
      <c r="O52" s="217" t="s">
        <v>287</v>
      </c>
      <c r="P52" t="s">
        <v>272</v>
      </c>
      <c r="Q52" s="942"/>
      <c r="R52" s="953" t="s">
        <v>384</v>
      </c>
      <c r="S52" s="307"/>
      <c r="T52" s="307"/>
      <c r="U52" s="307"/>
      <c r="V52" s="307"/>
      <c r="AC52" t="s">
        <v>1151</v>
      </c>
      <c r="AE52" s="888"/>
      <c r="AF52" s="888"/>
      <c r="AG52" s="888"/>
      <c r="AH52" s="888"/>
      <c r="AI52" s="888"/>
      <c r="AL52" s="888"/>
      <c r="AM52" s="888"/>
    </row>
    <row r="53" spans="1:39">
      <c r="D53" t="s">
        <v>238</v>
      </c>
      <c r="E53" t="s">
        <v>215</v>
      </c>
      <c r="F53" t="s">
        <v>239</v>
      </c>
      <c r="G53" t="s">
        <v>2161</v>
      </c>
      <c r="H53" t="s">
        <v>241</v>
      </c>
      <c r="I53" t="s">
        <v>2363</v>
      </c>
      <c r="J53" t="s">
        <v>107</v>
      </c>
      <c r="K53" t="s">
        <v>314</v>
      </c>
      <c r="L53" t="str">
        <f t="shared" si="1"/>
        <v>Methane Detection &amp; Quantification</v>
      </c>
      <c r="M53" s="217" t="s">
        <v>287</v>
      </c>
      <c r="O53" s="217" t="s">
        <v>287</v>
      </c>
      <c r="P53" t="s">
        <v>272</v>
      </c>
      <c r="Q53" s="942"/>
      <c r="R53" s="953" t="s">
        <v>1433</v>
      </c>
      <c r="S53" s="307"/>
      <c r="T53" s="307"/>
      <c r="U53" s="307"/>
      <c r="V53" s="307"/>
      <c r="AC53" t="s">
        <v>1151</v>
      </c>
      <c r="AE53" s="888"/>
      <c r="AF53" s="888"/>
      <c r="AG53" s="888"/>
      <c r="AH53" s="888"/>
      <c r="AI53" s="888"/>
      <c r="AL53" s="888"/>
      <c r="AM53" s="888"/>
    </row>
    <row r="54" spans="1:39">
      <c r="D54" t="s">
        <v>238</v>
      </c>
      <c r="E54" t="s">
        <v>215</v>
      </c>
      <c r="F54" t="s">
        <v>239</v>
      </c>
      <c r="G54" t="s">
        <v>2161</v>
      </c>
      <c r="H54" t="s">
        <v>241</v>
      </c>
      <c r="I54" t="s">
        <v>2363</v>
      </c>
      <c r="J54" t="s">
        <v>107</v>
      </c>
      <c r="K54" t="s">
        <v>314</v>
      </c>
      <c r="L54" s="217" t="s">
        <v>287</v>
      </c>
      <c r="M54" s="217" t="s">
        <v>287</v>
      </c>
      <c r="O54" s="217" t="s">
        <v>287</v>
      </c>
      <c r="P54" t="s">
        <v>272</v>
      </c>
      <c r="Q54" s="942"/>
      <c r="R54" s="953" t="s">
        <v>2364</v>
      </c>
      <c r="S54" s="307"/>
      <c r="T54" s="307"/>
      <c r="U54" s="307"/>
      <c r="V54" s="307"/>
      <c r="AC54" t="s">
        <v>1151</v>
      </c>
      <c r="AE54" s="888"/>
      <c r="AF54" s="888"/>
      <c r="AG54" s="888"/>
      <c r="AH54" s="888"/>
      <c r="AI54" s="888"/>
      <c r="AL54" s="888"/>
      <c r="AM54" s="888"/>
    </row>
    <row r="55" spans="1:39">
      <c r="D55" t="s">
        <v>238</v>
      </c>
      <c r="E55" t="s">
        <v>215</v>
      </c>
      <c r="F55" t="s">
        <v>239</v>
      </c>
      <c r="G55" t="s">
        <v>2161</v>
      </c>
      <c r="H55" t="s">
        <v>241</v>
      </c>
      <c r="I55" t="s">
        <v>2363</v>
      </c>
      <c r="J55" t="s">
        <v>107</v>
      </c>
      <c r="K55" t="s">
        <v>314</v>
      </c>
      <c r="L55" s="217" t="s">
        <v>287</v>
      </c>
      <c r="M55" s="217" t="s">
        <v>287</v>
      </c>
      <c r="O55" s="217" t="s">
        <v>287</v>
      </c>
      <c r="P55" t="s">
        <v>272</v>
      </c>
      <c r="Q55" s="942"/>
      <c r="R55" s="942"/>
      <c r="S55" s="307"/>
      <c r="T55" s="307"/>
      <c r="U55" s="307"/>
      <c r="V55" s="307"/>
      <c r="AC55" t="s">
        <v>1151</v>
      </c>
      <c r="AE55" s="888"/>
      <c r="AF55" s="888"/>
      <c r="AG55" s="888"/>
      <c r="AH55" s="888"/>
      <c r="AI55" s="888"/>
      <c r="AL55" s="888"/>
      <c r="AM55" s="888"/>
    </row>
    <row r="56" spans="1:39">
      <c r="D56" t="s">
        <v>238</v>
      </c>
      <c r="E56" t="s">
        <v>215</v>
      </c>
      <c r="F56" t="s">
        <v>239</v>
      </c>
      <c r="G56" t="s">
        <v>2161</v>
      </c>
      <c r="H56" t="s">
        <v>241</v>
      </c>
      <c r="I56" t="s">
        <v>2363</v>
      </c>
      <c r="J56" t="s">
        <v>107</v>
      </c>
      <c r="K56" t="s">
        <v>314</v>
      </c>
      <c r="L56" s="217" t="s">
        <v>287</v>
      </c>
      <c r="M56" s="217" t="s">
        <v>287</v>
      </c>
      <c r="O56" s="217" t="s">
        <v>287</v>
      </c>
      <c r="P56" t="s">
        <v>272</v>
      </c>
      <c r="Q56" s="942"/>
      <c r="R56" s="942"/>
      <c r="S56" s="307"/>
      <c r="T56" s="307"/>
      <c r="U56" s="307"/>
      <c r="V56" s="307"/>
      <c r="AC56" t="s">
        <v>1151</v>
      </c>
      <c r="AE56" s="888"/>
      <c r="AF56" s="888"/>
      <c r="AG56" s="888"/>
      <c r="AH56" s="888"/>
      <c r="AI56" s="888"/>
      <c r="AL56" s="888"/>
      <c r="AM56" s="888"/>
    </row>
    <row r="57" spans="1:39">
      <c r="D57" t="s">
        <v>238</v>
      </c>
      <c r="E57" t="s">
        <v>215</v>
      </c>
      <c r="F57" t="s">
        <v>239</v>
      </c>
      <c r="G57" t="s">
        <v>2161</v>
      </c>
      <c r="H57" t="s">
        <v>241</v>
      </c>
      <c r="I57" t="s">
        <v>2363</v>
      </c>
      <c r="J57" t="s">
        <v>107</v>
      </c>
      <c r="K57" t="s">
        <v>314</v>
      </c>
      <c r="L57" s="217" t="s">
        <v>287</v>
      </c>
      <c r="M57" s="217" t="s">
        <v>287</v>
      </c>
      <c r="O57" s="217" t="s">
        <v>287</v>
      </c>
      <c r="P57" t="s">
        <v>272</v>
      </c>
      <c r="Q57" s="942"/>
      <c r="R57" s="942"/>
      <c r="S57" s="307"/>
      <c r="T57" s="307"/>
      <c r="U57" s="307"/>
      <c r="V57" s="307"/>
      <c r="AC57" t="s">
        <v>1151</v>
      </c>
      <c r="AE57" s="888"/>
      <c r="AF57" s="888"/>
      <c r="AG57" s="888"/>
      <c r="AH57" s="888"/>
      <c r="AI57" s="888"/>
      <c r="AL57" s="888"/>
      <c r="AM57" s="888"/>
    </row>
    <row r="58" spans="1:39">
      <c r="D58" t="s">
        <v>238</v>
      </c>
      <c r="E58" t="s">
        <v>215</v>
      </c>
      <c r="F58" t="s">
        <v>239</v>
      </c>
      <c r="G58" t="s">
        <v>2161</v>
      </c>
      <c r="H58" t="s">
        <v>241</v>
      </c>
      <c r="I58" t="s">
        <v>2363</v>
      </c>
      <c r="J58" t="s">
        <v>107</v>
      </c>
      <c r="K58" t="s">
        <v>314</v>
      </c>
      <c r="L58" s="217" t="s">
        <v>287</v>
      </c>
      <c r="M58" s="217" t="s">
        <v>287</v>
      </c>
      <c r="O58" s="217" t="s">
        <v>287</v>
      </c>
      <c r="P58" t="s">
        <v>272</v>
      </c>
      <c r="Q58" s="942"/>
      <c r="R58" s="942"/>
      <c r="S58" s="307"/>
      <c r="T58" s="307"/>
      <c r="U58" s="307"/>
      <c r="V58" s="307"/>
      <c r="AC58" t="s">
        <v>1151</v>
      </c>
      <c r="AE58" s="888"/>
      <c r="AF58" s="888"/>
      <c r="AG58" s="888"/>
      <c r="AH58" s="888"/>
      <c r="AI58" s="888"/>
      <c r="AL58" s="888"/>
      <c r="AM58" s="888"/>
    </row>
    <row r="59" spans="1:39">
      <c r="D59" t="s">
        <v>238</v>
      </c>
      <c r="E59" t="s">
        <v>215</v>
      </c>
      <c r="F59" t="s">
        <v>239</v>
      </c>
      <c r="G59" t="s">
        <v>2161</v>
      </c>
      <c r="H59" t="s">
        <v>241</v>
      </c>
      <c r="I59" t="s">
        <v>2363</v>
      </c>
      <c r="J59" t="s">
        <v>107</v>
      </c>
      <c r="K59" t="s">
        <v>314</v>
      </c>
      <c r="L59" s="217" t="s">
        <v>287</v>
      </c>
      <c r="M59" s="217" t="s">
        <v>287</v>
      </c>
      <c r="O59" s="217" t="s">
        <v>287</v>
      </c>
      <c r="P59" t="s">
        <v>272</v>
      </c>
      <c r="Q59" s="942"/>
      <c r="R59" s="942"/>
      <c r="S59" s="307"/>
      <c r="T59" s="307"/>
      <c r="U59" s="307"/>
      <c r="V59" s="307"/>
      <c r="AC59" t="s">
        <v>1151</v>
      </c>
      <c r="AE59" s="888"/>
      <c r="AF59" s="888"/>
      <c r="AG59" s="888"/>
      <c r="AH59" s="888"/>
      <c r="AI59" s="888"/>
      <c r="AL59" s="888"/>
      <c r="AM59" s="888"/>
    </row>
    <row r="61" spans="1:39" s="1" customFormat="1" ht="14">
      <c r="A61" s="42"/>
      <c r="B61" s="48" t="s">
        <v>1403</v>
      </c>
      <c r="Q61" s="76"/>
      <c r="R61" s="76"/>
    </row>
    <row r="63" spans="1:39">
      <c r="D63" t="s">
        <v>238</v>
      </c>
      <c r="E63" t="s">
        <v>215</v>
      </c>
      <c r="F63" t="s">
        <v>239</v>
      </c>
      <c r="G63" t="s">
        <v>2161</v>
      </c>
      <c r="H63" t="s">
        <v>241</v>
      </c>
      <c r="I63" t="s">
        <v>2363</v>
      </c>
      <c r="J63" t="s">
        <v>107</v>
      </c>
      <c r="K63" t="s">
        <v>325</v>
      </c>
      <c r="L63" t="s">
        <v>292</v>
      </c>
      <c r="M63" s="350" t="s">
        <v>245</v>
      </c>
      <c r="O63" t="s">
        <v>271</v>
      </c>
      <c r="P63" t="s">
        <v>272</v>
      </c>
      <c r="AC63" t="s">
        <v>1151</v>
      </c>
      <c r="AD63" s="49"/>
      <c r="AE63" s="882">
        <f>SUMIFS('6.3 Asset_Health'!AE$9:AE$723,'6.3 Asset_Health'!$F$9:$F$723,$F63,'6.3 Asset_Health'!$L$9:$L$723,$L63,'6.3 Asset_Health'!$O$9:$O$723,$O63,'6.3 Asset_Health'!$H$9:$H$723,'6.1 Capex_summary'!$H63)</f>
        <v>0</v>
      </c>
      <c r="AF63" s="882">
        <f>SUMIFS('6.3 Asset_Health'!AF$9:AF$723,'6.3 Asset_Health'!$F$9:$F$723,$F63,'6.3 Asset_Health'!$L$9:$L$723,$L63,'6.3 Asset_Health'!$O$9:$O$723,$O63,'6.3 Asset_Health'!$H$9:$H$723,'6.1 Capex_summary'!$H63)</f>
        <v>0</v>
      </c>
      <c r="AG63" s="882">
        <f>SUMIFS('6.3 Asset_Health'!AG$9:AG$723,'6.3 Asset_Health'!$F$9:$F$723,$F63,'6.3 Asset_Health'!$L$9:$L$723,$L63,'6.3 Asset_Health'!$O$9:$O$723,$O63,'6.3 Asset_Health'!$H$9:$H$723,'6.1 Capex_summary'!$H63)</f>
        <v>0</v>
      </c>
      <c r="AH63" s="882">
        <f>SUMIFS('6.3 Asset_Health'!AH$9:AH$723,'6.3 Asset_Health'!$F$9:$F$723,$F63,'6.3 Asset_Health'!$L$9:$L$723,$L63,'6.3 Asset_Health'!$O$9:$O$723,$O63,'6.3 Asset_Health'!$H$9:$H$723,'6.1 Capex_summary'!$H63)</f>
        <v>0</v>
      </c>
      <c r="AI63" s="882">
        <f>SUMIFS('6.3 Asset_Health'!AI$9:AI$723,'6.3 Asset_Health'!$F$9:$F$723,$F63,'6.3 Asset_Health'!$L$9:$L$723,$L63,'6.3 Asset_Health'!$O$9:$O$723,$O63,'6.3 Asset_Health'!$H$9:$H$723,'6.1 Capex_summary'!$H63)</f>
        <v>0</v>
      </c>
      <c r="AJ63" s="49"/>
      <c r="AL63" s="888"/>
      <c r="AM63" s="888"/>
    </row>
    <row r="64" spans="1:39">
      <c r="D64" t="s">
        <v>238</v>
      </c>
      <c r="E64" t="s">
        <v>215</v>
      </c>
      <c r="F64" t="s">
        <v>239</v>
      </c>
      <c r="G64" t="s">
        <v>2161</v>
      </c>
      <c r="H64" t="s">
        <v>241</v>
      </c>
      <c r="I64" t="s">
        <v>2363</v>
      </c>
      <c r="J64" t="s">
        <v>107</v>
      </c>
      <c r="K64" t="s">
        <v>325</v>
      </c>
      <c r="L64" t="s">
        <v>292</v>
      </c>
      <c r="M64" s="350" t="s">
        <v>245</v>
      </c>
      <c r="O64" t="s">
        <v>289</v>
      </c>
      <c r="P64" t="s">
        <v>272</v>
      </c>
      <c r="AC64" t="s">
        <v>1151</v>
      </c>
      <c r="AD64" s="49"/>
      <c r="AE64" s="882">
        <f>SUMIFS('6.3 Asset_Health'!AE$9:AE$723,'6.3 Asset_Health'!$F$9:$F$723,$F64,'6.3 Asset_Health'!$L$9:$L$723,$L64,'6.3 Asset_Health'!$O$9:$O$723,$O64,'6.3 Asset_Health'!$H$9:$H$723,'6.1 Capex_summary'!$H64)</f>
        <v>0</v>
      </c>
      <c r="AF64" s="882">
        <f>SUMIFS('6.3 Asset_Health'!AF$9:AF$723,'6.3 Asset_Health'!$F$9:$F$723,$F64,'6.3 Asset_Health'!$L$9:$L$723,$L64,'6.3 Asset_Health'!$O$9:$O$723,$O64,'6.3 Asset_Health'!$H$9:$H$723,'6.1 Capex_summary'!$H64)</f>
        <v>0</v>
      </c>
      <c r="AG64" s="882">
        <f>SUMIFS('6.3 Asset_Health'!AG$9:AG$723,'6.3 Asset_Health'!$F$9:$F$723,$F64,'6.3 Asset_Health'!$L$9:$L$723,$L64,'6.3 Asset_Health'!$O$9:$O$723,$O64,'6.3 Asset_Health'!$H$9:$H$723,'6.1 Capex_summary'!$H64)</f>
        <v>0</v>
      </c>
      <c r="AH64" s="882">
        <f>SUMIFS('6.3 Asset_Health'!AH$9:AH$723,'6.3 Asset_Health'!$F$9:$F$723,$F64,'6.3 Asset_Health'!$L$9:$L$723,$L64,'6.3 Asset_Health'!$O$9:$O$723,$O64,'6.3 Asset_Health'!$H$9:$H$723,'6.1 Capex_summary'!$H64)</f>
        <v>0</v>
      </c>
      <c r="AI64" s="882">
        <f>SUMIFS('6.3 Asset_Health'!AI$9:AI$723,'6.3 Asset_Health'!$F$9:$F$723,$F64,'6.3 Asset_Health'!$L$9:$L$723,$L64,'6.3 Asset_Health'!$O$9:$O$723,$O64,'6.3 Asset_Health'!$H$9:$H$723,'6.1 Capex_summary'!$H64)</f>
        <v>0</v>
      </c>
      <c r="AJ64" s="49"/>
      <c r="AL64" s="888"/>
      <c r="AM64" s="888"/>
    </row>
    <row r="65" spans="4:39">
      <c r="D65" t="s">
        <v>238</v>
      </c>
      <c r="E65" t="s">
        <v>215</v>
      </c>
      <c r="F65" t="s">
        <v>239</v>
      </c>
      <c r="G65" t="s">
        <v>2161</v>
      </c>
      <c r="H65" t="s">
        <v>241</v>
      </c>
      <c r="I65" t="s">
        <v>2363</v>
      </c>
      <c r="J65" t="s">
        <v>107</v>
      </c>
      <c r="K65" t="s">
        <v>325</v>
      </c>
      <c r="L65" t="s">
        <v>292</v>
      </c>
      <c r="M65" s="217" t="s">
        <v>287</v>
      </c>
      <c r="O65" s="217" t="s">
        <v>287</v>
      </c>
      <c r="P65" t="s">
        <v>272</v>
      </c>
      <c r="S65" s="307"/>
      <c r="T65" s="307"/>
      <c r="U65" s="307"/>
      <c r="V65" s="307"/>
      <c r="AC65" t="s">
        <v>1151</v>
      </c>
      <c r="AD65" s="49"/>
      <c r="AE65" s="882">
        <f>SUMIFS('6.3 Asset_Health'!AE$9:AE$723,'6.3 Asset_Health'!$F$9:$F$723,$F65,'6.3 Asset_Health'!$L$9:$L$723,$L65,'6.3 Asset_Health'!$O$9:$O$723,$O65,'6.3 Asset_Health'!$H$9:$H$723,'6.1 Capex_summary'!$H65)</f>
        <v>0</v>
      </c>
      <c r="AF65" s="882">
        <f>SUMIFS('6.3 Asset_Health'!AF$9:AF$723,'6.3 Asset_Health'!$F$9:$F$723,$F65,'6.3 Asset_Health'!$L$9:$L$723,$L65,'6.3 Asset_Health'!$O$9:$O$723,$O65,'6.3 Asset_Health'!$H$9:$H$723,'6.1 Capex_summary'!$H65)</f>
        <v>0</v>
      </c>
      <c r="AG65" s="882">
        <f>SUMIFS('6.3 Asset_Health'!AG$9:AG$723,'6.3 Asset_Health'!$F$9:$F$723,$F65,'6.3 Asset_Health'!$L$9:$L$723,$L65,'6.3 Asset_Health'!$O$9:$O$723,$O65,'6.3 Asset_Health'!$H$9:$H$723,'6.1 Capex_summary'!$H65)</f>
        <v>0</v>
      </c>
      <c r="AH65" s="882">
        <f>SUMIFS('6.3 Asset_Health'!AH$9:AH$723,'6.3 Asset_Health'!$F$9:$F$723,$F65,'6.3 Asset_Health'!$L$9:$L$723,$L65,'6.3 Asset_Health'!$O$9:$O$723,$O65,'6.3 Asset_Health'!$H$9:$H$723,'6.1 Capex_summary'!$H65)</f>
        <v>0</v>
      </c>
      <c r="AI65" s="882">
        <f>SUMIFS('6.3 Asset_Health'!AI$9:AI$723,'6.3 Asset_Health'!$F$9:$F$723,$F65,'6.3 Asset_Health'!$L$9:$L$723,$L65,'6.3 Asset_Health'!$O$9:$O$723,$O65,'6.3 Asset_Health'!$H$9:$H$723,'6.1 Capex_summary'!$H65)</f>
        <v>0</v>
      </c>
      <c r="AJ65" s="49"/>
      <c r="AL65" s="888"/>
      <c r="AM65" s="888"/>
    </row>
    <row r="66" spans="4:39">
      <c r="D66" t="s">
        <v>238</v>
      </c>
      <c r="E66" t="s">
        <v>215</v>
      </c>
      <c r="F66" t="s">
        <v>239</v>
      </c>
      <c r="G66" t="s">
        <v>2161</v>
      </c>
      <c r="H66" t="s">
        <v>241</v>
      </c>
      <c r="I66" t="s">
        <v>2363</v>
      </c>
      <c r="J66" t="s">
        <v>107</v>
      </c>
      <c r="K66" t="s">
        <v>325</v>
      </c>
      <c r="L66" t="s">
        <v>341</v>
      </c>
      <c r="M66" s="350" t="s">
        <v>245</v>
      </c>
      <c r="O66" t="s">
        <v>271</v>
      </c>
      <c r="P66" t="s">
        <v>272</v>
      </c>
      <c r="S66" s="307"/>
      <c r="T66" s="307"/>
      <c r="U66" s="307"/>
      <c r="V66" s="307"/>
      <c r="AC66" t="s">
        <v>1151</v>
      </c>
      <c r="AD66" s="49"/>
      <c r="AE66" s="882">
        <f>SUMIFS('6.3 Asset_Health'!AE$9:AE$723,'6.3 Asset_Health'!$F$9:$F$723,$F66,'6.3 Asset_Health'!$L$9:$L$723,$L66,'6.3 Asset_Health'!$O$9:$O$723,$O66,'6.3 Asset_Health'!$H$9:$H$723,'6.1 Capex_summary'!$H66)</f>
        <v>0</v>
      </c>
      <c r="AF66" s="882">
        <f>SUMIFS('6.3 Asset_Health'!AF$9:AF$723,'6.3 Asset_Health'!$F$9:$F$723,$F66,'6.3 Asset_Health'!$L$9:$L$723,$L66,'6.3 Asset_Health'!$O$9:$O$723,$O66,'6.3 Asset_Health'!$H$9:$H$723,'6.1 Capex_summary'!$H66)</f>
        <v>0</v>
      </c>
      <c r="AG66" s="882">
        <f>SUMIFS('6.3 Asset_Health'!AG$9:AG$723,'6.3 Asset_Health'!$F$9:$F$723,$F66,'6.3 Asset_Health'!$L$9:$L$723,$L66,'6.3 Asset_Health'!$O$9:$O$723,$O66,'6.3 Asset_Health'!$H$9:$H$723,'6.1 Capex_summary'!$H66)</f>
        <v>0</v>
      </c>
      <c r="AH66" s="882">
        <f>SUMIFS('6.3 Asset_Health'!AH$9:AH$723,'6.3 Asset_Health'!$F$9:$F$723,$F66,'6.3 Asset_Health'!$L$9:$L$723,$L66,'6.3 Asset_Health'!$O$9:$O$723,$O66,'6.3 Asset_Health'!$H$9:$H$723,'6.1 Capex_summary'!$H66)</f>
        <v>0</v>
      </c>
      <c r="AI66" s="882">
        <f>SUMIFS('6.3 Asset_Health'!AI$9:AI$723,'6.3 Asset_Health'!$F$9:$F$723,$F66,'6.3 Asset_Health'!$L$9:$L$723,$L66,'6.3 Asset_Health'!$O$9:$O$723,$O66,'6.3 Asset_Health'!$H$9:$H$723,'6.1 Capex_summary'!$H66)</f>
        <v>0</v>
      </c>
      <c r="AJ66" s="49"/>
      <c r="AL66" s="888"/>
      <c r="AM66" s="888"/>
    </row>
    <row r="67" spans="4:39">
      <c r="D67" t="s">
        <v>238</v>
      </c>
      <c r="E67" t="s">
        <v>215</v>
      </c>
      <c r="F67" t="s">
        <v>239</v>
      </c>
      <c r="G67" t="s">
        <v>2161</v>
      </c>
      <c r="H67" t="s">
        <v>241</v>
      </c>
      <c r="I67" t="s">
        <v>2363</v>
      </c>
      <c r="J67" t="s">
        <v>107</v>
      </c>
      <c r="K67" t="s">
        <v>325</v>
      </c>
      <c r="L67" t="s">
        <v>341</v>
      </c>
      <c r="M67" s="350" t="s">
        <v>245</v>
      </c>
      <c r="O67" t="s">
        <v>289</v>
      </c>
      <c r="P67" t="s">
        <v>272</v>
      </c>
      <c r="S67" s="307"/>
      <c r="T67" s="307"/>
      <c r="U67" s="307"/>
      <c r="V67" s="307"/>
      <c r="AC67" t="s">
        <v>1151</v>
      </c>
      <c r="AD67" s="49"/>
      <c r="AE67" s="882">
        <f>SUMIFS('6.3 Asset_Health'!AE$9:AE$723,'6.3 Asset_Health'!$F$9:$F$723,$F67,'6.3 Asset_Health'!$L$9:$L$723,$L67,'6.3 Asset_Health'!$O$9:$O$723,$O67,'6.3 Asset_Health'!$H$9:$H$723,'6.1 Capex_summary'!$H67)</f>
        <v>0</v>
      </c>
      <c r="AF67" s="882">
        <f>SUMIFS('6.3 Asset_Health'!AF$9:AF$723,'6.3 Asset_Health'!$F$9:$F$723,$F67,'6.3 Asset_Health'!$L$9:$L$723,$L67,'6.3 Asset_Health'!$O$9:$O$723,$O67,'6.3 Asset_Health'!$H$9:$H$723,'6.1 Capex_summary'!$H67)</f>
        <v>0</v>
      </c>
      <c r="AG67" s="882">
        <f>SUMIFS('6.3 Asset_Health'!AG$9:AG$723,'6.3 Asset_Health'!$F$9:$F$723,$F67,'6.3 Asset_Health'!$L$9:$L$723,$L67,'6.3 Asset_Health'!$O$9:$O$723,$O67,'6.3 Asset_Health'!$H$9:$H$723,'6.1 Capex_summary'!$H67)</f>
        <v>0</v>
      </c>
      <c r="AH67" s="882">
        <f>SUMIFS('6.3 Asset_Health'!AH$9:AH$723,'6.3 Asset_Health'!$F$9:$F$723,$F67,'6.3 Asset_Health'!$L$9:$L$723,$L67,'6.3 Asset_Health'!$O$9:$O$723,$O67,'6.3 Asset_Health'!$H$9:$H$723,'6.1 Capex_summary'!$H67)</f>
        <v>0</v>
      </c>
      <c r="AI67" s="882">
        <f>SUMIFS('6.3 Asset_Health'!AI$9:AI$723,'6.3 Asset_Health'!$F$9:$F$723,$F67,'6.3 Asset_Health'!$L$9:$L$723,$L67,'6.3 Asset_Health'!$O$9:$O$723,$O67,'6.3 Asset_Health'!$H$9:$H$723,'6.1 Capex_summary'!$H67)</f>
        <v>0</v>
      </c>
      <c r="AJ67" s="49"/>
      <c r="AL67" s="888"/>
      <c r="AM67" s="888"/>
    </row>
    <row r="68" spans="4:39">
      <c r="D68" t="s">
        <v>238</v>
      </c>
      <c r="E68" t="s">
        <v>215</v>
      </c>
      <c r="F68" t="s">
        <v>239</v>
      </c>
      <c r="G68" t="s">
        <v>2161</v>
      </c>
      <c r="H68" t="s">
        <v>241</v>
      </c>
      <c r="I68" t="s">
        <v>2363</v>
      </c>
      <c r="J68" t="s">
        <v>107</v>
      </c>
      <c r="K68" t="s">
        <v>325</v>
      </c>
      <c r="L68" t="s">
        <v>341</v>
      </c>
      <c r="M68" s="217" t="s">
        <v>287</v>
      </c>
      <c r="O68" s="217" t="s">
        <v>287</v>
      </c>
      <c r="P68" t="s">
        <v>272</v>
      </c>
      <c r="S68" s="307"/>
      <c r="T68" s="307"/>
      <c r="U68" s="307"/>
      <c r="V68" s="307"/>
      <c r="AC68" t="s">
        <v>1151</v>
      </c>
      <c r="AD68" s="49"/>
      <c r="AE68" s="882">
        <f>SUMIFS('6.3 Asset_Health'!AE$9:AE$723,'6.3 Asset_Health'!$F$9:$F$723,$F68,'6.3 Asset_Health'!$L$9:$L$723,$L68,'6.3 Asset_Health'!$O$9:$O$723,$O68,'6.3 Asset_Health'!$H$9:$H$723,'6.1 Capex_summary'!$H68)</f>
        <v>0</v>
      </c>
      <c r="AF68" s="882">
        <f>SUMIFS('6.3 Asset_Health'!AF$9:AF$723,'6.3 Asset_Health'!$F$9:$F$723,$F68,'6.3 Asset_Health'!$L$9:$L$723,$L68,'6.3 Asset_Health'!$O$9:$O$723,$O68,'6.3 Asset_Health'!$H$9:$H$723,'6.1 Capex_summary'!$H68)</f>
        <v>0</v>
      </c>
      <c r="AG68" s="882">
        <f>SUMIFS('6.3 Asset_Health'!AG$9:AG$723,'6.3 Asset_Health'!$F$9:$F$723,$F68,'6.3 Asset_Health'!$L$9:$L$723,$L68,'6.3 Asset_Health'!$O$9:$O$723,$O68,'6.3 Asset_Health'!$H$9:$H$723,'6.1 Capex_summary'!$H68)</f>
        <v>0</v>
      </c>
      <c r="AH68" s="882">
        <f>SUMIFS('6.3 Asset_Health'!AH$9:AH$723,'6.3 Asset_Health'!$F$9:$F$723,$F68,'6.3 Asset_Health'!$L$9:$L$723,$L68,'6.3 Asset_Health'!$O$9:$O$723,$O68,'6.3 Asset_Health'!$H$9:$H$723,'6.1 Capex_summary'!$H68)</f>
        <v>0</v>
      </c>
      <c r="AI68" s="882">
        <f>SUMIFS('6.3 Asset_Health'!AI$9:AI$723,'6.3 Asset_Health'!$F$9:$F$723,$F68,'6.3 Asset_Health'!$L$9:$L$723,$L68,'6.3 Asset_Health'!$O$9:$O$723,$O68,'6.3 Asset_Health'!$H$9:$H$723,'6.1 Capex_summary'!$H68)</f>
        <v>0</v>
      </c>
      <c r="AJ68" s="49"/>
      <c r="AL68" s="888"/>
      <c r="AM68" s="888"/>
    </row>
    <row r="69" spans="4:39">
      <c r="D69" t="s">
        <v>238</v>
      </c>
      <c r="E69" t="s">
        <v>215</v>
      </c>
      <c r="F69" t="s">
        <v>239</v>
      </c>
      <c r="G69" t="s">
        <v>2161</v>
      </c>
      <c r="H69" t="s">
        <v>241</v>
      </c>
      <c r="I69" t="s">
        <v>2363</v>
      </c>
      <c r="J69" t="s">
        <v>107</v>
      </c>
      <c r="K69" t="s">
        <v>325</v>
      </c>
      <c r="L69" t="s">
        <v>397</v>
      </c>
      <c r="M69" s="350" t="s">
        <v>245</v>
      </c>
      <c r="O69" t="s">
        <v>271</v>
      </c>
      <c r="P69" t="s">
        <v>272</v>
      </c>
      <c r="S69" s="307"/>
      <c r="T69" s="307"/>
      <c r="U69" s="307"/>
      <c r="V69" s="307"/>
      <c r="AC69" t="s">
        <v>1151</v>
      </c>
      <c r="AD69" s="49"/>
      <c r="AE69" s="882">
        <f>SUMIFS('6.3 Asset_Health'!AE$9:AE$723,'6.3 Asset_Health'!$F$9:$F$723,$F69,'6.3 Asset_Health'!$L$9:$L$723,$L69,'6.3 Asset_Health'!$O$9:$O$723,$O69,'6.3 Asset_Health'!$H$9:$H$723,'6.1 Capex_summary'!$H69)</f>
        <v>0</v>
      </c>
      <c r="AF69" s="882">
        <f>SUMIFS('6.3 Asset_Health'!AF$9:AF$723,'6.3 Asset_Health'!$F$9:$F$723,$F69,'6.3 Asset_Health'!$L$9:$L$723,$L69,'6.3 Asset_Health'!$O$9:$O$723,$O69,'6.3 Asset_Health'!$H$9:$H$723,'6.1 Capex_summary'!$H69)</f>
        <v>0</v>
      </c>
      <c r="AG69" s="882">
        <f>SUMIFS('6.3 Asset_Health'!AG$9:AG$723,'6.3 Asset_Health'!$F$9:$F$723,$F69,'6.3 Asset_Health'!$L$9:$L$723,$L69,'6.3 Asset_Health'!$O$9:$O$723,$O69,'6.3 Asset_Health'!$H$9:$H$723,'6.1 Capex_summary'!$H69)</f>
        <v>0</v>
      </c>
      <c r="AH69" s="882">
        <f>SUMIFS('6.3 Asset_Health'!AH$9:AH$723,'6.3 Asset_Health'!$F$9:$F$723,$F69,'6.3 Asset_Health'!$L$9:$L$723,$L69,'6.3 Asset_Health'!$O$9:$O$723,$O69,'6.3 Asset_Health'!$H$9:$H$723,'6.1 Capex_summary'!$H69)</f>
        <v>0</v>
      </c>
      <c r="AI69" s="882">
        <f>SUMIFS('6.3 Asset_Health'!AI$9:AI$723,'6.3 Asset_Health'!$F$9:$F$723,$F69,'6.3 Asset_Health'!$L$9:$L$723,$L69,'6.3 Asset_Health'!$O$9:$O$723,$O69,'6.3 Asset_Health'!$H$9:$H$723,'6.1 Capex_summary'!$H69)</f>
        <v>0</v>
      </c>
      <c r="AJ69" s="49"/>
      <c r="AL69" s="888"/>
      <c r="AM69" s="888"/>
    </row>
    <row r="70" spans="4:39">
      <c r="D70" t="s">
        <v>238</v>
      </c>
      <c r="E70" t="s">
        <v>215</v>
      </c>
      <c r="F70" t="s">
        <v>239</v>
      </c>
      <c r="G70" t="s">
        <v>2161</v>
      </c>
      <c r="H70" t="s">
        <v>241</v>
      </c>
      <c r="I70" t="s">
        <v>2363</v>
      </c>
      <c r="J70" t="s">
        <v>107</v>
      </c>
      <c r="K70" t="s">
        <v>325</v>
      </c>
      <c r="L70" t="s">
        <v>397</v>
      </c>
      <c r="M70" s="350" t="s">
        <v>245</v>
      </c>
      <c r="O70" t="s">
        <v>289</v>
      </c>
      <c r="P70" t="s">
        <v>272</v>
      </c>
      <c r="S70" s="307"/>
      <c r="T70" s="307"/>
      <c r="U70" s="307"/>
      <c r="V70" s="307"/>
      <c r="AC70" t="s">
        <v>1151</v>
      </c>
      <c r="AD70" s="49"/>
      <c r="AE70" s="882">
        <f>SUMIFS('6.3 Asset_Health'!AE$9:AE$723,'6.3 Asset_Health'!$F$9:$F$723,$F70,'6.3 Asset_Health'!$L$9:$L$723,$L70,'6.3 Asset_Health'!$O$9:$O$723,$O70,'6.3 Asset_Health'!$H$9:$H$723,'6.1 Capex_summary'!$H70)</f>
        <v>0</v>
      </c>
      <c r="AF70" s="882">
        <f>SUMIFS('6.3 Asset_Health'!AF$9:AF$723,'6.3 Asset_Health'!$F$9:$F$723,$F70,'6.3 Asset_Health'!$L$9:$L$723,$L70,'6.3 Asset_Health'!$O$9:$O$723,$O70,'6.3 Asset_Health'!$H$9:$H$723,'6.1 Capex_summary'!$H70)</f>
        <v>0</v>
      </c>
      <c r="AG70" s="882">
        <f>SUMIFS('6.3 Asset_Health'!AG$9:AG$723,'6.3 Asset_Health'!$F$9:$F$723,$F70,'6.3 Asset_Health'!$L$9:$L$723,$L70,'6.3 Asset_Health'!$O$9:$O$723,$O70,'6.3 Asset_Health'!$H$9:$H$723,'6.1 Capex_summary'!$H70)</f>
        <v>0</v>
      </c>
      <c r="AH70" s="882">
        <f>SUMIFS('6.3 Asset_Health'!AH$9:AH$723,'6.3 Asset_Health'!$F$9:$F$723,$F70,'6.3 Asset_Health'!$L$9:$L$723,$L70,'6.3 Asset_Health'!$O$9:$O$723,$O70,'6.3 Asset_Health'!$H$9:$H$723,'6.1 Capex_summary'!$H70)</f>
        <v>0</v>
      </c>
      <c r="AI70" s="882">
        <f>SUMIFS('6.3 Asset_Health'!AI$9:AI$723,'6.3 Asset_Health'!$F$9:$F$723,$F70,'6.3 Asset_Health'!$L$9:$L$723,$L70,'6.3 Asset_Health'!$O$9:$O$723,$O70,'6.3 Asset_Health'!$H$9:$H$723,'6.1 Capex_summary'!$H70)</f>
        <v>0</v>
      </c>
      <c r="AJ70" s="49"/>
      <c r="AL70" s="888"/>
      <c r="AM70" s="888"/>
    </row>
    <row r="71" spans="4:39">
      <c r="D71" t="s">
        <v>238</v>
      </c>
      <c r="E71" t="s">
        <v>215</v>
      </c>
      <c r="F71" t="s">
        <v>239</v>
      </c>
      <c r="G71" t="s">
        <v>2161</v>
      </c>
      <c r="H71" t="s">
        <v>241</v>
      </c>
      <c r="I71" t="s">
        <v>2363</v>
      </c>
      <c r="J71" t="s">
        <v>107</v>
      </c>
      <c r="K71" t="s">
        <v>325</v>
      </c>
      <c r="L71" t="s">
        <v>397</v>
      </c>
      <c r="M71" s="217" t="s">
        <v>287</v>
      </c>
      <c r="O71" s="217" t="s">
        <v>287</v>
      </c>
      <c r="P71" t="s">
        <v>272</v>
      </c>
      <c r="S71" s="307"/>
      <c r="T71" s="307"/>
      <c r="U71" s="307"/>
      <c r="V71" s="307"/>
      <c r="AC71" t="s">
        <v>1151</v>
      </c>
      <c r="AD71" s="49"/>
      <c r="AE71" s="882">
        <f>SUMIFS('6.3 Asset_Health'!AE$9:AE$723,'6.3 Asset_Health'!$F$9:$F$723,$F71,'6.3 Asset_Health'!$L$9:$L$723,$L71,'6.3 Asset_Health'!$O$9:$O$723,$O71,'6.3 Asset_Health'!$H$9:$H$723,'6.1 Capex_summary'!$H71)</f>
        <v>0</v>
      </c>
      <c r="AF71" s="882">
        <f>SUMIFS('6.3 Asset_Health'!AF$9:AF$723,'6.3 Asset_Health'!$F$9:$F$723,$F71,'6.3 Asset_Health'!$L$9:$L$723,$L71,'6.3 Asset_Health'!$O$9:$O$723,$O71,'6.3 Asset_Health'!$H$9:$H$723,'6.1 Capex_summary'!$H71)</f>
        <v>0</v>
      </c>
      <c r="AG71" s="882">
        <f>SUMIFS('6.3 Asset_Health'!AG$9:AG$723,'6.3 Asset_Health'!$F$9:$F$723,$F71,'6.3 Asset_Health'!$L$9:$L$723,$L71,'6.3 Asset_Health'!$O$9:$O$723,$O71,'6.3 Asset_Health'!$H$9:$H$723,'6.1 Capex_summary'!$H71)</f>
        <v>0</v>
      </c>
      <c r="AH71" s="882">
        <f>SUMIFS('6.3 Asset_Health'!AH$9:AH$723,'6.3 Asset_Health'!$F$9:$F$723,$F71,'6.3 Asset_Health'!$L$9:$L$723,$L71,'6.3 Asset_Health'!$O$9:$O$723,$O71,'6.3 Asset_Health'!$H$9:$H$723,'6.1 Capex_summary'!$H71)</f>
        <v>0</v>
      </c>
      <c r="AI71" s="882">
        <f>SUMIFS('6.3 Asset_Health'!AI$9:AI$723,'6.3 Asset_Health'!$F$9:$F$723,$F71,'6.3 Asset_Health'!$L$9:$L$723,$L71,'6.3 Asset_Health'!$O$9:$O$723,$O71,'6.3 Asset_Health'!$H$9:$H$723,'6.1 Capex_summary'!$H71)</f>
        <v>0</v>
      </c>
      <c r="AJ71" s="49"/>
      <c r="AL71" s="888"/>
      <c r="AM71" s="888"/>
    </row>
    <row r="72" spans="4:39">
      <c r="D72" t="s">
        <v>238</v>
      </c>
      <c r="E72" t="s">
        <v>215</v>
      </c>
      <c r="F72" t="s">
        <v>239</v>
      </c>
      <c r="G72" t="s">
        <v>2161</v>
      </c>
      <c r="H72" t="s">
        <v>241</v>
      </c>
      <c r="I72" t="s">
        <v>2363</v>
      </c>
      <c r="J72" t="s">
        <v>107</v>
      </c>
      <c r="K72" t="s">
        <v>325</v>
      </c>
      <c r="L72" t="s">
        <v>331</v>
      </c>
      <c r="M72" s="350" t="s">
        <v>245</v>
      </c>
      <c r="O72" t="s">
        <v>271</v>
      </c>
      <c r="P72" t="s">
        <v>272</v>
      </c>
      <c r="S72" s="307"/>
      <c r="T72" s="307"/>
      <c r="U72" s="307"/>
      <c r="V72" s="307"/>
      <c r="AC72" t="s">
        <v>1151</v>
      </c>
      <c r="AD72" s="49"/>
      <c r="AE72" s="882">
        <f>SUMIFS('6.3 Asset_Health'!AE$9:AE$723,'6.3 Asset_Health'!$F$9:$F$723,$F72,'6.3 Asset_Health'!$L$9:$L$723,$L72,'6.3 Asset_Health'!$O$9:$O$723,$O72,'6.3 Asset_Health'!$H$9:$H$723,'6.1 Capex_summary'!$H72)</f>
        <v>0</v>
      </c>
      <c r="AF72" s="882">
        <f>SUMIFS('6.3 Asset_Health'!AF$9:AF$723,'6.3 Asset_Health'!$F$9:$F$723,$F72,'6.3 Asset_Health'!$L$9:$L$723,$L72,'6.3 Asset_Health'!$O$9:$O$723,$O72,'6.3 Asset_Health'!$H$9:$H$723,'6.1 Capex_summary'!$H72)</f>
        <v>0</v>
      </c>
      <c r="AG72" s="882">
        <f>SUMIFS('6.3 Asset_Health'!AG$9:AG$723,'6.3 Asset_Health'!$F$9:$F$723,$F72,'6.3 Asset_Health'!$L$9:$L$723,$L72,'6.3 Asset_Health'!$O$9:$O$723,$O72,'6.3 Asset_Health'!$H$9:$H$723,'6.1 Capex_summary'!$H72)</f>
        <v>0</v>
      </c>
      <c r="AH72" s="882">
        <f>SUMIFS('6.3 Asset_Health'!AH$9:AH$723,'6.3 Asset_Health'!$F$9:$F$723,$F72,'6.3 Asset_Health'!$L$9:$L$723,$L72,'6.3 Asset_Health'!$O$9:$O$723,$O72,'6.3 Asset_Health'!$H$9:$H$723,'6.1 Capex_summary'!$H72)</f>
        <v>0</v>
      </c>
      <c r="AI72" s="882">
        <f>SUMIFS('6.3 Asset_Health'!AI$9:AI$723,'6.3 Asset_Health'!$F$9:$F$723,$F72,'6.3 Asset_Health'!$L$9:$L$723,$L72,'6.3 Asset_Health'!$O$9:$O$723,$O72,'6.3 Asset_Health'!$H$9:$H$723,'6.1 Capex_summary'!$H72)</f>
        <v>0</v>
      </c>
      <c r="AJ72" s="49"/>
      <c r="AL72" s="888"/>
      <c r="AM72" s="888"/>
    </row>
    <row r="73" spans="4:39">
      <c r="D73" t="s">
        <v>238</v>
      </c>
      <c r="E73" t="s">
        <v>215</v>
      </c>
      <c r="F73" t="s">
        <v>239</v>
      </c>
      <c r="G73" t="s">
        <v>2161</v>
      </c>
      <c r="H73" t="s">
        <v>241</v>
      </c>
      <c r="I73" t="s">
        <v>2363</v>
      </c>
      <c r="J73" t="s">
        <v>107</v>
      </c>
      <c r="K73" t="s">
        <v>325</v>
      </c>
      <c r="L73" t="s">
        <v>331</v>
      </c>
      <c r="M73" s="350" t="s">
        <v>245</v>
      </c>
      <c r="O73" t="s">
        <v>289</v>
      </c>
      <c r="P73" t="s">
        <v>272</v>
      </c>
      <c r="S73" s="307"/>
      <c r="T73" s="307"/>
      <c r="U73" s="307"/>
      <c r="V73" s="307"/>
      <c r="AC73" t="s">
        <v>1151</v>
      </c>
      <c r="AD73" s="49"/>
      <c r="AE73" s="882">
        <f>SUMIFS('6.3 Asset_Health'!AE$9:AE$723,'6.3 Asset_Health'!$F$9:$F$723,$F73,'6.3 Asset_Health'!$L$9:$L$723,$L73,'6.3 Asset_Health'!$O$9:$O$723,$O73,'6.3 Asset_Health'!$H$9:$H$723,'6.1 Capex_summary'!$H73)</f>
        <v>0</v>
      </c>
      <c r="AF73" s="882">
        <f>SUMIFS('6.3 Asset_Health'!AF$9:AF$723,'6.3 Asset_Health'!$F$9:$F$723,$F73,'6.3 Asset_Health'!$L$9:$L$723,$L73,'6.3 Asset_Health'!$O$9:$O$723,$O73,'6.3 Asset_Health'!$H$9:$H$723,'6.1 Capex_summary'!$H73)</f>
        <v>0</v>
      </c>
      <c r="AG73" s="882">
        <f>SUMIFS('6.3 Asset_Health'!AG$9:AG$723,'6.3 Asset_Health'!$F$9:$F$723,$F73,'6.3 Asset_Health'!$L$9:$L$723,$L73,'6.3 Asset_Health'!$O$9:$O$723,$O73,'6.3 Asset_Health'!$H$9:$H$723,'6.1 Capex_summary'!$H73)</f>
        <v>0</v>
      </c>
      <c r="AH73" s="882">
        <f>SUMIFS('6.3 Asset_Health'!AH$9:AH$723,'6.3 Asset_Health'!$F$9:$F$723,$F73,'6.3 Asset_Health'!$L$9:$L$723,$L73,'6.3 Asset_Health'!$O$9:$O$723,$O73,'6.3 Asset_Health'!$H$9:$H$723,'6.1 Capex_summary'!$H73)</f>
        <v>0</v>
      </c>
      <c r="AI73" s="882">
        <f>SUMIFS('6.3 Asset_Health'!AI$9:AI$723,'6.3 Asset_Health'!$F$9:$F$723,$F73,'6.3 Asset_Health'!$L$9:$L$723,$L73,'6.3 Asset_Health'!$O$9:$O$723,$O73,'6.3 Asset_Health'!$H$9:$H$723,'6.1 Capex_summary'!$H73)</f>
        <v>0</v>
      </c>
      <c r="AJ73" s="49"/>
      <c r="AL73" s="888"/>
      <c r="AM73" s="888"/>
    </row>
    <row r="74" spans="4:39">
      <c r="D74" t="s">
        <v>238</v>
      </c>
      <c r="E74" t="s">
        <v>215</v>
      </c>
      <c r="F74" t="s">
        <v>239</v>
      </c>
      <c r="G74" t="s">
        <v>2161</v>
      </c>
      <c r="H74" t="s">
        <v>241</v>
      </c>
      <c r="I74" t="s">
        <v>2363</v>
      </c>
      <c r="J74" t="s">
        <v>107</v>
      </c>
      <c r="K74" t="s">
        <v>325</v>
      </c>
      <c r="L74" t="s">
        <v>331</v>
      </c>
      <c r="M74" s="217" t="s">
        <v>287</v>
      </c>
      <c r="O74" s="217" t="s">
        <v>287</v>
      </c>
      <c r="P74" t="s">
        <v>272</v>
      </c>
      <c r="S74" s="307"/>
      <c r="T74" s="307"/>
      <c r="U74" s="307"/>
      <c r="V74" s="307"/>
      <c r="AC74" t="s">
        <v>1151</v>
      </c>
      <c r="AD74" s="49"/>
      <c r="AE74" s="882">
        <f>SUMIFS('6.3 Asset_Health'!AE$9:AE$723,'6.3 Asset_Health'!$F$9:$F$723,$F74,'6.3 Asset_Health'!$L$9:$L$723,$L74,'6.3 Asset_Health'!$O$9:$O$723,$O74,'6.3 Asset_Health'!$H$9:$H$723,'6.1 Capex_summary'!$H74)</f>
        <v>0</v>
      </c>
      <c r="AF74" s="882">
        <f>SUMIFS('6.3 Asset_Health'!AF$9:AF$723,'6.3 Asset_Health'!$F$9:$F$723,$F74,'6.3 Asset_Health'!$L$9:$L$723,$L74,'6.3 Asset_Health'!$O$9:$O$723,$O74,'6.3 Asset_Health'!$H$9:$H$723,'6.1 Capex_summary'!$H74)</f>
        <v>0</v>
      </c>
      <c r="AG74" s="882">
        <f>SUMIFS('6.3 Asset_Health'!AG$9:AG$723,'6.3 Asset_Health'!$F$9:$F$723,$F74,'6.3 Asset_Health'!$L$9:$L$723,$L74,'6.3 Asset_Health'!$O$9:$O$723,$O74,'6.3 Asset_Health'!$H$9:$H$723,'6.1 Capex_summary'!$H74)</f>
        <v>0</v>
      </c>
      <c r="AH74" s="882">
        <f>SUMIFS('6.3 Asset_Health'!AH$9:AH$723,'6.3 Asset_Health'!$F$9:$F$723,$F74,'6.3 Asset_Health'!$L$9:$L$723,$L74,'6.3 Asset_Health'!$O$9:$O$723,$O74,'6.3 Asset_Health'!$H$9:$H$723,'6.1 Capex_summary'!$H74)</f>
        <v>0</v>
      </c>
      <c r="AI74" s="882">
        <f>SUMIFS('6.3 Asset_Health'!AI$9:AI$723,'6.3 Asset_Health'!$F$9:$F$723,$F74,'6.3 Asset_Health'!$L$9:$L$723,$L74,'6.3 Asset_Health'!$O$9:$O$723,$O74,'6.3 Asset_Health'!$H$9:$H$723,'6.1 Capex_summary'!$H74)</f>
        <v>0</v>
      </c>
      <c r="AJ74" s="49"/>
      <c r="AL74" s="888"/>
      <c r="AM74" s="888"/>
    </row>
    <row r="75" spans="4:39">
      <c r="D75" t="s">
        <v>238</v>
      </c>
      <c r="E75" t="s">
        <v>215</v>
      </c>
      <c r="F75" t="s">
        <v>239</v>
      </c>
      <c r="G75" t="s">
        <v>2161</v>
      </c>
      <c r="H75" t="s">
        <v>241</v>
      </c>
      <c r="I75" t="s">
        <v>2363</v>
      </c>
      <c r="J75" t="s">
        <v>107</v>
      </c>
      <c r="K75" t="s">
        <v>325</v>
      </c>
      <c r="L75" t="s">
        <v>273</v>
      </c>
      <c r="M75" s="350" t="s">
        <v>245</v>
      </c>
      <c r="O75" t="s">
        <v>271</v>
      </c>
      <c r="P75" t="s">
        <v>272</v>
      </c>
      <c r="S75" s="307"/>
      <c r="T75" s="307"/>
      <c r="U75" s="307"/>
      <c r="V75" s="307"/>
      <c r="AC75" t="s">
        <v>1151</v>
      </c>
      <c r="AD75" s="49"/>
      <c r="AE75" s="882">
        <f>SUMIFS('6.3 Asset_Health'!AE$9:AE$723,'6.3 Asset_Health'!$F$9:$F$723,$F75,'6.3 Asset_Health'!$L$9:$L$723,$L75,'6.3 Asset_Health'!$O$9:$O$723,$O75,'6.3 Asset_Health'!$H$9:$H$723,'6.1 Capex_summary'!$H75)</f>
        <v>0</v>
      </c>
      <c r="AF75" s="882">
        <f>SUMIFS('6.3 Asset_Health'!AF$9:AF$723,'6.3 Asset_Health'!$F$9:$F$723,$F75,'6.3 Asset_Health'!$L$9:$L$723,$L75,'6.3 Asset_Health'!$O$9:$O$723,$O75,'6.3 Asset_Health'!$H$9:$H$723,'6.1 Capex_summary'!$H75)</f>
        <v>0</v>
      </c>
      <c r="AG75" s="882">
        <f>SUMIFS('6.3 Asset_Health'!AG$9:AG$723,'6.3 Asset_Health'!$F$9:$F$723,$F75,'6.3 Asset_Health'!$L$9:$L$723,$L75,'6.3 Asset_Health'!$O$9:$O$723,$O75,'6.3 Asset_Health'!$H$9:$H$723,'6.1 Capex_summary'!$H75)</f>
        <v>0</v>
      </c>
      <c r="AH75" s="882">
        <f>SUMIFS('6.3 Asset_Health'!AH$9:AH$723,'6.3 Asset_Health'!$F$9:$F$723,$F75,'6.3 Asset_Health'!$L$9:$L$723,$L75,'6.3 Asset_Health'!$O$9:$O$723,$O75,'6.3 Asset_Health'!$H$9:$H$723,'6.1 Capex_summary'!$H75)</f>
        <v>0</v>
      </c>
      <c r="AI75" s="882">
        <f>SUMIFS('6.3 Asset_Health'!AI$9:AI$723,'6.3 Asset_Health'!$F$9:$F$723,$F75,'6.3 Asset_Health'!$L$9:$L$723,$L75,'6.3 Asset_Health'!$O$9:$O$723,$O75,'6.3 Asset_Health'!$H$9:$H$723,'6.1 Capex_summary'!$H75)</f>
        <v>0</v>
      </c>
      <c r="AJ75" s="49"/>
      <c r="AL75" s="888"/>
      <c r="AM75" s="888"/>
    </row>
    <row r="76" spans="4:39">
      <c r="D76" t="s">
        <v>238</v>
      </c>
      <c r="E76" t="s">
        <v>215</v>
      </c>
      <c r="F76" t="s">
        <v>239</v>
      </c>
      <c r="G76" t="s">
        <v>2161</v>
      </c>
      <c r="H76" t="s">
        <v>241</v>
      </c>
      <c r="I76" t="s">
        <v>2363</v>
      </c>
      <c r="J76" t="s">
        <v>107</v>
      </c>
      <c r="K76" t="s">
        <v>325</v>
      </c>
      <c r="L76" t="s">
        <v>273</v>
      </c>
      <c r="M76" s="350" t="s">
        <v>245</v>
      </c>
      <c r="O76" t="s">
        <v>289</v>
      </c>
      <c r="P76" t="s">
        <v>272</v>
      </c>
      <c r="S76" s="307"/>
      <c r="T76" s="307"/>
      <c r="U76" s="307"/>
      <c r="V76" s="307"/>
      <c r="AC76" t="s">
        <v>1151</v>
      </c>
      <c r="AD76" s="49"/>
      <c r="AE76" s="882">
        <f>SUMIFS('6.3 Asset_Health'!AE$9:AE$723,'6.3 Asset_Health'!$F$9:$F$723,$F76,'6.3 Asset_Health'!$L$9:$L$723,$L76,'6.3 Asset_Health'!$O$9:$O$723,$O76,'6.3 Asset_Health'!$H$9:$H$723,'6.1 Capex_summary'!$H76)</f>
        <v>0</v>
      </c>
      <c r="AF76" s="882">
        <f>SUMIFS('6.3 Asset_Health'!AF$9:AF$723,'6.3 Asset_Health'!$F$9:$F$723,$F76,'6.3 Asset_Health'!$L$9:$L$723,$L76,'6.3 Asset_Health'!$O$9:$O$723,$O76,'6.3 Asset_Health'!$H$9:$H$723,'6.1 Capex_summary'!$H76)</f>
        <v>0</v>
      </c>
      <c r="AG76" s="882">
        <f>SUMIFS('6.3 Asset_Health'!AG$9:AG$723,'6.3 Asset_Health'!$F$9:$F$723,$F76,'6.3 Asset_Health'!$L$9:$L$723,$L76,'6.3 Asset_Health'!$O$9:$O$723,$O76,'6.3 Asset_Health'!$H$9:$H$723,'6.1 Capex_summary'!$H76)</f>
        <v>0</v>
      </c>
      <c r="AH76" s="882">
        <f>SUMIFS('6.3 Asset_Health'!AH$9:AH$723,'6.3 Asset_Health'!$F$9:$F$723,$F76,'6.3 Asset_Health'!$L$9:$L$723,$L76,'6.3 Asset_Health'!$O$9:$O$723,$O76,'6.3 Asset_Health'!$H$9:$H$723,'6.1 Capex_summary'!$H76)</f>
        <v>0</v>
      </c>
      <c r="AI76" s="882">
        <f>SUMIFS('6.3 Asset_Health'!AI$9:AI$723,'6.3 Asset_Health'!$F$9:$F$723,$F76,'6.3 Asset_Health'!$L$9:$L$723,$L76,'6.3 Asset_Health'!$O$9:$O$723,$O76,'6.3 Asset_Health'!$H$9:$H$723,'6.1 Capex_summary'!$H76)</f>
        <v>0</v>
      </c>
      <c r="AJ76" s="49"/>
      <c r="AL76" s="888"/>
      <c r="AM76" s="888"/>
    </row>
    <row r="77" spans="4:39">
      <c r="D77" t="s">
        <v>238</v>
      </c>
      <c r="E77" t="s">
        <v>215</v>
      </c>
      <c r="F77" t="s">
        <v>239</v>
      </c>
      <c r="G77" t="s">
        <v>2161</v>
      </c>
      <c r="H77" t="s">
        <v>241</v>
      </c>
      <c r="I77" t="s">
        <v>2363</v>
      </c>
      <c r="J77" t="s">
        <v>107</v>
      </c>
      <c r="K77" t="s">
        <v>325</v>
      </c>
      <c r="L77" t="s">
        <v>273</v>
      </c>
      <c r="M77" s="217" t="s">
        <v>287</v>
      </c>
      <c r="O77" s="217" t="s">
        <v>287</v>
      </c>
      <c r="P77" t="s">
        <v>272</v>
      </c>
      <c r="S77" s="307"/>
      <c r="T77" s="307"/>
      <c r="U77" s="307"/>
      <c r="V77" s="307"/>
      <c r="AC77" t="s">
        <v>1151</v>
      </c>
      <c r="AD77" s="49"/>
      <c r="AE77" s="882">
        <f>SUMIFS('6.3 Asset_Health'!AE$9:AE$723,'6.3 Asset_Health'!$F$9:$F$723,$F77,'6.3 Asset_Health'!$L$9:$L$723,$L77,'6.3 Asset_Health'!$O$9:$O$723,$O77,'6.3 Asset_Health'!$H$9:$H$723,'6.1 Capex_summary'!$H77)</f>
        <v>0</v>
      </c>
      <c r="AF77" s="882">
        <f>SUMIFS('6.3 Asset_Health'!AF$9:AF$723,'6.3 Asset_Health'!$F$9:$F$723,$F77,'6.3 Asset_Health'!$L$9:$L$723,$L77,'6.3 Asset_Health'!$O$9:$O$723,$O77,'6.3 Asset_Health'!$H$9:$H$723,'6.1 Capex_summary'!$H77)</f>
        <v>0</v>
      </c>
      <c r="AG77" s="882">
        <f>SUMIFS('6.3 Asset_Health'!AG$9:AG$723,'6.3 Asset_Health'!$F$9:$F$723,$F77,'6.3 Asset_Health'!$L$9:$L$723,$L77,'6.3 Asset_Health'!$O$9:$O$723,$O77,'6.3 Asset_Health'!$H$9:$H$723,'6.1 Capex_summary'!$H77)</f>
        <v>0</v>
      </c>
      <c r="AH77" s="882">
        <f>SUMIFS('6.3 Asset_Health'!AH$9:AH$723,'6.3 Asset_Health'!$F$9:$F$723,$F77,'6.3 Asset_Health'!$L$9:$L$723,$L77,'6.3 Asset_Health'!$O$9:$O$723,$O77,'6.3 Asset_Health'!$H$9:$H$723,'6.1 Capex_summary'!$H77)</f>
        <v>0</v>
      </c>
      <c r="AI77" s="882">
        <f>SUMIFS('6.3 Asset_Health'!AI$9:AI$723,'6.3 Asset_Health'!$F$9:$F$723,$F77,'6.3 Asset_Health'!$L$9:$L$723,$L77,'6.3 Asset_Health'!$O$9:$O$723,$O77,'6.3 Asset_Health'!$H$9:$H$723,'6.1 Capex_summary'!$H77)</f>
        <v>0</v>
      </c>
      <c r="AJ77" s="49"/>
      <c r="AL77" s="888"/>
      <c r="AM77" s="888"/>
    </row>
    <row r="78" spans="4:39">
      <c r="D78" t="s">
        <v>238</v>
      </c>
      <c r="E78" t="s">
        <v>215</v>
      </c>
      <c r="F78" t="s">
        <v>239</v>
      </c>
      <c r="G78" t="s">
        <v>2161</v>
      </c>
      <c r="H78" t="s">
        <v>241</v>
      </c>
      <c r="I78" t="s">
        <v>2363</v>
      </c>
      <c r="J78" t="s">
        <v>107</v>
      </c>
      <c r="K78" t="s">
        <v>325</v>
      </c>
      <c r="L78" t="s">
        <v>306</v>
      </c>
      <c r="M78" s="350" t="s">
        <v>245</v>
      </c>
      <c r="O78" t="s">
        <v>271</v>
      </c>
      <c r="P78" t="s">
        <v>272</v>
      </c>
      <c r="S78" s="307"/>
      <c r="T78" s="307"/>
      <c r="U78" s="307"/>
      <c r="V78" s="307"/>
      <c r="AC78" t="s">
        <v>1151</v>
      </c>
      <c r="AD78" s="49"/>
      <c r="AE78" s="882">
        <f>SUMIFS('6.3 Asset_Health'!AE$9:AE$723,'6.3 Asset_Health'!$F$9:$F$723,$F78,'6.3 Asset_Health'!$L$9:$L$723,$L78,'6.3 Asset_Health'!$O$9:$O$723,$O78,'6.3 Asset_Health'!$H$9:$H$723,'6.1 Capex_summary'!$H78)</f>
        <v>0</v>
      </c>
      <c r="AF78" s="882">
        <f>SUMIFS('6.3 Asset_Health'!AF$9:AF$723,'6.3 Asset_Health'!$F$9:$F$723,$F78,'6.3 Asset_Health'!$L$9:$L$723,$L78,'6.3 Asset_Health'!$O$9:$O$723,$O78,'6.3 Asset_Health'!$H$9:$H$723,'6.1 Capex_summary'!$H78)</f>
        <v>0</v>
      </c>
      <c r="AG78" s="882">
        <f>SUMIFS('6.3 Asset_Health'!AG$9:AG$723,'6.3 Asset_Health'!$F$9:$F$723,$F78,'6.3 Asset_Health'!$L$9:$L$723,$L78,'6.3 Asset_Health'!$O$9:$O$723,$O78,'6.3 Asset_Health'!$H$9:$H$723,'6.1 Capex_summary'!$H78)</f>
        <v>0</v>
      </c>
      <c r="AH78" s="882">
        <f>SUMIFS('6.3 Asset_Health'!AH$9:AH$723,'6.3 Asset_Health'!$F$9:$F$723,$F78,'6.3 Asset_Health'!$L$9:$L$723,$L78,'6.3 Asset_Health'!$O$9:$O$723,$O78,'6.3 Asset_Health'!$H$9:$H$723,'6.1 Capex_summary'!$H78)</f>
        <v>0</v>
      </c>
      <c r="AI78" s="882">
        <f>SUMIFS('6.3 Asset_Health'!AI$9:AI$723,'6.3 Asset_Health'!$F$9:$F$723,$F78,'6.3 Asset_Health'!$L$9:$L$723,$L78,'6.3 Asset_Health'!$O$9:$O$723,$O78,'6.3 Asset_Health'!$H$9:$H$723,'6.1 Capex_summary'!$H78)</f>
        <v>0</v>
      </c>
      <c r="AJ78" s="49"/>
      <c r="AL78" s="888"/>
      <c r="AM78" s="888"/>
    </row>
    <row r="79" spans="4:39">
      <c r="D79" t="s">
        <v>238</v>
      </c>
      <c r="E79" t="s">
        <v>215</v>
      </c>
      <c r="F79" t="s">
        <v>239</v>
      </c>
      <c r="G79" t="s">
        <v>2161</v>
      </c>
      <c r="H79" t="s">
        <v>241</v>
      </c>
      <c r="I79" t="s">
        <v>2363</v>
      </c>
      <c r="J79" t="s">
        <v>107</v>
      </c>
      <c r="K79" t="s">
        <v>325</v>
      </c>
      <c r="L79" t="s">
        <v>306</v>
      </c>
      <c r="M79" s="350" t="s">
        <v>245</v>
      </c>
      <c r="O79" t="s">
        <v>289</v>
      </c>
      <c r="P79" t="s">
        <v>272</v>
      </c>
      <c r="S79" s="307"/>
      <c r="T79" s="307"/>
      <c r="U79" s="307"/>
      <c r="V79" s="307"/>
      <c r="AC79" t="s">
        <v>1151</v>
      </c>
      <c r="AD79" s="49"/>
      <c r="AE79" s="882">
        <f>SUMIFS('6.3 Asset_Health'!AE$9:AE$723,'6.3 Asset_Health'!$F$9:$F$723,$F79,'6.3 Asset_Health'!$L$9:$L$723,$L79,'6.3 Asset_Health'!$O$9:$O$723,$O79,'6.3 Asset_Health'!$H$9:$H$723,'6.1 Capex_summary'!$H79)</f>
        <v>0</v>
      </c>
      <c r="AF79" s="882">
        <f>SUMIFS('6.3 Asset_Health'!AF$9:AF$723,'6.3 Asset_Health'!$F$9:$F$723,$F79,'6.3 Asset_Health'!$L$9:$L$723,$L79,'6.3 Asset_Health'!$O$9:$O$723,$O79,'6.3 Asset_Health'!$H$9:$H$723,'6.1 Capex_summary'!$H79)</f>
        <v>0</v>
      </c>
      <c r="AG79" s="882">
        <f>SUMIFS('6.3 Asset_Health'!AG$9:AG$723,'6.3 Asset_Health'!$F$9:$F$723,$F79,'6.3 Asset_Health'!$L$9:$L$723,$L79,'6.3 Asset_Health'!$O$9:$O$723,$O79,'6.3 Asset_Health'!$H$9:$H$723,'6.1 Capex_summary'!$H79)</f>
        <v>0</v>
      </c>
      <c r="AH79" s="882">
        <f>SUMIFS('6.3 Asset_Health'!AH$9:AH$723,'6.3 Asset_Health'!$F$9:$F$723,$F79,'6.3 Asset_Health'!$L$9:$L$723,$L79,'6.3 Asset_Health'!$O$9:$O$723,$O79,'6.3 Asset_Health'!$H$9:$H$723,'6.1 Capex_summary'!$H79)</f>
        <v>0</v>
      </c>
      <c r="AI79" s="882">
        <f>SUMIFS('6.3 Asset_Health'!AI$9:AI$723,'6.3 Asset_Health'!$F$9:$F$723,$F79,'6.3 Asset_Health'!$L$9:$L$723,$L79,'6.3 Asset_Health'!$O$9:$O$723,$O79,'6.3 Asset_Health'!$H$9:$H$723,'6.1 Capex_summary'!$H79)</f>
        <v>0</v>
      </c>
      <c r="AJ79" s="49"/>
      <c r="AL79" s="888"/>
      <c r="AM79" s="888"/>
    </row>
    <row r="80" spans="4:39">
      <c r="D80" t="s">
        <v>238</v>
      </c>
      <c r="E80" t="s">
        <v>215</v>
      </c>
      <c r="F80" t="s">
        <v>239</v>
      </c>
      <c r="G80" t="s">
        <v>2161</v>
      </c>
      <c r="H80" t="s">
        <v>241</v>
      </c>
      <c r="I80" t="s">
        <v>2363</v>
      </c>
      <c r="J80" t="s">
        <v>107</v>
      </c>
      <c r="K80" t="s">
        <v>325</v>
      </c>
      <c r="L80" t="s">
        <v>306</v>
      </c>
      <c r="M80" s="217" t="s">
        <v>287</v>
      </c>
      <c r="O80" s="217" t="s">
        <v>287</v>
      </c>
      <c r="P80" t="s">
        <v>272</v>
      </c>
      <c r="S80" s="307"/>
      <c r="T80" s="307"/>
      <c r="U80" s="307"/>
      <c r="V80" s="307"/>
      <c r="AC80" t="s">
        <v>1151</v>
      </c>
      <c r="AD80" s="49"/>
      <c r="AE80" s="882">
        <f>SUMIFS('6.3 Asset_Health'!AE$9:AE$723,'6.3 Asset_Health'!$F$9:$F$723,$F80,'6.3 Asset_Health'!$L$9:$L$723,$L80,'6.3 Asset_Health'!$O$9:$O$723,$O80,'6.3 Asset_Health'!$H$9:$H$723,'6.1 Capex_summary'!$H80)</f>
        <v>0</v>
      </c>
      <c r="AF80" s="882">
        <f>SUMIFS('6.3 Asset_Health'!AF$9:AF$723,'6.3 Asset_Health'!$F$9:$F$723,$F80,'6.3 Asset_Health'!$L$9:$L$723,$L80,'6.3 Asset_Health'!$O$9:$O$723,$O80,'6.3 Asset_Health'!$H$9:$H$723,'6.1 Capex_summary'!$H80)</f>
        <v>0</v>
      </c>
      <c r="AG80" s="882">
        <f>SUMIFS('6.3 Asset_Health'!AG$9:AG$723,'6.3 Asset_Health'!$F$9:$F$723,$F80,'6.3 Asset_Health'!$L$9:$L$723,$L80,'6.3 Asset_Health'!$O$9:$O$723,$O80,'6.3 Asset_Health'!$H$9:$H$723,'6.1 Capex_summary'!$H80)</f>
        <v>0</v>
      </c>
      <c r="AH80" s="882">
        <f>SUMIFS('6.3 Asset_Health'!AH$9:AH$723,'6.3 Asset_Health'!$F$9:$F$723,$F80,'6.3 Asset_Health'!$L$9:$L$723,$L80,'6.3 Asset_Health'!$O$9:$O$723,$O80,'6.3 Asset_Health'!$H$9:$H$723,'6.1 Capex_summary'!$H80)</f>
        <v>0</v>
      </c>
      <c r="AI80" s="882">
        <f>SUMIFS('6.3 Asset_Health'!AI$9:AI$723,'6.3 Asset_Health'!$F$9:$F$723,$F80,'6.3 Asset_Health'!$L$9:$L$723,$L80,'6.3 Asset_Health'!$O$9:$O$723,$O80,'6.3 Asset_Health'!$H$9:$H$723,'6.1 Capex_summary'!$H80)</f>
        <v>0</v>
      </c>
      <c r="AJ80" s="49"/>
      <c r="AL80" s="888"/>
      <c r="AM80" s="888"/>
    </row>
    <row r="81" spans="1:39">
      <c r="D81" t="s">
        <v>238</v>
      </c>
      <c r="E81" t="s">
        <v>215</v>
      </c>
      <c r="F81" t="s">
        <v>239</v>
      </c>
      <c r="G81" t="s">
        <v>2161</v>
      </c>
      <c r="H81" t="s">
        <v>241</v>
      </c>
      <c r="I81" t="s">
        <v>2363</v>
      </c>
      <c r="J81" t="s">
        <v>107</v>
      </c>
      <c r="K81" t="s">
        <v>325</v>
      </c>
      <c r="L81" t="s">
        <v>250</v>
      </c>
      <c r="M81" s="350" t="s">
        <v>245</v>
      </c>
      <c r="O81" t="s">
        <v>271</v>
      </c>
      <c r="P81" t="s">
        <v>272</v>
      </c>
      <c r="AC81" t="s">
        <v>1151</v>
      </c>
      <c r="AD81" s="49"/>
      <c r="AE81" s="882">
        <f>SUMIFS('6.3 Asset_Health'!AE$9:AE$723,'6.3 Asset_Health'!$F$9:$F$723,$F81,'6.3 Asset_Health'!$L$9:$L$723,$L81,'6.3 Asset_Health'!$O$9:$O$723,$O81,'6.3 Asset_Health'!$H$9:$H$723,'6.1 Capex_summary'!$H81)</f>
        <v>0</v>
      </c>
      <c r="AF81" s="882">
        <f>SUMIFS('6.3 Asset_Health'!AF$9:AF$723,'6.3 Asset_Health'!$F$9:$F$723,$F81,'6.3 Asset_Health'!$L$9:$L$723,$L81,'6.3 Asset_Health'!$O$9:$O$723,$O81,'6.3 Asset_Health'!$H$9:$H$723,'6.1 Capex_summary'!$H81)</f>
        <v>0</v>
      </c>
      <c r="AG81" s="882">
        <f>SUMIFS('6.3 Asset_Health'!AG$9:AG$723,'6.3 Asset_Health'!$F$9:$F$723,$F81,'6.3 Asset_Health'!$L$9:$L$723,$L81,'6.3 Asset_Health'!$O$9:$O$723,$O81,'6.3 Asset_Health'!$H$9:$H$723,'6.1 Capex_summary'!$H81)</f>
        <v>0</v>
      </c>
      <c r="AH81" s="882">
        <f>SUMIFS('6.3 Asset_Health'!AH$9:AH$723,'6.3 Asset_Health'!$F$9:$F$723,$F81,'6.3 Asset_Health'!$L$9:$L$723,$L81,'6.3 Asset_Health'!$O$9:$O$723,$O81,'6.3 Asset_Health'!$H$9:$H$723,'6.1 Capex_summary'!$H81)</f>
        <v>0</v>
      </c>
      <c r="AI81" s="882">
        <f>SUMIFS('6.3 Asset_Health'!AI$9:AI$723,'6.3 Asset_Health'!$F$9:$F$723,$F81,'6.3 Asset_Health'!$L$9:$L$723,$L81,'6.3 Asset_Health'!$O$9:$O$723,$O81,'6.3 Asset_Health'!$H$9:$H$723,'6.1 Capex_summary'!$H81)</f>
        <v>0</v>
      </c>
      <c r="AJ81" s="49"/>
      <c r="AL81" s="888"/>
      <c r="AM81" s="888"/>
    </row>
    <row r="82" spans="1:39">
      <c r="D82" t="s">
        <v>238</v>
      </c>
      <c r="E82" t="s">
        <v>215</v>
      </c>
      <c r="F82" t="s">
        <v>239</v>
      </c>
      <c r="G82" t="s">
        <v>2161</v>
      </c>
      <c r="H82" t="s">
        <v>241</v>
      </c>
      <c r="I82" t="s">
        <v>2363</v>
      </c>
      <c r="J82" t="s">
        <v>107</v>
      </c>
      <c r="K82" t="s">
        <v>325</v>
      </c>
      <c r="L82" t="s">
        <v>250</v>
      </c>
      <c r="M82" s="350" t="s">
        <v>245</v>
      </c>
      <c r="O82" t="s">
        <v>289</v>
      </c>
      <c r="P82" t="s">
        <v>272</v>
      </c>
      <c r="AC82" t="s">
        <v>1151</v>
      </c>
      <c r="AD82" s="49"/>
      <c r="AE82" s="882">
        <f>SUMIFS('6.3 Asset_Health'!AE$9:AE$723,'6.3 Asset_Health'!$F$9:$F$723,$F82,'6.3 Asset_Health'!$L$9:$L$723,$L82,'6.3 Asset_Health'!$O$9:$O$723,$O82,'6.3 Asset_Health'!$H$9:$H$723,'6.1 Capex_summary'!$H82)</f>
        <v>0</v>
      </c>
      <c r="AF82" s="882">
        <f>SUMIFS('6.3 Asset_Health'!AF$9:AF$723,'6.3 Asset_Health'!$F$9:$F$723,$F82,'6.3 Asset_Health'!$L$9:$L$723,$L82,'6.3 Asset_Health'!$O$9:$O$723,$O82,'6.3 Asset_Health'!$H$9:$H$723,'6.1 Capex_summary'!$H82)</f>
        <v>0</v>
      </c>
      <c r="AG82" s="882">
        <f>SUMIFS('6.3 Asset_Health'!AG$9:AG$723,'6.3 Asset_Health'!$F$9:$F$723,$F82,'6.3 Asset_Health'!$L$9:$L$723,$L82,'6.3 Asset_Health'!$O$9:$O$723,$O82,'6.3 Asset_Health'!$H$9:$H$723,'6.1 Capex_summary'!$H82)</f>
        <v>0</v>
      </c>
      <c r="AH82" s="882">
        <f>SUMIFS('6.3 Asset_Health'!AH$9:AH$723,'6.3 Asset_Health'!$F$9:$F$723,$F82,'6.3 Asset_Health'!$L$9:$L$723,$L82,'6.3 Asset_Health'!$O$9:$O$723,$O82,'6.3 Asset_Health'!$H$9:$H$723,'6.1 Capex_summary'!$H82)</f>
        <v>0</v>
      </c>
      <c r="AI82" s="882">
        <f>SUMIFS('6.3 Asset_Health'!AI$9:AI$723,'6.3 Asset_Health'!$F$9:$F$723,$F82,'6.3 Asset_Health'!$L$9:$L$723,$L82,'6.3 Asset_Health'!$O$9:$O$723,$O82,'6.3 Asset_Health'!$H$9:$H$723,'6.1 Capex_summary'!$H82)</f>
        <v>0</v>
      </c>
      <c r="AJ82" s="49"/>
      <c r="AL82" s="888"/>
      <c r="AM82" s="888"/>
    </row>
    <row r="83" spans="1:39">
      <c r="D83" t="s">
        <v>238</v>
      </c>
      <c r="E83" t="s">
        <v>215</v>
      </c>
      <c r="F83" t="s">
        <v>239</v>
      </c>
      <c r="G83" t="s">
        <v>2161</v>
      </c>
      <c r="H83" t="s">
        <v>241</v>
      </c>
      <c r="I83" t="s">
        <v>2363</v>
      </c>
      <c r="J83" t="s">
        <v>107</v>
      </c>
      <c r="K83" t="s">
        <v>325</v>
      </c>
      <c r="L83" t="s">
        <v>250</v>
      </c>
      <c r="M83" s="217" t="s">
        <v>287</v>
      </c>
      <c r="O83" s="217" t="s">
        <v>287</v>
      </c>
      <c r="P83" t="s">
        <v>272</v>
      </c>
      <c r="S83" s="307"/>
      <c r="T83" s="307"/>
      <c r="U83" s="307"/>
      <c r="V83" s="307"/>
      <c r="AC83" t="s">
        <v>1151</v>
      </c>
      <c r="AD83" s="49"/>
      <c r="AE83" s="882">
        <f>SUMIFS('6.3 Asset_Health'!AE$9:AE$723,'6.3 Asset_Health'!$F$9:$F$723,$F83,'6.3 Asset_Health'!$L$9:$L$723,$L83,'6.3 Asset_Health'!$O$9:$O$723,$O83,'6.3 Asset_Health'!$H$9:$H$723,'6.1 Capex_summary'!$H83)</f>
        <v>0</v>
      </c>
      <c r="AF83" s="882">
        <f>SUMIFS('6.3 Asset_Health'!AF$9:AF$723,'6.3 Asset_Health'!$F$9:$F$723,$F83,'6.3 Asset_Health'!$L$9:$L$723,$L83,'6.3 Asset_Health'!$O$9:$O$723,$O83,'6.3 Asset_Health'!$H$9:$H$723,'6.1 Capex_summary'!$H83)</f>
        <v>0</v>
      </c>
      <c r="AG83" s="882">
        <f>SUMIFS('6.3 Asset_Health'!AG$9:AG$723,'6.3 Asset_Health'!$F$9:$F$723,$F83,'6.3 Asset_Health'!$L$9:$L$723,$L83,'6.3 Asset_Health'!$O$9:$O$723,$O83,'6.3 Asset_Health'!$H$9:$H$723,'6.1 Capex_summary'!$H83)</f>
        <v>0</v>
      </c>
      <c r="AH83" s="882">
        <f>SUMIFS('6.3 Asset_Health'!AH$9:AH$723,'6.3 Asset_Health'!$F$9:$F$723,$F83,'6.3 Asset_Health'!$L$9:$L$723,$L83,'6.3 Asset_Health'!$O$9:$O$723,$O83,'6.3 Asset_Health'!$H$9:$H$723,'6.1 Capex_summary'!$H83)</f>
        <v>0</v>
      </c>
      <c r="AI83" s="882">
        <f>SUMIFS('6.3 Asset_Health'!AI$9:AI$723,'6.3 Asset_Health'!$F$9:$F$723,$F83,'6.3 Asset_Health'!$L$9:$L$723,$L83,'6.3 Asset_Health'!$O$9:$O$723,$O83,'6.3 Asset_Health'!$H$9:$H$723,'6.1 Capex_summary'!$H83)</f>
        <v>0</v>
      </c>
      <c r="AJ83" s="49"/>
      <c r="AL83" s="888"/>
      <c r="AM83" s="888"/>
    </row>
    <row r="84" spans="1:39">
      <c r="L84" s="60"/>
      <c r="M84" s="60"/>
      <c r="Q84" s="717"/>
      <c r="R84" s="717"/>
      <c r="S84" s="307"/>
      <c r="T84" s="307"/>
      <c r="U84" s="307"/>
      <c r="V84" s="307"/>
      <c r="AD84" s="49"/>
      <c r="AE84" s="307"/>
      <c r="AF84" s="307"/>
      <c r="AG84" s="307"/>
      <c r="AH84" s="307"/>
      <c r="AI84" s="307"/>
      <c r="AJ84" s="49"/>
    </row>
    <row r="85" spans="1:39" s="1" customFormat="1" ht="14">
      <c r="A85" s="42"/>
      <c r="B85" s="48" t="s">
        <v>1404</v>
      </c>
      <c r="Q85" s="76"/>
      <c r="R85" s="76"/>
    </row>
    <row r="87" spans="1:39">
      <c r="D87" t="s">
        <v>238</v>
      </c>
      <c r="E87" t="s">
        <v>215</v>
      </c>
      <c r="F87" t="s">
        <v>239</v>
      </c>
      <c r="G87" t="s">
        <v>2161</v>
      </c>
      <c r="H87" t="s">
        <v>241</v>
      </c>
      <c r="I87" t="s">
        <v>2363</v>
      </c>
      <c r="J87" t="s">
        <v>107</v>
      </c>
      <c r="K87" t="s">
        <v>1404</v>
      </c>
      <c r="L87" t="s">
        <v>303</v>
      </c>
      <c r="M87" s="350" t="s">
        <v>245</v>
      </c>
      <c r="O87" t="s">
        <v>1405</v>
      </c>
      <c r="P87" t="s">
        <v>272</v>
      </c>
      <c r="Q87" s="942"/>
      <c r="R87" s="953" t="s">
        <v>303</v>
      </c>
      <c r="S87" s="307"/>
      <c r="T87" s="307"/>
      <c r="U87" s="307"/>
      <c r="V87" s="307"/>
      <c r="AC87" t="s">
        <v>1151</v>
      </c>
      <c r="AE87" s="882">
        <f>SUM('6.5 Redundant_Assets'!AE13:AE109)</f>
        <v>0</v>
      </c>
      <c r="AF87" s="882">
        <f>SUM('6.5 Redundant_Assets'!AF13:AF109)</f>
        <v>0</v>
      </c>
      <c r="AG87" s="882">
        <f>SUM('6.5 Redundant_Assets'!AG13:AG109)</f>
        <v>0</v>
      </c>
      <c r="AH87" s="882">
        <f>SUM('6.5 Redundant_Assets'!AH13:AH109)</f>
        <v>0</v>
      </c>
      <c r="AI87" s="882">
        <f>SUM('6.5 Redundant_Assets'!AI13:AI109)</f>
        <v>0</v>
      </c>
      <c r="AL87" s="888"/>
      <c r="AM87" s="888"/>
    </row>
    <row r="88" spans="1:39">
      <c r="D88" t="s">
        <v>238</v>
      </c>
      <c r="E88" t="s">
        <v>215</v>
      </c>
      <c r="F88" t="s">
        <v>239</v>
      </c>
      <c r="G88" t="s">
        <v>2161</v>
      </c>
      <c r="H88" t="s">
        <v>241</v>
      </c>
      <c r="I88" t="s">
        <v>2363</v>
      </c>
      <c r="J88" t="s">
        <v>107</v>
      </c>
      <c r="K88" t="s">
        <v>1404</v>
      </c>
      <c r="L88" t="s">
        <v>418</v>
      </c>
      <c r="M88" s="350" t="s">
        <v>245</v>
      </c>
      <c r="O88" t="s">
        <v>317</v>
      </c>
      <c r="P88" t="s">
        <v>272</v>
      </c>
      <c r="Q88" s="942"/>
      <c r="R88" s="953" t="s">
        <v>2265</v>
      </c>
      <c r="S88" s="307"/>
      <c r="T88" s="307"/>
      <c r="U88" s="307"/>
      <c r="V88" s="307"/>
      <c r="AC88" t="s">
        <v>1151</v>
      </c>
      <c r="AD88" s="882">
        <f>SUMIFS('6.2 Projects'!AD$9:AD$195,'6.2 Projects'!$F$9:$F$195,$F88,'6.2 Projects'!$R$9:$R$195,$R88)</f>
        <v>0</v>
      </c>
      <c r="AE88" s="882">
        <f>SUMIFS('6.2 Projects'!AE$9:AE$195,'6.2 Projects'!$F$9:$F$195,$F88,'6.2 Projects'!$R$9:$R$195,$R88)</f>
        <v>0</v>
      </c>
      <c r="AF88" s="882">
        <f>SUMIFS('6.2 Projects'!AF$9:AF$195,'6.2 Projects'!$F$9:$F$195,$F88,'6.2 Projects'!$R$9:$R$195,$R88)</f>
        <v>0</v>
      </c>
      <c r="AG88" s="882">
        <f>SUMIFS('6.2 Projects'!AG$9:AG$195,'6.2 Projects'!$F$9:$F$195,$F88,'6.2 Projects'!$R$9:$R$195,$R88)</f>
        <v>0</v>
      </c>
      <c r="AH88" s="882">
        <f>SUMIFS('6.2 Projects'!AH$9:AH$195,'6.2 Projects'!$F$9:$F$195,$F88,'6.2 Projects'!$R$9:$R$195,$R88)</f>
        <v>0</v>
      </c>
      <c r="AI88" s="882">
        <f>SUMIFS('6.2 Projects'!AI$9:AI$195,'6.2 Projects'!$F$9:$F$195,$F88,'6.2 Projects'!$R$9:$R$195,$R88)</f>
        <v>0</v>
      </c>
      <c r="AJ88" s="882">
        <f>SUMIFS('6.2 Projects'!AJ$9:AJ$195,'6.2 Projects'!$F$9:$F$195,$F88,'6.2 Projects'!$R$9:$R$195,$R88)</f>
        <v>0</v>
      </c>
      <c r="AL88" s="882">
        <f>SUMIFS('6.2 Projects'!AD$9:AD$195,'6.2 Projects'!$F$9:$F$195,$F88,'6.2 Projects'!$R$9:$R$195,$R88,'6.2 Projects'!$T$9:$T$195,AL$7)+SUMIFS('6.2 Projects'!AE$9:AE$195,'6.2 Projects'!$F$9:$F$195,$F88,'6.2 Projects'!$R$9:$R$195,$R88,'6.2 Projects'!$T$9:$T$195,AL$7)+SUMIFS('6.2 Projects'!AF$9:AF$195,'6.2 Projects'!$F$9:$F$195,$F88,'6.2 Projects'!$R$9:$R$195,$R88,'6.2 Projects'!$T$9:$T$195,AL$7)+SUMIFS('6.2 Projects'!AG$9:AG$195,'6.2 Projects'!$F$9:$F$195,$F88,'6.2 Projects'!$R$9:$R$195,$R88,'6.2 Projects'!$T$9:$T$195,AL$7)+SUMIFS('6.2 Projects'!AH$9:AH$195,'6.2 Projects'!$F$9:$F$195,$F88,'6.2 Projects'!$R$9:$R$195,$R88,'6.2 Projects'!$T$9:$T$195,AL$7)+SUMIFS('6.2 Projects'!AI$9:AI$195,'6.2 Projects'!$F$9:$F$195,$F88,'6.2 Projects'!$R$9:$R$195,$R88,'6.2 Projects'!$T$9:$T$195,AL$7)+SUMIFS('6.2 Projects'!AJ$9:AJ$195,'6.2 Projects'!$F$9:$F$195,$F88,'6.2 Projects'!$R$9:$R$195,$R88,'6.2 Projects'!$T$9:$T$195,AL$7)</f>
        <v>0</v>
      </c>
      <c r="AM88" s="882">
        <f>SUMIFS('6.2 Projects'!AD$9:AD$195,'6.2 Projects'!$F$9:$F$195,$F88,'6.2 Projects'!$R$9:$R$195,$R88,'6.2 Projects'!$T$9:$T$195,AM$7)+SUMIFS('6.2 Projects'!AE$9:AE$195,'6.2 Projects'!$F$9:$F$195,$F88,'6.2 Projects'!$R$9:$R$195,$R88,'6.2 Projects'!$T$9:$T$195,AM$7)+SUMIFS('6.2 Projects'!AF$9:AF$195,'6.2 Projects'!$F$9:$F$195,$F88,'6.2 Projects'!$R$9:$R$195,$R88,'6.2 Projects'!$T$9:$T$195,AM$7)+SUMIFS('6.2 Projects'!AG$9:AG$195,'6.2 Projects'!$F$9:$F$195,$F88,'6.2 Projects'!$R$9:$R$195,$R88,'6.2 Projects'!$T$9:$T$195,AM$7)+SUMIFS('6.2 Projects'!AH$9:AH$195,'6.2 Projects'!$F$9:$F$195,$F88,'6.2 Projects'!$R$9:$R$195,$R88,'6.2 Projects'!$T$9:$T$195,AM$7)+SUMIFS('6.2 Projects'!AI$9:AI$195,'6.2 Projects'!$F$9:$F$195,$F88,'6.2 Projects'!$R$9:$R$195,$R88,'6.2 Projects'!$T$9:$T$195,AM$7)+SUMIFS('6.2 Projects'!AJ$9:AJ$195,'6.2 Projects'!$F$9:$F$195,$F88,'6.2 Projects'!$R$9:$R$195,$R88,'6.2 Projects'!$T$9:$T$195,AM$7)</f>
        <v>0</v>
      </c>
    </row>
    <row r="89" spans="1:39">
      <c r="D89" t="s">
        <v>238</v>
      </c>
      <c r="E89" t="s">
        <v>215</v>
      </c>
      <c r="F89" t="s">
        <v>239</v>
      </c>
      <c r="G89" t="s">
        <v>2161</v>
      </c>
      <c r="H89" t="s">
        <v>241</v>
      </c>
      <c r="I89" t="s">
        <v>2363</v>
      </c>
      <c r="J89" t="s">
        <v>107</v>
      </c>
      <c r="K89" t="s">
        <v>1404</v>
      </c>
      <c r="L89" t="s">
        <v>423</v>
      </c>
      <c r="M89" s="350" t="s">
        <v>245</v>
      </c>
      <c r="O89" t="s">
        <v>328</v>
      </c>
      <c r="P89" t="s">
        <v>272</v>
      </c>
      <c r="Q89" s="942"/>
      <c r="R89" s="953" t="s">
        <v>2266</v>
      </c>
      <c r="S89" s="307"/>
      <c r="T89" s="307"/>
      <c r="U89" s="307"/>
      <c r="V89" s="307"/>
      <c r="AC89" t="s">
        <v>1151</v>
      </c>
      <c r="AD89" s="882">
        <f>SUMIFS('6.2 Projects'!AD$9:AD$195,'6.2 Projects'!$F$9:$F$195,$F89,'6.2 Projects'!$R$9:$R$195,$R89)</f>
        <v>0</v>
      </c>
      <c r="AE89" s="882">
        <f>SUMIFS('6.2 Projects'!AE$9:AE$195,'6.2 Projects'!$F$9:$F$195,$F89,'6.2 Projects'!$R$9:$R$195,$R89)</f>
        <v>0</v>
      </c>
      <c r="AF89" s="882">
        <f>SUMIFS('6.2 Projects'!AF$9:AF$195,'6.2 Projects'!$F$9:$F$195,$F89,'6.2 Projects'!$R$9:$R$195,$R89)</f>
        <v>0</v>
      </c>
      <c r="AG89" s="882">
        <f>SUMIFS('6.2 Projects'!AG$9:AG$195,'6.2 Projects'!$F$9:$F$195,$F89,'6.2 Projects'!$R$9:$R$195,$R89)</f>
        <v>0</v>
      </c>
      <c r="AH89" s="882">
        <f>SUMIFS('6.2 Projects'!AH$9:AH$195,'6.2 Projects'!$F$9:$F$195,$F89,'6.2 Projects'!$R$9:$R$195,$R89)</f>
        <v>0</v>
      </c>
      <c r="AI89" s="882">
        <f>SUMIFS('6.2 Projects'!AI$9:AI$195,'6.2 Projects'!$F$9:$F$195,$F89,'6.2 Projects'!$R$9:$R$195,$R89)</f>
        <v>0</v>
      </c>
      <c r="AJ89" s="882">
        <f>SUMIFS('6.2 Projects'!AJ$9:AJ$195,'6.2 Projects'!$F$9:$F$195,$F89,'6.2 Projects'!$R$9:$R$195,$R89)</f>
        <v>0</v>
      </c>
      <c r="AL89" s="882">
        <f>SUMIFS('6.2 Projects'!AD$9:AD$195,'6.2 Projects'!$F$9:$F$195,$F89,'6.2 Projects'!$R$9:$R$195,$R89,'6.2 Projects'!$T$9:$T$195,AL$7)+SUMIFS('6.2 Projects'!AE$9:AE$195,'6.2 Projects'!$F$9:$F$195,$F89,'6.2 Projects'!$R$9:$R$195,$R89,'6.2 Projects'!$T$9:$T$195,AL$7)+SUMIFS('6.2 Projects'!AF$9:AF$195,'6.2 Projects'!$F$9:$F$195,$F89,'6.2 Projects'!$R$9:$R$195,$R89,'6.2 Projects'!$T$9:$T$195,AL$7)+SUMIFS('6.2 Projects'!AG$9:AG$195,'6.2 Projects'!$F$9:$F$195,$F89,'6.2 Projects'!$R$9:$R$195,$R89,'6.2 Projects'!$T$9:$T$195,AL$7)+SUMIFS('6.2 Projects'!AH$9:AH$195,'6.2 Projects'!$F$9:$F$195,$F89,'6.2 Projects'!$R$9:$R$195,$R89,'6.2 Projects'!$T$9:$T$195,AL$7)+SUMIFS('6.2 Projects'!AI$9:AI$195,'6.2 Projects'!$F$9:$F$195,$F89,'6.2 Projects'!$R$9:$R$195,$R89,'6.2 Projects'!$T$9:$T$195,AL$7)+SUMIFS('6.2 Projects'!AJ$9:AJ$195,'6.2 Projects'!$F$9:$F$195,$F89,'6.2 Projects'!$R$9:$R$195,$R89,'6.2 Projects'!$T$9:$T$195,AL$7)</f>
        <v>0</v>
      </c>
      <c r="AM89" s="882">
        <f>SUMIFS('6.2 Projects'!AD$9:AD$195,'6.2 Projects'!$F$9:$F$195,$F89,'6.2 Projects'!$R$9:$R$195,$R89,'6.2 Projects'!$T$9:$T$195,AM$7)+SUMIFS('6.2 Projects'!AE$9:AE$195,'6.2 Projects'!$F$9:$F$195,$F89,'6.2 Projects'!$R$9:$R$195,$R89,'6.2 Projects'!$T$9:$T$195,AM$7)+SUMIFS('6.2 Projects'!AF$9:AF$195,'6.2 Projects'!$F$9:$F$195,$F89,'6.2 Projects'!$R$9:$R$195,$R89,'6.2 Projects'!$T$9:$T$195,AM$7)+SUMIFS('6.2 Projects'!AG$9:AG$195,'6.2 Projects'!$F$9:$F$195,$F89,'6.2 Projects'!$R$9:$R$195,$R89,'6.2 Projects'!$T$9:$T$195,AM$7)+SUMIFS('6.2 Projects'!AH$9:AH$195,'6.2 Projects'!$F$9:$F$195,$F89,'6.2 Projects'!$R$9:$R$195,$R89,'6.2 Projects'!$T$9:$T$195,AM$7)+SUMIFS('6.2 Projects'!AI$9:AI$195,'6.2 Projects'!$F$9:$F$195,$F89,'6.2 Projects'!$R$9:$R$195,$R89,'6.2 Projects'!$T$9:$T$195,AM$7)+SUMIFS('6.2 Projects'!AJ$9:AJ$195,'6.2 Projects'!$F$9:$F$195,$F89,'6.2 Projects'!$R$9:$R$195,$R89,'6.2 Projects'!$T$9:$T$195,AM$7)</f>
        <v>0</v>
      </c>
    </row>
    <row r="90" spans="1:39">
      <c r="D90" t="s">
        <v>238</v>
      </c>
      <c r="E90" t="s">
        <v>215</v>
      </c>
      <c r="F90" t="s">
        <v>239</v>
      </c>
      <c r="G90" t="s">
        <v>2161</v>
      </c>
      <c r="H90" t="s">
        <v>241</v>
      </c>
      <c r="I90" t="s">
        <v>2363</v>
      </c>
      <c r="J90" t="s">
        <v>107</v>
      </c>
      <c r="K90" t="s">
        <v>1404</v>
      </c>
      <c r="L90" s="217" t="s">
        <v>287</v>
      </c>
      <c r="M90" s="217" t="s">
        <v>287</v>
      </c>
      <c r="O90" s="217" t="s">
        <v>287</v>
      </c>
      <c r="P90" t="s">
        <v>272</v>
      </c>
      <c r="Q90" s="942"/>
      <c r="R90" s="953" t="s">
        <v>432</v>
      </c>
      <c r="S90" s="307"/>
      <c r="T90" s="307"/>
      <c r="U90" s="307"/>
      <c r="V90" s="307"/>
      <c r="AC90" t="s">
        <v>1151</v>
      </c>
      <c r="AE90" s="888"/>
      <c r="AF90" s="888"/>
      <c r="AG90" s="888"/>
      <c r="AH90" s="888"/>
      <c r="AI90" s="888"/>
      <c r="AL90" s="888"/>
      <c r="AM90" s="888"/>
    </row>
    <row r="91" spans="1:39">
      <c r="D91" t="s">
        <v>238</v>
      </c>
      <c r="E91" t="s">
        <v>215</v>
      </c>
      <c r="F91" t="s">
        <v>239</v>
      </c>
      <c r="G91" t="s">
        <v>2161</v>
      </c>
      <c r="H91" t="s">
        <v>241</v>
      </c>
      <c r="I91" t="s">
        <v>2363</v>
      </c>
      <c r="J91" t="s">
        <v>107</v>
      </c>
      <c r="K91" t="s">
        <v>1404</v>
      </c>
      <c r="L91" s="217" t="s">
        <v>287</v>
      </c>
      <c r="M91" s="217" t="s">
        <v>287</v>
      </c>
      <c r="O91" s="217" t="s">
        <v>287</v>
      </c>
      <c r="P91" t="s">
        <v>272</v>
      </c>
      <c r="Q91" s="942"/>
      <c r="R91" s="953" t="s">
        <v>2365</v>
      </c>
      <c r="S91" s="307"/>
      <c r="T91" s="307"/>
      <c r="U91" s="307"/>
      <c r="V91" s="307"/>
      <c r="AC91" t="s">
        <v>1151</v>
      </c>
      <c r="AE91" s="888"/>
      <c r="AF91" s="888"/>
      <c r="AG91" s="888"/>
      <c r="AH91" s="888"/>
      <c r="AI91" s="888"/>
      <c r="AL91" s="888"/>
      <c r="AM91" s="888"/>
    </row>
    <row r="92" spans="1:39">
      <c r="D92" t="s">
        <v>238</v>
      </c>
      <c r="E92" t="s">
        <v>215</v>
      </c>
      <c r="F92" t="s">
        <v>239</v>
      </c>
      <c r="G92" t="s">
        <v>2161</v>
      </c>
      <c r="H92" t="s">
        <v>241</v>
      </c>
      <c r="I92" t="s">
        <v>2363</v>
      </c>
      <c r="J92" t="s">
        <v>107</v>
      </c>
      <c r="K92" t="s">
        <v>1404</v>
      </c>
      <c r="L92" s="217" t="s">
        <v>287</v>
      </c>
      <c r="M92" s="217" t="s">
        <v>287</v>
      </c>
      <c r="O92" s="217" t="s">
        <v>287</v>
      </c>
      <c r="P92" t="s">
        <v>272</v>
      </c>
      <c r="Q92" s="942"/>
      <c r="R92" s="953" t="s">
        <v>2366</v>
      </c>
      <c r="S92" s="307"/>
      <c r="T92" s="307"/>
      <c r="U92" s="307"/>
      <c r="V92" s="307"/>
      <c r="AC92" t="s">
        <v>1151</v>
      </c>
      <c r="AE92" s="888"/>
      <c r="AF92" s="888"/>
      <c r="AG92" s="888"/>
      <c r="AH92" s="888"/>
      <c r="AI92" s="888"/>
      <c r="AL92" s="888"/>
      <c r="AM92" s="888"/>
    </row>
    <row r="93" spans="1:39">
      <c r="D93" t="s">
        <v>238</v>
      </c>
      <c r="E93" t="s">
        <v>215</v>
      </c>
      <c r="F93" t="s">
        <v>239</v>
      </c>
      <c r="G93" t="s">
        <v>2161</v>
      </c>
      <c r="H93" t="s">
        <v>241</v>
      </c>
      <c r="I93" t="s">
        <v>2363</v>
      </c>
      <c r="J93" t="s">
        <v>107</v>
      </c>
      <c r="K93" t="s">
        <v>1404</v>
      </c>
      <c r="L93" s="217" t="s">
        <v>287</v>
      </c>
      <c r="M93" s="217" t="s">
        <v>287</v>
      </c>
      <c r="O93" s="217" t="s">
        <v>287</v>
      </c>
      <c r="P93" t="s">
        <v>272</v>
      </c>
      <c r="Q93" s="942"/>
      <c r="R93" s="953" t="s">
        <v>2367</v>
      </c>
      <c r="S93" s="307"/>
      <c r="T93" s="307"/>
      <c r="U93" s="307"/>
      <c r="V93" s="307"/>
      <c r="AC93" t="s">
        <v>1151</v>
      </c>
      <c r="AE93" s="888"/>
      <c r="AF93" s="888"/>
      <c r="AG93" s="888"/>
      <c r="AH93" s="888"/>
      <c r="AI93" s="888"/>
      <c r="AL93" s="888"/>
      <c r="AM93" s="888"/>
    </row>
    <row r="94" spans="1:39">
      <c r="D94" t="s">
        <v>238</v>
      </c>
      <c r="E94" t="s">
        <v>215</v>
      </c>
      <c r="F94" t="s">
        <v>239</v>
      </c>
      <c r="G94" t="s">
        <v>2161</v>
      </c>
      <c r="H94" t="s">
        <v>241</v>
      </c>
      <c r="I94" t="s">
        <v>2363</v>
      </c>
      <c r="J94" t="s">
        <v>107</v>
      </c>
      <c r="K94" t="s">
        <v>1404</v>
      </c>
      <c r="L94" s="217" t="s">
        <v>287</v>
      </c>
      <c r="M94" s="217" t="s">
        <v>287</v>
      </c>
      <c r="O94" s="217" t="s">
        <v>287</v>
      </c>
      <c r="P94" t="s">
        <v>272</v>
      </c>
      <c r="Q94" s="942"/>
      <c r="R94" s="953" t="s">
        <v>2368</v>
      </c>
      <c r="S94" s="307"/>
      <c r="T94" s="307"/>
      <c r="U94" s="307"/>
      <c r="V94" s="307"/>
      <c r="AC94" t="s">
        <v>1151</v>
      </c>
      <c r="AE94" s="888"/>
      <c r="AF94" s="888"/>
      <c r="AG94" s="888"/>
      <c r="AH94" s="888"/>
      <c r="AI94" s="888"/>
      <c r="AL94" s="888"/>
      <c r="AM94" s="888"/>
    </row>
    <row r="95" spans="1:39">
      <c r="D95" t="s">
        <v>238</v>
      </c>
      <c r="E95" t="s">
        <v>215</v>
      </c>
      <c r="F95" t="s">
        <v>239</v>
      </c>
      <c r="G95" t="s">
        <v>2161</v>
      </c>
      <c r="H95" t="s">
        <v>241</v>
      </c>
      <c r="I95" t="s">
        <v>2363</v>
      </c>
      <c r="J95" t="s">
        <v>107</v>
      </c>
      <c r="K95" t="s">
        <v>1404</v>
      </c>
      <c r="L95" s="217" t="s">
        <v>287</v>
      </c>
      <c r="M95" s="217" t="s">
        <v>287</v>
      </c>
      <c r="O95" s="217" t="s">
        <v>287</v>
      </c>
      <c r="P95" t="s">
        <v>272</v>
      </c>
      <c r="Q95" s="942"/>
      <c r="R95" s="953" t="s">
        <v>2369</v>
      </c>
      <c r="S95" s="307"/>
      <c r="T95" s="307"/>
      <c r="U95" s="307"/>
      <c r="V95" s="307"/>
      <c r="AC95" t="s">
        <v>1151</v>
      </c>
      <c r="AE95" s="888"/>
      <c r="AF95" s="888"/>
      <c r="AG95" s="888"/>
      <c r="AH95" s="888"/>
      <c r="AI95" s="888"/>
      <c r="AL95" s="888"/>
      <c r="AM95" s="888"/>
    </row>
    <row r="96" spans="1:39">
      <c r="D96" t="s">
        <v>238</v>
      </c>
      <c r="E96" t="s">
        <v>215</v>
      </c>
      <c r="F96" t="s">
        <v>239</v>
      </c>
      <c r="G96" t="s">
        <v>2161</v>
      </c>
      <c r="H96" t="s">
        <v>241</v>
      </c>
      <c r="I96" t="s">
        <v>2363</v>
      </c>
      <c r="J96" t="s">
        <v>107</v>
      </c>
      <c r="K96" t="s">
        <v>1404</v>
      </c>
      <c r="L96" s="217" t="s">
        <v>287</v>
      </c>
      <c r="M96" s="217" t="s">
        <v>287</v>
      </c>
      <c r="O96" s="217" t="s">
        <v>287</v>
      </c>
      <c r="P96" t="s">
        <v>272</v>
      </c>
      <c r="Q96" s="942"/>
      <c r="R96" s="942"/>
      <c r="S96" s="307"/>
      <c r="T96" s="307"/>
      <c r="U96" s="307"/>
      <c r="V96" s="307"/>
      <c r="AC96" t="s">
        <v>1151</v>
      </c>
      <c r="AE96" s="888"/>
      <c r="AF96" s="888"/>
      <c r="AG96" s="888"/>
      <c r="AH96" s="888"/>
      <c r="AI96" s="888"/>
      <c r="AL96" s="888"/>
      <c r="AM96" s="888"/>
    </row>
    <row r="97" spans="1:39">
      <c r="D97" t="s">
        <v>238</v>
      </c>
      <c r="E97" t="s">
        <v>215</v>
      </c>
      <c r="F97" t="s">
        <v>239</v>
      </c>
      <c r="G97" t="s">
        <v>2161</v>
      </c>
      <c r="H97" t="s">
        <v>241</v>
      </c>
      <c r="I97" t="s">
        <v>2363</v>
      </c>
      <c r="J97" t="s">
        <v>107</v>
      </c>
      <c r="K97" t="s">
        <v>1404</v>
      </c>
      <c r="L97" s="217" t="s">
        <v>287</v>
      </c>
      <c r="M97" s="217" t="s">
        <v>287</v>
      </c>
      <c r="O97" s="217" t="s">
        <v>287</v>
      </c>
      <c r="P97" t="s">
        <v>272</v>
      </c>
      <c r="Q97" s="942"/>
      <c r="R97" s="942"/>
      <c r="S97" s="307"/>
      <c r="T97" s="307"/>
      <c r="U97" s="307"/>
      <c r="V97" s="307"/>
      <c r="AC97" t="s">
        <v>1151</v>
      </c>
      <c r="AE97" s="888"/>
      <c r="AF97" s="888"/>
      <c r="AG97" s="888"/>
      <c r="AH97" s="888"/>
      <c r="AI97" s="888"/>
      <c r="AL97" s="888"/>
      <c r="AM97" s="888"/>
    </row>
    <row r="98" spans="1:39">
      <c r="D98" t="s">
        <v>238</v>
      </c>
      <c r="E98" t="s">
        <v>215</v>
      </c>
      <c r="F98" t="s">
        <v>239</v>
      </c>
      <c r="G98" t="s">
        <v>2161</v>
      </c>
      <c r="H98" t="s">
        <v>241</v>
      </c>
      <c r="I98" t="s">
        <v>2363</v>
      </c>
      <c r="J98" t="s">
        <v>107</v>
      </c>
      <c r="K98" t="s">
        <v>1404</v>
      </c>
      <c r="L98" s="217" t="s">
        <v>287</v>
      </c>
      <c r="M98" s="217" t="s">
        <v>287</v>
      </c>
      <c r="O98" s="217" t="s">
        <v>287</v>
      </c>
      <c r="P98" t="s">
        <v>272</v>
      </c>
      <c r="Q98" s="942"/>
      <c r="R98" s="942"/>
      <c r="S98" s="307"/>
      <c r="T98" s="307"/>
      <c r="U98" s="307"/>
      <c r="V98" s="307"/>
      <c r="AC98" t="s">
        <v>1151</v>
      </c>
      <c r="AE98" s="888"/>
      <c r="AF98" s="888"/>
      <c r="AG98" s="888"/>
      <c r="AH98" s="888"/>
      <c r="AI98" s="888"/>
      <c r="AL98" s="888"/>
      <c r="AM98" s="888"/>
    </row>
    <row r="99" spans="1:39">
      <c r="D99" t="s">
        <v>238</v>
      </c>
      <c r="E99" t="s">
        <v>215</v>
      </c>
      <c r="F99" t="s">
        <v>239</v>
      </c>
      <c r="G99" t="s">
        <v>2161</v>
      </c>
      <c r="H99" t="s">
        <v>241</v>
      </c>
      <c r="I99" t="s">
        <v>2363</v>
      </c>
      <c r="J99" t="s">
        <v>107</v>
      </c>
      <c r="K99" t="s">
        <v>1404</v>
      </c>
      <c r="L99" s="217" t="s">
        <v>287</v>
      </c>
      <c r="M99" s="217" t="s">
        <v>287</v>
      </c>
      <c r="O99" s="217" t="s">
        <v>287</v>
      </c>
      <c r="P99" t="s">
        <v>272</v>
      </c>
      <c r="Q99" s="942"/>
      <c r="R99" s="942"/>
      <c r="S99" s="307"/>
      <c r="T99" s="307"/>
      <c r="U99" s="307"/>
      <c r="V99" s="307"/>
      <c r="AC99" t="s">
        <v>1151</v>
      </c>
      <c r="AE99" s="888"/>
      <c r="AF99" s="888"/>
      <c r="AG99" s="888"/>
      <c r="AH99" s="888"/>
      <c r="AI99" s="888"/>
      <c r="AL99" s="888"/>
      <c r="AM99" s="888"/>
    </row>
    <row r="100" spans="1:39">
      <c r="D100" t="s">
        <v>238</v>
      </c>
      <c r="E100" t="s">
        <v>215</v>
      </c>
      <c r="F100" t="s">
        <v>239</v>
      </c>
      <c r="G100" t="s">
        <v>2161</v>
      </c>
      <c r="H100" t="s">
        <v>241</v>
      </c>
      <c r="I100" t="s">
        <v>2363</v>
      </c>
      <c r="J100" t="s">
        <v>107</v>
      </c>
      <c r="K100" t="s">
        <v>1404</v>
      </c>
      <c r="L100" s="217" t="s">
        <v>287</v>
      </c>
      <c r="M100" s="217" t="s">
        <v>287</v>
      </c>
      <c r="O100" s="217" t="s">
        <v>287</v>
      </c>
      <c r="P100" t="s">
        <v>272</v>
      </c>
      <c r="Q100" s="942"/>
      <c r="R100" s="942"/>
      <c r="S100" s="307"/>
      <c r="T100" s="307"/>
      <c r="U100" s="307"/>
      <c r="V100" s="307"/>
      <c r="AC100" t="s">
        <v>1151</v>
      </c>
      <c r="AE100" s="888"/>
      <c r="AF100" s="888"/>
      <c r="AG100" s="888"/>
      <c r="AH100" s="888"/>
      <c r="AI100" s="888"/>
      <c r="AL100" s="888"/>
      <c r="AM100" s="888"/>
    </row>
    <row r="101" spans="1:39">
      <c r="D101" t="s">
        <v>238</v>
      </c>
      <c r="E101" t="s">
        <v>215</v>
      </c>
      <c r="F101" t="s">
        <v>239</v>
      </c>
      <c r="G101" t="s">
        <v>2161</v>
      </c>
      <c r="H101" t="s">
        <v>241</v>
      </c>
      <c r="I101" t="s">
        <v>2363</v>
      </c>
      <c r="J101" t="s">
        <v>107</v>
      </c>
      <c r="K101" t="s">
        <v>1404</v>
      </c>
      <c r="L101" s="217" t="s">
        <v>287</v>
      </c>
      <c r="M101" s="217" t="s">
        <v>287</v>
      </c>
      <c r="O101" s="217" t="s">
        <v>287</v>
      </c>
      <c r="P101" t="s">
        <v>272</v>
      </c>
      <c r="Q101" s="942"/>
      <c r="R101" s="942"/>
      <c r="S101" s="307"/>
      <c r="T101" s="307"/>
      <c r="U101" s="307"/>
      <c r="V101" s="307"/>
      <c r="AC101" t="s">
        <v>1151</v>
      </c>
      <c r="AE101" s="888"/>
      <c r="AF101" s="888"/>
      <c r="AG101" s="888"/>
      <c r="AH101" s="888"/>
      <c r="AI101" s="888"/>
      <c r="AL101" s="888"/>
      <c r="AM101" s="888"/>
    </row>
    <row r="102" spans="1:39">
      <c r="D102" t="s">
        <v>238</v>
      </c>
      <c r="E102" t="s">
        <v>215</v>
      </c>
      <c r="F102" t="s">
        <v>239</v>
      </c>
      <c r="G102" t="s">
        <v>2161</v>
      </c>
      <c r="H102" t="s">
        <v>241</v>
      </c>
      <c r="I102" t="s">
        <v>2363</v>
      </c>
      <c r="J102" t="s">
        <v>107</v>
      </c>
      <c r="K102" t="s">
        <v>1404</v>
      </c>
      <c r="L102" s="217" t="s">
        <v>287</v>
      </c>
      <c r="M102" s="217" t="s">
        <v>287</v>
      </c>
      <c r="O102" s="217" t="s">
        <v>287</v>
      </c>
      <c r="P102" t="s">
        <v>272</v>
      </c>
      <c r="Q102" s="942"/>
      <c r="R102" s="942"/>
      <c r="S102" s="307"/>
      <c r="T102" s="307"/>
      <c r="U102" s="307"/>
      <c r="V102" s="307"/>
      <c r="AC102" t="s">
        <v>1151</v>
      </c>
      <c r="AE102" s="888"/>
      <c r="AF102" s="888"/>
      <c r="AG102" s="888"/>
      <c r="AH102" s="888"/>
      <c r="AI102" s="888"/>
      <c r="AL102" s="888"/>
      <c r="AM102" s="888"/>
    </row>
    <row r="103" spans="1:39">
      <c r="D103" t="s">
        <v>238</v>
      </c>
      <c r="E103" t="s">
        <v>215</v>
      </c>
      <c r="F103" t="s">
        <v>239</v>
      </c>
      <c r="G103" t="s">
        <v>2161</v>
      </c>
      <c r="H103" t="s">
        <v>241</v>
      </c>
      <c r="I103" t="s">
        <v>2363</v>
      </c>
      <c r="J103" t="s">
        <v>107</v>
      </c>
      <c r="K103" t="s">
        <v>1404</v>
      </c>
      <c r="L103" s="217" t="s">
        <v>287</v>
      </c>
      <c r="M103" s="217" t="s">
        <v>287</v>
      </c>
      <c r="O103" s="217" t="s">
        <v>287</v>
      </c>
      <c r="P103" t="s">
        <v>272</v>
      </c>
      <c r="Q103" s="942"/>
      <c r="R103" s="942"/>
      <c r="S103" s="307"/>
      <c r="T103" s="307"/>
      <c r="U103" s="307"/>
      <c r="V103" s="307"/>
      <c r="AC103" t="s">
        <v>1151</v>
      </c>
      <c r="AE103" s="888"/>
      <c r="AF103" s="888"/>
      <c r="AG103" s="888"/>
      <c r="AH103" s="888"/>
      <c r="AI103" s="888"/>
      <c r="AL103" s="888"/>
      <c r="AM103" s="888"/>
    </row>
    <row r="104" spans="1:39">
      <c r="D104" t="s">
        <v>238</v>
      </c>
      <c r="E104" t="s">
        <v>215</v>
      </c>
      <c r="F104" t="s">
        <v>239</v>
      </c>
      <c r="G104" t="s">
        <v>2161</v>
      </c>
      <c r="H104" t="s">
        <v>241</v>
      </c>
      <c r="I104" t="s">
        <v>2363</v>
      </c>
      <c r="J104" t="s">
        <v>107</v>
      </c>
      <c r="K104" t="s">
        <v>1404</v>
      </c>
      <c r="L104" s="217" t="s">
        <v>287</v>
      </c>
      <c r="M104" s="217" t="s">
        <v>287</v>
      </c>
      <c r="O104" s="217" t="s">
        <v>287</v>
      </c>
      <c r="P104" t="s">
        <v>272</v>
      </c>
      <c r="Q104" s="942"/>
      <c r="R104" s="942"/>
      <c r="S104" s="307"/>
      <c r="T104" s="307"/>
      <c r="U104" s="307"/>
      <c r="V104" s="307"/>
      <c r="AC104" t="s">
        <v>1151</v>
      </c>
      <c r="AE104" s="888"/>
      <c r="AF104" s="888"/>
      <c r="AG104" s="888"/>
      <c r="AH104" s="888"/>
      <c r="AI104" s="888"/>
      <c r="AL104" s="888"/>
      <c r="AM104" s="888"/>
    </row>
    <row r="105" spans="1:39">
      <c r="L105" s="60"/>
      <c r="M105" s="60"/>
      <c r="S105" s="307"/>
      <c r="T105" s="307"/>
      <c r="U105" s="307"/>
      <c r="V105" s="307"/>
      <c r="AD105" s="49"/>
      <c r="AJ105" s="49"/>
    </row>
    <row r="106" spans="1:39" s="1" customFormat="1" ht="14">
      <c r="A106" s="42"/>
      <c r="B106" s="48" t="s">
        <v>346</v>
      </c>
      <c r="Q106" s="76"/>
      <c r="R106" s="76"/>
    </row>
    <row r="108" spans="1:39">
      <c r="D108" t="s">
        <v>238</v>
      </c>
      <c r="E108" t="s">
        <v>215</v>
      </c>
      <c r="F108" t="s">
        <v>239</v>
      </c>
      <c r="G108" t="s">
        <v>2161</v>
      </c>
      <c r="H108" t="s">
        <v>241</v>
      </c>
      <c r="I108" t="s">
        <v>346</v>
      </c>
      <c r="J108" t="s">
        <v>107</v>
      </c>
      <c r="K108" t="s">
        <v>346</v>
      </c>
      <c r="L108" s="217" t="s">
        <v>287</v>
      </c>
      <c r="M108" s="217" t="s">
        <v>287</v>
      </c>
      <c r="O108" s="217" t="s">
        <v>287</v>
      </c>
      <c r="P108" t="s">
        <v>290</v>
      </c>
      <c r="S108" s="307"/>
      <c r="T108" s="307"/>
      <c r="U108" s="307"/>
      <c r="V108" s="307"/>
      <c r="AC108" t="s">
        <v>1151</v>
      </c>
      <c r="AE108" s="882">
        <f>SUMIFS('6.7 TO_NonOp_Capex'!AE$9:AE$997,'6.7 TO_NonOp_Capex'!$D$9:$D$997,$D108,'6.7 TO_NonOp_Capex'!$E$9:$E$997,$E108,'6.7 TO_NonOp_Capex'!$F$9:$F$997,$F108,'6.7 TO_NonOp_Capex'!$G$9:$G$997,$G108,'6.7 TO_NonOp_Capex'!$H$9:$H$997,$H108,'6.7 TO_NonOp_Capex'!$I$9:$I$997,$I108,'6.7 TO_NonOp_Capex'!$K$9:$K$997,$K108)</f>
        <v>0</v>
      </c>
      <c r="AF108" s="882">
        <f>SUMIFS('6.7 TO_NonOp_Capex'!AF$9:AF$997,'6.7 TO_NonOp_Capex'!$D$9:$D$997,$D108,'6.7 TO_NonOp_Capex'!$E$9:$E$997,$E108,'6.7 TO_NonOp_Capex'!$F$9:$F$997,$F108,'6.7 TO_NonOp_Capex'!$G$9:$G$997,$G108,'6.7 TO_NonOp_Capex'!$H$9:$H$997,$H108,'6.7 TO_NonOp_Capex'!$I$9:$I$997,$I108,'6.7 TO_NonOp_Capex'!$K$9:$K$997,$K108)</f>
        <v>0</v>
      </c>
      <c r="AG108" s="882">
        <f>SUMIFS('6.7 TO_NonOp_Capex'!AG$9:AG$997,'6.7 TO_NonOp_Capex'!$D$9:$D$997,$D108,'6.7 TO_NonOp_Capex'!$E$9:$E$997,$E108,'6.7 TO_NonOp_Capex'!$F$9:$F$997,$F108,'6.7 TO_NonOp_Capex'!$G$9:$G$997,$G108,'6.7 TO_NonOp_Capex'!$H$9:$H$997,$H108,'6.7 TO_NonOp_Capex'!$I$9:$I$997,$I108,'6.7 TO_NonOp_Capex'!$K$9:$K$997,$K108)</f>
        <v>0</v>
      </c>
      <c r="AH108" s="882">
        <f>SUMIFS('6.7 TO_NonOp_Capex'!AH$9:AH$997,'6.7 TO_NonOp_Capex'!$D$9:$D$997,$D108,'6.7 TO_NonOp_Capex'!$E$9:$E$997,$E108,'6.7 TO_NonOp_Capex'!$F$9:$F$997,$F108,'6.7 TO_NonOp_Capex'!$G$9:$G$997,$G108,'6.7 TO_NonOp_Capex'!$H$9:$H$997,$H108,'6.7 TO_NonOp_Capex'!$I$9:$I$997,$I108,'6.7 TO_NonOp_Capex'!$K$9:$K$997,$K108)</f>
        <v>0</v>
      </c>
      <c r="AI108" s="882">
        <f>SUMIFS('6.7 TO_NonOp_Capex'!AI$9:AI$997,'6.7 TO_NonOp_Capex'!$D$9:$D$997,$D108,'6.7 TO_NonOp_Capex'!$E$9:$E$997,$E108,'6.7 TO_NonOp_Capex'!$F$9:$F$997,$F108,'6.7 TO_NonOp_Capex'!$G$9:$G$997,$G108,'6.7 TO_NonOp_Capex'!$H$9:$H$997,$H108,'6.7 TO_NonOp_Capex'!$I$9:$I$997,$I108,'6.7 TO_NonOp_Capex'!$K$9:$K$997,$K108)</f>
        <v>0</v>
      </c>
      <c r="AL108" s="888"/>
      <c r="AM108" s="888"/>
    </row>
    <row r="109" spans="1:39">
      <c r="D109" t="s">
        <v>238</v>
      </c>
      <c r="E109" t="s">
        <v>215</v>
      </c>
      <c r="F109" t="s">
        <v>239</v>
      </c>
      <c r="G109" t="s">
        <v>2161</v>
      </c>
      <c r="H109" t="s">
        <v>241</v>
      </c>
      <c r="I109" t="s">
        <v>346</v>
      </c>
      <c r="J109" t="s">
        <v>107</v>
      </c>
      <c r="K109" t="s">
        <v>346</v>
      </c>
      <c r="L109" s="217" t="s">
        <v>287</v>
      </c>
      <c r="M109" s="217" t="s">
        <v>287</v>
      </c>
      <c r="O109" s="217" t="s">
        <v>287</v>
      </c>
      <c r="P109" t="s">
        <v>290</v>
      </c>
      <c r="R109" s="953" t="s">
        <v>2370</v>
      </c>
      <c r="S109" s="307"/>
      <c r="T109" s="307"/>
      <c r="U109" s="307"/>
      <c r="V109" s="307"/>
      <c r="AC109" t="s">
        <v>1151</v>
      </c>
      <c r="AE109" s="888"/>
      <c r="AF109" s="888"/>
      <c r="AG109" s="888"/>
      <c r="AH109" s="888"/>
      <c r="AI109" s="888"/>
      <c r="AL109" s="888"/>
      <c r="AM109" s="888"/>
    </row>
    <row r="110" spans="1:39">
      <c r="D110" s="1623" t="s">
        <v>261</v>
      </c>
      <c r="E110" t="s">
        <v>215</v>
      </c>
      <c r="F110" t="s">
        <v>239</v>
      </c>
      <c r="G110" t="s">
        <v>2161</v>
      </c>
      <c r="H110" t="s">
        <v>241</v>
      </c>
      <c r="I110" t="s">
        <v>346</v>
      </c>
      <c r="J110" t="s">
        <v>107</v>
      </c>
      <c r="K110" t="s">
        <v>346</v>
      </c>
      <c r="L110" s="217" t="s">
        <v>287</v>
      </c>
      <c r="M110" s="217" t="s">
        <v>287</v>
      </c>
      <c r="O110" s="217" t="s">
        <v>287</v>
      </c>
      <c r="P110" t="s">
        <v>372</v>
      </c>
      <c r="S110" s="307"/>
      <c r="T110" s="307"/>
      <c r="U110" s="307"/>
      <c r="V110" s="307"/>
      <c r="AC110" t="s">
        <v>1151</v>
      </c>
      <c r="AE110" s="882">
        <f>SUMIFS('6.8 SO_NonOp_Capex'!AE$9:AE$997,'6.8 SO_NonOp_Capex'!$D$9:$D$997,$D110,'6.8 SO_NonOp_Capex'!$E$9:$E$997,$E110,'6.8 SO_NonOp_Capex'!$F$9:$F$997,$F110,'6.8 SO_NonOp_Capex'!$G$9:$G$997,$G110,'6.8 SO_NonOp_Capex'!$H$9:$H$997,$H110,'6.8 SO_NonOp_Capex'!$I$9:$I$997,$I110,'6.8 SO_NonOp_Capex'!$K$9:$K$997,$K110)</f>
        <v>0</v>
      </c>
      <c r="AF110" s="882">
        <f>SUMIFS('6.8 SO_NonOp_Capex'!AF$9:AF$997,'6.8 SO_NonOp_Capex'!$D$9:$D$997,$D110,'6.8 SO_NonOp_Capex'!$E$9:$E$997,$E110,'6.8 SO_NonOp_Capex'!$F$9:$F$997,$F110,'6.8 SO_NonOp_Capex'!$G$9:$G$997,$G110,'6.8 SO_NonOp_Capex'!$H$9:$H$997,$H110,'6.8 SO_NonOp_Capex'!$I$9:$I$997,$I110,'6.8 SO_NonOp_Capex'!$K$9:$K$997,$K110)</f>
        <v>0</v>
      </c>
      <c r="AG110" s="882">
        <f>SUMIFS('6.8 SO_NonOp_Capex'!AG$9:AG$997,'6.8 SO_NonOp_Capex'!$D$9:$D$997,$D110,'6.8 SO_NonOp_Capex'!$E$9:$E$997,$E110,'6.8 SO_NonOp_Capex'!$F$9:$F$997,$F110,'6.8 SO_NonOp_Capex'!$G$9:$G$997,$G110,'6.8 SO_NonOp_Capex'!$H$9:$H$997,$H110,'6.8 SO_NonOp_Capex'!$I$9:$I$997,$I110,'6.8 SO_NonOp_Capex'!$K$9:$K$997,$K110)</f>
        <v>0</v>
      </c>
      <c r="AH110" s="882">
        <f>SUMIFS('6.8 SO_NonOp_Capex'!AH$9:AH$997,'6.8 SO_NonOp_Capex'!$D$9:$D$997,$D110,'6.8 SO_NonOp_Capex'!$E$9:$E$997,$E110,'6.8 SO_NonOp_Capex'!$F$9:$F$997,$F110,'6.8 SO_NonOp_Capex'!$G$9:$G$997,$G110,'6.8 SO_NonOp_Capex'!$H$9:$H$997,$H110,'6.8 SO_NonOp_Capex'!$I$9:$I$997,$I110,'6.8 SO_NonOp_Capex'!$K$9:$K$997,$K110)</f>
        <v>0</v>
      </c>
      <c r="AI110" s="882">
        <f>SUMIFS('6.8 SO_NonOp_Capex'!AI$9:AI$997,'6.8 SO_NonOp_Capex'!$D$9:$D$997,$D110,'6.8 SO_NonOp_Capex'!$E$9:$E$997,$E110,'6.8 SO_NonOp_Capex'!$F$9:$F$997,$F110,'6.8 SO_NonOp_Capex'!$G$9:$G$997,$G110,'6.8 SO_NonOp_Capex'!$H$9:$H$997,$H110,'6.8 SO_NonOp_Capex'!$I$9:$I$997,$I110,'6.8 SO_NonOp_Capex'!$K$9:$K$997,$K110)</f>
        <v>0</v>
      </c>
      <c r="AL110" s="888"/>
      <c r="AM110" s="888"/>
    </row>
    <row r="111" spans="1:39">
      <c r="D111" s="1623" t="s">
        <v>261</v>
      </c>
      <c r="E111" t="s">
        <v>215</v>
      </c>
      <c r="F111" t="s">
        <v>239</v>
      </c>
      <c r="G111" t="s">
        <v>2161</v>
      </c>
      <c r="H111" t="s">
        <v>241</v>
      </c>
      <c r="I111" t="s">
        <v>346</v>
      </c>
      <c r="J111" t="s">
        <v>107</v>
      </c>
      <c r="K111" t="s">
        <v>346</v>
      </c>
      <c r="L111" s="217" t="s">
        <v>287</v>
      </c>
      <c r="M111" s="217" t="s">
        <v>287</v>
      </c>
      <c r="O111" s="217" t="s">
        <v>287</v>
      </c>
      <c r="P111" t="s">
        <v>372</v>
      </c>
      <c r="R111" s="953" t="s">
        <v>2371</v>
      </c>
      <c r="S111" s="307"/>
      <c r="T111" s="307"/>
      <c r="U111" s="307"/>
      <c r="V111" s="307"/>
      <c r="AC111" t="s">
        <v>1151</v>
      </c>
      <c r="AE111" s="888"/>
      <c r="AF111" s="888"/>
      <c r="AG111" s="888"/>
      <c r="AH111" s="888"/>
      <c r="AI111" s="888"/>
      <c r="AL111" s="801"/>
      <c r="AM111" s="801"/>
    </row>
    <row r="112" spans="1:39">
      <c r="L112" s="60"/>
      <c r="M112" s="60"/>
      <c r="S112" s="307"/>
      <c r="T112" s="307"/>
      <c r="U112" s="307"/>
      <c r="V112" s="307"/>
      <c r="AJ112" s="49"/>
    </row>
    <row r="113" spans="1:39" s="1" customFormat="1" ht="14">
      <c r="A113" s="42"/>
      <c r="B113" s="48" t="s">
        <v>125</v>
      </c>
      <c r="Q113" s="76"/>
      <c r="R113" s="76"/>
    </row>
    <row r="115" spans="1:39">
      <c r="D115" t="s">
        <v>238</v>
      </c>
      <c r="E115" t="s">
        <v>215</v>
      </c>
      <c r="F115" t="s">
        <v>239</v>
      </c>
      <c r="G115" t="s">
        <v>2161</v>
      </c>
      <c r="H115" t="s">
        <v>241</v>
      </c>
      <c r="I115" t="s">
        <v>284</v>
      </c>
      <c r="J115" t="s">
        <v>107</v>
      </c>
      <c r="K115" t="s">
        <v>125</v>
      </c>
      <c r="L115" t="s">
        <v>338</v>
      </c>
      <c r="M115" t="s">
        <v>245</v>
      </c>
      <c r="O115" t="s">
        <v>1462</v>
      </c>
      <c r="P115" t="s">
        <v>304</v>
      </c>
      <c r="S115" s="307"/>
      <c r="T115" s="307"/>
      <c r="U115" s="307"/>
      <c r="V115" s="307"/>
      <c r="AC115" t="s">
        <v>1151</v>
      </c>
      <c r="AE115" s="882">
        <f>SUMIFS('6.6 PSUP_Capex'!AE$9:AE$1000,'6.6 PSUP_Capex'!$D$9:$D$1000,$D115,'6.6 PSUP_Capex'!$E$9:$E$1000,$E115,'6.6 PSUP_Capex'!$F$9:$F$1000,$F115,'6.6 PSUP_Capex'!$G$9:$G$1000,$G115,'6.6 PSUP_Capex'!$H$9:$H$1000,$H115,'6.6 PSUP_Capex'!$I$9:$I$1000,$I115,'6.6 PSUP_Capex'!$K$9:$K$1000,$K115,'6.6 PSUP_Capex'!$L$9:$L$1000,$L115,'6.6 PSUP_Capex'!$O$9:$O$1000,$O115)</f>
        <v>0</v>
      </c>
      <c r="AF115" s="882">
        <f>SUMIFS('6.6 PSUP_Capex'!AF$9:AF$1000,'6.6 PSUP_Capex'!$D$9:$D$1000,$D115,'6.6 PSUP_Capex'!$E$9:$E$1000,$E115,'6.6 PSUP_Capex'!$F$9:$F$1000,$F115,'6.6 PSUP_Capex'!$G$9:$G$1000,$G115,'6.6 PSUP_Capex'!$H$9:$H$1000,$H115,'6.6 PSUP_Capex'!$I$9:$I$1000,$I115,'6.6 PSUP_Capex'!$K$9:$K$1000,$K115,'6.6 PSUP_Capex'!$L$9:$L$1000,$L115,'6.6 PSUP_Capex'!$O$9:$O$1000,$O115)</f>
        <v>0</v>
      </c>
      <c r="AG115" s="882">
        <f>SUMIFS('6.6 PSUP_Capex'!AG$9:AG$1000,'6.6 PSUP_Capex'!$D$9:$D$1000,$D115,'6.6 PSUP_Capex'!$E$9:$E$1000,$E115,'6.6 PSUP_Capex'!$F$9:$F$1000,$F115,'6.6 PSUP_Capex'!$G$9:$G$1000,$G115,'6.6 PSUP_Capex'!$H$9:$H$1000,$H115,'6.6 PSUP_Capex'!$I$9:$I$1000,$I115,'6.6 PSUP_Capex'!$K$9:$K$1000,$K115,'6.6 PSUP_Capex'!$L$9:$L$1000,$L115,'6.6 PSUP_Capex'!$O$9:$O$1000,$O115)</f>
        <v>0</v>
      </c>
      <c r="AH115" s="882">
        <f>SUMIFS('6.6 PSUP_Capex'!AH$9:AH$1000,'6.6 PSUP_Capex'!$D$9:$D$1000,$D115,'6.6 PSUP_Capex'!$E$9:$E$1000,$E115,'6.6 PSUP_Capex'!$F$9:$F$1000,$F115,'6.6 PSUP_Capex'!$G$9:$G$1000,$G115,'6.6 PSUP_Capex'!$H$9:$H$1000,$H115,'6.6 PSUP_Capex'!$I$9:$I$1000,$I115,'6.6 PSUP_Capex'!$K$9:$K$1000,$K115,'6.6 PSUP_Capex'!$L$9:$L$1000,$L115,'6.6 PSUP_Capex'!$O$9:$O$1000,$O115)</f>
        <v>0</v>
      </c>
      <c r="AI115" s="882">
        <f>SUMIFS('6.6 PSUP_Capex'!AI$9:AI$1000,'6.6 PSUP_Capex'!$D$9:$D$1000,$D115,'6.6 PSUP_Capex'!$E$9:$E$1000,$E115,'6.6 PSUP_Capex'!$F$9:$F$1000,$F115,'6.6 PSUP_Capex'!$G$9:$G$1000,$G115,'6.6 PSUP_Capex'!$H$9:$H$1000,$H115,'6.6 PSUP_Capex'!$I$9:$I$1000,$I115,'6.6 PSUP_Capex'!$K$9:$K$1000,$K115,'6.6 PSUP_Capex'!$L$9:$L$1000,$L115,'6.6 PSUP_Capex'!$O$9:$O$1000,$O115)</f>
        <v>0</v>
      </c>
      <c r="AL115" s="888"/>
      <c r="AM115" s="888"/>
    </row>
    <row r="116" spans="1:39">
      <c r="D116" t="s">
        <v>238</v>
      </c>
      <c r="E116" t="s">
        <v>215</v>
      </c>
      <c r="F116" t="s">
        <v>239</v>
      </c>
      <c r="G116" t="s">
        <v>2161</v>
      </c>
      <c r="H116" t="s">
        <v>241</v>
      </c>
      <c r="I116" t="s">
        <v>284</v>
      </c>
      <c r="J116" t="s">
        <v>107</v>
      </c>
      <c r="K116" t="s">
        <v>125</v>
      </c>
      <c r="L116" t="s">
        <v>338</v>
      </c>
      <c r="M116" s="217" t="s">
        <v>287</v>
      </c>
      <c r="O116" s="217" t="s">
        <v>287</v>
      </c>
      <c r="P116" t="s">
        <v>304</v>
      </c>
      <c r="R116" s="953" t="s">
        <v>2372</v>
      </c>
      <c r="S116" s="307"/>
      <c r="T116" s="307"/>
      <c r="U116" s="307"/>
      <c r="V116" s="307"/>
      <c r="AC116" t="s">
        <v>1151</v>
      </c>
      <c r="AE116" s="888"/>
      <c r="AF116" s="888"/>
      <c r="AG116" s="888"/>
      <c r="AH116" s="888"/>
      <c r="AI116" s="888"/>
      <c r="AL116" s="888"/>
      <c r="AM116" s="888"/>
    </row>
    <row r="117" spans="1:39">
      <c r="D117" t="s">
        <v>238</v>
      </c>
      <c r="E117" t="s">
        <v>215</v>
      </c>
      <c r="F117" t="s">
        <v>239</v>
      </c>
      <c r="G117" t="s">
        <v>2161</v>
      </c>
      <c r="H117" t="s">
        <v>241</v>
      </c>
      <c r="I117" t="s">
        <v>284</v>
      </c>
      <c r="J117" t="s">
        <v>107</v>
      </c>
      <c r="K117" t="s">
        <v>125</v>
      </c>
      <c r="L117" t="s">
        <v>338</v>
      </c>
      <c r="M117" s="217" t="s">
        <v>287</v>
      </c>
      <c r="O117" s="217" t="s">
        <v>287</v>
      </c>
      <c r="P117" t="s">
        <v>304</v>
      </c>
      <c r="S117" s="307"/>
      <c r="T117" s="307"/>
      <c r="U117" s="307"/>
      <c r="V117" s="307"/>
      <c r="AC117" t="s">
        <v>1151</v>
      </c>
      <c r="AE117" s="882">
        <f>SUMIFS('6.6 PSUP_Capex'!AE$9:AE$1000,'6.6 PSUP_Capex'!$D$9:$D$1000,$D117,'6.6 PSUP_Capex'!$E$9:$E$1000,$E117,'6.6 PSUP_Capex'!$F$9:$F$1000,$F117,'6.6 PSUP_Capex'!$G$9:$G$1000,$G117,'6.6 PSUP_Capex'!$H$9:$H$1000,$H117,'6.6 PSUP_Capex'!$I$9:$I$1000,$I117,'6.6 PSUP_Capex'!$K$9:$K$1000,$K117,'6.6 PSUP_Capex'!$L$9:$L$1000,$L117,'6.6 PSUP_Capex'!$O$9:$O$1000,$O117)</f>
        <v>0</v>
      </c>
      <c r="AF117" s="882">
        <f>SUMIFS('6.6 PSUP_Capex'!AF$9:AF$1000,'6.6 PSUP_Capex'!$D$9:$D$1000,$D117,'6.6 PSUP_Capex'!$E$9:$E$1000,$E117,'6.6 PSUP_Capex'!$F$9:$F$1000,$F117,'6.6 PSUP_Capex'!$G$9:$G$1000,$G117,'6.6 PSUP_Capex'!$H$9:$H$1000,$H117,'6.6 PSUP_Capex'!$I$9:$I$1000,$I117,'6.6 PSUP_Capex'!$K$9:$K$1000,$K117,'6.6 PSUP_Capex'!$L$9:$L$1000,$L117,'6.6 PSUP_Capex'!$O$9:$O$1000,$O117)</f>
        <v>0</v>
      </c>
      <c r="AG117" s="882">
        <f>SUMIFS('6.6 PSUP_Capex'!AG$9:AG$1000,'6.6 PSUP_Capex'!$D$9:$D$1000,$D117,'6.6 PSUP_Capex'!$E$9:$E$1000,$E117,'6.6 PSUP_Capex'!$F$9:$F$1000,$F117,'6.6 PSUP_Capex'!$G$9:$G$1000,$G117,'6.6 PSUP_Capex'!$H$9:$H$1000,$H117,'6.6 PSUP_Capex'!$I$9:$I$1000,$I117,'6.6 PSUP_Capex'!$K$9:$K$1000,$K117,'6.6 PSUP_Capex'!$L$9:$L$1000,$L117,'6.6 PSUP_Capex'!$O$9:$O$1000,$O117)</f>
        <v>0</v>
      </c>
      <c r="AH117" s="882">
        <f>SUMIFS('6.6 PSUP_Capex'!AH$9:AH$1000,'6.6 PSUP_Capex'!$D$9:$D$1000,$D117,'6.6 PSUP_Capex'!$E$9:$E$1000,$E117,'6.6 PSUP_Capex'!$F$9:$F$1000,$F117,'6.6 PSUP_Capex'!$G$9:$G$1000,$G117,'6.6 PSUP_Capex'!$H$9:$H$1000,$H117,'6.6 PSUP_Capex'!$I$9:$I$1000,$I117,'6.6 PSUP_Capex'!$K$9:$K$1000,$K117,'6.6 PSUP_Capex'!$L$9:$L$1000,$L117,'6.6 PSUP_Capex'!$O$9:$O$1000,$O117)</f>
        <v>0</v>
      </c>
      <c r="AI117" s="882">
        <f>SUMIFS('6.6 PSUP_Capex'!AI$9:AI$1000,'6.6 PSUP_Capex'!$D$9:$D$1000,$D117,'6.6 PSUP_Capex'!$E$9:$E$1000,$E117,'6.6 PSUP_Capex'!$F$9:$F$1000,$F117,'6.6 PSUP_Capex'!$G$9:$G$1000,$G117,'6.6 PSUP_Capex'!$H$9:$H$1000,$H117,'6.6 PSUP_Capex'!$I$9:$I$1000,$I117,'6.6 PSUP_Capex'!$K$9:$K$1000,$K117,'6.6 PSUP_Capex'!$L$9:$L$1000,$L117,'6.6 PSUP_Capex'!$O$9:$O$1000,$O117)</f>
        <v>0</v>
      </c>
      <c r="AL117" s="888"/>
      <c r="AM117" s="888"/>
    </row>
    <row r="118" spans="1:39">
      <c r="D118" t="s">
        <v>238</v>
      </c>
      <c r="E118" t="s">
        <v>215</v>
      </c>
      <c r="F118" t="s">
        <v>239</v>
      </c>
      <c r="G118" t="s">
        <v>1400</v>
      </c>
      <c r="H118" t="s">
        <v>241</v>
      </c>
      <c r="I118" t="s">
        <v>284</v>
      </c>
      <c r="J118" t="s">
        <v>107</v>
      </c>
      <c r="K118" t="s">
        <v>125</v>
      </c>
      <c r="L118" s="350" t="s">
        <v>437</v>
      </c>
      <c r="M118" s="350" t="s">
        <v>245</v>
      </c>
      <c r="O118" t="s">
        <v>349</v>
      </c>
      <c r="P118" t="s">
        <v>304</v>
      </c>
      <c r="Q118"/>
      <c r="R118" s="307"/>
      <c r="S118" s="307"/>
      <c r="T118" s="307"/>
      <c r="U118" s="307"/>
      <c r="V118" s="307"/>
      <c r="AC118" t="s">
        <v>1151</v>
      </c>
      <c r="AE118" s="882">
        <f>SUMIFS('6.9 Resilience'!AE$9:AE$1000,'6.9 Resilience'!$D$9:$D$1000,$D118,'6.9 Resilience'!$E$9:$E$1000,$E118,'6.9 Resilience'!$F$9:$F$1000,$F118,'6.9 Resilience'!$G$9:$G$1000,$G118,'6.9 Resilience'!$H$9:$H$1000,$H118,'6.9 Resilience'!$I$9:$I$1000,$I118,'6.9 Resilience'!$J$9:$J$1000,$J118,'6.9 Resilience'!$K$9:$K$1000,$K118,'6.9 Resilience'!$L$9:$L$1000,$L118,'6.9 Resilience'!$O$9:$O$1000,$O118)</f>
        <v>0</v>
      </c>
      <c r="AF118" s="882">
        <f>SUMIFS('6.9 Resilience'!AF$9:AF$1000,'6.9 Resilience'!$D$9:$D$1000,$D118,'6.9 Resilience'!$E$9:$E$1000,$E118,'6.9 Resilience'!$F$9:$F$1000,$F118,'6.9 Resilience'!$G$9:$G$1000,$G118,'6.9 Resilience'!$H$9:$H$1000,$H118,'6.9 Resilience'!$I$9:$I$1000,$I118,'6.9 Resilience'!$J$9:$J$1000,$J118,'6.9 Resilience'!$K$9:$K$1000,$K118,'6.9 Resilience'!$L$9:$L$1000,$L118,'6.9 Resilience'!$O$9:$O$1000,$O118)</f>
        <v>0</v>
      </c>
      <c r="AG118" s="882">
        <f>SUMIFS('6.9 Resilience'!AG$9:AG$1000,'6.9 Resilience'!$D$9:$D$1000,$D118,'6.9 Resilience'!$E$9:$E$1000,$E118,'6.9 Resilience'!$F$9:$F$1000,$F118,'6.9 Resilience'!$G$9:$G$1000,$G118,'6.9 Resilience'!$H$9:$H$1000,$H118,'6.9 Resilience'!$I$9:$I$1000,$I118,'6.9 Resilience'!$J$9:$J$1000,$J118,'6.9 Resilience'!$K$9:$K$1000,$K118,'6.9 Resilience'!$L$9:$L$1000,$L118,'6.9 Resilience'!$O$9:$O$1000,$O118)</f>
        <v>0</v>
      </c>
      <c r="AH118" s="882">
        <f>SUMIFS('6.9 Resilience'!AH$9:AH$1000,'6.9 Resilience'!$D$9:$D$1000,$D118,'6.9 Resilience'!$E$9:$E$1000,$E118,'6.9 Resilience'!$F$9:$F$1000,$F118,'6.9 Resilience'!$G$9:$G$1000,$G118,'6.9 Resilience'!$H$9:$H$1000,$H118,'6.9 Resilience'!$I$9:$I$1000,$I118,'6.9 Resilience'!$J$9:$J$1000,$J118,'6.9 Resilience'!$K$9:$K$1000,$K118,'6.9 Resilience'!$L$9:$L$1000,$L118,'6.9 Resilience'!$O$9:$O$1000,$O118)</f>
        <v>0</v>
      </c>
      <c r="AI118" s="882">
        <f>SUMIFS('6.9 Resilience'!AI$9:AI$1000,'6.9 Resilience'!$D$9:$D$1000,$D118,'6.9 Resilience'!$E$9:$E$1000,$E118,'6.9 Resilience'!$F$9:$F$1000,$F118,'6.9 Resilience'!$G$9:$G$1000,$G118,'6.9 Resilience'!$H$9:$H$1000,$H118,'6.9 Resilience'!$I$9:$I$1000,$I118,'6.9 Resilience'!$J$9:$J$1000,$J118,'6.9 Resilience'!$K$9:$K$1000,$K118,'6.9 Resilience'!$L$9:$L$1000,$L118,'6.9 Resilience'!$O$9:$O$1000,$O118)</f>
        <v>0</v>
      </c>
      <c r="AL118" s="888"/>
      <c r="AM118" s="888"/>
    </row>
    <row r="119" spans="1:39">
      <c r="D119" t="s">
        <v>238</v>
      </c>
      <c r="E119" t="s">
        <v>215</v>
      </c>
      <c r="F119" t="s">
        <v>239</v>
      </c>
      <c r="G119" t="s">
        <v>2161</v>
      </c>
      <c r="H119" t="s">
        <v>241</v>
      </c>
      <c r="I119" t="s">
        <v>284</v>
      </c>
      <c r="J119" t="s">
        <v>107</v>
      </c>
      <c r="K119" t="s">
        <v>125</v>
      </c>
      <c r="L119" s="350" t="s">
        <v>437</v>
      </c>
      <c r="M119" s="217" t="s">
        <v>287</v>
      </c>
      <c r="O119" t="s">
        <v>349</v>
      </c>
      <c r="P119" t="s">
        <v>304</v>
      </c>
      <c r="R119" s="953" t="s">
        <v>2373</v>
      </c>
      <c r="S119" s="307"/>
      <c r="T119" s="307"/>
      <c r="U119" s="307"/>
      <c r="V119" s="307"/>
      <c r="AC119" t="s">
        <v>1151</v>
      </c>
      <c r="AE119" s="888"/>
      <c r="AF119" s="888"/>
      <c r="AG119" s="888"/>
      <c r="AH119" s="888"/>
      <c r="AI119" s="888"/>
      <c r="AL119" s="888"/>
      <c r="AM119" s="888"/>
    </row>
    <row r="120" spans="1:39">
      <c r="D120" t="s">
        <v>238</v>
      </c>
      <c r="E120" t="s">
        <v>262</v>
      </c>
      <c r="F120" t="s">
        <v>239</v>
      </c>
      <c r="G120" t="s">
        <v>2161</v>
      </c>
      <c r="H120" t="s">
        <v>241</v>
      </c>
      <c r="I120" t="s">
        <v>284</v>
      </c>
      <c r="J120" t="s">
        <v>107</v>
      </c>
      <c r="K120" t="s">
        <v>125</v>
      </c>
      <c r="L120" s="350" t="s">
        <v>437</v>
      </c>
      <c r="M120" s="350" t="s">
        <v>245</v>
      </c>
      <c r="O120" t="s">
        <v>357</v>
      </c>
      <c r="P120" t="s">
        <v>304</v>
      </c>
      <c r="S120" s="307"/>
      <c r="T120" s="307"/>
      <c r="U120" s="307"/>
      <c r="V120" s="307"/>
      <c r="AC120" t="s">
        <v>1151</v>
      </c>
      <c r="AE120" s="882">
        <f>SUMIFS('6.9 Resilience'!AE$9:AE$1000,'6.9 Resilience'!$D$9:$D$1000,$D120,'6.9 Resilience'!$E$9:$E$1000,$E120,'6.9 Resilience'!$F$9:$F$1000,$F120,'6.9 Resilience'!$G$9:$G$1000,$G120,'6.9 Resilience'!$H$9:$H$1000,$H120,'6.9 Resilience'!$I$9:$I$1000,$I120,'6.9 Resilience'!$J$9:$J$1000,$J120,'6.9 Resilience'!$K$9:$K$1000,$K120,'6.9 Resilience'!$L$9:$L$1000,$L120,'6.9 Resilience'!$O$9:$O$1000,$O120)</f>
        <v>0</v>
      </c>
      <c r="AF120" s="882">
        <f>SUMIFS('6.9 Resilience'!AF$9:AF$1000,'6.9 Resilience'!$D$9:$D$1000,$D120,'6.9 Resilience'!$E$9:$E$1000,$E120,'6.9 Resilience'!$F$9:$F$1000,$F120,'6.9 Resilience'!$G$9:$G$1000,$G120,'6.9 Resilience'!$H$9:$H$1000,$H120,'6.9 Resilience'!$I$9:$I$1000,$I120,'6.9 Resilience'!$J$9:$J$1000,$J120,'6.9 Resilience'!$K$9:$K$1000,$K120,'6.9 Resilience'!$L$9:$L$1000,$L120,'6.9 Resilience'!$O$9:$O$1000,$O120)</f>
        <v>0</v>
      </c>
      <c r="AG120" s="882">
        <f>SUMIFS('6.9 Resilience'!AG$9:AG$1000,'6.9 Resilience'!$D$9:$D$1000,$D120,'6.9 Resilience'!$E$9:$E$1000,$E120,'6.9 Resilience'!$F$9:$F$1000,$F120,'6.9 Resilience'!$G$9:$G$1000,$G120,'6.9 Resilience'!$H$9:$H$1000,$H120,'6.9 Resilience'!$I$9:$I$1000,$I120,'6.9 Resilience'!$J$9:$J$1000,$J120,'6.9 Resilience'!$K$9:$K$1000,$K120,'6.9 Resilience'!$L$9:$L$1000,$L120,'6.9 Resilience'!$O$9:$O$1000,$O120)</f>
        <v>0</v>
      </c>
      <c r="AH120" s="882">
        <f>SUMIFS('6.9 Resilience'!AH$9:AH$1000,'6.9 Resilience'!$D$9:$D$1000,$D120,'6.9 Resilience'!$E$9:$E$1000,$E120,'6.9 Resilience'!$F$9:$F$1000,$F120,'6.9 Resilience'!$G$9:$G$1000,$G120,'6.9 Resilience'!$H$9:$H$1000,$H120,'6.9 Resilience'!$I$9:$I$1000,$I120,'6.9 Resilience'!$J$9:$J$1000,$J120,'6.9 Resilience'!$K$9:$K$1000,$K120,'6.9 Resilience'!$L$9:$L$1000,$L120,'6.9 Resilience'!$O$9:$O$1000,$O120)</f>
        <v>0</v>
      </c>
      <c r="AI120" s="882">
        <f>SUMIFS('6.9 Resilience'!AI$9:AI$1000,'6.9 Resilience'!$D$9:$D$1000,$D120,'6.9 Resilience'!$E$9:$E$1000,$E120,'6.9 Resilience'!$F$9:$F$1000,$F120,'6.9 Resilience'!$G$9:$G$1000,$G120,'6.9 Resilience'!$H$9:$H$1000,$H120,'6.9 Resilience'!$I$9:$I$1000,$I120,'6.9 Resilience'!$J$9:$J$1000,$J120,'6.9 Resilience'!$K$9:$K$1000,$K120,'6.9 Resilience'!$L$9:$L$1000,$L120,'6.9 Resilience'!$O$9:$O$1000,$O120)</f>
        <v>0</v>
      </c>
      <c r="AL120" s="888"/>
      <c r="AM120" s="888"/>
    </row>
    <row r="121" spans="1:39">
      <c r="D121" t="s">
        <v>238</v>
      </c>
      <c r="E121" t="s">
        <v>215</v>
      </c>
      <c r="F121" t="s">
        <v>239</v>
      </c>
      <c r="G121" t="s">
        <v>2161</v>
      </c>
      <c r="H121" t="s">
        <v>241</v>
      </c>
      <c r="I121" t="s">
        <v>284</v>
      </c>
      <c r="J121" t="s">
        <v>107</v>
      </c>
      <c r="K121" t="s">
        <v>125</v>
      </c>
      <c r="L121" s="350" t="s">
        <v>437</v>
      </c>
      <c r="M121" s="217" t="s">
        <v>287</v>
      </c>
      <c r="O121" t="s">
        <v>357</v>
      </c>
      <c r="P121" t="s">
        <v>304</v>
      </c>
      <c r="R121" s="953" t="s">
        <v>2374</v>
      </c>
      <c r="S121" s="307"/>
      <c r="T121" s="307"/>
      <c r="U121" s="307"/>
      <c r="V121" s="307"/>
      <c r="AC121" t="s">
        <v>1151</v>
      </c>
      <c r="AE121" s="888"/>
      <c r="AF121" s="888"/>
      <c r="AG121" s="888"/>
      <c r="AH121" s="888"/>
      <c r="AI121" s="888"/>
      <c r="AL121" s="888"/>
      <c r="AM121" s="888"/>
    </row>
    <row r="122" spans="1:39">
      <c r="D122" s="1623" t="s">
        <v>261</v>
      </c>
      <c r="E122" t="s">
        <v>215</v>
      </c>
      <c r="F122" t="s">
        <v>239</v>
      </c>
      <c r="G122" t="s">
        <v>1400</v>
      </c>
      <c r="H122" t="s">
        <v>241</v>
      </c>
      <c r="I122" t="s">
        <v>284</v>
      </c>
      <c r="J122" t="s">
        <v>107</v>
      </c>
      <c r="K122" t="s">
        <v>125</v>
      </c>
      <c r="L122" s="350" t="s">
        <v>437</v>
      </c>
      <c r="M122" s="350" t="s">
        <v>245</v>
      </c>
      <c r="O122" t="s">
        <v>349</v>
      </c>
      <c r="P122" t="s">
        <v>304</v>
      </c>
      <c r="Q122"/>
      <c r="R122" s="307"/>
      <c r="S122" s="307"/>
      <c r="T122" s="307"/>
      <c r="U122" s="307"/>
      <c r="V122" s="307"/>
      <c r="AC122" t="s">
        <v>1151</v>
      </c>
      <c r="AE122" s="882">
        <f>SUMIFS('6.9 Resilience'!AE$9:AE$1000,'6.9 Resilience'!$D$9:$D$1000,$D122,'6.9 Resilience'!$E$9:$E$1000,$E122,'6.9 Resilience'!$F$9:$F$1000,$F122,'6.9 Resilience'!$G$9:$G$1000,$G122,'6.9 Resilience'!$H$9:$H$1000,$H122,'6.9 Resilience'!$I$9:$I$1000,$I122,'6.9 Resilience'!$J$9:$J$1000,$J122,'6.9 Resilience'!$K$9:$K$1000,$K122,'6.9 Resilience'!$L$9:$L$1000,$L122,'6.9 Resilience'!$O$9:$O$1000,$O122)</f>
        <v>0</v>
      </c>
      <c r="AF122" s="882">
        <f>SUMIFS('6.9 Resilience'!AF$9:AF$1000,'6.9 Resilience'!$D$9:$D$1000,$D122,'6.9 Resilience'!$E$9:$E$1000,$E122,'6.9 Resilience'!$F$9:$F$1000,$F122,'6.9 Resilience'!$G$9:$G$1000,$G122,'6.9 Resilience'!$H$9:$H$1000,$H122,'6.9 Resilience'!$I$9:$I$1000,$I122,'6.9 Resilience'!$J$9:$J$1000,$J122,'6.9 Resilience'!$K$9:$K$1000,$K122,'6.9 Resilience'!$L$9:$L$1000,$L122,'6.9 Resilience'!$O$9:$O$1000,$O122)</f>
        <v>0</v>
      </c>
      <c r="AG122" s="882">
        <f>SUMIFS('6.9 Resilience'!AG$9:AG$1000,'6.9 Resilience'!$D$9:$D$1000,$D122,'6.9 Resilience'!$E$9:$E$1000,$E122,'6.9 Resilience'!$F$9:$F$1000,$F122,'6.9 Resilience'!$G$9:$G$1000,$G122,'6.9 Resilience'!$H$9:$H$1000,$H122,'6.9 Resilience'!$I$9:$I$1000,$I122,'6.9 Resilience'!$J$9:$J$1000,$J122,'6.9 Resilience'!$K$9:$K$1000,$K122,'6.9 Resilience'!$L$9:$L$1000,$L122,'6.9 Resilience'!$O$9:$O$1000,$O122)</f>
        <v>0</v>
      </c>
      <c r="AH122" s="882">
        <f>SUMIFS('6.9 Resilience'!AH$9:AH$1000,'6.9 Resilience'!$D$9:$D$1000,$D122,'6.9 Resilience'!$E$9:$E$1000,$E122,'6.9 Resilience'!$F$9:$F$1000,$F122,'6.9 Resilience'!$G$9:$G$1000,$G122,'6.9 Resilience'!$H$9:$H$1000,$H122,'6.9 Resilience'!$I$9:$I$1000,$I122,'6.9 Resilience'!$J$9:$J$1000,$J122,'6.9 Resilience'!$K$9:$K$1000,$K122,'6.9 Resilience'!$L$9:$L$1000,$L122,'6.9 Resilience'!$O$9:$O$1000,$O122)</f>
        <v>0</v>
      </c>
      <c r="AI122" s="882">
        <f>SUMIFS('6.9 Resilience'!AI$9:AI$1000,'6.9 Resilience'!$D$9:$D$1000,$D122,'6.9 Resilience'!$E$9:$E$1000,$E122,'6.9 Resilience'!$F$9:$F$1000,$F122,'6.9 Resilience'!$G$9:$G$1000,$G122,'6.9 Resilience'!$H$9:$H$1000,$H122,'6.9 Resilience'!$I$9:$I$1000,$I122,'6.9 Resilience'!$J$9:$J$1000,$J122,'6.9 Resilience'!$K$9:$K$1000,$K122,'6.9 Resilience'!$L$9:$L$1000,$L122,'6.9 Resilience'!$O$9:$O$1000,$O122)</f>
        <v>0</v>
      </c>
      <c r="AL122" s="888"/>
      <c r="AM122" s="888"/>
    </row>
    <row r="123" spans="1:39">
      <c r="D123" s="1623" t="s">
        <v>261</v>
      </c>
      <c r="E123" t="s">
        <v>215</v>
      </c>
      <c r="F123" t="s">
        <v>239</v>
      </c>
      <c r="G123" t="s">
        <v>2161</v>
      </c>
      <c r="H123" t="s">
        <v>241</v>
      </c>
      <c r="I123" t="s">
        <v>284</v>
      </c>
      <c r="J123" t="s">
        <v>107</v>
      </c>
      <c r="K123" t="s">
        <v>125</v>
      </c>
      <c r="L123" s="350" t="s">
        <v>437</v>
      </c>
      <c r="M123" s="217" t="s">
        <v>287</v>
      </c>
      <c r="O123" t="s">
        <v>349</v>
      </c>
      <c r="P123" t="s">
        <v>304</v>
      </c>
      <c r="R123" s="953" t="s">
        <v>2373</v>
      </c>
      <c r="S123" s="307"/>
      <c r="T123" s="307"/>
      <c r="U123" s="307"/>
      <c r="V123" s="307"/>
      <c r="AC123" t="s">
        <v>1151</v>
      </c>
      <c r="AE123" s="888"/>
      <c r="AF123" s="888"/>
      <c r="AG123" s="888"/>
      <c r="AH123" s="888"/>
      <c r="AI123" s="888"/>
      <c r="AL123" s="888"/>
      <c r="AM123" s="888"/>
    </row>
    <row r="124" spans="1:39">
      <c r="L124" s="60"/>
      <c r="M124" s="60"/>
      <c r="S124" s="307"/>
      <c r="T124" s="307"/>
      <c r="U124" s="307"/>
      <c r="V124" s="307"/>
      <c r="AD124" s="49"/>
      <c r="AJ124" s="49"/>
    </row>
    <row r="125" spans="1:39" s="1" customFormat="1" ht="14">
      <c r="A125" s="42"/>
      <c r="B125" s="48" t="s">
        <v>2375</v>
      </c>
      <c r="Q125" s="76"/>
      <c r="R125" s="76"/>
    </row>
    <row r="127" spans="1:39">
      <c r="D127" t="s">
        <v>238</v>
      </c>
      <c r="E127" t="s">
        <v>215</v>
      </c>
      <c r="F127" t="s">
        <v>239</v>
      </c>
      <c r="G127" t="s">
        <v>2161</v>
      </c>
      <c r="H127" t="s">
        <v>241</v>
      </c>
      <c r="I127" s="942"/>
      <c r="J127" t="s">
        <v>107</v>
      </c>
      <c r="K127" s="950"/>
      <c r="L127" s="942"/>
      <c r="M127" s="942"/>
      <c r="O127" s="942"/>
      <c r="Q127" s="942"/>
      <c r="R127" s="942"/>
      <c r="S127" s="307"/>
      <c r="T127" s="307"/>
      <c r="U127" s="307"/>
      <c r="V127" s="307"/>
      <c r="AC127" t="s">
        <v>1151</v>
      </c>
      <c r="AE127" s="888"/>
      <c r="AF127" s="888"/>
      <c r="AG127" s="888"/>
      <c r="AH127" s="888"/>
      <c r="AI127" s="888"/>
      <c r="AJ127" s="888"/>
      <c r="AL127" s="888"/>
      <c r="AM127" s="888"/>
    </row>
    <row r="128" spans="1:39">
      <c r="D128" t="s">
        <v>238</v>
      </c>
      <c r="E128" t="s">
        <v>215</v>
      </c>
      <c r="F128" t="s">
        <v>239</v>
      </c>
      <c r="G128" t="s">
        <v>2161</v>
      </c>
      <c r="H128" t="s">
        <v>241</v>
      </c>
      <c r="I128" s="942"/>
      <c r="J128" t="s">
        <v>107</v>
      </c>
      <c r="K128" s="950"/>
      <c r="L128" s="942"/>
      <c r="M128" s="942"/>
      <c r="O128" s="942"/>
      <c r="Q128" s="942"/>
      <c r="R128" s="942"/>
      <c r="S128" s="307"/>
      <c r="T128" s="307"/>
      <c r="U128" s="307"/>
      <c r="V128" s="307"/>
      <c r="AC128" t="s">
        <v>1151</v>
      </c>
      <c r="AE128" s="888"/>
      <c r="AF128" s="888"/>
      <c r="AG128" s="888"/>
      <c r="AH128" s="888"/>
      <c r="AI128" s="888"/>
      <c r="AJ128" s="888"/>
      <c r="AL128" s="888"/>
      <c r="AM128" s="888"/>
    </row>
    <row r="129" spans="1:39">
      <c r="D129" t="s">
        <v>238</v>
      </c>
      <c r="E129" t="s">
        <v>215</v>
      </c>
      <c r="F129" t="s">
        <v>239</v>
      </c>
      <c r="G129" t="s">
        <v>2161</v>
      </c>
      <c r="H129" t="s">
        <v>241</v>
      </c>
      <c r="I129" s="942"/>
      <c r="J129" t="s">
        <v>107</v>
      </c>
      <c r="K129" s="950"/>
      <c r="L129" s="942"/>
      <c r="M129" s="942"/>
      <c r="O129" s="942"/>
      <c r="Q129" s="942"/>
      <c r="R129" s="942"/>
      <c r="S129" s="307"/>
      <c r="T129" s="307"/>
      <c r="U129" s="307"/>
      <c r="V129" s="307"/>
      <c r="AC129" t="s">
        <v>1151</v>
      </c>
      <c r="AE129" s="888"/>
      <c r="AF129" s="888"/>
      <c r="AG129" s="888"/>
      <c r="AH129" s="888"/>
      <c r="AI129" s="888"/>
      <c r="AJ129" s="888"/>
      <c r="AL129" s="888"/>
      <c r="AM129" s="888"/>
    </row>
    <row r="130" spans="1:39">
      <c r="D130" t="s">
        <v>238</v>
      </c>
      <c r="E130" t="s">
        <v>215</v>
      </c>
      <c r="F130" t="s">
        <v>239</v>
      </c>
      <c r="G130" t="s">
        <v>2161</v>
      </c>
      <c r="H130" t="s">
        <v>241</v>
      </c>
      <c r="I130" s="942"/>
      <c r="J130" t="s">
        <v>107</v>
      </c>
      <c r="K130" s="950"/>
      <c r="L130" s="942"/>
      <c r="M130" s="942"/>
      <c r="O130" s="942"/>
      <c r="Q130" s="942"/>
      <c r="R130" s="942"/>
      <c r="S130" s="307"/>
      <c r="T130" s="307"/>
      <c r="U130" s="307"/>
      <c r="V130" s="307"/>
      <c r="AC130" t="s">
        <v>1151</v>
      </c>
      <c r="AE130" s="888"/>
      <c r="AF130" s="888"/>
      <c r="AG130" s="888"/>
      <c r="AH130" s="888"/>
      <c r="AI130" s="888"/>
      <c r="AJ130" s="888"/>
      <c r="AL130" s="888"/>
      <c r="AM130" s="888"/>
    </row>
    <row r="131" spans="1:39">
      <c r="D131" t="s">
        <v>238</v>
      </c>
      <c r="E131" t="s">
        <v>215</v>
      </c>
      <c r="F131" t="s">
        <v>239</v>
      </c>
      <c r="G131" t="s">
        <v>2161</v>
      </c>
      <c r="H131" t="s">
        <v>241</v>
      </c>
      <c r="I131" s="942"/>
      <c r="J131" t="s">
        <v>107</v>
      </c>
      <c r="K131" s="950"/>
      <c r="L131" s="942"/>
      <c r="M131" s="942"/>
      <c r="O131" s="942"/>
      <c r="Q131" s="942"/>
      <c r="R131" s="942"/>
      <c r="S131" s="307"/>
      <c r="T131" s="307"/>
      <c r="U131" s="307"/>
      <c r="V131" s="307"/>
      <c r="AC131" t="s">
        <v>1151</v>
      </c>
      <c r="AE131" s="888"/>
      <c r="AF131" s="888"/>
      <c r="AG131" s="888"/>
      <c r="AH131" s="888"/>
      <c r="AI131" s="888"/>
      <c r="AJ131" s="888"/>
      <c r="AL131" s="888"/>
      <c r="AM131" s="888"/>
    </row>
    <row r="132" spans="1:39">
      <c r="D132" t="s">
        <v>238</v>
      </c>
      <c r="E132" t="s">
        <v>215</v>
      </c>
      <c r="F132" t="s">
        <v>239</v>
      </c>
      <c r="G132" t="s">
        <v>2161</v>
      </c>
      <c r="H132" t="s">
        <v>241</v>
      </c>
      <c r="I132" s="942"/>
      <c r="J132" t="s">
        <v>107</v>
      </c>
      <c r="K132" s="950"/>
      <c r="L132" s="942"/>
      <c r="M132" s="942"/>
      <c r="O132" s="942"/>
      <c r="Q132" s="942"/>
      <c r="R132" s="942"/>
      <c r="S132" s="307"/>
      <c r="T132" s="307"/>
      <c r="U132" s="307"/>
      <c r="V132" s="307"/>
      <c r="AC132" t="s">
        <v>1151</v>
      </c>
      <c r="AE132" s="888"/>
      <c r="AF132" s="888"/>
      <c r="AG132" s="888"/>
      <c r="AH132" s="888"/>
      <c r="AI132" s="888"/>
      <c r="AJ132" s="888"/>
      <c r="AL132" s="888"/>
      <c r="AM132" s="888"/>
    </row>
    <row r="133" spans="1:39">
      <c r="D133" t="s">
        <v>238</v>
      </c>
      <c r="E133" t="s">
        <v>215</v>
      </c>
      <c r="F133" t="s">
        <v>239</v>
      </c>
      <c r="G133" t="s">
        <v>2161</v>
      </c>
      <c r="H133" t="s">
        <v>241</v>
      </c>
      <c r="I133" s="942"/>
      <c r="J133" t="s">
        <v>107</v>
      </c>
      <c r="K133" s="950"/>
      <c r="L133" s="942"/>
      <c r="M133" s="942"/>
      <c r="O133" s="942"/>
      <c r="Q133" s="942"/>
      <c r="R133" s="942"/>
      <c r="S133" s="307"/>
      <c r="T133" s="307"/>
      <c r="U133" s="307"/>
      <c r="V133" s="307"/>
      <c r="AC133" t="s">
        <v>1151</v>
      </c>
      <c r="AE133" s="888"/>
      <c r="AF133" s="888"/>
      <c r="AG133" s="888"/>
      <c r="AH133" s="888"/>
      <c r="AI133" s="888"/>
      <c r="AJ133" s="888"/>
      <c r="AL133" s="888"/>
      <c r="AM133" s="888"/>
    </row>
    <row r="134" spans="1:39">
      <c r="D134" t="s">
        <v>238</v>
      </c>
      <c r="E134" t="s">
        <v>215</v>
      </c>
      <c r="F134" t="s">
        <v>239</v>
      </c>
      <c r="G134" t="s">
        <v>2161</v>
      </c>
      <c r="H134" t="s">
        <v>241</v>
      </c>
      <c r="I134" s="942"/>
      <c r="J134" t="s">
        <v>107</v>
      </c>
      <c r="K134" s="888"/>
      <c r="L134" s="942"/>
      <c r="M134" s="942"/>
      <c r="O134" s="942"/>
      <c r="Q134" s="942"/>
      <c r="R134" s="942"/>
      <c r="S134" s="307"/>
      <c r="T134" s="307"/>
      <c r="U134" s="307"/>
      <c r="V134" s="307"/>
      <c r="AC134" t="s">
        <v>1151</v>
      </c>
      <c r="AE134" s="888"/>
      <c r="AF134" s="888"/>
      <c r="AG134" s="888"/>
      <c r="AH134" s="888"/>
      <c r="AI134" s="888"/>
      <c r="AJ134" s="888"/>
      <c r="AL134" s="888"/>
      <c r="AM134" s="888"/>
    </row>
    <row r="135" spans="1:39">
      <c r="D135" t="s">
        <v>238</v>
      </c>
      <c r="E135" t="s">
        <v>215</v>
      </c>
      <c r="F135" t="s">
        <v>239</v>
      </c>
      <c r="G135" t="s">
        <v>2161</v>
      </c>
      <c r="H135" t="s">
        <v>241</v>
      </c>
      <c r="I135" s="942"/>
      <c r="J135" t="s">
        <v>107</v>
      </c>
      <c r="K135" s="888"/>
      <c r="L135" s="942"/>
      <c r="M135" s="942"/>
      <c r="O135" s="942"/>
      <c r="Q135" s="942"/>
      <c r="R135" s="942"/>
      <c r="S135" s="307"/>
      <c r="T135" s="307"/>
      <c r="U135" s="307"/>
      <c r="V135" s="307"/>
      <c r="AC135" t="s">
        <v>1151</v>
      </c>
      <c r="AE135" s="888"/>
      <c r="AF135" s="888"/>
      <c r="AG135" s="888"/>
      <c r="AH135" s="888"/>
      <c r="AI135" s="888"/>
      <c r="AJ135" s="888"/>
      <c r="AL135" s="888"/>
      <c r="AM135" s="888"/>
    </row>
    <row r="136" spans="1:39">
      <c r="D136" t="s">
        <v>238</v>
      </c>
      <c r="E136" t="s">
        <v>215</v>
      </c>
      <c r="F136" t="s">
        <v>239</v>
      </c>
      <c r="G136" t="s">
        <v>2161</v>
      </c>
      <c r="H136" t="s">
        <v>241</v>
      </c>
      <c r="I136" s="942"/>
      <c r="J136" t="s">
        <v>107</v>
      </c>
      <c r="K136" s="888"/>
      <c r="L136" s="942"/>
      <c r="M136" s="942"/>
      <c r="O136" s="942"/>
      <c r="Q136" s="942"/>
      <c r="R136" s="942"/>
      <c r="S136" s="307"/>
      <c r="T136" s="307"/>
      <c r="U136" s="307"/>
      <c r="V136" s="307"/>
      <c r="AC136" t="s">
        <v>1151</v>
      </c>
      <c r="AE136" s="888"/>
      <c r="AF136" s="888"/>
      <c r="AG136" s="888"/>
      <c r="AH136" s="888"/>
      <c r="AI136" s="888"/>
      <c r="AJ136" s="888"/>
      <c r="AL136" s="888"/>
      <c r="AM136" s="888"/>
    </row>
    <row r="138" spans="1:39" s="1" customFormat="1" ht="18">
      <c r="A138" s="2" t="s">
        <v>2314</v>
      </c>
      <c r="B138" s="2"/>
      <c r="Q138" s="76"/>
      <c r="R138" s="76"/>
    </row>
    <row r="140" spans="1:39" s="1" customFormat="1" ht="14">
      <c r="A140" s="42"/>
      <c r="B140" s="48" t="s">
        <v>243</v>
      </c>
      <c r="Q140" s="76"/>
      <c r="R140" s="76"/>
    </row>
    <row r="142" spans="1:39">
      <c r="D142" t="s">
        <v>238</v>
      </c>
      <c r="E142" t="s">
        <v>215</v>
      </c>
      <c r="F142" t="s">
        <v>263</v>
      </c>
      <c r="G142" t="s">
        <v>2161</v>
      </c>
      <c r="H142" t="s">
        <v>241</v>
      </c>
      <c r="I142" t="s">
        <v>242</v>
      </c>
      <c r="J142" t="s">
        <v>107</v>
      </c>
      <c r="K142" t="s">
        <v>243</v>
      </c>
      <c r="L142" s="217" t="s">
        <v>287</v>
      </c>
      <c r="M142" s="217" t="s">
        <v>287</v>
      </c>
      <c r="O142" s="217" t="s">
        <v>287</v>
      </c>
      <c r="P142" t="s">
        <v>339</v>
      </c>
      <c r="Q142" s="942"/>
      <c r="R142" s="942"/>
      <c r="AC142" t="s">
        <v>1151</v>
      </c>
      <c r="AE142" s="888"/>
      <c r="AF142" s="888"/>
      <c r="AG142" s="888"/>
      <c r="AH142" s="888"/>
      <c r="AI142" s="888"/>
      <c r="AJ142" s="888"/>
      <c r="AL142" s="888"/>
      <c r="AM142" s="888"/>
    </row>
    <row r="143" spans="1:39">
      <c r="D143" t="s">
        <v>238</v>
      </c>
      <c r="E143" t="s">
        <v>215</v>
      </c>
      <c r="F143" t="s">
        <v>263</v>
      </c>
      <c r="G143" t="s">
        <v>2161</v>
      </c>
      <c r="H143" t="s">
        <v>241</v>
      </c>
      <c r="I143" t="s">
        <v>242</v>
      </c>
      <c r="J143" t="s">
        <v>107</v>
      </c>
      <c r="K143" t="s">
        <v>243</v>
      </c>
      <c r="L143" s="217" t="s">
        <v>287</v>
      </c>
      <c r="M143" s="217" t="s">
        <v>287</v>
      </c>
      <c r="O143" s="217" t="s">
        <v>287</v>
      </c>
      <c r="P143" t="s">
        <v>339</v>
      </c>
      <c r="Q143" s="942"/>
      <c r="R143" s="942"/>
      <c r="AC143" t="s">
        <v>1151</v>
      </c>
      <c r="AE143" s="888"/>
      <c r="AF143" s="888"/>
      <c r="AG143" s="888"/>
      <c r="AH143" s="888"/>
      <c r="AI143" s="888"/>
      <c r="AJ143" s="888"/>
      <c r="AL143" s="888"/>
      <c r="AM143" s="888"/>
    </row>
    <row r="144" spans="1:39">
      <c r="D144" t="s">
        <v>238</v>
      </c>
      <c r="E144" t="s">
        <v>215</v>
      </c>
      <c r="F144" t="s">
        <v>263</v>
      </c>
      <c r="G144" t="s">
        <v>2161</v>
      </c>
      <c r="H144" t="s">
        <v>241</v>
      </c>
      <c r="I144" t="s">
        <v>242</v>
      </c>
      <c r="J144" t="s">
        <v>107</v>
      </c>
      <c r="K144" t="s">
        <v>243</v>
      </c>
      <c r="L144" s="217" t="s">
        <v>287</v>
      </c>
      <c r="M144" s="217" t="s">
        <v>287</v>
      </c>
      <c r="O144" s="217" t="s">
        <v>287</v>
      </c>
      <c r="P144" t="s">
        <v>339</v>
      </c>
      <c r="Q144" s="942"/>
      <c r="R144" s="942"/>
      <c r="S144" s="307"/>
      <c r="T144" s="307"/>
      <c r="U144" s="307"/>
      <c r="V144" s="307"/>
      <c r="AC144" t="s">
        <v>1151</v>
      </c>
      <c r="AE144" s="888"/>
      <c r="AF144" s="888"/>
      <c r="AG144" s="888"/>
      <c r="AH144" s="888"/>
      <c r="AI144" s="888"/>
      <c r="AJ144" s="888"/>
      <c r="AL144" s="888"/>
      <c r="AM144" s="888"/>
    </row>
    <row r="145" spans="1:39">
      <c r="D145" t="s">
        <v>238</v>
      </c>
      <c r="E145" t="s">
        <v>215</v>
      </c>
      <c r="F145" t="s">
        <v>263</v>
      </c>
      <c r="G145" t="s">
        <v>2161</v>
      </c>
      <c r="H145" t="s">
        <v>241</v>
      </c>
      <c r="I145" t="s">
        <v>242</v>
      </c>
      <c r="J145" t="s">
        <v>107</v>
      </c>
      <c r="K145" t="s">
        <v>243</v>
      </c>
      <c r="L145" s="217" t="s">
        <v>287</v>
      </c>
      <c r="M145" s="217" t="s">
        <v>287</v>
      </c>
      <c r="O145" s="217" t="s">
        <v>287</v>
      </c>
      <c r="P145" t="s">
        <v>339</v>
      </c>
      <c r="Q145" s="942"/>
      <c r="R145" s="942"/>
      <c r="S145" s="307"/>
      <c r="T145" s="307"/>
      <c r="U145" s="307"/>
      <c r="V145" s="307"/>
      <c r="AC145" t="s">
        <v>1151</v>
      </c>
      <c r="AE145" s="888"/>
      <c r="AF145" s="888"/>
      <c r="AG145" s="888"/>
      <c r="AH145" s="888"/>
      <c r="AI145" s="888"/>
      <c r="AJ145" s="888"/>
      <c r="AL145" s="888"/>
      <c r="AM145" s="888"/>
    </row>
    <row r="147" spans="1:39" s="1" customFormat="1" ht="14">
      <c r="A147" s="42"/>
      <c r="B147" s="48" t="s">
        <v>267</v>
      </c>
      <c r="Q147" s="76"/>
      <c r="R147" s="76"/>
    </row>
    <row r="149" spans="1:39">
      <c r="D149" t="s">
        <v>238</v>
      </c>
      <c r="E149" t="s">
        <v>215</v>
      </c>
      <c r="F149" t="s">
        <v>263</v>
      </c>
      <c r="G149" t="s">
        <v>2161</v>
      </c>
      <c r="H149" t="s">
        <v>241</v>
      </c>
      <c r="I149" t="s">
        <v>242</v>
      </c>
      <c r="J149" t="s">
        <v>107</v>
      </c>
      <c r="K149" t="s">
        <v>267</v>
      </c>
      <c r="L149" s="217" t="s">
        <v>287</v>
      </c>
      <c r="M149" s="217" t="s">
        <v>287</v>
      </c>
      <c r="O149" s="217" t="s">
        <v>287</v>
      </c>
      <c r="P149" t="s">
        <v>339</v>
      </c>
      <c r="Q149" s="942"/>
      <c r="R149" s="942"/>
      <c r="AC149" t="s">
        <v>1151</v>
      </c>
      <c r="AE149" s="888"/>
      <c r="AF149" s="888"/>
      <c r="AG149" s="888"/>
      <c r="AH149" s="888"/>
      <c r="AI149" s="888"/>
      <c r="AJ149" s="888"/>
      <c r="AL149" s="888"/>
      <c r="AM149" s="888"/>
    </row>
    <row r="150" spans="1:39">
      <c r="D150" t="s">
        <v>238</v>
      </c>
      <c r="E150" t="s">
        <v>215</v>
      </c>
      <c r="F150" t="s">
        <v>263</v>
      </c>
      <c r="G150" t="s">
        <v>2161</v>
      </c>
      <c r="H150" t="s">
        <v>241</v>
      </c>
      <c r="I150" t="s">
        <v>242</v>
      </c>
      <c r="J150" t="s">
        <v>107</v>
      </c>
      <c r="K150" t="s">
        <v>267</v>
      </c>
      <c r="L150" s="217" t="s">
        <v>287</v>
      </c>
      <c r="M150" s="217" t="s">
        <v>287</v>
      </c>
      <c r="O150" s="217" t="s">
        <v>287</v>
      </c>
      <c r="P150" t="s">
        <v>339</v>
      </c>
      <c r="Q150" s="942"/>
      <c r="R150" s="942"/>
      <c r="AC150" t="s">
        <v>1151</v>
      </c>
      <c r="AE150" s="888"/>
      <c r="AF150" s="888"/>
      <c r="AG150" s="888"/>
      <c r="AH150" s="888"/>
      <c r="AI150" s="888"/>
      <c r="AJ150" s="888"/>
      <c r="AL150" s="888"/>
      <c r="AM150" s="888"/>
    </row>
    <row r="151" spans="1:39">
      <c r="D151" t="s">
        <v>238</v>
      </c>
      <c r="E151" t="s">
        <v>215</v>
      </c>
      <c r="F151" t="s">
        <v>263</v>
      </c>
      <c r="G151" t="s">
        <v>2161</v>
      </c>
      <c r="H151" t="s">
        <v>241</v>
      </c>
      <c r="I151" t="s">
        <v>242</v>
      </c>
      <c r="J151" t="s">
        <v>107</v>
      </c>
      <c r="K151" t="s">
        <v>267</v>
      </c>
      <c r="L151" s="217" t="s">
        <v>287</v>
      </c>
      <c r="M151" s="217" t="s">
        <v>287</v>
      </c>
      <c r="O151" s="217" t="s">
        <v>287</v>
      </c>
      <c r="P151" t="s">
        <v>339</v>
      </c>
      <c r="Q151" s="942"/>
      <c r="R151" s="942"/>
      <c r="S151" s="307"/>
      <c r="T151" s="307"/>
      <c r="U151" s="307"/>
      <c r="V151" s="307"/>
      <c r="AC151" t="s">
        <v>1151</v>
      </c>
      <c r="AE151" s="888"/>
      <c r="AF151" s="888"/>
      <c r="AG151" s="888"/>
      <c r="AH151" s="888"/>
      <c r="AI151" s="888"/>
      <c r="AJ151" s="888"/>
      <c r="AL151" s="888"/>
      <c r="AM151" s="888"/>
    </row>
    <row r="152" spans="1:39">
      <c r="D152" t="s">
        <v>238</v>
      </c>
      <c r="E152" t="s">
        <v>215</v>
      </c>
      <c r="F152" t="s">
        <v>263</v>
      </c>
      <c r="G152" t="s">
        <v>2161</v>
      </c>
      <c r="H152" t="s">
        <v>241</v>
      </c>
      <c r="I152" t="s">
        <v>242</v>
      </c>
      <c r="J152" t="s">
        <v>107</v>
      </c>
      <c r="K152" t="s">
        <v>267</v>
      </c>
      <c r="L152" s="217" t="s">
        <v>287</v>
      </c>
      <c r="M152" s="217" t="s">
        <v>287</v>
      </c>
      <c r="O152" s="217" t="s">
        <v>287</v>
      </c>
      <c r="P152" t="s">
        <v>339</v>
      </c>
      <c r="Q152" s="942"/>
      <c r="R152" s="942"/>
      <c r="S152" s="307"/>
      <c r="T152" s="307"/>
      <c r="U152" s="307"/>
      <c r="V152" s="307"/>
      <c r="AC152" t="s">
        <v>1151</v>
      </c>
      <c r="AE152" s="888"/>
      <c r="AF152" s="888"/>
      <c r="AG152" s="888"/>
      <c r="AH152" s="888"/>
      <c r="AI152" s="888"/>
      <c r="AJ152" s="888"/>
      <c r="AL152" s="888"/>
      <c r="AM152" s="888"/>
    </row>
    <row r="154" spans="1:39" s="1" customFormat="1" ht="14">
      <c r="A154" s="42"/>
      <c r="B154" s="48" t="s">
        <v>2256</v>
      </c>
      <c r="Q154" s="76"/>
      <c r="R154" s="76"/>
    </row>
    <row r="156" spans="1:39">
      <c r="D156" t="s">
        <v>238</v>
      </c>
      <c r="E156" t="s">
        <v>215</v>
      </c>
      <c r="F156" t="s">
        <v>263</v>
      </c>
      <c r="G156" t="s">
        <v>2161</v>
      </c>
      <c r="H156" t="s">
        <v>241</v>
      </c>
      <c r="I156" t="s">
        <v>2363</v>
      </c>
      <c r="J156" t="s">
        <v>107</v>
      </c>
      <c r="K156" t="s">
        <v>2256</v>
      </c>
      <c r="L156" t="str">
        <f t="shared" ref="L156:L162" si="2">IF(R156="","null",R156)</f>
        <v>Wormington</v>
      </c>
      <c r="M156" t="s">
        <v>245</v>
      </c>
      <c r="O156" t="s">
        <v>2256</v>
      </c>
      <c r="P156" t="s">
        <v>350</v>
      </c>
      <c r="Q156" s="942"/>
      <c r="R156" s="953" t="s">
        <v>315</v>
      </c>
      <c r="S156" s="307"/>
      <c r="T156" s="307"/>
      <c r="U156" s="307"/>
      <c r="V156" s="307"/>
      <c r="AC156" t="s">
        <v>1151</v>
      </c>
      <c r="AD156" s="882">
        <f>SUMIFS('6.2 Projects'!AD$9:AD$195,'6.2 Projects'!$F$9:$F$195,$F156,'6.2 Projects'!$R$9:$R$195,$R156)</f>
        <v>0</v>
      </c>
      <c r="AE156" s="882">
        <f>SUMIFS('6.2 Projects'!AE$9:AE$195,'6.2 Projects'!$F$9:$F$195,$F156,'6.2 Projects'!$R$9:$R$195,$R156)</f>
        <v>0</v>
      </c>
      <c r="AF156" s="882">
        <f>SUMIFS('6.2 Projects'!AF$9:AF$195,'6.2 Projects'!$F$9:$F$195,$F156,'6.2 Projects'!$R$9:$R$195,$R156)</f>
        <v>0</v>
      </c>
      <c r="AG156" s="882">
        <f>SUMIFS('6.2 Projects'!AG$9:AG$195,'6.2 Projects'!$F$9:$F$195,$F156,'6.2 Projects'!$R$9:$R$195,$R156)</f>
        <v>0</v>
      </c>
      <c r="AH156" s="882">
        <f>SUMIFS('6.2 Projects'!AH$9:AH$195,'6.2 Projects'!$F$9:$F$195,$F156,'6.2 Projects'!$R$9:$R$195,$R156)</f>
        <v>0</v>
      </c>
      <c r="AI156" s="882">
        <f>SUMIFS('6.2 Projects'!AI$9:AI$195,'6.2 Projects'!$F$9:$F$195,$F156,'6.2 Projects'!$R$9:$R$195,$R156)</f>
        <v>0</v>
      </c>
      <c r="AJ156" s="882">
        <f>SUMIFS('6.2 Projects'!AJ$9:AJ$195,'6.2 Projects'!$F$9:$F$195,$F156,'6.2 Projects'!$R$9:$R$195,$R156)</f>
        <v>0</v>
      </c>
      <c r="AL156" s="882">
        <f>SUMIFS('6.2 Projects'!AD$9:AD$195,'6.2 Projects'!$F$9:$F$195,$F156,'6.2 Projects'!$R$9:$R$195,$R156,'6.2 Projects'!$T$9:$T$195,AL$7)+SUMIFS('6.2 Projects'!AE$9:AE$195,'6.2 Projects'!$F$9:$F$195,$F156,'6.2 Projects'!$R$9:$R$195,$R156,'6.2 Projects'!$T$9:$T$195,AL$7)+SUMIFS('6.2 Projects'!AF$9:AF$195,'6.2 Projects'!$F$9:$F$195,$F156,'6.2 Projects'!$R$9:$R$195,$R156,'6.2 Projects'!$T$9:$T$195,AL$7)+SUMIFS('6.2 Projects'!AG$9:AG$195,'6.2 Projects'!$F$9:$F$195,$F156,'6.2 Projects'!$R$9:$R$195,$R156,'6.2 Projects'!$T$9:$T$195,AL$7)+SUMIFS('6.2 Projects'!AH$9:AH$195,'6.2 Projects'!$F$9:$F$195,$F156,'6.2 Projects'!$R$9:$R$195,$R156,'6.2 Projects'!$T$9:$T$195,AL$7)+SUMIFS('6.2 Projects'!AI$9:AI$195,'6.2 Projects'!$F$9:$F$195,$F156,'6.2 Projects'!$R$9:$R$195,$R156,'6.2 Projects'!$T$9:$T$195,AL$7)+SUMIFS('6.2 Projects'!AJ$9:AJ$195,'6.2 Projects'!$F$9:$F$195,$F156,'6.2 Projects'!$R$9:$R$195,$R156,'6.2 Projects'!$T$9:$T$195,AL$7)</f>
        <v>0</v>
      </c>
      <c r="AM156" s="882">
        <f>SUMIFS('6.2 Projects'!AD$9:AD$195,'6.2 Projects'!$F$9:$F$195,$F156,'6.2 Projects'!$R$9:$R$195,$R156,'6.2 Projects'!$T$9:$T$195,AM$7)+SUMIFS('6.2 Projects'!AE$9:AE$195,'6.2 Projects'!$F$9:$F$195,$F156,'6.2 Projects'!$R$9:$R$195,$R156,'6.2 Projects'!$T$9:$T$195,AM$7)+SUMIFS('6.2 Projects'!AF$9:AF$195,'6.2 Projects'!$F$9:$F$195,$F156,'6.2 Projects'!$R$9:$R$195,$R156,'6.2 Projects'!$T$9:$T$195,AM$7)+SUMIFS('6.2 Projects'!AG$9:AG$195,'6.2 Projects'!$F$9:$F$195,$F156,'6.2 Projects'!$R$9:$R$195,$R156,'6.2 Projects'!$T$9:$T$195,AM$7)+SUMIFS('6.2 Projects'!AH$9:AH$195,'6.2 Projects'!$F$9:$F$195,$F156,'6.2 Projects'!$R$9:$R$195,$R156,'6.2 Projects'!$T$9:$T$195,AM$7)+SUMIFS('6.2 Projects'!AI$9:AI$195,'6.2 Projects'!$F$9:$F$195,$F156,'6.2 Projects'!$R$9:$R$195,$R156,'6.2 Projects'!$T$9:$T$195,AM$7)+SUMIFS('6.2 Projects'!AJ$9:AJ$195,'6.2 Projects'!$F$9:$F$195,$F156,'6.2 Projects'!$R$9:$R$195,$R156,'6.2 Projects'!$T$9:$T$195,AM$7)</f>
        <v>0</v>
      </c>
    </row>
    <row r="157" spans="1:39">
      <c r="D157" t="s">
        <v>238</v>
      </c>
      <c r="E157" t="s">
        <v>215</v>
      </c>
      <c r="F157" t="s">
        <v>263</v>
      </c>
      <c r="G157" t="s">
        <v>2161</v>
      </c>
      <c r="H157" t="s">
        <v>241</v>
      </c>
      <c r="I157" t="s">
        <v>2363</v>
      </c>
      <c r="J157" t="s">
        <v>107</v>
      </c>
      <c r="K157" t="s">
        <v>2256</v>
      </c>
      <c r="L157" t="str">
        <f t="shared" si="2"/>
        <v>Kings Lynn</v>
      </c>
      <c r="M157" t="s">
        <v>245</v>
      </c>
      <c r="O157" t="s">
        <v>2256</v>
      </c>
      <c r="P157" t="s">
        <v>350</v>
      </c>
      <c r="Q157" s="942"/>
      <c r="R157" s="953" t="s">
        <v>371</v>
      </c>
      <c r="S157" s="307"/>
      <c r="T157" s="307"/>
      <c r="U157" s="307"/>
      <c r="V157" s="307"/>
      <c r="AC157" t="s">
        <v>1151</v>
      </c>
      <c r="AD157" s="882">
        <f>SUMIFS('6.2 Projects'!AD$9:AD$195,'6.2 Projects'!$F$9:$F$195,$F157,'6.2 Projects'!$R$9:$R$195,$R157)</f>
        <v>0</v>
      </c>
      <c r="AE157" s="882">
        <f>SUMIFS('6.2 Projects'!AE$9:AE$195,'6.2 Projects'!$F$9:$F$195,$F157,'6.2 Projects'!$R$9:$R$195,$R157)</f>
        <v>0</v>
      </c>
      <c r="AF157" s="882">
        <f>SUMIFS('6.2 Projects'!AF$9:AF$195,'6.2 Projects'!$F$9:$F$195,$F157,'6.2 Projects'!$R$9:$R$195,$R157)</f>
        <v>0</v>
      </c>
      <c r="AG157" s="882">
        <f>SUMIFS('6.2 Projects'!AG$9:AG$195,'6.2 Projects'!$F$9:$F$195,$F157,'6.2 Projects'!$R$9:$R$195,$R157)</f>
        <v>0</v>
      </c>
      <c r="AH157" s="882">
        <f>SUMIFS('6.2 Projects'!AH$9:AH$195,'6.2 Projects'!$F$9:$F$195,$F157,'6.2 Projects'!$R$9:$R$195,$R157)</f>
        <v>0</v>
      </c>
      <c r="AI157" s="882">
        <f>SUMIFS('6.2 Projects'!AI$9:AI$195,'6.2 Projects'!$F$9:$F$195,$F157,'6.2 Projects'!$R$9:$R$195,$R157)</f>
        <v>0</v>
      </c>
      <c r="AJ157" s="882">
        <f>SUMIFS('6.2 Projects'!AJ$9:AJ$195,'6.2 Projects'!$F$9:$F$195,$F157,'6.2 Projects'!$R$9:$R$195,$R157)</f>
        <v>0</v>
      </c>
      <c r="AL157" s="882">
        <f>SUMIFS('6.2 Projects'!AD$9:AD$195,'6.2 Projects'!$F$9:$F$195,$F157,'6.2 Projects'!$R$9:$R$195,$R157,'6.2 Projects'!$T$9:$T$195,AL$7)+SUMIFS('6.2 Projects'!AE$9:AE$195,'6.2 Projects'!$F$9:$F$195,$F157,'6.2 Projects'!$R$9:$R$195,$R157,'6.2 Projects'!$T$9:$T$195,AL$7)+SUMIFS('6.2 Projects'!AF$9:AF$195,'6.2 Projects'!$F$9:$F$195,$F157,'6.2 Projects'!$R$9:$R$195,$R157,'6.2 Projects'!$T$9:$T$195,AL$7)+SUMIFS('6.2 Projects'!AG$9:AG$195,'6.2 Projects'!$F$9:$F$195,$F157,'6.2 Projects'!$R$9:$R$195,$R157,'6.2 Projects'!$T$9:$T$195,AL$7)+SUMIFS('6.2 Projects'!AH$9:AH$195,'6.2 Projects'!$F$9:$F$195,$F157,'6.2 Projects'!$R$9:$R$195,$R157,'6.2 Projects'!$T$9:$T$195,AL$7)+SUMIFS('6.2 Projects'!AI$9:AI$195,'6.2 Projects'!$F$9:$F$195,$F157,'6.2 Projects'!$R$9:$R$195,$R157,'6.2 Projects'!$T$9:$T$195,AL$7)+SUMIFS('6.2 Projects'!AJ$9:AJ$195,'6.2 Projects'!$F$9:$F$195,$F157,'6.2 Projects'!$R$9:$R$195,$R157,'6.2 Projects'!$T$9:$T$195,AL$7)</f>
        <v>0</v>
      </c>
      <c r="AM157" s="882">
        <f>SUMIFS('6.2 Projects'!AD$9:AD$195,'6.2 Projects'!$F$9:$F$195,$F157,'6.2 Projects'!$R$9:$R$195,$R157,'6.2 Projects'!$T$9:$T$195,AM$7)+SUMIFS('6.2 Projects'!AE$9:AE$195,'6.2 Projects'!$F$9:$F$195,$F157,'6.2 Projects'!$R$9:$R$195,$R157,'6.2 Projects'!$T$9:$T$195,AM$7)+SUMIFS('6.2 Projects'!AF$9:AF$195,'6.2 Projects'!$F$9:$F$195,$F157,'6.2 Projects'!$R$9:$R$195,$R157,'6.2 Projects'!$T$9:$T$195,AM$7)+SUMIFS('6.2 Projects'!AG$9:AG$195,'6.2 Projects'!$F$9:$F$195,$F157,'6.2 Projects'!$R$9:$R$195,$R157,'6.2 Projects'!$T$9:$T$195,AM$7)+SUMIFS('6.2 Projects'!AH$9:AH$195,'6.2 Projects'!$F$9:$F$195,$F157,'6.2 Projects'!$R$9:$R$195,$R157,'6.2 Projects'!$T$9:$T$195,AM$7)+SUMIFS('6.2 Projects'!AI$9:AI$195,'6.2 Projects'!$F$9:$F$195,$F157,'6.2 Projects'!$R$9:$R$195,$R157,'6.2 Projects'!$T$9:$T$195,AM$7)+SUMIFS('6.2 Projects'!AJ$9:AJ$195,'6.2 Projects'!$F$9:$F$195,$F157,'6.2 Projects'!$R$9:$R$195,$R157,'6.2 Projects'!$T$9:$T$195,AM$7)</f>
        <v>0</v>
      </c>
    </row>
    <row r="158" spans="1:39">
      <c r="D158" t="s">
        <v>238</v>
      </c>
      <c r="E158" t="s">
        <v>215</v>
      </c>
      <c r="F158" t="s">
        <v>263</v>
      </c>
      <c r="G158" t="s">
        <v>2161</v>
      </c>
      <c r="H158" t="s">
        <v>241</v>
      </c>
      <c r="I158" t="s">
        <v>2363</v>
      </c>
      <c r="J158" t="s">
        <v>107</v>
      </c>
      <c r="K158" t="s">
        <v>2256</v>
      </c>
      <c r="L158" t="str">
        <f t="shared" si="2"/>
        <v>Peterborough</v>
      </c>
      <c r="M158" t="s">
        <v>245</v>
      </c>
      <c r="O158" t="s">
        <v>2256</v>
      </c>
      <c r="P158" t="s">
        <v>350</v>
      </c>
      <c r="Q158" s="942"/>
      <c r="R158" s="953" t="s">
        <v>336</v>
      </c>
      <c r="S158" s="307"/>
      <c r="T158" s="307"/>
      <c r="U158" s="307"/>
      <c r="V158" s="307"/>
      <c r="AC158" t="s">
        <v>1151</v>
      </c>
      <c r="AD158" s="882">
        <f>SUMIFS('6.2 Projects'!AD$9:AD$195,'6.2 Projects'!$F$9:$F$195,$F158,'6.2 Projects'!$R$9:$R$195,$R158)</f>
        <v>0</v>
      </c>
      <c r="AE158" s="882">
        <f>SUMIFS('6.2 Projects'!AE$9:AE$195,'6.2 Projects'!$F$9:$F$195,$F158,'6.2 Projects'!$R$9:$R$195,$R158)</f>
        <v>0</v>
      </c>
      <c r="AF158" s="882">
        <f>SUMIFS('6.2 Projects'!AF$9:AF$195,'6.2 Projects'!$F$9:$F$195,$F158,'6.2 Projects'!$R$9:$R$195,$R158)</f>
        <v>0</v>
      </c>
      <c r="AG158" s="882">
        <f>SUMIFS('6.2 Projects'!AG$9:AG$195,'6.2 Projects'!$F$9:$F$195,$F158,'6.2 Projects'!$R$9:$R$195,$R158)</f>
        <v>0</v>
      </c>
      <c r="AH158" s="882">
        <f>SUMIFS('6.2 Projects'!AH$9:AH$195,'6.2 Projects'!$F$9:$F$195,$F158,'6.2 Projects'!$R$9:$R$195,$R158)</f>
        <v>0</v>
      </c>
      <c r="AI158" s="882">
        <f>SUMIFS('6.2 Projects'!AI$9:AI$195,'6.2 Projects'!$F$9:$F$195,$F158,'6.2 Projects'!$R$9:$R$195,$R158)</f>
        <v>0</v>
      </c>
      <c r="AJ158" s="882">
        <f>SUMIFS('6.2 Projects'!AJ$9:AJ$195,'6.2 Projects'!$F$9:$F$195,$F158,'6.2 Projects'!$R$9:$R$195,$R158)</f>
        <v>0</v>
      </c>
      <c r="AL158" s="882">
        <f>SUMIFS('6.2 Projects'!AD$9:AD$195,'6.2 Projects'!$F$9:$F$195,$F158,'6.2 Projects'!$R$9:$R$195,$R158,'6.2 Projects'!$T$9:$T$195,AL$7)+SUMIFS('6.2 Projects'!AE$9:AE$195,'6.2 Projects'!$F$9:$F$195,$F158,'6.2 Projects'!$R$9:$R$195,$R158,'6.2 Projects'!$T$9:$T$195,AL$7)+SUMIFS('6.2 Projects'!AF$9:AF$195,'6.2 Projects'!$F$9:$F$195,$F158,'6.2 Projects'!$R$9:$R$195,$R158,'6.2 Projects'!$T$9:$T$195,AL$7)+SUMIFS('6.2 Projects'!AG$9:AG$195,'6.2 Projects'!$F$9:$F$195,$F158,'6.2 Projects'!$R$9:$R$195,$R158,'6.2 Projects'!$T$9:$T$195,AL$7)+SUMIFS('6.2 Projects'!AH$9:AH$195,'6.2 Projects'!$F$9:$F$195,$F158,'6.2 Projects'!$R$9:$R$195,$R158,'6.2 Projects'!$T$9:$T$195,AL$7)+SUMIFS('6.2 Projects'!AI$9:AI$195,'6.2 Projects'!$F$9:$F$195,$F158,'6.2 Projects'!$R$9:$R$195,$R158,'6.2 Projects'!$T$9:$T$195,AL$7)+SUMIFS('6.2 Projects'!AJ$9:AJ$195,'6.2 Projects'!$F$9:$F$195,$F158,'6.2 Projects'!$R$9:$R$195,$R158,'6.2 Projects'!$T$9:$T$195,AL$7)</f>
        <v>0</v>
      </c>
      <c r="AM158" s="882">
        <f>SUMIFS('6.2 Projects'!AD$9:AD$195,'6.2 Projects'!$F$9:$F$195,$F158,'6.2 Projects'!$R$9:$R$195,$R158,'6.2 Projects'!$T$9:$T$195,AM$7)+SUMIFS('6.2 Projects'!AE$9:AE$195,'6.2 Projects'!$F$9:$F$195,$F158,'6.2 Projects'!$R$9:$R$195,$R158,'6.2 Projects'!$T$9:$T$195,AM$7)+SUMIFS('6.2 Projects'!AF$9:AF$195,'6.2 Projects'!$F$9:$F$195,$F158,'6.2 Projects'!$R$9:$R$195,$R158,'6.2 Projects'!$T$9:$T$195,AM$7)+SUMIFS('6.2 Projects'!AG$9:AG$195,'6.2 Projects'!$F$9:$F$195,$F158,'6.2 Projects'!$R$9:$R$195,$R158,'6.2 Projects'!$T$9:$T$195,AM$7)+SUMIFS('6.2 Projects'!AH$9:AH$195,'6.2 Projects'!$F$9:$F$195,$F158,'6.2 Projects'!$R$9:$R$195,$R158,'6.2 Projects'!$T$9:$T$195,AM$7)+SUMIFS('6.2 Projects'!AI$9:AI$195,'6.2 Projects'!$F$9:$F$195,$F158,'6.2 Projects'!$R$9:$R$195,$R158,'6.2 Projects'!$T$9:$T$195,AM$7)+SUMIFS('6.2 Projects'!AJ$9:AJ$195,'6.2 Projects'!$F$9:$F$195,$F158,'6.2 Projects'!$R$9:$R$195,$R158,'6.2 Projects'!$T$9:$T$195,AM$7)</f>
        <v>0</v>
      </c>
    </row>
    <row r="159" spans="1:39">
      <c r="D159" t="s">
        <v>238</v>
      </c>
      <c r="E159" t="s">
        <v>215</v>
      </c>
      <c r="F159" t="s">
        <v>263</v>
      </c>
      <c r="G159" t="s">
        <v>2161</v>
      </c>
      <c r="H159" t="s">
        <v>241</v>
      </c>
      <c r="I159" t="s">
        <v>2363</v>
      </c>
      <c r="J159" t="s">
        <v>107</v>
      </c>
      <c r="K159" t="s">
        <v>2256</v>
      </c>
      <c r="L159" t="str">
        <f t="shared" si="2"/>
        <v>St Fergus</v>
      </c>
      <c r="M159" t="s">
        <v>245</v>
      </c>
      <c r="O159" t="s">
        <v>2256</v>
      </c>
      <c r="P159" t="s">
        <v>350</v>
      </c>
      <c r="Q159" s="942"/>
      <c r="R159" s="953" t="s">
        <v>355</v>
      </c>
      <c r="S159" s="307"/>
      <c r="T159" s="307"/>
      <c r="U159" s="307"/>
      <c r="V159" s="307"/>
      <c r="AC159" t="s">
        <v>1151</v>
      </c>
      <c r="AD159" s="882">
        <f>SUMIFS('6.2 Projects'!AD$9:AD$195,'6.2 Projects'!$F$9:$F$195,$F159,'6.2 Projects'!$R$9:$R$195,$R159)</f>
        <v>0</v>
      </c>
      <c r="AE159" s="882">
        <f>SUMIFS('6.2 Projects'!AE$9:AE$195,'6.2 Projects'!$F$9:$F$195,$F159,'6.2 Projects'!$R$9:$R$195,$R159)</f>
        <v>0</v>
      </c>
      <c r="AF159" s="882">
        <f>SUMIFS('6.2 Projects'!AF$9:AF$195,'6.2 Projects'!$F$9:$F$195,$F159,'6.2 Projects'!$R$9:$R$195,$R159)</f>
        <v>0</v>
      </c>
      <c r="AG159" s="882">
        <f>SUMIFS('6.2 Projects'!AG$9:AG$195,'6.2 Projects'!$F$9:$F$195,$F159,'6.2 Projects'!$R$9:$R$195,$R159)</f>
        <v>0</v>
      </c>
      <c r="AH159" s="882">
        <f>SUMIFS('6.2 Projects'!AH$9:AH$195,'6.2 Projects'!$F$9:$F$195,$F159,'6.2 Projects'!$R$9:$R$195,$R159)</f>
        <v>0</v>
      </c>
      <c r="AI159" s="882">
        <f>SUMIFS('6.2 Projects'!AI$9:AI$195,'6.2 Projects'!$F$9:$F$195,$F159,'6.2 Projects'!$R$9:$R$195,$R159)</f>
        <v>0</v>
      </c>
      <c r="AJ159" s="882">
        <f>SUMIFS('6.2 Projects'!AJ$9:AJ$195,'6.2 Projects'!$F$9:$F$195,$F159,'6.2 Projects'!$R$9:$R$195,$R159)</f>
        <v>0</v>
      </c>
      <c r="AL159" s="882">
        <f>SUMIFS('6.2 Projects'!AD$9:AD$195,'6.2 Projects'!$F$9:$F$195,$F159,'6.2 Projects'!$R$9:$R$195,$R159,'6.2 Projects'!$T$9:$T$195,AL$7)+SUMIFS('6.2 Projects'!AE$9:AE$195,'6.2 Projects'!$F$9:$F$195,$F159,'6.2 Projects'!$R$9:$R$195,$R159,'6.2 Projects'!$T$9:$T$195,AL$7)+SUMIFS('6.2 Projects'!AF$9:AF$195,'6.2 Projects'!$F$9:$F$195,$F159,'6.2 Projects'!$R$9:$R$195,$R159,'6.2 Projects'!$T$9:$T$195,AL$7)+SUMIFS('6.2 Projects'!AG$9:AG$195,'6.2 Projects'!$F$9:$F$195,$F159,'6.2 Projects'!$R$9:$R$195,$R159,'6.2 Projects'!$T$9:$T$195,AL$7)+SUMIFS('6.2 Projects'!AH$9:AH$195,'6.2 Projects'!$F$9:$F$195,$F159,'6.2 Projects'!$R$9:$R$195,$R159,'6.2 Projects'!$T$9:$T$195,AL$7)+SUMIFS('6.2 Projects'!AI$9:AI$195,'6.2 Projects'!$F$9:$F$195,$F159,'6.2 Projects'!$R$9:$R$195,$R159,'6.2 Projects'!$T$9:$T$195,AL$7)+SUMIFS('6.2 Projects'!AJ$9:AJ$195,'6.2 Projects'!$F$9:$F$195,$F159,'6.2 Projects'!$R$9:$R$195,$R159,'6.2 Projects'!$T$9:$T$195,AL$7)</f>
        <v>0</v>
      </c>
      <c r="AM159" s="882">
        <f>SUMIFS('6.2 Projects'!AD$9:AD$195,'6.2 Projects'!$F$9:$F$195,$F159,'6.2 Projects'!$R$9:$R$195,$R159,'6.2 Projects'!$T$9:$T$195,AM$7)+SUMIFS('6.2 Projects'!AE$9:AE$195,'6.2 Projects'!$F$9:$F$195,$F159,'6.2 Projects'!$R$9:$R$195,$R159,'6.2 Projects'!$T$9:$T$195,AM$7)+SUMIFS('6.2 Projects'!AF$9:AF$195,'6.2 Projects'!$F$9:$F$195,$F159,'6.2 Projects'!$R$9:$R$195,$R159,'6.2 Projects'!$T$9:$T$195,AM$7)+SUMIFS('6.2 Projects'!AG$9:AG$195,'6.2 Projects'!$F$9:$F$195,$F159,'6.2 Projects'!$R$9:$R$195,$R159,'6.2 Projects'!$T$9:$T$195,AM$7)+SUMIFS('6.2 Projects'!AH$9:AH$195,'6.2 Projects'!$F$9:$F$195,$F159,'6.2 Projects'!$R$9:$R$195,$R159,'6.2 Projects'!$T$9:$T$195,AM$7)+SUMIFS('6.2 Projects'!AI$9:AI$195,'6.2 Projects'!$F$9:$F$195,$F159,'6.2 Projects'!$R$9:$R$195,$R159,'6.2 Projects'!$T$9:$T$195,AM$7)+SUMIFS('6.2 Projects'!AJ$9:AJ$195,'6.2 Projects'!$F$9:$F$195,$F159,'6.2 Projects'!$R$9:$R$195,$R159,'6.2 Projects'!$T$9:$T$195,AM$7)</f>
        <v>0</v>
      </c>
    </row>
    <row r="160" spans="1:39">
      <c r="D160" t="s">
        <v>238</v>
      </c>
      <c r="E160" t="s">
        <v>215</v>
      </c>
      <c r="F160" t="s">
        <v>263</v>
      </c>
      <c r="G160" t="s">
        <v>2161</v>
      </c>
      <c r="H160" t="s">
        <v>241</v>
      </c>
      <c r="I160" t="s">
        <v>2363</v>
      </c>
      <c r="J160" t="s">
        <v>107</v>
      </c>
      <c r="K160" t="s">
        <v>2256</v>
      </c>
      <c r="L160" s="217" t="str">
        <f t="shared" si="2"/>
        <v>null</v>
      </c>
      <c r="M160" s="217" t="s">
        <v>287</v>
      </c>
      <c r="O160" s="217" t="s">
        <v>287</v>
      </c>
      <c r="P160" t="s">
        <v>350</v>
      </c>
      <c r="Q160" s="942"/>
      <c r="R160" s="942"/>
      <c r="S160" s="307"/>
      <c r="T160" s="307"/>
      <c r="U160" s="307"/>
      <c r="V160" s="307"/>
      <c r="AC160" t="s">
        <v>1151</v>
      </c>
      <c r="AD160" s="307"/>
      <c r="AE160" s="888"/>
      <c r="AF160" s="888"/>
      <c r="AG160" s="888"/>
      <c r="AH160" s="888"/>
      <c r="AI160" s="888"/>
      <c r="AJ160" s="307"/>
      <c r="AL160" s="942"/>
      <c r="AM160" s="942"/>
    </row>
    <row r="161" spans="1:39">
      <c r="D161" t="s">
        <v>238</v>
      </c>
      <c r="E161" t="s">
        <v>215</v>
      </c>
      <c r="F161" t="s">
        <v>263</v>
      </c>
      <c r="G161" t="s">
        <v>2161</v>
      </c>
      <c r="H161" t="s">
        <v>241</v>
      </c>
      <c r="I161" t="s">
        <v>2363</v>
      </c>
      <c r="J161" t="s">
        <v>107</v>
      </c>
      <c r="K161" t="s">
        <v>2256</v>
      </c>
      <c r="L161" s="217" t="str">
        <f t="shared" si="2"/>
        <v>null</v>
      </c>
      <c r="M161" s="217" t="s">
        <v>287</v>
      </c>
      <c r="O161" s="217" t="s">
        <v>287</v>
      </c>
      <c r="P161" t="s">
        <v>350</v>
      </c>
      <c r="Q161" s="942"/>
      <c r="R161" s="942"/>
      <c r="S161" s="307"/>
      <c r="T161" s="307"/>
      <c r="U161" s="307"/>
      <c r="V161" s="307"/>
      <c r="AC161" t="s">
        <v>1151</v>
      </c>
      <c r="AD161" s="307"/>
      <c r="AE161" s="888"/>
      <c r="AF161" s="888"/>
      <c r="AG161" s="888"/>
      <c r="AH161" s="888"/>
      <c r="AI161" s="888"/>
      <c r="AJ161" s="307"/>
      <c r="AL161" s="942"/>
      <c r="AM161" s="942"/>
    </row>
    <row r="162" spans="1:39">
      <c r="D162" t="s">
        <v>238</v>
      </c>
      <c r="E162" t="s">
        <v>215</v>
      </c>
      <c r="F162" t="s">
        <v>263</v>
      </c>
      <c r="G162" t="s">
        <v>2161</v>
      </c>
      <c r="H162" t="s">
        <v>241</v>
      </c>
      <c r="I162" t="s">
        <v>2363</v>
      </c>
      <c r="J162" t="s">
        <v>107</v>
      </c>
      <c r="K162" t="s">
        <v>2256</v>
      </c>
      <c r="L162" s="217" t="str">
        <f t="shared" si="2"/>
        <v>null</v>
      </c>
      <c r="M162" s="217" t="s">
        <v>287</v>
      </c>
      <c r="O162" s="217" t="s">
        <v>287</v>
      </c>
      <c r="P162" t="s">
        <v>350</v>
      </c>
      <c r="Q162" s="942"/>
      <c r="R162" s="942"/>
      <c r="S162" s="307"/>
      <c r="T162" s="307"/>
      <c r="U162" s="307"/>
      <c r="V162" s="307"/>
      <c r="AC162" t="s">
        <v>1151</v>
      </c>
      <c r="AD162" s="307"/>
      <c r="AE162" s="888"/>
      <c r="AF162" s="888"/>
      <c r="AG162" s="888"/>
      <c r="AH162" s="888"/>
      <c r="AI162" s="888"/>
      <c r="AJ162" s="307"/>
      <c r="AL162" s="942"/>
      <c r="AM162" s="942"/>
    </row>
    <row r="164" spans="1:39" s="1" customFormat="1" ht="14">
      <c r="A164" s="42"/>
      <c r="B164" s="48" t="s">
        <v>325</v>
      </c>
      <c r="Q164" s="76"/>
      <c r="R164" s="76"/>
    </row>
    <row r="166" spans="1:39">
      <c r="D166" t="s">
        <v>238</v>
      </c>
      <c r="E166" t="s">
        <v>215</v>
      </c>
      <c r="F166" t="s">
        <v>263</v>
      </c>
      <c r="G166" t="s">
        <v>2161</v>
      </c>
      <c r="H166" t="s">
        <v>241</v>
      </c>
      <c r="I166" t="s">
        <v>2363</v>
      </c>
      <c r="J166" t="s">
        <v>107</v>
      </c>
      <c r="K166" t="s">
        <v>325</v>
      </c>
      <c r="L166" t="s">
        <v>341</v>
      </c>
      <c r="M166" t="s">
        <v>245</v>
      </c>
      <c r="O166" t="s">
        <v>271</v>
      </c>
      <c r="P166" t="s">
        <v>350</v>
      </c>
      <c r="Q166" s="717"/>
      <c r="R166" s="717"/>
      <c r="AC166" t="s">
        <v>1151</v>
      </c>
      <c r="AD166" s="49"/>
      <c r="AE166" s="882">
        <f>SUMIFS('6.3 Asset_Health'!AE$9:AE$723,'6.3 Asset_Health'!$F$9:$F$723,$F166,'6.3 Asset_Health'!$L$9:$L$723,$L166,'6.3 Asset_Health'!$O$9:$O$723,$O166,'6.3 Asset_Health'!$H$9:$H$723,'6.1 Capex_summary'!$H166)</f>
        <v>0</v>
      </c>
      <c r="AF166" s="882">
        <f>SUMIFS('6.3 Asset_Health'!AF$9:AF$723,'6.3 Asset_Health'!$F$9:$F$723,$F166,'6.3 Asset_Health'!$L$9:$L$723,$L166,'6.3 Asset_Health'!$O$9:$O$723,$O166)</f>
        <v>0</v>
      </c>
      <c r="AG166" s="882">
        <f>SUMIFS('6.3 Asset_Health'!AG$9:AG$723,'6.3 Asset_Health'!$F$9:$F$723,$F166,'6.3 Asset_Health'!$L$9:$L$723,$L166,'6.3 Asset_Health'!$O$9:$O$723,$O166)</f>
        <v>0</v>
      </c>
      <c r="AH166" s="882">
        <f>SUMIFS('6.3 Asset_Health'!AH$9:AH$723,'6.3 Asset_Health'!$F$9:$F$723,$F166,'6.3 Asset_Health'!$L$9:$L$723,$L166,'6.3 Asset_Health'!$O$9:$O$723,$O166)</f>
        <v>0</v>
      </c>
      <c r="AI166" s="882">
        <f>SUMIFS('6.3 Asset_Health'!AI$9:AI$723,'6.3 Asset_Health'!$F$9:$F$723,$F166,'6.3 Asset_Health'!$L$9:$L$723,$L166,'6.3 Asset_Health'!$O$9:$O$723,$O166)</f>
        <v>0</v>
      </c>
      <c r="AJ166" s="49"/>
      <c r="AL166" s="888"/>
      <c r="AM166" s="888"/>
    </row>
    <row r="167" spans="1:39">
      <c r="D167" t="s">
        <v>238</v>
      </c>
      <c r="E167" t="s">
        <v>215</v>
      </c>
      <c r="F167" t="s">
        <v>263</v>
      </c>
      <c r="G167" t="s">
        <v>2161</v>
      </c>
      <c r="H167" t="s">
        <v>241</v>
      </c>
      <c r="I167" t="s">
        <v>2363</v>
      </c>
      <c r="J167" t="s">
        <v>107</v>
      </c>
      <c r="K167" t="s">
        <v>325</v>
      </c>
      <c r="L167" t="s">
        <v>341</v>
      </c>
      <c r="M167" s="217" t="s">
        <v>287</v>
      </c>
      <c r="O167" s="217" t="s">
        <v>287</v>
      </c>
      <c r="P167" t="s">
        <v>350</v>
      </c>
      <c r="Q167" s="717"/>
      <c r="R167" s="717"/>
      <c r="AC167" t="s">
        <v>1151</v>
      </c>
      <c r="AD167" s="49"/>
      <c r="AE167" s="882">
        <f>SUMIFS('6.3 Asset_Health'!AE$9:AE$723,'6.3 Asset_Health'!$F$9:$F$723,$F167,'6.3 Asset_Health'!$L$9:$L$723,$L167,'6.3 Asset_Health'!$O$9:$O$723,$O167)</f>
        <v>0</v>
      </c>
      <c r="AF167" s="882">
        <f>SUMIFS('6.3 Asset_Health'!AF$9:AF$723,'6.3 Asset_Health'!$F$9:$F$723,$F167,'6.3 Asset_Health'!$L$9:$L$723,$L167,'6.3 Asset_Health'!$O$9:$O$723,$O167)</f>
        <v>0</v>
      </c>
      <c r="AG167" s="882">
        <f>SUMIFS('6.3 Asset_Health'!AG$9:AG$723,'6.3 Asset_Health'!$F$9:$F$723,$F167,'6.3 Asset_Health'!$L$9:$L$723,$L167,'6.3 Asset_Health'!$O$9:$O$723,$O167)</f>
        <v>0</v>
      </c>
      <c r="AH167" s="882">
        <f>SUMIFS('6.3 Asset_Health'!AH$9:AH$723,'6.3 Asset_Health'!$F$9:$F$723,$F167,'6.3 Asset_Health'!$L$9:$L$723,$L167,'6.3 Asset_Health'!$O$9:$O$723,$O167)</f>
        <v>0</v>
      </c>
      <c r="AI167" s="882">
        <f>SUMIFS('6.3 Asset_Health'!AI$9:AI$723,'6.3 Asset_Health'!$F$9:$F$723,$F167,'6.3 Asset_Health'!$L$9:$L$723,$L167,'6.3 Asset_Health'!$O$9:$O$723,$O167)</f>
        <v>0</v>
      </c>
      <c r="AJ167" s="49"/>
      <c r="AL167" s="888"/>
      <c r="AM167" s="888"/>
    </row>
    <row r="168" spans="1:39">
      <c r="D168" t="s">
        <v>238</v>
      </c>
      <c r="E168" t="s">
        <v>215</v>
      </c>
      <c r="F168" t="s">
        <v>263</v>
      </c>
      <c r="G168" t="s">
        <v>2161</v>
      </c>
      <c r="H168" t="s">
        <v>241</v>
      </c>
      <c r="I168" t="s">
        <v>2363</v>
      </c>
      <c r="J168" t="s">
        <v>107</v>
      </c>
      <c r="K168" t="s">
        <v>325</v>
      </c>
      <c r="L168" t="s">
        <v>331</v>
      </c>
      <c r="M168" t="s">
        <v>245</v>
      </c>
      <c r="O168" t="s">
        <v>271</v>
      </c>
      <c r="P168" t="s">
        <v>350</v>
      </c>
      <c r="Q168" s="717"/>
      <c r="R168" s="717"/>
      <c r="AC168" t="s">
        <v>1151</v>
      </c>
      <c r="AD168" s="49"/>
      <c r="AE168" s="882">
        <f>SUMIFS('6.3 Asset_Health'!AE$9:AE$723,'6.3 Asset_Health'!$F$9:$F$723,$F168,'6.3 Asset_Health'!$L$9:$L$723,$L168,'6.3 Asset_Health'!$O$9:$O$723,$O168)</f>
        <v>0</v>
      </c>
      <c r="AF168" s="882">
        <f>SUMIFS('6.3 Asset_Health'!AF$9:AF$723,'6.3 Asset_Health'!$F$9:$F$723,$F168,'6.3 Asset_Health'!$L$9:$L$723,$L168,'6.3 Asset_Health'!$O$9:$O$723,$O168)</f>
        <v>0</v>
      </c>
      <c r="AG168" s="882">
        <f>SUMIFS('6.3 Asset_Health'!AG$9:AG$723,'6.3 Asset_Health'!$F$9:$F$723,$F168,'6.3 Asset_Health'!$L$9:$L$723,$L168,'6.3 Asset_Health'!$O$9:$O$723,$O168)</f>
        <v>0</v>
      </c>
      <c r="AH168" s="882">
        <f>SUMIFS('6.3 Asset_Health'!AH$9:AH$723,'6.3 Asset_Health'!$F$9:$F$723,$F168,'6.3 Asset_Health'!$L$9:$L$723,$L168,'6.3 Asset_Health'!$O$9:$O$723,$O168)</f>
        <v>0</v>
      </c>
      <c r="AI168" s="882">
        <f>SUMIFS('6.3 Asset_Health'!AI$9:AI$723,'6.3 Asset_Health'!$F$9:$F$723,$F168,'6.3 Asset_Health'!$L$9:$L$723,$L168,'6.3 Asset_Health'!$O$9:$O$723,$O168)</f>
        <v>0</v>
      </c>
      <c r="AJ168" s="49"/>
      <c r="AL168" s="888"/>
      <c r="AM168" s="888"/>
    </row>
    <row r="169" spans="1:39">
      <c r="D169" t="s">
        <v>238</v>
      </c>
      <c r="E169" t="s">
        <v>215</v>
      </c>
      <c r="F169" t="s">
        <v>263</v>
      </c>
      <c r="G169" t="s">
        <v>2161</v>
      </c>
      <c r="H169" t="s">
        <v>241</v>
      </c>
      <c r="I169" t="s">
        <v>2363</v>
      </c>
      <c r="J169" t="s">
        <v>107</v>
      </c>
      <c r="K169" t="s">
        <v>325</v>
      </c>
      <c r="L169" t="s">
        <v>331</v>
      </c>
      <c r="M169" s="217" t="s">
        <v>287</v>
      </c>
      <c r="O169" s="217" t="s">
        <v>287</v>
      </c>
      <c r="P169" t="s">
        <v>350</v>
      </c>
      <c r="Q169" s="717"/>
      <c r="R169" s="717"/>
      <c r="AC169" t="s">
        <v>1151</v>
      </c>
      <c r="AD169" s="49"/>
      <c r="AE169" s="882">
        <f>SUMIFS('6.3 Asset_Health'!AE$9:AE$723,'6.3 Asset_Health'!$F$9:$F$723,$F169,'6.3 Asset_Health'!$L$9:$L$723,$L169,'6.3 Asset_Health'!$O$9:$O$723,$O169)</f>
        <v>0</v>
      </c>
      <c r="AF169" s="882">
        <f>SUMIFS('6.3 Asset_Health'!AF$9:AF$723,'6.3 Asset_Health'!$F$9:$F$723,$F169,'6.3 Asset_Health'!$L$9:$L$723,$L169,'6.3 Asset_Health'!$O$9:$O$723,$O169)</f>
        <v>0</v>
      </c>
      <c r="AG169" s="882">
        <f>SUMIFS('6.3 Asset_Health'!AG$9:AG$723,'6.3 Asset_Health'!$F$9:$F$723,$F169,'6.3 Asset_Health'!$L$9:$L$723,$L169,'6.3 Asset_Health'!$O$9:$O$723,$O169)</f>
        <v>0</v>
      </c>
      <c r="AH169" s="882">
        <f>SUMIFS('6.3 Asset_Health'!AH$9:AH$723,'6.3 Asset_Health'!$F$9:$F$723,$F169,'6.3 Asset_Health'!$L$9:$L$723,$L169,'6.3 Asset_Health'!$O$9:$O$723,$O169)</f>
        <v>0</v>
      </c>
      <c r="AI169" s="882">
        <f>SUMIFS('6.3 Asset_Health'!AI$9:AI$723,'6.3 Asset_Health'!$F$9:$F$723,$F169,'6.3 Asset_Health'!$L$9:$L$723,$L169,'6.3 Asset_Health'!$O$9:$O$723,$O169)</f>
        <v>0</v>
      </c>
      <c r="AJ169" s="49"/>
      <c r="AL169" s="888"/>
      <c r="AM169" s="888"/>
    </row>
    <row r="170" spans="1:39">
      <c r="D170" t="s">
        <v>238</v>
      </c>
      <c r="E170" t="s">
        <v>215</v>
      </c>
      <c r="F170" t="s">
        <v>263</v>
      </c>
      <c r="G170" t="s">
        <v>2161</v>
      </c>
      <c r="H170" t="s">
        <v>241</v>
      </c>
      <c r="I170" t="s">
        <v>2363</v>
      </c>
      <c r="J170" t="s">
        <v>107</v>
      </c>
      <c r="K170" t="s">
        <v>325</v>
      </c>
      <c r="L170" t="s">
        <v>250</v>
      </c>
      <c r="M170" t="s">
        <v>245</v>
      </c>
      <c r="O170" t="s">
        <v>271</v>
      </c>
      <c r="P170" t="s">
        <v>350</v>
      </c>
      <c r="Q170" s="717"/>
      <c r="R170" s="717"/>
      <c r="AC170" t="s">
        <v>1151</v>
      </c>
      <c r="AD170" s="49"/>
      <c r="AE170" s="882">
        <f>SUMIFS('6.3 Asset_Health'!AE$9:AE$723,'6.3 Asset_Health'!$F$9:$F$723,$F170,'6.3 Asset_Health'!$L$9:$L$723,$L170,'6.3 Asset_Health'!$O$9:$O$723,$O170)</f>
        <v>0</v>
      </c>
      <c r="AF170" s="882">
        <f>SUMIFS('6.3 Asset_Health'!AF$9:AF$723,'6.3 Asset_Health'!$F$9:$F$723,$F170,'6.3 Asset_Health'!$L$9:$L$723,$L170,'6.3 Asset_Health'!$O$9:$O$723,$O170)</f>
        <v>0</v>
      </c>
      <c r="AG170" s="882">
        <f>SUMIFS('6.3 Asset_Health'!AG$9:AG$723,'6.3 Asset_Health'!$F$9:$F$723,$F170,'6.3 Asset_Health'!$L$9:$L$723,$L170,'6.3 Asset_Health'!$O$9:$O$723,$O170)</f>
        <v>0</v>
      </c>
      <c r="AH170" s="882">
        <f>SUMIFS('6.3 Asset_Health'!AH$9:AH$723,'6.3 Asset_Health'!$F$9:$F$723,$F170,'6.3 Asset_Health'!$L$9:$L$723,$L170,'6.3 Asset_Health'!$O$9:$O$723,$O170)</f>
        <v>0</v>
      </c>
      <c r="AI170" s="882">
        <f>SUMIFS('6.3 Asset_Health'!AI$9:AI$723,'6.3 Asset_Health'!$F$9:$F$723,$F170,'6.3 Asset_Health'!$L$9:$L$723,$L170,'6.3 Asset_Health'!$O$9:$O$723,$O170)</f>
        <v>0</v>
      </c>
      <c r="AJ170" s="49"/>
      <c r="AL170" s="888"/>
      <c r="AM170" s="888"/>
    </row>
    <row r="171" spans="1:39">
      <c r="D171" t="s">
        <v>238</v>
      </c>
      <c r="E171" t="s">
        <v>215</v>
      </c>
      <c r="F171" t="s">
        <v>263</v>
      </c>
      <c r="G171" t="s">
        <v>2161</v>
      </c>
      <c r="H171" t="s">
        <v>241</v>
      </c>
      <c r="I171" t="s">
        <v>2363</v>
      </c>
      <c r="J171" t="s">
        <v>107</v>
      </c>
      <c r="K171" t="s">
        <v>325</v>
      </c>
      <c r="L171" t="s">
        <v>250</v>
      </c>
      <c r="M171" t="s">
        <v>245</v>
      </c>
      <c r="O171" t="s">
        <v>2376</v>
      </c>
      <c r="P171" t="s">
        <v>350</v>
      </c>
      <c r="Q171" s="717"/>
      <c r="R171" s="717"/>
      <c r="S171" s="307"/>
      <c r="T171" s="307"/>
      <c r="U171" s="307"/>
      <c r="V171" s="307"/>
      <c r="AC171" t="s">
        <v>1151</v>
      </c>
      <c r="AD171" s="49"/>
      <c r="AE171" s="882">
        <f>SUMIFS('6.3 Asset_Health'!AE$9:AE$723,'6.3 Asset_Health'!$F$9:$F$723,$F171,'6.3 Asset_Health'!$L$9:$L$723,$L171,'6.3 Asset_Health'!$O$9:$O$723,$O171)</f>
        <v>0</v>
      </c>
      <c r="AF171" s="882">
        <f>SUMIFS('6.3 Asset_Health'!AF$9:AF$723,'6.3 Asset_Health'!$F$9:$F$723,$F171,'6.3 Asset_Health'!$L$9:$L$723,$L171,'6.3 Asset_Health'!$O$9:$O$723,$O171)</f>
        <v>0</v>
      </c>
      <c r="AG171" s="882">
        <f>SUMIFS('6.3 Asset_Health'!AG$9:AG$723,'6.3 Asset_Health'!$F$9:$F$723,$F171,'6.3 Asset_Health'!$L$9:$L$723,$L171,'6.3 Asset_Health'!$O$9:$O$723,$O171)</f>
        <v>0</v>
      </c>
      <c r="AH171" s="882">
        <f>SUMIFS('6.3 Asset_Health'!AH$9:AH$723,'6.3 Asset_Health'!$F$9:$F$723,$F171,'6.3 Asset_Health'!$L$9:$L$723,$L171,'6.3 Asset_Health'!$O$9:$O$723,$O171)</f>
        <v>0</v>
      </c>
      <c r="AI171" s="882">
        <f>SUMIFS('6.3 Asset_Health'!AI$9:AI$723,'6.3 Asset_Health'!$F$9:$F$723,$F171,'6.3 Asset_Health'!$L$9:$L$723,$L171,'6.3 Asset_Health'!$O$9:$O$723,$O171)</f>
        <v>0</v>
      </c>
      <c r="AJ171" s="49"/>
      <c r="AL171" s="888"/>
      <c r="AM171" s="888"/>
    </row>
    <row r="172" spans="1:39">
      <c r="D172" t="s">
        <v>238</v>
      </c>
      <c r="E172" t="s">
        <v>215</v>
      </c>
      <c r="F172" t="s">
        <v>263</v>
      </c>
      <c r="G172" t="s">
        <v>2161</v>
      </c>
      <c r="H172" t="s">
        <v>241</v>
      </c>
      <c r="I172" t="s">
        <v>2363</v>
      </c>
      <c r="J172" t="s">
        <v>107</v>
      </c>
      <c r="K172" t="s">
        <v>325</v>
      </c>
      <c r="L172" t="s">
        <v>250</v>
      </c>
      <c r="M172" s="217" t="s">
        <v>287</v>
      </c>
      <c r="O172" s="217" t="s">
        <v>287</v>
      </c>
      <c r="P172" t="s">
        <v>350</v>
      </c>
      <c r="Q172" s="717"/>
      <c r="R172" s="717"/>
      <c r="S172" s="307"/>
      <c r="T172" s="307"/>
      <c r="U172" s="307"/>
      <c r="V172" s="307"/>
      <c r="AC172" t="s">
        <v>1151</v>
      </c>
      <c r="AD172" s="49"/>
      <c r="AE172" s="882">
        <f>SUMIFS('6.3 Asset_Health'!AE$9:AE$723,'6.3 Asset_Health'!$F$9:$F$723,$F172,'6.3 Asset_Health'!$L$9:$L$723,$L172,'6.3 Asset_Health'!$O$9:$O$723,$O172)</f>
        <v>0</v>
      </c>
      <c r="AF172" s="882">
        <f>SUMIFS('6.3 Asset_Health'!AF$9:AF$723,'6.3 Asset_Health'!$F$9:$F$723,$F172,'6.3 Asset_Health'!$L$9:$L$723,$L172,'6.3 Asset_Health'!$O$9:$O$723,$O172)</f>
        <v>0</v>
      </c>
      <c r="AG172" s="882">
        <f>SUMIFS('6.3 Asset_Health'!AG$9:AG$723,'6.3 Asset_Health'!$F$9:$F$723,$F172,'6.3 Asset_Health'!$L$9:$L$723,$L172,'6.3 Asset_Health'!$O$9:$O$723,$O172)</f>
        <v>0</v>
      </c>
      <c r="AH172" s="882">
        <f>SUMIFS('6.3 Asset_Health'!AH$9:AH$723,'6.3 Asset_Health'!$F$9:$F$723,$F172,'6.3 Asset_Health'!$L$9:$L$723,$L172,'6.3 Asset_Health'!$O$9:$O$723,$O172)</f>
        <v>0</v>
      </c>
      <c r="AI172" s="882">
        <f>SUMIFS('6.3 Asset_Health'!AI$9:AI$723,'6.3 Asset_Health'!$F$9:$F$723,$F172,'6.3 Asset_Health'!$L$9:$L$723,$L172,'6.3 Asset_Health'!$O$9:$O$723,$O172)</f>
        <v>0</v>
      </c>
      <c r="AJ172" s="49"/>
      <c r="AL172" s="888"/>
      <c r="AM172" s="888"/>
    </row>
    <row r="173" spans="1:39">
      <c r="L173" s="60"/>
      <c r="M173" s="60"/>
      <c r="Q173" s="717"/>
      <c r="R173" s="717"/>
      <c r="S173" s="307"/>
      <c r="T173" s="307"/>
      <c r="U173" s="307"/>
      <c r="V173" s="307"/>
      <c r="AD173" s="49"/>
      <c r="AE173" s="307"/>
      <c r="AF173" s="307"/>
      <c r="AG173" s="307"/>
      <c r="AH173" s="307"/>
      <c r="AI173" s="307"/>
      <c r="AJ173" s="49"/>
    </row>
    <row r="174" spans="1:39" s="1" customFormat="1" ht="14">
      <c r="A174" s="42"/>
      <c r="B174" s="48" t="s">
        <v>2377</v>
      </c>
      <c r="Q174" s="76"/>
      <c r="R174" s="76"/>
    </row>
    <row r="176" spans="1:39">
      <c r="D176" t="s">
        <v>238</v>
      </c>
      <c r="E176" t="s">
        <v>215</v>
      </c>
      <c r="F176" t="s">
        <v>263</v>
      </c>
      <c r="G176" t="s">
        <v>2161</v>
      </c>
      <c r="H176" t="s">
        <v>241</v>
      </c>
      <c r="I176" t="s">
        <v>2363</v>
      </c>
      <c r="J176" t="s">
        <v>107</v>
      </c>
      <c r="K176" t="s">
        <v>335</v>
      </c>
      <c r="L176" t="str">
        <f t="shared" ref="L176:L180" si="3">IF(R176="","null",R176)</f>
        <v>Bacton site redevelopment</v>
      </c>
      <c r="M176" t="s">
        <v>245</v>
      </c>
      <c r="O176" t="s">
        <v>317</v>
      </c>
      <c r="P176" t="s">
        <v>350</v>
      </c>
      <c r="Q176" s="942"/>
      <c r="R176" s="953" t="s">
        <v>317</v>
      </c>
      <c r="S176" s="307"/>
      <c r="T176" s="307"/>
      <c r="U176" s="307"/>
      <c r="V176" s="307"/>
      <c r="AC176" t="s">
        <v>1151</v>
      </c>
      <c r="AD176" s="882">
        <f>SUMIFS('6.2 Projects'!AD$9:AD$195,'6.2 Projects'!$F$9:$F$195,$F176,'6.2 Projects'!$R$9:$R$195,$R176)</f>
        <v>0</v>
      </c>
      <c r="AE176" s="882">
        <f>SUMIFS('6.2 Projects'!AE$9:AE$195,'6.2 Projects'!$F$9:$F$195,$F176,'6.2 Projects'!$R$9:$R$195,$R176)</f>
        <v>0</v>
      </c>
      <c r="AF176" s="882">
        <f>SUMIFS('6.2 Projects'!AF$9:AF$195,'6.2 Projects'!$F$9:$F$195,$F176,'6.2 Projects'!$R$9:$R$195,$R176)</f>
        <v>0</v>
      </c>
      <c r="AG176" s="882">
        <f>SUMIFS('6.2 Projects'!AG$9:AG$195,'6.2 Projects'!$F$9:$F$195,$F176,'6.2 Projects'!$R$9:$R$195,$R176)</f>
        <v>0</v>
      </c>
      <c r="AH176" s="882">
        <f>SUMIFS('6.2 Projects'!AH$9:AH$195,'6.2 Projects'!$F$9:$F$195,$F176,'6.2 Projects'!$R$9:$R$195,$R176)</f>
        <v>0</v>
      </c>
      <c r="AI176" s="882">
        <f>SUMIFS('6.2 Projects'!AI$9:AI$195,'6.2 Projects'!$F$9:$F$195,$F176,'6.2 Projects'!$R$9:$R$195,$R176)</f>
        <v>0</v>
      </c>
      <c r="AJ176" s="882">
        <f>SUMIFS('6.2 Projects'!AJ$9:AJ$195,'6.2 Projects'!$F$9:$F$195,$F176,'6.2 Projects'!$R$9:$R$195,$R176)</f>
        <v>0</v>
      </c>
      <c r="AL176" s="882">
        <f>SUMIFS('6.2 Projects'!AD$9:AD$195,'6.2 Projects'!$F$9:$F$195,$F176,'6.2 Projects'!$R$9:$R$195,$R176,'6.2 Projects'!$T$9:$T$195,AL$7)+SUMIFS('6.2 Projects'!AE$9:AE$195,'6.2 Projects'!$F$9:$F$195,$F176,'6.2 Projects'!$R$9:$R$195,$R176,'6.2 Projects'!$T$9:$T$195,AL$7)+SUMIFS('6.2 Projects'!AF$9:AF$195,'6.2 Projects'!$F$9:$F$195,$F176,'6.2 Projects'!$R$9:$R$195,$R176,'6.2 Projects'!$T$9:$T$195,AL$7)+SUMIFS('6.2 Projects'!AG$9:AG$195,'6.2 Projects'!$F$9:$F$195,$F176,'6.2 Projects'!$R$9:$R$195,$R176,'6.2 Projects'!$T$9:$T$195,AL$7)+SUMIFS('6.2 Projects'!AH$9:AH$195,'6.2 Projects'!$F$9:$F$195,$F176,'6.2 Projects'!$R$9:$R$195,$R176,'6.2 Projects'!$T$9:$T$195,AL$7)+SUMIFS('6.2 Projects'!AI$9:AI$195,'6.2 Projects'!$F$9:$F$195,$F176,'6.2 Projects'!$R$9:$R$195,$R176,'6.2 Projects'!$T$9:$T$195,AL$7)+SUMIFS('6.2 Projects'!AJ$9:AJ$195,'6.2 Projects'!$F$9:$F$195,$F176,'6.2 Projects'!$R$9:$R$195,$R176,'6.2 Projects'!$T$9:$T$195,AL$7)</f>
        <v>0</v>
      </c>
      <c r="AM176" s="882">
        <f>SUMIFS('6.2 Projects'!AD$9:AD$195,'6.2 Projects'!$F$9:$F$195,$F176,'6.2 Projects'!$R$9:$R$195,$R176,'6.2 Projects'!$T$9:$T$195,AM$7)+SUMIFS('6.2 Projects'!AE$9:AE$195,'6.2 Projects'!$F$9:$F$195,$F176,'6.2 Projects'!$R$9:$R$195,$R176,'6.2 Projects'!$T$9:$T$195,AM$7)+SUMIFS('6.2 Projects'!AF$9:AF$195,'6.2 Projects'!$F$9:$F$195,$F176,'6.2 Projects'!$R$9:$R$195,$R176,'6.2 Projects'!$T$9:$T$195,AM$7)+SUMIFS('6.2 Projects'!AG$9:AG$195,'6.2 Projects'!$F$9:$F$195,$F176,'6.2 Projects'!$R$9:$R$195,$R176,'6.2 Projects'!$T$9:$T$195,AM$7)+SUMIFS('6.2 Projects'!AH$9:AH$195,'6.2 Projects'!$F$9:$F$195,$F176,'6.2 Projects'!$R$9:$R$195,$R176,'6.2 Projects'!$T$9:$T$195,AM$7)+SUMIFS('6.2 Projects'!AI$9:AI$195,'6.2 Projects'!$F$9:$F$195,$F176,'6.2 Projects'!$R$9:$R$195,$R176,'6.2 Projects'!$T$9:$T$195,AM$7)+SUMIFS('6.2 Projects'!AJ$9:AJ$195,'6.2 Projects'!$F$9:$F$195,$F176,'6.2 Projects'!$R$9:$R$195,$R176,'6.2 Projects'!$T$9:$T$195,AM$7)</f>
        <v>0</v>
      </c>
    </row>
    <row r="177" spans="1:39">
      <c r="D177" t="s">
        <v>238</v>
      </c>
      <c r="E177" t="s">
        <v>215</v>
      </c>
      <c r="F177" t="s">
        <v>263</v>
      </c>
      <c r="G177" t="s">
        <v>2161</v>
      </c>
      <c r="H177" t="s">
        <v>241</v>
      </c>
      <c r="I177" t="s">
        <v>2363</v>
      </c>
      <c r="J177" t="s">
        <v>107</v>
      </c>
      <c r="K177" t="s">
        <v>335</v>
      </c>
      <c r="L177" t="str">
        <f t="shared" si="3"/>
        <v>Kings Lynn subsidence</v>
      </c>
      <c r="M177" t="s">
        <v>245</v>
      </c>
      <c r="O177" t="s">
        <v>328</v>
      </c>
      <c r="P177" t="s">
        <v>350</v>
      </c>
      <c r="Q177" s="942"/>
      <c r="R177" s="953" t="s">
        <v>328</v>
      </c>
      <c r="S177" s="307"/>
      <c r="T177" s="307"/>
      <c r="U177" s="307"/>
      <c r="V177" s="307"/>
      <c r="AC177" t="s">
        <v>1151</v>
      </c>
      <c r="AD177" s="882">
        <f>SUMIFS('6.2 Projects'!AD$9:AD$195,'6.2 Projects'!$F$9:$F$195,$F177,'6.2 Projects'!$R$9:$R$195,$R177)</f>
        <v>0</v>
      </c>
      <c r="AE177" s="882">
        <f>SUMIFS('6.2 Projects'!AE$9:AE$195,'6.2 Projects'!$F$9:$F$195,$F177,'6.2 Projects'!$R$9:$R$195,$R177)</f>
        <v>0</v>
      </c>
      <c r="AF177" s="882">
        <f>SUMIFS('6.2 Projects'!AF$9:AF$195,'6.2 Projects'!$F$9:$F$195,$F177,'6.2 Projects'!$R$9:$R$195,$R177)</f>
        <v>0</v>
      </c>
      <c r="AG177" s="882">
        <f>SUMIFS('6.2 Projects'!AG$9:AG$195,'6.2 Projects'!$F$9:$F$195,$F177,'6.2 Projects'!$R$9:$R$195,$R177)</f>
        <v>0</v>
      </c>
      <c r="AH177" s="882">
        <f>SUMIFS('6.2 Projects'!AH$9:AH$195,'6.2 Projects'!$F$9:$F$195,$F177,'6.2 Projects'!$R$9:$R$195,$R177)</f>
        <v>0</v>
      </c>
      <c r="AI177" s="882">
        <f>SUMIFS('6.2 Projects'!AI$9:AI$195,'6.2 Projects'!$F$9:$F$195,$F177,'6.2 Projects'!$R$9:$R$195,$R177)</f>
        <v>0</v>
      </c>
      <c r="AJ177" s="882">
        <f>SUMIFS('6.2 Projects'!AJ$9:AJ$195,'6.2 Projects'!$F$9:$F$195,$F177,'6.2 Projects'!$R$9:$R$195,$R177)</f>
        <v>0</v>
      </c>
      <c r="AL177" s="882">
        <f>SUMIFS('6.2 Projects'!AD$9:AD$195,'6.2 Projects'!$F$9:$F$195,$F177,'6.2 Projects'!$R$9:$R$195,$R177,'6.2 Projects'!$T$9:$T$195,AL$7)+SUMIFS('6.2 Projects'!AE$9:AE$195,'6.2 Projects'!$F$9:$F$195,$F177,'6.2 Projects'!$R$9:$R$195,$R177,'6.2 Projects'!$T$9:$T$195,AL$7)+SUMIFS('6.2 Projects'!AF$9:AF$195,'6.2 Projects'!$F$9:$F$195,$F177,'6.2 Projects'!$R$9:$R$195,$R177,'6.2 Projects'!$T$9:$T$195,AL$7)+SUMIFS('6.2 Projects'!AG$9:AG$195,'6.2 Projects'!$F$9:$F$195,$F177,'6.2 Projects'!$R$9:$R$195,$R177,'6.2 Projects'!$T$9:$T$195,AL$7)+SUMIFS('6.2 Projects'!AH$9:AH$195,'6.2 Projects'!$F$9:$F$195,$F177,'6.2 Projects'!$R$9:$R$195,$R177,'6.2 Projects'!$T$9:$T$195,AL$7)+SUMIFS('6.2 Projects'!AI$9:AI$195,'6.2 Projects'!$F$9:$F$195,$F177,'6.2 Projects'!$R$9:$R$195,$R177,'6.2 Projects'!$T$9:$T$195,AL$7)+SUMIFS('6.2 Projects'!AJ$9:AJ$195,'6.2 Projects'!$F$9:$F$195,$F177,'6.2 Projects'!$R$9:$R$195,$R177,'6.2 Projects'!$T$9:$T$195,AL$7)</f>
        <v>0</v>
      </c>
      <c r="AM177" s="882">
        <f>SUMIFS('6.2 Projects'!AD$9:AD$195,'6.2 Projects'!$F$9:$F$195,$F177,'6.2 Projects'!$R$9:$R$195,$R177,'6.2 Projects'!$T$9:$T$195,AM$7)+SUMIFS('6.2 Projects'!AE$9:AE$195,'6.2 Projects'!$F$9:$F$195,$F177,'6.2 Projects'!$R$9:$R$195,$R177,'6.2 Projects'!$T$9:$T$195,AM$7)+SUMIFS('6.2 Projects'!AF$9:AF$195,'6.2 Projects'!$F$9:$F$195,$F177,'6.2 Projects'!$R$9:$R$195,$R177,'6.2 Projects'!$T$9:$T$195,AM$7)+SUMIFS('6.2 Projects'!AG$9:AG$195,'6.2 Projects'!$F$9:$F$195,$F177,'6.2 Projects'!$R$9:$R$195,$R177,'6.2 Projects'!$T$9:$T$195,AM$7)+SUMIFS('6.2 Projects'!AH$9:AH$195,'6.2 Projects'!$F$9:$F$195,$F177,'6.2 Projects'!$R$9:$R$195,$R177,'6.2 Projects'!$T$9:$T$195,AM$7)+SUMIFS('6.2 Projects'!AI$9:AI$195,'6.2 Projects'!$F$9:$F$195,$F177,'6.2 Projects'!$R$9:$R$195,$R177,'6.2 Projects'!$T$9:$T$195,AM$7)+SUMIFS('6.2 Projects'!AJ$9:AJ$195,'6.2 Projects'!$F$9:$F$195,$F177,'6.2 Projects'!$R$9:$R$195,$R177,'6.2 Projects'!$T$9:$T$195,AM$7)</f>
        <v>0</v>
      </c>
    </row>
    <row r="178" spans="1:39">
      <c r="D178" t="s">
        <v>238</v>
      </c>
      <c r="E178" t="s">
        <v>215</v>
      </c>
      <c r="F178" t="s">
        <v>263</v>
      </c>
      <c r="G178" t="s">
        <v>2161</v>
      </c>
      <c r="H178" t="s">
        <v>241</v>
      </c>
      <c r="I178" t="s">
        <v>2363</v>
      </c>
      <c r="J178" t="s">
        <v>107</v>
      </c>
      <c r="K178" t="s">
        <v>335</v>
      </c>
      <c r="L178" s="217" t="str">
        <f t="shared" si="3"/>
        <v>null</v>
      </c>
      <c r="M178" s="217" t="s">
        <v>287</v>
      </c>
      <c r="O178" s="217" t="s">
        <v>287</v>
      </c>
      <c r="P178" t="s">
        <v>350</v>
      </c>
      <c r="Q178" s="942"/>
      <c r="R178" s="942"/>
      <c r="S178" s="307"/>
      <c r="T178" s="307"/>
      <c r="U178" s="307"/>
      <c r="V178" s="307"/>
      <c r="AC178" t="s">
        <v>1151</v>
      </c>
      <c r="AD178" s="307"/>
      <c r="AE178" s="888"/>
      <c r="AF178" s="888"/>
      <c r="AG178" s="888"/>
      <c r="AH178" s="888"/>
      <c r="AI178" s="888"/>
      <c r="AJ178" s="307"/>
      <c r="AL178" s="888"/>
      <c r="AM178" s="888"/>
    </row>
    <row r="179" spans="1:39">
      <c r="D179" t="s">
        <v>238</v>
      </c>
      <c r="E179" t="s">
        <v>215</v>
      </c>
      <c r="F179" t="s">
        <v>263</v>
      </c>
      <c r="G179" t="s">
        <v>2161</v>
      </c>
      <c r="H179" t="s">
        <v>241</v>
      </c>
      <c r="I179" t="s">
        <v>2363</v>
      </c>
      <c r="J179" t="s">
        <v>107</v>
      </c>
      <c r="K179" t="s">
        <v>335</v>
      </c>
      <c r="L179" s="217" t="str">
        <f t="shared" si="3"/>
        <v>null</v>
      </c>
      <c r="M179" s="217" t="s">
        <v>287</v>
      </c>
      <c r="O179" s="217" t="s">
        <v>287</v>
      </c>
      <c r="P179" t="s">
        <v>350</v>
      </c>
      <c r="Q179" s="942"/>
      <c r="R179" s="942"/>
      <c r="S179" s="307"/>
      <c r="T179" s="307"/>
      <c r="U179" s="307"/>
      <c r="V179" s="307"/>
      <c r="AC179" t="s">
        <v>1151</v>
      </c>
      <c r="AD179" s="307"/>
      <c r="AE179" s="888"/>
      <c r="AF179" s="888"/>
      <c r="AG179" s="888"/>
      <c r="AH179" s="888"/>
      <c r="AI179" s="888"/>
      <c r="AJ179" s="307"/>
      <c r="AL179" s="888"/>
      <c r="AM179" s="888"/>
    </row>
    <row r="180" spans="1:39">
      <c r="D180" t="s">
        <v>238</v>
      </c>
      <c r="E180" t="s">
        <v>215</v>
      </c>
      <c r="F180" t="s">
        <v>263</v>
      </c>
      <c r="G180" t="s">
        <v>2161</v>
      </c>
      <c r="H180" t="s">
        <v>241</v>
      </c>
      <c r="I180" t="s">
        <v>2363</v>
      </c>
      <c r="J180" t="s">
        <v>107</v>
      </c>
      <c r="K180" t="s">
        <v>335</v>
      </c>
      <c r="L180" s="217" t="str">
        <f t="shared" si="3"/>
        <v>null</v>
      </c>
      <c r="M180" s="217" t="s">
        <v>287</v>
      </c>
      <c r="O180" s="217" t="s">
        <v>287</v>
      </c>
      <c r="P180" t="s">
        <v>350</v>
      </c>
      <c r="Q180" s="942"/>
      <c r="R180" s="942"/>
      <c r="S180" s="307"/>
      <c r="T180" s="307"/>
      <c r="U180" s="307"/>
      <c r="V180" s="307"/>
      <c r="AC180" t="s">
        <v>1151</v>
      </c>
      <c r="AD180" s="307"/>
      <c r="AE180" s="888"/>
      <c r="AF180" s="888"/>
      <c r="AG180" s="888"/>
      <c r="AH180" s="888"/>
      <c r="AI180" s="888"/>
      <c r="AJ180" s="307"/>
      <c r="AL180" s="888"/>
      <c r="AM180" s="888"/>
    </row>
    <row r="181" spans="1:39">
      <c r="L181" s="60"/>
      <c r="M181" s="60"/>
      <c r="S181" s="307"/>
      <c r="T181" s="307"/>
      <c r="U181" s="307"/>
      <c r="V181" s="307"/>
      <c r="AD181" s="49"/>
      <c r="AJ181" s="49"/>
    </row>
    <row r="182" spans="1:39" s="1" customFormat="1" ht="14">
      <c r="A182" s="42"/>
      <c r="B182" s="48" t="s">
        <v>346</v>
      </c>
      <c r="Q182" s="76"/>
      <c r="R182" s="76"/>
    </row>
    <row r="184" spans="1:39">
      <c r="D184" t="s">
        <v>238</v>
      </c>
      <c r="E184" t="s">
        <v>215</v>
      </c>
      <c r="F184" t="s">
        <v>263</v>
      </c>
      <c r="G184" t="s">
        <v>2161</v>
      </c>
      <c r="H184" t="s">
        <v>241</v>
      </c>
      <c r="I184" t="s">
        <v>346</v>
      </c>
      <c r="J184" t="s">
        <v>107</v>
      </c>
      <c r="K184" t="s">
        <v>1452</v>
      </c>
      <c r="L184" s="217" t="str">
        <f t="shared" ref="L184:M185" si="4">IF(R184="","null",R184)</f>
        <v>null</v>
      </c>
      <c r="M184" s="217" t="str">
        <f t="shared" si="4"/>
        <v>null</v>
      </c>
      <c r="O184" s="217" t="str">
        <f t="shared" ref="O184:O185" si="5">IF(U184="","null",U184)</f>
        <v>null</v>
      </c>
      <c r="P184" t="s">
        <v>358</v>
      </c>
      <c r="S184" s="307"/>
      <c r="T184" s="307"/>
      <c r="U184" s="307"/>
      <c r="V184" s="307"/>
      <c r="AC184" t="s">
        <v>1151</v>
      </c>
      <c r="AE184" s="882">
        <f>SUMIFS('6.7 TO_NonOp_Capex'!AE$9:AE$997,'6.7 TO_NonOp_Capex'!$D$9:$D$997,$D184,'6.7 TO_NonOp_Capex'!$E$9:$E$997,$E184,'6.7 TO_NonOp_Capex'!$F$9:$F$997,$F184,'6.7 TO_NonOp_Capex'!$G$9:$G$997,$G184,'6.7 TO_NonOp_Capex'!$H$9:$H$997,$H184,'6.7 TO_NonOp_Capex'!$I$9:$I$997,$I184,'6.7 TO_NonOp_Capex'!$K$9:$K$997,$K184)</f>
        <v>0</v>
      </c>
      <c r="AF184" s="882">
        <f>SUMIFS('6.7 TO_NonOp_Capex'!AF$9:AF$997,'6.7 TO_NonOp_Capex'!$D$9:$D$997,$D184,'6.7 TO_NonOp_Capex'!$E$9:$E$997,$E184,'6.7 TO_NonOp_Capex'!$F$9:$F$997,$F184,'6.7 TO_NonOp_Capex'!$G$9:$G$997,$G184,'6.7 TO_NonOp_Capex'!$H$9:$H$997,$H184,'6.7 TO_NonOp_Capex'!$I$9:$I$997,$I184,'6.7 TO_NonOp_Capex'!$K$9:$K$997,$K184)</f>
        <v>0</v>
      </c>
      <c r="AG184" s="882">
        <f>SUMIFS('6.7 TO_NonOp_Capex'!AG$9:AG$997,'6.7 TO_NonOp_Capex'!$D$9:$D$997,$D184,'6.7 TO_NonOp_Capex'!$E$9:$E$997,$E184,'6.7 TO_NonOp_Capex'!$F$9:$F$997,$F184,'6.7 TO_NonOp_Capex'!$G$9:$G$997,$G184,'6.7 TO_NonOp_Capex'!$H$9:$H$997,$H184,'6.7 TO_NonOp_Capex'!$I$9:$I$997,$I184,'6.7 TO_NonOp_Capex'!$K$9:$K$997,$K184)</f>
        <v>0</v>
      </c>
      <c r="AH184" s="882">
        <f>SUMIFS('6.7 TO_NonOp_Capex'!AH$9:AH$997,'6.7 TO_NonOp_Capex'!$D$9:$D$997,$D184,'6.7 TO_NonOp_Capex'!$E$9:$E$997,$E184,'6.7 TO_NonOp_Capex'!$F$9:$F$997,$F184,'6.7 TO_NonOp_Capex'!$G$9:$G$997,$G184,'6.7 TO_NonOp_Capex'!$H$9:$H$997,$H184,'6.7 TO_NonOp_Capex'!$I$9:$I$997,$I184,'6.7 TO_NonOp_Capex'!$K$9:$K$997,$K184)</f>
        <v>0</v>
      </c>
      <c r="AI184" s="882">
        <f>SUMIFS('6.7 TO_NonOp_Capex'!AI$9:AI$997,'6.7 TO_NonOp_Capex'!$D$9:$D$997,$D184,'6.7 TO_NonOp_Capex'!$E$9:$E$997,$E184,'6.7 TO_NonOp_Capex'!$F$9:$F$997,$F184,'6.7 TO_NonOp_Capex'!$G$9:$G$997,$G184,'6.7 TO_NonOp_Capex'!$H$9:$H$997,$H184,'6.7 TO_NonOp_Capex'!$I$9:$I$997,$I184,'6.7 TO_NonOp_Capex'!$K$9:$K$997,$K184)</f>
        <v>0</v>
      </c>
      <c r="AL184" s="888"/>
      <c r="AM184" s="888"/>
    </row>
    <row r="185" spans="1:39">
      <c r="D185" s="1623" t="s">
        <v>261</v>
      </c>
      <c r="E185" t="s">
        <v>215</v>
      </c>
      <c r="F185" t="s">
        <v>263</v>
      </c>
      <c r="G185" t="s">
        <v>2161</v>
      </c>
      <c r="H185" t="s">
        <v>241</v>
      </c>
      <c r="I185" t="s">
        <v>346</v>
      </c>
      <c r="J185" t="s">
        <v>107</v>
      </c>
      <c r="K185" t="s">
        <v>1452</v>
      </c>
      <c r="L185" s="217" t="str">
        <f t="shared" si="4"/>
        <v>null</v>
      </c>
      <c r="M185" s="217" t="str">
        <f t="shared" si="4"/>
        <v>null</v>
      </c>
      <c r="O185" s="217" t="str">
        <f t="shared" si="5"/>
        <v>null</v>
      </c>
      <c r="P185" t="s">
        <v>372</v>
      </c>
      <c r="S185" s="307"/>
      <c r="T185" s="307"/>
      <c r="U185" s="307"/>
      <c r="V185" s="307"/>
      <c r="AC185" t="s">
        <v>1151</v>
      </c>
      <c r="AE185" s="882">
        <f>SUMIFS('6.8 SO_NonOp_Capex'!AE$9:AE$997,'6.8 SO_NonOp_Capex'!$D$9:$D$997,$D185,'6.8 SO_NonOp_Capex'!$E$9:$E$997,$E185,'6.8 SO_NonOp_Capex'!$F$9:$F$997,$F185,'6.8 SO_NonOp_Capex'!$G$9:$G$997,$G185,'6.8 SO_NonOp_Capex'!$H$9:$H$997,$H185,'6.8 SO_NonOp_Capex'!$I$9:$I$997,$I185,'6.8 SO_NonOp_Capex'!$K$9:$K$997,$K185)</f>
        <v>0</v>
      </c>
      <c r="AF185" s="882">
        <f>SUMIFS('6.8 SO_NonOp_Capex'!AF$9:AF$997,'6.8 SO_NonOp_Capex'!$D$9:$D$997,$D185,'6.8 SO_NonOp_Capex'!$E$9:$E$997,$E185,'6.8 SO_NonOp_Capex'!$F$9:$F$997,$F185,'6.8 SO_NonOp_Capex'!$G$9:$G$997,$G185,'6.8 SO_NonOp_Capex'!$H$9:$H$997,$H185,'6.8 SO_NonOp_Capex'!$I$9:$I$997,$I185,'6.8 SO_NonOp_Capex'!$K$9:$K$997,$K185)</f>
        <v>0</v>
      </c>
      <c r="AG185" s="882">
        <f>SUMIFS('6.8 SO_NonOp_Capex'!AG$9:AG$997,'6.8 SO_NonOp_Capex'!$D$9:$D$997,$D185,'6.8 SO_NonOp_Capex'!$E$9:$E$997,$E185,'6.8 SO_NonOp_Capex'!$F$9:$F$997,$F185,'6.8 SO_NonOp_Capex'!$G$9:$G$997,$G185,'6.8 SO_NonOp_Capex'!$H$9:$H$997,$H185,'6.8 SO_NonOp_Capex'!$I$9:$I$997,$I185,'6.8 SO_NonOp_Capex'!$K$9:$K$997,$K185)</f>
        <v>0</v>
      </c>
      <c r="AH185" s="882">
        <f>SUMIFS('6.8 SO_NonOp_Capex'!AH$9:AH$997,'6.8 SO_NonOp_Capex'!$D$9:$D$997,$D185,'6.8 SO_NonOp_Capex'!$E$9:$E$997,$E185,'6.8 SO_NonOp_Capex'!$F$9:$F$997,$F185,'6.8 SO_NonOp_Capex'!$G$9:$G$997,$G185,'6.8 SO_NonOp_Capex'!$H$9:$H$997,$H185,'6.8 SO_NonOp_Capex'!$I$9:$I$997,$I185,'6.8 SO_NonOp_Capex'!$K$9:$K$997,$K185)</f>
        <v>0</v>
      </c>
      <c r="AI185" s="882">
        <f>SUMIFS('6.8 SO_NonOp_Capex'!AI$9:AI$997,'6.8 SO_NonOp_Capex'!$D$9:$D$997,$D185,'6.8 SO_NonOp_Capex'!$E$9:$E$997,$E185,'6.8 SO_NonOp_Capex'!$F$9:$F$997,$F185,'6.8 SO_NonOp_Capex'!$G$9:$G$997,$G185,'6.8 SO_NonOp_Capex'!$H$9:$H$997,$H185,'6.8 SO_NonOp_Capex'!$I$9:$I$997,$I185,'6.8 SO_NonOp_Capex'!$K$9:$K$997,$K185)</f>
        <v>0</v>
      </c>
      <c r="AL185" s="888"/>
      <c r="AM185" s="888"/>
    </row>
    <row r="186" spans="1:39">
      <c r="L186" s="60"/>
      <c r="M186" s="60"/>
      <c r="S186" s="307"/>
      <c r="T186" s="307"/>
      <c r="U186" s="307"/>
      <c r="V186" s="307"/>
      <c r="AD186" s="49"/>
      <c r="AJ186" s="49"/>
    </row>
    <row r="187" spans="1:39" s="1" customFormat="1" ht="14">
      <c r="A187" s="42"/>
      <c r="B187" s="48" t="s">
        <v>125</v>
      </c>
      <c r="Q187" s="76"/>
      <c r="R187" s="76"/>
    </row>
    <row r="189" spans="1:39">
      <c r="D189" t="s">
        <v>238</v>
      </c>
      <c r="E189" t="s">
        <v>215</v>
      </c>
      <c r="F189" t="s">
        <v>263</v>
      </c>
      <c r="G189" t="s">
        <v>2161</v>
      </c>
      <c r="H189" t="s">
        <v>241</v>
      </c>
      <c r="I189" t="s">
        <v>284</v>
      </c>
      <c r="J189" t="s">
        <v>107</v>
      </c>
      <c r="K189" t="s">
        <v>125</v>
      </c>
      <c r="L189" t="s">
        <v>338</v>
      </c>
      <c r="M189" t="s">
        <v>245</v>
      </c>
      <c r="O189" t="s">
        <v>1462</v>
      </c>
      <c r="P189" t="s">
        <v>366</v>
      </c>
      <c r="S189" s="307"/>
      <c r="T189" s="307"/>
      <c r="U189" s="307"/>
      <c r="V189" s="307"/>
      <c r="AC189" t="s">
        <v>1151</v>
      </c>
      <c r="AE189" s="882">
        <f>SUMIFS('6.6 PSUP_Capex'!AE$9:AE$1000,'6.6 PSUP_Capex'!$D$9:$D$1000,$D189,'6.6 PSUP_Capex'!$E$9:$E$1000,$E189,'6.6 PSUP_Capex'!$F$9:$F$1000,$F189,'6.6 PSUP_Capex'!$G$9:$G$1000,$G189,'6.6 PSUP_Capex'!$H$9:$H$1000,$H189,'6.6 PSUP_Capex'!$I$9:$I$1000,$I189,'6.6 PSUP_Capex'!$K$9:$K$1000,$K189,'6.6 PSUP_Capex'!$L$9:$L$1000,$L189,'6.6 PSUP_Capex'!$O$9:$O$1000,$O189)</f>
        <v>0</v>
      </c>
      <c r="AF189" s="882">
        <f>SUMIFS('6.6 PSUP_Capex'!AF$9:AF$1000,'6.6 PSUP_Capex'!$D$9:$D$1000,$D189,'6.6 PSUP_Capex'!$E$9:$E$1000,$E189,'6.6 PSUP_Capex'!$F$9:$F$1000,$F189,'6.6 PSUP_Capex'!$G$9:$G$1000,$G189,'6.6 PSUP_Capex'!$H$9:$H$1000,$H189,'6.6 PSUP_Capex'!$I$9:$I$1000,$I189,'6.6 PSUP_Capex'!$K$9:$K$1000,$K189,'6.6 PSUP_Capex'!$L$9:$L$1000,$L189,'6.6 PSUP_Capex'!$O$9:$O$1000,$O189)</f>
        <v>0</v>
      </c>
      <c r="AG189" s="882">
        <f>SUMIFS('6.6 PSUP_Capex'!AG$9:AG$1000,'6.6 PSUP_Capex'!$D$9:$D$1000,$D189,'6.6 PSUP_Capex'!$E$9:$E$1000,$E189,'6.6 PSUP_Capex'!$F$9:$F$1000,$F189,'6.6 PSUP_Capex'!$G$9:$G$1000,$G189,'6.6 PSUP_Capex'!$H$9:$H$1000,$H189,'6.6 PSUP_Capex'!$I$9:$I$1000,$I189,'6.6 PSUP_Capex'!$K$9:$K$1000,$K189,'6.6 PSUP_Capex'!$L$9:$L$1000,$L189,'6.6 PSUP_Capex'!$O$9:$O$1000,$O189)</f>
        <v>0</v>
      </c>
      <c r="AH189" s="882">
        <f>SUMIFS('6.6 PSUP_Capex'!AH$9:AH$1000,'6.6 PSUP_Capex'!$D$9:$D$1000,$D189,'6.6 PSUP_Capex'!$E$9:$E$1000,$E189,'6.6 PSUP_Capex'!$F$9:$F$1000,$F189,'6.6 PSUP_Capex'!$G$9:$G$1000,$G189,'6.6 PSUP_Capex'!$H$9:$H$1000,$H189,'6.6 PSUP_Capex'!$I$9:$I$1000,$I189,'6.6 PSUP_Capex'!$K$9:$K$1000,$K189,'6.6 PSUP_Capex'!$L$9:$L$1000,$L189,'6.6 PSUP_Capex'!$O$9:$O$1000,$O189)</f>
        <v>0</v>
      </c>
      <c r="AI189" s="882">
        <f>SUMIFS('6.6 PSUP_Capex'!AI$9:AI$1000,'6.6 PSUP_Capex'!$D$9:$D$1000,$D189,'6.6 PSUP_Capex'!$E$9:$E$1000,$E189,'6.6 PSUP_Capex'!$F$9:$F$1000,$F189,'6.6 PSUP_Capex'!$G$9:$G$1000,$G189,'6.6 PSUP_Capex'!$H$9:$H$1000,$H189,'6.6 PSUP_Capex'!$I$9:$I$1000,$I189,'6.6 PSUP_Capex'!$K$9:$K$1000,$K189,'6.6 PSUP_Capex'!$L$9:$L$1000,$L189,'6.6 PSUP_Capex'!$O$9:$O$1000,$O189)</f>
        <v>0</v>
      </c>
      <c r="AL189" s="888"/>
      <c r="AM189" s="888"/>
    </row>
    <row r="190" spans="1:39">
      <c r="D190" t="s">
        <v>238</v>
      </c>
      <c r="E190" t="s">
        <v>215</v>
      </c>
      <c r="F190" t="s">
        <v>263</v>
      </c>
      <c r="G190" t="s">
        <v>1400</v>
      </c>
      <c r="H190" t="s">
        <v>241</v>
      </c>
      <c r="I190" t="s">
        <v>284</v>
      </c>
      <c r="J190" t="s">
        <v>107</v>
      </c>
      <c r="K190" t="s">
        <v>125</v>
      </c>
      <c r="L190" s="350" t="s">
        <v>437</v>
      </c>
      <c r="M190" s="350" t="s">
        <v>245</v>
      </c>
      <c r="O190" t="s">
        <v>349</v>
      </c>
      <c r="P190" t="s">
        <v>366</v>
      </c>
      <c r="S190" s="307"/>
      <c r="T190" s="307"/>
      <c r="U190" s="307"/>
      <c r="V190" s="307"/>
      <c r="AC190" t="s">
        <v>1151</v>
      </c>
      <c r="AE190" s="882">
        <f>SUMIFS('6.9 Resilience'!AE$9:AE$1000,'6.9 Resilience'!$D$9:$D$1000,$D190,'6.9 Resilience'!$E$9:$E$1000,$E190,'6.9 Resilience'!$F$9:$F$1000,$F190,'6.9 Resilience'!$G$9:$G$1000,$G190,'6.9 Resilience'!$H$9:$H$1000,$H190,'6.9 Resilience'!$I$9:$I$1000,$I190,'6.9 Resilience'!$K$9:$K$1000,$K190,'6.9 Resilience'!$L$9:$L$1000,$L190,'6.9 Resilience'!$O$9:$O$1000,$O190)</f>
        <v>0</v>
      </c>
      <c r="AF190" s="882">
        <f>SUMIFS('6.9 Resilience'!AF$9:AF$1000,'6.9 Resilience'!$D$9:$D$1000,$D190,'6.9 Resilience'!$E$9:$E$1000,$E190,'6.9 Resilience'!$F$9:$F$1000,$F190,'6.9 Resilience'!$G$9:$G$1000,$G190,'6.9 Resilience'!$H$9:$H$1000,$H190,'6.9 Resilience'!$I$9:$I$1000,$I190,'6.9 Resilience'!$K$9:$K$1000,$K190,'6.9 Resilience'!$L$9:$L$1000,$L190,'6.9 Resilience'!$O$9:$O$1000,$O190)</f>
        <v>0</v>
      </c>
      <c r="AG190" s="882">
        <f>SUMIFS('6.9 Resilience'!AG$9:AG$1000,'6.9 Resilience'!$D$9:$D$1000,$D190,'6.9 Resilience'!$E$9:$E$1000,$E190,'6.9 Resilience'!$F$9:$F$1000,$F190,'6.9 Resilience'!$G$9:$G$1000,$G190,'6.9 Resilience'!$H$9:$H$1000,$H190,'6.9 Resilience'!$I$9:$I$1000,$I190,'6.9 Resilience'!$K$9:$K$1000,$K190,'6.9 Resilience'!$L$9:$L$1000,$L190,'6.9 Resilience'!$O$9:$O$1000,$O190)</f>
        <v>0</v>
      </c>
      <c r="AH190" s="882">
        <f>SUMIFS('6.9 Resilience'!AH$9:AH$1000,'6.9 Resilience'!$D$9:$D$1000,$D190,'6.9 Resilience'!$E$9:$E$1000,$E190,'6.9 Resilience'!$F$9:$F$1000,$F190,'6.9 Resilience'!$G$9:$G$1000,$G190,'6.9 Resilience'!$H$9:$H$1000,$H190,'6.9 Resilience'!$I$9:$I$1000,$I190,'6.9 Resilience'!$K$9:$K$1000,$K190,'6.9 Resilience'!$L$9:$L$1000,$L190,'6.9 Resilience'!$O$9:$O$1000,$O190)</f>
        <v>0</v>
      </c>
      <c r="AI190" s="882">
        <f>SUMIFS('6.9 Resilience'!AI$9:AI$1000,'6.9 Resilience'!$D$9:$D$1000,$D190,'6.9 Resilience'!$E$9:$E$1000,$E190,'6.9 Resilience'!$F$9:$F$1000,$F190,'6.9 Resilience'!$G$9:$G$1000,$G190,'6.9 Resilience'!$H$9:$H$1000,$H190,'6.9 Resilience'!$I$9:$I$1000,$I190,'6.9 Resilience'!$K$9:$K$1000,$K190,'6.9 Resilience'!$L$9:$L$1000,$L190,'6.9 Resilience'!$O$9:$O$1000,$O190)</f>
        <v>0</v>
      </c>
      <c r="AL190" s="801"/>
      <c r="AM190" s="801"/>
    </row>
    <row r="191" spans="1:39">
      <c r="D191" t="s">
        <v>238</v>
      </c>
      <c r="E191" t="s">
        <v>262</v>
      </c>
      <c r="F191" t="s">
        <v>263</v>
      </c>
      <c r="G191" t="s">
        <v>2161</v>
      </c>
      <c r="H191" t="s">
        <v>241</v>
      </c>
      <c r="I191" t="s">
        <v>284</v>
      </c>
      <c r="J191" t="s">
        <v>107</v>
      </c>
      <c r="K191" t="s">
        <v>125</v>
      </c>
      <c r="L191" s="350" t="s">
        <v>437</v>
      </c>
      <c r="M191" s="350" t="s">
        <v>245</v>
      </c>
      <c r="O191" t="s">
        <v>357</v>
      </c>
      <c r="P191" t="s">
        <v>366</v>
      </c>
      <c r="S191" s="307"/>
      <c r="T191" s="307"/>
      <c r="U191" s="307"/>
      <c r="V191" s="307"/>
      <c r="AC191" t="s">
        <v>1151</v>
      </c>
      <c r="AE191" s="882">
        <f>SUMIFS('6.9 Resilience'!AE$9:AE$1000,'6.9 Resilience'!$D$9:$D$1000,$D191,'6.9 Resilience'!$E$9:$E$1000,$E191,'6.9 Resilience'!$F$9:$F$1000,$F191,'6.9 Resilience'!$G$9:$G$1000,$G191,'6.9 Resilience'!$H$9:$H$1000,$H191,'6.9 Resilience'!$I$9:$I$1000,$I191,'6.9 Resilience'!$K$9:$K$1000,$K191,'6.9 Resilience'!$L$9:$L$1000,$L191,'6.9 Resilience'!$O$9:$O$1000,$O191)</f>
        <v>0</v>
      </c>
      <c r="AF191" s="882">
        <f>SUMIFS('6.9 Resilience'!AF$9:AF$1000,'6.9 Resilience'!$D$9:$D$1000,$D191,'6.9 Resilience'!$E$9:$E$1000,$E191,'6.9 Resilience'!$F$9:$F$1000,$F191,'6.9 Resilience'!$G$9:$G$1000,$G191,'6.9 Resilience'!$H$9:$H$1000,$H191,'6.9 Resilience'!$I$9:$I$1000,$I191,'6.9 Resilience'!$K$9:$K$1000,$K191,'6.9 Resilience'!$L$9:$L$1000,$L191,'6.9 Resilience'!$O$9:$O$1000,$O191)</f>
        <v>0</v>
      </c>
      <c r="AG191" s="882">
        <f>SUMIFS('6.9 Resilience'!AG$9:AG$1000,'6.9 Resilience'!$D$9:$D$1000,$D191,'6.9 Resilience'!$E$9:$E$1000,$E191,'6.9 Resilience'!$F$9:$F$1000,$F191,'6.9 Resilience'!$G$9:$G$1000,$G191,'6.9 Resilience'!$H$9:$H$1000,$H191,'6.9 Resilience'!$I$9:$I$1000,$I191,'6.9 Resilience'!$K$9:$K$1000,$K191,'6.9 Resilience'!$L$9:$L$1000,$L191,'6.9 Resilience'!$O$9:$O$1000,$O191)</f>
        <v>0</v>
      </c>
      <c r="AH191" s="882">
        <f>SUMIFS('6.9 Resilience'!AH$9:AH$1000,'6.9 Resilience'!$D$9:$D$1000,$D191,'6.9 Resilience'!$E$9:$E$1000,$E191,'6.9 Resilience'!$F$9:$F$1000,$F191,'6.9 Resilience'!$G$9:$G$1000,$G191,'6.9 Resilience'!$H$9:$H$1000,$H191,'6.9 Resilience'!$I$9:$I$1000,$I191,'6.9 Resilience'!$K$9:$K$1000,$K191,'6.9 Resilience'!$L$9:$L$1000,$L191,'6.9 Resilience'!$O$9:$O$1000,$O191)</f>
        <v>0</v>
      </c>
      <c r="AI191" s="882">
        <f>SUMIFS('6.9 Resilience'!AI$9:AI$1000,'6.9 Resilience'!$D$9:$D$1000,$D191,'6.9 Resilience'!$E$9:$E$1000,$E191,'6.9 Resilience'!$F$9:$F$1000,$F191,'6.9 Resilience'!$G$9:$G$1000,$G191,'6.9 Resilience'!$H$9:$H$1000,$H191,'6.9 Resilience'!$I$9:$I$1000,$I191,'6.9 Resilience'!$K$9:$K$1000,$K191,'6.9 Resilience'!$L$9:$L$1000,$L191,'6.9 Resilience'!$O$9:$O$1000,$O191)</f>
        <v>0</v>
      </c>
      <c r="AL191" s="801"/>
      <c r="AM191" s="801"/>
    </row>
    <row r="192" spans="1:39">
      <c r="D192" s="1623" t="s">
        <v>261</v>
      </c>
      <c r="E192" t="s">
        <v>215</v>
      </c>
      <c r="F192" t="s">
        <v>263</v>
      </c>
      <c r="G192" t="s">
        <v>1400</v>
      </c>
      <c r="H192" t="s">
        <v>241</v>
      </c>
      <c r="I192" t="s">
        <v>284</v>
      </c>
      <c r="J192" t="s">
        <v>107</v>
      </c>
      <c r="K192" t="s">
        <v>125</v>
      </c>
      <c r="L192" s="350" t="s">
        <v>437</v>
      </c>
      <c r="M192" s="350" t="s">
        <v>245</v>
      </c>
      <c r="O192" t="s">
        <v>349</v>
      </c>
      <c r="P192" t="s">
        <v>372</v>
      </c>
      <c r="S192" s="307"/>
      <c r="T192" s="307"/>
      <c r="U192" s="307"/>
      <c r="V192" s="307"/>
      <c r="AC192" t="s">
        <v>1151</v>
      </c>
      <c r="AE192" s="882">
        <f>SUMIFS('6.9 Resilience'!AE$9:AE$1000,'6.9 Resilience'!$D$9:$D$1000,$D192,'6.9 Resilience'!$E$9:$E$1000,$E192,'6.9 Resilience'!$F$9:$F$1000,$F192,'6.9 Resilience'!$G$9:$G$1000,$G192,'6.9 Resilience'!$H$9:$H$1000,$H192,'6.9 Resilience'!$I$9:$I$1000,$I192,'6.9 Resilience'!$K$9:$K$1000,$K192,'6.9 Resilience'!$L$9:$L$1000,$L192,'6.9 Resilience'!$O$9:$O$1000,$O192)</f>
        <v>0</v>
      </c>
      <c r="AF192" s="882">
        <f>SUMIFS('6.9 Resilience'!AF$9:AF$1000,'6.9 Resilience'!$D$9:$D$1000,$D192,'6.9 Resilience'!$E$9:$E$1000,$E192,'6.9 Resilience'!$F$9:$F$1000,$F192,'6.9 Resilience'!$G$9:$G$1000,$G192,'6.9 Resilience'!$H$9:$H$1000,$H192,'6.9 Resilience'!$I$9:$I$1000,$I192,'6.9 Resilience'!$K$9:$K$1000,$K192,'6.9 Resilience'!$L$9:$L$1000,$L192,'6.9 Resilience'!$O$9:$O$1000,$O192)</f>
        <v>0</v>
      </c>
      <c r="AG192" s="882">
        <f>SUMIFS('6.9 Resilience'!AG$9:AG$1000,'6.9 Resilience'!$D$9:$D$1000,$D192,'6.9 Resilience'!$E$9:$E$1000,$E192,'6.9 Resilience'!$F$9:$F$1000,$F192,'6.9 Resilience'!$G$9:$G$1000,$G192,'6.9 Resilience'!$H$9:$H$1000,$H192,'6.9 Resilience'!$I$9:$I$1000,$I192,'6.9 Resilience'!$K$9:$K$1000,$K192,'6.9 Resilience'!$L$9:$L$1000,$L192,'6.9 Resilience'!$O$9:$O$1000,$O192)</f>
        <v>0</v>
      </c>
      <c r="AH192" s="882">
        <f>SUMIFS('6.9 Resilience'!AH$9:AH$1000,'6.9 Resilience'!$D$9:$D$1000,$D192,'6.9 Resilience'!$E$9:$E$1000,$E192,'6.9 Resilience'!$F$9:$F$1000,$F192,'6.9 Resilience'!$G$9:$G$1000,$G192,'6.9 Resilience'!$H$9:$H$1000,$H192,'6.9 Resilience'!$I$9:$I$1000,$I192,'6.9 Resilience'!$K$9:$K$1000,$K192,'6.9 Resilience'!$L$9:$L$1000,$L192,'6.9 Resilience'!$O$9:$O$1000,$O192)</f>
        <v>0</v>
      </c>
      <c r="AI192" s="882">
        <f>SUMIFS('6.9 Resilience'!AI$9:AI$1000,'6.9 Resilience'!$D$9:$D$1000,$D192,'6.9 Resilience'!$E$9:$E$1000,$E192,'6.9 Resilience'!$F$9:$F$1000,$F192,'6.9 Resilience'!$G$9:$G$1000,$G192,'6.9 Resilience'!$H$9:$H$1000,$H192,'6.9 Resilience'!$I$9:$I$1000,$I192,'6.9 Resilience'!$K$9:$K$1000,$K192,'6.9 Resilience'!$L$9:$L$1000,$L192,'6.9 Resilience'!$O$9:$O$1000,$O192)</f>
        <v>0</v>
      </c>
      <c r="AL192" s="801"/>
      <c r="AM192" s="801"/>
    </row>
    <row r="193" spans="1:40">
      <c r="L193" s="60"/>
      <c r="M193" s="60"/>
      <c r="S193" s="307"/>
      <c r="T193" s="307"/>
      <c r="U193" s="307"/>
      <c r="V193" s="307"/>
      <c r="AD193" s="49"/>
      <c r="AJ193" s="49"/>
    </row>
    <row r="194" spans="1:40" s="1" customFormat="1" ht="14">
      <c r="A194" s="42"/>
      <c r="B194" s="48" t="s">
        <v>2378</v>
      </c>
      <c r="Q194" s="76"/>
      <c r="R194" s="76"/>
    </row>
    <row r="196" spans="1:40">
      <c r="D196" t="s">
        <v>238</v>
      </c>
      <c r="E196" t="s">
        <v>215</v>
      </c>
      <c r="F196" t="s">
        <v>263</v>
      </c>
      <c r="G196" t="s">
        <v>2161</v>
      </c>
      <c r="H196" t="s">
        <v>241</v>
      </c>
      <c r="I196" s="942"/>
      <c r="J196" t="s">
        <v>107</v>
      </c>
      <c r="K196" s="950"/>
      <c r="L196" s="942"/>
      <c r="M196" s="942"/>
      <c r="O196" s="942"/>
      <c r="Q196" s="942"/>
      <c r="R196" s="942"/>
      <c r="S196" s="307"/>
      <c r="T196" s="307"/>
      <c r="U196" s="307"/>
      <c r="V196" s="307"/>
      <c r="AC196" t="s">
        <v>1151</v>
      </c>
      <c r="AD196" s="888"/>
      <c r="AE196" s="888"/>
      <c r="AF196" s="888"/>
      <c r="AG196" s="888"/>
      <c r="AH196" s="888"/>
      <c r="AI196" s="888"/>
      <c r="AJ196" s="888"/>
      <c r="AL196" s="888"/>
      <c r="AM196" s="888"/>
    </row>
    <row r="197" spans="1:40">
      <c r="D197" t="s">
        <v>238</v>
      </c>
      <c r="E197" t="s">
        <v>215</v>
      </c>
      <c r="F197" t="s">
        <v>263</v>
      </c>
      <c r="G197" t="s">
        <v>2161</v>
      </c>
      <c r="H197" t="s">
        <v>241</v>
      </c>
      <c r="I197" s="942"/>
      <c r="J197" t="s">
        <v>107</v>
      </c>
      <c r="K197" s="888"/>
      <c r="L197" s="942"/>
      <c r="M197" s="942"/>
      <c r="O197" s="942"/>
      <c r="Q197" s="942"/>
      <c r="R197" s="942"/>
      <c r="S197" s="307"/>
      <c r="T197" s="307"/>
      <c r="U197" s="307"/>
      <c r="V197" s="307"/>
      <c r="AC197" t="s">
        <v>1151</v>
      </c>
      <c r="AD197" s="888"/>
      <c r="AE197" s="888"/>
      <c r="AF197" s="888"/>
      <c r="AG197" s="888"/>
      <c r="AH197" s="888"/>
      <c r="AI197" s="888"/>
      <c r="AJ197" s="888"/>
      <c r="AL197" s="888"/>
      <c r="AM197" s="888"/>
    </row>
    <row r="198" spans="1:40">
      <c r="D198" t="s">
        <v>238</v>
      </c>
      <c r="E198" t="s">
        <v>215</v>
      </c>
      <c r="F198" t="s">
        <v>263</v>
      </c>
      <c r="G198" t="s">
        <v>2161</v>
      </c>
      <c r="H198" t="s">
        <v>241</v>
      </c>
      <c r="I198" s="942"/>
      <c r="J198" t="s">
        <v>107</v>
      </c>
      <c r="K198" s="888"/>
      <c r="L198" s="942"/>
      <c r="M198" s="942"/>
      <c r="O198" s="942"/>
      <c r="Q198" s="942"/>
      <c r="R198" s="942"/>
      <c r="S198" s="307"/>
      <c r="T198" s="307"/>
      <c r="U198" s="307"/>
      <c r="V198" s="307"/>
      <c r="AC198" t="s">
        <v>1151</v>
      </c>
      <c r="AD198" s="888"/>
      <c r="AE198" s="888"/>
      <c r="AF198" s="888"/>
      <c r="AG198" s="888"/>
      <c r="AH198" s="888"/>
      <c r="AI198" s="888"/>
      <c r="AJ198" s="888"/>
      <c r="AL198" s="888"/>
      <c r="AM198" s="888"/>
    </row>
    <row r="199" spans="1:40">
      <c r="D199" t="s">
        <v>238</v>
      </c>
      <c r="E199" t="s">
        <v>215</v>
      </c>
      <c r="F199" t="s">
        <v>263</v>
      </c>
      <c r="G199" t="s">
        <v>2161</v>
      </c>
      <c r="H199" t="s">
        <v>241</v>
      </c>
      <c r="I199" s="942"/>
      <c r="J199" t="s">
        <v>107</v>
      </c>
      <c r="K199" s="888"/>
      <c r="L199" s="942"/>
      <c r="M199" s="942"/>
      <c r="O199" s="942"/>
      <c r="Q199" s="942"/>
      <c r="R199" s="942"/>
      <c r="S199" s="307"/>
      <c r="T199" s="307"/>
      <c r="U199" s="307"/>
      <c r="V199" s="307"/>
      <c r="AC199" t="s">
        <v>1151</v>
      </c>
      <c r="AD199" s="888"/>
      <c r="AE199" s="888"/>
      <c r="AF199" s="888"/>
      <c r="AG199" s="888"/>
      <c r="AH199" s="888"/>
      <c r="AI199" s="888"/>
      <c r="AJ199" s="888"/>
      <c r="AL199" s="888"/>
      <c r="AM199" s="888"/>
    </row>
    <row r="201" spans="1:40" s="1" customFormat="1" ht="14">
      <c r="A201" s="42"/>
      <c r="B201" s="48" t="s">
        <v>2379</v>
      </c>
      <c r="Q201" s="76"/>
      <c r="R201" s="76"/>
    </row>
    <row r="203" spans="1:40">
      <c r="Q203"/>
      <c r="R203" t="s">
        <v>2380</v>
      </c>
      <c r="S203" s="307"/>
      <c r="T203" s="307"/>
      <c r="U203" s="307"/>
      <c r="V203" s="307"/>
      <c r="AC203" t="s">
        <v>1151</v>
      </c>
      <c r="AE203" s="888"/>
      <c r="AF203" s="888"/>
      <c r="AG203" s="888"/>
      <c r="AH203" s="888"/>
      <c r="AI203" s="888"/>
      <c r="AJ203" s="888"/>
      <c r="AN203" s="217" t="s">
        <v>2381</v>
      </c>
    </row>
    <row r="204" spans="1:40">
      <c r="J204" s="60"/>
      <c r="K204" s="60"/>
      <c r="L204" s="60"/>
      <c r="M204" s="60"/>
      <c r="S204" s="307"/>
      <c r="T204" s="307"/>
      <c r="U204" s="307"/>
      <c r="V204" s="307"/>
      <c r="AD204" s="49"/>
      <c r="AJ204" s="49"/>
    </row>
    <row r="205" spans="1:40" s="46" customFormat="1" ht="18.5">
      <c r="A205" s="47" t="s">
        <v>1375</v>
      </c>
      <c r="Q205" s="73"/>
      <c r="R205" s="73"/>
    </row>
  </sheetData>
  <mergeCells count="2">
    <mergeCell ref="AE6:AI6"/>
    <mergeCell ref="AL6:AM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170" id="{FB5E73D5-BED1-430B-8CD4-F3FC797B5A9D}">
            <xm:f>'1.5 Universal Data'!$C$8&lt;$AE$7</xm:f>
            <x14:dxf>
              <fill>
                <patternFill patternType="lightUp">
                  <bgColor theme="0"/>
                </patternFill>
              </fill>
            </x14:dxf>
          </x14:cfRule>
          <xm:sqref>AD13</xm:sqref>
        </x14:conditionalFormatting>
        <x14:conditionalFormatting xmlns:xm="http://schemas.microsoft.com/office/excel/2006/main">
          <x14:cfRule type="expression" priority="46" id="{F82BF11B-B5D2-4DC5-82D1-D7733D8EE7D4}">
            <xm:f>'1.5 Universal Data'!$C$8&lt;$AE$7</xm:f>
            <x14:dxf>
              <fill>
                <patternFill patternType="lightUp">
                  <bgColor theme="0"/>
                </patternFill>
              </fill>
            </x14:dxf>
          </x14:cfRule>
          <xm:sqref>AD27</xm:sqref>
        </x14:conditionalFormatting>
        <x14:conditionalFormatting xmlns:xm="http://schemas.microsoft.com/office/excel/2006/main">
          <x14:cfRule type="expression" priority="45" id="{19EA5C44-EF1A-4E4D-88CF-B949FE56371E}">
            <xm:f>'1.5 Universal Data'!$C$8&lt;$AE$7</xm:f>
            <x14:dxf>
              <fill>
                <patternFill patternType="lightUp">
                  <bgColor theme="0"/>
                </patternFill>
              </fill>
            </x14:dxf>
          </x14:cfRule>
          <xm:sqref>AD54</xm:sqref>
        </x14:conditionalFormatting>
        <x14:conditionalFormatting xmlns:xm="http://schemas.microsoft.com/office/excel/2006/main">
          <x14:cfRule type="expression" priority="1" id="{2F04B09B-E129-44E8-A690-57F65C5E1FA1}">
            <xm:f>'1.5 Universal Data'!$C$8&lt;$AE$7</xm:f>
            <x14:dxf>
              <fill>
                <patternFill patternType="lightUp">
                  <bgColor theme="0"/>
                </patternFill>
              </fill>
            </x14:dxf>
          </x14:cfRule>
          <xm:sqref>AE13:AF152</xm:sqref>
        </x14:conditionalFormatting>
        <x14:conditionalFormatting xmlns:xm="http://schemas.microsoft.com/office/excel/2006/main">
          <x14:cfRule type="expression" priority="6" id="{DBC4468C-01D4-439D-9D1A-C7F018549349}">
            <xm:f>'1.5 Universal Data'!$C$8&lt;$AE$7</xm:f>
            <x14:dxf>
              <fill>
                <patternFill patternType="lightUp">
                  <bgColor theme="0"/>
                </patternFill>
              </fill>
            </x14:dxf>
          </x14:cfRule>
          <xm:sqref>AE160:AF162</xm:sqref>
        </x14:conditionalFormatting>
        <x14:conditionalFormatting xmlns:xm="http://schemas.microsoft.com/office/excel/2006/main">
          <x14:cfRule type="expression" priority="5" id="{2F91F032-5DFF-4C41-8BC6-FE9F379FA83C}">
            <xm:f>'1.5 Universal Data'!$C$8&lt;$AE$7</xm:f>
            <x14:dxf>
              <fill>
                <patternFill patternType="lightUp">
                  <bgColor theme="0"/>
                </patternFill>
              </fill>
            </x14:dxf>
          </x14:cfRule>
          <xm:sqref>AE178:AF180</xm:sqref>
        </x14:conditionalFormatting>
        <x14:conditionalFormatting xmlns:xm="http://schemas.microsoft.com/office/excel/2006/main">
          <x14:cfRule type="expression" priority="4" id="{40E9EB5F-CC4B-4155-9F69-63F3E3FAD9F9}">
            <xm:f>'1.5 Universal Data'!$C$8&lt;$AE$7</xm:f>
            <x14:dxf>
              <fill>
                <patternFill patternType="lightUp">
                  <bgColor theme="0"/>
                </patternFill>
              </fill>
            </x14:dxf>
          </x14:cfRule>
          <xm:sqref>AE196:AF199</xm:sqref>
        </x14:conditionalFormatting>
        <x14:conditionalFormatting xmlns:xm="http://schemas.microsoft.com/office/excel/2006/main">
          <x14:cfRule type="expression" priority="3" id="{BE1DAE90-82DF-4E57-A62F-798946014DAC}">
            <xm:f>'1.5 Universal Data'!$C$8&lt;$AE$7</xm:f>
            <x14:dxf>
              <fill>
                <patternFill patternType="lightUp">
                  <bgColor theme="0"/>
                </patternFill>
              </fill>
            </x14:dxf>
          </x14:cfRule>
          <xm:sqref>AE203:AF203</xm:sqref>
        </x14:conditionalFormatting>
        <x14:conditionalFormatting xmlns:xm="http://schemas.microsoft.com/office/excel/2006/main">
          <x14:cfRule type="expression" priority="167" id="{17CD1B84-EBD4-4F67-A858-5857F99BDCD6}">
            <xm:f>'1.5 Universal Data'!$C$8&lt;$AG$7</xm:f>
            <x14:dxf>
              <fill>
                <patternFill patternType="lightUp">
                  <bgColor theme="0"/>
                </patternFill>
              </fill>
            </x14:dxf>
          </x14:cfRule>
          <xm:sqref>AG13:AG16</xm:sqref>
        </x14:conditionalFormatting>
        <x14:conditionalFormatting xmlns:xm="http://schemas.microsoft.com/office/excel/2006/main">
          <x14:cfRule type="expression" priority="155" id="{3160AB6C-4FE8-4214-B502-3E70A511A313}">
            <xm:f>'1.5 Universal Data'!$C$8&lt;$AG$7</xm:f>
            <x14:dxf>
              <fill>
                <patternFill patternType="lightUp">
                  <bgColor theme="0"/>
                </patternFill>
              </fill>
            </x14:dxf>
          </x14:cfRule>
          <xm:sqref>AG20:AG23</xm:sqref>
        </x14:conditionalFormatting>
        <x14:conditionalFormatting xmlns:xm="http://schemas.microsoft.com/office/excel/2006/main">
          <x14:cfRule type="expression" priority="143" id="{86188CFC-0D64-41F0-B8B9-07BDA4B3B92C}">
            <xm:f>'1.5 Universal Data'!$C$8&lt;$AG$7</xm:f>
            <x14:dxf>
              <fill>
                <patternFill patternType="lightUp">
                  <bgColor theme="0"/>
                </patternFill>
              </fill>
            </x14:dxf>
          </x14:cfRule>
          <xm:sqref>AG27:AG36</xm:sqref>
        </x14:conditionalFormatting>
        <x14:conditionalFormatting xmlns:xm="http://schemas.microsoft.com/office/excel/2006/main">
          <x14:cfRule type="expression" priority="131" id="{465C052A-2DA7-4AD6-A673-C177D7D91E7C}">
            <xm:f>'1.5 Universal Data'!$C$8&lt;$AG$7</xm:f>
            <x14:dxf>
              <fill>
                <patternFill patternType="lightUp">
                  <bgColor theme="0"/>
                </patternFill>
              </fill>
            </x14:dxf>
          </x14:cfRule>
          <xm:sqref>AG40:AG43</xm:sqref>
        </x14:conditionalFormatting>
        <x14:conditionalFormatting xmlns:xm="http://schemas.microsoft.com/office/excel/2006/main">
          <x14:cfRule type="expression" priority="119" id="{1FAC6723-E42F-4B96-AD1D-EE0803B133A2}">
            <xm:f>'1.5 Universal Data'!$C$8&lt;$AG$7</xm:f>
            <x14:dxf>
              <fill>
                <patternFill patternType="lightUp">
                  <bgColor theme="0"/>
                </patternFill>
              </fill>
            </x14:dxf>
          </x14:cfRule>
          <xm:sqref>AG52:AG59</xm:sqref>
        </x14:conditionalFormatting>
        <x14:conditionalFormatting xmlns:xm="http://schemas.microsoft.com/office/excel/2006/main">
          <x14:cfRule type="expression" priority="107" id="{6F41080C-BFCE-4C1E-BA22-0C164CE5DEC3}">
            <xm:f>'1.5 Universal Data'!$C$8&lt;$AG$7</xm:f>
            <x14:dxf>
              <fill>
                <patternFill patternType="lightUp">
                  <bgColor theme="0"/>
                </patternFill>
              </fill>
            </x14:dxf>
          </x14:cfRule>
          <xm:sqref>AG90:AG104</xm:sqref>
        </x14:conditionalFormatting>
        <x14:conditionalFormatting xmlns:xm="http://schemas.microsoft.com/office/excel/2006/main">
          <x14:cfRule type="expression" priority="42" id="{A346DE65-6448-4869-A688-3E113550C3F2}">
            <xm:f>'1.5 Universal Data'!$C$8&lt;$AG$7</xm:f>
            <x14:dxf>
              <fill>
                <patternFill patternType="lightUp">
                  <bgColor theme="0"/>
                </patternFill>
              </fill>
            </x14:dxf>
          </x14:cfRule>
          <xm:sqref>AG109</xm:sqref>
        </x14:conditionalFormatting>
        <x14:conditionalFormatting xmlns:xm="http://schemas.microsoft.com/office/excel/2006/main">
          <x14:cfRule type="expression" priority="37" id="{4A98AC1C-9199-40AC-98AE-6CE147DB4D01}">
            <xm:f>'1.5 Universal Data'!$C$8&lt;$AG$7</xm:f>
            <x14:dxf>
              <fill>
                <patternFill patternType="lightUp">
                  <bgColor theme="0"/>
                </patternFill>
              </fill>
            </x14:dxf>
          </x14:cfRule>
          <xm:sqref>AG111</xm:sqref>
        </x14:conditionalFormatting>
        <x14:conditionalFormatting xmlns:xm="http://schemas.microsoft.com/office/excel/2006/main">
          <x14:cfRule type="expression" priority="32" id="{C659A312-2245-4A6C-9085-B26F40B490BE}">
            <xm:f>'1.5 Universal Data'!$C$8&lt;$AG$7</xm:f>
            <x14:dxf>
              <fill>
                <patternFill patternType="lightUp">
                  <bgColor theme="0"/>
                </patternFill>
              </fill>
            </x14:dxf>
          </x14:cfRule>
          <xm:sqref>AG116</xm:sqref>
        </x14:conditionalFormatting>
        <x14:conditionalFormatting xmlns:xm="http://schemas.microsoft.com/office/excel/2006/main">
          <x14:cfRule type="expression" priority="27" id="{DDF00F37-41DC-4254-92A0-9D7FB274D7E1}">
            <xm:f>'1.5 Universal Data'!$C$8&lt;$AG$7</xm:f>
            <x14:dxf>
              <fill>
                <patternFill patternType="lightUp">
                  <bgColor theme="0"/>
                </patternFill>
              </fill>
            </x14:dxf>
          </x14:cfRule>
          <xm:sqref>AG119</xm:sqref>
        </x14:conditionalFormatting>
        <x14:conditionalFormatting xmlns:xm="http://schemas.microsoft.com/office/excel/2006/main">
          <x14:cfRule type="expression" priority="22" id="{362CA4B3-1D07-4450-80F3-39324A800504}">
            <xm:f>'1.5 Universal Data'!$C$8&lt;$AG$7</xm:f>
            <x14:dxf>
              <fill>
                <patternFill patternType="lightUp">
                  <bgColor theme="0"/>
                </patternFill>
              </fill>
            </x14:dxf>
          </x14:cfRule>
          <xm:sqref>AG121</xm:sqref>
        </x14:conditionalFormatting>
        <x14:conditionalFormatting xmlns:xm="http://schemas.microsoft.com/office/excel/2006/main">
          <x14:cfRule type="expression" priority="17" id="{E6EB2D49-92CD-46B9-AE8F-1547635A3BD1}">
            <xm:f>'1.5 Universal Data'!$C$8&lt;$AG$7</xm:f>
            <x14:dxf>
              <fill>
                <patternFill patternType="lightUp">
                  <bgColor theme="0"/>
                </patternFill>
              </fill>
            </x14:dxf>
          </x14:cfRule>
          <xm:sqref>AG123</xm:sqref>
        </x14:conditionalFormatting>
        <x14:conditionalFormatting xmlns:xm="http://schemas.microsoft.com/office/excel/2006/main">
          <x14:cfRule type="expression" priority="95" id="{1919F167-29DB-4A64-A736-01A178B81276}">
            <xm:f>'1.5 Universal Data'!$C$8&lt;$AG$7</xm:f>
            <x14:dxf>
              <fill>
                <patternFill patternType="lightUp">
                  <bgColor theme="0"/>
                </patternFill>
              </fill>
            </x14:dxf>
          </x14:cfRule>
          <xm:sqref>AG127:AG136</xm:sqref>
        </x14:conditionalFormatting>
        <x14:conditionalFormatting xmlns:xm="http://schemas.microsoft.com/office/excel/2006/main">
          <x14:cfRule type="expression" priority="83" id="{8C822059-31A3-4FC7-8AB4-55B5F17BD500}">
            <xm:f>'1.5 Universal Data'!$C$8&lt;$AG$7</xm:f>
            <x14:dxf>
              <fill>
                <patternFill patternType="lightUp">
                  <bgColor theme="0"/>
                </patternFill>
              </fill>
            </x14:dxf>
          </x14:cfRule>
          <xm:sqref>AG142:AG145</xm:sqref>
        </x14:conditionalFormatting>
        <x14:conditionalFormatting xmlns:xm="http://schemas.microsoft.com/office/excel/2006/main">
          <x14:cfRule type="expression" priority="71" id="{E4494109-E21F-4E55-B789-5215CD8FA1CC}">
            <xm:f>'1.5 Universal Data'!$C$8&lt;$AG$7</xm:f>
            <x14:dxf>
              <fill>
                <patternFill patternType="lightUp">
                  <bgColor theme="0"/>
                </patternFill>
              </fill>
            </x14:dxf>
          </x14:cfRule>
          <xm:sqref>AG149:AG152</xm:sqref>
        </x14:conditionalFormatting>
        <x14:conditionalFormatting xmlns:xm="http://schemas.microsoft.com/office/excel/2006/main">
          <x14:cfRule type="expression" priority="65" id="{45AE6B8B-6325-4BA8-8E0D-44BF722C10EF}">
            <xm:f>'1.5 Universal Data'!$C$8&lt;$AG$7</xm:f>
            <x14:dxf>
              <fill>
                <patternFill patternType="lightUp">
                  <bgColor theme="0"/>
                </patternFill>
              </fill>
            </x14:dxf>
          </x14:cfRule>
          <xm:sqref>AG160:AG162</xm:sqref>
        </x14:conditionalFormatting>
        <x14:conditionalFormatting xmlns:xm="http://schemas.microsoft.com/office/excel/2006/main">
          <x14:cfRule type="expression" priority="59" id="{D10BC021-6F41-43D8-A051-58C70ADB7FA0}">
            <xm:f>'1.5 Universal Data'!$C$8&lt;$AG$7</xm:f>
            <x14:dxf>
              <fill>
                <patternFill patternType="lightUp">
                  <bgColor theme="0"/>
                </patternFill>
              </fill>
            </x14:dxf>
          </x14:cfRule>
          <xm:sqref>AG178:AG180</xm:sqref>
        </x14:conditionalFormatting>
        <x14:conditionalFormatting xmlns:xm="http://schemas.microsoft.com/office/excel/2006/main">
          <x14:cfRule type="expression" priority="53" id="{6A3C5CF7-6B7F-4C0B-AD53-7B8C79B374A4}">
            <xm:f>'1.5 Universal Data'!$C$8&lt;$AG$7</xm:f>
            <x14:dxf>
              <fill>
                <patternFill patternType="lightUp">
                  <bgColor theme="0"/>
                </patternFill>
              </fill>
            </x14:dxf>
          </x14:cfRule>
          <xm:sqref>AG196:AG199 AG203</xm:sqref>
        </x14:conditionalFormatting>
        <x14:conditionalFormatting xmlns:xm="http://schemas.microsoft.com/office/excel/2006/main">
          <x14:cfRule type="expression" priority="166" id="{AFD323C5-FF7A-40A7-BC8F-C6B5DCA49433}">
            <xm:f>'1.5 Universal Data'!$C$8&lt;$AH$7</xm:f>
            <x14:dxf>
              <fill>
                <patternFill patternType="lightUp">
                  <bgColor theme="0"/>
                </patternFill>
              </fill>
            </x14:dxf>
          </x14:cfRule>
          <xm:sqref>AH13:AH16</xm:sqref>
        </x14:conditionalFormatting>
        <x14:conditionalFormatting xmlns:xm="http://schemas.microsoft.com/office/excel/2006/main">
          <x14:cfRule type="expression" priority="154" id="{F1CE6445-2244-4A57-95A1-C67CEF6F1C7B}">
            <xm:f>'1.5 Universal Data'!$C$8&lt;$AH$7</xm:f>
            <x14:dxf>
              <fill>
                <patternFill patternType="lightUp">
                  <bgColor theme="0"/>
                </patternFill>
              </fill>
            </x14:dxf>
          </x14:cfRule>
          <xm:sqref>AH20:AH23</xm:sqref>
        </x14:conditionalFormatting>
        <x14:conditionalFormatting xmlns:xm="http://schemas.microsoft.com/office/excel/2006/main">
          <x14:cfRule type="expression" priority="142" id="{2C9BDC9D-70C8-4C0F-9B21-43055CAEDA75}">
            <xm:f>'1.5 Universal Data'!$C$8&lt;$AH$7</xm:f>
            <x14:dxf>
              <fill>
                <patternFill patternType="lightUp">
                  <bgColor theme="0"/>
                </patternFill>
              </fill>
            </x14:dxf>
          </x14:cfRule>
          <xm:sqref>AH27:AH36</xm:sqref>
        </x14:conditionalFormatting>
        <x14:conditionalFormatting xmlns:xm="http://schemas.microsoft.com/office/excel/2006/main">
          <x14:cfRule type="expression" priority="130" id="{D3DC05BB-50D9-4E40-A562-B0B29465F8A1}">
            <xm:f>'1.5 Universal Data'!$C$8&lt;$AH$7</xm:f>
            <x14:dxf>
              <fill>
                <patternFill patternType="lightUp">
                  <bgColor theme="0"/>
                </patternFill>
              </fill>
            </x14:dxf>
          </x14:cfRule>
          <xm:sqref>AH40:AH43</xm:sqref>
        </x14:conditionalFormatting>
        <x14:conditionalFormatting xmlns:xm="http://schemas.microsoft.com/office/excel/2006/main">
          <x14:cfRule type="expression" priority="118" id="{D8C792C8-B139-4160-A962-F745D2C2B6F4}">
            <xm:f>'1.5 Universal Data'!$C$8&lt;$AH$7</xm:f>
            <x14:dxf>
              <fill>
                <patternFill patternType="lightUp">
                  <bgColor theme="0"/>
                </patternFill>
              </fill>
            </x14:dxf>
          </x14:cfRule>
          <xm:sqref>AH52:AH59</xm:sqref>
        </x14:conditionalFormatting>
        <x14:conditionalFormatting xmlns:xm="http://schemas.microsoft.com/office/excel/2006/main">
          <x14:cfRule type="expression" priority="106" id="{D28D233B-2EBF-40DB-8F76-E014260C4B98}">
            <xm:f>'1.5 Universal Data'!$C$8&lt;$AH$7</xm:f>
            <x14:dxf>
              <fill>
                <patternFill patternType="lightUp">
                  <bgColor theme="0"/>
                </patternFill>
              </fill>
            </x14:dxf>
          </x14:cfRule>
          <xm:sqref>AH90:AH104</xm:sqref>
        </x14:conditionalFormatting>
        <x14:conditionalFormatting xmlns:xm="http://schemas.microsoft.com/office/excel/2006/main">
          <x14:cfRule type="expression" priority="41" id="{D3E55911-B81E-40D8-AA64-8A330F0DFB0C}">
            <xm:f>'1.5 Universal Data'!$C$8&lt;$AH$7</xm:f>
            <x14:dxf>
              <fill>
                <patternFill patternType="lightUp">
                  <bgColor theme="0"/>
                </patternFill>
              </fill>
            </x14:dxf>
          </x14:cfRule>
          <xm:sqref>AH109</xm:sqref>
        </x14:conditionalFormatting>
        <x14:conditionalFormatting xmlns:xm="http://schemas.microsoft.com/office/excel/2006/main">
          <x14:cfRule type="expression" priority="36" id="{83E14C6F-D716-421F-8468-F1002FF16E62}">
            <xm:f>'1.5 Universal Data'!$C$8&lt;$AH$7</xm:f>
            <x14:dxf>
              <fill>
                <patternFill patternType="lightUp">
                  <bgColor theme="0"/>
                </patternFill>
              </fill>
            </x14:dxf>
          </x14:cfRule>
          <xm:sqref>AH111</xm:sqref>
        </x14:conditionalFormatting>
        <x14:conditionalFormatting xmlns:xm="http://schemas.microsoft.com/office/excel/2006/main">
          <x14:cfRule type="expression" priority="31" id="{CC392B1E-AD7A-4E81-9C9D-201836D835FA}">
            <xm:f>'1.5 Universal Data'!$C$8&lt;$AH$7</xm:f>
            <x14:dxf>
              <fill>
                <patternFill patternType="lightUp">
                  <bgColor theme="0"/>
                </patternFill>
              </fill>
            </x14:dxf>
          </x14:cfRule>
          <xm:sqref>AH116</xm:sqref>
        </x14:conditionalFormatting>
        <x14:conditionalFormatting xmlns:xm="http://schemas.microsoft.com/office/excel/2006/main">
          <x14:cfRule type="expression" priority="26" id="{A375C570-F2AE-4F64-B262-DB0ECFE9312D}">
            <xm:f>'1.5 Universal Data'!$C$8&lt;$AH$7</xm:f>
            <x14:dxf>
              <fill>
                <patternFill patternType="lightUp">
                  <bgColor theme="0"/>
                </patternFill>
              </fill>
            </x14:dxf>
          </x14:cfRule>
          <xm:sqref>AH119</xm:sqref>
        </x14:conditionalFormatting>
        <x14:conditionalFormatting xmlns:xm="http://schemas.microsoft.com/office/excel/2006/main">
          <x14:cfRule type="expression" priority="21" id="{070B27EE-85B0-4751-B2E3-E056E5FC58E1}">
            <xm:f>'1.5 Universal Data'!$C$8&lt;$AH$7</xm:f>
            <x14:dxf>
              <fill>
                <patternFill patternType="lightUp">
                  <bgColor theme="0"/>
                </patternFill>
              </fill>
            </x14:dxf>
          </x14:cfRule>
          <xm:sqref>AH121</xm:sqref>
        </x14:conditionalFormatting>
        <x14:conditionalFormatting xmlns:xm="http://schemas.microsoft.com/office/excel/2006/main">
          <x14:cfRule type="expression" priority="16" id="{45292255-770E-434B-B8BF-48F9F3290960}">
            <xm:f>'1.5 Universal Data'!$C$8&lt;$AH$7</xm:f>
            <x14:dxf>
              <fill>
                <patternFill patternType="lightUp">
                  <bgColor theme="0"/>
                </patternFill>
              </fill>
            </x14:dxf>
          </x14:cfRule>
          <xm:sqref>AH123</xm:sqref>
        </x14:conditionalFormatting>
        <x14:conditionalFormatting xmlns:xm="http://schemas.microsoft.com/office/excel/2006/main">
          <x14:cfRule type="expression" priority="94" id="{7163A218-3DEB-4DE8-9438-B7C9F0364B84}">
            <xm:f>'1.5 Universal Data'!$C$8&lt;$AH$7</xm:f>
            <x14:dxf>
              <fill>
                <patternFill patternType="lightUp">
                  <bgColor theme="0"/>
                </patternFill>
              </fill>
            </x14:dxf>
          </x14:cfRule>
          <xm:sqref>AH127:AH136</xm:sqref>
        </x14:conditionalFormatting>
        <x14:conditionalFormatting xmlns:xm="http://schemas.microsoft.com/office/excel/2006/main">
          <x14:cfRule type="expression" priority="82" id="{8D786D79-7597-462F-AD02-CCFDC23AFFF1}">
            <xm:f>'1.5 Universal Data'!$C$8&lt;$AH$7</xm:f>
            <x14:dxf>
              <fill>
                <patternFill patternType="lightUp">
                  <bgColor theme="0"/>
                </patternFill>
              </fill>
            </x14:dxf>
          </x14:cfRule>
          <xm:sqref>AH142:AH145</xm:sqref>
        </x14:conditionalFormatting>
        <x14:conditionalFormatting xmlns:xm="http://schemas.microsoft.com/office/excel/2006/main">
          <x14:cfRule type="expression" priority="70" id="{B6320B4D-9C35-405A-A2C4-99DF4D5FF087}">
            <xm:f>'1.5 Universal Data'!$C$8&lt;$AH$7</xm:f>
            <x14:dxf>
              <fill>
                <patternFill patternType="lightUp">
                  <bgColor theme="0"/>
                </patternFill>
              </fill>
            </x14:dxf>
          </x14:cfRule>
          <xm:sqref>AH149:AH152</xm:sqref>
        </x14:conditionalFormatting>
        <x14:conditionalFormatting xmlns:xm="http://schemas.microsoft.com/office/excel/2006/main">
          <x14:cfRule type="expression" priority="64" id="{9027D9F7-F452-4399-B8E7-5689BA02FC68}">
            <xm:f>'1.5 Universal Data'!$C$8&lt;$AH$7</xm:f>
            <x14:dxf>
              <fill>
                <patternFill patternType="lightUp">
                  <bgColor theme="0"/>
                </patternFill>
              </fill>
            </x14:dxf>
          </x14:cfRule>
          <xm:sqref>AH160:AH162</xm:sqref>
        </x14:conditionalFormatting>
        <x14:conditionalFormatting xmlns:xm="http://schemas.microsoft.com/office/excel/2006/main">
          <x14:cfRule type="expression" priority="58" id="{A343EDB4-F861-4F0F-9105-1F7172593576}">
            <xm:f>'1.5 Universal Data'!$C$8&lt;$AH$7</xm:f>
            <x14:dxf>
              <fill>
                <patternFill patternType="lightUp">
                  <bgColor theme="0"/>
                </patternFill>
              </fill>
            </x14:dxf>
          </x14:cfRule>
          <xm:sqref>AH178:AH180</xm:sqref>
        </x14:conditionalFormatting>
        <x14:conditionalFormatting xmlns:xm="http://schemas.microsoft.com/office/excel/2006/main">
          <x14:cfRule type="expression" priority="52" id="{0AE9268C-87AE-4F7D-87B2-D925F7147C4E}">
            <xm:f>'1.5 Universal Data'!$C$8&lt;$AH$7</xm:f>
            <x14:dxf>
              <fill>
                <patternFill patternType="lightUp">
                  <bgColor theme="0"/>
                </patternFill>
              </fill>
            </x14:dxf>
          </x14:cfRule>
          <xm:sqref>AH196:AH199 AH203</xm:sqref>
        </x14:conditionalFormatting>
        <x14:conditionalFormatting xmlns:xm="http://schemas.microsoft.com/office/excel/2006/main">
          <x14:cfRule type="expression" priority="165" id="{5E4F5296-C729-4F70-9FD6-B9627554CD86}">
            <xm:f>'1.5 Universal Data'!$C$8&lt;$AI$7</xm:f>
            <x14:dxf>
              <fill>
                <patternFill patternType="lightUp">
                  <bgColor theme="0"/>
                </patternFill>
              </fill>
            </x14:dxf>
          </x14:cfRule>
          <xm:sqref>AI13:AI16</xm:sqref>
        </x14:conditionalFormatting>
        <x14:conditionalFormatting xmlns:xm="http://schemas.microsoft.com/office/excel/2006/main">
          <x14:cfRule type="expression" priority="153" id="{2BB3BBE6-4F9A-4523-80D4-50FDFBA1C3D5}">
            <xm:f>'1.5 Universal Data'!$C$8&lt;$AI$7</xm:f>
            <x14:dxf>
              <fill>
                <patternFill patternType="lightUp">
                  <bgColor theme="0"/>
                </patternFill>
              </fill>
            </x14:dxf>
          </x14:cfRule>
          <xm:sqref>AI20:AI23</xm:sqref>
        </x14:conditionalFormatting>
        <x14:conditionalFormatting xmlns:xm="http://schemas.microsoft.com/office/excel/2006/main">
          <x14:cfRule type="expression" priority="141" id="{F03A7424-80A5-4525-8FD1-011C079372F0}">
            <xm:f>'1.5 Universal Data'!$C$8&lt;$AI$7</xm:f>
            <x14:dxf>
              <fill>
                <patternFill patternType="lightUp">
                  <bgColor theme="0"/>
                </patternFill>
              </fill>
            </x14:dxf>
          </x14:cfRule>
          <xm:sqref>AI27:AI36</xm:sqref>
        </x14:conditionalFormatting>
        <x14:conditionalFormatting xmlns:xm="http://schemas.microsoft.com/office/excel/2006/main">
          <x14:cfRule type="expression" priority="129" id="{8D961EBD-17A1-463A-9701-4743A150DE95}">
            <xm:f>'1.5 Universal Data'!$C$8&lt;$AI$7</xm:f>
            <x14:dxf>
              <fill>
                <patternFill patternType="lightUp">
                  <bgColor theme="0"/>
                </patternFill>
              </fill>
            </x14:dxf>
          </x14:cfRule>
          <xm:sqref>AI40:AI43</xm:sqref>
        </x14:conditionalFormatting>
        <x14:conditionalFormatting xmlns:xm="http://schemas.microsoft.com/office/excel/2006/main">
          <x14:cfRule type="expression" priority="117" id="{3BD7D243-60BB-4659-9882-1D54B104013A}">
            <xm:f>'1.5 Universal Data'!$C$8&lt;$AI$7</xm:f>
            <x14:dxf>
              <fill>
                <patternFill patternType="lightUp">
                  <bgColor theme="0"/>
                </patternFill>
              </fill>
            </x14:dxf>
          </x14:cfRule>
          <xm:sqref>AI52:AI59</xm:sqref>
        </x14:conditionalFormatting>
        <x14:conditionalFormatting xmlns:xm="http://schemas.microsoft.com/office/excel/2006/main">
          <x14:cfRule type="expression" priority="105" id="{E6C658CB-522D-4529-B782-175F28BF4091}">
            <xm:f>'1.5 Universal Data'!$C$8&lt;$AI$7</xm:f>
            <x14:dxf>
              <fill>
                <patternFill patternType="lightUp">
                  <bgColor theme="0"/>
                </patternFill>
              </fill>
            </x14:dxf>
          </x14:cfRule>
          <xm:sqref>AI90:AI104</xm:sqref>
        </x14:conditionalFormatting>
        <x14:conditionalFormatting xmlns:xm="http://schemas.microsoft.com/office/excel/2006/main">
          <x14:cfRule type="expression" priority="40" id="{F8E09558-A9FE-443C-BF88-818247897560}">
            <xm:f>'1.5 Universal Data'!$C$8&lt;$AI$7</xm:f>
            <x14:dxf>
              <fill>
                <patternFill patternType="lightUp">
                  <bgColor theme="0"/>
                </patternFill>
              </fill>
            </x14:dxf>
          </x14:cfRule>
          <xm:sqref>AI109</xm:sqref>
        </x14:conditionalFormatting>
        <x14:conditionalFormatting xmlns:xm="http://schemas.microsoft.com/office/excel/2006/main">
          <x14:cfRule type="expression" priority="35" id="{D13CCDA9-37FD-4122-BEA4-602940D664C2}">
            <xm:f>'1.5 Universal Data'!$C$8&lt;$AI$7</xm:f>
            <x14:dxf>
              <fill>
                <patternFill patternType="lightUp">
                  <bgColor theme="0"/>
                </patternFill>
              </fill>
            </x14:dxf>
          </x14:cfRule>
          <xm:sqref>AI111</xm:sqref>
        </x14:conditionalFormatting>
        <x14:conditionalFormatting xmlns:xm="http://schemas.microsoft.com/office/excel/2006/main">
          <x14:cfRule type="expression" priority="30" id="{17022054-19B9-4D06-BE98-910FAC37A846}">
            <xm:f>'1.5 Universal Data'!$C$8&lt;$AI$7</xm:f>
            <x14:dxf>
              <fill>
                <patternFill patternType="lightUp">
                  <bgColor theme="0"/>
                </patternFill>
              </fill>
            </x14:dxf>
          </x14:cfRule>
          <xm:sqref>AI116</xm:sqref>
        </x14:conditionalFormatting>
        <x14:conditionalFormatting xmlns:xm="http://schemas.microsoft.com/office/excel/2006/main">
          <x14:cfRule type="expression" priority="25" id="{979D897E-EB51-4C6B-B20E-62C47C5CA39B}">
            <xm:f>'1.5 Universal Data'!$C$8&lt;$AI$7</xm:f>
            <x14:dxf>
              <fill>
                <patternFill patternType="lightUp">
                  <bgColor theme="0"/>
                </patternFill>
              </fill>
            </x14:dxf>
          </x14:cfRule>
          <xm:sqref>AI119</xm:sqref>
        </x14:conditionalFormatting>
        <x14:conditionalFormatting xmlns:xm="http://schemas.microsoft.com/office/excel/2006/main">
          <x14:cfRule type="expression" priority="20" id="{648A128A-5800-4C7E-82DB-D68148F495A9}">
            <xm:f>'1.5 Universal Data'!$C$8&lt;$AI$7</xm:f>
            <x14:dxf>
              <fill>
                <patternFill patternType="lightUp">
                  <bgColor theme="0"/>
                </patternFill>
              </fill>
            </x14:dxf>
          </x14:cfRule>
          <xm:sqref>AI121</xm:sqref>
        </x14:conditionalFormatting>
        <x14:conditionalFormatting xmlns:xm="http://schemas.microsoft.com/office/excel/2006/main">
          <x14:cfRule type="expression" priority="15" id="{CE698DED-61FE-453A-B634-EA3A17857887}">
            <xm:f>'1.5 Universal Data'!$C$8&lt;$AI$7</xm:f>
            <x14:dxf>
              <fill>
                <patternFill patternType="lightUp">
                  <bgColor theme="0"/>
                </patternFill>
              </fill>
            </x14:dxf>
          </x14:cfRule>
          <xm:sqref>AI123</xm:sqref>
        </x14:conditionalFormatting>
        <x14:conditionalFormatting xmlns:xm="http://schemas.microsoft.com/office/excel/2006/main">
          <x14:cfRule type="expression" priority="93" id="{65FC197F-A924-411D-90E2-D6220127BF84}">
            <xm:f>'1.5 Universal Data'!$C$8&lt;$AI$7</xm:f>
            <x14:dxf>
              <fill>
                <patternFill patternType="lightUp">
                  <bgColor theme="0"/>
                </patternFill>
              </fill>
            </x14:dxf>
          </x14:cfRule>
          <xm:sqref>AI127:AI136</xm:sqref>
        </x14:conditionalFormatting>
        <x14:conditionalFormatting xmlns:xm="http://schemas.microsoft.com/office/excel/2006/main">
          <x14:cfRule type="expression" priority="81" id="{DB580D17-110D-4D3A-923C-6128B3B7C4EC}">
            <xm:f>'1.5 Universal Data'!$C$8&lt;$AI$7</xm:f>
            <x14:dxf>
              <fill>
                <patternFill patternType="lightUp">
                  <bgColor theme="0"/>
                </patternFill>
              </fill>
            </x14:dxf>
          </x14:cfRule>
          <xm:sqref>AI142:AI145</xm:sqref>
        </x14:conditionalFormatting>
        <x14:conditionalFormatting xmlns:xm="http://schemas.microsoft.com/office/excel/2006/main">
          <x14:cfRule type="expression" priority="69" id="{E7581408-CAC3-42AB-9FC9-DB6A18E27F6D}">
            <xm:f>'1.5 Universal Data'!$C$8&lt;$AI$7</xm:f>
            <x14:dxf>
              <fill>
                <patternFill patternType="lightUp">
                  <bgColor theme="0"/>
                </patternFill>
              </fill>
            </x14:dxf>
          </x14:cfRule>
          <xm:sqref>AI149:AI152</xm:sqref>
        </x14:conditionalFormatting>
        <x14:conditionalFormatting xmlns:xm="http://schemas.microsoft.com/office/excel/2006/main">
          <x14:cfRule type="expression" priority="63" id="{E24E221A-C55E-49D0-9874-3E66CC7ACE19}">
            <xm:f>'1.5 Universal Data'!$C$8&lt;$AI$7</xm:f>
            <x14:dxf>
              <fill>
                <patternFill patternType="lightUp">
                  <bgColor theme="0"/>
                </patternFill>
              </fill>
            </x14:dxf>
          </x14:cfRule>
          <xm:sqref>AI160:AI162</xm:sqref>
        </x14:conditionalFormatting>
        <x14:conditionalFormatting xmlns:xm="http://schemas.microsoft.com/office/excel/2006/main">
          <x14:cfRule type="expression" priority="57" id="{D02677FC-BF31-4541-81BE-B1B61C751974}">
            <xm:f>'1.5 Universal Data'!$C$8&lt;$AI$7</xm:f>
            <x14:dxf>
              <fill>
                <patternFill patternType="lightUp">
                  <bgColor theme="0"/>
                </patternFill>
              </fill>
            </x14:dxf>
          </x14:cfRule>
          <xm:sqref>AI178:AI180</xm:sqref>
        </x14:conditionalFormatting>
        <x14:conditionalFormatting xmlns:xm="http://schemas.microsoft.com/office/excel/2006/main">
          <x14:cfRule type="expression" priority="51" id="{7D07B0D2-D5DD-479D-BF49-B66DCD16E195}">
            <xm:f>'1.5 Universal Data'!$C$8&lt;$AI$7</xm:f>
            <x14:dxf>
              <fill>
                <patternFill patternType="lightUp">
                  <bgColor theme="0"/>
                </patternFill>
              </fill>
            </x14:dxf>
          </x14:cfRule>
          <xm:sqref>AI196:AI199 AI203</xm:sqref>
        </x14:conditionalFormatting>
        <x14:conditionalFormatting xmlns:xm="http://schemas.microsoft.com/office/excel/2006/main">
          <x14:cfRule type="expression" priority="164" id="{50D13048-4DEE-4D0B-B074-90DDE4C729F5}">
            <xm:f>'1.5 Universal Data'!$C$8&lt;$AJ$7</xm:f>
            <x14:dxf>
              <fill>
                <patternFill patternType="lightUp">
                  <bgColor theme="0"/>
                </patternFill>
              </fill>
            </x14:dxf>
          </x14:cfRule>
          <xm:sqref>AJ13:AJ16</xm:sqref>
        </x14:conditionalFormatting>
        <x14:conditionalFormatting xmlns:xm="http://schemas.microsoft.com/office/excel/2006/main">
          <x14:cfRule type="expression" priority="152" id="{247A85DC-CC2A-476E-B03F-35E18160A411}">
            <xm:f>'1.5 Universal Data'!$C$8&lt;$AJ$7</xm:f>
            <x14:dxf>
              <fill>
                <patternFill patternType="lightUp">
                  <bgColor theme="0"/>
                </patternFill>
              </fill>
            </x14:dxf>
          </x14:cfRule>
          <xm:sqref>AJ20:AJ23</xm:sqref>
        </x14:conditionalFormatting>
        <x14:conditionalFormatting xmlns:xm="http://schemas.microsoft.com/office/excel/2006/main">
          <x14:cfRule type="expression" priority="92" id="{1D2258A3-67C4-4271-914F-AD631D56810B}">
            <xm:f>'1.5 Universal Data'!$C$8&lt;$AJ$7</xm:f>
            <x14:dxf>
              <fill>
                <patternFill patternType="lightUp">
                  <bgColor theme="0"/>
                </patternFill>
              </fill>
            </x14:dxf>
          </x14:cfRule>
          <xm:sqref>AJ127:AJ136</xm:sqref>
        </x14:conditionalFormatting>
        <x14:conditionalFormatting xmlns:xm="http://schemas.microsoft.com/office/excel/2006/main">
          <x14:cfRule type="expression" priority="80" id="{A217CCEF-3F57-4621-8BCD-0B0A9F5B987C}">
            <xm:f>'1.5 Universal Data'!$C$8&lt;$AJ$7</xm:f>
            <x14:dxf>
              <fill>
                <patternFill patternType="lightUp">
                  <bgColor theme="0"/>
                </patternFill>
              </fill>
            </x14:dxf>
          </x14:cfRule>
          <xm:sqref>AJ142:AJ145</xm:sqref>
        </x14:conditionalFormatting>
        <x14:conditionalFormatting xmlns:xm="http://schemas.microsoft.com/office/excel/2006/main">
          <x14:cfRule type="expression" priority="68" id="{ED392457-C0BA-4F45-8605-B462A4D55DF9}">
            <xm:f>'1.5 Universal Data'!$C$8&lt;$AJ$7</xm:f>
            <x14:dxf>
              <fill>
                <patternFill patternType="lightUp">
                  <bgColor theme="0"/>
                </patternFill>
              </fill>
            </x14:dxf>
          </x14:cfRule>
          <xm:sqref>AJ149:AJ152</xm:sqref>
        </x14:conditionalFormatting>
        <x14:conditionalFormatting xmlns:xm="http://schemas.microsoft.com/office/excel/2006/main">
          <x14:cfRule type="expression" priority="50" id="{B7EF5769-C94C-4D35-96D6-DA06822FBBE1}">
            <xm:f>'1.5 Universal Data'!$C$8&lt;$AJ$7</xm:f>
            <x14:dxf>
              <fill>
                <patternFill patternType="lightUp">
                  <bgColor theme="0"/>
                </patternFill>
              </fill>
            </x14:dxf>
          </x14:cfRule>
          <xm:sqref>AJ196:AJ199 AJ203</xm:sqref>
        </x14:conditionalFormatting>
      </x14:conditionalFormattings>
    </ext>
    <ext xmlns:x14="http://schemas.microsoft.com/office/spreadsheetml/2009/9/main" uri="{CCE6A557-97BC-4b89-ADB6-D9C93CAAB3DF}">
      <x14:dataValidations xmlns:xm="http://schemas.microsoft.com/office/excel/2006/main" disablePrompts="1" count="6">
        <x14:dataValidation type="list" allowBlank="1" showInputMessage="1" showErrorMessage="1" xr:uid="{D5E62061-A7B5-43E8-9C9F-418A9D575028}">
          <x14:formula1>
            <xm:f>'1.3 Lists'!$K$11:$K$14</xm:f>
          </x14:formula1>
          <xm:sqref>I127:I136 I196:I199</xm:sqref>
        </x14:dataValidation>
        <x14:dataValidation type="list" allowBlank="1" showInputMessage="1" showErrorMessage="1" xr:uid="{3BDB5947-426B-4CB5-9939-681768353ED0}">
          <x14:formula1>
            <xm:f>'1.3 Lists'!$M$11:$M$20</xm:f>
          </x14:formula1>
          <xm:sqref>K127:K136 K196:K199</xm:sqref>
        </x14:dataValidation>
        <x14:dataValidation type="list" allowBlank="1" showInputMessage="1" showErrorMessage="1" xr:uid="{B33B9814-672E-4CED-BC3C-AA6C0061CA9A}">
          <x14:formula1>
            <xm:f>'1.3 Lists'!$N$11:$N$40</xm:f>
          </x14:formula1>
          <xm:sqref>L196:L199</xm:sqref>
        </x14:dataValidation>
        <x14:dataValidation type="list" allowBlank="1" showInputMessage="1" showErrorMessage="1" xr:uid="{454E3263-1B5E-423C-BAF6-CD7189DEA3F1}">
          <x14:formula1>
            <xm:f>'1.3 Lists'!$O$11:$O$14</xm:f>
          </x14:formula1>
          <xm:sqref>M127:M136 M196:M199</xm:sqref>
        </x14:dataValidation>
        <x14:dataValidation type="list" allowBlank="1" showInputMessage="1" showErrorMessage="1" xr:uid="{8B309B5F-E43C-44D3-9FC4-3C7B28A668D8}">
          <x14:formula1>
            <xm:f>'1.3 Lists'!$Q$11:$Q$21</xm:f>
          </x14:formula1>
          <xm:sqref>O127:O136 O196:O199</xm:sqref>
        </x14:dataValidation>
        <x14:dataValidation type="list" allowBlank="1" showInputMessage="1" showErrorMessage="1" xr:uid="{1A761318-BF65-4C62-92FB-A384CBE94C64}">
          <x14:formula1>
            <xm:f>'1.3 Lists'!$N$11:$N$46</xm:f>
          </x14:formula1>
          <xm:sqref>L127:L136</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C3728B-0B8C-4E30-B49F-4299BF3F582E}">
  <sheetPr>
    <tabColor theme="7" tint="0.39997558519241921"/>
  </sheetPr>
  <dimension ref="A1:AJ195"/>
  <sheetViews>
    <sheetView zoomScale="80" zoomScaleNormal="80" workbookViewId="0">
      <pane ySplit="8" topLeftCell="A9" activePane="bottomLeft" state="frozen"/>
      <selection activeCell="J37" sqref="J37"/>
      <selection pane="bottomLeft" activeCell="T182" sqref="T182"/>
    </sheetView>
  </sheetViews>
  <sheetFormatPr defaultRowHeight="14.5"/>
  <cols>
    <col min="1" max="3" width="1.7265625" customWidth="1"/>
    <col min="4" max="4" width="4.26953125" customWidth="1"/>
    <col min="5" max="5" width="5" bestFit="1" customWidth="1"/>
    <col min="6" max="6" width="11.7265625" customWidth="1"/>
    <col min="7" max="7" width="7.26953125" customWidth="1"/>
    <col min="8" max="8" width="11.26953125" bestFit="1" customWidth="1"/>
    <col min="9" max="9" width="18.26953125" bestFit="1" customWidth="1"/>
    <col min="10" max="10" width="9.453125" bestFit="1" customWidth="1"/>
    <col min="11" max="11" width="28.7265625" customWidth="1"/>
    <col min="12" max="12" width="34.26953125" bestFit="1" customWidth="1"/>
    <col min="13" max="13" width="11.453125" bestFit="1" customWidth="1"/>
    <col min="14" max="14" width="1.7265625" customWidth="1"/>
    <col min="15" max="15" width="28.26953125" bestFit="1" customWidth="1"/>
    <col min="16" max="16" width="7.26953125" bestFit="1" customWidth="1"/>
    <col min="17" max="17" width="1.7265625" customWidth="1"/>
    <col min="18" max="18" width="32.26953125" style="74" customWidth="1"/>
    <col min="19" max="19" width="1.7265625" customWidth="1"/>
    <col min="20" max="20" width="18.26953125" bestFit="1" customWidth="1"/>
    <col min="21" max="21" width="27.26953125" bestFit="1" customWidth="1"/>
    <col min="22" max="28" width="1.7265625" hidden="1" customWidth="1"/>
    <col min="29" max="29" width="9.81640625" bestFit="1" customWidth="1"/>
    <col min="30" max="36" width="9.7265625" customWidth="1"/>
  </cols>
  <sheetData>
    <row r="1" spans="1:36" s="46" customFormat="1" ht="23.5">
      <c r="A1" s="56" t="str">
        <f>'1.1 Cover'!A1</f>
        <v>Regulatory Reporting Pack</v>
      </c>
      <c r="R1" s="73"/>
    </row>
    <row r="2" spans="1:36" s="46" customFormat="1" ht="23.5">
      <c r="A2" s="56" t="str">
        <f>'1.1 Cover'!A2</f>
        <v>Price base - 2018/19</v>
      </c>
      <c r="R2" s="73"/>
    </row>
    <row r="3" spans="1:36" s="46" customFormat="1" ht="23.5">
      <c r="A3" s="56" t="str">
        <f>'1.1 Cover'!A3</f>
        <v>Regulatory Year: April 2022 - March 2023</v>
      </c>
      <c r="R3" s="73"/>
    </row>
    <row r="4" spans="1:36" s="46" customFormat="1" ht="23.5">
      <c r="A4" s="56" t="s">
        <v>2249</v>
      </c>
      <c r="R4" s="73"/>
    </row>
    <row r="6" spans="1:36">
      <c r="AD6" s="948" t="s">
        <v>2250</v>
      </c>
      <c r="AE6" s="1476" t="s">
        <v>1146</v>
      </c>
      <c r="AF6" s="1477"/>
      <c r="AG6" s="1477"/>
      <c r="AH6" s="1477"/>
      <c r="AI6" s="1478"/>
      <c r="AJ6" s="948" t="s">
        <v>2251</v>
      </c>
    </row>
    <row r="7" spans="1:36" s="43" customFormat="1">
      <c r="D7" s="55" t="s">
        <v>214</v>
      </c>
      <c r="E7" s="55" t="s">
        <v>215</v>
      </c>
      <c r="F7" s="55" t="s">
        <v>216</v>
      </c>
      <c r="G7" s="55" t="s">
        <v>1396</v>
      </c>
      <c r="H7" s="55" t="s">
        <v>2158</v>
      </c>
      <c r="I7" s="55" t="s">
        <v>219</v>
      </c>
      <c r="J7" s="55" t="s">
        <v>220</v>
      </c>
      <c r="K7" s="55" t="s">
        <v>221</v>
      </c>
      <c r="L7" s="55" t="s">
        <v>222</v>
      </c>
      <c r="M7" s="55" t="s">
        <v>223</v>
      </c>
      <c r="N7" s="55"/>
      <c r="O7" s="55" t="s">
        <v>245</v>
      </c>
      <c r="P7" s="55" t="s">
        <v>226</v>
      </c>
      <c r="Q7" s="55"/>
      <c r="R7" s="75" t="s">
        <v>2193</v>
      </c>
      <c r="S7" s="54" t="s">
        <v>1376</v>
      </c>
      <c r="T7" s="43" t="s">
        <v>2252</v>
      </c>
      <c r="U7" s="43" t="s">
        <v>232</v>
      </c>
      <c r="V7" s="55"/>
      <c r="W7" s="55"/>
      <c r="X7" s="55"/>
      <c r="Y7" s="55"/>
      <c r="Z7" s="55"/>
      <c r="AA7" s="55"/>
      <c r="AB7" s="55"/>
      <c r="AC7" s="43" t="s">
        <v>1387</v>
      </c>
      <c r="AD7" s="53" t="s">
        <v>2253</v>
      </c>
      <c r="AE7" s="52">
        <v>2022</v>
      </c>
      <c r="AF7" s="51">
        <v>2023</v>
      </c>
      <c r="AG7" s="51">
        <v>2024</v>
      </c>
      <c r="AH7" s="51">
        <v>2025</v>
      </c>
      <c r="AI7" s="50">
        <v>2026</v>
      </c>
      <c r="AJ7" s="53" t="s">
        <v>2254</v>
      </c>
    </row>
    <row r="8" spans="1:36">
      <c r="S8" s="43"/>
      <c r="T8" s="43"/>
      <c r="U8" s="43"/>
      <c r="V8" s="43"/>
    </row>
    <row r="9" spans="1:36" s="1" customFormat="1" ht="18">
      <c r="B9" s="2" t="s">
        <v>239</v>
      </c>
      <c r="R9" s="76"/>
    </row>
    <row r="11" spans="1:36" s="1" customFormat="1" ht="14">
      <c r="A11" s="42"/>
      <c r="B11" s="48" t="s">
        <v>2255</v>
      </c>
      <c r="R11" s="76"/>
    </row>
    <row r="13" spans="1:36">
      <c r="D13" t="s">
        <v>238</v>
      </c>
      <c r="E13" t="s">
        <v>215</v>
      </c>
      <c r="F13" t="s">
        <v>239</v>
      </c>
      <c r="G13" t="s">
        <v>2161</v>
      </c>
      <c r="H13" t="s">
        <v>241</v>
      </c>
      <c r="I13" t="s">
        <v>266</v>
      </c>
      <c r="J13" t="s">
        <v>107</v>
      </c>
      <c r="K13" t="s">
        <v>2256</v>
      </c>
      <c r="L13" s="350" t="str">
        <f>R13</f>
        <v>Hatton</v>
      </c>
      <c r="M13" s="350" t="s">
        <v>245</v>
      </c>
      <c r="O13" t="s">
        <v>247</v>
      </c>
      <c r="P13" t="s">
        <v>272</v>
      </c>
      <c r="Q13" s="800"/>
      <c r="R13" s="717" t="s">
        <v>286</v>
      </c>
      <c r="S13" s="800"/>
      <c r="T13" s="717" t="s">
        <v>254</v>
      </c>
      <c r="U13" s="717" t="s">
        <v>2257</v>
      </c>
      <c r="V13" s="307"/>
      <c r="AC13" t="s">
        <v>1390</v>
      </c>
      <c r="AD13" s="888"/>
      <c r="AE13" s="888"/>
      <c r="AF13" s="888"/>
      <c r="AG13" s="888"/>
      <c r="AH13" s="888"/>
      <c r="AI13" s="888"/>
      <c r="AJ13" s="888"/>
    </row>
    <row r="14" spans="1:36">
      <c r="D14" t="s">
        <v>238</v>
      </c>
      <c r="E14" t="s">
        <v>215</v>
      </c>
      <c r="F14" t="s">
        <v>239</v>
      </c>
      <c r="G14" t="s">
        <v>2161</v>
      </c>
      <c r="H14" t="s">
        <v>241</v>
      </c>
      <c r="I14" t="s">
        <v>266</v>
      </c>
      <c r="J14" t="s">
        <v>107</v>
      </c>
      <c r="K14" t="s">
        <v>2256</v>
      </c>
      <c r="L14" s="350" t="str">
        <f t="shared" ref="L14:L23" si="0">R14</f>
        <v>Hatton</v>
      </c>
      <c r="M14" s="350" t="s">
        <v>245</v>
      </c>
      <c r="O14" t="s">
        <v>247</v>
      </c>
      <c r="P14" t="s">
        <v>272</v>
      </c>
      <c r="Q14" s="800"/>
      <c r="R14" s="717" t="s">
        <v>286</v>
      </c>
      <c r="S14" s="800"/>
      <c r="T14" s="717" t="s">
        <v>254</v>
      </c>
      <c r="U14" s="717" t="s">
        <v>2258</v>
      </c>
      <c r="V14" s="307"/>
      <c r="AC14" t="s">
        <v>1390</v>
      </c>
      <c r="AD14" s="888"/>
      <c r="AE14" s="888"/>
      <c r="AF14" s="888"/>
      <c r="AG14" s="888"/>
      <c r="AH14" s="888"/>
      <c r="AI14" s="888"/>
      <c r="AJ14" s="888"/>
    </row>
    <row r="15" spans="1:36">
      <c r="D15" t="s">
        <v>238</v>
      </c>
      <c r="E15" t="s">
        <v>215</v>
      </c>
      <c r="F15" t="s">
        <v>239</v>
      </c>
      <c r="G15" t="s">
        <v>2161</v>
      </c>
      <c r="H15" t="s">
        <v>241</v>
      </c>
      <c r="I15" t="s">
        <v>266</v>
      </c>
      <c r="J15" t="s">
        <v>107</v>
      </c>
      <c r="K15" t="s">
        <v>2256</v>
      </c>
      <c r="L15" s="350" t="str">
        <f t="shared" si="0"/>
        <v>Hatton</v>
      </c>
      <c r="M15" s="350" t="s">
        <v>245</v>
      </c>
      <c r="O15" t="s">
        <v>247</v>
      </c>
      <c r="P15" t="s">
        <v>272</v>
      </c>
      <c r="Q15" s="800"/>
      <c r="R15" s="717" t="s">
        <v>286</v>
      </c>
      <c r="S15" s="800"/>
      <c r="T15" s="717" t="s">
        <v>254</v>
      </c>
      <c r="U15" s="717" t="s">
        <v>2259</v>
      </c>
      <c r="V15" s="307"/>
      <c r="AC15" t="s">
        <v>1390</v>
      </c>
      <c r="AD15" s="888"/>
      <c r="AE15" s="888"/>
      <c r="AF15" s="888"/>
      <c r="AG15" s="888"/>
      <c r="AH15" s="888"/>
      <c r="AI15" s="888"/>
      <c r="AJ15" s="888"/>
    </row>
    <row r="16" spans="1:36">
      <c r="D16" t="s">
        <v>238</v>
      </c>
      <c r="E16" t="s">
        <v>215</v>
      </c>
      <c r="F16" t="s">
        <v>239</v>
      </c>
      <c r="G16" t="s">
        <v>2161</v>
      </c>
      <c r="H16" t="s">
        <v>241</v>
      </c>
      <c r="I16" t="s">
        <v>266</v>
      </c>
      <c r="J16" t="s">
        <v>107</v>
      </c>
      <c r="K16" t="s">
        <v>2256</v>
      </c>
      <c r="L16" s="350" t="str">
        <f t="shared" si="0"/>
        <v>Hatton</v>
      </c>
      <c r="M16" s="350" t="s">
        <v>245</v>
      </c>
      <c r="O16" t="s">
        <v>247</v>
      </c>
      <c r="P16" t="s">
        <v>272</v>
      </c>
      <c r="Q16" s="800"/>
      <c r="R16" s="717" t="s">
        <v>286</v>
      </c>
      <c r="S16" s="800"/>
      <c r="T16" s="717" t="s">
        <v>254</v>
      </c>
      <c r="U16" s="717" t="s">
        <v>2260</v>
      </c>
      <c r="V16" s="307"/>
      <c r="AC16" t="s">
        <v>1390</v>
      </c>
      <c r="AD16" s="888"/>
      <c r="AE16" s="888"/>
      <c r="AF16" s="888"/>
      <c r="AG16" s="888"/>
      <c r="AH16" s="888"/>
      <c r="AI16" s="888"/>
      <c r="AJ16" s="888"/>
    </row>
    <row r="17" spans="1:36">
      <c r="D17" t="s">
        <v>238</v>
      </c>
      <c r="E17" t="s">
        <v>215</v>
      </c>
      <c r="F17" t="s">
        <v>239</v>
      </c>
      <c r="G17" t="s">
        <v>2161</v>
      </c>
      <c r="H17" t="s">
        <v>241</v>
      </c>
      <c r="I17" t="s">
        <v>266</v>
      </c>
      <c r="J17" t="s">
        <v>107</v>
      </c>
      <c r="K17" t="s">
        <v>2256</v>
      </c>
      <c r="L17" s="350" t="str">
        <f t="shared" si="0"/>
        <v>Hatton</v>
      </c>
      <c r="M17" s="350" t="s">
        <v>245</v>
      </c>
      <c r="O17" t="s">
        <v>247</v>
      </c>
      <c r="P17" t="s">
        <v>272</v>
      </c>
      <c r="Q17" s="800"/>
      <c r="R17" s="717" t="s">
        <v>286</v>
      </c>
      <c r="S17" s="800"/>
      <c r="T17" s="717" t="s">
        <v>254</v>
      </c>
      <c r="U17" s="717" t="s">
        <v>2261</v>
      </c>
      <c r="V17" s="307"/>
      <c r="AC17" t="s">
        <v>1390</v>
      </c>
      <c r="AD17" s="888"/>
      <c r="AE17" s="888"/>
      <c r="AF17" s="888"/>
      <c r="AG17" s="888"/>
      <c r="AH17" s="888"/>
      <c r="AI17" s="888"/>
      <c r="AJ17" s="888"/>
    </row>
    <row r="18" spans="1:36">
      <c r="D18" t="s">
        <v>238</v>
      </c>
      <c r="E18" t="s">
        <v>215</v>
      </c>
      <c r="F18" t="s">
        <v>239</v>
      </c>
      <c r="G18" t="s">
        <v>2161</v>
      </c>
      <c r="H18" t="s">
        <v>241</v>
      </c>
      <c r="I18" t="s">
        <v>266</v>
      </c>
      <c r="J18" t="s">
        <v>107</v>
      </c>
      <c r="K18" t="s">
        <v>2256</v>
      </c>
      <c r="L18" s="350" t="str">
        <f t="shared" si="0"/>
        <v>Hatton</v>
      </c>
      <c r="M18" s="350" t="s">
        <v>245</v>
      </c>
      <c r="O18" t="s">
        <v>247</v>
      </c>
      <c r="P18" t="s">
        <v>272</v>
      </c>
      <c r="Q18" s="800"/>
      <c r="R18" s="717" t="s">
        <v>286</v>
      </c>
      <c r="S18" s="800"/>
      <c r="T18" s="717" t="s">
        <v>277</v>
      </c>
      <c r="U18" s="717" t="s">
        <v>2262</v>
      </c>
      <c r="V18" s="307"/>
      <c r="AC18" t="s">
        <v>1390</v>
      </c>
      <c r="AD18" s="888"/>
      <c r="AE18" s="888"/>
      <c r="AF18" s="888"/>
      <c r="AG18" s="888"/>
      <c r="AH18" s="888"/>
      <c r="AI18" s="888"/>
      <c r="AJ18" s="888"/>
    </row>
    <row r="19" spans="1:36">
      <c r="D19" t="s">
        <v>238</v>
      </c>
      <c r="E19" t="s">
        <v>215</v>
      </c>
      <c r="F19" t="s">
        <v>239</v>
      </c>
      <c r="G19" t="s">
        <v>2161</v>
      </c>
      <c r="H19" t="s">
        <v>241</v>
      </c>
      <c r="I19" t="s">
        <v>266</v>
      </c>
      <c r="J19" t="s">
        <v>107</v>
      </c>
      <c r="K19" t="s">
        <v>2256</v>
      </c>
      <c r="L19" s="350" t="str">
        <f t="shared" si="0"/>
        <v>Hatton</v>
      </c>
      <c r="M19" s="350" t="s">
        <v>245</v>
      </c>
      <c r="O19" t="s">
        <v>247</v>
      </c>
      <c r="P19" t="s">
        <v>272</v>
      </c>
      <c r="Q19" s="800"/>
      <c r="R19" s="717" t="s">
        <v>286</v>
      </c>
      <c r="S19" s="800"/>
      <c r="T19" s="717" t="s">
        <v>277</v>
      </c>
      <c r="U19" s="717" t="s">
        <v>468</v>
      </c>
      <c r="V19" s="307"/>
      <c r="AC19" t="s">
        <v>1390</v>
      </c>
      <c r="AD19" s="888"/>
      <c r="AE19" s="888"/>
      <c r="AF19" s="888"/>
      <c r="AG19" s="888"/>
      <c r="AH19" s="888"/>
      <c r="AI19" s="888"/>
      <c r="AJ19" s="888"/>
    </row>
    <row r="20" spans="1:36">
      <c r="D20" t="s">
        <v>238</v>
      </c>
      <c r="E20" t="s">
        <v>215</v>
      </c>
      <c r="F20" t="s">
        <v>239</v>
      </c>
      <c r="G20" t="s">
        <v>2161</v>
      </c>
      <c r="H20" t="s">
        <v>241</v>
      </c>
      <c r="I20" t="s">
        <v>266</v>
      </c>
      <c r="J20" t="s">
        <v>107</v>
      </c>
      <c r="K20" t="s">
        <v>2256</v>
      </c>
      <c r="L20" s="350" t="str">
        <f t="shared" si="0"/>
        <v>Hatton</v>
      </c>
      <c r="M20" s="350" t="s">
        <v>245</v>
      </c>
      <c r="O20" t="s">
        <v>247</v>
      </c>
      <c r="P20" t="s">
        <v>272</v>
      </c>
      <c r="Q20" s="800"/>
      <c r="R20" s="717" t="s">
        <v>286</v>
      </c>
      <c r="S20" s="800"/>
      <c r="T20" s="717" t="s">
        <v>277</v>
      </c>
      <c r="U20" s="717" t="s">
        <v>2263</v>
      </c>
      <c r="V20" s="307"/>
      <c r="AC20" t="s">
        <v>1390</v>
      </c>
      <c r="AD20" s="888"/>
      <c r="AE20" s="888"/>
      <c r="AF20" s="888"/>
      <c r="AG20" s="888"/>
      <c r="AH20" s="888"/>
      <c r="AI20" s="888"/>
      <c r="AJ20" s="888"/>
    </row>
    <row r="21" spans="1:36">
      <c r="D21" t="s">
        <v>238</v>
      </c>
      <c r="E21" t="s">
        <v>215</v>
      </c>
      <c r="F21" t="s">
        <v>239</v>
      </c>
      <c r="G21" t="s">
        <v>2161</v>
      </c>
      <c r="H21" t="s">
        <v>241</v>
      </c>
      <c r="I21" t="s">
        <v>266</v>
      </c>
      <c r="J21" t="s">
        <v>107</v>
      </c>
      <c r="K21" t="s">
        <v>2256</v>
      </c>
      <c r="L21" s="350" t="str">
        <f t="shared" si="0"/>
        <v>Hatton</v>
      </c>
      <c r="M21" s="350" t="s">
        <v>245</v>
      </c>
      <c r="O21" t="s">
        <v>247</v>
      </c>
      <c r="P21" t="s">
        <v>272</v>
      </c>
      <c r="Q21" s="800"/>
      <c r="R21" s="717" t="s">
        <v>286</v>
      </c>
      <c r="S21" s="800"/>
      <c r="T21" s="717" t="s">
        <v>277</v>
      </c>
      <c r="U21" s="717" t="s">
        <v>2264</v>
      </c>
      <c r="V21" s="307"/>
      <c r="AC21" t="s">
        <v>1390</v>
      </c>
      <c r="AD21" s="888"/>
      <c r="AE21" s="888"/>
      <c r="AF21" s="888"/>
      <c r="AG21" s="888"/>
      <c r="AH21" s="888"/>
      <c r="AI21" s="888"/>
      <c r="AJ21" s="888"/>
    </row>
    <row r="22" spans="1:36">
      <c r="D22" t="s">
        <v>238</v>
      </c>
      <c r="E22" t="s">
        <v>215</v>
      </c>
      <c r="F22" t="s">
        <v>239</v>
      </c>
      <c r="G22" t="s">
        <v>2161</v>
      </c>
      <c r="H22" t="s">
        <v>241</v>
      </c>
      <c r="I22" t="s">
        <v>266</v>
      </c>
      <c r="J22" t="s">
        <v>107</v>
      </c>
      <c r="K22" t="s">
        <v>2256</v>
      </c>
      <c r="L22" s="350" t="str">
        <f t="shared" si="0"/>
        <v>Hatton</v>
      </c>
      <c r="M22" s="350" t="s">
        <v>245</v>
      </c>
      <c r="O22" t="s">
        <v>247</v>
      </c>
      <c r="P22" t="s">
        <v>272</v>
      </c>
      <c r="Q22" s="717"/>
      <c r="R22" s="717" t="s">
        <v>286</v>
      </c>
      <c r="S22" s="800"/>
      <c r="T22" s="888"/>
      <c r="U22" s="888"/>
      <c r="V22" s="307"/>
      <c r="AC22" t="s">
        <v>1390</v>
      </c>
      <c r="AD22" s="888"/>
      <c r="AE22" s="888"/>
      <c r="AF22" s="888"/>
      <c r="AG22" s="888"/>
      <c r="AH22" s="888"/>
      <c r="AI22" s="888"/>
      <c r="AJ22" s="888"/>
    </row>
    <row r="23" spans="1:36">
      <c r="D23" t="s">
        <v>238</v>
      </c>
      <c r="E23" t="s">
        <v>215</v>
      </c>
      <c r="F23" t="s">
        <v>239</v>
      </c>
      <c r="G23" t="s">
        <v>2161</v>
      </c>
      <c r="H23" t="s">
        <v>241</v>
      </c>
      <c r="I23" t="s">
        <v>266</v>
      </c>
      <c r="J23" t="s">
        <v>107</v>
      </c>
      <c r="K23" t="s">
        <v>2256</v>
      </c>
      <c r="L23" s="350" t="str">
        <f t="shared" si="0"/>
        <v>Hatton</v>
      </c>
      <c r="M23" s="350" t="s">
        <v>245</v>
      </c>
      <c r="O23" t="s">
        <v>247</v>
      </c>
      <c r="P23" t="s">
        <v>272</v>
      </c>
      <c r="Q23" s="717"/>
      <c r="R23" s="717" t="s">
        <v>286</v>
      </c>
      <c r="S23" s="800"/>
      <c r="T23" s="888"/>
      <c r="U23" s="888"/>
      <c r="V23" s="307"/>
      <c r="AC23" t="s">
        <v>1390</v>
      </c>
      <c r="AD23" s="888"/>
      <c r="AE23" s="888"/>
      <c r="AF23" s="888"/>
      <c r="AG23" s="888"/>
      <c r="AH23" s="888"/>
      <c r="AI23" s="888"/>
      <c r="AJ23" s="888"/>
    </row>
    <row r="25" spans="1:36" s="1" customFormat="1" ht="14">
      <c r="A25" s="42"/>
      <c r="B25" s="48" t="s">
        <v>301</v>
      </c>
      <c r="R25" s="76"/>
    </row>
    <row r="27" spans="1:36">
      <c r="D27" t="s">
        <v>238</v>
      </c>
      <c r="E27" t="s">
        <v>215</v>
      </c>
      <c r="F27" t="s">
        <v>239</v>
      </c>
      <c r="G27" t="s">
        <v>2161</v>
      </c>
      <c r="H27" t="s">
        <v>241</v>
      </c>
      <c r="I27" t="s">
        <v>266</v>
      </c>
      <c r="J27" t="s">
        <v>107</v>
      </c>
      <c r="K27" t="s">
        <v>2256</v>
      </c>
      <c r="L27" s="350" t="str">
        <f t="shared" ref="L27:L37" si="1">R27</f>
        <v>Wormington FEED</v>
      </c>
      <c r="M27" s="350" t="s">
        <v>245</v>
      </c>
      <c r="O27" t="s">
        <v>247</v>
      </c>
      <c r="P27" t="s">
        <v>272</v>
      </c>
      <c r="Q27" s="800"/>
      <c r="R27" s="717" t="s">
        <v>301</v>
      </c>
      <c r="S27" s="800"/>
      <c r="T27" s="717" t="s">
        <v>254</v>
      </c>
      <c r="U27" s="717" t="s">
        <v>2257</v>
      </c>
      <c r="V27" s="307"/>
      <c r="AC27" t="s">
        <v>1151</v>
      </c>
      <c r="AD27" s="888"/>
      <c r="AE27" s="888"/>
      <c r="AF27" s="888"/>
      <c r="AG27" s="888"/>
      <c r="AH27" s="888"/>
      <c r="AI27" s="888"/>
      <c r="AJ27" s="888"/>
    </row>
    <row r="28" spans="1:36">
      <c r="D28" t="s">
        <v>238</v>
      </c>
      <c r="E28" t="s">
        <v>215</v>
      </c>
      <c r="F28" t="s">
        <v>239</v>
      </c>
      <c r="G28" t="s">
        <v>2161</v>
      </c>
      <c r="H28" t="s">
        <v>241</v>
      </c>
      <c r="I28" t="s">
        <v>266</v>
      </c>
      <c r="J28" t="s">
        <v>107</v>
      </c>
      <c r="K28" t="s">
        <v>2256</v>
      </c>
      <c r="L28" s="350" t="str">
        <f t="shared" si="1"/>
        <v>Wormington FEED</v>
      </c>
      <c r="M28" s="350" t="s">
        <v>245</v>
      </c>
      <c r="O28" t="s">
        <v>247</v>
      </c>
      <c r="P28" t="s">
        <v>272</v>
      </c>
      <c r="Q28" s="800"/>
      <c r="R28" s="717" t="s">
        <v>301</v>
      </c>
      <c r="S28" s="800"/>
      <c r="T28" s="717" t="s">
        <v>254</v>
      </c>
      <c r="U28" s="717" t="s">
        <v>2258</v>
      </c>
      <c r="V28" s="307"/>
      <c r="AC28" t="s">
        <v>1151</v>
      </c>
      <c r="AD28" s="888"/>
      <c r="AE28" s="888"/>
      <c r="AF28" s="888"/>
      <c r="AG28" s="888"/>
      <c r="AH28" s="888"/>
      <c r="AI28" s="888"/>
      <c r="AJ28" s="888"/>
    </row>
    <row r="29" spans="1:36">
      <c r="D29" t="s">
        <v>238</v>
      </c>
      <c r="E29" t="s">
        <v>215</v>
      </c>
      <c r="F29" t="s">
        <v>239</v>
      </c>
      <c r="G29" t="s">
        <v>2161</v>
      </c>
      <c r="H29" t="s">
        <v>241</v>
      </c>
      <c r="I29" t="s">
        <v>266</v>
      </c>
      <c r="J29" t="s">
        <v>107</v>
      </c>
      <c r="K29" t="s">
        <v>2256</v>
      </c>
      <c r="L29" s="350" t="str">
        <f t="shared" si="1"/>
        <v>Wormington FEED</v>
      </c>
      <c r="M29" s="350" t="s">
        <v>245</v>
      </c>
      <c r="O29" t="s">
        <v>247</v>
      </c>
      <c r="P29" t="s">
        <v>272</v>
      </c>
      <c r="Q29" s="800"/>
      <c r="R29" s="717" t="s">
        <v>301</v>
      </c>
      <c r="S29" s="800"/>
      <c r="T29" s="717" t="s">
        <v>254</v>
      </c>
      <c r="U29" s="717" t="s">
        <v>2259</v>
      </c>
      <c r="V29" s="307"/>
      <c r="AC29" t="s">
        <v>1151</v>
      </c>
      <c r="AD29" s="888"/>
      <c r="AE29" s="888"/>
      <c r="AF29" s="888"/>
      <c r="AG29" s="888"/>
      <c r="AH29" s="888"/>
      <c r="AI29" s="888"/>
      <c r="AJ29" s="888"/>
    </row>
    <row r="30" spans="1:36">
      <c r="D30" t="s">
        <v>238</v>
      </c>
      <c r="E30" t="s">
        <v>215</v>
      </c>
      <c r="F30" t="s">
        <v>239</v>
      </c>
      <c r="G30" t="s">
        <v>2161</v>
      </c>
      <c r="H30" t="s">
        <v>241</v>
      </c>
      <c r="I30" t="s">
        <v>266</v>
      </c>
      <c r="J30" t="s">
        <v>107</v>
      </c>
      <c r="K30" t="s">
        <v>2256</v>
      </c>
      <c r="L30" s="350" t="str">
        <f t="shared" si="1"/>
        <v>Wormington FEED</v>
      </c>
      <c r="M30" s="350" t="s">
        <v>245</v>
      </c>
      <c r="O30" t="s">
        <v>247</v>
      </c>
      <c r="P30" t="s">
        <v>272</v>
      </c>
      <c r="Q30" s="800"/>
      <c r="R30" s="717" t="s">
        <v>301</v>
      </c>
      <c r="S30" s="800"/>
      <c r="T30" s="717" t="s">
        <v>254</v>
      </c>
      <c r="U30" s="717" t="s">
        <v>2260</v>
      </c>
      <c r="V30" s="307"/>
      <c r="AC30" t="s">
        <v>1151</v>
      </c>
      <c r="AD30" s="888"/>
      <c r="AE30" s="888"/>
      <c r="AF30" s="888"/>
      <c r="AG30" s="888"/>
      <c r="AH30" s="888"/>
      <c r="AI30" s="888"/>
      <c r="AJ30" s="888"/>
    </row>
    <row r="31" spans="1:36">
      <c r="D31" t="s">
        <v>238</v>
      </c>
      <c r="E31" t="s">
        <v>215</v>
      </c>
      <c r="F31" t="s">
        <v>239</v>
      </c>
      <c r="G31" t="s">
        <v>2161</v>
      </c>
      <c r="H31" t="s">
        <v>241</v>
      </c>
      <c r="I31" t="s">
        <v>266</v>
      </c>
      <c r="J31" t="s">
        <v>107</v>
      </c>
      <c r="K31" t="s">
        <v>2256</v>
      </c>
      <c r="L31" s="350" t="str">
        <f t="shared" si="1"/>
        <v>Wormington FEED</v>
      </c>
      <c r="M31" s="350" t="s">
        <v>245</v>
      </c>
      <c r="O31" t="s">
        <v>247</v>
      </c>
      <c r="P31" t="s">
        <v>272</v>
      </c>
      <c r="Q31" s="800"/>
      <c r="R31" s="717" t="s">
        <v>301</v>
      </c>
      <c r="S31" s="800"/>
      <c r="T31" s="717" t="s">
        <v>254</v>
      </c>
      <c r="U31" s="717" t="s">
        <v>2261</v>
      </c>
      <c r="V31" s="307"/>
      <c r="AC31" t="s">
        <v>1151</v>
      </c>
      <c r="AD31" s="888"/>
      <c r="AE31" s="888"/>
      <c r="AF31" s="888"/>
      <c r="AG31" s="888"/>
      <c r="AH31" s="888"/>
      <c r="AI31" s="888"/>
      <c r="AJ31" s="888"/>
    </row>
    <row r="32" spans="1:36">
      <c r="D32" t="s">
        <v>238</v>
      </c>
      <c r="E32" t="s">
        <v>215</v>
      </c>
      <c r="F32" t="s">
        <v>239</v>
      </c>
      <c r="G32" t="s">
        <v>2161</v>
      </c>
      <c r="H32" t="s">
        <v>241</v>
      </c>
      <c r="I32" t="s">
        <v>266</v>
      </c>
      <c r="J32" t="s">
        <v>107</v>
      </c>
      <c r="K32" t="s">
        <v>2256</v>
      </c>
      <c r="L32" s="350" t="str">
        <f t="shared" si="1"/>
        <v>Wormington FEED</v>
      </c>
      <c r="M32" s="350" t="s">
        <v>245</v>
      </c>
      <c r="O32" t="s">
        <v>247</v>
      </c>
      <c r="P32" t="s">
        <v>272</v>
      </c>
      <c r="Q32" s="800"/>
      <c r="R32" s="717" t="s">
        <v>301</v>
      </c>
      <c r="S32" s="800"/>
      <c r="T32" s="717" t="s">
        <v>277</v>
      </c>
      <c r="U32" s="717" t="s">
        <v>2262</v>
      </c>
      <c r="V32" s="307"/>
      <c r="AC32" t="s">
        <v>1151</v>
      </c>
      <c r="AD32" s="888"/>
      <c r="AE32" s="888"/>
      <c r="AF32" s="888"/>
      <c r="AG32" s="888"/>
      <c r="AH32" s="888"/>
      <c r="AI32" s="888"/>
      <c r="AJ32" s="888"/>
    </row>
    <row r="33" spans="1:36">
      <c r="D33" t="s">
        <v>238</v>
      </c>
      <c r="E33" t="s">
        <v>215</v>
      </c>
      <c r="F33" t="s">
        <v>239</v>
      </c>
      <c r="G33" t="s">
        <v>2161</v>
      </c>
      <c r="H33" t="s">
        <v>241</v>
      </c>
      <c r="I33" t="s">
        <v>266</v>
      </c>
      <c r="J33" t="s">
        <v>107</v>
      </c>
      <c r="K33" t="s">
        <v>2256</v>
      </c>
      <c r="L33" s="350" t="str">
        <f t="shared" si="1"/>
        <v>Wormington FEED</v>
      </c>
      <c r="M33" s="350" t="s">
        <v>245</v>
      </c>
      <c r="O33" t="s">
        <v>247</v>
      </c>
      <c r="P33" t="s">
        <v>272</v>
      </c>
      <c r="Q33" s="800"/>
      <c r="R33" s="717" t="s">
        <v>301</v>
      </c>
      <c r="S33" s="800"/>
      <c r="T33" s="717" t="s">
        <v>277</v>
      </c>
      <c r="U33" s="717" t="s">
        <v>468</v>
      </c>
      <c r="V33" s="307"/>
      <c r="AC33" t="s">
        <v>1151</v>
      </c>
      <c r="AD33" s="888"/>
      <c r="AE33" s="888"/>
      <c r="AF33" s="888"/>
      <c r="AG33" s="888"/>
      <c r="AH33" s="888"/>
      <c r="AI33" s="888"/>
      <c r="AJ33" s="888"/>
    </row>
    <row r="34" spans="1:36">
      <c r="D34" t="s">
        <v>238</v>
      </c>
      <c r="E34" t="s">
        <v>215</v>
      </c>
      <c r="F34" t="s">
        <v>239</v>
      </c>
      <c r="G34" t="s">
        <v>2161</v>
      </c>
      <c r="H34" t="s">
        <v>241</v>
      </c>
      <c r="I34" t="s">
        <v>266</v>
      </c>
      <c r="J34" t="s">
        <v>107</v>
      </c>
      <c r="K34" t="s">
        <v>2256</v>
      </c>
      <c r="L34" s="350" t="str">
        <f t="shared" si="1"/>
        <v>Wormington FEED</v>
      </c>
      <c r="M34" s="350" t="s">
        <v>245</v>
      </c>
      <c r="O34" t="s">
        <v>247</v>
      </c>
      <c r="P34" t="s">
        <v>272</v>
      </c>
      <c r="Q34" s="800"/>
      <c r="R34" s="717" t="s">
        <v>301</v>
      </c>
      <c r="S34" s="800"/>
      <c r="T34" s="717" t="s">
        <v>277</v>
      </c>
      <c r="U34" s="717" t="s">
        <v>2263</v>
      </c>
      <c r="V34" s="307"/>
      <c r="AC34" t="s">
        <v>1151</v>
      </c>
      <c r="AD34" s="888"/>
      <c r="AE34" s="888"/>
      <c r="AF34" s="888"/>
      <c r="AG34" s="888"/>
      <c r="AH34" s="888"/>
      <c r="AI34" s="888"/>
      <c r="AJ34" s="888"/>
    </row>
    <row r="35" spans="1:36">
      <c r="D35" t="s">
        <v>238</v>
      </c>
      <c r="E35" t="s">
        <v>215</v>
      </c>
      <c r="F35" t="s">
        <v>239</v>
      </c>
      <c r="G35" t="s">
        <v>2161</v>
      </c>
      <c r="H35" t="s">
        <v>241</v>
      </c>
      <c r="I35" t="s">
        <v>266</v>
      </c>
      <c r="J35" t="s">
        <v>107</v>
      </c>
      <c r="K35" t="s">
        <v>2256</v>
      </c>
      <c r="L35" s="350" t="str">
        <f t="shared" si="1"/>
        <v>Wormington FEED</v>
      </c>
      <c r="M35" s="350" t="s">
        <v>245</v>
      </c>
      <c r="O35" t="s">
        <v>247</v>
      </c>
      <c r="P35" t="s">
        <v>272</v>
      </c>
      <c r="Q35" s="800"/>
      <c r="R35" s="717" t="s">
        <v>301</v>
      </c>
      <c r="S35" s="800"/>
      <c r="T35" s="717" t="s">
        <v>277</v>
      </c>
      <c r="U35" s="717" t="s">
        <v>2264</v>
      </c>
      <c r="V35" s="307"/>
      <c r="AC35" t="s">
        <v>1151</v>
      </c>
      <c r="AD35" s="888"/>
      <c r="AE35" s="888"/>
      <c r="AF35" s="888"/>
      <c r="AG35" s="888"/>
      <c r="AH35" s="888"/>
      <c r="AI35" s="888"/>
      <c r="AJ35" s="888"/>
    </row>
    <row r="36" spans="1:36">
      <c r="D36" t="s">
        <v>238</v>
      </c>
      <c r="E36" t="s">
        <v>215</v>
      </c>
      <c r="F36" t="s">
        <v>239</v>
      </c>
      <c r="G36" t="s">
        <v>2161</v>
      </c>
      <c r="H36" t="s">
        <v>241</v>
      </c>
      <c r="I36" t="s">
        <v>266</v>
      </c>
      <c r="J36" t="s">
        <v>107</v>
      </c>
      <c r="K36" t="s">
        <v>2256</v>
      </c>
      <c r="L36" s="350" t="str">
        <f t="shared" si="1"/>
        <v>Wormington FEED</v>
      </c>
      <c r="M36" s="350" t="s">
        <v>245</v>
      </c>
      <c r="O36" t="s">
        <v>247</v>
      </c>
      <c r="P36" t="s">
        <v>272</v>
      </c>
      <c r="Q36" s="717"/>
      <c r="R36" s="717" t="s">
        <v>301</v>
      </c>
      <c r="S36" s="800"/>
      <c r="T36" s="888"/>
      <c r="U36" s="888"/>
      <c r="V36" s="307"/>
      <c r="AC36" t="s">
        <v>1151</v>
      </c>
      <c r="AD36" s="888"/>
      <c r="AE36" s="888"/>
      <c r="AF36" s="888"/>
      <c r="AG36" s="888"/>
      <c r="AH36" s="888"/>
      <c r="AI36" s="888"/>
      <c r="AJ36" s="888"/>
    </row>
    <row r="37" spans="1:36">
      <c r="D37" t="s">
        <v>238</v>
      </c>
      <c r="E37" t="s">
        <v>215</v>
      </c>
      <c r="F37" t="s">
        <v>239</v>
      </c>
      <c r="G37" t="s">
        <v>2161</v>
      </c>
      <c r="H37" t="s">
        <v>241</v>
      </c>
      <c r="I37" t="s">
        <v>266</v>
      </c>
      <c r="J37" t="s">
        <v>107</v>
      </c>
      <c r="K37" t="s">
        <v>2256</v>
      </c>
      <c r="L37" s="350" t="str">
        <f t="shared" si="1"/>
        <v>Wormington FEED</v>
      </c>
      <c r="M37" s="350" t="s">
        <v>245</v>
      </c>
      <c r="O37" t="s">
        <v>247</v>
      </c>
      <c r="P37" t="s">
        <v>272</v>
      </c>
      <c r="Q37" s="717"/>
      <c r="R37" s="717" t="s">
        <v>301</v>
      </c>
      <c r="S37" s="800"/>
      <c r="T37" s="888"/>
      <c r="U37" s="888"/>
      <c r="V37" s="307"/>
      <c r="AC37" t="s">
        <v>1151</v>
      </c>
      <c r="AD37" s="888"/>
      <c r="AE37" s="888"/>
      <c r="AF37" s="888"/>
      <c r="AG37" s="888"/>
      <c r="AH37" s="888"/>
      <c r="AI37" s="888"/>
      <c r="AJ37" s="888"/>
    </row>
    <row r="39" spans="1:36" s="1" customFormat="1" ht="14">
      <c r="A39" s="42"/>
      <c r="B39" s="48" t="s">
        <v>364</v>
      </c>
      <c r="R39" s="76"/>
    </row>
    <row r="41" spans="1:36">
      <c r="D41" t="s">
        <v>238</v>
      </c>
      <c r="E41" t="s">
        <v>215</v>
      </c>
      <c r="F41" t="s">
        <v>239</v>
      </c>
      <c r="G41" t="s">
        <v>2161</v>
      </c>
      <c r="H41" t="s">
        <v>241</v>
      </c>
      <c r="I41" t="s">
        <v>266</v>
      </c>
      <c r="J41" t="s">
        <v>107</v>
      </c>
      <c r="K41" t="s">
        <v>2256</v>
      </c>
      <c r="L41" s="350" t="str">
        <f t="shared" ref="L41:L51" si="2">R41</f>
        <v>Kings Lynn FEED</v>
      </c>
      <c r="M41" s="350" t="s">
        <v>245</v>
      </c>
      <c r="O41" t="s">
        <v>247</v>
      </c>
      <c r="P41" t="s">
        <v>272</v>
      </c>
      <c r="Q41" s="800"/>
      <c r="R41" s="717" t="s">
        <v>364</v>
      </c>
      <c r="S41" s="800"/>
      <c r="T41" s="717" t="s">
        <v>254</v>
      </c>
      <c r="U41" s="717" t="s">
        <v>2257</v>
      </c>
      <c r="V41" s="307"/>
      <c r="AC41" t="s">
        <v>1151</v>
      </c>
      <c r="AD41" s="888"/>
      <c r="AE41" s="888"/>
      <c r="AF41" s="888"/>
      <c r="AG41" s="888"/>
      <c r="AH41" s="888"/>
      <c r="AI41" s="888"/>
      <c r="AJ41" s="888"/>
    </row>
    <row r="42" spans="1:36">
      <c r="D42" t="s">
        <v>238</v>
      </c>
      <c r="E42" t="s">
        <v>215</v>
      </c>
      <c r="F42" t="s">
        <v>239</v>
      </c>
      <c r="G42" t="s">
        <v>2161</v>
      </c>
      <c r="H42" t="s">
        <v>241</v>
      </c>
      <c r="I42" t="s">
        <v>266</v>
      </c>
      <c r="J42" t="s">
        <v>107</v>
      </c>
      <c r="K42" t="s">
        <v>2256</v>
      </c>
      <c r="L42" s="350" t="str">
        <f t="shared" si="2"/>
        <v>Kings Lynn FEED</v>
      </c>
      <c r="M42" s="350" t="s">
        <v>245</v>
      </c>
      <c r="O42" t="s">
        <v>247</v>
      </c>
      <c r="P42" t="s">
        <v>272</v>
      </c>
      <c r="Q42" s="800"/>
      <c r="R42" s="717" t="s">
        <v>364</v>
      </c>
      <c r="S42" s="800"/>
      <c r="T42" s="717" t="s">
        <v>254</v>
      </c>
      <c r="U42" s="717" t="s">
        <v>2258</v>
      </c>
      <c r="V42" s="307"/>
      <c r="AC42" t="s">
        <v>1151</v>
      </c>
      <c r="AD42" s="888"/>
      <c r="AE42" s="888"/>
      <c r="AF42" s="888"/>
      <c r="AG42" s="888"/>
      <c r="AH42" s="888"/>
      <c r="AI42" s="888"/>
      <c r="AJ42" s="888"/>
    </row>
    <row r="43" spans="1:36">
      <c r="D43" t="s">
        <v>238</v>
      </c>
      <c r="E43" t="s">
        <v>215</v>
      </c>
      <c r="F43" t="s">
        <v>239</v>
      </c>
      <c r="G43" t="s">
        <v>2161</v>
      </c>
      <c r="H43" t="s">
        <v>241</v>
      </c>
      <c r="I43" t="s">
        <v>266</v>
      </c>
      <c r="J43" t="s">
        <v>107</v>
      </c>
      <c r="K43" t="s">
        <v>2256</v>
      </c>
      <c r="L43" s="350" t="str">
        <f t="shared" si="2"/>
        <v>Kings Lynn FEED</v>
      </c>
      <c r="M43" s="350" t="s">
        <v>245</v>
      </c>
      <c r="O43" t="s">
        <v>247</v>
      </c>
      <c r="P43" t="s">
        <v>272</v>
      </c>
      <c r="Q43" s="800"/>
      <c r="R43" s="717" t="s">
        <v>364</v>
      </c>
      <c r="S43" s="800"/>
      <c r="T43" s="717" t="s">
        <v>254</v>
      </c>
      <c r="U43" s="717" t="s">
        <v>2259</v>
      </c>
      <c r="V43" s="307"/>
      <c r="AC43" t="s">
        <v>1151</v>
      </c>
      <c r="AD43" s="888"/>
      <c r="AE43" s="888"/>
      <c r="AF43" s="888"/>
      <c r="AG43" s="888"/>
      <c r="AH43" s="888"/>
      <c r="AI43" s="888"/>
      <c r="AJ43" s="888"/>
    </row>
    <row r="44" spans="1:36">
      <c r="D44" t="s">
        <v>238</v>
      </c>
      <c r="E44" t="s">
        <v>215</v>
      </c>
      <c r="F44" t="s">
        <v>239</v>
      </c>
      <c r="G44" t="s">
        <v>2161</v>
      </c>
      <c r="H44" t="s">
        <v>241</v>
      </c>
      <c r="I44" t="s">
        <v>266</v>
      </c>
      <c r="J44" t="s">
        <v>107</v>
      </c>
      <c r="K44" t="s">
        <v>2256</v>
      </c>
      <c r="L44" s="350" t="str">
        <f t="shared" si="2"/>
        <v>Kings Lynn FEED</v>
      </c>
      <c r="M44" s="350" t="s">
        <v>245</v>
      </c>
      <c r="O44" t="s">
        <v>247</v>
      </c>
      <c r="P44" t="s">
        <v>272</v>
      </c>
      <c r="Q44" s="800"/>
      <c r="R44" s="717" t="s">
        <v>364</v>
      </c>
      <c r="S44" s="800"/>
      <c r="T44" s="717" t="s">
        <v>254</v>
      </c>
      <c r="U44" s="717" t="s">
        <v>2260</v>
      </c>
      <c r="V44" s="307"/>
      <c r="AC44" t="s">
        <v>1151</v>
      </c>
      <c r="AD44" s="888"/>
      <c r="AE44" s="888"/>
      <c r="AF44" s="888"/>
      <c r="AG44" s="888"/>
      <c r="AH44" s="888"/>
      <c r="AI44" s="888"/>
      <c r="AJ44" s="888"/>
    </row>
    <row r="45" spans="1:36">
      <c r="D45" t="s">
        <v>238</v>
      </c>
      <c r="E45" t="s">
        <v>215</v>
      </c>
      <c r="F45" t="s">
        <v>239</v>
      </c>
      <c r="G45" t="s">
        <v>2161</v>
      </c>
      <c r="H45" t="s">
        <v>241</v>
      </c>
      <c r="I45" t="s">
        <v>266</v>
      </c>
      <c r="J45" t="s">
        <v>107</v>
      </c>
      <c r="K45" t="s">
        <v>2256</v>
      </c>
      <c r="L45" s="350" t="str">
        <f t="shared" si="2"/>
        <v>Kings Lynn FEED</v>
      </c>
      <c r="M45" s="350" t="s">
        <v>245</v>
      </c>
      <c r="O45" t="s">
        <v>247</v>
      </c>
      <c r="P45" t="s">
        <v>272</v>
      </c>
      <c r="Q45" s="800"/>
      <c r="R45" s="717" t="s">
        <v>364</v>
      </c>
      <c r="S45" s="800"/>
      <c r="T45" s="717" t="s">
        <v>254</v>
      </c>
      <c r="U45" s="717" t="s">
        <v>2261</v>
      </c>
      <c r="V45" s="307"/>
      <c r="AC45" t="s">
        <v>1151</v>
      </c>
      <c r="AD45" s="888"/>
      <c r="AE45" s="888"/>
      <c r="AF45" s="888"/>
      <c r="AG45" s="888"/>
      <c r="AH45" s="888"/>
      <c r="AI45" s="888"/>
      <c r="AJ45" s="888"/>
    </row>
    <row r="46" spans="1:36">
      <c r="D46" t="s">
        <v>238</v>
      </c>
      <c r="E46" t="s">
        <v>215</v>
      </c>
      <c r="F46" t="s">
        <v>239</v>
      </c>
      <c r="G46" t="s">
        <v>2161</v>
      </c>
      <c r="H46" t="s">
        <v>241</v>
      </c>
      <c r="I46" t="s">
        <v>266</v>
      </c>
      <c r="J46" t="s">
        <v>107</v>
      </c>
      <c r="K46" t="s">
        <v>2256</v>
      </c>
      <c r="L46" s="350" t="str">
        <f t="shared" si="2"/>
        <v>Kings Lynn FEED</v>
      </c>
      <c r="M46" s="350" t="s">
        <v>245</v>
      </c>
      <c r="O46" t="s">
        <v>247</v>
      </c>
      <c r="P46" t="s">
        <v>272</v>
      </c>
      <c r="Q46" s="800"/>
      <c r="R46" s="717" t="s">
        <v>364</v>
      </c>
      <c r="S46" s="800"/>
      <c r="T46" s="717" t="s">
        <v>277</v>
      </c>
      <c r="U46" s="717" t="s">
        <v>2262</v>
      </c>
      <c r="V46" s="307"/>
      <c r="AC46" t="s">
        <v>1151</v>
      </c>
      <c r="AD46" s="888"/>
      <c r="AE46" s="888"/>
      <c r="AF46" s="888"/>
      <c r="AG46" s="888"/>
      <c r="AH46" s="888"/>
      <c r="AI46" s="888"/>
      <c r="AJ46" s="888"/>
    </row>
    <row r="47" spans="1:36">
      <c r="D47" t="s">
        <v>238</v>
      </c>
      <c r="E47" t="s">
        <v>215</v>
      </c>
      <c r="F47" t="s">
        <v>239</v>
      </c>
      <c r="G47" t="s">
        <v>2161</v>
      </c>
      <c r="H47" t="s">
        <v>241</v>
      </c>
      <c r="I47" t="s">
        <v>266</v>
      </c>
      <c r="J47" t="s">
        <v>107</v>
      </c>
      <c r="K47" t="s">
        <v>2256</v>
      </c>
      <c r="L47" s="350" t="str">
        <f t="shared" si="2"/>
        <v>Kings Lynn FEED</v>
      </c>
      <c r="M47" s="350" t="s">
        <v>245</v>
      </c>
      <c r="O47" t="s">
        <v>247</v>
      </c>
      <c r="P47" t="s">
        <v>272</v>
      </c>
      <c r="Q47" s="800"/>
      <c r="R47" s="717" t="s">
        <v>364</v>
      </c>
      <c r="S47" s="800"/>
      <c r="T47" s="717" t="s">
        <v>277</v>
      </c>
      <c r="U47" s="717" t="s">
        <v>468</v>
      </c>
      <c r="V47" s="307"/>
      <c r="AC47" t="s">
        <v>1151</v>
      </c>
      <c r="AD47" s="888"/>
      <c r="AE47" s="888"/>
      <c r="AF47" s="888"/>
      <c r="AG47" s="888"/>
      <c r="AH47" s="888"/>
      <c r="AI47" s="888"/>
      <c r="AJ47" s="888"/>
    </row>
    <row r="48" spans="1:36">
      <c r="D48" t="s">
        <v>238</v>
      </c>
      <c r="E48" t="s">
        <v>215</v>
      </c>
      <c r="F48" t="s">
        <v>239</v>
      </c>
      <c r="G48" t="s">
        <v>2161</v>
      </c>
      <c r="H48" t="s">
        <v>241</v>
      </c>
      <c r="I48" t="s">
        <v>266</v>
      </c>
      <c r="J48" t="s">
        <v>107</v>
      </c>
      <c r="K48" t="s">
        <v>2256</v>
      </c>
      <c r="L48" s="350" t="str">
        <f t="shared" si="2"/>
        <v>Kings Lynn FEED</v>
      </c>
      <c r="M48" s="350" t="s">
        <v>245</v>
      </c>
      <c r="O48" t="s">
        <v>247</v>
      </c>
      <c r="P48" t="s">
        <v>272</v>
      </c>
      <c r="Q48" s="800"/>
      <c r="R48" s="717" t="s">
        <v>364</v>
      </c>
      <c r="S48" s="800"/>
      <c r="T48" s="717" t="s">
        <v>277</v>
      </c>
      <c r="U48" s="717" t="s">
        <v>2263</v>
      </c>
      <c r="V48" s="307"/>
      <c r="AC48" t="s">
        <v>1151</v>
      </c>
      <c r="AD48" s="888"/>
      <c r="AE48" s="888"/>
      <c r="AF48" s="888"/>
      <c r="AG48" s="888"/>
      <c r="AH48" s="888"/>
      <c r="AI48" s="888"/>
      <c r="AJ48" s="888"/>
    </row>
    <row r="49" spans="1:36">
      <c r="D49" t="s">
        <v>238</v>
      </c>
      <c r="E49" t="s">
        <v>215</v>
      </c>
      <c r="F49" t="s">
        <v>239</v>
      </c>
      <c r="G49" t="s">
        <v>2161</v>
      </c>
      <c r="H49" t="s">
        <v>241</v>
      </c>
      <c r="I49" t="s">
        <v>266</v>
      </c>
      <c r="J49" t="s">
        <v>107</v>
      </c>
      <c r="K49" t="s">
        <v>2256</v>
      </c>
      <c r="L49" s="350" t="str">
        <f t="shared" si="2"/>
        <v>Kings Lynn FEED</v>
      </c>
      <c r="M49" s="350" t="s">
        <v>245</v>
      </c>
      <c r="O49" t="s">
        <v>247</v>
      </c>
      <c r="P49" t="s">
        <v>272</v>
      </c>
      <c r="Q49" s="800"/>
      <c r="R49" s="717" t="s">
        <v>364</v>
      </c>
      <c r="S49" s="800"/>
      <c r="T49" s="717" t="s">
        <v>277</v>
      </c>
      <c r="U49" s="717" t="s">
        <v>2264</v>
      </c>
      <c r="V49" s="307"/>
      <c r="AC49" t="s">
        <v>1151</v>
      </c>
      <c r="AD49" s="888"/>
      <c r="AE49" s="888"/>
      <c r="AF49" s="888"/>
      <c r="AG49" s="888"/>
      <c r="AH49" s="888"/>
      <c r="AI49" s="888"/>
      <c r="AJ49" s="888"/>
    </row>
    <row r="50" spans="1:36">
      <c r="D50" t="s">
        <v>238</v>
      </c>
      <c r="E50" t="s">
        <v>215</v>
      </c>
      <c r="F50" t="s">
        <v>239</v>
      </c>
      <c r="G50" t="s">
        <v>2161</v>
      </c>
      <c r="H50" t="s">
        <v>241</v>
      </c>
      <c r="I50" t="s">
        <v>266</v>
      </c>
      <c r="J50" t="s">
        <v>107</v>
      </c>
      <c r="K50" t="s">
        <v>2256</v>
      </c>
      <c r="L50" s="350" t="str">
        <f t="shared" si="2"/>
        <v>Kings Lynn FEED</v>
      </c>
      <c r="M50" s="350" t="s">
        <v>245</v>
      </c>
      <c r="O50" t="s">
        <v>247</v>
      </c>
      <c r="P50" t="s">
        <v>272</v>
      </c>
      <c r="Q50" s="717"/>
      <c r="R50" s="717" t="s">
        <v>364</v>
      </c>
      <c r="S50" s="800"/>
      <c r="T50" s="888"/>
      <c r="U50" s="888"/>
      <c r="V50" s="307"/>
      <c r="AC50" t="s">
        <v>1151</v>
      </c>
      <c r="AD50" s="888"/>
      <c r="AE50" s="888"/>
      <c r="AF50" s="888"/>
      <c r="AG50" s="888"/>
      <c r="AH50" s="888"/>
      <c r="AI50" s="888"/>
      <c r="AJ50" s="888"/>
    </row>
    <row r="51" spans="1:36">
      <c r="D51" t="s">
        <v>238</v>
      </c>
      <c r="E51" t="s">
        <v>215</v>
      </c>
      <c r="F51" t="s">
        <v>239</v>
      </c>
      <c r="G51" t="s">
        <v>2161</v>
      </c>
      <c r="H51" t="s">
        <v>241</v>
      </c>
      <c r="I51" t="s">
        <v>266</v>
      </c>
      <c r="J51" t="s">
        <v>107</v>
      </c>
      <c r="K51" t="s">
        <v>2256</v>
      </c>
      <c r="L51" s="350" t="str">
        <f t="shared" si="2"/>
        <v>Kings Lynn FEED</v>
      </c>
      <c r="M51" s="350" t="s">
        <v>245</v>
      </c>
      <c r="O51" t="s">
        <v>247</v>
      </c>
      <c r="P51" t="s">
        <v>272</v>
      </c>
      <c r="Q51" s="717"/>
      <c r="R51" s="717" t="s">
        <v>364</v>
      </c>
      <c r="S51" s="800"/>
      <c r="T51" s="888"/>
      <c r="U51" s="888"/>
      <c r="V51" s="307"/>
      <c r="AC51" t="s">
        <v>1151</v>
      </c>
      <c r="AD51" s="888"/>
      <c r="AE51" s="888"/>
      <c r="AF51" s="888"/>
      <c r="AG51" s="888"/>
      <c r="AH51" s="888"/>
      <c r="AI51" s="888"/>
      <c r="AJ51" s="888"/>
    </row>
    <row r="53" spans="1:36" s="1" customFormat="1" ht="14">
      <c r="A53" s="42"/>
      <c r="B53" s="48" t="s">
        <v>326</v>
      </c>
      <c r="R53" s="76"/>
    </row>
    <row r="55" spans="1:36">
      <c r="D55" t="s">
        <v>238</v>
      </c>
      <c r="E55" t="s">
        <v>215</v>
      </c>
      <c r="F55" t="s">
        <v>239</v>
      </c>
      <c r="G55" t="s">
        <v>2161</v>
      </c>
      <c r="H55" t="s">
        <v>241</v>
      </c>
      <c r="I55" t="s">
        <v>266</v>
      </c>
      <c r="J55" t="s">
        <v>107</v>
      </c>
      <c r="K55" t="s">
        <v>2256</v>
      </c>
      <c r="L55" s="350" t="str">
        <f t="shared" ref="L55:L65" si="3">R55</f>
        <v>Peterborough FEED</v>
      </c>
      <c r="M55" s="350" t="s">
        <v>245</v>
      </c>
      <c r="O55" t="s">
        <v>247</v>
      </c>
      <c r="P55" t="s">
        <v>272</v>
      </c>
      <c r="Q55" s="800"/>
      <c r="R55" s="717" t="s">
        <v>326</v>
      </c>
      <c r="S55" s="800"/>
      <c r="T55" s="717" t="s">
        <v>254</v>
      </c>
      <c r="U55" s="717" t="s">
        <v>2257</v>
      </c>
      <c r="V55" s="307"/>
      <c r="AC55" t="s">
        <v>1151</v>
      </c>
      <c r="AD55" s="888"/>
      <c r="AE55" s="888"/>
      <c r="AF55" s="888"/>
      <c r="AG55" s="888"/>
      <c r="AH55" s="888"/>
      <c r="AI55" s="888"/>
      <c r="AJ55" s="888"/>
    </row>
    <row r="56" spans="1:36">
      <c r="D56" t="s">
        <v>238</v>
      </c>
      <c r="E56" t="s">
        <v>215</v>
      </c>
      <c r="F56" t="s">
        <v>239</v>
      </c>
      <c r="G56" t="s">
        <v>2161</v>
      </c>
      <c r="H56" t="s">
        <v>241</v>
      </c>
      <c r="I56" t="s">
        <v>266</v>
      </c>
      <c r="J56" t="s">
        <v>107</v>
      </c>
      <c r="K56" t="s">
        <v>2256</v>
      </c>
      <c r="L56" s="350" t="str">
        <f t="shared" si="3"/>
        <v>Peterborough FEED</v>
      </c>
      <c r="M56" s="350" t="s">
        <v>245</v>
      </c>
      <c r="O56" t="s">
        <v>247</v>
      </c>
      <c r="P56" t="s">
        <v>272</v>
      </c>
      <c r="Q56" s="800"/>
      <c r="R56" s="717" t="s">
        <v>326</v>
      </c>
      <c r="S56" s="800"/>
      <c r="T56" s="717" t="s">
        <v>254</v>
      </c>
      <c r="U56" s="717" t="s">
        <v>2258</v>
      </c>
      <c r="V56" s="307"/>
      <c r="AC56" t="s">
        <v>1151</v>
      </c>
      <c r="AD56" s="888"/>
      <c r="AE56" s="888"/>
      <c r="AF56" s="888"/>
      <c r="AG56" s="888"/>
      <c r="AH56" s="888"/>
      <c r="AI56" s="888"/>
      <c r="AJ56" s="888"/>
    </row>
    <row r="57" spans="1:36">
      <c r="D57" t="s">
        <v>238</v>
      </c>
      <c r="E57" t="s">
        <v>215</v>
      </c>
      <c r="F57" t="s">
        <v>239</v>
      </c>
      <c r="G57" t="s">
        <v>2161</v>
      </c>
      <c r="H57" t="s">
        <v>241</v>
      </c>
      <c r="I57" t="s">
        <v>266</v>
      </c>
      <c r="J57" t="s">
        <v>107</v>
      </c>
      <c r="K57" t="s">
        <v>2256</v>
      </c>
      <c r="L57" s="350" t="str">
        <f t="shared" si="3"/>
        <v>Peterborough FEED</v>
      </c>
      <c r="M57" s="350" t="s">
        <v>245</v>
      </c>
      <c r="O57" t="s">
        <v>247</v>
      </c>
      <c r="P57" t="s">
        <v>272</v>
      </c>
      <c r="Q57" s="800"/>
      <c r="R57" s="717" t="s">
        <v>326</v>
      </c>
      <c r="S57" s="800"/>
      <c r="T57" s="717" t="s">
        <v>254</v>
      </c>
      <c r="U57" s="717" t="s">
        <v>2259</v>
      </c>
      <c r="V57" s="307"/>
      <c r="AC57" t="s">
        <v>1151</v>
      </c>
      <c r="AD57" s="888"/>
      <c r="AE57" s="888"/>
      <c r="AF57" s="888"/>
      <c r="AG57" s="888"/>
      <c r="AH57" s="888"/>
      <c r="AI57" s="888"/>
      <c r="AJ57" s="888"/>
    </row>
    <row r="58" spans="1:36">
      <c r="D58" t="s">
        <v>238</v>
      </c>
      <c r="E58" t="s">
        <v>215</v>
      </c>
      <c r="F58" t="s">
        <v>239</v>
      </c>
      <c r="G58" t="s">
        <v>2161</v>
      </c>
      <c r="H58" t="s">
        <v>241</v>
      </c>
      <c r="I58" t="s">
        <v>266</v>
      </c>
      <c r="J58" t="s">
        <v>107</v>
      </c>
      <c r="K58" t="s">
        <v>2256</v>
      </c>
      <c r="L58" s="350" t="str">
        <f t="shared" si="3"/>
        <v>Peterborough FEED</v>
      </c>
      <c r="M58" s="350" t="s">
        <v>245</v>
      </c>
      <c r="O58" t="s">
        <v>247</v>
      </c>
      <c r="P58" t="s">
        <v>272</v>
      </c>
      <c r="Q58" s="800"/>
      <c r="R58" s="717" t="s">
        <v>326</v>
      </c>
      <c r="S58" s="800"/>
      <c r="T58" s="717" t="s">
        <v>254</v>
      </c>
      <c r="U58" s="717" t="s">
        <v>2260</v>
      </c>
      <c r="V58" s="307"/>
      <c r="AC58" t="s">
        <v>1151</v>
      </c>
      <c r="AD58" s="888"/>
      <c r="AE58" s="888"/>
      <c r="AF58" s="888"/>
      <c r="AG58" s="888"/>
      <c r="AH58" s="888"/>
      <c r="AI58" s="888"/>
      <c r="AJ58" s="888"/>
    </row>
    <row r="59" spans="1:36">
      <c r="D59" t="s">
        <v>238</v>
      </c>
      <c r="E59" t="s">
        <v>215</v>
      </c>
      <c r="F59" t="s">
        <v>239</v>
      </c>
      <c r="G59" t="s">
        <v>2161</v>
      </c>
      <c r="H59" t="s">
        <v>241</v>
      </c>
      <c r="I59" t="s">
        <v>266</v>
      </c>
      <c r="J59" t="s">
        <v>107</v>
      </c>
      <c r="K59" t="s">
        <v>2256</v>
      </c>
      <c r="L59" s="350" t="str">
        <f t="shared" si="3"/>
        <v>Peterborough FEED</v>
      </c>
      <c r="M59" s="350" t="s">
        <v>245</v>
      </c>
      <c r="O59" t="s">
        <v>247</v>
      </c>
      <c r="P59" t="s">
        <v>272</v>
      </c>
      <c r="Q59" s="800"/>
      <c r="R59" s="717" t="s">
        <v>326</v>
      </c>
      <c r="S59" s="800"/>
      <c r="T59" s="717" t="s">
        <v>254</v>
      </c>
      <c r="U59" s="717" t="s">
        <v>2261</v>
      </c>
      <c r="V59" s="307"/>
      <c r="AC59" t="s">
        <v>1151</v>
      </c>
      <c r="AD59" s="888"/>
      <c r="AE59" s="888"/>
      <c r="AF59" s="888"/>
      <c r="AG59" s="888"/>
      <c r="AH59" s="888"/>
      <c r="AI59" s="888"/>
      <c r="AJ59" s="888"/>
    </row>
    <row r="60" spans="1:36">
      <c r="D60" t="s">
        <v>238</v>
      </c>
      <c r="E60" t="s">
        <v>215</v>
      </c>
      <c r="F60" t="s">
        <v>239</v>
      </c>
      <c r="G60" t="s">
        <v>2161</v>
      </c>
      <c r="H60" t="s">
        <v>241</v>
      </c>
      <c r="I60" t="s">
        <v>266</v>
      </c>
      <c r="J60" t="s">
        <v>107</v>
      </c>
      <c r="K60" t="s">
        <v>2256</v>
      </c>
      <c r="L60" s="350" t="str">
        <f t="shared" si="3"/>
        <v>Peterborough FEED</v>
      </c>
      <c r="M60" s="350" t="s">
        <v>245</v>
      </c>
      <c r="O60" t="s">
        <v>247</v>
      </c>
      <c r="P60" t="s">
        <v>272</v>
      </c>
      <c r="Q60" s="800"/>
      <c r="R60" s="717" t="s">
        <v>326</v>
      </c>
      <c r="S60" s="800"/>
      <c r="T60" s="717" t="s">
        <v>277</v>
      </c>
      <c r="U60" s="717" t="s">
        <v>2262</v>
      </c>
      <c r="V60" s="307"/>
      <c r="AC60" t="s">
        <v>1151</v>
      </c>
      <c r="AD60" s="888"/>
      <c r="AE60" s="888"/>
      <c r="AF60" s="888"/>
      <c r="AG60" s="888"/>
      <c r="AH60" s="888"/>
      <c r="AI60" s="888"/>
      <c r="AJ60" s="888"/>
    </row>
    <row r="61" spans="1:36">
      <c r="D61" t="s">
        <v>238</v>
      </c>
      <c r="E61" t="s">
        <v>215</v>
      </c>
      <c r="F61" t="s">
        <v>239</v>
      </c>
      <c r="G61" t="s">
        <v>2161</v>
      </c>
      <c r="H61" t="s">
        <v>241</v>
      </c>
      <c r="I61" t="s">
        <v>266</v>
      </c>
      <c r="J61" t="s">
        <v>107</v>
      </c>
      <c r="K61" t="s">
        <v>2256</v>
      </c>
      <c r="L61" s="350" t="str">
        <f t="shared" si="3"/>
        <v>Peterborough FEED</v>
      </c>
      <c r="M61" s="350" t="s">
        <v>245</v>
      </c>
      <c r="O61" t="s">
        <v>247</v>
      </c>
      <c r="P61" t="s">
        <v>272</v>
      </c>
      <c r="Q61" s="800"/>
      <c r="R61" s="717" t="s">
        <v>326</v>
      </c>
      <c r="S61" s="800"/>
      <c r="T61" s="717" t="s">
        <v>277</v>
      </c>
      <c r="U61" s="717" t="s">
        <v>468</v>
      </c>
      <c r="V61" s="307"/>
      <c r="AC61" t="s">
        <v>1151</v>
      </c>
      <c r="AD61" s="888"/>
      <c r="AE61" s="888"/>
      <c r="AF61" s="888"/>
      <c r="AG61" s="888"/>
      <c r="AH61" s="888"/>
      <c r="AI61" s="888"/>
      <c r="AJ61" s="888"/>
    </row>
    <row r="62" spans="1:36">
      <c r="D62" t="s">
        <v>238</v>
      </c>
      <c r="E62" t="s">
        <v>215</v>
      </c>
      <c r="F62" t="s">
        <v>239</v>
      </c>
      <c r="G62" t="s">
        <v>2161</v>
      </c>
      <c r="H62" t="s">
        <v>241</v>
      </c>
      <c r="I62" t="s">
        <v>266</v>
      </c>
      <c r="J62" t="s">
        <v>107</v>
      </c>
      <c r="K62" t="s">
        <v>2256</v>
      </c>
      <c r="L62" s="350" t="str">
        <f t="shared" si="3"/>
        <v>Peterborough FEED</v>
      </c>
      <c r="M62" s="350" t="s">
        <v>245</v>
      </c>
      <c r="O62" t="s">
        <v>247</v>
      </c>
      <c r="P62" t="s">
        <v>272</v>
      </c>
      <c r="Q62" s="800"/>
      <c r="R62" s="717" t="s">
        <v>326</v>
      </c>
      <c r="S62" s="800"/>
      <c r="T62" s="717" t="s">
        <v>277</v>
      </c>
      <c r="U62" s="717" t="s">
        <v>2263</v>
      </c>
      <c r="V62" s="307"/>
      <c r="AC62" t="s">
        <v>1151</v>
      </c>
      <c r="AD62" s="888"/>
      <c r="AE62" s="888"/>
      <c r="AF62" s="888"/>
      <c r="AG62" s="888"/>
      <c r="AH62" s="888"/>
      <c r="AI62" s="888"/>
      <c r="AJ62" s="888"/>
    </row>
    <row r="63" spans="1:36">
      <c r="D63" t="s">
        <v>238</v>
      </c>
      <c r="E63" t="s">
        <v>215</v>
      </c>
      <c r="F63" t="s">
        <v>239</v>
      </c>
      <c r="G63" t="s">
        <v>2161</v>
      </c>
      <c r="H63" t="s">
        <v>241</v>
      </c>
      <c r="I63" t="s">
        <v>266</v>
      </c>
      <c r="J63" t="s">
        <v>107</v>
      </c>
      <c r="K63" t="s">
        <v>2256</v>
      </c>
      <c r="L63" s="350" t="str">
        <f t="shared" si="3"/>
        <v>Peterborough FEED</v>
      </c>
      <c r="M63" s="350" t="s">
        <v>245</v>
      </c>
      <c r="O63" t="s">
        <v>247</v>
      </c>
      <c r="P63" t="s">
        <v>272</v>
      </c>
      <c r="Q63" s="800"/>
      <c r="R63" s="717" t="s">
        <v>326</v>
      </c>
      <c r="S63" s="800"/>
      <c r="T63" s="717" t="s">
        <v>277</v>
      </c>
      <c r="U63" s="717" t="s">
        <v>2264</v>
      </c>
      <c r="V63" s="307"/>
      <c r="AC63" t="s">
        <v>1151</v>
      </c>
      <c r="AD63" s="888"/>
      <c r="AE63" s="888"/>
      <c r="AF63" s="888"/>
      <c r="AG63" s="888"/>
      <c r="AH63" s="888"/>
      <c r="AI63" s="888"/>
      <c r="AJ63" s="888"/>
    </row>
    <row r="64" spans="1:36">
      <c r="D64" t="s">
        <v>238</v>
      </c>
      <c r="E64" t="s">
        <v>215</v>
      </c>
      <c r="F64" t="s">
        <v>239</v>
      </c>
      <c r="G64" t="s">
        <v>2161</v>
      </c>
      <c r="H64" t="s">
        <v>241</v>
      </c>
      <c r="I64" t="s">
        <v>266</v>
      </c>
      <c r="J64" t="s">
        <v>107</v>
      </c>
      <c r="K64" t="s">
        <v>2256</v>
      </c>
      <c r="L64" s="350" t="str">
        <f t="shared" si="3"/>
        <v>Peterborough FEED</v>
      </c>
      <c r="M64" s="350" t="s">
        <v>245</v>
      </c>
      <c r="O64" t="s">
        <v>247</v>
      </c>
      <c r="P64" t="s">
        <v>272</v>
      </c>
      <c r="Q64" s="717"/>
      <c r="R64" s="717" t="s">
        <v>326</v>
      </c>
      <c r="S64" s="800"/>
      <c r="T64" s="888"/>
      <c r="U64" s="888"/>
      <c r="V64" s="307"/>
      <c r="AC64" t="s">
        <v>1151</v>
      </c>
      <c r="AD64" s="888"/>
      <c r="AE64" s="888"/>
      <c r="AF64" s="888"/>
      <c r="AG64" s="888"/>
      <c r="AH64" s="888"/>
      <c r="AI64" s="888"/>
      <c r="AJ64" s="888"/>
    </row>
    <row r="65" spans="1:36">
      <c r="D65" t="s">
        <v>238</v>
      </c>
      <c r="E65" t="s">
        <v>215</v>
      </c>
      <c r="F65" t="s">
        <v>239</v>
      </c>
      <c r="G65" t="s">
        <v>2161</v>
      </c>
      <c r="H65" t="s">
        <v>241</v>
      </c>
      <c r="I65" t="s">
        <v>266</v>
      </c>
      <c r="J65" t="s">
        <v>107</v>
      </c>
      <c r="K65" t="s">
        <v>2256</v>
      </c>
      <c r="L65" s="350" t="str">
        <f t="shared" si="3"/>
        <v>Peterborough FEED</v>
      </c>
      <c r="M65" s="350" t="s">
        <v>245</v>
      </c>
      <c r="O65" t="s">
        <v>247</v>
      </c>
      <c r="P65" t="s">
        <v>272</v>
      </c>
      <c r="Q65" s="717"/>
      <c r="R65" s="717" t="s">
        <v>326</v>
      </c>
      <c r="S65" s="800"/>
      <c r="T65" s="888"/>
      <c r="U65" s="888"/>
      <c r="V65" s="307"/>
      <c r="AC65" t="s">
        <v>1151</v>
      </c>
      <c r="AD65" s="888"/>
      <c r="AE65" s="888"/>
      <c r="AF65" s="888"/>
      <c r="AG65" s="888"/>
      <c r="AH65" s="888"/>
      <c r="AI65" s="888"/>
      <c r="AJ65" s="888"/>
    </row>
    <row r="67" spans="1:36" s="1" customFormat="1" ht="14">
      <c r="A67" s="42"/>
      <c r="B67" s="48" t="s">
        <v>347</v>
      </c>
      <c r="R67" s="76"/>
    </row>
    <row r="69" spans="1:36">
      <c r="D69" t="s">
        <v>238</v>
      </c>
      <c r="E69" t="s">
        <v>215</v>
      </c>
      <c r="F69" t="s">
        <v>239</v>
      </c>
      <c r="G69" t="s">
        <v>2161</v>
      </c>
      <c r="H69" t="s">
        <v>241</v>
      </c>
      <c r="I69" t="s">
        <v>266</v>
      </c>
      <c r="J69" t="s">
        <v>107</v>
      </c>
      <c r="K69" t="s">
        <v>2256</v>
      </c>
      <c r="L69" s="350" t="str">
        <f t="shared" ref="L69:L79" si="4">R69</f>
        <v>St Fergus FEED</v>
      </c>
      <c r="M69" s="350" t="s">
        <v>245</v>
      </c>
      <c r="O69" t="s">
        <v>247</v>
      </c>
      <c r="P69" t="s">
        <v>272</v>
      </c>
      <c r="Q69" s="800"/>
      <c r="R69" s="717" t="s">
        <v>347</v>
      </c>
      <c r="S69" s="800"/>
      <c r="T69" s="717" t="s">
        <v>254</v>
      </c>
      <c r="U69" s="717" t="s">
        <v>2257</v>
      </c>
      <c r="V69" s="307"/>
      <c r="AC69" t="s">
        <v>1151</v>
      </c>
      <c r="AD69" s="888"/>
      <c r="AE69" s="888"/>
      <c r="AF69" s="888"/>
      <c r="AG69" s="888"/>
      <c r="AH69" s="888"/>
      <c r="AI69" s="888"/>
      <c r="AJ69" s="888"/>
    </row>
    <row r="70" spans="1:36">
      <c r="D70" t="s">
        <v>238</v>
      </c>
      <c r="E70" t="s">
        <v>215</v>
      </c>
      <c r="F70" t="s">
        <v>239</v>
      </c>
      <c r="G70" t="s">
        <v>2161</v>
      </c>
      <c r="H70" t="s">
        <v>241</v>
      </c>
      <c r="I70" t="s">
        <v>266</v>
      </c>
      <c r="J70" t="s">
        <v>107</v>
      </c>
      <c r="K70" t="s">
        <v>2256</v>
      </c>
      <c r="L70" s="350" t="str">
        <f t="shared" si="4"/>
        <v>St Fergus FEED</v>
      </c>
      <c r="M70" s="350" t="s">
        <v>245</v>
      </c>
      <c r="O70" t="s">
        <v>247</v>
      </c>
      <c r="P70" t="s">
        <v>272</v>
      </c>
      <c r="Q70" s="800"/>
      <c r="R70" s="717" t="s">
        <v>347</v>
      </c>
      <c r="S70" s="800"/>
      <c r="T70" s="717" t="s">
        <v>254</v>
      </c>
      <c r="U70" s="717" t="s">
        <v>2258</v>
      </c>
      <c r="V70" s="307"/>
      <c r="AC70" t="s">
        <v>1151</v>
      </c>
      <c r="AD70" s="888"/>
      <c r="AE70" s="888"/>
      <c r="AF70" s="888"/>
      <c r="AG70" s="888"/>
      <c r="AH70" s="888"/>
      <c r="AI70" s="888"/>
      <c r="AJ70" s="888"/>
    </row>
    <row r="71" spans="1:36">
      <c r="D71" t="s">
        <v>238</v>
      </c>
      <c r="E71" t="s">
        <v>215</v>
      </c>
      <c r="F71" t="s">
        <v>239</v>
      </c>
      <c r="G71" t="s">
        <v>2161</v>
      </c>
      <c r="H71" t="s">
        <v>241</v>
      </c>
      <c r="I71" t="s">
        <v>266</v>
      </c>
      <c r="J71" t="s">
        <v>107</v>
      </c>
      <c r="K71" t="s">
        <v>2256</v>
      </c>
      <c r="L71" s="350" t="str">
        <f t="shared" si="4"/>
        <v>St Fergus FEED</v>
      </c>
      <c r="M71" s="350" t="s">
        <v>245</v>
      </c>
      <c r="O71" t="s">
        <v>247</v>
      </c>
      <c r="P71" t="s">
        <v>272</v>
      </c>
      <c r="Q71" s="800"/>
      <c r="R71" s="717" t="s">
        <v>347</v>
      </c>
      <c r="S71" s="800"/>
      <c r="T71" s="717" t="s">
        <v>254</v>
      </c>
      <c r="U71" s="717" t="s">
        <v>2259</v>
      </c>
      <c r="V71" s="307"/>
      <c r="AC71" t="s">
        <v>1151</v>
      </c>
      <c r="AD71" s="888"/>
      <c r="AE71" s="888"/>
      <c r="AF71" s="888"/>
      <c r="AG71" s="888"/>
      <c r="AH71" s="888"/>
      <c r="AI71" s="888"/>
      <c r="AJ71" s="888"/>
    </row>
    <row r="72" spans="1:36">
      <c r="D72" t="s">
        <v>238</v>
      </c>
      <c r="E72" t="s">
        <v>215</v>
      </c>
      <c r="F72" t="s">
        <v>239</v>
      </c>
      <c r="G72" t="s">
        <v>2161</v>
      </c>
      <c r="H72" t="s">
        <v>241</v>
      </c>
      <c r="I72" t="s">
        <v>266</v>
      </c>
      <c r="J72" t="s">
        <v>107</v>
      </c>
      <c r="K72" t="s">
        <v>2256</v>
      </c>
      <c r="L72" s="350" t="str">
        <f t="shared" si="4"/>
        <v>St Fergus FEED</v>
      </c>
      <c r="M72" s="350" t="s">
        <v>245</v>
      </c>
      <c r="O72" t="s">
        <v>247</v>
      </c>
      <c r="P72" t="s">
        <v>272</v>
      </c>
      <c r="Q72" s="800"/>
      <c r="R72" s="717" t="s">
        <v>347</v>
      </c>
      <c r="S72" s="800"/>
      <c r="T72" s="717" t="s">
        <v>254</v>
      </c>
      <c r="U72" s="717" t="s">
        <v>2260</v>
      </c>
      <c r="V72" s="307"/>
      <c r="AC72" t="s">
        <v>1151</v>
      </c>
      <c r="AD72" s="888"/>
      <c r="AE72" s="888"/>
      <c r="AF72" s="888"/>
      <c r="AG72" s="888"/>
      <c r="AH72" s="888"/>
      <c r="AI72" s="888"/>
      <c r="AJ72" s="888"/>
    </row>
    <row r="73" spans="1:36">
      <c r="D73" t="s">
        <v>238</v>
      </c>
      <c r="E73" t="s">
        <v>215</v>
      </c>
      <c r="F73" t="s">
        <v>239</v>
      </c>
      <c r="G73" t="s">
        <v>2161</v>
      </c>
      <c r="H73" t="s">
        <v>241</v>
      </c>
      <c r="I73" t="s">
        <v>266</v>
      </c>
      <c r="J73" t="s">
        <v>107</v>
      </c>
      <c r="K73" t="s">
        <v>2256</v>
      </c>
      <c r="L73" s="350" t="str">
        <f t="shared" si="4"/>
        <v>St Fergus FEED</v>
      </c>
      <c r="M73" s="350" t="s">
        <v>245</v>
      </c>
      <c r="O73" t="s">
        <v>247</v>
      </c>
      <c r="P73" t="s">
        <v>272</v>
      </c>
      <c r="Q73" s="800"/>
      <c r="R73" s="717" t="s">
        <v>347</v>
      </c>
      <c r="S73" s="800"/>
      <c r="T73" s="717" t="s">
        <v>254</v>
      </c>
      <c r="U73" s="717" t="s">
        <v>2261</v>
      </c>
      <c r="V73" s="307"/>
      <c r="AC73" t="s">
        <v>1151</v>
      </c>
      <c r="AD73" s="888"/>
      <c r="AE73" s="888"/>
      <c r="AF73" s="888"/>
      <c r="AG73" s="888"/>
      <c r="AH73" s="888"/>
      <c r="AI73" s="888"/>
      <c r="AJ73" s="888"/>
    </row>
    <row r="74" spans="1:36">
      <c r="D74" t="s">
        <v>238</v>
      </c>
      <c r="E74" t="s">
        <v>215</v>
      </c>
      <c r="F74" t="s">
        <v>239</v>
      </c>
      <c r="G74" t="s">
        <v>2161</v>
      </c>
      <c r="H74" t="s">
        <v>241</v>
      </c>
      <c r="I74" t="s">
        <v>266</v>
      </c>
      <c r="J74" t="s">
        <v>107</v>
      </c>
      <c r="K74" t="s">
        <v>2256</v>
      </c>
      <c r="L74" s="350" t="str">
        <f t="shared" si="4"/>
        <v>St Fergus FEED</v>
      </c>
      <c r="M74" s="350" t="s">
        <v>245</v>
      </c>
      <c r="O74" t="s">
        <v>247</v>
      </c>
      <c r="P74" t="s">
        <v>272</v>
      </c>
      <c r="Q74" s="800"/>
      <c r="R74" s="717" t="s">
        <v>347</v>
      </c>
      <c r="S74" s="800"/>
      <c r="T74" s="717" t="s">
        <v>277</v>
      </c>
      <c r="U74" s="717" t="s">
        <v>2262</v>
      </c>
      <c r="V74" s="307"/>
      <c r="AC74" t="s">
        <v>1151</v>
      </c>
      <c r="AD74" s="888"/>
      <c r="AE74" s="888"/>
      <c r="AF74" s="888"/>
      <c r="AG74" s="888"/>
      <c r="AH74" s="888"/>
      <c r="AI74" s="888"/>
      <c r="AJ74" s="888"/>
    </row>
    <row r="75" spans="1:36">
      <c r="D75" t="s">
        <v>238</v>
      </c>
      <c r="E75" t="s">
        <v>215</v>
      </c>
      <c r="F75" t="s">
        <v>239</v>
      </c>
      <c r="G75" t="s">
        <v>2161</v>
      </c>
      <c r="H75" t="s">
        <v>241</v>
      </c>
      <c r="I75" t="s">
        <v>266</v>
      </c>
      <c r="J75" t="s">
        <v>107</v>
      </c>
      <c r="K75" t="s">
        <v>2256</v>
      </c>
      <c r="L75" s="350" t="str">
        <f t="shared" si="4"/>
        <v>St Fergus FEED</v>
      </c>
      <c r="M75" s="350" t="s">
        <v>245</v>
      </c>
      <c r="O75" t="s">
        <v>247</v>
      </c>
      <c r="P75" t="s">
        <v>272</v>
      </c>
      <c r="Q75" s="800"/>
      <c r="R75" s="717" t="s">
        <v>347</v>
      </c>
      <c r="S75" s="800"/>
      <c r="T75" s="717" t="s">
        <v>277</v>
      </c>
      <c r="U75" s="717" t="s">
        <v>468</v>
      </c>
      <c r="V75" s="307"/>
      <c r="AC75" t="s">
        <v>1151</v>
      </c>
      <c r="AD75" s="888"/>
      <c r="AE75" s="888"/>
      <c r="AF75" s="888"/>
      <c r="AG75" s="888"/>
      <c r="AH75" s="888"/>
      <c r="AI75" s="888"/>
      <c r="AJ75" s="888"/>
    </row>
    <row r="76" spans="1:36">
      <c r="D76" t="s">
        <v>238</v>
      </c>
      <c r="E76" t="s">
        <v>215</v>
      </c>
      <c r="F76" t="s">
        <v>239</v>
      </c>
      <c r="G76" t="s">
        <v>2161</v>
      </c>
      <c r="H76" t="s">
        <v>241</v>
      </c>
      <c r="I76" t="s">
        <v>266</v>
      </c>
      <c r="J76" t="s">
        <v>107</v>
      </c>
      <c r="K76" t="s">
        <v>2256</v>
      </c>
      <c r="L76" s="350" t="str">
        <f t="shared" si="4"/>
        <v>St Fergus FEED</v>
      </c>
      <c r="M76" s="350" t="s">
        <v>245</v>
      </c>
      <c r="O76" t="s">
        <v>247</v>
      </c>
      <c r="P76" t="s">
        <v>272</v>
      </c>
      <c r="Q76" s="800"/>
      <c r="R76" s="717" t="s">
        <v>347</v>
      </c>
      <c r="S76" s="800"/>
      <c r="T76" s="717" t="s">
        <v>277</v>
      </c>
      <c r="U76" s="717" t="s">
        <v>2263</v>
      </c>
      <c r="V76" s="307"/>
      <c r="AC76" t="s">
        <v>1151</v>
      </c>
      <c r="AD76" s="888"/>
      <c r="AE76" s="888"/>
      <c r="AF76" s="888"/>
      <c r="AG76" s="888"/>
      <c r="AH76" s="888"/>
      <c r="AI76" s="888"/>
      <c r="AJ76" s="888"/>
    </row>
    <row r="77" spans="1:36">
      <c r="D77" t="s">
        <v>238</v>
      </c>
      <c r="E77" t="s">
        <v>215</v>
      </c>
      <c r="F77" t="s">
        <v>239</v>
      </c>
      <c r="G77" t="s">
        <v>2161</v>
      </c>
      <c r="H77" t="s">
        <v>241</v>
      </c>
      <c r="I77" t="s">
        <v>266</v>
      </c>
      <c r="J77" t="s">
        <v>107</v>
      </c>
      <c r="K77" t="s">
        <v>2256</v>
      </c>
      <c r="L77" s="350" t="str">
        <f t="shared" si="4"/>
        <v>St Fergus FEED</v>
      </c>
      <c r="M77" s="350" t="s">
        <v>245</v>
      </c>
      <c r="O77" t="s">
        <v>247</v>
      </c>
      <c r="P77" t="s">
        <v>272</v>
      </c>
      <c r="Q77" s="800"/>
      <c r="R77" s="717" t="s">
        <v>347</v>
      </c>
      <c r="S77" s="800"/>
      <c r="T77" s="717" t="s">
        <v>277</v>
      </c>
      <c r="U77" s="717" t="s">
        <v>2264</v>
      </c>
      <c r="V77" s="307"/>
      <c r="AC77" t="s">
        <v>1151</v>
      </c>
      <c r="AD77" s="888"/>
      <c r="AE77" s="888"/>
      <c r="AF77" s="888"/>
      <c r="AG77" s="888"/>
      <c r="AH77" s="888"/>
      <c r="AI77" s="888"/>
      <c r="AJ77" s="888"/>
    </row>
    <row r="78" spans="1:36">
      <c r="D78" t="s">
        <v>238</v>
      </c>
      <c r="E78" t="s">
        <v>215</v>
      </c>
      <c r="F78" t="s">
        <v>239</v>
      </c>
      <c r="G78" t="s">
        <v>2161</v>
      </c>
      <c r="H78" t="s">
        <v>241</v>
      </c>
      <c r="I78" t="s">
        <v>266</v>
      </c>
      <c r="J78" t="s">
        <v>107</v>
      </c>
      <c r="K78" t="s">
        <v>2256</v>
      </c>
      <c r="L78" s="350" t="str">
        <f t="shared" si="4"/>
        <v>St Fergus FEED</v>
      </c>
      <c r="M78" s="350" t="s">
        <v>245</v>
      </c>
      <c r="O78" t="s">
        <v>247</v>
      </c>
      <c r="P78" t="s">
        <v>272</v>
      </c>
      <c r="Q78" s="717"/>
      <c r="R78" s="717" t="s">
        <v>347</v>
      </c>
      <c r="S78" s="800"/>
      <c r="T78" s="888"/>
      <c r="U78" s="888"/>
      <c r="V78" s="307"/>
      <c r="AC78" t="s">
        <v>1151</v>
      </c>
      <c r="AD78" s="888"/>
      <c r="AE78" s="888"/>
      <c r="AF78" s="888"/>
      <c r="AG78" s="888"/>
      <c r="AH78" s="888"/>
      <c r="AI78" s="888"/>
      <c r="AJ78" s="888"/>
    </row>
    <row r="79" spans="1:36">
      <c r="D79" t="s">
        <v>238</v>
      </c>
      <c r="E79" t="s">
        <v>215</v>
      </c>
      <c r="F79" t="s">
        <v>239</v>
      </c>
      <c r="G79" t="s">
        <v>2161</v>
      </c>
      <c r="H79" t="s">
        <v>241</v>
      </c>
      <c r="I79" t="s">
        <v>266</v>
      </c>
      <c r="J79" t="s">
        <v>107</v>
      </c>
      <c r="K79" t="s">
        <v>2256</v>
      </c>
      <c r="L79" s="350" t="str">
        <f t="shared" si="4"/>
        <v>St Fergus FEED</v>
      </c>
      <c r="M79" s="350" t="s">
        <v>245</v>
      </c>
      <c r="O79" t="s">
        <v>247</v>
      </c>
      <c r="P79" t="s">
        <v>272</v>
      </c>
      <c r="Q79" s="717"/>
      <c r="R79" s="717" t="s">
        <v>347</v>
      </c>
      <c r="S79" s="800"/>
      <c r="T79" s="888"/>
      <c r="U79" s="888"/>
      <c r="V79" s="307"/>
      <c r="AC79" t="s">
        <v>1151</v>
      </c>
      <c r="AD79" s="888"/>
      <c r="AE79" s="888"/>
      <c r="AF79" s="888"/>
      <c r="AG79" s="888"/>
      <c r="AH79" s="888"/>
      <c r="AI79" s="888"/>
      <c r="AJ79" s="888"/>
    </row>
    <row r="81" spans="1:36" s="1" customFormat="1" ht="14">
      <c r="A81" s="42"/>
      <c r="B81" s="48" t="s">
        <v>2265</v>
      </c>
      <c r="R81" s="76"/>
    </row>
    <row r="83" spans="1:36">
      <c r="D83" t="s">
        <v>238</v>
      </c>
      <c r="E83" t="s">
        <v>215</v>
      </c>
      <c r="F83" t="s">
        <v>239</v>
      </c>
      <c r="G83" t="s">
        <v>2161</v>
      </c>
      <c r="H83" t="s">
        <v>241</v>
      </c>
      <c r="I83" t="s">
        <v>266</v>
      </c>
      <c r="J83" t="s">
        <v>107</v>
      </c>
      <c r="K83" t="s">
        <v>335</v>
      </c>
      <c r="L83" s="350" t="str">
        <f t="shared" ref="L83:L93" si="5">R83</f>
        <v>Bacton Site Redevelopment FEED</v>
      </c>
      <c r="M83" s="350" t="s">
        <v>245</v>
      </c>
      <c r="O83" t="s">
        <v>317</v>
      </c>
      <c r="P83" t="s">
        <v>272</v>
      </c>
      <c r="Q83" s="800"/>
      <c r="R83" s="717" t="s">
        <v>2265</v>
      </c>
      <c r="S83" s="800"/>
      <c r="T83" s="717" t="s">
        <v>254</v>
      </c>
      <c r="U83" s="717" t="s">
        <v>2257</v>
      </c>
      <c r="V83" s="307"/>
      <c r="AC83" t="s">
        <v>1151</v>
      </c>
      <c r="AD83" s="888"/>
      <c r="AE83" s="888"/>
      <c r="AF83" s="888"/>
      <c r="AG83" s="888"/>
      <c r="AH83" s="888"/>
      <c r="AI83" s="888"/>
      <c r="AJ83" s="888"/>
    </row>
    <row r="84" spans="1:36">
      <c r="D84" t="s">
        <v>238</v>
      </c>
      <c r="E84" t="s">
        <v>215</v>
      </c>
      <c r="F84" t="s">
        <v>239</v>
      </c>
      <c r="G84" t="s">
        <v>2161</v>
      </c>
      <c r="H84" t="s">
        <v>241</v>
      </c>
      <c r="I84" t="s">
        <v>266</v>
      </c>
      <c r="J84" t="s">
        <v>107</v>
      </c>
      <c r="K84" t="s">
        <v>335</v>
      </c>
      <c r="L84" s="350" t="str">
        <f t="shared" si="5"/>
        <v>Bacton Site Redevelopment FEED</v>
      </c>
      <c r="M84" s="350" t="s">
        <v>245</v>
      </c>
      <c r="O84" t="s">
        <v>317</v>
      </c>
      <c r="P84" t="s">
        <v>272</v>
      </c>
      <c r="Q84" s="800"/>
      <c r="R84" s="717" t="s">
        <v>2265</v>
      </c>
      <c r="S84" s="800"/>
      <c r="T84" s="717" t="s">
        <v>254</v>
      </c>
      <c r="U84" s="717" t="s">
        <v>2258</v>
      </c>
      <c r="V84" s="307"/>
      <c r="AC84" t="s">
        <v>1151</v>
      </c>
      <c r="AD84" s="888"/>
      <c r="AE84" s="888"/>
      <c r="AF84" s="888"/>
      <c r="AG84" s="888"/>
      <c r="AH84" s="888"/>
      <c r="AI84" s="888"/>
      <c r="AJ84" s="888"/>
    </row>
    <row r="85" spans="1:36">
      <c r="D85" t="s">
        <v>238</v>
      </c>
      <c r="E85" t="s">
        <v>215</v>
      </c>
      <c r="F85" t="s">
        <v>239</v>
      </c>
      <c r="G85" t="s">
        <v>2161</v>
      </c>
      <c r="H85" t="s">
        <v>241</v>
      </c>
      <c r="I85" t="s">
        <v>266</v>
      </c>
      <c r="J85" t="s">
        <v>107</v>
      </c>
      <c r="K85" t="s">
        <v>335</v>
      </c>
      <c r="L85" s="350" t="str">
        <f t="shared" si="5"/>
        <v>Bacton Site Redevelopment FEED</v>
      </c>
      <c r="M85" s="350" t="s">
        <v>245</v>
      </c>
      <c r="O85" t="s">
        <v>317</v>
      </c>
      <c r="P85" t="s">
        <v>272</v>
      </c>
      <c r="Q85" s="800"/>
      <c r="R85" s="717" t="s">
        <v>2265</v>
      </c>
      <c r="S85" s="800"/>
      <c r="T85" s="717" t="s">
        <v>254</v>
      </c>
      <c r="U85" s="717" t="s">
        <v>2259</v>
      </c>
      <c r="V85" s="307"/>
      <c r="AC85" t="s">
        <v>1151</v>
      </c>
      <c r="AD85" s="888"/>
      <c r="AE85" s="888"/>
      <c r="AF85" s="888"/>
      <c r="AG85" s="888"/>
      <c r="AH85" s="888"/>
      <c r="AI85" s="888"/>
      <c r="AJ85" s="888"/>
    </row>
    <row r="86" spans="1:36">
      <c r="D86" t="s">
        <v>238</v>
      </c>
      <c r="E86" t="s">
        <v>215</v>
      </c>
      <c r="F86" t="s">
        <v>239</v>
      </c>
      <c r="G86" t="s">
        <v>2161</v>
      </c>
      <c r="H86" t="s">
        <v>241</v>
      </c>
      <c r="I86" t="s">
        <v>266</v>
      </c>
      <c r="J86" t="s">
        <v>107</v>
      </c>
      <c r="K86" t="s">
        <v>335</v>
      </c>
      <c r="L86" s="350" t="str">
        <f t="shared" si="5"/>
        <v>Bacton Site Redevelopment FEED</v>
      </c>
      <c r="M86" s="350" t="s">
        <v>245</v>
      </c>
      <c r="O86" t="s">
        <v>317</v>
      </c>
      <c r="P86" t="s">
        <v>272</v>
      </c>
      <c r="Q86" s="800"/>
      <c r="R86" s="717" t="s">
        <v>2265</v>
      </c>
      <c r="S86" s="800"/>
      <c r="T86" s="717" t="s">
        <v>254</v>
      </c>
      <c r="U86" s="717" t="s">
        <v>2260</v>
      </c>
      <c r="V86" s="307"/>
      <c r="AC86" t="s">
        <v>1151</v>
      </c>
      <c r="AD86" s="888"/>
      <c r="AE86" s="888"/>
      <c r="AF86" s="888"/>
      <c r="AG86" s="888"/>
      <c r="AH86" s="888"/>
      <c r="AI86" s="888"/>
      <c r="AJ86" s="888"/>
    </row>
    <row r="87" spans="1:36">
      <c r="D87" t="s">
        <v>238</v>
      </c>
      <c r="E87" t="s">
        <v>215</v>
      </c>
      <c r="F87" t="s">
        <v>239</v>
      </c>
      <c r="G87" t="s">
        <v>2161</v>
      </c>
      <c r="H87" t="s">
        <v>241</v>
      </c>
      <c r="I87" t="s">
        <v>266</v>
      </c>
      <c r="J87" t="s">
        <v>107</v>
      </c>
      <c r="K87" t="s">
        <v>335</v>
      </c>
      <c r="L87" s="350" t="str">
        <f t="shared" si="5"/>
        <v>Bacton Site Redevelopment FEED</v>
      </c>
      <c r="M87" s="350" t="s">
        <v>245</v>
      </c>
      <c r="O87" t="s">
        <v>317</v>
      </c>
      <c r="P87" t="s">
        <v>272</v>
      </c>
      <c r="Q87" s="800"/>
      <c r="R87" s="717" t="s">
        <v>2265</v>
      </c>
      <c r="S87" s="800"/>
      <c r="T87" s="717" t="s">
        <v>254</v>
      </c>
      <c r="U87" s="717" t="s">
        <v>2261</v>
      </c>
      <c r="V87" s="307"/>
      <c r="AC87" t="s">
        <v>1151</v>
      </c>
      <c r="AD87" s="888"/>
      <c r="AE87" s="888"/>
      <c r="AF87" s="888"/>
      <c r="AG87" s="888"/>
      <c r="AH87" s="888"/>
      <c r="AI87" s="888"/>
      <c r="AJ87" s="888"/>
    </row>
    <row r="88" spans="1:36">
      <c r="D88" t="s">
        <v>238</v>
      </c>
      <c r="E88" t="s">
        <v>215</v>
      </c>
      <c r="F88" t="s">
        <v>239</v>
      </c>
      <c r="G88" t="s">
        <v>2161</v>
      </c>
      <c r="H88" t="s">
        <v>241</v>
      </c>
      <c r="I88" t="s">
        <v>266</v>
      </c>
      <c r="J88" t="s">
        <v>107</v>
      </c>
      <c r="K88" t="s">
        <v>335</v>
      </c>
      <c r="L88" s="350" t="str">
        <f t="shared" si="5"/>
        <v>Bacton Site Redevelopment FEED</v>
      </c>
      <c r="M88" s="350" t="s">
        <v>245</v>
      </c>
      <c r="O88" t="s">
        <v>317</v>
      </c>
      <c r="P88" t="s">
        <v>272</v>
      </c>
      <c r="Q88" s="800"/>
      <c r="R88" s="717" t="s">
        <v>2265</v>
      </c>
      <c r="S88" s="800"/>
      <c r="T88" s="717" t="s">
        <v>277</v>
      </c>
      <c r="U88" s="717" t="s">
        <v>2262</v>
      </c>
      <c r="V88" s="307"/>
      <c r="AC88" t="s">
        <v>1151</v>
      </c>
      <c r="AD88" s="888"/>
      <c r="AE88" s="888"/>
      <c r="AF88" s="888"/>
      <c r="AG88" s="888"/>
      <c r="AH88" s="888"/>
      <c r="AI88" s="888"/>
      <c r="AJ88" s="888"/>
    </row>
    <row r="89" spans="1:36">
      <c r="D89" t="s">
        <v>238</v>
      </c>
      <c r="E89" t="s">
        <v>215</v>
      </c>
      <c r="F89" t="s">
        <v>239</v>
      </c>
      <c r="G89" t="s">
        <v>2161</v>
      </c>
      <c r="H89" t="s">
        <v>241</v>
      </c>
      <c r="I89" t="s">
        <v>266</v>
      </c>
      <c r="J89" t="s">
        <v>107</v>
      </c>
      <c r="K89" t="s">
        <v>335</v>
      </c>
      <c r="L89" s="350" t="str">
        <f t="shared" si="5"/>
        <v>Bacton Site Redevelopment FEED</v>
      </c>
      <c r="M89" s="350" t="s">
        <v>245</v>
      </c>
      <c r="O89" t="s">
        <v>317</v>
      </c>
      <c r="P89" t="s">
        <v>272</v>
      </c>
      <c r="Q89" s="800"/>
      <c r="R89" s="717" t="s">
        <v>2265</v>
      </c>
      <c r="S89" s="800"/>
      <c r="T89" s="717" t="s">
        <v>277</v>
      </c>
      <c r="U89" s="717" t="s">
        <v>468</v>
      </c>
      <c r="V89" s="307"/>
      <c r="AC89" t="s">
        <v>1151</v>
      </c>
      <c r="AD89" s="888"/>
      <c r="AE89" s="888"/>
      <c r="AF89" s="888"/>
      <c r="AG89" s="888"/>
      <c r="AH89" s="888"/>
      <c r="AI89" s="888"/>
      <c r="AJ89" s="888"/>
    </row>
    <row r="90" spans="1:36">
      <c r="D90" t="s">
        <v>238</v>
      </c>
      <c r="E90" t="s">
        <v>215</v>
      </c>
      <c r="F90" t="s">
        <v>239</v>
      </c>
      <c r="G90" t="s">
        <v>2161</v>
      </c>
      <c r="H90" t="s">
        <v>241</v>
      </c>
      <c r="I90" t="s">
        <v>266</v>
      </c>
      <c r="J90" t="s">
        <v>107</v>
      </c>
      <c r="K90" t="s">
        <v>335</v>
      </c>
      <c r="L90" s="350" t="str">
        <f t="shared" si="5"/>
        <v>Bacton Site Redevelopment FEED</v>
      </c>
      <c r="M90" s="350" t="s">
        <v>245</v>
      </c>
      <c r="O90" t="s">
        <v>317</v>
      </c>
      <c r="P90" t="s">
        <v>272</v>
      </c>
      <c r="Q90" s="800"/>
      <c r="R90" s="717" t="s">
        <v>2265</v>
      </c>
      <c r="S90" s="800"/>
      <c r="T90" s="717" t="s">
        <v>277</v>
      </c>
      <c r="U90" s="717" t="s">
        <v>2263</v>
      </c>
      <c r="V90" s="307"/>
      <c r="AC90" t="s">
        <v>1151</v>
      </c>
      <c r="AD90" s="888"/>
      <c r="AE90" s="888"/>
      <c r="AF90" s="888"/>
      <c r="AG90" s="888"/>
      <c r="AH90" s="888"/>
      <c r="AI90" s="888"/>
      <c r="AJ90" s="888"/>
    </row>
    <row r="91" spans="1:36">
      <c r="D91" t="s">
        <v>238</v>
      </c>
      <c r="E91" t="s">
        <v>215</v>
      </c>
      <c r="F91" t="s">
        <v>239</v>
      </c>
      <c r="G91" t="s">
        <v>2161</v>
      </c>
      <c r="H91" t="s">
        <v>241</v>
      </c>
      <c r="I91" t="s">
        <v>266</v>
      </c>
      <c r="J91" t="s">
        <v>107</v>
      </c>
      <c r="K91" t="s">
        <v>335</v>
      </c>
      <c r="L91" s="350" t="str">
        <f t="shared" si="5"/>
        <v>Bacton Site Redevelopment FEED</v>
      </c>
      <c r="M91" s="350" t="s">
        <v>245</v>
      </c>
      <c r="O91" t="s">
        <v>317</v>
      </c>
      <c r="P91" t="s">
        <v>272</v>
      </c>
      <c r="Q91" s="800"/>
      <c r="R91" s="717" t="s">
        <v>2265</v>
      </c>
      <c r="S91" s="800"/>
      <c r="T91" s="717" t="s">
        <v>277</v>
      </c>
      <c r="U91" s="717" t="s">
        <v>2264</v>
      </c>
      <c r="V91" s="307"/>
      <c r="AC91" t="s">
        <v>1151</v>
      </c>
      <c r="AD91" s="888"/>
      <c r="AE91" s="888"/>
      <c r="AF91" s="888"/>
      <c r="AG91" s="888"/>
      <c r="AH91" s="888"/>
      <c r="AI91" s="888"/>
      <c r="AJ91" s="888"/>
    </row>
    <row r="92" spans="1:36">
      <c r="D92" t="s">
        <v>238</v>
      </c>
      <c r="E92" t="s">
        <v>215</v>
      </c>
      <c r="F92" t="s">
        <v>239</v>
      </c>
      <c r="G92" t="s">
        <v>2161</v>
      </c>
      <c r="H92" t="s">
        <v>241</v>
      </c>
      <c r="I92" t="s">
        <v>266</v>
      </c>
      <c r="J92" t="s">
        <v>107</v>
      </c>
      <c r="K92" t="s">
        <v>335</v>
      </c>
      <c r="L92" s="350" t="str">
        <f t="shared" si="5"/>
        <v>Bacton Site Redevelopment FEED</v>
      </c>
      <c r="M92" s="350" t="s">
        <v>245</v>
      </c>
      <c r="O92" t="s">
        <v>317</v>
      </c>
      <c r="P92" t="s">
        <v>272</v>
      </c>
      <c r="Q92" s="717"/>
      <c r="R92" s="717" t="s">
        <v>2265</v>
      </c>
      <c r="S92" s="800"/>
      <c r="T92" s="888"/>
      <c r="U92" s="888"/>
      <c r="V92" s="307"/>
      <c r="AC92" t="s">
        <v>1151</v>
      </c>
      <c r="AD92" s="888"/>
      <c r="AE92" s="888"/>
      <c r="AF92" s="888"/>
      <c r="AG92" s="888"/>
      <c r="AH92" s="888"/>
      <c r="AI92" s="888"/>
      <c r="AJ92" s="888"/>
    </row>
    <row r="93" spans="1:36">
      <c r="D93" t="s">
        <v>238</v>
      </c>
      <c r="E93" t="s">
        <v>215</v>
      </c>
      <c r="F93" t="s">
        <v>239</v>
      </c>
      <c r="G93" t="s">
        <v>2161</v>
      </c>
      <c r="H93" t="s">
        <v>241</v>
      </c>
      <c r="I93" t="s">
        <v>266</v>
      </c>
      <c r="J93" t="s">
        <v>107</v>
      </c>
      <c r="K93" t="s">
        <v>335</v>
      </c>
      <c r="L93" s="350" t="str">
        <f t="shared" si="5"/>
        <v>Bacton Site Redevelopment FEED</v>
      </c>
      <c r="M93" s="350" t="s">
        <v>245</v>
      </c>
      <c r="O93" t="s">
        <v>317</v>
      </c>
      <c r="P93" t="s">
        <v>272</v>
      </c>
      <c r="Q93" s="717"/>
      <c r="R93" s="717" t="s">
        <v>2265</v>
      </c>
      <c r="S93" s="800"/>
      <c r="T93" s="888"/>
      <c r="U93" s="888"/>
      <c r="V93" s="307"/>
      <c r="AC93" t="s">
        <v>1151</v>
      </c>
      <c r="AD93" s="888"/>
      <c r="AE93" s="888"/>
      <c r="AF93" s="888"/>
      <c r="AG93" s="888"/>
      <c r="AH93" s="888"/>
      <c r="AI93" s="888"/>
      <c r="AJ93" s="888"/>
    </row>
    <row r="95" spans="1:36" s="1" customFormat="1" ht="14">
      <c r="A95" s="42"/>
      <c r="B95" s="48" t="s">
        <v>2266</v>
      </c>
      <c r="R95" s="76"/>
    </row>
    <row r="97" spans="1:36">
      <c r="D97" t="s">
        <v>238</v>
      </c>
      <c r="E97" t="s">
        <v>215</v>
      </c>
      <c r="F97" t="s">
        <v>239</v>
      </c>
      <c r="G97" t="s">
        <v>2161</v>
      </c>
      <c r="H97" t="s">
        <v>241</v>
      </c>
      <c r="I97" t="s">
        <v>266</v>
      </c>
      <c r="J97" t="s">
        <v>107</v>
      </c>
      <c r="K97" t="s">
        <v>335</v>
      </c>
      <c r="L97" s="350" t="str">
        <f t="shared" ref="L97:L107" si="6">R97</f>
        <v>Kings Lynn subsidence FEED</v>
      </c>
      <c r="M97" s="350" t="s">
        <v>245</v>
      </c>
      <c r="O97" t="s">
        <v>1407</v>
      </c>
      <c r="P97" t="s">
        <v>272</v>
      </c>
      <c r="Q97" s="800"/>
      <c r="R97" s="717" t="s">
        <v>423</v>
      </c>
      <c r="S97" s="800"/>
      <c r="T97" s="717" t="s">
        <v>254</v>
      </c>
      <c r="U97" s="717" t="s">
        <v>2257</v>
      </c>
      <c r="V97" s="307"/>
      <c r="AC97" t="s">
        <v>1151</v>
      </c>
      <c r="AD97" s="888"/>
      <c r="AE97" s="888"/>
      <c r="AF97" s="888"/>
      <c r="AG97" s="888"/>
      <c r="AH97" s="888"/>
      <c r="AI97" s="888"/>
      <c r="AJ97" s="888"/>
    </row>
    <row r="98" spans="1:36">
      <c r="D98" t="s">
        <v>238</v>
      </c>
      <c r="E98" t="s">
        <v>215</v>
      </c>
      <c r="F98" t="s">
        <v>239</v>
      </c>
      <c r="G98" t="s">
        <v>2161</v>
      </c>
      <c r="H98" t="s">
        <v>241</v>
      </c>
      <c r="I98" t="s">
        <v>266</v>
      </c>
      <c r="J98" t="s">
        <v>107</v>
      </c>
      <c r="K98" t="s">
        <v>335</v>
      </c>
      <c r="L98" s="350" t="str">
        <f t="shared" si="6"/>
        <v>Kings Lynn subsidence FEED</v>
      </c>
      <c r="M98" s="350" t="s">
        <v>245</v>
      </c>
      <c r="O98" t="s">
        <v>1407</v>
      </c>
      <c r="P98" t="s">
        <v>272</v>
      </c>
      <c r="Q98" s="800"/>
      <c r="R98" s="717" t="s">
        <v>423</v>
      </c>
      <c r="S98" s="800"/>
      <c r="T98" s="717" t="s">
        <v>254</v>
      </c>
      <c r="U98" s="717" t="s">
        <v>2258</v>
      </c>
      <c r="V98" s="307"/>
      <c r="AC98" t="s">
        <v>1151</v>
      </c>
      <c r="AD98" s="888"/>
      <c r="AE98" s="888"/>
      <c r="AF98" s="888"/>
      <c r="AG98" s="888"/>
      <c r="AH98" s="888"/>
      <c r="AI98" s="888"/>
      <c r="AJ98" s="888"/>
    </row>
    <row r="99" spans="1:36">
      <c r="D99" t="s">
        <v>238</v>
      </c>
      <c r="E99" t="s">
        <v>215</v>
      </c>
      <c r="F99" t="s">
        <v>239</v>
      </c>
      <c r="G99" t="s">
        <v>2161</v>
      </c>
      <c r="H99" t="s">
        <v>241</v>
      </c>
      <c r="I99" t="s">
        <v>266</v>
      </c>
      <c r="J99" t="s">
        <v>107</v>
      </c>
      <c r="K99" t="s">
        <v>335</v>
      </c>
      <c r="L99" s="350" t="str">
        <f t="shared" si="6"/>
        <v>Kings Lynn subsidence FEED</v>
      </c>
      <c r="M99" s="350" t="s">
        <v>245</v>
      </c>
      <c r="O99" t="s">
        <v>1407</v>
      </c>
      <c r="P99" t="s">
        <v>272</v>
      </c>
      <c r="Q99" s="800"/>
      <c r="R99" s="717" t="s">
        <v>423</v>
      </c>
      <c r="S99" s="800"/>
      <c r="T99" s="717" t="s">
        <v>254</v>
      </c>
      <c r="U99" s="717" t="s">
        <v>2259</v>
      </c>
      <c r="V99" s="307"/>
      <c r="AC99" t="s">
        <v>1151</v>
      </c>
      <c r="AD99" s="888"/>
      <c r="AE99" s="888"/>
      <c r="AF99" s="888"/>
      <c r="AG99" s="888"/>
      <c r="AH99" s="888"/>
      <c r="AI99" s="888"/>
      <c r="AJ99" s="888"/>
    </row>
    <row r="100" spans="1:36">
      <c r="D100" t="s">
        <v>238</v>
      </c>
      <c r="E100" t="s">
        <v>215</v>
      </c>
      <c r="F100" t="s">
        <v>239</v>
      </c>
      <c r="G100" t="s">
        <v>2161</v>
      </c>
      <c r="H100" t="s">
        <v>241</v>
      </c>
      <c r="I100" t="s">
        <v>266</v>
      </c>
      <c r="J100" t="s">
        <v>107</v>
      </c>
      <c r="K100" t="s">
        <v>335</v>
      </c>
      <c r="L100" s="350" t="str">
        <f t="shared" si="6"/>
        <v>Kings Lynn subsidence FEED</v>
      </c>
      <c r="M100" s="350" t="s">
        <v>245</v>
      </c>
      <c r="O100" t="s">
        <v>1407</v>
      </c>
      <c r="P100" t="s">
        <v>272</v>
      </c>
      <c r="Q100" s="800"/>
      <c r="R100" s="717" t="s">
        <v>423</v>
      </c>
      <c r="S100" s="800"/>
      <c r="T100" s="717" t="s">
        <v>254</v>
      </c>
      <c r="U100" s="717" t="s">
        <v>2260</v>
      </c>
      <c r="V100" s="307"/>
      <c r="AC100" t="s">
        <v>1151</v>
      </c>
      <c r="AD100" s="888"/>
      <c r="AE100" s="888"/>
      <c r="AF100" s="888"/>
      <c r="AG100" s="888"/>
      <c r="AH100" s="888"/>
      <c r="AI100" s="888"/>
      <c r="AJ100" s="888"/>
    </row>
    <row r="101" spans="1:36">
      <c r="D101" t="s">
        <v>238</v>
      </c>
      <c r="E101" t="s">
        <v>215</v>
      </c>
      <c r="F101" t="s">
        <v>239</v>
      </c>
      <c r="G101" t="s">
        <v>2161</v>
      </c>
      <c r="H101" t="s">
        <v>241</v>
      </c>
      <c r="I101" t="s">
        <v>266</v>
      </c>
      <c r="J101" t="s">
        <v>107</v>
      </c>
      <c r="K101" t="s">
        <v>335</v>
      </c>
      <c r="L101" s="350" t="str">
        <f t="shared" si="6"/>
        <v>Kings Lynn subsidence FEED</v>
      </c>
      <c r="M101" s="350" t="s">
        <v>245</v>
      </c>
      <c r="O101" t="s">
        <v>1407</v>
      </c>
      <c r="P101" t="s">
        <v>272</v>
      </c>
      <c r="Q101" s="800"/>
      <c r="R101" s="717" t="s">
        <v>423</v>
      </c>
      <c r="S101" s="800"/>
      <c r="T101" s="717" t="s">
        <v>254</v>
      </c>
      <c r="U101" s="717" t="s">
        <v>2261</v>
      </c>
      <c r="V101" s="307"/>
      <c r="AC101" t="s">
        <v>1151</v>
      </c>
      <c r="AD101" s="888"/>
      <c r="AE101" s="888"/>
      <c r="AF101" s="888"/>
      <c r="AG101" s="888"/>
      <c r="AH101" s="888"/>
      <c r="AI101" s="888"/>
      <c r="AJ101" s="888"/>
    </row>
    <row r="102" spans="1:36">
      <c r="D102" t="s">
        <v>238</v>
      </c>
      <c r="E102" t="s">
        <v>215</v>
      </c>
      <c r="F102" t="s">
        <v>239</v>
      </c>
      <c r="G102" t="s">
        <v>2161</v>
      </c>
      <c r="H102" t="s">
        <v>241</v>
      </c>
      <c r="I102" t="s">
        <v>266</v>
      </c>
      <c r="J102" t="s">
        <v>107</v>
      </c>
      <c r="K102" t="s">
        <v>335</v>
      </c>
      <c r="L102" s="350" t="str">
        <f t="shared" si="6"/>
        <v>Kings Lynn subsidence FEED</v>
      </c>
      <c r="M102" s="350" t="s">
        <v>245</v>
      </c>
      <c r="O102" t="s">
        <v>1407</v>
      </c>
      <c r="P102" t="s">
        <v>272</v>
      </c>
      <c r="Q102" s="800"/>
      <c r="R102" s="717" t="s">
        <v>423</v>
      </c>
      <c r="S102" s="800"/>
      <c r="T102" s="717" t="s">
        <v>277</v>
      </c>
      <c r="U102" s="717" t="s">
        <v>2262</v>
      </c>
      <c r="V102" s="307"/>
      <c r="AC102" t="s">
        <v>1151</v>
      </c>
      <c r="AD102" s="888"/>
      <c r="AE102" s="888"/>
      <c r="AF102" s="888"/>
      <c r="AG102" s="888"/>
      <c r="AH102" s="888"/>
      <c r="AI102" s="888"/>
      <c r="AJ102" s="888"/>
    </row>
    <row r="103" spans="1:36">
      <c r="D103" t="s">
        <v>238</v>
      </c>
      <c r="E103" t="s">
        <v>215</v>
      </c>
      <c r="F103" t="s">
        <v>239</v>
      </c>
      <c r="G103" t="s">
        <v>2161</v>
      </c>
      <c r="H103" t="s">
        <v>241</v>
      </c>
      <c r="I103" t="s">
        <v>266</v>
      </c>
      <c r="J103" t="s">
        <v>107</v>
      </c>
      <c r="K103" t="s">
        <v>335</v>
      </c>
      <c r="L103" s="350" t="str">
        <f t="shared" si="6"/>
        <v>Kings Lynn subsidence FEED</v>
      </c>
      <c r="M103" s="350" t="s">
        <v>245</v>
      </c>
      <c r="O103" t="s">
        <v>1407</v>
      </c>
      <c r="P103" t="s">
        <v>272</v>
      </c>
      <c r="Q103" s="800"/>
      <c r="R103" s="717" t="s">
        <v>423</v>
      </c>
      <c r="S103" s="800"/>
      <c r="T103" s="717" t="s">
        <v>277</v>
      </c>
      <c r="U103" s="717" t="s">
        <v>468</v>
      </c>
      <c r="V103" s="307"/>
      <c r="AC103" t="s">
        <v>1151</v>
      </c>
      <c r="AD103" s="888"/>
      <c r="AE103" s="888"/>
      <c r="AF103" s="888"/>
      <c r="AG103" s="888"/>
      <c r="AH103" s="888"/>
      <c r="AI103" s="888"/>
      <c r="AJ103" s="888"/>
    </row>
    <row r="104" spans="1:36">
      <c r="D104" t="s">
        <v>238</v>
      </c>
      <c r="E104" t="s">
        <v>215</v>
      </c>
      <c r="F104" t="s">
        <v>239</v>
      </c>
      <c r="G104" t="s">
        <v>2161</v>
      </c>
      <c r="H104" t="s">
        <v>241</v>
      </c>
      <c r="I104" t="s">
        <v>266</v>
      </c>
      <c r="J104" t="s">
        <v>107</v>
      </c>
      <c r="K104" t="s">
        <v>335</v>
      </c>
      <c r="L104" s="350" t="str">
        <f t="shared" si="6"/>
        <v>Kings Lynn subsidence FEED</v>
      </c>
      <c r="M104" s="350" t="s">
        <v>245</v>
      </c>
      <c r="O104" t="s">
        <v>1407</v>
      </c>
      <c r="P104" t="s">
        <v>272</v>
      </c>
      <c r="Q104" s="800"/>
      <c r="R104" s="717" t="s">
        <v>423</v>
      </c>
      <c r="S104" s="800"/>
      <c r="T104" s="717" t="s">
        <v>277</v>
      </c>
      <c r="U104" s="717" t="s">
        <v>2263</v>
      </c>
      <c r="V104" s="307"/>
      <c r="AC104" t="s">
        <v>1151</v>
      </c>
      <c r="AD104" s="888"/>
      <c r="AE104" s="888"/>
      <c r="AF104" s="888"/>
      <c r="AG104" s="888"/>
      <c r="AH104" s="888"/>
      <c r="AI104" s="888"/>
      <c r="AJ104" s="888"/>
    </row>
    <row r="105" spans="1:36">
      <c r="D105" t="s">
        <v>238</v>
      </c>
      <c r="E105" t="s">
        <v>215</v>
      </c>
      <c r="F105" t="s">
        <v>239</v>
      </c>
      <c r="G105" t="s">
        <v>2161</v>
      </c>
      <c r="H105" t="s">
        <v>241</v>
      </c>
      <c r="I105" t="s">
        <v>266</v>
      </c>
      <c r="J105" t="s">
        <v>107</v>
      </c>
      <c r="K105" t="s">
        <v>335</v>
      </c>
      <c r="L105" s="350" t="str">
        <f t="shared" si="6"/>
        <v>Kings Lynn subsidence FEED</v>
      </c>
      <c r="M105" s="350" t="s">
        <v>245</v>
      </c>
      <c r="O105" t="s">
        <v>1407</v>
      </c>
      <c r="P105" t="s">
        <v>272</v>
      </c>
      <c r="Q105" s="800"/>
      <c r="R105" s="717" t="s">
        <v>423</v>
      </c>
      <c r="S105" s="800"/>
      <c r="T105" s="717" t="s">
        <v>277</v>
      </c>
      <c r="U105" s="717" t="s">
        <v>2264</v>
      </c>
      <c r="V105" s="307"/>
      <c r="AC105" t="s">
        <v>1151</v>
      </c>
      <c r="AD105" s="888"/>
      <c r="AE105" s="888"/>
      <c r="AF105" s="888"/>
      <c r="AG105" s="888"/>
      <c r="AH105" s="888"/>
      <c r="AI105" s="888"/>
      <c r="AJ105" s="888"/>
    </row>
    <row r="106" spans="1:36">
      <c r="D106" t="s">
        <v>238</v>
      </c>
      <c r="E106" t="s">
        <v>215</v>
      </c>
      <c r="F106" t="s">
        <v>239</v>
      </c>
      <c r="G106" t="s">
        <v>2161</v>
      </c>
      <c r="H106" t="s">
        <v>241</v>
      </c>
      <c r="I106" t="s">
        <v>266</v>
      </c>
      <c r="J106" t="s">
        <v>107</v>
      </c>
      <c r="K106" t="s">
        <v>335</v>
      </c>
      <c r="L106" s="350" t="str">
        <f t="shared" si="6"/>
        <v>Kings Lynn subsidence FEED</v>
      </c>
      <c r="M106" s="350" t="s">
        <v>245</v>
      </c>
      <c r="O106" t="s">
        <v>1407</v>
      </c>
      <c r="P106" t="s">
        <v>272</v>
      </c>
      <c r="Q106" s="717"/>
      <c r="R106" s="717" t="s">
        <v>423</v>
      </c>
      <c r="S106" s="800"/>
      <c r="T106" s="888"/>
      <c r="U106" s="888"/>
      <c r="V106" s="307"/>
      <c r="AC106" t="s">
        <v>1151</v>
      </c>
      <c r="AD106" s="888"/>
      <c r="AE106" s="888"/>
      <c r="AF106" s="888"/>
      <c r="AG106" s="888"/>
      <c r="AH106" s="888"/>
      <c r="AI106" s="888"/>
      <c r="AJ106" s="888"/>
    </row>
    <row r="107" spans="1:36">
      <c r="D107" t="s">
        <v>238</v>
      </c>
      <c r="E107" t="s">
        <v>215</v>
      </c>
      <c r="F107" t="s">
        <v>239</v>
      </c>
      <c r="G107" t="s">
        <v>2161</v>
      </c>
      <c r="H107" t="s">
        <v>241</v>
      </c>
      <c r="I107" t="s">
        <v>266</v>
      </c>
      <c r="J107" t="s">
        <v>107</v>
      </c>
      <c r="K107" t="s">
        <v>335</v>
      </c>
      <c r="L107" s="350" t="str">
        <f t="shared" si="6"/>
        <v>Kings Lynn subsidence FEED</v>
      </c>
      <c r="M107" s="350" t="s">
        <v>245</v>
      </c>
      <c r="O107" t="s">
        <v>1407</v>
      </c>
      <c r="P107" t="s">
        <v>272</v>
      </c>
      <c r="Q107" s="717"/>
      <c r="R107" s="717" t="s">
        <v>423</v>
      </c>
      <c r="S107" s="800"/>
      <c r="T107" s="888"/>
      <c r="U107" s="888"/>
      <c r="V107" s="307"/>
      <c r="AC107" t="s">
        <v>1151</v>
      </c>
      <c r="AD107" s="888"/>
      <c r="AE107" s="888"/>
      <c r="AF107" s="888"/>
      <c r="AG107" s="888"/>
      <c r="AH107" s="888"/>
      <c r="AI107" s="888"/>
      <c r="AJ107" s="888"/>
    </row>
    <row r="109" spans="1:36" s="1" customFormat="1" ht="18">
      <c r="B109" s="2" t="s">
        <v>263</v>
      </c>
      <c r="R109" s="76"/>
    </row>
    <row r="111" spans="1:36" s="1" customFormat="1" ht="14">
      <c r="A111" s="42"/>
      <c r="B111" s="48" t="s">
        <v>315</v>
      </c>
      <c r="R111" s="76"/>
    </row>
    <row r="113" spans="1:36">
      <c r="D113" t="s">
        <v>238</v>
      </c>
      <c r="E113" t="s">
        <v>215</v>
      </c>
      <c r="F113" t="s">
        <v>263</v>
      </c>
      <c r="G113" t="s">
        <v>2161</v>
      </c>
      <c r="H113" t="s">
        <v>241</v>
      </c>
      <c r="I113" t="s">
        <v>266</v>
      </c>
      <c r="J113" t="s">
        <v>107</v>
      </c>
      <c r="K113" t="s">
        <v>2256</v>
      </c>
      <c r="L113" s="350" t="str">
        <f t="shared" ref="L113:L123" si="7">R113</f>
        <v>Wormington</v>
      </c>
      <c r="M113" s="350" t="s">
        <v>245</v>
      </c>
      <c r="O113" t="s">
        <v>247</v>
      </c>
      <c r="P113" t="s">
        <v>350</v>
      </c>
      <c r="Q113" s="800"/>
      <c r="R113" s="717" t="s">
        <v>315</v>
      </c>
      <c r="S113" s="800"/>
      <c r="T113" s="717" t="s">
        <v>254</v>
      </c>
      <c r="U113" s="717" t="s">
        <v>2257</v>
      </c>
      <c r="V113" s="307"/>
      <c r="AC113" t="s">
        <v>1151</v>
      </c>
      <c r="AD113" s="888"/>
      <c r="AE113" s="888"/>
      <c r="AF113" s="888"/>
      <c r="AG113" s="888"/>
      <c r="AH113" s="888"/>
      <c r="AI113" s="888"/>
      <c r="AJ113" s="888"/>
    </row>
    <row r="114" spans="1:36">
      <c r="D114" t="s">
        <v>238</v>
      </c>
      <c r="E114" t="s">
        <v>215</v>
      </c>
      <c r="F114" t="s">
        <v>263</v>
      </c>
      <c r="G114" t="s">
        <v>2161</v>
      </c>
      <c r="H114" t="s">
        <v>241</v>
      </c>
      <c r="I114" t="s">
        <v>266</v>
      </c>
      <c r="J114" t="s">
        <v>107</v>
      </c>
      <c r="K114" t="s">
        <v>2256</v>
      </c>
      <c r="L114" s="350" t="str">
        <f t="shared" si="7"/>
        <v>Wormington</v>
      </c>
      <c r="M114" s="350" t="s">
        <v>245</v>
      </c>
      <c r="O114" t="s">
        <v>247</v>
      </c>
      <c r="P114" t="s">
        <v>350</v>
      </c>
      <c r="Q114" s="800"/>
      <c r="R114" s="717" t="s">
        <v>315</v>
      </c>
      <c r="S114" s="800"/>
      <c r="T114" s="717" t="s">
        <v>254</v>
      </c>
      <c r="U114" s="717" t="s">
        <v>2258</v>
      </c>
      <c r="V114" s="307"/>
      <c r="AC114" t="s">
        <v>1151</v>
      </c>
      <c r="AD114" s="888"/>
      <c r="AE114" s="888"/>
      <c r="AF114" s="888"/>
      <c r="AG114" s="888"/>
      <c r="AH114" s="888"/>
      <c r="AI114" s="888"/>
      <c r="AJ114" s="888"/>
    </row>
    <row r="115" spans="1:36">
      <c r="D115" t="s">
        <v>238</v>
      </c>
      <c r="E115" t="s">
        <v>215</v>
      </c>
      <c r="F115" t="s">
        <v>263</v>
      </c>
      <c r="G115" t="s">
        <v>2161</v>
      </c>
      <c r="H115" t="s">
        <v>241</v>
      </c>
      <c r="I115" t="s">
        <v>266</v>
      </c>
      <c r="J115" t="s">
        <v>107</v>
      </c>
      <c r="K115" t="s">
        <v>2256</v>
      </c>
      <c r="L115" s="350" t="str">
        <f t="shared" si="7"/>
        <v>Wormington</v>
      </c>
      <c r="M115" s="350" t="s">
        <v>245</v>
      </c>
      <c r="O115" t="s">
        <v>247</v>
      </c>
      <c r="P115" t="s">
        <v>350</v>
      </c>
      <c r="Q115" s="800"/>
      <c r="R115" s="717" t="s">
        <v>315</v>
      </c>
      <c r="S115" s="800"/>
      <c r="T115" s="717" t="s">
        <v>254</v>
      </c>
      <c r="U115" s="717" t="s">
        <v>2259</v>
      </c>
      <c r="V115" s="307"/>
      <c r="AC115" t="s">
        <v>1151</v>
      </c>
      <c r="AD115" s="888"/>
      <c r="AE115" s="888"/>
      <c r="AF115" s="888"/>
      <c r="AG115" s="888"/>
      <c r="AH115" s="888"/>
      <c r="AI115" s="888"/>
      <c r="AJ115" s="888"/>
    </row>
    <row r="116" spans="1:36">
      <c r="D116" t="s">
        <v>238</v>
      </c>
      <c r="E116" t="s">
        <v>215</v>
      </c>
      <c r="F116" t="s">
        <v>263</v>
      </c>
      <c r="G116" t="s">
        <v>2161</v>
      </c>
      <c r="H116" t="s">
        <v>241</v>
      </c>
      <c r="I116" t="s">
        <v>266</v>
      </c>
      <c r="J116" t="s">
        <v>107</v>
      </c>
      <c r="K116" t="s">
        <v>2256</v>
      </c>
      <c r="L116" s="350" t="str">
        <f t="shared" si="7"/>
        <v>Wormington</v>
      </c>
      <c r="M116" s="350" t="s">
        <v>245</v>
      </c>
      <c r="O116" t="s">
        <v>247</v>
      </c>
      <c r="P116" t="s">
        <v>350</v>
      </c>
      <c r="Q116" s="800"/>
      <c r="R116" s="717" t="s">
        <v>315</v>
      </c>
      <c r="S116" s="800"/>
      <c r="T116" s="717" t="s">
        <v>254</v>
      </c>
      <c r="U116" s="717" t="s">
        <v>2260</v>
      </c>
      <c r="V116" s="307"/>
      <c r="AC116" t="s">
        <v>1151</v>
      </c>
      <c r="AD116" s="888"/>
      <c r="AE116" s="888"/>
      <c r="AF116" s="888"/>
      <c r="AG116" s="888"/>
      <c r="AH116" s="888"/>
      <c r="AI116" s="888"/>
      <c r="AJ116" s="888"/>
    </row>
    <row r="117" spans="1:36">
      <c r="D117" t="s">
        <v>238</v>
      </c>
      <c r="E117" t="s">
        <v>215</v>
      </c>
      <c r="F117" t="s">
        <v>263</v>
      </c>
      <c r="G117" t="s">
        <v>2161</v>
      </c>
      <c r="H117" t="s">
        <v>241</v>
      </c>
      <c r="I117" t="s">
        <v>266</v>
      </c>
      <c r="J117" t="s">
        <v>107</v>
      </c>
      <c r="K117" t="s">
        <v>2256</v>
      </c>
      <c r="L117" s="350" t="str">
        <f t="shared" si="7"/>
        <v>Wormington</v>
      </c>
      <c r="M117" s="350" t="s">
        <v>245</v>
      </c>
      <c r="O117" t="s">
        <v>247</v>
      </c>
      <c r="P117" t="s">
        <v>350</v>
      </c>
      <c r="Q117" s="800"/>
      <c r="R117" s="717" t="s">
        <v>315</v>
      </c>
      <c r="S117" s="800"/>
      <c r="T117" s="717" t="s">
        <v>254</v>
      </c>
      <c r="U117" s="717" t="s">
        <v>2261</v>
      </c>
      <c r="V117" s="307"/>
      <c r="AC117" t="s">
        <v>1151</v>
      </c>
      <c r="AD117" s="888"/>
      <c r="AE117" s="888"/>
      <c r="AF117" s="888"/>
      <c r="AG117" s="888"/>
      <c r="AH117" s="888"/>
      <c r="AI117" s="888"/>
      <c r="AJ117" s="888"/>
    </row>
    <row r="118" spans="1:36">
      <c r="D118" t="s">
        <v>238</v>
      </c>
      <c r="E118" t="s">
        <v>215</v>
      </c>
      <c r="F118" t="s">
        <v>263</v>
      </c>
      <c r="G118" t="s">
        <v>2161</v>
      </c>
      <c r="H118" t="s">
        <v>241</v>
      </c>
      <c r="I118" t="s">
        <v>266</v>
      </c>
      <c r="J118" t="s">
        <v>107</v>
      </c>
      <c r="K118" t="s">
        <v>2256</v>
      </c>
      <c r="L118" s="350" t="str">
        <f t="shared" si="7"/>
        <v>Wormington</v>
      </c>
      <c r="M118" s="350" t="s">
        <v>245</v>
      </c>
      <c r="O118" t="s">
        <v>247</v>
      </c>
      <c r="P118" t="s">
        <v>350</v>
      </c>
      <c r="Q118" s="800"/>
      <c r="R118" s="717" t="s">
        <v>315</v>
      </c>
      <c r="S118" s="800"/>
      <c r="T118" s="717" t="s">
        <v>277</v>
      </c>
      <c r="U118" s="717" t="s">
        <v>2262</v>
      </c>
      <c r="V118" s="307"/>
      <c r="AC118" t="s">
        <v>1151</v>
      </c>
      <c r="AD118" s="888"/>
      <c r="AE118" s="888"/>
      <c r="AF118" s="888"/>
      <c r="AG118" s="888"/>
      <c r="AH118" s="888"/>
      <c r="AI118" s="888"/>
      <c r="AJ118" s="888"/>
    </row>
    <row r="119" spans="1:36">
      <c r="D119" t="s">
        <v>238</v>
      </c>
      <c r="E119" t="s">
        <v>215</v>
      </c>
      <c r="F119" t="s">
        <v>263</v>
      </c>
      <c r="G119" t="s">
        <v>2161</v>
      </c>
      <c r="H119" t="s">
        <v>241</v>
      </c>
      <c r="I119" t="s">
        <v>266</v>
      </c>
      <c r="J119" t="s">
        <v>107</v>
      </c>
      <c r="K119" t="s">
        <v>2256</v>
      </c>
      <c r="L119" s="350" t="str">
        <f t="shared" si="7"/>
        <v>Wormington</v>
      </c>
      <c r="M119" s="350" t="s">
        <v>245</v>
      </c>
      <c r="O119" t="s">
        <v>247</v>
      </c>
      <c r="P119" t="s">
        <v>350</v>
      </c>
      <c r="Q119" s="800"/>
      <c r="R119" s="717" t="s">
        <v>315</v>
      </c>
      <c r="S119" s="800"/>
      <c r="T119" s="717" t="s">
        <v>277</v>
      </c>
      <c r="U119" s="717" t="s">
        <v>468</v>
      </c>
      <c r="V119" s="307"/>
      <c r="AC119" t="s">
        <v>1151</v>
      </c>
      <c r="AD119" s="888"/>
      <c r="AE119" s="888"/>
      <c r="AF119" s="888"/>
      <c r="AG119" s="888"/>
      <c r="AH119" s="888"/>
      <c r="AI119" s="888"/>
      <c r="AJ119" s="888"/>
    </row>
    <row r="120" spans="1:36">
      <c r="D120" t="s">
        <v>238</v>
      </c>
      <c r="E120" t="s">
        <v>215</v>
      </c>
      <c r="F120" t="s">
        <v>263</v>
      </c>
      <c r="G120" t="s">
        <v>2161</v>
      </c>
      <c r="H120" t="s">
        <v>241</v>
      </c>
      <c r="I120" t="s">
        <v>266</v>
      </c>
      <c r="J120" t="s">
        <v>107</v>
      </c>
      <c r="K120" t="s">
        <v>2256</v>
      </c>
      <c r="L120" s="350" t="str">
        <f t="shared" si="7"/>
        <v>Wormington</v>
      </c>
      <c r="M120" s="350" t="s">
        <v>245</v>
      </c>
      <c r="O120" t="s">
        <v>247</v>
      </c>
      <c r="P120" t="s">
        <v>350</v>
      </c>
      <c r="Q120" s="800"/>
      <c r="R120" s="717" t="s">
        <v>315</v>
      </c>
      <c r="S120" s="800"/>
      <c r="T120" s="717" t="s">
        <v>277</v>
      </c>
      <c r="U120" s="717" t="s">
        <v>2263</v>
      </c>
      <c r="V120" s="307"/>
      <c r="AC120" t="s">
        <v>1151</v>
      </c>
      <c r="AD120" s="888"/>
      <c r="AE120" s="888"/>
      <c r="AF120" s="888"/>
      <c r="AG120" s="888"/>
      <c r="AH120" s="888"/>
      <c r="AI120" s="888"/>
      <c r="AJ120" s="888"/>
    </row>
    <row r="121" spans="1:36">
      <c r="D121" t="s">
        <v>238</v>
      </c>
      <c r="E121" t="s">
        <v>215</v>
      </c>
      <c r="F121" t="s">
        <v>263</v>
      </c>
      <c r="G121" t="s">
        <v>2161</v>
      </c>
      <c r="H121" t="s">
        <v>241</v>
      </c>
      <c r="I121" t="s">
        <v>266</v>
      </c>
      <c r="J121" t="s">
        <v>107</v>
      </c>
      <c r="K121" t="s">
        <v>2256</v>
      </c>
      <c r="L121" s="350" t="str">
        <f t="shared" si="7"/>
        <v>Wormington</v>
      </c>
      <c r="M121" s="350" t="s">
        <v>245</v>
      </c>
      <c r="O121" t="s">
        <v>247</v>
      </c>
      <c r="P121" t="s">
        <v>350</v>
      </c>
      <c r="Q121" s="800"/>
      <c r="R121" s="717" t="s">
        <v>315</v>
      </c>
      <c r="S121" s="800"/>
      <c r="T121" s="717" t="s">
        <v>277</v>
      </c>
      <c r="U121" s="717" t="s">
        <v>2264</v>
      </c>
      <c r="V121" s="307"/>
      <c r="AC121" t="s">
        <v>1151</v>
      </c>
      <c r="AD121" s="888"/>
      <c r="AE121" s="888"/>
      <c r="AF121" s="888"/>
      <c r="AG121" s="888"/>
      <c r="AH121" s="888"/>
      <c r="AI121" s="888"/>
      <c r="AJ121" s="888"/>
    </row>
    <row r="122" spans="1:36">
      <c r="D122" t="s">
        <v>238</v>
      </c>
      <c r="E122" t="s">
        <v>215</v>
      </c>
      <c r="F122" t="s">
        <v>263</v>
      </c>
      <c r="G122" t="s">
        <v>2161</v>
      </c>
      <c r="H122" t="s">
        <v>241</v>
      </c>
      <c r="I122" t="s">
        <v>266</v>
      </c>
      <c r="J122" t="s">
        <v>107</v>
      </c>
      <c r="K122" t="s">
        <v>2256</v>
      </c>
      <c r="L122" s="350" t="str">
        <f t="shared" si="7"/>
        <v>Wormington</v>
      </c>
      <c r="M122" s="350" t="s">
        <v>245</v>
      </c>
      <c r="O122" t="s">
        <v>247</v>
      </c>
      <c r="P122" t="s">
        <v>350</v>
      </c>
      <c r="Q122" s="717"/>
      <c r="R122" s="717" t="s">
        <v>315</v>
      </c>
      <c r="S122" s="800"/>
      <c r="T122" s="888"/>
      <c r="U122" s="888"/>
      <c r="V122" s="307"/>
      <c r="AC122" t="s">
        <v>1151</v>
      </c>
      <c r="AD122" s="888"/>
      <c r="AE122" s="888"/>
      <c r="AF122" s="888"/>
      <c r="AG122" s="888"/>
      <c r="AH122" s="888"/>
      <c r="AI122" s="888"/>
      <c r="AJ122" s="888"/>
    </row>
    <row r="123" spans="1:36">
      <c r="D123" t="s">
        <v>238</v>
      </c>
      <c r="E123" t="s">
        <v>215</v>
      </c>
      <c r="F123" t="s">
        <v>263</v>
      </c>
      <c r="G123" t="s">
        <v>2161</v>
      </c>
      <c r="H123" t="s">
        <v>241</v>
      </c>
      <c r="I123" t="s">
        <v>266</v>
      </c>
      <c r="J123" t="s">
        <v>107</v>
      </c>
      <c r="K123" t="s">
        <v>2256</v>
      </c>
      <c r="L123" s="350" t="str">
        <f t="shared" si="7"/>
        <v>Wormington</v>
      </c>
      <c r="M123" s="350" t="s">
        <v>245</v>
      </c>
      <c r="O123" t="s">
        <v>247</v>
      </c>
      <c r="P123" t="s">
        <v>350</v>
      </c>
      <c r="Q123" s="717"/>
      <c r="R123" s="717" t="s">
        <v>315</v>
      </c>
      <c r="S123" s="800"/>
      <c r="T123" s="888"/>
      <c r="U123" s="888"/>
      <c r="V123" s="307"/>
      <c r="AC123" t="s">
        <v>1151</v>
      </c>
      <c r="AD123" s="49"/>
      <c r="AE123" s="887"/>
      <c r="AF123" s="887"/>
      <c r="AG123" s="887"/>
      <c r="AH123" s="887"/>
      <c r="AI123" s="887"/>
      <c r="AJ123" s="887"/>
    </row>
    <row r="125" spans="1:36" s="1" customFormat="1" ht="14">
      <c r="A125" s="42"/>
      <c r="B125" s="48" t="s">
        <v>371</v>
      </c>
      <c r="R125" s="76"/>
    </row>
    <row r="127" spans="1:36">
      <c r="D127" t="s">
        <v>238</v>
      </c>
      <c r="E127" t="s">
        <v>215</v>
      </c>
      <c r="F127" t="s">
        <v>263</v>
      </c>
      <c r="G127" t="s">
        <v>2161</v>
      </c>
      <c r="H127" t="s">
        <v>241</v>
      </c>
      <c r="I127" t="s">
        <v>266</v>
      </c>
      <c r="J127" t="s">
        <v>107</v>
      </c>
      <c r="K127" t="s">
        <v>2256</v>
      </c>
      <c r="L127" s="350" t="str">
        <f t="shared" ref="L127:L137" si="8">R127</f>
        <v>Kings Lynn</v>
      </c>
      <c r="M127" s="350" t="s">
        <v>245</v>
      </c>
      <c r="O127" t="s">
        <v>247</v>
      </c>
      <c r="P127" t="s">
        <v>350</v>
      </c>
      <c r="Q127" s="800"/>
      <c r="R127" s="717" t="s">
        <v>371</v>
      </c>
      <c r="S127" s="800"/>
      <c r="T127" s="717" t="s">
        <v>254</v>
      </c>
      <c r="U127" s="717" t="s">
        <v>2257</v>
      </c>
      <c r="V127" s="307"/>
      <c r="AC127" t="s">
        <v>1151</v>
      </c>
      <c r="AD127" s="888"/>
      <c r="AE127" s="888"/>
      <c r="AF127" s="888"/>
      <c r="AG127" s="888"/>
      <c r="AH127" s="888"/>
      <c r="AI127" s="888"/>
      <c r="AJ127" s="888"/>
    </row>
    <row r="128" spans="1:36">
      <c r="D128" t="s">
        <v>238</v>
      </c>
      <c r="E128" t="s">
        <v>215</v>
      </c>
      <c r="F128" t="s">
        <v>263</v>
      </c>
      <c r="G128" t="s">
        <v>2161</v>
      </c>
      <c r="H128" t="s">
        <v>241</v>
      </c>
      <c r="I128" t="s">
        <v>266</v>
      </c>
      <c r="J128" t="s">
        <v>107</v>
      </c>
      <c r="K128" t="s">
        <v>2256</v>
      </c>
      <c r="L128" s="350" t="str">
        <f t="shared" si="8"/>
        <v>Kings Lynn</v>
      </c>
      <c r="M128" s="350" t="s">
        <v>245</v>
      </c>
      <c r="O128" t="s">
        <v>247</v>
      </c>
      <c r="P128" t="s">
        <v>350</v>
      </c>
      <c r="Q128" s="800"/>
      <c r="R128" s="717" t="s">
        <v>371</v>
      </c>
      <c r="S128" s="800"/>
      <c r="T128" s="717" t="s">
        <v>254</v>
      </c>
      <c r="U128" s="717" t="s">
        <v>2258</v>
      </c>
      <c r="V128" s="307"/>
      <c r="AC128" t="s">
        <v>1151</v>
      </c>
      <c r="AD128" s="888"/>
      <c r="AE128" s="888"/>
      <c r="AF128" s="888"/>
      <c r="AG128" s="888"/>
      <c r="AH128" s="888"/>
      <c r="AI128" s="888"/>
      <c r="AJ128" s="888"/>
    </row>
    <row r="129" spans="1:36">
      <c r="D129" t="s">
        <v>238</v>
      </c>
      <c r="E129" t="s">
        <v>215</v>
      </c>
      <c r="F129" t="s">
        <v>263</v>
      </c>
      <c r="G129" t="s">
        <v>2161</v>
      </c>
      <c r="H129" t="s">
        <v>241</v>
      </c>
      <c r="I129" t="s">
        <v>266</v>
      </c>
      <c r="J129" t="s">
        <v>107</v>
      </c>
      <c r="K129" t="s">
        <v>2256</v>
      </c>
      <c r="L129" s="350" t="str">
        <f t="shared" si="8"/>
        <v>Kings Lynn</v>
      </c>
      <c r="M129" s="350" t="s">
        <v>245</v>
      </c>
      <c r="O129" t="s">
        <v>247</v>
      </c>
      <c r="P129" t="s">
        <v>350</v>
      </c>
      <c r="Q129" s="800"/>
      <c r="R129" s="717" t="s">
        <v>371</v>
      </c>
      <c r="S129" s="800"/>
      <c r="T129" s="717" t="s">
        <v>254</v>
      </c>
      <c r="U129" s="717" t="s">
        <v>2259</v>
      </c>
      <c r="V129" s="307"/>
      <c r="AC129" t="s">
        <v>1151</v>
      </c>
      <c r="AD129" s="888"/>
      <c r="AE129" s="888"/>
      <c r="AF129" s="888"/>
      <c r="AG129" s="888"/>
      <c r="AH129" s="888"/>
      <c r="AI129" s="888"/>
      <c r="AJ129" s="888"/>
    </row>
    <row r="130" spans="1:36">
      <c r="D130" t="s">
        <v>238</v>
      </c>
      <c r="E130" t="s">
        <v>215</v>
      </c>
      <c r="F130" t="s">
        <v>263</v>
      </c>
      <c r="G130" t="s">
        <v>2161</v>
      </c>
      <c r="H130" t="s">
        <v>241</v>
      </c>
      <c r="I130" t="s">
        <v>266</v>
      </c>
      <c r="J130" t="s">
        <v>107</v>
      </c>
      <c r="K130" t="s">
        <v>2256</v>
      </c>
      <c r="L130" s="350" t="str">
        <f t="shared" si="8"/>
        <v>Kings Lynn</v>
      </c>
      <c r="M130" s="350" t="s">
        <v>245</v>
      </c>
      <c r="O130" t="s">
        <v>247</v>
      </c>
      <c r="P130" t="s">
        <v>350</v>
      </c>
      <c r="Q130" s="800"/>
      <c r="R130" s="717" t="s">
        <v>371</v>
      </c>
      <c r="S130" s="800"/>
      <c r="T130" s="717" t="s">
        <v>254</v>
      </c>
      <c r="U130" s="717" t="s">
        <v>2260</v>
      </c>
      <c r="V130" s="307"/>
      <c r="AC130" t="s">
        <v>1151</v>
      </c>
      <c r="AD130" s="888"/>
      <c r="AE130" s="888"/>
      <c r="AF130" s="888"/>
      <c r="AG130" s="888"/>
      <c r="AH130" s="888"/>
      <c r="AI130" s="888"/>
      <c r="AJ130" s="888"/>
    </row>
    <row r="131" spans="1:36">
      <c r="D131" t="s">
        <v>238</v>
      </c>
      <c r="E131" t="s">
        <v>215</v>
      </c>
      <c r="F131" t="s">
        <v>263</v>
      </c>
      <c r="G131" t="s">
        <v>2161</v>
      </c>
      <c r="H131" t="s">
        <v>241</v>
      </c>
      <c r="I131" t="s">
        <v>266</v>
      </c>
      <c r="J131" t="s">
        <v>107</v>
      </c>
      <c r="K131" t="s">
        <v>2256</v>
      </c>
      <c r="L131" s="350" t="str">
        <f t="shared" si="8"/>
        <v>Kings Lynn</v>
      </c>
      <c r="M131" s="350" t="s">
        <v>245</v>
      </c>
      <c r="O131" t="s">
        <v>247</v>
      </c>
      <c r="P131" t="s">
        <v>350</v>
      </c>
      <c r="Q131" s="800"/>
      <c r="R131" s="717" t="s">
        <v>371</v>
      </c>
      <c r="S131" s="800"/>
      <c r="T131" s="717" t="s">
        <v>254</v>
      </c>
      <c r="U131" s="717" t="s">
        <v>2261</v>
      </c>
      <c r="V131" s="307"/>
      <c r="AC131" t="s">
        <v>1151</v>
      </c>
      <c r="AD131" s="888"/>
      <c r="AE131" s="888"/>
      <c r="AF131" s="888"/>
      <c r="AG131" s="888"/>
      <c r="AH131" s="888"/>
      <c r="AI131" s="888"/>
      <c r="AJ131" s="888"/>
    </row>
    <row r="132" spans="1:36">
      <c r="D132" t="s">
        <v>238</v>
      </c>
      <c r="E132" t="s">
        <v>215</v>
      </c>
      <c r="F132" t="s">
        <v>263</v>
      </c>
      <c r="G132" t="s">
        <v>2161</v>
      </c>
      <c r="H132" t="s">
        <v>241</v>
      </c>
      <c r="I132" t="s">
        <v>266</v>
      </c>
      <c r="J132" t="s">
        <v>107</v>
      </c>
      <c r="K132" t="s">
        <v>2256</v>
      </c>
      <c r="L132" s="350" t="str">
        <f t="shared" si="8"/>
        <v>Kings Lynn</v>
      </c>
      <c r="M132" s="350" t="s">
        <v>245</v>
      </c>
      <c r="O132" t="s">
        <v>247</v>
      </c>
      <c r="P132" t="s">
        <v>350</v>
      </c>
      <c r="Q132" s="800"/>
      <c r="R132" s="717" t="s">
        <v>371</v>
      </c>
      <c r="S132" s="800"/>
      <c r="T132" s="717" t="s">
        <v>277</v>
      </c>
      <c r="U132" s="717" t="s">
        <v>2262</v>
      </c>
      <c r="V132" s="307"/>
      <c r="AC132" t="s">
        <v>1151</v>
      </c>
      <c r="AD132" s="888"/>
      <c r="AE132" s="888"/>
      <c r="AF132" s="888"/>
      <c r="AG132" s="888"/>
      <c r="AH132" s="888"/>
      <c r="AI132" s="888"/>
      <c r="AJ132" s="888"/>
    </row>
    <row r="133" spans="1:36">
      <c r="D133" t="s">
        <v>238</v>
      </c>
      <c r="E133" t="s">
        <v>215</v>
      </c>
      <c r="F133" t="s">
        <v>263</v>
      </c>
      <c r="G133" t="s">
        <v>2161</v>
      </c>
      <c r="H133" t="s">
        <v>241</v>
      </c>
      <c r="I133" t="s">
        <v>266</v>
      </c>
      <c r="J133" t="s">
        <v>107</v>
      </c>
      <c r="K133" t="s">
        <v>2256</v>
      </c>
      <c r="L133" s="350" t="str">
        <f t="shared" si="8"/>
        <v>Kings Lynn</v>
      </c>
      <c r="M133" s="350" t="s">
        <v>245</v>
      </c>
      <c r="O133" t="s">
        <v>247</v>
      </c>
      <c r="P133" t="s">
        <v>350</v>
      </c>
      <c r="Q133" s="800"/>
      <c r="R133" s="717" t="s">
        <v>371</v>
      </c>
      <c r="S133" s="800"/>
      <c r="T133" s="717" t="s">
        <v>277</v>
      </c>
      <c r="U133" s="717" t="s">
        <v>468</v>
      </c>
      <c r="V133" s="307"/>
      <c r="AC133" t="s">
        <v>1151</v>
      </c>
      <c r="AD133" s="888"/>
      <c r="AE133" s="888"/>
      <c r="AF133" s="888"/>
      <c r="AG133" s="888"/>
      <c r="AH133" s="888"/>
      <c r="AI133" s="888"/>
      <c r="AJ133" s="888"/>
    </row>
    <row r="134" spans="1:36">
      <c r="D134" t="s">
        <v>238</v>
      </c>
      <c r="E134" t="s">
        <v>215</v>
      </c>
      <c r="F134" t="s">
        <v>263</v>
      </c>
      <c r="G134" t="s">
        <v>2161</v>
      </c>
      <c r="H134" t="s">
        <v>241</v>
      </c>
      <c r="I134" t="s">
        <v>266</v>
      </c>
      <c r="J134" t="s">
        <v>107</v>
      </c>
      <c r="K134" t="s">
        <v>2256</v>
      </c>
      <c r="L134" s="350" t="str">
        <f t="shared" si="8"/>
        <v>Kings Lynn</v>
      </c>
      <c r="M134" s="350" t="s">
        <v>245</v>
      </c>
      <c r="O134" t="s">
        <v>247</v>
      </c>
      <c r="P134" t="s">
        <v>350</v>
      </c>
      <c r="Q134" s="800"/>
      <c r="R134" s="717" t="s">
        <v>371</v>
      </c>
      <c r="S134" s="800"/>
      <c r="T134" s="717" t="s">
        <v>277</v>
      </c>
      <c r="U134" s="717" t="s">
        <v>2263</v>
      </c>
      <c r="V134" s="307"/>
      <c r="AC134" t="s">
        <v>1151</v>
      </c>
      <c r="AD134" s="888"/>
      <c r="AE134" s="888"/>
      <c r="AF134" s="888"/>
      <c r="AG134" s="888"/>
      <c r="AH134" s="888"/>
      <c r="AI134" s="888"/>
      <c r="AJ134" s="888"/>
    </row>
    <row r="135" spans="1:36">
      <c r="D135" t="s">
        <v>238</v>
      </c>
      <c r="E135" t="s">
        <v>215</v>
      </c>
      <c r="F135" t="s">
        <v>263</v>
      </c>
      <c r="G135" t="s">
        <v>2161</v>
      </c>
      <c r="H135" t="s">
        <v>241</v>
      </c>
      <c r="I135" t="s">
        <v>266</v>
      </c>
      <c r="J135" t="s">
        <v>107</v>
      </c>
      <c r="K135" t="s">
        <v>2256</v>
      </c>
      <c r="L135" s="350" t="str">
        <f t="shared" si="8"/>
        <v>Kings Lynn</v>
      </c>
      <c r="M135" s="350" t="s">
        <v>245</v>
      </c>
      <c r="O135" t="s">
        <v>247</v>
      </c>
      <c r="P135" t="s">
        <v>350</v>
      </c>
      <c r="Q135" s="800"/>
      <c r="R135" s="717" t="s">
        <v>371</v>
      </c>
      <c r="S135" s="800"/>
      <c r="T135" s="717" t="s">
        <v>277</v>
      </c>
      <c r="U135" s="717" t="s">
        <v>2264</v>
      </c>
      <c r="V135" s="307"/>
      <c r="AC135" t="s">
        <v>1151</v>
      </c>
      <c r="AD135" s="888"/>
      <c r="AE135" s="888"/>
      <c r="AF135" s="888"/>
      <c r="AG135" s="888"/>
      <c r="AH135" s="888"/>
      <c r="AI135" s="888"/>
      <c r="AJ135" s="888"/>
    </row>
    <row r="136" spans="1:36">
      <c r="D136" t="s">
        <v>238</v>
      </c>
      <c r="E136" t="s">
        <v>215</v>
      </c>
      <c r="F136" t="s">
        <v>263</v>
      </c>
      <c r="G136" t="s">
        <v>2161</v>
      </c>
      <c r="H136" t="s">
        <v>241</v>
      </c>
      <c r="I136" t="s">
        <v>266</v>
      </c>
      <c r="J136" t="s">
        <v>107</v>
      </c>
      <c r="K136" t="s">
        <v>2256</v>
      </c>
      <c r="L136" s="350" t="str">
        <f t="shared" si="8"/>
        <v>Kings Lynn</v>
      </c>
      <c r="M136" s="350" t="s">
        <v>245</v>
      </c>
      <c r="O136" t="s">
        <v>247</v>
      </c>
      <c r="P136" t="s">
        <v>350</v>
      </c>
      <c r="Q136" s="717"/>
      <c r="R136" s="717" t="s">
        <v>371</v>
      </c>
      <c r="S136" s="800"/>
      <c r="T136" s="888"/>
      <c r="U136" s="888"/>
      <c r="V136" s="307"/>
      <c r="AC136" t="s">
        <v>1151</v>
      </c>
      <c r="AD136" s="888"/>
      <c r="AE136" s="888"/>
      <c r="AF136" s="888"/>
      <c r="AG136" s="888"/>
      <c r="AH136" s="888"/>
      <c r="AI136" s="888"/>
      <c r="AJ136" s="888"/>
    </row>
    <row r="137" spans="1:36">
      <c r="D137" t="s">
        <v>238</v>
      </c>
      <c r="E137" t="s">
        <v>215</v>
      </c>
      <c r="F137" t="s">
        <v>263</v>
      </c>
      <c r="G137" t="s">
        <v>2161</v>
      </c>
      <c r="H137" t="s">
        <v>241</v>
      </c>
      <c r="I137" t="s">
        <v>266</v>
      </c>
      <c r="J137" t="s">
        <v>107</v>
      </c>
      <c r="K137" t="s">
        <v>2256</v>
      </c>
      <c r="L137" s="350" t="str">
        <f t="shared" si="8"/>
        <v>Kings Lynn</v>
      </c>
      <c r="M137" s="350" t="s">
        <v>245</v>
      </c>
      <c r="O137" t="s">
        <v>247</v>
      </c>
      <c r="P137" t="s">
        <v>350</v>
      </c>
      <c r="Q137" s="717"/>
      <c r="R137" s="717" t="s">
        <v>371</v>
      </c>
      <c r="S137" s="800"/>
      <c r="T137" s="888"/>
      <c r="U137" s="888"/>
      <c r="V137" s="307"/>
      <c r="AC137" t="s">
        <v>1151</v>
      </c>
      <c r="AD137" s="888"/>
      <c r="AE137" s="888"/>
      <c r="AF137" s="888"/>
      <c r="AG137" s="888"/>
      <c r="AH137" s="888"/>
      <c r="AI137" s="888"/>
      <c r="AJ137" s="888"/>
    </row>
    <row r="139" spans="1:36" s="1" customFormat="1" ht="14">
      <c r="A139" s="42"/>
      <c r="B139" s="48" t="s">
        <v>336</v>
      </c>
      <c r="R139" s="76"/>
    </row>
    <row r="141" spans="1:36">
      <c r="D141" t="s">
        <v>238</v>
      </c>
      <c r="E141" t="s">
        <v>215</v>
      </c>
      <c r="F141" t="s">
        <v>263</v>
      </c>
      <c r="G141" t="s">
        <v>2161</v>
      </c>
      <c r="H141" t="s">
        <v>241</v>
      </c>
      <c r="I141" t="s">
        <v>266</v>
      </c>
      <c r="J141" t="s">
        <v>107</v>
      </c>
      <c r="K141" t="s">
        <v>2256</v>
      </c>
      <c r="L141" s="350" t="str">
        <f t="shared" ref="L141:L151" si="9">R141</f>
        <v>Peterborough</v>
      </c>
      <c r="M141" s="350" t="s">
        <v>245</v>
      </c>
      <c r="O141" t="s">
        <v>247</v>
      </c>
      <c r="P141" t="s">
        <v>350</v>
      </c>
      <c r="Q141" s="800"/>
      <c r="R141" s="717" t="s">
        <v>336</v>
      </c>
      <c r="S141" s="800"/>
      <c r="T141" s="717" t="s">
        <v>254</v>
      </c>
      <c r="U141" s="717" t="s">
        <v>2257</v>
      </c>
      <c r="V141" s="307"/>
      <c r="AC141" t="s">
        <v>1151</v>
      </c>
      <c r="AD141" s="888"/>
      <c r="AE141" s="888"/>
      <c r="AF141" s="888"/>
      <c r="AG141" s="888"/>
      <c r="AH141" s="888"/>
      <c r="AI141" s="888"/>
      <c r="AJ141" s="888"/>
    </row>
    <row r="142" spans="1:36">
      <c r="D142" t="s">
        <v>238</v>
      </c>
      <c r="E142" t="s">
        <v>215</v>
      </c>
      <c r="F142" t="s">
        <v>263</v>
      </c>
      <c r="G142" t="s">
        <v>2161</v>
      </c>
      <c r="H142" t="s">
        <v>241</v>
      </c>
      <c r="I142" t="s">
        <v>266</v>
      </c>
      <c r="J142" t="s">
        <v>107</v>
      </c>
      <c r="K142" t="s">
        <v>2256</v>
      </c>
      <c r="L142" s="350" t="str">
        <f t="shared" si="9"/>
        <v>Peterborough</v>
      </c>
      <c r="M142" s="350" t="s">
        <v>245</v>
      </c>
      <c r="O142" t="s">
        <v>247</v>
      </c>
      <c r="P142" t="s">
        <v>350</v>
      </c>
      <c r="Q142" s="800"/>
      <c r="R142" s="717" t="s">
        <v>336</v>
      </c>
      <c r="S142" s="800"/>
      <c r="T142" s="717" t="s">
        <v>254</v>
      </c>
      <c r="U142" s="717" t="s">
        <v>2258</v>
      </c>
      <c r="V142" s="307"/>
      <c r="AC142" t="s">
        <v>1151</v>
      </c>
      <c r="AD142" s="888"/>
      <c r="AE142" s="888"/>
      <c r="AF142" s="888"/>
      <c r="AG142" s="888"/>
      <c r="AH142" s="888"/>
      <c r="AI142" s="888"/>
      <c r="AJ142" s="888"/>
    </row>
    <row r="143" spans="1:36">
      <c r="D143" t="s">
        <v>238</v>
      </c>
      <c r="E143" t="s">
        <v>215</v>
      </c>
      <c r="F143" t="s">
        <v>263</v>
      </c>
      <c r="G143" t="s">
        <v>2161</v>
      </c>
      <c r="H143" t="s">
        <v>241</v>
      </c>
      <c r="I143" t="s">
        <v>266</v>
      </c>
      <c r="J143" t="s">
        <v>107</v>
      </c>
      <c r="K143" t="s">
        <v>2256</v>
      </c>
      <c r="L143" s="350" t="str">
        <f t="shared" si="9"/>
        <v>Peterborough</v>
      </c>
      <c r="M143" s="350" t="s">
        <v>245</v>
      </c>
      <c r="O143" t="s">
        <v>247</v>
      </c>
      <c r="P143" t="s">
        <v>350</v>
      </c>
      <c r="Q143" s="800"/>
      <c r="R143" s="717" t="s">
        <v>336</v>
      </c>
      <c r="S143" s="800"/>
      <c r="T143" s="717" t="s">
        <v>254</v>
      </c>
      <c r="U143" s="717" t="s">
        <v>2259</v>
      </c>
      <c r="V143" s="307"/>
      <c r="AC143" t="s">
        <v>1151</v>
      </c>
      <c r="AD143" s="888"/>
      <c r="AE143" s="888"/>
      <c r="AF143" s="888"/>
      <c r="AG143" s="888"/>
      <c r="AH143" s="888"/>
      <c r="AI143" s="888"/>
      <c r="AJ143" s="888"/>
    </row>
    <row r="144" spans="1:36">
      <c r="D144" t="s">
        <v>238</v>
      </c>
      <c r="E144" t="s">
        <v>215</v>
      </c>
      <c r="F144" t="s">
        <v>263</v>
      </c>
      <c r="G144" t="s">
        <v>2161</v>
      </c>
      <c r="H144" t="s">
        <v>241</v>
      </c>
      <c r="I144" t="s">
        <v>266</v>
      </c>
      <c r="J144" t="s">
        <v>107</v>
      </c>
      <c r="K144" t="s">
        <v>2256</v>
      </c>
      <c r="L144" s="350" t="str">
        <f t="shared" si="9"/>
        <v>Peterborough</v>
      </c>
      <c r="M144" s="350" t="s">
        <v>245</v>
      </c>
      <c r="O144" t="s">
        <v>247</v>
      </c>
      <c r="P144" t="s">
        <v>350</v>
      </c>
      <c r="Q144" s="800"/>
      <c r="R144" s="717" t="s">
        <v>336</v>
      </c>
      <c r="S144" s="800"/>
      <c r="T144" s="717" t="s">
        <v>254</v>
      </c>
      <c r="U144" s="717" t="s">
        <v>2260</v>
      </c>
      <c r="V144" s="307"/>
      <c r="AC144" t="s">
        <v>1151</v>
      </c>
      <c r="AD144" s="888"/>
      <c r="AE144" s="888"/>
      <c r="AF144" s="888"/>
      <c r="AG144" s="888"/>
      <c r="AH144" s="888"/>
      <c r="AI144" s="888"/>
      <c r="AJ144" s="888"/>
    </row>
    <row r="145" spans="1:36">
      <c r="D145" t="s">
        <v>238</v>
      </c>
      <c r="E145" t="s">
        <v>215</v>
      </c>
      <c r="F145" t="s">
        <v>263</v>
      </c>
      <c r="G145" t="s">
        <v>2161</v>
      </c>
      <c r="H145" t="s">
        <v>241</v>
      </c>
      <c r="I145" t="s">
        <v>266</v>
      </c>
      <c r="J145" t="s">
        <v>107</v>
      </c>
      <c r="K145" t="s">
        <v>2256</v>
      </c>
      <c r="L145" s="350" t="str">
        <f t="shared" si="9"/>
        <v>Peterborough</v>
      </c>
      <c r="M145" s="350" t="s">
        <v>245</v>
      </c>
      <c r="O145" t="s">
        <v>247</v>
      </c>
      <c r="P145" t="s">
        <v>350</v>
      </c>
      <c r="Q145" s="800"/>
      <c r="R145" s="717" t="s">
        <v>336</v>
      </c>
      <c r="S145" s="800"/>
      <c r="T145" s="717" t="s">
        <v>254</v>
      </c>
      <c r="U145" s="717" t="s">
        <v>2261</v>
      </c>
      <c r="V145" s="307"/>
      <c r="AC145" t="s">
        <v>1151</v>
      </c>
      <c r="AD145" s="888"/>
      <c r="AE145" s="888"/>
      <c r="AF145" s="888"/>
      <c r="AG145" s="888"/>
      <c r="AH145" s="888"/>
      <c r="AI145" s="888"/>
      <c r="AJ145" s="888"/>
    </row>
    <row r="146" spans="1:36">
      <c r="D146" t="s">
        <v>238</v>
      </c>
      <c r="E146" t="s">
        <v>215</v>
      </c>
      <c r="F146" t="s">
        <v>263</v>
      </c>
      <c r="G146" t="s">
        <v>2161</v>
      </c>
      <c r="H146" t="s">
        <v>241</v>
      </c>
      <c r="I146" t="s">
        <v>266</v>
      </c>
      <c r="J146" t="s">
        <v>107</v>
      </c>
      <c r="K146" t="s">
        <v>2256</v>
      </c>
      <c r="L146" s="350" t="str">
        <f t="shared" si="9"/>
        <v>Peterborough</v>
      </c>
      <c r="M146" s="350" t="s">
        <v>245</v>
      </c>
      <c r="O146" t="s">
        <v>247</v>
      </c>
      <c r="P146" t="s">
        <v>350</v>
      </c>
      <c r="Q146" s="800"/>
      <c r="R146" s="717" t="s">
        <v>336</v>
      </c>
      <c r="S146" s="800"/>
      <c r="T146" s="717" t="s">
        <v>277</v>
      </c>
      <c r="U146" s="717" t="s">
        <v>2262</v>
      </c>
      <c r="V146" s="307"/>
      <c r="AC146" t="s">
        <v>1151</v>
      </c>
      <c r="AD146" s="888"/>
      <c r="AE146" s="888"/>
      <c r="AF146" s="888"/>
      <c r="AG146" s="888"/>
      <c r="AH146" s="888"/>
      <c r="AI146" s="888"/>
      <c r="AJ146" s="888"/>
    </row>
    <row r="147" spans="1:36">
      <c r="D147" t="s">
        <v>238</v>
      </c>
      <c r="E147" t="s">
        <v>215</v>
      </c>
      <c r="F147" t="s">
        <v>263</v>
      </c>
      <c r="G147" t="s">
        <v>2161</v>
      </c>
      <c r="H147" t="s">
        <v>241</v>
      </c>
      <c r="I147" t="s">
        <v>266</v>
      </c>
      <c r="J147" t="s">
        <v>107</v>
      </c>
      <c r="K147" t="s">
        <v>2256</v>
      </c>
      <c r="L147" s="350" t="str">
        <f t="shared" si="9"/>
        <v>Peterborough</v>
      </c>
      <c r="M147" s="350" t="s">
        <v>245</v>
      </c>
      <c r="O147" t="s">
        <v>247</v>
      </c>
      <c r="P147" t="s">
        <v>350</v>
      </c>
      <c r="Q147" s="800"/>
      <c r="R147" s="717" t="s">
        <v>336</v>
      </c>
      <c r="S147" s="800"/>
      <c r="T147" s="717" t="s">
        <v>277</v>
      </c>
      <c r="U147" s="717" t="s">
        <v>468</v>
      </c>
      <c r="V147" s="307"/>
      <c r="AC147" t="s">
        <v>1151</v>
      </c>
      <c r="AD147" s="888"/>
      <c r="AE147" s="888"/>
      <c r="AF147" s="888"/>
      <c r="AG147" s="888"/>
      <c r="AH147" s="888"/>
      <c r="AI147" s="888"/>
      <c r="AJ147" s="888"/>
    </row>
    <row r="148" spans="1:36">
      <c r="D148" t="s">
        <v>238</v>
      </c>
      <c r="E148" t="s">
        <v>215</v>
      </c>
      <c r="F148" t="s">
        <v>263</v>
      </c>
      <c r="G148" t="s">
        <v>2161</v>
      </c>
      <c r="H148" t="s">
        <v>241</v>
      </c>
      <c r="I148" t="s">
        <v>266</v>
      </c>
      <c r="J148" t="s">
        <v>107</v>
      </c>
      <c r="K148" t="s">
        <v>2256</v>
      </c>
      <c r="L148" s="350" t="str">
        <f t="shared" si="9"/>
        <v>Peterborough</v>
      </c>
      <c r="M148" s="350" t="s">
        <v>245</v>
      </c>
      <c r="O148" t="s">
        <v>247</v>
      </c>
      <c r="P148" t="s">
        <v>350</v>
      </c>
      <c r="Q148" s="800"/>
      <c r="R148" s="717" t="s">
        <v>336</v>
      </c>
      <c r="S148" s="800"/>
      <c r="T148" s="717" t="s">
        <v>277</v>
      </c>
      <c r="U148" s="717" t="s">
        <v>2263</v>
      </c>
      <c r="V148" s="307"/>
      <c r="AC148" t="s">
        <v>1151</v>
      </c>
      <c r="AD148" s="888"/>
      <c r="AE148" s="888"/>
      <c r="AF148" s="888"/>
      <c r="AG148" s="888"/>
      <c r="AH148" s="888"/>
      <c r="AI148" s="888"/>
      <c r="AJ148" s="888"/>
    </row>
    <row r="149" spans="1:36">
      <c r="D149" t="s">
        <v>238</v>
      </c>
      <c r="E149" t="s">
        <v>215</v>
      </c>
      <c r="F149" t="s">
        <v>263</v>
      </c>
      <c r="G149" t="s">
        <v>2161</v>
      </c>
      <c r="H149" t="s">
        <v>241</v>
      </c>
      <c r="I149" t="s">
        <v>266</v>
      </c>
      <c r="J149" t="s">
        <v>107</v>
      </c>
      <c r="K149" t="s">
        <v>2256</v>
      </c>
      <c r="L149" s="350" t="str">
        <f t="shared" si="9"/>
        <v>Peterborough</v>
      </c>
      <c r="M149" s="350" t="s">
        <v>245</v>
      </c>
      <c r="O149" t="s">
        <v>247</v>
      </c>
      <c r="P149" t="s">
        <v>350</v>
      </c>
      <c r="Q149" s="800"/>
      <c r="R149" s="717" t="s">
        <v>336</v>
      </c>
      <c r="S149" s="800"/>
      <c r="T149" s="717" t="s">
        <v>277</v>
      </c>
      <c r="U149" s="717" t="s">
        <v>2264</v>
      </c>
      <c r="V149" s="307"/>
      <c r="AC149" t="s">
        <v>1151</v>
      </c>
      <c r="AD149" s="888"/>
      <c r="AE149" s="888"/>
      <c r="AF149" s="888"/>
      <c r="AG149" s="888"/>
      <c r="AH149" s="888"/>
      <c r="AI149" s="888"/>
      <c r="AJ149" s="888"/>
    </row>
    <row r="150" spans="1:36">
      <c r="D150" t="s">
        <v>238</v>
      </c>
      <c r="E150" t="s">
        <v>215</v>
      </c>
      <c r="F150" t="s">
        <v>263</v>
      </c>
      <c r="G150" t="s">
        <v>2161</v>
      </c>
      <c r="H150" t="s">
        <v>241</v>
      </c>
      <c r="I150" t="s">
        <v>266</v>
      </c>
      <c r="J150" t="s">
        <v>107</v>
      </c>
      <c r="K150" t="s">
        <v>2256</v>
      </c>
      <c r="L150" s="350" t="str">
        <f t="shared" si="9"/>
        <v>Peterborough</v>
      </c>
      <c r="M150" s="350" t="s">
        <v>245</v>
      </c>
      <c r="O150" t="s">
        <v>247</v>
      </c>
      <c r="P150" t="s">
        <v>350</v>
      </c>
      <c r="Q150" s="717"/>
      <c r="R150" s="717" t="s">
        <v>336</v>
      </c>
      <c r="S150" s="800"/>
      <c r="T150" s="888"/>
      <c r="U150" s="888"/>
      <c r="V150" s="307"/>
      <c r="AC150" t="s">
        <v>1151</v>
      </c>
      <c r="AD150" s="888"/>
      <c r="AE150" s="888"/>
      <c r="AF150" s="888"/>
      <c r="AG150" s="888"/>
      <c r="AH150" s="888"/>
      <c r="AI150" s="888"/>
      <c r="AJ150" s="888"/>
    </row>
    <row r="151" spans="1:36">
      <c r="D151" t="s">
        <v>238</v>
      </c>
      <c r="E151" t="s">
        <v>215</v>
      </c>
      <c r="F151" t="s">
        <v>263</v>
      </c>
      <c r="G151" t="s">
        <v>2161</v>
      </c>
      <c r="H151" t="s">
        <v>241</v>
      </c>
      <c r="I151" t="s">
        <v>266</v>
      </c>
      <c r="J151" t="s">
        <v>107</v>
      </c>
      <c r="K151" t="s">
        <v>2256</v>
      </c>
      <c r="L151" s="350" t="str">
        <f t="shared" si="9"/>
        <v>Peterborough</v>
      </c>
      <c r="M151" s="350" t="s">
        <v>245</v>
      </c>
      <c r="O151" t="s">
        <v>247</v>
      </c>
      <c r="P151" t="s">
        <v>350</v>
      </c>
      <c r="Q151" s="717"/>
      <c r="R151" s="717" t="s">
        <v>336</v>
      </c>
      <c r="S151" s="800"/>
      <c r="T151" s="888"/>
      <c r="U151" s="888"/>
      <c r="V151" s="307"/>
      <c r="AC151" t="s">
        <v>1151</v>
      </c>
      <c r="AD151" s="888"/>
      <c r="AE151" s="888"/>
      <c r="AF151" s="888"/>
      <c r="AG151" s="888"/>
      <c r="AH151" s="888"/>
      <c r="AI151" s="888"/>
      <c r="AJ151" s="888"/>
    </row>
    <row r="153" spans="1:36" s="1" customFormat="1" ht="14">
      <c r="A153" s="42"/>
      <c r="B153" s="48" t="s">
        <v>355</v>
      </c>
      <c r="R153" s="76"/>
    </row>
    <row r="155" spans="1:36">
      <c r="D155" t="s">
        <v>238</v>
      </c>
      <c r="E155" t="s">
        <v>215</v>
      </c>
      <c r="F155" t="s">
        <v>263</v>
      </c>
      <c r="G155" t="s">
        <v>2161</v>
      </c>
      <c r="H155" t="s">
        <v>241</v>
      </c>
      <c r="I155" t="s">
        <v>266</v>
      </c>
      <c r="J155" t="s">
        <v>107</v>
      </c>
      <c r="K155" t="s">
        <v>2256</v>
      </c>
      <c r="L155" s="350" t="str">
        <f t="shared" ref="L155:L165" si="10">R155</f>
        <v>St Fergus</v>
      </c>
      <c r="M155" s="350" t="s">
        <v>245</v>
      </c>
      <c r="O155" t="s">
        <v>247</v>
      </c>
      <c r="P155" t="s">
        <v>350</v>
      </c>
      <c r="Q155" s="800"/>
      <c r="R155" s="717" t="s">
        <v>355</v>
      </c>
      <c r="S155" s="800"/>
      <c r="T155" s="717" t="s">
        <v>254</v>
      </c>
      <c r="U155" s="717" t="s">
        <v>2257</v>
      </c>
      <c r="V155" s="307"/>
      <c r="AC155" t="s">
        <v>1151</v>
      </c>
      <c r="AD155" s="888"/>
      <c r="AE155" s="888"/>
      <c r="AF155" s="888"/>
      <c r="AG155" s="888"/>
      <c r="AH155" s="888"/>
      <c r="AI155" s="888"/>
      <c r="AJ155" s="888"/>
    </row>
    <row r="156" spans="1:36">
      <c r="D156" t="s">
        <v>238</v>
      </c>
      <c r="E156" t="s">
        <v>215</v>
      </c>
      <c r="F156" t="s">
        <v>263</v>
      </c>
      <c r="G156" t="s">
        <v>2161</v>
      </c>
      <c r="H156" t="s">
        <v>241</v>
      </c>
      <c r="I156" t="s">
        <v>266</v>
      </c>
      <c r="J156" t="s">
        <v>107</v>
      </c>
      <c r="K156" t="s">
        <v>2256</v>
      </c>
      <c r="L156" s="350" t="str">
        <f t="shared" si="10"/>
        <v>St Fergus</v>
      </c>
      <c r="M156" s="350" t="s">
        <v>245</v>
      </c>
      <c r="O156" t="s">
        <v>247</v>
      </c>
      <c r="P156" t="s">
        <v>350</v>
      </c>
      <c r="Q156" s="800"/>
      <c r="R156" s="717" t="s">
        <v>355</v>
      </c>
      <c r="S156" s="800"/>
      <c r="T156" s="717" t="s">
        <v>254</v>
      </c>
      <c r="U156" s="717" t="s">
        <v>2258</v>
      </c>
      <c r="V156" s="307"/>
      <c r="AC156" t="s">
        <v>1151</v>
      </c>
      <c r="AD156" s="888"/>
      <c r="AE156" s="888"/>
      <c r="AF156" s="888"/>
      <c r="AG156" s="888"/>
      <c r="AH156" s="888"/>
      <c r="AI156" s="888"/>
      <c r="AJ156" s="888"/>
    </row>
    <row r="157" spans="1:36">
      <c r="D157" t="s">
        <v>238</v>
      </c>
      <c r="E157" t="s">
        <v>215</v>
      </c>
      <c r="F157" t="s">
        <v>263</v>
      </c>
      <c r="G157" t="s">
        <v>2161</v>
      </c>
      <c r="H157" t="s">
        <v>241</v>
      </c>
      <c r="I157" t="s">
        <v>266</v>
      </c>
      <c r="J157" t="s">
        <v>107</v>
      </c>
      <c r="K157" t="s">
        <v>2256</v>
      </c>
      <c r="L157" s="350" t="str">
        <f t="shared" si="10"/>
        <v>St Fergus</v>
      </c>
      <c r="M157" s="350" t="s">
        <v>245</v>
      </c>
      <c r="O157" t="s">
        <v>247</v>
      </c>
      <c r="P157" t="s">
        <v>350</v>
      </c>
      <c r="Q157" s="800"/>
      <c r="R157" s="717" t="s">
        <v>355</v>
      </c>
      <c r="S157" s="800"/>
      <c r="T157" s="717" t="s">
        <v>254</v>
      </c>
      <c r="U157" s="717" t="s">
        <v>2259</v>
      </c>
      <c r="V157" s="307"/>
      <c r="AC157" t="s">
        <v>1151</v>
      </c>
      <c r="AD157" s="888"/>
      <c r="AE157" s="888"/>
      <c r="AF157" s="888"/>
      <c r="AG157" s="888"/>
      <c r="AH157" s="888"/>
      <c r="AI157" s="888"/>
      <c r="AJ157" s="888"/>
    </row>
    <row r="158" spans="1:36">
      <c r="D158" t="s">
        <v>238</v>
      </c>
      <c r="E158" t="s">
        <v>215</v>
      </c>
      <c r="F158" t="s">
        <v>263</v>
      </c>
      <c r="G158" t="s">
        <v>2161</v>
      </c>
      <c r="H158" t="s">
        <v>241</v>
      </c>
      <c r="I158" t="s">
        <v>266</v>
      </c>
      <c r="J158" t="s">
        <v>107</v>
      </c>
      <c r="K158" t="s">
        <v>2256</v>
      </c>
      <c r="L158" s="350" t="str">
        <f t="shared" si="10"/>
        <v>St Fergus</v>
      </c>
      <c r="M158" s="350" t="s">
        <v>245</v>
      </c>
      <c r="O158" t="s">
        <v>247</v>
      </c>
      <c r="P158" t="s">
        <v>350</v>
      </c>
      <c r="Q158" s="800"/>
      <c r="R158" s="717" t="s">
        <v>355</v>
      </c>
      <c r="S158" s="800"/>
      <c r="T158" s="717" t="s">
        <v>254</v>
      </c>
      <c r="U158" s="717" t="s">
        <v>2260</v>
      </c>
      <c r="V158" s="307"/>
      <c r="AC158" t="s">
        <v>1151</v>
      </c>
      <c r="AD158" s="888"/>
      <c r="AE158" s="888"/>
      <c r="AF158" s="888"/>
      <c r="AG158" s="888"/>
      <c r="AH158" s="888"/>
      <c r="AI158" s="888"/>
      <c r="AJ158" s="888"/>
    </row>
    <row r="159" spans="1:36">
      <c r="D159" t="s">
        <v>238</v>
      </c>
      <c r="E159" t="s">
        <v>215</v>
      </c>
      <c r="F159" t="s">
        <v>263</v>
      </c>
      <c r="G159" t="s">
        <v>2161</v>
      </c>
      <c r="H159" t="s">
        <v>241</v>
      </c>
      <c r="I159" t="s">
        <v>266</v>
      </c>
      <c r="J159" t="s">
        <v>107</v>
      </c>
      <c r="K159" t="s">
        <v>2256</v>
      </c>
      <c r="L159" s="350" t="str">
        <f t="shared" si="10"/>
        <v>St Fergus</v>
      </c>
      <c r="M159" s="350" t="s">
        <v>245</v>
      </c>
      <c r="O159" t="s">
        <v>247</v>
      </c>
      <c r="P159" t="s">
        <v>350</v>
      </c>
      <c r="Q159" s="800"/>
      <c r="R159" s="717" t="s">
        <v>355</v>
      </c>
      <c r="S159" s="800"/>
      <c r="T159" s="717" t="s">
        <v>254</v>
      </c>
      <c r="U159" s="717" t="s">
        <v>2261</v>
      </c>
      <c r="V159" s="307"/>
      <c r="AC159" t="s">
        <v>1151</v>
      </c>
      <c r="AD159" s="888"/>
      <c r="AE159" s="888"/>
      <c r="AF159" s="888"/>
      <c r="AG159" s="888"/>
      <c r="AH159" s="888"/>
      <c r="AI159" s="888"/>
      <c r="AJ159" s="888"/>
    </row>
    <row r="160" spans="1:36">
      <c r="D160" t="s">
        <v>238</v>
      </c>
      <c r="E160" t="s">
        <v>215</v>
      </c>
      <c r="F160" t="s">
        <v>263</v>
      </c>
      <c r="G160" t="s">
        <v>2161</v>
      </c>
      <c r="H160" t="s">
        <v>241</v>
      </c>
      <c r="I160" t="s">
        <v>266</v>
      </c>
      <c r="J160" t="s">
        <v>107</v>
      </c>
      <c r="K160" t="s">
        <v>2256</v>
      </c>
      <c r="L160" s="350" t="str">
        <f t="shared" si="10"/>
        <v>St Fergus</v>
      </c>
      <c r="M160" s="350" t="s">
        <v>245</v>
      </c>
      <c r="O160" t="s">
        <v>247</v>
      </c>
      <c r="P160" t="s">
        <v>350</v>
      </c>
      <c r="Q160" s="800"/>
      <c r="R160" s="717" t="s">
        <v>355</v>
      </c>
      <c r="S160" s="800"/>
      <c r="T160" s="717" t="s">
        <v>277</v>
      </c>
      <c r="U160" s="717" t="s">
        <v>2262</v>
      </c>
      <c r="V160" s="307"/>
      <c r="AC160" t="s">
        <v>1151</v>
      </c>
      <c r="AD160" s="888"/>
      <c r="AE160" s="888"/>
      <c r="AF160" s="888"/>
      <c r="AG160" s="888"/>
      <c r="AH160" s="888"/>
      <c r="AI160" s="888"/>
      <c r="AJ160" s="888"/>
    </row>
    <row r="161" spans="1:36">
      <c r="D161" t="s">
        <v>238</v>
      </c>
      <c r="E161" t="s">
        <v>215</v>
      </c>
      <c r="F161" t="s">
        <v>263</v>
      </c>
      <c r="G161" t="s">
        <v>2161</v>
      </c>
      <c r="H161" t="s">
        <v>241</v>
      </c>
      <c r="I161" t="s">
        <v>266</v>
      </c>
      <c r="J161" t="s">
        <v>107</v>
      </c>
      <c r="K161" t="s">
        <v>2256</v>
      </c>
      <c r="L161" s="350" t="str">
        <f t="shared" si="10"/>
        <v>St Fergus</v>
      </c>
      <c r="M161" s="350" t="s">
        <v>245</v>
      </c>
      <c r="O161" t="s">
        <v>247</v>
      </c>
      <c r="P161" t="s">
        <v>350</v>
      </c>
      <c r="Q161" s="800"/>
      <c r="R161" s="717" t="s">
        <v>355</v>
      </c>
      <c r="S161" s="800"/>
      <c r="T161" s="717" t="s">
        <v>277</v>
      </c>
      <c r="U161" s="717" t="s">
        <v>468</v>
      </c>
      <c r="V161" s="307"/>
      <c r="AC161" t="s">
        <v>1151</v>
      </c>
      <c r="AD161" s="888"/>
      <c r="AE161" s="888"/>
      <c r="AF161" s="888"/>
      <c r="AG161" s="888"/>
      <c r="AH161" s="888"/>
      <c r="AI161" s="888"/>
      <c r="AJ161" s="888"/>
    </row>
    <row r="162" spans="1:36">
      <c r="D162" t="s">
        <v>238</v>
      </c>
      <c r="E162" t="s">
        <v>215</v>
      </c>
      <c r="F162" t="s">
        <v>263</v>
      </c>
      <c r="G162" t="s">
        <v>2161</v>
      </c>
      <c r="H162" t="s">
        <v>241</v>
      </c>
      <c r="I162" t="s">
        <v>266</v>
      </c>
      <c r="J162" t="s">
        <v>107</v>
      </c>
      <c r="K162" t="s">
        <v>2256</v>
      </c>
      <c r="L162" s="350" t="str">
        <f t="shared" si="10"/>
        <v>St Fergus</v>
      </c>
      <c r="M162" s="350" t="s">
        <v>245</v>
      </c>
      <c r="O162" t="s">
        <v>247</v>
      </c>
      <c r="P162" t="s">
        <v>350</v>
      </c>
      <c r="Q162" s="800"/>
      <c r="R162" s="717" t="s">
        <v>355</v>
      </c>
      <c r="S162" s="800"/>
      <c r="T162" s="717" t="s">
        <v>277</v>
      </c>
      <c r="U162" s="717" t="s">
        <v>2263</v>
      </c>
      <c r="V162" s="307"/>
      <c r="AC162" t="s">
        <v>1151</v>
      </c>
      <c r="AD162" s="888"/>
      <c r="AE162" s="888"/>
      <c r="AF162" s="888"/>
      <c r="AG162" s="888"/>
      <c r="AH162" s="888"/>
      <c r="AI162" s="888"/>
      <c r="AJ162" s="888"/>
    </row>
    <row r="163" spans="1:36">
      <c r="D163" t="s">
        <v>238</v>
      </c>
      <c r="E163" t="s">
        <v>215</v>
      </c>
      <c r="F163" t="s">
        <v>263</v>
      </c>
      <c r="G163" t="s">
        <v>2161</v>
      </c>
      <c r="H163" t="s">
        <v>241</v>
      </c>
      <c r="I163" t="s">
        <v>266</v>
      </c>
      <c r="J163" t="s">
        <v>107</v>
      </c>
      <c r="K163" t="s">
        <v>2256</v>
      </c>
      <c r="L163" s="350" t="str">
        <f t="shared" si="10"/>
        <v>St Fergus</v>
      </c>
      <c r="M163" s="350" t="s">
        <v>245</v>
      </c>
      <c r="O163" t="s">
        <v>247</v>
      </c>
      <c r="P163" t="s">
        <v>350</v>
      </c>
      <c r="Q163" s="800"/>
      <c r="R163" s="717" t="s">
        <v>355</v>
      </c>
      <c r="S163" s="800"/>
      <c r="T163" s="717" t="s">
        <v>277</v>
      </c>
      <c r="U163" s="717" t="s">
        <v>2264</v>
      </c>
      <c r="V163" s="307"/>
      <c r="AC163" t="s">
        <v>1151</v>
      </c>
      <c r="AD163" s="888"/>
      <c r="AE163" s="888"/>
      <c r="AF163" s="888"/>
      <c r="AG163" s="888"/>
      <c r="AH163" s="888"/>
      <c r="AI163" s="888"/>
      <c r="AJ163" s="888"/>
    </row>
    <row r="164" spans="1:36">
      <c r="D164" t="s">
        <v>238</v>
      </c>
      <c r="E164" t="s">
        <v>215</v>
      </c>
      <c r="F164" t="s">
        <v>263</v>
      </c>
      <c r="G164" t="s">
        <v>2161</v>
      </c>
      <c r="H164" t="s">
        <v>241</v>
      </c>
      <c r="I164" t="s">
        <v>266</v>
      </c>
      <c r="J164" t="s">
        <v>107</v>
      </c>
      <c r="K164" t="s">
        <v>2256</v>
      </c>
      <c r="L164" s="350" t="str">
        <f t="shared" si="10"/>
        <v>St Fergus</v>
      </c>
      <c r="M164" s="350" t="s">
        <v>245</v>
      </c>
      <c r="O164" t="s">
        <v>247</v>
      </c>
      <c r="P164" t="s">
        <v>350</v>
      </c>
      <c r="Q164" s="717"/>
      <c r="R164" s="717" t="s">
        <v>355</v>
      </c>
      <c r="S164" s="800"/>
      <c r="T164" s="888"/>
      <c r="U164" s="888"/>
      <c r="V164" s="307"/>
      <c r="AC164" t="s">
        <v>1151</v>
      </c>
      <c r="AD164" s="888"/>
      <c r="AE164" s="888"/>
      <c r="AF164" s="888"/>
      <c r="AG164" s="888"/>
      <c r="AH164" s="888"/>
      <c r="AI164" s="888"/>
      <c r="AJ164" s="888"/>
    </row>
    <row r="165" spans="1:36">
      <c r="D165" t="s">
        <v>238</v>
      </c>
      <c r="E165" t="s">
        <v>215</v>
      </c>
      <c r="F165" t="s">
        <v>263</v>
      </c>
      <c r="G165" t="s">
        <v>2161</v>
      </c>
      <c r="H165" t="s">
        <v>241</v>
      </c>
      <c r="I165" t="s">
        <v>266</v>
      </c>
      <c r="J165" t="s">
        <v>107</v>
      </c>
      <c r="K165" t="s">
        <v>2256</v>
      </c>
      <c r="L165" s="350" t="str">
        <f t="shared" si="10"/>
        <v>St Fergus</v>
      </c>
      <c r="M165" s="350" t="s">
        <v>245</v>
      </c>
      <c r="O165" t="s">
        <v>247</v>
      </c>
      <c r="P165" t="s">
        <v>350</v>
      </c>
      <c r="Q165" s="717"/>
      <c r="R165" s="717" t="s">
        <v>355</v>
      </c>
      <c r="S165" s="800"/>
      <c r="T165" s="888"/>
      <c r="U165" s="888"/>
      <c r="V165" s="307"/>
      <c r="AC165" t="s">
        <v>1151</v>
      </c>
      <c r="AD165" s="888"/>
      <c r="AE165" s="888"/>
      <c r="AF165" s="888"/>
      <c r="AG165" s="888"/>
      <c r="AH165" s="888"/>
      <c r="AI165" s="888"/>
      <c r="AJ165" s="888"/>
    </row>
    <row r="167" spans="1:36" s="1" customFormat="1" ht="14">
      <c r="A167" s="42"/>
      <c r="B167" s="48" t="s">
        <v>1451</v>
      </c>
      <c r="R167" s="76"/>
    </row>
    <row r="169" spans="1:36">
      <c r="D169" t="s">
        <v>238</v>
      </c>
      <c r="E169" t="s">
        <v>215</v>
      </c>
      <c r="F169" t="s">
        <v>263</v>
      </c>
      <c r="G169" t="s">
        <v>2161</v>
      </c>
      <c r="H169" t="s">
        <v>241</v>
      </c>
      <c r="I169" t="s">
        <v>266</v>
      </c>
      <c r="J169" t="s">
        <v>107</v>
      </c>
      <c r="K169" t="s">
        <v>335</v>
      </c>
      <c r="L169" s="350" t="str">
        <f t="shared" ref="L169:L179" si="11">R169</f>
        <v>Bacton site redevelopment</v>
      </c>
      <c r="M169" s="350" t="s">
        <v>245</v>
      </c>
      <c r="O169" t="s">
        <v>317</v>
      </c>
      <c r="P169" t="s">
        <v>350</v>
      </c>
      <c r="Q169" s="800"/>
      <c r="R169" t="s">
        <v>317</v>
      </c>
      <c r="S169" s="800"/>
      <c r="T169" s="717" t="s">
        <v>254</v>
      </c>
      <c r="U169" s="717" t="s">
        <v>2257</v>
      </c>
      <c r="V169" s="307"/>
      <c r="AC169" t="s">
        <v>1151</v>
      </c>
      <c r="AD169" s="888"/>
      <c r="AE169" s="888"/>
      <c r="AF169" s="888"/>
      <c r="AG169" s="888"/>
      <c r="AH169" s="888"/>
      <c r="AI169" s="888"/>
      <c r="AJ169" s="888"/>
    </row>
    <row r="170" spans="1:36">
      <c r="D170" t="s">
        <v>238</v>
      </c>
      <c r="E170" t="s">
        <v>215</v>
      </c>
      <c r="F170" t="s">
        <v>263</v>
      </c>
      <c r="G170" t="s">
        <v>2161</v>
      </c>
      <c r="H170" t="s">
        <v>241</v>
      </c>
      <c r="I170" t="s">
        <v>266</v>
      </c>
      <c r="J170" t="s">
        <v>107</v>
      </c>
      <c r="K170" t="s">
        <v>335</v>
      </c>
      <c r="L170" s="350" t="str">
        <f t="shared" si="11"/>
        <v>Bacton site redevelopment</v>
      </c>
      <c r="M170" s="350" t="s">
        <v>245</v>
      </c>
      <c r="O170" t="s">
        <v>317</v>
      </c>
      <c r="P170" t="s">
        <v>350</v>
      </c>
      <c r="Q170" s="800"/>
      <c r="R170" t="s">
        <v>317</v>
      </c>
      <c r="S170" s="800"/>
      <c r="T170" s="717" t="s">
        <v>254</v>
      </c>
      <c r="U170" s="717" t="s">
        <v>2258</v>
      </c>
      <c r="V170" s="307"/>
      <c r="AC170" t="s">
        <v>1151</v>
      </c>
      <c r="AD170" s="888"/>
      <c r="AE170" s="888"/>
      <c r="AF170" s="888"/>
      <c r="AG170" s="888"/>
      <c r="AH170" s="888"/>
      <c r="AI170" s="888"/>
      <c r="AJ170" s="888"/>
    </row>
    <row r="171" spans="1:36">
      <c r="D171" t="s">
        <v>238</v>
      </c>
      <c r="E171" t="s">
        <v>215</v>
      </c>
      <c r="F171" t="s">
        <v>263</v>
      </c>
      <c r="G171" t="s">
        <v>2161</v>
      </c>
      <c r="H171" t="s">
        <v>241</v>
      </c>
      <c r="I171" t="s">
        <v>266</v>
      </c>
      <c r="J171" t="s">
        <v>107</v>
      </c>
      <c r="K171" t="s">
        <v>335</v>
      </c>
      <c r="L171" s="350" t="str">
        <f t="shared" si="11"/>
        <v>Bacton site redevelopment</v>
      </c>
      <c r="M171" s="350" t="s">
        <v>245</v>
      </c>
      <c r="O171" t="s">
        <v>317</v>
      </c>
      <c r="P171" t="s">
        <v>350</v>
      </c>
      <c r="Q171" s="800"/>
      <c r="R171" t="s">
        <v>317</v>
      </c>
      <c r="S171" s="800"/>
      <c r="T171" s="717" t="s">
        <v>254</v>
      </c>
      <c r="U171" s="717" t="s">
        <v>2259</v>
      </c>
      <c r="V171" s="307"/>
      <c r="AC171" t="s">
        <v>1151</v>
      </c>
      <c r="AD171" s="888"/>
      <c r="AE171" s="888"/>
      <c r="AF171" s="888"/>
      <c r="AG171" s="888"/>
      <c r="AH171" s="888"/>
      <c r="AI171" s="888"/>
      <c r="AJ171" s="888"/>
    </row>
    <row r="172" spans="1:36">
      <c r="D172" t="s">
        <v>238</v>
      </c>
      <c r="E172" t="s">
        <v>215</v>
      </c>
      <c r="F172" t="s">
        <v>263</v>
      </c>
      <c r="G172" t="s">
        <v>2161</v>
      </c>
      <c r="H172" t="s">
        <v>241</v>
      </c>
      <c r="I172" t="s">
        <v>266</v>
      </c>
      <c r="J172" t="s">
        <v>107</v>
      </c>
      <c r="K172" t="s">
        <v>335</v>
      </c>
      <c r="L172" s="350" t="str">
        <f t="shared" si="11"/>
        <v>Bacton site redevelopment</v>
      </c>
      <c r="M172" s="350" t="s">
        <v>245</v>
      </c>
      <c r="O172" t="s">
        <v>317</v>
      </c>
      <c r="P172" t="s">
        <v>350</v>
      </c>
      <c r="Q172" s="800"/>
      <c r="R172" t="s">
        <v>317</v>
      </c>
      <c r="S172" s="800"/>
      <c r="T172" s="717" t="s">
        <v>254</v>
      </c>
      <c r="U172" s="717" t="s">
        <v>2260</v>
      </c>
      <c r="V172" s="307"/>
      <c r="AC172" t="s">
        <v>1151</v>
      </c>
      <c r="AD172" s="888"/>
      <c r="AE172" s="888"/>
      <c r="AF172" s="888"/>
      <c r="AG172" s="888"/>
      <c r="AH172" s="888"/>
      <c r="AI172" s="888"/>
      <c r="AJ172" s="888"/>
    </row>
    <row r="173" spans="1:36">
      <c r="D173" t="s">
        <v>238</v>
      </c>
      <c r="E173" t="s">
        <v>215</v>
      </c>
      <c r="F173" t="s">
        <v>263</v>
      </c>
      <c r="G173" t="s">
        <v>2161</v>
      </c>
      <c r="H173" t="s">
        <v>241</v>
      </c>
      <c r="I173" t="s">
        <v>266</v>
      </c>
      <c r="J173" t="s">
        <v>107</v>
      </c>
      <c r="K173" t="s">
        <v>335</v>
      </c>
      <c r="L173" s="350" t="str">
        <f t="shared" si="11"/>
        <v>Bacton site redevelopment</v>
      </c>
      <c r="M173" s="350" t="s">
        <v>245</v>
      </c>
      <c r="O173" t="s">
        <v>317</v>
      </c>
      <c r="P173" t="s">
        <v>350</v>
      </c>
      <c r="Q173" s="800"/>
      <c r="R173" t="s">
        <v>317</v>
      </c>
      <c r="S173" s="800"/>
      <c r="T173" s="717" t="s">
        <v>254</v>
      </c>
      <c r="U173" s="717" t="s">
        <v>2261</v>
      </c>
      <c r="V173" s="307"/>
      <c r="AC173" t="s">
        <v>1151</v>
      </c>
      <c r="AD173" s="888"/>
      <c r="AE173" s="888"/>
      <c r="AF173" s="888"/>
      <c r="AG173" s="888"/>
      <c r="AH173" s="888"/>
      <c r="AI173" s="888"/>
      <c r="AJ173" s="888"/>
    </row>
    <row r="174" spans="1:36">
      <c r="D174" t="s">
        <v>238</v>
      </c>
      <c r="E174" t="s">
        <v>215</v>
      </c>
      <c r="F174" t="s">
        <v>263</v>
      </c>
      <c r="G174" t="s">
        <v>2161</v>
      </c>
      <c r="H174" t="s">
        <v>241</v>
      </c>
      <c r="I174" t="s">
        <v>266</v>
      </c>
      <c r="J174" t="s">
        <v>107</v>
      </c>
      <c r="K174" t="s">
        <v>335</v>
      </c>
      <c r="L174" s="350" t="str">
        <f t="shared" si="11"/>
        <v>Bacton site redevelopment</v>
      </c>
      <c r="M174" s="350" t="s">
        <v>245</v>
      </c>
      <c r="O174" t="s">
        <v>317</v>
      </c>
      <c r="P174" t="s">
        <v>350</v>
      </c>
      <c r="Q174" s="800"/>
      <c r="R174" t="s">
        <v>317</v>
      </c>
      <c r="S174" s="800"/>
      <c r="T174" s="717" t="s">
        <v>277</v>
      </c>
      <c r="U174" s="717" t="s">
        <v>2262</v>
      </c>
      <c r="V174" s="307"/>
      <c r="AC174" t="s">
        <v>1151</v>
      </c>
      <c r="AD174" s="888"/>
      <c r="AE174" s="888"/>
      <c r="AF174" s="888"/>
      <c r="AG174" s="888"/>
      <c r="AH174" s="888"/>
      <c r="AI174" s="888"/>
      <c r="AJ174" s="888"/>
    </row>
    <row r="175" spans="1:36">
      <c r="D175" t="s">
        <v>238</v>
      </c>
      <c r="E175" t="s">
        <v>215</v>
      </c>
      <c r="F175" t="s">
        <v>263</v>
      </c>
      <c r="G175" t="s">
        <v>2161</v>
      </c>
      <c r="H175" t="s">
        <v>241</v>
      </c>
      <c r="I175" t="s">
        <v>266</v>
      </c>
      <c r="J175" t="s">
        <v>107</v>
      </c>
      <c r="K175" t="s">
        <v>335</v>
      </c>
      <c r="L175" s="350" t="str">
        <f t="shared" si="11"/>
        <v>Bacton site redevelopment</v>
      </c>
      <c r="M175" s="350" t="s">
        <v>245</v>
      </c>
      <c r="O175" t="s">
        <v>317</v>
      </c>
      <c r="P175" t="s">
        <v>350</v>
      </c>
      <c r="Q175" s="800"/>
      <c r="R175" t="s">
        <v>317</v>
      </c>
      <c r="S175" s="800"/>
      <c r="T175" s="717" t="s">
        <v>277</v>
      </c>
      <c r="U175" s="717" t="s">
        <v>468</v>
      </c>
      <c r="V175" s="307"/>
      <c r="AC175" t="s">
        <v>1151</v>
      </c>
      <c r="AD175" s="888"/>
      <c r="AE175" s="888"/>
      <c r="AF175" s="888"/>
      <c r="AG175" s="888"/>
      <c r="AH175" s="888"/>
      <c r="AI175" s="888"/>
      <c r="AJ175" s="888"/>
    </row>
    <row r="176" spans="1:36">
      <c r="D176" t="s">
        <v>238</v>
      </c>
      <c r="E176" t="s">
        <v>215</v>
      </c>
      <c r="F176" t="s">
        <v>263</v>
      </c>
      <c r="G176" t="s">
        <v>2161</v>
      </c>
      <c r="H176" t="s">
        <v>241</v>
      </c>
      <c r="I176" t="s">
        <v>266</v>
      </c>
      <c r="J176" t="s">
        <v>107</v>
      </c>
      <c r="K176" t="s">
        <v>335</v>
      </c>
      <c r="L176" s="350" t="str">
        <f t="shared" si="11"/>
        <v>Bacton site redevelopment</v>
      </c>
      <c r="M176" s="350" t="s">
        <v>245</v>
      </c>
      <c r="O176" t="s">
        <v>317</v>
      </c>
      <c r="P176" t="s">
        <v>350</v>
      </c>
      <c r="Q176" s="800"/>
      <c r="R176" t="s">
        <v>317</v>
      </c>
      <c r="S176" s="800"/>
      <c r="T176" s="717" t="s">
        <v>277</v>
      </c>
      <c r="U176" s="717" t="s">
        <v>2263</v>
      </c>
      <c r="V176" s="307"/>
      <c r="AC176" t="s">
        <v>1151</v>
      </c>
      <c r="AD176" s="888"/>
      <c r="AE176" s="888"/>
      <c r="AF176" s="888"/>
      <c r="AG176" s="888"/>
      <c r="AH176" s="888"/>
      <c r="AI176" s="888"/>
      <c r="AJ176" s="888"/>
    </row>
    <row r="177" spans="1:36">
      <c r="D177" t="s">
        <v>238</v>
      </c>
      <c r="E177" t="s">
        <v>215</v>
      </c>
      <c r="F177" t="s">
        <v>263</v>
      </c>
      <c r="G177" t="s">
        <v>2161</v>
      </c>
      <c r="H177" t="s">
        <v>241</v>
      </c>
      <c r="I177" t="s">
        <v>266</v>
      </c>
      <c r="J177" t="s">
        <v>107</v>
      </c>
      <c r="K177" t="s">
        <v>335</v>
      </c>
      <c r="L177" s="350" t="str">
        <f t="shared" si="11"/>
        <v>Bacton site redevelopment</v>
      </c>
      <c r="M177" s="350" t="s">
        <v>245</v>
      </c>
      <c r="O177" t="s">
        <v>317</v>
      </c>
      <c r="P177" t="s">
        <v>350</v>
      </c>
      <c r="Q177" s="800"/>
      <c r="R177" t="s">
        <v>317</v>
      </c>
      <c r="S177" s="800"/>
      <c r="T177" s="717" t="s">
        <v>277</v>
      </c>
      <c r="U177" s="717" t="s">
        <v>2264</v>
      </c>
      <c r="V177" s="307"/>
      <c r="AC177" t="s">
        <v>1151</v>
      </c>
      <c r="AD177" s="888"/>
      <c r="AE177" s="888"/>
      <c r="AF177" s="888"/>
      <c r="AG177" s="888"/>
      <c r="AH177" s="888"/>
      <c r="AI177" s="888"/>
      <c r="AJ177" s="888"/>
    </row>
    <row r="178" spans="1:36">
      <c r="D178" t="s">
        <v>238</v>
      </c>
      <c r="E178" t="s">
        <v>215</v>
      </c>
      <c r="F178" t="s">
        <v>263</v>
      </c>
      <c r="G178" t="s">
        <v>2161</v>
      </c>
      <c r="H178" t="s">
        <v>241</v>
      </c>
      <c r="I178" t="s">
        <v>266</v>
      </c>
      <c r="J178" t="s">
        <v>107</v>
      </c>
      <c r="K178" t="s">
        <v>335</v>
      </c>
      <c r="L178" s="350" t="str">
        <f t="shared" si="11"/>
        <v>Bacton site redevelopment</v>
      </c>
      <c r="M178" s="350" t="s">
        <v>245</v>
      </c>
      <c r="O178" t="s">
        <v>317</v>
      </c>
      <c r="P178" t="s">
        <v>350</v>
      </c>
      <c r="Q178" s="717"/>
      <c r="R178" t="s">
        <v>317</v>
      </c>
      <c r="S178" s="800"/>
      <c r="T178" s="888"/>
      <c r="U178" s="888"/>
      <c r="V178" s="307"/>
      <c r="AC178" t="s">
        <v>1151</v>
      </c>
      <c r="AD178" s="888"/>
      <c r="AE178" s="888"/>
      <c r="AF178" s="888"/>
      <c r="AG178" s="888"/>
      <c r="AH178" s="888"/>
      <c r="AI178" s="888"/>
      <c r="AJ178" s="888"/>
    </row>
    <row r="179" spans="1:36">
      <c r="D179" t="s">
        <v>238</v>
      </c>
      <c r="E179" t="s">
        <v>215</v>
      </c>
      <c r="F179" t="s">
        <v>263</v>
      </c>
      <c r="G179" t="s">
        <v>2161</v>
      </c>
      <c r="H179" t="s">
        <v>241</v>
      </c>
      <c r="I179" t="s">
        <v>266</v>
      </c>
      <c r="J179" t="s">
        <v>107</v>
      </c>
      <c r="K179" t="s">
        <v>335</v>
      </c>
      <c r="L179" s="350" t="str">
        <f t="shared" si="11"/>
        <v>Bacton site redevelopment</v>
      </c>
      <c r="M179" s="350" t="s">
        <v>245</v>
      </c>
      <c r="O179" t="s">
        <v>317</v>
      </c>
      <c r="P179" t="s">
        <v>350</v>
      </c>
      <c r="Q179" s="717"/>
      <c r="R179" t="s">
        <v>317</v>
      </c>
      <c r="S179" s="800"/>
      <c r="T179" s="888"/>
      <c r="U179" s="888"/>
      <c r="V179" s="307"/>
      <c r="AC179" t="s">
        <v>1151</v>
      </c>
      <c r="AD179" s="888"/>
      <c r="AE179" s="888"/>
      <c r="AF179" s="888"/>
      <c r="AG179" s="888"/>
      <c r="AH179" s="888"/>
      <c r="AI179" s="888"/>
      <c r="AJ179" s="888"/>
    </row>
    <row r="181" spans="1:36" s="1" customFormat="1" ht="14">
      <c r="A181" s="42"/>
      <c r="B181" s="48" t="s">
        <v>1407</v>
      </c>
      <c r="R181" s="76"/>
    </row>
    <row r="183" spans="1:36">
      <c r="D183" t="s">
        <v>238</v>
      </c>
      <c r="E183" t="s">
        <v>215</v>
      </c>
      <c r="F183" t="s">
        <v>263</v>
      </c>
      <c r="G183" t="s">
        <v>2161</v>
      </c>
      <c r="H183" t="s">
        <v>241</v>
      </c>
      <c r="I183" t="s">
        <v>266</v>
      </c>
      <c r="J183" t="s">
        <v>107</v>
      </c>
      <c r="K183" t="s">
        <v>335</v>
      </c>
      <c r="L183" s="350" t="str">
        <f t="shared" ref="L183:L193" si="12">R183</f>
        <v>Kings Lynn subsidence</v>
      </c>
      <c r="M183" s="350" t="s">
        <v>245</v>
      </c>
      <c r="O183" t="s">
        <v>1407</v>
      </c>
      <c r="P183" t="s">
        <v>350</v>
      </c>
      <c r="Q183" s="800"/>
      <c r="R183" s="717" t="s">
        <v>328</v>
      </c>
      <c r="S183" s="800"/>
      <c r="T183" s="717" t="s">
        <v>254</v>
      </c>
      <c r="U183" s="717" t="s">
        <v>2257</v>
      </c>
      <c r="V183" s="307"/>
      <c r="AC183" t="s">
        <v>1151</v>
      </c>
      <c r="AD183" s="888"/>
      <c r="AE183" s="888"/>
      <c r="AF183" s="888"/>
      <c r="AG183" s="888"/>
      <c r="AH183" s="888"/>
      <c r="AI183" s="888"/>
      <c r="AJ183" s="888"/>
    </row>
    <row r="184" spans="1:36">
      <c r="D184" t="s">
        <v>238</v>
      </c>
      <c r="E184" t="s">
        <v>215</v>
      </c>
      <c r="F184" t="s">
        <v>263</v>
      </c>
      <c r="G184" t="s">
        <v>2161</v>
      </c>
      <c r="H184" t="s">
        <v>241</v>
      </c>
      <c r="I184" t="s">
        <v>266</v>
      </c>
      <c r="J184" t="s">
        <v>107</v>
      </c>
      <c r="K184" t="s">
        <v>335</v>
      </c>
      <c r="L184" s="350" t="str">
        <f t="shared" si="12"/>
        <v>Kings Lynn subsidence</v>
      </c>
      <c r="M184" s="350" t="s">
        <v>245</v>
      </c>
      <c r="O184" t="s">
        <v>1407</v>
      </c>
      <c r="P184" t="s">
        <v>350</v>
      </c>
      <c r="Q184" s="800"/>
      <c r="R184" s="717" t="s">
        <v>328</v>
      </c>
      <c r="S184" s="800"/>
      <c r="T184" s="717" t="s">
        <v>254</v>
      </c>
      <c r="U184" s="717" t="s">
        <v>2258</v>
      </c>
      <c r="V184" s="307"/>
      <c r="AC184" t="s">
        <v>1151</v>
      </c>
      <c r="AD184" s="888"/>
      <c r="AE184" s="888"/>
      <c r="AF184" s="888"/>
      <c r="AG184" s="888"/>
      <c r="AH184" s="888"/>
      <c r="AI184" s="888"/>
      <c r="AJ184" s="888"/>
    </row>
    <row r="185" spans="1:36">
      <c r="D185" t="s">
        <v>238</v>
      </c>
      <c r="E185" t="s">
        <v>215</v>
      </c>
      <c r="F185" t="s">
        <v>263</v>
      </c>
      <c r="G185" t="s">
        <v>2161</v>
      </c>
      <c r="H185" t="s">
        <v>241</v>
      </c>
      <c r="I185" t="s">
        <v>266</v>
      </c>
      <c r="J185" t="s">
        <v>107</v>
      </c>
      <c r="K185" t="s">
        <v>335</v>
      </c>
      <c r="L185" s="350" t="str">
        <f t="shared" si="12"/>
        <v>Kings Lynn subsidence</v>
      </c>
      <c r="M185" s="350" t="s">
        <v>245</v>
      </c>
      <c r="O185" t="s">
        <v>1407</v>
      </c>
      <c r="P185" t="s">
        <v>350</v>
      </c>
      <c r="Q185" s="800"/>
      <c r="R185" s="717" t="s">
        <v>328</v>
      </c>
      <c r="S185" s="800"/>
      <c r="T185" s="717" t="s">
        <v>254</v>
      </c>
      <c r="U185" s="717" t="s">
        <v>2259</v>
      </c>
      <c r="V185" s="307"/>
      <c r="AC185" t="s">
        <v>1151</v>
      </c>
      <c r="AD185" s="888"/>
      <c r="AE185" s="888"/>
      <c r="AF185" s="888"/>
      <c r="AG185" s="888"/>
      <c r="AH185" s="888"/>
      <c r="AI185" s="888"/>
      <c r="AJ185" s="888"/>
    </row>
    <row r="186" spans="1:36">
      <c r="D186" t="s">
        <v>238</v>
      </c>
      <c r="E186" t="s">
        <v>215</v>
      </c>
      <c r="F186" t="s">
        <v>263</v>
      </c>
      <c r="G186" t="s">
        <v>2161</v>
      </c>
      <c r="H186" t="s">
        <v>241</v>
      </c>
      <c r="I186" t="s">
        <v>266</v>
      </c>
      <c r="J186" t="s">
        <v>107</v>
      </c>
      <c r="K186" t="s">
        <v>335</v>
      </c>
      <c r="L186" s="350" t="str">
        <f t="shared" si="12"/>
        <v>Kings Lynn subsidence</v>
      </c>
      <c r="M186" s="350" t="s">
        <v>245</v>
      </c>
      <c r="O186" t="s">
        <v>1407</v>
      </c>
      <c r="P186" t="s">
        <v>350</v>
      </c>
      <c r="Q186" s="800"/>
      <c r="R186" s="717" t="s">
        <v>328</v>
      </c>
      <c r="S186" s="800"/>
      <c r="T186" s="717" t="s">
        <v>254</v>
      </c>
      <c r="U186" s="717" t="s">
        <v>2260</v>
      </c>
      <c r="V186" s="307"/>
      <c r="AC186" t="s">
        <v>1151</v>
      </c>
      <c r="AD186" s="888"/>
      <c r="AE186" s="888"/>
      <c r="AF186" s="888"/>
      <c r="AG186" s="888"/>
      <c r="AH186" s="888"/>
      <c r="AI186" s="888"/>
      <c r="AJ186" s="888"/>
    </row>
    <row r="187" spans="1:36">
      <c r="D187" t="s">
        <v>238</v>
      </c>
      <c r="E187" t="s">
        <v>215</v>
      </c>
      <c r="F187" t="s">
        <v>263</v>
      </c>
      <c r="G187" t="s">
        <v>2161</v>
      </c>
      <c r="H187" t="s">
        <v>241</v>
      </c>
      <c r="I187" t="s">
        <v>266</v>
      </c>
      <c r="J187" t="s">
        <v>107</v>
      </c>
      <c r="K187" t="s">
        <v>335</v>
      </c>
      <c r="L187" s="350" t="str">
        <f t="shared" si="12"/>
        <v>Kings Lynn subsidence</v>
      </c>
      <c r="M187" s="350" t="s">
        <v>245</v>
      </c>
      <c r="O187" t="s">
        <v>1407</v>
      </c>
      <c r="P187" t="s">
        <v>350</v>
      </c>
      <c r="Q187" s="800"/>
      <c r="R187" s="717" t="s">
        <v>328</v>
      </c>
      <c r="S187" s="800"/>
      <c r="T187" s="717" t="s">
        <v>254</v>
      </c>
      <c r="U187" s="717" t="s">
        <v>2261</v>
      </c>
      <c r="V187" s="307"/>
      <c r="AC187" t="s">
        <v>1151</v>
      </c>
      <c r="AD187" s="888"/>
      <c r="AE187" s="888"/>
      <c r="AF187" s="888"/>
      <c r="AG187" s="888"/>
      <c r="AH187" s="888"/>
      <c r="AI187" s="888"/>
      <c r="AJ187" s="888"/>
    </row>
    <row r="188" spans="1:36">
      <c r="D188" t="s">
        <v>238</v>
      </c>
      <c r="E188" t="s">
        <v>215</v>
      </c>
      <c r="F188" t="s">
        <v>263</v>
      </c>
      <c r="G188" t="s">
        <v>2161</v>
      </c>
      <c r="H188" t="s">
        <v>241</v>
      </c>
      <c r="I188" t="s">
        <v>266</v>
      </c>
      <c r="J188" t="s">
        <v>107</v>
      </c>
      <c r="K188" t="s">
        <v>335</v>
      </c>
      <c r="L188" s="350" t="str">
        <f t="shared" si="12"/>
        <v>Kings Lynn subsidence</v>
      </c>
      <c r="M188" s="350" t="s">
        <v>245</v>
      </c>
      <c r="O188" t="s">
        <v>1407</v>
      </c>
      <c r="P188" t="s">
        <v>350</v>
      </c>
      <c r="Q188" s="800"/>
      <c r="R188" s="717" t="s">
        <v>328</v>
      </c>
      <c r="S188" s="800"/>
      <c r="T188" s="717" t="s">
        <v>277</v>
      </c>
      <c r="U188" s="717" t="s">
        <v>2262</v>
      </c>
      <c r="V188" s="307"/>
      <c r="AC188" t="s">
        <v>1151</v>
      </c>
      <c r="AD188" s="888"/>
      <c r="AE188" s="888"/>
      <c r="AF188" s="888"/>
      <c r="AG188" s="888"/>
      <c r="AH188" s="888"/>
      <c r="AI188" s="888"/>
      <c r="AJ188" s="888"/>
    </row>
    <row r="189" spans="1:36">
      <c r="D189" t="s">
        <v>238</v>
      </c>
      <c r="E189" t="s">
        <v>215</v>
      </c>
      <c r="F189" t="s">
        <v>263</v>
      </c>
      <c r="G189" t="s">
        <v>2161</v>
      </c>
      <c r="H189" t="s">
        <v>241</v>
      </c>
      <c r="I189" t="s">
        <v>266</v>
      </c>
      <c r="J189" t="s">
        <v>107</v>
      </c>
      <c r="K189" t="s">
        <v>335</v>
      </c>
      <c r="L189" s="350" t="str">
        <f t="shared" si="12"/>
        <v>Kings Lynn subsidence</v>
      </c>
      <c r="M189" s="350" t="s">
        <v>245</v>
      </c>
      <c r="O189" t="s">
        <v>1407</v>
      </c>
      <c r="P189" t="s">
        <v>350</v>
      </c>
      <c r="Q189" s="800"/>
      <c r="R189" s="717" t="s">
        <v>328</v>
      </c>
      <c r="S189" s="800"/>
      <c r="T189" s="717" t="s">
        <v>277</v>
      </c>
      <c r="U189" s="717" t="s">
        <v>468</v>
      </c>
      <c r="V189" s="307"/>
      <c r="AC189" t="s">
        <v>1151</v>
      </c>
      <c r="AD189" s="888"/>
      <c r="AE189" s="888"/>
      <c r="AF189" s="888"/>
      <c r="AG189" s="888"/>
      <c r="AH189" s="888"/>
      <c r="AI189" s="888"/>
      <c r="AJ189" s="888"/>
    </row>
    <row r="190" spans="1:36">
      <c r="D190" t="s">
        <v>238</v>
      </c>
      <c r="E190" t="s">
        <v>215</v>
      </c>
      <c r="F190" t="s">
        <v>263</v>
      </c>
      <c r="G190" t="s">
        <v>2161</v>
      </c>
      <c r="H190" t="s">
        <v>241</v>
      </c>
      <c r="I190" t="s">
        <v>266</v>
      </c>
      <c r="J190" t="s">
        <v>107</v>
      </c>
      <c r="K190" t="s">
        <v>335</v>
      </c>
      <c r="L190" s="350" t="str">
        <f t="shared" si="12"/>
        <v>Kings Lynn subsidence</v>
      </c>
      <c r="M190" s="350" t="s">
        <v>245</v>
      </c>
      <c r="O190" t="s">
        <v>1407</v>
      </c>
      <c r="P190" t="s">
        <v>350</v>
      </c>
      <c r="Q190" s="800"/>
      <c r="R190" s="717" t="s">
        <v>328</v>
      </c>
      <c r="S190" s="800"/>
      <c r="T190" s="717" t="s">
        <v>277</v>
      </c>
      <c r="U190" s="717" t="s">
        <v>2263</v>
      </c>
      <c r="V190" s="307"/>
      <c r="AC190" t="s">
        <v>1151</v>
      </c>
      <c r="AD190" s="888"/>
      <c r="AE190" s="888"/>
      <c r="AF190" s="888"/>
      <c r="AG190" s="888"/>
      <c r="AH190" s="888"/>
      <c r="AI190" s="888"/>
      <c r="AJ190" s="888"/>
    </row>
    <row r="191" spans="1:36">
      <c r="D191" t="s">
        <v>238</v>
      </c>
      <c r="E191" t="s">
        <v>215</v>
      </c>
      <c r="F191" t="s">
        <v>263</v>
      </c>
      <c r="G191" t="s">
        <v>2161</v>
      </c>
      <c r="H191" t="s">
        <v>241</v>
      </c>
      <c r="I191" t="s">
        <v>266</v>
      </c>
      <c r="J191" t="s">
        <v>107</v>
      </c>
      <c r="K191" t="s">
        <v>335</v>
      </c>
      <c r="L191" s="350" t="str">
        <f t="shared" si="12"/>
        <v>Kings Lynn subsidence</v>
      </c>
      <c r="M191" s="350" t="s">
        <v>245</v>
      </c>
      <c r="O191" t="s">
        <v>1407</v>
      </c>
      <c r="P191" t="s">
        <v>350</v>
      </c>
      <c r="Q191" s="800"/>
      <c r="R191" s="717" t="s">
        <v>328</v>
      </c>
      <c r="S191" s="800"/>
      <c r="T191" s="717" t="s">
        <v>277</v>
      </c>
      <c r="U191" s="717" t="s">
        <v>2264</v>
      </c>
      <c r="V191" s="307"/>
      <c r="AC191" t="s">
        <v>1151</v>
      </c>
      <c r="AD191" s="888"/>
      <c r="AE191" s="888"/>
      <c r="AF191" s="888"/>
      <c r="AG191" s="888"/>
      <c r="AH191" s="888"/>
      <c r="AI191" s="888"/>
      <c r="AJ191" s="888"/>
    </row>
    <row r="192" spans="1:36">
      <c r="D192" t="s">
        <v>238</v>
      </c>
      <c r="E192" t="s">
        <v>215</v>
      </c>
      <c r="F192" t="s">
        <v>263</v>
      </c>
      <c r="G192" t="s">
        <v>2161</v>
      </c>
      <c r="H192" t="s">
        <v>241</v>
      </c>
      <c r="I192" t="s">
        <v>266</v>
      </c>
      <c r="J192" t="s">
        <v>107</v>
      </c>
      <c r="K192" t="s">
        <v>335</v>
      </c>
      <c r="L192" s="350" t="str">
        <f t="shared" si="12"/>
        <v>Kings Lynn subsidence</v>
      </c>
      <c r="M192" s="350" t="s">
        <v>245</v>
      </c>
      <c r="O192" t="s">
        <v>1407</v>
      </c>
      <c r="P192" t="s">
        <v>350</v>
      </c>
      <c r="Q192" s="717"/>
      <c r="R192" s="717" t="s">
        <v>328</v>
      </c>
      <c r="S192" s="800"/>
      <c r="T192" s="888"/>
      <c r="U192" s="888"/>
      <c r="V192" s="307"/>
      <c r="AC192" t="s">
        <v>1151</v>
      </c>
      <c r="AD192" s="888"/>
      <c r="AE192" s="888"/>
      <c r="AF192" s="888"/>
      <c r="AG192" s="888"/>
      <c r="AH192" s="888"/>
      <c r="AI192" s="888"/>
      <c r="AJ192" s="888"/>
    </row>
    <row r="193" spans="1:36">
      <c r="D193" t="s">
        <v>238</v>
      </c>
      <c r="E193" t="s">
        <v>215</v>
      </c>
      <c r="F193" t="s">
        <v>263</v>
      </c>
      <c r="G193" t="s">
        <v>2161</v>
      </c>
      <c r="H193" t="s">
        <v>241</v>
      </c>
      <c r="I193" t="s">
        <v>266</v>
      </c>
      <c r="J193" t="s">
        <v>107</v>
      </c>
      <c r="K193" t="s">
        <v>335</v>
      </c>
      <c r="L193" s="350" t="str">
        <f t="shared" si="12"/>
        <v>Kings Lynn subsidence</v>
      </c>
      <c r="M193" s="350" t="s">
        <v>245</v>
      </c>
      <c r="O193" t="s">
        <v>1407</v>
      </c>
      <c r="P193" t="s">
        <v>350</v>
      </c>
      <c r="Q193" s="717"/>
      <c r="R193" s="717" t="s">
        <v>328</v>
      </c>
      <c r="S193" s="800"/>
      <c r="T193" s="888"/>
      <c r="U193" s="888"/>
      <c r="V193" s="307"/>
      <c r="AC193" t="s">
        <v>1151</v>
      </c>
      <c r="AD193" s="888"/>
      <c r="AE193" s="888"/>
      <c r="AF193" s="888"/>
      <c r="AG193" s="888"/>
      <c r="AH193" s="888"/>
      <c r="AI193" s="888"/>
      <c r="AJ193" s="888"/>
    </row>
    <row r="194" spans="1:36">
      <c r="J194" s="60"/>
      <c r="K194" s="60"/>
      <c r="L194" s="60"/>
      <c r="M194" s="60"/>
      <c r="S194" s="800"/>
      <c r="T194" s="800"/>
      <c r="U194" s="800"/>
      <c r="V194" s="307"/>
      <c r="AD194" s="49"/>
    </row>
    <row r="195" spans="1:36" s="46" customFormat="1" ht="18.5">
      <c r="A195" s="47" t="s">
        <v>1375</v>
      </c>
      <c r="R195" s="73"/>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DFB8C120-4392-44BD-847C-0F9BBF38D916}">
          <x14:formula1>
            <xm:f>'1.3 Lists'!$X$11:$X$13</xm:f>
          </x14:formula1>
          <xm:sqref>T22:T23 T36:T37 T50:T51 T64:T65 T78:T79 T92:T93 T106:T107 T122:T123 T136:T137 T150:T151 T164:T165 T178:T179 T192:T193</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5106D-F0E1-4787-A385-F4D96AFD5C54}">
  <sheetPr>
    <tabColor theme="7" tint="0.39997558519241921"/>
  </sheetPr>
  <dimension ref="A1:AI723"/>
  <sheetViews>
    <sheetView topLeftCell="O1" zoomScale="70" zoomScaleNormal="70" workbookViewId="0">
      <pane ySplit="8" topLeftCell="A305" activePane="bottomLeft" state="frozen"/>
      <selection activeCell="M73" sqref="M73"/>
      <selection pane="bottomLeft" activeCell="S315" sqref="S315"/>
    </sheetView>
  </sheetViews>
  <sheetFormatPr defaultColWidth="9.26953125" defaultRowHeight="14.5"/>
  <cols>
    <col min="1" max="3" width="1.7265625" customWidth="1"/>
    <col min="4" max="4" width="4.7265625" customWidth="1"/>
    <col min="5" max="5" width="5" bestFit="1" customWidth="1"/>
    <col min="6" max="6" width="24.453125" bestFit="1" customWidth="1"/>
    <col min="7" max="7" width="5.453125" bestFit="1" customWidth="1"/>
    <col min="8" max="8" width="11.26953125" bestFit="1" customWidth="1"/>
    <col min="9" max="9" width="18.26953125" bestFit="1" customWidth="1"/>
    <col min="10" max="10" width="9.453125" bestFit="1" customWidth="1"/>
    <col min="11" max="11" width="13.7265625" bestFit="1" customWidth="1"/>
    <col min="12" max="12" width="20.26953125" bestFit="1" customWidth="1"/>
    <col min="13" max="13" width="11.453125" bestFit="1" customWidth="1"/>
    <col min="14" max="14" width="61" bestFit="1" customWidth="1"/>
    <col min="15" max="15" width="17.453125" bestFit="1" customWidth="1"/>
    <col min="16" max="16" width="7.26953125" bestFit="1" customWidth="1"/>
    <col min="17" max="17" width="2.26953125" customWidth="1"/>
    <col min="18" max="18" width="1.7265625" customWidth="1"/>
    <col min="19" max="19" width="11.453125" bestFit="1" customWidth="1"/>
    <col min="20" max="20" width="42.26953125" customWidth="1"/>
    <col min="21" max="21" width="50.7265625" bestFit="1" customWidth="1"/>
    <col min="22" max="28" width="1.7265625" hidden="1" customWidth="1"/>
    <col min="29" max="29" width="5" bestFit="1" customWidth="1"/>
    <col min="30" max="36" width="9.7265625" customWidth="1"/>
  </cols>
  <sheetData>
    <row r="1" spans="1:35" s="46" customFormat="1" ht="23.5">
      <c r="A1" s="56" t="str">
        <f>'1.1 Cover'!A1</f>
        <v>Regulatory Reporting Pack</v>
      </c>
    </row>
    <row r="2" spans="1:35" s="46" customFormat="1" ht="23.5">
      <c r="A2" s="56" t="str">
        <f>'1.1 Cover'!A2</f>
        <v>Price base - 2018/19</v>
      </c>
    </row>
    <row r="3" spans="1:35" s="46" customFormat="1" ht="23.5">
      <c r="A3" s="56" t="str">
        <f>'1.1 Cover'!A3</f>
        <v>Regulatory Year: April 2022 - March 2023</v>
      </c>
    </row>
    <row r="4" spans="1:35" s="46" customFormat="1" ht="23.5">
      <c r="A4" s="56" t="s">
        <v>2267</v>
      </c>
    </row>
    <row r="6" spans="1:35">
      <c r="AE6" s="1476" t="s">
        <v>1146</v>
      </c>
      <c r="AF6" s="1477"/>
      <c r="AG6" s="1477"/>
      <c r="AH6" s="1477"/>
      <c r="AI6" s="1478"/>
    </row>
    <row r="7" spans="1:35" s="43" customFormat="1">
      <c r="D7" s="55" t="s">
        <v>214</v>
      </c>
      <c r="E7" s="55" t="s">
        <v>215</v>
      </c>
      <c r="F7" s="55" t="s">
        <v>216</v>
      </c>
      <c r="G7" s="55" t="s">
        <v>1396</v>
      </c>
      <c r="H7" s="55" t="s">
        <v>2158</v>
      </c>
      <c r="I7" s="55" t="s">
        <v>219</v>
      </c>
      <c r="J7" s="55" t="s">
        <v>220</v>
      </c>
      <c r="K7" s="55" t="s">
        <v>221</v>
      </c>
      <c r="L7" s="55" t="s">
        <v>222</v>
      </c>
      <c r="M7" s="55" t="s">
        <v>223</v>
      </c>
      <c r="N7" s="55" t="s">
        <v>224</v>
      </c>
      <c r="O7" s="55" t="s">
        <v>245</v>
      </c>
      <c r="P7" s="55" t="s">
        <v>226</v>
      </c>
      <c r="Q7" s="55"/>
      <c r="R7" s="55"/>
      <c r="S7" s="43" t="s">
        <v>230</v>
      </c>
      <c r="T7" s="43" t="s">
        <v>2268</v>
      </c>
      <c r="U7" s="54" t="s">
        <v>227</v>
      </c>
      <c r="V7" s="55"/>
      <c r="W7" s="55"/>
      <c r="X7" s="55"/>
      <c r="Y7" s="55"/>
      <c r="Z7" s="55"/>
      <c r="AA7" s="55"/>
      <c r="AB7" s="55"/>
      <c r="AC7" s="43" t="s">
        <v>1387</v>
      </c>
      <c r="AE7" s="52">
        <v>2022</v>
      </c>
      <c r="AF7" s="51">
        <v>2023</v>
      </c>
      <c r="AG7" s="51">
        <v>2024</v>
      </c>
      <c r="AH7" s="51">
        <v>2025</v>
      </c>
      <c r="AI7" s="50">
        <v>2026</v>
      </c>
    </row>
    <row r="8" spans="1:35">
      <c r="U8" s="43"/>
      <c r="V8" s="43"/>
      <c r="W8" s="43"/>
      <c r="X8" s="43"/>
      <c r="Y8" s="43"/>
    </row>
    <row r="9" spans="1:35" s="1" customFormat="1" ht="18">
      <c r="A9" s="2" t="s">
        <v>239</v>
      </c>
      <c r="B9" s="2"/>
    </row>
    <row r="11" spans="1:35" s="1" customFormat="1" ht="14">
      <c r="A11" s="42"/>
      <c r="B11" s="48" t="s">
        <v>2269</v>
      </c>
    </row>
    <row r="13" spans="1:35">
      <c r="D13" t="s">
        <v>238</v>
      </c>
      <c r="E13" t="s">
        <v>215</v>
      </c>
      <c r="F13" t="s">
        <v>239</v>
      </c>
      <c r="G13" t="s">
        <v>2161</v>
      </c>
      <c r="H13" t="s">
        <v>241</v>
      </c>
      <c r="I13" t="s">
        <v>266</v>
      </c>
      <c r="J13" t="s">
        <v>107</v>
      </c>
      <c r="K13" t="s">
        <v>325</v>
      </c>
      <c r="L13" s="218" t="s">
        <v>250</v>
      </c>
      <c r="M13" s="218" t="s">
        <v>245</v>
      </c>
      <c r="N13" s="218" t="s">
        <v>251</v>
      </c>
      <c r="O13" t="s">
        <v>289</v>
      </c>
      <c r="P13" t="s">
        <v>272</v>
      </c>
      <c r="S13" t="s">
        <v>252</v>
      </c>
      <c r="T13" t="s">
        <v>253</v>
      </c>
      <c r="U13" t="s">
        <v>291</v>
      </c>
      <c r="AC13" t="s">
        <v>1151</v>
      </c>
      <c r="AE13" s="888"/>
      <c r="AF13" s="888"/>
      <c r="AG13" s="888"/>
      <c r="AH13" s="888"/>
      <c r="AI13" s="888"/>
    </row>
    <row r="14" spans="1:35">
      <c r="D14" t="s">
        <v>238</v>
      </c>
      <c r="E14" t="s">
        <v>215</v>
      </c>
      <c r="F14" t="s">
        <v>239</v>
      </c>
      <c r="G14" t="s">
        <v>2161</v>
      </c>
      <c r="H14" t="s">
        <v>241</v>
      </c>
      <c r="I14" t="s">
        <v>266</v>
      </c>
      <c r="J14" t="s">
        <v>107</v>
      </c>
      <c r="K14" t="s">
        <v>325</v>
      </c>
      <c r="L14" s="218" t="s">
        <v>250</v>
      </c>
      <c r="M14" s="218" t="s">
        <v>245</v>
      </c>
      <c r="N14" s="218" t="s">
        <v>251</v>
      </c>
      <c r="O14" t="s">
        <v>289</v>
      </c>
      <c r="P14" t="s">
        <v>272</v>
      </c>
      <c r="S14" t="s">
        <v>275</v>
      </c>
      <c r="T14" t="s">
        <v>276</v>
      </c>
      <c r="U14" t="s">
        <v>291</v>
      </c>
      <c r="AC14" t="s">
        <v>1151</v>
      </c>
      <c r="AE14" s="888"/>
      <c r="AF14" s="888"/>
      <c r="AG14" s="888"/>
      <c r="AH14" s="888"/>
      <c r="AI14" s="888"/>
    </row>
    <row r="15" spans="1:35">
      <c r="D15" t="s">
        <v>238</v>
      </c>
      <c r="E15" t="s">
        <v>215</v>
      </c>
      <c r="F15" t="s">
        <v>239</v>
      </c>
      <c r="G15" t="s">
        <v>2161</v>
      </c>
      <c r="H15" t="s">
        <v>241</v>
      </c>
      <c r="I15" t="s">
        <v>266</v>
      </c>
      <c r="J15" t="s">
        <v>107</v>
      </c>
      <c r="K15" t="s">
        <v>325</v>
      </c>
      <c r="L15" s="218" t="s">
        <v>250</v>
      </c>
      <c r="M15" s="218" t="s">
        <v>245</v>
      </c>
      <c r="N15" s="218" t="s">
        <v>251</v>
      </c>
      <c r="O15" t="s">
        <v>289</v>
      </c>
      <c r="P15" t="s">
        <v>272</v>
      </c>
      <c r="S15" t="s">
        <v>294</v>
      </c>
      <c r="T15" t="s">
        <v>295</v>
      </c>
      <c r="U15" t="s">
        <v>291</v>
      </c>
      <c r="AC15" t="s">
        <v>1151</v>
      </c>
      <c r="AE15" s="888"/>
      <c r="AF15" s="888"/>
      <c r="AG15" s="888"/>
      <c r="AH15" s="888"/>
      <c r="AI15" s="888"/>
    </row>
    <row r="16" spans="1:35">
      <c r="D16" t="s">
        <v>238</v>
      </c>
      <c r="E16" t="s">
        <v>215</v>
      </c>
      <c r="F16" t="s">
        <v>239</v>
      </c>
      <c r="G16" t="s">
        <v>2161</v>
      </c>
      <c r="H16" t="s">
        <v>241</v>
      </c>
      <c r="I16" t="s">
        <v>266</v>
      </c>
      <c r="J16" t="s">
        <v>107</v>
      </c>
      <c r="K16" t="s">
        <v>325</v>
      </c>
      <c r="L16" s="218" t="s">
        <v>250</v>
      </c>
      <c r="M16" s="218" t="s">
        <v>245</v>
      </c>
      <c r="N16" s="218" t="s">
        <v>251</v>
      </c>
      <c r="O16" t="s">
        <v>289</v>
      </c>
      <c r="P16" t="s">
        <v>272</v>
      </c>
      <c r="S16" t="s">
        <v>308</v>
      </c>
      <c r="T16" t="s">
        <v>309</v>
      </c>
      <c r="U16" t="s">
        <v>305</v>
      </c>
      <c r="AC16" t="s">
        <v>1151</v>
      </c>
      <c r="AE16" s="888"/>
      <c r="AF16" s="888"/>
      <c r="AG16" s="888"/>
      <c r="AH16" s="888"/>
      <c r="AI16" s="888"/>
    </row>
    <row r="17" spans="4:35">
      <c r="D17" t="s">
        <v>238</v>
      </c>
      <c r="E17" t="s">
        <v>215</v>
      </c>
      <c r="F17" t="s">
        <v>239</v>
      </c>
      <c r="G17" t="s">
        <v>2161</v>
      </c>
      <c r="H17" t="s">
        <v>241</v>
      </c>
      <c r="I17" t="s">
        <v>266</v>
      </c>
      <c r="J17" t="s">
        <v>107</v>
      </c>
      <c r="K17" t="s">
        <v>325</v>
      </c>
      <c r="L17" s="218" t="s">
        <v>250</v>
      </c>
      <c r="M17" s="218" t="s">
        <v>245</v>
      </c>
      <c r="N17" s="218" t="s">
        <v>251</v>
      </c>
      <c r="O17" t="s">
        <v>289</v>
      </c>
      <c r="P17" t="s">
        <v>272</v>
      </c>
      <c r="S17" t="s">
        <v>321</v>
      </c>
      <c r="T17" t="s">
        <v>322</v>
      </c>
      <c r="U17" t="s">
        <v>305</v>
      </c>
      <c r="AC17" t="s">
        <v>1151</v>
      </c>
      <c r="AE17" s="888"/>
      <c r="AF17" s="888"/>
      <c r="AG17" s="888"/>
      <c r="AH17" s="888"/>
      <c r="AI17" s="888"/>
    </row>
    <row r="18" spans="4:35">
      <c r="D18" t="s">
        <v>238</v>
      </c>
      <c r="E18" t="s">
        <v>215</v>
      </c>
      <c r="F18" t="s">
        <v>239</v>
      </c>
      <c r="G18" t="s">
        <v>2161</v>
      </c>
      <c r="H18" t="s">
        <v>241</v>
      </c>
      <c r="I18" t="s">
        <v>266</v>
      </c>
      <c r="J18" t="s">
        <v>107</v>
      </c>
      <c r="K18" t="s">
        <v>325</v>
      </c>
      <c r="L18" s="218" t="s">
        <v>250</v>
      </c>
      <c r="M18" s="218" t="s">
        <v>245</v>
      </c>
      <c r="N18" s="218" t="s">
        <v>251</v>
      </c>
      <c r="O18" t="s">
        <v>289</v>
      </c>
      <c r="P18" t="s">
        <v>272</v>
      </c>
      <c r="S18" t="s">
        <v>332</v>
      </c>
      <c r="T18" t="s">
        <v>333</v>
      </c>
      <c r="U18" t="s">
        <v>305</v>
      </c>
      <c r="AC18" t="s">
        <v>1151</v>
      </c>
      <c r="AE18" s="888"/>
      <c r="AF18" s="888"/>
      <c r="AG18" s="888"/>
      <c r="AH18" s="888"/>
      <c r="AI18" s="888"/>
    </row>
    <row r="19" spans="4:35">
      <c r="D19" t="s">
        <v>238</v>
      </c>
      <c r="E19" t="s">
        <v>215</v>
      </c>
      <c r="F19" t="s">
        <v>239</v>
      </c>
      <c r="G19" t="s">
        <v>2161</v>
      </c>
      <c r="H19" t="s">
        <v>241</v>
      </c>
      <c r="I19" t="s">
        <v>266</v>
      </c>
      <c r="J19" t="s">
        <v>107</v>
      </c>
      <c r="K19" t="s">
        <v>325</v>
      </c>
      <c r="L19" s="218" t="s">
        <v>250</v>
      </c>
      <c r="M19" s="218" t="s">
        <v>245</v>
      </c>
      <c r="N19" s="218" t="s">
        <v>251</v>
      </c>
      <c r="O19" t="s">
        <v>289</v>
      </c>
      <c r="P19" t="s">
        <v>272</v>
      </c>
      <c r="S19" t="s">
        <v>343</v>
      </c>
      <c r="T19" t="s">
        <v>344</v>
      </c>
      <c r="U19" t="s">
        <v>330</v>
      </c>
      <c r="AC19" t="s">
        <v>1151</v>
      </c>
      <c r="AE19" s="888"/>
      <c r="AF19" s="888"/>
      <c r="AG19" s="888"/>
      <c r="AH19" s="888"/>
      <c r="AI19" s="888"/>
    </row>
    <row r="20" spans="4:35">
      <c r="D20" t="s">
        <v>238</v>
      </c>
      <c r="E20" t="s">
        <v>215</v>
      </c>
      <c r="F20" t="s">
        <v>239</v>
      </c>
      <c r="G20" t="s">
        <v>2161</v>
      </c>
      <c r="H20" t="s">
        <v>241</v>
      </c>
      <c r="I20" t="s">
        <v>266</v>
      </c>
      <c r="J20" t="s">
        <v>107</v>
      </c>
      <c r="K20" t="s">
        <v>325</v>
      </c>
      <c r="L20" s="218" t="s">
        <v>250</v>
      </c>
      <c r="M20" s="218" t="s">
        <v>245</v>
      </c>
      <c r="N20" s="218" t="s">
        <v>251</v>
      </c>
      <c r="O20" t="s">
        <v>289</v>
      </c>
      <c r="P20" t="s">
        <v>272</v>
      </c>
      <c r="S20" t="s">
        <v>353</v>
      </c>
      <c r="T20" t="s">
        <v>354</v>
      </c>
      <c r="U20" t="s">
        <v>330</v>
      </c>
      <c r="AC20" t="s">
        <v>1151</v>
      </c>
      <c r="AE20" s="888"/>
      <c r="AF20" s="888"/>
      <c r="AG20" s="888"/>
      <c r="AH20" s="888"/>
      <c r="AI20" s="888"/>
    </row>
    <row r="21" spans="4:35">
      <c r="D21" t="s">
        <v>238</v>
      </c>
      <c r="E21" t="s">
        <v>215</v>
      </c>
      <c r="F21" t="s">
        <v>239</v>
      </c>
      <c r="G21" t="s">
        <v>2161</v>
      </c>
      <c r="H21" t="s">
        <v>241</v>
      </c>
      <c r="I21" t="s">
        <v>266</v>
      </c>
      <c r="J21" t="s">
        <v>107</v>
      </c>
      <c r="K21" t="s">
        <v>325</v>
      </c>
      <c r="L21" s="218" t="s">
        <v>250</v>
      </c>
      <c r="M21" s="218" t="s">
        <v>245</v>
      </c>
      <c r="N21" s="218" t="s">
        <v>251</v>
      </c>
      <c r="O21" t="s">
        <v>289</v>
      </c>
      <c r="P21" t="s">
        <v>272</v>
      </c>
      <c r="S21" t="s">
        <v>361</v>
      </c>
      <c r="T21" t="s">
        <v>362</v>
      </c>
      <c r="U21" t="s">
        <v>330</v>
      </c>
      <c r="AC21" t="s">
        <v>1151</v>
      </c>
      <c r="AE21" s="888"/>
      <c r="AF21" s="888"/>
      <c r="AG21" s="888"/>
      <c r="AH21" s="888"/>
      <c r="AI21" s="888"/>
    </row>
    <row r="22" spans="4:35">
      <c r="D22" t="s">
        <v>238</v>
      </c>
      <c r="E22" t="s">
        <v>215</v>
      </c>
      <c r="F22" t="s">
        <v>239</v>
      </c>
      <c r="G22" t="s">
        <v>2161</v>
      </c>
      <c r="H22" t="s">
        <v>241</v>
      </c>
      <c r="I22" t="s">
        <v>266</v>
      </c>
      <c r="J22" t="s">
        <v>107</v>
      </c>
      <c r="K22" t="s">
        <v>325</v>
      </c>
      <c r="L22" s="218" t="s">
        <v>250</v>
      </c>
      <c r="M22" s="696" t="s">
        <v>416</v>
      </c>
      <c r="N22" s="218" t="s">
        <v>251</v>
      </c>
      <c r="O22" s="217" t="s">
        <v>416</v>
      </c>
      <c r="P22" t="s">
        <v>272</v>
      </c>
      <c r="S22" t="s">
        <v>369</v>
      </c>
      <c r="T22" t="s">
        <v>354</v>
      </c>
      <c r="U22" t="s">
        <v>330</v>
      </c>
      <c r="AC22" t="s">
        <v>1151</v>
      </c>
      <c r="AE22" s="888"/>
      <c r="AF22" s="888"/>
      <c r="AG22" s="888"/>
      <c r="AH22" s="888"/>
      <c r="AI22" s="888"/>
    </row>
    <row r="23" spans="4:35">
      <c r="D23" t="s">
        <v>238</v>
      </c>
      <c r="E23" t="s">
        <v>215</v>
      </c>
      <c r="F23" t="s">
        <v>239</v>
      </c>
      <c r="G23" t="s">
        <v>2161</v>
      </c>
      <c r="H23" t="s">
        <v>241</v>
      </c>
      <c r="I23" t="s">
        <v>266</v>
      </c>
      <c r="J23" t="s">
        <v>107</v>
      </c>
      <c r="K23" t="s">
        <v>325</v>
      </c>
      <c r="L23" s="218" t="s">
        <v>250</v>
      </c>
      <c r="M23" s="218" t="s">
        <v>245</v>
      </c>
      <c r="N23" s="218" t="s">
        <v>251</v>
      </c>
      <c r="O23" t="s">
        <v>289</v>
      </c>
      <c r="P23" t="s">
        <v>272</v>
      </c>
      <c r="S23" t="s">
        <v>374</v>
      </c>
      <c r="T23" t="s">
        <v>375</v>
      </c>
      <c r="U23" t="s">
        <v>359</v>
      </c>
      <c r="AC23" t="s">
        <v>1151</v>
      </c>
      <c r="AE23" s="888"/>
      <c r="AF23" s="888"/>
      <c r="AG23" s="888"/>
      <c r="AH23" s="888"/>
      <c r="AI23" s="888"/>
    </row>
    <row r="24" spans="4:35">
      <c r="D24" t="s">
        <v>238</v>
      </c>
      <c r="E24" t="s">
        <v>215</v>
      </c>
      <c r="F24" t="s">
        <v>239</v>
      </c>
      <c r="G24" t="s">
        <v>2161</v>
      </c>
      <c r="H24" t="s">
        <v>241</v>
      </c>
      <c r="I24" t="s">
        <v>266</v>
      </c>
      <c r="J24" t="s">
        <v>107</v>
      </c>
      <c r="K24" t="s">
        <v>325</v>
      </c>
      <c r="L24" s="218" t="s">
        <v>250</v>
      </c>
      <c r="M24" s="218" t="s">
        <v>245</v>
      </c>
      <c r="N24" s="218" t="s">
        <v>251</v>
      </c>
      <c r="O24" t="s">
        <v>289</v>
      </c>
      <c r="P24" t="s">
        <v>272</v>
      </c>
      <c r="S24" t="s">
        <v>381</v>
      </c>
      <c r="T24" t="s">
        <v>382</v>
      </c>
      <c r="U24" t="s">
        <v>359</v>
      </c>
      <c r="AC24" t="s">
        <v>1151</v>
      </c>
      <c r="AE24" s="888"/>
      <c r="AF24" s="888"/>
      <c r="AG24" s="888"/>
      <c r="AH24" s="888"/>
      <c r="AI24" s="888"/>
    </row>
    <row r="25" spans="4:35">
      <c r="D25" t="s">
        <v>238</v>
      </c>
      <c r="E25" t="s">
        <v>215</v>
      </c>
      <c r="F25" t="s">
        <v>239</v>
      </c>
      <c r="G25" t="s">
        <v>2161</v>
      </c>
      <c r="H25" t="s">
        <v>241</v>
      </c>
      <c r="I25" t="s">
        <v>266</v>
      </c>
      <c r="J25" t="s">
        <v>107</v>
      </c>
      <c r="K25" t="s">
        <v>325</v>
      </c>
      <c r="L25" s="218" t="s">
        <v>250</v>
      </c>
      <c r="M25" s="218" t="s">
        <v>245</v>
      </c>
      <c r="N25" s="218" t="s">
        <v>251</v>
      </c>
      <c r="O25" t="s">
        <v>289</v>
      </c>
      <c r="P25" t="s">
        <v>272</v>
      </c>
      <c r="S25" t="s">
        <v>387</v>
      </c>
      <c r="T25" t="s">
        <v>388</v>
      </c>
      <c r="U25" t="s">
        <v>359</v>
      </c>
      <c r="AC25" t="s">
        <v>1151</v>
      </c>
      <c r="AE25" s="888"/>
      <c r="AF25" s="888"/>
      <c r="AG25" s="888"/>
      <c r="AH25" s="888"/>
      <c r="AI25" s="888"/>
    </row>
    <row r="26" spans="4:35">
      <c r="D26" t="s">
        <v>238</v>
      </c>
      <c r="E26" t="s">
        <v>215</v>
      </c>
      <c r="F26" t="s">
        <v>239</v>
      </c>
      <c r="G26" t="s">
        <v>2161</v>
      </c>
      <c r="H26" t="s">
        <v>241</v>
      </c>
      <c r="I26" t="s">
        <v>266</v>
      </c>
      <c r="J26" t="s">
        <v>107</v>
      </c>
      <c r="K26" t="s">
        <v>325</v>
      </c>
      <c r="L26" s="218" t="s">
        <v>250</v>
      </c>
      <c r="M26" s="696" t="s">
        <v>416</v>
      </c>
      <c r="N26" s="218" t="s">
        <v>251</v>
      </c>
      <c r="O26" s="217" t="s">
        <v>416</v>
      </c>
      <c r="P26" t="s">
        <v>272</v>
      </c>
      <c r="S26" t="s">
        <v>392</v>
      </c>
      <c r="T26" t="s">
        <v>382</v>
      </c>
      <c r="U26" t="s">
        <v>359</v>
      </c>
      <c r="AC26" t="s">
        <v>1151</v>
      </c>
      <c r="AE26" s="888"/>
      <c r="AF26" s="888"/>
      <c r="AG26" s="888"/>
      <c r="AH26" s="888"/>
      <c r="AI26" s="888"/>
    </row>
    <row r="27" spans="4:35">
      <c r="D27" t="s">
        <v>238</v>
      </c>
      <c r="E27" t="s">
        <v>215</v>
      </c>
      <c r="F27" t="s">
        <v>239</v>
      </c>
      <c r="G27" t="s">
        <v>2161</v>
      </c>
      <c r="H27" t="s">
        <v>241</v>
      </c>
      <c r="I27" t="s">
        <v>266</v>
      </c>
      <c r="J27" t="s">
        <v>107</v>
      </c>
      <c r="K27" t="s">
        <v>325</v>
      </c>
      <c r="L27" s="218" t="s">
        <v>250</v>
      </c>
      <c r="M27" s="218" t="s">
        <v>245</v>
      </c>
      <c r="N27" s="218" t="s">
        <v>251</v>
      </c>
      <c r="O27" t="s">
        <v>289</v>
      </c>
      <c r="P27" t="s">
        <v>272</v>
      </c>
      <c r="S27" t="s">
        <v>395</v>
      </c>
      <c r="T27" t="s">
        <v>396</v>
      </c>
      <c r="U27" t="s">
        <v>359</v>
      </c>
      <c r="AC27" t="s">
        <v>1151</v>
      </c>
      <c r="AE27" s="888"/>
      <c r="AF27" s="888"/>
      <c r="AG27" s="888"/>
      <c r="AH27" s="888"/>
      <c r="AI27" s="888"/>
    </row>
    <row r="28" spans="4:35">
      <c r="D28" t="s">
        <v>238</v>
      </c>
      <c r="E28" t="s">
        <v>215</v>
      </c>
      <c r="F28" t="s">
        <v>239</v>
      </c>
      <c r="G28" t="s">
        <v>2161</v>
      </c>
      <c r="H28" t="s">
        <v>241</v>
      </c>
      <c r="I28" t="s">
        <v>266</v>
      </c>
      <c r="J28" t="s">
        <v>107</v>
      </c>
      <c r="K28" t="s">
        <v>325</v>
      </c>
      <c r="L28" s="218" t="s">
        <v>250</v>
      </c>
      <c r="M28" s="218" t="s">
        <v>245</v>
      </c>
      <c r="N28" s="218" t="s">
        <v>274</v>
      </c>
      <c r="O28" t="s">
        <v>271</v>
      </c>
      <c r="P28" t="s">
        <v>272</v>
      </c>
      <c r="S28" t="s">
        <v>400</v>
      </c>
      <c r="T28" t="s">
        <v>401</v>
      </c>
      <c r="U28" t="s">
        <v>412</v>
      </c>
      <c r="AC28" t="s">
        <v>1151</v>
      </c>
      <c r="AE28" s="888"/>
      <c r="AF28" s="888"/>
      <c r="AG28" s="888"/>
      <c r="AH28" s="888"/>
      <c r="AI28" s="888"/>
    </row>
    <row r="29" spans="4:35">
      <c r="D29" t="s">
        <v>238</v>
      </c>
      <c r="E29" t="s">
        <v>215</v>
      </c>
      <c r="F29" t="s">
        <v>239</v>
      </c>
      <c r="G29" t="s">
        <v>2161</v>
      </c>
      <c r="H29" t="s">
        <v>241</v>
      </c>
      <c r="I29" t="s">
        <v>266</v>
      </c>
      <c r="J29" t="s">
        <v>107</v>
      </c>
      <c r="K29" t="s">
        <v>325</v>
      </c>
      <c r="L29" s="218" t="s">
        <v>250</v>
      </c>
      <c r="M29" s="218" t="s">
        <v>245</v>
      </c>
      <c r="N29" s="218" t="s">
        <v>274</v>
      </c>
      <c r="O29" t="s">
        <v>289</v>
      </c>
      <c r="P29" t="s">
        <v>272</v>
      </c>
      <c r="S29" t="s">
        <v>404</v>
      </c>
      <c r="T29" t="s">
        <v>405</v>
      </c>
      <c r="U29" t="s">
        <v>412</v>
      </c>
      <c r="AC29" t="s">
        <v>1151</v>
      </c>
      <c r="AE29" s="888"/>
      <c r="AF29" s="888"/>
      <c r="AG29" s="888"/>
      <c r="AH29" s="888"/>
      <c r="AI29" s="888"/>
    </row>
    <row r="30" spans="4:35">
      <c r="D30" t="s">
        <v>238</v>
      </c>
      <c r="E30" t="s">
        <v>215</v>
      </c>
      <c r="F30" t="s">
        <v>239</v>
      </c>
      <c r="G30" t="s">
        <v>2161</v>
      </c>
      <c r="H30" t="s">
        <v>241</v>
      </c>
      <c r="I30" t="s">
        <v>266</v>
      </c>
      <c r="J30" t="s">
        <v>107</v>
      </c>
      <c r="K30" t="s">
        <v>325</v>
      </c>
      <c r="L30" s="218" t="s">
        <v>250</v>
      </c>
      <c r="M30" s="218" t="s">
        <v>245</v>
      </c>
      <c r="N30" s="218" t="s">
        <v>274</v>
      </c>
      <c r="O30" t="s">
        <v>289</v>
      </c>
      <c r="P30" t="s">
        <v>272</v>
      </c>
      <c r="S30" t="s">
        <v>408</v>
      </c>
      <c r="T30" t="s">
        <v>409</v>
      </c>
      <c r="U30" t="s">
        <v>412</v>
      </c>
      <c r="AC30" t="s">
        <v>1151</v>
      </c>
      <c r="AE30" s="888"/>
      <c r="AF30" s="888"/>
      <c r="AG30" s="888"/>
      <c r="AH30" s="888"/>
      <c r="AI30" s="888"/>
    </row>
    <row r="31" spans="4:35">
      <c r="D31" t="s">
        <v>238</v>
      </c>
      <c r="E31" t="s">
        <v>215</v>
      </c>
      <c r="F31" t="s">
        <v>239</v>
      </c>
      <c r="G31" t="s">
        <v>2161</v>
      </c>
      <c r="H31" t="s">
        <v>241</v>
      </c>
      <c r="I31" t="s">
        <v>266</v>
      </c>
      <c r="J31" t="s">
        <v>107</v>
      </c>
      <c r="K31" t="s">
        <v>325</v>
      </c>
      <c r="L31" s="218" t="s">
        <v>250</v>
      </c>
      <c r="M31" s="218" t="s">
        <v>245</v>
      </c>
      <c r="N31" s="218" t="s">
        <v>274</v>
      </c>
      <c r="O31" t="s">
        <v>289</v>
      </c>
      <c r="P31" t="s">
        <v>272</v>
      </c>
      <c r="S31" t="s">
        <v>410</v>
      </c>
      <c r="T31" t="s">
        <v>411</v>
      </c>
      <c r="U31" t="s">
        <v>412</v>
      </c>
      <c r="AC31" t="s">
        <v>1151</v>
      </c>
      <c r="AE31" s="888"/>
      <c r="AF31" s="888"/>
      <c r="AG31" s="888"/>
      <c r="AH31" s="888"/>
      <c r="AI31" s="888"/>
    </row>
    <row r="32" spans="4:35">
      <c r="D32" t="s">
        <v>238</v>
      </c>
      <c r="E32" t="s">
        <v>215</v>
      </c>
      <c r="F32" t="s">
        <v>239</v>
      </c>
      <c r="G32" t="s">
        <v>2161</v>
      </c>
      <c r="H32" t="s">
        <v>241</v>
      </c>
      <c r="I32" t="s">
        <v>266</v>
      </c>
      <c r="J32" t="s">
        <v>107</v>
      </c>
      <c r="K32" t="s">
        <v>325</v>
      </c>
      <c r="L32" s="218" t="s">
        <v>250</v>
      </c>
      <c r="M32" s="218" t="s">
        <v>245</v>
      </c>
      <c r="N32" s="218" t="s">
        <v>274</v>
      </c>
      <c r="O32" t="s">
        <v>289</v>
      </c>
      <c r="P32" t="s">
        <v>272</v>
      </c>
      <c r="S32" t="s">
        <v>413</v>
      </c>
      <c r="T32" t="s">
        <v>414</v>
      </c>
      <c r="U32" t="s">
        <v>412</v>
      </c>
      <c r="AC32" t="s">
        <v>1151</v>
      </c>
      <c r="AE32" s="888"/>
      <c r="AF32" s="888"/>
      <c r="AG32" s="888"/>
      <c r="AH32" s="888"/>
      <c r="AI32" s="888"/>
    </row>
    <row r="33" spans="4:35">
      <c r="D33" t="s">
        <v>238</v>
      </c>
      <c r="E33" t="s">
        <v>215</v>
      </c>
      <c r="F33" t="s">
        <v>239</v>
      </c>
      <c r="G33" t="s">
        <v>2161</v>
      </c>
      <c r="H33" t="s">
        <v>241</v>
      </c>
      <c r="I33" t="s">
        <v>266</v>
      </c>
      <c r="J33" t="s">
        <v>107</v>
      </c>
      <c r="K33" t="s">
        <v>325</v>
      </c>
      <c r="L33" s="218" t="s">
        <v>250</v>
      </c>
      <c r="M33" s="218" t="s">
        <v>245</v>
      </c>
      <c r="N33" s="218" t="s">
        <v>274</v>
      </c>
      <c r="O33" t="s">
        <v>289</v>
      </c>
      <c r="P33" t="s">
        <v>272</v>
      </c>
      <c r="S33" t="s">
        <v>417</v>
      </c>
      <c r="T33" t="s">
        <v>401</v>
      </c>
      <c r="U33" t="s">
        <v>412</v>
      </c>
      <c r="AC33" t="s">
        <v>1151</v>
      </c>
      <c r="AE33" s="888"/>
      <c r="AF33" s="888"/>
      <c r="AG33" s="888"/>
      <c r="AH33" s="888"/>
      <c r="AI33" s="888"/>
    </row>
    <row r="34" spans="4:35">
      <c r="D34" t="s">
        <v>238</v>
      </c>
      <c r="E34" t="s">
        <v>215</v>
      </c>
      <c r="F34" t="s">
        <v>239</v>
      </c>
      <c r="G34" t="s">
        <v>2161</v>
      </c>
      <c r="H34" t="s">
        <v>241</v>
      </c>
      <c r="I34" t="s">
        <v>266</v>
      </c>
      <c r="J34" t="s">
        <v>107</v>
      </c>
      <c r="K34" t="s">
        <v>325</v>
      </c>
      <c r="L34" s="218" t="s">
        <v>273</v>
      </c>
      <c r="M34" s="696" t="s">
        <v>416</v>
      </c>
      <c r="N34" s="218" t="s">
        <v>293</v>
      </c>
      <c r="O34" s="217" t="s">
        <v>416</v>
      </c>
      <c r="P34" t="s">
        <v>272</v>
      </c>
      <c r="S34" t="s">
        <v>419</v>
      </c>
      <c r="T34" t="s">
        <v>396</v>
      </c>
      <c r="U34" t="s">
        <v>367</v>
      </c>
      <c r="AC34" t="s">
        <v>1151</v>
      </c>
      <c r="AE34" s="888"/>
      <c r="AF34" s="888"/>
      <c r="AG34" s="888"/>
      <c r="AH34" s="888"/>
      <c r="AI34" s="888"/>
    </row>
    <row r="35" spans="4:35">
      <c r="D35" t="s">
        <v>238</v>
      </c>
      <c r="E35" t="s">
        <v>215</v>
      </c>
      <c r="F35" t="s">
        <v>239</v>
      </c>
      <c r="G35" t="s">
        <v>2161</v>
      </c>
      <c r="H35" t="s">
        <v>241</v>
      </c>
      <c r="I35" t="s">
        <v>266</v>
      </c>
      <c r="J35" t="s">
        <v>107</v>
      </c>
      <c r="K35" t="s">
        <v>325</v>
      </c>
      <c r="L35" s="218" t="s">
        <v>273</v>
      </c>
      <c r="M35" s="696" t="s">
        <v>416</v>
      </c>
      <c r="N35" s="218" t="s">
        <v>293</v>
      </c>
      <c r="O35" s="217" t="s">
        <v>416</v>
      </c>
      <c r="P35" t="s">
        <v>272</v>
      </c>
      <c r="S35" t="s">
        <v>421</v>
      </c>
      <c r="T35" t="s">
        <v>422</v>
      </c>
      <c r="U35" t="s">
        <v>367</v>
      </c>
      <c r="AC35" t="s">
        <v>1151</v>
      </c>
      <c r="AE35" s="888"/>
      <c r="AF35" s="888"/>
      <c r="AG35" s="888"/>
      <c r="AH35" s="888"/>
      <c r="AI35" s="888"/>
    </row>
    <row r="36" spans="4:35">
      <c r="D36" t="s">
        <v>238</v>
      </c>
      <c r="E36" t="s">
        <v>215</v>
      </c>
      <c r="F36" t="s">
        <v>239</v>
      </c>
      <c r="G36" t="s">
        <v>2161</v>
      </c>
      <c r="H36" t="s">
        <v>241</v>
      </c>
      <c r="I36" t="s">
        <v>266</v>
      </c>
      <c r="J36" t="s">
        <v>107</v>
      </c>
      <c r="K36" t="s">
        <v>325</v>
      </c>
      <c r="L36" s="218" t="s">
        <v>273</v>
      </c>
      <c r="M36" s="696" t="s">
        <v>416</v>
      </c>
      <c r="N36" s="218" t="s">
        <v>293</v>
      </c>
      <c r="O36" s="217" t="s">
        <v>416</v>
      </c>
      <c r="P36" t="s">
        <v>272</v>
      </c>
      <c r="S36" t="s">
        <v>426</v>
      </c>
      <c r="T36" t="s">
        <v>427</v>
      </c>
      <c r="U36" t="s">
        <v>367</v>
      </c>
      <c r="AC36" t="s">
        <v>1151</v>
      </c>
      <c r="AE36" s="888"/>
      <c r="AF36" s="888"/>
      <c r="AG36" s="888"/>
      <c r="AH36" s="888"/>
      <c r="AI36" s="888"/>
    </row>
    <row r="37" spans="4:35">
      <c r="D37" t="s">
        <v>238</v>
      </c>
      <c r="E37" t="s">
        <v>215</v>
      </c>
      <c r="F37" t="s">
        <v>239</v>
      </c>
      <c r="G37" t="s">
        <v>2161</v>
      </c>
      <c r="H37" t="s">
        <v>241</v>
      </c>
      <c r="I37" t="s">
        <v>266</v>
      </c>
      <c r="J37" t="s">
        <v>107</v>
      </c>
      <c r="K37" t="s">
        <v>325</v>
      </c>
      <c r="L37" s="218" t="s">
        <v>273</v>
      </c>
      <c r="M37" s="696" t="s">
        <v>416</v>
      </c>
      <c r="N37" s="218" t="s">
        <v>293</v>
      </c>
      <c r="O37" s="217" t="s">
        <v>416</v>
      </c>
      <c r="P37" t="s">
        <v>272</v>
      </c>
      <c r="S37" t="s">
        <v>429</v>
      </c>
      <c r="T37" t="s">
        <v>422</v>
      </c>
      <c r="U37" t="s">
        <v>367</v>
      </c>
      <c r="AC37" t="s">
        <v>1151</v>
      </c>
      <c r="AE37" s="888"/>
      <c r="AF37" s="888"/>
      <c r="AG37" s="888"/>
      <c r="AH37" s="888"/>
      <c r="AI37" s="888"/>
    </row>
    <row r="38" spans="4:35">
      <c r="D38" t="s">
        <v>238</v>
      </c>
      <c r="E38" t="s">
        <v>215</v>
      </c>
      <c r="F38" t="s">
        <v>239</v>
      </c>
      <c r="G38" t="s">
        <v>2161</v>
      </c>
      <c r="H38" t="s">
        <v>241</v>
      </c>
      <c r="I38" t="s">
        <v>266</v>
      </c>
      <c r="J38" t="s">
        <v>107</v>
      </c>
      <c r="K38" t="s">
        <v>325</v>
      </c>
      <c r="L38" s="218" t="s">
        <v>273</v>
      </c>
      <c r="M38" s="696" t="s">
        <v>416</v>
      </c>
      <c r="N38" s="218" t="s">
        <v>293</v>
      </c>
      <c r="O38" s="217" t="s">
        <v>416</v>
      </c>
      <c r="P38" t="s">
        <v>272</v>
      </c>
      <c r="S38" t="s">
        <v>431</v>
      </c>
      <c r="T38" t="s">
        <v>396</v>
      </c>
      <c r="U38" t="s">
        <v>367</v>
      </c>
      <c r="AC38" t="s">
        <v>1151</v>
      </c>
      <c r="AE38" s="888"/>
      <c r="AF38" s="888"/>
      <c r="AG38" s="888"/>
      <c r="AH38" s="888"/>
      <c r="AI38" s="888"/>
    </row>
    <row r="39" spans="4:35">
      <c r="D39" t="s">
        <v>238</v>
      </c>
      <c r="E39" t="s">
        <v>215</v>
      </c>
      <c r="F39" t="s">
        <v>239</v>
      </c>
      <c r="G39" t="s">
        <v>2161</v>
      </c>
      <c r="H39" t="s">
        <v>241</v>
      </c>
      <c r="I39" t="s">
        <v>266</v>
      </c>
      <c r="J39" t="s">
        <v>107</v>
      </c>
      <c r="K39" t="s">
        <v>325</v>
      </c>
      <c r="L39" s="218" t="s">
        <v>273</v>
      </c>
      <c r="M39" s="696" t="s">
        <v>416</v>
      </c>
      <c r="N39" s="218" t="s">
        <v>293</v>
      </c>
      <c r="O39" s="217" t="s">
        <v>416</v>
      </c>
      <c r="P39" t="s">
        <v>272</v>
      </c>
      <c r="S39" t="s">
        <v>433</v>
      </c>
      <c r="T39" t="s">
        <v>434</v>
      </c>
      <c r="U39" t="s">
        <v>367</v>
      </c>
      <c r="AC39" t="s">
        <v>1151</v>
      </c>
      <c r="AE39" s="888"/>
      <c r="AF39" s="888"/>
      <c r="AG39" s="888"/>
      <c r="AH39" s="888"/>
      <c r="AI39" s="888"/>
    </row>
    <row r="40" spans="4:35">
      <c r="D40" t="s">
        <v>238</v>
      </c>
      <c r="E40" t="s">
        <v>215</v>
      </c>
      <c r="F40" t="s">
        <v>239</v>
      </c>
      <c r="G40" t="s">
        <v>2161</v>
      </c>
      <c r="H40" t="s">
        <v>241</v>
      </c>
      <c r="I40" t="s">
        <v>266</v>
      </c>
      <c r="J40" t="s">
        <v>107</v>
      </c>
      <c r="K40" t="s">
        <v>325</v>
      </c>
      <c r="L40" s="218" t="s">
        <v>273</v>
      </c>
      <c r="M40" s="696" t="s">
        <v>416</v>
      </c>
      <c r="N40" s="218" t="s">
        <v>293</v>
      </c>
      <c r="O40" s="217" t="s">
        <v>416</v>
      </c>
      <c r="P40" t="s">
        <v>272</v>
      </c>
      <c r="S40" t="s">
        <v>435</v>
      </c>
      <c r="T40" t="s">
        <v>436</v>
      </c>
      <c r="U40" t="s">
        <v>367</v>
      </c>
      <c r="AC40" t="s">
        <v>1151</v>
      </c>
      <c r="AE40" s="888"/>
      <c r="AF40" s="888"/>
      <c r="AG40" s="888"/>
      <c r="AH40" s="888"/>
      <c r="AI40" s="888"/>
    </row>
    <row r="41" spans="4:35">
      <c r="D41" t="s">
        <v>238</v>
      </c>
      <c r="E41" t="s">
        <v>215</v>
      </c>
      <c r="F41" t="s">
        <v>239</v>
      </c>
      <c r="G41" t="s">
        <v>2161</v>
      </c>
      <c r="H41" t="s">
        <v>241</v>
      </c>
      <c r="I41" t="s">
        <v>266</v>
      </c>
      <c r="J41" t="s">
        <v>107</v>
      </c>
      <c r="K41" t="s">
        <v>325</v>
      </c>
      <c r="L41" s="218" t="s">
        <v>273</v>
      </c>
      <c r="M41" s="696" t="s">
        <v>416</v>
      </c>
      <c r="N41" s="218" t="s">
        <v>293</v>
      </c>
      <c r="O41" s="217" t="s">
        <v>416</v>
      </c>
      <c r="P41" t="s">
        <v>272</v>
      </c>
      <c r="S41" t="s">
        <v>438</v>
      </c>
      <c r="T41" t="s">
        <v>396</v>
      </c>
      <c r="U41" t="s">
        <v>379</v>
      </c>
      <c r="AC41" t="s">
        <v>1151</v>
      </c>
      <c r="AE41" s="888"/>
      <c r="AF41" s="888"/>
      <c r="AG41" s="888"/>
      <c r="AH41" s="888"/>
      <c r="AI41" s="888"/>
    </row>
    <row r="42" spans="4:35">
      <c r="D42" t="s">
        <v>238</v>
      </c>
      <c r="E42" t="s">
        <v>215</v>
      </c>
      <c r="F42" t="s">
        <v>239</v>
      </c>
      <c r="G42" t="s">
        <v>2161</v>
      </c>
      <c r="H42" t="s">
        <v>241</v>
      </c>
      <c r="I42" t="s">
        <v>266</v>
      </c>
      <c r="J42" t="s">
        <v>107</v>
      </c>
      <c r="K42" t="s">
        <v>325</v>
      </c>
      <c r="L42" s="218" t="s">
        <v>273</v>
      </c>
      <c r="M42" s="696" t="s">
        <v>416</v>
      </c>
      <c r="N42" s="218" t="s">
        <v>293</v>
      </c>
      <c r="O42" s="217" t="s">
        <v>416</v>
      </c>
      <c r="P42" t="s">
        <v>272</v>
      </c>
      <c r="S42" t="s">
        <v>441</v>
      </c>
      <c r="T42" t="s">
        <v>422</v>
      </c>
      <c r="U42" t="s">
        <v>379</v>
      </c>
      <c r="AC42" t="s">
        <v>1151</v>
      </c>
      <c r="AE42" s="888"/>
      <c r="AF42" s="888"/>
      <c r="AG42" s="888"/>
      <c r="AH42" s="888"/>
      <c r="AI42" s="888"/>
    </row>
    <row r="43" spans="4:35">
      <c r="D43" t="s">
        <v>238</v>
      </c>
      <c r="E43" t="s">
        <v>215</v>
      </c>
      <c r="F43" t="s">
        <v>239</v>
      </c>
      <c r="G43" t="s">
        <v>2161</v>
      </c>
      <c r="H43" t="s">
        <v>241</v>
      </c>
      <c r="I43" t="s">
        <v>266</v>
      </c>
      <c r="J43" t="s">
        <v>107</v>
      </c>
      <c r="K43" t="s">
        <v>325</v>
      </c>
      <c r="L43" s="218" t="s">
        <v>273</v>
      </c>
      <c r="M43" s="218" t="s">
        <v>245</v>
      </c>
      <c r="N43" s="218" t="s">
        <v>293</v>
      </c>
      <c r="O43" t="s">
        <v>289</v>
      </c>
      <c r="P43" t="s">
        <v>272</v>
      </c>
      <c r="S43" t="s">
        <v>445</v>
      </c>
      <c r="T43" t="s">
        <v>427</v>
      </c>
      <c r="U43" t="s">
        <v>379</v>
      </c>
      <c r="AC43" t="s">
        <v>1151</v>
      </c>
      <c r="AE43" s="888"/>
      <c r="AF43" s="888"/>
      <c r="AG43" s="888"/>
      <c r="AH43" s="888"/>
      <c r="AI43" s="888"/>
    </row>
    <row r="44" spans="4:35">
      <c r="D44" t="s">
        <v>238</v>
      </c>
      <c r="E44" t="s">
        <v>215</v>
      </c>
      <c r="F44" t="s">
        <v>239</v>
      </c>
      <c r="G44" t="s">
        <v>2161</v>
      </c>
      <c r="H44" t="s">
        <v>241</v>
      </c>
      <c r="I44" t="s">
        <v>266</v>
      </c>
      <c r="J44" t="s">
        <v>107</v>
      </c>
      <c r="K44" t="s">
        <v>325</v>
      </c>
      <c r="L44" s="218" t="s">
        <v>273</v>
      </c>
      <c r="M44" s="218" t="s">
        <v>245</v>
      </c>
      <c r="N44" s="218" t="s">
        <v>293</v>
      </c>
      <c r="O44" t="s">
        <v>289</v>
      </c>
      <c r="P44" t="s">
        <v>272</v>
      </c>
      <c r="S44" t="s">
        <v>449</v>
      </c>
      <c r="T44" t="s">
        <v>450</v>
      </c>
      <c r="U44" t="s">
        <v>379</v>
      </c>
      <c r="AC44" t="s">
        <v>1151</v>
      </c>
      <c r="AE44" s="888"/>
      <c r="AF44" s="888"/>
      <c r="AG44" s="888"/>
      <c r="AH44" s="888"/>
      <c r="AI44" s="888"/>
    </row>
    <row r="45" spans="4:35">
      <c r="D45" t="s">
        <v>238</v>
      </c>
      <c r="E45" t="s">
        <v>215</v>
      </c>
      <c r="F45" t="s">
        <v>239</v>
      </c>
      <c r="G45" t="s">
        <v>2161</v>
      </c>
      <c r="H45" t="s">
        <v>241</v>
      </c>
      <c r="I45" t="s">
        <v>266</v>
      </c>
      <c r="J45" t="s">
        <v>107</v>
      </c>
      <c r="K45" t="s">
        <v>325</v>
      </c>
      <c r="L45" s="218" t="s">
        <v>273</v>
      </c>
      <c r="M45" s="218" t="s">
        <v>245</v>
      </c>
      <c r="N45" s="218" t="s">
        <v>293</v>
      </c>
      <c r="O45" t="s">
        <v>289</v>
      </c>
      <c r="P45" t="s">
        <v>272</v>
      </c>
      <c r="S45" t="s">
        <v>454</v>
      </c>
      <c r="T45" t="s">
        <v>455</v>
      </c>
      <c r="U45" t="s">
        <v>379</v>
      </c>
      <c r="AC45" t="s">
        <v>1151</v>
      </c>
      <c r="AE45" s="888"/>
      <c r="AF45" s="888"/>
      <c r="AG45" s="888"/>
      <c r="AH45" s="888"/>
      <c r="AI45" s="888"/>
    </row>
    <row r="46" spans="4:35">
      <c r="D46" t="s">
        <v>238</v>
      </c>
      <c r="E46" t="s">
        <v>215</v>
      </c>
      <c r="F46" t="s">
        <v>239</v>
      </c>
      <c r="G46" t="s">
        <v>2161</v>
      </c>
      <c r="H46" t="s">
        <v>241</v>
      </c>
      <c r="I46" t="s">
        <v>266</v>
      </c>
      <c r="J46" t="s">
        <v>107</v>
      </c>
      <c r="K46" t="s">
        <v>325</v>
      </c>
      <c r="L46" s="218" t="s">
        <v>273</v>
      </c>
      <c r="M46" s="218" t="s">
        <v>245</v>
      </c>
      <c r="N46" s="218" t="s">
        <v>293</v>
      </c>
      <c r="O46" t="s">
        <v>289</v>
      </c>
      <c r="P46" t="s">
        <v>272</v>
      </c>
      <c r="S46" t="s">
        <v>459</v>
      </c>
      <c r="T46" t="s">
        <v>460</v>
      </c>
      <c r="U46" t="s">
        <v>379</v>
      </c>
      <c r="AC46" t="s">
        <v>1151</v>
      </c>
      <c r="AE46" s="888"/>
      <c r="AF46" s="888"/>
      <c r="AG46" s="888"/>
      <c r="AH46" s="888"/>
      <c r="AI46" s="888"/>
    </row>
    <row r="47" spans="4:35">
      <c r="D47" t="s">
        <v>238</v>
      </c>
      <c r="E47" t="s">
        <v>215</v>
      </c>
      <c r="F47" t="s">
        <v>239</v>
      </c>
      <c r="G47" t="s">
        <v>2161</v>
      </c>
      <c r="H47" t="s">
        <v>241</v>
      </c>
      <c r="I47" t="s">
        <v>266</v>
      </c>
      <c r="J47" t="s">
        <v>107</v>
      </c>
      <c r="K47" t="s">
        <v>325</v>
      </c>
      <c r="L47" s="218" t="s">
        <v>273</v>
      </c>
      <c r="M47" s="218" t="s">
        <v>245</v>
      </c>
      <c r="N47" s="218" t="s">
        <v>293</v>
      </c>
      <c r="O47" t="s">
        <v>289</v>
      </c>
      <c r="P47" t="s">
        <v>272</v>
      </c>
      <c r="S47" t="s">
        <v>463</v>
      </c>
      <c r="T47" t="s">
        <v>464</v>
      </c>
      <c r="U47" t="s">
        <v>379</v>
      </c>
      <c r="AC47" t="s">
        <v>1151</v>
      </c>
      <c r="AE47" s="888"/>
      <c r="AF47" s="888"/>
      <c r="AG47" s="888"/>
      <c r="AH47" s="888"/>
      <c r="AI47" s="888"/>
    </row>
    <row r="48" spans="4:35">
      <c r="D48" t="s">
        <v>238</v>
      </c>
      <c r="E48" t="s">
        <v>215</v>
      </c>
      <c r="F48" t="s">
        <v>239</v>
      </c>
      <c r="G48" t="s">
        <v>2161</v>
      </c>
      <c r="H48" t="s">
        <v>241</v>
      </c>
      <c r="I48" t="s">
        <v>266</v>
      </c>
      <c r="J48" t="s">
        <v>107</v>
      </c>
      <c r="K48" t="s">
        <v>325</v>
      </c>
      <c r="L48" s="218" t="s">
        <v>273</v>
      </c>
      <c r="M48" s="218" t="s">
        <v>245</v>
      </c>
      <c r="N48" s="218" t="s">
        <v>293</v>
      </c>
      <c r="O48" t="s">
        <v>289</v>
      </c>
      <c r="P48" t="s">
        <v>272</v>
      </c>
      <c r="S48" t="s">
        <v>466</v>
      </c>
      <c r="T48" t="s">
        <v>467</v>
      </c>
      <c r="U48" t="s">
        <v>379</v>
      </c>
      <c r="AC48" t="s">
        <v>1151</v>
      </c>
      <c r="AE48" s="888"/>
      <c r="AF48" s="888"/>
      <c r="AG48" s="888"/>
      <c r="AH48" s="888"/>
      <c r="AI48" s="888"/>
    </row>
    <row r="49" spans="4:35">
      <c r="D49" t="s">
        <v>238</v>
      </c>
      <c r="E49" t="s">
        <v>215</v>
      </c>
      <c r="F49" t="s">
        <v>239</v>
      </c>
      <c r="G49" t="s">
        <v>2161</v>
      </c>
      <c r="H49" t="s">
        <v>241</v>
      </c>
      <c r="I49" t="s">
        <v>266</v>
      </c>
      <c r="J49" t="s">
        <v>107</v>
      </c>
      <c r="K49" t="s">
        <v>325</v>
      </c>
      <c r="L49" s="218" t="s">
        <v>273</v>
      </c>
      <c r="M49" s="696" t="s">
        <v>416</v>
      </c>
      <c r="N49" s="218" t="s">
        <v>293</v>
      </c>
      <c r="O49" s="217" t="s">
        <v>416</v>
      </c>
      <c r="P49" t="s">
        <v>272</v>
      </c>
      <c r="S49" t="s">
        <v>469</v>
      </c>
      <c r="T49" t="s">
        <v>422</v>
      </c>
      <c r="U49" t="s">
        <v>379</v>
      </c>
      <c r="AC49" t="s">
        <v>1151</v>
      </c>
      <c r="AE49" s="888"/>
      <c r="AF49" s="888"/>
      <c r="AG49" s="888"/>
      <c r="AH49" s="888"/>
      <c r="AI49" s="888"/>
    </row>
    <row r="50" spans="4:35">
      <c r="D50" t="s">
        <v>238</v>
      </c>
      <c r="E50" t="s">
        <v>215</v>
      </c>
      <c r="F50" t="s">
        <v>239</v>
      </c>
      <c r="G50" t="s">
        <v>2161</v>
      </c>
      <c r="H50" t="s">
        <v>241</v>
      </c>
      <c r="I50" t="s">
        <v>266</v>
      </c>
      <c r="J50" t="s">
        <v>107</v>
      </c>
      <c r="K50" t="s">
        <v>325</v>
      </c>
      <c r="L50" s="218" t="s">
        <v>273</v>
      </c>
      <c r="M50" s="696" t="s">
        <v>416</v>
      </c>
      <c r="N50" s="218" t="s">
        <v>293</v>
      </c>
      <c r="O50" s="217" t="s">
        <v>416</v>
      </c>
      <c r="P50" t="s">
        <v>272</v>
      </c>
      <c r="S50" t="s">
        <v>471</v>
      </c>
      <c r="T50" t="s">
        <v>396</v>
      </c>
      <c r="U50" t="s">
        <v>379</v>
      </c>
      <c r="AC50" t="s">
        <v>1151</v>
      </c>
      <c r="AE50" s="888"/>
      <c r="AF50" s="888"/>
      <c r="AG50" s="888"/>
      <c r="AH50" s="888"/>
      <c r="AI50" s="888"/>
    </row>
    <row r="51" spans="4:35">
      <c r="D51" t="s">
        <v>238</v>
      </c>
      <c r="E51" t="s">
        <v>215</v>
      </c>
      <c r="F51" t="s">
        <v>239</v>
      </c>
      <c r="G51" t="s">
        <v>2161</v>
      </c>
      <c r="H51" t="s">
        <v>241</v>
      </c>
      <c r="I51" t="s">
        <v>266</v>
      </c>
      <c r="J51" t="s">
        <v>107</v>
      </c>
      <c r="K51" t="s">
        <v>325</v>
      </c>
      <c r="L51" s="218" t="s">
        <v>273</v>
      </c>
      <c r="M51" s="218" t="s">
        <v>245</v>
      </c>
      <c r="N51" s="218" t="s">
        <v>293</v>
      </c>
      <c r="O51" t="s">
        <v>289</v>
      </c>
      <c r="P51" t="s">
        <v>272</v>
      </c>
      <c r="S51" t="s">
        <v>474</v>
      </c>
      <c r="T51" t="s">
        <v>475</v>
      </c>
      <c r="U51" t="s">
        <v>379</v>
      </c>
      <c r="AC51" t="s">
        <v>1151</v>
      </c>
      <c r="AE51" s="888"/>
      <c r="AF51" s="888"/>
      <c r="AG51" s="888"/>
      <c r="AH51" s="888"/>
      <c r="AI51" s="888"/>
    </row>
    <row r="52" spans="4:35">
      <c r="D52" t="s">
        <v>238</v>
      </c>
      <c r="E52" t="s">
        <v>215</v>
      </c>
      <c r="F52" t="s">
        <v>239</v>
      </c>
      <c r="G52" t="s">
        <v>2161</v>
      </c>
      <c r="H52" t="s">
        <v>241</v>
      </c>
      <c r="I52" t="s">
        <v>266</v>
      </c>
      <c r="J52" t="s">
        <v>107</v>
      </c>
      <c r="K52" t="s">
        <v>325</v>
      </c>
      <c r="L52" s="218" t="s">
        <v>273</v>
      </c>
      <c r="M52" s="218" t="s">
        <v>245</v>
      </c>
      <c r="N52" s="218" t="s">
        <v>293</v>
      </c>
      <c r="O52" t="s">
        <v>289</v>
      </c>
      <c r="P52" t="s">
        <v>272</v>
      </c>
      <c r="S52" t="s">
        <v>477</v>
      </c>
      <c r="T52" t="s">
        <v>478</v>
      </c>
      <c r="U52" t="s">
        <v>379</v>
      </c>
      <c r="AC52" t="s">
        <v>1151</v>
      </c>
      <c r="AE52" s="888"/>
      <c r="AF52" s="888"/>
      <c r="AG52" s="888"/>
      <c r="AH52" s="888"/>
      <c r="AI52" s="888"/>
    </row>
    <row r="53" spans="4:35">
      <c r="D53" t="s">
        <v>238</v>
      </c>
      <c r="E53" t="s">
        <v>215</v>
      </c>
      <c r="F53" t="s">
        <v>239</v>
      </c>
      <c r="G53" t="s">
        <v>2161</v>
      </c>
      <c r="H53" t="s">
        <v>241</v>
      </c>
      <c r="I53" t="s">
        <v>266</v>
      </c>
      <c r="J53" t="s">
        <v>107</v>
      </c>
      <c r="K53" t="s">
        <v>325</v>
      </c>
      <c r="L53" s="218" t="s">
        <v>273</v>
      </c>
      <c r="M53" s="696" t="s">
        <v>416</v>
      </c>
      <c r="N53" s="218" t="s">
        <v>293</v>
      </c>
      <c r="O53" s="217" t="s">
        <v>416</v>
      </c>
      <c r="P53" t="s">
        <v>272</v>
      </c>
      <c r="S53" t="s">
        <v>481</v>
      </c>
      <c r="T53" t="s">
        <v>482</v>
      </c>
      <c r="U53" t="s">
        <v>379</v>
      </c>
      <c r="AC53" t="s">
        <v>1151</v>
      </c>
      <c r="AE53" s="888"/>
      <c r="AF53" s="888"/>
      <c r="AG53" s="888"/>
      <c r="AH53" s="888"/>
      <c r="AI53" s="888"/>
    </row>
    <row r="54" spans="4:35">
      <c r="D54" t="s">
        <v>238</v>
      </c>
      <c r="E54" t="s">
        <v>215</v>
      </c>
      <c r="F54" t="s">
        <v>239</v>
      </c>
      <c r="G54" t="s">
        <v>2161</v>
      </c>
      <c r="H54" t="s">
        <v>241</v>
      </c>
      <c r="I54" t="s">
        <v>266</v>
      </c>
      <c r="J54" t="s">
        <v>107</v>
      </c>
      <c r="K54" t="s">
        <v>325</v>
      </c>
      <c r="L54" s="218" t="s">
        <v>273</v>
      </c>
      <c r="M54" s="696" t="s">
        <v>416</v>
      </c>
      <c r="N54" s="218" t="s">
        <v>293</v>
      </c>
      <c r="O54" s="217" t="s">
        <v>416</v>
      </c>
      <c r="P54" t="s">
        <v>272</v>
      </c>
      <c r="S54" t="s">
        <v>485</v>
      </c>
      <c r="T54" t="s">
        <v>486</v>
      </c>
      <c r="U54" t="s">
        <v>379</v>
      </c>
      <c r="AC54" t="s">
        <v>1151</v>
      </c>
      <c r="AE54" s="888"/>
      <c r="AF54" s="888"/>
      <c r="AG54" s="888"/>
      <c r="AH54" s="888"/>
      <c r="AI54" s="888"/>
    </row>
    <row r="55" spans="4:35">
      <c r="D55" t="s">
        <v>238</v>
      </c>
      <c r="E55" t="s">
        <v>215</v>
      </c>
      <c r="F55" t="s">
        <v>239</v>
      </c>
      <c r="G55" t="s">
        <v>2161</v>
      </c>
      <c r="H55" t="s">
        <v>241</v>
      </c>
      <c r="I55" t="s">
        <v>266</v>
      </c>
      <c r="J55" t="s">
        <v>107</v>
      </c>
      <c r="K55" t="s">
        <v>325</v>
      </c>
      <c r="L55" s="218" t="s">
        <v>273</v>
      </c>
      <c r="M55" s="696" t="s">
        <v>416</v>
      </c>
      <c r="N55" s="218" t="s">
        <v>307</v>
      </c>
      <c r="O55" s="217" t="s">
        <v>416</v>
      </c>
      <c r="P55" t="s">
        <v>272</v>
      </c>
      <c r="S55" t="s">
        <v>489</v>
      </c>
      <c r="T55" t="s">
        <v>396</v>
      </c>
      <c r="U55" t="s">
        <v>351</v>
      </c>
      <c r="AC55" t="s">
        <v>1151</v>
      </c>
      <c r="AE55" s="888"/>
      <c r="AF55" s="888"/>
      <c r="AG55" s="888"/>
      <c r="AH55" s="888"/>
      <c r="AI55" s="888"/>
    </row>
    <row r="56" spans="4:35">
      <c r="D56" t="s">
        <v>238</v>
      </c>
      <c r="E56" t="s">
        <v>215</v>
      </c>
      <c r="F56" t="s">
        <v>239</v>
      </c>
      <c r="G56" t="s">
        <v>2161</v>
      </c>
      <c r="H56" t="s">
        <v>241</v>
      </c>
      <c r="I56" t="s">
        <v>266</v>
      </c>
      <c r="J56" t="s">
        <v>107</v>
      </c>
      <c r="K56" t="s">
        <v>325</v>
      </c>
      <c r="L56" s="218" t="s">
        <v>273</v>
      </c>
      <c r="M56" s="696" t="s">
        <v>416</v>
      </c>
      <c r="N56" s="218" t="s">
        <v>307</v>
      </c>
      <c r="O56" s="217" t="s">
        <v>416</v>
      </c>
      <c r="P56" t="s">
        <v>272</v>
      </c>
      <c r="S56" t="s">
        <v>492</v>
      </c>
      <c r="T56" t="s">
        <v>422</v>
      </c>
      <c r="U56" t="s">
        <v>351</v>
      </c>
      <c r="AC56" t="s">
        <v>1151</v>
      </c>
      <c r="AE56" s="888"/>
      <c r="AF56" s="888"/>
      <c r="AG56" s="888"/>
      <c r="AH56" s="888"/>
      <c r="AI56" s="888"/>
    </row>
    <row r="57" spans="4:35">
      <c r="D57" t="s">
        <v>238</v>
      </c>
      <c r="E57" t="s">
        <v>215</v>
      </c>
      <c r="F57" t="s">
        <v>239</v>
      </c>
      <c r="G57" t="s">
        <v>2161</v>
      </c>
      <c r="H57" t="s">
        <v>241</v>
      </c>
      <c r="I57" t="s">
        <v>266</v>
      </c>
      <c r="J57" t="s">
        <v>107</v>
      </c>
      <c r="K57" t="s">
        <v>325</v>
      </c>
      <c r="L57" s="218" t="s">
        <v>273</v>
      </c>
      <c r="M57" s="696" t="s">
        <v>416</v>
      </c>
      <c r="N57" s="218" t="s">
        <v>307</v>
      </c>
      <c r="O57" s="217" t="s">
        <v>416</v>
      </c>
      <c r="P57" t="s">
        <v>272</v>
      </c>
      <c r="S57" t="s">
        <v>495</v>
      </c>
      <c r="T57" t="s">
        <v>427</v>
      </c>
      <c r="U57" t="s">
        <v>351</v>
      </c>
      <c r="AC57" t="s">
        <v>1151</v>
      </c>
      <c r="AE57" s="888"/>
      <c r="AF57" s="888"/>
      <c r="AG57" s="888"/>
      <c r="AH57" s="888"/>
      <c r="AI57" s="888"/>
    </row>
    <row r="58" spans="4:35">
      <c r="D58" t="s">
        <v>238</v>
      </c>
      <c r="E58" t="s">
        <v>215</v>
      </c>
      <c r="F58" t="s">
        <v>239</v>
      </c>
      <c r="G58" t="s">
        <v>2161</v>
      </c>
      <c r="H58" t="s">
        <v>241</v>
      </c>
      <c r="I58" t="s">
        <v>266</v>
      </c>
      <c r="J58" t="s">
        <v>107</v>
      </c>
      <c r="K58" t="s">
        <v>325</v>
      </c>
      <c r="L58" s="218" t="s">
        <v>273</v>
      </c>
      <c r="M58" s="696" t="s">
        <v>416</v>
      </c>
      <c r="N58" s="218" t="s">
        <v>307</v>
      </c>
      <c r="O58" s="217" t="s">
        <v>416</v>
      </c>
      <c r="P58" t="s">
        <v>272</v>
      </c>
      <c r="S58" t="s">
        <v>498</v>
      </c>
      <c r="T58" t="s">
        <v>422</v>
      </c>
      <c r="U58" t="s">
        <v>351</v>
      </c>
      <c r="AC58" t="s">
        <v>1151</v>
      </c>
      <c r="AE58" s="888"/>
      <c r="AF58" s="888"/>
      <c r="AG58" s="888"/>
      <c r="AH58" s="888"/>
      <c r="AI58" s="888"/>
    </row>
    <row r="59" spans="4:35">
      <c r="D59" t="s">
        <v>238</v>
      </c>
      <c r="E59" t="s">
        <v>215</v>
      </c>
      <c r="F59" t="s">
        <v>239</v>
      </c>
      <c r="G59" t="s">
        <v>2161</v>
      </c>
      <c r="H59" t="s">
        <v>241</v>
      </c>
      <c r="I59" t="s">
        <v>266</v>
      </c>
      <c r="J59" t="s">
        <v>107</v>
      </c>
      <c r="K59" t="s">
        <v>325</v>
      </c>
      <c r="L59" s="218" t="s">
        <v>273</v>
      </c>
      <c r="M59" s="696" t="s">
        <v>416</v>
      </c>
      <c r="N59" s="218" t="s">
        <v>307</v>
      </c>
      <c r="O59" s="217" t="s">
        <v>416</v>
      </c>
      <c r="P59" t="s">
        <v>272</v>
      </c>
      <c r="S59" t="s">
        <v>501</v>
      </c>
      <c r="T59" t="s">
        <v>396</v>
      </c>
      <c r="U59" t="s">
        <v>351</v>
      </c>
      <c r="AC59" t="s">
        <v>1151</v>
      </c>
      <c r="AE59" s="888"/>
      <c r="AF59" s="888"/>
      <c r="AG59" s="888"/>
      <c r="AH59" s="888"/>
      <c r="AI59" s="888"/>
    </row>
    <row r="60" spans="4:35">
      <c r="D60" t="s">
        <v>238</v>
      </c>
      <c r="E60" t="s">
        <v>215</v>
      </c>
      <c r="F60" t="s">
        <v>239</v>
      </c>
      <c r="G60" t="s">
        <v>2161</v>
      </c>
      <c r="H60" t="s">
        <v>241</v>
      </c>
      <c r="I60" t="s">
        <v>266</v>
      </c>
      <c r="J60" t="s">
        <v>107</v>
      </c>
      <c r="K60" t="s">
        <v>325</v>
      </c>
      <c r="L60" s="218" t="s">
        <v>273</v>
      </c>
      <c r="M60" s="696" t="s">
        <v>416</v>
      </c>
      <c r="N60" s="218" t="s">
        <v>307</v>
      </c>
      <c r="O60" s="217" t="s">
        <v>416</v>
      </c>
      <c r="P60" t="s">
        <v>272</v>
      </c>
      <c r="S60" t="s">
        <v>503</v>
      </c>
      <c r="T60" t="s">
        <v>504</v>
      </c>
      <c r="U60" t="s">
        <v>351</v>
      </c>
      <c r="AC60" t="s">
        <v>1151</v>
      </c>
      <c r="AE60" s="888"/>
      <c r="AF60" s="888"/>
      <c r="AG60" s="888"/>
      <c r="AH60" s="888"/>
      <c r="AI60" s="888"/>
    </row>
    <row r="61" spans="4:35">
      <c r="D61" t="s">
        <v>238</v>
      </c>
      <c r="E61" t="s">
        <v>215</v>
      </c>
      <c r="F61" t="s">
        <v>239</v>
      </c>
      <c r="G61" t="s">
        <v>2161</v>
      </c>
      <c r="H61" t="s">
        <v>241</v>
      </c>
      <c r="I61" t="s">
        <v>266</v>
      </c>
      <c r="J61" t="s">
        <v>107</v>
      </c>
      <c r="K61" t="s">
        <v>325</v>
      </c>
      <c r="L61" s="218" t="s">
        <v>273</v>
      </c>
      <c r="M61" s="218" t="s">
        <v>245</v>
      </c>
      <c r="N61" s="218" t="s">
        <v>307</v>
      </c>
      <c r="O61" t="s">
        <v>289</v>
      </c>
      <c r="P61" t="s">
        <v>272</v>
      </c>
      <c r="S61" t="s">
        <v>506</v>
      </c>
      <c r="T61" t="s">
        <v>507</v>
      </c>
      <c r="U61" t="s">
        <v>351</v>
      </c>
      <c r="AC61" t="s">
        <v>1151</v>
      </c>
      <c r="AE61" s="888"/>
      <c r="AF61" s="888"/>
      <c r="AG61" s="888"/>
      <c r="AH61" s="888"/>
      <c r="AI61" s="888"/>
    </row>
    <row r="62" spans="4:35">
      <c r="D62" t="s">
        <v>238</v>
      </c>
      <c r="E62" t="s">
        <v>215</v>
      </c>
      <c r="F62" t="s">
        <v>239</v>
      </c>
      <c r="G62" t="s">
        <v>2161</v>
      </c>
      <c r="H62" t="s">
        <v>241</v>
      </c>
      <c r="I62" t="s">
        <v>266</v>
      </c>
      <c r="J62" t="s">
        <v>107</v>
      </c>
      <c r="K62" t="s">
        <v>325</v>
      </c>
      <c r="L62" s="218" t="s">
        <v>273</v>
      </c>
      <c r="M62" s="696" t="s">
        <v>416</v>
      </c>
      <c r="N62" s="218" t="s">
        <v>307</v>
      </c>
      <c r="O62" s="217" t="s">
        <v>416</v>
      </c>
      <c r="P62" t="s">
        <v>272</v>
      </c>
      <c r="S62" t="s">
        <v>509</v>
      </c>
      <c r="T62" t="s">
        <v>510</v>
      </c>
      <c r="U62" t="s">
        <v>351</v>
      </c>
      <c r="AC62" t="s">
        <v>1151</v>
      </c>
      <c r="AE62" s="888"/>
      <c r="AF62" s="888"/>
      <c r="AG62" s="888"/>
      <c r="AH62" s="888"/>
      <c r="AI62" s="888"/>
    </row>
    <row r="63" spans="4:35">
      <c r="D63" t="s">
        <v>238</v>
      </c>
      <c r="E63" t="s">
        <v>215</v>
      </c>
      <c r="F63" t="s">
        <v>239</v>
      </c>
      <c r="G63" t="s">
        <v>2161</v>
      </c>
      <c r="H63" t="s">
        <v>241</v>
      </c>
      <c r="I63" t="s">
        <v>266</v>
      </c>
      <c r="J63" t="s">
        <v>107</v>
      </c>
      <c r="K63" t="s">
        <v>325</v>
      </c>
      <c r="L63" s="218" t="s">
        <v>273</v>
      </c>
      <c r="M63" s="696" t="s">
        <v>416</v>
      </c>
      <c r="N63" s="218" t="s">
        <v>307</v>
      </c>
      <c r="O63" s="217" t="s">
        <v>416</v>
      </c>
      <c r="P63" t="s">
        <v>272</v>
      </c>
      <c r="S63" t="s">
        <v>511</v>
      </c>
      <c r="T63" t="s">
        <v>396</v>
      </c>
      <c r="U63" t="s">
        <v>359</v>
      </c>
      <c r="AC63" t="s">
        <v>1151</v>
      </c>
      <c r="AE63" s="888"/>
      <c r="AF63" s="888"/>
      <c r="AG63" s="888"/>
      <c r="AH63" s="888"/>
      <c r="AI63" s="888"/>
    </row>
    <row r="64" spans="4:35">
      <c r="D64" t="s">
        <v>238</v>
      </c>
      <c r="E64" t="s">
        <v>215</v>
      </c>
      <c r="F64" t="s">
        <v>239</v>
      </c>
      <c r="G64" t="s">
        <v>2161</v>
      </c>
      <c r="H64" t="s">
        <v>241</v>
      </c>
      <c r="I64" t="s">
        <v>266</v>
      </c>
      <c r="J64" t="s">
        <v>107</v>
      </c>
      <c r="K64" t="s">
        <v>325</v>
      </c>
      <c r="L64" s="218" t="s">
        <v>273</v>
      </c>
      <c r="M64" s="696" t="s">
        <v>416</v>
      </c>
      <c r="N64" s="218" t="s">
        <v>307</v>
      </c>
      <c r="O64" s="217" t="s">
        <v>416</v>
      </c>
      <c r="P64" t="s">
        <v>272</v>
      </c>
      <c r="S64" t="s">
        <v>512</v>
      </c>
      <c r="T64" t="s">
        <v>422</v>
      </c>
      <c r="U64" t="s">
        <v>359</v>
      </c>
      <c r="AC64" t="s">
        <v>1151</v>
      </c>
      <c r="AE64" s="888"/>
      <c r="AF64" s="888"/>
      <c r="AG64" s="888"/>
      <c r="AH64" s="888"/>
      <c r="AI64" s="888"/>
    </row>
    <row r="65" spans="4:35">
      <c r="D65" t="s">
        <v>238</v>
      </c>
      <c r="E65" t="s">
        <v>215</v>
      </c>
      <c r="F65" t="s">
        <v>239</v>
      </c>
      <c r="G65" t="s">
        <v>2161</v>
      </c>
      <c r="H65" t="s">
        <v>241</v>
      </c>
      <c r="I65" t="s">
        <v>266</v>
      </c>
      <c r="J65" t="s">
        <v>107</v>
      </c>
      <c r="K65" t="s">
        <v>325</v>
      </c>
      <c r="L65" s="218" t="s">
        <v>273</v>
      </c>
      <c r="M65" s="696" t="s">
        <v>416</v>
      </c>
      <c r="N65" s="218" t="s">
        <v>307</v>
      </c>
      <c r="O65" s="217" t="s">
        <v>416</v>
      </c>
      <c r="P65" t="s">
        <v>272</v>
      </c>
      <c r="S65" t="s">
        <v>513</v>
      </c>
      <c r="T65" t="s">
        <v>427</v>
      </c>
      <c r="U65" t="s">
        <v>359</v>
      </c>
      <c r="AC65" t="s">
        <v>1151</v>
      </c>
      <c r="AE65" s="888"/>
      <c r="AF65" s="888"/>
      <c r="AG65" s="888"/>
      <c r="AH65" s="888"/>
      <c r="AI65" s="888"/>
    </row>
    <row r="66" spans="4:35">
      <c r="D66" t="s">
        <v>238</v>
      </c>
      <c r="E66" t="s">
        <v>215</v>
      </c>
      <c r="F66" t="s">
        <v>239</v>
      </c>
      <c r="G66" t="s">
        <v>2161</v>
      </c>
      <c r="H66" t="s">
        <v>241</v>
      </c>
      <c r="I66" t="s">
        <v>266</v>
      </c>
      <c r="J66" t="s">
        <v>107</v>
      </c>
      <c r="K66" t="s">
        <v>325</v>
      </c>
      <c r="L66" s="218" t="s">
        <v>273</v>
      </c>
      <c r="M66" s="696" t="s">
        <v>416</v>
      </c>
      <c r="N66" s="218" t="s">
        <v>307</v>
      </c>
      <c r="O66" s="217" t="s">
        <v>416</v>
      </c>
      <c r="P66" t="s">
        <v>272</v>
      </c>
      <c r="S66" t="s">
        <v>514</v>
      </c>
      <c r="T66" t="s">
        <v>422</v>
      </c>
      <c r="U66" t="s">
        <v>359</v>
      </c>
      <c r="AC66" t="s">
        <v>1151</v>
      </c>
      <c r="AE66" s="888"/>
      <c r="AF66" s="888"/>
      <c r="AG66" s="888"/>
      <c r="AH66" s="888"/>
      <c r="AI66" s="888"/>
    </row>
    <row r="67" spans="4:35">
      <c r="D67" t="s">
        <v>238</v>
      </c>
      <c r="E67" t="s">
        <v>215</v>
      </c>
      <c r="F67" t="s">
        <v>239</v>
      </c>
      <c r="G67" t="s">
        <v>2161</v>
      </c>
      <c r="H67" t="s">
        <v>241</v>
      </c>
      <c r="I67" t="s">
        <v>266</v>
      </c>
      <c r="J67" t="s">
        <v>107</v>
      </c>
      <c r="K67" t="s">
        <v>325</v>
      </c>
      <c r="L67" s="218" t="s">
        <v>273</v>
      </c>
      <c r="M67" s="696" t="s">
        <v>416</v>
      </c>
      <c r="N67" s="218" t="s">
        <v>307</v>
      </c>
      <c r="O67" s="217" t="s">
        <v>416</v>
      </c>
      <c r="P67" t="s">
        <v>272</v>
      </c>
      <c r="S67" t="s">
        <v>515</v>
      </c>
      <c r="T67" t="s">
        <v>396</v>
      </c>
      <c r="U67" t="s">
        <v>359</v>
      </c>
      <c r="AC67" t="s">
        <v>1151</v>
      </c>
      <c r="AE67" s="888"/>
      <c r="AF67" s="888"/>
      <c r="AG67" s="888"/>
      <c r="AH67" s="888"/>
      <c r="AI67" s="888"/>
    </row>
    <row r="68" spans="4:35">
      <c r="D68" t="s">
        <v>238</v>
      </c>
      <c r="E68" t="s">
        <v>215</v>
      </c>
      <c r="F68" t="s">
        <v>239</v>
      </c>
      <c r="G68" t="s">
        <v>2161</v>
      </c>
      <c r="H68" t="s">
        <v>241</v>
      </c>
      <c r="I68" t="s">
        <v>266</v>
      </c>
      <c r="J68" t="s">
        <v>107</v>
      </c>
      <c r="K68" t="s">
        <v>325</v>
      </c>
      <c r="L68" s="218" t="s">
        <v>273</v>
      </c>
      <c r="M68" s="696" t="s">
        <v>416</v>
      </c>
      <c r="N68" s="218" t="s">
        <v>307</v>
      </c>
      <c r="O68" s="217" t="s">
        <v>416</v>
      </c>
      <c r="P68" t="s">
        <v>272</v>
      </c>
      <c r="S68" t="s">
        <v>516</v>
      </c>
      <c r="T68" t="s">
        <v>517</v>
      </c>
      <c r="U68" t="s">
        <v>359</v>
      </c>
      <c r="AC68" t="s">
        <v>1151</v>
      </c>
      <c r="AE68" s="888"/>
      <c r="AF68" s="888"/>
      <c r="AG68" s="888"/>
      <c r="AH68" s="888"/>
      <c r="AI68" s="888"/>
    </row>
    <row r="69" spans="4:35">
      <c r="D69" t="s">
        <v>238</v>
      </c>
      <c r="E69" t="s">
        <v>215</v>
      </c>
      <c r="F69" t="s">
        <v>239</v>
      </c>
      <c r="G69" t="s">
        <v>2161</v>
      </c>
      <c r="H69" t="s">
        <v>241</v>
      </c>
      <c r="I69" t="s">
        <v>266</v>
      </c>
      <c r="J69" t="s">
        <v>107</v>
      </c>
      <c r="K69" t="s">
        <v>325</v>
      </c>
      <c r="L69" s="218" t="s">
        <v>273</v>
      </c>
      <c r="M69" s="696" t="s">
        <v>416</v>
      </c>
      <c r="N69" s="218" t="s">
        <v>307</v>
      </c>
      <c r="O69" s="217" t="s">
        <v>416</v>
      </c>
      <c r="P69" t="s">
        <v>272</v>
      </c>
      <c r="S69" t="s">
        <v>518</v>
      </c>
      <c r="T69" t="s">
        <v>519</v>
      </c>
      <c r="U69" t="s">
        <v>359</v>
      </c>
      <c r="AC69" t="s">
        <v>1151</v>
      </c>
      <c r="AE69" s="888"/>
      <c r="AF69" s="888"/>
      <c r="AG69" s="888"/>
      <c r="AH69" s="888"/>
      <c r="AI69" s="888"/>
    </row>
    <row r="70" spans="4:35">
      <c r="D70" t="s">
        <v>238</v>
      </c>
      <c r="E70" t="s">
        <v>215</v>
      </c>
      <c r="F70" t="s">
        <v>239</v>
      </c>
      <c r="G70" t="s">
        <v>2161</v>
      </c>
      <c r="H70" t="s">
        <v>241</v>
      </c>
      <c r="I70" t="s">
        <v>266</v>
      </c>
      <c r="J70" t="s">
        <v>107</v>
      </c>
      <c r="K70" t="s">
        <v>325</v>
      </c>
      <c r="L70" s="218" t="s">
        <v>273</v>
      </c>
      <c r="M70" s="696" t="s">
        <v>416</v>
      </c>
      <c r="N70" s="218" t="s">
        <v>307</v>
      </c>
      <c r="O70" s="217" t="s">
        <v>416</v>
      </c>
      <c r="P70" t="s">
        <v>272</v>
      </c>
      <c r="S70" t="s">
        <v>521</v>
      </c>
      <c r="T70" t="s">
        <v>396</v>
      </c>
      <c r="U70" t="s">
        <v>473</v>
      </c>
      <c r="AC70" t="s">
        <v>1151</v>
      </c>
      <c r="AE70" s="888"/>
      <c r="AF70" s="888"/>
      <c r="AG70" s="888"/>
      <c r="AH70" s="888"/>
      <c r="AI70" s="888"/>
    </row>
    <row r="71" spans="4:35">
      <c r="D71" t="s">
        <v>238</v>
      </c>
      <c r="E71" t="s">
        <v>215</v>
      </c>
      <c r="F71" t="s">
        <v>239</v>
      </c>
      <c r="G71" t="s">
        <v>2161</v>
      </c>
      <c r="H71" t="s">
        <v>241</v>
      </c>
      <c r="I71" t="s">
        <v>266</v>
      </c>
      <c r="J71" t="s">
        <v>107</v>
      </c>
      <c r="K71" t="s">
        <v>325</v>
      </c>
      <c r="L71" s="218" t="s">
        <v>273</v>
      </c>
      <c r="M71" s="218" t="s">
        <v>245</v>
      </c>
      <c r="N71" s="218" t="s">
        <v>307</v>
      </c>
      <c r="O71" t="s">
        <v>289</v>
      </c>
      <c r="P71" t="s">
        <v>272</v>
      </c>
      <c r="S71" t="s">
        <v>523</v>
      </c>
      <c r="T71" t="s">
        <v>524</v>
      </c>
      <c r="U71" t="s">
        <v>473</v>
      </c>
      <c r="AC71" t="s">
        <v>1151</v>
      </c>
      <c r="AE71" s="888"/>
      <c r="AF71" s="888"/>
      <c r="AG71" s="888"/>
      <c r="AH71" s="888"/>
      <c r="AI71" s="888"/>
    </row>
    <row r="72" spans="4:35">
      <c r="D72" t="s">
        <v>238</v>
      </c>
      <c r="E72" t="s">
        <v>215</v>
      </c>
      <c r="F72" t="s">
        <v>239</v>
      </c>
      <c r="G72" t="s">
        <v>2161</v>
      </c>
      <c r="H72" t="s">
        <v>241</v>
      </c>
      <c r="I72" t="s">
        <v>266</v>
      </c>
      <c r="J72" t="s">
        <v>107</v>
      </c>
      <c r="K72" t="s">
        <v>325</v>
      </c>
      <c r="L72" s="218" t="s">
        <v>273</v>
      </c>
      <c r="M72" s="218" t="s">
        <v>245</v>
      </c>
      <c r="N72" s="218" t="s">
        <v>307</v>
      </c>
      <c r="O72" t="s">
        <v>289</v>
      </c>
      <c r="P72" t="s">
        <v>272</v>
      </c>
      <c r="S72" t="s">
        <v>526</v>
      </c>
      <c r="T72" t="s">
        <v>527</v>
      </c>
      <c r="U72" t="s">
        <v>473</v>
      </c>
      <c r="AC72" t="s">
        <v>1151</v>
      </c>
      <c r="AE72" s="888"/>
      <c r="AF72" s="888"/>
      <c r="AG72" s="888"/>
      <c r="AH72" s="888"/>
      <c r="AI72" s="888"/>
    </row>
    <row r="73" spans="4:35">
      <c r="D73" t="s">
        <v>238</v>
      </c>
      <c r="E73" t="s">
        <v>215</v>
      </c>
      <c r="F73" t="s">
        <v>239</v>
      </c>
      <c r="G73" t="s">
        <v>2161</v>
      </c>
      <c r="H73" t="s">
        <v>241</v>
      </c>
      <c r="I73" t="s">
        <v>266</v>
      </c>
      <c r="J73" t="s">
        <v>107</v>
      </c>
      <c r="K73" t="s">
        <v>325</v>
      </c>
      <c r="L73" s="218" t="s">
        <v>273</v>
      </c>
      <c r="M73" s="696" t="s">
        <v>416</v>
      </c>
      <c r="N73" s="218" t="s">
        <v>307</v>
      </c>
      <c r="O73" s="217" t="s">
        <v>416</v>
      </c>
      <c r="P73" t="s">
        <v>272</v>
      </c>
      <c r="S73" t="s">
        <v>529</v>
      </c>
      <c r="T73" t="s">
        <v>422</v>
      </c>
      <c r="U73" t="s">
        <v>473</v>
      </c>
      <c r="AC73" t="s">
        <v>1151</v>
      </c>
      <c r="AE73" s="888"/>
      <c r="AF73" s="888"/>
      <c r="AG73" s="888"/>
      <c r="AH73" s="888"/>
      <c r="AI73" s="888"/>
    </row>
    <row r="74" spans="4:35">
      <c r="D74" t="s">
        <v>238</v>
      </c>
      <c r="E74" t="s">
        <v>215</v>
      </c>
      <c r="F74" t="s">
        <v>239</v>
      </c>
      <c r="G74" t="s">
        <v>2161</v>
      </c>
      <c r="H74" t="s">
        <v>241</v>
      </c>
      <c r="I74" t="s">
        <v>266</v>
      </c>
      <c r="J74" t="s">
        <v>107</v>
      </c>
      <c r="K74" t="s">
        <v>325</v>
      </c>
      <c r="L74" s="218" t="s">
        <v>273</v>
      </c>
      <c r="M74" s="696" t="s">
        <v>416</v>
      </c>
      <c r="N74" s="218" t="s">
        <v>307</v>
      </c>
      <c r="O74" s="217" t="s">
        <v>416</v>
      </c>
      <c r="P74" t="s">
        <v>272</v>
      </c>
      <c r="S74" t="s">
        <v>531</v>
      </c>
      <c r="T74" t="s">
        <v>532</v>
      </c>
      <c r="U74" t="s">
        <v>473</v>
      </c>
      <c r="AC74" t="s">
        <v>1151</v>
      </c>
      <c r="AE74" s="888"/>
      <c r="AF74" s="888"/>
      <c r="AG74" s="888"/>
      <c r="AH74" s="888"/>
      <c r="AI74" s="888"/>
    </row>
    <row r="75" spans="4:35">
      <c r="D75" t="s">
        <v>238</v>
      </c>
      <c r="E75" t="s">
        <v>215</v>
      </c>
      <c r="F75" t="s">
        <v>239</v>
      </c>
      <c r="G75" t="s">
        <v>2161</v>
      </c>
      <c r="H75" t="s">
        <v>241</v>
      </c>
      <c r="I75" t="s">
        <v>266</v>
      </c>
      <c r="J75" t="s">
        <v>107</v>
      </c>
      <c r="K75" t="s">
        <v>325</v>
      </c>
      <c r="L75" s="218" t="s">
        <v>273</v>
      </c>
      <c r="M75" s="696" t="s">
        <v>416</v>
      </c>
      <c r="N75" s="218" t="s">
        <v>320</v>
      </c>
      <c r="O75" s="217" t="s">
        <v>416</v>
      </c>
      <c r="P75" t="s">
        <v>272</v>
      </c>
      <c r="S75" t="s">
        <v>534</v>
      </c>
      <c r="T75" t="s">
        <v>396</v>
      </c>
      <c r="U75" t="s">
        <v>340</v>
      </c>
      <c r="AC75" t="s">
        <v>1151</v>
      </c>
      <c r="AE75" s="888"/>
      <c r="AF75" s="888"/>
      <c r="AG75" s="888"/>
      <c r="AH75" s="888"/>
      <c r="AI75" s="888"/>
    </row>
    <row r="76" spans="4:35">
      <c r="D76" t="s">
        <v>238</v>
      </c>
      <c r="E76" t="s">
        <v>215</v>
      </c>
      <c r="F76" t="s">
        <v>239</v>
      </c>
      <c r="G76" t="s">
        <v>2161</v>
      </c>
      <c r="H76" t="s">
        <v>241</v>
      </c>
      <c r="I76" t="s">
        <v>266</v>
      </c>
      <c r="J76" t="s">
        <v>107</v>
      </c>
      <c r="K76" t="s">
        <v>325</v>
      </c>
      <c r="L76" s="218" t="s">
        <v>273</v>
      </c>
      <c r="M76" s="696" t="s">
        <v>416</v>
      </c>
      <c r="N76" s="218" t="s">
        <v>320</v>
      </c>
      <c r="O76" s="217" t="s">
        <v>416</v>
      </c>
      <c r="P76" t="s">
        <v>272</v>
      </c>
      <c r="S76" t="s">
        <v>536</v>
      </c>
      <c r="T76" t="s">
        <v>422</v>
      </c>
      <c r="U76" t="s">
        <v>340</v>
      </c>
      <c r="AC76" t="s">
        <v>1151</v>
      </c>
      <c r="AE76" s="888"/>
      <c r="AF76" s="888"/>
      <c r="AG76" s="888"/>
      <c r="AH76" s="888"/>
      <c r="AI76" s="888"/>
    </row>
    <row r="77" spans="4:35">
      <c r="D77" t="s">
        <v>238</v>
      </c>
      <c r="E77" t="s">
        <v>215</v>
      </c>
      <c r="F77" t="s">
        <v>239</v>
      </c>
      <c r="G77" t="s">
        <v>2161</v>
      </c>
      <c r="H77" t="s">
        <v>241</v>
      </c>
      <c r="I77" t="s">
        <v>266</v>
      </c>
      <c r="J77" t="s">
        <v>107</v>
      </c>
      <c r="K77" t="s">
        <v>325</v>
      </c>
      <c r="L77" s="218" t="s">
        <v>273</v>
      </c>
      <c r="M77" s="696" t="s">
        <v>416</v>
      </c>
      <c r="N77" s="218" t="s">
        <v>320</v>
      </c>
      <c r="O77" s="217" t="s">
        <v>416</v>
      </c>
      <c r="P77" t="s">
        <v>272</v>
      </c>
      <c r="S77" t="s">
        <v>538</v>
      </c>
      <c r="T77" t="s">
        <v>427</v>
      </c>
      <c r="U77" t="s">
        <v>340</v>
      </c>
      <c r="AC77" t="s">
        <v>1151</v>
      </c>
      <c r="AE77" s="888"/>
      <c r="AF77" s="888"/>
      <c r="AG77" s="888"/>
      <c r="AH77" s="888"/>
      <c r="AI77" s="888"/>
    </row>
    <row r="78" spans="4:35">
      <c r="D78" t="s">
        <v>238</v>
      </c>
      <c r="E78" t="s">
        <v>215</v>
      </c>
      <c r="F78" t="s">
        <v>239</v>
      </c>
      <c r="G78" t="s">
        <v>2161</v>
      </c>
      <c r="H78" t="s">
        <v>241</v>
      </c>
      <c r="I78" t="s">
        <v>266</v>
      </c>
      <c r="J78" t="s">
        <v>107</v>
      </c>
      <c r="K78" t="s">
        <v>325</v>
      </c>
      <c r="L78" s="218" t="s">
        <v>273</v>
      </c>
      <c r="M78" s="696" t="s">
        <v>416</v>
      </c>
      <c r="N78" s="218" t="s">
        <v>320</v>
      </c>
      <c r="O78" s="217" t="s">
        <v>416</v>
      </c>
      <c r="P78" t="s">
        <v>272</v>
      </c>
      <c r="S78" t="s">
        <v>540</v>
      </c>
      <c r="T78" t="s">
        <v>422</v>
      </c>
      <c r="U78" t="s">
        <v>340</v>
      </c>
      <c r="AC78" t="s">
        <v>1151</v>
      </c>
      <c r="AE78" s="888"/>
      <c r="AF78" s="888"/>
      <c r="AG78" s="888"/>
      <c r="AH78" s="888"/>
      <c r="AI78" s="888"/>
    </row>
    <row r="79" spans="4:35">
      <c r="D79" t="s">
        <v>238</v>
      </c>
      <c r="E79" t="s">
        <v>215</v>
      </c>
      <c r="F79" t="s">
        <v>239</v>
      </c>
      <c r="G79" t="s">
        <v>2161</v>
      </c>
      <c r="H79" t="s">
        <v>241</v>
      </c>
      <c r="I79" t="s">
        <v>266</v>
      </c>
      <c r="J79" t="s">
        <v>107</v>
      </c>
      <c r="K79" t="s">
        <v>325</v>
      </c>
      <c r="L79" s="218" t="s">
        <v>273</v>
      </c>
      <c r="M79" s="696" t="s">
        <v>416</v>
      </c>
      <c r="N79" s="218" t="s">
        <v>320</v>
      </c>
      <c r="O79" s="217" t="s">
        <v>416</v>
      </c>
      <c r="P79" t="s">
        <v>272</v>
      </c>
      <c r="S79" t="s">
        <v>542</v>
      </c>
      <c r="T79" t="s">
        <v>396</v>
      </c>
      <c r="U79" t="s">
        <v>340</v>
      </c>
      <c r="AC79" t="s">
        <v>1151</v>
      </c>
      <c r="AE79" s="888"/>
      <c r="AF79" s="888"/>
      <c r="AG79" s="888"/>
      <c r="AH79" s="888"/>
      <c r="AI79" s="888"/>
    </row>
    <row r="80" spans="4:35">
      <c r="D80" t="s">
        <v>238</v>
      </c>
      <c r="E80" t="s">
        <v>215</v>
      </c>
      <c r="F80" t="s">
        <v>239</v>
      </c>
      <c r="G80" t="s">
        <v>2161</v>
      </c>
      <c r="H80" t="s">
        <v>241</v>
      </c>
      <c r="I80" t="s">
        <v>266</v>
      </c>
      <c r="J80" t="s">
        <v>107</v>
      </c>
      <c r="K80" t="s">
        <v>325</v>
      </c>
      <c r="L80" s="218" t="s">
        <v>273</v>
      </c>
      <c r="M80" s="696" t="s">
        <v>416</v>
      </c>
      <c r="N80" s="218" t="s">
        <v>320</v>
      </c>
      <c r="O80" s="217" t="s">
        <v>416</v>
      </c>
      <c r="P80" t="s">
        <v>272</v>
      </c>
      <c r="S80" t="s">
        <v>544</v>
      </c>
      <c r="T80" t="s">
        <v>545</v>
      </c>
      <c r="U80" t="s">
        <v>340</v>
      </c>
      <c r="AC80" t="s">
        <v>1151</v>
      </c>
      <c r="AE80" s="888"/>
      <c r="AF80" s="888"/>
      <c r="AG80" s="888"/>
      <c r="AH80" s="888"/>
      <c r="AI80" s="888"/>
    </row>
    <row r="81" spans="4:35">
      <c r="D81" t="s">
        <v>238</v>
      </c>
      <c r="E81" t="s">
        <v>215</v>
      </c>
      <c r="F81" t="s">
        <v>239</v>
      </c>
      <c r="G81" t="s">
        <v>2161</v>
      </c>
      <c r="H81" t="s">
        <v>241</v>
      </c>
      <c r="I81" t="s">
        <v>266</v>
      </c>
      <c r="J81" t="s">
        <v>107</v>
      </c>
      <c r="K81" t="s">
        <v>325</v>
      </c>
      <c r="L81" s="218" t="s">
        <v>273</v>
      </c>
      <c r="M81" s="696" t="s">
        <v>416</v>
      </c>
      <c r="N81" s="218" t="s">
        <v>320</v>
      </c>
      <c r="O81" s="217" t="s">
        <v>416</v>
      </c>
      <c r="P81" t="s">
        <v>272</v>
      </c>
      <c r="S81" t="s">
        <v>547</v>
      </c>
      <c r="T81" t="s">
        <v>548</v>
      </c>
      <c r="U81" t="s">
        <v>340</v>
      </c>
      <c r="AC81" t="s">
        <v>1151</v>
      </c>
      <c r="AE81" s="888"/>
      <c r="AF81" s="888"/>
      <c r="AG81" s="888"/>
      <c r="AH81" s="888"/>
      <c r="AI81" s="888"/>
    </row>
    <row r="82" spans="4:35">
      <c r="D82" t="s">
        <v>238</v>
      </c>
      <c r="E82" t="s">
        <v>215</v>
      </c>
      <c r="F82" t="s">
        <v>239</v>
      </c>
      <c r="G82" t="s">
        <v>2161</v>
      </c>
      <c r="H82" t="s">
        <v>241</v>
      </c>
      <c r="I82" t="s">
        <v>266</v>
      </c>
      <c r="J82" t="s">
        <v>107</v>
      </c>
      <c r="K82" t="s">
        <v>325</v>
      </c>
      <c r="L82" s="218" t="s">
        <v>273</v>
      </c>
      <c r="M82" s="696" t="s">
        <v>416</v>
      </c>
      <c r="N82" s="218" t="s">
        <v>320</v>
      </c>
      <c r="O82" s="217" t="s">
        <v>416</v>
      </c>
      <c r="P82" t="s">
        <v>272</v>
      </c>
      <c r="S82" t="s">
        <v>549</v>
      </c>
      <c r="T82" t="s">
        <v>550</v>
      </c>
      <c r="U82" t="s">
        <v>340</v>
      </c>
      <c r="AC82" t="s">
        <v>1151</v>
      </c>
      <c r="AE82" s="888"/>
      <c r="AF82" s="888"/>
      <c r="AG82" s="888"/>
      <c r="AH82" s="888"/>
      <c r="AI82" s="888"/>
    </row>
    <row r="83" spans="4:35">
      <c r="D83" t="s">
        <v>238</v>
      </c>
      <c r="E83" t="s">
        <v>215</v>
      </c>
      <c r="F83" t="s">
        <v>239</v>
      </c>
      <c r="G83" t="s">
        <v>2161</v>
      </c>
      <c r="H83" t="s">
        <v>241</v>
      </c>
      <c r="I83" t="s">
        <v>266</v>
      </c>
      <c r="J83" t="s">
        <v>107</v>
      </c>
      <c r="K83" t="s">
        <v>325</v>
      </c>
      <c r="L83" s="218" t="s">
        <v>273</v>
      </c>
      <c r="M83" s="218" t="s">
        <v>245</v>
      </c>
      <c r="N83" s="218" t="s">
        <v>320</v>
      </c>
      <c r="O83" t="s">
        <v>271</v>
      </c>
      <c r="P83" t="s">
        <v>272</v>
      </c>
      <c r="S83" t="s">
        <v>551</v>
      </c>
      <c r="T83" t="s">
        <v>396</v>
      </c>
      <c r="U83" t="s">
        <v>385</v>
      </c>
      <c r="AC83" t="s">
        <v>1151</v>
      </c>
      <c r="AE83" s="888"/>
      <c r="AF83" s="888"/>
      <c r="AG83" s="888"/>
      <c r="AH83" s="888"/>
      <c r="AI83" s="888"/>
    </row>
    <row r="84" spans="4:35">
      <c r="D84" t="s">
        <v>238</v>
      </c>
      <c r="E84" t="s">
        <v>215</v>
      </c>
      <c r="F84" t="s">
        <v>239</v>
      </c>
      <c r="G84" t="s">
        <v>2161</v>
      </c>
      <c r="H84" t="s">
        <v>241</v>
      </c>
      <c r="I84" t="s">
        <v>266</v>
      </c>
      <c r="J84" t="s">
        <v>107</v>
      </c>
      <c r="K84" t="s">
        <v>325</v>
      </c>
      <c r="L84" s="218" t="s">
        <v>273</v>
      </c>
      <c r="M84" s="218" t="s">
        <v>245</v>
      </c>
      <c r="N84" s="218" t="s">
        <v>320</v>
      </c>
      <c r="O84" t="s">
        <v>271</v>
      </c>
      <c r="P84" t="s">
        <v>272</v>
      </c>
      <c r="S84" t="s">
        <v>552</v>
      </c>
      <c r="T84" t="s">
        <v>422</v>
      </c>
      <c r="U84" t="s">
        <v>385</v>
      </c>
      <c r="AC84" t="s">
        <v>1151</v>
      </c>
      <c r="AE84" s="888"/>
      <c r="AF84" s="888"/>
      <c r="AG84" s="888"/>
      <c r="AH84" s="888"/>
      <c r="AI84" s="888"/>
    </row>
    <row r="85" spans="4:35">
      <c r="D85" t="s">
        <v>238</v>
      </c>
      <c r="E85" t="s">
        <v>215</v>
      </c>
      <c r="F85" t="s">
        <v>239</v>
      </c>
      <c r="G85" t="s">
        <v>2161</v>
      </c>
      <c r="H85" t="s">
        <v>241</v>
      </c>
      <c r="I85" t="s">
        <v>266</v>
      </c>
      <c r="J85" t="s">
        <v>107</v>
      </c>
      <c r="K85" t="s">
        <v>325</v>
      </c>
      <c r="L85" s="218" t="s">
        <v>273</v>
      </c>
      <c r="M85" s="218" t="s">
        <v>245</v>
      </c>
      <c r="N85" s="218" t="s">
        <v>320</v>
      </c>
      <c r="O85" t="s">
        <v>271</v>
      </c>
      <c r="P85" t="s">
        <v>272</v>
      </c>
      <c r="S85" t="s">
        <v>553</v>
      </c>
      <c r="T85" t="s">
        <v>554</v>
      </c>
      <c r="U85" t="s">
        <v>385</v>
      </c>
      <c r="AC85" t="s">
        <v>1151</v>
      </c>
      <c r="AE85" s="888"/>
      <c r="AF85" s="888"/>
      <c r="AG85" s="888"/>
      <c r="AH85" s="888"/>
      <c r="AI85" s="888"/>
    </row>
    <row r="86" spans="4:35">
      <c r="D86" t="s">
        <v>238</v>
      </c>
      <c r="E86" t="s">
        <v>215</v>
      </c>
      <c r="F86" t="s">
        <v>239</v>
      </c>
      <c r="G86" t="s">
        <v>2161</v>
      </c>
      <c r="H86" t="s">
        <v>241</v>
      </c>
      <c r="I86" t="s">
        <v>266</v>
      </c>
      <c r="J86" t="s">
        <v>107</v>
      </c>
      <c r="K86" t="s">
        <v>325</v>
      </c>
      <c r="L86" s="218" t="s">
        <v>273</v>
      </c>
      <c r="M86" s="218" t="s">
        <v>245</v>
      </c>
      <c r="N86" s="218" t="s">
        <v>320</v>
      </c>
      <c r="O86" t="s">
        <v>271</v>
      </c>
      <c r="P86" t="s">
        <v>272</v>
      </c>
      <c r="S86" t="s">
        <v>555</v>
      </c>
      <c r="T86" t="s">
        <v>422</v>
      </c>
      <c r="U86" t="s">
        <v>385</v>
      </c>
      <c r="AC86" t="s">
        <v>1151</v>
      </c>
      <c r="AE86" s="888"/>
      <c r="AF86" s="888"/>
      <c r="AG86" s="888"/>
      <c r="AH86" s="888"/>
      <c r="AI86" s="888"/>
    </row>
    <row r="87" spans="4:35">
      <c r="D87" t="s">
        <v>238</v>
      </c>
      <c r="E87" t="s">
        <v>215</v>
      </c>
      <c r="F87" t="s">
        <v>239</v>
      </c>
      <c r="G87" t="s">
        <v>2161</v>
      </c>
      <c r="H87" t="s">
        <v>241</v>
      </c>
      <c r="I87" t="s">
        <v>266</v>
      </c>
      <c r="J87" t="s">
        <v>107</v>
      </c>
      <c r="K87" t="s">
        <v>325</v>
      </c>
      <c r="L87" s="218" t="s">
        <v>273</v>
      </c>
      <c r="M87" s="218" t="s">
        <v>245</v>
      </c>
      <c r="N87" s="218" t="s">
        <v>320</v>
      </c>
      <c r="O87" t="s">
        <v>271</v>
      </c>
      <c r="P87" t="s">
        <v>272</v>
      </c>
      <c r="S87" t="s">
        <v>556</v>
      </c>
      <c r="T87" t="s">
        <v>396</v>
      </c>
      <c r="U87" t="s">
        <v>385</v>
      </c>
      <c r="AC87" t="s">
        <v>1151</v>
      </c>
      <c r="AE87" s="888"/>
      <c r="AF87" s="888"/>
      <c r="AG87" s="888"/>
      <c r="AH87" s="888"/>
      <c r="AI87" s="888"/>
    </row>
    <row r="88" spans="4:35">
      <c r="D88" t="s">
        <v>238</v>
      </c>
      <c r="E88" t="s">
        <v>215</v>
      </c>
      <c r="F88" t="s">
        <v>239</v>
      </c>
      <c r="G88" t="s">
        <v>2161</v>
      </c>
      <c r="H88" t="s">
        <v>241</v>
      </c>
      <c r="I88" t="s">
        <v>266</v>
      </c>
      <c r="J88" t="s">
        <v>107</v>
      </c>
      <c r="K88" t="s">
        <v>325</v>
      </c>
      <c r="L88" s="218" t="s">
        <v>273</v>
      </c>
      <c r="M88" s="218" t="s">
        <v>245</v>
      </c>
      <c r="N88" s="218" t="s">
        <v>320</v>
      </c>
      <c r="O88" t="s">
        <v>271</v>
      </c>
      <c r="P88" t="s">
        <v>272</v>
      </c>
      <c r="S88" t="s">
        <v>557</v>
      </c>
      <c r="T88" t="s">
        <v>554</v>
      </c>
      <c r="U88" t="s">
        <v>385</v>
      </c>
      <c r="AC88" t="s">
        <v>1151</v>
      </c>
      <c r="AE88" s="888"/>
      <c r="AF88" s="888"/>
      <c r="AG88" s="888"/>
      <c r="AH88" s="888"/>
      <c r="AI88" s="888"/>
    </row>
    <row r="89" spans="4:35">
      <c r="D89" t="s">
        <v>238</v>
      </c>
      <c r="E89" t="s">
        <v>215</v>
      </c>
      <c r="F89" t="s">
        <v>239</v>
      </c>
      <c r="G89" t="s">
        <v>2161</v>
      </c>
      <c r="H89" t="s">
        <v>241</v>
      </c>
      <c r="I89" t="s">
        <v>266</v>
      </c>
      <c r="J89" t="s">
        <v>107</v>
      </c>
      <c r="K89" t="s">
        <v>325</v>
      </c>
      <c r="L89" s="218" t="s">
        <v>273</v>
      </c>
      <c r="M89" s="218" t="s">
        <v>245</v>
      </c>
      <c r="N89" s="218" t="s">
        <v>320</v>
      </c>
      <c r="O89" t="s">
        <v>271</v>
      </c>
      <c r="P89" t="s">
        <v>272</v>
      </c>
      <c r="S89" t="s">
        <v>558</v>
      </c>
      <c r="T89" t="s">
        <v>554</v>
      </c>
      <c r="U89" t="s">
        <v>385</v>
      </c>
      <c r="AC89" t="s">
        <v>1151</v>
      </c>
      <c r="AE89" s="888"/>
      <c r="AF89" s="888"/>
      <c r="AG89" s="888"/>
      <c r="AH89" s="888"/>
      <c r="AI89" s="888"/>
    </row>
    <row r="90" spans="4:35">
      <c r="D90" t="s">
        <v>238</v>
      </c>
      <c r="E90" t="s">
        <v>215</v>
      </c>
      <c r="F90" t="s">
        <v>239</v>
      </c>
      <c r="G90" t="s">
        <v>2161</v>
      </c>
      <c r="H90" t="s">
        <v>241</v>
      </c>
      <c r="I90" t="s">
        <v>266</v>
      </c>
      <c r="J90" t="s">
        <v>107</v>
      </c>
      <c r="K90" t="s">
        <v>325</v>
      </c>
      <c r="L90" s="218" t="s">
        <v>292</v>
      </c>
      <c r="M90" s="218" t="s">
        <v>245</v>
      </c>
      <c r="N90" s="218" t="s">
        <v>292</v>
      </c>
      <c r="O90" t="s">
        <v>271</v>
      </c>
      <c r="P90" t="s">
        <v>272</v>
      </c>
      <c r="S90" t="s">
        <v>559</v>
      </c>
      <c r="T90" t="s">
        <v>560</v>
      </c>
      <c r="U90" t="s">
        <v>390</v>
      </c>
      <c r="AC90" t="s">
        <v>1151</v>
      </c>
      <c r="AE90" s="888"/>
      <c r="AF90" s="888"/>
      <c r="AG90" s="888"/>
      <c r="AH90" s="888"/>
      <c r="AI90" s="888"/>
    </row>
    <row r="91" spans="4:35">
      <c r="D91" t="s">
        <v>238</v>
      </c>
      <c r="E91" t="s">
        <v>215</v>
      </c>
      <c r="F91" t="s">
        <v>239</v>
      </c>
      <c r="G91" t="s">
        <v>2161</v>
      </c>
      <c r="H91" t="s">
        <v>241</v>
      </c>
      <c r="I91" t="s">
        <v>266</v>
      </c>
      <c r="J91" t="s">
        <v>107</v>
      </c>
      <c r="K91" t="s">
        <v>325</v>
      </c>
      <c r="L91" s="218" t="s">
        <v>292</v>
      </c>
      <c r="M91" s="218" t="s">
        <v>245</v>
      </c>
      <c r="N91" s="218" t="s">
        <v>292</v>
      </c>
      <c r="O91" t="s">
        <v>271</v>
      </c>
      <c r="P91" t="s">
        <v>272</v>
      </c>
      <c r="S91" t="s">
        <v>561</v>
      </c>
      <c r="T91" t="s">
        <v>562</v>
      </c>
      <c r="U91" t="s">
        <v>390</v>
      </c>
      <c r="AC91" t="s">
        <v>1151</v>
      </c>
      <c r="AE91" s="888"/>
      <c r="AF91" s="888"/>
      <c r="AG91" s="888"/>
      <c r="AH91" s="888"/>
      <c r="AI91" s="888"/>
    </row>
    <row r="92" spans="4:35">
      <c r="D92" t="s">
        <v>238</v>
      </c>
      <c r="E92" t="s">
        <v>215</v>
      </c>
      <c r="F92" t="s">
        <v>239</v>
      </c>
      <c r="G92" t="s">
        <v>2161</v>
      </c>
      <c r="H92" t="s">
        <v>241</v>
      </c>
      <c r="I92" t="s">
        <v>266</v>
      </c>
      <c r="J92" t="s">
        <v>107</v>
      </c>
      <c r="K92" t="s">
        <v>325</v>
      </c>
      <c r="L92" s="218" t="s">
        <v>292</v>
      </c>
      <c r="M92" s="218" t="s">
        <v>245</v>
      </c>
      <c r="N92" s="218" t="s">
        <v>292</v>
      </c>
      <c r="O92" t="s">
        <v>271</v>
      </c>
      <c r="P92" t="s">
        <v>272</v>
      </c>
      <c r="S92" t="s">
        <v>563</v>
      </c>
      <c r="T92" t="s">
        <v>564</v>
      </c>
      <c r="U92" t="s">
        <v>390</v>
      </c>
      <c r="AC92" t="s">
        <v>1151</v>
      </c>
      <c r="AE92" s="888"/>
      <c r="AF92" s="888"/>
      <c r="AG92" s="888"/>
      <c r="AH92" s="888"/>
      <c r="AI92" s="888"/>
    </row>
    <row r="93" spans="4:35">
      <c r="D93" t="s">
        <v>238</v>
      </c>
      <c r="E93" t="s">
        <v>215</v>
      </c>
      <c r="F93" t="s">
        <v>239</v>
      </c>
      <c r="G93" t="s">
        <v>2161</v>
      </c>
      <c r="H93" t="s">
        <v>241</v>
      </c>
      <c r="I93" t="s">
        <v>266</v>
      </c>
      <c r="J93" t="s">
        <v>107</v>
      </c>
      <c r="K93" t="s">
        <v>325</v>
      </c>
      <c r="L93" s="218" t="s">
        <v>292</v>
      </c>
      <c r="M93" s="218" t="s">
        <v>245</v>
      </c>
      <c r="N93" s="218" t="s">
        <v>292</v>
      </c>
      <c r="O93" t="s">
        <v>271</v>
      </c>
      <c r="P93" t="s">
        <v>272</v>
      </c>
      <c r="S93" t="s">
        <v>565</v>
      </c>
      <c r="T93" t="s">
        <v>566</v>
      </c>
      <c r="U93" t="s">
        <v>390</v>
      </c>
      <c r="AC93" t="s">
        <v>1151</v>
      </c>
      <c r="AE93" s="888"/>
      <c r="AF93" s="888"/>
      <c r="AG93" s="888"/>
      <c r="AH93" s="888"/>
      <c r="AI93" s="888"/>
    </row>
    <row r="94" spans="4:35">
      <c r="D94" t="s">
        <v>238</v>
      </c>
      <c r="E94" t="s">
        <v>215</v>
      </c>
      <c r="F94" t="s">
        <v>239</v>
      </c>
      <c r="G94" t="s">
        <v>2161</v>
      </c>
      <c r="H94" t="s">
        <v>241</v>
      </c>
      <c r="I94" t="s">
        <v>266</v>
      </c>
      <c r="J94" t="s">
        <v>107</v>
      </c>
      <c r="K94" t="s">
        <v>325</v>
      </c>
      <c r="L94" s="218" t="s">
        <v>292</v>
      </c>
      <c r="M94" s="218" t="s">
        <v>245</v>
      </c>
      <c r="N94" s="218" t="s">
        <v>292</v>
      </c>
      <c r="O94" t="s">
        <v>271</v>
      </c>
      <c r="P94" t="s">
        <v>272</v>
      </c>
      <c r="S94" t="s">
        <v>567</v>
      </c>
      <c r="T94" t="s">
        <v>568</v>
      </c>
      <c r="U94" t="s">
        <v>390</v>
      </c>
      <c r="AC94" t="s">
        <v>1151</v>
      </c>
      <c r="AE94" s="888"/>
      <c r="AF94" s="888"/>
      <c r="AG94" s="888"/>
      <c r="AH94" s="888"/>
      <c r="AI94" s="888"/>
    </row>
    <row r="95" spans="4:35">
      <c r="D95" t="s">
        <v>238</v>
      </c>
      <c r="E95" t="s">
        <v>215</v>
      </c>
      <c r="F95" t="s">
        <v>239</v>
      </c>
      <c r="G95" t="s">
        <v>2161</v>
      </c>
      <c r="H95" t="s">
        <v>241</v>
      </c>
      <c r="I95" t="s">
        <v>266</v>
      </c>
      <c r="J95" t="s">
        <v>107</v>
      </c>
      <c r="K95" t="s">
        <v>325</v>
      </c>
      <c r="L95" s="218" t="s">
        <v>292</v>
      </c>
      <c r="M95" s="218" t="s">
        <v>245</v>
      </c>
      <c r="N95" s="218" t="s">
        <v>292</v>
      </c>
      <c r="O95" t="s">
        <v>271</v>
      </c>
      <c r="P95" t="s">
        <v>272</v>
      </c>
      <c r="S95" t="s">
        <v>569</v>
      </c>
      <c r="T95" t="s">
        <v>570</v>
      </c>
      <c r="U95" t="s">
        <v>390</v>
      </c>
      <c r="AC95" t="s">
        <v>1151</v>
      </c>
      <c r="AE95" s="888"/>
      <c r="AF95" s="888"/>
      <c r="AG95" s="888"/>
      <c r="AH95" s="888"/>
      <c r="AI95" s="888"/>
    </row>
    <row r="96" spans="4:35">
      <c r="D96" t="s">
        <v>238</v>
      </c>
      <c r="E96" t="s">
        <v>215</v>
      </c>
      <c r="F96" t="s">
        <v>239</v>
      </c>
      <c r="G96" t="s">
        <v>2161</v>
      </c>
      <c r="H96" t="s">
        <v>241</v>
      </c>
      <c r="I96" t="s">
        <v>266</v>
      </c>
      <c r="J96" t="s">
        <v>107</v>
      </c>
      <c r="K96" t="s">
        <v>325</v>
      </c>
      <c r="L96" s="218" t="s">
        <v>292</v>
      </c>
      <c r="M96" s="218" t="s">
        <v>245</v>
      </c>
      <c r="N96" s="218" t="s">
        <v>342</v>
      </c>
      <c r="O96" t="s">
        <v>271</v>
      </c>
      <c r="P96" t="s">
        <v>272</v>
      </c>
      <c r="S96" t="s">
        <v>571</v>
      </c>
      <c r="T96" t="s">
        <v>572</v>
      </c>
      <c r="U96" t="s">
        <v>420</v>
      </c>
      <c r="AC96" t="s">
        <v>1151</v>
      </c>
      <c r="AE96" s="888"/>
      <c r="AF96" s="888"/>
      <c r="AG96" s="888"/>
      <c r="AH96" s="888"/>
      <c r="AI96" s="888"/>
    </row>
    <row r="97" spans="4:35">
      <c r="D97" t="s">
        <v>238</v>
      </c>
      <c r="E97" t="s">
        <v>215</v>
      </c>
      <c r="F97" t="s">
        <v>239</v>
      </c>
      <c r="G97" t="s">
        <v>2161</v>
      </c>
      <c r="H97" t="s">
        <v>241</v>
      </c>
      <c r="I97" t="s">
        <v>266</v>
      </c>
      <c r="J97" t="s">
        <v>107</v>
      </c>
      <c r="K97" t="s">
        <v>325</v>
      </c>
      <c r="L97" s="218" t="s">
        <v>292</v>
      </c>
      <c r="M97" s="218" t="s">
        <v>245</v>
      </c>
      <c r="N97" s="218" t="s">
        <v>342</v>
      </c>
      <c r="O97" t="s">
        <v>271</v>
      </c>
      <c r="P97" t="s">
        <v>272</v>
      </c>
      <c r="S97" t="s">
        <v>573</v>
      </c>
      <c r="T97" t="s">
        <v>574</v>
      </c>
      <c r="U97" t="s">
        <v>420</v>
      </c>
      <c r="AC97" t="s">
        <v>1151</v>
      </c>
      <c r="AE97" s="888"/>
      <c r="AF97" s="888"/>
      <c r="AG97" s="888"/>
      <c r="AH97" s="888"/>
      <c r="AI97" s="888"/>
    </row>
    <row r="98" spans="4:35">
      <c r="D98" t="s">
        <v>238</v>
      </c>
      <c r="E98" t="s">
        <v>215</v>
      </c>
      <c r="F98" t="s">
        <v>239</v>
      </c>
      <c r="G98" t="s">
        <v>2161</v>
      </c>
      <c r="H98" t="s">
        <v>241</v>
      </c>
      <c r="I98" t="s">
        <v>266</v>
      </c>
      <c r="J98" t="s">
        <v>107</v>
      </c>
      <c r="K98" t="s">
        <v>325</v>
      </c>
      <c r="L98" s="218" t="s">
        <v>292</v>
      </c>
      <c r="M98" s="218" t="s">
        <v>245</v>
      </c>
      <c r="N98" s="218" t="s">
        <v>342</v>
      </c>
      <c r="O98" t="s">
        <v>271</v>
      </c>
      <c r="P98" t="s">
        <v>272</v>
      </c>
      <c r="S98" t="s">
        <v>575</v>
      </c>
      <c r="T98" t="s">
        <v>576</v>
      </c>
      <c r="U98" t="s">
        <v>420</v>
      </c>
      <c r="AC98" t="s">
        <v>1151</v>
      </c>
      <c r="AE98" s="888"/>
      <c r="AF98" s="888"/>
      <c r="AG98" s="888"/>
      <c r="AH98" s="888"/>
      <c r="AI98" s="888"/>
    </row>
    <row r="99" spans="4:35">
      <c r="D99" t="s">
        <v>238</v>
      </c>
      <c r="E99" t="s">
        <v>215</v>
      </c>
      <c r="F99" t="s">
        <v>239</v>
      </c>
      <c r="G99" t="s">
        <v>2161</v>
      </c>
      <c r="H99" t="s">
        <v>241</v>
      </c>
      <c r="I99" t="s">
        <v>266</v>
      </c>
      <c r="J99" t="s">
        <v>107</v>
      </c>
      <c r="K99" t="s">
        <v>325</v>
      </c>
      <c r="L99" s="218" t="s">
        <v>292</v>
      </c>
      <c r="M99" s="218" t="s">
        <v>245</v>
      </c>
      <c r="N99" s="218" t="s">
        <v>342</v>
      </c>
      <c r="O99" t="s">
        <v>271</v>
      </c>
      <c r="P99" t="s">
        <v>272</v>
      </c>
      <c r="S99" t="s">
        <v>577</v>
      </c>
      <c r="T99" t="s">
        <v>578</v>
      </c>
      <c r="U99" t="s">
        <v>420</v>
      </c>
      <c r="AC99" t="s">
        <v>1151</v>
      </c>
      <c r="AE99" s="888"/>
      <c r="AF99" s="888"/>
      <c r="AG99" s="888"/>
      <c r="AH99" s="888"/>
      <c r="AI99" s="888"/>
    </row>
    <row r="100" spans="4:35">
      <c r="D100" t="s">
        <v>238</v>
      </c>
      <c r="E100" t="s">
        <v>215</v>
      </c>
      <c r="F100" t="s">
        <v>239</v>
      </c>
      <c r="G100" t="s">
        <v>2161</v>
      </c>
      <c r="H100" t="s">
        <v>241</v>
      </c>
      <c r="I100" t="s">
        <v>266</v>
      </c>
      <c r="J100" t="s">
        <v>107</v>
      </c>
      <c r="K100" t="s">
        <v>325</v>
      </c>
      <c r="L100" s="218" t="s">
        <v>292</v>
      </c>
      <c r="M100" s="218" t="s">
        <v>245</v>
      </c>
      <c r="N100" s="218" t="s">
        <v>342</v>
      </c>
      <c r="O100" t="s">
        <v>271</v>
      </c>
      <c r="P100" t="s">
        <v>272</v>
      </c>
      <c r="S100" t="s">
        <v>579</v>
      </c>
      <c r="T100" t="s">
        <v>580</v>
      </c>
      <c r="U100" t="s">
        <v>420</v>
      </c>
      <c r="AC100" t="s">
        <v>1151</v>
      </c>
      <c r="AE100" s="888"/>
      <c r="AF100" s="888"/>
      <c r="AG100" s="888"/>
      <c r="AH100" s="888"/>
      <c r="AI100" s="888"/>
    </row>
    <row r="101" spans="4:35">
      <c r="D101" t="s">
        <v>238</v>
      </c>
      <c r="E101" t="s">
        <v>215</v>
      </c>
      <c r="F101" t="s">
        <v>239</v>
      </c>
      <c r="G101" t="s">
        <v>2161</v>
      </c>
      <c r="H101" t="s">
        <v>241</v>
      </c>
      <c r="I101" t="s">
        <v>266</v>
      </c>
      <c r="J101" t="s">
        <v>107</v>
      </c>
      <c r="K101" t="s">
        <v>325</v>
      </c>
      <c r="L101" s="218" t="s">
        <v>292</v>
      </c>
      <c r="M101" s="218" t="s">
        <v>245</v>
      </c>
      <c r="N101" s="218" t="s">
        <v>342</v>
      </c>
      <c r="O101" t="s">
        <v>271</v>
      </c>
      <c r="P101" t="s">
        <v>272</v>
      </c>
      <c r="S101" t="s">
        <v>581</v>
      </c>
      <c r="T101" t="s">
        <v>582</v>
      </c>
      <c r="U101" t="s">
        <v>420</v>
      </c>
      <c r="AC101" t="s">
        <v>1151</v>
      </c>
      <c r="AE101" s="888"/>
      <c r="AF101" s="888"/>
      <c r="AG101" s="888"/>
      <c r="AH101" s="888"/>
      <c r="AI101" s="888"/>
    </row>
    <row r="102" spans="4:35">
      <c r="D102" t="s">
        <v>238</v>
      </c>
      <c r="E102" t="s">
        <v>215</v>
      </c>
      <c r="F102" t="s">
        <v>239</v>
      </c>
      <c r="G102" t="s">
        <v>2161</v>
      </c>
      <c r="H102" t="s">
        <v>241</v>
      </c>
      <c r="I102" t="s">
        <v>266</v>
      </c>
      <c r="J102" t="s">
        <v>107</v>
      </c>
      <c r="K102" t="s">
        <v>325</v>
      </c>
      <c r="L102" s="218" t="s">
        <v>292</v>
      </c>
      <c r="M102" s="218" t="s">
        <v>245</v>
      </c>
      <c r="N102" s="218" t="s">
        <v>342</v>
      </c>
      <c r="O102" t="s">
        <v>271</v>
      </c>
      <c r="P102" t="s">
        <v>272</v>
      </c>
      <c r="S102" t="s">
        <v>583</v>
      </c>
      <c r="T102" t="s">
        <v>584</v>
      </c>
      <c r="U102" t="s">
        <v>420</v>
      </c>
      <c r="AC102" t="s">
        <v>1151</v>
      </c>
      <c r="AE102" s="888"/>
      <c r="AF102" s="888"/>
      <c r="AG102" s="888"/>
      <c r="AH102" s="888"/>
      <c r="AI102" s="888"/>
    </row>
    <row r="103" spans="4:35">
      <c r="D103" t="s">
        <v>238</v>
      </c>
      <c r="E103" t="s">
        <v>215</v>
      </c>
      <c r="F103" t="s">
        <v>239</v>
      </c>
      <c r="G103" t="s">
        <v>2161</v>
      </c>
      <c r="H103" t="s">
        <v>241</v>
      </c>
      <c r="I103" t="s">
        <v>266</v>
      </c>
      <c r="J103" t="s">
        <v>107</v>
      </c>
      <c r="K103" t="s">
        <v>325</v>
      </c>
      <c r="L103" s="218" t="s">
        <v>292</v>
      </c>
      <c r="M103" s="218" t="s">
        <v>245</v>
      </c>
      <c r="N103" s="218" t="s">
        <v>342</v>
      </c>
      <c r="O103" t="s">
        <v>271</v>
      </c>
      <c r="P103" t="s">
        <v>272</v>
      </c>
      <c r="S103" t="s">
        <v>585</v>
      </c>
      <c r="T103" t="s">
        <v>586</v>
      </c>
      <c r="U103" t="s">
        <v>458</v>
      </c>
      <c r="AC103" t="s">
        <v>1151</v>
      </c>
      <c r="AE103" s="888"/>
      <c r="AF103" s="888"/>
      <c r="AG103" s="888"/>
      <c r="AH103" s="888"/>
      <c r="AI103" s="888"/>
    </row>
    <row r="104" spans="4:35">
      <c r="D104" t="s">
        <v>238</v>
      </c>
      <c r="E104" t="s">
        <v>215</v>
      </c>
      <c r="F104" t="s">
        <v>239</v>
      </c>
      <c r="G104" t="s">
        <v>2161</v>
      </c>
      <c r="H104" t="s">
        <v>241</v>
      </c>
      <c r="I104" t="s">
        <v>266</v>
      </c>
      <c r="J104" t="s">
        <v>107</v>
      </c>
      <c r="K104" t="s">
        <v>325</v>
      </c>
      <c r="L104" s="218" t="s">
        <v>292</v>
      </c>
      <c r="M104" s="218" t="s">
        <v>245</v>
      </c>
      <c r="N104" s="218" t="s">
        <v>342</v>
      </c>
      <c r="O104" t="s">
        <v>271</v>
      </c>
      <c r="P104" t="s">
        <v>272</v>
      </c>
      <c r="S104" t="s">
        <v>587</v>
      </c>
      <c r="T104" t="s">
        <v>588</v>
      </c>
      <c r="U104" t="s">
        <v>458</v>
      </c>
      <c r="AC104" t="s">
        <v>1151</v>
      </c>
      <c r="AE104" s="888"/>
      <c r="AF104" s="888"/>
      <c r="AG104" s="888"/>
      <c r="AH104" s="888"/>
      <c r="AI104" s="888"/>
    </row>
    <row r="105" spans="4:35">
      <c r="D105" t="s">
        <v>238</v>
      </c>
      <c r="E105" t="s">
        <v>215</v>
      </c>
      <c r="F105" t="s">
        <v>239</v>
      </c>
      <c r="G105" t="s">
        <v>2161</v>
      </c>
      <c r="H105" t="s">
        <v>241</v>
      </c>
      <c r="I105" t="s">
        <v>266</v>
      </c>
      <c r="J105" t="s">
        <v>107</v>
      </c>
      <c r="K105" t="s">
        <v>325</v>
      </c>
      <c r="L105" s="218" t="s">
        <v>292</v>
      </c>
      <c r="M105" s="218" t="s">
        <v>245</v>
      </c>
      <c r="N105" s="218" t="s">
        <v>342</v>
      </c>
      <c r="O105" t="s">
        <v>271</v>
      </c>
      <c r="P105" t="s">
        <v>272</v>
      </c>
      <c r="S105" t="s">
        <v>589</v>
      </c>
      <c r="T105" t="s">
        <v>590</v>
      </c>
      <c r="U105" t="s">
        <v>458</v>
      </c>
      <c r="AC105" t="s">
        <v>1151</v>
      </c>
      <c r="AE105" s="888"/>
      <c r="AF105" s="888"/>
      <c r="AG105" s="888"/>
      <c r="AH105" s="888"/>
      <c r="AI105" s="888"/>
    </row>
    <row r="106" spans="4:35">
      <c r="D106" t="s">
        <v>238</v>
      </c>
      <c r="E106" t="s">
        <v>215</v>
      </c>
      <c r="F106" t="s">
        <v>239</v>
      </c>
      <c r="G106" t="s">
        <v>2161</v>
      </c>
      <c r="H106" t="s">
        <v>241</v>
      </c>
      <c r="I106" t="s">
        <v>266</v>
      </c>
      <c r="J106" t="s">
        <v>107</v>
      </c>
      <c r="K106" t="s">
        <v>325</v>
      </c>
      <c r="L106" s="218" t="s">
        <v>292</v>
      </c>
      <c r="M106" s="218" t="s">
        <v>245</v>
      </c>
      <c r="N106" s="218" t="s">
        <v>342</v>
      </c>
      <c r="O106" t="s">
        <v>271</v>
      </c>
      <c r="P106" t="s">
        <v>272</v>
      </c>
      <c r="S106" t="s">
        <v>591</v>
      </c>
      <c r="T106" t="s">
        <v>592</v>
      </c>
      <c r="U106" t="s">
        <v>458</v>
      </c>
      <c r="AC106" t="s">
        <v>1151</v>
      </c>
      <c r="AE106" s="888"/>
      <c r="AF106" s="888"/>
      <c r="AG106" s="888"/>
      <c r="AH106" s="888"/>
      <c r="AI106" s="888"/>
    </row>
    <row r="107" spans="4:35">
      <c r="D107" t="s">
        <v>238</v>
      </c>
      <c r="E107" t="s">
        <v>215</v>
      </c>
      <c r="F107" t="s">
        <v>239</v>
      </c>
      <c r="G107" t="s">
        <v>2161</v>
      </c>
      <c r="H107" t="s">
        <v>241</v>
      </c>
      <c r="I107" t="s">
        <v>266</v>
      </c>
      <c r="J107" t="s">
        <v>107</v>
      </c>
      <c r="K107" t="s">
        <v>325</v>
      </c>
      <c r="L107" s="218" t="s">
        <v>292</v>
      </c>
      <c r="M107" s="218" t="s">
        <v>245</v>
      </c>
      <c r="N107" s="218" t="s">
        <v>342</v>
      </c>
      <c r="O107" t="s">
        <v>271</v>
      </c>
      <c r="P107" t="s">
        <v>272</v>
      </c>
      <c r="S107" t="s">
        <v>593</v>
      </c>
      <c r="T107" t="s">
        <v>594</v>
      </c>
      <c r="U107" t="s">
        <v>458</v>
      </c>
      <c r="AC107" t="s">
        <v>1151</v>
      </c>
      <c r="AE107" s="888"/>
      <c r="AF107" s="888"/>
      <c r="AG107" s="888"/>
      <c r="AH107" s="888"/>
      <c r="AI107" s="888"/>
    </row>
    <row r="108" spans="4:35">
      <c r="D108" t="s">
        <v>238</v>
      </c>
      <c r="E108" t="s">
        <v>215</v>
      </c>
      <c r="F108" t="s">
        <v>239</v>
      </c>
      <c r="G108" t="s">
        <v>2161</v>
      </c>
      <c r="H108" t="s">
        <v>241</v>
      </c>
      <c r="I108" t="s">
        <v>266</v>
      </c>
      <c r="J108" t="s">
        <v>107</v>
      </c>
      <c r="K108" t="s">
        <v>325</v>
      </c>
      <c r="L108" s="218" t="s">
        <v>292</v>
      </c>
      <c r="M108" s="218" t="s">
        <v>245</v>
      </c>
      <c r="N108" s="218" t="s">
        <v>352</v>
      </c>
      <c r="O108" t="s">
        <v>271</v>
      </c>
      <c r="P108" t="s">
        <v>272</v>
      </c>
      <c r="S108" t="s">
        <v>595</v>
      </c>
      <c r="T108" t="s">
        <v>596</v>
      </c>
      <c r="U108" t="s">
        <v>484</v>
      </c>
      <c r="AC108" t="s">
        <v>1151</v>
      </c>
      <c r="AE108" s="888"/>
      <c r="AF108" s="888"/>
      <c r="AG108" s="888"/>
      <c r="AH108" s="888"/>
      <c r="AI108" s="888"/>
    </row>
    <row r="109" spans="4:35">
      <c r="D109" t="s">
        <v>238</v>
      </c>
      <c r="E109" t="s">
        <v>215</v>
      </c>
      <c r="F109" t="s">
        <v>239</v>
      </c>
      <c r="G109" t="s">
        <v>2161</v>
      </c>
      <c r="H109" t="s">
        <v>241</v>
      </c>
      <c r="I109" t="s">
        <v>266</v>
      </c>
      <c r="J109" t="s">
        <v>107</v>
      </c>
      <c r="K109" t="s">
        <v>325</v>
      </c>
      <c r="L109" s="218" t="s">
        <v>292</v>
      </c>
      <c r="M109" s="218" t="s">
        <v>245</v>
      </c>
      <c r="N109" s="218" t="s">
        <v>352</v>
      </c>
      <c r="O109" t="s">
        <v>271</v>
      </c>
      <c r="P109" t="s">
        <v>272</v>
      </c>
      <c r="S109" t="s">
        <v>597</v>
      </c>
      <c r="T109" t="s">
        <v>598</v>
      </c>
      <c r="U109" t="s">
        <v>484</v>
      </c>
      <c r="AC109" t="s">
        <v>1151</v>
      </c>
      <c r="AE109" s="888"/>
      <c r="AF109" s="888"/>
      <c r="AG109" s="888"/>
      <c r="AH109" s="888"/>
      <c r="AI109" s="888"/>
    </row>
    <row r="110" spans="4:35">
      <c r="D110" t="s">
        <v>238</v>
      </c>
      <c r="E110" t="s">
        <v>215</v>
      </c>
      <c r="F110" t="s">
        <v>239</v>
      </c>
      <c r="G110" t="s">
        <v>2161</v>
      </c>
      <c r="H110" t="s">
        <v>241</v>
      </c>
      <c r="I110" t="s">
        <v>266</v>
      </c>
      <c r="J110" t="s">
        <v>107</v>
      </c>
      <c r="K110" t="s">
        <v>325</v>
      </c>
      <c r="L110" s="218" t="s">
        <v>292</v>
      </c>
      <c r="M110" s="218" t="s">
        <v>245</v>
      </c>
      <c r="N110" s="218" t="s">
        <v>352</v>
      </c>
      <c r="O110" t="s">
        <v>271</v>
      </c>
      <c r="P110" t="s">
        <v>272</v>
      </c>
      <c r="S110" t="s">
        <v>599</v>
      </c>
      <c r="T110" t="s">
        <v>600</v>
      </c>
      <c r="U110" t="s">
        <v>484</v>
      </c>
      <c r="AC110" t="s">
        <v>1151</v>
      </c>
      <c r="AE110" s="888"/>
      <c r="AF110" s="888"/>
      <c r="AG110" s="888"/>
      <c r="AH110" s="888"/>
      <c r="AI110" s="888"/>
    </row>
    <row r="111" spans="4:35">
      <c r="D111" t="s">
        <v>238</v>
      </c>
      <c r="E111" t="s">
        <v>215</v>
      </c>
      <c r="F111" t="s">
        <v>239</v>
      </c>
      <c r="G111" t="s">
        <v>2161</v>
      </c>
      <c r="H111" t="s">
        <v>241</v>
      </c>
      <c r="I111" t="s">
        <v>266</v>
      </c>
      <c r="J111" t="s">
        <v>107</v>
      </c>
      <c r="K111" t="s">
        <v>325</v>
      </c>
      <c r="L111" s="218" t="s">
        <v>292</v>
      </c>
      <c r="M111" s="218" t="s">
        <v>245</v>
      </c>
      <c r="N111" s="218" t="s">
        <v>352</v>
      </c>
      <c r="O111" t="s">
        <v>271</v>
      </c>
      <c r="P111" t="s">
        <v>272</v>
      </c>
      <c r="S111" t="s">
        <v>601</v>
      </c>
      <c r="T111" t="s">
        <v>602</v>
      </c>
      <c r="U111" t="s">
        <v>484</v>
      </c>
      <c r="AC111" t="s">
        <v>1151</v>
      </c>
      <c r="AE111" s="888"/>
      <c r="AF111" s="888"/>
      <c r="AG111" s="888"/>
      <c r="AH111" s="888"/>
      <c r="AI111" s="888"/>
    </row>
    <row r="112" spans="4:35">
      <c r="D112" t="s">
        <v>238</v>
      </c>
      <c r="E112" t="s">
        <v>215</v>
      </c>
      <c r="F112" t="s">
        <v>239</v>
      </c>
      <c r="G112" t="s">
        <v>2161</v>
      </c>
      <c r="H112" t="s">
        <v>241</v>
      </c>
      <c r="I112" t="s">
        <v>266</v>
      </c>
      <c r="J112" t="s">
        <v>107</v>
      </c>
      <c r="K112" t="s">
        <v>325</v>
      </c>
      <c r="L112" s="218" t="s">
        <v>292</v>
      </c>
      <c r="M112" s="218" t="s">
        <v>245</v>
      </c>
      <c r="N112" s="218" t="s">
        <v>352</v>
      </c>
      <c r="O112" t="s">
        <v>271</v>
      </c>
      <c r="P112" t="s">
        <v>272</v>
      </c>
      <c r="S112" t="s">
        <v>603</v>
      </c>
      <c r="T112" t="s">
        <v>604</v>
      </c>
      <c r="U112" t="s">
        <v>484</v>
      </c>
      <c r="AC112" t="s">
        <v>1151</v>
      </c>
      <c r="AE112" s="888"/>
      <c r="AF112" s="888"/>
      <c r="AG112" s="888"/>
      <c r="AH112" s="888"/>
      <c r="AI112" s="888"/>
    </row>
    <row r="113" spans="4:35">
      <c r="D113" t="s">
        <v>238</v>
      </c>
      <c r="E113" t="s">
        <v>215</v>
      </c>
      <c r="F113" t="s">
        <v>239</v>
      </c>
      <c r="G113" t="s">
        <v>2161</v>
      </c>
      <c r="H113" t="s">
        <v>241</v>
      </c>
      <c r="I113" t="s">
        <v>266</v>
      </c>
      <c r="J113" t="s">
        <v>107</v>
      </c>
      <c r="K113" t="s">
        <v>325</v>
      </c>
      <c r="L113" s="218" t="s">
        <v>292</v>
      </c>
      <c r="M113" s="218" t="s">
        <v>245</v>
      </c>
      <c r="N113" s="218" t="s">
        <v>352</v>
      </c>
      <c r="O113" t="s">
        <v>271</v>
      </c>
      <c r="P113" t="s">
        <v>272</v>
      </c>
      <c r="S113" t="s">
        <v>605</v>
      </c>
      <c r="T113" t="s">
        <v>606</v>
      </c>
      <c r="U113" t="s">
        <v>484</v>
      </c>
      <c r="AC113" t="s">
        <v>1151</v>
      </c>
      <c r="AE113" s="888"/>
      <c r="AF113" s="888"/>
      <c r="AG113" s="888"/>
      <c r="AH113" s="888"/>
      <c r="AI113" s="888"/>
    </row>
    <row r="114" spans="4:35">
      <c r="D114" t="s">
        <v>238</v>
      </c>
      <c r="E114" t="s">
        <v>215</v>
      </c>
      <c r="F114" t="s">
        <v>239</v>
      </c>
      <c r="G114" t="s">
        <v>2161</v>
      </c>
      <c r="H114" t="s">
        <v>241</v>
      </c>
      <c r="I114" t="s">
        <v>266</v>
      </c>
      <c r="J114" t="s">
        <v>107</v>
      </c>
      <c r="K114" t="s">
        <v>325</v>
      </c>
      <c r="L114" s="218" t="s">
        <v>292</v>
      </c>
      <c r="M114" s="696" t="s">
        <v>416</v>
      </c>
      <c r="N114" s="218" t="s">
        <v>352</v>
      </c>
      <c r="O114" s="217" t="s">
        <v>416</v>
      </c>
      <c r="P114" t="s">
        <v>272</v>
      </c>
      <c r="S114" t="s">
        <v>607</v>
      </c>
      <c r="T114" t="s">
        <v>608</v>
      </c>
      <c r="U114" t="s">
        <v>484</v>
      </c>
      <c r="AC114" t="s">
        <v>1151</v>
      </c>
      <c r="AE114" s="888"/>
      <c r="AF114" s="888"/>
      <c r="AG114" s="888"/>
      <c r="AH114" s="888"/>
      <c r="AI114" s="888"/>
    </row>
    <row r="115" spans="4:35">
      <c r="D115" t="s">
        <v>238</v>
      </c>
      <c r="E115" t="s">
        <v>215</v>
      </c>
      <c r="F115" t="s">
        <v>239</v>
      </c>
      <c r="G115" t="s">
        <v>2161</v>
      </c>
      <c r="H115" t="s">
        <v>241</v>
      </c>
      <c r="I115" t="s">
        <v>266</v>
      </c>
      <c r="J115" t="s">
        <v>107</v>
      </c>
      <c r="K115" t="s">
        <v>325</v>
      </c>
      <c r="L115" s="218" t="s">
        <v>292</v>
      </c>
      <c r="M115" s="218" t="s">
        <v>245</v>
      </c>
      <c r="N115" s="218" t="s">
        <v>352</v>
      </c>
      <c r="O115" t="s">
        <v>271</v>
      </c>
      <c r="P115" t="s">
        <v>272</v>
      </c>
      <c r="S115" t="s">
        <v>609</v>
      </c>
      <c r="T115" t="s">
        <v>610</v>
      </c>
      <c r="U115" t="s">
        <v>484</v>
      </c>
      <c r="AC115" t="s">
        <v>1151</v>
      </c>
      <c r="AE115" s="888"/>
      <c r="AF115" s="888"/>
      <c r="AG115" s="888"/>
      <c r="AH115" s="888"/>
      <c r="AI115" s="888"/>
    </row>
    <row r="116" spans="4:35">
      <c r="D116" t="s">
        <v>238</v>
      </c>
      <c r="E116" t="s">
        <v>215</v>
      </c>
      <c r="F116" t="s">
        <v>239</v>
      </c>
      <c r="G116" t="s">
        <v>2161</v>
      </c>
      <c r="H116" t="s">
        <v>241</v>
      </c>
      <c r="I116" t="s">
        <v>266</v>
      </c>
      <c r="J116" t="s">
        <v>107</v>
      </c>
      <c r="K116" t="s">
        <v>325</v>
      </c>
      <c r="L116" s="218" t="s">
        <v>292</v>
      </c>
      <c r="M116" s="218" t="s">
        <v>245</v>
      </c>
      <c r="N116" s="218" t="s">
        <v>352</v>
      </c>
      <c r="O116" t="s">
        <v>271</v>
      </c>
      <c r="P116" t="s">
        <v>272</v>
      </c>
      <c r="S116" t="s">
        <v>611</v>
      </c>
      <c r="T116" t="s">
        <v>612</v>
      </c>
      <c r="U116" t="s">
        <v>484</v>
      </c>
      <c r="AC116" t="s">
        <v>1151</v>
      </c>
      <c r="AE116" s="888"/>
      <c r="AF116" s="888"/>
      <c r="AG116" s="888"/>
      <c r="AH116" s="888"/>
      <c r="AI116" s="888"/>
    </row>
    <row r="117" spans="4:35">
      <c r="D117" t="s">
        <v>238</v>
      </c>
      <c r="E117" t="s">
        <v>215</v>
      </c>
      <c r="F117" t="s">
        <v>239</v>
      </c>
      <c r="G117" t="s">
        <v>2161</v>
      </c>
      <c r="H117" t="s">
        <v>241</v>
      </c>
      <c r="I117" t="s">
        <v>266</v>
      </c>
      <c r="J117" t="s">
        <v>107</v>
      </c>
      <c r="K117" t="s">
        <v>325</v>
      </c>
      <c r="L117" s="218" t="s">
        <v>292</v>
      </c>
      <c r="M117" s="696" t="s">
        <v>416</v>
      </c>
      <c r="N117" s="218" t="s">
        <v>352</v>
      </c>
      <c r="O117" s="217" t="s">
        <v>416</v>
      </c>
      <c r="P117" t="s">
        <v>272</v>
      </c>
      <c r="S117" t="s">
        <v>613</v>
      </c>
      <c r="T117" t="s">
        <v>614</v>
      </c>
      <c r="U117" t="s">
        <v>484</v>
      </c>
      <c r="AC117" t="s">
        <v>1151</v>
      </c>
      <c r="AE117" s="888"/>
      <c r="AF117" s="888"/>
      <c r="AG117" s="888"/>
      <c r="AH117" s="888"/>
      <c r="AI117" s="888"/>
    </row>
    <row r="118" spans="4:35">
      <c r="D118" t="s">
        <v>238</v>
      </c>
      <c r="E118" t="s">
        <v>215</v>
      </c>
      <c r="F118" t="s">
        <v>239</v>
      </c>
      <c r="G118" t="s">
        <v>2161</v>
      </c>
      <c r="H118" t="s">
        <v>241</v>
      </c>
      <c r="I118" t="s">
        <v>266</v>
      </c>
      <c r="J118" t="s">
        <v>107</v>
      </c>
      <c r="K118" t="s">
        <v>325</v>
      </c>
      <c r="L118" s="218" t="s">
        <v>292</v>
      </c>
      <c r="M118" s="218" t="s">
        <v>245</v>
      </c>
      <c r="N118" s="218" t="s">
        <v>352</v>
      </c>
      <c r="O118" t="s">
        <v>271</v>
      </c>
      <c r="P118" t="s">
        <v>272</v>
      </c>
      <c r="S118" t="s">
        <v>615</v>
      </c>
      <c r="T118" t="s">
        <v>616</v>
      </c>
      <c r="U118" t="s">
        <v>484</v>
      </c>
      <c r="AC118" t="s">
        <v>1151</v>
      </c>
      <c r="AE118" s="888"/>
      <c r="AF118" s="888"/>
      <c r="AG118" s="888"/>
      <c r="AH118" s="888"/>
      <c r="AI118" s="888"/>
    </row>
    <row r="119" spans="4:35">
      <c r="D119" t="s">
        <v>238</v>
      </c>
      <c r="E119" t="s">
        <v>215</v>
      </c>
      <c r="F119" t="s">
        <v>239</v>
      </c>
      <c r="G119" t="s">
        <v>2161</v>
      </c>
      <c r="H119" t="s">
        <v>241</v>
      </c>
      <c r="I119" t="s">
        <v>266</v>
      </c>
      <c r="J119" t="s">
        <v>107</v>
      </c>
      <c r="K119" t="s">
        <v>325</v>
      </c>
      <c r="L119" s="218" t="s">
        <v>292</v>
      </c>
      <c r="M119" s="218" t="s">
        <v>245</v>
      </c>
      <c r="N119" s="218" t="s">
        <v>352</v>
      </c>
      <c r="O119" t="s">
        <v>271</v>
      </c>
      <c r="P119" t="s">
        <v>272</v>
      </c>
      <c r="S119" t="s">
        <v>617</v>
      </c>
      <c r="T119" t="s">
        <v>618</v>
      </c>
      <c r="U119" t="s">
        <v>484</v>
      </c>
      <c r="AC119" t="s">
        <v>1151</v>
      </c>
      <c r="AE119" s="888"/>
      <c r="AF119" s="888"/>
      <c r="AG119" s="888"/>
      <c r="AH119" s="888"/>
      <c r="AI119" s="888"/>
    </row>
    <row r="120" spans="4:35">
      <c r="D120" t="s">
        <v>238</v>
      </c>
      <c r="E120" t="s">
        <v>215</v>
      </c>
      <c r="F120" t="s">
        <v>239</v>
      </c>
      <c r="G120" t="s">
        <v>2161</v>
      </c>
      <c r="H120" t="s">
        <v>241</v>
      </c>
      <c r="I120" t="s">
        <v>266</v>
      </c>
      <c r="J120" t="s">
        <v>107</v>
      </c>
      <c r="K120" t="s">
        <v>325</v>
      </c>
      <c r="L120" s="218" t="s">
        <v>292</v>
      </c>
      <c r="M120" s="696" t="s">
        <v>416</v>
      </c>
      <c r="N120" s="218" t="s">
        <v>352</v>
      </c>
      <c r="O120" s="217" t="s">
        <v>416</v>
      </c>
      <c r="P120" t="s">
        <v>272</v>
      </c>
      <c r="S120" t="s">
        <v>619</v>
      </c>
      <c r="T120" t="s">
        <v>600</v>
      </c>
      <c r="U120" t="s">
        <v>484</v>
      </c>
      <c r="AC120" t="s">
        <v>1151</v>
      </c>
      <c r="AE120" s="888"/>
      <c r="AF120" s="888"/>
      <c r="AG120" s="888"/>
      <c r="AH120" s="888"/>
      <c r="AI120" s="888"/>
    </row>
    <row r="121" spans="4:35">
      <c r="D121" t="s">
        <v>238</v>
      </c>
      <c r="E121" t="s">
        <v>215</v>
      </c>
      <c r="F121" t="s">
        <v>239</v>
      </c>
      <c r="G121" t="s">
        <v>2161</v>
      </c>
      <c r="H121" t="s">
        <v>241</v>
      </c>
      <c r="I121" t="s">
        <v>266</v>
      </c>
      <c r="J121" t="s">
        <v>107</v>
      </c>
      <c r="K121" t="s">
        <v>325</v>
      </c>
      <c r="L121" s="218" t="s">
        <v>292</v>
      </c>
      <c r="M121" s="696" t="s">
        <v>416</v>
      </c>
      <c r="N121" s="218" t="s">
        <v>352</v>
      </c>
      <c r="O121" s="217" t="s">
        <v>416</v>
      </c>
      <c r="P121" t="s">
        <v>272</v>
      </c>
      <c r="S121" t="s">
        <v>620</v>
      </c>
      <c r="T121" t="s">
        <v>614</v>
      </c>
      <c r="U121" t="s">
        <v>484</v>
      </c>
      <c r="AC121" t="s">
        <v>1151</v>
      </c>
      <c r="AE121" s="888"/>
      <c r="AF121" s="888"/>
      <c r="AG121" s="888"/>
      <c r="AH121" s="888"/>
      <c r="AI121" s="888"/>
    </row>
    <row r="122" spans="4:35">
      <c r="D122" t="s">
        <v>238</v>
      </c>
      <c r="E122" t="s">
        <v>215</v>
      </c>
      <c r="F122" t="s">
        <v>239</v>
      </c>
      <c r="G122" t="s">
        <v>2161</v>
      </c>
      <c r="H122" t="s">
        <v>241</v>
      </c>
      <c r="I122" t="s">
        <v>266</v>
      </c>
      <c r="J122" t="s">
        <v>107</v>
      </c>
      <c r="K122" t="s">
        <v>325</v>
      </c>
      <c r="L122" s="218" t="s">
        <v>292</v>
      </c>
      <c r="M122" s="696" t="s">
        <v>416</v>
      </c>
      <c r="N122" s="218" t="s">
        <v>352</v>
      </c>
      <c r="O122" s="217" t="s">
        <v>416</v>
      </c>
      <c r="P122" t="s">
        <v>272</v>
      </c>
      <c r="S122" t="s">
        <v>621</v>
      </c>
      <c r="T122" t="s">
        <v>618</v>
      </c>
      <c r="U122" t="s">
        <v>484</v>
      </c>
      <c r="AC122" t="s">
        <v>1151</v>
      </c>
      <c r="AE122" s="888"/>
      <c r="AF122" s="888"/>
      <c r="AG122" s="888"/>
      <c r="AH122" s="888"/>
      <c r="AI122" s="888"/>
    </row>
    <row r="123" spans="4:35">
      <c r="D123" t="s">
        <v>238</v>
      </c>
      <c r="E123" t="s">
        <v>215</v>
      </c>
      <c r="F123" t="s">
        <v>239</v>
      </c>
      <c r="G123" t="s">
        <v>2161</v>
      </c>
      <c r="H123" t="s">
        <v>241</v>
      </c>
      <c r="I123" t="s">
        <v>266</v>
      </c>
      <c r="J123" t="s">
        <v>107</v>
      </c>
      <c r="K123" t="s">
        <v>325</v>
      </c>
      <c r="L123" s="218" t="s">
        <v>292</v>
      </c>
      <c r="M123" s="696" t="s">
        <v>416</v>
      </c>
      <c r="N123" s="218" t="s">
        <v>352</v>
      </c>
      <c r="O123" s="217" t="s">
        <v>416</v>
      </c>
      <c r="P123" t="s">
        <v>272</v>
      </c>
      <c r="S123" t="s">
        <v>622</v>
      </c>
      <c r="T123" t="s">
        <v>598</v>
      </c>
      <c r="U123" t="s">
        <v>484</v>
      </c>
      <c r="AC123" t="s">
        <v>1151</v>
      </c>
      <c r="AE123" s="888"/>
      <c r="AF123" s="888"/>
      <c r="AG123" s="888"/>
      <c r="AH123" s="888"/>
      <c r="AI123" s="888"/>
    </row>
    <row r="124" spans="4:35">
      <c r="D124" t="s">
        <v>238</v>
      </c>
      <c r="E124" t="s">
        <v>215</v>
      </c>
      <c r="F124" t="s">
        <v>239</v>
      </c>
      <c r="G124" t="s">
        <v>2161</v>
      </c>
      <c r="H124" t="s">
        <v>241</v>
      </c>
      <c r="I124" t="s">
        <v>266</v>
      </c>
      <c r="J124" t="s">
        <v>107</v>
      </c>
      <c r="K124" t="s">
        <v>325</v>
      </c>
      <c r="L124" s="218" t="s">
        <v>292</v>
      </c>
      <c r="M124" s="696" t="s">
        <v>416</v>
      </c>
      <c r="N124" s="218" t="s">
        <v>352</v>
      </c>
      <c r="O124" s="217" t="s">
        <v>416</v>
      </c>
      <c r="P124" t="s">
        <v>272</v>
      </c>
      <c r="S124" t="s">
        <v>623</v>
      </c>
      <c r="T124" t="s">
        <v>604</v>
      </c>
      <c r="U124" t="s">
        <v>484</v>
      </c>
      <c r="AC124" t="s">
        <v>1151</v>
      </c>
      <c r="AE124" s="888"/>
      <c r="AF124" s="888"/>
      <c r="AG124" s="888"/>
      <c r="AH124" s="888"/>
      <c r="AI124" s="888"/>
    </row>
    <row r="125" spans="4:35">
      <c r="D125" t="s">
        <v>238</v>
      </c>
      <c r="E125" t="s">
        <v>215</v>
      </c>
      <c r="F125" t="s">
        <v>239</v>
      </c>
      <c r="G125" t="s">
        <v>2161</v>
      </c>
      <c r="H125" t="s">
        <v>241</v>
      </c>
      <c r="I125" t="s">
        <v>266</v>
      </c>
      <c r="J125" t="s">
        <v>107</v>
      </c>
      <c r="K125" t="s">
        <v>325</v>
      </c>
      <c r="L125" s="218" t="s">
        <v>292</v>
      </c>
      <c r="M125" s="696" t="s">
        <v>416</v>
      </c>
      <c r="N125" s="218" t="s">
        <v>352</v>
      </c>
      <c r="O125" s="217" t="s">
        <v>416</v>
      </c>
      <c r="P125" t="s">
        <v>272</v>
      </c>
      <c r="S125" t="s">
        <v>624</v>
      </c>
      <c r="T125" t="s">
        <v>608</v>
      </c>
      <c r="U125" t="s">
        <v>484</v>
      </c>
      <c r="AC125" t="s">
        <v>1151</v>
      </c>
      <c r="AE125" s="888"/>
      <c r="AF125" s="888"/>
      <c r="AG125" s="888"/>
      <c r="AH125" s="888"/>
      <c r="AI125" s="888"/>
    </row>
    <row r="126" spans="4:35">
      <c r="D126" t="s">
        <v>238</v>
      </c>
      <c r="E126" t="s">
        <v>215</v>
      </c>
      <c r="F126" t="s">
        <v>239</v>
      </c>
      <c r="G126" t="s">
        <v>2161</v>
      </c>
      <c r="H126" t="s">
        <v>241</v>
      </c>
      <c r="I126" t="s">
        <v>266</v>
      </c>
      <c r="J126" t="s">
        <v>107</v>
      </c>
      <c r="K126" t="s">
        <v>325</v>
      </c>
      <c r="L126" s="218" t="s">
        <v>292</v>
      </c>
      <c r="M126" s="696" t="s">
        <v>416</v>
      </c>
      <c r="N126" s="218" t="s">
        <v>352</v>
      </c>
      <c r="O126" s="217" t="s">
        <v>416</v>
      </c>
      <c r="P126" t="s">
        <v>272</v>
      </c>
      <c r="S126" t="s">
        <v>625</v>
      </c>
      <c r="T126" t="s">
        <v>606</v>
      </c>
      <c r="U126" t="s">
        <v>484</v>
      </c>
      <c r="AC126" t="s">
        <v>1151</v>
      </c>
      <c r="AE126" s="888"/>
      <c r="AF126" s="888"/>
      <c r="AG126" s="888"/>
      <c r="AH126" s="888"/>
      <c r="AI126" s="888"/>
    </row>
    <row r="127" spans="4:35">
      <c r="D127" t="s">
        <v>238</v>
      </c>
      <c r="E127" t="s">
        <v>215</v>
      </c>
      <c r="F127" t="s">
        <v>239</v>
      </c>
      <c r="G127" t="s">
        <v>2161</v>
      </c>
      <c r="H127" t="s">
        <v>241</v>
      </c>
      <c r="I127" t="s">
        <v>266</v>
      </c>
      <c r="J127" t="s">
        <v>107</v>
      </c>
      <c r="K127" t="s">
        <v>325</v>
      </c>
      <c r="L127" s="218" t="s">
        <v>292</v>
      </c>
      <c r="M127" s="696" t="s">
        <v>416</v>
      </c>
      <c r="N127" s="218" t="s">
        <v>352</v>
      </c>
      <c r="O127" s="217" t="s">
        <v>416</v>
      </c>
      <c r="P127" t="s">
        <v>272</v>
      </c>
      <c r="S127" t="s">
        <v>626</v>
      </c>
      <c r="T127" t="s">
        <v>612</v>
      </c>
      <c r="U127" t="s">
        <v>484</v>
      </c>
      <c r="AC127" t="s">
        <v>1151</v>
      </c>
      <c r="AE127" s="888"/>
      <c r="AF127" s="888"/>
      <c r="AG127" s="888"/>
      <c r="AH127" s="888"/>
      <c r="AI127" s="888"/>
    </row>
    <row r="128" spans="4:35">
      <c r="D128" t="s">
        <v>238</v>
      </c>
      <c r="E128" t="s">
        <v>215</v>
      </c>
      <c r="F128" t="s">
        <v>239</v>
      </c>
      <c r="G128" t="s">
        <v>2161</v>
      </c>
      <c r="H128" t="s">
        <v>241</v>
      </c>
      <c r="I128" t="s">
        <v>266</v>
      </c>
      <c r="J128" t="s">
        <v>107</v>
      </c>
      <c r="K128" t="s">
        <v>325</v>
      </c>
      <c r="L128" s="218" t="s">
        <v>292</v>
      </c>
      <c r="M128" s="218" t="s">
        <v>245</v>
      </c>
      <c r="N128" s="218" t="s">
        <v>360</v>
      </c>
      <c r="O128" t="s">
        <v>271</v>
      </c>
      <c r="P128" t="s">
        <v>272</v>
      </c>
      <c r="S128" t="s">
        <v>627</v>
      </c>
      <c r="T128" t="s">
        <v>628</v>
      </c>
      <c r="U128" t="s">
        <v>480</v>
      </c>
      <c r="AC128" t="s">
        <v>1151</v>
      </c>
      <c r="AE128" s="888"/>
      <c r="AF128" s="888"/>
      <c r="AG128" s="888"/>
      <c r="AH128" s="888"/>
      <c r="AI128" s="888"/>
    </row>
    <row r="129" spans="4:35">
      <c r="D129" t="s">
        <v>238</v>
      </c>
      <c r="E129" t="s">
        <v>215</v>
      </c>
      <c r="F129" t="s">
        <v>239</v>
      </c>
      <c r="G129" t="s">
        <v>2161</v>
      </c>
      <c r="H129" t="s">
        <v>241</v>
      </c>
      <c r="I129" t="s">
        <v>266</v>
      </c>
      <c r="J129" t="s">
        <v>107</v>
      </c>
      <c r="K129" t="s">
        <v>325</v>
      </c>
      <c r="L129" s="218" t="s">
        <v>292</v>
      </c>
      <c r="M129" s="218" t="s">
        <v>245</v>
      </c>
      <c r="N129" s="218" t="s">
        <v>360</v>
      </c>
      <c r="O129" t="s">
        <v>271</v>
      </c>
      <c r="P129" t="s">
        <v>272</v>
      </c>
      <c r="S129" t="s">
        <v>629</v>
      </c>
      <c r="T129" t="s">
        <v>630</v>
      </c>
      <c r="U129" t="s">
        <v>480</v>
      </c>
      <c r="AC129" t="s">
        <v>1151</v>
      </c>
      <c r="AE129" s="888"/>
      <c r="AF129" s="888"/>
      <c r="AG129" s="888"/>
      <c r="AH129" s="888"/>
      <c r="AI129" s="888"/>
    </row>
    <row r="130" spans="4:35">
      <c r="D130" t="s">
        <v>238</v>
      </c>
      <c r="E130" t="s">
        <v>215</v>
      </c>
      <c r="F130" t="s">
        <v>239</v>
      </c>
      <c r="G130" t="s">
        <v>2161</v>
      </c>
      <c r="H130" t="s">
        <v>241</v>
      </c>
      <c r="I130" t="s">
        <v>266</v>
      </c>
      <c r="J130" t="s">
        <v>107</v>
      </c>
      <c r="K130" t="s">
        <v>325</v>
      </c>
      <c r="L130" s="218" t="s">
        <v>292</v>
      </c>
      <c r="M130" s="218" t="s">
        <v>245</v>
      </c>
      <c r="N130" s="218" t="s">
        <v>360</v>
      </c>
      <c r="O130" t="s">
        <v>271</v>
      </c>
      <c r="P130" t="s">
        <v>272</v>
      </c>
      <c r="S130" t="s">
        <v>631</v>
      </c>
      <c r="T130" t="s">
        <v>632</v>
      </c>
      <c r="U130" t="s">
        <v>480</v>
      </c>
      <c r="AC130" t="s">
        <v>1151</v>
      </c>
      <c r="AE130" s="888"/>
      <c r="AF130" s="888"/>
      <c r="AG130" s="888"/>
      <c r="AH130" s="888"/>
      <c r="AI130" s="888"/>
    </row>
    <row r="131" spans="4:35">
      <c r="D131" t="s">
        <v>238</v>
      </c>
      <c r="E131" t="s">
        <v>215</v>
      </c>
      <c r="F131" t="s">
        <v>239</v>
      </c>
      <c r="G131" t="s">
        <v>2161</v>
      </c>
      <c r="H131" t="s">
        <v>241</v>
      </c>
      <c r="I131" t="s">
        <v>266</v>
      </c>
      <c r="J131" t="s">
        <v>107</v>
      </c>
      <c r="K131" t="s">
        <v>325</v>
      </c>
      <c r="L131" s="218" t="s">
        <v>292</v>
      </c>
      <c r="M131" s="218" t="s">
        <v>245</v>
      </c>
      <c r="N131" s="218" t="s">
        <v>360</v>
      </c>
      <c r="O131" t="s">
        <v>271</v>
      </c>
      <c r="P131" t="s">
        <v>272</v>
      </c>
      <c r="S131" t="s">
        <v>633</v>
      </c>
      <c r="T131" t="s">
        <v>634</v>
      </c>
      <c r="U131" t="s">
        <v>480</v>
      </c>
      <c r="AC131" t="s">
        <v>1151</v>
      </c>
      <c r="AE131" s="888"/>
      <c r="AF131" s="888"/>
      <c r="AG131" s="888"/>
      <c r="AH131" s="888"/>
      <c r="AI131" s="888"/>
    </row>
    <row r="132" spans="4:35">
      <c r="D132" t="s">
        <v>238</v>
      </c>
      <c r="E132" t="s">
        <v>215</v>
      </c>
      <c r="F132" t="s">
        <v>239</v>
      </c>
      <c r="G132" t="s">
        <v>2161</v>
      </c>
      <c r="H132" t="s">
        <v>241</v>
      </c>
      <c r="I132" t="s">
        <v>266</v>
      </c>
      <c r="J132" t="s">
        <v>107</v>
      </c>
      <c r="K132" t="s">
        <v>325</v>
      </c>
      <c r="L132" s="218" t="s">
        <v>292</v>
      </c>
      <c r="M132" s="218" t="s">
        <v>245</v>
      </c>
      <c r="N132" s="218" t="s">
        <v>360</v>
      </c>
      <c r="O132" t="s">
        <v>271</v>
      </c>
      <c r="P132" t="s">
        <v>272</v>
      </c>
      <c r="S132" t="s">
        <v>635</v>
      </c>
      <c r="T132" t="s">
        <v>628</v>
      </c>
      <c r="U132" t="s">
        <v>480</v>
      </c>
      <c r="AC132" t="s">
        <v>1151</v>
      </c>
      <c r="AE132" s="888"/>
      <c r="AF132" s="888"/>
      <c r="AG132" s="888"/>
      <c r="AH132" s="888"/>
      <c r="AI132" s="888"/>
    </row>
    <row r="133" spans="4:35">
      <c r="D133" t="s">
        <v>238</v>
      </c>
      <c r="E133" t="s">
        <v>215</v>
      </c>
      <c r="F133" t="s">
        <v>239</v>
      </c>
      <c r="G133" t="s">
        <v>2161</v>
      </c>
      <c r="H133" t="s">
        <v>241</v>
      </c>
      <c r="I133" t="s">
        <v>266</v>
      </c>
      <c r="J133" t="s">
        <v>107</v>
      </c>
      <c r="K133" t="s">
        <v>325</v>
      </c>
      <c r="L133" s="218" t="s">
        <v>292</v>
      </c>
      <c r="M133" s="218" t="s">
        <v>245</v>
      </c>
      <c r="N133" s="218" t="s">
        <v>360</v>
      </c>
      <c r="O133" t="s">
        <v>271</v>
      </c>
      <c r="P133" t="s">
        <v>272</v>
      </c>
      <c r="S133" t="s">
        <v>636</v>
      </c>
      <c r="T133" t="s">
        <v>396</v>
      </c>
      <c r="U133" t="s">
        <v>480</v>
      </c>
      <c r="AC133" t="s">
        <v>1151</v>
      </c>
      <c r="AE133" s="888"/>
      <c r="AF133" s="888"/>
      <c r="AG133" s="888"/>
      <c r="AH133" s="888"/>
      <c r="AI133" s="888"/>
    </row>
    <row r="134" spans="4:35">
      <c r="D134" t="s">
        <v>238</v>
      </c>
      <c r="E134" t="s">
        <v>215</v>
      </c>
      <c r="F134" t="s">
        <v>239</v>
      </c>
      <c r="G134" t="s">
        <v>2161</v>
      </c>
      <c r="H134" t="s">
        <v>241</v>
      </c>
      <c r="I134" t="s">
        <v>266</v>
      </c>
      <c r="J134" t="s">
        <v>107</v>
      </c>
      <c r="K134" t="s">
        <v>325</v>
      </c>
      <c r="L134" s="218" t="s">
        <v>306</v>
      </c>
      <c r="M134" s="696" t="s">
        <v>416</v>
      </c>
      <c r="N134" s="218" t="s">
        <v>368</v>
      </c>
      <c r="O134" s="217" t="s">
        <v>416</v>
      </c>
      <c r="P134" t="s">
        <v>272</v>
      </c>
      <c r="S134" t="s">
        <v>637</v>
      </c>
      <c r="T134" t="s">
        <v>638</v>
      </c>
      <c r="U134" t="s">
        <v>398</v>
      </c>
      <c r="AC134" t="s">
        <v>1151</v>
      </c>
      <c r="AE134" s="888"/>
      <c r="AF134" s="888"/>
      <c r="AG134" s="888"/>
      <c r="AH134" s="888"/>
      <c r="AI134" s="888"/>
    </row>
    <row r="135" spans="4:35">
      <c r="D135" t="s">
        <v>238</v>
      </c>
      <c r="E135" t="s">
        <v>215</v>
      </c>
      <c r="F135" t="s">
        <v>239</v>
      </c>
      <c r="G135" t="s">
        <v>2161</v>
      </c>
      <c r="H135" t="s">
        <v>241</v>
      </c>
      <c r="I135" t="s">
        <v>266</v>
      </c>
      <c r="J135" t="s">
        <v>107</v>
      </c>
      <c r="K135" t="s">
        <v>325</v>
      </c>
      <c r="L135" s="218" t="s">
        <v>306</v>
      </c>
      <c r="M135" s="218" t="s">
        <v>245</v>
      </c>
      <c r="N135" s="218" t="s">
        <v>368</v>
      </c>
      <c r="O135" t="s">
        <v>271</v>
      </c>
      <c r="P135" t="s">
        <v>272</v>
      </c>
      <c r="S135" t="s">
        <v>639</v>
      </c>
      <c r="T135" t="s">
        <v>640</v>
      </c>
      <c r="U135" t="s">
        <v>398</v>
      </c>
      <c r="AC135" t="s">
        <v>1151</v>
      </c>
      <c r="AE135" s="888"/>
      <c r="AF135" s="888"/>
      <c r="AG135" s="888"/>
      <c r="AH135" s="888"/>
      <c r="AI135" s="888"/>
    </row>
    <row r="136" spans="4:35">
      <c r="D136" t="s">
        <v>238</v>
      </c>
      <c r="E136" t="s">
        <v>215</v>
      </c>
      <c r="F136" t="s">
        <v>239</v>
      </c>
      <c r="G136" t="s">
        <v>2161</v>
      </c>
      <c r="H136" t="s">
        <v>241</v>
      </c>
      <c r="I136" t="s">
        <v>266</v>
      </c>
      <c r="J136" t="s">
        <v>107</v>
      </c>
      <c r="K136" t="s">
        <v>325</v>
      </c>
      <c r="L136" s="218" t="s">
        <v>306</v>
      </c>
      <c r="M136" s="218" t="s">
        <v>245</v>
      </c>
      <c r="N136" s="218" t="s">
        <v>368</v>
      </c>
      <c r="O136" t="s">
        <v>271</v>
      </c>
      <c r="P136" t="s">
        <v>272</v>
      </c>
      <c r="S136" t="s">
        <v>641</v>
      </c>
      <c r="T136" t="s">
        <v>642</v>
      </c>
      <c r="U136" t="s">
        <v>398</v>
      </c>
      <c r="AC136" t="s">
        <v>1151</v>
      </c>
      <c r="AE136" s="888"/>
      <c r="AF136" s="888"/>
      <c r="AG136" s="888"/>
      <c r="AH136" s="888"/>
      <c r="AI136" s="888"/>
    </row>
    <row r="137" spans="4:35">
      <c r="D137" t="s">
        <v>238</v>
      </c>
      <c r="E137" t="s">
        <v>215</v>
      </c>
      <c r="F137" t="s">
        <v>239</v>
      </c>
      <c r="G137" t="s">
        <v>2161</v>
      </c>
      <c r="H137" t="s">
        <v>241</v>
      </c>
      <c r="I137" t="s">
        <v>266</v>
      </c>
      <c r="J137" t="s">
        <v>107</v>
      </c>
      <c r="K137" t="s">
        <v>325</v>
      </c>
      <c r="L137" s="218" t="s">
        <v>306</v>
      </c>
      <c r="M137" s="218" t="s">
        <v>245</v>
      </c>
      <c r="N137" s="218" t="s">
        <v>368</v>
      </c>
      <c r="O137" t="s">
        <v>271</v>
      </c>
      <c r="P137" t="s">
        <v>272</v>
      </c>
      <c r="S137" t="s">
        <v>643</v>
      </c>
      <c r="T137" t="s">
        <v>644</v>
      </c>
      <c r="U137" t="s">
        <v>398</v>
      </c>
      <c r="AC137" t="s">
        <v>1151</v>
      </c>
      <c r="AE137" s="888"/>
      <c r="AF137" s="888"/>
      <c r="AG137" s="888"/>
      <c r="AH137" s="888"/>
      <c r="AI137" s="888"/>
    </row>
    <row r="138" spans="4:35">
      <c r="D138" t="s">
        <v>238</v>
      </c>
      <c r="E138" t="s">
        <v>215</v>
      </c>
      <c r="F138" t="s">
        <v>239</v>
      </c>
      <c r="G138" t="s">
        <v>2161</v>
      </c>
      <c r="H138" t="s">
        <v>241</v>
      </c>
      <c r="I138" t="s">
        <v>266</v>
      </c>
      <c r="J138" t="s">
        <v>107</v>
      </c>
      <c r="K138" t="s">
        <v>325</v>
      </c>
      <c r="L138" s="218" t="s">
        <v>306</v>
      </c>
      <c r="M138" s="218" t="s">
        <v>245</v>
      </c>
      <c r="N138" s="218" t="s">
        <v>368</v>
      </c>
      <c r="O138" t="s">
        <v>271</v>
      </c>
      <c r="P138" t="s">
        <v>272</v>
      </c>
      <c r="S138" t="s">
        <v>645</v>
      </c>
      <c r="T138" t="s">
        <v>646</v>
      </c>
      <c r="U138" t="s">
        <v>398</v>
      </c>
      <c r="AC138" t="s">
        <v>1151</v>
      </c>
      <c r="AE138" s="888"/>
      <c r="AF138" s="888"/>
      <c r="AG138" s="888"/>
      <c r="AH138" s="888"/>
      <c r="AI138" s="888"/>
    </row>
    <row r="139" spans="4:35">
      <c r="D139" t="s">
        <v>238</v>
      </c>
      <c r="E139" t="s">
        <v>215</v>
      </c>
      <c r="F139" t="s">
        <v>239</v>
      </c>
      <c r="G139" t="s">
        <v>2161</v>
      </c>
      <c r="H139" t="s">
        <v>241</v>
      </c>
      <c r="I139" t="s">
        <v>266</v>
      </c>
      <c r="J139" t="s">
        <v>107</v>
      </c>
      <c r="K139" t="s">
        <v>325</v>
      </c>
      <c r="L139" s="218" t="s">
        <v>306</v>
      </c>
      <c r="M139" s="218" t="s">
        <v>245</v>
      </c>
      <c r="N139" s="218" t="s">
        <v>368</v>
      </c>
      <c r="O139" t="s">
        <v>271</v>
      </c>
      <c r="P139" t="s">
        <v>272</v>
      </c>
      <c r="S139" t="s">
        <v>647</v>
      </c>
      <c r="T139" t="s">
        <v>648</v>
      </c>
      <c r="U139" t="s">
        <v>398</v>
      </c>
      <c r="AC139" t="s">
        <v>1151</v>
      </c>
      <c r="AE139" s="888"/>
      <c r="AF139" s="888"/>
      <c r="AG139" s="888"/>
      <c r="AH139" s="888"/>
      <c r="AI139" s="888"/>
    </row>
    <row r="140" spans="4:35">
      <c r="D140" t="s">
        <v>238</v>
      </c>
      <c r="E140" t="s">
        <v>215</v>
      </c>
      <c r="F140" t="s">
        <v>239</v>
      </c>
      <c r="G140" t="s">
        <v>2161</v>
      </c>
      <c r="H140" t="s">
        <v>241</v>
      </c>
      <c r="I140" t="s">
        <v>266</v>
      </c>
      <c r="J140" t="s">
        <v>107</v>
      </c>
      <c r="K140" t="s">
        <v>325</v>
      </c>
      <c r="L140" s="218" t="s">
        <v>306</v>
      </c>
      <c r="M140" s="218" t="s">
        <v>245</v>
      </c>
      <c r="N140" s="218" t="s">
        <v>368</v>
      </c>
      <c r="O140" t="s">
        <v>271</v>
      </c>
      <c r="P140" t="s">
        <v>272</v>
      </c>
      <c r="S140" t="s">
        <v>649</v>
      </c>
      <c r="T140" t="s">
        <v>650</v>
      </c>
      <c r="U140" t="s">
        <v>398</v>
      </c>
      <c r="AC140" t="s">
        <v>1151</v>
      </c>
      <c r="AE140" s="888"/>
      <c r="AF140" s="888"/>
      <c r="AG140" s="888"/>
      <c r="AH140" s="888"/>
      <c r="AI140" s="888"/>
    </row>
    <row r="141" spans="4:35">
      <c r="D141" t="s">
        <v>238</v>
      </c>
      <c r="E141" t="s">
        <v>215</v>
      </c>
      <c r="F141" t="s">
        <v>239</v>
      </c>
      <c r="G141" t="s">
        <v>2161</v>
      </c>
      <c r="H141" t="s">
        <v>241</v>
      </c>
      <c r="I141" t="s">
        <v>266</v>
      </c>
      <c r="J141" t="s">
        <v>107</v>
      </c>
      <c r="K141" t="s">
        <v>325</v>
      </c>
      <c r="L141" s="218" t="s">
        <v>306</v>
      </c>
      <c r="M141" s="218" t="s">
        <v>245</v>
      </c>
      <c r="N141" s="218" t="s">
        <v>368</v>
      </c>
      <c r="O141" t="s">
        <v>271</v>
      </c>
      <c r="P141" t="s">
        <v>272</v>
      </c>
      <c r="S141" t="s">
        <v>651</v>
      </c>
      <c r="T141" t="s">
        <v>652</v>
      </c>
      <c r="U141" t="s">
        <v>398</v>
      </c>
      <c r="AC141" t="s">
        <v>1151</v>
      </c>
      <c r="AE141" s="888"/>
      <c r="AF141" s="888"/>
      <c r="AG141" s="888"/>
      <c r="AH141" s="888"/>
      <c r="AI141" s="888"/>
    </row>
    <row r="142" spans="4:35">
      <c r="D142" t="s">
        <v>238</v>
      </c>
      <c r="E142" t="s">
        <v>215</v>
      </c>
      <c r="F142" t="s">
        <v>239</v>
      </c>
      <c r="G142" t="s">
        <v>2161</v>
      </c>
      <c r="H142" t="s">
        <v>241</v>
      </c>
      <c r="I142" t="s">
        <v>266</v>
      </c>
      <c r="J142" t="s">
        <v>107</v>
      </c>
      <c r="K142" t="s">
        <v>325</v>
      </c>
      <c r="L142" s="218" t="s">
        <v>306</v>
      </c>
      <c r="M142" s="218" t="s">
        <v>245</v>
      </c>
      <c r="N142" s="218" t="s">
        <v>368</v>
      </c>
      <c r="O142" t="s">
        <v>271</v>
      </c>
      <c r="P142" t="s">
        <v>272</v>
      </c>
      <c r="S142" t="s">
        <v>653</v>
      </c>
      <c r="T142" t="s">
        <v>654</v>
      </c>
      <c r="U142" t="s">
        <v>398</v>
      </c>
      <c r="AC142" t="s">
        <v>1151</v>
      </c>
      <c r="AE142" s="888"/>
      <c r="AF142" s="888"/>
      <c r="AG142" s="888"/>
      <c r="AH142" s="888"/>
      <c r="AI142" s="888"/>
    </row>
    <row r="143" spans="4:35">
      <c r="D143" t="s">
        <v>238</v>
      </c>
      <c r="E143" t="s">
        <v>215</v>
      </c>
      <c r="F143" t="s">
        <v>239</v>
      </c>
      <c r="G143" t="s">
        <v>2161</v>
      </c>
      <c r="H143" t="s">
        <v>241</v>
      </c>
      <c r="I143" t="s">
        <v>266</v>
      </c>
      <c r="J143" t="s">
        <v>107</v>
      </c>
      <c r="K143" t="s">
        <v>325</v>
      </c>
      <c r="L143" s="218" t="s">
        <v>306</v>
      </c>
      <c r="M143" s="218" t="s">
        <v>245</v>
      </c>
      <c r="N143" s="218" t="s">
        <v>368</v>
      </c>
      <c r="O143" t="s">
        <v>271</v>
      </c>
      <c r="P143" t="s">
        <v>272</v>
      </c>
      <c r="S143" t="s">
        <v>655</v>
      </c>
      <c r="T143" t="s">
        <v>656</v>
      </c>
      <c r="U143" t="s">
        <v>398</v>
      </c>
      <c r="AC143" t="s">
        <v>1151</v>
      </c>
      <c r="AE143" s="888"/>
      <c r="AF143" s="888"/>
      <c r="AG143" s="888"/>
      <c r="AH143" s="888"/>
      <c r="AI143" s="888"/>
    </row>
    <row r="144" spans="4:35">
      <c r="D144" t="s">
        <v>238</v>
      </c>
      <c r="E144" t="s">
        <v>215</v>
      </c>
      <c r="F144" t="s">
        <v>239</v>
      </c>
      <c r="G144" t="s">
        <v>2161</v>
      </c>
      <c r="H144" t="s">
        <v>241</v>
      </c>
      <c r="I144" t="s">
        <v>266</v>
      </c>
      <c r="J144" t="s">
        <v>107</v>
      </c>
      <c r="K144" t="s">
        <v>325</v>
      </c>
      <c r="L144" s="218" t="s">
        <v>306</v>
      </c>
      <c r="M144" s="696" t="s">
        <v>416</v>
      </c>
      <c r="N144" s="218" t="s">
        <v>368</v>
      </c>
      <c r="O144" s="217" t="s">
        <v>416</v>
      </c>
      <c r="P144" t="s">
        <v>272</v>
      </c>
      <c r="S144" t="s">
        <v>657</v>
      </c>
      <c r="T144" t="s">
        <v>658</v>
      </c>
      <c r="U144" t="s">
        <v>398</v>
      </c>
      <c r="AC144" t="s">
        <v>1151</v>
      </c>
      <c r="AE144" s="888"/>
      <c r="AF144" s="888"/>
      <c r="AG144" s="888"/>
      <c r="AH144" s="888"/>
      <c r="AI144" s="888"/>
    </row>
    <row r="145" spans="4:35">
      <c r="D145" t="s">
        <v>238</v>
      </c>
      <c r="E145" t="s">
        <v>215</v>
      </c>
      <c r="F145" t="s">
        <v>239</v>
      </c>
      <c r="G145" t="s">
        <v>2161</v>
      </c>
      <c r="H145" t="s">
        <v>241</v>
      </c>
      <c r="I145" t="s">
        <v>266</v>
      </c>
      <c r="J145" t="s">
        <v>107</v>
      </c>
      <c r="K145" t="s">
        <v>325</v>
      </c>
      <c r="L145" s="218" t="s">
        <v>306</v>
      </c>
      <c r="M145" s="218" t="s">
        <v>245</v>
      </c>
      <c r="N145" s="218" t="s">
        <v>368</v>
      </c>
      <c r="O145" t="s">
        <v>271</v>
      </c>
      <c r="P145" t="s">
        <v>272</v>
      </c>
      <c r="S145" t="s">
        <v>659</v>
      </c>
      <c r="T145" t="s">
        <v>660</v>
      </c>
      <c r="U145" t="s">
        <v>398</v>
      </c>
      <c r="AC145" t="s">
        <v>1151</v>
      </c>
      <c r="AE145" s="888"/>
      <c r="AF145" s="888"/>
      <c r="AG145" s="888"/>
      <c r="AH145" s="888"/>
      <c r="AI145" s="888"/>
    </row>
    <row r="146" spans="4:35">
      <c r="D146" t="s">
        <v>238</v>
      </c>
      <c r="E146" t="s">
        <v>215</v>
      </c>
      <c r="F146" t="s">
        <v>239</v>
      </c>
      <c r="G146" t="s">
        <v>2161</v>
      </c>
      <c r="H146" t="s">
        <v>241</v>
      </c>
      <c r="I146" t="s">
        <v>266</v>
      </c>
      <c r="J146" t="s">
        <v>107</v>
      </c>
      <c r="K146" t="s">
        <v>325</v>
      </c>
      <c r="L146" s="218" t="s">
        <v>306</v>
      </c>
      <c r="M146" s="218" t="s">
        <v>245</v>
      </c>
      <c r="N146" s="218" t="s">
        <v>368</v>
      </c>
      <c r="O146" t="s">
        <v>289</v>
      </c>
      <c r="P146" t="s">
        <v>272</v>
      </c>
      <c r="S146" t="s">
        <v>661</v>
      </c>
      <c r="T146" t="s">
        <v>662</v>
      </c>
      <c r="U146" t="s">
        <v>398</v>
      </c>
      <c r="AC146" t="s">
        <v>1151</v>
      </c>
      <c r="AE146" s="888"/>
      <c r="AF146" s="888"/>
      <c r="AG146" s="888"/>
      <c r="AH146" s="888"/>
      <c r="AI146" s="888"/>
    </row>
    <row r="147" spans="4:35">
      <c r="D147" t="s">
        <v>238</v>
      </c>
      <c r="E147" t="s">
        <v>215</v>
      </c>
      <c r="F147" t="s">
        <v>239</v>
      </c>
      <c r="G147" t="s">
        <v>2161</v>
      </c>
      <c r="H147" t="s">
        <v>241</v>
      </c>
      <c r="I147" t="s">
        <v>266</v>
      </c>
      <c r="J147" t="s">
        <v>107</v>
      </c>
      <c r="K147" t="s">
        <v>325</v>
      </c>
      <c r="L147" s="218" t="s">
        <v>306</v>
      </c>
      <c r="M147" s="218" t="s">
        <v>245</v>
      </c>
      <c r="N147" s="218" t="s">
        <v>368</v>
      </c>
      <c r="O147" t="s">
        <v>289</v>
      </c>
      <c r="P147" t="s">
        <v>272</v>
      </c>
      <c r="S147" t="s">
        <v>663</v>
      </c>
      <c r="T147" t="s">
        <v>664</v>
      </c>
      <c r="U147" t="s">
        <v>398</v>
      </c>
      <c r="AC147" t="s">
        <v>1151</v>
      </c>
      <c r="AE147" s="888"/>
      <c r="AF147" s="888"/>
      <c r="AG147" s="888"/>
      <c r="AH147" s="888"/>
      <c r="AI147" s="888"/>
    </row>
    <row r="148" spans="4:35">
      <c r="D148" t="s">
        <v>238</v>
      </c>
      <c r="E148" t="s">
        <v>215</v>
      </c>
      <c r="F148" t="s">
        <v>239</v>
      </c>
      <c r="G148" t="s">
        <v>2161</v>
      </c>
      <c r="H148" t="s">
        <v>241</v>
      </c>
      <c r="I148" t="s">
        <v>266</v>
      </c>
      <c r="J148" t="s">
        <v>107</v>
      </c>
      <c r="K148" t="s">
        <v>325</v>
      </c>
      <c r="L148" s="218" t="s">
        <v>306</v>
      </c>
      <c r="M148" s="218" t="s">
        <v>245</v>
      </c>
      <c r="N148" s="218" t="s">
        <v>368</v>
      </c>
      <c r="O148" t="s">
        <v>289</v>
      </c>
      <c r="P148" t="s">
        <v>272</v>
      </c>
      <c r="S148" t="s">
        <v>665</v>
      </c>
      <c r="T148" t="s">
        <v>666</v>
      </c>
      <c r="U148" t="s">
        <v>398</v>
      </c>
      <c r="AC148" t="s">
        <v>1151</v>
      </c>
      <c r="AE148" s="888"/>
      <c r="AF148" s="888"/>
      <c r="AG148" s="888"/>
      <c r="AH148" s="888"/>
      <c r="AI148" s="888"/>
    </row>
    <row r="149" spans="4:35">
      <c r="D149" t="s">
        <v>238</v>
      </c>
      <c r="E149" t="s">
        <v>215</v>
      </c>
      <c r="F149" t="s">
        <v>239</v>
      </c>
      <c r="G149" t="s">
        <v>2161</v>
      </c>
      <c r="H149" t="s">
        <v>241</v>
      </c>
      <c r="I149" t="s">
        <v>266</v>
      </c>
      <c r="J149" t="s">
        <v>107</v>
      </c>
      <c r="K149" t="s">
        <v>325</v>
      </c>
      <c r="L149" s="218" t="s">
        <v>306</v>
      </c>
      <c r="M149" s="696" t="s">
        <v>416</v>
      </c>
      <c r="N149" s="218" t="s">
        <v>368</v>
      </c>
      <c r="O149" s="217" t="s">
        <v>416</v>
      </c>
      <c r="P149" t="s">
        <v>272</v>
      </c>
      <c r="S149" t="s">
        <v>667</v>
      </c>
      <c r="T149" t="s">
        <v>668</v>
      </c>
      <c r="U149" t="s">
        <v>398</v>
      </c>
      <c r="AC149" t="s">
        <v>1151</v>
      </c>
      <c r="AE149" s="888"/>
      <c r="AF149" s="888"/>
      <c r="AG149" s="888"/>
      <c r="AH149" s="888"/>
      <c r="AI149" s="888"/>
    </row>
    <row r="150" spans="4:35">
      <c r="D150" t="s">
        <v>238</v>
      </c>
      <c r="E150" t="s">
        <v>215</v>
      </c>
      <c r="F150" t="s">
        <v>239</v>
      </c>
      <c r="G150" t="s">
        <v>2161</v>
      </c>
      <c r="H150" t="s">
        <v>241</v>
      </c>
      <c r="I150" t="s">
        <v>266</v>
      </c>
      <c r="J150" t="s">
        <v>107</v>
      </c>
      <c r="K150" t="s">
        <v>325</v>
      </c>
      <c r="L150" s="218" t="s">
        <v>306</v>
      </c>
      <c r="M150" s="218" t="s">
        <v>245</v>
      </c>
      <c r="N150" s="218" t="s">
        <v>368</v>
      </c>
      <c r="O150" t="s">
        <v>289</v>
      </c>
      <c r="P150" t="s">
        <v>272</v>
      </c>
      <c r="S150" t="s">
        <v>669</v>
      </c>
      <c r="T150" t="s">
        <v>670</v>
      </c>
      <c r="U150" t="s">
        <v>398</v>
      </c>
      <c r="AC150" t="s">
        <v>1151</v>
      </c>
      <c r="AE150" s="888"/>
      <c r="AF150" s="888"/>
      <c r="AG150" s="888"/>
      <c r="AH150" s="888"/>
      <c r="AI150" s="888"/>
    </row>
    <row r="151" spans="4:35">
      <c r="D151" t="s">
        <v>238</v>
      </c>
      <c r="E151" t="s">
        <v>215</v>
      </c>
      <c r="F151" t="s">
        <v>239</v>
      </c>
      <c r="G151" t="s">
        <v>2161</v>
      </c>
      <c r="H151" t="s">
        <v>241</v>
      </c>
      <c r="I151" t="s">
        <v>266</v>
      </c>
      <c r="J151" t="s">
        <v>107</v>
      </c>
      <c r="K151" t="s">
        <v>325</v>
      </c>
      <c r="L151" s="218" t="s">
        <v>306</v>
      </c>
      <c r="M151" s="218" t="s">
        <v>245</v>
      </c>
      <c r="N151" s="218" t="s">
        <v>368</v>
      </c>
      <c r="O151" t="s">
        <v>289</v>
      </c>
      <c r="P151" t="s">
        <v>272</v>
      </c>
      <c r="S151" t="s">
        <v>671</v>
      </c>
      <c r="T151" t="s">
        <v>672</v>
      </c>
      <c r="U151" t="s">
        <v>398</v>
      </c>
      <c r="AC151" t="s">
        <v>1151</v>
      </c>
      <c r="AE151" s="888"/>
      <c r="AF151" s="888"/>
      <c r="AG151" s="888"/>
      <c r="AH151" s="888"/>
      <c r="AI151" s="888"/>
    </row>
    <row r="152" spans="4:35">
      <c r="D152" t="s">
        <v>238</v>
      </c>
      <c r="E152" t="s">
        <v>215</v>
      </c>
      <c r="F152" t="s">
        <v>239</v>
      </c>
      <c r="G152" t="s">
        <v>2161</v>
      </c>
      <c r="H152" t="s">
        <v>241</v>
      </c>
      <c r="I152" t="s">
        <v>266</v>
      </c>
      <c r="J152" t="s">
        <v>107</v>
      </c>
      <c r="K152" t="s">
        <v>325</v>
      </c>
      <c r="L152" s="218" t="s">
        <v>306</v>
      </c>
      <c r="M152" s="218" t="s">
        <v>245</v>
      </c>
      <c r="N152" s="218" t="s">
        <v>368</v>
      </c>
      <c r="O152" t="s">
        <v>289</v>
      </c>
      <c r="P152" t="s">
        <v>272</v>
      </c>
      <c r="S152" t="s">
        <v>673</v>
      </c>
      <c r="T152" t="s">
        <v>674</v>
      </c>
      <c r="U152" t="s">
        <v>398</v>
      </c>
      <c r="AC152" t="s">
        <v>1151</v>
      </c>
      <c r="AE152" s="888"/>
      <c r="AF152" s="888"/>
      <c r="AG152" s="888"/>
      <c r="AH152" s="888"/>
      <c r="AI152" s="888"/>
    </row>
    <row r="153" spans="4:35">
      <c r="D153" t="s">
        <v>238</v>
      </c>
      <c r="E153" t="s">
        <v>215</v>
      </c>
      <c r="F153" t="s">
        <v>239</v>
      </c>
      <c r="G153" t="s">
        <v>2161</v>
      </c>
      <c r="H153" t="s">
        <v>241</v>
      </c>
      <c r="I153" t="s">
        <v>266</v>
      </c>
      <c r="J153" t="s">
        <v>107</v>
      </c>
      <c r="K153" t="s">
        <v>325</v>
      </c>
      <c r="L153" s="218" t="s">
        <v>306</v>
      </c>
      <c r="M153" s="218" t="s">
        <v>245</v>
      </c>
      <c r="N153" s="218" t="s">
        <v>368</v>
      </c>
      <c r="O153" t="s">
        <v>289</v>
      </c>
      <c r="P153" t="s">
        <v>272</v>
      </c>
      <c r="S153" t="s">
        <v>675</v>
      </c>
      <c r="T153" t="s">
        <v>676</v>
      </c>
      <c r="U153" t="s">
        <v>398</v>
      </c>
      <c r="AC153" t="s">
        <v>1151</v>
      </c>
      <c r="AE153" s="888"/>
      <c r="AF153" s="888"/>
      <c r="AG153" s="888"/>
      <c r="AH153" s="888"/>
      <c r="AI153" s="888"/>
    </row>
    <row r="154" spans="4:35">
      <c r="D154" t="s">
        <v>238</v>
      </c>
      <c r="E154" t="s">
        <v>215</v>
      </c>
      <c r="F154" t="s">
        <v>239</v>
      </c>
      <c r="G154" t="s">
        <v>2161</v>
      </c>
      <c r="H154" t="s">
        <v>241</v>
      </c>
      <c r="I154" t="s">
        <v>266</v>
      </c>
      <c r="J154" t="s">
        <v>107</v>
      </c>
      <c r="K154" t="s">
        <v>325</v>
      </c>
      <c r="L154" s="218" t="s">
        <v>306</v>
      </c>
      <c r="M154" s="218" t="s">
        <v>245</v>
      </c>
      <c r="N154" s="218" t="s">
        <v>368</v>
      </c>
      <c r="O154" t="s">
        <v>289</v>
      </c>
      <c r="P154" t="s">
        <v>272</v>
      </c>
      <c r="S154" t="s">
        <v>677</v>
      </c>
      <c r="T154" t="s">
        <v>678</v>
      </c>
      <c r="U154" t="s">
        <v>398</v>
      </c>
      <c r="AC154" t="s">
        <v>1151</v>
      </c>
      <c r="AE154" s="888"/>
      <c r="AF154" s="888"/>
      <c r="AG154" s="888"/>
      <c r="AH154" s="888"/>
      <c r="AI154" s="888"/>
    </row>
    <row r="155" spans="4:35">
      <c r="D155" t="s">
        <v>238</v>
      </c>
      <c r="E155" t="s">
        <v>215</v>
      </c>
      <c r="F155" t="s">
        <v>239</v>
      </c>
      <c r="G155" t="s">
        <v>2161</v>
      </c>
      <c r="H155" t="s">
        <v>241</v>
      </c>
      <c r="I155" t="s">
        <v>266</v>
      </c>
      <c r="J155" t="s">
        <v>107</v>
      </c>
      <c r="K155" t="s">
        <v>325</v>
      </c>
      <c r="L155" s="218" t="s">
        <v>306</v>
      </c>
      <c r="M155" s="696" t="s">
        <v>416</v>
      </c>
      <c r="N155" s="218" t="s">
        <v>368</v>
      </c>
      <c r="O155" s="217" t="s">
        <v>416</v>
      </c>
      <c r="P155" t="s">
        <v>272</v>
      </c>
      <c r="S155" t="s">
        <v>679</v>
      </c>
      <c r="T155" t="s">
        <v>680</v>
      </c>
      <c r="U155" t="s">
        <v>398</v>
      </c>
      <c r="AC155" t="s">
        <v>1151</v>
      </c>
      <c r="AE155" s="888"/>
      <c r="AF155" s="888"/>
      <c r="AG155" s="888"/>
      <c r="AH155" s="888"/>
      <c r="AI155" s="888"/>
    </row>
    <row r="156" spans="4:35">
      <c r="D156" t="s">
        <v>238</v>
      </c>
      <c r="E156" t="s">
        <v>215</v>
      </c>
      <c r="F156" t="s">
        <v>239</v>
      </c>
      <c r="G156" t="s">
        <v>2161</v>
      </c>
      <c r="H156" t="s">
        <v>241</v>
      </c>
      <c r="I156" t="s">
        <v>266</v>
      </c>
      <c r="J156" t="s">
        <v>107</v>
      </c>
      <c r="K156" t="s">
        <v>325</v>
      </c>
      <c r="L156" s="218" t="s">
        <v>306</v>
      </c>
      <c r="M156" s="696" t="s">
        <v>416</v>
      </c>
      <c r="N156" s="218" t="s">
        <v>368</v>
      </c>
      <c r="O156" s="217" t="s">
        <v>416</v>
      </c>
      <c r="P156" t="s">
        <v>272</v>
      </c>
      <c r="S156" t="s">
        <v>681</v>
      </c>
      <c r="T156" t="s">
        <v>682</v>
      </c>
      <c r="U156" t="s">
        <v>398</v>
      </c>
      <c r="AC156" t="s">
        <v>1151</v>
      </c>
      <c r="AE156" s="888"/>
      <c r="AF156" s="888"/>
      <c r="AG156" s="888"/>
      <c r="AH156" s="888"/>
      <c r="AI156" s="888"/>
    </row>
    <row r="157" spans="4:35">
      <c r="D157" t="s">
        <v>238</v>
      </c>
      <c r="E157" t="s">
        <v>215</v>
      </c>
      <c r="F157" t="s">
        <v>239</v>
      </c>
      <c r="G157" t="s">
        <v>2161</v>
      </c>
      <c r="H157" t="s">
        <v>241</v>
      </c>
      <c r="I157" t="s">
        <v>266</v>
      </c>
      <c r="J157" t="s">
        <v>107</v>
      </c>
      <c r="K157" t="s">
        <v>325</v>
      </c>
      <c r="L157" s="218" t="s">
        <v>306</v>
      </c>
      <c r="M157" s="218" t="s">
        <v>245</v>
      </c>
      <c r="N157" s="218" t="s">
        <v>368</v>
      </c>
      <c r="O157" t="s">
        <v>289</v>
      </c>
      <c r="P157" t="s">
        <v>272</v>
      </c>
      <c r="S157" t="s">
        <v>683</v>
      </c>
      <c r="T157" t="s">
        <v>684</v>
      </c>
      <c r="U157" t="s">
        <v>398</v>
      </c>
      <c r="AC157" t="s">
        <v>1151</v>
      </c>
      <c r="AE157" s="888"/>
      <c r="AF157" s="888"/>
      <c r="AG157" s="888"/>
      <c r="AH157" s="888"/>
      <c r="AI157" s="888"/>
    </row>
    <row r="158" spans="4:35">
      <c r="D158" t="s">
        <v>238</v>
      </c>
      <c r="E158" t="s">
        <v>215</v>
      </c>
      <c r="F158" t="s">
        <v>239</v>
      </c>
      <c r="G158" t="s">
        <v>2161</v>
      </c>
      <c r="H158" t="s">
        <v>241</v>
      </c>
      <c r="I158" t="s">
        <v>266</v>
      </c>
      <c r="J158" t="s">
        <v>107</v>
      </c>
      <c r="K158" t="s">
        <v>325</v>
      </c>
      <c r="L158" s="218" t="s">
        <v>306</v>
      </c>
      <c r="M158" s="218" t="s">
        <v>245</v>
      </c>
      <c r="N158" s="218" t="s">
        <v>368</v>
      </c>
      <c r="O158" t="s">
        <v>271</v>
      </c>
      <c r="P158" t="s">
        <v>272</v>
      </c>
      <c r="S158" t="s">
        <v>685</v>
      </c>
      <c r="T158" t="s">
        <v>686</v>
      </c>
      <c r="U158" t="s">
        <v>398</v>
      </c>
      <c r="AC158" t="s">
        <v>1151</v>
      </c>
      <c r="AE158" s="888"/>
      <c r="AF158" s="888"/>
      <c r="AG158" s="888"/>
      <c r="AH158" s="888"/>
      <c r="AI158" s="888"/>
    </row>
    <row r="159" spans="4:35">
      <c r="D159" t="s">
        <v>238</v>
      </c>
      <c r="E159" t="s">
        <v>215</v>
      </c>
      <c r="F159" t="s">
        <v>239</v>
      </c>
      <c r="G159" t="s">
        <v>2161</v>
      </c>
      <c r="H159" t="s">
        <v>241</v>
      </c>
      <c r="I159" t="s">
        <v>266</v>
      </c>
      <c r="J159" t="s">
        <v>107</v>
      </c>
      <c r="K159" t="s">
        <v>325</v>
      </c>
      <c r="L159" s="218" t="s">
        <v>306</v>
      </c>
      <c r="M159" s="218" t="s">
        <v>245</v>
      </c>
      <c r="N159" s="218" t="s">
        <v>368</v>
      </c>
      <c r="O159" t="s">
        <v>271</v>
      </c>
      <c r="P159" t="s">
        <v>272</v>
      </c>
      <c r="S159" t="s">
        <v>687</v>
      </c>
      <c r="T159" t="s">
        <v>688</v>
      </c>
      <c r="U159" t="s">
        <v>398</v>
      </c>
      <c r="AC159" t="s">
        <v>1151</v>
      </c>
      <c r="AE159" s="888"/>
      <c r="AF159" s="888"/>
      <c r="AG159" s="888"/>
      <c r="AH159" s="888"/>
      <c r="AI159" s="888"/>
    </row>
    <row r="160" spans="4:35">
      <c r="D160" t="s">
        <v>238</v>
      </c>
      <c r="E160" t="s">
        <v>215</v>
      </c>
      <c r="F160" t="s">
        <v>239</v>
      </c>
      <c r="G160" t="s">
        <v>2161</v>
      </c>
      <c r="H160" t="s">
        <v>241</v>
      </c>
      <c r="I160" t="s">
        <v>266</v>
      </c>
      <c r="J160" t="s">
        <v>107</v>
      </c>
      <c r="K160" t="s">
        <v>325</v>
      </c>
      <c r="L160" s="218" t="s">
        <v>306</v>
      </c>
      <c r="M160" s="218" t="s">
        <v>245</v>
      </c>
      <c r="N160" s="218" t="s">
        <v>368</v>
      </c>
      <c r="O160" t="s">
        <v>271</v>
      </c>
      <c r="P160" t="s">
        <v>272</v>
      </c>
      <c r="S160" t="s">
        <v>689</v>
      </c>
      <c r="T160" t="s">
        <v>690</v>
      </c>
      <c r="U160" t="s">
        <v>398</v>
      </c>
      <c r="AC160" t="s">
        <v>1151</v>
      </c>
      <c r="AE160" s="888"/>
      <c r="AF160" s="888"/>
      <c r="AG160" s="888"/>
      <c r="AH160" s="888"/>
      <c r="AI160" s="888"/>
    </row>
    <row r="161" spans="4:35">
      <c r="D161" t="s">
        <v>238</v>
      </c>
      <c r="E161" t="s">
        <v>215</v>
      </c>
      <c r="F161" t="s">
        <v>239</v>
      </c>
      <c r="G161" t="s">
        <v>2161</v>
      </c>
      <c r="H161" t="s">
        <v>241</v>
      </c>
      <c r="I161" t="s">
        <v>266</v>
      </c>
      <c r="J161" t="s">
        <v>107</v>
      </c>
      <c r="K161" t="s">
        <v>325</v>
      </c>
      <c r="L161" s="218" t="s">
        <v>306</v>
      </c>
      <c r="M161" s="696" t="s">
        <v>416</v>
      </c>
      <c r="N161" s="218" t="s">
        <v>368</v>
      </c>
      <c r="O161" s="217" t="s">
        <v>416</v>
      </c>
      <c r="P161" t="s">
        <v>272</v>
      </c>
      <c r="S161" t="s">
        <v>691</v>
      </c>
      <c r="T161" t="s">
        <v>692</v>
      </c>
      <c r="U161" t="s">
        <v>398</v>
      </c>
      <c r="AC161" t="s">
        <v>1151</v>
      </c>
      <c r="AE161" s="888"/>
      <c r="AF161" s="888"/>
      <c r="AG161" s="888"/>
      <c r="AH161" s="888"/>
      <c r="AI161" s="888"/>
    </row>
    <row r="162" spans="4:35">
      <c r="D162" t="s">
        <v>238</v>
      </c>
      <c r="E162" t="s">
        <v>215</v>
      </c>
      <c r="F162" t="s">
        <v>239</v>
      </c>
      <c r="G162" t="s">
        <v>2161</v>
      </c>
      <c r="H162" t="s">
        <v>241</v>
      </c>
      <c r="I162" t="s">
        <v>266</v>
      </c>
      <c r="J162" t="s">
        <v>107</v>
      </c>
      <c r="K162" t="s">
        <v>325</v>
      </c>
      <c r="L162" s="218" t="s">
        <v>306</v>
      </c>
      <c r="M162" s="218" t="s">
        <v>245</v>
      </c>
      <c r="N162" s="218" t="s">
        <v>368</v>
      </c>
      <c r="O162" t="s">
        <v>271</v>
      </c>
      <c r="P162" t="s">
        <v>272</v>
      </c>
      <c r="S162" t="s">
        <v>693</v>
      </c>
      <c r="T162" t="s">
        <v>694</v>
      </c>
      <c r="U162" t="s">
        <v>398</v>
      </c>
      <c r="AC162" t="s">
        <v>1151</v>
      </c>
      <c r="AE162" s="888"/>
      <c r="AF162" s="888"/>
      <c r="AG162" s="888"/>
      <c r="AH162" s="888"/>
      <c r="AI162" s="888"/>
    </row>
    <row r="163" spans="4:35">
      <c r="D163" t="s">
        <v>238</v>
      </c>
      <c r="E163" t="s">
        <v>215</v>
      </c>
      <c r="F163" t="s">
        <v>239</v>
      </c>
      <c r="G163" t="s">
        <v>2161</v>
      </c>
      <c r="H163" t="s">
        <v>241</v>
      </c>
      <c r="I163" t="s">
        <v>266</v>
      </c>
      <c r="J163" t="s">
        <v>107</v>
      </c>
      <c r="K163" t="s">
        <v>325</v>
      </c>
      <c r="L163" s="218" t="s">
        <v>306</v>
      </c>
      <c r="M163" s="218" t="s">
        <v>245</v>
      </c>
      <c r="N163" s="218" t="s">
        <v>368</v>
      </c>
      <c r="O163" t="s">
        <v>271</v>
      </c>
      <c r="P163" t="s">
        <v>272</v>
      </c>
      <c r="S163" t="s">
        <v>695</v>
      </c>
      <c r="T163" t="s">
        <v>696</v>
      </c>
      <c r="U163" t="s">
        <v>398</v>
      </c>
      <c r="AC163" t="s">
        <v>1151</v>
      </c>
      <c r="AE163" s="888"/>
      <c r="AF163" s="888"/>
      <c r="AG163" s="888"/>
      <c r="AH163" s="888"/>
      <c r="AI163" s="888"/>
    </row>
    <row r="164" spans="4:35">
      <c r="D164" t="s">
        <v>238</v>
      </c>
      <c r="E164" t="s">
        <v>215</v>
      </c>
      <c r="F164" t="s">
        <v>239</v>
      </c>
      <c r="G164" t="s">
        <v>2161</v>
      </c>
      <c r="H164" t="s">
        <v>241</v>
      </c>
      <c r="I164" t="s">
        <v>266</v>
      </c>
      <c r="J164" t="s">
        <v>107</v>
      </c>
      <c r="K164" t="s">
        <v>325</v>
      </c>
      <c r="L164" s="218" t="s">
        <v>306</v>
      </c>
      <c r="M164" s="696" t="s">
        <v>416</v>
      </c>
      <c r="N164" s="218" t="s">
        <v>368</v>
      </c>
      <c r="O164" s="217" t="s">
        <v>416</v>
      </c>
      <c r="P164" t="s">
        <v>272</v>
      </c>
      <c r="S164" t="s">
        <v>697</v>
      </c>
      <c r="T164" t="s">
        <v>698</v>
      </c>
      <c r="U164" t="s">
        <v>398</v>
      </c>
      <c r="AC164" t="s">
        <v>1151</v>
      </c>
      <c r="AE164" s="888"/>
      <c r="AF164" s="888"/>
      <c r="AG164" s="888"/>
      <c r="AH164" s="888"/>
      <c r="AI164" s="888"/>
    </row>
    <row r="165" spans="4:35">
      <c r="D165" t="s">
        <v>238</v>
      </c>
      <c r="E165" t="s">
        <v>215</v>
      </c>
      <c r="F165" t="s">
        <v>239</v>
      </c>
      <c r="G165" t="s">
        <v>2161</v>
      </c>
      <c r="H165" t="s">
        <v>241</v>
      </c>
      <c r="I165" t="s">
        <v>266</v>
      </c>
      <c r="J165" t="s">
        <v>107</v>
      </c>
      <c r="K165" t="s">
        <v>325</v>
      </c>
      <c r="L165" s="218" t="s">
        <v>306</v>
      </c>
      <c r="M165" s="218" t="s">
        <v>245</v>
      </c>
      <c r="N165" s="218" t="s">
        <v>368</v>
      </c>
      <c r="O165" t="s">
        <v>271</v>
      </c>
      <c r="P165" t="s">
        <v>272</v>
      </c>
      <c r="S165" t="s">
        <v>699</v>
      </c>
      <c r="T165" t="s">
        <v>700</v>
      </c>
      <c r="U165" t="s">
        <v>398</v>
      </c>
      <c r="AC165" t="s">
        <v>1151</v>
      </c>
      <c r="AE165" s="888"/>
      <c r="AF165" s="888"/>
      <c r="AG165" s="888"/>
      <c r="AH165" s="888"/>
      <c r="AI165" s="888"/>
    </row>
    <row r="166" spans="4:35">
      <c r="D166" t="s">
        <v>238</v>
      </c>
      <c r="E166" t="s">
        <v>215</v>
      </c>
      <c r="F166" t="s">
        <v>239</v>
      </c>
      <c r="G166" t="s">
        <v>2161</v>
      </c>
      <c r="H166" t="s">
        <v>241</v>
      </c>
      <c r="I166" t="s">
        <v>266</v>
      </c>
      <c r="J166" t="s">
        <v>107</v>
      </c>
      <c r="K166" t="s">
        <v>325</v>
      </c>
      <c r="L166" s="218" t="s">
        <v>306</v>
      </c>
      <c r="M166" s="218" t="s">
        <v>245</v>
      </c>
      <c r="N166" s="218" t="s">
        <v>368</v>
      </c>
      <c r="O166" t="s">
        <v>271</v>
      </c>
      <c r="P166" t="s">
        <v>272</v>
      </c>
      <c r="S166" t="s">
        <v>701</v>
      </c>
      <c r="T166" t="s">
        <v>702</v>
      </c>
      <c r="U166" t="s">
        <v>398</v>
      </c>
      <c r="AC166" t="s">
        <v>1151</v>
      </c>
      <c r="AE166" s="888"/>
      <c r="AF166" s="888"/>
      <c r="AG166" s="888"/>
      <c r="AH166" s="888"/>
      <c r="AI166" s="888"/>
    </row>
    <row r="167" spans="4:35">
      <c r="D167" t="s">
        <v>238</v>
      </c>
      <c r="E167" t="s">
        <v>215</v>
      </c>
      <c r="F167" t="s">
        <v>239</v>
      </c>
      <c r="G167" t="s">
        <v>2161</v>
      </c>
      <c r="H167" t="s">
        <v>241</v>
      </c>
      <c r="I167" t="s">
        <v>266</v>
      </c>
      <c r="J167" t="s">
        <v>107</v>
      </c>
      <c r="K167" t="s">
        <v>325</v>
      </c>
      <c r="L167" s="218" t="s">
        <v>306</v>
      </c>
      <c r="M167" s="218" t="s">
        <v>245</v>
      </c>
      <c r="N167" s="218" t="s">
        <v>368</v>
      </c>
      <c r="O167" t="s">
        <v>271</v>
      </c>
      <c r="P167" t="s">
        <v>272</v>
      </c>
      <c r="S167" t="s">
        <v>703</v>
      </c>
      <c r="T167" t="s">
        <v>704</v>
      </c>
      <c r="U167" t="s">
        <v>398</v>
      </c>
      <c r="AC167" t="s">
        <v>1151</v>
      </c>
      <c r="AE167" s="888"/>
      <c r="AF167" s="888"/>
      <c r="AG167" s="888"/>
      <c r="AH167" s="888"/>
      <c r="AI167" s="888"/>
    </row>
    <row r="168" spans="4:35">
      <c r="D168" t="s">
        <v>238</v>
      </c>
      <c r="E168" t="s">
        <v>215</v>
      </c>
      <c r="F168" t="s">
        <v>239</v>
      </c>
      <c r="G168" t="s">
        <v>2161</v>
      </c>
      <c r="H168" t="s">
        <v>241</v>
      </c>
      <c r="I168" t="s">
        <v>266</v>
      </c>
      <c r="J168" t="s">
        <v>107</v>
      </c>
      <c r="K168" t="s">
        <v>325</v>
      </c>
      <c r="L168" s="218" t="s">
        <v>306</v>
      </c>
      <c r="M168" s="696" t="s">
        <v>416</v>
      </c>
      <c r="N168" s="218" t="s">
        <v>368</v>
      </c>
      <c r="O168" s="217" t="s">
        <v>416</v>
      </c>
      <c r="P168" t="s">
        <v>272</v>
      </c>
      <c r="S168" t="s">
        <v>705</v>
      </c>
      <c r="T168" t="s">
        <v>706</v>
      </c>
      <c r="U168" t="s">
        <v>398</v>
      </c>
      <c r="AC168" t="s">
        <v>1151</v>
      </c>
      <c r="AE168" s="888"/>
      <c r="AF168" s="888"/>
      <c r="AG168" s="888"/>
      <c r="AH168" s="888"/>
      <c r="AI168" s="888"/>
    </row>
    <row r="169" spans="4:35">
      <c r="D169" t="s">
        <v>238</v>
      </c>
      <c r="E169" t="s">
        <v>215</v>
      </c>
      <c r="F169" t="s">
        <v>239</v>
      </c>
      <c r="G169" t="s">
        <v>2161</v>
      </c>
      <c r="H169" t="s">
        <v>241</v>
      </c>
      <c r="I169" t="s">
        <v>266</v>
      </c>
      <c r="J169" t="s">
        <v>107</v>
      </c>
      <c r="K169" t="s">
        <v>325</v>
      </c>
      <c r="L169" s="218" t="s">
        <v>306</v>
      </c>
      <c r="M169" s="696" t="s">
        <v>416</v>
      </c>
      <c r="N169" s="218" t="s">
        <v>368</v>
      </c>
      <c r="O169" s="217" t="s">
        <v>416</v>
      </c>
      <c r="P169" t="s">
        <v>272</v>
      </c>
      <c r="S169" t="s">
        <v>707</v>
      </c>
      <c r="T169" t="s">
        <v>694</v>
      </c>
      <c r="U169" t="s">
        <v>398</v>
      </c>
      <c r="AC169" t="s">
        <v>1151</v>
      </c>
      <c r="AE169" s="888"/>
      <c r="AF169" s="888"/>
      <c r="AG169" s="888"/>
      <c r="AH169" s="888"/>
      <c r="AI169" s="888"/>
    </row>
    <row r="170" spans="4:35">
      <c r="D170" t="s">
        <v>238</v>
      </c>
      <c r="E170" t="s">
        <v>215</v>
      </c>
      <c r="F170" t="s">
        <v>239</v>
      </c>
      <c r="G170" t="s">
        <v>2161</v>
      </c>
      <c r="H170" t="s">
        <v>241</v>
      </c>
      <c r="I170" t="s">
        <v>266</v>
      </c>
      <c r="J170" t="s">
        <v>107</v>
      </c>
      <c r="K170" t="s">
        <v>325</v>
      </c>
      <c r="L170" s="218" t="s">
        <v>306</v>
      </c>
      <c r="M170" s="696" t="s">
        <v>416</v>
      </c>
      <c r="N170" s="218" t="s">
        <v>368</v>
      </c>
      <c r="O170" s="217" t="s">
        <v>416</v>
      </c>
      <c r="P170" t="s">
        <v>272</v>
      </c>
      <c r="S170" t="s">
        <v>708</v>
      </c>
      <c r="T170" t="s">
        <v>692</v>
      </c>
      <c r="U170" t="s">
        <v>398</v>
      </c>
      <c r="AC170" t="s">
        <v>1151</v>
      </c>
      <c r="AE170" s="888"/>
      <c r="AF170" s="888"/>
      <c r="AG170" s="888"/>
      <c r="AH170" s="888"/>
      <c r="AI170" s="888"/>
    </row>
    <row r="171" spans="4:35">
      <c r="D171" t="s">
        <v>238</v>
      </c>
      <c r="E171" t="s">
        <v>215</v>
      </c>
      <c r="F171" t="s">
        <v>239</v>
      </c>
      <c r="G171" t="s">
        <v>2161</v>
      </c>
      <c r="H171" t="s">
        <v>241</v>
      </c>
      <c r="I171" t="s">
        <v>266</v>
      </c>
      <c r="J171" t="s">
        <v>107</v>
      </c>
      <c r="K171" t="s">
        <v>325</v>
      </c>
      <c r="L171" s="218" t="s">
        <v>306</v>
      </c>
      <c r="M171" s="696" t="s">
        <v>416</v>
      </c>
      <c r="N171" s="218" t="s">
        <v>368</v>
      </c>
      <c r="O171" s="217" t="s">
        <v>416</v>
      </c>
      <c r="P171" t="s">
        <v>272</v>
      </c>
      <c r="S171" t="s">
        <v>709</v>
      </c>
      <c r="T171" t="s">
        <v>696</v>
      </c>
      <c r="U171" t="s">
        <v>398</v>
      </c>
      <c r="AC171" t="s">
        <v>1151</v>
      </c>
      <c r="AE171" s="888"/>
      <c r="AF171" s="888"/>
      <c r="AG171" s="888"/>
      <c r="AH171" s="888"/>
      <c r="AI171" s="888"/>
    </row>
    <row r="172" spans="4:35">
      <c r="D172" t="s">
        <v>238</v>
      </c>
      <c r="E172" t="s">
        <v>215</v>
      </c>
      <c r="F172" t="s">
        <v>239</v>
      </c>
      <c r="G172" t="s">
        <v>2161</v>
      </c>
      <c r="H172" t="s">
        <v>241</v>
      </c>
      <c r="I172" t="s">
        <v>266</v>
      </c>
      <c r="J172" t="s">
        <v>107</v>
      </c>
      <c r="K172" t="s">
        <v>325</v>
      </c>
      <c r="L172" s="218" t="s">
        <v>306</v>
      </c>
      <c r="M172" s="696" t="s">
        <v>416</v>
      </c>
      <c r="N172" s="218" t="s">
        <v>368</v>
      </c>
      <c r="O172" s="217" t="s">
        <v>416</v>
      </c>
      <c r="P172" t="s">
        <v>272</v>
      </c>
      <c r="S172" t="s">
        <v>710</v>
      </c>
      <c r="T172" t="s">
        <v>711</v>
      </c>
      <c r="U172" t="s">
        <v>398</v>
      </c>
      <c r="AC172" t="s">
        <v>1151</v>
      </c>
      <c r="AE172" s="888"/>
      <c r="AF172" s="888"/>
      <c r="AG172" s="888"/>
      <c r="AH172" s="888"/>
      <c r="AI172" s="888"/>
    </row>
    <row r="173" spans="4:35">
      <c r="D173" t="s">
        <v>238</v>
      </c>
      <c r="E173" t="s">
        <v>215</v>
      </c>
      <c r="F173" t="s">
        <v>239</v>
      </c>
      <c r="G173" t="s">
        <v>2161</v>
      </c>
      <c r="H173" t="s">
        <v>241</v>
      </c>
      <c r="I173" t="s">
        <v>266</v>
      </c>
      <c r="J173" t="s">
        <v>107</v>
      </c>
      <c r="K173" t="s">
        <v>325</v>
      </c>
      <c r="L173" s="218" t="s">
        <v>306</v>
      </c>
      <c r="M173" s="696" t="s">
        <v>416</v>
      </c>
      <c r="N173" s="218" t="s">
        <v>368</v>
      </c>
      <c r="O173" s="217" t="s">
        <v>416</v>
      </c>
      <c r="P173" t="s">
        <v>272</v>
      </c>
      <c r="S173" t="s">
        <v>712</v>
      </c>
      <c r="T173" t="s">
        <v>713</v>
      </c>
      <c r="U173" t="s">
        <v>398</v>
      </c>
      <c r="AC173" t="s">
        <v>1151</v>
      </c>
      <c r="AE173" s="888"/>
      <c r="AF173" s="888"/>
      <c r="AG173" s="888"/>
      <c r="AH173" s="888"/>
      <c r="AI173" s="888"/>
    </row>
    <row r="174" spans="4:35">
      <c r="D174" t="s">
        <v>238</v>
      </c>
      <c r="E174" t="s">
        <v>215</v>
      </c>
      <c r="F174" t="s">
        <v>239</v>
      </c>
      <c r="G174" t="s">
        <v>2161</v>
      </c>
      <c r="H174" t="s">
        <v>241</v>
      </c>
      <c r="I174" t="s">
        <v>266</v>
      </c>
      <c r="J174" t="s">
        <v>107</v>
      </c>
      <c r="K174" t="s">
        <v>325</v>
      </c>
      <c r="L174" s="218" t="s">
        <v>306</v>
      </c>
      <c r="M174" s="696" t="s">
        <v>416</v>
      </c>
      <c r="N174" s="218" t="s">
        <v>368</v>
      </c>
      <c r="O174" s="217" t="s">
        <v>416</v>
      </c>
      <c r="P174" t="s">
        <v>272</v>
      </c>
      <c r="S174" t="s">
        <v>714</v>
      </c>
      <c r="T174" t="s">
        <v>644</v>
      </c>
      <c r="U174" t="s">
        <v>398</v>
      </c>
      <c r="AC174" t="s">
        <v>1151</v>
      </c>
      <c r="AE174" s="888"/>
      <c r="AF174" s="888"/>
      <c r="AG174" s="888"/>
      <c r="AH174" s="888"/>
      <c r="AI174" s="888"/>
    </row>
    <row r="175" spans="4:35">
      <c r="D175" t="s">
        <v>238</v>
      </c>
      <c r="E175" t="s">
        <v>215</v>
      </c>
      <c r="F175" t="s">
        <v>239</v>
      </c>
      <c r="G175" t="s">
        <v>2161</v>
      </c>
      <c r="H175" t="s">
        <v>241</v>
      </c>
      <c r="I175" t="s">
        <v>266</v>
      </c>
      <c r="J175" t="s">
        <v>107</v>
      </c>
      <c r="K175" t="s">
        <v>325</v>
      </c>
      <c r="L175" s="218" t="s">
        <v>306</v>
      </c>
      <c r="M175" s="696" t="s">
        <v>416</v>
      </c>
      <c r="N175" s="218" t="s">
        <v>368</v>
      </c>
      <c r="O175" s="217" t="s">
        <v>416</v>
      </c>
      <c r="P175" t="s">
        <v>272</v>
      </c>
      <c r="S175" t="s">
        <v>715</v>
      </c>
      <c r="T175" t="s">
        <v>642</v>
      </c>
      <c r="U175" t="s">
        <v>398</v>
      </c>
      <c r="AC175" t="s">
        <v>1151</v>
      </c>
      <c r="AE175" s="888"/>
      <c r="AF175" s="888"/>
      <c r="AG175" s="888"/>
      <c r="AH175" s="888"/>
      <c r="AI175" s="888"/>
    </row>
    <row r="176" spans="4:35">
      <c r="D176" t="s">
        <v>238</v>
      </c>
      <c r="E176" t="s">
        <v>215</v>
      </c>
      <c r="F176" t="s">
        <v>239</v>
      </c>
      <c r="G176" t="s">
        <v>2161</v>
      </c>
      <c r="H176" t="s">
        <v>241</v>
      </c>
      <c r="I176" t="s">
        <v>266</v>
      </c>
      <c r="J176" t="s">
        <v>107</v>
      </c>
      <c r="K176" t="s">
        <v>325</v>
      </c>
      <c r="L176" s="218" t="s">
        <v>306</v>
      </c>
      <c r="M176" s="696" t="s">
        <v>416</v>
      </c>
      <c r="N176" s="218" t="s">
        <v>368</v>
      </c>
      <c r="O176" s="217" t="s">
        <v>416</v>
      </c>
      <c r="P176" t="s">
        <v>272</v>
      </c>
      <c r="S176" t="s">
        <v>716</v>
      </c>
      <c r="T176" t="s">
        <v>646</v>
      </c>
      <c r="U176" t="s">
        <v>398</v>
      </c>
      <c r="AC176" t="s">
        <v>1151</v>
      </c>
      <c r="AE176" s="888"/>
      <c r="AF176" s="888"/>
      <c r="AG176" s="888"/>
      <c r="AH176" s="888"/>
      <c r="AI176" s="888"/>
    </row>
    <row r="177" spans="4:35">
      <c r="D177" t="s">
        <v>238</v>
      </c>
      <c r="E177" t="s">
        <v>215</v>
      </c>
      <c r="F177" t="s">
        <v>239</v>
      </c>
      <c r="G177" t="s">
        <v>2161</v>
      </c>
      <c r="H177" t="s">
        <v>241</v>
      </c>
      <c r="I177" t="s">
        <v>266</v>
      </c>
      <c r="J177" t="s">
        <v>107</v>
      </c>
      <c r="K177" t="s">
        <v>325</v>
      </c>
      <c r="L177" s="218" t="s">
        <v>306</v>
      </c>
      <c r="M177" s="696" t="s">
        <v>416</v>
      </c>
      <c r="N177" s="218" t="s">
        <v>368</v>
      </c>
      <c r="O177" s="217" t="s">
        <v>416</v>
      </c>
      <c r="P177" t="s">
        <v>272</v>
      </c>
      <c r="S177" t="s">
        <v>717</v>
      </c>
      <c r="T177" t="s">
        <v>650</v>
      </c>
      <c r="U177" t="s">
        <v>398</v>
      </c>
      <c r="AC177" t="s">
        <v>1151</v>
      </c>
      <c r="AE177" s="888"/>
      <c r="AF177" s="888"/>
      <c r="AG177" s="888"/>
      <c r="AH177" s="888"/>
      <c r="AI177" s="888"/>
    </row>
    <row r="178" spans="4:35">
      <c r="D178" t="s">
        <v>238</v>
      </c>
      <c r="E178" t="s">
        <v>215</v>
      </c>
      <c r="F178" t="s">
        <v>239</v>
      </c>
      <c r="G178" t="s">
        <v>2161</v>
      </c>
      <c r="H178" t="s">
        <v>241</v>
      </c>
      <c r="I178" t="s">
        <v>266</v>
      </c>
      <c r="J178" t="s">
        <v>107</v>
      </c>
      <c r="K178" t="s">
        <v>325</v>
      </c>
      <c r="L178" s="218" t="s">
        <v>306</v>
      </c>
      <c r="M178" s="696" t="s">
        <v>416</v>
      </c>
      <c r="N178" s="218" t="s">
        <v>368</v>
      </c>
      <c r="O178" s="217" t="s">
        <v>416</v>
      </c>
      <c r="P178" t="s">
        <v>272</v>
      </c>
      <c r="S178" t="s">
        <v>718</v>
      </c>
      <c r="T178" t="s">
        <v>648</v>
      </c>
      <c r="U178" t="s">
        <v>398</v>
      </c>
      <c r="AC178" t="s">
        <v>1151</v>
      </c>
      <c r="AE178" s="888"/>
      <c r="AF178" s="888"/>
      <c r="AG178" s="888"/>
      <c r="AH178" s="888"/>
      <c r="AI178" s="888"/>
    </row>
    <row r="179" spans="4:35">
      <c r="D179" t="s">
        <v>238</v>
      </c>
      <c r="E179" t="s">
        <v>215</v>
      </c>
      <c r="F179" t="s">
        <v>239</v>
      </c>
      <c r="G179" t="s">
        <v>2161</v>
      </c>
      <c r="H179" t="s">
        <v>241</v>
      </c>
      <c r="I179" t="s">
        <v>266</v>
      </c>
      <c r="J179" t="s">
        <v>107</v>
      </c>
      <c r="K179" t="s">
        <v>325</v>
      </c>
      <c r="L179" s="218" t="s">
        <v>306</v>
      </c>
      <c r="M179" s="696" t="s">
        <v>416</v>
      </c>
      <c r="N179" s="218" t="s">
        <v>368</v>
      </c>
      <c r="O179" s="217" t="s">
        <v>416</v>
      </c>
      <c r="P179" t="s">
        <v>272</v>
      </c>
      <c r="S179" t="s">
        <v>719</v>
      </c>
      <c r="T179" t="s">
        <v>700</v>
      </c>
      <c r="U179" t="s">
        <v>398</v>
      </c>
      <c r="AC179" t="s">
        <v>1151</v>
      </c>
      <c r="AE179" s="888"/>
      <c r="AF179" s="888"/>
      <c r="AG179" s="888"/>
      <c r="AH179" s="888"/>
      <c r="AI179" s="888"/>
    </row>
    <row r="180" spans="4:35">
      <c r="D180" t="s">
        <v>238</v>
      </c>
      <c r="E180" t="s">
        <v>215</v>
      </c>
      <c r="F180" t="s">
        <v>239</v>
      </c>
      <c r="G180" t="s">
        <v>2161</v>
      </c>
      <c r="H180" t="s">
        <v>241</v>
      </c>
      <c r="I180" t="s">
        <v>266</v>
      </c>
      <c r="J180" t="s">
        <v>107</v>
      </c>
      <c r="K180" t="s">
        <v>325</v>
      </c>
      <c r="L180" s="218" t="s">
        <v>306</v>
      </c>
      <c r="M180" s="696" t="s">
        <v>416</v>
      </c>
      <c r="N180" s="218" t="s">
        <v>368</v>
      </c>
      <c r="O180" s="217" t="s">
        <v>416</v>
      </c>
      <c r="P180" t="s">
        <v>272</v>
      </c>
      <c r="S180" t="s">
        <v>720</v>
      </c>
      <c r="T180" t="s">
        <v>652</v>
      </c>
      <c r="U180" t="s">
        <v>398</v>
      </c>
      <c r="AC180" t="s">
        <v>1151</v>
      </c>
      <c r="AE180" s="888"/>
      <c r="AF180" s="888"/>
      <c r="AG180" s="888"/>
      <c r="AH180" s="888"/>
      <c r="AI180" s="888"/>
    </row>
    <row r="181" spans="4:35">
      <c r="D181" t="s">
        <v>238</v>
      </c>
      <c r="E181" t="s">
        <v>215</v>
      </c>
      <c r="F181" t="s">
        <v>239</v>
      </c>
      <c r="G181" t="s">
        <v>2161</v>
      </c>
      <c r="H181" t="s">
        <v>241</v>
      </c>
      <c r="I181" t="s">
        <v>266</v>
      </c>
      <c r="J181" t="s">
        <v>107</v>
      </c>
      <c r="K181" t="s">
        <v>325</v>
      </c>
      <c r="L181" s="218" t="s">
        <v>306</v>
      </c>
      <c r="M181" s="696" t="s">
        <v>416</v>
      </c>
      <c r="N181" s="218" t="s">
        <v>368</v>
      </c>
      <c r="O181" s="217" t="s">
        <v>416</v>
      </c>
      <c r="P181" t="s">
        <v>272</v>
      </c>
      <c r="S181" t="s">
        <v>721</v>
      </c>
      <c r="T181" t="s">
        <v>686</v>
      </c>
      <c r="U181" t="s">
        <v>398</v>
      </c>
      <c r="AC181" t="s">
        <v>1151</v>
      </c>
      <c r="AE181" s="888"/>
      <c r="AF181" s="888"/>
      <c r="AG181" s="888"/>
      <c r="AH181" s="888"/>
      <c r="AI181" s="888"/>
    </row>
    <row r="182" spans="4:35">
      <c r="D182" t="s">
        <v>238</v>
      </c>
      <c r="E182" t="s">
        <v>215</v>
      </c>
      <c r="F182" t="s">
        <v>239</v>
      </c>
      <c r="G182" t="s">
        <v>2161</v>
      </c>
      <c r="H182" t="s">
        <v>241</v>
      </c>
      <c r="I182" t="s">
        <v>266</v>
      </c>
      <c r="J182" t="s">
        <v>107</v>
      </c>
      <c r="K182" t="s">
        <v>325</v>
      </c>
      <c r="L182" s="218" t="s">
        <v>306</v>
      </c>
      <c r="M182" s="696" t="s">
        <v>416</v>
      </c>
      <c r="N182" s="218" t="s">
        <v>368</v>
      </c>
      <c r="O182" s="217" t="s">
        <v>416</v>
      </c>
      <c r="P182" t="s">
        <v>272</v>
      </c>
      <c r="S182" t="s">
        <v>722</v>
      </c>
      <c r="T182" t="s">
        <v>690</v>
      </c>
      <c r="U182" t="s">
        <v>398</v>
      </c>
      <c r="AC182" t="s">
        <v>1151</v>
      </c>
      <c r="AE182" s="888"/>
      <c r="AF182" s="888"/>
      <c r="AG182" s="888"/>
      <c r="AH182" s="888"/>
      <c r="AI182" s="888"/>
    </row>
    <row r="183" spans="4:35">
      <c r="D183" t="s">
        <v>238</v>
      </c>
      <c r="E183" t="s">
        <v>215</v>
      </c>
      <c r="F183" t="s">
        <v>239</v>
      </c>
      <c r="G183" t="s">
        <v>2161</v>
      </c>
      <c r="H183" t="s">
        <v>241</v>
      </c>
      <c r="I183" t="s">
        <v>266</v>
      </c>
      <c r="J183" t="s">
        <v>107</v>
      </c>
      <c r="K183" t="s">
        <v>325</v>
      </c>
      <c r="L183" s="218" t="s">
        <v>306</v>
      </c>
      <c r="M183" s="696" t="s">
        <v>416</v>
      </c>
      <c r="N183" s="218" t="s">
        <v>368</v>
      </c>
      <c r="O183" s="217" t="s">
        <v>416</v>
      </c>
      <c r="P183" t="s">
        <v>272</v>
      </c>
      <c r="S183" t="s">
        <v>723</v>
      </c>
      <c r="T183" t="s">
        <v>702</v>
      </c>
      <c r="U183" t="s">
        <v>398</v>
      </c>
      <c r="AC183" t="s">
        <v>1151</v>
      </c>
      <c r="AE183" s="888"/>
      <c r="AF183" s="888"/>
      <c r="AG183" s="888"/>
      <c r="AH183" s="888"/>
      <c r="AI183" s="888"/>
    </row>
    <row r="184" spans="4:35">
      <c r="D184" t="s">
        <v>238</v>
      </c>
      <c r="E184" t="s">
        <v>215</v>
      </c>
      <c r="F184" t="s">
        <v>239</v>
      </c>
      <c r="G184" t="s">
        <v>2161</v>
      </c>
      <c r="H184" t="s">
        <v>241</v>
      </c>
      <c r="I184" t="s">
        <v>266</v>
      </c>
      <c r="J184" t="s">
        <v>107</v>
      </c>
      <c r="K184" t="s">
        <v>325</v>
      </c>
      <c r="L184" s="218" t="s">
        <v>306</v>
      </c>
      <c r="M184" s="696" t="s">
        <v>416</v>
      </c>
      <c r="N184" s="218" t="s">
        <v>368</v>
      </c>
      <c r="O184" s="217" t="s">
        <v>416</v>
      </c>
      <c r="P184" t="s">
        <v>272</v>
      </c>
      <c r="S184" t="s">
        <v>724</v>
      </c>
      <c r="T184" t="s">
        <v>682</v>
      </c>
      <c r="U184" t="s">
        <v>398</v>
      </c>
      <c r="AC184" t="s">
        <v>1151</v>
      </c>
      <c r="AE184" s="888"/>
      <c r="AF184" s="888"/>
      <c r="AG184" s="888"/>
      <c r="AH184" s="888"/>
      <c r="AI184" s="888"/>
    </row>
    <row r="185" spans="4:35">
      <c r="D185" t="s">
        <v>238</v>
      </c>
      <c r="E185" t="s">
        <v>215</v>
      </c>
      <c r="F185" t="s">
        <v>239</v>
      </c>
      <c r="G185" t="s">
        <v>2161</v>
      </c>
      <c r="H185" t="s">
        <v>241</v>
      </c>
      <c r="I185" t="s">
        <v>266</v>
      </c>
      <c r="J185" t="s">
        <v>107</v>
      </c>
      <c r="K185" t="s">
        <v>325</v>
      </c>
      <c r="L185" s="218" t="s">
        <v>306</v>
      </c>
      <c r="M185" s="696" t="s">
        <v>416</v>
      </c>
      <c r="N185" s="218" t="s">
        <v>368</v>
      </c>
      <c r="O185" s="217" t="s">
        <v>416</v>
      </c>
      <c r="P185" t="s">
        <v>272</v>
      </c>
      <c r="S185" t="s">
        <v>725</v>
      </c>
      <c r="T185" t="s">
        <v>684</v>
      </c>
      <c r="U185" t="s">
        <v>398</v>
      </c>
      <c r="AC185" t="s">
        <v>1151</v>
      </c>
      <c r="AE185" s="888"/>
      <c r="AF185" s="888"/>
      <c r="AG185" s="888"/>
      <c r="AH185" s="888"/>
      <c r="AI185" s="888"/>
    </row>
    <row r="186" spans="4:35">
      <c r="D186" t="s">
        <v>238</v>
      </c>
      <c r="E186" t="s">
        <v>215</v>
      </c>
      <c r="F186" t="s">
        <v>239</v>
      </c>
      <c r="G186" t="s">
        <v>2161</v>
      </c>
      <c r="H186" t="s">
        <v>241</v>
      </c>
      <c r="I186" t="s">
        <v>266</v>
      </c>
      <c r="J186" t="s">
        <v>107</v>
      </c>
      <c r="K186" t="s">
        <v>325</v>
      </c>
      <c r="L186" s="218" t="s">
        <v>306</v>
      </c>
      <c r="M186" s="696" t="s">
        <v>416</v>
      </c>
      <c r="N186" s="218" t="s">
        <v>368</v>
      </c>
      <c r="O186" s="217" t="s">
        <v>416</v>
      </c>
      <c r="P186" t="s">
        <v>272</v>
      </c>
      <c r="S186" t="s">
        <v>726</v>
      </c>
      <c r="T186" t="s">
        <v>727</v>
      </c>
      <c r="U186" t="s">
        <v>398</v>
      </c>
      <c r="AC186" t="s">
        <v>1151</v>
      </c>
      <c r="AE186" s="888"/>
      <c r="AF186" s="888"/>
      <c r="AG186" s="888"/>
      <c r="AH186" s="888"/>
      <c r="AI186" s="888"/>
    </row>
    <row r="187" spans="4:35">
      <c r="D187" t="s">
        <v>238</v>
      </c>
      <c r="E187" t="s">
        <v>215</v>
      </c>
      <c r="F187" t="s">
        <v>239</v>
      </c>
      <c r="G187" t="s">
        <v>2161</v>
      </c>
      <c r="H187" t="s">
        <v>241</v>
      </c>
      <c r="I187" t="s">
        <v>266</v>
      </c>
      <c r="J187" t="s">
        <v>107</v>
      </c>
      <c r="K187" t="s">
        <v>325</v>
      </c>
      <c r="L187" s="218" t="s">
        <v>306</v>
      </c>
      <c r="M187" s="696" t="s">
        <v>416</v>
      </c>
      <c r="N187" s="218" t="s">
        <v>368</v>
      </c>
      <c r="O187" s="217" t="s">
        <v>416</v>
      </c>
      <c r="P187" t="s">
        <v>272</v>
      </c>
      <c r="S187" t="s">
        <v>728</v>
      </c>
      <c r="T187" t="s">
        <v>729</v>
      </c>
      <c r="U187" t="s">
        <v>398</v>
      </c>
      <c r="AC187" t="s">
        <v>1151</v>
      </c>
      <c r="AE187" s="888"/>
      <c r="AF187" s="888"/>
      <c r="AG187" s="888"/>
      <c r="AH187" s="888"/>
      <c r="AI187" s="888"/>
    </row>
    <row r="188" spans="4:35">
      <c r="D188" t="s">
        <v>238</v>
      </c>
      <c r="E188" t="s">
        <v>215</v>
      </c>
      <c r="F188" t="s">
        <v>239</v>
      </c>
      <c r="G188" t="s">
        <v>2161</v>
      </c>
      <c r="H188" t="s">
        <v>241</v>
      </c>
      <c r="I188" t="s">
        <v>266</v>
      </c>
      <c r="J188" t="s">
        <v>107</v>
      </c>
      <c r="K188" t="s">
        <v>325</v>
      </c>
      <c r="L188" s="218" t="s">
        <v>306</v>
      </c>
      <c r="M188" s="696" t="s">
        <v>416</v>
      </c>
      <c r="N188" s="218" t="s">
        <v>368</v>
      </c>
      <c r="O188" s="217" t="s">
        <v>416</v>
      </c>
      <c r="P188" t="s">
        <v>272</v>
      </c>
      <c r="S188" t="s">
        <v>730</v>
      </c>
      <c r="T188" t="s">
        <v>670</v>
      </c>
      <c r="U188" t="s">
        <v>398</v>
      </c>
      <c r="AC188" t="s">
        <v>1151</v>
      </c>
      <c r="AE188" s="888"/>
      <c r="AF188" s="888"/>
      <c r="AG188" s="888"/>
      <c r="AH188" s="888"/>
      <c r="AI188" s="888"/>
    </row>
    <row r="189" spans="4:35">
      <c r="D189" t="s">
        <v>238</v>
      </c>
      <c r="E189" t="s">
        <v>215</v>
      </c>
      <c r="F189" t="s">
        <v>239</v>
      </c>
      <c r="G189" t="s">
        <v>2161</v>
      </c>
      <c r="H189" t="s">
        <v>241</v>
      </c>
      <c r="I189" t="s">
        <v>266</v>
      </c>
      <c r="J189" t="s">
        <v>107</v>
      </c>
      <c r="K189" t="s">
        <v>325</v>
      </c>
      <c r="L189" s="218" t="s">
        <v>306</v>
      </c>
      <c r="M189" s="696" t="s">
        <v>416</v>
      </c>
      <c r="N189" s="218" t="s">
        <v>368</v>
      </c>
      <c r="O189" s="217" t="s">
        <v>416</v>
      </c>
      <c r="P189" t="s">
        <v>272</v>
      </c>
      <c r="S189" t="s">
        <v>731</v>
      </c>
      <c r="T189" t="s">
        <v>674</v>
      </c>
      <c r="U189" t="s">
        <v>398</v>
      </c>
      <c r="AC189" t="s">
        <v>1151</v>
      </c>
      <c r="AE189" s="888"/>
      <c r="AF189" s="888"/>
      <c r="AG189" s="888"/>
      <c r="AH189" s="888"/>
      <c r="AI189" s="888"/>
    </row>
    <row r="190" spans="4:35">
      <c r="D190" t="s">
        <v>238</v>
      </c>
      <c r="E190" t="s">
        <v>215</v>
      </c>
      <c r="F190" t="s">
        <v>239</v>
      </c>
      <c r="G190" t="s">
        <v>2161</v>
      </c>
      <c r="H190" t="s">
        <v>241</v>
      </c>
      <c r="I190" t="s">
        <v>266</v>
      </c>
      <c r="J190" t="s">
        <v>107</v>
      </c>
      <c r="K190" t="s">
        <v>325</v>
      </c>
      <c r="L190" s="218" t="s">
        <v>306</v>
      </c>
      <c r="M190" s="696" t="s">
        <v>416</v>
      </c>
      <c r="N190" s="218" t="s">
        <v>368</v>
      </c>
      <c r="O190" s="217" t="s">
        <v>416</v>
      </c>
      <c r="P190" t="s">
        <v>272</v>
      </c>
      <c r="S190" t="s">
        <v>732</v>
      </c>
      <c r="T190" t="s">
        <v>733</v>
      </c>
      <c r="U190" t="s">
        <v>398</v>
      </c>
      <c r="AC190" t="s">
        <v>1151</v>
      </c>
      <c r="AE190" s="888"/>
      <c r="AF190" s="888"/>
      <c r="AG190" s="888"/>
      <c r="AH190" s="888"/>
      <c r="AI190" s="888"/>
    </row>
    <row r="191" spans="4:35">
      <c r="D191" t="s">
        <v>238</v>
      </c>
      <c r="E191" t="s">
        <v>215</v>
      </c>
      <c r="F191" t="s">
        <v>239</v>
      </c>
      <c r="G191" t="s">
        <v>2161</v>
      </c>
      <c r="H191" t="s">
        <v>241</v>
      </c>
      <c r="I191" t="s">
        <v>266</v>
      </c>
      <c r="J191" t="s">
        <v>107</v>
      </c>
      <c r="K191" t="s">
        <v>325</v>
      </c>
      <c r="L191" s="218" t="s">
        <v>306</v>
      </c>
      <c r="M191" s="696" t="s">
        <v>416</v>
      </c>
      <c r="N191" s="218" t="s">
        <v>368</v>
      </c>
      <c r="O191" s="217" t="s">
        <v>416</v>
      </c>
      <c r="P191" t="s">
        <v>272</v>
      </c>
      <c r="S191" t="s">
        <v>734</v>
      </c>
      <c r="T191" t="s">
        <v>676</v>
      </c>
      <c r="U191" t="s">
        <v>398</v>
      </c>
      <c r="AC191" t="s">
        <v>1151</v>
      </c>
      <c r="AE191" s="888"/>
      <c r="AF191" s="888"/>
      <c r="AG191" s="888"/>
      <c r="AH191" s="888"/>
      <c r="AI191" s="888"/>
    </row>
    <row r="192" spans="4:35">
      <c r="D192" t="s">
        <v>238</v>
      </c>
      <c r="E192" t="s">
        <v>215</v>
      </c>
      <c r="F192" t="s">
        <v>239</v>
      </c>
      <c r="G192" t="s">
        <v>2161</v>
      </c>
      <c r="H192" t="s">
        <v>241</v>
      </c>
      <c r="I192" t="s">
        <v>266</v>
      </c>
      <c r="J192" t="s">
        <v>107</v>
      </c>
      <c r="K192" t="s">
        <v>325</v>
      </c>
      <c r="L192" s="218" t="s">
        <v>306</v>
      </c>
      <c r="M192" s="696" t="s">
        <v>416</v>
      </c>
      <c r="N192" s="218" t="s">
        <v>368</v>
      </c>
      <c r="O192" s="217" t="s">
        <v>416</v>
      </c>
      <c r="P192" t="s">
        <v>272</v>
      </c>
      <c r="S192" t="s">
        <v>735</v>
      </c>
      <c r="T192" t="s">
        <v>736</v>
      </c>
      <c r="U192" t="s">
        <v>398</v>
      </c>
      <c r="AC192" t="s">
        <v>1151</v>
      </c>
      <c r="AE192" s="888"/>
      <c r="AF192" s="888"/>
      <c r="AG192" s="888"/>
      <c r="AH192" s="888"/>
      <c r="AI192" s="888"/>
    </row>
    <row r="193" spans="4:35">
      <c r="D193" t="s">
        <v>238</v>
      </c>
      <c r="E193" t="s">
        <v>215</v>
      </c>
      <c r="F193" t="s">
        <v>239</v>
      </c>
      <c r="G193" t="s">
        <v>2161</v>
      </c>
      <c r="H193" t="s">
        <v>241</v>
      </c>
      <c r="I193" t="s">
        <v>266</v>
      </c>
      <c r="J193" t="s">
        <v>107</v>
      </c>
      <c r="K193" t="s">
        <v>325</v>
      </c>
      <c r="L193" s="218" t="s">
        <v>306</v>
      </c>
      <c r="M193" s="696" t="s">
        <v>416</v>
      </c>
      <c r="N193" s="218" t="s">
        <v>368</v>
      </c>
      <c r="O193" s="217" t="s">
        <v>416</v>
      </c>
      <c r="P193" t="s">
        <v>272</v>
      </c>
      <c r="S193" t="s">
        <v>737</v>
      </c>
      <c r="T193" t="s">
        <v>664</v>
      </c>
      <c r="U193" t="s">
        <v>398</v>
      </c>
      <c r="AC193" t="s">
        <v>1151</v>
      </c>
      <c r="AE193" s="888"/>
      <c r="AF193" s="888"/>
      <c r="AG193" s="888"/>
      <c r="AH193" s="888"/>
      <c r="AI193" s="888"/>
    </row>
    <row r="194" spans="4:35">
      <c r="D194" t="s">
        <v>238</v>
      </c>
      <c r="E194" t="s">
        <v>215</v>
      </c>
      <c r="F194" t="s">
        <v>239</v>
      </c>
      <c r="G194" t="s">
        <v>2161</v>
      </c>
      <c r="H194" t="s">
        <v>241</v>
      </c>
      <c r="I194" t="s">
        <v>266</v>
      </c>
      <c r="J194" t="s">
        <v>107</v>
      </c>
      <c r="K194" t="s">
        <v>325</v>
      </c>
      <c r="L194" s="218" t="s">
        <v>306</v>
      </c>
      <c r="M194" s="696" t="s">
        <v>416</v>
      </c>
      <c r="N194" s="218" t="s">
        <v>368</v>
      </c>
      <c r="O194" s="217" t="s">
        <v>416</v>
      </c>
      <c r="P194" t="s">
        <v>272</v>
      </c>
      <c r="S194" t="s">
        <v>738</v>
      </c>
      <c r="T194" t="s">
        <v>739</v>
      </c>
      <c r="U194" t="s">
        <v>398</v>
      </c>
      <c r="AC194" t="s">
        <v>1151</v>
      </c>
      <c r="AE194" s="888"/>
      <c r="AF194" s="888"/>
      <c r="AG194" s="888"/>
      <c r="AH194" s="888"/>
      <c r="AI194" s="888"/>
    </row>
    <row r="195" spans="4:35">
      <c r="D195" t="s">
        <v>238</v>
      </c>
      <c r="E195" t="s">
        <v>215</v>
      </c>
      <c r="F195" t="s">
        <v>239</v>
      </c>
      <c r="G195" t="s">
        <v>2161</v>
      </c>
      <c r="H195" t="s">
        <v>241</v>
      </c>
      <c r="I195" t="s">
        <v>266</v>
      </c>
      <c r="J195" t="s">
        <v>107</v>
      </c>
      <c r="K195" t="s">
        <v>325</v>
      </c>
      <c r="L195" s="218" t="s">
        <v>306</v>
      </c>
      <c r="M195" s="696" t="s">
        <v>416</v>
      </c>
      <c r="N195" s="218" t="s">
        <v>368</v>
      </c>
      <c r="O195" s="217" t="s">
        <v>416</v>
      </c>
      <c r="P195" t="s">
        <v>272</v>
      </c>
      <c r="S195" t="s">
        <v>740</v>
      </c>
      <c r="T195" t="s">
        <v>666</v>
      </c>
      <c r="U195" t="s">
        <v>398</v>
      </c>
      <c r="AC195" t="s">
        <v>1151</v>
      </c>
      <c r="AE195" s="888"/>
      <c r="AF195" s="888"/>
      <c r="AG195" s="888"/>
      <c r="AH195" s="888"/>
      <c r="AI195" s="888"/>
    </row>
    <row r="196" spans="4:35">
      <c r="D196" t="s">
        <v>238</v>
      </c>
      <c r="E196" t="s">
        <v>215</v>
      </c>
      <c r="F196" t="s">
        <v>239</v>
      </c>
      <c r="G196" t="s">
        <v>2161</v>
      </c>
      <c r="H196" t="s">
        <v>241</v>
      </c>
      <c r="I196" t="s">
        <v>266</v>
      </c>
      <c r="J196" t="s">
        <v>107</v>
      </c>
      <c r="K196" t="s">
        <v>325</v>
      </c>
      <c r="L196" s="218" t="s">
        <v>306</v>
      </c>
      <c r="M196" s="696" t="s">
        <v>416</v>
      </c>
      <c r="N196" s="218" t="s">
        <v>368</v>
      </c>
      <c r="O196" s="217" t="s">
        <v>416</v>
      </c>
      <c r="P196" t="s">
        <v>272</v>
      </c>
      <c r="S196" t="s">
        <v>741</v>
      </c>
      <c r="T196" t="s">
        <v>638</v>
      </c>
      <c r="U196" t="s">
        <v>398</v>
      </c>
      <c r="AC196" t="s">
        <v>1151</v>
      </c>
      <c r="AE196" s="888"/>
      <c r="AF196" s="888"/>
      <c r="AG196" s="888"/>
      <c r="AH196" s="888"/>
      <c r="AI196" s="888"/>
    </row>
    <row r="197" spans="4:35">
      <c r="D197" t="s">
        <v>238</v>
      </c>
      <c r="E197" t="s">
        <v>215</v>
      </c>
      <c r="F197" t="s">
        <v>239</v>
      </c>
      <c r="G197" t="s">
        <v>2161</v>
      </c>
      <c r="H197" t="s">
        <v>241</v>
      </c>
      <c r="I197" t="s">
        <v>266</v>
      </c>
      <c r="J197" t="s">
        <v>107</v>
      </c>
      <c r="K197" t="s">
        <v>325</v>
      </c>
      <c r="L197" s="218" t="s">
        <v>306</v>
      </c>
      <c r="M197" s="696" t="s">
        <v>416</v>
      </c>
      <c r="N197" s="218" t="s">
        <v>368</v>
      </c>
      <c r="O197" s="217" t="s">
        <v>416</v>
      </c>
      <c r="P197" t="s">
        <v>272</v>
      </c>
      <c r="S197" t="s">
        <v>742</v>
      </c>
      <c r="T197" t="s">
        <v>706</v>
      </c>
      <c r="U197" t="s">
        <v>398</v>
      </c>
      <c r="AC197" t="s">
        <v>1151</v>
      </c>
      <c r="AE197" s="888"/>
      <c r="AF197" s="888"/>
      <c r="AG197" s="888"/>
      <c r="AH197" s="888"/>
      <c r="AI197" s="888"/>
    </row>
    <row r="198" spans="4:35">
      <c r="D198" t="s">
        <v>238</v>
      </c>
      <c r="E198" t="s">
        <v>215</v>
      </c>
      <c r="F198" t="s">
        <v>239</v>
      </c>
      <c r="G198" t="s">
        <v>2161</v>
      </c>
      <c r="H198" t="s">
        <v>241</v>
      </c>
      <c r="I198" t="s">
        <v>266</v>
      </c>
      <c r="J198" t="s">
        <v>107</v>
      </c>
      <c r="K198" t="s">
        <v>325</v>
      </c>
      <c r="L198" s="218" t="s">
        <v>306</v>
      </c>
      <c r="M198" s="696" t="s">
        <v>416</v>
      </c>
      <c r="N198" s="218" t="s">
        <v>368</v>
      </c>
      <c r="O198" s="217" t="s">
        <v>416</v>
      </c>
      <c r="P198" t="s">
        <v>272</v>
      </c>
      <c r="S198" t="s">
        <v>743</v>
      </c>
      <c r="T198" t="s">
        <v>656</v>
      </c>
      <c r="U198" t="s">
        <v>398</v>
      </c>
      <c r="AC198" t="s">
        <v>1151</v>
      </c>
      <c r="AE198" s="888"/>
      <c r="AF198" s="888"/>
      <c r="AG198" s="888"/>
      <c r="AH198" s="888"/>
      <c r="AI198" s="888"/>
    </row>
    <row r="199" spans="4:35">
      <c r="D199" t="s">
        <v>238</v>
      </c>
      <c r="E199" t="s">
        <v>215</v>
      </c>
      <c r="F199" t="s">
        <v>239</v>
      </c>
      <c r="G199" t="s">
        <v>2161</v>
      </c>
      <c r="H199" t="s">
        <v>241</v>
      </c>
      <c r="I199" t="s">
        <v>266</v>
      </c>
      <c r="J199" t="s">
        <v>107</v>
      </c>
      <c r="K199" t="s">
        <v>325</v>
      </c>
      <c r="L199" s="218" t="s">
        <v>306</v>
      </c>
      <c r="M199" s="696" t="s">
        <v>416</v>
      </c>
      <c r="N199" s="218" t="s">
        <v>368</v>
      </c>
      <c r="O199" s="217" t="s">
        <v>416</v>
      </c>
      <c r="P199" t="s">
        <v>272</v>
      </c>
      <c r="S199" t="s">
        <v>744</v>
      </c>
      <c r="T199" t="s">
        <v>654</v>
      </c>
      <c r="U199" t="s">
        <v>398</v>
      </c>
      <c r="AC199" t="s">
        <v>1151</v>
      </c>
      <c r="AE199" s="888"/>
      <c r="AF199" s="888"/>
      <c r="AG199" s="888"/>
      <c r="AH199" s="888"/>
      <c r="AI199" s="888"/>
    </row>
    <row r="200" spans="4:35">
      <c r="D200" t="s">
        <v>238</v>
      </c>
      <c r="E200" t="s">
        <v>215</v>
      </c>
      <c r="F200" t="s">
        <v>239</v>
      </c>
      <c r="G200" t="s">
        <v>2161</v>
      </c>
      <c r="H200" t="s">
        <v>241</v>
      </c>
      <c r="I200" t="s">
        <v>266</v>
      </c>
      <c r="J200" t="s">
        <v>107</v>
      </c>
      <c r="K200" t="s">
        <v>325</v>
      </c>
      <c r="L200" s="218" t="s">
        <v>306</v>
      </c>
      <c r="M200" s="696" t="s">
        <v>416</v>
      </c>
      <c r="N200" s="218" t="s">
        <v>368</v>
      </c>
      <c r="O200" s="217" t="s">
        <v>416</v>
      </c>
      <c r="P200" t="s">
        <v>272</v>
      </c>
      <c r="S200" t="s">
        <v>745</v>
      </c>
      <c r="T200" t="s">
        <v>660</v>
      </c>
      <c r="U200" t="s">
        <v>398</v>
      </c>
      <c r="AC200" t="s">
        <v>1151</v>
      </c>
      <c r="AE200" s="888"/>
      <c r="AF200" s="888"/>
      <c r="AG200" s="888"/>
      <c r="AH200" s="888"/>
      <c r="AI200" s="888"/>
    </row>
    <row r="201" spans="4:35">
      <c r="D201" t="s">
        <v>238</v>
      </c>
      <c r="E201" t="s">
        <v>215</v>
      </c>
      <c r="F201" t="s">
        <v>239</v>
      </c>
      <c r="G201" t="s">
        <v>2161</v>
      </c>
      <c r="H201" t="s">
        <v>241</v>
      </c>
      <c r="I201" t="s">
        <v>266</v>
      </c>
      <c r="J201" t="s">
        <v>107</v>
      </c>
      <c r="K201" t="s">
        <v>325</v>
      </c>
      <c r="L201" s="218" t="s">
        <v>306</v>
      </c>
      <c r="M201" s="218" t="s">
        <v>245</v>
      </c>
      <c r="N201" s="218" t="s">
        <v>368</v>
      </c>
      <c r="O201" t="s">
        <v>271</v>
      </c>
      <c r="P201" t="s">
        <v>272</v>
      </c>
      <c r="S201" t="s">
        <v>746</v>
      </c>
      <c r="T201" t="s">
        <v>711</v>
      </c>
      <c r="U201" t="s">
        <v>398</v>
      </c>
      <c r="AC201" t="s">
        <v>1151</v>
      </c>
      <c r="AE201" s="888"/>
      <c r="AF201" s="888"/>
      <c r="AG201" s="888"/>
      <c r="AH201" s="888"/>
      <c r="AI201" s="888"/>
    </row>
    <row r="202" spans="4:35">
      <c r="D202" t="s">
        <v>238</v>
      </c>
      <c r="E202" t="s">
        <v>215</v>
      </c>
      <c r="F202" t="s">
        <v>239</v>
      </c>
      <c r="G202" t="s">
        <v>2161</v>
      </c>
      <c r="H202" t="s">
        <v>241</v>
      </c>
      <c r="I202" t="s">
        <v>266</v>
      </c>
      <c r="J202" t="s">
        <v>107</v>
      </c>
      <c r="K202" t="s">
        <v>325</v>
      </c>
      <c r="L202" s="218" t="s">
        <v>306</v>
      </c>
      <c r="M202" s="696" t="s">
        <v>416</v>
      </c>
      <c r="N202" s="218" t="s">
        <v>368</v>
      </c>
      <c r="O202" s="217" t="s">
        <v>416</v>
      </c>
      <c r="P202" t="s">
        <v>272</v>
      </c>
      <c r="S202" t="s">
        <v>747</v>
      </c>
      <c r="T202" t="s">
        <v>713</v>
      </c>
      <c r="U202" t="s">
        <v>398</v>
      </c>
      <c r="AC202" t="s">
        <v>1151</v>
      </c>
      <c r="AE202" s="888"/>
      <c r="AF202" s="888"/>
      <c r="AG202" s="888"/>
      <c r="AH202" s="888"/>
      <c r="AI202" s="888"/>
    </row>
    <row r="203" spans="4:35">
      <c r="D203" t="s">
        <v>238</v>
      </c>
      <c r="E203" t="s">
        <v>215</v>
      </c>
      <c r="F203" t="s">
        <v>239</v>
      </c>
      <c r="G203" t="s">
        <v>2161</v>
      </c>
      <c r="H203" t="s">
        <v>241</v>
      </c>
      <c r="I203" t="s">
        <v>266</v>
      </c>
      <c r="J203" t="s">
        <v>107</v>
      </c>
      <c r="K203" t="s">
        <v>325</v>
      </c>
      <c r="L203" s="218" t="s">
        <v>306</v>
      </c>
      <c r="M203" s="696" t="s">
        <v>416</v>
      </c>
      <c r="N203" s="218" t="s">
        <v>368</v>
      </c>
      <c r="O203" s="217" t="s">
        <v>416</v>
      </c>
      <c r="P203" t="s">
        <v>272</v>
      </c>
      <c r="S203" t="s">
        <v>748</v>
      </c>
      <c r="T203" t="s">
        <v>678</v>
      </c>
      <c r="U203" t="s">
        <v>398</v>
      </c>
      <c r="AC203" t="s">
        <v>1151</v>
      </c>
      <c r="AE203" s="888"/>
      <c r="AF203" s="888"/>
      <c r="AG203" s="888"/>
      <c r="AH203" s="888"/>
      <c r="AI203" s="888"/>
    </row>
    <row r="204" spans="4:35">
      <c r="D204" t="s">
        <v>238</v>
      </c>
      <c r="E204" t="s">
        <v>215</v>
      </c>
      <c r="F204" t="s">
        <v>239</v>
      </c>
      <c r="G204" t="s">
        <v>2161</v>
      </c>
      <c r="H204" t="s">
        <v>241</v>
      </c>
      <c r="I204" t="s">
        <v>266</v>
      </c>
      <c r="J204" t="s">
        <v>107</v>
      </c>
      <c r="K204" t="s">
        <v>325</v>
      </c>
      <c r="L204" s="218" t="s">
        <v>306</v>
      </c>
      <c r="M204" s="218" t="s">
        <v>245</v>
      </c>
      <c r="N204" s="218" t="s">
        <v>373</v>
      </c>
      <c r="O204" t="s">
        <v>271</v>
      </c>
      <c r="P204" t="s">
        <v>272</v>
      </c>
      <c r="S204" t="s">
        <v>749</v>
      </c>
      <c r="T204" t="s">
        <v>750</v>
      </c>
      <c r="U204" t="s">
        <v>402</v>
      </c>
      <c r="AC204" t="s">
        <v>1151</v>
      </c>
      <c r="AE204" s="888"/>
      <c r="AF204" s="888"/>
      <c r="AG204" s="888"/>
      <c r="AH204" s="888"/>
      <c r="AI204" s="888"/>
    </row>
    <row r="205" spans="4:35">
      <c r="D205" t="s">
        <v>238</v>
      </c>
      <c r="E205" t="s">
        <v>215</v>
      </c>
      <c r="F205" t="s">
        <v>239</v>
      </c>
      <c r="G205" t="s">
        <v>2161</v>
      </c>
      <c r="H205" t="s">
        <v>241</v>
      </c>
      <c r="I205" t="s">
        <v>266</v>
      </c>
      <c r="J205" t="s">
        <v>107</v>
      </c>
      <c r="K205" t="s">
        <v>325</v>
      </c>
      <c r="L205" s="218" t="s">
        <v>306</v>
      </c>
      <c r="M205" s="218" t="s">
        <v>245</v>
      </c>
      <c r="N205" s="218" t="s">
        <v>373</v>
      </c>
      <c r="O205" t="s">
        <v>271</v>
      </c>
      <c r="P205" t="s">
        <v>272</v>
      </c>
      <c r="S205" t="s">
        <v>751</v>
      </c>
      <c r="T205" t="s">
        <v>752</v>
      </c>
      <c r="U205" t="s">
        <v>402</v>
      </c>
      <c r="AC205" t="s">
        <v>1151</v>
      </c>
      <c r="AE205" s="888"/>
      <c r="AF205" s="888"/>
      <c r="AG205" s="888"/>
      <c r="AH205" s="888"/>
      <c r="AI205" s="888"/>
    </row>
    <row r="206" spans="4:35">
      <c r="D206" t="s">
        <v>238</v>
      </c>
      <c r="E206" t="s">
        <v>215</v>
      </c>
      <c r="F206" t="s">
        <v>239</v>
      </c>
      <c r="G206" t="s">
        <v>2161</v>
      </c>
      <c r="H206" t="s">
        <v>241</v>
      </c>
      <c r="I206" t="s">
        <v>266</v>
      </c>
      <c r="J206" t="s">
        <v>107</v>
      </c>
      <c r="K206" t="s">
        <v>325</v>
      </c>
      <c r="L206" s="218" t="s">
        <v>306</v>
      </c>
      <c r="M206" s="696" t="s">
        <v>416</v>
      </c>
      <c r="N206" s="218" t="s">
        <v>373</v>
      </c>
      <c r="O206" s="217" t="s">
        <v>416</v>
      </c>
      <c r="P206" t="s">
        <v>272</v>
      </c>
      <c r="S206" t="s">
        <v>753</v>
      </c>
      <c r="T206" t="s">
        <v>754</v>
      </c>
      <c r="U206" t="s">
        <v>402</v>
      </c>
      <c r="AC206" t="s">
        <v>1151</v>
      </c>
      <c r="AE206" s="888"/>
      <c r="AF206" s="888"/>
      <c r="AG206" s="888"/>
      <c r="AH206" s="888"/>
      <c r="AI206" s="888"/>
    </row>
    <row r="207" spans="4:35">
      <c r="D207" t="s">
        <v>238</v>
      </c>
      <c r="E207" t="s">
        <v>215</v>
      </c>
      <c r="F207" t="s">
        <v>239</v>
      </c>
      <c r="G207" t="s">
        <v>2161</v>
      </c>
      <c r="H207" t="s">
        <v>241</v>
      </c>
      <c r="I207" t="s">
        <v>266</v>
      </c>
      <c r="J207" t="s">
        <v>107</v>
      </c>
      <c r="K207" t="s">
        <v>325</v>
      </c>
      <c r="L207" s="218" t="s">
        <v>306</v>
      </c>
      <c r="M207" s="218" t="s">
        <v>245</v>
      </c>
      <c r="N207" s="218" t="s">
        <v>373</v>
      </c>
      <c r="O207" t="s">
        <v>271</v>
      </c>
      <c r="P207" t="s">
        <v>272</v>
      </c>
      <c r="S207" t="s">
        <v>755</v>
      </c>
      <c r="T207" t="s">
        <v>756</v>
      </c>
      <c r="U207" t="s">
        <v>402</v>
      </c>
      <c r="AC207" t="s">
        <v>1151</v>
      </c>
      <c r="AE207" s="888"/>
      <c r="AF207" s="888"/>
      <c r="AG207" s="888"/>
      <c r="AH207" s="888"/>
      <c r="AI207" s="888"/>
    </row>
    <row r="208" spans="4:35">
      <c r="D208" t="s">
        <v>238</v>
      </c>
      <c r="E208" t="s">
        <v>215</v>
      </c>
      <c r="F208" t="s">
        <v>239</v>
      </c>
      <c r="G208" t="s">
        <v>2161</v>
      </c>
      <c r="H208" t="s">
        <v>241</v>
      </c>
      <c r="I208" t="s">
        <v>266</v>
      </c>
      <c r="J208" t="s">
        <v>107</v>
      </c>
      <c r="K208" t="s">
        <v>325</v>
      </c>
      <c r="L208" s="218" t="s">
        <v>306</v>
      </c>
      <c r="M208" s="696" t="s">
        <v>416</v>
      </c>
      <c r="N208" s="218" t="s">
        <v>373</v>
      </c>
      <c r="O208" s="217" t="s">
        <v>416</v>
      </c>
      <c r="P208" t="s">
        <v>272</v>
      </c>
      <c r="S208" t="s">
        <v>757</v>
      </c>
      <c r="T208" t="s">
        <v>758</v>
      </c>
      <c r="U208" t="s">
        <v>402</v>
      </c>
      <c r="AC208" t="s">
        <v>1151</v>
      </c>
      <c r="AE208" s="888"/>
      <c r="AF208" s="888"/>
      <c r="AG208" s="888"/>
      <c r="AH208" s="888"/>
      <c r="AI208" s="888"/>
    </row>
    <row r="209" spans="4:35">
      <c r="D209" t="s">
        <v>238</v>
      </c>
      <c r="E209" t="s">
        <v>215</v>
      </c>
      <c r="F209" t="s">
        <v>239</v>
      </c>
      <c r="G209" t="s">
        <v>2161</v>
      </c>
      <c r="H209" t="s">
        <v>241</v>
      </c>
      <c r="I209" t="s">
        <v>266</v>
      </c>
      <c r="J209" t="s">
        <v>107</v>
      </c>
      <c r="K209" t="s">
        <v>325</v>
      </c>
      <c r="L209" s="218" t="s">
        <v>306</v>
      </c>
      <c r="M209" s="218" t="s">
        <v>245</v>
      </c>
      <c r="N209" s="218" t="s">
        <v>373</v>
      </c>
      <c r="O209" t="s">
        <v>271</v>
      </c>
      <c r="P209" t="s">
        <v>272</v>
      </c>
      <c r="S209" t="s">
        <v>759</v>
      </c>
      <c r="T209" t="s">
        <v>760</v>
      </c>
      <c r="U209" t="s">
        <v>402</v>
      </c>
      <c r="AC209" t="s">
        <v>1151</v>
      </c>
      <c r="AE209" s="888"/>
      <c r="AF209" s="888"/>
      <c r="AG209" s="888"/>
      <c r="AH209" s="888"/>
      <c r="AI209" s="888"/>
    </row>
    <row r="210" spans="4:35">
      <c r="D210" t="s">
        <v>238</v>
      </c>
      <c r="E210" t="s">
        <v>215</v>
      </c>
      <c r="F210" t="s">
        <v>239</v>
      </c>
      <c r="G210" t="s">
        <v>2161</v>
      </c>
      <c r="H210" t="s">
        <v>241</v>
      </c>
      <c r="I210" t="s">
        <v>266</v>
      </c>
      <c r="J210" t="s">
        <v>107</v>
      </c>
      <c r="K210" t="s">
        <v>325</v>
      </c>
      <c r="L210" s="218" t="s">
        <v>306</v>
      </c>
      <c r="M210" s="218" t="s">
        <v>245</v>
      </c>
      <c r="N210" s="218" t="s">
        <v>373</v>
      </c>
      <c r="O210" t="s">
        <v>271</v>
      </c>
      <c r="P210" t="s">
        <v>272</v>
      </c>
      <c r="S210" t="s">
        <v>761</v>
      </c>
      <c r="T210" t="s">
        <v>762</v>
      </c>
      <c r="U210" t="s">
        <v>402</v>
      </c>
      <c r="AC210" t="s">
        <v>1151</v>
      </c>
      <c r="AE210" s="888"/>
      <c r="AF210" s="888"/>
      <c r="AG210" s="888"/>
      <c r="AH210" s="888"/>
      <c r="AI210" s="888"/>
    </row>
    <row r="211" spans="4:35">
      <c r="D211" t="s">
        <v>238</v>
      </c>
      <c r="E211" t="s">
        <v>215</v>
      </c>
      <c r="F211" t="s">
        <v>239</v>
      </c>
      <c r="G211" t="s">
        <v>2161</v>
      </c>
      <c r="H211" t="s">
        <v>241</v>
      </c>
      <c r="I211" t="s">
        <v>266</v>
      </c>
      <c r="J211" t="s">
        <v>107</v>
      </c>
      <c r="K211" t="s">
        <v>325</v>
      </c>
      <c r="L211" s="218" t="s">
        <v>306</v>
      </c>
      <c r="M211" s="696" t="s">
        <v>416</v>
      </c>
      <c r="N211" s="218" t="s">
        <v>373</v>
      </c>
      <c r="O211" s="217" t="s">
        <v>416</v>
      </c>
      <c r="P211" t="s">
        <v>272</v>
      </c>
      <c r="S211" t="s">
        <v>763</v>
      </c>
      <c r="T211" t="s">
        <v>764</v>
      </c>
      <c r="U211" t="s">
        <v>402</v>
      </c>
      <c r="AC211" t="s">
        <v>1151</v>
      </c>
      <c r="AE211" s="888"/>
      <c r="AF211" s="888"/>
      <c r="AG211" s="888"/>
      <c r="AH211" s="888"/>
      <c r="AI211" s="888"/>
    </row>
    <row r="212" spans="4:35">
      <c r="D212" t="s">
        <v>238</v>
      </c>
      <c r="E212" t="s">
        <v>215</v>
      </c>
      <c r="F212" t="s">
        <v>239</v>
      </c>
      <c r="G212" t="s">
        <v>2161</v>
      </c>
      <c r="H212" t="s">
        <v>241</v>
      </c>
      <c r="I212" t="s">
        <v>266</v>
      </c>
      <c r="J212" t="s">
        <v>107</v>
      </c>
      <c r="K212" t="s">
        <v>325</v>
      </c>
      <c r="L212" s="218" t="s">
        <v>306</v>
      </c>
      <c r="M212" s="696" t="s">
        <v>416</v>
      </c>
      <c r="N212" s="218" t="s">
        <v>373</v>
      </c>
      <c r="O212" s="217" t="s">
        <v>416</v>
      </c>
      <c r="P212" t="s">
        <v>272</v>
      </c>
      <c r="S212" t="s">
        <v>765</v>
      </c>
      <c r="T212" t="s">
        <v>766</v>
      </c>
      <c r="U212" t="s">
        <v>402</v>
      </c>
      <c r="AC212" t="s">
        <v>1151</v>
      </c>
      <c r="AE212" s="888"/>
      <c r="AF212" s="888"/>
      <c r="AG212" s="888"/>
      <c r="AH212" s="888"/>
      <c r="AI212" s="888"/>
    </row>
    <row r="213" spans="4:35">
      <c r="D213" t="s">
        <v>238</v>
      </c>
      <c r="E213" t="s">
        <v>215</v>
      </c>
      <c r="F213" t="s">
        <v>239</v>
      </c>
      <c r="G213" t="s">
        <v>2161</v>
      </c>
      <c r="H213" t="s">
        <v>241</v>
      </c>
      <c r="I213" t="s">
        <v>266</v>
      </c>
      <c r="J213" t="s">
        <v>107</v>
      </c>
      <c r="K213" t="s">
        <v>325</v>
      </c>
      <c r="L213" s="218" t="s">
        <v>306</v>
      </c>
      <c r="M213" s="696" t="s">
        <v>416</v>
      </c>
      <c r="N213" s="218" t="s">
        <v>373</v>
      </c>
      <c r="O213" s="217" t="s">
        <v>416</v>
      </c>
      <c r="P213" t="s">
        <v>272</v>
      </c>
      <c r="S213" t="s">
        <v>767</v>
      </c>
      <c r="T213" t="s">
        <v>768</v>
      </c>
      <c r="U213" t="s">
        <v>402</v>
      </c>
      <c r="AC213" t="s">
        <v>1151</v>
      </c>
      <c r="AE213" s="888"/>
      <c r="AF213" s="888"/>
      <c r="AG213" s="888"/>
      <c r="AH213" s="888"/>
      <c r="AI213" s="888"/>
    </row>
    <row r="214" spans="4:35">
      <c r="D214" t="s">
        <v>238</v>
      </c>
      <c r="E214" t="s">
        <v>215</v>
      </c>
      <c r="F214" t="s">
        <v>239</v>
      </c>
      <c r="G214" t="s">
        <v>2161</v>
      </c>
      <c r="H214" t="s">
        <v>241</v>
      </c>
      <c r="I214" t="s">
        <v>266</v>
      </c>
      <c r="J214" t="s">
        <v>107</v>
      </c>
      <c r="K214" t="s">
        <v>325</v>
      </c>
      <c r="L214" s="218" t="s">
        <v>306</v>
      </c>
      <c r="M214" s="218" t="s">
        <v>245</v>
      </c>
      <c r="N214" s="218" t="s">
        <v>373</v>
      </c>
      <c r="O214" t="s">
        <v>271</v>
      </c>
      <c r="P214" t="s">
        <v>272</v>
      </c>
      <c r="S214" t="s">
        <v>769</v>
      </c>
      <c r="T214" t="s">
        <v>770</v>
      </c>
      <c r="U214" t="s">
        <v>402</v>
      </c>
      <c r="AC214" t="s">
        <v>1151</v>
      </c>
      <c r="AE214" s="888"/>
      <c r="AF214" s="888"/>
      <c r="AG214" s="888"/>
      <c r="AH214" s="888"/>
      <c r="AI214" s="888"/>
    </row>
    <row r="215" spans="4:35">
      <c r="D215" t="s">
        <v>238</v>
      </c>
      <c r="E215" t="s">
        <v>215</v>
      </c>
      <c r="F215" t="s">
        <v>239</v>
      </c>
      <c r="G215" t="s">
        <v>2161</v>
      </c>
      <c r="H215" t="s">
        <v>241</v>
      </c>
      <c r="I215" t="s">
        <v>266</v>
      </c>
      <c r="J215" t="s">
        <v>107</v>
      </c>
      <c r="K215" t="s">
        <v>325</v>
      </c>
      <c r="L215" s="218" t="s">
        <v>306</v>
      </c>
      <c r="M215" s="218" t="s">
        <v>245</v>
      </c>
      <c r="N215" s="218" t="s">
        <v>373</v>
      </c>
      <c r="O215" t="s">
        <v>271</v>
      </c>
      <c r="P215" t="s">
        <v>272</v>
      </c>
      <c r="S215" t="s">
        <v>771</v>
      </c>
      <c r="T215" t="s">
        <v>772</v>
      </c>
      <c r="U215" t="s">
        <v>402</v>
      </c>
      <c r="AC215" t="s">
        <v>1151</v>
      </c>
      <c r="AE215" s="888"/>
      <c r="AF215" s="888"/>
      <c r="AG215" s="888"/>
      <c r="AH215" s="888"/>
      <c r="AI215" s="888"/>
    </row>
    <row r="216" spans="4:35">
      <c r="D216" t="s">
        <v>238</v>
      </c>
      <c r="E216" t="s">
        <v>215</v>
      </c>
      <c r="F216" t="s">
        <v>239</v>
      </c>
      <c r="G216" t="s">
        <v>2161</v>
      </c>
      <c r="H216" t="s">
        <v>241</v>
      </c>
      <c r="I216" t="s">
        <v>266</v>
      </c>
      <c r="J216" t="s">
        <v>107</v>
      </c>
      <c r="K216" t="s">
        <v>325</v>
      </c>
      <c r="L216" s="218" t="s">
        <v>306</v>
      </c>
      <c r="M216" s="696" t="s">
        <v>416</v>
      </c>
      <c r="N216" s="218" t="s">
        <v>373</v>
      </c>
      <c r="O216" s="217" t="s">
        <v>416</v>
      </c>
      <c r="P216" t="s">
        <v>272</v>
      </c>
      <c r="S216" t="s">
        <v>773</v>
      </c>
      <c r="T216" t="s">
        <v>774</v>
      </c>
      <c r="U216" t="s">
        <v>402</v>
      </c>
      <c r="AC216" t="s">
        <v>1151</v>
      </c>
      <c r="AE216" s="888"/>
      <c r="AF216" s="888"/>
      <c r="AG216" s="888"/>
      <c r="AH216" s="888"/>
      <c r="AI216" s="888"/>
    </row>
    <row r="217" spans="4:35">
      <c r="D217" t="s">
        <v>238</v>
      </c>
      <c r="E217" t="s">
        <v>215</v>
      </c>
      <c r="F217" t="s">
        <v>239</v>
      </c>
      <c r="G217" t="s">
        <v>2161</v>
      </c>
      <c r="H217" t="s">
        <v>241</v>
      </c>
      <c r="I217" t="s">
        <v>266</v>
      </c>
      <c r="J217" t="s">
        <v>107</v>
      </c>
      <c r="K217" t="s">
        <v>325</v>
      </c>
      <c r="L217" s="218" t="s">
        <v>306</v>
      </c>
      <c r="M217" s="696" t="s">
        <v>416</v>
      </c>
      <c r="N217" s="218" t="s">
        <v>373</v>
      </c>
      <c r="O217" s="217" t="s">
        <v>416</v>
      </c>
      <c r="P217" t="s">
        <v>272</v>
      </c>
      <c r="S217" t="s">
        <v>775</v>
      </c>
      <c r="T217" t="s">
        <v>776</v>
      </c>
      <c r="U217" t="s">
        <v>402</v>
      </c>
      <c r="AC217" t="s">
        <v>1151</v>
      </c>
      <c r="AE217" s="888"/>
      <c r="AF217" s="888"/>
      <c r="AG217" s="888"/>
      <c r="AH217" s="888"/>
      <c r="AI217" s="888"/>
    </row>
    <row r="218" spans="4:35">
      <c r="D218" t="s">
        <v>238</v>
      </c>
      <c r="E218" t="s">
        <v>215</v>
      </c>
      <c r="F218" t="s">
        <v>239</v>
      </c>
      <c r="G218" t="s">
        <v>2161</v>
      </c>
      <c r="H218" t="s">
        <v>241</v>
      </c>
      <c r="I218" t="s">
        <v>266</v>
      </c>
      <c r="J218" t="s">
        <v>107</v>
      </c>
      <c r="K218" t="s">
        <v>325</v>
      </c>
      <c r="L218" s="218" t="s">
        <v>306</v>
      </c>
      <c r="M218" s="218" t="s">
        <v>245</v>
      </c>
      <c r="N218" s="218" t="s">
        <v>373</v>
      </c>
      <c r="O218" t="s">
        <v>271</v>
      </c>
      <c r="P218" t="s">
        <v>272</v>
      </c>
      <c r="S218" t="s">
        <v>777</v>
      </c>
      <c r="T218" t="s">
        <v>778</v>
      </c>
      <c r="U218" t="s">
        <v>402</v>
      </c>
      <c r="AC218" t="s">
        <v>1151</v>
      </c>
      <c r="AE218" s="888"/>
      <c r="AF218" s="888"/>
      <c r="AG218" s="888"/>
      <c r="AH218" s="888"/>
      <c r="AI218" s="888"/>
    </row>
    <row r="219" spans="4:35">
      <c r="D219" t="s">
        <v>238</v>
      </c>
      <c r="E219" t="s">
        <v>215</v>
      </c>
      <c r="F219" t="s">
        <v>239</v>
      </c>
      <c r="G219" t="s">
        <v>2161</v>
      </c>
      <c r="H219" t="s">
        <v>241</v>
      </c>
      <c r="I219" t="s">
        <v>266</v>
      </c>
      <c r="J219" t="s">
        <v>107</v>
      </c>
      <c r="K219" t="s">
        <v>325</v>
      </c>
      <c r="L219" s="218" t="s">
        <v>306</v>
      </c>
      <c r="M219" s="696" t="s">
        <v>416</v>
      </c>
      <c r="N219" s="218" t="s">
        <v>373</v>
      </c>
      <c r="O219" s="217" t="s">
        <v>416</v>
      </c>
      <c r="P219" t="s">
        <v>272</v>
      </c>
      <c r="S219" t="s">
        <v>779</v>
      </c>
      <c r="T219" t="s">
        <v>780</v>
      </c>
      <c r="U219" t="s">
        <v>402</v>
      </c>
      <c r="AC219" t="s">
        <v>1151</v>
      </c>
      <c r="AE219" s="888"/>
      <c r="AF219" s="888"/>
      <c r="AG219" s="888"/>
      <c r="AH219" s="888"/>
      <c r="AI219" s="888"/>
    </row>
    <row r="220" spans="4:35">
      <c r="D220" t="s">
        <v>238</v>
      </c>
      <c r="E220" t="s">
        <v>215</v>
      </c>
      <c r="F220" t="s">
        <v>239</v>
      </c>
      <c r="G220" t="s">
        <v>2161</v>
      </c>
      <c r="H220" t="s">
        <v>241</v>
      </c>
      <c r="I220" t="s">
        <v>266</v>
      </c>
      <c r="J220" t="s">
        <v>107</v>
      </c>
      <c r="K220" t="s">
        <v>325</v>
      </c>
      <c r="L220" s="218" t="s">
        <v>306</v>
      </c>
      <c r="M220" s="696" t="s">
        <v>416</v>
      </c>
      <c r="N220" s="218" t="s">
        <v>373</v>
      </c>
      <c r="O220" s="217" t="s">
        <v>416</v>
      </c>
      <c r="P220" t="s">
        <v>272</v>
      </c>
      <c r="S220" t="s">
        <v>781</v>
      </c>
      <c r="T220" t="s">
        <v>782</v>
      </c>
      <c r="U220" t="s">
        <v>402</v>
      </c>
      <c r="AC220" t="s">
        <v>1151</v>
      </c>
      <c r="AE220" s="888"/>
      <c r="AF220" s="888"/>
      <c r="AG220" s="888"/>
      <c r="AH220" s="888"/>
      <c r="AI220" s="888"/>
    </row>
    <row r="221" spans="4:35">
      <c r="D221" t="s">
        <v>238</v>
      </c>
      <c r="E221" t="s">
        <v>215</v>
      </c>
      <c r="F221" t="s">
        <v>239</v>
      </c>
      <c r="G221" t="s">
        <v>2161</v>
      </c>
      <c r="H221" t="s">
        <v>241</v>
      </c>
      <c r="I221" t="s">
        <v>266</v>
      </c>
      <c r="J221" t="s">
        <v>107</v>
      </c>
      <c r="K221" t="s">
        <v>325</v>
      </c>
      <c r="L221" s="218" t="s">
        <v>306</v>
      </c>
      <c r="M221" s="218" t="s">
        <v>245</v>
      </c>
      <c r="N221" s="218" t="s">
        <v>373</v>
      </c>
      <c r="O221" t="s">
        <v>271</v>
      </c>
      <c r="P221" t="s">
        <v>272</v>
      </c>
      <c r="S221" t="s">
        <v>783</v>
      </c>
      <c r="T221" t="s">
        <v>784</v>
      </c>
      <c r="U221" t="s">
        <v>402</v>
      </c>
      <c r="AC221" t="s">
        <v>1151</v>
      </c>
      <c r="AE221" s="888"/>
      <c r="AF221" s="888"/>
      <c r="AG221" s="888"/>
      <c r="AH221" s="888"/>
      <c r="AI221" s="888"/>
    </row>
    <row r="222" spans="4:35">
      <c r="D222" t="s">
        <v>238</v>
      </c>
      <c r="E222" t="s">
        <v>215</v>
      </c>
      <c r="F222" t="s">
        <v>239</v>
      </c>
      <c r="G222" t="s">
        <v>2161</v>
      </c>
      <c r="H222" t="s">
        <v>241</v>
      </c>
      <c r="I222" t="s">
        <v>266</v>
      </c>
      <c r="J222" t="s">
        <v>107</v>
      </c>
      <c r="K222" t="s">
        <v>325</v>
      </c>
      <c r="L222" s="218" t="s">
        <v>306</v>
      </c>
      <c r="M222" s="696" t="s">
        <v>416</v>
      </c>
      <c r="N222" s="218" t="s">
        <v>373</v>
      </c>
      <c r="O222" s="217" t="s">
        <v>416</v>
      </c>
      <c r="P222" t="s">
        <v>272</v>
      </c>
      <c r="S222" t="s">
        <v>785</v>
      </c>
      <c r="T222" t="s">
        <v>760</v>
      </c>
      <c r="U222" t="s">
        <v>402</v>
      </c>
      <c r="AC222" t="s">
        <v>1151</v>
      </c>
      <c r="AE222" s="888"/>
      <c r="AF222" s="888"/>
      <c r="AG222" s="888"/>
      <c r="AH222" s="888"/>
      <c r="AI222" s="888"/>
    </row>
    <row r="223" spans="4:35">
      <c r="D223" t="s">
        <v>238</v>
      </c>
      <c r="E223" t="s">
        <v>215</v>
      </c>
      <c r="F223" t="s">
        <v>239</v>
      </c>
      <c r="G223" t="s">
        <v>2161</v>
      </c>
      <c r="H223" t="s">
        <v>241</v>
      </c>
      <c r="I223" t="s">
        <v>266</v>
      </c>
      <c r="J223" t="s">
        <v>107</v>
      </c>
      <c r="K223" t="s">
        <v>325</v>
      </c>
      <c r="L223" s="218" t="s">
        <v>306</v>
      </c>
      <c r="M223" s="696" t="s">
        <v>416</v>
      </c>
      <c r="N223" s="218" t="s">
        <v>373</v>
      </c>
      <c r="O223" s="217" t="s">
        <v>416</v>
      </c>
      <c r="P223" t="s">
        <v>272</v>
      </c>
      <c r="S223" t="s">
        <v>786</v>
      </c>
      <c r="T223" t="s">
        <v>758</v>
      </c>
      <c r="U223" t="s">
        <v>402</v>
      </c>
      <c r="AC223" t="s">
        <v>1151</v>
      </c>
      <c r="AE223" s="888"/>
      <c r="AF223" s="888"/>
      <c r="AG223" s="888"/>
      <c r="AH223" s="888"/>
      <c r="AI223" s="888"/>
    </row>
    <row r="224" spans="4:35">
      <c r="D224" t="s">
        <v>238</v>
      </c>
      <c r="E224" t="s">
        <v>215</v>
      </c>
      <c r="F224" t="s">
        <v>239</v>
      </c>
      <c r="G224" t="s">
        <v>2161</v>
      </c>
      <c r="H224" t="s">
        <v>241</v>
      </c>
      <c r="I224" t="s">
        <v>266</v>
      </c>
      <c r="J224" t="s">
        <v>107</v>
      </c>
      <c r="K224" t="s">
        <v>325</v>
      </c>
      <c r="L224" s="218" t="s">
        <v>306</v>
      </c>
      <c r="M224" s="696" t="s">
        <v>416</v>
      </c>
      <c r="N224" s="218" t="s">
        <v>373</v>
      </c>
      <c r="O224" s="217" t="s">
        <v>416</v>
      </c>
      <c r="P224" t="s">
        <v>272</v>
      </c>
      <c r="S224" t="s">
        <v>787</v>
      </c>
      <c r="T224" t="s">
        <v>762</v>
      </c>
      <c r="U224" t="s">
        <v>402</v>
      </c>
      <c r="AC224" t="s">
        <v>1151</v>
      </c>
      <c r="AE224" s="888"/>
      <c r="AF224" s="888"/>
      <c r="AG224" s="888"/>
      <c r="AH224" s="888"/>
      <c r="AI224" s="888"/>
    </row>
    <row r="225" spans="4:35">
      <c r="D225" t="s">
        <v>238</v>
      </c>
      <c r="E225" t="s">
        <v>215</v>
      </c>
      <c r="F225" t="s">
        <v>239</v>
      </c>
      <c r="G225" t="s">
        <v>2161</v>
      </c>
      <c r="H225" t="s">
        <v>241</v>
      </c>
      <c r="I225" t="s">
        <v>266</v>
      </c>
      <c r="J225" t="s">
        <v>107</v>
      </c>
      <c r="K225" t="s">
        <v>325</v>
      </c>
      <c r="L225" s="218" t="s">
        <v>306</v>
      </c>
      <c r="M225" s="696" t="s">
        <v>416</v>
      </c>
      <c r="N225" s="218" t="s">
        <v>373</v>
      </c>
      <c r="O225" s="217" t="s">
        <v>416</v>
      </c>
      <c r="P225" t="s">
        <v>272</v>
      </c>
      <c r="S225" t="s">
        <v>788</v>
      </c>
      <c r="T225" t="s">
        <v>776</v>
      </c>
      <c r="U225" t="s">
        <v>402</v>
      </c>
      <c r="AC225" t="s">
        <v>1151</v>
      </c>
      <c r="AE225" s="888"/>
      <c r="AF225" s="888"/>
      <c r="AG225" s="888"/>
      <c r="AH225" s="888"/>
      <c r="AI225" s="888"/>
    </row>
    <row r="226" spans="4:35">
      <c r="D226" t="s">
        <v>238</v>
      </c>
      <c r="E226" t="s">
        <v>215</v>
      </c>
      <c r="F226" t="s">
        <v>239</v>
      </c>
      <c r="G226" t="s">
        <v>2161</v>
      </c>
      <c r="H226" t="s">
        <v>241</v>
      </c>
      <c r="I226" t="s">
        <v>266</v>
      </c>
      <c r="J226" t="s">
        <v>107</v>
      </c>
      <c r="K226" t="s">
        <v>325</v>
      </c>
      <c r="L226" s="218" t="s">
        <v>306</v>
      </c>
      <c r="M226" s="696" t="s">
        <v>416</v>
      </c>
      <c r="N226" s="218" t="s">
        <v>373</v>
      </c>
      <c r="O226" s="217" t="s">
        <v>416</v>
      </c>
      <c r="P226" t="s">
        <v>272</v>
      </c>
      <c r="S226" t="s">
        <v>789</v>
      </c>
      <c r="T226" t="s">
        <v>774</v>
      </c>
      <c r="U226" t="s">
        <v>402</v>
      </c>
      <c r="AC226" t="s">
        <v>1151</v>
      </c>
      <c r="AE226" s="888"/>
      <c r="AF226" s="888"/>
      <c r="AG226" s="888"/>
      <c r="AH226" s="888"/>
      <c r="AI226" s="888"/>
    </row>
    <row r="227" spans="4:35">
      <c r="D227" t="s">
        <v>238</v>
      </c>
      <c r="E227" t="s">
        <v>215</v>
      </c>
      <c r="F227" t="s">
        <v>239</v>
      </c>
      <c r="G227" t="s">
        <v>2161</v>
      </c>
      <c r="H227" t="s">
        <v>241</v>
      </c>
      <c r="I227" t="s">
        <v>266</v>
      </c>
      <c r="J227" t="s">
        <v>107</v>
      </c>
      <c r="K227" t="s">
        <v>325</v>
      </c>
      <c r="L227" s="218" t="s">
        <v>306</v>
      </c>
      <c r="M227" s="696" t="s">
        <v>416</v>
      </c>
      <c r="N227" s="218" t="s">
        <v>373</v>
      </c>
      <c r="O227" s="217" t="s">
        <v>416</v>
      </c>
      <c r="P227" t="s">
        <v>272</v>
      </c>
      <c r="S227" t="s">
        <v>790</v>
      </c>
      <c r="T227" t="s">
        <v>778</v>
      </c>
      <c r="U227" t="s">
        <v>402</v>
      </c>
      <c r="AC227" t="s">
        <v>1151</v>
      </c>
      <c r="AE227" s="888"/>
      <c r="AF227" s="888"/>
      <c r="AG227" s="888"/>
      <c r="AH227" s="888"/>
      <c r="AI227" s="888"/>
    </row>
    <row r="228" spans="4:35">
      <c r="D228" t="s">
        <v>238</v>
      </c>
      <c r="E228" t="s">
        <v>215</v>
      </c>
      <c r="F228" t="s">
        <v>239</v>
      </c>
      <c r="G228" t="s">
        <v>2161</v>
      </c>
      <c r="H228" t="s">
        <v>241</v>
      </c>
      <c r="I228" t="s">
        <v>266</v>
      </c>
      <c r="J228" t="s">
        <v>107</v>
      </c>
      <c r="K228" t="s">
        <v>325</v>
      </c>
      <c r="L228" s="218" t="s">
        <v>306</v>
      </c>
      <c r="M228" s="696" t="s">
        <v>416</v>
      </c>
      <c r="N228" s="218" t="s">
        <v>373</v>
      </c>
      <c r="O228" s="217" t="s">
        <v>416</v>
      </c>
      <c r="P228" t="s">
        <v>272</v>
      </c>
      <c r="S228" t="s">
        <v>791</v>
      </c>
      <c r="T228" t="s">
        <v>770</v>
      </c>
      <c r="U228" t="s">
        <v>402</v>
      </c>
      <c r="AC228" t="s">
        <v>1151</v>
      </c>
      <c r="AE228" s="888"/>
      <c r="AF228" s="888"/>
      <c r="AG228" s="888"/>
      <c r="AH228" s="888"/>
      <c r="AI228" s="888"/>
    </row>
    <row r="229" spans="4:35">
      <c r="D229" t="s">
        <v>238</v>
      </c>
      <c r="E229" t="s">
        <v>215</v>
      </c>
      <c r="F229" t="s">
        <v>239</v>
      </c>
      <c r="G229" t="s">
        <v>2161</v>
      </c>
      <c r="H229" t="s">
        <v>241</v>
      </c>
      <c r="I229" t="s">
        <v>266</v>
      </c>
      <c r="J229" t="s">
        <v>107</v>
      </c>
      <c r="K229" t="s">
        <v>325</v>
      </c>
      <c r="L229" s="218" t="s">
        <v>306</v>
      </c>
      <c r="M229" s="696" t="s">
        <v>416</v>
      </c>
      <c r="N229" s="218" t="s">
        <v>373</v>
      </c>
      <c r="O229" s="217" t="s">
        <v>416</v>
      </c>
      <c r="P229" t="s">
        <v>272</v>
      </c>
      <c r="S229" t="s">
        <v>792</v>
      </c>
      <c r="T229" t="s">
        <v>750</v>
      </c>
      <c r="U229" t="s">
        <v>402</v>
      </c>
      <c r="AC229" t="s">
        <v>1151</v>
      </c>
      <c r="AE229" s="888"/>
      <c r="AF229" s="888"/>
      <c r="AG229" s="888"/>
      <c r="AH229" s="888"/>
      <c r="AI229" s="888"/>
    </row>
    <row r="230" spans="4:35">
      <c r="D230" t="s">
        <v>238</v>
      </c>
      <c r="E230" t="s">
        <v>215</v>
      </c>
      <c r="F230" t="s">
        <v>239</v>
      </c>
      <c r="G230" t="s">
        <v>2161</v>
      </c>
      <c r="H230" t="s">
        <v>241</v>
      </c>
      <c r="I230" t="s">
        <v>266</v>
      </c>
      <c r="J230" t="s">
        <v>107</v>
      </c>
      <c r="K230" t="s">
        <v>325</v>
      </c>
      <c r="L230" s="218" t="s">
        <v>397</v>
      </c>
      <c r="M230" s="696" t="s">
        <v>416</v>
      </c>
      <c r="N230" s="218" t="s">
        <v>380</v>
      </c>
      <c r="O230" s="217" t="s">
        <v>416</v>
      </c>
      <c r="P230" t="s">
        <v>272</v>
      </c>
      <c r="S230" t="s">
        <v>793</v>
      </c>
      <c r="T230" t="s">
        <v>794</v>
      </c>
      <c r="U230" t="s">
        <v>425</v>
      </c>
      <c r="AC230" t="s">
        <v>1151</v>
      </c>
      <c r="AE230" s="888"/>
      <c r="AF230" s="888"/>
      <c r="AG230" s="888"/>
      <c r="AH230" s="888"/>
      <c r="AI230" s="888"/>
    </row>
    <row r="231" spans="4:35">
      <c r="D231" t="s">
        <v>238</v>
      </c>
      <c r="E231" t="s">
        <v>215</v>
      </c>
      <c r="F231" t="s">
        <v>239</v>
      </c>
      <c r="G231" t="s">
        <v>2161</v>
      </c>
      <c r="H231" t="s">
        <v>241</v>
      </c>
      <c r="I231" t="s">
        <v>266</v>
      </c>
      <c r="J231" t="s">
        <v>107</v>
      </c>
      <c r="K231" t="s">
        <v>325</v>
      </c>
      <c r="L231" s="218" t="s">
        <v>397</v>
      </c>
      <c r="M231" s="696" t="s">
        <v>416</v>
      </c>
      <c r="N231" s="218" t="s">
        <v>386</v>
      </c>
      <c r="O231" s="217" t="s">
        <v>416</v>
      </c>
      <c r="P231" t="s">
        <v>272</v>
      </c>
      <c r="S231" t="s">
        <v>795</v>
      </c>
      <c r="T231" t="s">
        <v>796</v>
      </c>
      <c r="U231" t="s">
        <v>425</v>
      </c>
      <c r="AC231" t="s">
        <v>1151</v>
      </c>
      <c r="AE231" s="888"/>
      <c r="AF231" s="888"/>
      <c r="AG231" s="888"/>
      <c r="AH231" s="888"/>
      <c r="AI231" s="888"/>
    </row>
    <row r="232" spans="4:35">
      <c r="D232" t="s">
        <v>238</v>
      </c>
      <c r="E232" t="s">
        <v>215</v>
      </c>
      <c r="F232" t="s">
        <v>239</v>
      </c>
      <c r="G232" t="s">
        <v>2161</v>
      </c>
      <c r="H232" t="s">
        <v>241</v>
      </c>
      <c r="I232" t="s">
        <v>266</v>
      </c>
      <c r="J232" t="s">
        <v>107</v>
      </c>
      <c r="K232" t="s">
        <v>325</v>
      </c>
      <c r="L232" s="218" t="s">
        <v>397</v>
      </c>
      <c r="M232" s="696" t="s">
        <v>416</v>
      </c>
      <c r="N232" s="218" t="s">
        <v>386</v>
      </c>
      <c r="O232" s="217" t="s">
        <v>416</v>
      </c>
      <c r="P232" t="s">
        <v>272</v>
      </c>
      <c r="S232" t="s">
        <v>797</v>
      </c>
      <c r="T232" t="s">
        <v>798</v>
      </c>
      <c r="U232" t="s">
        <v>425</v>
      </c>
      <c r="AC232" t="s">
        <v>1151</v>
      </c>
      <c r="AE232" s="888"/>
      <c r="AF232" s="888"/>
      <c r="AG232" s="888"/>
      <c r="AH232" s="888"/>
      <c r="AI232" s="888"/>
    </row>
    <row r="233" spans="4:35">
      <c r="D233" t="s">
        <v>238</v>
      </c>
      <c r="E233" t="s">
        <v>215</v>
      </c>
      <c r="F233" t="s">
        <v>239</v>
      </c>
      <c r="G233" t="s">
        <v>2161</v>
      </c>
      <c r="H233" t="s">
        <v>241</v>
      </c>
      <c r="I233" t="s">
        <v>266</v>
      </c>
      <c r="J233" t="s">
        <v>107</v>
      </c>
      <c r="K233" t="s">
        <v>325</v>
      </c>
      <c r="L233" s="218" t="s">
        <v>397</v>
      </c>
      <c r="M233" s="696" t="s">
        <v>416</v>
      </c>
      <c r="N233" s="218" t="s">
        <v>386</v>
      </c>
      <c r="O233" s="217" t="s">
        <v>416</v>
      </c>
      <c r="P233" t="s">
        <v>272</v>
      </c>
      <c r="S233" t="s">
        <v>799</v>
      </c>
      <c r="T233" t="s">
        <v>800</v>
      </c>
      <c r="U233" t="s">
        <v>425</v>
      </c>
      <c r="AC233" t="s">
        <v>1151</v>
      </c>
      <c r="AE233" s="888"/>
      <c r="AF233" s="888"/>
      <c r="AG233" s="888"/>
      <c r="AH233" s="888"/>
      <c r="AI233" s="888"/>
    </row>
    <row r="234" spans="4:35">
      <c r="D234" t="s">
        <v>238</v>
      </c>
      <c r="E234" t="s">
        <v>215</v>
      </c>
      <c r="F234" t="s">
        <v>239</v>
      </c>
      <c r="G234" t="s">
        <v>2161</v>
      </c>
      <c r="H234" t="s">
        <v>241</v>
      </c>
      <c r="I234" t="s">
        <v>266</v>
      </c>
      <c r="J234" t="s">
        <v>107</v>
      </c>
      <c r="K234" t="s">
        <v>325</v>
      </c>
      <c r="L234" s="218" t="s">
        <v>397</v>
      </c>
      <c r="M234" s="218" t="s">
        <v>245</v>
      </c>
      <c r="N234" s="218" t="s">
        <v>391</v>
      </c>
      <c r="O234" t="s">
        <v>271</v>
      </c>
      <c r="P234" t="s">
        <v>272</v>
      </c>
      <c r="S234" t="s">
        <v>801</v>
      </c>
      <c r="T234" t="s">
        <v>802</v>
      </c>
      <c r="U234" t="s">
        <v>444</v>
      </c>
      <c r="AC234" t="s">
        <v>1151</v>
      </c>
      <c r="AE234" s="888"/>
      <c r="AF234" s="888"/>
      <c r="AG234" s="888"/>
      <c r="AH234" s="888"/>
      <c r="AI234" s="888"/>
    </row>
    <row r="235" spans="4:35">
      <c r="D235" t="s">
        <v>238</v>
      </c>
      <c r="E235" t="s">
        <v>215</v>
      </c>
      <c r="F235" t="s">
        <v>239</v>
      </c>
      <c r="G235" t="s">
        <v>2161</v>
      </c>
      <c r="H235" t="s">
        <v>241</v>
      </c>
      <c r="I235" t="s">
        <v>266</v>
      </c>
      <c r="J235" t="s">
        <v>107</v>
      </c>
      <c r="K235" t="s">
        <v>325</v>
      </c>
      <c r="L235" s="218" t="s">
        <v>397</v>
      </c>
      <c r="M235" s="218" t="s">
        <v>245</v>
      </c>
      <c r="N235" s="218" t="s">
        <v>391</v>
      </c>
      <c r="O235" t="s">
        <v>271</v>
      </c>
      <c r="P235" t="s">
        <v>272</v>
      </c>
      <c r="S235" t="s">
        <v>803</v>
      </c>
      <c r="T235" t="s">
        <v>804</v>
      </c>
      <c r="U235" t="s">
        <v>444</v>
      </c>
      <c r="AC235" t="s">
        <v>1151</v>
      </c>
      <c r="AE235" s="888"/>
      <c r="AF235" s="888"/>
      <c r="AG235" s="888"/>
      <c r="AH235" s="888"/>
      <c r="AI235" s="888"/>
    </row>
    <row r="236" spans="4:35">
      <c r="D236" t="s">
        <v>238</v>
      </c>
      <c r="E236" t="s">
        <v>215</v>
      </c>
      <c r="F236" t="s">
        <v>239</v>
      </c>
      <c r="G236" t="s">
        <v>2161</v>
      </c>
      <c r="H236" t="s">
        <v>241</v>
      </c>
      <c r="I236" t="s">
        <v>266</v>
      </c>
      <c r="J236" t="s">
        <v>107</v>
      </c>
      <c r="K236" t="s">
        <v>325</v>
      </c>
      <c r="L236" s="218" t="s">
        <v>397</v>
      </c>
      <c r="M236" s="218" t="s">
        <v>245</v>
      </c>
      <c r="N236" s="218" t="s">
        <v>391</v>
      </c>
      <c r="O236" t="s">
        <v>271</v>
      </c>
      <c r="P236" t="s">
        <v>272</v>
      </c>
      <c r="S236" t="s">
        <v>805</v>
      </c>
      <c r="T236" t="s">
        <v>806</v>
      </c>
      <c r="U236" t="s">
        <v>444</v>
      </c>
      <c r="AC236" t="s">
        <v>1151</v>
      </c>
      <c r="AE236" s="888"/>
      <c r="AF236" s="888"/>
      <c r="AG236" s="888"/>
      <c r="AH236" s="888"/>
      <c r="AI236" s="888"/>
    </row>
    <row r="237" spans="4:35">
      <c r="D237" t="s">
        <v>238</v>
      </c>
      <c r="E237" t="s">
        <v>215</v>
      </c>
      <c r="F237" t="s">
        <v>239</v>
      </c>
      <c r="G237" t="s">
        <v>2161</v>
      </c>
      <c r="H237" t="s">
        <v>241</v>
      </c>
      <c r="I237" t="s">
        <v>266</v>
      </c>
      <c r="J237" t="s">
        <v>107</v>
      </c>
      <c r="K237" t="s">
        <v>325</v>
      </c>
      <c r="L237" s="218" t="s">
        <v>397</v>
      </c>
      <c r="M237" s="218" t="s">
        <v>245</v>
      </c>
      <c r="N237" s="218" t="s">
        <v>424</v>
      </c>
      <c r="O237" t="s">
        <v>271</v>
      </c>
      <c r="P237" t="s">
        <v>272</v>
      </c>
      <c r="S237" t="s">
        <v>807</v>
      </c>
      <c r="T237" t="s">
        <v>808</v>
      </c>
      <c r="U237" t="s">
        <v>393</v>
      </c>
      <c r="AC237" t="s">
        <v>1151</v>
      </c>
      <c r="AE237" s="888"/>
      <c r="AF237" s="888"/>
      <c r="AG237" s="888"/>
      <c r="AH237" s="888"/>
      <c r="AI237" s="888"/>
    </row>
    <row r="238" spans="4:35">
      <c r="D238" t="s">
        <v>238</v>
      </c>
      <c r="E238" t="s">
        <v>215</v>
      </c>
      <c r="F238" t="s">
        <v>239</v>
      </c>
      <c r="G238" t="s">
        <v>2161</v>
      </c>
      <c r="H238" t="s">
        <v>241</v>
      </c>
      <c r="I238" t="s">
        <v>266</v>
      </c>
      <c r="J238" t="s">
        <v>107</v>
      </c>
      <c r="K238" t="s">
        <v>325</v>
      </c>
      <c r="L238" s="218" t="s">
        <v>397</v>
      </c>
      <c r="M238" s="218" t="s">
        <v>245</v>
      </c>
      <c r="N238" s="218" t="s">
        <v>424</v>
      </c>
      <c r="O238" t="s">
        <v>271</v>
      </c>
      <c r="P238" t="s">
        <v>272</v>
      </c>
      <c r="S238" t="s">
        <v>809</v>
      </c>
      <c r="T238" t="s">
        <v>810</v>
      </c>
      <c r="U238" t="s">
        <v>393</v>
      </c>
      <c r="AC238" t="s">
        <v>1151</v>
      </c>
      <c r="AE238" s="888"/>
      <c r="AF238" s="888"/>
      <c r="AG238" s="888"/>
      <c r="AH238" s="888"/>
      <c r="AI238" s="888"/>
    </row>
    <row r="239" spans="4:35">
      <c r="D239" t="s">
        <v>238</v>
      </c>
      <c r="E239" t="s">
        <v>215</v>
      </c>
      <c r="F239" t="s">
        <v>239</v>
      </c>
      <c r="G239" t="s">
        <v>2161</v>
      </c>
      <c r="H239" t="s">
        <v>241</v>
      </c>
      <c r="I239" t="s">
        <v>266</v>
      </c>
      <c r="J239" t="s">
        <v>107</v>
      </c>
      <c r="K239" t="s">
        <v>325</v>
      </c>
      <c r="L239" s="218" t="s">
        <v>397</v>
      </c>
      <c r="M239" s="218" t="s">
        <v>245</v>
      </c>
      <c r="N239" s="218" t="s">
        <v>424</v>
      </c>
      <c r="O239" t="s">
        <v>271</v>
      </c>
      <c r="P239" t="s">
        <v>272</v>
      </c>
      <c r="S239" t="s">
        <v>811</v>
      </c>
      <c r="T239" t="s">
        <v>812</v>
      </c>
      <c r="U239" t="s">
        <v>393</v>
      </c>
      <c r="AC239" t="s">
        <v>1151</v>
      </c>
      <c r="AE239" s="888"/>
      <c r="AF239" s="888"/>
      <c r="AG239" s="888"/>
      <c r="AH239" s="888"/>
      <c r="AI239" s="888"/>
    </row>
    <row r="240" spans="4:35">
      <c r="D240" t="s">
        <v>238</v>
      </c>
      <c r="E240" t="s">
        <v>215</v>
      </c>
      <c r="F240" t="s">
        <v>239</v>
      </c>
      <c r="G240" t="s">
        <v>2161</v>
      </c>
      <c r="H240" t="s">
        <v>241</v>
      </c>
      <c r="I240" t="s">
        <v>266</v>
      </c>
      <c r="J240" t="s">
        <v>107</v>
      </c>
      <c r="K240" t="s">
        <v>325</v>
      </c>
      <c r="L240" s="218" t="s">
        <v>397</v>
      </c>
      <c r="M240" s="218" t="s">
        <v>245</v>
      </c>
      <c r="N240" s="218" t="s">
        <v>424</v>
      </c>
      <c r="O240" t="s">
        <v>271</v>
      </c>
      <c r="P240" t="s">
        <v>272</v>
      </c>
      <c r="S240" t="s">
        <v>813</v>
      </c>
      <c r="T240" t="s">
        <v>814</v>
      </c>
      <c r="U240" t="s">
        <v>393</v>
      </c>
      <c r="AC240" t="s">
        <v>1151</v>
      </c>
      <c r="AE240" s="888"/>
      <c r="AF240" s="888"/>
      <c r="AG240" s="888"/>
      <c r="AH240" s="888"/>
      <c r="AI240" s="888"/>
    </row>
    <row r="241" spans="4:35">
      <c r="D241" t="s">
        <v>238</v>
      </c>
      <c r="E241" t="s">
        <v>215</v>
      </c>
      <c r="F241" t="s">
        <v>239</v>
      </c>
      <c r="G241" t="s">
        <v>2161</v>
      </c>
      <c r="H241" t="s">
        <v>241</v>
      </c>
      <c r="I241" t="s">
        <v>266</v>
      </c>
      <c r="J241" t="s">
        <v>107</v>
      </c>
      <c r="K241" t="s">
        <v>325</v>
      </c>
      <c r="L241" s="218" t="s">
        <v>397</v>
      </c>
      <c r="M241" s="218" t="s">
        <v>245</v>
      </c>
      <c r="N241" s="218" t="s">
        <v>424</v>
      </c>
      <c r="O241" t="s">
        <v>271</v>
      </c>
      <c r="P241" t="s">
        <v>272</v>
      </c>
      <c r="S241" t="s">
        <v>815</v>
      </c>
      <c r="T241" t="s">
        <v>816</v>
      </c>
      <c r="U241" t="s">
        <v>393</v>
      </c>
      <c r="AC241" t="s">
        <v>1151</v>
      </c>
      <c r="AE241" s="888"/>
      <c r="AF241" s="888"/>
      <c r="AG241" s="888"/>
      <c r="AH241" s="888"/>
      <c r="AI241" s="888"/>
    </row>
    <row r="242" spans="4:35">
      <c r="D242" t="s">
        <v>238</v>
      </c>
      <c r="E242" t="s">
        <v>215</v>
      </c>
      <c r="F242" t="s">
        <v>239</v>
      </c>
      <c r="G242" t="s">
        <v>2161</v>
      </c>
      <c r="H242" t="s">
        <v>241</v>
      </c>
      <c r="I242" t="s">
        <v>266</v>
      </c>
      <c r="J242" t="s">
        <v>107</v>
      </c>
      <c r="K242" t="s">
        <v>325</v>
      </c>
      <c r="L242" s="218" t="s">
        <v>397</v>
      </c>
      <c r="M242" s="218" t="s">
        <v>245</v>
      </c>
      <c r="N242" s="218" t="s">
        <v>424</v>
      </c>
      <c r="O242" t="s">
        <v>271</v>
      </c>
      <c r="P242" t="s">
        <v>272</v>
      </c>
      <c r="S242" t="s">
        <v>817</v>
      </c>
      <c r="T242" t="s">
        <v>818</v>
      </c>
      <c r="U242" t="s">
        <v>393</v>
      </c>
      <c r="AC242" t="s">
        <v>1151</v>
      </c>
      <c r="AE242" s="888"/>
      <c r="AF242" s="888"/>
      <c r="AG242" s="888"/>
      <c r="AH242" s="888"/>
      <c r="AI242" s="888"/>
    </row>
    <row r="243" spans="4:35">
      <c r="D243" t="s">
        <v>238</v>
      </c>
      <c r="E243" t="s">
        <v>215</v>
      </c>
      <c r="F243" t="s">
        <v>239</v>
      </c>
      <c r="G243" t="s">
        <v>2161</v>
      </c>
      <c r="H243" t="s">
        <v>241</v>
      </c>
      <c r="I243" t="s">
        <v>266</v>
      </c>
      <c r="J243" t="s">
        <v>107</v>
      </c>
      <c r="K243" t="s">
        <v>325</v>
      </c>
      <c r="L243" s="218" t="s">
        <v>397</v>
      </c>
      <c r="M243" s="218" t="s">
        <v>245</v>
      </c>
      <c r="N243" s="218" t="s">
        <v>424</v>
      </c>
      <c r="O243" t="s">
        <v>271</v>
      </c>
      <c r="P243" t="s">
        <v>272</v>
      </c>
      <c r="S243" t="s">
        <v>819</v>
      </c>
      <c r="T243" t="s">
        <v>820</v>
      </c>
      <c r="U243" t="s">
        <v>393</v>
      </c>
      <c r="AC243" t="s">
        <v>1151</v>
      </c>
      <c r="AE243" s="888"/>
      <c r="AF243" s="888"/>
      <c r="AG243" s="888"/>
      <c r="AH243" s="888"/>
      <c r="AI243" s="888"/>
    </row>
    <row r="244" spans="4:35">
      <c r="D244" t="s">
        <v>238</v>
      </c>
      <c r="E244" t="s">
        <v>215</v>
      </c>
      <c r="F244" t="s">
        <v>239</v>
      </c>
      <c r="G244" t="s">
        <v>2161</v>
      </c>
      <c r="H244" t="s">
        <v>241</v>
      </c>
      <c r="I244" t="s">
        <v>266</v>
      </c>
      <c r="J244" t="s">
        <v>107</v>
      </c>
      <c r="K244" t="s">
        <v>325</v>
      </c>
      <c r="L244" s="218" t="s">
        <v>397</v>
      </c>
      <c r="M244" s="218" t="s">
        <v>245</v>
      </c>
      <c r="N244" s="218" t="s">
        <v>424</v>
      </c>
      <c r="O244" t="s">
        <v>271</v>
      </c>
      <c r="P244" t="s">
        <v>272</v>
      </c>
      <c r="S244" t="s">
        <v>821</v>
      </c>
      <c r="T244" t="s">
        <v>822</v>
      </c>
      <c r="U244" t="s">
        <v>453</v>
      </c>
      <c r="AC244" t="s">
        <v>1151</v>
      </c>
      <c r="AE244" s="888"/>
      <c r="AF244" s="888"/>
      <c r="AG244" s="888"/>
      <c r="AH244" s="888"/>
      <c r="AI244" s="888"/>
    </row>
    <row r="245" spans="4:35">
      <c r="D245" t="s">
        <v>238</v>
      </c>
      <c r="E245" t="s">
        <v>215</v>
      </c>
      <c r="F245" t="s">
        <v>239</v>
      </c>
      <c r="G245" t="s">
        <v>2161</v>
      </c>
      <c r="H245" t="s">
        <v>241</v>
      </c>
      <c r="I245" t="s">
        <v>266</v>
      </c>
      <c r="J245" t="s">
        <v>107</v>
      </c>
      <c r="K245" t="s">
        <v>325</v>
      </c>
      <c r="L245" s="218" t="s">
        <v>397</v>
      </c>
      <c r="M245" s="218" t="s">
        <v>245</v>
      </c>
      <c r="N245" s="218" t="s">
        <v>424</v>
      </c>
      <c r="O245" t="s">
        <v>271</v>
      </c>
      <c r="P245" t="s">
        <v>272</v>
      </c>
      <c r="S245" t="s">
        <v>823</v>
      </c>
      <c r="T245" t="s">
        <v>824</v>
      </c>
      <c r="U245" t="s">
        <v>453</v>
      </c>
      <c r="AC245" t="s">
        <v>1151</v>
      </c>
      <c r="AE245" s="888"/>
      <c r="AF245" s="888"/>
      <c r="AG245" s="888"/>
      <c r="AH245" s="888"/>
      <c r="AI245" s="888"/>
    </row>
    <row r="246" spans="4:35">
      <c r="D246" t="s">
        <v>238</v>
      </c>
      <c r="E246" t="s">
        <v>215</v>
      </c>
      <c r="F246" t="s">
        <v>239</v>
      </c>
      <c r="G246" t="s">
        <v>2161</v>
      </c>
      <c r="H246" t="s">
        <v>241</v>
      </c>
      <c r="I246" t="s">
        <v>266</v>
      </c>
      <c r="J246" t="s">
        <v>107</v>
      </c>
      <c r="K246" t="s">
        <v>325</v>
      </c>
      <c r="L246" s="218" t="s">
        <v>397</v>
      </c>
      <c r="M246" s="218" t="s">
        <v>245</v>
      </c>
      <c r="N246" s="218" t="s">
        <v>424</v>
      </c>
      <c r="O246" t="s">
        <v>271</v>
      </c>
      <c r="P246" t="s">
        <v>272</v>
      </c>
      <c r="S246" t="s">
        <v>825</v>
      </c>
      <c r="T246" t="s">
        <v>826</v>
      </c>
      <c r="U246" t="s">
        <v>453</v>
      </c>
      <c r="AC246" t="s">
        <v>1151</v>
      </c>
      <c r="AE246" s="888"/>
      <c r="AF246" s="888"/>
      <c r="AG246" s="888"/>
      <c r="AH246" s="888"/>
      <c r="AI246" s="888"/>
    </row>
    <row r="247" spans="4:35">
      <c r="D247" t="s">
        <v>238</v>
      </c>
      <c r="E247" t="s">
        <v>215</v>
      </c>
      <c r="F247" t="s">
        <v>239</v>
      </c>
      <c r="G247" t="s">
        <v>2161</v>
      </c>
      <c r="H247" t="s">
        <v>241</v>
      </c>
      <c r="I247" t="s">
        <v>266</v>
      </c>
      <c r="J247" t="s">
        <v>107</v>
      </c>
      <c r="K247" t="s">
        <v>325</v>
      </c>
      <c r="L247" s="218" t="s">
        <v>397</v>
      </c>
      <c r="M247" s="218" t="s">
        <v>245</v>
      </c>
      <c r="N247" s="218" t="s">
        <v>424</v>
      </c>
      <c r="O247" t="s">
        <v>271</v>
      </c>
      <c r="P247" t="s">
        <v>272</v>
      </c>
      <c r="S247" t="s">
        <v>827</v>
      </c>
      <c r="T247" t="s">
        <v>828</v>
      </c>
      <c r="U247" t="s">
        <v>453</v>
      </c>
      <c r="Y247" s="62"/>
      <c r="AC247" t="s">
        <v>1151</v>
      </c>
      <c r="AE247" s="888"/>
      <c r="AF247" s="888"/>
      <c r="AG247" s="888"/>
      <c r="AH247" s="888"/>
      <c r="AI247" s="888"/>
    </row>
    <row r="248" spans="4:35">
      <c r="D248" t="s">
        <v>238</v>
      </c>
      <c r="E248" t="s">
        <v>215</v>
      </c>
      <c r="F248" t="s">
        <v>239</v>
      </c>
      <c r="G248" t="s">
        <v>2161</v>
      </c>
      <c r="H248" t="s">
        <v>241</v>
      </c>
      <c r="I248" t="s">
        <v>266</v>
      </c>
      <c r="J248" t="s">
        <v>107</v>
      </c>
      <c r="K248" t="s">
        <v>325</v>
      </c>
      <c r="L248" s="218" t="s">
        <v>397</v>
      </c>
      <c r="M248" s="696" t="s">
        <v>416</v>
      </c>
      <c r="N248" s="219" t="s">
        <v>394</v>
      </c>
      <c r="O248" s="217" t="s">
        <v>416</v>
      </c>
      <c r="P248" t="s">
        <v>272</v>
      </c>
      <c r="S248" t="s">
        <v>829</v>
      </c>
      <c r="T248" t="s">
        <v>830</v>
      </c>
      <c r="U248" t="s">
        <v>428</v>
      </c>
      <c r="Y248" s="62"/>
      <c r="AC248" t="s">
        <v>1151</v>
      </c>
      <c r="AE248" s="888"/>
      <c r="AF248" s="888"/>
      <c r="AG248" s="888"/>
      <c r="AH248" s="888"/>
      <c r="AI248" s="888"/>
    </row>
    <row r="249" spans="4:35">
      <c r="D249" t="s">
        <v>238</v>
      </c>
      <c r="E249" t="s">
        <v>215</v>
      </c>
      <c r="F249" t="s">
        <v>239</v>
      </c>
      <c r="G249" t="s">
        <v>2161</v>
      </c>
      <c r="H249" t="s">
        <v>241</v>
      </c>
      <c r="I249" t="s">
        <v>266</v>
      </c>
      <c r="J249" t="s">
        <v>107</v>
      </c>
      <c r="K249" t="s">
        <v>325</v>
      </c>
      <c r="L249" s="218" t="s">
        <v>397</v>
      </c>
      <c r="M249" s="696" t="s">
        <v>416</v>
      </c>
      <c r="N249" s="219" t="s">
        <v>394</v>
      </c>
      <c r="O249" s="217" t="s">
        <v>416</v>
      </c>
      <c r="P249" t="s">
        <v>272</v>
      </c>
      <c r="S249" t="s">
        <v>831</v>
      </c>
      <c r="T249" t="s">
        <v>832</v>
      </c>
      <c r="U249" t="s">
        <v>428</v>
      </c>
      <c r="Y249" s="62"/>
      <c r="AC249" t="s">
        <v>1151</v>
      </c>
      <c r="AE249" s="888"/>
      <c r="AF249" s="888"/>
      <c r="AG249" s="888"/>
      <c r="AH249" s="888"/>
      <c r="AI249" s="888"/>
    </row>
    <row r="250" spans="4:35">
      <c r="D250" t="s">
        <v>238</v>
      </c>
      <c r="E250" t="s">
        <v>215</v>
      </c>
      <c r="F250" t="s">
        <v>239</v>
      </c>
      <c r="G250" t="s">
        <v>2161</v>
      </c>
      <c r="H250" t="s">
        <v>241</v>
      </c>
      <c r="I250" t="s">
        <v>266</v>
      </c>
      <c r="J250" t="s">
        <v>107</v>
      </c>
      <c r="K250" t="s">
        <v>325</v>
      </c>
      <c r="L250" s="219" t="s">
        <v>331</v>
      </c>
      <c r="M250" s="218" t="s">
        <v>245</v>
      </c>
      <c r="N250" s="219" t="s">
        <v>399</v>
      </c>
      <c r="O250" t="s">
        <v>271</v>
      </c>
      <c r="P250" t="s">
        <v>272</v>
      </c>
      <c r="S250" t="s">
        <v>833</v>
      </c>
      <c r="T250" t="s">
        <v>834</v>
      </c>
      <c r="U250" t="s">
        <v>249</v>
      </c>
      <c r="AC250" t="s">
        <v>1151</v>
      </c>
      <c r="AE250" s="888"/>
      <c r="AF250" s="888"/>
      <c r="AG250" s="888"/>
      <c r="AH250" s="888"/>
      <c r="AI250" s="888"/>
    </row>
    <row r="251" spans="4:35">
      <c r="D251" t="s">
        <v>238</v>
      </c>
      <c r="E251" t="s">
        <v>215</v>
      </c>
      <c r="F251" t="s">
        <v>239</v>
      </c>
      <c r="G251" t="s">
        <v>2161</v>
      </c>
      <c r="H251" t="s">
        <v>241</v>
      </c>
      <c r="I251" t="s">
        <v>266</v>
      </c>
      <c r="J251" t="s">
        <v>107</v>
      </c>
      <c r="K251" t="s">
        <v>325</v>
      </c>
      <c r="L251" s="219" t="s">
        <v>331</v>
      </c>
      <c r="M251" s="218" t="s">
        <v>245</v>
      </c>
      <c r="N251" s="219" t="s">
        <v>399</v>
      </c>
      <c r="O251" t="s">
        <v>271</v>
      </c>
      <c r="P251" t="s">
        <v>272</v>
      </c>
      <c r="S251" t="s">
        <v>835</v>
      </c>
      <c r="T251" t="s">
        <v>836</v>
      </c>
      <c r="U251" t="s">
        <v>393</v>
      </c>
      <c r="AC251" t="s">
        <v>1151</v>
      </c>
      <c r="AE251" s="888"/>
      <c r="AF251" s="888"/>
      <c r="AG251" s="888"/>
      <c r="AH251" s="888"/>
      <c r="AI251" s="888"/>
    </row>
    <row r="252" spans="4:35">
      <c r="D252" t="s">
        <v>238</v>
      </c>
      <c r="E252" t="s">
        <v>215</v>
      </c>
      <c r="F252" t="s">
        <v>239</v>
      </c>
      <c r="G252" t="s">
        <v>2161</v>
      </c>
      <c r="H252" t="s">
        <v>241</v>
      </c>
      <c r="I252" t="s">
        <v>266</v>
      </c>
      <c r="J252" t="s">
        <v>107</v>
      </c>
      <c r="K252" t="s">
        <v>325</v>
      </c>
      <c r="L252" s="219" t="s">
        <v>331</v>
      </c>
      <c r="M252" s="218" t="s">
        <v>245</v>
      </c>
      <c r="N252" s="219" t="s">
        <v>399</v>
      </c>
      <c r="O252" t="s">
        <v>271</v>
      </c>
      <c r="P252" t="s">
        <v>272</v>
      </c>
      <c r="S252" t="s">
        <v>837</v>
      </c>
      <c r="T252" t="s">
        <v>838</v>
      </c>
      <c r="U252" t="s">
        <v>393</v>
      </c>
      <c r="V252" s="61"/>
      <c r="AC252" t="s">
        <v>1151</v>
      </c>
      <c r="AE252" s="888"/>
      <c r="AF252" s="888"/>
      <c r="AG252" s="888"/>
      <c r="AH252" s="888"/>
      <c r="AI252" s="888"/>
    </row>
    <row r="253" spans="4:35">
      <c r="D253" t="s">
        <v>238</v>
      </c>
      <c r="E253" t="s">
        <v>215</v>
      </c>
      <c r="F253" t="s">
        <v>239</v>
      </c>
      <c r="G253" t="s">
        <v>2161</v>
      </c>
      <c r="H253" t="s">
        <v>241</v>
      </c>
      <c r="I253" t="s">
        <v>266</v>
      </c>
      <c r="J253" t="s">
        <v>107</v>
      </c>
      <c r="K253" t="s">
        <v>325</v>
      </c>
      <c r="L253" s="219" t="s">
        <v>331</v>
      </c>
      <c r="M253" s="218" t="s">
        <v>245</v>
      </c>
      <c r="N253" s="219" t="s">
        <v>399</v>
      </c>
      <c r="O253" t="s">
        <v>271</v>
      </c>
      <c r="P253" t="s">
        <v>272</v>
      </c>
      <c r="S253" t="s">
        <v>839</v>
      </c>
      <c r="T253" t="s">
        <v>840</v>
      </c>
      <c r="U253" t="s">
        <v>393</v>
      </c>
      <c r="AC253" t="s">
        <v>1151</v>
      </c>
      <c r="AE253" s="888"/>
      <c r="AF253" s="888"/>
      <c r="AG253" s="888"/>
      <c r="AH253" s="888"/>
      <c r="AI253" s="888"/>
    </row>
    <row r="254" spans="4:35">
      <c r="D254" t="s">
        <v>238</v>
      </c>
      <c r="E254" t="s">
        <v>215</v>
      </c>
      <c r="F254" t="s">
        <v>239</v>
      </c>
      <c r="G254" t="s">
        <v>2161</v>
      </c>
      <c r="H254" t="s">
        <v>241</v>
      </c>
      <c r="I254" t="s">
        <v>266</v>
      </c>
      <c r="J254" t="s">
        <v>107</v>
      </c>
      <c r="K254" t="s">
        <v>325</v>
      </c>
      <c r="L254" s="219" t="s">
        <v>331</v>
      </c>
      <c r="M254" s="218" t="s">
        <v>245</v>
      </c>
      <c r="N254" s="219" t="s">
        <v>399</v>
      </c>
      <c r="O254" t="s">
        <v>271</v>
      </c>
      <c r="P254" t="s">
        <v>272</v>
      </c>
      <c r="S254" t="s">
        <v>841</v>
      </c>
      <c r="T254" t="s">
        <v>842</v>
      </c>
      <c r="U254" t="s">
        <v>393</v>
      </c>
      <c r="AC254" t="s">
        <v>1151</v>
      </c>
      <c r="AE254" s="888"/>
      <c r="AF254" s="888"/>
      <c r="AG254" s="888"/>
      <c r="AH254" s="888"/>
      <c r="AI254" s="888"/>
    </row>
    <row r="255" spans="4:35">
      <c r="D255" t="s">
        <v>238</v>
      </c>
      <c r="E255" t="s">
        <v>215</v>
      </c>
      <c r="F255" t="s">
        <v>239</v>
      </c>
      <c r="G255" t="s">
        <v>2161</v>
      </c>
      <c r="H255" t="s">
        <v>241</v>
      </c>
      <c r="I255" t="s">
        <v>266</v>
      </c>
      <c r="J255" t="s">
        <v>107</v>
      </c>
      <c r="K255" t="s">
        <v>325</v>
      </c>
      <c r="L255" s="219" t="s">
        <v>331</v>
      </c>
      <c r="M255" s="218" t="s">
        <v>245</v>
      </c>
      <c r="N255" s="219" t="s">
        <v>399</v>
      </c>
      <c r="O255" t="s">
        <v>271</v>
      </c>
      <c r="P255" t="s">
        <v>272</v>
      </c>
      <c r="S255" t="s">
        <v>843</v>
      </c>
      <c r="T255" t="s">
        <v>844</v>
      </c>
      <c r="U255" t="s">
        <v>448</v>
      </c>
      <c r="AC255" t="s">
        <v>1151</v>
      </c>
      <c r="AE255" s="888"/>
      <c r="AF255" s="888"/>
      <c r="AG255" s="888"/>
      <c r="AH255" s="888"/>
      <c r="AI255" s="888"/>
    </row>
    <row r="256" spans="4:35">
      <c r="D256" t="s">
        <v>238</v>
      </c>
      <c r="E256" t="s">
        <v>215</v>
      </c>
      <c r="F256" t="s">
        <v>239</v>
      </c>
      <c r="G256" t="s">
        <v>2161</v>
      </c>
      <c r="H256" t="s">
        <v>241</v>
      </c>
      <c r="I256" t="s">
        <v>266</v>
      </c>
      <c r="J256" t="s">
        <v>107</v>
      </c>
      <c r="K256" t="s">
        <v>325</v>
      </c>
      <c r="L256" s="219" t="s">
        <v>331</v>
      </c>
      <c r="M256" s="218" t="s">
        <v>245</v>
      </c>
      <c r="N256" s="219" t="s">
        <v>399</v>
      </c>
      <c r="O256" t="s">
        <v>271</v>
      </c>
      <c r="P256" t="s">
        <v>272</v>
      </c>
      <c r="S256" t="s">
        <v>845</v>
      </c>
      <c r="T256" t="s">
        <v>846</v>
      </c>
      <c r="U256" t="s">
        <v>448</v>
      </c>
      <c r="AC256" t="s">
        <v>1151</v>
      </c>
      <c r="AE256" s="888"/>
      <c r="AF256" s="888"/>
      <c r="AG256" s="888"/>
      <c r="AH256" s="888"/>
      <c r="AI256" s="888"/>
    </row>
    <row r="257" spans="4:35">
      <c r="D257" t="s">
        <v>238</v>
      </c>
      <c r="E257" t="s">
        <v>215</v>
      </c>
      <c r="F257" t="s">
        <v>239</v>
      </c>
      <c r="G257" t="s">
        <v>2161</v>
      </c>
      <c r="H257" t="s">
        <v>241</v>
      </c>
      <c r="I257" t="s">
        <v>266</v>
      </c>
      <c r="J257" t="s">
        <v>107</v>
      </c>
      <c r="K257" t="s">
        <v>325</v>
      </c>
      <c r="L257" s="219" t="s">
        <v>331</v>
      </c>
      <c r="M257" s="218" t="s">
        <v>245</v>
      </c>
      <c r="N257" s="219" t="s">
        <v>399</v>
      </c>
      <c r="O257" t="s">
        <v>271</v>
      </c>
      <c r="P257" t="s">
        <v>272</v>
      </c>
      <c r="S257" t="s">
        <v>847</v>
      </c>
      <c r="T257" t="s">
        <v>846</v>
      </c>
      <c r="U257" t="s">
        <v>448</v>
      </c>
      <c r="AC257" t="s">
        <v>1151</v>
      </c>
      <c r="AE257" s="888"/>
      <c r="AF257" s="888"/>
      <c r="AG257" s="888"/>
      <c r="AH257" s="888"/>
      <c r="AI257" s="888"/>
    </row>
    <row r="258" spans="4:35">
      <c r="D258" t="s">
        <v>238</v>
      </c>
      <c r="E258" t="s">
        <v>215</v>
      </c>
      <c r="F258" t="s">
        <v>239</v>
      </c>
      <c r="G258" t="s">
        <v>2161</v>
      </c>
      <c r="H258" t="s">
        <v>241</v>
      </c>
      <c r="I258" t="s">
        <v>266</v>
      </c>
      <c r="J258" t="s">
        <v>107</v>
      </c>
      <c r="K258" t="s">
        <v>325</v>
      </c>
      <c r="L258" s="219" t="s">
        <v>331</v>
      </c>
      <c r="M258" s="218" t="s">
        <v>245</v>
      </c>
      <c r="N258" s="219" t="s">
        <v>399</v>
      </c>
      <c r="O258" t="s">
        <v>271</v>
      </c>
      <c r="P258" t="s">
        <v>272</v>
      </c>
      <c r="S258" t="s">
        <v>848</v>
      </c>
      <c r="T258" t="s">
        <v>849</v>
      </c>
      <c r="U258" t="s">
        <v>448</v>
      </c>
      <c r="AC258" t="s">
        <v>1151</v>
      </c>
      <c r="AE258" s="888"/>
      <c r="AF258" s="888"/>
      <c r="AG258" s="888"/>
      <c r="AH258" s="888"/>
      <c r="AI258" s="888"/>
    </row>
    <row r="259" spans="4:35">
      <c r="D259" t="s">
        <v>238</v>
      </c>
      <c r="E259" t="s">
        <v>215</v>
      </c>
      <c r="F259" t="s">
        <v>239</v>
      </c>
      <c r="G259" t="s">
        <v>2161</v>
      </c>
      <c r="H259" t="s">
        <v>241</v>
      </c>
      <c r="I259" t="s">
        <v>266</v>
      </c>
      <c r="J259" t="s">
        <v>107</v>
      </c>
      <c r="K259" t="s">
        <v>325</v>
      </c>
      <c r="L259" s="219" t="s">
        <v>331</v>
      </c>
      <c r="M259" s="218" t="s">
        <v>245</v>
      </c>
      <c r="N259" s="219" t="s">
        <v>399</v>
      </c>
      <c r="O259" t="s">
        <v>271</v>
      </c>
      <c r="P259" t="s">
        <v>272</v>
      </c>
      <c r="S259" t="s">
        <v>850</v>
      </c>
      <c r="T259" t="s">
        <v>844</v>
      </c>
      <c r="U259" t="s">
        <v>448</v>
      </c>
      <c r="AC259" t="s">
        <v>1151</v>
      </c>
      <c r="AE259" s="888"/>
      <c r="AF259" s="888"/>
      <c r="AG259" s="888"/>
      <c r="AH259" s="888"/>
      <c r="AI259" s="888"/>
    </row>
    <row r="260" spans="4:35">
      <c r="D260" t="s">
        <v>238</v>
      </c>
      <c r="E260" t="s">
        <v>215</v>
      </c>
      <c r="F260" t="s">
        <v>239</v>
      </c>
      <c r="G260" t="s">
        <v>2161</v>
      </c>
      <c r="H260" t="s">
        <v>241</v>
      </c>
      <c r="I260" t="s">
        <v>266</v>
      </c>
      <c r="J260" t="s">
        <v>107</v>
      </c>
      <c r="K260" t="s">
        <v>325</v>
      </c>
      <c r="L260" s="219" t="s">
        <v>331</v>
      </c>
      <c r="M260" s="218" t="s">
        <v>245</v>
      </c>
      <c r="N260" s="219" t="s">
        <v>399</v>
      </c>
      <c r="O260" t="s">
        <v>271</v>
      </c>
      <c r="P260" t="s">
        <v>272</v>
      </c>
      <c r="S260" t="s">
        <v>851</v>
      </c>
      <c r="T260" t="s">
        <v>852</v>
      </c>
      <c r="U260" t="s">
        <v>448</v>
      </c>
      <c r="AC260" t="s">
        <v>1151</v>
      </c>
      <c r="AE260" s="888"/>
      <c r="AF260" s="888"/>
      <c r="AG260" s="888"/>
      <c r="AH260" s="888"/>
      <c r="AI260" s="888"/>
    </row>
    <row r="261" spans="4:35">
      <c r="D261" t="s">
        <v>238</v>
      </c>
      <c r="E261" t="s">
        <v>215</v>
      </c>
      <c r="F261" t="s">
        <v>239</v>
      </c>
      <c r="G261" t="s">
        <v>2161</v>
      </c>
      <c r="H261" t="s">
        <v>241</v>
      </c>
      <c r="I261" t="s">
        <v>266</v>
      </c>
      <c r="J261" t="s">
        <v>107</v>
      </c>
      <c r="K261" t="s">
        <v>325</v>
      </c>
      <c r="L261" s="219" t="s">
        <v>331</v>
      </c>
      <c r="M261" s="696" t="s">
        <v>416</v>
      </c>
      <c r="N261" s="219" t="s">
        <v>399</v>
      </c>
      <c r="O261" s="217" t="s">
        <v>416</v>
      </c>
      <c r="P261" t="s">
        <v>272</v>
      </c>
      <c r="S261" t="s">
        <v>853</v>
      </c>
      <c r="T261" t="s">
        <v>854</v>
      </c>
      <c r="U261" t="s">
        <v>448</v>
      </c>
      <c r="AC261" t="s">
        <v>1151</v>
      </c>
      <c r="AE261" s="888"/>
      <c r="AF261" s="888"/>
      <c r="AG261" s="888"/>
      <c r="AH261" s="888"/>
      <c r="AI261" s="888"/>
    </row>
    <row r="262" spans="4:35">
      <c r="D262" t="s">
        <v>238</v>
      </c>
      <c r="E262" t="s">
        <v>215</v>
      </c>
      <c r="F262" t="s">
        <v>239</v>
      </c>
      <c r="G262" t="s">
        <v>2161</v>
      </c>
      <c r="H262" t="s">
        <v>241</v>
      </c>
      <c r="I262" t="s">
        <v>266</v>
      </c>
      <c r="J262" t="s">
        <v>107</v>
      </c>
      <c r="K262" t="s">
        <v>325</v>
      </c>
      <c r="L262" s="219" t="s">
        <v>331</v>
      </c>
      <c r="M262" s="218" t="s">
        <v>245</v>
      </c>
      <c r="N262" s="219" t="s">
        <v>399</v>
      </c>
      <c r="O262" t="s">
        <v>271</v>
      </c>
      <c r="P262" t="s">
        <v>272</v>
      </c>
      <c r="S262" t="s">
        <v>855</v>
      </c>
      <c r="T262" t="s">
        <v>856</v>
      </c>
      <c r="U262" t="s">
        <v>448</v>
      </c>
      <c r="AC262" t="s">
        <v>1151</v>
      </c>
      <c r="AE262" s="888"/>
      <c r="AF262" s="888"/>
      <c r="AG262" s="888"/>
      <c r="AH262" s="888"/>
      <c r="AI262" s="888"/>
    </row>
    <row r="263" spans="4:35">
      <c r="D263" t="s">
        <v>238</v>
      </c>
      <c r="E263" t="s">
        <v>215</v>
      </c>
      <c r="F263" t="s">
        <v>239</v>
      </c>
      <c r="G263" t="s">
        <v>2161</v>
      </c>
      <c r="H263" t="s">
        <v>241</v>
      </c>
      <c r="I263" t="s">
        <v>266</v>
      </c>
      <c r="J263" t="s">
        <v>107</v>
      </c>
      <c r="K263" t="s">
        <v>325</v>
      </c>
      <c r="L263" s="219" t="s">
        <v>331</v>
      </c>
      <c r="M263" s="696" t="s">
        <v>416</v>
      </c>
      <c r="N263" s="219" t="s">
        <v>399</v>
      </c>
      <c r="O263" s="217" t="s">
        <v>416</v>
      </c>
      <c r="P263" t="s">
        <v>272</v>
      </c>
      <c r="S263" t="s">
        <v>857</v>
      </c>
      <c r="T263" t="s">
        <v>858</v>
      </c>
      <c r="U263" t="s">
        <v>448</v>
      </c>
      <c r="AC263" t="s">
        <v>1151</v>
      </c>
      <c r="AE263" s="888"/>
      <c r="AF263" s="888"/>
      <c r="AG263" s="888"/>
      <c r="AH263" s="888"/>
      <c r="AI263" s="888"/>
    </row>
    <row r="264" spans="4:35">
      <c r="D264" t="s">
        <v>238</v>
      </c>
      <c r="E264" t="s">
        <v>215</v>
      </c>
      <c r="F264" t="s">
        <v>239</v>
      </c>
      <c r="G264" t="s">
        <v>2161</v>
      </c>
      <c r="H264" t="s">
        <v>241</v>
      </c>
      <c r="I264" t="s">
        <v>266</v>
      </c>
      <c r="J264" t="s">
        <v>107</v>
      </c>
      <c r="K264" t="s">
        <v>325</v>
      </c>
      <c r="L264" s="219" t="s">
        <v>331</v>
      </c>
      <c r="M264" s="218" t="s">
        <v>245</v>
      </c>
      <c r="N264" s="219" t="s">
        <v>403</v>
      </c>
      <c r="O264" t="s">
        <v>271</v>
      </c>
      <c r="P264" t="s">
        <v>272</v>
      </c>
      <c r="S264" t="s">
        <v>859</v>
      </c>
      <c r="T264" t="s">
        <v>860</v>
      </c>
      <c r="U264" t="s">
        <v>406</v>
      </c>
      <c r="AC264" t="s">
        <v>1151</v>
      </c>
      <c r="AE264" s="888"/>
      <c r="AF264" s="888"/>
      <c r="AG264" s="888"/>
      <c r="AH264" s="888"/>
      <c r="AI264" s="888"/>
    </row>
    <row r="265" spans="4:35">
      <c r="D265" t="s">
        <v>238</v>
      </c>
      <c r="E265" t="s">
        <v>215</v>
      </c>
      <c r="F265" t="s">
        <v>239</v>
      </c>
      <c r="G265" t="s">
        <v>2161</v>
      </c>
      <c r="H265" t="s">
        <v>241</v>
      </c>
      <c r="I265" t="s">
        <v>266</v>
      </c>
      <c r="J265" t="s">
        <v>107</v>
      </c>
      <c r="K265" t="s">
        <v>325</v>
      </c>
      <c r="L265" s="219" t="s">
        <v>331</v>
      </c>
      <c r="M265" s="218" t="s">
        <v>245</v>
      </c>
      <c r="N265" s="219" t="s">
        <v>403</v>
      </c>
      <c r="O265" t="s">
        <v>271</v>
      </c>
      <c r="P265" t="s">
        <v>272</v>
      </c>
      <c r="S265" t="s">
        <v>861</v>
      </c>
      <c r="T265" t="s">
        <v>860</v>
      </c>
      <c r="U265" t="s">
        <v>406</v>
      </c>
      <c r="AC265" t="s">
        <v>1151</v>
      </c>
      <c r="AE265" s="888"/>
      <c r="AF265" s="888"/>
      <c r="AG265" s="888"/>
      <c r="AH265" s="888"/>
      <c r="AI265" s="888"/>
    </row>
    <row r="266" spans="4:35">
      <c r="D266" t="s">
        <v>238</v>
      </c>
      <c r="E266" t="s">
        <v>215</v>
      </c>
      <c r="F266" t="s">
        <v>239</v>
      </c>
      <c r="G266" t="s">
        <v>2161</v>
      </c>
      <c r="H266" t="s">
        <v>241</v>
      </c>
      <c r="I266" t="s">
        <v>266</v>
      </c>
      <c r="J266" t="s">
        <v>107</v>
      </c>
      <c r="K266" t="s">
        <v>325</v>
      </c>
      <c r="L266" s="219" t="s">
        <v>331</v>
      </c>
      <c r="M266" s="218" t="s">
        <v>245</v>
      </c>
      <c r="N266" s="219" t="s">
        <v>403</v>
      </c>
      <c r="O266" t="s">
        <v>271</v>
      </c>
      <c r="P266" t="s">
        <v>272</v>
      </c>
      <c r="S266" t="s">
        <v>862</v>
      </c>
      <c r="T266" t="s">
        <v>863</v>
      </c>
      <c r="U266" t="s">
        <v>406</v>
      </c>
      <c r="AC266" t="s">
        <v>1151</v>
      </c>
      <c r="AE266" s="888"/>
      <c r="AF266" s="888"/>
      <c r="AG266" s="888"/>
      <c r="AH266" s="888"/>
      <c r="AI266" s="888"/>
    </row>
    <row r="267" spans="4:35">
      <c r="D267" t="s">
        <v>238</v>
      </c>
      <c r="E267" t="s">
        <v>215</v>
      </c>
      <c r="F267" t="s">
        <v>239</v>
      </c>
      <c r="G267" t="s">
        <v>2161</v>
      </c>
      <c r="H267" t="s">
        <v>241</v>
      </c>
      <c r="I267" t="s">
        <v>266</v>
      </c>
      <c r="J267" t="s">
        <v>107</v>
      </c>
      <c r="K267" t="s">
        <v>325</v>
      </c>
      <c r="L267" s="219" t="s">
        <v>331</v>
      </c>
      <c r="M267" s="218" t="s">
        <v>245</v>
      </c>
      <c r="N267" s="219" t="s">
        <v>403</v>
      </c>
      <c r="O267" t="s">
        <v>271</v>
      </c>
      <c r="P267" t="s">
        <v>272</v>
      </c>
      <c r="S267" t="s">
        <v>864</v>
      </c>
      <c r="T267" t="s">
        <v>865</v>
      </c>
      <c r="U267" t="s">
        <v>406</v>
      </c>
      <c r="AC267" t="s">
        <v>1151</v>
      </c>
      <c r="AE267" s="888"/>
      <c r="AF267" s="888"/>
      <c r="AG267" s="888"/>
      <c r="AH267" s="888"/>
      <c r="AI267" s="888"/>
    </row>
    <row r="268" spans="4:35">
      <c r="D268" t="s">
        <v>238</v>
      </c>
      <c r="E268" t="s">
        <v>215</v>
      </c>
      <c r="F268" t="s">
        <v>239</v>
      </c>
      <c r="G268" t="s">
        <v>2161</v>
      </c>
      <c r="H268" t="s">
        <v>241</v>
      </c>
      <c r="I268" t="s">
        <v>266</v>
      </c>
      <c r="J268" t="s">
        <v>107</v>
      </c>
      <c r="K268" t="s">
        <v>325</v>
      </c>
      <c r="L268" s="219" t="s">
        <v>331</v>
      </c>
      <c r="M268" s="218" t="s">
        <v>245</v>
      </c>
      <c r="N268" s="219" t="s">
        <v>403</v>
      </c>
      <c r="O268" t="s">
        <v>271</v>
      </c>
      <c r="P268" t="s">
        <v>272</v>
      </c>
      <c r="S268" t="s">
        <v>866</v>
      </c>
      <c r="T268" t="s">
        <v>867</v>
      </c>
      <c r="U268" t="s">
        <v>462</v>
      </c>
      <c r="AC268" t="s">
        <v>1151</v>
      </c>
      <c r="AE268" s="888"/>
      <c r="AF268" s="888"/>
      <c r="AG268" s="888"/>
      <c r="AH268" s="888"/>
      <c r="AI268" s="888"/>
    </row>
    <row r="269" spans="4:35">
      <c r="D269" t="s">
        <v>238</v>
      </c>
      <c r="E269" t="s">
        <v>215</v>
      </c>
      <c r="F269" t="s">
        <v>239</v>
      </c>
      <c r="G269" t="s">
        <v>2161</v>
      </c>
      <c r="H269" t="s">
        <v>241</v>
      </c>
      <c r="I269" t="s">
        <v>266</v>
      </c>
      <c r="J269" t="s">
        <v>107</v>
      </c>
      <c r="K269" t="s">
        <v>325</v>
      </c>
      <c r="L269" s="219" t="s">
        <v>331</v>
      </c>
      <c r="M269" s="218" t="s">
        <v>245</v>
      </c>
      <c r="N269" s="219" t="s">
        <v>403</v>
      </c>
      <c r="O269" t="s">
        <v>271</v>
      </c>
      <c r="P269" t="s">
        <v>272</v>
      </c>
      <c r="S269" t="s">
        <v>868</v>
      </c>
      <c r="T269" t="s">
        <v>869</v>
      </c>
      <c r="U269" t="s">
        <v>462</v>
      </c>
      <c r="AC269" t="s">
        <v>1151</v>
      </c>
      <c r="AE269" s="888"/>
      <c r="AF269" s="888"/>
      <c r="AG269" s="888"/>
      <c r="AH269" s="888"/>
      <c r="AI269" s="888"/>
    </row>
    <row r="270" spans="4:35">
      <c r="D270" t="s">
        <v>238</v>
      </c>
      <c r="E270" t="s">
        <v>215</v>
      </c>
      <c r="F270" t="s">
        <v>239</v>
      </c>
      <c r="G270" t="s">
        <v>2161</v>
      </c>
      <c r="H270" t="s">
        <v>241</v>
      </c>
      <c r="I270" t="s">
        <v>266</v>
      </c>
      <c r="J270" t="s">
        <v>107</v>
      </c>
      <c r="K270" t="s">
        <v>325</v>
      </c>
      <c r="L270" s="219" t="s">
        <v>331</v>
      </c>
      <c r="M270" s="218" t="s">
        <v>245</v>
      </c>
      <c r="N270" s="219" t="s">
        <v>403</v>
      </c>
      <c r="O270" t="s">
        <v>271</v>
      </c>
      <c r="P270" t="s">
        <v>272</v>
      </c>
      <c r="S270" t="s">
        <v>870</v>
      </c>
      <c r="T270" t="s">
        <v>871</v>
      </c>
      <c r="U270" t="s">
        <v>462</v>
      </c>
      <c r="AC270" t="s">
        <v>1151</v>
      </c>
      <c r="AE270" s="888"/>
      <c r="AF270" s="888"/>
      <c r="AG270" s="888"/>
      <c r="AH270" s="888"/>
      <c r="AI270" s="888"/>
    </row>
    <row r="271" spans="4:35">
      <c r="D271" t="s">
        <v>238</v>
      </c>
      <c r="E271" t="s">
        <v>215</v>
      </c>
      <c r="F271" t="s">
        <v>239</v>
      </c>
      <c r="G271" t="s">
        <v>2161</v>
      </c>
      <c r="H271" t="s">
        <v>241</v>
      </c>
      <c r="I271" t="s">
        <v>266</v>
      </c>
      <c r="J271" t="s">
        <v>107</v>
      </c>
      <c r="K271" t="s">
        <v>325</v>
      </c>
      <c r="L271" s="219" t="s">
        <v>331</v>
      </c>
      <c r="M271" s="218" t="s">
        <v>245</v>
      </c>
      <c r="N271" s="219" t="s">
        <v>403</v>
      </c>
      <c r="O271" t="s">
        <v>271</v>
      </c>
      <c r="P271" t="s">
        <v>272</v>
      </c>
      <c r="S271" t="s">
        <v>872</v>
      </c>
      <c r="T271" t="s">
        <v>867</v>
      </c>
      <c r="U271" t="s">
        <v>462</v>
      </c>
      <c r="AC271" t="s">
        <v>1151</v>
      </c>
      <c r="AE271" s="888"/>
      <c r="AF271" s="888"/>
      <c r="AG271" s="888"/>
      <c r="AH271" s="888"/>
      <c r="AI271" s="888"/>
    </row>
    <row r="272" spans="4:35">
      <c r="D272" t="s">
        <v>238</v>
      </c>
      <c r="E272" t="s">
        <v>215</v>
      </c>
      <c r="F272" t="s">
        <v>239</v>
      </c>
      <c r="G272" t="s">
        <v>2161</v>
      </c>
      <c r="H272" t="s">
        <v>241</v>
      </c>
      <c r="I272" t="s">
        <v>266</v>
      </c>
      <c r="J272" t="s">
        <v>107</v>
      </c>
      <c r="K272" t="s">
        <v>325</v>
      </c>
      <c r="L272" s="219" t="s">
        <v>331</v>
      </c>
      <c r="M272" s="218" t="s">
        <v>245</v>
      </c>
      <c r="N272" s="219" t="s">
        <v>403</v>
      </c>
      <c r="O272" t="s">
        <v>271</v>
      </c>
      <c r="P272" t="s">
        <v>272</v>
      </c>
      <c r="S272" t="s">
        <v>873</v>
      </c>
      <c r="T272" t="s">
        <v>874</v>
      </c>
      <c r="U272" t="s">
        <v>462</v>
      </c>
      <c r="AC272" t="s">
        <v>1151</v>
      </c>
      <c r="AE272" s="888"/>
      <c r="AF272" s="888"/>
      <c r="AG272" s="888"/>
      <c r="AH272" s="888"/>
      <c r="AI272" s="888"/>
    </row>
    <row r="273" spans="4:35">
      <c r="D273" t="s">
        <v>238</v>
      </c>
      <c r="E273" t="s">
        <v>215</v>
      </c>
      <c r="F273" t="s">
        <v>239</v>
      </c>
      <c r="G273" t="s">
        <v>2161</v>
      </c>
      <c r="H273" t="s">
        <v>241</v>
      </c>
      <c r="I273" t="s">
        <v>266</v>
      </c>
      <c r="J273" t="s">
        <v>107</v>
      </c>
      <c r="K273" t="s">
        <v>325</v>
      </c>
      <c r="L273" s="219" t="s">
        <v>331</v>
      </c>
      <c r="M273" s="218" t="s">
        <v>245</v>
      </c>
      <c r="N273" s="219" t="s">
        <v>407</v>
      </c>
      <c r="O273" t="s">
        <v>271</v>
      </c>
      <c r="P273" t="s">
        <v>272</v>
      </c>
      <c r="S273" t="s">
        <v>875</v>
      </c>
      <c r="T273" t="s">
        <v>876</v>
      </c>
      <c r="U273" t="s">
        <v>415</v>
      </c>
      <c r="AC273" t="s">
        <v>1151</v>
      </c>
      <c r="AE273" s="888"/>
      <c r="AF273" s="888"/>
      <c r="AG273" s="888"/>
      <c r="AH273" s="888"/>
      <c r="AI273" s="888"/>
    </row>
    <row r="274" spans="4:35">
      <c r="D274" t="s">
        <v>238</v>
      </c>
      <c r="E274" t="s">
        <v>215</v>
      </c>
      <c r="F274" t="s">
        <v>239</v>
      </c>
      <c r="G274" t="s">
        <v>2161</v>
      </c>
      <c r="H274" t="s">
        <v>241</v>
      </c>
      <c r="I274" t="s">
        <v>266</v>
      </c>
      <c r="J274" t="s">
        <v>107</v>
      </c>
      <c r="K274" t="s">
        <v>325</v>
      </c>
      <c r="L274" s="219" t="s">
        <v>331</v>
      </c>
      <c r="M274" s="218" t="s">
        <v>245</v>
      </c>
      <c r="N274" s="219" t="s">
        <v>407</v>
      </c>
      <c r="O274" t="s">
        <v>271</v>
      </c>
      <c r="P274" t="s">
        <v>272</v>
      </c>
      <c r="S274" t="s">
        <v>877</v>
      </c>
      <c r="T274" t="s">
        <v>878</v>
      </c>
      <c r="U274" t="s">
        <v>415</v>
      </c>
      <c r="AC274" t="s">
        <v>1151</v>
      </c>
      <c r="AE274" s="888"/>
      <c r="AF274" s="888"/>
      <c r="AG274" s="888"/>
      <c r="AH274" s="888"/>
      <c r="AI274" s="888"/>
    </row>
    <row r="275" spans="4:35">
      <c r="D275" t="s">
        <v>238</v>
      </c>
      <c r="E275" t="s">
        <v>215</v>
      </c>
      <c r="F275" t="s">
        <v>239</v>
      </c>
      <c r="G275" t="s">
        <v>2161</v>
      </c>
      <c r="H275" t="s">
        <v>241</v>
      </c>
      <c r="I275" t="s">
        <v>266</v>
      </c>
      <c r="J275" t="s">
        <v>107</v>
      </c>
      <c r="K275" t="s">
        <v>325</v>
      </c>
      <c r="L275" s="219" t="s">
        <v>331</v>
      </c>
      <c r="M275" s="218" t="s">
        <v>245</v>
      </c>
      <c r="N275" s="219" t="s">
        <v>407</v>
      </c>
      <c r="O275" t="s">
        <v>271</v>
      </c>
      <c r="P275" t="s">
        <v>272</v>
      </c>
      <c r="S275" t="s">
        <v>879</v>
      </c>
      <c r="T275" t="s">
        <v>880</v>
      </c>
      <c r="U275" t="s">
        <v>415</v>
      </c>
      <c r="AC275" t="s">
        <v>1151</v>
      </c>
      <c r="AE275" s="888"/>
      <c r="AF275" s="888"/>
      <c r="AG275" s="888"/>
      <c r="AH275" s="888"/>
      <c r="AI275" s="888"/>
    </row>
    <row r="276" spans="4:35">
      <c r="D276" t="s">
        <v>238</v>
      </c>
      <c r="E276" t="s">
        <v>215</v>
      </c>
      <c r="F276" t="s">
        <v>239</v>
      </c>
      <c r="G276" t="s">
        <v>2161</v>
      </c>
      <c r="H276" t="s">
        <v>241</v>
      </c>
      <c r="I276" t="s">
        <v>266</v>
      </c>
      <c r="J276" t="s">
        <v>107</v>
      </c>
      <c r="K276" t="s">
        <v>325</v>
      </c>
      <c r="L276" s="219" t="s">
        <v>331</v>
      </c>
      <c r="M276" s="218" t="s">
        <v>245</v>
      </c>
      <c r="N276" s="219" t="s">
        <v>407</v>
      </c>
      <c r="O276" t="s">
        <v>271</v>
      </c>
      <c r="P276" t="s">
        <v>272</v>
      </c>
      <c r="S276" t="s">
        <v>881</v>
      </c>
      <c r="T276" t="s">
        <v>882</v>
      </c>
      <c r="U276" t="s">
        <v>415</v>
      </c>
      <c r="AC276" t="s">
        <v>1151</v>
      </c>
      <c r="AE276" s="888"/>
      <c r="AF276" s="888"/>
      <c r="AG276" s="888"/>
      <c r="AH276" s="888"/>
      <c r="AI276" s="888"/>
    </row>
    <row r="277" spans="4:35">
      <c r="D277" t="s">
        <v>238</v>
      </c>
      <c r="E277" t="s">
        <v>215</v>
      </c>
      <c r="F277" t="s">
        <v>239</v>
      </c>
      <c r="G277" t="s">
        <v>2161</v>
      </c>
      <c r="H277" t="s">
        <v>241</v>
      </c>
      <c r="I277" t="s">
        <v>266</v>
      </c>
      <c r="J277" t="s">
        <v>107</v>
      </c>
      <c r="K277" t="s">
        <v>325</v>
      </c>
      <c r="L277" s="219" t="s">
        <v>331</v>
      </c>
      <c r="M277" s="218" t="s">
        <v>245</v>
      </c>
      <c r="N277" s="219" t="s">
        <v>407</v>
      </c>
      <c r="O277" t="s">
        <v>271</v>
      </c>
      <c r="P277" t="s">
        <v>272</v>
      </c>
      <c r="S277" t="s">
        <v>883</v>
      </c>
      <c r="T277" t="s">
        <v>876</v>
      </c>
      <c r="U277" t="s">
        <v>500</v>
      </c>
      <c r="AC277" t="s">
        <v>1151</v>
      </c>
      <c r="AE277" s="888"/>
      <c r="AF277" s="888"/>
      <c r="AG277" s="888"/>
      <c r="AH277" s="888"/>
      <c r="AI277" s="888"/>
    </row>
    <row r="278" spans="4:35">
      <c r="D278" t="s">
        <v>238</v>
      </c>
      <c r="E278" t="s">
        <v>215</v>
      </c>
      <c r="F278" t="s">
        <v>239</v>
      </c>
      <c r="G278" t="s">
        <v>2161</v>
      </c>
      <c r="H278" t="s">
        <v>241</v>
      </c>
      <c r="I278" t="s">
        <v>266</v>
      </c>
      <c r="J278" t="s">
        <v>107</v>
      </c>
      <c r="K278" t="s">
        <v>325</v>
      </c>
      <c r="L278" s="219" t="s">
        <v>331</v>
      </c>
      <c r="M278" s="696" t="s">
        <v>416</v>
      </c>
      <c r="N278" s="219" t="s">
        <v>407</v>
      </c>
      <c r="O278" s="217" t="s">
        <v>416</v>
      </c>
      <c r="P278" t="s">
        <v>272</v>
      </c>
      <c r="S278" t="s">
        <v>884</v>
      </c>
      <c r="T278" t="s">
        <v>878</v>
      </c>
      <c r="U278" t="s">
        <v>500</v>
      </c>
      <c r="AC278" t="s">
        <v>1151</v>
      </c>
      <c r="AE278" s="888"/>
      <c r="AF278" s="888"/>
      <c r="AG278" s="888"/>
      <c r="AH278" s="888"/>
      <c r="AI278" s="888"/>
    </row>
    <row r="279" spans="4:35">
      <c r="D279" t="s">
        <v>238</v>
      </c>
      <c r="E279" t="s">
        <v>215</v>
      </c>
      <c r="F279" t="s">
        <v>239</v>
      </c>
      <c r="G279" t="s">
        <v>2161</v>
      </c>
      <c r="H279" t="s">
        <v>241</v>
      </c>
      <c r="I279" t="s">
        <v>266</v>
      </c>
      <c r="J279" t="s">
        <v>107</v>
      </c>
      <c r="K279" t="s">
        <v>325</v>
      </c>
      <c r="L279" s="219" t="s">
        <v>331</v>
      </c>
      <c r="M279" s="218" t="s">
        <v>245</v>
      </c>
      <c r="N279" s="219" t="s">
        <v>407</v>
      </c>
      <c r="O279" t="s">
        <v>271</v>
      </c>
      <c r="P279" t="s">
        <v>272</v>
      </c>
      <c r="S279" t="s">
        <v>885</v>
      </c>
      <c r="T279" t="s">
        <v>880</v>
      </c>
      <c r="U279" t="s">
        <v>500</v>
      </c>
      <c r="AC279" t="s">
        <v>1151</v>
      </c>
      <c r="AE279" s="888"/>
      <c r="AF279" s="888"/>
      <c r="AG279" s="888"/>
      <c r="AH279" s="888"/>
      <c r="AI279" s="888"/>
    </row>
    <row r="280" spans="4:35">
      <c r="D280" t="s">
        <v>238</v>
      </c>
      <c r="E280" t="s">
        <v>215</v>
      </c>
      <c r="F280" t="s">
        <v>239</v>
      </c>
      <c r="G280" t="s">
        <v>2161</v>
      </c>
      <c r="H280" t="s">
        <v>241</v>
      </c>
      <c r="I280" t="s">
        <v>266</v>
      </c>
      <c r="J280" t="s">
        <v>107</v>
      </c>
      <c r="K280" t="s">
        <v>325</v>
      </c>
      <c r="L280" s="219" t="s">
        <v>331</v>
      </c>
      <c r="M280" s="218" t="s">
        <v>245</v>
      </c>
      <c r="N280" s="219" t="s">
        <v>407</v>
      </c>
      <c r="O280" t="s">
        <v>271</v>
      </c>
      <c r="P280" t="s">
        <v>272</v>
      </c>
      <c r="S280" t="s">
        <v>886</v>
      </c>
      <c r="T280" t="s">
        <v>887</v>
      </c>
      <c r="U280" t="s">
        <v>500</v>
      </c>
      <c r="AC280" t="s">
        <v>1151</v>
      </c>
      <c r="AE280" s="888"/>
      <c r="AF280" s="888"/>
      <c r="AG280" s="888"/>
      <c r="AH280" s="888"/>
      <c r="AI280" s="888"/>
    </row>
    <row r="281" spans="4:35">
      <c r="D281" t="s">
        <v>238</v>
      </c>
      <c r="E281" t="s">
        <v>215</v>
      </c>
      <c r="F281" t="s">
        <v>239</v>
      </c>
      <c r="G281" t="s">
        <v>2161</v>
      </c>
      <c r="H281" t="s">
        <v>241</v>
      </c>
      <c r="I281" t="s">
        <v>266</v>
      </c>
      <c r="J281" t="s">
        <v>107</v>
      </c>
      <c r="K281" t="s">
        <v>325</v>
      </c>
      <c r="L281" s="218" t="s">
        <v>341</v>
      </c>
      <c r="M281" s="218" t="s">
        <v>245</v>
      </c>
      <c r="N281" s="218" t="s">
        <v>341</v>
      </c>
      <c r="O281" t="s">
        <v>271</v>
      </c>
      <c r="P281" t="s">
        <v>272</v>
      </c>
      <c r="S281" t="s">
        <v>888</v>
      </c>
      <c r="T281" t="s">
        <v>889</v>
      </c>
      <c r="U281" t="s">
        <v>488</v>
      </c>
      <c r="AC281" t="s">
        <v>1151</v>
      </c>
      <c r="AE281" s="888"/>
      <c r="AF281" s="888"/>
      <c r="AG281" s="888"/>
      <c r="AH281" s="888"/>
      <c r="AI281" s="888"/>
    </row>
    <row r="282" spans="4:35">
      <c r="D282" t="s">
        <v>238</v>
      </c>
      <c r="E282" t="s">
        <v>215</v>
      </c>
      <c r="F282" t="s">
        <v>239</v>
      </c>
      <c r="G282" t="s">
        <v>2161</v>
      </c>
      <c r="H282" t="s">
        <v>241</v>
      </c>
      <c r="I282" t="s">
        <v>266</v>
      </c>
      <c r="J282" t="s">
        <v>107</v>
      </c>
      <c r="K282" t="s">
        <v>325</v>
      </c>
      <c r="L282" s="218" t="s">
        <v>341</v>
      </c>
      <c r="M282" s="218" t="s">
        <v>245</v>
      </c>
      <c r="N282" s="218" t="s">
        <v>341</v>
      </c>
      <c r="O282" t="s">
        <v>271</v>
      </c>
      <c r="P282" t="s">
        <v>272</v>
      </c>
      <c r="S282" t="s">
        <v>890</v>
      </c>
      <c r="T282" t="s">
        <v>891</v>
      </c>
      <c r="U282" t="s">
        <v>488</v>
      </c>
      <c r="AC282" t="s">
        <v>1151</v>
      </c>
      <c r="AE282" s="888"/>
      <c r="AF282" s="888"/>
      <c r="AG282" s="888"/>
      <c r="AH282" s="888"/>
      <c r="AI282" s="888"/>
    </row>
    <row r="283" spans="4:35">
      <c r="D283" t="s">
        <v>238</v>
      </c>
      <c r="E283" t="s">
        <v>215</v>
      </c>
      <c r="F283" t="s">
        <v>239</v>
      </c>
      <c r="G283" t="s">
        <v>2161</v>
      </c>
      <c r="H283" t="s">
        <v>241</v>
      </c>
      <c r="I283" t="s">
        <v>266</v>
      </c>
      <c r="J283" t="s">
        <v>107</v>
      </c>
      <c r="K283" t="s">
        <v>325</v>
      </c>
      <c r="L283" s="218" t="s">
        <v>341</v>
      </c>
      <c r="M283" s="218" t="s">
        <v>245</v>
      </c>
      <c r="N283" s="218" t="s">
        <v>341</v>
      </c>
      <c r="O283" t="s">
        <v>271</v>
      </c>
      <c r="P283" t="s">
        <v>272</v>
      </c>
      <c r="S283" t="s">
        <v>892</v>
      </c>
      <c r="T283" t="s">
        <v>893</v>
      </c>
      <c r="U283" t="s">
        <v>488</v>
      </c>
      <c r="AC283" t="s">
        <v>1151</v>
      </c>
      <c r="AE283" s="888"/>
      <c r="AF283" s="888"/>
      <c r="AG283" s="888"/>
      <c r="AH283" s="888"/>
      <c r="AI283" s="888"/>
    </row>
    <row r="284" spans="4:35">
      <c r="D284" t="s">
        <v>238</v>
      </c>
      <c r="E284" t="s">
        <v>215</v>
      </c>
      <c r="F284" t="s">
        <v>239</v>
      </c>
      <c r="G284" t="s">
        <v>2161</v>
      </c>
      <c r="H284" t="s">
        <v>241</v>
      </c>
      <c r="I284" t="s">
        <v>266</v>
      </c>
      <c r="J284" t="s">
        <v>107</v>
      </c>
      <c r="K284" t="s">
        <v>325</v>
      </c>
      <c r="L284" s="218" t="s">
        <v>341</v>
      </c>
      <c r="M284" s="218" t="s">
        <v>245</v>
      </c>
      <c r="N284" s="218" t="s">
        <v>341</v>
      </c>
      <c r="O284" t="s">
        <v>271</v>
      </c>
      <c r="P284" t="s">
        <v>272</v>
      </c>
      <c r="S284" t="s">
        <v>894</v>
      </c>
      <c r="T284" t="s">
        <v>895</v>
      </c>
      <c r="U284" t="s">
        <v>488</v>
      </c>
      <c r="AC284" t="s">
        <v>1151</v>
      </c>
      <c r="AE284" s="888"/>
      <c r="AF284" s="888"/>
      <c r="AG284" s="888"/>
      <c r="AH284" s="888"/>
      <c r="AI284" s="888"/>
    </row>
    <row r="285" spans="4:35">
      <c r="D285" t="s">
        <v>238</v>
      </c>
      <c r="E285" t="s">
        <v>215</v>
      </c>
      <c r="F285" t="s">
        <v>239</v>
      </c>
      <c r="G285" t="s">
        <v>2161</v>
      </c>
      <c r="H285" t="s">
        <v>241</v>
      </c>
      <c r="I285" t="s">
        <v>266</v>
      </c>
      <c r="J285" t="s">
        <v>107</v>
      </c>
      <c r="K285" t="s">
        <v>325</v>
      </c>
      <c r="L285" s="218" t="s">
        <v>341</v>
      </c>
      <c r="M285" s="218" t="s">
        <v>245</v>
      </c>
      <c r="N285" s="218" t="s">
        <v>341</v>
      </c>
      <c r="O285" t="s">
        <v>271</v>
      </c>
      <c r="P285" t="s">
        <v>272</v>
      </c>
      <c r="S285" t="s">
        <v>896</v>
      </c>
      <c r="T285" t="s">
        <v>897</v>
      </c>
      <c r="U285" t="s">
        <v>488</v>
      </c>
      <c r="AC285" t="s">
        <v>1151</v>
      </c>
      <c r="AE285" s="888"/>
      <c r="AF285" s="888"/>
      <c r="AG285" s="888"/>
      <c r="AH285" s="888"/>
      <c r="AI285" s="888"/>
    </row>
    <row r="286" spans="4:35">
      <c r="D286" t="s">
        <v>238</v>
      </c>
      <c r="E286" t="s">
        <v>215</v>
      </c>
      <c r="F286" t="s">
        <v>239</v>
      </c>
      <c r="G286" t="s">
        <v>2161</v>
      </c>
      <c r="H286" t="s">
        <v>241</v>
      </c>
      <c r="I286" t="s">
        <v>266</v>
      </c>
      <c r="J286" t="s">
        <v>107</v>
      </c>
      <c r="K286" t="s">
        <v>325</v>
      </c>
      <c r="L286" s="218" t="s">
        <v>341</v>
      </c>
      <c r="M286" s="218" t="s">
        <v>245</v>
      </c>
      <c r="N286" s="218" t="s">
        <v>341</v>
      </c>
      <c r="O286" t="s">
        <v>271</v>
      </c>
      <c r="P286" t="s">
        <v>272</v>
      </c>
      <c r="S286" t="s">
        <v>898</v>
      </c>
      <c r="T286" t="s">
        <v>899</v>
      </c>
      <c r="U286" t="s">
        <v>488</v>
      </c>
      <c r="AC286" t="s">
        <v>1151</v>
      </c>
      <c r="AE286" s="888"/>
      <c r="AF286" s="888"/>
      <c r="AG286" s="888"/>
      <c r="AH286" s="888"/>
      <c r="AI286" s="888"/>
    </row>
    <row r="287" spans="4:35">
      <c r="D287" t="s">
        <v>238</v>
      </c>
      <c r="E287" t="s">
        <v>215</v>
      </c>
      <c r="F287" t="s">
        <v>239</v>
      </c>
      <c r="G287" t="s">
        <v>2161</v>
      </c>
      <c r="H287" t="s">
        <v>241</v>
      </c>
      <c r="I287" t="s">
        <v>266</v>
      </c>
      <c r="J287" t="s">
        <v>107</v>
      </c>
      <c r="K287" t="s">
        <v>325</v>
      </c>
      <c r="L287" s="218" t="s">
        <v>341</v>
      </c>
      <c r="M287" s="218" t="s">
        <v>245</v>
      </c>
      <c r="N287" s="218" t="s">
        <v>341</v>
      </c>
      <c r="O287" t="s">
        <v>271</v>
      </c>
      <c r="P287" t="s">
        <v>272</v>
      </c>
      <c r="S287" t="s">
        <v>900</v>
      </c>
      <c r="T287" t="s">
        <v>901</v>
      </c>
      <c r="U287" t="s">
        <v>488</v>
      </c>
      <c r="AC287" t="s">
        <v>1151</v>
      </c>
      <c r="AE287" s="888"/>
      <c r="AF287" s="888"/>
      <c r="AG287" s="888"/>
      <c r="AH287" s="888"/>
      <c r="AI287" s="888"/>
    </row>
    <row r="288" spans="4:35">
      <c r="D288" t="s">
        <v>238</v>
      </c>
      <c r="E288" t="s">
        <v>215</v>
      </c>
      <c r="F288" t="s">
        <v>239</v>
      </c>
      <c r="G288" t="s">
        <v>2161</v>
      </c>
      <c r="H288" t="s">
        <v>241</v>
      </c>
      <c r="I288" t="s">
        <v>266</v>
      </c>
      <c r="J288" t="s">
        <v>107</v>
      </c>
      <c r="K288" t="s">
        <v>325</v>
      </c>
      <c r="L288" s="218" t="s">
        <v>341</v>
      </c>
      <c r="M288" s="696" t="s">
        <v>416</v>
      </c>
      <c r="N288" s="218" t="s">
        <v>341</v>
      </c>
      <c r="O288" s="217" t="s">
        <v>416</v>
      </c>
      <c r="P288" t="s">
        <v>272</v>
      </c>
      <c r="S288" t="s">
        <v>902</v>
      </c>
      <c r="T288" t="s">
        <v>893</v>
      </c>
      <c r="U288" t="s">
        <v>488</v>
      </c>
      <c r="AC288" t="s">
        <v>1151</v>
      </c>
      <c r="AE288" s="888"/>
      <c r="AF288" s="888"/>
      <c r="AG288" s="888"/>
      <c r="AH288" s="888"/>
      <c r="AI288" s="888"/>
    </row>
    <row r="289" spans="4:35">
      <c r="D289" t="s">
        <v>238</v>
      </c>
      <c r="E289" t="s">
        <v>215</v>
      </c>
      <c r="F289" t="s">
        <v>239</v>
      </c>
      <c r="G289" t="s">
        <v>2161</v>
      </c>
      <c r="H289" t="s">
        <v>241</v>
      </c>
      <c r="I289" t="s">
        <v>266</v>
      </c>
      <c r="J289" t="s">
        <v>107</v>
      </c>
      <c r="K289" t="s">
        <v>325</v>
      </c>
      <c r="L289" s="218" t="s">
        <v>341</v>
      </c>
      <c r="M289" s="218" t="s">
        <v>245</v>
      </c>
      <c r="N289" s="218" t="s">
        <v>341</v>
      </c>
      <c r="O289" t="s">
        <v>271</v>
      </c>
      <c r="P289" t="s">
        <v>272</v>
      </c>
      <c r="S289" t="s">
        <v>903</v>
      </c>
      <c r="T289" t="s">
        <v>899</v>
      </c>
      <c r="U289" t="s">
        <v>488</v>
      </c>
      <c r="AC289" t="s">
        <v>1151</v>
      </c>
      <c r="AE289" s="888"/>
      <c r="AF289" s="888"/>
      <c r="AG289" s="888"/>
      <c r="AH289" s="888"/>
      <c r="AI289" s="888"/>
    </row>
    <row r="290" spans="4:35">
      <c r="D290" t="s">
        <v>238</v>
      </c>
      <c r="E290" t="s">
        <v>215</v>
      </c>
      <c r="F290" t="s">
        <v>239</v>
      </c>
      <c r="G290" t="s">
        <v>2161</v>
      </c>
      <c r="H290" t="s">
        <v>241</v>
      </c>
      <c r="I290" t="s">
        <v>266</v>
      </c>
      <c r="J290" t="s">
        <v>107</v>
      </c>
      <c r="K290" t="s">
        <v>325</v>
      </c>
      <c r="L290" s="218" t="s">
        <v>341</v>
      </c>
      <c r="M290" s="218" t="s">
        <v>245</v>
      </c>
      <c r="N290" s="218" t="s">
        <v>341</v>
      </c>
      <c r="O290" t="s">
        <v>271</v>
      </c>
      <c r="P290" t="s">
        <v>272</v>
      </c>
      <c r="S290" t="s">
        <v>904</v>
      </c>
      <c r="T290" t="s">
        <v>905</v>
      </c>
      <c r="U290" t="s">
        <v>488</v>
      </c>
      <c r="AC290" t="s">
        <v>1151</v>
      </c>
      <c r="AE290" s="888"/>
      <c r="AF290" s="888"/>
      <c r="AG290" s="888"/>
      <c r="AH290" s="888"/>
      <c r="AI290" s="888"/>
    </row>
    <row r="291" spans="4:35">
      <c r="D291" t="s">
        <v>238</v>
      </c>
      <c r="E291" t="s">
        <v>215</v>
      </c>
      <c r="F291" t="s">
        <v>239</v>
      </c>
      <c r="G291" t="s">
        <v>2161</v>
      </c>
      <c r="H291" t="s">
        <v>241</v>
      </c>
      <c r="I291" t="s">
        <v>266</v>
      </c>
      <c r="J291" t="s">
        <v>107</v>
      </c>
      <c r="K291" t="s">
        <v>325</v>
      </c>
      <c r="L291" s="218" t="s">
        <v>341</v>
      </c>
      <c r="M291" s="218" t="s">
        <v>245</v>
      </c>
      <c r="N291" s="218" t="s">
        <v>341</v>
      </c>
      <c r="O291" t="s">
        <v>271</v>
      </c>
      <c r="P291" t="s">
        <v>272</v>
      </c>
      <c r="S291" t="s">
        <v>906</v>
      </c>
      <c r="T291" t="s">
        <v>905</v>
      </c>
      <c r="U291" t="s">
        <v>488</v>
      </c>
      <c r="AC291" t="s">
        <v>1151</v>
      </c>
      <c r="AE291" s="888"/>
      <c r="AF291" s="888"/>
      <c r="AG291" s="888"/>
      <c r="AH291" s="888"/>
      <c r="AI291" s="888"/>
    </row>
    <row r="292" spans="4:35">
      <c r="D292" t="s">
        <v>238</v>
      </c>
      <c r="E292" t="s">
        <v>215</v>
      </c>
      <c r="F292" t="s">
        <v>239</v>
      </c>
      <c r="G292" t="s">
        <v>2161</v>
      </c>
      <c r="H292" t="s">
        <v>241</v>
      </c>
      <c r="I292" t="s">
        <v>266</v>
      </c>
      <c r="J292" t="s">
        <v>107</v>
      </c>
      <c r="K292" t="s">
        <v>325</v>
      </c>
      <c r="L292" s="218" t="s">
        <v>341</v>
      </c>
      <c r="M292" s="218" t="s">
        <v>245</v>
      </c>
      <c r="N292" s="218" t="s">
        <v>341</v>
      </c>
      <c r="O292" t="s">
        <v>271</v>
      </c>
      <c r="P292" t="s">
        <v>272</v>
      </c>
      <c r="S292" t="s">
        <v>907</v>
      </c>
      <c r="T292" t="s">
        <v>908</v>
      </c>
      <c r="U292" t="s">
        <v>491</v>
      </c>
      <c r="AC292" t="s">
        <v>1151</v>
      </c>
      <c r="AE292" s="888"/>
      <c r="AF292" s="888"/>
      <c r="AG292" s="888"/>
      <c r="AH292" s="888"/>
      <c r="AI292" s="888"/>
    </row>
    <row r="293" spans="4:35">
      <c r="D293" t="s">
        <v>238</v>
      </c>
      <c r="E293" t="s">
        <v>215</v>
      </c>
      <c r="F293" t="s">
        <v>239</v>
      </c>
      <c r="G293" t="s">
        <v>2161</v>
      </c>
      <c r="H293" t="s">
        <v>241</v>
      </c>
      <c r="I293" t="s">
        <v>266</v>
      </c>
      <c r="J293" t="s">
        <v>107</v>
      </c>
      <c r="K293" t="s">
        <v>325</v>
      </c>
      <c r="L293" s="218" t="s">
        <v>341</v>
      </c>
      <c r="M293" s="218" t="s">
        <v>245</v>
      </c>
      <c r="N293" s="218" t="s">
        <v>341</v>
      </c>
      <c r="O293" t="s">
        <v>271</v>
      </c>
      <c r="P293" t="s">
        <v>272</v>
      </c>
      <c r="S293" t="s">
        <v>909</v>
      </c>
      <c r="T293" t="s">
        <v>910</v>
      </c>
      <c r="U293" t="s">
        <v>491</v>
      </c>
      <c r="AC293" t="s">
        <v>1151</v>
      </c>
      <c r="AE293" s="888"/>
      <c r="AF293" s="888"/>
      <c r="AG293" s="888"/>
      <c r="AH293" s="888"/>
      <c r="AI293" s="888"/>
    </row>
    <row r="294" spans="4:35">
      <c r="D294" t="s">
        <v>238</v>
      </c>
      <c r="E294" t="s">
        <v>215</v>
      </c>
      <c r="F294" t="s">
        <v>239</v>
      </c>
      <c r="G294" t="s">
        <v>2161</v>
      </c>
      <c r="H294" t="s">
        <v>241</v>
      </c>
      <c r="I294" t="s">
        <v>266</v>
      </c>
      <c r="J294" t="s">
        <v>107</v>
      </c>
      <c r="K294" t="s">
        <v>325</v>
      </c>
      <c r="L294" s="218" t="s">
        <v>341</v>
      </c>
      <c r="M294" s="696" t="s">
        <v>416</v>
      </c>
      <c r="N294" s="218" t="s">
        <v>341</v>
      </c>
      <c r="O294" s="217" t="s">
        <v>416</v>
      </c>
      <c r="P294" t="s">
        <v>272</v>
      </c>
      <c r="S294" t="s">
        <v>911</v>
      </c>
      <c r="T294" t="s">
        <v>910</v>
      </c>
      <c r="U294" t="s">
        <v>491</v>
      </c>
      <c r="AC294" t="s">
        <v>1151</v>
      </c>
      <c r="AE294" s="888"/>
      <c r="AF294" s="888"/>
      <c r="AG294" s="888"/>
      <c r="AH294" s="888"/>
      <c r="AI294" s="888"/>
    </row>
    <row r="295" spans="4:35">
      <c r="D295" t="s">
        <v>238</v>
      </c>
      <c r="E295" t="s">
        <v>215</v>
      </c>
      <c r="F295" t="s">
        <v>239</v>
      </c>
      <c r="G295" t="s">
        <v>2161</v>
      </c>
      <c r="H295" t="s">
        <v>241</v>
      </c>
      <c r="I295" t="s">
        <v>266</v>
      </c>
      <c r="J295" t="s">
        <v>107</v>
      </c>
      <c r="K295" t="s">
        <v>325</v>
      </c>
      <c r="L295" s="218" t="s">
        <v>341</v>
      </c>
      <c r="M295" s="218" t="s">
        <v>245</v>
      </c>
      <c r="N295" s="218" t="s">
        <v>341</v>
      </c>
      <c r="O295" t="s">
        <v>271</v>
      </c>
      <c r="P295" t="s">
        <v>272</v>
      </c>
      <c r="S295" t="s">
        <v>912</v>
      </c>
      <c r="T295" t="s">
        <v>908</v>
      </c>
      <c r="U295" t="s">
        <v>491</v>
      </c>
      <c r="AC295" t="s">
        <v>1151</v>
      </c>
      <c r="AE295" s="888"/>
      <c r="AF295" s="888"/>
      <c r="AG295" s="888"/>
      <c r="AH295" s="888"/>
      <c r="AI295" s="888"/>
    </row>
    <row r="296" spans="4:35">
      <c r="D296" t="s">
        <v>238</v>
      </c>
      <c r="E296" t="s">
        <v>215</v>
      </c>
      <c r="F296" t="s">
        <v>239</v>
      </c>
      <c r="G296" t="s">
        <v>2161</v>
      </c>
      <c r="H296" t="s">
        <v>241</v>
      </c>
      <c r="I296" t="s">
        <v>266</v>
      </c>
      <c r="J296" t="s">
        <v>107</v>
      </c>
      <c r="K296" t="s">
        <v>325</v>
      </c>
      <c r="L296" s="218" t="s">
        <v>341</v>
      </c>
      <c r="M296" s="218" t="s">
        <v>245</v>
      </c>
      <c r="N296" s="218" t="s">
        <v>341</v>
      </c>
      <c r="O296" t="s">
        <v>271</v>
      </c>
      <c r="P296" t="s">
        <v>272</v>
      </c>
      <c r="S296" t="s">
        <v>913</v>
      </c>
      <c r="T296" t="s">
        <v>914</v>
      </c>
      <c r="U296" t="s">
        <v>494</v>
      </c>
      <c r="AC296" t="s">
        <v>1151</v>
      </c>
      <c r="AE296" s="888"/>
      <c r="AF296" s="888"/>
      <c r="AG296" s="888"/>
      <c r="AH296" s="888"/>
      <c r="AI296" s="888"/>
    </row>
    <row r="297" spans="4:35">
      <c r="D297" t="s">
        <v>238</v>
      </c>
      <c r="E297" t="s">
        <v>215</v>
      </c>
      <c r="F297" t="s">
        <v>239</v>
      </c>
      <c r="G297" t="s">
        <v>2161</v>
      </c>
      <c r="H297" t="s">
        <v>241</v>
      </c>
      <c r="I297" t="s">
        <v>266</v>
      </c>
      <c r="J297" t="s">
        <v>107</v>
      </c>
      <c r="K297" t="s">
        <v>325</v>
      </c>
      <c r="L297" s="218" t="s">
        <v>341</v>
      </c>
      <c r="M297" s="218" t="s">
        <v>245</v>
      </c>
      <c r="N297" s="218" t="s">
        <v>341</v>
      </c>
      <c r="O297" t="s">
        <v>271</v>
      </c>
      <c r="P297" t="s">
        <v>272</v>
      </c>
      <c r="S297" t="s">
        <v>915</v>
      </c>
      <c r="T297" t="s">
        <v>916</v>
      </c>
      <c r="U297" t="s">
        <v>494</v>
      </c>
      <c r="AC297" t="s">
        <v>1151</v>
      </c>
      <c r="AE297" s="888"/>
      <c r="AF297" s="888"/>
      <c r="AG297" s="888"/>
      <c r="AH297" s="888"/>
      <c r="AI297" s="888"/>
    </row>
    <row r="298" spans="4:35">
      <c r="D298" t="s">
        <v>238</v>
      </c>
      <c r="E298" t="s">
        <v>215</v>
      </c>
      <c r="F298" t="s">
        <v>239</v>
      </c>
      <c r="G298" t="s">
        <v>2161</v>
      </c>
      <c r="H298" t="s">
        <v>241</v>
      </c>
      <c r="I298" t="s">
        <v>266</v>
      </c>
      <c r="J298" t="s">
        <v>107</v>
      </c>
      <c r="K298" t="s">
        <v>325</v>
      </c>
      <c r="L298" s="218" t="s">
        <v>341</v>
      </c>
      <c r="M298" s="696" t="s">
        <v>416</v>
      </c>
      <c r="N298" s="218" t="s">
        <v>341</v>
      </c>
      <c r="O298" s="217" t="s">
        <v>416</v>
      </c>
      <c r="P298" t="s">
        <v>272</v>
      </c>
      <c r="S298" t="s">
        <v>917</v>
      </c>
      <c r="T298" t="s">
        <v>918</v>
      </c>
      <c r="U298" t="s">
        <v>494</v>
      </c>
      <c r="AC298" t="s">
        <v>1151</v>
      </c>
      <c r="AE298" s="888"/>
      <c r="AF298" s="888"/>
      <c r="AG298" s="888"/>
      <c r="AH298" s="888"/>
      <c r="AI298" s="888"/>
    </row>
    <row r="299" spans="4:35">
      <c r="D299" t="s">
        <v>238</v>
      </c>
      <c r="E299" t="s">
        <v>215</v>
      </c>
      <c r="F299" t="s">
        <v>239</v>
      </c>
      <c r="G299" t="s">
        <v>2161</v>
      </c>
      <c r="H299" t="s">
        <v>241</v>
      </c>
      <c r="I299" t="s">
        <v>266</v>
      </c>
      <c r="J299" t="s">
        <v>107</v>
      </c>
      <c r="K299" t="s">
        <v>325</v>
      </c>
      <c r="L299" s="218" t="s">
        <v>341</v>
      </c>
      <c r="M299" s="218" t="s">
        <v>245</v>
      </c>
      <c r="N299" s="218" t="s">
        <v>341</v>
      </c>
      <c r="O299" t="s">
        <v>271</v>
      </c>
      <c r="P299" t="s">
        <v>272</v>
      </c>
      <c r="S299" t="s">
        <v>919</v>
      </c>
      <c r="T299" t="s">
        <v>920</v>
      </c>
      <c r="U299" t="s">
        <v>494</v>
      </c>
      <c r="AC299" t="s">
        <v>1151</v>
      </c>
      <c r="AE299" s="888"/>
      <c r="AF299" s="888"/>
      <c r="AG299" s="888"/>
      <c r="AH299" s="888"/>
      <c r="AI299" s="888"/>
    </row>
    <row r="300" spans="4:35">
      <c r="D300" t="s">
        <v>238</v>
      </c>
      <c r="E300" t="s">
        <v>215</v>
      </c>
      <c r="F300" t="s">
        <v>239</v>
      </c>
      <c r="G300" t="s">
        <v>2161</v>
      </c>
      <c r="H300" t="s">
        <v>241</v>
      </c>
      <c r="I300" t="s">
        <v>266</v>
      </c>
      <c r="J300" t="s">
        <v>107</v>
      </c>
      <c r="K300" t="s">
        <v>325</v>
      </c>
      <c r="L300" s="218" t="s">
        <v>341</v>
      </c>
      <c r="M300" s="218" t="s">
        <v>245</v>
      </c>
      <c r="N300" s="218" t="s">
        <v>341</v>
      </c>
      <c r="O300" t="s">
        <v>271</v>
      </c>
      <c r="P300" t="s">
        <v>272</v>
      </c>
      <c r="S300" t="s">
        <v>921</v>
      </c>
      <c r="T300" t="s">
        <v>922</v>
      </c>
      <c r="U300" t="s">
        <v>494</v>
      </c>
      <c r="AC300" t="s">
        <v>1151</v>
      </c>
      <c r="AE300" s="888"/>
      <c r="AF300" s="888"/>
      <c r="AG300" s="888"/>
      <c r="AH300" s="888"/>
      <c r="AI300" s="888"/>
    </row>
    <row r="301" spans="4:35">
      <c r="D301" t="s">
        <v>238</v>
      </c>
      <c r="E301" t="s">
        <v>215</v>
      </c>
      <c r="F301" t="s">
        <v>239</v>
      </c>
      <c r="G301" t="s">
        <v>2161</v>
      </c>
      <c r="H301" t="s">
        <v>241</v>
      </c>
      <c r="I301" t="s">
        <v>266</v>
      </c>
      <c r="J301" t="s">
        <v>107</v>
      </c>
      <c r="K301" t="s">
        <v>325</v>
      </c>
      <c r="L301" s="218" t="s">
        <v>341</v>
      </c>
      <c r="M301" s="218" t="s">
        <v>245</v>
      </c>
      <c r="N301" s="218" t="s">
        <v>341</v>
      </c>
      <c r="O301" t="s">
        <v>271</v>
      </c>
      <c r="P301" t="s">
        <v>272</v>
      </c>
      <c r="S301" t="s">
        <v>923</v>
      </c>
      <c r="T301" t="s">
        <v>924</v>
      </c>
      <c r="U301" t="s">
        <v>494</v>
      </c>
      <c r="AC301" t="s">
        <v>1151</v>
      </c>
      <c r="AE301" s="888"/>
      <c r="AF301" s="888"/>
      <c r="AG301" s="888"/>
      <c r="AH301" s="888"/>
      <c r="AI301" s="888"/>
    </row>
    <row r="302" spans="4:35">
      <c r="D302" t="s">
        <v>238</v>
      </c>
      <c r="E302" t="s">
        <v>215</v>
      </c>
      <c r="F302" t="s">
        <v>239</v>
      </c>
      <c r="G302" t="s">
        <v>2161</v>
      </c>
      <c r="H302" t="s">
        <v>241</v>
      </c>
      <c r="I302" t="s">
        <v>266</v>
      </c>
      <c r="J302" t="s">
        <v>107</v>
      </c>
      <c r="K302" t="s">
        <v>325</v>
      </c>
      <c r="L302" s="218" t="s">
        <v>341</v>
      </c>
      <c r="M302" s="696" t="s">
        <v>416</v>
      </c>
      <c r="N302" s="218" t="s">
        <v>341</v>
      </c>
      <c r="O302" s="217" t="s">
        <v>416</v>
      </c>
      <c r="P302" t="s">
        <v>272</v>
      </c>
      <c r="S302" t="s">
        <v>925</v>
      </c>
      <c r="T302" t="s">
        <v>922</v>
      </c>
      <c r="U302" t="s">
        <v>494</v>
      </c>
      <c r="AC302" t="s">
        <v>1151</v>
      </c>
      <c r="AE302" s="888"/>
      <c r="AF302" s="888"/>
      <c r="AG302" s="888"/>
      <c r="AH302" s="888"/>
      <c r="AI302" s="888"/>
    </row>
    <row r="303" spans="4:35">
      <c r="D303" t="s">
        <v>238</v>
      </c>
      <c r="E303" t="s">
        <v>215</v>
      </c>
      <c r="F303" t="s">
        <v>239</v>
      </c>
      <c r="G303" t="s">
        <v>2161</v>
      </c>
      <c r="H303" t="s">
        <v>241</v>
      </c>
      <c r="I303" t="s">
        <v>266</v>
      </c>
      <c r="J303" t="s">
        <v>107</v>
      </c>
      <c r="K303" t="s">
        <v>325</v>
      </c>
      <c r="L303" s="218" t="s">
        <v>341</v>
      </c>
      <c r="M303" s="696" t="s">
        <v>416</v>
      </c>
      <c r="N303" s="218" t="s">
        <v>341</v>
      </c>
      <c r="O303" s="217" t="s">
        <v>416</v>
      </c>
      <c r="P303" t="s">
        <v>272</v>
      </c>
      <c r="S303" t="s">
        <v>926</v>
      </c>
      <c r="T303" t="s">
        <v>924</v>
      </c>
      <c r="U303" t="s">
        <v>494</v>
      </c>
      <c r="AC303" t="s">
        <v>1151</v>
      </c>
      <c r="AE303" s="888"/>
      <c r="AF303" s="888"/>
      <c r="AG303" s="888"/>
      <c r="AH303" s="888"/>
      <c r="AI303" s="888"/>
    </row>
    <row r="304" spans="4:35">
      <c r="D304" t="s">
        <v>238</v>
      </c>
      <c r="E304" t="s">
        <v>215</v>
      </c>
      <c r="F304" t="s">
        <v>239</v>
      </c>
      <c r="G304" t="s">
        <v>2161</v>
      </c>
      <c r="H304" t="s">
        <v>241</v>
      </c>
      <c r="I304" t="s">
        <v>266</v>
      </c>
      <c r="J304" t="s">
        <v>107</v>
      </c>
      <c r="K304" t="s">
        <v>325</v>
      </c>
      <c r="L304" s="218" t="s">
        <v>341</v>
      </c>
      <c r="M304" s="218" t="s">
        <v>245</v>
      </c>
      <c r="N304" s="218" t="s">
        <v>341</v>
      </c>
      <c r="O304" t="s">
        <v>271</v>
      </c>
      <c r="P304" t="s">
        <v>272</v>
      </c>
      <c r="S304" t="s">
        <v>927</v>
      </c>
      <c r="T304" t="s">
        <v>916</v>
      </c>
      <c r="U304" t="s">
        <v>494</v>
      </c>
      <c r="AC304" t="s">
        <v>1151</v>
      </c>
      <c r="AE304" s="888"/>
      <c r="AF304" s="888"/>
      <c r="AG304" s="888"/>
      <c r="AH304" s="888"/>
      <c r="AI304" s="888"/>
    </row>
    <row r="305" spans="4:35">
      <c r="D305" t="s">
        <v>238</v>
      </c>
      <c r="E305" t="s">
        <v>215</v>
      </c>
      <c r="F305" t="s">
        <v>239</v>
      </c>
      <c r="G305" t="s">
        <v>2161</v>
      </c>
      <c r="H305" t="s">
        <v>241</v>
      </c>
      <c r="I305" t="s">
        <v>266</v>
      </c>
      <c r="J305" t="s">
        <v>107</v>
      </c>
      <c r="K305" t="s">
        <v>325</v>
      </c>
      <c r="L305" s="218" t="s">
        <v>341</v>
      </c>
      <c r="M305" s="218" t="s">
        <v>245</v>
      </c>
      <c r="N305" s="218" t="s">
        <v>341</v>
      </c>
      <c r="O305" t="s">
        <v>271</v>
      </c>
      <c r="P305" t="s">
        <v>272</v>
      </c>
      <c r="S305" t="s">
        <v>928</v>
      </c>
      <c r="T305" t="s">
        <v>920</v>
      </c>
      <c r="U305" t="s">
        <v>494</v>
      </c>
      <c r="AC305" t="s">
        <v>1151</v>
      </c>
      <c r="AE305" s="888"/>
      <c r="AF305" s="888"/>
      <c r="AG305" s="888"/>
      <c r="AH305" s="888"/>
      <c r="AI305" s="888"/>
    </row>
    <row r="306" spans="4:35">
      <c r="D306" t="s">
        <v>238</v>
      </c>
      <c r="E306" t="s">
        <v>215</v>
      </c>
      <c r="F306" t="s">
        <v>239</v>
      </c>
      <c r="G306" t="s">
        <v>2161</v>
      </c>
      <c r="H306" t="s">
        <v>241</v>
      </c>
      <c r="I306" t="s">
        <v>266</v>
      </c>
      <c r="J306" t="s">
        <v>107</v>
      </c>
      <c r="K306" t="s">
        <v>325</v>
      </c>
      <c r="L306" s="218" t="s">
        <v>341</v>
      </c>
      <c r="M306" s="218" t="s">
        <v>245</v>
      </c>
      <c r="N306" s="218" t="s">
        <v>341</v>
      </c>
      <c r="O306" t="s">
        <v>271</v>
      </c>
      <c r="P306" t="s">
        <v>272</v>
      </c>
      <c r="S306" t="s">
        <v>929</v>
      </c>
      <c r="T306" t="s">
        <v>930</v>
      </c>
      <c r="U306" t="s">
        <v>497</v>
      </c>
      <c r="AC306" t="s">
        <v>1151</v>
      </c>
      <c r="AE306" s="888"/>
      <c r="AF306" s="888"/>
      <c r="AG306" s="888"/>
      <c r="AH306" s="888"/>
      <c r="AI306" s="888"/>
    </row>
    <row r="307" spans="4:35">
      <c r="D307" t="s">
        <v>238</v>
      </c>
      <c r="E307" t="s">
        <v>215</v>
      </c>
      <c r="F307" t="s">
        <v>239</v>
      </c>
      <c r="G307" t="s">
        <v>2161</v>
      </c>
      <c r="H307" t="s">
        <v>241</v>
      </c>
      <c r="I307" t="s">
        <v>266</v>
      </c>
      <c r="J307" t="s">
        <v>107</v>
      </c>
      <c r="K307" t="s">
        <v>325</v>
      </c>
      <c r="L307" s="218" t="s">
        <v>341</v>
      </c>
      <c r="M307" s="218" t="s">
        <v>245</v>
      </c>
      <c r="N307" s="218" t="s">
        <v>341</v>
      </c>
      <c r="O307" t="s">
        <v>271</v>
      </c>
      <c r="P307" t="s">
        <v>272</v>
      </c>
      <c r="S307" t="s">
        <v>931</v>
      </c>
      <c r="T307" t="s">
        <v>932</v>
      </c>
      <c r="U307" t="s">
        <v>497</v>
      </c>
      <c r="AC307" t="s">
        <v>1151</v>
      </c>
      <c r="AE307" s="888"/>
      <c r="AF307" s="888"/>
      <c r="AG307" s="888"/>
      <c r="AH307" s="888"/>
      <c r="AI307" s="888"/>
    </row>
    <row r="308" spans="4:35">
      <c r="D308" t="s">
        <v>238</v>
      </c>
      <c r="E308" t="s">
        <v>215</v>
      </c>
      <c r="F308" t="s">
        <v>239</v>
      </c>
      <c r="G308" t="s">
        <v>2161</v>
      </c>
      <c r="H308" t="s">
        <v>241</v>
      </c>
      <c r="I308" t="s">
        <v>266</v>
      </c>
      <c r="J308" t="s">
        <v>107</v>
      </c>
      <c r="K308" t="s">
        <v>325</v>
      </c>
      <c r="L308" s="218" t="s">
        <v>341</v>
      </c>
      <c r="M308" s="696" t="s">
        <v>416</v>
      </c>
      <c r="N308" s="218" t="s">
        <v>341</v>
      </c>
      <c r="O308" s="217" t="s">
        <v>416</v>
      </c>
      <c r="P308" t="s">
        <v>272</v>
      </c>
      <c r="S308" t="s">
        <v>933</v>
      </c>
      <c r="T308" t="s">
        <v>934</v>
      </c>
      <c r="U308" t="s">
        <v>497</v>
      </c>
      <c r="AC308" t="s">
        <v>1151</v>
      </c>
      <c r="AE308" s="888"/>
      <c r="AF308" s="888"/>
      <c r="AG308" s="888"/>
      <c r="AH308" s="888"/>
      <c r="AI308" s="888"/>
    </row>
    <row r="309" spans="4:35">
      <c r="D309" t="s">
        <v>238</v>
      </c>
      <c r="E309" t="s">
        <v>215</v>
      </c>
      <c r="F309" t="s">
        <v>239</v>
      </c>
      <c r="G309" t="s">
        <v>2161</v>
      </c>
      <c r="H309" t="s">
        <v>241</v>
      </c>
      <c r="I309" t="s">
        <v>266</v>
      </c>
      <c r="J309" t="s">
        <v>107</v>
      </c>
      <c r="K309" t="s">
        <v>325</v>
      </c>
      <c r="L309" s="218" t="s">
        <v>341</v>
      </c>
      <c r="M309" s="218" t="s">
        <v>245</v>
      </c>
      <c r="N309" s="218" t="s">
        <v>341</v>
      </c>
      <c r="O309" t="s">
        <v>271</v>
      </c>
      <c r="P309" t="s">
        <v>272</v>
      </c>
      <c r="S309" t="s">
        <v>935</v>
      </c>
      <c r="T309" t="s">
        <v>936</v>
      </c>
      <c r="U309" t="s">
        <v>497</v>
      </c>
      <c r="AC309" t="s">
        <v>1151</v>
      </c>
      <c r="AE309" s="888"/>
      <c r="AF309" s="888"/>
      <c r="AG309" s="888"/>
      <c r="AH309" s="888"/>
      <c r="AI309" s="888"/>
    </row>
    <row r="310" spans="4:35">
      <c r="D310" t="s">
        <v>238</v>
      </c>
      <c r="E310" t="s">
        <v>215</v>
      </c>
      <c r="F310" t="s">
        <v>239</v>
      </c>
      <c r="G310" t="s">
        <v>2161</v>
      </c>
      <c r="H310" t="s">
        <v>241</v>
      </c>
      <c r="I310" t="s">
        <v>266</v>
      </c>
      <c r="J310" t="s">
        <v>107</v>
      </c>
      <c r="K310" t="s">
        <v>325</v>
      </c>
      <c r="L310" s="218" t="s">
        <v>341</v>
      </c>
      <c r="M310" s="218" t="s">
        <v>245</v>
      </c>
      <c r="N310" s="218" t="s">
        <v>341</v>
      </c>
      <c r="O310" t="s">
        <v>271</v>
      </c>
      <c r="P310" t="s">
        <v>272</v>
      </c>
      <c r="S310" t="s">
        <v>937</v>
      </c>
      <c r="T310" t="s">
        <v>938</v>
      </c>
      <c r="U310" t="s">
        <v>497</v>
      </c>
      <c r="AC310" t="s">
        <v>1151</v>
      </c>
      <c r="AE310" s="888"/>
      <c r="AF310" s="888"/>
      <c r="AG310" s="888"/>
      <c r="AH310" s="888"/>
      <c r="AI310" s="888"/>
    </row>
    <row r="311" spans="4:35">
      <c r="D311" t="s">
        <v>238</v>
      </c>
      <c r="E311" t="s">
        <v>215</v>
      </c>
      <c r="F311" t="s">
        <v>239</v>
      </c>
      <c r="G311" t="s">
        <v>2161</v>
      </c>
      <c r="H311" t="s">
        <v>241</v>
      </c>
      <c r="I311" t="s">
        <v>266</v>
      </c>
      <c r="J311" t="s">
        <v>107</v>
      </c>
      <c r="K311" t="s">
        <v>325</v>
      </c>
      <c r="L311" s="218" t="s">
        <v>341</v>
      </c>
      <c r="M311" s="218" t="s">
        <v>245</v>
      </c>
      <c r="N311" s="218" t="s">
        <v>341</v>
      </c>
      <c r="O311" t="s">
        <v>271</v>
      </c>
      <c r="P311" t="s">
        <v>272</v>
      </c>
      <c r="S311" t="s">
        <v>939</v>
      </c>
      <c r="T311" t="s">
        <v>932</v>
      </c>
      <c r="U311" t="s">
        <v>497</v>
      </c>
      <c r="AC311" t="s">
        <v>1151</v>
      </c>
      <c r="AE311" s="888"/>
      <c r="AF311" s="888"/>
      <c r="AG311" s="888"/>
      <c r="AH311" s="888"/>
      <c r="AI311" s="888"/>
    </row>
    <row r="312" spans="4:35">
      <c r="D312" t="s">
        <v>238</v>
      </c>
      <c r="E312" t="s">
        <v>215</v>
      </c>
      <c r="F312" t="s">
        <v>239</v>
      </c>
      <c r="G312" t="s">
        <v>2161</v>
      </c>
      <c r="H312" t="s">
        <v>241</v>
      </c>
      <c r="I312" t="s">
        <v>266</v>
      </c>
      <c r="J312" t="s">
        <v>107</v>
      </c>
      <c r="K312" t="s">
        <v>325</v>
      </c>
      <c r="L312" s="218" t="s">
        <v>341</v>
      </c>
      <c r="M312" s="218" t="s">
        <v>245</v>
      </c>
      <c r="N312" s="218" t="s">
        <v>341</v>
      </c>
      <c r="O312" t="s">
        <v>271</v>
      </c>
      <c r="P312" t="s">
        <v>272</v>
      </c>
      <c r="S312" t="s">
        <v>940</v>
      </c>
      <c r="T312" t="s">
        <v>934</v>
      </c>
      <c r="U312" t="s">
        <v>497</v>
      </c>
      <c r="AC312" t="s">
        <v>1151</v>
      </c>
      <c r="AE312" s="888"/>
      <c r="AF312" s="888"/>
      <c r="AG312" s="888"/>
      <c r="AH312" s="888"/>
      <c r="AI312" s="888"/>
    </row>
    <row r="313" spans="4:35">
      <c r="D313" t="s">
        <v>238</v>
      </c>
      <c r="E313" t="s">
        <v>215</v>
      </c>
      <c r="F313" t="s">
        <v>239</v>
      </c>
      <c r="G313" t="s">
        <v>2161</v>
      </c>
      <c r="H313" t="s">
        <v>241</v>
      </c>
      <c r="I313" t="s">
        <v>266</v>
      </c>
      <c r="J313" t="s">
        <v>107</v>
      </c>
      <c r="K313" t="s">
        <v>325</v>
      </c>
      <c r="L313" s="218" t="s">
        <v>341</v>
      </c>
      <c r="M313" s="218" t="s">
        <v>245</v>
      </c>
      <c r="N313" s="218" t="s">
        <v>341</v>
      </c>
      <c r="O313" t="s">
        <v>271</v>
      </c>
      <c r="P313" t="s">
        <v>272</v>
      </c>
      <c r="S313" t="s">
        <v>941</v>
      </c>
      <c r="T313" t="s">
        <v>938</v>
      </c>
      <c r="U313" t="s">
        <v>497</v>
      </c>
      <c r="AC313" t="s">
        <v>1151</v>
      </c>
      <c r="AE313" s="888"/>
      <c r="AF313" s="888"/>
      <c r="AG313" s="888"/>
      <c r="AH313" s="888"/>
      <c r="AI313" s="888"/>
    </row>
    <row r="314" spans="4:35">
      <c r="D314" t="s">
        <v>238</v>
      </c>
      <c r="E314" t="s">
        <v>215</v>
      </c>
      <c r="F314" t="s">
        <v>239</v>
      </c>
      <c r="G314" t="s">
        <v>2161</v>
      </c>
      <c r="H314" t="s">
        <v>241</v>
      </c>
      <c r="I314" t="s">
        <v>266</v>
      </c>
      <c r="J314" t="s">
        <v>107</v>
      </c>
      <c r="K314" t="s">
        <v>325</v>
      </c>
      <c r="L314" s="1343"/>
      <c r="M314" s="1343"/>
      <c r="N314" s="1343"/>
      <c r="O314" s="1267"/>
      <c r="P314" s="1267"/>
      <c r="S314" t="s">
        <v>943</v>
      </c>
      <c r="T314" t="s">
        <v>944</v>
      </c>
      <c r="U314" t="s">
        <v>3477</v>
      </c>
      <c r="AC314" t="s">
        <v>1151</v>
      </c>
      <c r="AE314" s="888"/>
      <c r="AF314" s="888"/>
      <c r="AG314" s="888"/>
      <c r="AH314" s="888"/>
      <c r="AI314" s="888"/>
    </row>
    <row r="315" spans="4:35">
      <c r="D315" t="s">
        <v>238</v>
      </c>
      <c r="E315" t="s">
        <v>215</v>
      </c>
      <c r="F315" t="s">
        <v>239</v>
      </c>
      <c r="G315" t="s">
        <v>2161</v>
      </c>
      <c r="H315" t="s">
        <v>241</v>
      </c>
      <c r="I315" t="s">
        <v>266</v>
      </c>
      <c r="J315" t="s">
        <v>107</v>
      </c>
      <c r="K315" t="s">
        <v>325</v>
      </c>
      <c r="L315" s="218" t="s">
        <v>341</v>
      </c>
      <c r="M315" s="218" t="s">
        <v>245</v>
      </c>
      <c r="N315" s="218" t="s">
        <v>341</v>
      </c>
      <c r="O315" t="s">
        <v>271</v>
      </c>
      <c r="P315" t="s">
        <v>272</v>
      </c>
      <c r="S315" s="1623" t="s">
        <v>942</v>
      </c>
      <c r="T315" t="s">
        <v>930</v>
      </c>
      <c r="U315" t="s">
        <v>497</v>
      </c>
      <c r="AC315" t="s">
        <v>1151</v>
      </c>
      <c r="AE315" s="888"/>
      <c r="AF315" s="888"/>
      <c r="AG315" s="888"/>
      <c r="AH315" s="888"/>
      <c r="AI315" s="888"/>
    </row>
    <row r="316" spans="4:35">
      <c r="D316" t="s">
        <v>238</v>
      </c>
      <c r="E316" t="s">
        <v>215</v>
      </c>
      <c r="F316" t="s">
        <v>239</v>
      </c>
      <c r="G316" t="s">
        <v>2161</v>
      </c>
      <c r="H316" t="s">
        <v>241</v>
      </c>
      <c r="I316" t="s">
        <v>266</v>
      </c>
      <c r="J316" t="s">
        <v>107</v>
      </c>
      <c r="K316" t="s">
        <v>325</v>
      </c>
      <c r="L316" s="888"/>
      <c r="M316" s="888"/>
      <c r="N316" s="888"/>
      <c r="O316" s="888"/>
      <c r="P316" t="s">
        <v>272</v>
      </c>
      <c r="S316" s="888"/>
      <c r="T316" s="888"/>
      <c r="U316" s="888"/>
      <c r="AC316" t="s">
        <v>1151</v>
      </c>
      <c r="AE316" s="888"/>
      <c r="AF316" s="888"/>
      <c r="AG316" s="888"/>
      <c r="AH316" s="888"/>
      <c r="AI316" s="888"/>
    </row>
    <row r="317" spans="4:35">
      <c r="D317" t="s">
        <v>238</v>
      </c>
      <c r="E317" t="s">
        <v>215</v>
      </c>
      <c r="F317" t="s">
        <v>239</v>
      </c>
      <c r="G317" t="s">
        <v>2161</v>
      </c>
      <c r="H317" t="s">
        <v>241</v>
      </c>
      <c r="I317" t="s">
        <v>266</v>
      </c>
      <c r="J317" t="s">
        <v>107</v>
      </c>
      <c r="K317" t="s">
        <v>325</v>
      </c>
      <c r="L317" s="888"/>
      <c r="M317" s="888"/>
      <c r="N317" s="888"/>
      <c r="O317" s="888"/>
      <c r="P317" t="s">
        <v>272</v>
      </c>
      <c r="S317" s="888"/>
      <c r="T317" s="888"/>
      <c r="U317" s="888"/>
      <c r="AC317" t="s">
        <v>1151</v>
      </c>
      <c r="AE317" s="888"/>
      <c r="AF317" s="888"/>
      <c r="AG317" s="888"/>
      <c r="AH317" s="888"/>
      <c r="AI317" s="888"/>
    </row>
    <row r="318" spans="4:35">
      <c r="D318" t="s">
        <v>238</v>
      </c>
      <c r="E318" t="s">
        <v>215</v>
      </c>
      <c r="F318" t="s">
        <v>239</v>
      </c>
      <c r="G318" t="s">
        <v>2161</v>
      </c>
      <c r="H318" t="s">
        <v>241</v>
      </c>
      <c r="I318" t="s">
        <v>266</v>
      </c>
      <c r="J318" t="s">
        <v>107</v>
      </c>
      <c r="K318" t="s">
        <v>325</v>
      </c>
      <c r="L318" s="888"/>
      <c r="M318" s="888"/>
      <c r="N318" s="888"/>
      <c r="O318" s="888"/>
      <c r="P318" t="s">
        <v>272</v>
      </c>
      <c r="S318" s="888"/>
      <c r="T318" s="888"/>
      <c r="U318" s="888"/>
      <c r="AC318" t="s">
        <v>1151</v>
      </c>
      <c r="AE318" s="888"/>
      <c r="AF318" s="888"/>
      <c r="AG318" s="888"/>
      <c r="AH318" s="888"/>
      <c r="AI318" s="888"/>
    </row>
    <row r="319" spans="4:35">
      <c r="D319" t="s">
        <v>238</v>
      </c>
      <c r="E319" t="s">
        <v>215</v>
      </c>
      <c r="F319" t="s">
        <v>239</v>
      </c>
      <c r="G319" t="s">
        <v>2161</v>
      </c>
      <c r="H319" t="s">
        <v>241</v>
      </c>
      <c r="I319" t="s">
        <v>266</v>
      </c>
      <c r="J319" t="s">
        <v>107</v>
      </c>
      <c r="K319" t="s">
        <v>325</v>
      </c>
      <c r="L319" s="888"/>
      <c r="M319" s="888"/>
      <c r="N319" s="888"/>
      <c r="O319" s="888"/>
      <c r="P319" t="s">
        <v>272</v>
      </c>
      <c r="S319" s="888"/>
      <c r="T319" s="888"/>
      <c r="U319" s="888"/>
      <c r="AC319" t="s">
        <v>1151</v>
      </c>
      <c r="AE319" s="888"/>
      <c r="AF319" s="888"/>
      <c r="AG319" s="888"/>
      <c r="AH319" s="888"/>
      <c r="AI319" s="888"/>
    </row>
    <row r="320" spans="4:35">
      <c r="D320" t="s">
        <v>238</v>
      </c>
      <c r="E320" t="s">
        <v>215</v>
      </c>
      <c r="F320" t="s">
        <v>239</v>
      </c>
      <c r="G320" t="s">
        <v>2161</v>
      </c>
      <c r="H320" t="s">
        <v>241</v>
      </c>
      <c r="I320" t="s">
        <v>266</v>
      </c>
      <c r="J320" t="s">
        <v>107</v>
      </c>
      <c r="K320" t="s">
        <v>325</v>
      </c>
      <c r="L320" s="888"/>
      <c r="M320" s="888"/>
      <c r="N320" s="888"/>
      <c r="O320" s="888"/>
      <c r="P320" t="s">
        <v>272</v>
      </c>
      <c r="S320" s="888"/>
      <c r="T320" s="888"/>
      <c r="U320" s="888"/>
      <c r="AC320" t="s">
        <v>1151</v>
      </c>
      <c r="AE320" s="888"/>
      <c r="AF320" s="888"/>
      <c r="AG320" s="888"/>
      <c r="AH320" s="888"/>
      <c r="AI320" s="888"/>
    </row>
    <row r="321" spans="1:35">
      <c r="D321" t="s">
        <v>238</v>
      </c>
      <c r="E321" t="s">
        <v>215</v>
      </c>
      <c r="F321" t="s">
        <v>239</v>
      </c>
      <c r="G321" t="s">
        <v>2161</v>
      </c>
      <c r="H321" t="s">
        <v>241</v>
      </c>
      <c r="I321" t="s">
        <v>266</v>
      </c>
      <c r="J321" t="s">
        <v>107</v>
      </c>
      <c r="K321" t="s">
        <v>325</v>
      </c>
      <c r="L321" s="888"/>
      <c r="M321" s="888"/>
      <c r="N321" s="888"/>
      <c r="O321" s="888"/>
      <c r="P321" t="s">
        <v>272</v>
      </c>
      <c r="R321" s="307"/>
      <c r="S321" s="888"/>
      <c r="T321" s="888"/>
      <c r="U321" s="888"/>
      <c r="V321" s="307"/>
      <c r="AC321" t="s">
        <v>1151</v>
      </c>
      <c r="AE321" s="888"/>
      <c r="AF321" s="888"/>
      <c r="AG321" s="888"/>
      <c r="AH321" s="888"/>
      <c r="AI321" s="888"/>
    </row>
    <row r="322" spans="1:35">
      <c r="D322" t="s">
        <v>238</v>
      </c>
      <c r="E322" t="s">
        <v>215</v>
      </c>
      <c r="F322" t="s">
        <v>239</v>
      </c>
      <c r="G322" t="s">
        <v>2161</v>
      </c>
      <c r="H322" t="s">
        <v>241</v>
      </c>
      <c r="I322" t="s">
        <v>266</v>
      </c>
      <c r="J322" t="s">
        <v>107</v>
      </c>
      <c r="K322" t="s">
        <v>325</v>
      </c>
      <c r="L322" s="888"/>
      <c r="M322" s="888"/>
      <c r="N322" s="888"/>
      <c r="O322" s="888"/>
      <c r="P322" t="s">
        <v>272</v>
      </c>
      <c r="R322" s="307"/>
      <c r="S322" s="888"/>
      <c r="T322" s="888"/>
      <c r="U322" s="888"/>
      <c r="V322" s="307"/>
      <c r="AC322" t="s">
        <v>1151</v>
      </c>
      <c r="AE322" s="888"/>
      <c r="AF322" s="888"/>
      <c r="AG322" s="888"/>
      <c r="AH322" s="888"/>
      <c r="AI322" s="888"/>
    </row>
    <row r="323" spans="1:35">
      <c r="D323" t="s">
        <v>238</v>
      </c>
      <c r="E323" t="s">
        <v>215</v>
      </c>
      <c r="F323" t="s">
        <v>239</v>
      </c>
      <c r="G323" t="s">
        <v>2161</v>
      </c>
      <c r="H323" t="s">
        <v>241</v>
      </c>
      <c r="I323" t="s">
        <v>266</v>
      </c>
      <c r="J323" t="s">
        <v>107</v>
      </c>
      <c r="K323" t="s">
        <v>325</v>
      </c>
      <c r="L323" s="888"/>
      <c r="M323" s="888"/>
      <c r="N323" s="888"/>
      <c r="O323" s="888"/>
      <c r="P323" t="s">
        <v>272</v>
      </c>
      <c r="R323" s="307"/>
      <c r="S323" s="888"/>
      <c r="T323" s="888"/>
      <c r="U323" s="888"/>
      <c r="V323" s="307"/>
      <c r="AC323" t="s">
        <v>1151</v>
      </c>
      <c r="AE323" s="888"/>
      <c r="AF323" s="888"/>
      <c r="AG323" s="888"/>
      <c r="AH323" s="888"/>
      <c r="AI323" s="888"/>
    </row>
    <row r="324" spans="1:35">
      <c r="D324" t="s">
        <v>238</v>
      </c>
      <c r="E324" t="s">
        <v>215</v>
      </c>
      <c r="F324" t="s">
        <v>239</v>
      </c>
      <c r="G324" t="s">
        <v>2161</v>
      </c>
      <c r="H324" t="s">
        <v>241</v>
      </c>
      <c r="I324" t="s">
        <v>266</v>
      </c>
      <c r="J324" t="s">
        <v>107</v>
      </c>
      <c r="K324" t="s">
        <v>325</v>
      </c>
      <c r="L324" s="888"/>
      <c r="M324" s="888"/>
      <c r="N324" s="888"/>
      <c r="O324" s="888"/>
      <c r="P324" t="s">
        <v>272</v>
      </c>
      <c r="R324" s="307"/>
      <c r="S324" s="888"/>
      <c r="T324" s="888"/>
      <c r="U324" s="888"/>
      <c r="V324" s="307"/>
      <c r="AC324" t="s">
        <v>1151</v>
      </c>
      <c r="AE324" s="888"/>
      <c r="AF324" s="888"/>
      <c r="AG324" s="888"/>
      <c r="AH324" s="888"/>
      <c r="AI324" s="888"/>
    </row>
    <row r="325" spans="1:35">
      <c r="D325" t="s">
        <v>238</v>
      </c>
      <c r="E325" t="s">
        <v>215</v>
      </c>
      <c r="F325" t="s">
        <v>239</v>
      </c>
      <c r="G325" t="s">
        <v>2161</v>
      </c>
      <c r="H325" t="s">
        <v>241</v>
      </c>
      <c r="I325" t="s">
        <v>266</v>
      </c>
      <c r="J325" t="s">
        <v>107</v>
      </c>
      <c r="K325" t="s">
        <v>325</v>
      </c>
      <c r="L325" s="888"/>
      <c r="M325" s="888"/>
      <c r="N325" s="888"/>
      <c r="O325" s="888"/>
      <c r="P325" t="s">
        <v>272</v>
      </c>
      <c r="R325" s="307"/>
      <c r="S325" s="888"/>
      <c r="T325" s="888"/>
      <c r="U325" s="888"/>
      <c r="V325" s="307"/>
      <c r="AC325" t="s">
        <v>1151</v>
      </c>
      <c r="AE325" s="888"/>
      <c r="AF325" s="888"/>
      <c r="AG325" s="888"/>
      <c r="AH325" s="888"/>
      <c r="AI325" s="888"/>
    </row>
    <row r="326" spans="1:35">
      <c r="D326" t="s">
        <v>238</v>
      </c>
      <c r="E326" t="s">
        <v>215</v>
      </c>
      <c r="F326" t="s">
        <v>239</v>
      </c>
      <c r="G326" t="s">
        <v>2161</v>
      </c>
      <c r="H326" t="s">
        <v>241</v>
      </c>
      <c r="I326" t="s">
        <v>266</v>
      </c>
      <c r="J326" t="s">
        <v>107</v>
      </c>
      <c r="K326" t="s">
        <v>325</v>
      </c>
      <c r="L326" s="888"/>
      <c r="M326" s="888"/>
      <c r="N326" s="888"/>
      <c r="O326" s="888"/>
      <c r="P326" t="s">
        <v>272</v>
      </c>
      <c r="R326" s="307"/>
      <c r="S326" s="888"/>
      <c r="T326" s="888"/>
      <c r="U326" s="888"/>
      <c r="V326" s="307"/>
      <c r="AC326" t="s">
        <v>1151</v>
      </c>
      <c r="AE326" s="888"/>
      <c r="AF326" s="888"/>
      <c r="AG326" s="888"/>
      <c r="AH326" s="888"/>
      <c r="AI326" s="888"/>
    </row>
    <row r="327" spans="1:35">
      <c r="D327" t="s">
        <v>238</v>
      </c>
      <c r="E327" t="s">
        <v>215</v>
      </c>
      <c r="F327" t="s">
        <v>239</v>
      </c>
      <c r="G327" t="s">
        <v>2161</v>
      </c>
      <c r="H327" t="s">
        <v>241</v>
      </c>
      <c r="I327" t="s">
        <v>266</v>
      </c>
      <c r="J327" t="s">
        <v>107</v>
      </c>
      <c r="K327" t="s">
        <v>325</v>
      </c>
      <c r="L327" s="888"/>
      <c r="M327" s="888"/>
      <c r="N327" s="888"/>
      <c r="O327" s="888"/>
      <c r="P327" t="s">
        <v>272</v>
      </c>
      <c r="R327" s="307"/>
      <c r="S327" s="888"/>
      <c r="T327" s="888"/>
      <c r="U327" s="888"/>
      <c r="V327" s="307"/>
      <c r="AC327" t="s">
        <v>1151</v>
      </c>
      <c r="AE327" s="888"/>
      <c r="AF327" s="888"/>
      <c r="AG327" s="888"/>
      <c r="AH327" s="888"/>
      <c r="AI327" s="888"/>
    </row>
    <row r="328" spans="1:35">
      <c r="D328" t="s">
        <v>238</v>
      </c>
      <c r="E328" t="s">
        <v>215</v>
      </c>
      <c r="F328" t="s">
        <v>239</v>
      </c>
      <c r="G328" t="s">
        <v>2161</v>
      </c>
      <c r="H328" t="s">
        <v>241</v>
      </c>
      <c r="I328" t="s">
        <v>266</v>
      </c>
      <c r="J328" t="s">
        <v>107</v>
      </c>
      <c r="K328" t="s">
        <v>325</v>
      </c>
      <c r="L328" s="888"/>
      <c r="M328" s="888"/>
      <c r="N328" s="888"/>
      <c r="O328" s="888"/>
      <c r="P328" t="s">
        <v>272</v>
      </c>
      <c r="R328" s="307"/>
      <c r="S328" s="888"/>
      <c r="T328" s="888"/>
      <c r="U328" s="888"/>
      <c r="V328" s="307"/>
      <c r="AC328" t="s">
        <v>1151</v>
      </c>
      <c r="AE328" s="888"/>
      <c r="AF328" s="888"/>
      <c r="AG328" s="888"/>
      <c r="AH328" s="888"/>
      <c r="AI328" s="888"/>
    </row>
    <row r="329" spans="1:35" s="43" customFormat="1">
      <c r="D329" t="s">
        <v>238</v>
      </c>
      <c r="E329" t="s">
        <v>215</v>
      </c>
      <c r="F329" t="s">
        <v>239</v>
      </c>
      <c r="G329" t="s">
        <v>2161</v>
      </c>
      <c r="H329" t="s">
        <v>241</v>
      </c>
      <c r="I329" t="s">
        <v>266</v>
      </c>
      <c r="J329" t="s">
        <v>107</v>
      </c>
      <c r="K329" t="s">
        <v>325</v>
      </c>
      <c r="L329" s="888"/>
      <c r="M329" s="888"/>
      <c r="N329" s="888"/>
      <c r="O329" s="888"/>
      <c r="P329" t="s">
        <v>272</v>
      </c>
      <c r="Q329"/>
      <c r="R329" s="307"/>
      <c r="S329" s="888"/>
      <c r="T329" s="888"/>
      <c r="U329" s="888"/>
      <c r="V329" s="307"/>
      <c r="W329"/>
      <c r="X329"/>
      <c r="Y329"/>
      <c r="Z329"/>
      <c r="AA329"/>
      <c r="AB329"/>
      <c r="AC329" t="s">
        <v>1151</v>
      </c>
      <c r="AD329"/>
      <c r="AE329" s="888"/>
      <c r="AF329" s="888"/>
      <c r="AG329" s="888"/>
      <c r="AH329" s="888"/>
      <c r="AI329" s="888"/>
    </row>
    <row r="330" spans="1:35">
      <c r="V330" s="43"/>
      <c r="W330" s="43"/>
      <c r="X330" s="43"/>
      <c r="Y330" s="43"/>
    </row>
    <row r="331" spans="1:35" s="1" customFormat="1" ht="14">
      <c r="A331" s="42"/>
      <c r="B331" s="48" t="s">
        <v>1391</v>
      </c>
    </row>
    <row r="333" spans="1:35">
      <c r="D333" t="s">
        <v>238</v>
      </c>
      <c r="E333" t="s">
        <v>215</v>
      </c>
      <c r="F333" t="s">
        <v>239</v>
      </c>
      <c r="G333" t="s">
        <v>283</v>
      </c>
      <c r="H333" t="s">
        <v>265</v>
      </c>
      <c r="I333" t="s">
        <v>266</v>
      </c>
      <c r="J333" t="s">
        <v>107</v>
      </c>
      <c r="K333" t="s">
        <v>325</v>
      </c>
      <c r="L333" s="218" t="s">
        <v>250</v>
      </c>
      <c r="M333" s="218" t="s">
        <v>245</v>
      </c>
      <c r="N333" s="218" t="s">
        <v>251</v>
      </c>
      <c r="O333" t="s">
        <v>289</v>
      </c>
      <c r="S333" t="s">
        <v>252</v>
      </c>
      <c r="T333" t="s">
        <v>253</v>
      </c>
      <c r="U333" t="s">
        <v>291</v>
      </c>
      <c r="AC333" t="s">
        <v>2206</v>
      </c>
      <c r="AE333" s="888"/>
      <c r="AF333" s="888"/>
      <c r="AG333" s="888"/>
      <c r="AH333" s="888"/>
      <c r="AI333" s="888"/>
    </row>
    <row r="334" spans="1:35">
      <c r="D334" t="s">
        <v>238</v>
      </c>
      <c r="E334" t="s">
        <v>215</v>
      </c>
      <c r="F334" t="s">
        <v>239</v>
      </c>
      <c r="G334" t="s">
        <v>283</v>
      </c>
      <c r="H334" t="s">
        <v>265</v>
      </c>
      <c r="I334" t="s">
        <v>266</v>
      </c>
      <c r="J334" t="s">
        <v>107</v>
      </c>
      <c r="K334" t="s">
        <v>325</v>
      </c>
      <c r="L334" s="218" t="s">
        <v>250</v>
      </c>
      <c r="M334" s="218" t="s">
        <v>245</v>
      </c>
      <c r="N334" s="218" t="s">
        <v>251</v>
      </c>
      <c r="O334" t="s">
        <v>289</v>
      </c>
      <c r="S334" t="s">
        <v>275</v>
      </c>
      <c r="T334" t="s">
        <v>276</v>
      </c>
      <c r="U334" t="s">
        <v>291</v>
      </c>
      <c r="AC334" t="s">
        <v>2206</v>
      </c>
      <c r="AE334" s="888"/>
      <c r="AF334" s="888"/>
      <c r="AG334" s="888"/>
      <c r="AH334" s="888"/>
      <c r="AI334" s="888"/>
    </row>
    <row r="335" spans="1:35">
      <c r="D335" t="s">
        <v>238</v>
      </c>
      <c r="E335" t="s">
        <v>215</v>
      </c>
      <c r="F335" t="s">
        <v>239</v>
      </c>
      <c r="G335" t="s">
        <v>283</v>
      </c>
      <c r="H335" t="s">
        <v>265</v>
      </c>
      <c r="I335" t="s">
        <v>266</v>
      </c>
      <c r="J335" t="s">
        <v>107</v>
      </c>
      <c r="K335" t="s">
        <v>325</v>
      </c>
      <c r="L335" s="218" t="s">
        <v>250</v>
      </c>
      <c r="M335" s="218" t="s">
        <v>245</v>
      </c>
      <c r="N335" s="218" t="s">
        <v>251</v>
      </c>
      <c r="O335" t="s">
        <v>289</v>
      </c>
      <c r="S335" t="s">
        <v>294</v>
      </c>
      <c r="T335" t="s">
        <v>295</v>
      </c>
      <c r="U335" t="s">
        <v>291</v>
      </c>
      <c r="AC335" t="s">
        <v>2206</v>
      </c>
      <c r="AE335" s="888"/>
      <c r="AF335" s="888"/>
      <c r="AG335" s="888"/>
      <c r="AH335" s="888"/>
      <c r="AI335" s="888"/>
    </row>
    <row r="336" spans="1:35">
      <c r="D336" t="s">
        <v>238</v>
      </c>
      <c r="E336" t="s">
        <v>215</v>
      </c>
      <c r="F336" t="s">
        <v>239</v>
      </c>
      <c r="G336" t="s">
        <v>283</v>
      </c>
      <c r="H336" t="s">
        <v>265</v>
      </c>
      <c r="I336" t="s">
        <v>266</v>
      </c>
      <c r="J336" t="s">
        <v>107</v>
      </c>
      <c r="K336" t="s">
        <v>325</v>
      </c>
      <c r="L336" s="218" t="s">
        <v>250</v>
      </c>
      <c r="M336" s="218" t="s">
        <v>245</v>
      </c>
      <c r="N336" s="218" t="s">
        <v>251</v>
      </c>
      <c r="O336" t="s">
        <v>289</v>
      </c>
      <c r="S336" t="s">
        <v>308</v>
      </c>
      <c r="T336" t="s">
        <v>309</v>
      </c>
      <c r="U336" t="s">
        <v>305</v>
      </c>
      <c r="AC336" t="s">
        <v>2206</v>
      </c>
      <c r="AE336" s="888"/>
      <c r="AF336" s="888"/>
      <c r="AG336" s="888"/>
      <c r="AH336" s="888"/>
      <c r="AI336" s="888"/>
    </row>
    <row r="337" spans="4:35">
      <c r="D337" t="s">
        <v>238</v>
      </c>
      <c r="E337" t="s">
        <v>215</v>
      </c>
      <c r="F337" t="s">
        <v>239</v>
      </c>
      <c r="G337" t="s">
        <v>283</v>
      </c>
      <c r="H337" t="s">
        <v>265</v>
      </c>
      <c r="I337" t="s">
        <v>266</v>
      </c>
      <c r="J337" t="s">
        <v>107</v>
      </c>
      <c r="K337" t="s">
        <v>325</v>
      </c>
      <c r="L337" s="218" t="s">
        <v>250</v>
      </c>
      <c r="M337" s="218" t="s">
        <v>245</v>
      </c>
      <c r="N337" s="218" t="s">
        <v>251</v>
      </c>
      <c r="O337" t="s">
        <v>289</v>
      </c>
      <c r="S337" t="s">
        <v>321</v>
      </c>
      <c r="T337" t="s">
        <v>322</v>
      </c>
      <c r="U337" t="s">
        <v>305</v>
      </c>
      <c r="AC337" t="s">
        <v>2206</v>
      </c>
      <c r="AE337" s="888"/>
      <c r="AF337" s="888"/>
      <c r="AG337" s="888"/>
      <c r="AH337" s="888"/>
      <c r="AI337" s="888"/>
    </row>
    <row r="338" spans="4:35">
      <c r="D338" t="s">
        <v>238</v>
      </c>
      <c r="E338" t="s">
        <v>215</v>
      </c>
      <c r="F338" t="s">
        <v>239</v>
      </c>
      <c r="G338" t="s">
        <v>283</v>
      </c>
      <c r="H338" t="s">
        <v>265</v>
      </c>
      <c r="I338" t="s">
        <v>266</v>
      </c>
      <c r="J338" t="s">
        <v>107</v>
      </c>
      <c r="K338" t="s">
        <v>325</v>
      </c>
      <c r="L338" s="218" t="s">
        <v>250</v>
      </c>
      <c r="M338" s="218" t="s">
        <v>245</v>
      </c>
      <c r="N338" s="218" t="s">
        <v>251</v>
      </c>
      <c r="O338" t="s">
        <v>289</v>
      </c>
      <c r="S338" t="s">
        <v>332</v>
      </c>
      <c r="T338" t="s">
        <v>333</v>
      </c>
      <c r="U338" t="s">
        <v>305</v>
      </c>
      <c r="AC338" t="s">
        <v>2206</v>
      </c>
      <c r="AE338" s="888"/>
      <c r="AF338" s="888"/>
      <c r="AG338" s="888"/>
      <c r="AH338" s="888"/>
      <c r="AI338" s="888"/>
    </row>
    <row r="339" spans="4:35">
      <c r="D339" t="s">
        <v>238</v>
      </c>
      <c r="E339" t="s">
        <v>215</v>
      </c>
      <c r="F339" t="s">
        <v>239</v>
      </c>
      <c r="G339" t="s">
        <v>283</v>
      </c>
      <c r="H339" t="s">
        <v>265</v>
      </c>
      <c r="I339" t="s">
        <v>266</v>
      </c>
      <c r="J339" t="s">
        <v>107</v>
      </c>
      <c r="K339" t="s">
        <v>325</v>
      </c>
      <c r="L339" s="218" t="s">
        <v>250</v>
      </c>
      <c r="M339" s="218" t="s">
        <v>245</v>
      </c>
      <c r="N339" s="218" t="s">
        <v>251</v>
      </c>
      <c r="O339" t="s">
        <v>289</v>
      </c>
      <c r="S339" t="s">
        <v>343</v>
      </c>
      <c r="T339" t="s">
        <v>344</v>
      </c>
      <c r="U339" t="s">
        <v>330</v>
      </c>
      <c r="AC339" t="s">
        <v>2206</v>
      </c>
      <c r="AE339" s="888"/>
      <c r="AF339" s="888"/>
      <c r="AG339" s="888"/>
      <c r="AH339" s="888"/>
      <c r="AI339" s="888"/>
    </row>
    <row r="340" spans="4:35">
      <c r="D340" t="s">
        <v>238</v>
      </c>
      <c r="E340" t="s">
        <v>215</v>
      </c>
      <c r="F340" t="s">
        <v>239</v>
      </c>
      <c r="G340" t="s">
        <v>283</v>
      </c>
      <c r="H340" t="s">
        <v>265</v>
      </c>
      <c r="I340" t="s">
        <v>266</v>
      </c>
      <c r="J340" t="s">
        <v>107</v>
      </c>
      <c r="K340" t="s">
        <v>325</v>
      </c>
      <c r="L340" s="218" t="s">
        <v>250</v>
      </c>
      <c r="M340" s="218" t="s">
        <v>245</v>
      </c>
      <c r="N340" s="218" t="s">
        <v>251</v>
      </c>
      <c r="O340" t="s">
        <v>289</v>
      </c>
      <c r="S340" t="s">
        <v>353</v>
      </c>
      <c r="T340" t="s">
        <v>354</v>
      </c>
      <c r="U340" t="s">
        <v>330</v>
      </c>
      <c r="AC340" t="s">
        <v>2206</v>
      </c>
      <c r="AE340" s="888"/>
      <c r="AF340" s="888"/>
      <c r="AG340" s="888"/>
      <c r="AH340" s="888"/>
      <c r="AI340" s="888"/>
    </row>
    <row r="341" spans="4:35">
      <c r="D341" t="s">
        <v>238</v>
      </c>
      <c r="E341" t="s">
        <v>215</v>
      </c>
      <c r="F341" t="s">
        <v>239</v>
      </c>
      <c r="G341" t="s">
        <v>283</v>
      </c>
      <c r="H341" t="s">
        <v>265</v>
      </c>
      <c r="I341" t="s">
        <v>266</v>
      </c>
      <c r="J341" t="s">
        <v>107</v>
      </c>
      <c r="K341" t="s">
        <v>325</v>
      </c>
      <c r="L341" s="218" t="s">
        <v>250</v>
      </c>
      <c r="M341" s="218" t="s">
        <v>245</v>
      </c>
      <c r="N341" s="218" t="s">
        <v>251</v>
      </c>
      <c r="O341" t="s">
        <v>289</v>
      </c>
      <c r="S341" t="s">
        <v>361</v>
      </c>
      <c r="T341" t="s">
        <v>362</v>
      </c>
      <c r="U341" t="s">
        <v>330</v>
      </c>
      <c r="AC341" t="s">
        <v>2206</v>
      </c>
      <c r="AE341" s="888"/>
      <c r="AF341" s="888"/>
      <c r="AG341" s="888"/>
      <c r="AH341" s="888"/>
      <c r="AI341" s="888"/>
    </row>
    <row r="342" spans="4:35">
      <c r="D342" t="s">
        <v>238</v>
      </c>
      <c r="E342" t="s">
        <v>215</v>
      </c>
      <c r="F342" t="s">
        <v>239</v>
      </c>
      <c r="G342" t="s">
        <v>283</v>
      </c>
      <c r="H342" t="s">
        <v>265</v>
      </c>
      <c r="I342" t="s">
        <v>266</v>
      </c>
      <c r="J342" t="s">
        <v>107</v>
      </c>
      <c r="K342" t="s">
        <v>325</v>
      </c>
      <c r="L342" s="218" t="s">
        <v>250</v>
      </c>
      <c r="M342" s="696" t="s">
        <v>416</v>
      </c>
      <c r="N342" s="218" t="s">
        <v>251</v>
      </c>
      <c r="O342" s="217" t="s">
        <v>416</v>
      </c>
      <c r="S342" t="s">
        <v>369</v>
      </c>
      <c r="T342" t="s">
        <v>354</v>
      </c>
      <c r="U342" t="s">
        <v>330</v>
      </c>
      <c r="AC342" t="s">
        <v>2206</v>
      </c>
      <c r="AE342" s="888"/>
      <c r="AF342" s="888"/>
      <c r="AG342" s="888"/>
      <c r="AH342" s="888"/>
      <c r="AI342" s="888"/>
    </row>
    <row r="343" spans="4:35">
      <c r="D343" t="s">
        <v>238</v>
      </c>
      <c r="E343" t="s">
        <v>215</v>
      </c>
      <c r="F343" t="s">
        <v>239</v>
      </c>
      <c r="G343" t="s">
        <v>283</v>
      </c>
      <c r="H343" t="s">
        <v>265</v>
      </c>
      <c r="I343" t="s">
        <v>266</v>
      </c>
      <c r="J343" t="s">
        <v>107</v>
      </c>
      <c r="K343" t="s">
        <v>325</v>
      </c>
      <c r="L343" s="218" t="s">
        <v>250</v>
      </c>
      <c r="M343" s="218" t="s">
        <v>245</v>
      </c>
      <c r="N343" s="218" t="s">
        <v>251</v>
      </c>
      <c r="O343" t="s">
        <v>289</v>
      </c>
      <c r="S343" t="s">
        <v>374</v>
      </c>
      <c r="T343" t="s">
        <v>375</v>
      </c>
      <c r="U343" t="s">
        <v>359</v>
      </c>
      <c r="AC343" t="s">
        <v>2206</v>
      </c>
      <c r="AE343" s="888"/>
      <c r="AF343" s="888"/>
      <c r="AG343" s="888"/>
      <c r="AH343" s="888"/>
      <c r="AI343" s="888"/>
    </row>
    <row r="344" spans="4:35">
      <c r="D344" t="s">
        <v>238</v>
      </c>
      <c r="E344" t="s">
        <v>215</v>
      </c>
      <c r="F344" t="s">
        <v>239</v>
      </c>
      <c r="G344" t="s">
        <v>283</v>
      </c>
      <c r="H344" t="s">
        <v>265</v>
      </c>
      <c r="I344" t="s">
        <v>266</v>
      </c>
      <c r="J344" t="s">
        <v>107</v>
      </c>
      <c r="K344" t="s">
        <v>325</v>
      </c>
      <c r="L344" s="218" t="s">
        <v>250</v>
      </c>
      <c r="M344" s="218" t="s">
        <v>245</v>
      </c>
      <c r="N344" s="218" t="s">
        <v>251</v>
      </c>
      <c r="O344" t="s">
        <v>289</v>
      </c>
      <c r="S344" t="s">
        <v>381</v>
      </c>
      <c r="T344" t="s">
        <v>382</v>
      </c>
      <c r="U344" t="s">
        <v>359</v>
      </c>
      <c r="AC344" t="s">
        <v>2206</v>
      </c>
      <c r="AE344" s="888"/>
      <c r="AF344" s="888"/>
      <c r="AG344" s="888"/>
      <c r="AH344" s="888"/>
      <c r="AI344" s="888"/>
    </row>
    <row r="345" spans="4:35">
      <c r="D345" t="s">
        <v>238</v>
      </c>
      <c r="E345" t="s">
        <v>215</v>
      </c>
      <c r="F345" t="s">
        <v>239</v>
      </c>
      <c r="G345" t="s">
        <v>283</v>
      </c>
      <c r="H345" t="s">
        <v>265</v>
      </c>
      <c r="I345" t="s">
        <v>266</v>
      </c>
      <c r="J345" t="s">
        <v>107</v>
      </c>
      <c r="K345" t="s">
        <v>325</v>
      </c>
      <c r="L345" s="218" t="s">
        <v>250</v>
      </c>
      <c r="M345" s="218" t="s">
        <v>245</v>
      </c>
      <c r="N345" s="218" t="s">
        <v>251</v>
      </c>
      <c r="O345" t="s">
        <v>289</v>
      </c>
      <c r="S345" t="s">
        <v>387</v>
      </c>
      <c r="T345" t="s">
        <v>388</v>
      </c>
      <c r="U345" t="s">
        <v>359</v>
      </c>
      <c r="AC345" t="s">
        <v>2206</v>
      </c>
      <c r="AE345" s="888"/>
      <c r="AF345" s="888"/>
      <c r="AG345" s="888"/>
      <c r="AH345" s="888"/>
      <c r="AI345" s="888"/>
    </row>
    <row r="346" spans="4:35">
      <c r="D346" t="s">
        <v>238</v>
      </c>
      <c r="E346" t="s">
        <v>215</v>
      </c>
      <c r="F346" t="s">
        <v>239</v>
      </c>
      <c r="G346" t="s">
        <v>283</v>
      </c>
      <c r="H346" t="s">
        <v>265</v>
      </c>
      <c r="I346" t="s">
        <v>266</v>
      </c>
      <c r="J346" t="s">
        <v>107</v>
      </c>
      <c r="K346" t="s">
        <v>325</v>
      </c>
      <c r="L346" s="218" t="s">
        <v>250</v>
      </c>
      <c r="M346" s="696" t="s">
        <v>416</v>
      </c>
      <c r="N346" s="218" t="s">
        <v>251</v>
      </c>
      <c r="O346" s="217" t="s">
        <v>416</v>
      </c>
      <c r="S346" t="s">
        <v>392</v>
      </c>
      <c r="T346" t="s">
        <v>382</v>
      </c>
      <c r="U346" t="s">
        <v>359</v>
      </c>
      <c r="AC346" t="s">
        <v>2206</v>
      </c>
      <c r="AE346" s="888"/>
      <c r="AF346" s="888"/>
      <c r="AG346" s="888"/>
      <c r="AH346" s="888"/>
      <c r="AI346" s="888"/>
    </row>
    <row r="347" spans="4:35">
      <c r="D347" t="s">
        <v>238</v>
      </c>
      <c r="E347" t="s">
        <v>215</v>
      </c>
      <c r="F347" t="s">
        <v>239</v>
      </c>
      <c r="G347" t="s">
        <v>283</v>
      </c>
      <c r="H347" t="s">
        <v>265</v>
      </c>
      <c r="I347" t="s">
        <v>266</v>
      </c>
      <c r="J347" t="s">
        <v>107</v>
      </c>
      <c r="K347" t="s">
        <v>325</v>
      </c>
      <c r="L347" s="218" t="s">
        <v>250</v>
      </c>
      <c r="M347" s="218" t="s">
        <v>245</v>
      </c>
      <c r="N347" s="218" t="s">
        <v>251</v>
      </c>
      <c r="O347" t="s">
        <v>289</v>
      </c>
      <c r="S347" t="s">
        <v>395</v>
      </c>
      <c r="T347" t="s">
        <v>396</v>
      </c>
      <c r="U347" t="s">
        <v>359</v>
      </c>
      <c r="AC347" t="s">
        <v>2206</v>
      </c>
      <c r="AE347" s="888"/>
      <c r="AF347" s="888"/>
      <c r="AG347" s="888"/>
      <c r="AH347" s="888"/>
      <c r="AI347" s="888"/>
    </row>
    <row r="348" spans="4:35">
      <c r="D348" t="s">
        <v>238</v>
      </c>
      <c r="E348" t="s">
        <v>215</v>
      </c>
      <c r="F348" t="s">
        <v>239</v>
      </c>
      <c r="G348" t="s">
        <v>283</v>
      </c>
      <c r="H348" t="s">
        <v>265</v>
      </c>
      <c r="I348" t="s">
        <v>266</v>
      </c>
      <c r="J348" t="s">
        <v>107</v>
      </c>
      <c r="K348" t="s">
        <v>325</v>
      </c>
      <c r="L348" s="218" t="s">
        <v>250</v>
      </c>
      <c r="M348" s="218" t="s">
        <v>245</v>
      </c>
      <c r="N348" s="218" t="s">
        <v>274</v>
      </c>
      <c r="O348" t="s">
        <v>271</v>
      </c>
      <c r="S348" t="s">
        <v>400</v>
      </c>
      <c r="T348" t="s">
        <v>401</v>
      </c>
      <c r="U348" t="s">
        <v>412</v>
      </c>
      <c r="AC348" t="s">
        <v>2206</v>
      </c>
      <c r="AE348" s="888"/>
      <c r="AF348" s="888"/>
      <c r="AG348" s="888"/>
      <c r="AH348" s="888"/>
      <c r="AI348" s="888"/>
    </row>
    <row r="349" spans="4:35">
      <c r="D349" t="s">
        <v>238</v>
      </c>
      <c r="E349" t="s">
        <v>215</v>
      </c>
      <c r="F349" t="s">
        <v>239</v>
      </c>
      <c r="G349" t="s">
        <v>283</v>
      </c>
      <c r="H349" t="s">
        <v>265</v>
      </c>
      <c r="I349" t="s">
        <v>266</v>
      </c>
      <c r="J349" t="s">
        <v>107</v>
      </c>
      <c r="K349" t="s">
        <v>325</v>
      </c>
      <c r="L349" s="218" t="s">
        <v>250</v>
      </c>
      <c r="M349" s="218" t="s">
        <v>245</v>
      </c>
      <c r="N349" s="218" t="s">
        <v>274</v>
      </c>
      <c r="O349" t="s">
        <v>289</v>
      </c>
      <c r="S349" t="s">
        <v>404</v>
      </c>
      <c r="T349" t="s">
        <v>405</v>
      </c>
      <c r="U349" t="s">
        <v>412</v>
      </c>
      <c r="AC349" t="s">
        <v>2206</v>
      </c>
      <c r="AE349" s="888"/>
      <c r="AF349" s="888"/>
      <c r="AG349" s="888"/>
      <c r="AH349" s="888"/>
      <c r="AI349" s="888"/>
    </row>
    <row r="350" spans="4:35">
      <c r="D350" t="s">
        <v>238</v>
      </c>
      <c r="E350" t="s">
        <v>215</v>
      </c>
      <c r="F350" t="s">
        <v>239</v>
      </c>
      <c r="G350" t="s">
        <v>283</v>
      </c>
      <c r="H350" t="s">
        <v>265</v>
      </c>
      <c r="I350" t="s">
        <v>266</v>
      </c>
      <c r="J350" t="s">
        <v>107</v>
      </c>
      <c r="K350" t="s">
        <v>325</v>
      </c>
      <c r="L350" s="218" t="s">
        <v>250</v>
      </c>
      <c r="M350" s="218" t="s">
        <v>245</v>
      </c>
      <c r="N350" s="218" t="s">
        <v>274</v>
      </c>
      <c r="O350" t="s">
        <v>289</v>
      </c>
      <c r="S350" t="s">
        <v>408</v>
      </c>
      <c r="T350" t="s">
        <v>409</v>
      </c>
      <c r="U350" t="s">
        <v>412</v>
      </c>
      <c r="AC350" t="s">
        <v>2206</v>
      </c>
      <c r="AE350" s="888"/>
      <c r="AF350" s="888"/>
      <c r="AG350" s="888"/>
      <c r="AH350" s="888"/>
      <c r="AI350" s="888"/>
    </row>
    <row r="351" spans="4:35">
      <c r="D351" t="s">
        <v>238</v>
      </c>
      <c r="E351" t="s">
        <v>215</v>
      </c>
      <c r="F351" t="s">
        <v>239</v>
      </c>
      <c r="G351" t="s">
        <v>283</v>
      </c>
      <c r="H351" t="s">
        <v>265</v>
      </c>
      <c r="I351" t="s">
        <v>266</v>
      </c>
      <c r="J351" t="s">
        <v>107</v>
      </c>
      <c r="K351" t="s">
        <v>325</v>
      </c>
      <c r="L351" s="218" t="s">
        <v>250</v>
      </c>
      <c r="M351" s="218" t="s">
        <v>245</v>
      </c>
      <c r="N351" s="218" t="s">
        <v>274</v>
      </c>
      <c r="O351" t="s">
        <v>289</v>
      </c>
      <c r="S351" t="s">
        <v>410</v>
      </c>
      <c r="T351" t="s">
        <v>411</v>
      </c>
      <c r="U351" t="s">
        <v>412</v>
      </c>
      <c r="AC351" t="s">
        <v>2206</v>
      </c>
      <c r="AE351" s="888"/>
      <c r="AF351" s="888"/>
      <c r="AG351" s="888"/>
      <c r="AH351" s="888"/>
      <c r="AI351" s="888"/>
    </row>
    <row r="352" spans="4:35">
      <c r="D352" t="s">
        <v>238</v>
      </c>
      <c r="E352" t="s">
        <v>215</v>
      </c>
      <c r="F352" t="s">
        <v>239</v>
      </c>
      <c r="G352" t="s">
        <v>283</v>
      </c>
      <c r="H352" t="s">
        <v>265</v>
      </c>
      <c r="I352" t="s">
        <v>266</v>
      </c>
      <c r="J352" t="s">
        <v>107</v>
      </c>
      <c r="K352" t="s">
        <v>325</v>
      </c>
      <c r="L352" s="218" t="s">
        <v>250</v>
      </c>
      <c r="M352" s="218" t="s">
        <v>245</v>
      </c>
      <c r="N352" s="218" t="s">
        <v>274</v>
      </c>
      <c r="O352" t="s">
        <v>289</v>
      </c>
      <c r="S352" t="s">
        <v>413</v>
      </c>
      <c r="T352" t="s">
        <v>414</v>
      </c>
      <c r="U352" t="s">
        <v>412</v>
      </c>
      <c r="AC352" t="s">
        <v>2206</v>
      </c>
      <c r="AE352" s="888"/>
      <c r="AF352" s="888"/>
      <c r="AG352" s="888"/>
      <c r="AH352" s="888"/>
      <c r="AI352" s="888"/>
    </row>
    <row r="353" spans="4:35">
      <c r="D353" t="s">
        <v>238</v>
      </c>
      <c r="E353" t="s">
        <v>215</v>
      </c>
      <c r="F353" t="s">
        <v>239</v>
      </c>
      <c r="G353" t="s">
        <v>283</v>
      </c>
      <c r="H353" t="s">
        <v>265</v>
      </c>
      <c r="I353" t="s">
        <v>266</v>
      </c>
      <c r="J353" t="s">
        <v>107</v>
      </c>
      <c r="K353" t="s">
        <v>325</v>
      </c>
      <c r="L353" s="218" t="s">
        <v>250</v>
      </c>
      <c r="M353" s="218" t="s">
        <v>245</v>
      </c>
      <c r="N353" s="218" t="s">
        <v>274</v>
      </c>
      <c r="O353" t="s">
        <v>289</v>
      </c>
      <c r="S353" t="s">
        <v>417</v>
      </c>
      <c r="T353" t="s">
        <v>401</v>
      </c>
      <c r="U353" t="s">
        <v>412</v>
      </c>
      <c r="AC353" t="s">
        <v>2206</v>
      </c>
      <c r="AE353" s="888"/>
      <c r="AF353" s="888"/>
      <c r="AG353" s="888"/>
      <c r="AH353" s="888"/>
      <c r="AI353" s="888"/>
    </row>
    <row r="354" spans="4:35">
      <c r="D354" t="s">
        <v>238</v>
      </c>
      <c r="E354" t="s">
        <v>215</v>
      </c>
      <c r="F354" t="s">
        <v>239</v>
      </c>
      <c r="G354" t="s">
        <v>283</v>
      </c>
      <c r="H354" t="s">
        <v>265</v>
      </c>
      <c r="I354" t="s">
        <v>266</v>
      </c>
      <c r="J354" t="s">
        <v>107</v>
      </c>
      <c r="K354" t="s">
        <v>325</v>
      </c>
      <c r="L354" s="218" t="s">
        <v>273</v>
      </c>
      <c r="M354" s="696" t="s">
        <v>416</v>
      </c>
      <c r="N354" s="218" t="s">
        <v>293</v>
      </c>
      <c r="O354" s="217" t="s">
        <v>416</v>
      </c>
      <c r="S354" t="s">
        <v>419</v>
      </c>
      <c r="T354" t="s">
        <v>396</v>
      </c>
      <c r="U354" t="s">
        <v>367</v>
      </c>
      <c r="AC354" t="s">
        <v>2206</v>
      </c>
      <c r="AE354" s="888"/>
      <c r="AF354" s="888"/>
      <c r="AG354" s="888"/>
      <c r="AH354" s="888"/>
      <c r="AI354" s="888"/>
    </row>
    <row r="355" spans="4:35">
      <c r="D355" t="s">
        <v>238</v>
      </c>
      <c r="E355" t="s">
        <v>215</v>
      </c>
      <c r="F355" t="s">
        <v>239</v>
      </c>
      <c r="G355" t="s">
        <v>283</v>
      </c>
      <c r="H355" t="s">
        <v>265</v>
      </c>
      <c r="I355" t="s">
        <v>266</v>
      </c>
      <c r="J355" t="s">
        <v>107</v>
      </c>
      <c r="K355" t="s">
        <v>325</v>
      </c>
      <c r="L355" s="218" t="s">
        <v>273</v>
      </c>
      <c r="M355" s="696" t="s">
        <v>416</v>
      </c>
      <c r="N355" s="218" t="s">
        <v>293</v>
      </c>
      <c r="O355" s="217" t="s">
        <v>416</v>
      </c>
      <c r="S355" t="s">
        <v>421</v>
      </c>
      <c r="T355" t="s">
        <v>422</v>
      </c>
      <c r="U355" t="s">
        <v>367</v>
      </c>
      <c r="AC355" t="s">
        <v>2206</v>
      </c>
      <c r="AE355" s="888"/>
      <c r="AF355" s="888"/>
      <c r="AG355" s="888"/>
      <c r="AH355" s="888"/>
      <c r="AI355" s="888"/>
    </row>
    <row r="356" spans="4:35">
      <c r="D356" t="s">
        <v>238</v>
      </c>
      <c r="E356" t="s">
        <v>215</v>
      </c>
      <c r="F356" t="s">
        <v>239</v>
      </c>
      <c r="G356" t="s">
        <v>283</v>
      </c>
      <c r="H356" t="s">
        <v>265</v>
      </c>
      <c r="I356" t="s">
        <v>266</v>
      </c>
      <c r="J356" t="s">
        <v>107</v>
      </c>
      <c r="K356" t="s">
        <v>325</v>
      </c>
      <c r="L356" s="218" t="s">
        <v>273</v>
      </c>
      <c r="M356" s="696" t="s">
        <v>416</v>
      </c>
      <c r="N356" s="218" t="s">
        <v>293</v>
      </c>
      <c r="O356" s="217" t="s">
        <v>416</v>
      </c>
      <c r="S356" t="s">
        <v>426</v>
      </c>
      <c r="T356" t="s">
        <v>427</v>
      </c>
      <c r="U356" t="s">
        <v>367</v>
      </c>
      <c r="AC356" t="s">
        <v>2206</v>
      </c>
      <c r="AE356" s="888"/>
      <c r="AF356" s="888"/>
      <c r="AG356" s="888"/>
      <c r="AH356" s="888"/>
      <c r="AI356" s="888"/>
    </row>
    <row r="357" spans="4:35">
      <c r="D357" t="s">
        <v>238</v>
      </c>
      <c r="E357" t="s">
        <v>215</v>
      </c>
      <c r="F357" t="s">
        <v>239</v>
      </c>
      <c r="G357" t="s">
        <v>283</v>
      </c>
      <c r="H357" t="s">
        <v>265</v>
      </c>
      <c r="I357" t="s">
        <v>266</v>
      </c>
      <c r="J357" t="s">
        <v>107</v>
      </c>
      <c r="K357" t="s">
        <v>325</v>
      </c>
      <c r="L357" s="218" t="s">
        <v>273</v>
      </c>
      <c r="M357" s="696" t="s">
        <v>416</v>
      </c>
      <c r="N357" s="218" t="s">
        <v>293</v>
      </c>
      <c r="O357" s="217" t="s">
        <v>416</v>
      </c>
      <c r="S357" t="s">
        <v>429</v>
      </c>
      <c r="T357" t="s">
        <v>422</v>
      </c>
      <c r="U357" t="s">
        <v>367</v>
      </c>
      <c r="AC357" t="s">
        <v>2206</v>
      </c>
      <c r="AE357" s="888"/>
      <c r="AF357" s="888"/>
      <c r="AG357" s="888"/>
      <c r="AH357" s="888"/>
      <c r="AI357" s="888"/>
    </row>
    <row r="358" spans="4:35">
      <c r="D358" t="s">
        <v>238</v>
      </c>
      <c r="E358" t="s">
        <v>215</v>
      </c>
      <c r="F358" t="s">
        <v>239</v>
      </c>
      <c r="G358" t="s">
        <v>283</v>
      </c>
      <c r="H358" t="s">
        <v>265</v>
      </c>
      <c r="I358" t="s">
        <v>266</v>
      </c>
      <c r="J358" t="s">
        <v>107</v>
      </c>
      <c r="K358" t="s">
        <v>325</v>
      </c>
      <c r="L358" s="218" t="s">
        <v>273</v>
      </c>
      <c r="M358" s="696" t="s">
        <v>416</v>
      </c>
      <c r="N358" s="218" t="s">
        <v>293</v>
      </c>
      <c r="O358" s="217" t="s">
        <v>416</v>
      </c>
      <c r="S358" t="s">
        <v>431</v>
      </c>
      <c r="T358" t="s">
        <v>396</v>
      </c>
      <c r="U358" t="s">
        <v>367</v>
      </c>
      <c r="AC358" t="s">
        <v>2206</v>
      </c>
      <c r="AE358" s="888"/>
      <c r="AF358" s="888"/>
      <c r="AG358" s="888"/>
      <c r="AH358" s="888"/>
      <c r="AI358" s="888"/>
    </row>
    <row r="359" spans="4:35">
      <c r="D359" t="s">
        <v>238</v>
      </c>
      <c r="E359" t="s">
        <v>215</v>
      </c>
      <c r="F359" t="s">
        <v>239</v>
      </c>
      <c r="G359" t="s">
        <v>283</v>
      </c>
      <c r="H359" t="s">
        <v>265</v>
      </c>
      <c r="I359" t="s">
        <v>266</v>
      </c>
      <c r="J359" t="s">
        <v>107</v>
      </c>
      <c r="K359" t="s">
        <v>325</v>
      </c>
      <c r="L359" s="218" t="s">
        <v>273</v>
      </c>
      <c r="M359" s="696" t="s">
        <v>416</v>
      </c>
      <c r="N359" s="218" t="s">
        <v>293</v>
      </c>
      <c r="O359" s="217" t="s">
        <v>416</v>
      </c>
      <c r="S359" t="s">
        <v>433</v>
      </c>
      <c r="T359" t="s">
        <v>434</v>
      </c>
      <c r="U359" t="s">
        <v>367</v>
      </c>
      <c r="AC359" t="s">
        <v>2206</v>
      </c>
      <c r="AE359" s="888"/>
      <c r="AF359" s="888"/>
      <c r="AG359" s="888"/>
      <c r="AH359" s="888"/>
      <c r="AI359" s="888"/>
    </row>
    <row r="360" spans="4:35">
      <c r="D360" t="s">
        <v>238</v>
      </c>
      <c r="E360" t="s">
        <v>215</v>
      </c>
      <c r="F360" t="s">
        <v>239</v>
      </c>
      <c r="G360" t="s">
        <v>283</v>
      </c>
      <c r="H360" t="s">
        <v>265</v>
      </c>
      <c r="I360" t="s">
        <v>266</v>
      </c>
      <c r="J360" t="s">
        <v>107</v>
      </c>
      <c r="K360" t="s">
        <v>325</v>
      </c>
      <c r="L360" s="218" t="s">
        <v>273</v>
      </c>
      <c r="M360" s="696" t="s">
        <v>416</v>
      </c>
      <c r="N360" s="218" t="s">
        <v>293</v>
      </c>
      <c r="O360" s="217" t="s">
        <v>416</v>
      </c>
      <c r="S360" t="s">
        <v>435</v>
      </c>
      <c r="T360" t="s">
        <v>436</v>
      </c>
      <c r="U360" t="s">
        <v>367</v>
      </c>
      <c r="AC360" t="s">
        <v>2206</v>
      </c>
      <c r="AE360" s="888"/>
      <c r="AF360" s="888"/>
      <c r="AG360" s="888"/>
      <c r="AH360" s="888"/>
      <c r="AI360" s="888"/>
    </row>
    <row r="361" spans="4:35">
      <c r="D361" t="s">
        <v>238</v>
      </c>
      <c r="E361" t="s">
        <v>215</v>
      </c>
      <c r="F361" t="s">
        <v>239</v>
      </c>
      <c r="G361" t="s">
        <v>283</v>
      </c>
      <c r="H361" t="s">
        <v>265</v>
      </c>
      <c r="I361" t="s">
        <v>266</v>
      </c>
      <c r="J361" t="s">
        <v>107</v>
      </c>
      <c r="K361" t="s">
        <v>325</v>
      </c>
      <c r="L361" s="218" t="s">
        <v>273</v>
      </c>
      <c r="M361" s="696" t="s">
        <v>416</v>
      </c>
      <c r="N361" s="218" t="s">
        <v>293</v>
      </c>
      <c r="O361" s="217" t="s">
        <v>416</v>
      </c>
      <c r="S361" t="s">
        <v>438</v>
      </c>
      <c r="T361" t="s">
        <v>396</v>
      </c>
      <c r="U361" t="s">
        <v>379</v>
      </c>
      <c r="AC361" t="s">
        <v>2206</v>
      </c>
      <c r="AE361" s="888"/>
      <c r="AF361" s="888"/>
      <c r="AG361" s="888"/>
      <c r="AH361" s="888"/>
      <c r="AI361" s="888"/>
    </row>
    <row r="362" spans="4:35">
      <c r="D362" t="s">
        <v>238</v>
      </c>
      <c r="E362" t="s">
        <v>215</v>
      </c>
      <c r="F362" t="s">
        <v>239</v>
      </c>
      <c r="G362" t="s">
        <v>283</v>
      </c>
      <c r="H362" t="s">
        <v>265</v>
      </c>
      <c r="I362" t="s">
        <v>266</v>
      </c>
      <c r="J362" t="s">
        <v>107</v>
      </c>
      <c r="K362" t="s">
        <v>325</v>
      </c>
      <c r="L362" s="218" t="s">
        <v>273</v>
      </c>
      <c r="M362" s="696" t="s">
        <v>416</v>
      </c>
      <c r="N362" s="218" t="s">
        <v>293</v>
      </c>
      <c r="O362" s="217" t="s">
        <v>416</v>
      </c>
      <c r="S362" t="s">
        <v>441</v>
      </c>
      <c r="T362" t="s">
        <v>422</v>
      </c>
      <c r="U362" t="s">
        <v>379</v>
      </c>
      <c r="AC362" t="s">
        <v>2206</v>
      </c>
      <c r="AE362" s="888"/>
      <c r="AF362" s="888"/>
      <c r="AG362" s="888"/>
      <c r="AH362" s="888"/>
      <c r="AI362" s="888"/>
    </row>
    <row r="363" spans="4:35">
      <c r="D363" t="s">
        <v>238</v>
      </c>
      <c r="E363" t="s">
        <v>215</v>
      </c>
      <c r="F363" t="s">
        <v>239</v>
      </c>
      <c r="G363" t="s">
        <v>283</v>
      </c>
      <c r="H363" t="s">
        <v>265</v>
      </c>
      <c r="I363" t="s">
        <v>266</v>
      </c>
      <c r="J363" t="s">
        <v>107</v>
      </c>
      <c r="K363" t="s">
        <v>325</v>
      </c>
      <c r="L363" s="218" t="s">
        <v>273</v>
      </c>
      <c r="M363" s="218" t="s">
        <v>245</v>
      </c>
      <c r="N363" s="218" t="s">
        <v>293</v>
      </c>
      <c r="O363" t="s">
        <v>289</v>
      </c>
      <c r="S363" t="s">
        <v>445</v>
      </c>
      <c r="T363" t="s">
        <v>427</v>
      </c>
      <c r="U363" t="s">
        <v>379</v>
      </c>
      <c r="AC363" t="s">
        <v>2206</v>
      </c>
      <c r="AE363" s="888"/>
      <c r="AF363" s="888"/>
      <c r="AG363" s="888"/>
      <c r="AH363" s="888"/>
      <c r="AI363" s="888"/>
    </row>
    <row r="364" spans="4:35">
      <c r="D364" t="s">
        <v>238</v>
      </c>
      <c r="E364" t="s">
        <v>215</v>
      </c>
      <c r="F364" t="s">
        <v>239</v>
      </c>
      <c r="G364" t="s">
        <v>283</v>
      </c>
      <c r="H364" t="s">
        <v>265</v>
      </c>
      <c r="I364" t="s">
        <v>266</v>
      </c>
      <c r="J364" t="s">
        <v>107</v>
      </c>
      <c r="K364" t="s">
        <v>325</v>
      </c>
      <c r="L364" s="218" t="s">
        <v>273</v>
      </c>
      <c r="M364" s="218" t="s">
        <v>245</v>
      </c>
      <c r="N364" s="218" t="s">
        <v>293</v>
      </c>
      <c r="O364" t="s">
        <v>289</v>
      </c>
      <c r="S364" t="s">
        <v>449</v>
      </c>
      <c r="T364" t="s">
        <v>450</v>
      </c>
      <c r="U364" t="s">
        <v>379</v>
      </c>
      <c r="AC364" t="s">
        <v>2206</v>
      </c>
      <c r="AE364" s="888"/>
      <c r="AF364" s="888"/>
      <c r="AG364" s="888"/>
      <c r="AH364" s="888"/>
      <c r="AI364" s="888"/>
    </row>
    <row r="365" spans="4:35">
      <c r="D365" t="s">
        <v>238</v>
      </c>
      <c r="E365" t="s">
        <v>215</v>
      </c>
      <c r="F365" t="s">
        <v>239</v>
      </c>
      <c r="G365" t="s">
        <v>283</v>
      </c>
      <c r="H365" t="s">
        <v>265</v>
      </c>
      <c r="I365" t="s">
        <v>266</v>
      </c>
      <c r="J365" t="s">
        <v>107</v>
      </c>
      <c r="K365" t="s">
        <v>325</v>
      </c>
      <c r="L365" s="218" t="s">
        <v>273</v>
      </c>
      <c r="M365" s="218" t="s">
        <v>245</v>
      </c>
      <c r="N365" s="218" t="s">
        <v>293</v>
      </c>
      <c r="O365" t="s">
        <v>289</v>
      </c>
      <c r="S365" t="s">
        <v>454</v>
      </c>
      <c r="T365" t="s">
        <v>455</v>
      </c>
      <c r="U365" t="s">
        <v>379</v>
      </c>
      <c r="AC365" t="s">
        <v>2206</v>
      </c>
      <c r="AE365" s="888"/>
      <c r="AF365" s="888"/>
      <c r="AG365" s="888"/>
      <c r="AH365" s="888"/>
      <c r="AI365" s="888"/>
    </row>
    <row r="366" spans="4:35">
      <c r="D366" t="s">
        <v>238</v>
      </c>
      <c r="E366" t="s">
        <v>215</v>
      </c>
      <c r="F366" t="s">
        <v>239</v>
      </c>
      <c r="G366" t="s">
        <v>283</v>
      </c>
      <c r="H366" t="s">
        <v>265</v>
      </c>
      <c r="I366" t="s">
        <v>266</v>
      </c>
      <c r="J366" t="s">
        <v>107</v>
      </c>
      <c r="K366" t="s">
        <v>325</v>
      </c>
      <c r="L366" s="218" t="s">
        <v>273</v>
      </c>
      <c r="M366" s="218" t="s">
        <v>245</v>
      </c>
      <c r="N366" s="218" t="s">
        <v>293</v>
      </c>
      <c r="O366" t="s">
        <v>289</v>
      </c>
      <c r="S366" t="s">
        <v>459</v>
      </c>
      <c r="T366" t="s">
        <v>460</v>
      </c>
      <c r="U366" t="s">
        <v>379</v>
      </c>
      <c r="AC366" t="s">
        <v>2206</v>
      </c>
      <c r="AE366" s="888"/>
      <c r="AF366" s="888"/>
      <c r="AG366" s="888"/>
      <c r="AH366" s="888"/>
      <c r="AI366" s="888"/>
    </row>
    <row r="367" spans="4:35">
      <c r="D367" t="s">
        <v>238</v>
      </c>
      <c r="E367" t="s">
        <v>215</v>
      </c>
      <c r="F367" t="s">
        <v>239</v>
      </c>
      <c r="G367" t="s">
        <v>283</v>
      </c>
      <c r="H367" t="s">
        <v>265</v>
      </c>
      <c r="I367" t="s">
        <v>266</v>
      </c>
      <c r="J367" t="s">
        <v>107</v>
      </c>
      <c r="K367" t="s">
        <v>325</v>
      </c>
      <c r="L367" s="218" t="s">
        <v>273</v>
      </c>
      <c r="M367" s="218" t="s">
        <v>245</v>
      </c>
      <c r="N367" s="218" t="s">
        <v>293</v>
      </c>
      <c r="O367" t="s">
        <v>289</v>
      </c>
      <c r="S367" t="s">
        <v>463</v>
      </c>
      <c r="T367" t="s">
        <v>464</v>
      </c>
      <c r="U367" t="s">
        <v>379</v>
      </c>
      <c r="AC367" t="s">
        <v>2206</v>
      </c>
      <c r="AE367" s="888"/>
      <c r="AF367" s="888"/>
      <c r="AG367" s="888"/>
      <c r="AH367" s="888"/>
      <c r="AI367" s="888"/>
    </row>
    <row r="368" spans="4:35">
      <c r="D368" t="s">
        <v>238</v>
      </c>
      <c r="E368" t="s">
        <v>215</v>
      </c>
      <c r="F368" t="s">
        <v>239</v>
      </c>
      <c r="G368" t="s">
        <v>283</v>
      </c>
      <c r="H368" t="s">
        <v>265</v>
      </c>
      <c r="I368" t="s">
        <v>266</v>
      </c>
      <c r="J368" t="s">
        <v>107</v>
      </c>
      <c r="K368" t="s">
        <v>325</v>
      </c>
      <c r="L368" s="218" t="s">
        <v>273</v>
      </c>
      <c r="M368" s="218" t="s">
        <v>245</v>
      </c>
      <c r="N368" s="218" t="s">
        <v>293</v>
      </c>
      <c r="O368" t="s">
        <v>289</v>
      </c>
      <c r="S368" t="s">
        <v>466</v>
      </c>
      <c r="T368" t="s">
        <v>467</v>
      </c>
      <c r="U368" t="s">
        <v>379</v>
      </c>
      <c r="AC368" t="s">
        <v>2206</v>
      </c>
      <c r="AE368" s="888"/>
      <c r="AF368" s="888"/>
      <c r="AG368" s="888"/>
      <c r="AH368" s="888"/>
      <c r="AI368" s="888"/>
    </row>
    <row r="369" spans="4:35">
      <c r="D369" t="s">
        <v>238</v>
      </c>
      <c r="E369" t="s">
        <v>215</v>
      </c>
      <c r="F369" t="s">
        <v>239</v>
      </c>
      <c r="G369" t="s">
        <v>283</v>
      </c>
      <c r="H369" t="s">
        <v>265</v>
      </c>
      <c r="I369" t="s">
        <v>266</v>
      </c>
      <c r="J369" t="s">
        <v>107</v>
      </c>
      <c r="K369" t="s">
        <v>325</v>
      </c>
      <c r="L369" s="218" t="s">
        <v>273</v>
      </c>
      <c r="M369" s="696" t="s">
        <v>416</v>
      </c>
      <c r="N369" s="218" t="s">
        <v>293</v>
      </c>
      <c r="O369" s="217" t="s">
        <v>416</v>
      </c>
      <c r="S369" t="s">
        <v>469</v>
      </c>
      <c r="T369" t="s">
        <v>422</v>
      </c>
      <c r="U369" t="s">
        <v>379</v>
      </c>
      <c r="AC369" t="s">
        <v>2206</v>
      </c>
      <c r="AE369" s="888"/>
      <c r="AF369" s="888"/>
      <c r="AG369" s="888"/>
      <c r="AH369" s="888"/>
      <c r="AI369" s="888"/>
    </row>
    <row r="370" spans="4:35">
      <c r="D370" t="s">
        <v>238</v>
      </c>
      <c r="E370" t="s">
        <v>215</v>
      </c>
      <c r="F370" t="s">
        <v>239</v>
      </c>
      <c r="G370" t="s">
        <v>283</v>
      </c>
      <c r="H370" t="s">
        <v>265</v>
      </c>
      <c r="I370" t="s">
        <v>266</v>
      </c>
      <c r="J370" t="s">
        <v>107</v>
      </c>
      <c r="K370" t="s">
        <v>325</v>
      </c>
      <c r="L370" s="218" t="s">
        <v>273</v>
      </c>
      <c r="M370" s="696" t="s">
        <v>416</v>
      </c>
      <c r="N370" s="218" t="s">
        <v>293</v>
      </c>
      <c r="O370" s="217" t="s">
        <v>416</v>
      </c>
      <c r="S370" t="s">
        <v>471</v>
      </c>
      <c r="T370" t="s">
        <v>396</v>
      </c>
      <c r="U370" t="s">
        <v>379</v>
      </c>
      <c r="AC370" t="s">
        <v>2206</v>
      </c>
      <c r="AE370" s="888"/>
      <c r="AF370" s="888"/>
      <c r="AG370" s="888"/>
      <c r="AH370" s="888"/>
      <c r="AI370" s="888"/>
    </row>
    <row r="371" spans="4:35">
      <c r="D371" t="s">
        <v>238</v>
      </c>
      <c r="E371" t="s">
        <v>215</v>
      </c>
      <c r="F371" t="s">
        <v>239</v>
      </c>
      <c r="G371" t="s">
        <v>283</v>
      </c>
      <c r="H371" t="s">
        <v>265</v>
      </c>
      <c r="I371" t="s">
        <v>266</v>
      </c>
      <c r="J371" t="s">
        <v>107</v>
      </c>
      <c r="K371" t="s">
        <v>325</v>
      </c>
      <c r="L371" s="218" t="s">
        <v>273</v>
      </c>
      <c r="M371" s="218" t="s">
        <v>245</v>
      </c>
      <c r="N371" s="218" t="s">
        <v>293</v>
      </c>
      <c r="O371" t="s">
        <v>289</v>
      </c>
      <c r="S371" t="s">
        <v>474</v>
      </c>
      <c r="T371" t="s">
        <v>475</v>
      </c>
      <c r="U371" t="s">
        <v>379</v>
      </c>
      <c r="AC371" t="s">
        <v>2206</v>
      </c>
      <c r="AE371" s="888"/>
      <c r="AF371" s="888"/>
      <c r="AG371" s="888"/>
      <c r="AH371" s="888"/>
      <c r="AI371" s="888"/>
    </row>
    <row r="372" spans="4:35">
      <c r="D372" t="s">
        <v>238</v>
      </c>
      <c r="E372" t="s">
        <v>215</v>
      </c>
      <c r="F372" t="s">
        <v>239</v>
      </c>
      <c r="G372" t="s">
        <v>283</v>
      </c>
      <c r="H372" t="s">
        <v>265</v>
      </c>
      <c r="I372" t="s">
        <v>266</v>
      </c>
      <c r="J372" t="s">
        <v>107</v>
      </c>
      <c r="K372" t="s">
        <v>325</v>
      </c>
      <c r="L372" s="218" t="s">
        <v>273</v>
      </c>
      <c r="M372" s="218" t="s">
        <v>245</v>
      </c>
      <c r="N372" s="218" t="s">
        <v>293</v>
      </c>
      <c r="O372" t="s">
        <v>289</v>
      </c>
      <c r="S372" t="s">
        <v>477</v>
      </c>
      <c r="T372" t="s">
        <v>478</v>
      </c>
      <c r="U372" t="s">
        <v>379</v>
      </c>
      <c r="AC372" t="s">
        <v>2206</v>
      </c>
      <c r="AE372" s="888"/>
      <c r="AF372" s="888"/>
      <c r="AG372" s="888"/>
      <c r="AH372" s="888"/>
      <c r="AI372" s="888"/>
    </row>
    <row r="373" spans="4:35">
      <c r="D373" t="s">
        <v>238</v>
      </c>
      <c r="E373" t="s">
        <v>215</v>
      </c>
      <c r="F373" t="s">
        <v>239</v>
      </c>
      <c r="G373" t="s">
        <v>283</v>
      </c>
      <c r="H373" t="s">
        <v>265</v>
      </c>
      <c r="I373" t="s">
        <v>266</v>
      </c>
      <c r="J373" t="s">
        <v>107</v>
      </c>
      <c r="K373" t="s">
        <v>325</v>
      </c>
      <c r="L373" s="218" t="s">
        <v>273</v>
      </c>
      <c r="M373" s="696" t="s">
        <v>416</v>
      </c>
      <c r="N373" s="218" t="s">
        <v>293</v>
      </c>
      <c r="O373" s="217" t="s">
        <v>416</v>
      </c>
      <c r="S373" t="s">
        <v>481</v>
      </c>
      <c r="T373" t="s">
        <v>482</v>
      </c>
      <c r="U373" t="s">
        <v>379</v>
      </c>
      <c r="AC373" t="s">
        <v>2206</v>
      </c>
      <c r="AE373" s="888"/>
      <c r="AF373" s="888"/>
      <c r="AG373" s="888"/>
      <c r="AH373" s="888"/>
      <c r="AI373" s="888"/>
    </row>
    <row r="374" spans="4:35">
      <c r="D374" t="s">
        <v>238</v>
      </c>
      <c r="E374" t="s">
        <v>215</v>
      </c>
      <c r="F374" t="s">
        <v>239</v>
      </c>
      <c r="G374" t="s">
        <v>283</v>
      </c>
      <c r="H374" t="s">
        <v>265</v>
      </c>
      <c r="I374" t="s">
        <v>266</v>
      </c>
      <c r="J374" t="s">
        <v>107</v>
      </c>
      <c r="K374" t="s">
        <v>325</v>
      </c>
      <c r="L374" s="218" t="s">
        <v>273</v>
      </c>
      <c r="M374" s="696" t="s">
        <v>416</v>
      </c>
      <c r="N374" s="218" t="s">
        <v>293</v>
      </c>
      <c r="O374" s="217" t="s">
        <v>416</v>
      </c>
      <c r="S374" t="s">
        <v>485</v>
      </c>
      <c r="T374" t="s">
        <v>486</v>
      </c>
      <c r="U374" t="s">
        <v>379</v>
      </c>
      <c r="AC374" t="s">
        <v>2206</v>
      </c>
      <c r="AE374" s="888"/>
      <c r="AF374" s="888"/>
      <c r="AG374" s="888"/>
      <c r="AH374" s="888"/>
      <c r="AI374" s="888"/>
    </row>
    <row r="375" spans="4:35">
      <c r="D375" t="s">
        <v>238</v>
      </c>
      <c r="E375" t="s">
        <v>215</v>
      </c>
      <c r="F375" t="s">
        <v>239</v>
      </c>
      <c r="G375" t="s">
        <v>283</v>
      </c>
      <c r="H375" t="s">
        <v>265</v>
      </c>
      <c r="I375" t="s">
        <v>266</v>
      </c>
      <c r="J375" t="s">
        <v>107</v>
      </c>
      <c r="K375" t="s">
        <v>325</v>
      </c>
      <c r="L375" s="218" t="s">
        <v>273</v>
      </c>
      <c r="M375" s="696" t="s">
        <v>416</v>
      </c>
      <c r="N375" s="218" t="s">
        <v>307</v>
      </c>
      <c r="O375" s="217" t="s">
        <v>416</v>
      </c>
      <c r="S375" t="s">
        <v>489</v>
      </c>
      <c r="T375" t="s">
        <v>396</v>
      </c>
      <c r="U375" t="s">
        <v>351</v>
      </c>
      <c r="AC375" t="s">
        <v>2206</v>
      </c>
      <c r="AE375" s="888"/>
      <c r="AF375" s="888"/>
      <c r="AG375" s="888"/>
      <c r="AH375" s="888"/>
      <c r="AI375" s="888"/>
    </row>
    <row r="376" spans="4:35">
      <c r="D376" t="s">
        <v>238</v>
      </c>
      <c r="E376" t="s">
        <v>215</v>
      </c>
      <c r="F376" t="s">
        <v>239</v>
      </c>
      <c r="G376" t="s">
        <v>283</v>
      </c>
      <c r="H376" t="s">
        <v>265</v>
      </c>
      <c r="I376" t="s">
        <v>266</v>
      </c>
      <c r="J376" t="s">
        <v>107</v>
      </c>
      <c r="K376" t="s">
        <v>325</v>
      </c>
      <c r="L376" s="218" t="s">
        <v>273</v>
      </c>
      <c r="M376" s="696" t="s">
        <v>416</v>
      </c>
      <c r="N376" s="218" t="s">
        <v>307</v>
      </c>
      <c r="O376" s="217" t="s">
        <v>416</v>
      </c>
      <c r="S376" t="s">
        <v>492</v>
      </c>
      <c r="T376" t="s">
        <v>422</v>
      </c>
      <c r="U376" t="s">
        <v>351</v>
      </c>
      <c r="AC376" t="s">
        <v>2206</v>
      </c>
      <c r="AE376" s="888"/>
      <c r="AF376" s="888"/>
      <c r="AG376" s="888"/>
      <c r="AH376" s="888"/>
      <c r="AI376" s="888"/>
    </row>
    <row r="377" spans="4:35">
      <c r="D377" t="s">
        <v>238</v>
      </c>
      <c r="E377" t="s">
        <v>215</v>
      </c>
      <c r="F377" t="s">
        <v>239</v>
      </c>
      <c r="G377" t="s">
        <v>283</v>
      </c>
      <c r="H377" t="s">
        <v>265</v>
      </c>
      <c r="I377" t="s">
        <v>266</v>
      </c>
      <c r="J377" t="s">
        <v>107</v>
      </c>
      <c r="K377" t="s">
        <v>325</v>
      </c>
      <c r="L377" s="218" t="s">
        <v>273</v>
      </c>
      <c r="M377" s="696" t="s">
        <v>416</v>
      </c>
      <c r="N377" s="218" t="s">
        <v>307</v>
      </c>
      <c r="O377" s="217" t="s">
        <v>416</v>
      </c>
      <c r="S377" t="s">
        <v>495</v>
      </c>
      <c r="T377" t="s">
        <v>427</v>
      </c>
      <c r="U377" t="s">
        <v>351</v>
      </c>
      <c r="AC377" t="s">
        <v>2206</v>
      </c>
      <c r="AE377" s="888"/>
      <c r="AF377" s="888"/>
      <c r="AG377" s="888"/>
      <c r="AH377" s="888"/>
      <c r="AI377" s="888"/>
    </row>
    <row r="378" spans="4:35">
      <c r="D378" t="s">
        <v>238</v>
      </c>
      <c r="E378" t="s">
        <v>215</v>
      </c>
      <c r="F378" t="s">
        <v>239</v>
      </c>
      <c r="G378" t="s">
        <v>283</v>
      </c>
      <c r="H378" t="s">
        <v>265</v>
      </c>
      <c r="I378" t="s">
        <v>266</v>
      </c>
      <c r="J378" t="s">
        <v>107</v>
      </c>
      <c r="K378" t="s">
        <v>325</v>
      </c>
      <c r="L378" s="218" t="s">
        <v>273</v>
      </c>
      <c r="M378" s="696" t="s">
        <v>416</v>
      </c>
      <c r="N378" s="218" t="s">
        <v>307</v>
      </c>
      <c r="O378" s="217" t="s">
        <v>416</v>
      </c>
      <c r="S378" t="s">
        <v>498</v>
      </c>
      <c r="T378" t="s">
        <v>422</v>
      </c>
      <c r="U378" t="s">
        <v>351</v>
      </c>
      <c r="AC378" t="s">
        <v>2206</v>
      </c>
      <c r="AE378" s="888"/>
      <c r="AF378" s="888"/>
      <c r="AG378" s="888"/>
      <c r="AH378" s="888"/>
      <c r="AI378" s="888"/>
    </row>
    <row r="379" spans="4:35">
      <c r="D379" t="s">
        <v>238</v>
      </c>
      <c r="E379" t="s">
        <v>215</v>
      </c>
      <c r="F379" t="s">
        <v>239</v>
      </c>
      <c r="G379" t="s">
        <v>283</v>
      </c>
      <c r="H379" t="s">
        <v>265</v>
      </c>
      <c r="I379" t="s">
        <v>266</v>
      </c>
      <c r="J379" t="s">
        <v>107</v>
      </c>
      <c r="K379" t="s">
        <v>325</v>
      </c>
      <c r="L379" s="218" t="s">
        <v>273</v>
      </c>
      <c r="M379" s="696" t="s">
        <v>416</v>
      </c>
      <c r="N379" s="218" t="s">
        <v>307</v>
      </c>
      <c r="O379" s="217" t="s">
        <v>416</v>
      </c>
      <c r="S379" t="s">
        <v>501</v>
      </c>
      <c r="T379" t="s">
        <v>396</v>
      </c>
      <c r="U379" t="s">
        <v>351</v>
      </c>
      <c r="AC379" t="s">
        <v>2206</v>
      </c>
      <c r="AE379" s="888"/>
      <c r="AF379" s="888"/>
      <c r="AG379" s="888"/>
      <c r="AH379" s="888"/>
      <c r="AI379" s="888"/>
    </row>
    <row r="380" spans="4:35">
      <c r="D380" t="s">
        <v>238</v>
      </c>
      <c r="E380" t="s">
        <v>215</v>
      </c>
      <c r="F380" t="s">
        <v>239</v>
      </c>
      <c r="G380" t="s">
        <v>283</v>
      </c>
      <c r="H380" t="s">
        <v>265</v>
      </c>
      <c r="I380" t="s">
        <v>266</v>
      </c>
      <c r="J380" t="s">
        <v>107</v>
      </c>
      <c r="K380" t="s">
        <v>325</v>
      </c>
      <c r="L380" s="218" t="s">
        <v>273</v>
      </c>
      <c r="M380" s="696" t="s">
        <v>416</v>
      </c>
      <c r="N380" s="218" t="s">
        <v>307</v>
      </c>
      <c r="O380" s="217" t="s">
        <v>416</v>
      </c>
      <c r="S380" t="s">
        <v>503</v>
      </c>
      <c r="T380" t="s">
        <v>504</v>
      </c>
      <c r="U380" t="s">
        <v>351</v>
      </c>
      <c r="AC380" t="s">
        <v>2206</v>
      </c>
      <c r="AE380" s="888"/>
      <c r="AF380" s="888"/>
      <c r="AG380" s="888"/>
      <c r="AH380" s="888"/>
      <c r="AI380" s="888"/>
    </row>
    <row r="381" spans="4:35">
      <c r="D381" t="s">
        <v>238</v>
      </c>
      <c r="E381" t="s">
        <v>215</v>
      </c>
      <c r="F381" t="s">
        <v>239</v>
      </c>
      <c r="G381" t="s">
        <v>283</v>
      </c>
      <c r="H381" t="s">
        <v>265</v>
      </c>
      <c r="I381" t="s">
        <v>266</v>
      </c>
      <c r="J381" t="s">
        <v>107</v>
      </c>
      <c r="K381" t="s">
        <v>325</v>
      </c>
      <c r="L381" s="218" t="s">
        <v>273</v>
      </c>
      <c r="M381" s="218" t="s">
        <v>245</v>
      </c>
      <c r="N381" s="218" t="s">
        <v>307</v>
      </c>
      <c r="O381" t="s">
        <v>289</v>
      </c>
      <c r="S381" t="s">
        <v>506</v>
      </c>
      <c r="T381" t="s">
        <v>507</v>
      </c>
      <c r="U381" t="s">
        <v>351</v>
      </c>
      <c r="AC381" t="s">
        <v>2206</v>
      </c>
      <c r="AE381" s="888"/>
      <c r="AF381" s="888"/>
      <c r="AG381" s="888"/>
      <c r="AH381" s="888"/>
      <c r="AI381" s="888"/>
    </row>
    <row r="382" spans="4:35">
      <c r="D382" t="s">
        <v>238</v>
      </c>
      <c r="E382" t="s">
        <v>215</v>
      </c>
      <c r="F382" t="s">
        <v>239</v>
      </c>
      <c r="G382" t="s">
        <v>283</v>
      </c>
      <c r="H382" t="s">
        <v>265</v>
      </c>
      <c r="I382" t="s">
        <v>266</v>
      </c>
      <c r="J382" t="s">
        <v>107</v>
      </c>
      <c r="K382" t="s">
        <v>325</v>
      </c>
      <c r="L382" s="218" t="s">
        <v>273</v>
      </c>
      <c r="M382" s="696" t="s">
        <v>416</v>
      </c>
      <c r="N382" s="218" t="s">
        <v>307</v>
      </c>
      <c r="O382" s="217" t="s">
        <v>416</v>
      </c>
      <c r="S382" t="s">
        <v>509</v>
      </c>
      <c r="T382" t="s">
        <v>510</v>
      </c>
      <c r="U382" t="s">
        <v>351</v>
      </c>
      <c r="AC382" t="s">
        <v>2206</v>
      </c>
      <c r="AE382" s="888"/>
      <c r="AF382" s="888"/>
      <c r="AG382" s="888"/>
      <c r="AH382" s="888"/>
      <c r="AI382" s="888"/>
    </row>
    <row r="383" spans="4:35">
      <c r="D383" t="s">
        <v>238</v>
      </c>
      <c r="E383" t="s">
        <v>215</v>
      </c>
      <c r="F383" t="s">
        <v>239</v>
      </c>
      <c r="G383" t="s">
        <v>283</v>
      </c>
      <c r="H383" t="s">
        <v>265</v>
      </c>
      <c r="I383" t="s">
        <v>266</v>
      </c>
      <c r="J383" t="s">
        <v>107</v>
      </c>
      <c r="K383" t="s">
        <v>325</v>
      </c>
      <c r="L383" s="218" t="s">
        <v>273</v>
      </c>
      <c r="M383" s="696" t="s">
        <v>416</v>
      </c>
      <c r="N383" s="218" t="s">
        <v>307</v>
      </c>
      <c r="O383" s="217" t="s">
        <v>416</v>
      </c>
      <c r="S383" t="s">
        <v>511</v>
      </c>
      <c r="T383" t="s">
        <v>396</v>
      </c>
      <c r="U383" t="s">
        <v>359</v>
      </c>
      <c r="AC383" t="s">
        <v>2206</v>
      </c>
      <c r="AE383" s="888"/>
      <c r="AF383" s="888"/>
      <c r="AG383" s="888"/>
      <c r="AH383" s="888"/>
      <c r="AI383" s="888"/>
    </row>
    <row r="384" spans="4:35">
      <c r="D384" t="s">
        <v>238</v>
      </c>
      <c r="E384" t="s">
        <v>215</v>
      </c>
      <c r="F384" t="s">
        <v>239</v>
      </c>
      <c r="G384" t="s">
        <v>283</v>
      </c>
      <c r="H384" t="s">
        <v>265</v>
      </c>
      <c r="I384" t="s">
        <v>266</v>
      </c>
      <c r="J384" t="s">
        <v>107</v>
      </c>
      <c r="K384" t="s">
        <v>325</v>
      </c>
      <c r="L384" s="218" t="s">
        <v>273</v>
      </c>
      <c r="M384" s="696" t="s">
        <v>416</v>
      </c>
      <c r="N384" s="218" t="s">
        <v>307</v>
      </c>
      <c r="O384" s="217" t="s">
        <v>416</v>
      </c>
      <c r="S384" t="s">
        <v>512</v>
      </c>
      <c r="T384" t="s">
        <v>422</v>
      </c>
      <c r="U384" t="s">
        <v>359</v>
      </c>
      <c r="AC384" t="s">
        <v>2206</v>
      </c>
      <c r="AE384" s="888"/>
      <c r="AF384" s="888"/>
      <c r="AG384" s="888"/>
      <c r="AH384" s="888"/>
      <c r="AI384" s="888"/>
    </row>
    <row r="385" spans="4:35">
      <c r="D385" t="s">
        <v>238</v>
      </c>
      <c r="E385" t="s">
        <v>215</v>
      </c>
      <c r="F385" t="s">
        <v>239</v>
      </c>
      <c r="G385" t="s">
        <v>283</v>
      </c>
      <c r="H385" t="s">
        <v>265</v>
      </c>
      <c r="I385" t="s">
        <v>266</v>
      </c>
      <c r="J385" t="s">
        <v>107</v>
      </c>
      <c r="K385" t="s">
        <v>325</v>
      </c>
      <c r="L385" s="218" t="s">
        <v>273</v>
      </c>
      <c r="M385" s="696" t="s">
        <v>416</v>
      </c>
      <c r="N385" s="218" t="s">
        <v>307</v>
      </c>
      <c r="O385" s="217" t="s">
        <v>416</v>
      </c>
      <c r="S385" t="s">
        <v>513</v>
      </c>
      <c r="T385" t="s">
        <v>427</v>
      </c>
      <c r="U385" t="s">
        <v>359</v>
      </c>
      <c r="AC385" t="s">
        <v>2206</v>
      </c>
      <c r="AE385" s="888"/>
      <c r="AF385" s="888"/>
      <c r="AG385" s="888"/>
      <c r="AH385" s="888"/>
      <c r="AI385" s="888"/>
    </row>
    <row r="386" spans="4:35">
      <c r="D386" t="s">
        <v>238</v>
      </c>
      <c r="E386" t="s">
        <v>215</v>
      </c>
      <c r="F386" t="s">
        <v>239</v>
      </c>
      <c r="G386" t="s">
        <v>283</v>
      </c>
      <c r="H386" t="s">
        <v>265</v>
      </c>
      <c r="I386" t="s">
        <v>266</v>
      </c>
      <c r="J386" t="s">
        <v>107</v>
      </c>
      <c r="K386" t="s">
        <v>325</v>
      </c>
      <c r="L386" s="218" t="s">
        <v>273</v>
      </c>
      <c r="M386" s="696" t="s">
        <v>416</v>
      </c>
      <c r="N386" s="218" t="s">
        <v>307</v>
      </c>
      <c r="O386" s="217" t="s">
        <v>416</v>
      </c>
      <c r="S386" t="s">
        <v>514</v>
      </c>
      <c r="T386" t="s">
        <v>422</v>
      </c>
      <c r="U386" t="s">
        <v>359</v>
      </c>
      <c r="AC386" t="s">
        <v>2206</v>
      </c>
      <c r="AE386" s="888"/>
      <c r="AF386" s="888"/>
      <c r="AG386" s="888"/>
      <c r="AH386" s="888"/>
      <c r="AI386" s="888"/>
    </row>
    <row r="387" spans="4:35">
      <c r="D387" t="s">
        <v>238</v>
      </c>
      <c r="E387" t="s">
        <v>215</v>
      </c>
      <c r="F387" t="s">
        <v>239</v>
      </c>
      <c r="G387" t="s">
        <v>283</v>
      </c>
      <c r="H387" t="s">
        <v>265</v>
      </c>
      <c r="I387" t="s">
        <v>266</v>
      </c>
      <c r="J387" t="s">
        <v>107</v>
      </c>
      <c r="K387" t="s">
        <v>325</v>
      </c>
      <c r="L387" s="218" t="s">
        <v>273</v>
      </c>
      <c r="M387" s="696" t="s">
        <v>416</v>
      </c>
      <c r="N387" s="218" t="s">
        <v>307</v>
      </c>
      <c r="O387" s="217" t="s">
        <v>416</v>
      </c>
      <c r="S387" t="s">
        <v>515</v>
      </c>
      <c r="T387" t="s">
        <v>396</v>
      </c>
      <c r="U387" t="s">
        <v>359</v>
      </c>
      <c r="AC387" t="s">
        <v>2206</v>
      </c>
      <c r="AE387" s="888"/>
      <c r="AF387" s="888"/>
      <c r="AG387" s="888"/>
      <c r="AH387" s="888"/>
      <c r="AI387" s="888"/>
    </row>
    <row r="388" spans="4:35">
      <c r="D388" t="s">
        <v>238</v>
      </c>
      <c r="E388" t="s">
        <v>215</v>
      </c>
      <c r="F388" t="s">
        <v>239</v>
      </c>
      <c r="G388" t="s">
        <v>283</v>
      </c>
      <c r="H388" t="s">
        <v>265</v>
      </c>
      <c r="I388" t="s">
        <v>266</v>
      </c>
      <c r="J388" t="s">
        <v>107</v>
      </c>
      <c r="K388" t="s">
        <v>325</v>
      </c>
      <c r="L388" s="218" t="s">
        <v>273</v>
      </c>
      <c r="M388" s="696" t="s">
        <v>416</v>
      </c>
      <c r="N388" s="218" t="s">
        <v>307</v>
      </c>
      <c r="O388" s="217" t="s">
        <v>416</v>
      </c>
      <c r="S388" t="s">
        <v>516</v>
      </c>
      <c r="T388" t="s">
        <v>517</v>
      </c>
      <c r="U388" t="s">
        <v>359</v>
      </c>
      <c r="AC388" t="s">
        <v>2206</v>
      </c>
      <c r="AE388" s="888"/>
      <c r="AF388" s="888"/>
      <c r="AG388" s="888"/>
      <c r="AH388" s="888"/>
      <c r="AI388" s="888"/>
    </row>
    <row r="389" spans="4:35">
      <c r="D389" t="s">
        <v>238</v>
      </c>
      <c r="E389" t="s">
        <v>215</v>
      </c>
      <c r="F389" t="s">
        <v>239</v>
      </c>
      <c r="G389" t="s">
        <v>283</v>
      </c>
      <c r="H389" t="s">
        <v>265</v>
      </c>
      <c r="I389" t="s">
        <v>266</v>
      </c>
      <c r="J389" t="s">
        <v>107</v>
      </c>
      <c r="K389" t="s">
        <v>325</v>
      </c>
      <c r="L389" s="218" t="s">
        <v>273</v>
      </c>
      <c r="M389" s="696" t="s">
        <v>416</v>
      </c>
      <c r="N389" s="218" t="s">
        <v>307</v>
      </c>
      <c r="O389" s="217" t="s">
        <v>416</v>
      </c>
      <c r="S389" t="s">
        <v>518</v>
      </c>
      <c r="T389" t="s">
        <v>519</v>
      </c>
      <c r="U389" t="s">
        <v>359</v>
      </c>
      <c r="AC389" t="s">
        <v>2206</v>
      </c>
      <c r="AE389" s="888"/>
      <c r="AF389" s="888"/>
      <c r="AG389" s="888"/>
      <c r="AH389" s="888"/>
      <c r="AI389" s="888"/>
    </row>
    <row r="390" spans="4:35">
      <c r="D390" t="s">
        <v>238</v>
      </c>
      <c r="E390" t="s">
        <v>215</v>
      </c>
      <c r="F390" t="s">
        <v>239</v>
      </c>
      <c r="G390" t="s">
        <v>283</v>
      </c>
      <c r="H390" t="s">
        <v>265</v>
      </c>
      <c r="I390" t="s">
        <v>266</v>
      </c>
      <c r="J390" t="s">
        <v>107</v>
      </c>
      <c r="K390" t="s">
        <v>325</v>
      </c>
      <c r="L390" s="218" t="s">
        <v>273</v>
      </c>
      <c r="M390" s="696" t="s">
        <v>416</v>
      </c>
      <c r="N390" s="218" t="s">
        <v>307</v>
      </c>
      <c r="O390" s="217" t="s">
        <v>416</v>
      </c>
      <c r="S390" t="s">
        <v>521</v>
      </c>
      <c r="T390" t="s">
        <v>396</v>
      </c>
      <c r="U390" t="s">
        <v>473</v>
      </c>
      <c r="AC390" t="s">
        <v>2206</v>
      </c>
      <c r="AE390" s="888"/>
      <c r="AF390" s="888"/>
      <c r="AG390" s="888"/>
      <c r="AH390" s="888"/>
      <c r="AI390" s="888"/>
    </row>
    <row r="391" spans="4:35">
      <c r="D391" t="s">
        <v>238</v>
      </c>
      <c r="E391" t="s">
        <v>215</v>
      </c>
      <c r="F391" t="s">
        <v>239</v>
      </c>
      <c r="G391" t="s">
        <v>283</v>
      </c>
      <c r="H391" t="s">
        <v>265</v>
      </c>
      <c r="I391" t="s">
        <v>266</v>
      </c>
      <c r="J391" t="s">
        <v>107</v>
      </c>
      <c r="K391" t="s">
        <v>325</v>
      </c>
      <c r="L391" s="218" t="s">
        <v>273</v>
      </c>
      <c r="M391" s="218" t="s">
        <v>245</v>
      </c>
      <c r="N391" s="218" t="s">
        <v>307</v>
      </c>
      <c r="O391" t="s">
        <v>289</v>
      </c>
      <c r="S391" t="s">
        <v>523</v>
      </c>
      <c r="T391" t="s">
        <v>524</v>
      </c>
      <c r="U391" t="s">
        <v>473</v>
      </c>
      <c r="AC391" t="s">
        <v>2206</v>
      </c>
      <c r="AE391" s="888"/>
      <c r="AF391" s="888"/>
      <c r="AG391" s="888"/>
      <c r="AH391" s="888"/>
      <c r="AI391" s="888"/>
    </row>
    <row r="392" spans="4:35">
      <c r="D392" t="s">
        <v>238</v>
      </c>
      <c r="E392" t="s">
        <v>215</v>
      </c>
      <c r="F392" t="s">
        <v>239</v>
      </c>
      <c r="G392" t="s">
        <v>283</v>
      </c>
      <c r="H392" t="s">
        <v>265</v>
      </c>
      <c r="I392" t="s">
        <v>266</v>
      </c>
      <c r="J392" t="s">
        <v>107</v>
      </c>
      <c r="K392" t="s">
        <v>325</v>
      </c>
      <c r="L392" s="218" t="s">
        <v>273</v>
      </c>
      <c r="M392" s="218" t="s">
        <v>245</v>
      </c>
      <c r="N392" s="218" t="s">
        <v>307</v>
      </c>
      <c r="O392" t="s">
        <v>289</v>
      </c>
      <c r="S392" t="s">
        <v>526</v>
      </c>
      <c r="T392" t="s">
        <v>527</v>
      </c>
      <c r="U392" t="s">
        <v>473</v>
      </c>
      <c r="AC392" t="s">
        <v>2206</v>
      </c>
      <c r="AE392" s="888"/>
      <c r="AF392" s="888"/>
      <c r="AG392" s="888"/>
      <c r="AH392" s="888"/>
      <c r="AI392" s="888"/>
    </row>
    <row r="393" spans="4:35">
      <c r="D393" t="s">
        <v>238</v>
      </c>
      <c r="E393" t="s">
        <v>215</v>
      </c>
      <c r="F393" t="s">
        <v>239</v>
      </c>
      <c r="G393" t="s">
        <v>283</v>
      </c>
      <c r="H393" t="s">
        <v>265</v>
      </c>
      <c r="I393" t="s">
        <v>266</v>
      </c>
      <c r="J393" t="s">
        <v>107</v>
      </c>
      <c r="K393" t="s">
        <v>325</v>
      </c>
      <c r="L393" s="218" t="s">
        <v>273</v>
      </c>
      <c r="M393" s="696" t="s">
        <v>416</v>
      </c>
      <c r="N393" s="218" t="s">
        <v>307</v>
      </c>
      <c r="O393" s="217" t="s">
        <v>416</v>
      </c>
      <c r="S393" t="s">
        <v>529</v>
      </c>
      <c r="T393" t="s">
        <v>422</v>
      </c>
      <c r="U393" t="s">
        <v>473</v>
      </c>
      <c r="AC393" t="s">
        <v>2206</v>
      </c>
      <c r="AE393" s="888"/>
      <c r="AF393" s="888"/>
      <c r="AG393" s="888"/>
      <c r="AH393" s="888"/>
      <c r="AI393" s="888"/>
    </row>
    <row r="394" spans="4:35">
      <c r="D394" t="s">
        <v>238</v>
      </c>
      <c r="E394" t="s">
        <v>215</v>
      </c>
      <c r="F394" t="s">
        <v>239</v>
      </c>
      <c r="G394" t="s">
        <v>283</v>
      </c>
      <c r="H394" t="s">
        <v>265</v>
      </c>
      <c r="I394" t="s">
        <v>266</v>
      </c>
      <c r="J394" t="s">
        <v>107</v>
      </c>
      <c r="K394" t="s">
        <v>325</v>
      </c>
      <c r="L394" s="218" t="s">
        <v>273</v>
      </c>
      <c r="M394" s="696" t="s">
        <v>416</v>
      </c>
      <c r="N394" s="218" t="s">
        <v>307</v>
      </c>
      <c r="O394" s="217" t="s">
        <v>416</v>
      </c>
      <c r="S394" t="s">
        <v>531</v>
      </c>
      <c r="T394" t="s">
        <v>532</v>
      </c>
      <c r="U394" t="s">
        <v>473</v>
      </c>
      <c r="AC394" t="s">
        <v>2206</v>
      </c>
      <c r="AE394" s="888"/>
      <c r="AF394" s="888"/>
      <c r="AG394" s="888"/>
      <c r="AH394" s="888"/>
      <c r="AI394" s="888"/>
    </row>
    <row r="395" spans="4:35">
      <c r="D395" t="s">
        <v>238</v>
      </c>
      <c r="E395" t="s">
        <v>215</v>
      </c>
      <c r="F395" t="s">
        <v>239</v>
      </c>
      <c r="G395" t="s">
        <v>283</v>
      </c>
      <c r="H395" t="s">
        <v>265</v>
      </c>
      <c r="I395" t="s">
        <v>266</v>
      </c>
      <c r="J395" t="s">
        <v>107</v>
      </c>
      <c r="K395" t="s">
        <v>325</v>
      </c>
      <c r="L395" s="218" t="s">
        <v>273</v>
      </c>
      <c r="M395" s="696" t="s">
        <v>416</v>
      </c>
      <c r="N395" s="218" t="s">
        <v>320</v>
      </c>
      <c r="O395" s="217" t="s">
        <v>416</v>
      </c>
      <c r="S395" t="s">
        <v>534</v>
      </c>
      <c r="T395" t="s">
        <v>396</v>
      </c>
      <c r="U395" t="s">
        <v>340</v>
      </c>
      <c r="AC395" t="s">
        <v>2206</v>
      </c>
      <c r="AE395" s="888"/>
      <c r="AF395" s="888"/>
      <c r="AG395" s="888"/>
      <c r="AH395" s="888"/>
      <c r="AI395" s="888"/>
    </row>
    <row r="396" spans="4:35">
      <c r="D396" t="s">
        <v>238</v>
      </c>
      <c r="E396" t="s">
        <v>215</v>
      </c>
      <c r="F396" t="s">
        <v>239</v>
      </c>
      <c r="G396" t="s">
        <v>283</v>
      </c>
      <c r="H396" t="s">
        <v>265</v>
      </c>
      <c r="I396" t="s">
        <v>266</v>
      </c>
      <c r="J396" t="s">
        <v>107</v>
      </c>
      <c r="K396" t="s">
        <v>325</v>
      </c>
      <c r="L396" s="218" t="s">
        <v>273</v>
      </c>
      <c r="M396" s="696" t="s">
        <v>416</v>
      </c>
      <c r="N396" s="218" t="s">
        <v>320</v>
      </c>
      <c r="O396" s="217" t="s">
        <v>416</v>
      </c>
      <c r="S396" t="s">
        <v>536</v>
      </c>
      <c r="T396" t="s">
        <v>422</v>
      </c>
      <c r="U396" t="s">
        <v>340</v>
      </c>
      <c r="AC396" t="s">
        <v>2206</v>
      </c>
      <c r="AE396" s="888"/>
      <c r="AF396" s="888"/>
      <c r="AG396" s="888"/>
      <c r="AH396" s="888"/>
      <c r="AI396" s="888"/>
    </row>
    <row r="397" spans="4:35">
      <c r="D397" t="s">
        <v>238</v>
      </c>
      <c r="E397" t="s">
        <v>215</v>
      </c>
      <c r="F397" t="s">
        <v>239</v>
      </c>
      <c r="G397" t="s">
        <v>283</v>
      </c>
      <c r="H397" t="s">
        <v>265</v>
      </c>
      <c r="I397" t="s">
        <v>266</v>
      </c>
      <c r="J397" t="s">
        <v>107</v>
      </c>
      <c r="K397" t="s">
        <v>325</v>
      </c>
      <c r="L397" s="218" t="s">
        <v>273</v>
      </c>
      <c r="M397" s="696" t="s">
        <v>416</v>
      </c>
      <c r="N397" s="218" t="s">
        <v>320</v>
      </c>
      <c r="O397" s="217" t="s">
        <v>416</v>
      </c>
      <c r="S397" t="s">
        <v>538</v>
      </c>
      <c r="T397" t="s">
        <v>427</v>
      </c>
      <c r="U397" t="s">
        <v>340</v>
      </c>
      <c r="AC397" t="s">
        <v>2206</v>
      </c>
      <c r="AE397" s="888"/>
      <c r="AF397" s="888"/>
      <c r="AG397" s="888"/>
      <c r="AH397" s="888"/>
      <c r="AI397" s="888"/>
    </row>
    <row r="398" spans="4:35">
      <c r="D398" t="s">
        <v>238</v>
      </c>
      <c r="E398" t="s">
        <v>215</v>
      </c>
      <c r="F398" t="s">
        <v>239</v>
      </c>
      <c r="G398" t="s">
        <v>283</v>
      </c>
      <c r="H398" t="s">
        <v>265</v>
      </c>
      <c r="I398" t="s">
        <v>266</v>
      </c>
      <c r="J398" t="s">
        <v>107</v>
      </c>
      <c r="K398" t="s">
        <v>325</v>
      </c>
      <c r="L398" s="218" t="s">
        <v>273</v>
      </c>
      <c r="M398" s="696" t="s">
        <v>416</v>
      </c>
      <c r="N398" s="218" t="s">
        <v>320</v>
      </c>
      <c r="O398" s="217" t="s">
        <v>416</v>
      </c>
      <c r="S398" t="s">
        <v>540</v>
      </c>
      <c r="T398" t="s">
        <v>422</v>
      </c>
      <c r="U398" t="s">
        <v>340</v>
      </c>
      <c r="AC398" t="s">
        <v>2206</v>
      </c>
      <c r="AE398" s="888"/>
      <c r="AF398" s="888"/>
      <c r="AG398" s="888"/>
      <c r="AH398" s="888"/>
      <c r="AI398" s="888"/>
    </row>
    <row r="399" spans="4:35">
      <c r="D399" t="s">
        <v>238</v>
      </c>
      <c r="E399" t="s">
        <v>215</v>
      </c>
      <c r="F399" t="s">
        <v>239</v>
      </c>
      <c r="G399" t="s">
        <v>283</v>
      </c>
      <c r="H399" t="s">
        <v>265</v>
      </c>
      <c r="I399" t="s">
        <v>266</v>
      </c>
      <c r="J399" t="s">
        <v>107</v>
      </c>
      <c r="K399" t="s">
        <v>325</v>
      </c>
      <c r="L399" s="218" t="s">
        <v>273</v>
      </c>
      <c r="M399" s="696" t="s">
        <v>416</v>
      </c>
      <c r="N399" s="218" t="s">
        <v>320</v>
      </c>
      <c r="O399" s="217" t="s">
        <v>416</v>
      </c>
      <c r="S399" t="s">
        <v>542</v>
      </c>
      <c r="T399" t="s">
        <v>396</v>
      </c>
      <c r="U399" t="s">
        <v>340</v>
      </c>
      <c r="AC399" t="s">
        <v>2206</v>
      </c>
      <c r="AE399" s="888"/>
      <c r="AF399" s="888"/>
      <c r="AG399" s="888"/>
      <c r="AH399" s="888"/>
      <c r="AI399" s="888"/>
    </row>
    <row r="400" spans="4:35">
      <c r="D400" t="s">
        <v>238</v>
      </c>
      <c r="E400" t="s">
        <v>215</v>
      </c>
      <c r="F400" t="s">
        <v>239</v>
      </c>
      <c r="G400" t="s">
        <v>283</v>
      </c>
      <c r="H400" t="s">
        <v>265</v>
      </c>
      <c r="I400" t="s">
        <v>266</v>
      </c>
      <c r="J400" t="s">
        <v>107</v>
      </c>
      <c r="K400" t="s">
        <v>325</v>
      </c>
      <c r="L400" s="218" t="s">
        <v>273</v>
      </c>
      <c r="M400" s="696" t="s">
        <v>416</v>
      </c>
      <c r="N400" s="218" t="s">
        <v>320</v>
      </c>
      <c r="O400" s="217" t="s">
        <v>416</v>
      </c>
      <c r="S400" t="s">
        <v>544</v>
      </c>
      <c r="T400" t="s">
        <v>545</v>
      </c>
      <c r="U400" t="s">
        <v>340</v>
      </c>
      <c r="AC400" t="s">
        <v>2206</v>
      </c>
      <c r="AE400" s="888"/>
      <c r="AF400" s="888"/>
      <c r="AG400" s="888"/>
      <c r="AH400" s="888"/>
      <c r="AI400" s="888"/>
    </row>
    <row r="401" spans="4:35">
      <c r="D401" t="s">
        <v>238</v>
      </c>
      <c r="E401" t="s">
        <v>215</v>
      </c>
      <c r="F401" t="s">
        <v>239</v>
      </c>
      <c r="G401" t="s">
        <v>283</v>
      </c>
      <c r="H401" t="s">
        <v>265</v>
      </c>
      <c r="I401" t="s">
        <v>266</v>
      </c>
      <c r="J401" t="s">
        <v>107</v>
      </c>
      <c r="K401" t="s">
        <v>325</v>
      </c>
      <c r="L401" s="218" t="s">
        <v>273</v>
      </c>
      <c r="M401" s="696" t="s">
        <v>416</v>
      </c>
      <c r="N401" s="218" t="s">
        <v>320</v>
      </c>
      <c r="O401" s="217" t="s">
        <v>416</v>
      </c>
      <c r="S401" t="s">
        <v>547</v>
      </c>
      <c r="T401" t="s">
        <v>548</v>
      </c>
      <c r="U401" t="s">
        <v>340</v>
      </c>
      <c r="AC401" t="s">
        <v>2206</v>
      </c>
      <c r="AE401" s="888"/>
      <c r="AF401" s="888"/>
      <c r="AG401" s="888"/>
      <c r="AH401" s="888"/>
      <c r="AI401" s="888"/>
    </row>
    <row r="402" spans="4:35">
      <c r="D402" t="s">
        <v>238</v>
      </c>
      <c r="E402" t="s">
        <v>215</v>
      </c>
      <c r="F402" t="s">
        <v>239</v>
      </c>
      <c r="G402" t="s">
        <v>283</v>
      </c>
      <c r="H402" t="s">
        <v>265</v>
      </c>
      <c r="I402" t="s">
        <v>266</v>
      </c>
      <c r="J402" t="s">
        <v>107</v>
      </c>
      <c r="K402" t="s">
        <v>325</v>
      </c>
      <c r="L402" s="218" t="s">
        <v>273</v>
      </c>
      <c r="M402" s="696" t="s">
        <v>416</v>
      </c>
      <c r="N402" s="218" t="s">
        <v>320</v>
      </c>
      <c r="O402" s="217" t="s">
        <v>416</v>
      </c>
      <c r="S402" t="s">
        <v>549</v>
      </c>
      <c r="T402" t="s">
        <v>550</v>
      </c>
      <c r="U402" t="s">
        <v>340</v>
      </c>
      <c r="AC402" t="s">
        <v>2206</v>
      </c>
      <c r="AE402" s="888"/>
      <c r="AF402" s="888"/>
      <c r="AG402" s="888"/>
      <c r="AH402" s="888"/>
      <c r="AI402" s="888"/>
    </row>
    <row r="403" spans="4:35">
      <c r="D403" t="s">
        <v>238</v>
      </c>
      <c r="E403" t="s">
        <v>215</v>
      </c>
      <c r="F403" t="s">
        <v>239</v>
      </c>
      <c r="G403" t="s">
        <v>283</v>
      </c>
      <c r="H403" t="s">
        <v>265</v>
      </c>
      <c r="I403" t="s">
        <v>266</v>
      </c>
      <c r="J403" t="s">
        <v>107</v>
      </c>
      <c r="K403" t="s">
        <v>325</v>
      </c>
      <c r="L403" s="218" t="s">
        <v>273</v>
      </c>
      <c r="M403" s="218" t="s">
        <v>245</v>
      </c>
      <c r="N403" s="218" t="s">
        <v>320</v>
      </c>
      <c r="O403" t="s">
        <v>271</v>
      </c>
      <c r="S403" t="s">
        <v>551</v>
      </c>
      <c r="T403" t="s">
        <v>396</v>
      </c>
      <c r="U403" t="s">
        <v>385</v>
      </c>
      <c r="AC403" t="s">
        <v>2206</v>
      </c>
      <c r="AE403" s="888"/>
      <c r="AF403" s="888"/>
      <c r="AG403" s="888"/>
      <c r="AH403" s="888"/>
      <c r="AI403" s="888"/>
    </row>
    <row r="404" spans="4:35">
      <c r="D404" t="s">
        <v>238</v>
      </c>
      <c r="E404" t="s">
        <v>215</v>
      </c>
      <c r="F404" t="s">
        <v>239</v>
      </c>
      <c r="G404" t="s">
        <v>283</v>
      </c>
      <c r="H404" t="s">
        <v>265</v>
      </c>
      <c r="I404" t="s">
        <v>266</v>
      </c>
      <c r="J404" t="s">
        <v>107</v>
      </c>
      <c r="K404" t="s">
        <v>325</v>
      </c>
      <c r="L404" s="218" t="s">
        <v>273</v>
      </c>
      <c r="M404" s="218" t="s">
        <v>245</v>
      </c>
      <c r="N404" s="218" t="s">
        <v>320</v>
      </c>
      <c r="O404" t="s">
        <v>271</v>
      </c>
      <c r="S404" t="s">
        <v>552</v>
      </c>
      <c r="T404" t="s">
        <v>422</v>
      </c>
      <c r="U404" t="s">
        <v>385</v>
      </c>
      <c r="AC404" t="s">
        <v>2206</v>
      </c>
      <c r="AE404" s="888"/>
      <c r="AF404" s="888"/>
      <c r="AG404" s="888"/>
      <c r="AH404" s="888"/>
      <c r="AI404" s="888"/>
    </row>
    <row r="405" spans="4:35">
      <c r="D405" t="s">
        <v>238</v>
      </c>
      <c r="E405" t="s">
        <v>215</v>
      </c>
      <c r="F405" t="s">
        <v>239</v>
      </c>
      <c r="G405" t="s">
        <v>283</v>
      </c>
      <c r="H405" t="s">
        <v>265</v>
      </c>
      <c r="I405" t="s">
        <v>266</v>
      </c>
      <c r="J405" t="s">
        <v>107</v>
      </c>
      <c r="K405" t="s">
        <v>325</v>
      </c>
      <c r="L405" s="218" t="s">
        <v>273</v>
      </c>
      <c r="M405" s="218" t="s">
        <v>245</v>
      </c>
      <c r="N405" s="218" t="s">
        <v>320</v>
      </c>
      <c r="O405" t="s">
        <v>271</v>
      </c>
      <c r="S405" t="s">
        <v>553</v>
      </c>
      <c r="T405" t="s">
        <v>554</v>
      </c>
      <c r="U405" t="s">
        <v>385</v>
      </c>
      <c r="AC405" t="s">
        <v>2206</v>
      </c>
      <c r="AE405" s="888"/>
      <c r="AF405" s="888"/>
      <c r="AG405" s="888"/>
      <c r="AH405" s="888"/>
      <c r="AI405" s="888"/>
    </row>
    <row r="406" spans="4:35">
      <c r="D406" t="s">
        <v>238</v>
      </c>
      <c r="E406" t="s">
        <v>215</v>
      </c>
      <c r="F406" t="s">
        <v>239</v>
      </c>
      <c r="G406" t="s">
        <v>283</v>
      </c>
      <c r="H406" t="s">
        <v>265</v>
      </c>
      <c r="I406" t="s">
        <v>266</v>
      </c>
      <c r="J406" t="s">
        <v>107</v>
      </c>
      <c r="K406" t="s">
        <v>325</v>
      </c>
      <c r="L406" s="218" t="s">
        <v>273</v>
      </c>
      <c r="M406" s="218" t="s">
        <v>245</v>
      </c>
      <c r="N406" s="218" t="s">
        <v>320</v>
      </c>
      <c r="O406" t="s">
        <v>271</v>
      </c>
      <c r="S406" t="s">
        <v>555</v>
      </c>
      <c r="T406" t="s">
        <v>422</v>
      </c>
      <c r="U406" t="s">
        <v>385</v>
      </c>
      <c r="AC406" t="s">
        <v>2206</v>
      </c>
      <c r="AE406" s="888"/>
      <c r="AF406" s="888"/>
      <c r="AG406" s="888"/>
      <c r="AH406" s="888"/>
      <c r="AI406" s="888"/>
    </row>
    <row r="407" spans="4:35">
      <c r="D407" t="s">
        <v>238</v>
      </c>
      <c r="E407" t="s">
        <v>215</v>
      </c>
      <c r="F407" t="s">
        <v>239</v>
      </c>
      <c r="G407" t="s">
        <v>283</v>
      </c>
      <c r="H407" t="s">
        <v>265</v>
      </c>
      <c r="I407" t="s">
        <v>266</v>
      </c>
      <c r="J407" t="s">
        <v>107</v>
      </c>
      <c r="K407" t="s">
        <v>325</v>
      </c>
      <c r="L407" s="218" t="s">
        <v>273</v>
      </c>
      <c r="M407" s="218" t="s">
        <v>245</v>
      </c>
      <c r="N407" s="218" t="s">
        <v>320</v>
      </c>
      <c r="O407" t="s">
        <v>271</v>
      </c>
      <c r="S407" t="s">
        <v>556</v>
      </c>
      <c r="T407" t="s">
        <v>396</v>
      </c>
      <c r="U407" t="s">
        <v>385</v>
      </c>
      <c r="AC407" t="s">
        <v>2206</v>
      </c>
      <c r="AE407" s="888"/>
      <c r="AF407" s="888"/>
      <c r="AG407" s="888"/>
      <c r="AH407" s="888"/>
      <c r="AI407" s="888"/>
    </row>
    <row r="408" spans="4:35">
      <c r="D408" t="s">
        <v>238</v>
      </c>
      <c r="E408" t="s">
        <v>215</v>
      </c>
      <c r="F408" t="s">
        <v>239</v>
      </c>
      <c r="G408" t="s">
        <v>283</v>
      </c>
      <c r="H408" t="s">
        <v>265</v>
      </c>
      <c r="I408" t="s">
        <v>266</v>
      </c>
      <c r="J408" t="s">
        <v>107</v>
      </c>
      <c r="K408" t="s">
        <v>325</v>
      </c>
      <c r="L408" s="218" t="s">
        <v>273</v>
      </c>
      <c r="M408" s="218" t="s">
        <v>245</v>
      </c>
      <c r="N408" s="218" t="s">
        <v>320</v>
      </c>
      <c r="O408" t="s">
        <v>271</v>
      </c>
      <c r="S408" t="s">
        <v>557</v>
      </c>
      <c r="T408" t="s">
        <v>554</v>
      </c>
      <c r="U408" t="s">
        <v>385</v>
      </c>
      <c r="AC408" t="s">
        <v>2206</v>
      </c>
      <c r="AE408" s="888"/>
      <c r="AF408" s="888"/>
      <c r="AG408" s="888"/>
      <c r="AH408" s="888"/>
      <c r="AI408" s="888"/>
    </row>
    <row r="409" spans="4:35">
      <c r="D409" t="s">
        <v>238</v>
      </c>
      <c r="E409" t="s">
        <v>215</v>
      </c>
      <c r="F409" t="s">
        <v>239</v>
      </c>
      <c r="G409" t="s">
        <v>283</v>
      </c>
      <c r="H409" t="s">
        <v>265</v>
      </c>
      <c r="I409" t="s">
        <v>266</v>
      </c>
      <c r="J409" t="s">
        <v>107</v>
      </c>
      <c r="K409" t="s">
        <v>325</v>
      </c>
      <c r="L409" s="218" t="s">
        <v>273</v>
      </c>
      <c r="M409" s="218" t="s">
        <v>245</v>
      </c>
      <c r="N409" s="218" t="s">
        <v>320</v>
      </c>
      <c r="O409" t="s">
        <v>271</v>
      </c>
      <c r="S409" t="s">
        <v>558</v>
      </c>
      <c r="T409" t="s">
        <v>554</v>
      </c>
      <c r="U409" t="s">
        <v>385</v>
      </c>
      <c r="AC409" t="s">
        <v>2206</v>
      </c>
      <c r="AE409" s="888"/>
      <c r="AF409" s="888"/>
      <c r="AG409" s="888"/>
      <c r="AH409" s="888"/>
      <c r="AI409" s="888"/>
    </row>
    <row r="410" spans="4:35">
      <c r="D410" t="s">
        <v>238</v>
      </c>
      <c r="E410" t="s">
        <v>215</v>
      </c>
      <c r="F410" t="s">
        <v>239</v>
      </c>
      <c r="G410" t="s">
        <v>283</v>
      </c>
      <c r="H410" t="s">
        <v>265</v>
      </c>
      <c r="I410" t="s">
        <v>266</v>
      </c>
      <c r="J410" t="s">
        <v>107</v>
      </c>
      <c r="K410" t="s">
        <v>325</v>
      </c>
      <c r="L410" s="218" t="s">
        <v>292</v>
      </c>
      <c r="M410" s="218" t="s">
        <v>245</v>
      </c>
      <c r="N410" s="218" t="s">
        <v>292</v>
      </c>
      <c r="O410" t="s">
        <v>271</v>
      </c>
      <c r="S410" t="s">
        <v>559</v>
      </c>
      <c r="T410" t="s">
        <v>560</v>
      </c>
      <c r="U410" t="s">
        <v>390</v>
      </c>
      <c r="AC410" t="s">
        <v>2206</v>
      </c>
      <c r="AE410" s="888"/>
      <c r="AF410" s="888"/>
      <c r="AG410" s="888"/>
      <c r="AH410" s="888"/>
      <c r="AI410" s="888"/>
    </row>
    <row r="411" spans="4:35">
      <c r="D411" t="s">
        <v>238</v>
      </c>
      <c r="E411" t="s">
        <v>215</v>
      </c>
      <c r="F411" t="s">
        <v>239</v>
      </c>
      <c r="G411" t="s">
        <v>283</v>
      </c>
      <c r="H411" t="s">
        <v>265</v>
      </c>
      <c r="I411" t="s">
        <v>266</v>
      </c>
      <c r="J411" t="s">
        <v>107</v>
      </c>
      <c r="K411" t="s">
        <v>325</v>
      </c>
      <c r="L411" s="218" t="s">
        <v>292</v>
      </c>
      <c r="M411" s="218" t="s">
        <v>245</v>
      </c>
      <c r="N411" s="218" t="s">
        <v>292</v>
      </c>
      <c r="O411" t="s">
        <v>271</v>
      </c>
      <c r="S411" t="s">
        <v>561</v>
      </c>
      <c r="T411" t="s">
        <v>562</v>
      </c>
      <c r="U411" t="s">
        <v>390</v>
      </c>
      <c r="AC411" t="s">
        <v>2206</v>
      </c>
      <c r="AE411" s="888"/>
      <c r="AF411" s="888"/>
      <c r="AG411" s="888"/>
      <c r="AH411" s="888"/>
      <c r="AI411" s="888"/>
    </row>
    <row r="412" spans="4:35">
      <c r="D412" t="s">
        <v>238</v>
      </c>
      <c r="E412" t="s">
        <v>215</v>
      </c>
      <c r="F412" t="s">
        <v>239</v>
      </c>
      <c r="G412" t="s">
        <v>283</v>
      </c>
      <c r="H412" t="s">
        <v>265</v>
      </c>
      <c r="I412" t="s">
        <v>266</v>
      </c>
      <c r="J412" t="s">
        <v>107</v>
      </c>
      <c r="K412" t="s">
        <v>325</v>
      </c>
      <c r="L412" s="218" t="s">
        <v>292</v>
      </c>
      <c r="M412" s="218" t="s">
        <v>245</v>
      </c>
      <c r="N412" s="218" t="s">
        <v>292</v>
      </c>
      <c r="O412" t="s">
        <v>271</v>
      </c>
      <c r="S412" t="s">
        <v>563</v>
      </c>
      <c r="T412" t="s">
        <v>564</v>
      </c>
      <c r="U412" t="s">
        <v>390</v>
      </c>
      <c r="AC412" t="s">
        <v>2206</v>
      </c>
      <c r="AE412" s="888"/>
      <c r="AF412" s="888"/>
      <c r="AG412" s="888"/>
      <c r="AH412" s="888"/>
      <c r="AI412" s="888"/>
    </row>
    <row r="413" spans="4:35">
      <c r="D413" t="s">
        <v>238</v>
      </c>
      <c r="E413" t="s">
        <v>215</v>
      </c>
      <c r="F413" t="s">
        <v>239</v>
      </c>
      <c r="G413" t="s">
        <v>283</v>
      </c>
      <c r="H413" t="s">
        <v>265</v>
      </c>
      <c r="I413" t="s">
        <v>266</v>
      </c>
      <c r="J413" t="s">
        <v>107</v>
      </c>
      <c r="K413" t="s">
        <v>325</v>
      </c>
      <c r="L413" s="218" t="s">
        <v>292</v>
      </c>
      <c r="M413" s="218" t="s">
        <v>245</v>
      </c>
      <c r="N413" s="218" t="s">
        <v>292</v>
      </c>
      <c r="O413" t="s">
        <v>271</v>
      </c>
      <c r="S413" t="s">
        <v>565</v>
      </c>
      <c r="T413" t="s">
        <v>566</v>
      </c>
      <c r="U413" t="s">
        <v>390</v>
      </c>
      <c r="AC413" t="s">
        <v>2206</v>
      </c>
      <c r="AE413" s="888"/>
      <c r="AF413" s="888"/>
      <c r="AG413" s="888"/>
      <c r="AH413" s="888"/>
      <c r="AI413" s="888"/>
    </row>
    <row r="414" spans="4:35">
      <c r="D414" t="s">
        <v>238</v>
      </c>
      <c r="E414" t="s">
        <v>215</v>
      </c>
      <c r="F414" t="s">
        <v>239</v>
      </c>
      <c r="G414" t="s">
        <v>283</v>
      </c>
      <c r="H414" t="s">
        <v>265</v>
      </c>
      <c r="I414" t="s">
        <v>266</v>
      </c>
      <c r="J414" t="s">
        <v>107</v>
      </c>
      <c r="K414" t="s">
        <v>325</v>
      </c>
      <c r="L414" s="218" t="s">
        <v>292</v>
      </c>
      <c r="M414" s="218" t="s">
        <v>245</v>
      </c>
      <c r="N414" s="218" t="s">
        <v>292</v>
      </c>
      <c r="O414" t="s">
        <v>271</v>
      </c>
      <c r="S414" t="s">
        <v>567</v>
      </c>
      <c r="T414" t="s">
        <v>568</v>
      </c>
      <c r="U414" t="s">
        <v>390</v>
      </c>
      <c r="AC414" t="s">
        <v>2206</v>
      </c>
      <c r="AE414" s="888"/>
      <c r="AF414" s="888"/>
      <c r="AG414" s="888"/>
      <c r="AH414" s="888"/>
      <c r="AI414" s="888"/>
    </row>
    <row r="415" spans="4:35">
      <c r="D415" t="s">
        <v>238</v>
      </c>
      <c r="E415" t="s">
        <v>215</v>
      </c>
      <c r="F415" t="s">
        <v>239</v>
      </c>
      <c r="G415" t="s">
        <v>283</v>
      </c>
      <c r="H415" t="s">
        <v>265</v>
      </c>
      <c r="I415" t="s">
        <v>266</v>
      </c>
      <c r="J415" t="s">
        <v>107</v>
      </c>
      <c r="K415" t="s">
        <v>325</v>
      </c>
      <c r="L415" s="218" t="s">
        <v>292</v>
      </c>
      <c r="M415" s="218" t="s">
        <v>245</v>
      </c>
      <c r="N415" s="218" t="s">
        <v>292</v>
      </c>
      <c r="O415" t="s">
        <v>271</v>
      </c>
      <c r="S415" t="s">
        <v>569</v>
      </c>
      <c r="T415" t="s">
        <v>570</v>
      </c>
      <c r="U415" t="s">
        <v>390</v>
      </c>
      <c r="AC415" t="s">
        <v>2206</v>
      </c>
      <c r="AE415" s="888"/>
      <c r="AF415" s="888"/>
      <c r="AG415" s="888"/>
      <c r="AH415" s="888"/>
      <c r="AI415" s="888"/>
    </row>
    <row r="416" spans="4:35">
      <c r="D416" t="s">
        <v>238</v>
      </c>
      <c r="E416" t="s">
        <v>215</v>
      </c>
      <c r="F416" t="s">
        <v>239</v>
      </c>
      <c r="G416" t="s">
        <v>283</v>
      </c>
      <c r="H416" t="s">
        <v>265</v>
      </c>
      <c r="I416" t="s">
        <v>266</v>
      </c>
      <c r="J416" t="s">
        <v>107</v>
      </c>
      <c r="K416" t="s">
        <v>325</v>
      </c>
      <c r="L416" s="218" t="s">
        <v>292</v>
      </c>
      <c r="M416" s="218" t="s">
        <v>245</v>
      </c>
      <c r="N416" s="218" t="s">
        <v>342</v>
      </c>
      <c r="O416" t="s">
        <v>271</v>
      </c>
      <c r="S416" t="s">
        <v>571</v>
      </c>
      <c r="T416" t="s">
        <v>572</v>
      </c>
      <c r="U416" t="s">
        <v>420</v>
      </c>
      <c r="AC416" t="s">
        <v>2206</v>
      </c>
      <c r="AE416" s="888"/>
      <c r="AF416" s="888"/>
      <c r="AG416" s="888"/>
      <c r="AH416" s="888"/>
      <c r="AI416" s="888"/>
    </row>
    <row r="417" spans="4:35">
      <c r="D417" t="s">
        <v>238</v>
      </c>
      <c r="E417" t="s">
        <v>215</v>
      </c>
      <c r="F417" t="s">
        <v>239</v>
      </c>
      <c r="G417" t="s">
        <v>283</v>
      </c>
      <c r="H417" t="s">
        <v>265</v>
      </c>
      <c r="I417" t="s">
        <v>266</v>
      </c>
      <c r="J417" t="s">
        <v>107</v>
      </c>
      <c r="K417" t="s">
        <v>325</v>
      </c>
      <c r="L417" s="218" t="s">
        <v>292</v>
      </c>
      <c r="M417" s="218" t="s">
        <v>245</v>
      </c>
      <c r="N417" s="218" t="s">
        <v>342</v>
      </c>
      <c r="O417" t="s">
        <v>271</v>
      </c>
      <c r="S417" t="s">
        <v>573</v>
      </c>
      <c r="T417" t="s">
        <v>574</v>
      </c>
      <c r="U417" t="s">
        <v>420</v>
      </c>
      <c r="AC417" t="s">
        <v>2206</v>
      </c>
      <c r="AE417" s="888"/>
      <c r="AF417" s="888"/>
      <c r="AG417" s="888"/>
      <c r="AH417" s="888"/>
      <c r="AI417" s="888"/>
    </row>
    <row r="418" spans="4:35">
      <c r="D418" t="s">
        <v>238</v>
      </c>
      <c r="E418" t="s">
        <v>215</v>
      </c>
      <c r="F418" t="s">
        <v>239</v>
      </c>
      <c r="G418" t="s">
        <v>283</v>
      </c>
      <c r="H418" t="s">
        <v>265</v>
      </c>
      <c r="I418" t="s">
        <v>266</v>
      </c>
      <c r="J418" t="s">
        <v>107</v>
      </c>
      <c r="K418" t="s">
        <v>325</v>
      </c>
      <c r="L418" s="218" t="s">
        <v>292</v>
      </c>
      <c r="M418" s="218" t="s">
        <v>245</v>
      </c>
      <c r="N418" s="218" t="s">
        <v>342</v>
      </c>
      <c r="O418" t="s">
        <v>271</v>
      </c>
      <c r="S418" t="s">
        <v>575</v>
      </c>
      <c r="T418" t="s">
        <v>576</v>
      </c>
      <c r="U418" t="s">
        <v>420</v>
      </c>
      <c r="AC418" t="s">
        <v>2206</v>
      </c>
      <c r="AE418" s="888"/>
      <c r="AF418" s="888"/>
      <c r="AG418" s="888"/>
      <c r="AH418" s="888"/>
      <c r="AI418" s="888"/>
    </row>
    <row r="419" spans="4:35">
      <c r="D419" t="s">
        <v>238</v>
      </c>
      <c r="E419" t="s">
        <v>215</v>
      </c>
      <c r="F419" t="s">
        <v>239</v>
      </c>
      <c r="G419" t="s">
        <v>283</v>
      </c>
      <c r="H419" t="s">
        <v>265</v>
      </c>
      <c r="I419" t="s">
        <v>266</v>
      </c>
      <c r="J419" t="s">
        <v>107</v>
      </c>
      <c r="K419" t="s">
        <v>325</v>
      </c>
      <c r="L419" s="218" t="s">
        <v>292</v>
      </c>
      <c r="M419" s="218" t="s">
        <v>245</v>
      </c>
      <c r="N419" s="218" t="s">
        <v>342</v>
      </c>
      <c r="O419" t="s">
        <v>271</v>
      </c>
      <c r="S419" t="s">
        <v>577</v>
      </c>
      <c r="T419" t="s">
        <v>578</v>
      </c>
      <c r="U419" t="s">
        <v>420</v>
      </c>
      <c r="AC419" t="s">
        <v>2206</v>
      </c>
      <c r="AE419" s="888"/>
      <c r="AF419" s="888"/>
      <c r="AG419" s="888"/>
      <c r="AH419" s="888"/>
      <c r="AI419" s="888"/>
    </row>
    <row r="420" spans="4:35">
      <c r="D420" t="s">
        <v>238</v>
      </c>
      <c r="E420" t="s">
        <v>215</v>
      </c>
      <c r="F420" t="s">
        <v>239</v>
      </c>
      <c r="G420" t="s">
        <v>283</v>
      </c>
      <c r="H420" t="s">
        <v>265</v>
      </c>
      <c r="I420" t="s">
        <v>266</v>
      </c>
      <c r="J420" t="s">
        <v>107</v>
      </c>
      <c r="K420" t="s">
        <v>325</v>
      </c>
      <c r="L420" s="218" t="s">
        <v>292</v>
      </c>
      <c r="M420" s="218" t="s">
        <v>245</v>
      </c>
      <c r="N420" s="218" t="s">
        <v>342</v>
      </c>
      <c r="O420" t="s">
        <v>271</v>
      </c>
      <c r="S420" t="s">
        <v>579</v>
      </c>
      <c r="T420" t="s">
        <v>580</v>
      </c>
      <c r="U420" t="s">
        <v>420</v>
      </c>
      <c r="AC420" t="s">
        <v>2206</v>
      </c>
      <c r="AE420" s="888"/>
      <c r="AF420" s="888"/>
      <c r="AG420" s="888"/>
      <c r="AH420" s="888"/>
      <c r="AI420" s="888"/>
    </row>
    <row r="421" spans="4:35">
      <c r="D421" t="s">
        <v>238</v>
      </c>
      <c r="E421" t="s">
        <v>215</v>
      </c>
      <c r="F421" t="s">
        <v>239</v>
      </c>
      <c r="G421" t="s">
        <v>283</v>
      </c>
      <c r="H421" t="s">
        <v>265</v>
      </c>
      <c r="I421" t="s">
        <v>266</v>
      </c>
      <c r="J421" t="s">
        <v>107</v>
      </c>
      <c r="K421" t="s">
        <v>325</v>
      </c>
      <c r="L421" s="218" t="s">
        <v>292</v>
      </c>
      <c r="M421" s="218" t="s">
        <v>245</v>
      </c>
      <c r="N421" s="218" t="s">
        <v>342</v>
      </c>
      <c r="O421" t="s">
        <v>271</v>
      </c>
      <c r="S421" t="s">
        <v>581</v>
      </c>
      <c r="T421" t="s">
        <v>582</v>
      </c>
      <c r="U421" t="s">
        <v>420</v>
      </c>
      <c r="AC421" t="s">
        <v>2206</v>
      </c>
      <c r="AE421" s="888"/>
      <c r="AF421" s="888"/>
      <c r="AG421" s="888"/>
      <c r="AH421" s="888"/>
      <c r="AI421" s="888"/>
    </row>
    <row r="422" spans="4:35">
      <c r="D422" t="s">
        <v>238</v>
      </c>
      <c r="E422" t="s">
        <v>215</v>
      </c>
      <c r="F422" t="s">
        <v>239</v>
      </c>
      <c r="G422" t="s">
        <v>283</v>
      </c>
      <c r="H422" t="s">
        <v>265</v>
      </c>
      <c r="I422" t="s">
        <v>266</v>
      </c>
      <c r="J422" t="s">
        <v>107</v>
      </c>
      <c r="K422" t="s">
        <v>325</v>
      </c>
      <c r="L422" s="218" t="s">
        <v>292</v>
      </c>
      <c r="M422" s="218" t="s">
        <v>245</v>
      </c>
      <c r="N422" s="218" t="s">
        <v>342</v>
      </c>
      <c r="O422" t="s">
        <v>271</v>
      </c>
      <c r="S422" t="s">
        <v>583</v>
      </c>
      <c r="T422" t="s">
        <v>584</v>
      </c>
      <c r="U422" t="s">
        <v>420</v>
      </c>
      <c r="AC422" t="s">
        <v>2206</v>
      </c>
      <c r="AE422" s="888"/>
      <c r="AF422" s="888"/>
      <c r="AG422" s="888"/>
      <c r="AH422" s="888"/>
      <c r="AI422" s="888"/>
    </row>
    <row r="423" spans="4:35">
      <c r="D423" t="s">
        <v>238</v>
      </c>
      <c r="E423" t="s">
        <v>215</v>
      </c>
      <c r="F423" t="s">
        <v>239</v>
      </c>
      <c r="G423" t="s">
        <v>283</v>
      </c>
      <c r="H423" t="s">
        <v>265</v>
      </c>
      <c r="I423" t="s">
        <v>266</v>
      </c>
      <c r="J423" t="s">
        <v>107</v>
      </c>
      <c r="K423" t="s">
        <v>325</v>
      </c>
      <c r="L423" s="218" t="s">
        <v>292</v>
      </c>
      <c r="M423" s="218" t="s">
        <v>245</v>
      </c>
      <c r="N423" s="218" t="s">
        <v>342</v>
      </c>
      <c r="O423" t="s">
        <v>271</v>
      </c>
      <c r="S423" t="s">
        <v>585</v>
      </c>
      <c r="T423" t="s">
        <v>586</v>
      </c>
      <c r="U423" t="s">
        <v>458</v>
      </c>
      <c r="AC423" t="s">
        <v>2206</v>
      </c>
      <c r="AE423" s="888"/>
      <c r="AF423" s="888"/>
      <c r="AG423" s="888"/>
      <c r="AH423" s="888"/>
      <c r="AI423" s="888"/>
    </row>
    <row r="424" spans="4:35">
      <c r="D424" t="s">
        <v>238</v>
      </c>
      <c r="E424" t="s">
        <v>215</v>
      </c>
      <c r="F424" t="s">
        <v>239</v>
      </c>
      <c r="G424" t="s">
        <v>283</v>
      </c>
      <c r="H424" t="s">
        <v>265</v>
      </c>
      <c r="I424" t="s">
        <v>266</v>
      </c>
      <c r="J424" t="s">
        <v>107</v>
      </c>
      <c r="K424" t="s">
        <v>325</v>
      </c>
      <c r="L424" s="218" t="s">
        <v>292</v>
      </c>
      <c r="M424" s="218" t="s">
        <v>245</v>
      </c>
      <c r="N424" s="218" t="s">
        <v>342</v>
      </c>
      <c r="O424" t="s">
        <v>271</v>
      </c>
      <c r="S424" t="s">
        <v>587</v>
      </c>
      <c r="T424" t="s">
        <v>588</v>
      </c>
      <c r="U424" t="s">
        <v>458</v>
      </c>
      <c r="AC424" t="s">
        <v>2206</v>
      </c>
      <c r="AE424" s="888"/>
      <c r="AF424" s="888"/>
      <c r="AG424" s="888"/>
      <c r="AH424" s="888"/>
      <c r="AI424" s="888"/>
    </row>
    <row r="425" spans="4:35">
      <c r="D425" t="s">
        <v>238</v>
      </c>
      <c r="E425" t="s">
        <v>215</v>
      </c>
      <c r="F425" t="s">
        <v>239</v>
      </c>
      <c r="G425" t="s">
        <v>283</v>
      </c>
      <c r="H425" t="s">
        <v>265</v>
      </c>
      <c r="I425" t="s">
        <v>266</v>
      </c>
      <c r="J425" t="s">
        <v>107</v>
      </c>
      <c r="K425" t="s">
        <v>325</v>
      </c>
      <c r="L425" s="218" t="s">
        <v>292</v>
      </c>
      <c r="M425" s="218" t="s">
        <v>245</v>
      </c>
      <c r="N425" s="218" t="s">
        <v>342</v>
      </c>
      <c r="O425" t="s">
        <v>271</v>
      </c>
      <c r="S425" t="s">
        <v>589</v>
      </c>
      <c r="T425" t="s">
        <v>590</v>
      </c>
      <c r="U425" t="s">
        <v>458</v>
      </c>
      <c r="AC425" t="s">
        <v>2206</v>
      </c>
      <c r="AE425" s="888"/>
      <c r="AF425" s="888"/>
      <c r="AG425" s="888"/>
      <c r="AH425" s="888"/>
      <c r="AI425" s="888"/>
    </row>
    <row r="426" spans="4:35">
      <c r="D426" t="s">
        <v>238</v>
      </c>
      <c r="E426" t="s">
        <v>215</v>
      </c>
      <c r="F426" t="s">
        <v>239</v>
      </c>
      <c r="G426" t="s">
        <v>283</v>
      </c>
      <c r="H426" t="s">
        <v>265</v>
      </c>
      <c r="I426" t="s">
        <v>266</v>
      </c>
      <c r="J426" t="s">
        <v>107</v>
      </c>
      <c r="K426" t="s">
        <v>325</v>
      </c>
      <c r="L426" s="218" t="s">
        <v>292</v>
      </c>
      <c r="M426" s="218" t="s">
        <v>245</v>
      </c>
      <c r="N426" s="218" t="s">
        <v>342</v>
      </c>
      <c r="O426" t="s">
        <v>271</v>
      </c>
      <c r="S426" t="s">
        <v>591</v>
      </c>
      <c r="T426" t="s">
        <v>592</v>
      </c>
      <c r="U426" t="s">
        <v>458</v>
      </c>
      <c r="AC426" t="s">
        <v>2206</v>
      </c>
      <c r="AE426" s="888"/>
      <c r="AF426" s="888"/>
      <c r="AG426" s="888"/>
      <c r="AH426" s="888"/>
      <c r="AI426" s="888"/>
    </row>
    <row r="427" spans="4:35">
      <c r="D427" t="s">
        <v>238</v>
      </c>
      <c r="E427" t="s">
        <v>215</v>
      </c>
      <c r="F427" t="s">
        <v>239</v>
      </c>
      <c r="G427" t="s">
        <v>283</v>
      </c>
      <c r="H427" t="s">
        <v>265</v>
      </c>
      <c r="I427" t="s">
        <v>266</v>
      </c>
      <c r="J427" t="s">
        <v>107</v>
      </c>
      <c r="K427" t="s">
        <v>325</v>
      </c>
      <c r="L427" s="218" t="s">
        <v>292</v>
      </c>
      <c r="M427" s="218" t="s">
        <v>245</v>
      </c>
      <c r="N427" s="218" t="s">
        <v>342</v>
      </c>
      <c r="O427" t="s">
        <v>271</v>
      </c>
      <c r="S427" t="s">
        <v>593</v>
      </c>
      <c r="T427" t="s">
        <v>594</v>
      </c>
      <c r="U427" t="s">
        <v>458</v>
      </c>
      <c r="AC427" t="s">
        <v>2206</v>
      </c>
      <c r="AE427" s="888"/>
      <c r="AF427" s="888"/>
      <c r="AG427" s="888"/>
      <c r="AH427" s="888"/>
      <c r="AI427" s="888"/>
    </row>
    <row r="428" spans="4:35">
      <c r="D428" t="s">
        <v>238</v>
      </c>
      <c r="E428" t="s">
        <v>215</v>
      </c>
      <c r="F428" t="s">
        <v>239</v>
      </c>
      <c r="G428" t="s">
        <v>283</v>
      </c>
      <c r="H428" t="s">
        <v>265</v>
      </c>
      <c r="I428" t="s">
        <v>266</v>
      </c>
      <c r="J428" t="s">
        <v>107</v>
      </c>
      <c r="K428" t="s">
        <v>325</v>
      </c>
      <c r="L428" s="218" t="s">
        <v>292</v>
      </c>
      <c r="M428" s="218" t="s">
        <v>245</v>
      </c>
      <c r="N428" s="218" t="s">
        <v>352</v>
      </c>
      <c r="O428" t="s">
        <v>271</v>
      </c>
      <c r="S428" t="s">
        <v>595</v>
      </c>
      <c r="T428" t="s">
        <v>596</v>
      </c>
      <c r="U428" t="s">
        <v>484</v>
      </c>
      <c r="AC428" t="s">
        <v>2206</v>
      </c>
      <c r="AE428" s="888"/>
      <c r="AF428" s="888"/>
      <c r="AG428" s="888"/>
      <c r="AH428" s="888"/>
      <c r="AI428" s="888"/>
    </row>
    <row r="429" spans="4:35">
      <c r="D429" t="s">
        <v>238</v>
      </c>
      <c r="E429" t="s">
        <v>215</v>
      </c>
      <c r="F429" t="s">
        <v>239</v>
      </c>
      <c r="G429" t="s">
        <v>283</v>
      </c>
      <c r="H429" t="s">
        <v>265</v>
      </c>
      <c r="I429" t="s">
        <v>266</v>
      </c>
      <c r="J429" t="s">
        <v>107</v>
      </c>
      <c r="K429" t="s">
        <v>325</v>
      </c>
      <c r="L429" s="218" t="s">
        <v>292</v>
      </c>
      <c r="M429" s="218" t="s">
        <v>245</v>
      </c>
      <c r="N429" s="218" t="s">
        <v>352</v>
      </c>
      <c r="O429" t="s">
        <v>271</v>
      </c>
      <c r="S429" t="s">
        <v>597</v>
      </c>
      <c r="T429" t="s">
        <v>598</v>
      </c>
      <c r="U429" t="s">
        <v>484</v>
      </c>
      <c r="AC429" t="s">
        <v>2206</v>
      </c>
      <c r="AE429" s="888"/>
      <c r="AF429" s="888"/>
      <c r="AG429" s="888"/>
      <c r="AH429" s="888"/>
      <c r="AI429" s="888"/>
    </row>
    <row r="430" spans="4:35">
      <c r="D430" t="s">
        <v>238</v>
      </c>
      <c r="E430" t="s">
        <v>215</v>
      </c>
      <c r="F430" t="s">
        <v>239</v>
      </c>
      <c r="G430" t="s">
        <v>283</v>
      </c>
      <c r="H430" t="s">
        <v>265</v>
      </c>
      <c r="I430" t="s">
        <v>266</v>
      </c>
      <c r="J430" t="s">
        <v>107</v>
      </c>
      <c r="K430" t="s">
        <v>325</v>
      </c>
      <c r="L430" s="218" t="s">
        <v>292</v>
      </c>
      <c r="M430" s="218" t="s">
        <v>245</v>
      </c>
      <c r="N430" s="218" t="s">
        <v>352</v>
      </c>
      <c r="O430" t="s">
        <v>271</v>
      </c>
      <c r="S430" t="s">
        <v>599</v>
      </c>
      <c r="T430" t="s">
        <v>600</v>
      </c>
      <c r="U430" t="s">
        <v>484</v>
      </c>
      <c r="AC430" t="s">
        <v>2206</v>
      </c>
      <c r="AE430" s="888"/>
      <c r="AF430" s="888"/>
      <c r="AG430" s="888"/>
      <c r="AH430" s="888"/>
      <c r="AI430" s="888"/>
    </row>
    <row r="431" spans="4:35">
      <c r="D431" t="s">
        <v>238</v>
      </c>
      <c r="E431" t="s">
        <v>215</v>
      </c>
      <c r="F431" t="s">
        <v>239</v>
      </c>
      <c r="G431" t="s">
        <v>283</v>
      </c>
      <c r="H431" t="s">
        <v>265</v>
      </c>
      <c r="I431" t="s">
        <v>266</v>
      </c>
      <c r="J431" t="s">
        <v>107</v>
      </c>
      <c r="K431" t="s">
        <v>325</v>
      </c>
      <c r="L431" s="218" t="s">
        <v>292</v>
      </c>
      <c r="M431" s="218" t="s">
        <v>245</v>
      </c>
      <c r="N431" s="218" t="s">
        <v>352</v>
      </c>
      <c r="O431" t="s">
        <v>271</v>
      </c>
      <c r="S431" t="s">
        <v>601</v>
      </c>
      <c r="T431" t="s">
        <v>602</v>
      </c>
      <c r="U431" t="s">
        <v>484</v>
      </c>
      <c r="AC431" t="s">
        <v>2206</v>
      </c>
      <c r="AE431" s="888"/>
      <c r="AF431" s="888"/>
      <c r="AG431" s="888"/>
      <c r="AH431" s="888"/>
      <c r="AI431" s="888"/>
    </row>
    <row r="432" spans="4:35">
      <c r="D432" t="s">
        <v>238</v>
      </c>
      <c r="E432" t="s">
        <v>215</v>
      </c>
      <c r="F432" t="s">
        <v>239</v>
      </c>
      <c r="G432" t="s">
        <v>283</v>
      </c>
      <c r="H432" t="s">
        <v>265</v>
      </c>
      <c r="I432" t="s">
        <v>266</v>
      </c>
      <c r="J432" t="s">
        <v>107</v>
      </c>
      <c r="K432" t="s">
        <v>325</v>
      </c>
      <c r="L432" s="218" t="s">
        <v>292</v>
      </c>
      <c r="M432" s="218" t="s">
        <v>245</v>
      </c>
      <c r="N432" s="218" t="s">
        <v>352</v>
      </c>
      <c r="O432" t="s">
        <v>271</v>
      </c>
      <c r="S432" t="s">
        <v>603</v>
      </c>
      <c r="T432" t="s">
        <v>604</v>
      </c>
      <c r="U432" t="s">
        <v>484</v>
      </c>
      <c r="AC432" t="s">
        <v>2206</v>
      </c>
      <c r="AE432" s="888"/>
      <c r="AF432" s="888"/>
      <c r="AG432" s="888"/>
      <c r="AH432" s="888"/>
      <c r="AI432" s="888"/>
    </row>
    <row r="433" spans="4:35">
      <c r="D433" t="s">
        <v>238</v>
      </c>
      <c r="E433" t="s">
        <v>215</v>
      </c>
      <c r="F433" t="s">
        <v>239</v>
      </c>
      <c r="G433" t="s">
        <v>283</v>
      </c>
      <c r="H433" t="s">
        <v>265</v>
      </c>
      <c r="I433" t="s">
        <v>266</v>
      </c>
      <c r="J433" t="s">
        <v>107</v>
      </c>
      <c r="K433" t="s">
        <v>325</v>
      </c>
      <c r="L433" s="218" t="s">
        <v>292</v>
      </c>
      <c r="M433" s="218" t="s">
        <v>245</v>
      </c>
      <c r="N433" s="218" t="s">
        <v>352</v>
      </c>
      <c r="O433" t="s">
        <v>271</v>
      </c>
      <c r="S433" t="s">
        <v>605</v>
      </c>
      <c r="T433" t="s">
        <v>606</v>
      </c>
      <c r="U433" t="s">
        <v>484</v>
      </c>
      <c r="AC433" t="s">
        <v>2206</v>
      </c>
      <c r="AE433" s="888"/>
      <c r="AF433" s="888"/>
      <c r="AG433" s="888"/>
      <c r="AH433" s="888"/>
      <c r="AI433" s="888"/>
    </row>
    <row r="434" spans="4:35">
      <c r="D434" t="s">
        <v>238</v>
      </c>
      <c r="E434" t="s">
        <v>215</v>
      </c>
      <c r="F434" t="s">
        <v>239</v>
      </c>
      <c r="G434" t="s">
        <v>283</v>
      </c>
      <c r="H434" t="s">
        <v>265</v>
      </c>
      <c r="I434" t="s">
        <v>266</v>
      </c>
      <c r="J434" t="s">
        <v>107</v>
      </c>
      <c r="K434" t="s">
        <v>325</v>
      </c>
      <c r="L434" s="218" t="s">
        <v>292</v>
      </c>
      <c r="M434" s="696" t="s">
        <v>416</v>
      </c>
      <c r="N434" s="218" t="s">
        <v>352</v>
      </c>
      <c r="O434" s="217" t="s">
        <v>416</v>
      </c>
      <c r="S434" t="s">
        <v>607</v>
      </c>
      <c r="T434" t="s">
        <v>608</v>
      </c>
      <c r="U434" t="s">
        <v>484</v>
      </c>
      <c r="AC434" t="s">
        <v>2206</v>
      </c>
      <c r="AE434" s="888"/>
      <c r="AF434" s="888"/>
      <c r="AG434" s="888"/>
      <c r="AH434" s="888"/>
      <c r="AI434" s="888"/>
    </row>
    <row r="435" spans="4:35">
      <c r="D435" t="s">
        <v>238</v>
      </c>
      <c r="E435" t="s">
        <v>215</v>
      </c>
      <c r="F435" t="s">
        <v>239</v>
      </c>
      <c r="G435" t="s">
        <v>283</v>
      </c>
      <c r="H435" t="s">
        <v>265</v>
      </c>
      <c r="I435" t="s">
        <v>266</v>
      </c>
      <c r="J435" t="s">
        <v>107</v>
      </c>
      <c r="K435" t="s">
        <v>325</v>
      </c>
      <c r="L435" s="218" t="s">
        <v>292</v>
      </c>
      <c r="M435" s="218" t="s">
        <v>245</v>
      </c>
      <c r="N435" s="218" t="s">
        <v>352</v>
      </c>
      <c r="O435" t="s">
        <v>271</v>
      </c>
      <c r="S435" t="s">
        <v>609</v>
      </c>
      <c r="T435" t="s">
        <v>610</v>
      </c>
      <c r="U435" t="s">
        <v>484</v>
      </c>
      <c r="AC435" t="s">
        <v>2206</v>
      </c>
      <c r="AE435" s="888"/>
      <c r="AF435" s="888"/>
      <c r="AG435" s="888"/>
      <c r="AH435" s="888"/>
      <c r="AI435" s="888"/>
    </row>
    <row r="436" spans="4:35">
      <c r="D436" t="s">
        <v>238</v>
      </c>
      <c r="E436" t="s">
        <v>215</v>
      </c>
      <c r="F436" t="s">
        <v>239</v>
      </c>
      <c r="G436" t="s">
        <v>283</v>
      </c>
      <c r="H436" t="s">
        <v>265</v>
      </c>
      <c r="I436" t="s">
        <v>266</v>
      </c>
      <c r="J436" t="s">
        <v>107</v>
      </c>
      <c r="K436" t="s">
        <v>325</v>
      </c>
      <c r="L436" s="218" t="s">
        <v>292</v>
      </c>
      <c r="M436" s="218" t="s">
        <v>245</v>
      </c>
      <c r="N436" s="218" t="s">
        <v>352</v>
      </c>
      <c r="O436" t="s">
        <v>271</v>
      </c>
      <c r="S436" t="s">
        <v>611</v>
      </c>
      <c r="T436" t="s">
        <v>612</v>
      </c>
      <c r="U436" t="s">
        <v>484</v>
      </c>
      <c r="AC436" t="s">
        <v>2206</v>
      </c>
      <c r="AE436" s="888"/>
      <c r="AF436" s="888"/>
      <c r="AG436" s="888"/>
      <c r="AH436" s="888"/>
      <c r="AI436" s="888"/>
    </row>
    <row r="437" spans="4:35">
      <c r="D437" t="s">
        <v>238</v>
      </c>
      <c r="E437" t="s">
        <v>215</v>
      </c>
      <c r="F437" t="s">
        <v>239</v>
      </c>
      <c r="G437" t="s">
        <v>283</v>
      </c>
      <c r="H437" t="s">
        <v>265</v>
      </c>
      <c r="I437" t="s">
        <v>266</v>
      </c>
      <c r="J437" t="s">
        <v>107</v>
      </c>
      <c r="K437" t="s">
        <v>325</v>
      </c>
      <c r="L437" s="218" t="s">
        <v>292</v>
      </c>
      <c r="M437" s="696" t="s">
        <v>416</v>
      </c>
      <c r="N437" s="218" t="s">
        <v>352</v>
      </c>
      <c r="O437" s="217" t="s">
        <v>416</v>
      </c>
      <c r="S437" t="s">
        <v>613</v>
      </c>
      <c r="T437" t="s">
        <v>614</v>
      </c>
      <c r="U437" t="s">
        <v>484</v>
      </c>
      <c r="AC437" t="s">
        <v>2206</v>
      </c>
      <c r="AE437" s="888"/>
      <c r="AF437" s="888"/>
      <c r="AG437" s="888"/>
      <c r="AH437" s="888"/>
      <c r="AI437" s="888"/>
    </row>
    <row r="438" spans="4:35">
      <c r="D438" t="s">
        <v>238</v>
      </c>
      <c r="E438" t="s">
        <v>215</v>
      </c>
      <c r="F438" t="s">
        <v>239</v>
      </c>
      <c r="G438" t="s">
        <v>283</v>
      </c>
      <c r="H438" t="s">
        <v>265</v>
      </c>
      <c r="I438" t="s">
        <v>266</v>
      </c>
      <c r="J438" t="s">
        <v>107</v>
      </c>
      <c r="K438" t="s">
        <v>325</v>
      </c>
      <c r="L438" s="218" t="s">
        <v>292</v>
      </c>
      <c r="M438" s="218" t="s">
        <v>245</v>
      </c>
      <c r="N438" s="218" t="s">
        <v>352</v>
      </c>
      <c r="O438" t="s">
        <v>271</v>
      </c>
      <c r="S438" t="s">
        <v>615</v>
      </c>
      <c r="T438" t="s">
        <v>616</v>
      </c>
      <c r="U438" t="s">
        <v>484</v>
      </c>
      <c r="AC438" t="s">
        <v>2206</v>
      </c>
      <c r="AE438" s="888"/>
      <c r="AF438" s="888"/>
      <c r="AG438" s="888"/>
      <c r="AH438" s="888"/>
      <c r="AI438" s="888"/>
    </row>
    <row r="439" spans="4:35">
      <c r="D439" t="s">
        <v>238</v>
      </c>
      <c r="E439" t="s">
        <v>215</v>
      </c>
      <c r="F439" t="s">
        <v>239</v>
      </c>
      <c r="G439" t="s">
        <v>283</v>
      </c>
      <c r="H439" t="s">
        <v>265</v>
      </c>
      <c r="I439" t="s">
        <v>266</v>
      </c>
      <c r="J439" t="s">
        <v>107</v>
      </c>
      <c r="K439" t="s">
        <v>325</v>
      </c>
      <c r="L439" s="218" t="s">
        <v>292</v>
      </c>
      <c r="M439" s="218" t="s">
        <v>245</v>
      </c>
      <c r="N439" s="218" t="s">
        <v>352</v>
      </c>
      <c r="O439" t="s">
        <v>271</v>
      </c>
      <c r="S439" t="s">
        <v>617</v>
      </c>
      <c r="T439" t="s">
        <v>618</v>
      </c>
      <c r="U439" t="s">
        <v>484</v>
      </c>
      <c r="AC439" t="s">
        <v>2206</v>
      </c>
      <c r="AE439" s="888"/>
      <c r="AF439" s="888"/>
      <c r="AG439" s="888"/>
      <c r="AH439" s="888"/>
      <c r="AI439" s="888"/>
    </row>
    <row r="440" spans="4:35">
      <c r="D440" t="s">
        <v>238</v>
      </c>
      <c r="E440" t="s">
        <v>215</v>
      </c>
      <c r="F440" t="s">
        <v>239</v>
      </c>
      <c r="G440" t="s">
        <v>283</v>
      </c>
      <c r="H440" t="s">
        <v>265</v>
      </c>
      <c r="I440" t="s">
        <v>266</v>
      </c>
      <c r="J440" t="s">
        <v>107</v>
      </c>
      <c r="K440" t="s">
        <v>325</v>
      </c>
      <c r="L440" s="218" t="s">
        <v>292</v>
      </c>
      <c r="M440" s="696" t="s">
        <v>416</v>
      </c>
      <c r="N440" s="218" t="s">
        <v>352</v>
      </c>
      <c r="O440" s="217" t="s">
        <v>416</v>
      </c>
      <c r="S440" t="s">
        <v>619</v>
      </c>
      <c r="T440" t="s">
        <v>600</v>
      </c>
      <c r="U440" t="s">
        <v>484</v>
      </c>
      <c r="AC440" t="s">
        <v>2206</v>
      </c>
      <c r="AE440" s="888"/>
      <c r="AF440" s="888"/>
      <c r="AG440" s="888"/>
      <c r="AH440" s="888"/>
      <c r="AI440" s="888"/>
    </row>
    <row r="441" spans="4:35">
      <c r="D441" t="s">
        <v>238</v>
      </c>
      <c r="E441" t="s">
        <v>215</v>
      </c>
      <c r="F441" t="s">
        <v>239</v>
      </c>
      <c r="G441" t="s">
        <v>283</v>
      </c>
      <c r="H441" t="s">
        <v>265</v>
      </c>
      <c r="I441" t="s">
        <v>266</v>
      </c>
      <c r="J441" t="s">
        <v>107</v>
      </c>
      <c r="K441" t="s">
        <v>325</v>
      </c>
      <c r="L441" s="218" t="s">
        <v>292</v>
      </c>
      <c r="M441" s="696" t="s">
        <v>416</v>
      </c>
      <c r="N441" s="218" t="s">
        <v>352</v>
      </c>
      <c r="O441" s="217" t="s">
        <v>416</v>
      </c>
      <c r="S441" t="s">
        <v>620</v>
      </c>
      <c r="T441" t="s">
        <v>614</v>
      </c>
      <c r="U441" t="s">
        <v>484</v>
      </c>
      <c r="AC441" t="s">
        <v>2206</v>
      </c>
      <c r="AE441" s="888"/>
      <c r="AF441" s="888"/>
      <c r="AG441" s="888"/>
      <c r="AH441" s="888"/>
      <c r="AI441" s="888"/>
    </row>
    <row r="442" spans="4:35">
      <c r="D442" t="s">
        <v>238</v>
      </c>
      <c r="E442" t="s">
        <v>215</v>
      </c>
      <c r="F442" t="s">
        <v>239</v>
      </c>
      <c r="G442" t="s">
        <v>283</v>
      </c>
      <c r="H442" t="s">
        <v>265</v>
      </c>
      <c r="I442" t="s">
        <v>266</v>
      </c>
      <c r="J442" t="s">
        <v>107</v>
      </c>
      <c r="K442" t="s">
        <v>325</v>
      </c>
      <c r="L442" s="218" t="s">
        <v>292</v>
      </c>
      <c r="M442" s="696" t="s">
        <v>416</v>
      </c>
      <c r="N442" s="218" t="s">
        <v>352</v>
      </c>
      <c r="O442" s="217" t="s">
        <v>416</v>
      </c>
      <c r="S442" t="s">
        <v>621</v>
      </c>
      <c r="T442" t="s">
        <v>618</v>
      </c>
      <c r="U442" t="s">
        <v>484</v>
      </c>
      <c r="AC442" t="s">
        <v>2206</v>
      </c>
      <c r="AE442" s="888"/>
      <c r="AF442" s="888"/>
      <c r="AG442" s="888"/>
      <c r="AH442" s="888"/>
      <c r="AI442" s="888"/>
    </row>
    <row r="443" spans="4:35">
      <c r="D443" t="s">
        <v>238</v>
      </c>
      <c r="E443" t="s">
        <v>215</v>
      </c>
      <c r="F443" t="s">
        <v>239</v>
      </c>
      <c r="G443" t="s">
        <v>283</v>
      </c>
      <c r="H443" t="s">
        <v>265</v>
      </c>
      <c r="I443" t="s">
        <v>266</v>
      </c>
      <c r="J443" t="s">
        <v>107</v>
      </c>
      <c r="K443" t="s">
        <v>325</v>
      </c>
      <c r="L443" s="218" t="s">
        <v>292</v>
      </c>
      <c r="M443" s="696" t="s">
        <v>416</v>
      </c>
      <c r="N443" s="218" t="s">
        <v>352</v>
      </c>
      <c r="O443" s="217" t="s">
        <v>416</v>
      </c>
      <c r="S443" t="s">
        <v>622</v>
      </c>
      <c r="T443" t="s">
        <v>598</v>
      </c>
      <c r="U443" t="s">
        <v>484</v>
      </c>
      <c r="AC443" t="s">
        <v>2206</v>
      </c>
      <c r="AE443" s="888"/>
      <c r="AF443" s="888"/>
      <c r="AG443" s="888"/>
      <c r="AH443" s="888"/>
      <c r="AI443" s="888"/>
    </row>
    <row r="444" spans="4:35">
      <c r="D444" t="s">
        <v>238</v>
      </c>
      <c r="E444" t="s">
        <v>215</v>
      </c>
      <c r="F444" t="s">
        <v>239</v>
      </c>
      <c r="G444" t="s">
        <v>283</v>
      </c>
      <c r="H444" t="s">
        <v>265</v>
      </c>
      <c r="I444" t="s">
        <v>266</v>
      </c>
      <c r="J444" t="s">
        <v>107</v>
      </c>
      <c r="K444" t="s">
        <v>325</v>
      </c>
      <c r="L444" s="218" t="s">
        <v>292</v>
      </c>
      <c r="M444" s="696" t="s">
        <v>416</v>
      </c>
      <c r="N444" s="218" t="s">
        <v>352</v>
      </c>
      <c r="O444" s="217" t="s">
        <v>416</v>
      </c>
      <c r="S444" t="s">
        <v>623</v>
      </c>
      <c r="T444" t="s">
        <v>604</v>
      </c>
      <c r="U444" t="s">
        <v>484</v>
      </c>
      <c r="AC444" t="s">
        <v>2206</v>
      </c>
      <c r="AE444" s="888"/>
      <c r="AF444" s="888"/>
      <c r="AG444" s="888"/>
      <c r="AH444" s="888"/>
      <c r="AI444" s="888"/>
    </row>
    <row r="445" spans="4:35">
      <c r="D445" t="s">
        <v>238</v>
      </c>
      <c r="E445" t="s">
        <v>215</v>
      </c>
      <c r="F445" t="s">
        <v>239</v>
      </c>
      <c r="G445" t="s">
        <v>283</v>
      </c>
      <c r="H445" t="s">
        <v>265</v>
      </c>
      <c r="I445" t="s">
        <v>266</v>
      </c>
      <c r="J445" t="s">
        <v>107</v>
      </c>
      <c r="K445" t="s">
        <v>325</v>
      </c>
      <c r="L445" s="218" t="s">
        <v>292</v>
      </c>
      <c r="M445" s="696" t="s">
        <v>416</v>
      </c>
      <c r="N445" s="218" t="s">
        <v>352</v>
      </c>
      <c r="O445" s="217" t="s">
        <v>416</v>
      </c>
      <c r="S445" t="s">
        <v>624</v>
      </c>
      <c r="T445" t="s">
        <v>608</v>
      </c>
      <c r="U445" t="s">
        <v>484</v>
      </c>
      <c r="AC445" t="s">
        <v>2206</v>
      </c>
      <c r="AE445" s="888"/>
      <c r="AF445" s="888"/>
      <c r="AG445" s="888"/>
      <c r="AH445" s="888"/>
      <c r="AI445" s="888"/>
    </row>
    <row r="446" spans="4:35">
      <c r="D446" t="s">
        <v>238</v>
      </c>
      <c r="E446" t="s">
        <v>215</v>
      </c>
      <c r="F446" t="s">
        <v>239</v>
      </c>
      <c r="G446" t="s">
        <v>283</v>
      </c>
      <c r="H446" t="s">
        <v>265</v>
      </c>
      <c r="I446" t="s">
        <v>266</v>
      </c>
      <c r="J446" t="s">
        <v>107</v>
      </c>
      <c r="K446" t="s">
        <v>325</v>
      </c>
      <c r="L446" s="218" t="s">
        <v>292</v>
      </c>
      <c r="M446" s="696" t="s">
        <v>416</v>
      </c>
      <c r="N446" s="218" t="s">
        <v>352</v>
      </c>
      <c r="O446" s="217" t="s">
        <v>416</v>
      </c>
      <c r="S446" t="s">
        <v>625</v>
      </c>
      <c r="T446" t="s">
        <v>606</v>
      </c>
      <c r="U446" t="s">
        <v>484</v>
      </c>
      <c r="AC446" t="s">
        <v>2206</v>
      </c>
      <c r="AE446" s="888"/>
      <c r="AF446" s="888"/>
      <c r="AG446" s="888"/>
      <c r="AH446" s="888"/>
      <c r="AI446" s="888"/>
    </row>
    <row r="447" spans="4:35">
      <c r="D447" t="s">
        <v>238</v>
      </c>
      <c r="E447" t="s">
        <v>215</v>
      </c>
      <c r="F447" t="s">
        <v>239</v>
      </c>
      <c r="G447" t="s">
        <v>283</v>
      </c>
      <c r="H447" t="s">
        <v>265</v>
      </c>
      <c r="I447" t="s">
        <v>266</v>
      </c>
      <c r="J447" t="s">
        <v>107</v>
      </c>
      <c r="K447" t="s">
        <v>325</v>
      </c>
      <c r="L447" s="218" t="s">
        <v>292</v>
      </c>
      <c r="M447" s="696" t="s">
        <v>416</v>
      </c>
      <c r="N447" s="218" t="s">
        <v>352</v>
      </c>
      <c r="O447" s="217" t="s">
        <v>416</v>
      </c>
      <c r="S447" t="s">
        <v>626</v>
      </c>
      <c r="T447" t="s">
        <v>612</v>
      </c>
      <c r="U447" t="s">
        <v>484</v>
      </c>
      <c r="AC447" t="s">
        <v>2206</v>
      </c>
      <c r="AE447" s="888"/>
      <c r="AF447" s="888"/>
      <c r="AG447" s="888"/>
      <c r="AH447" s="888"/>
      <c r="AI447" s="888"/>
    </row>
    <row r="448" spans="4:35">
      <c r="D448" t="s">
        <v>238</v>
      </c>
      <c r="E448" t="s">
        <v>215</v>
      </c>
      <c r="F448" t="s">
        <v>239</v>
      </c>
      <c r="G448" t="s">
        <v>283</v>
      </c>
      <c r="H448" t="s">
        <v>265</v>
      </c>
      <c r="I448" t="s">
        <v>266</v>
      </c>
      <c r="J448" t="s">
        <v>107</v>
      </c>
      <c r="K448" t="s">
        <v>325</v>
      </c>
      <c r="L448" s="218" t="s">
        <v>292</v>
      </c>
      <c r="M448" s="218" t="s">
        <v>245</v>
      </c>
      <c r="N448" s="218" t="s">
        <v>360</v>
      </c>
      <c r="O448" t="s">
        <v>271</v>
      </c>
      <c r="S448" t="s">
        <v>627</v>
      </c>
      <c r="T448" t="s">
        <v>628</v>
      </c>
      <c r="U448" t="s">
        <v>480</v>
      </c>
      <c r="AC448" t="s">
        <v>2206</v>
      </c>
      <c r="AE448" s="888"/>
      <c r="AF448" s="888"/>
      <c r="AG448" s="888"/>
      <c r="AH448" s="888"/>
      <c r="AI448" s="888"/>
    </row>
    <row r="449" spans="4:35">
      <c r="D449" t="s">
        <v>238</v>
      </c>
      <c r="E449" t="s">
        <v>215</v>
      </c>
      <c r="F449" t="s">
        <v>239</v>
      </c>
      <c r="G449" t="s">
        <v>283</v>
      </c>
      <c r="H449" t="s">
        <v>265</v>
      </c>
      <c r="I449" t="s">
        <v>266</v>
      </c>
      <c r="J449" t="s">
        <v>107</v>
      </c>
      <c r="K449" t="s">
        <v>325</v>
      </c>
      <c r="L449" s="218" t="s">
        <v>292</v>
      </c>
      <c r="M449" s="218" t="s">
        <v>245</v>
      </c>
      <c r="N449" s="218" t="s">
        <v>360</v>
      </c>
      <c r="O449" t="s">
        <v>271</v>
      </c>
      <c r="S449" t="s">
        <v>629</v>
      </c>
      <c r="T449" t="s">
        <v>630</v>
      </c>
      <c r="U449" t="s">
        <v>480</v>
      </c>
      <c r="AC449" t="s">
        <v>2206</v>
      </c>
      <c r="AE449" s="888"/>
      <c r="AF449" s="888"/>
      <c r="AG449" s="888"/>
      <c r="AH449" s="888"/>
      <c r="AI449" s="888"/>
    </row>
    <row r="450" spans="4:35">
      <c r="D450" t="s">
        <v>238</v>
      </c>
      <c r="E450" t="s">
        <v>215</v>
      </c>
      <c r="F450" t="s">
        <v>239</v>
      </c>
      <c r="G450" t="s">
        <v>283</v>
      </c>
      <c r="H450" t="s">
        <v>265</v>
      </c>
      <c r="I450" t="s">
        <v>266</v>
      </c>
      <c r="J450" t="s">
        <v>107</v>
      </c>
      <c r="K450" t="s">
        <v>325</v>
      </c>
      <c r="L450" s="218" t="s">
        <v>292</v>
      </c>
      <c r="M450" s="218" t="s">
        <v>245</v>
      </c>
      <c r="N450" s="218" t="s">
        <v>360</v>
      </c>
      <c r="O450" t="s">
        <v>271</v>
      </c>
      <c r="S450" t="s">
        <v>631</v>
      </c>
      <c r="T450" t="s">
        <v>632</v>
      </c>
      <c r="U450" t="s">
        <v>480</v>
      </c>
      <c r="AC450" t="s">
        <v>2206</v>
      </c>
      <c r="AE450" s="888"/>
      <c r="AF450" s="888"/>
      <c r="AG450" s="888"/>
      <c r="AH450" s="888"/>
      <c r="AI450" s="888"/>
    </row>
    <row r="451" spans="4:35">
      <c r="D451" t="s">
        <v>238</v>
      </c>
      <c r="E451" t="s">
        <v>215</v>
      </c>
      <c r="F451" t="s">
        <v>239</v>
      </c>
      <c r="G451" t="s">
        <v>283</v>
      </c>
      <c r="H451" t="s">
        <v>265</v>
      </c>
      <c r="I451" t="s">
        <v>266</v>
      </c>
      <c r="J451" t="s">
        <v>107</v>
      </c>
      <c r="K451" t="s">
        <v>325</v>
      </c>
      <c r="L451" s="218" t="s">
        <v>292</v>
      </c>
      <c r="M451" s="218" t="s">
        <v>245</v>
      </c>
      <c r="N451" s="218" t="s">
        <v>360</v>
      </c>
      <c r="O451" t="s">
        <v>271</v>
      </c>
      <c r="S451" t="s">
        <v>633</v>
      </c>
      <c r="T451" t="s">
        <v>634</v>
      </c>
      <c r="U451" t="s">
        <v>480</v>
      </c>
      <c r="AC451" t="s">
        <v>2206</v>
      </c>
      <c r="AE451" s="888"/>
      <c r="AF451" s="888"/>
      <c r="AG451" s="888"/>
      <c r="AH451" s="888"/>
      <c r="AI451" s="888"/>
    </row>
    <row r="452" spans="4:35">
      <c r="D452" t="s">
        <v>238</v>
      </c>
      <c r="E452" t="s">
        <v>215</v>
      </c>
      <c r="F452" t="s">
        <v>239</v>
      </c>
      <c r="G452" t="s">
        <v>283</v>
      </c>
      <c r="H452" t="s">
        <v>265</v>
      </c>
      <c r="I452" t="s">
        <v>266</v>
      </c>
      <c r="J452" t="s">
        <v>107</v>
      </c>
      <c r="K452" t="s">
        <v>325</v>
      </c>
      <c r="L452" s="218" t="s">
        <v>292</v>
      </c>
      <c r="M452" s="218" t="s">
        <v>245</v>
      </c>
      <c r="N452" s="218" t="s">
        <v>360</v>
      </c>
      <c r="O452" t="s">
        <v>271</v>
      </c>
      <c r="S452" t="s">
        <v>635</v>
      </c>
      <c r="T452" t="s">
        <v>628</v>
      </c>
      <c r="U452" t="s">
        <v>480</v>
      </c>
      <c r="AC452" t="s">
        <v>2206</v>
      </c>
      <c r="AE452" s="888"/>
      <c r="AF452" s="888"/>
      <c r="AG452" s="888"/>
      <c r="AH452" s="888"/>
      <c r="AI452" s="888"/>
    </row>
    <row r="453" spans="4:35">
      <c r="D453" t="s">
        <v>238</v>
      </c>
      <c r="E453" t="s">
        <v>215</v>
      </c>
      <c r="F453" t="s">
        <v>239</v>
      </c>
      <c r="G453" t="s">
        <v>283</v>
      </c>
      <c r="H453" t="s">
        <v>265</v>
      </c>
      <c r="I453" t="s">
        <v>266</v>
      </c>
      <c r="J453" t="s">
        <v>107</v>
      </c>
      <c r="K453" t="s">
        <v>325</v>
      </c>
      <c r="L453" s="218" t="s">
        <v>292</v>
      </c>
      <c r="M453" s="218" t="s">
        <v>245</v>
      </c>
      <c r="N453" s="218" t="s">
        <v>360</v>
      </c>
      <c r="O453" t="s">
        <v>271</v>
      </c>
      <c r="S453" t="s">
        <v>636</v>
      </c>
      <c r="T453" t="s">
        <v>396</v>
      </c>
      <c r="U453" t="s">
        <v>480</v>
      </c>
      <c r="AC453" t="s">
        <v>2206</v>
      </c>
      <c r="AE453" s="888"/>
      <c r="AF453" s="888"/>
      <c r="AG453" s="888"/>
      <c r="AH453" s="888"/>
      <c r="AI453" s="888"/>
    </row>
    <row r="454" spans="4:35">
      <c r="D454" t="s">
        <v>238</v>
      </c>
      <c r="E454" t="s">
        <v>215</v>
      </c>
      <c r="F454" t="s">
        <v>239</v>
      </c>
      <c r="G454" t="s">
        <v>283</v>
      </c>
      <c r="H454" t="s">
        <v>265</v>
      </c>
      <c r="I454" t="s">
        <v>266</v>
      </c>
      <c r="J454" t="s">
        <v>107</v>
      </c>
      <c r="K454" t="s">
        <v>325</v>
      </c>
      <c r="L454" s="218" t="s">
        <v>306</v>
      </c>
      <c r="M454" s="696" t="s">
        <v>416</v>
      </c>
      <c r="N454" s="218" t="s">
        <v>368</v>
      </c>
      <c r="O454" s="217" t="s">
        <v>416</v>
      </c>
      <c r="S454" t="s">
        <v>637</v>
      </c>
      <c r="T454" t="s">
        <v>638</v>
      </c>
      <c r="U454" t="s">
        <v>398</v>
      </c>
      <c r="AC454" t="s">
        <v>2206</v>
      </c>
      <c r="AE454" s="888"/>
      <c r="AF454" s="888"/>
      <c r="AG454" s="888"/>
      <c r="AH454" s="888"/>
      <c r="AI454" s="888"/>
    </row>
    <row r="455" spans="4:35">
      <c r="D455" t="s">
        <v>238</v>
      </c>
      <c r="E455" t="s">
        <v>215</v>
      </c>
      <c r="F455" t="s">
        <v>239</v>
      </c>
      <c r="G455" t="s">
        <v>283</v>
      </c>
      <c r="H455" t="s">
        <v>265</v>
      </c>
      <c r="I455" t="s">
        <v>266</v>
      </c>
      <c r="J455" t="s">
        <v>107</v>
      </c>
      <c r="K455" t="s">
        <v>325</v>
      </c>
      <c r="L455" s="218" t="s">
        <v>306</v>
      </c>
      <c r="M455" s="218" t="s">
        <v>245</v>
      </c>
      <c r="N455" s="218" t="s">
        <v>368</v>
      </c>
      <c r="O455" t="s">
        <v>271</v>
      </c>
      <c r="S455" t="s">
        <v>639</v>
      </c>
      <c r="T455" t="s">
        <v>640</v>
      </c>
      <c r="U455" t="s">
        <v>398</v>
      </c>
      <c r="AC455" t="s">
        <v>2206</v>
      </c>
      <c r="AE455" s="888"/>
      <c r="AF455" s="888"/>
      <c r="AG455" s="888"/>
      <c r="AH455" s="888"/>
      <c r="AI455" s="888"/>
    </row>
    <row r="456" spans="4:35">
      <c r="D456" t="s">
        <v>238</v>
      </c>
      <c r="E456" t="s">
        <v>215</v>
      </c>
      <c r="F456" t="s">
        <v>239</v>
      </c>
      <c r="G456" t="s">
        <v>283</v>
      </c>
      <c r="H456" t="s">
        <v>265</v>
      </c>
      <c r="I456" t="s">
        <v>266</v>
      </c>
      <c r="J456" t="s">
        <v>107</v>
      </c>
      <c r="K456" t="s">
        <v>325</v>
      </c>
      <c r="L456" s="218" t="s">
        <v>306</v>
      </c>
      <c r="M456" s="218" t="s">
        <v>245</v>
      </c>
      <c r="N456" s="218" t="s">
        <v>368</v>
      </c>
      <c r="O456" t="s">
        <v>271</v>
      </c>
      <c r="S456" t="s">
        <v>641</v>
      </c>
      <c r="T456" t="s">
        <v>642</v>
      </c>
      <c r="U456" t="s">
        <v>398</v>
      </c>
      <c r="AC456" t="s">
        <v>2206</v>
      </c>
      <c r="AE456" s="888"/>
      <c r="AF456" s="888"/>
      <c r="AG456" s="888"/>
      <c r="AH456" s="888"/>
      <c r="AI456" s="888"/>
    </row>
    <row r="457" spans="4:35">
      <c r="D457" t="s">
        <v>238</v>
      </c>
      <c r="E457" t="s">
        <v>215</v>
      </c>
      <c r="F457" t="s">
        <v>239</v>
      </c>
      <c r="G457" t="s">
        <v>283</v>
      </c>
      <c r="H457" t="s">
        <v>265</v>
      </c>
      <c r="I457" t="s">
        <v>266</v>
      </c>
      <c r="J457" t="s">
        <v>107</v>
      </c>
      <c r="K457" t="s">
        <v>325</v>
      </c>
      <c r="L457" s="218" t="s">
        <v>306</v>
      </c>
      <c r="M457" s="218" t="s">
        <v>245</v>
      </c>
      <c r="N457" s="218" t="s">
        <v>368</v>
      </c>
      <c r="O457" t="s">
        <v>271</v>
      </c>
      <c r="S457" t="s">
        <v>643</v>
      </c>
      <c r="T457" t="s">
        <v>644</v>
      </c>
      <c r="U457" t="s">
        <v>398</v>
      </c>
      <c r="AC457" t="s">
        <v>2206</v>
      </c>
      <c r="AE457" s="888"/>
      <c r="AF457" s="888"/>
      <c r="AG457" s="888"/>
      <c r="AH457" s="888"/>
      <c r="AI457" s="888"/>
    </row>
    <row r="458" spans="4:35">
      <c r="D458" t="s">
        <v>238</v>
      </c>
      <c r="E458" t="s">
        <v>215</v>
      </c>
      <c r="F458" t="s">
        <v>239</v>
      </c>
      <c r="G458" t="s">
        <v>283</v>
      </c>
      <c r="H458" t="s">
        <v>265</v>
      </c>
      <c r="I458" t="s">
        <v>266</v>
      </c>
      <c r="J458" t="s">
        <v>107</v>
      </c>
      <c r="K458" t="s">
        <v>325</v>
      </c>
      <c r="L458" s="218" t="s">
        <v>306</v>
      </c>
      <c r="M458" s="218" t="s">
        <v>245</v>
      </c>
      <c r="N458" s="218" t="s">
        <v>368</v>
      </c>
      <c r="O458" t="s">
        <v>271</v>
      </c>
      <c r="S458" t="s">
        <v>645</v>
      </c>
      <c r="T458" t="s">
        <v>646</v>
      </c>
      <c r="U458" t="s">
        <v>398</v>
      </c>
      <c r="AC458" t="s">
        <v>2206</v>
      </c>
      <c r="AE458" s="888"/>
      <c r="AF458" s="888"/>
      <c r="AG458" s="888"/>
      <c r="AH458" s="888"/>
      <c r="AI458" s="888"/>
    </row>
    <row r="459" spans="4:35">
      <c r="D459" t="s">
        <v>238</v>
      </c>
      <c r="E459" t="s">
        <v>215</v>
      </c>
      <c r="F459" t="s">
        <v>239</v>
      </c>
      <c r="G459" t="s">
        <v>283</v>
      </c>
      <c r="H459" t="s">
        <v>265</v>
      </c>
      <c r="I459" t="s">
        <v>266</v>
      </c>
      <c r="J459" t="s">
        <v>107</v>
      </c>
      <c r="K459" t="s">
        <v>325</v>
      </c>
      <c r="L459" s="218" t="s">
        <v>306</v>
      </c>
      <c r="M459" s="218" t="s">
        <v>245</v>
      </c>
      <c r="N459" s="218" t="s">
        <v>368</v>
      </c>
      <c r="O459" t="s">
        <v>271</v>
      </c>
      <c r="S459" t="s">
        <v>647</v>
      </c>
      <c r="T459" t="s">
        <v>648</v>
      </c>
      <c r="U459" t="s">
        <v>398</v>
      </c>
      <c r="AC459" t="s">
        <v>2206</v>
      </c>
      <c r="AE459" s="888"/>
      <c r="AF459" s="888"/>
      <c r="AG459" s="888"/>
      <c r="AH459" s="888"/>
      <c r="AI459" s="888"/>
    </row>
    <row r="460" spans="4:35">
      <c r="D460" t="s">
        <v>238</v>
      </c>
      <c r="E460" t="s">
        <v>215</v>
      </c>
      <c r="F460" t="s">
        <v>239</v>
      </c>
      <c r="G460" t="s">
        <v>283</v>
      </c>
      <c r="H460" t="s">
        <v>265</v>
      </c>
      <c r="I460" t="s">
        <v>266</v>
      </c>
      <c r="J460" t="s">
        <v>107</v>
      </c>
      <c r="K460" t="s">
        <v>325</v>
      </c>
      <c r="L460" s="218" t="s">
        <v>306</v>
      </c>
      <c r="M460" s="218" t="s">
        <v>245</v>
      </c>
      <c r="N460" s="218" t="s">
        <v>368</v>
      </c>
      <c r="O460" t="s">
        <v>271</v>
      </c>
      <c r="S460" t="s">
        <v>649</v>
      </c>
      <c r="T460" t="s">
        <v>650</v>
      </c>
      <c r="U460" t="s">
        <v>398</v>
      </c>
      <c r="AC460" t="s">
        <v>2206</v>
      </c>
      <c r="AE460" s="888"/>
      <c r="AF460" s="888"/>
      <c r="AG460" s="888"/>
      <c r="AH460" s="888"/>
      <c r="AI460" s="888"/>
    </row>
    <row r="461" spans="4:35">
      <c r="D461" t="s">
        <v>238</v>
      </c>
      <c r="E461" t="s">
        <v>215</v>
      </c>
      <c r="F461" t="s">
        <v>239</v>
      </c>
      <c r="G461" t="s">
        <v>283</v>
      </c>
      <c r="H461" t="s">
        <v>265</v>
      </c>
      <c r="I461" t="s">
        <v>266</v>
      </c>
      <c r="J461" t="s">
        <v>107</v>
      </c>
      <c r="K461" t="s">
        <v>325</v>
      </c>
      <c r="L461" s="218" t="s">
        <v>306</v>
      </c>
      <c r="M461" s="218" t="s">
        <v>245</v>
      </c>
      <c r="N461" s="218" t="s">
        <v>368</v>
      </c>
      <c r="O461" t="s">
        <v>271</v>
      </c>
      <c r="S461" t="s">
        <v>651</v>
      </c>
      <c r="T461" t="s">
        <v>652</v>
      </c>
      <c r="U461" t="s">
        <v>398</v>
      </c>
      <c r="AC461" t="s">
        <v>2206</v>
      </c>
      <c r="AE461" s="888"/>
      <c r="AF461" s="888"/>
      <c r="AG461" s="888"/>
      <c r="AH461" s="888"/>
      <c r="AI461" s="888"/>
    </row>
    <row r="462" spans="4:35">
      <c r="D462" t="s">
        <v>238</v>
      </c>
      <c r="E462" t="s">
        <v>215</v>
      </c>
      <c r="F462" t="s">
        <v>239</v>
      </c>
      <c r="G462" t="s">
        <v>283</v>
      </c>
      <c r="H462" t="s">
        <v>265</v>
      </c>
      <c r="I462" t="s">
        <v>266</v>
      </c>
      <c r="J462" t="s">
        <v>107</v>
      </c>
      <c r="K462" t="s">
        <v>325</v>
      </c>
      <c r="L462" s="218" t="s">
        <v>306</v>
      </c>
      <c r="M462" s="218" t="s">
        <v>245</v>
      </c>
      <c r="N462" s="218" t="s">
        <v>368</v>
      </c>
      <c r="O462" t="s">
        <v>271</v>
      </c>
      <c r="S462" t="s">
        <v>653</v>
      </c>
      <c r="T462" t="s">
        <v>654</v>
      </c>
      <c r="U462" t="s">
        <v>398</v>
      </c>
      <c r="AC462" t="s">
        <v>2206</v>
      </c>
      <c r="AE462" s="888"/>
      <c r="AF462" s="888"/>
      <c r="AG462" s="888"/>
      <c r="AH462" s="888"/>
      <c r="AI462" s="888"/>
    </row>
    <row r="463" spans="4:35">
      <c r="D463" t="s">
        <v>238</v>
      </c>
      <c r="E463" t="s">
        <v>215</v>
      </c>
      <c r="F463" t="s">
        <v>239</v>
      </c>
      <c r="G463" t="s">
        <v>283</v>
      </c>
      <c r="H463" t="s">
        <v>265</v>
      </c>
      <c r="I463" t="s">
        <v>266</v>
      </c>
      <c r="J463" t="s">
        <v>107</v>
      </c>
      <c r="K463" t="s">
        <v>325</v>
      </c>
      <c r="L463" s="218" t="s">
        <v>306</v>
      </c>
      <c r="M463" s="218" t="s">
        <v>245</v>
      </c>
      <c r="N463" s="218" t="s">
        <v>368</v>
      </c>
      <c r="O463" t="s">
        <v>271</v>
      </c>
      <c r="S463" t="s">
        <v>655</v>
      </c>
      <c r="T463" t="s">
        <v>656</v>
      </c>
      <c r="U463" t="s">
        <v>398</v>
      </c>
      <c r="AC463" t="s">
        <v>2206</v>
      </c>
      <c r="AE463" s="888"/>
      <c r="AF463" s="888"/>
      <c r="AG463" s="888"/>
      <c r="AH463" s="888"/>
      <c r="AI463" s="888"/>
    </row>
    <row r="464" spans="4:35">
      <c r="D464" t="s">
        <v>238</v>
      </c>
      <c r="E464" t="s">
        <v>215</v>
      </c>
      <c r="F464" t="s">
        <v>239</v>
      </c>
      <c r="G464" t="s">
        <v>283</v>
      </c>
      <c r="H464" t="s">
        <v>265</v>
      </c>
      <c r="I464" t="s">
        <v>266</v>
      </c>
      <c r="J464" t="s">
        <v>107</v>
      </c>
      <c r="K464" t="s">
        <v>325</v>
      </c>
      <c r="L464" s="218" t="s">
        <v>306</v>
      </c>
      <c r="M464" s="696" t="s">
        <v>416</v>
      </c>
      <c r="N464" s="218" t="s">
        <v>368</v>
      </c>
      <c r="O464" s="217" t="s">
        <v>416</v>
      </c>
      <c r="S464" t="s">
        <v>657</v>
      </c>
      <c r="T464" t="s">
        <v>658</v>
      </c>
      <c r="U464" t="s">
        <v>398</v>
      </c>
      <c r="AC464" t="s">
        <v>2206</v>
      </c>
      <c r="AE464" s="888"/>
      <c r="AF464" s="888"/>
      <c r="AG464" s="888"/>
      <c r="AH464" s="888"/>
      <c r="AI464" s="888"/>
    </row>
    <row r="465" spans="4:35">
      <c r="D465" t="s">
        <v>238</v>
      </c>
      <c r="E465" t="s">
        <v>215</v>
      </c>
      <c r="F465" t="s">
        <v>239</v>
      </c>
      <c r="G465" t="s">
        <v>283</v>
      </c>
      <c r="H465" t="s">
        <v>265</v>
      </c>
      <c r="I465" t="s">
        <v>266</v>
      </c>
      <c r="J465" t="s">
        <v>107</v>
      </c>
      <c r="K465" t="s">
        <v>325</v>
      </c>
      <c r="L465" s="218" t="s">
        <v>306</v>
      </c>
      <c r="M465" s="218" t="s">
        <v>245</v>
      </c>
      <c r="N465" s="218" t="s">
        <v>368</v>
      </c>
      <c r="O465" t="s">
        <v>271</v>
      </c>
      <c r="S465" t="s">
        <v>659</v>
      </c>
      <c r="T465" t="s">
        <v>660</v>
      </c>
      <c r="U465" t="s">
        <v>398</v>
      </c>
      <c r="AC465" t="s">
        <v>2206</v>
      </c>
      <c r="AE465" s="888"/>
      <c r="AF465" s="888"/>
      <c r="AG465" s="888"/>
      <c r="AH465" s="888"/>
      <c r="AI465" s="888"/>
    </row>
    <row r="466" spans="4:35">
      <c r="D466" t="s">
        <v>238</v>
      </c>
      <c r="E466" t="s">
        <v>215</v>
      </c>
      <c r="F466" t="s">
        <v>239</v>
      </c>
      <c r="G466" t="s">
        <v>283</v>
      </c>
      <c r="H466" t="s">
        <v>265</v>
      </c>
      <c r="I466" t="s">
        <v>266</v>
      </c>
      <c r="J466" t="s">
        <v>107</v>
      </c>
      <c r="K466" t="s">
        <v>325</v>
      </c>
      <c r="L466" s="218" t="s">
        <v>306</v>
      </c>
      <c r="M466" s="218" t="s">
        <v>245</v>
      </c>
      <c r="N466" s="218" t="s">
        <v>368</v>
      </c>
      <c r="O466" t="s">
        <v>289</v>
      </c>
      <c r="S466" t="s">
        <v>661</v>
      </c>
      <c r="T466" t="s">
        <v>662</v>
      </c>
      <c r="U466" t="s">
        <v>398</v>
      </c>
      <c r="AC466" t="s">
        <v>2206</v>
      </c>
      <c r="AE466" s="888"/>
      <c r="AF466" s="888"/>
      <c r="AG466" s="888"/>
      <c r="AH466" s="888"/>
      <c r="AI466" s="888"/>
    </row>
    <row r="467" spans="4:35">
      <c r="D467" t="s">
        <v>238</v>
      </c>
      <c r="E467" t="s">
        <v>215</v>
      </c>
      <c r="F467" t="s">
        <v>239</v>
      </c>
      <c r="G467" t="s">
        <v>283</v>
      </c>
      <c r="H467" t="s">
        <v>265</v>
      </c>
      <c r="I467" t="s">
        <v>266</v>
      </c>
      <c r="J467" t="s">
        <v>107</v>
      </c>
      <c r="K467" t="s">
        <v>325</v>
      </c>
      <c r="L467" s="218" t="s">
        <v>306</v>
      </c>
      <c r="M467" s="218" t="s">
        <v>245</v>
      </c>
      <c r="N467" s="218" t="s">
        <v>368</v>
      </c>
      <c r="O467" t="s">
        <v>289</v>
      </c>
      <c r="S467" t="s">
        <v>663</v>
      </c>
      <c r="T467" t="s">
        <v>664</v>
      </c>
      <c r="U467" t="s">
        <v>398</v>
      </c>
      <c r="AC467" t="s">
        <v>2206</v>
      </c>
      <c r="AE467" s="888"/>
      <c r="AF467" s="888"/>
      <c r="AG467" s="888"/>
      <c r="AH467" s="888"/>
      <c r="AI467" s="888"/>
    </row>
    <row r="468" spans="4:35">
      <c r="D468" t="s">
        <v>238</v>
      </c>
      <c r="E468" t="s">
        <v>215</v>
      </c>
      <c r="F468" t="s">
        <v>239</v>
      </c>
      <c r="G468" t="s">
        <v>283</v>
      </c>
      <c r="H468" t="s">
        <v>265</v>
      </c>
      <c r="I468" t="s">
        <v>266</v>
      </c>
      <c r="J468" t="s">
        <v>107</v>
      </c>
      <c r="K468" t="s">
        <v>325</v>
      </c>
      <c r="L468" s="218" t="s">
        <v>306</v>
      </c>
      <c r="M468" s="218" t="s">
        <v>245</v>
      </c>
      <c r="N468" s="218" t="s">
        <v>368</v>
      </c>
      <c r="O468" t="s">
        <v>289</v>
      </c>
      <c r="S468" t="s">
        <v>665</v>
      </c>
      <c r="T468" t="s">
        <v>666</v>
      </c>
      <c r="U468" t="s">
        <v>398</v>
      </c>
      <c r="AC468" t="s">
        <v>2206</v>
      </c>
      <c r="AE468" s="888"/>
      <c r="AF468" s="888"/>
      <c r="AG468" s="888"/>
      <c r="AH468" s="888"/>
      <c r="AI468" s="888"/>
    </row>
    <row r="469" spans="4:35">
      <c r="D469" t="s">
        <v>238</v>
      </c>
      <c r="E469" t="s">
        <v>215</v>
      </c>
      <c r="F469" t="s">
        <v>239</v>
      </c>
      <c r="G469" t="s">
        <v>283</v>
      </c>
      <c r="H469" t="s">
        <v>265</v>
      </c>
      <c r="I469" t="s">
        <v>266</v>
      </c>
      <c r="J469" t="s">
        <v>107</v>
      </c>
      <c r="K469" t="s">
        <v>325</v>
      </c>
      <c r="L469" s="218" t="s">
        <v>306</v>
      </c>
      <c r="M469" s="696" t="s">
        <v>416</v>
      </c>
      <c r="N469" s="218" t="s">
        <v>368</v>
      </c>
      <c r="O469" s="217" t="s">
        <v>416</v>
      </c>
      <c r="S469" t="s">
        <v>667</v>
      </c>
      <c r="T469" t="s">
        <v>668</v>
      </c>
      <c r="U469" t="s">
        <v>398</v>
      </c>
      <c r="AC469" t="s">
        <v>2206</v>
      </c>
      <c r="AE469" s="888"/>
      <c r="AF469" s="888"/>
      <c r="AG469" s="888"/>
      <c r="AH469" s="888"/>
      <c r="AI469" s="888"/>
    </row>
    <row r="470" spans="4:35">
      <c r="D470" t="s">
        <v>238</v>
      </c>
      <c r="E470" t="s">
        <v>215</v>
      </c>
      <c r="F470" t="s">
        <v>239</v>
      </c>
      <c r="G470" t="s">
        <v>283</v>
      </c>
      <c r="H470" t="s">
        <v>265</v>
      </c>
      <c r="I470" t="s">
        <v>266</v>
      </c>
      <c r="J470" t="s">
        <v>107</v>
      </c>
      <c r="K470" t="s">
        <v>325</v>
      </c>
      <c r="L470" s="218" t="s">
        <v>306</v>
      </c>
      <c r="M470" s="218" t="s">
        <v>245</v>
      </c>
      <c r="N470" s="218" t="s">
        <v>368</v>
      </c>
      <c r="O470" t="s">
        <v>289</v>
      </c>
      <c r="S470" t="s">
        <v>669</v>
      </c>
      <c r="T470" t="s">
        <v>670</v>
      </c>
      <c r="U470" t="s">
        <v>398</v>
      </c>
      <c r="AC470" t="s">
        <v>2206</v>
      </c>
      <c r="AE470" s="888"/>
      <c r="AF470" s="888"/>
      <c r="AG470" s="888"/>
      <c r="AH470" s="888"/>
      <c r="AI470" s="888"/>
    </row>
    <row r="471" spans="4:35">
      <c r="D471" t="s">
        <v>238</v>
      </c>
      <c r="E471" t="s">
        <v>215</v>
      </c>
      <c r="F471" t="s">
        <v>239</v>
      </c>
      <c r="G471" t="s">
        <v>283</v>
      </c>
      <c r="H471" t="s">
        <v>265</v>
      </c>
      <c r="I471" t="s">
        <v>266</v>
      </c>
      <c r="J471" t="s">
        <v>107</v>
      </c>
      <c r="K471" t="s">
        <v>325</v>
      </c>
      <c r="L471" s="218" t="s">
        <v>306</v>
      </c>
      <c r="M471" s="218" t="s">
        <v>245</v>
      </c>
      <c r="N471" s="218" t="s">
        <v>368</v>
      </c>
      <c r="O471" t="s">
        <v>289</v>
      </c>
      <c r="S471" t="s">
        <v>671</v>
      </c>
      <c r="T471" t="s">
        <v>672</v>
      </c>
      <c r="U471" t="s">
        <v>398</v>
      </c>
      <c r="AC471" t="s">
        <v>2206</v>
      </c>
      <c r="AE471" s="888"/>
      <c r="AF471" s="888"/>
      <c r="AG471" s="888"/>
      <c r="AH471" s="888"/>
      <c r="AI471" s="888"/>
    </row>
    <row r="472" spans="4:35">
      <c r="D472" t="s">
        <v>238</v>
      </c>
      <c r="E472" t="s">
        <v>215</v>
      </c>
      <c r="F472" t="s">
        <v>239</v>
      </c>
      <c r="G472" t="s">
        <v>283</v>
      </c>
      <c r="H472" t="s">
        <v>265</v>
      </c>
      <c r="I472" t="s">
        <v>266</v>
      </c>
      <c r="J472" t="s">
        <v>107</v>
      </c>
      <c r="K472" t="s">
        <v>325</v>
      </c>
      <c r="L472" s="218" t="s">
        <v>306</v>
      </c>
      <c r="M472" s="218" t="s">
        <v>245</v>
      </c>
      <c r="N472" s="218" t="s">
        <v>368</v>
      </c>
      <c r="O472" t="s">
        <v>289</v>
      </c>
      <c r="S472" t="s">
        <v>673</v>
      </c>
      <c r="T472" t="s">
        <v>674</v>
      </c>
      <c r="U472" t="s">
        <v>398</v>
      </c>
      <c r="AC472" t="s">
        <v>2206</v>
      </c>
      <c r="AE472" s="888"/>
      <c r="AF472" s="888"/>
      <c r="AG472" s="888"/>
      <c r="AH472" s="888"/>
      <c r="AI472" s="888"/>
    </row>
    <row r="473" spans="4:35">
      <c r="D473" t="s">
        <v>238</v>
      </c>
      <c r="E473" t="s">
        <v>215</v>
      </c>
      <c r="F473" t="s">
        <v>239</v>
      </c>
      <c r="G473" t="s">
        <v>283</v>
      </c>
      <c r="H473" t="s">
        <v>265</v>
      </c>
      <c r="I473" t="s">
        <v>266</v>
      </c>
      <c r="J473" t="s">
        <v>107</v>
      </c>
      <c r="K473" t="s">
        <v>325</v>
      </c>
      <c r="L473" s="218" t="s">
        <v>306</v>
      </c>
      <c r="M473" s="218" t="s">
        <v>245</v>
      </c>
      <c r="N473" s="218" t="s">
        <v>368</v>
      </c>
      <c r="O473" t="s">
        <v>289</v>
      </c>
      <c r="S473" t="s">
        <v>675</v>
      </c>
      <c r="T473" t="s">
        <v>676</v>
      </c>
      <c r="U473" t="s">
        <v>398</v>
      </c>
      <c r="AC473" t="s">
        <v>2206</v>
      </c>
      <c r="AE473" s="888"/>
      <c r="AF473" s="888"/>
      <c r="AG473" s="888"/>
      <c r="AH473" s="888"/>
      <c r="AI473" s="888"/>
    </row>
    <row r="474" spans="4:35">
      <c r="D474" t="s">
        <v>238</v>
      </c>
      <c r="E474" t="s">
        <v>215</v>
      </c>
      <c r="F474" t="s">
        <v>239</v>
      </c>
      <c r="G474" t="s">
        <v>283</v>
      </c>
      <c r="H474" t="s">
        <v>265</v>
      </c>
      <c r="I474" t="s">
        <v>266</v>
      </c>
      <c r="J474" t="s">
        <v>107</v>
      </c>
      <c r="K474" t="s">
        <v>325</v>
      </c>
      <c r="L474" s="218" t="s">
        <v>306</v>
      </c>
      <c r="M474" s="218" t="s">
        <v>245</v>
      </c>
      <c r="N474" s="218" t="s">
        <v>368</v>
      </c>
      <c r="O474" t="s">
        <v>289</v>
      </c>
      <c r="S474" t="s">
        <v>677</v>
      </c>
      <c r="T474" t="s">
        <v>678</v>
      </c>
      <c r="U474" t="s">
        <v>398</v>
      </c>
      <c r="AC474" t="s">
        <v>2206</v>
      </c>
      <c r="AE474" s="888"/>
      <c r="AF474" s="888"/>
      <c r="AG474" s="888"/>
      <c r="AH474" s="888"/>
      <c r="AI474" s="888"/>
    </row>
    <row r="475" spans="4:35">
      <c r="D475" t="s">
        <v>238</v>
      </c>
      <c r="E475" t="s">
        <v>215</v>
      </c>
      <c r="F475" t="s">
        <v>239</v>
      </c>
      <c r="G475" t="s">
        <v>283</v>
      </c>
      <c r="H475" t="s">
        <v>265</v>
      </c>
      <c r="I475" t="s">
        <v>266</v>
      </c>
      <c r="J475" t="s">
        <v>107</v>
      </c>
      <c r="K475" t="s">
        <v>325</v>
      </c>
      <c r="L475" s="218" t="s">
        <v>306</v>
      </c>
      <c r="M475" s="696" t="s">
        <v>416</v>
      </c>
      <c r="N475" s="218" t="s">
        <v>368</v>
      </c>
      <c r="O475" s="217" t="s">
        <v>416</v>
      </c>
      <c r="S475" t="s">
        <v>679</v>
      </c>
      <c r="T475" t="s">
        <v>680</v>
      </c>
      <c r="U475" t="s">
        <v>398</v>
      </c>
      <c r="AC475" t="s">
        <v>2206</v>
      </c>
      <c r="AE475" s="888"/>
      <c r="AF475" s="888"/>
      <c r="AG475" s="888"/>
      <c r="AH475" s="888"/>
      <c r="AI475" s="888"/>
    </row>
    <row r="476" spans="4:35">
      <c r="D476" t="s">
        <v>238</v>
      </c>
      <c r="E476" t="s">
        <v>215</v>
      </c>
      <c r="F476" t="s">
        <v>239</v>
      </c>
      <c r="G476" t="s">
        <v>283</v>
      </c>
      <c r="H476" t="s">
        <v>265</v>
      </c>
      <c r="I476" t="s">
        <v>266</v>
      </c>
      <c r="J476" t="s">
        <v>107</v>
      </c>
      <c r="K476" t="s">
        <v>325</v>
      </c>
      <c r="L476" s="218" t="s">
        <v>306</v>
      </c>
      <c r="M476" s="696" t="s">
        <v>416</v>
      </c>
      <c r="N476" s="218" t="s">
        <v>368</v>
      </c>
      <c r="O476" s="217" t="s">
        <v>416</v>
      </c>
      <c r="S476" t="s">
        <v>681</v>
      </c>
      <c r="T476" t="s">
        <v>682</v>
      </c>
      <c r="U476" t="s">
        <v>398</v>
      </c>
      <c r="AC476" t="s">
        <v>2206</v>
      </c>
      <c r="AE476" s="888"/>
      <c r="AF476" s="888"/>
      <c r="AG476" s="888"/>
      <c r="AH476" s="888"/>
      <c r="AI476" s="888"/>
    </row>
    <row r="477" spans="4:35">
      <c r="D477" t="s">
        <v>238</v>
      </c>
      <c r="E477" t="s">
        <v>215</v>
      </c>
      <c r="F477" t="s">
        <v>239</v>
      </c>
      <c r="G477" t="s">
        <v>283</v>
      </c>
      <c r="H477" t="s">
        <v>265</v>
      </c>
      <c r="I477" t="s">
        <v>266</v>
      </c>
      <c r="J477" t="s">
        <v>107</v>
      </c>
      <c r="K477" t="s">
        <v>325</v>
      </c>
      <c r="L477" s="218" t="s">
        <v>306</v>
      </c>
      <c r="M477" s="218" t="s">
        <v>245</v>
      </c>
      <c r="N477" s="218" t="s">
        <v>368</v>
      </c>
      <c r="O477" t="s">
        <v>289</v>
      </c>
      <c r="S477" t="s">
        <v>683</v>
      </c>
      <c r="T477" t="s">
        <v>684</v>
      </c>
      <c r="U477" t="s">
        <v>398</v>
      </c>
      <c r="AC477" t="s">
        <v>2206</v>
      </c>
      <c r="AE477" s="888"/>
      <c r="AF477" s="888"/>
      <c r="AG477" s="888"/>
      <c r="AH477" s="888"/>
      <c r="AI477" s="888"/>
    </row>
    <row r="478" spans="4:35">
      <c r="D478" t="s">
        <v>238</v>
      </c>
      <c r="E478" t="s">
        <v>215</v>
      </c>
      <c r="F478" t="s">
        <v>239</v>
      </c>
      <c r="G478" t="s">
        <v>283</v>
      </c>
      <c r="H478" t="s">
        <v>265</v>
      </c>
      <c r="I478" t="s">
        <v>266</v>
      </c>
      <c r="J478" t="s">
        <v>107</v>
      </c>
      <c r="K478" t="s">
        <v>325</v>
      </c>
      <c r="L478" s="218" t="s">
        <v>306</v>
      </c>
      <c r="M478" s="218" t="s">
        <v>245</v>
      </c>
      <c r="N478" s="218" t="s">
        <v>368</v>
      </c>
      <c r="O478" t="s">
        <v>271</v>
      </c>
      <c r="S478" t="s">
        <v>685</v>
      </c>
      <c r="T478" t="s">
        <v>686</v>
      </c>
      <c r="U478" t="s">
        <v>398</v>
      </c>
      <c r="AC478" t="s">
        <v>2206</v>
      </c>
      <c r="AE478" s="888"/>
      <c r="AF478" s="888"/>
      <c r="AG478" s="888"/>
      <c r="AH478" s="888"/>
      <c r="AI478" s="888"/>
    </row>
    <row r="479" spans="4:35">
      <c r="D479" t="s">
        <v>238</v>
      </c>
      <c r="E479" t="s">
        <v>215</v>
      </c>
      <c r="F479" t="s">
        <v>239</v>
      </c>
      <c r="G479" t="s">
        <v>283</v>
      </c>
      <c r="H479" t="s">
        <v>265</v>
      </c>
      <c r="I479" t="s">
        <v>266</v>
      </c>
      <c r="J479" t="s">
        <v>107</v>
      </c>
      <c r="K479" t="s">
        <v>325</v>
      </c>
      <c r="L479" s="218" t="s">
        <v>306</v>
      </c>
      <c r="M479" s="218" t="s">
        <v>245</v>
      </c>
      <c r="N479" s="218" t="s">
        <v>368</v>
      </c>
      <c r="O479" t="s">
        <v>271</v>
      </c>
      <c r="S479" t="s">
        <v>687</v>
      </c>
      <c r="T479" t="s">
        <v>688</v>
      </c>
      <c r="U479" t="s">
        <v>398</v>
      </c>
      <c r="AC479" t="s">
        <v>2206</v>
      </c>
      <c r="AE479" s="888"/>
      <c r="AF479" s="888"/>
      <c r="AG479" s="888"/>
      <c r="AH479" s="888"/>
      <c r="AI479" s="888"/>
    </row>
    <row r="480" spans="4:35">
      <c r="D480" t="s">
        <v>238</v>
      </c>
      <c r="E480" t="s">
        <v>215</v>
      </c>
      <c r="F480" t="s">
        <v>239</v>
      </c>
      <c r="G480" t="s">
        <v>283</v>
      </c>
      <c r="H480" t="s">
        <v>265</v>
      </c>
      <c r="I480" t="s">
        <v>266</v>
      </c>
      <c r="J480" t="s">
        <v>107</v>
      </c>
      <c r="K480" t="s">
        <v>325</v>
      </c>
      <c r="L480" s="218" t="s">
        <v>306</v>
      </c>
      <c r="M480" s="218" t="s">
        <v>245</v>
      </c>
      <c r="N480" s="218" t="s">
        <v>368</v>
      </c>
      <c r="O480" t="s">
        <v>271</v>
      </c>
      <c r="S480" t="s">
        <v>689</v>
      </c>
      <c r="T480" t="s">
        <v>690</v>
      </c>
      <c r="U480" t="s">
        <v>398</v>
      </c>
      <c r="AC480" t="s">
        <v>2206</v>
      </c>
      <c r="AE480" s="888"/>
      <c r="AF480" s="888"/>
      <c r="AG480" s="888"/>
      <c r="AH480" s="888"/>
      <c r="AI480" s="888"/>
    </row>
    <row r="481" spans="4:35">
      <c r="D481" t="s">
        <v>238</v>
      </c>
      <c r="E481" t="s">
        <v>215</v>
      </c>
      <c r="F481" t="s">
        <v>239</v>
      </c>
      <c r="G481" t="s">
        <v>283</v>
      </c>
      <c r="H481" t="s">
        <v>265</v>
      </c>
      <c r="I481" t="s">
        <v>266</v>
      </c>
      <c r="J481" t="s">
        <v>107</v>
      </c>
      <c r="K481" t="s">
        <v>325</v>
      </c>
      <c r="L481" s="218" t="s">
        <v>306</v>
      </c>
      <c r="M481" s="696" t="s">
        <v>416</v>
      </c>
      <c r="N481" s="218" t="s">
        <v>368</v>
      </c>
      <c r="O481" s="217" t="s">
        <v>416</v>
      </c>
      <c r="S481" t="s">
        <v>691</v>
      </c>
      <c r="T481" t="s">
        <v>692</v>
      </c>
      <c r="U481" t="s">
        <v>398</v>
      </c>
      <c r="AC481" t="s">
        <v>2206</v>
      </c>
      <c r="AE481" s="888"/>
      <c r="AF481" s="888"/>
      <c r="AG481" s="888"/>
      <c r="AH481" s="888"/>
      <c r="AI481" s="888"/>
    </row>
    <row r="482" spans="4:35">
      <c r="D482" t="s">
        <v>238</v>
      </c>
      <c r="E482" t="s">
        <v>215</v>
      </c>
      <c r="F482" t="s">
        <v>239</v>
      </c>
      <c r="G482" t="s">
        <v>283</v>
      </c>
      <c r="H482" t="s">
        <v>265</v>
      </c>
      <c r="I482" t="s">
        <v>266</v>
      </c>
      <c r="J482" t="s">
        <v>107</v>
      </c>
      <c r="K482" t="s">
        <v>325</v>
      </c>
      <c r="L482" s="218" t="s">
        <v>306</v>
      </c>
      <c r="M482" s="218" t="s">
        <v>245</v>
      </c>
      <c r="N482" s="218" t="s">
        <v>368</v>
      </c>
      <c r="O482" t="s">
        <v>271</v>
      </c>
      <c r="S482" t="s">
        <v>693</v>
      </c>
      <c r="T482" t="s">
        <v>694</v>
      </c>
      <c r="U482" t="s">
        <v>398</v>
      </c>
      <c r="AC482" t="s">
        <v>2206</v>
      </c>
      <c r="AE482" s="888"/>
      <c r="AF482" s="888"/>
      <c r="AG482" s="888"/>
      <c r="AH482" s="888"/>
      <c r="AI482" s="888"/>
    </row>
    <row r="483" spans="4:35">
      <c r="D483" t="s">
        <v>238</v>
      </c>
      <c r="E483" t="s">
        <v>215</v>
      </c>
      <c r="F483" t="s">
        <v>239</v>
      </c>
      <c r="G483" t="s">
        <v>283</v>
      </c>
      <c r="H483" t="s">
        <v>265</v>
      </c>
      <c r="I483" t="s">
        <v>266</v>
      </c>
      <c r="J483" t="s">
        <v>107</v>
      </c>
      <c r="K483" t="s">
        <v>325</v>
      </c>
      <c r="L483" s="218" t="s">
        <v>306</v>
      </c>
      <c r="M483" s="218" t="s">
        <v>245</v>
      </c>
      <c r="N483" s="218" t="s">
        <v>368</v>
      </c>
      <c r="O483" t="s">
        <v>271</v>
      </c>
      <c r="S483" t="s">
        <v>695</v>
      </c>
      <c r="T483" t="s">
        <v>696</v>
      </c>
      <c r="U483" t="s">
        <v>398</v>
      </c>
      <c r="AC483" t="s">
        <v>2206</v>
      </c>
      <c r="AE483" s="888"/>
      <c r="AF483" s="888"/>
      <c r="AG483" s="888"/>
      <c r="AH483" s="888"/>
      <c r="AI483" s="888"/>
    </row>
    <row r="484" spans="4:35">
      <c r="D484" t="s">
        <v>238</v>
      </c>
      <c r="E484" t="s">
        <v>215</v>
      </c>
      <c r="F484" t="s">
        <v>239</v>
      </c>
      <c r="G484" t="s">
        <v>283</v>
      </c>
      <c r="H484" t="s">
        <v>265</v>
      </c>
      <c r="I484" t="s">
        <v>266</v>
      </c>
      <c r="J484" t="s">
        <v>107</v>
      </c>
      <c r="K484" t="s">
        <v>325</v>
      </c>
      <c r="L484" s="218" t="s">
        <v>306</v>
      </c>
      <c r="M484" s="696" t="s">
        <v>416</v>
      </c>
      <c r="N484" s="218" t="s">
        <v>368</v>
      </c>
      <c r="O484" s="217" t="s">
        <v>416</v>
      </c>
      <c r="S484" t="s">
        <v>697</v>
      </c>
      <c r="T484" t="s">
        <v>698</v>
      </c>
      <c r="U484" t="s">
        <v>398</v>
      </c>
      <c r="AC484" t="s">
        <v>2206</v>
      </c>
      <c r="AE484" s="888"/>
      <c r="AF484" s="888"/>
      <c r="AG484" s="888"/>
      <c r="AH484" s="888"/>
      <c r="AI484" s="888"/>
    </row>
    <row r="485" spans="4:35">
      <c r="D485" t="s">
        <v>238</v>
      </c>
      <c r="E485" t="s">
        <v>215</v>
      </c>
      <c r="F485" t="s">
        <v>239</v>
      </c>
      <c r="G485" t="s">
        <v>283</v>
      </c>
      <c r="H485" t="s">
        <v>265</v>
      </c>
      <c r="I485" t="s">
        <v>266</v>
      </c>
      <c r="J485" t="s">
        <v>107</v>
      </c>
      <c r="K485" t="s">
        <v>325</v>
      </c>
      <c r="L485" s="218" t="s">
        <v>306</v>
      </c>
      <c r="M485" s="218" t="s">
        <v>245</v>
      </c>
      <c r="N485" s="218" t="s">
        <v>368</v>
      </c>
      <c r="O485" t="s">
        <v>271</v>
      </c>
      <c r="S485" t="s">
        <v>699</v>
      </c>
      <c r="T485" t="s">
        <v>700</v>
      </c>
      <c r="U485" t="s">
        <v>398</v>
      </c>
      <c r="AC485" t="s">
        <v>2206</v>
      </c>
      <c r="AE485" s="888"/>
      <c r="AF485" s="888"/>
      <c r="AG485" s="888"/>
      <c r="AH485" s="888"/>
      <c r="AI485" s="888"/>
    </row>
    <row r="486" spans="4:35">
      <c r="D486" t="s">
        <v>238</v>
      </c>
      <c r="E486" t="s">
        <v>215</v>
      </c>
      <c r="F486" t="s">
        <v>239</v>
      </c>
      <c r="G486" t="s">
        <v>283</v>
      </c>
      <c r="H486" t="s">
        <v>265</v>
      </c>
      <c r="I486" t="s">
        <v>266</v>
      </c>
      <c r="J486" t="s">
        <v>107</v>
      </c>
      <c r="K486" t="s">
        <v>325</v>
      </c>
      <c r="L486" s="218" t="s">
        <v>306</v>
      </c>
      <c r="M486" s="218" t="s">
        <v>245</v>
      </c>
      <c r="N486" s="218" t="s">
        <v>368</v>
      </c>
      <c r="O486" t="s">
        <v>271</v>
      </c>
      <c r="S486" t="s">
        <v>701</v>
      </c>
      <c r="T486" t="s">
        <v>702</v>
      </c>
      <c r="U486" t="s">
        <v>398</v>
      </c>
      <c r="AC486" t="s">
        <v>2206</v>
      </c>
      <c r="AE486" s="888"/>
      <c r="AF486" s="888"/>
      <c r="AG486" s="888"/>
      <c r="AH486" s="888"/>
      <c r="AI486" s="888"/>
    </row>
    <row r="487" spans="4:35">
      <c r="D487" t="s">
        <v>238</v>
      </c>
      <c r="E487" t="s">
        <v>215</v>
      </c>
      <c r="F487" t="s">
        <v>239</v>
      </c>
      <c r="G487" t="s">
        <v>283</v>
      </c>
      <c r="H487" t="s">
        <v>265</v>
      </c>
      <c r="I487" t="s">
        <v>266</v>
      </c>
      <c r="J487" t="s">
        <v>107</v>
      </c>
      <c r="K487" t="s">
        <v>325</v>
      </c>
      <c r="L487" s="218" t="s">
        <v>306</v>
      </c>
      <c r="M487" s="218" t="s">
        <v>245</v>
      </c>
      <c r="N487" s="218" t="s">
        <v>368</v>
      </c>
      <c r="O487" t="s">
        <v>271</v>
      </c>
      <c r="S487" t="s">
        <v>703</v>
      </c>
      <c r="T487" t="s">
        <v>704</v>
      </c>
      <c r="U487" t="s">
        <v>398</v>
      </c>
      <c r="AC487" t="s">
        <v>2206</v>
      </c>
      <c r="AE487" s="888"/>
      <c r="AF487" s="888"/>
      <c r="AG487" s="888"/>
      <c r="AH487" s="888"/>
      <c r="AI487" s="888"/>
    </row>
    <row r="488" spans="4:35">
      <c r="D488" t="s">
        <v>238</v>
      </c>
      <c r="E488" t="s">
        <v>215</v>
      </c>
      <c r="F488" t="s">
        <v>239</v>
      </c>
      <c r="G488" t="s">
        <v>283</v>
      </c>
      <c r="H488" t="s">
        <v>265</v>
      </c>
      <c r="I488" t="s">
        <v>266</v>
      </c>
      <c r="J488" t="s">
        <v>107</v>
      </c>
      <c r="K488" t="s">
        <v>325</v>
      </c>
      <c r="L488" s="218" t="s">
        <v>306</v>
      </c>
      <c r="M488" s="696" t="s">
        <v>416</v>
      </c>
      <c r="N488" s="218" t="s">
        <v>368</v>
      </c>
      <c r="O488" s="217" t="s">
        <v>416</v>
      </c>
      <c r="S488" t="s">
        <v>705</v>
      </c>
      <c r="T488" t="s">
        <v>706</v>
      </c>
      <c r="U488" t="s">
        <v>398</v>
      </c>
      <c r="AC488" t="s">
        <v>2206</v>
      </c>
      <c r="AE488" s="888"/>
      <c r="AF488" s="888"/>
      <c r="AG488" s="888"/>
      <c r="AH488" s="888"/>
      <c r="AI488" s="888"/>
    </row>
    <row r="489" spans="4:35">
      <c r="D489" t="s">
        <v>238</v>
      </c>
      <c r="E489" t="s">
        <v>215</v>
      </c>
      <c r="F489" t="s">
        <v>239</v>
      </c>
      <c r="G489" t="s">
        <v>283</v>
      </c>
      <c r="H489" t="s">
        <v>265</v>
      </c>
      <c r="I489" t="s">
        <v>266</v>
      </c>
      <c r="J489" t="s">
        <v>107</v>
      </c>
      <c r="K489" t="s">
        <v>325</v>
      </c>
      <c r="L489" s="218" t="s">
        <v>306</v>
      </c>
      <c r="M489" s="696" t="s">
        <v>416</v>
      </c>
      <c r="N489" s="218" t="s">
        <v>368</v>
      </c>
      <c r="O489" s="217" t="s">
        <v>416</v>
      </c>
      <c r="S489" t="s">
        <v>707</v>
      </c>
      <c r="T489" t="s">
        <v>694</v>
      </c>
      <c r="U489" t="s">
        <v>398</v>
      </c>
      <c r="AC489" t="s">
        <v>2206</v>
      </c>
      <c r="AE489" s="888"/>
      <c r="AF489" s="888"/>
      <c r="AG489" s="888"/>
      <c r="AH489" s="888"/>
      <c r="AI489" s="888"/>
    </row>
    <row r="490" spans="4:35">
      <c r="D490" t="s">
        <v>238</v>
      </c>
      <c r="E490" t="s">
        <v>215</v>
      </c>
      <c r="F490" t="s">
        <v>239</v>
      </c>
      <c r="G490" t="s">
        <v>283</v>
      </c>
      <c r="H490" t="s">
        <v>265</v>
      </c>
      <c r="I490" t="s">
        <v>266</v>
      </c>
      <c r="J490" t="s">
        <v>107</v>
      </c>
      <c r="K490" t="s">
        <v>325</v>
      </c>
      <c r="L490" s="218" t="s">
        <v>306</v>
      </c>
      <c r="M490" s="696" t="s">
        <v>416</v>
      </c>
      <c r="N490" s="218" t="s">
        <v>368</v>
      </c>
      <c r="O490" s="217" t="s">
        <v>416</v>
      </c>
      <c r="S490" t="s">
        <v>708</v>
      </c>
      <c r="T490" t="s">
        <v>692</v>
      </c>
      <c r="U490" t="s">
        <v>398</v>
      </c>
      <c r="AC490" t="s">
        <v>2206</v>
      </c>
      <c r="AE490" s="888"/>
      <c r="AF490" s="888"/>
      <c r="AG490" s="888"/>
      <c r="AH490" s="888"/>
      <c r="AI490" s="888"/>
    </row>
    <row r="491" spans="4:35">
      <c r="D491" t="s">
        <v>238</v>
      </c>
      <c r="E491" t="s">
        <v>215</v>
      </c>
      <c r="F491" t="s">
        <v>239</v>
      </c>
      <c r="G491" t="s">
        <v>283</v>
      </c>
      <c r="H491" t="s">
        <v>265</v>
      </c>
      <c r="I491" t="s">
        <v>266</v>
      </c>
      <c r="J491" t="s">
        <v>107</v>
      </c>
      <c r="K491" t="s">
        <v>325</v>
      </c>
      <c r="L491" s="218" t="s">
        <v>306</v>
      </c>
      <c r="M491" s="696" t="s">
        <v>416</v>
      </c>
      <c r="N491" s="218" t="s">
        <v>368</v>
      </c>
      <c r="O491" s="217" t="s">
        <v>416</v>
      </c>
      <c r="S491" t="s">
        <v>709</v>
      </c>
      <c r="T491" t="s">
        <v>696</v>
      </c>
      <c r="U491" t="s">
        <v>398</v>
      </c>
      <c r="AC491" t="s">
        <v>2206</v>
      </c>
      <c r="AE491" s="888"/>
      <c r="AF491" s="888"/>
      <c r="AG491" s="888"/>
      <c r="AH491" s="888"/>
      <c r="AI491" s="888"/>
    </row>
    <row r="492" spans="4:35">
      <c r="D492" t="s">
        <v>238</v>
      </c>
      <c r="E492" t="s">
        <v>215</v>
      </c>
      <c r="F492" t="s">
        <v>239</v>
      </c>
      <c r="G492" t="s">
        <v>283</v>
      </c>
      <c r="H492" t="s">
        <v>265</v>
      </c>
      <c r="I492" t="s">
        <v>266</v>
      </c>
      <c r="J492" t="s">
        <v>107</v>
      </c>
      <c r="K492" t="s">
        <v>325</v>
      </c>
      <c r="L492" s="218" t="s">
        <v>306</v>
      </c>
      <c r="M492" s="696" t="s">
        <v>416</v>
      </c>
      <c r="N492" s="218" t="s">
        <v>368</v>
      </c>
      <c r="O492" s="217" t="s">
        <v>416</v>
      </c>
      <c r="S492" t="s">
        <v>710</v>
      </c>
      <c r="T492" t="s">
        <v>711</v>
      </c>
      <c r="U492" t="s">
        <v>398</v>
      </c>
      <c r="AC492" t="s">
        <v>2206</v>
      </c>
      <c r="AE492" s="888"/>
      <c r="AF492" s="888"/>
      <c r="AG492" s="888"/>
      <c r="AH492" s="888"/>
      <c r="AI492" s="888"/>
    </row>
    <row r="493" spans="4:35">
      <c r="D493" t="s">
        <v>238</v>
      </c>
      <c r="E493" t="s">
        <v>215</v>
      </c>
      <c r="F493" t="s">
        <v>239</v>
      </c>
      <c r="G493" t="s">
        <v>283</v>
      </c>
      <c r="H493" t="s">
        <v>265</v>
      </c>
      <c r="I493" t="s">
        <v>266</v>
      </c>
      <c r="J493" t="s">
        <v>107</v>
      </c>
      <c r="K493" t="s">
        <v>325</v>
      </c>
      <c r="L493" s="218" t="s">
        <v>306</v>
      </c>
      <c r="M493" s="696" t="s">
        <v>416</v>
      </c>
      <c r="N493" s="218" t="s">
        <v>368</v>
      </c>
      <c r="O493" s="217" t="s">
        <v>416</v>
      </c>
      <c r="S493" t="s">
        <v>712</v>
      </c>
      <c r="T493" t="s">
        <v>713</v>
      </c>
      <c r="U493" t="s">
        <v>398</v>
      </c>
      <c r="AC493" t="s">
        <v>2206</v>
      </c>
      <c r="AE493" s="888"/>
      <c r="AF493" s="888"/>
      <c r="AG493" s="888"/>
      <c r="AH493" s="888"/>
      <c r="AI493" s="888"/>
    </row>
    <row r="494" spans="4:35">
      <c r="D494" t="s">
        <v>238</v>
      </c>
      <c r="E494" t="s">
        <v>215</v>
      </c>
      <c r="F494" t="s">
        <v>239</v>
      </c>
      <c r="G494" t="s">
        <v>283</v>
      </c>
      <c r="H494" t="s">
        <v>265</v>
      </c>
      <c r="I494" t="s">
        <v>266</v>
      </c>
      <c r="J494" t="s">
        <v>107</v>
      </c>
      <c r="K494" t="s">
        <v>325</v>
      </c>
      <c r="L494" s="218" t="s">
        <v>306</v>
      </c>
      <c r="M494" s="696" t="s">
        <v>416</v>
      </c>
      <c r="N494" s="218" t="s">
        <v>368</v>
      </c>
      <c r="O494" s="217" t="s">
        <v>416</v>
      </c>
      <c r="S494" t="s">
        <v>714</v>
      </c>
      <c r="T494" t="s">
        <v>644</v>
      </c>
      <c r="U494" t="s">
        <v>398</v>
      </c>
      <c r="AC494" t="s">
        <v>2206</v>
      </c>
      <c r="AE494" s="888"/>
      <c r="AF494" s="888"/>
      <c r="AG494" s="888"/>
      <c r="AH494" s="888"/>
      <c r="AI494" s="888"/>
    </row>
    <row r="495" spans="4:35">
      <c r="D495" t="s">
        <v>238</v>
      </c>
      <c r="E495" t="s">
        <v>215</v>
      </c>
      <c r="F495" t="s">
        <v>239</v>
      </c>
      <c r="G495" t="s">
        <v>283</v>
      </c>
      <c r="H495" t="s">
        <v>265</v>
      </c>
      <c r="I495" t="s">
        <v>266</v>
      </c>
      <c r="J495" t="s">
        <v>107</v>
      </c>
      <c r="K495" t="s">
        <v>325</v>
      </c>
      <c r="L495" s="218" t="s">
        <v>306</v>
      </c>
      <c r="M495" s="696" t="s">
        <v>416</v>
      </c>
      <c r="N495" s="218" t="s">
        <v>368</v>
      </c>
      <c r="O495" s="217" t="s">
        <v>416</v>
      </c>
      <c r="S495" t="s">
        <v>715</v>
      </c>
      <c r="T495" t="s">
        <v>642</v>
      </c>
      <c r="U495" t="s">
        <v>398</v>
      </c>
      <c r="AC495" t="s">
        <v>2206</v>
      </c>
      <c r="AE495" s="888"/>
      <c r="AF495" s="888"/>
      <c r="AG495" s="888"/>
      <c r="AH495" s="888"/>
      <c r="AI495" s="888"/>
    </row>
    <row r="496" spans="4:35">
      <c r="D496" t="s">
        <v>238</v>
      </c>
      <c r="E496" t="s">
        <v>215</v>
      </c>
      <c r="F496" t="s">
        <v>239</v>
      </c>
      <c r="G496" t="s">
        <v>283</v>
      </c>
      <c r="H496" t="s">
        <v>265</v>
      </c>
      <c r="I496" t="s">
        <v>266</v>
      </c>
      <c r="J496" t="s">
        <v>107</v>
      </c>
      <c r="K496" t="s">
        <v>325</v>
      </c>
      <c r="L496" s="218" t="s">
        <v>306</v>
      </c>
      <c r="M496" s="696" t="s">
        <v>416</v>
      </c>
      <c r="N496" s="218" t="s">
        <v>368</v>
      </c>
      <c r="O496" s="217" t="s">
        <v>416</v>
      </c>
      <c r="S496" t="s">
        <v>716</v>
      </c>
      <c r="T496" t="s">
        <v>646</v>
      </c>
      <c r="U496" t="s">
        <v>398</v>
      </c>
      <c r="AC496" t="s">
        <v>2206</v>
      </c>
      <c r="AE496" s="888"/>
      <c r="AF496" s="888"/>
      <c r="AG496" s="888"/>
      <c r="AH496" s="888"/>
      <c r="AI496" s="888"/>
    </row>
    <row r="497" spans="4:35">
      <c r="D497" t="s">
        <v>238</v>
      </c>
      <c r="E497" t="s">
        <v>215</v>
      </c>
      <c r="F497" t="s">
        <v>239</v>
      </c>
      <c r="G497" t="s">
        <v>283</v>
      </c>
      <c r="H497" t="s">
        <v>265</v>
      </c>
      <c r="I497" t="s">
        <v>266</v>
      </c>
      <c r="J497" t="s">
        <v>107</v>
      </c>
      <c r="K497" t="s">
        <v>325</v>
      </c>
      <c r="L497" s="218" t="s">
        <v>306</v>
      </c>
      <c r="M497" s="696" t="s">
        <v>416</v>
      </c>
      <c r="N497" s="218" t="s">
        <v>368</v>
      </c>
      <c r="O497" s="217" t="s">
        <v>416</v>
      </c>
      <c r="S497" t="s">
        <v>717</v>
      </c>
      <c r="T497" t="s">
        <v>650</v>
      </c>
      <c r="U497" t="s">
        <v>398</v>
      </c>
      <c r="AC497" t="s">
        <v>2206</v>
      </c>
      <c r="AE497" s="888"/>
      <c r="AF497" s="888"/>
      <c r="AG497" s="888"/>
      <c r="AH497" s="888"/>
      <c r="AI497" s="888"/>
    </row>
    <row r="498" spans="4:35">
      <c r="D498" t="s">
        <v>238</v>
      </c>
      <c r="E498" t="s">
        <v>215</v>
      </c>
      <c r="F498" t="s">
        <v>239</v>
      </c>
      <c r="G498" t="s">
        <v>283</v>
      </c>
      <c r="H498" t="s">
        <v>265</v>
      </c>
      <c r="I498" t="s">
        <v>266</v>
      </c>
      <c r="J498" t="s">
        <v>107</v>
      </c>
      <c r="K498" t="s">
        <v>325</v>
      </c>
      <c r="L498" s="218" t="s">
        <v>306</v>
      </c>
      <c r="M498" s="696" t="s">
        <v>416</v>
      </c>
      <c r="N498" s="218" t="s">
        <v>368</v>
      </c>
      <c r="O498" s="217" t="s">
        <v>416</v>
      </c>
      <c r="S498" t="s">
        <v>718</v>
      </c>
      <c r="T498" t="s">
        <v>648</v>
      </c>
      <c r="U498" t="s">
        <v>398</v>
      </c>
      <c r="AC498" t="s">
        <v>2206</v>
      </c>
      <c r="AE498" s="888"/>
      <c r="AF498" s="888"/>
      <c r="AG498" s="888"/>
      <c r="AH498" s="888"/>
      <c r="AI498" s="888"/>
    </row>
    <row r="499" spans="4:35">
      <c r="D499" t="s">
        <v>238</v>
      </c>
      <c r="E499" t="s">
        <v>215</v>
      </c>
      <c r="F499" t="s">
        <v>239</v>
      </c>
      <c r="G499" t="s">
        <v>283</v>
      </c>
      <c r="H499" t="s">
        <v>265</v>
      </c>
      <c r="I499" t="s">
        <v>266</v>
      </c>
      <c r="J499" t="s">
        <v>107</v>
      </c>
      <c r="K499" t="s">
        <v>325</v>
      </c>
      <c r="L499" s="218" t="s">
        <v>306</v>
      </c>
      <c r="M499" s="696" t="s">
        <v>416</v>
      </c>
      <c r="N499" s="218" t="s">
        <v>368</v>
      </c>
      <c r="O499" s="217" t="s">
        <v>416</v>
      </c>
      <c r="S499" t="s">
        <v>719</v>
      </c>
      <c r="T499" t="s">
        <v>700</v>
      </c>
      <c r="U499" t="s">
        <v>398</v>
      </c>
      <c r="AC499" t="s">
        <v>2206</v>
      </c>
      <c r="AE499" s="888"/>
      <c r="AF499" s="888"/>
      <c r="AG499" s="888"/>
      <c r="AH499" s="888"/>
      <c r="AI499" s="888"/>
    </row>
    <row r="500" spans="4:35">
      <c r="D500" t="s">
        <v>238</v>
      </c>
      <c r="E500" t="s">
        <v>215</v>
      </c>
      <c r="F500" t="s">
        <v>239</v>
      </c>
      <c r="G500" t="s">
        <v>283</v>
      </c>
      <c r="H500" t="s">
        <v>265</v>
      </c>
      <c r="I500" t="s">
        <v>266</v>
      </c>
      <c r="J500" t="s">
        <v>107</v>
      </c>
      <c r="K500" t="s">
        <v>325</v>
      </c>
      <c r="L500" s="218" t="s">
        <v>306</v>
      </c>
      <c r="M500" s="696" t="s">
        <v>416</v>
      </c>
      <c r="N500" s="218" t="s">
        <v>368</v>
      </c>
      <c r="O500" s="217" t="s">
        <v>416</v>
      </c>
      <c r="S500" t="s">
        <v>720</v>
      </c>
      <c r="T500" t="s">
        <v>652</v>
      </c>
      <c r="U500" t="s">
        <v>398</v>
      </c>
      <c r="AC500" t="s">
        <v>2206</v>
      </c>
      <c r="AE500" s="888"/>
      <c r="AF500" s="888"/>
      <c r="AG500" s="888"/>
      <c r="AH500" s="888"/>
      <c r="AI500" s="888"/>
    </row>
    <row r="501" spans="4:35">
      <c r="D501" t="s">
        <v>238</v>
      </c>
      <c r="E501" t="s">
        <v>215</v>
      </c>
      <c r="F501" t="s">
        <v>239</v>
      </c>
      <c r="G501" t="s">
        <v>283</v>
      </c>
      <c r="H501" t="s">
        <v>265</v>
      </c>
      <c r="I501" t="s">
        <v>266</v>
      </c>
      <c r="J501" t="s">
        <v>107</v>
      </c>
      <c r="K501" t="s">
        <v>325</v>
      </c>
      <c r="L501" s="218" t="s">
        <v>306</v>
      </c>
      <c r="M501" s="696" t="s">
        <v>416</v>
      </c>
      <c r="N501" s="218" t="s">
        <v>368</v>
      </c>
      <c r="O501" s="217" t="s">
        <v>416</v>
      </c>
      <c r="S501" t="s">
        <v>721</v>
      </c>
      <c r="T501" t="s">
        <v>686</v>
      </c>
      <c r="U501" t="s">
        <v>398</v>
      </c>
      <c r="AC501" t="s">
        <v>2206</v>
      </c>
      <c r="AE501" s="888"/>
      <c r="AF501" s="888"/>
      <c r="AG501" s="888"/>
      <c r="AH501" s="888"/>
      <c r="AI501" s="888"/>
    </row>
    <row r="502" spans="4:35">
      <c r="D502" t="s">
        <v>238</v>
      </c>
      <c r="E502" t="s">
        <v>215</v>
      </c>
      <c r="F502" t="s">
        <v>239</v>
      </c>
      <c r="G502" t="s">
        <v>283</v>
      </c>
      <c r="H502" t="s">
        <v>265</v>
      </c>
      <c r="I502" t="s">
        <v>266</v>
      </c>
      <c r="J502" t="s">
        <v>107</v>
      </c>
      <c r="K502" t="s">
        <v>325</v>
      </c>
      <c r="L502" s="218" t="s">
        <v>306</v>
      </c>
      <c r="M502" s="696" t="s">
        <v>416</v>
      </c>
      <c r="N502" s="218" t="s">
        <v>368</v>
      </c>
      <c r="O502" s="217" t="s">
        <v>416</v>
      </c>
      <c r="S502" t="s">
        <v>722</v>
      </c>
      <c r="T502" t="s">
        <v>690</v>
      </c>
      <c r="U502" t="s">
        <v>398</v>
      </c>
      <c r="AC502" t="s">
        <v>2206</v>
      </c>
      <c r="AE502" s="888"/>
      <c r="AF502" s="888"/>
      <c r="AG502" s="888"/>
      <c r="AH502" s="888"/>
      <c r="AI502" s="888"/>
    </row>
    <row r="503" spans="4:35">
      <c r="D503" t="s">
        <v>238</v>
      </c>
      <c r="E503" t="s">
        <v>215</v>
      </c>
      <c r="F503" t="s">
        <v>239</v>
      </c>
      <c r="G503" t="s">
        <v>283</v>
      </c>
      <c r="H503" t="s">
        <v>265</v>
      </c>
      <c r="I503" t="s">
        <v>266</v>
      </c>
      <c r="J503" t="s">
        <v>107</v>
      </c>
      <c r="K503" t="s">
        <v>325</v>
      </c>
      <c r="L503" s="218" t="s">
        <v>306</v>
      </c>
      <c r="M503" s="696" t="s">
        <v>416</v>
      </c>
      <c r="N503" s="218" t="s">
        <v>368</v>
      </c>
      <c r="O503" s="217" t="s">
        <v>416</v>
      </c>
      <c r="S503" t="s">
        <v>723</v>
      </c>
      <c r="T503" t="s">
        <v>702</v>
      </c>
      <c r="U503" t="s">
        <v>398</v>
      </c>
      <c r="AC503" t="s">
        <v>2206</v>
      </c>
      <c r="AE503" s="888"/>
      <c r="AF503" s="888"/>
      <c r="AG503" s="888"/>
      <c r="AH503" s="888"/>
      <c r="AI503" s="888"/>
    </row>
    <row r="504" spans="4:35">
      <c r="D504" t="s">
        <v>238</v>
      </c>
      <c r="E504" t="s">
        <v>215</v>
      </c>
      <c r="F504" t="s">
        <v>239</v>
      </c>
      <c r="G504" t="s">
        <v>283</v>
      </c>
      <c r="H504" t="s">
        <v>265</v>
      </c>
      <c r="I504" t="s">
        <v>266</v>
      </c>
      <c r="J504" t="s">
        <v>107</v>
      </c>
      <c r="K504" t="s">
        <v>325</v>
      </c>
      <c r="L504" s="218" t="s">
        <v>306</v>
      </c>
      <c r="M504" s="696" t="s">
        <v>416</v>
      </c>
      <c r="N504" s="218" t="s">
        <v>368</v>
      </c>
      <c r="O504" s="217" t="s">
        <v>416</v>
      </c>
      <c r="S504" t="s">
        <v>724</v>
      </c>
      <c r="T504" t="s">
        <v>682</v>
      </c>
      <c r="U504" t="s">
        <v>398</v>
      </c>
      <c r="AC504" t="s">
        <v>2206</v>
      </c>
      <c r="AE504" s="888"/>
      <c r="AF504" s="888"/>
      <c r="AG504" s="888"/>
      <c r="AH504" s="888"/>
      <c r="AI504" s="888"/>
    </row>
    <row r="505" spans="4:35">
      <c r="D505" t="s">
        <v>238</v>
      </c>
      <c r="E505" t="s">
        <v>215</v>
      </c>
      <c r="F505" t="s">
        <v>239</v>
      </c>
      <c r="G505" t="s">
        <v>283</v>
      </c>
      <c r="H505" t="s">
        <v>265</v>
      </c>
      <c r="I505" t="s">
        <v>266</v>
      </c>
      <c r="J505" t="s">
        <v>107</v>
      </c>
      <c r="K505" t="s">
        <v>325</v>
      </c>
      <c r="L505" s="218" t="s">
        <v>306</v>
      </c>
      <c r="M505" s="696" t="s">
        <v>416</v>
      </c>
      <c r="N505" s="218" t="s">
        <v>368</v>
      </c>
      <c r="O505" s="217" t="s">
        <v>416</v>
      </c>
      <c r="S505" t="s">
        <v>725</v>
      </c>
      <c r="T505" t="s">
        <v>684</v>
      </c>
      <c r="U505" t="s">
        <v>398</v>
      </c>
      <c r="AC505" t="s">
        <v>2206</v>
      </c>
      <c r="AE505" s="888"/>
      <c r="AF505" s="888"/>
      <c r="AG505" s="888"/>
      <c r="AH505" s="888"/>
      <c r="AI505" s="888"/>
    </row>
    <row r="506" spans="4:35">
      <c r="D506" t="s">
        <v>238</v>
      </c>
      <c r="E506" t="s">
        <v>215</v>
      </c>
      <c r="F506" t="s">
        <v>239</v>
      </c>
      <c r="G506" t="s">
        <v>283</v>
      </c>
      <c r="H506" t="s">
        <v>265</v>
      </c>
      <c r="I506" t="s">
        <v>266</v>
      </c>
      <c r="J506" t="s">
        <v>107</v>
      </c>
      <c r="K506" t="s">
        <v>325</v>
      </c>
      <c r="L506" s="218" t="s">
        <v>306</v>
      </c>
      <c r="M506" s="696" t="s">
        <v>416</v>
      </c>
      <c r="N506" s="218" t="s">
        <v>368</v>
      </c>
      <c r="O506" s="217" t="s">
        <v>416</v>
      </c>
      <c r="S506" t="s">
        <v>726</v>
      </c>
      <c r="T506" t="s">
        <v>727</v>
      </c>
      <c r="U506" t="s">
        <v>398</v>
      </c>
      <c r="AC506" t="s">
        <v>2206</v>
      </c>
      <c r="AE506" s="888"/>
      <c r="AF506" s="888"/>
      <c r="AG506" s="888"/>
      <c r="AH506" s="888"/>
      <c r="AI506" s="888"/>
    </row>
    <row r="507" spans="4:35">
      <c r="D507" t="s">
        <v>238</v>
      </c>
      <c r="E507" t="s">
        <v>215</v>
      </c>
      <c r="F507" t="s">
        <v>239</v>
      </c>
      <c r="G507" t="s">
        <v>283</v>
      </c>
      <c r="H507" t="s">
        <v>265</v>
      </c>
      <c r="I507" t="s">
        <v>266</v>
      </c>
      <c r="J507" t="s">
        <v>107</v>
      </c>
      <c r="K507" t="s">
        <v>325</v>
      </c>
      <c r="L507" s="218" t="s">
        <v>306</v>
      </c>
      <c r="M507" s="696" t="s">
        <v>416</v>
      </c>
      <c r="N507" s="218" t="s">
        <v>368</v>
      </c>
      <c r="O507" s="217" t="s">
        <v>416</v>
      </c>
      <c r="S507" t="s">
        <v>728</v>
      </c>
      <c r="T507" t="s">
        <v>729</v>
      </c>
      <c r="U507" t="s">
        <v>398</v>
      </c>
      <c r="AC507" t="s">
        <v>2206</v>
      </c>
      <c r="AE507" s="888"/>
      <c r="AF507" s="888"/>
      <c r="AG507" s="888"/>
      <c r="AH507" s="888"/>
      <c r="AI507" s="888"/>
    </row>
    <row r="508" spans="4:35">
      <c r="D508" t="s">
        <v>238</v>
      </c>
      <c r="E508" t="s">
        <v>215</v>
      </c>
      <c r="F508" t="s">
        <v>239</v>
      </c>
      <c r="G508" t="s">
        <v>283</v>
      </c>
      <c r="H508" t="s">
        <v>265</v>
      </c>
      <c r="I508" t="s">
        <v>266</v>
      </c>
      <c r="J508" t="s">
        <v>107</v>
      </c>
      <c r="K508" t="s">
        <v>325</v>
      </c>
      <c r="L508" s="218" t="s">
        <v>306</v>
      </c>
      <c r="M508" s="696" t="s">
        <v>416</v>
      </c>
      <c r="N508" s="218" t="s">
        <v>368</v>
      </c>
      <c r="O508" s="217" t="s">
        <v>416</v>
      </c>
      <c r="S508" t="s">
        <v>730</v>
      </c>
      <c r="T508" t="s">
        <v>670</v>
      </c>
      <c r="U508" t="s">
        <v>398</v>
      </c>
      <c r="AC508" t="s">
        <v>2206</v>
      </c>
      <c r="AE508" s="888"/>
      <c r="AF508" s="888"/>
      <c r="AG508" s="888"/>
      <c r="AH508" s="888"/>
      <c r="AI508" s="888"/>
    </row>
    <row r="509" spans="4:35">
      <c r="D509" t="s">
        <v>238</v>
      </c>
      <c r="E509" t="s">
        <v>215</v>
      </c>
      <c r="F509" t="s">
        <v>239</v>
      </c>
      <c r="G509" t="s">
        <v>283</v>
      </c>
      <c r="H509" t="s">
        <v>265</v>
      </c>
      <c r="I509" t="s">
        <v>266</v>
      </c>
      <c r="J509" t="s">
        <v>107</v>
      </c>
      <c r="K509" t="s">
        <v>325</v>
      </c>
      <c r="L509" s="218" t="s">
        <v>306</v>
      </c>
      <c r="M509" s="696" t="s">
        <v>416</v>
      </c>
      <c r="N509" s="218" t="s">
        <v>368</v>
      </c>
      <c r="O509" s="217" t="s">
        <v>416</v>
      </c>
      <c r="S509" t="s">
        <v>731</v>
      </c>
      <c r="T509" t="s">
        <v>674</v>
      </c>
      <c r="U509" t="s">
        <v>398</v>
      </c>
      <c r="AC509" t="s">
        <v>2206</v>
      </c>
      <c r="AE509" s="888"/>
      <c r="AF509" s="888"/>
      <c r="AG509" s="888"/>
      <c r="AH509" s="888"/>
      <c r="AI509" s="888"/>
    </row>
    <row r="510" spans="4:35">
      <c r="D510" t="s">
        <v>238</v>
      </c>
      <c r="E510" t="s">
        <v>215</v>
      </c>
      <c r="F510" t="s">
        <v>239</v>
      </c>
      <c r="G510" t="s">
        <v>283</v>
      </c>
      <c r="H510" t="s">
        <v>265</v>
      </c>
      <c r="I510" t="s">
        <v>266</v>
      </c>
      <c r="J510" t="s">
        <v>107</v>
      </c>
      <c r="K510" t="s">
        <v>325</v>
      </c>
      <c r="L510" s="218" t="s">
        <v>306</v>
      </c>
      <c r="M510" s="696" t="s">
        <v>416</v>
      </c>
      <c r="N510" s="218" t="s">
        <v>368</v>
      </c>
      <c r="O510" s="217" t="s">
        <v>416</v>
      </c>
      <c r="S510" t="s">
        <v>732</v>
      </c>
      <c r="T510" t="s">
        <v>733</v>
      </c>
      <c r="U510" t="s">
        <v>398</v>
      </c>
      <c r="AC510" t="s">
        <v>2206</v>
      </c>
      <c r="AE510" s="888"/>
      <c r="AF510" s="888"/>
      <c r="AG510" s="888"/>
      <c r="AH510" s="888"/>
      <c r="AI510" s="888"/>
    </row>
    <row r="511" spans="4:35">
      <c r="D511" t="s">
        <v>238</v>
      </c>
      <c r="E511" t="s">
        <v>215</v>
      </c>
      <c r="F511" t="s">
        <v>239</v>
      </c>
      <c r="G511" t="s">
        <v>283</v>
      </c>
      <c r="H511" t="s">
        <v>265</v>
      </c>
      <c r="I511" t="s">
        <v>266</v>
      </c>
      <c r="J511" t="s">
        <v>107</v>
      </c>
      <c r="K511" t="s">
        <v>325</v>
      </c>
      <c r="L511" s="218" t="s">
        <v>306</v>
      </c>
      <c r="M511" s="696" t="s">
        <v>416</v>
      </c>
      <c r="N511" s="218" t="s">
        <v>368</v>
      </c>
      <c r="O511" s="217" t="s">
        <v>416</v>
      </c>
      <c r="S511" t="s">
        <v>734</v>
      </c>
      <c r="T511" t="s">
        <v>676</v>
      </c>
      <c r="U511" t="s">
        <v>398</v>
      </c>
      <c r="AC511" t="s">
        <v>2206</v>
      </c>
      <c r="AE511" s="888"/>
      <c r="AF511" s="888"/>
      <c r="AG511" s="888"/>
      <c r="AH511" s="888"/>
      <c r="AI511" s="888"/>
    </row>
    <row r="512" spans="4:35">
      <c r="D512" t="s">
        <v>238</v>
      </c>
      <c r="E512" t="s">
        <v>215</v>
      </c>
      <c r="F512" t="s">
        <v>239</v>
      </c>
      <c r="G512" t="s">
        <v>283</v>
      </c>
      <c r="H512" t="s">
        <v>265</v>
      </c>
      <c r="I512" t="s">
        <v>266</v>
      </c>
      <c r="J512" t="s">
        <v>107</v>
      </c>
      <c r="K512" t="s">
        <v>325</v>
      </c>
      <c r="L512" s="218" t="s">
        <v>306</v>
      </c>
      <c r="M512" s="696" t="s">
        <v>416</v>
      </c>
      <c r="N512" s="218" t="s">
        <v>368</v>
      </c>
      <c r="O512" s="217" t="s">
        <v>416</v>
      </c>
      <c r="S512" t="s">
        <v>735</v>
      </c>
      <c r="T512" t="s">
        <v>736</v>
      </c>
      <c r="U512" t="s">
        <v>398</v>
      </c>
      <c r="AC512" t="s">
        <v>2206</v>
      </c>
      <c r="AE512" s="888"/>
      <c r="AF512" s="888"/>
      <c r="AG512" s="888"/>
      <c r="AH512" s="888"/>
      <c r="AI512" s="888"/>
    </row>
    <row r="513" spans="4:35">
      <c r="D513" t="s">
        <v>238</v>
      </c>
      <c r="E513" t="s">
        <v>215</v>
      </c>
      <c r="F513" t="s">
        <v>239</v>
      </c>
      <c r="G513" t="s">
        <v>283</v>
      </c>
      <c r="H513" t="s">
        <v>265</v>
      </c>
      <c r="I513" t="s">
        <v>266</v>
      </c>
      <c r="J513" t="s">
        <v>107</v>
      </c>
      <c r="K513" t="s">
        <v>325</v>
      </c>
      <c r="L513" s="218" t="s">
        <v>306</v>
      </c>
      <c r="M513" s="696" t="s">
        <v>416</v>
      </c>
      <c r="N513" s="218" t="s">
        <v>368</v>
      </c>
      <c r="O513" s="217" t="s">
        <v>416</v>
      </c>
      <c r="S513" t="s">
        <v>737</v>
      </c>
      <c r="T513" t="s">
        <v>664</v>
      </c>
      <c r="U513" t="s">
        <v>398</v>
      </c>
      <c r="AC513" t="s">
        <v>2206</v>
      </c>
      <c r="AE513" s="888"/>
      <c r="AF513" s="888"/>
      <c r="AG513" s="888"/>
      <c r="AH513" s="888"/>
      <c r="AI513" s="888"/>
    </row>
    <row r="514" spans="4:35">
      <c r="D514" t="s">
        <v>238</v>
      </c>
      <c r="E514" t="s">
        <v>215</v>
      </c>
      <c r="F514" t="s">
        <v>239</v>
      </c>
      <c r="G514" t="s">
        <v>283</v>
      </c>
      <c r="H514" t="s">
        <v>265</v>
      </c>
      <c r="I514" t="s">
        <v>266</v>
      </c>
      <c r="J514" t="s">
        <v>107</v>
      </c>
      <c r="K514" t="s">
        <v>325</v>
      </c>
      <c r="L514" s="218" t="s">
        <v>306</v>
      </c>
      <c r="M514" s="696" t="s">
        <v>416</v>
      </c>
      <c r="N514" s="218" t="s">
        <v>368</v>
      </c>
      <c r="O514" s="217" t="s">
        <v>416</v>
      </c>
      <c r="S514" t="s">
        <v>738</v>
      </c>
      <c r="T514" t="s">
        <v>739</v>
      </c>
      <c r="U514" t="s">
        <v>398</v>
      </c>
      <c r="AC514" t="s">
        <v>2206</v>
      </c>
      <c r="AE514" s="888"/>
      <c r="AF514" s="888"/>
      <c r="AG514" s="888"/>
      <c r="AH514" s="888"/>
      <c r="AI514" s="888"/>
    </row>
    <row r="515" spans="4:35">
      <c r="D515" t="s">
        <v>238</v>
      </c>
      <c r="E515" t="s">
        <v>215</v>
      </c>
      <c r="F515" t="s">
        <v>239</v>
      </c>
      <c r="G515" t="s">
        <v>283</v>
      </c>
      <c r="H515" t="s">
        <v>265</v>
      </c>
      <c r="I515" t="s">
        <v>266</v>
      </c>
      <c r="J515" t="s">
        <v>107</v>
      </c>
      <c r="K515" t="s">
        <v>325</v>
      </c>
      <c r="L515" s="218" t="s">
        <v>306</v>
      </c>
      <c r="M515" s="696" t="s">
        <v>416</v>
      </c>
      <c r="N515" s="218" t="s">
        <v>368</v>
      </c>
      <c r="O515" s="217" t="s">
        <v>416</v>
      </c>
      <c r="S515" t="s">
        <v>740</v>
      </c>
      <c r="T515" t="s">
        <v>666</v>
      </c>
      <c r="U515" t="s">
        <v>398</v>
      </c>
      <c r="AC515" t="s">
        <v>2206</v>
      </c>
      <c r="AE515" s="888"/>
      <c r="AF515" s="888"/>
      <c r="AG515" s="888"/>
      <c r="AH515" s="888"/>
      <c r="AI515" s="888"/>
    </row>
    <row r="516" spans="4:35">
      <c r="D516" t="s">
        <v>238</v>
      </c>
      <c r="E516" t="s">
        <v>215</v>
      </c>
      <c r="F516" t="s">
        <v>239</v>
      </c>
      <c r="G516" t="s">
        <v>283</v>
      </c>
      <c r="H516" t="s">
        <v>265</v>
      </c>
      <c r="I516" t="s">
        <v>266</v>
      </c>
      <c r="J516" t="s">
        <v>107</v>
      </c>
      <c r="K516" t="s">
        <v>325</v>
      </c>
      <c r="L516" s="218" t="s">
        <v>306</v>
      </c>
      <c r="M516" s="696" t="s">
        <v>416</v>
      </c>
      <c r="N516" s="218" t="s">
        <v>368</v>
      </c>
      <c r="O516" s="217" t="s">
        <v>416</v>
      </c>
      <c r="S516" t="s">
        <v>741</v>
      </c>
      <c r="T516" t="s">
        <v>638</v>
      </c>
      <c r="U516" t="s">
        <v>398</v>
      </c>
      <c r="AC516" t="s">
        <v>2206</v>
      </c>
      <c r="AE516" s="888"/>
      <c r="AF516" s="888"/>
      <c r="AG516" s="888"/>
      <c r="AH516" s="888"/>
      <c r="AI516" s="888"/>
    </row>
    <row r="517" spans="4:35">
      <c r="D517" t="s">
        <v>238</v>
      </c>
      <c r="E517" t="s">
        <v>215</v>
      </c>
      <c r="F517" t="s">
        <v>239</v>
      </c>
      <c r="G517" t="s">
        <v>283</v>
      </c>
      <c r="H517" t="s">
        <v>265</v>
      </c>
      <c r="I517" t="s">
        <v>266</v>
      </c>
      <c r="J517" t="s">
        <v>107</v>
      </c>
      <c r="K517" t="s">
        <v>325</v>
      </c>
      <c r="L517" s="218" t="s">
        <v>306</v>
      </c>
      <c r="M517" s="696" t="s">
        <v>416</v>
      </c>
      <c r="N517" s="218" t="s">
        <v>368</v>
      </c>
      <c r="O517" s="217" t="s">
        <v>416</v>
      </c>
      <c r="S517" t="s">
        <v>742</v>
      </c>
      <c r="T517" t="s">
        <v>706</v>
      </c>
      <c r="U517" t="s">
        <v>398</v>
      </c>
      <c r="AC517" t="s">
        <v>2206</v>
      </c>
      <c r="AE517" s="888"/>
      <c r="AF517" s="888"/>
      <c r="AG517" s="888"/>
      <c r="AH517" s="888"/>
      <c r="AI517" s="888"/>
    </row>
    <row r="518" spans="4:35">
      <c r="D518" t="s">
        <v>238</v>
      </c>
      <c r="E518" t="s">
        <v>215</v>
      </c>
      <c r="F518" t="s">
        <v>239</v>
      </c>
      <c r="G518" t="s">
        <v>283</v>
      </c>
      <c r="H518" t="s">
        <v>265</v>
      </c>
      <c r="I518" t="s">
        <v>266</v>
      </c>
      <c r="J518" t="s">
        <v>107</v>
      </c>
      <c r="K518" t="s">
        <v>325</v>
      </c>
      <c r="L518" s="218" t="s">
        <v>306</v>
      </c>
      <c r="M518" s="696" t="s">
        <v>416</v>
      </c>
      <c r="N518" s="218" t="s">
        <v>368</v>
      </c>
      <c r="O518" s="217" t="s">
        <v>416</v>
      </c>
      <c r="S518" t="s">
        <v>743</v>
      </c>
      <c r="T518" t="s">
        <v>656</v>
      </c>
      <c r="U518" t="s">
        <v>398</v>
      </c>
      <c r="AC518" t="s">
        <v>2206</v>
      </c>
      <c r="AE518" s="888"/>
      <c r="AF518" s="888"/>
      <c r="AG518" s="888"/>
      <c r="AH518" s="888"/>
      <c r="AI518" s="888"/>
    </row>
    <row r="519" spans="4:35">
      <c r="D519" t="s">
        <v>238</v>
      </c>
      <c r="E519" t="s">
        <v>215</v>
      </c>
      <c r="F519" t="s">
        <v>239</v>
      </c>
      <c r="G519" t="s">
        <v>283</v>
      </c>
      <c r="H519" t="s">
        <v>265</v>
      </c>
      <c r="I519" t="s">
        <v>266</v>
      </c>
      <c r="J519" t="s">
        <v>107</v>
      </c>
      <c r="K519" t="s">
        <v>325</v>
      </c>
      <c r="L519" s="218" t="s">
        <v>306</v>
      </c>
      <c r="M519" s="696" t="s">
        <v>416</v>
      </c>
      <c r="N519" s="218" t="s">
        <v>368</v>
      </c>
      <c r="O519" s="217" t="s">
        <v>416</v>
      </c>
      <c r="S519" t="s">
        <v>744</v>
      </c>
      <c r="T519" t="s">
        <v>654</v>
      </c>
      <c r="U519" t="s">
        <v>398</v>
      </c>
      <c r="AC519" t="s">
        <v>2206</v>
      </c>
      <c r="AE519" s="888"/>
      <c r="AF519" s="888"/>
      <c r="AG519" s="888"/>
      <c r="AH519" s="888"/>
      <c r="AI519" s="888"/>
    </row>
    <row r="520" spans="4:35">
      <c r="D520" t="s">
        <v>238</v>
      </c>
      <c r="E520" t="s">
        <v>215</v>
      </c>
      <c r="F520" t="s">
        <v>239</v>
      </c>
      <c r="G520" t="s">
        <v>283</v>
      </c>
      <c r="H520" t="s">
        <v>265</v>
      </c>
      <c r="I520" t="s">
        <v>266</v>
      </c>
      <c r="J520" t="s">
        <v>107</v>
      </c>
      <c r="K520" t="s">
        <v>325</v>
      </c>
      <c r="L520" s="218" t="s">
        <v>306</v>
      </c>
      <c r="M520" s="696" t="s">
        <v>416</v>
      </c>
      <c r="N520" s="218" t="s">
        <v>368</v>
      </c>
      <c r="O520" s="217" t="s">
        <v>416</v>
      </c>
      <c r="S520" t="s">
        <v>745</v>
      </c>
      <c r="T520" t="s">
        <v>660</v>
      </c>
      <c r="U520" t="s">
        <v>398</v>
      </c>
      <c r="AC520" t="s">
        <v>2206</v>
      </c>
      <c r="AE520" s="888"/>
      <c r="AF520" s="888"/>
      <c r="AG520" s="888"/>
      <c r="AH520" s="888"/>
      <c r="AI520" s="888"/>
    </row>
    <row r="521" spans="4:35">
      <c r="D521" t="s">
        <v>238</v>
      </c>
      <c r="E521" t="s">
        <v>215</v>
      </c>
      <c r="F521" t="s">
        <v>239</v>
      </c>
      <c r="G521" t="s">
        <v>283</v>
      </c>
      <c r="H521" t="s">
        <v>265</v>
      </c>
      <c r="I521" t="s">
        <v>266</v>
      </c>
      <c r="J521" t="s">
        <v>107</v>
      </c>
      <c r="K521" t="s">
        <v>325</v>
      </c>
      <c r="L521" s="218" t="s">
        <v>306</v>
      </c>
      <c r="M521" s="218" t="s">
        <v>245</v>
      </c>
      <c r="N521" s="218" t="s">
        <v>368</v>
      </c>
      <c r="O521" t="s">
        <v>271</v>
      </c>
      <c r="S521" t="s">
        <v>746</v>
      </c>
      <c r="T521" t="s">
        <v>711</v>
      </c>
      <c r="U521" t="s">
        <v>398</v>
      </c>
      <c r="AC521" t="s">
        <v>2206</v>
      </c>
      <c r="AE521" s="888"/>
      <c r="AF521" s="888"/>
      <c r="AG521" s="888"/>
      <c r="AH521" s="888"/>
      <c r="AI521" s="888"/>
    </row>
    <row r="522" spans="4:35">
      <c r="D522" t="s">
        <v>238</v>
      </c>
      <c r="E522" t="s">
        <v>215</v>
      </c>
      <c r="F522" t="s">
        <v>239</v>
      </c>
      <c r="G522" t="s">
        <v>283</v>
      </c>
      <c r="H522" t="s">
        <v>265</v>
      </c>
      <c r="I522" t="s">
        <v>266</v>
      </c>
      <c r="J522" t="s">
        <v>107</v>
      </c>
      <c r="K522" t="s">
        <v>325</v>
      </c>
      <c r="L522" s="218" t="s">
        <v>306</v>
      </c>
      <c r="M522" s="696" t="s">
        <v>416</v>
      </c>
      <c r="N522" s="218" t="s">
        <v>368</v>
      </c>
      <c r="O522" s="217" t="s">
        <v>416</v>
      </c>
      <c r="S522" t="s">
        <v>747</v>
      </c>
      <c r="T522" t="s">
        <v>713</v>
      </c>
      <c r="U522" t="s">
        <v>398</v>
      </c>
      <c r="AC522" t="s">
        <v>2206</v>
      </c>
      <c r="AE522" s="888"/>
      <c r="AF522" s="888"/>
      <c r="AG522" s="888"/>
      <c r="AH522" s="888"/>
      <c r="AI522" s="888"/>
    </row>
    <row r="523" spans="4:35">
      <c r="D523" t="s">
        <v>238</v>
      </c>
      <c r="E523" t="s">
        <v>215</v>
      </c>
      <c r="F523" t="s">
        <v>239</v>
      </c>
      <c r="G523" t="s">
        <v>283</v>
      </c>
      <c r="H523" t="s">
        <v>265</v>
      </c>
      <c r="I523" t="s">
        <v>266</v>
      </c>
      <c r="J523" t="s">
        <v>107</v>
      </c>
      <c r="K523" t="s">
        <v>325</v>
      </c>
      <c r="L523" s="218" t="s">
        <v>306</v>
      </c>
      <c r="M523" s="696" t="s">
        <v>416</v>
      </c>
      <c r="N523" s="218" t="s">
        <v>368</v>
      </c>
      <c r="O523" s="217" t="s">
        <v>416</v>
      </c>
      <c r="S523" t="s">
        <v>748</v>
      </c>
      <c r="T523" t="s">
        <v>678</v>
      </c>
      <c r="U523" t="s">
        <v>398</v>
      </c>
      <c r="AC523" t="s">
        <v>2206</v>
      </c>
      <c r="AE523" s="888"/>
      <c r="AF523" s="888"/>
      <c r="AG523" s="888"/>
      <c r="AH523" s="888"/>
      <c r="AI523" s="888"/>
    </row>
    <row r="524" spans="4:35">
      <c r="D524" t="s">
        <v>238</v>
      </c>
      <c r="E524" t="s">
        <v>215</v>
      </c>
      <c r="F524" t="s">
        <v>239</v>
      </c>
      <c r="G524" t="s">
        <v>283</v>
      </c>
      <c r="H524" t="s">
        <v>265</v>
      </c>
      <c r="I524" t="s">
        <v>266</v>
      </c>
      <c r="J524" t="s">
        <v>107</v>
      </c>
      <c r="K524" t="s">
        <v>325</v>
      </c>
      <c r="L524" s="218" t="s">
        <v>306</v>
      </c>
      <c r="M524" s="218" t="s">
        <v>245</v>
      </c>
      <c r="N524" s="218" t="s">
        <v>373</v>
      </c>
      <c r="O524" t="s">
        <v>271</v>
      </c>
      <c r="S524" t="s">
        <v>749</v>
      </c>
      <c r="T524" t="s">
        <v>750</v>
      </c>
      <c r="U524" t="s">
        <v>402</v>
      </c>
      <c r="AC524" t="s">
        <v>2206</v>
      </c>
      <c r="AE524" s="888"/>
      <c r="AF524" s="888"/>
      <c r="AG524" s="888"/>
      <c r="AH524" s="888"/>
      <c r="AI524" s="888"/>
    </row>
    <row r="525" spans="4:35">
      <c r="D525" t="s">
        <v>238</v>
      </c>
      <c r="E525" t="s">
        <v>215</v>
      </c>
      <c r="F525" t="s">
        <v>239</v>
      </c>
      <c r="G525" t="s">
        <v>283</v>
      </c>
      <c r="H525" t="s">
        <v>265</v>
      </c>
      <c r="I525" t="s">
        <v>266</v>
      </c>
      <c r="J525" t="s">
        <v>107</v>
      </c>
      <c r="K525" t="s">
        <v>325</v>
      </c>
      <c r="L525" s="218" t="s">
        <v>306</v>
      </c>
      <c r="M525" s="218" t="s">
        <v>245</v>
      </c>
      <c r="N525" s="218" t="s">
        <v>373</v>
      </c>
      <c r="O525" t="s">
        <v>271</v>
      </c>
      <c r="S525" t="s">
        <v>751</v>
      </c>
      <c r="T525" t="s">
        <v>752</v>
      </c>
      <c r="U525" t="s">
        <v>402</v>
      </c>
      <c r="AC525" t="s">
        <v>2206</v>
      </c>
      <c r="AE525" s="888"/>
      <c r="AF525" s="888"/>
      <c r="AG525" s="888"/>
      <c r="AH525" s="888"/>
      <c r="AI525" s="888"/>
    </row>
    <row r="526" spans="4:35">
      <c r="D526" t="s">
        <v>238</v>
      </c>
      <c r="E526" t="s">
        <v>215</v>
      </c>
      <c r="F526" t="s">
        <v>239</v>
      </c>
      <c r="G526" t="s">
        <v>283</v>
      </c>
      <c r="H526" t="s">
        <v>265</v>
      </c>
      <c r="I526" t="s">
        <v>266</v>
      </c>
      <c r="J526" t="s">
        <v>107</v>
      </c>
      <c r="K526" t="s">
        <v>325</v>
      </c>
      <c r="L526" s="218" t="s">
        <v>306</v>
      </c>
      <c r="M526" s="696" t="s">
        <v>416</v>
      </c>
      <c r="N526" s="218" t="s">
        <v>373</v>
      </c>
      <c r="O526" s="217" t="s">
        <v>416</v>
      </c>
      <c r="S526" t="s">
        <v>753</v>
      </c>
      <c r="T526" t="s">
        <v>754</v>
      </c>
      <c r="U526" t="s">
        <v>402</v>
      </c>
      <c r="AC526" t="s">
        <v>2206</v>
      </c>
      <c r="AE526" s="888"/>
      <c r="AF526" s="888"/>
      <c r="AG526" s="888"/>
      <c r="AH526" s="888"/>
      <c r="AI526" s="888"/>
    </row>
    <row r="527" spans="4:35">
      <c r="D527" t="s">
        <v>238</v>
      </c>
      <c r="E527" t="s">
        <v>215</v>
      </c>
      <c r="F527" t="s">
        <v>239</v>
      </c>
      <c r="G527" t="s">
        <v>283</v>
      </c>
      <c r="H527" t="s">
        <v>265</v>
      </c>
      <c r="I527" t="s">
        <v>266</v>
      </c>
      <c r="J527" t="s">
        <v>107</v>
      </c>
      <c r="K527" t="s">
        <v>325</v>
      </c>
      <c r="L527" s="218" t="s">
        <v>306</v>
      </c>
      <c r="M527" s="218" t="s">
        <v>245</v>
      </c>
      <c r="N527" s="218" t="s">
        <v>373</v>
      </c>
      <c r="O527" t="s">
        <v>271</v>
      </c>
      <c r="S527" t="s">
        <v>755</v>
      </c>
      <c r="T527" t="s">
        <v>756</v>
      </c>
      <c r="U527" t="s">
        <v>402</v>
      </c>
      <c r="AC527" t="s">
        <v>2206</v>
      </c>
      <c r="AE527" s="888"/>
      <c r="AF527" s="888"/>
      <c r="AG527" s="888"/>
      <c r="AH527" s="888"/>
      <c r="AI527" s="888"/>
    </row>
    <row r="528" spans="4:35">
      <c r="D528" t="s">
        <v>238</v>
      </c>
      <c r="E528" t="s">
        <v>215</v>
      </c>
      <c r="F528" t="s">
        <v>239</v>
      </c>
      <c r="G528" t="s">
        <v>283</v>
      </c>
      <c r="H528" t="s">
        <v>265</v>
      </c>
      <c r="I528" t="s">
        <v>266</v>
      </c>
      <c r="J528" t="s">
        <v>107</v>
      </c>
      <c r="K528" t="s">
        <v>325</v>
      </c>
      <c r="L528" s="218" t="s">
        <v>306</v>
      </c>
      <c r="M528" s="696" t="s">
        <v>416</v>
      </c>
      <c r="N528" s="218" t="s">
        <v>373</v>
      </c>
      <c r="O528" s="217" t="s">
        <v>416</v>
      </c>
      <c r="S528" t="s">
        <v>757</v>
      </c>
      <c r="T528" t="s">
        <v>758</v>
      </c>
      <c r="U528" t="s">
        <v>402</v>
      </c>
      <c r="AC528" t="s">
        <v>2206</v>
      </c>
      <c r="AE528" s="888"/>
      <c r="AF528" s="888"/>
      <c r="AG528" s="888"/>
      <c r="AH528" s="888"/>
      <c r="AI528" s="888"/>
    </row>
    <row r="529" spans="4:35">
      <c r="D529" t="s">
        <v>238</v>
      </c>
      <c r="E529" t="s">
        <v>215</v>
      </c>
      <c r="F529" t="s">
        <v>239</v>
      </c>
      <c r="G529" t="s">
        <v>283</v>
      </c>
      <c r="H529" t="s">
        <v>265</v>
      </c>
      <c r="I529" t="s">
        <v>266</v>
      </c>
      <c r="J529" t="s">
        <v>107</v>
      </c>
      <c r="K529" t="s">
        <v>325</v>
      </c>
      <c r="L529" s="218" t="s">
        <v>306</v>
      </c>
      <c r="M529" s="218" t="s">
        <v>245</v>
      </c>
      <c r="N529" s="218" t="s">
        <v>373</v>
      </c>
      <c r="O529" t="s">
        <v>271</v>
      </c>
      <c r="S529" t="s">
        <v>759</v>
      </c>
      <c r="T529" t="s">
        <v>760</v>
      </c>
      <c r="U529" t="s">
        <v>402</v>
      </c>
      <c r="AC529" t="s">
        <v>2206</v>
      </c>
      <c r="AE529" s="888"/>
      <c r="AF529" s="888"/>
      <c r="AG529" s="888"/>
      <c r="AH529" s="888"/>
      <c r="AI529" s="888"/>
    </row>
    <row r="530" spans="4:35">
      <c r="D530" t="s">
        <v>238</v>
      </c>
      <c r="E530" t="s">
        <v>215</v>
      </c>
      <c r="F530" t="s">
        <v>239</v>
      </c>
      <c r="G530" t="s">
        <v>283</v>
      </c>
      <c r="H530" t="s">
        <v>265</v>
      </c>
      <c r="I530" t="s">
        <v>266</v>
      </c>
      <c r="J530" t="s">
        <v>107</v>
      </c>
      <c r="K530" t="s">
        <v>325</v>
      </c>
      <c r="L530" s="218" t="s">
        <v>306</v>
      </c>
      <c r="M530" s="218" t="s">
        <v>245</v>
      </c>
      <c r="N530" s="218" t="s">
        <v>373</v>
      </c>
      <c r="O530" t="s">
        <v>271</v>
      </c>
      <c r="S530" t="s">
        <v>761</v>
      </c>
      <c r="T530" t="s">
        <v>762</v>
      </c>
      <c r="U530" t="s">
        <v>402</v>
      </c>
      <c r="AC530" t="s">
        <v>2206</v>
      </c>
      <c r="AE530" s="888"/>
      <c r="AF530" s="888"/>
      <c r="AG530" s="888"/>
      <c r="AH530" s="888"/>
      <c r="AI530" s="888"/>
    </row>
    <row r="531" spans="4:35">
      <c r="D531" t="s">
        <v>238</v>
      </c>
      <c r="E531" t="s">
        <v>215</v>
      </c>
      <c r="F531" t="s">
        <v>239</v>
      </c>
      <c r="G531" t="s">
        <v>283</v>
      </c>
      <c r="H531" t="s">
        <v>265</v>
      </c>
      <c r="I531" t="s">
        <v>266</v>
      </c>
      <c r="J531" t="s">
        <v>107</v>
      </c>
      <c r="K531" t="s">
        <v>325</v>
      </c>
      <c r="L531" s="218" t="s">
        <v>306</v>
      </c>
      <c r="M531" s="696" t="s">
        <v>416</v>
      </c>
      <c r="N531" s="218" t="s">
        <v>373</v>
      </c>
      <c r="O531" s="217" t="s">
        <v>416</v>
      </c>
      <c r="S531" t="s">
        <v>763</v>
      </c>
      <c r="T531" t="s">
        <v>764</v>
      </c>
      <c r="U531" t="s">
        <v>402</v>
      </c>
      <c r="AC531" t="s">
        <v>2206</v>
      </c>
      <c r="AE531" s="888"/>
      <c r="AF531" s="888"/>
      <c r="AG531" s="888"/>
      <c r="AH531" s="888"/>
      <c r="AI531" s="888"/>
    </row>
    <row r="532" spans="4:35">
      <c r="D532" t="s">
        <v>238</v>
      </c>
      <c r="E532" t="s">
        <v>215</v>
      </c>
      <c r="F532" t="s">
        <v>239</v>
      </c>
      <c r="G532" t="s">
        <v>283</v>
      </c>
      <c r="H532" t="s">
        <v>265</v>
      </c>
      <c r="I532" t="s">
        <v>266</v>
      </c>
      <c r="J532" t="s">
        <v>107</v>
      </c>
      <c r="K532" t="s">
        <v>325</v>
      </c>
      <c r="L532" s="218" t="s">
        <v>306</v>
      </c>
      <c r="M532" s="696" t="s">
        <v>416</v>
      </c>
      <c r="N532" s="218" t="s">
        <v>373</v>
      </c>
      <c r="O532" s="217" t="s">
        <v>416</v>
      </c>
      <c r="S532" t="s">
        <v>765</v>
      </c>
      <c r="T532" t="s">
        <v>766</v>
      </c>
      <c r="U532" t="s">
        <v>402</v>
      </c>
      <c r="AC532" t="s">
        <v>2206</v>
      </c>
      <c r="AE532" s="888"/>
      <c r="AF532" s="888"/>
      <c r="AG532" s="888"/>
      <c r="AH532" s="888"/>
      <c r="AI532" s="888"/>
    </row>
    <row r="533" spans="4:35">
      <c r="D533" t="s">
        <v>238</v>
      </c>
      <c r="E533" t="s">
        <v>215</v>
      </c>
      <c r="F533" t="s">
        <v>239</v>
      </c>
      <c r="G533" t="s">
        <v>283</v>
      </c>
      <c r="H533" t="s">
        <v>265</v>
      </c>
      <c r="I533" t="s">
        <v>266</v>
      </c>
      <c r="J533" t="s">
        <v>107</v>
      </c>
      <c r="K533" t="s">
        <v>325</v>
      </c>
      <c r="L533" s="218" t="s">
        <v>306</v>
      </c>
      <c r="M533" s="696" t="s">
        <v>416</v>
      </c>
      <c r="N533" s="218" t="s">
        <v>373</v>
      </c>
      <c r="O533" s="217" t="s">
        <v>416</v>
      </c>
      <c r="S533" t="s">
        <v>767</v>
      </c>
      <c r="T533" t="s">
        <v>768</v>
      </c>
      <c r="U533" t="s">
        <v>402</v>
      </c>
      <c r="AC533" t="s">
        <v>2206</v>
      </c>
      <c r="AE533" s="888"/>
      <c r="AF533" s="888"/>
      <c r="AG533" s="888"/>
      <c r="AH533" s="888"/>
      <c r="AI533" s="888"/>
    </row>
    <row r="534" spans="4:35">
      <c r="D534" t="s">
        <v>238</v>
      </c>
      <c r="E534" t="s">
        <v>215</v>
      </c>
      <c r="F534" t="s">
        <v>239</v>
      </c>
      <c r="G534" t="s">
        <v>283</v>
      </c>
      <c r="H534" t="s">
        <v>265</v>
      </c>
      <c r="I534" t="s">
        <v>266</v>
      </c>
      <c r="J534" t="s">
        <v>107</v>
      </c>
      <c r="K534" t="s">
        <v>325</v>
      </c>
      <c r="L534" s="218" t="s">
        <v>306</v>
      </c>
      <c r="M534" s="218" t="s">
        <v>245</v>
      </c>
      <c r="N534" s="218" t="s">
        <v>373</v>
      </c>
      <c r="O534" t="s">
        <v>271</v>
      </c>
      <c r="S534" t="s">
        <v>769</v>
      </c>
      <c r="T534" t="s">
        <v>770</v>
      </c>
      <c r="U534" t="s">
        <v>402</v>
      </c>
      <c r="AC534" t="s">
        <v>2206</v>
      </c>
      <c r="AE534" s="888"/>
      <c r="AF534" s="888"/>
      <c r="AG534" s="888"/>
      <c r="AH534" s="888"/>
      <c r="AI534" s="888"/>
    </row>
    <row r="535" spans="4:35">
      <c r="D535" t="s">
        <v>238</v>
      </c>
      <c r="E535" t="s">
        <v>215</v>
      </c>
      <c r="F535" t="s">
        <v>239</v>
      </c>
      <c r="G535" t="s">
        <v>283</v>
      </c>
      <c r="H535" t="s">
        <v>265</v>
      </c>
      <c r="I535" t="s">
        <v>266</v>
      </c>
      <c r="J535" t="s">
        <v>107</v>
      </c>
      <c r="K535" t="s">
        <v>325</v>
      </c>
      <c r="L535" s="218" t="s">
        <v>306</v>
      </c>
      <c r="M535" s="218" t="s">
        <v>245</v>
      </c>
      <c r="N535" s="218" t="s">
        <v>373</v>
      </c>
      <c r="O535" t="s">
        <v>271</v>
      </c>
      <c r="S535" t="s">
        <v>771</v>
      </c>
      <c r="T535" t="s">
        <v>772</v>
      </c>
      <c r="U535" t="s">
        <v>402</v>
      </c>
      <c r="AC535" t="s">
        <v>2206</v>
      </c>
      <c r="AE535" s="888"/>
      <c r="AF535" s="888"/>
      <c r="AG535" s="888"/>
      <c r="AH535" s="888"/>
      <c r="AI535" s="888"/>
    </row>
    <row r="536" spans="4:35">
      <c r="D536" t="s">
        <v>238</v>
      </c>
      <c r="E536" t="s">
        <v>215</v>
      </c>
      <c r="F536" t="s">
        <v>239</v>
      </c>
      <c r="G536" t="s">
        <v>283</v>
      </c>
      <c r="H536" t="s">
        <v>265</v>
      </c>
      <c r="I536" t="s">
        <v>266</v>
      </c>
      <c r="J536" t="s">
        <v>107</v>
      </c>
      <c r="K536" t="s">
        <v>325</v>
      </c>
      <c r="L536" s="218" t="s">
        <v>306</v>
      </c>
      <c r="M536" s="696" t="s">
        <v>416</v>
      </c>
      <c r="N536" s="218" t="s">
        <v>373</v>
      </c>
      <c r="O536" s="217" t="s">
        <v>416</v>
      </c>
      <c r="S536" t="s">
        <v>773</v>
      </c>
      <c r="T536" t="s">
        <v>774</v>
      </c>
      <c r="U536" t="s">
        <v>402</v>
      </c>
      <c r="AC536" t="s">
        <v>2206</v>
      </c>
      <c r="AE536" s="888"/>
      <c r="AF536" s="888"/>
      <c r="AG536" s="888"/>
      <c r="AH536" s="888"/>
      <c r="AI536" s="888"/>
    </row>
    <row r="537" spans="4:35">
      <c r="D537" t="s">
        <v>238</v>
      </c>
      <c r="E537" t="s">
        <v>215</v>
      </c>
      <c r="F537" t="s">
        <v>239</v>
      </c>
      <c r="G537" t="s">
        <v>283</v>
      </c>
      <c r="H537" t="s">
        <v>265</v>
      </c>
      <c r="I537" t="s">
        <v>266</v>
      </c>
      <c r="J537" t="s">
        <v>107</v>
      </c>
      <c r="K537" t="s">
        <v>325</v>
      </c>
      <c r="L537" s="218" t="s">
        <v>306</v>
      </c>
      <c r="M537" s="696" t="s">
        <v>416</v>
      </c>
      <c r="N537" s="218" t="s">
        <v>373</v>
      </c>
      <c r="O537" s="217" t="s">
        <v>416</v>
      </c>
      <c r="S537" t="s">
        <v>775</v>
      </c>
      <c r="T537" t="s">
        <v>776</v>
      </c>
      <c r="U537" t="s">
        <v>402</v>
      </c>
      <c r="AC537" t="s">
        <v>2206</v>
      </c>
      <c r="AE537" s="888"/>
      <c r="AF537" s="888"/>
      <c r="AG537" s="888"/>
      <c r="AH537" s="888"/>
      <c r="AI537" s="888"/>
    </row>
    <row r="538" spans="4:35">
      <c r="D538" t="s">
        <v>238</v>
      </c>
      <c r="E538" t="s">
        <v>215</v>
      </c>
      <c r="F538" t="s">
        <v>239</v>
      </c>
      <c r="G538" t="s">
        <v>283</v>
      </c>
      <c r="H538" t="s">
        <v>265</v>
      </c>
      <c r="I538" t="s">
        <v>266</v>
      </c>
      <c r="J538" t="s">
        <v>107</v>
      </c>
      <c r="K538" t="s">
        <v>325</v>
      </c>
      <c r="L538" s="218" t="s">
        <v>306</v>
      </c>
      <c r="M538" s="218" t="s">
        <v>245</v>
      </c>
      <c r="N538" s="218" t="s">
        <v>373</v>
      </c>
      <c r="O538" t="s">
        <v>271</v>
      </c>
      <c r="S538" t="s">
        <v>777</v>
      </c>
      <c r="T538" t="s">
        <v>778</v>
      </c>
      <c r="U538" t="s">
        <v>402</v>
      </c>
      <c r="AC538" t="s">
        <v>2206</v>
      </c>
      <c r="AE538" s="888"/>
      <c r="AF538" s="888"/>
      <c r="AG538" s="888"/>
      <c r="AH538" s="888"/>
      <c r="AI538" s="888"/>
    </row>
    <row r="539" spans="4:35">
      <c r="D539" t="s">
        <v>238</v>
      </c>
      <c r="E539" t="s">
        <v>215</v>
      </c>
      <c r="F539" t="s">
        <v>239</v>
      </c>
      <c r="G539" t="s">
        <v>283</v>
      </c>
      <c r="H539" t="s">
        <v>265</v>
      </c>
      <c r="I539" t="s">
        <v>266</v>
      </c>
      <c r="J539" t="s">
        <v>107</v>
      </c>
      <c r="K539" t="s">
        <v>325</v>
      </c>
      <c r="L539" s="218" t="s">
        <v>306</v>
      </c>
      <c r="M539" s="696" t="s">
        <v>416</v>
      </c>
      <c r="N539" s="218" t="s">
        <v>373</v>
      </c>
      <c r="O539" s="217" t="s">
        <v>416</v>
      </c>
      <c r="S539" t="s">
        <v>779</v>
      </c>
      <c r="T539" t="s">
        <v>780</v>
      </c>
      <c r="U539" t="s">
        <v>402</v>
      </c>
      <c r="AC539" t="s">
        <v>2206</v>
      </c>
      <c r="AE539" s="888"/>
      <c r="AF539" s="888"/>
      <c r="AG539" s="888"/>
      <c r="AH539" s="888"/>
      <c r="AI539" s="888"/>
    </row>
    <row r="540" spans="4:35">
      <c r="D540" t="s">
        <v>238</v>
      </c>
      <c r="E540" t="s">
        <v>215</v>
      </c>
      <c r="F540" t="s">
        <v>239</v>
      </c>
      <c r="G540" t="s">
        <v>283</v>
      </c>
      <c r="H540" t="s">
        <v>265</v>
      </c>
      <c r="I540" t="s">
        <v>266</v>
      </c>
      <c r="J540" t="s">
        <v>107</v>
      </c>
      <c r="K540" t="s">
        <v>325</v>
      </c>
      <c r="L540" s="218" t="s">
        <v>306</v>
      </c>
      <c r="M540" s="696" t="s">
        <v>416</v>
      </c>
      <c r="N540" s="218" t="s">
        <v>373</v>
      </c>
      <c r="O540" s="217" t="s">
        <v>416</v>
      </c>
      <c r="S540" t="s">
        <v>781</v>
      </c>
      <c r="T540" t="s">
        <v>782</v>
      </c>
      <c r="U540" t="s">
        <v>402</v>
      </c>
      <c r="AC540" t="s">
        <v>2206</v>
      </c>
      <c r="AE540" s="888"/>
      <c r="AF540" s="888"/>
      <c r="AG540" s="888"/>
      <c r="AH540" s="888"/>
      <c r="AI540" s="888"/>
    </row>
    <row r="541" spans="4:35">
      <c r="D541" t="s">
        <v>238</v>
      </c>
      <c r="E541" t="s">
        <v>215</v>
      </c>
      <c r="F541" t="s">
        <v>239</v>
      </c>
      <c r="G541" t="s">
        <v>283</v>
      </c>
      <c r="H541" t="s">
        <v>265</v>
      </c>
      <c r="I541" t="s">
        <v>266</v>
      </c>
      <c r="J541" t="s">
        <v>107</v>
      </c>
      <c r="K541" t="s">
        <v>325</v>
      </c>
      <c r="L541" s="218" t="s">
        <v>306</v>
      </c>
      <c r="M541" s="218" t="s">
        <v>245</v>
      </c>
      <c r="N541" s="218" t="s">
        <v>373</v>
      </c>
      <c r="O541" t="s">
        <v>271</v>
      </c>
      <c r="S541" t="s">
        <v>783</v>
      </c>
      <c r="T541" t="s">
        <v>784</v>
      </c>
      <c r="U541" t="s">
        <v>402</v>
      </c>
      <c r="AC541" t="s">
        <v>2206</v>
      </c>
      <c r="AE541" s="888"/>
      <c r="AF541" s="888"/>
      <c r="AG541" s="888"/>
      <c r="AH541" s="888"/>
      <c r="AI541" s="888"/>
    </row>
    <row r="542" spans="4:35">
      <c r="D542" t="s">
        <v>238</v>
      </c>
      <c r="E542" t="s">
        <v>215</v>
      </c>
      <c r="F542" t="s">
        <v>239</v>
      </c>
      <c r="G542" t="s">
        <v>283</v>
      </c>
      <c r="H542" t="s">
        <v>265</v>
      </c>
      <c r="I542" t="s">
        <v>266</v>
      </c>
      <c r="J542" t="s">
        <v>107</v>
      </c>
      <c r="K542" t="s">
        <v>325</v>
      </c>
      <c r="L542" s="218" t="s">
        <v>306</v>
      </c>
      <c r="M542" s="696" t="s">
        <v>416</v>
      </c>
      <c r="N542" s="218" t="s">
        <v>373</v>
      </c>
      <c r="O542" s="217" t="s">
        <v>416</v>
      </c>
      <c r="S542" t="s">
        <v>785</v>
      </c>
      <c r="T542" t="s">
        <v>760</v>
      </c>
      <c r="U542" t="s">
        <v>402</v>
      </c>
      <c r="AC542" t="s">
        <v>2206</v>
      </c>
      <c r="AE542" s="888"/>
      <c r="AF542" s="888"/>
      <c r="AG542" s="888"/>
      <c r="AH542" s="888"/>
      <c r="AI542" s="888"/>
    </row>
    <row r="543" spans="4:35">
      <c r="D543" t="s">
        <v>238</v>
      </c>
      <c r="E543" t="s">
        <v>215</v>
      </c>
      <c r="F543" t="s">
        <v>239</v>
      </c>
      <c r="G543" t="s">
        <v>283</v>
      </c>
      <c r="H543" t="s">
        <v>265</v>
      </c>
      <c r="I543" t="s">
        <v>266</v>
      </c>
      <c r="J543" t="s">
        <v>107</v>
      </c>
      <c r="K543" t="s">
        <v>325</v>
      </c>
      <c r="L543" s="218" t="s">
        <v>306</v>
      </c>
      <c r="M543" s="696" t="s">
        <v>416</v>
      </c>
      <c r="N543" s="218" t="s">
        <v>373</v>
      </c>
      <c r="O543" s="217" t="s">
        <v>416</v>
      </c>
      <c r="S543" t="s">
        <v>786</v>
      </c>
      <c r="T543" t="s">
        <v>758</v>
      </c>
      <c r="U543" t="s">
        <v>402</v>
      </c>
      <c r="AC543" t="s">
        <v>2206</v>
      </c>
      <c r="AE543" s="888"/>
      <c r="AF543" s="888"/>
      <c r="AG543" s="888"/>
      <c r="AH543" s="888"/>
      <c r="AI543" s="888"/>
    </row>
    <row r="544" spans="4:35">
      <c r="D544" t="s">
        <v>238</v>
      </c>
      <c r="E544" t="s">
        <v>215</v>
      </c>
      <c r="F544" t="s">
        <v>239</v>
      </c>
      <c r="G544" t="s">
        <v>283</v>
      </c>
      <c r="H544" t="s">
        <v>265</v>
      </c>
      <c r="I544" t="s">
        <v>266</v>
      </c>
      <c r="J544" t="s">
        <v>107</v>
      </c>
      <c r="K544" t="s">
        <v>325</v>
      </c>
      <c r="L544" s="218" t="s">
        <v>306</v>
      </c>
      <c r="M544" s="696" t="s">
        <v>416</v>
      </c>
      <c r="N544" s="218" t="s">
        <v>373</v>
      </c>
      <c r="O544" s="217" t="s">
        <v>416</v>
      </c>
      <c r="S544" t="s">
        <v>787</v>
      </c>
      <c r="T544" t="s">
        <v>762</v>
      </c>
      <c r="U544" t="s">
        <v>402</v>
      </c>
      <c r="AC544" t="s">
        <v>2206</v>
      </c>
      <c r="AE544" s="888"/>
      <c r="AF544" s="888"/>
      <c r="AG544" s="888"/>
      <c r="AH544" s="888"/>
      <c r="AI544" s="888"/>
    </row>
    <row r="545" spans="4:35">
      <c r="D545" t="s">
        <v>238</v>
      </c>
      <c r="E545" t="s">
        <v>215</v>
      </c>
      <c r="F545" t="s">
        <v>239</v>
      </c>
      <c r="G545" t="s">
        <v>283</v>
      </c>
      <c r="H545" t="s">
        <v>265</v>
      </c>
      <c r="I545" t="s">
        <v>266</v>
      </c>
      <c r="J545" t="s">
        <v>107</v>
      </c>
      <c r="K545" t="s">
        <v>325</v>
      </c>
      <c r="L545" s="218" t="s">
        <v>306</v>
      </c>
      <c r="M545" s="696" t="s">
        <v>416</v>
      </c>
      <c r="N545" s="218" t="s">
        <v>373</v>
      </c>
      <c r="O545" s="217" t="s">
        <v>416</v>
      </c>
      <c r="S545" t="s">
        <v>788</v>
      </c>
      <c r="T545" t="s">
        <v>776</v>
      </c>
      <c r="U545" t="s">
        <v>402</v>
      </c>
      <c r="AC545" t="s">
        <v>2206</v>
      </c>
      <c r="AE545" s="888"/>
      <c r="AF545" s="888"/>
      <c r="AG545" s="888"/>
      <c r="AH545" s="888"/>
      <c r="AI545" s="888"/>
    </row>
    <row r="546" spans="4:35">
      <c r="D546" t="s">
        <v>238</v>
      </c>
      <c r="E546" t="s">
        <v>215</v>
      </c>
      <c r="F546" t="s">
        <v>239</v>
      </c>
      <c r="G546" t="s">
        <v>283</v>
      </c>
      <c r="H546" t="s">
        <v>265</v>
      </c>
      <c r="I546" t="s">
        <v>266</v>
      </c>
      <c r="J546" t="s">
        <v>107</v>
      </c>
      <c r="K546" t="s">
        <v>325</v>
      </c>
      <c r="L546" s="218" t="s">
        <v>306</v>
      </c>
      <c r="M546" s="696" t="s">
        <v>416</v>
      </c>
      <c r="N546" s="218" t="s">
        <v>373</v>
      </c>
      <c r="O546" s="217" t="s">
        <v>416</v>
      </c>
      <c r="S546" t="s">
        <v>789</v>
      </c>
      <c r="T546" t="s">
        <v>774</v>
      </c>
      <c r="U546" t="s">
        <v>402</v>
      </c>
      <c r="AC546" t="s">
        <v>2206</v>
      </c>
      <c r="AE546" s="888"/>
      <c r="AF546" s="888"/>
      <c r="AG546" s="888"/>
      <c r="AH546" s="888"/>
      <c r="AI546" s="888"/>
    </row>
    <row r="547" spans="4:35">
      <c r="D547" t="s">
        <v>238</v>
      </c>
      <c r="E547" t="s">
        <v>215</v>
      </c>
      <c r="F547" t="s">
        <v>239</v>
      </c>
      <c r="G547" t="s">
        <v>283</v>
      </c>
      <c r="H547" t="s">
        <v>265</v>
      </c>
      <c r="I547" t="s">
        <v>266</v>
      </c>
      <c r="J547" t="s">
        <v>107</v>
      </c>
      <c r="K547" t="s">
        <v>325</v>
      </c>
      <c r="L547" s="218" t="s">
        <v>306</v>
      </c>
      <c r="M547" s="696" t="s">
        <v>416</v>
      </c>
      <c r="N547" s="218" t="s">
        <v>373</v>
      </c>
      <c r="O547" s="217" t="s">
        <v>416</v>
      </c>
      <c r="S547" t="s">
        <v>790</v>
      </c>
      <c r="T547" t="s">
        <v>778</v>
      </c>
      <c r="U547" t="s">
        <v>402</v>
      </c>
      <c r="AC547" t="s">
        <v>2206</v>
      </c>
      <c r="AE547" s="888"/>
      <c r="AF547" s="888"/>
      <c r="AG547" s="888"/>
      <c r="AH547" s="888"/>
      <c r="AI547" s="888"/>
    </row>
    <row r="548" spans="4:35">
      <c r="D548" t="s">
        <v>238</v>
      </c>
      <c r="E548" t="s">
        <v>215</v>
      </c>
      <c r="F548" t="s">
        <v>239</v>
      </c>
      <c r="G548" t="s">
        <v>283</v>
      </c>
      <c r="H548" t="s">
        <v>265</v>
      </c>
      <c r="I548" t="s">
        <v>266</v>
      </c>
      <c r="J548" t="s">
        <v>107</v>
      </c>
      <c r="K548" t="s">
        <v>325</v>
      </c>
      <c r="L548" s="218" t="s">
        <v>306</v>
      </c>
      <c r="M548" s="696" t="s">
        <v>416</v>
      </c>
      <c r="N548" s="218" t="s">
        <v>373</v>
      </c>
      <c r="O548" s="217" t="s">
        <v>416</v>
      </c>
      <c r="S548" t="s">
        <v>791</v>
      </c>
      <c r="T548" t="s">
        <v>770</v>
      </c>
      <c r="U548" t="s">
        <v>402</v>
      </c>
      <c r="AC548" t="s">
        <v>2206</v>
      </c>
      <c r="AE548" s="888"/>
      <c r="AF548" s="888"/>
      <c r="AG548" s="888"/>
      <c r="AH548" s="888"/>
      <c r="AI548" s="888"/>
    </row>
    <row r="549" spans="4:35">
      <c r="D549" t="s">
        <v>238</v>
      </c>
      <c r="E549" t="s">
        <v>215</v>
      </c>
      <c r="F549" t="s">
        <v>239</v>
      </c>
      <c r="G549" t="s">
        <v>283</v>
      </c>
      <c r="H549" t="s">
        <v>265</v>
      </c>
      <c r="I549" t="s">
        <v>266</v>
      </c>
      <c r="J549" t="s">
        <v>107</v>
      </c>
      <c r="K549" t="s">
        <v>325</v>
      </c>
      <c r="L549" s="218" t="s">
        <v>306</v>
      </c>
      <c r="M549" s="696" t="s">
        <v>416</v>
      </c>
      <c r="N549" s="218" t="s">
        <v>373</v>
      </c>
      <c r="O549" s="217" t="s">
        <v>416</v>
      </c>
      <c r="S549" t="s">
        <v>792</v>
      </c>
      <c r="T549" t="s">
        <v>750</v>
      </c>
      <c r="U549" t="s">
        <v>402</v>
      </c>
      <c r="AC549" t="s">
        <v>2206</v>
      </c>
      <c r="AE549" s="888"/>
      <c r="AF549" s="888"/>
      <c r="AG549" s="888"/>
      <c r="AH549" s="888"/>
      <c r="AI549" s="888"/>
    </row>
    <row r="550" spans="4:35">
      <c r="D550" t="s">
        <v>238</v>
      </c>
      <c r="E550" t="s">
        <v>215</v>
      </c>
      <c r="F550" t="s">
        <v>239</v>
      </c>
      <c r="G550" t="s">
        <v>283</v>
      </c>
      <c r="H550" t="s">
        <v>265</v>
      </c>
      <c r="I550" t="s">
        <v>266</v>
      </c>
      <c r="J550" t="s">
        <v>107</v>
      </c>
      <c r="K550" t="s">
        <v>325</v>
      </c>
      <c r="L550" s="218" t="s">
        <v>397</v>
      </c>
      <c r="M550" s="696" t="s">
        <v>416</v>
      </c>
      <c r="N550" s="218" t="s">
        <v>380</v>
      </c>
      <c r="O550" s="217" t="s">
        <v>416</v>
      </c>
      <c r="S550" t="s">
        <v>793</v>
      </c>
      <c r="T550" t="s">
        <v>794</v>
      </c>
      <c r="U550" t="s">
        <v>425</v>
      </c>
      <c r="AC550" t="s">
        <v>2206</v>
      </c>
      <c r="AE550" s="888"/>
      <c r="AF550" s="888"/>
      <c r="AG550" s="888"/>
      <c r="AH550" s="888"/>
      <c r="AI550" s="888"/>
    </row>
    <row r="551" spans="4:35">
      <c r="D551" t="s">
        <v>238</v>
      </c>
      <c r="E551" t="s">
        <v>215</v>
      </c>
      <c r="F551" t="s">
        <v>239</v>
      </c>
      <c r="G551" t="s">
        <v>283</v>
      </c>
      <c r="H551" t="s">
        <v>265</v>
      </c>
      <c r="I551" t="s">
        <v>266</v>
      </c>
      <c r="J551" t="s">
        <v>107</v>
      </c>
      <c r="K551" t="s">
        <v>325</v>
      </c>
      <c r="L551" s="218" t="s">
        <v>397</v>
      </c>
      <c r="M551" s="696" t="s">
        <v>416</v>
      </c>
      <c r="N551" s="218" t="s">
        <v>386</v>
      </c>
      <c r="O551" s="217" t="s">
        <v>416</v>
      </c>
      <c r="S551" t="s">
        <v>795</v>
      </c>
      <c r="T551" t="s">
        <v>796</v>
      </c>
      <c r="U551" t="s">
        <v>425</v>
      </c>
      <c r="AC551" t="s">
        <v>2206</v>
      </c>
      <c r="AE551" s="888"/>
      <c r="AF551" s="888"/>
      <c r="AG551" s="888"/>
      <c r="AH551" s="888"/>
      <c r="AI551" s="888"/>
    </row>
    <row r="552" spans="4:35">
      <c r="D552" t="s">
        <v>238</v>
      </c>
      <c r="E552" t="s">
        <v>215</v>
      </c>
      <c r="F552" t="s">
        <v>239</v>
      </c>
      <c r="G552" t="s">
        <v>283</v>
      </c>
      <c r="H552" t="s">
        <v>265</v>
      </c>
      <c r="I552" t="s">
        <v>266</v>
      </c>
      <c r="J552" t="s">
        <v>107</v>
      </c>
      <c r="K552" t="s">
        <v>325</v>
      </c>
      <c r="L552" s="218" t="s">
        <v>397</v>
      </c>
      <c r="M552" s="696" t="s">
        <v>416</v>
      </c>
      <c r="N552" s="218" t="s">
        <v>386</v>
      </c>
      <c r="O552" s="217" t="s">
        <v>416</v>
      </c>
      <c r="S552" t="s">
        <v>797</v>
      </c>
      <c r="T552" t="s">
        <v>798</v>
      </c>
      <c r="U552" t="s">
        <v>425</v>
      </c>
      <c r="AC552" t="s">
        <v>2206</v>
      </c>
      <c r="AE552" s="888"/>
      <c r="AF552" s="888"/>
      <c r="AG552" s="888"/>
      <c r="AH552" s="888"/>
      <c r="AI552" s="888"/>
    </row>
    <row r="553" spans="4:35">
      <c r="D553" t="s">
        <v>238</v>
      </c>
      <c r="E553" t="s">
        <v>215</v>
      </c>
      <c r="F553" t="s">
        <v>239</v>
      </c>
      <c r="G553" t="s">
        <v>283</v>
      </c>
      <c r="H553" t="s">
        <v>265</v>
      </c>
      <c r="I553" t="s">
        <v>266</v>
      </c>
      <c r="J553" t="s">
        <v>107</v>
      </c>
      <c r="K553" t="s">
        <v>325</v>
      </c>
      <c r="L553" s="218" t="s">
        <v>397</v>
      </c>
      <c r="M553" s="696" t="s">
        <v>416</v>
      </c>
      <c r="N553" s="218" t="s">
        <v>386</v>
      </c>
      <c r="O553" s="217" t="s">
        <v>416</v>
      </c>
      <c r="S553" t="s">
        <v>799</v>
      </c>
      <c r="T553" t="s">
        <v>800</v>
      </c>
      <c r="U553" t="s">
        <v>425</v>
      </c>
      <c r="AC553" t="s">
        <v>2206</v>
      </c>
      <c r="AE553" s="888"/>
      <c r="AF553" s="888"/>
      <c r="AG553" s="888"/>
      <c r="AH553" s="888"/>
      <c r="AI553" s="888"/>
    </row>
    <row r="554" spans="4:35">
      <c r="D554" t="s">
        <v>238</v>
      </c>
      <c r="E554" t="s">
        <v>215</v>
      </c>
      <c r="F554" t="s">
        <v>239</v>
      </c>
      <c r="G554" t="s">
        <v>283</v>
      </c>
      <c r="H554" t="s">
        <v>265</v>
      </c>
      <c r="I554" t="s">
        <v>266</v>
      </c>
      <c r="J554" t="s">
        <v>107</v>
      </c>
      <c r="K554" t="s">
        <v>325</v>
      </c>
      <c r="L554" s="218" t="s">
        <v>397</v>
      </c>
      <c r="M554" s="218" t="s">
        <v>245</v>
      </c>
      <c r="N554" s="218" t="s">
        <v>391</v>
      </c>
      <c r="O554" t="s">
        <v>271</v>
      </c>
      <c r="S554" t="s">
        <v>801</v>
      </c>
      <c r="T554" t="s">
        <v>802</v>
      </c>
      <c r="U554" t="s">
        <v>444</v>
      </c>
      <c r="AC554" t="s">
        <v>2206</v>
      </c>
      <c r="AE554" s="888"/>
      <c r="AF554" s="888"/>
      <c r="AG554" s="888"/>
      <c r="AH554" s="888"/>
      <c r="AI554" s="888"/>
    </row>
    <row r="555" spans="4:35">
      <c r="D555" t="s">
        <v>238</v>
      </c>
      <c r="E555" t="s">
        <v>215</v>
      </c>
      <c r="F555" t="s">
        <v>239</v>
      </c>
      <c r="G555" t="s">
        <v>283</v>
      </c>
      <c r="H555" t="s">
        <v>265</v>
      </c>
      <c r="I555" t="s">
        <v>266</v>
      </c>
      <c r="J555" t="s">
        <v>107</v>
      </c>
      <c r="K555" t="s">
        <v>325</v>
      </c>
      <c r="L555" s="218" t="s">
        <v>397</v>
      </c>
      <c r="M555" s="218" t="s">
        <v>245</v>
      </c>
      <c r="N555" s="218" t="s">
        <v>391</v>
      </c>
      <c r="O555" t="s">
        <v>271</v>
      </c>
      <c r="S555" t="s">
        <v>803</v>
      </c>
      <c r="T555" t="s">
        <v>804</v>
      </c>
      <c r="U555" t="s">
        <v>444</v>
      </c>
      <c r="AC555" t="s">
        <v>2206</v>
      </c>
      <c r="AE555" s="888"/>
      <c r="AF555" s="888"/>
      <c r="AG555" s="888"/>
      <c r="AH555" s="888"/>
      <c r="AI555" s="888"/>
    </row>
    <row r="556" spans="4:35">
      <c r="D556" t="s">
        <v>238</v>
      </c>
      <c r="E556" t="s">
        <v>215</v>
      </c>
      <c r="F556" t="s">
        <v>239</v>
      </c>
      <c r="G556" t="s">
        <v>283</v>
      </c>
      <c r="H556" t="s">
        <v>265</v>
      </c>
      <c r="I556" t="s">
        <v>266</v>
      </c>
      <c r="J556" t="s">
        <v>107</v>
      </c>
      <c r="K556" t="s">
        <v>325</v>
      </c>
      <c r="L556" s="218" t="s">
        <v>397</v>
      </c>
      <c r="M556" s="218" t="s">
        <v>245</v>
      </c>
      <c r="N556" s="218" t="s">
        <v>391</v>
      </c>
      <c r="O556" t="s">
        <v>271</v>
      </c>
      <c r="S556" t="s">
        <v>805</v>
      </c>
      <c r="T556" t="s">
        <v>806</v>
      </c>
      <c r="U556" t="s">
        <v>444</v>
      </c>
      <c r="AC556" t="s">
        <v>2206</v>
      </c>
      <c r="AE556" s="888"/>
      <c r="AF556" s="888"/>
      <c r="AG556" s="888"/>
      <c r="AH556" s="888"/>
      <c r="AI556" s="888"/>
    </row>
    <row r="557" spans="4:35">
      <c r="D557" t="s">
        <v>238</v>
      </c>
      <c r="E557" t="s">
        <v>215</v>
      </c>
      <c r="F557" t="s">
        <v>239</v>
      </c>
      <c r="G557" t="s">
        <v>283</v>
      </c>
      <c r="H557" t="s">
        <v>265</v>
      </c>
      <c r="I557" t="s">
        <v>266</v>
      </c>
      <c r="J557" t="s">
        <v>107</v>
      </c>
      <c r="K557" t="s">
        <v>325</v>
      </c>
      <c r="L557" s="218" t="s">
        <v>397</v>
      </c>
      <c r="M557" s="218" t="s">
        <v>245</v>
      </c>
      <c r="N557" s="218" t="s">
        <v>424</v>
      </c>
      <c r="O557" t="s">
        <v>271</v>
      </c>
      <c r="S557" t="s">
        <v>807</v>
      </c>
      <c r="T557" t="s">
        <v>808</v>
      </c>
      <c r="U557" t="s">
        <v>393</v>
      </c>
      <c r="AC557" t="s">
        <v>2206</v>
      </c>
      <c r="AE557" s="888"/>
      <c r="AF557" s="888"/>
      <c r="AG557" s="888"/>
      <c r="AH557" s="888"/>
      <c r="AI557" s="888"/>
    </row>
    <row r="558" spans="4:35">
      <c r="D558" t="s">
        <v>238</v>
      </c>
      <c r="E558" t="s">
        <v>215</v>
      </c>
      <c r="F558" t="s">
        <v>239</v>
      </c>
      <c r="G558" t="s">
        <v>283</v>
      </c>
      <c r="H558" t="s">
        <v>265</v>
      </c>
      <c r="I558" t="s">
        <v>266</v>
      </c>
      <c r="J558" t="s">
        <v>107</v>
      </c>
      <c r="K558" t="s">
        <v>325</v>
      </c>
      <c r="L558" s="218" t="s">
        <v>397</v>
      </c>
      <c r="M558" s="218" t="s">
        <v>245</v>
      </c>
      <c r="N558" s="218" t="s">
        <v>424</v>
      </c>
      <c r="O558" t="s">
        <v>271</v>
      </c>
      <c r="S558" t="s">
        <v>809</v>
      </c>
      <c r="T558" t="s">
        <v>810</v>
      </c>
      <c r="U558" t="s">
        <v>393</v>
      </c>
      <c r="AC558" t="s">
        <v>2206</v>
      </c>
      <c r="AE558" s="888"/>
      <c r="AF558" s="888"/>
      <c r="AG558" s="888"/>
      <c r="AH558" s="888"/>
      <c r="AI558" s="888"/>
    </row>
    <row r="559" spans="4:35">
      <c r="D559" t="s">
        <v>238</v>
      </c>
      <c r="E559" t="s">
        <v>215</v>
      </c>
      <c r="F559" t="s">
        <v>239</v>
      </c>
      <c r="G559" t="s">
        <v>283</v>
      </c>
      <c r="H559" t="s">
        <v>265</v>
      </c>
      <c r="I559" t="s">
        <v>266</v>
      </c>
      <c r="J559" t="s">
        <v>107</v>
      </c>
      <c r="K559" t="s">
        <v>325</v>
      </c>
      <c r="L559" s="218" t="s">
        <v>397</v>
      </c>
      <c r="M559" s="218" t="s">
        <v>245</v>
      </c>
      <c r="N559" s="218" t="s">
        <v>424</v>
      </c>
      <c r="O559" t="s">
        <v>271</v>
      </c>
      <c r="S559" t="s">
        <v>811</v>
      </c>
      <c r="T559" t="s">
        <v>812</v>
      </c>
      <c r="U559" t="s">
        <v>393</v>
      </c>
      <c r="AC559" t="s">
        <v>2206</v>
      </c>
      <c r="AE559" s="888"/>
      <c r="AF559" s="888"/>
      <c r="AG559" s="888"/>
      <c r="AH559" s="888"/>
      <c r="AI559" s="888"/>
    </row>
    <row r="560" spans="4:35">
      <c r="D560" t="s">
        <v>238</v>
      </c>
      <c r="E560" t="s">
        <v>215</v>
      </c>
      <c r="F560" t="s">
        <v>239</v>
      </c>
      <c r="G560" t="s">
        <v>283</v>
      </c>
      <c r="H560" t="s">
        <v>265</v>
      </c>
      <c r="I560" t="s">
        <v>266</v>
      </c>
      <c r="J560" t="s">
        <v>107</v>
      </c>
      <c r="K560" t="s">
        <v>325</v>
      </c>
      <c r="L560" s="218" t="s">
        <v>397</v>
      </c>
      <c r="M560" s="218" t="s">
        <v>245</v>
      </c>
      <c r="N560" s="218" t="s">
        <v>424</v>
      </c>
      <c r="O560" t="s">
        <v>271</v>
      </c>
      <c r="S560" t="s">
        <v>813</v>
      </c>
      <c r="T560" t="s">
        <v>814</v>
      </c>
      <c r="U560" t="s">
        <v>393</v>
      </c>
      <c r="AC560" t="s">
        <v>2206</v>
      </c>
      <c r="AE560" s="888"/>
      <c r="AF560" s="888"/>
      <c r="AG560" s="888"/>
      <c r="AH560" s="888"/>
      <c r="AI560" s="888"/>
    </row>
    <row r="561" spans="4:35">
      <c r="D561" t="s">
        <v>238</v>
      </c>
      <c r="E561" t="s">
        <v>215</v>
      </c>
      <c r="F561" t="s">
        <v>239</v>
      </c>
      <c r="G561" t="s">
        <v>283</v>
      </c>
      <c r="H561" t="s">
        <v>265</v>
      </c>
      <c r="I561" t="s">
        <v>266</v>
      </c>
      <c r="J561" t="s">
        <v>107</v>
      </c>
      <c r="K561" t="s">
        <v>325</v>
      </c>
      <c r="L561" s="218" t="s">
        <v>397</v>
      </c>
      <c r="M561" s="218" t="s">
        <v>245</v>
      </c>
      <c r="N561" s="218" t="s">
        <v>424</v>
      </c>
      <c r="O561" t="s">
        <v>271</v>
      </c>
      <c r="S561" t="s">
        <v>815</v>
      </c>
      <c r="T561" t="s">
        <v>816</v>
      </c>
      <c r="U561" t="s">
        <v>393</v>
      </c>
      <c r="AC561" t="s">
        <v>2206</v>
      </c>
      <c r="AE561" s="888"/>
      <c r="AF561" s="888"/>
      <c r="AG561" s="888"/>
      <c r="AH561" s="888"/>
      <c r="AI561" s="888"/>
    </row>
    <row r="562" spans="4:35">
      <c r="D562" t="s">
        <v>238</v>
      </c>
      <c r="E562" t="s">
        <v>215</v>
      </c>
      <c r="F562" t="s">
        <v>239</v>
      </c>
      <c r="G562" t="s">
        <v>283</v>
      </c>
      <c r="H562" t="s">
        <v>265</v>
      </c>
      <c r="I562" t="s">
        <v>266</v>
      </c>
      <c r="J562" t="s">
        <v>107</v>
      </c>
      <c r="K562" t="s">
        <v>325</v>
      </c>
      <c r="L562" s="218" t="s">
        <v>397</v>
      </c>
      <c r="M562" s="218" t="s">
        <v>245</v>
      </c>
      <c r="N562" s="218" t="s">
        <v>424</v>
      </c>
      <c r="O562" t="s">
        <v>271</v>
      </c>
      <c r="S562" t="s">
        <v>817</v>
      </c>
      <c r="T562" t="s">
        <v>818</v>
      </c>
      <c r="U562" t="s">
        <v>393</v>
      </c>
      <c r="AC562" t="s">
        <v>2206</v>
      </c>
      <c r="AE562" s="888"/>
      <c r="AF562" s="888"/>
      <c r="AG562" s="888"/>
      <c r="AH562" s="888"/>
      <c r="AI562" s="888"/>
    </row>
    <row r="563" spans="4:35">
      <c r="D563" t="s">
        <v>238</v>
      </c>
      <c r="E563" t="s">
        <v>215</v>
      </c>
      <c r="F563" t="s">
        <v>239</v>
      </c>
      <c r="G563" t="s">
        <v>283</v>
      </c>
      <c r="H563" t="s">
        <v>265</v>
      </c>
      <c r="I563" t="s">
        <v>266</v>
      </c>
      <c r="J563" t="s">
        <v>107</v>
      </c>
      <c r="K563" t="s">
        <v>325</v>
      </c>
      <c r="L563" s="218" t="s">
        <v>397</v>
      </c>
      <c r="M563" s="218" t="s">
        <v>245</v>
      </c>
      <c r="N563" s="218" t="s">
        <v>424</v>
      </c>
      <c r="O563" t="s">
        <v>271</v>
      </c>
      <c r="S563" t="s">
        <v>819</v>
      </c>
      <c r="T563" t="s">
        <v>820</v>
      </c>
      <c r="U563" t="s">
        <v>393</v>
      </c>
      <c r="AC563" t="s">
        <v>2206</v>
      </c>
      <c r="AE563" s="888"/>
      <c r="AF563" s="888"/>
      <c r="AG563" s="888"/>
      <c r="AH563" s="888"/>
      <c r="AI563" s="888"/>
    </row>
    <row r="564" spans="4:35">
      <c r="D564" t="s">
        <v>238</v>
      </c>
      <c r="E564" t="s">
        <v>215</v>
      </c>
      <c r="F564" t="s">
        <v>239</v>
      </c>
      <c r="G564" t="s">
        <v>283</v>
      </c>
      <c r="H564" t="s">
        <v>265</v>
      </c>
      <c r="I564" t="s">
        <v>266</v>
      </c>
      <c r="J564" t="s">
        <v>107</v>
      </c>
      <c r="K564" t="s">
        <v>325</v>
      </c>
      <c r="L564" s="218" t="s">
        <v>397</v>
      </c>
      <c r="M564" s="218" t="s">
        <v>245</v>
      </c>
      <c r="N564" s="218" t="s">
        <v>424</v>
      </c>
      <c r="O564" t="s">
        <v>271</v>
      </c>
      <c r="S564" t="s">
        <v>821</v>
      </c>
      <c r="T564" t="s">
        <v>822</v>
      </c>
      <c r="U564" t="s">
        <v>453</v>
      </c>
      <c r="AC564" t="s">
        <v>2206</v>
      </c>
      <c r="AE564" s="888"/>
      <c r="AF564" s="888"/>
      <c r="AG564" s="888"/>
      <c r="AH564" s="888"/>
      <c r="AI564" s="888"/>
    </row>
    <row r="565" spans="4:35">
      <c r="D565" t="s">
        <v>238</v>
      </c>
      <c r="E565" t="s">
        <v>215</v>
      </c>
      <c r="F565" t="s">
        <v>239</v>
      </c>
      <c r="G565" t="s">
        <v>283</v>
      </c>
      <c r="H565" t="s">
        <v>265</v>
      </c>
      <c r="I565" t="s">
        <v>266</v>
      </c>
      <c r="J565" t="s">
        <v>107</v>
      </c>
      <c r="K565" t="s">
        <v>325</v>
      </c>
      <c r="L565" s="218" t="s">
        <v>397</v>
      </c>
      <c r="M565" s="218" t="s">
        <v>245</v>
      </c>
      <c r="N565" s="218" t="s">
        <v>424</v>
      </c>
      <c r="O565" t="s">
        <v>271</v>
      </c>
      <c r="S565" t="s">
        <v>823</v>
      </c>
      <c r="T565" t="s">
        <v>824</v>
      </c>
      <c r="U565" t="s">
        <v>453</v>
      </c>
      <c r="AC565" t="s">
        <v>2206</v>
      </c>
      <c r="AE565" s="888"/>
      <c r="AF565" s="888"/>
      <c r="AG565" s="888"/>
      <c r="AH565" s="888"/>
      <c r="AI565" s="888"/>
    </row>
    <row r="566" spans="4:35">
      <c r="D566" t="s">
        <v>238</v>
      </c>
      <c r="E566" t="s">
        <v>215</v>
      </c>
      <c r="F566" t="s">
        <v>239</v>
      </c>
      <c r="G566" t="s">
        <v>283</v>
      </c>
      <c r="H566" t="s">
        <v>265</v>
      </c>
      <c r="I566" t="s">
        <v>266</v>
      </c>
      <c r="J566" t="s">
        <v>107</v>
      </c>
      <c r="K566" t="s">
        <v>325</v>
      </c>
      <c r="L566" s="218" t="s">
        <v>397</v>
      </c>
      <c r="M566" s="218" t="s">
        <v>245</v>
      </c>
      <c r="N566" s="218" t="s">
        <v>424</v>
      </c>
      <c r="O566" t="s">
        <v>271</v>
      </c>
      <c r="S566" t="s">
        <v>825</v>
      </c>
      <c r="T566" t="s">
        <v>826</v>
      </c>
      <c r="U566" t="s">
        <v>453</v>
      </c>
      <c r="AC566" t="s">
        <v>2206</v>
      </c>
      <c r="AE566" s="888"/>
      <c r="AF566" s="888"/>
      <c r="AG566" s="888"/>
      <c r="AH566" s="888"/>
      <c r="AI566" s="888"/>
    </row>
    <row r="567" spans="4:35">
      <c r="D567" t="s">
        <v>238</v>
      </c>
      <c r="E567" t="s">
        <v>215</v>
      </c>
      <c r="F567" t="s">
        <v>239</v>
      </c>
      <c r="G567" t="s">
        <v>283</v>
      </c>
      <c r="H567" t="s">
        <v>265</v>
      </c>
      <c r="I567" t="s">
        <v>266</v>
      </c>
      <c r="J567" t="s">
        <v>107</v>
      </c>
      <c r="K567" t="s">
        <v>325</v>
      </c>
      <c r="L567" s="218" t="s">
        <v>397</v>
      </c>
      <c r="M567" s="218" t="s">
        <v>245</v>
      </c>
      <c r="N567" s="218" t="s">
        <v>424</v>
      </c>
      <c r="O567" t="s">
        <v>271</v>
      </c>
      <c r="S567" t="s">
        <v>827</v>
      </c>
      <c r="T567" t="s">
        <v>828</v>
      </c>
      <c r="U567" t="s">
        <v>453</v>
      </c>
      <c r="Y567" s="62"/>
      <c r="AC567" t="s">
        <v>2206</v>
      </c>
      <c r="AE567" s="888"/>
      <c r="AF567" s="888"/>
      <c r="AG567" s="888"/>
      <c r="AH567" s="888"/>
      <c r="AI567" s="888"/>
    </row>
    <row r="568" spans="4:35">
      <c r="D568" t="s">
        <v>238</v>
      </c>
      <c r="E568" t="s">
        <v>215</v>
      </c>
      <c r="F568" t="s">
        <v>239</v>
      </c>
      <c r="G568" t="s">
        <v>283</v>
      </c>
      <c r="H568" t="s">
        <v>265</v>
      </c>
      <c r="I568" t="s">
        <v>266</v>
      </c>
      <c r="J568" t="s">
        <v>107</v>
      </c>
      <c r="K568" t="s">
        <v>325</v>
      </c>
      <c r="L568" s="218" t="s">
        <v>397</v>
      </c>
      <c r="M568" s="696" t="s">
        <v>416</v>
      </c>
      <c r="N568" s="219" t="s">
        <v>394</v>
      </c>
      <c r="O568" s="217" t="s">
        <v>416</v>
      </c>
      <c r="S568" t="s">
        <v>829</v>
      </c>
      <c r="T568" t="s">
        <v>830</v>
      </c>
      <c r="U568" t="s">
        <v>428</v>
      </c>
      <c r="Y568" s="62"/>
      <c r="AC568" t="s">
        <v>2206</v>
      </c>
      <c r="AE568" s="888"/>
      <c r="AF568" s="888"/>
      <c r="AG568" s="888"/>
      <c r="AH568" s="888"/>
      <c r="AI568" s="888"/>
    </row>
    <row r="569" spans="4:35">
      <c r="D569" t="s">
        <v>238</v>
      </c>
      <c r="E569" t="s">
        <v>215</v>
      </c>
      <c r="F569" t="s">
        <v>239</v>
      </c>
      <c r="G569" t="s">
        <v>283</v>
      </c>
      <c r="H569" t="s">
        <v>265</v>
      </c>
      <c r="I569" t="s">
        <v>266</v>
      </c>
      <c r="J569" t="s">
        <v>107</v>
      </c>
      <c r="K569" t="s">
        <v>325</v>
      </c>
      <c r="L569" s="218" t="s">
        <v>397</v>
      </c>
      <c r="M569" s="696" t="s">
        <v>416</v>
      </c>
      <c r="N569" s="219" t="s">
        <v>394</v>
      </c>
      <c r="O569" s="217" t="s">
        <v>416</v>
      </c>
      <c r="S569" t="s">
        <v>831</v>
      </c>
      <c r="T569" t="s">
        <v>832</v>
      </c>
      <c r="U569" t="s">
        <v>428</v>
      </c>
      <c r="Y569" s="62"/>
      <c r="AC569" t="s">
        <v>2206</v>
      </c>
      <c r="AE569" s="888"/>
      <c r="AF569" s="888"/>
      <c r="AG569" s="888"/>
      <c r="AH569" s="888"/>
      <c r="AI569" s="888"/>
    </row>
    <row r="570" spans="4:35">
      <c r="D570" t="s">
        <v>238</v>
      </c>
      <c r="E570" t="s">
        <v>215</v>
      </c>
      <c r="F570" t="s">
        <v>239</v>
      </c>
      <c r="G570" t="s">
        <v>283</v>
      </c>
      <c r="H570" t="s">
        <v>265</v>
      </c>
      <c r="I570" t="s">
        <v>266</v>
      </c>
      <c r="J570" t="s">
        <v>107</v>
      </c>
      <c r="K570" t="s">
        <v>325</v>
      </c>
      <c r="L570" s="219" t="s">
        <v>331</v>
      </c>
      <c r="M570" s="218" t="s">
        <v>245</v>
      </c>
      <c r="N570" s="219" t="s">
        <v>399</v>
      </c>
      <c r="O570" t="s">
        <v>271</v>
      </c>
      <c r="S570" t="s">
        <v>833</v>
      </c>
      <c r="T570" t="s">
        <v>834</v>
      </c>
      <c r="U570" t="s">
        <v>249</v>
      </c>
      <c r="AC570" t="s">
        <v>2206</v>
      </c>
      <c r="AE570" s="888"/>
      <c r="AF570" s="888"/>
      <c r="AG570" s="888"/>
      <c r="AH570" s="888"/>
      <c r="AI570" s="888"/>
    </row>
    <row r="571" spans="4:35">
      <c r="D571" t="s">
        <v>238</v>
      </c>
      <c r="E571" t="s">
        <v>215</v>
      </c>
      <c r="F571" t="s">
        <v>239</v>
      </c>
      <c r="G571" t="s">
        <v>283</v>
      </c>
      <c r="H571" t="s">
        <v>265</v>
      </c>
      <c r="I571" t="s">
        <v>266</v>
      </c>
      <c r="J571" t="s">
        <v>107</v>
      </c>
      <c r="K571" t="s">
        <v>325</v>
      </c>
      <c r="L571" s="219" t="s">
        <v>331</v>
      </c>
      <c r="M571" s="218" t="s">
        <v>245</v>
      </c>
      <c r="N571" s="219" t="s">
        <v>399</v>
      </c>
      <c r="O571" t="s">
        <v>271</v>
      </c>
      <c r="S571" t="s">
        <v>835</v>
      </c>
      <c r="T571" t="s">
        <v>836</v>
      </c>
      <c r="U571" t="s">
        <v>393</v>
      </c>
      <c r="AC571" t="s">
        <v>2206</v>
      </c>
      <c r="AE571" s="888"/>
      <c r="AF571" s="888"/>
      <c r="AG571" s="888"/>
      <c r="AH571" s="888"/>
      <c r="AI571" s="888"/>
    </row>
    <row r="572" spans="4:35">
      <c r="D572" t="s">
        <v>238</v>
      </c>
      <c r="E572" t="s">
        <v>215</v>
      </c>
      <c r="F572" t="s">
        <v>239</v>
      </c>
      <c r="G572" t="s">
        <v>283</v>
      </c>
      <c r="H572" t="s">
        <v>265</v>
      </c>
      <c r="I572" t="s">
        <v>266</v>
      </c>
      <c r="J572" t="s">
        <v>107</v>
      </c>
      <c r="K572" t="s">
        <v>325</v>
      </c>
      <c r="L572" s="219" t="s">
        <v>331</v>
      </c>
      <c r="M572" s="218" t="s">
        <v>245</v>
      </c>
      <c r="N572" s="219" t="s">
        <v>399</v>
      </c>
      <c r="O572" t="s">
        <v>271</v>
      </c>
      <c r="S572" t="s">
        <v>837</v>
      </c>
      <c r="T572" t="s">
        <v>838</v>
      </c>
      <c r="U572" t="s">
        <v>393</v>
      </c>
      <c r="V572" s="61"/>
      <c r="AC572" t="s">
        <v>2206</v>
      </c>
      <c r="AE572" s="888"/>
      <c r="AF572" s="888"/>
      <c r="AG572" s="888"/>
      <c r="AH572" s="888"/>
      <c r="AI572" s="888"/>
    </row>
    <row r="573" spans="4:35">
      <c r="D573" t="s">
        <v>238</v>
      </c>
      <c r="E573" t="s">
        <v>215</v>
      </c>
      <c r="F573" t="s">
        <v>239</v>
      </c>
      <c r="G573" t="s">
        <v>283</v>
      </c>
      <c r="H573" t="s">
        <v>265</v>
      </c>
      <c r="I573" t="s">
        <v>266</v>
      </c>
      <c r="J573" t="s">
        <v>107</v>
      </c>
      <c r="K573" t="s">
        <v>325</v>
      </c>
      <c r="L573" s="219" t="s">
        <v>331</v>
      </c>
      <c r="M573" s="218" t="s">
        <v>245</v>
      </c>
      <c r="N573" s="219" t="s">
        <v>399</v>
      </c>
      <c r="O573" t="s">
        <v>271</v>
      </c>
      <c r="S573" t="s">
        <v>839</v>
      </c>
      <c r="T573" t="s">
        <v>840</v>
      </c>
      <c r="U573" t="s">
        <v>393</v>
      </c>
      <c r="AC573" t="s">
        <v>2206</v>
      </c>
      <c r="AE573" s="888"/>
      <c r="AF573" s="888"/>
      <c r="AG573" s="888"/>
      <c r="AH573" s="888"/>
      <c r="AI573" s="888"/>
    </row>
    <row r="574" spans="4:35">
      <c r="D574" t="s">
        <v>238</v>
      </c>
      <c r="E574" t="s">
        <v>215</v>
      </c>
      <c r="F574" t="s">
        <v>239</v>
      </c>
      <c r="G574" t="s">
        <v>283</v>
      </c>
      <c r="H574" t="s">
        <v>265</v>
      </c>
      <c r="I574" t="s">
        <v>266</v>
      </c>
      <c r="J574" t="s">
        <v>107</v>
      </c>
      <c r="K574" t="s">
        <v>325</v>
      </c>
      <c r="L574" s="219" t="s">
        <v>331</v>
      </c>
      <c r="M574" s="218" t="s">
        <v>245</v>
      </c>
      <c r="N574" s="219" t="s">
        <v>399</v>
      </c>
      <c r="O574" t="s">
        <v>271</v>
      </c>
      <c r="S574" t="s">
        <v>841</v>
      </c>
      <c r="T574" t="s">
        <v>842</v>
      </c>
      <c r="U574" t="s">
        <v>393</v>
      </c>
      <c r="AC574" t="s">
        <v>2206</v>
      </c>
      <c r="AE574" s="888"/>
      <c r="AF574" s="888"/>
      <c r="AG574" s="888"/>
      <c r="AH574" s="888"/>
      <c r="AI574" s="888"/>
    </row>
    <row r="575" spans="4:35">
      <c r="D575" t="s">
        <v>238</v>
      </c>
      <c r="E575" t="s">
        <v>215</v>
      </c>
      <c r="F575" t="s">
        <v>239</v>
      </c>
      <c r="G575" t="s">
        <v>283</v>
      </c>
      <c r="H575" t="s">
        <v>265</v>
      </c>
      <c r="I575" t="s">
        <v>266</v>
      </c>
      <c r="J575" t="s">
        <v>107</v>
      </c>
      <c r="K575" t="s">
        <v>325</v>
      </c>
      <c r="L575" s="219" t="s">
        <v>331</v>
      </c>
      <c r="M575" s="218" t="s">
        <v>245</v>
      </c>
      <c r="N575" s="219" t="s">
        <v>399</v>
      </c>
      <c r="O575" t="s">
        <v>271</v>
      </c>
      <c r="S575" t="s">
        <v>843</v>
      </c>
      <c r="T575" t="s">
        <v>844</v>
      </c>
      <c r="U575" t="s">
        <v>448</v>
      </c>
      <c r="AC575" t="s">
        <v>2206</v>
      </c>
      <c r="AE575" s="888"/>
      <c r="AF575" s="888"/>
      <c r="AG575" s="888"/>
      <c r="AH575" s="888"/>
      <c r="AI575" s="888"/>
    </row>
    <row r="576" spans="4:35">
      <c r="D576" t="s">
        <v>238</v>
      </c>
      <c r="E576" t="s">
        <v>215</v>
      </c>
      <c r="F576" t="s">
        <v>239</v>
      </c>
      <c r="G576" t="s">
        <v>283</v>
      </c>
      <c r="H576" t="s">
        <v>265</v>
      </c>
      <c r="I576" t="s">
        <v>266</v>
      </c>
      <c r="J576" t="s">
        <v>107</v>
      </c>
      <c r="K576" t="s">
        <v>325</v>
      </c>
      <c r="L576" s="219" t="s">
        <v>331</v>
      </c>
      <c r="M576" s="218" t="s">
        <v>245</v>
      </c>
      <c r="N576" s="219" t="s">
        <v>399</v>
      </c>
      <c r="O576" t="s">
        <v>271</v>
      </c>
      <c r="S576" t="s">
        <v>845</v>
      </c>
      <c r="T576" t="s">
        <v>846</v>
      </c>
      <c r="U576" t="s">
        <v>448</v>
      </c>
      <c r="AC576" t="s">
        <v>2206</v>
      </c>
      <c r="AE576" s="888"/>
      <c r="AF576" s="888"/>
      <c r="AG576" s="888"/>
      <c r="AH576" s="888"/>
      <c r="AI576" s="888"/>
    </row>
    <row r="577" spans="4:35">
      <c r="D577" t="s">
        <v>238</v>
      </c>
      <c r="E577" t="s">
        <v>215</v>
      </c>
      <c r="F577" t="s">
        <v>239</v>
      </c>
      <c r="G577" t="s">
        <v>283</v>
      </c>
      <c r="H577" t="s">
        <v>265</v>
      </c>
      <c r="I577" t="s">
        <v>266</v>
      </c>
      <c r="J577" t="s">
        <v>107</v>
      </c>
      <c r="K577" t="s">
        <v>325</v>
      </c>
      <c r="L577" s="219" t="s">
        <v>331</v>
      </c>
      <c r="M577" s="218" t="s">
        <v>245</v>
      </c>
      <c r="N577" s="219" t="s">
        <v>399</v>
      </c>
      <c r="O577" t="s">
        <v>271</v>
      </c>
      <c r="S577" t="s">
        <v>847</v>
      </c>
      <c r="T577" t="s">
        <v>846</v>
      </c>
      <c r="U577" t="s">
        <v>448</v>
      </c>
      <c r="AC577" t="s">
        <v>2206</v>
      </c>
      <c r="AE577" s="888"/>
      <c r="AF577" s="888"/>
      <c r="AG577" s="888"/>
      <c r="AH577" s="888"/>
      <c r="AI577" s="888"/>
    </row>
    <row r="578" spans="4:35">
      <c r="D578" t="s">
        <v>238</v>
      </c>
      <c r="E578" t="s">
        <v>215</v>
      </c>
      <c r="F578" t="s">
        <v>239</v>
      </c>
      <c r="G578" t="s">
        <v>283</v>
      </c>
      <c r="H578" t="s">
        <v>265</v>
      </c>
      <c r="I578" t="s">
        <v>266</v>
      </c>
      <c r="J578" t="s">
        <v>107</v>
      </c>
      <c r="K578" t="s">
        <v>325</v>
      </c>
      <c r="L578" s="219" t="s">
        <v>331</v>
      </c>
      <c r="M578" s="218" t="s">
        <v>245</v>
      </c>
      <c r="N578" s="219" t="s">
        <v>399</v>
      </c>
      <c r="O578" t="s">
        <v>271</v>
      </c>
      <c r="S578" t="s">
        <v>848</v>
      </c>
      <c r="T578" t="s">
        <v>849</v>
      </c>
      <c r="U578" t="s">
        <v>448</v>
      </c>
      <c r="AC578" t="s">
        <v>2206</v>
      </c>
      <c r="AE578" s="888"/>
      <c r="AF578" s="888"/>
      <c r="AG578" s="888"/>
      <c r="AH578" s="888"/>
      <c r="AI578" s="888"/>
    </row>
    <row r="579" spans="4:35">
      <c r="D579" t="s">
        <v>238</v>
      </c>
      <c r="E579" t="s">
        <v>215</v>
      </c>
      <c r="F579" t="s">
        <v>239</v>
      </c>
      <c r="G579" t="s">
        <v>283</v>
      </c>
      <c r="H579" t="s">
        <v>265</v>
      </c>
      <c r="I579" t="s">
        <v>266</v>
      </c>
      <c r="J579" t="s">
        <v>107</v>
      </c>
      <c r="K579" t="s">
        <v>325</v>
      </c>
      <c r="L579" s="219" t="s">
        <v>331</v>
      </c>
      <c r="M579" s="218" t="s">
        <v>245</v>
      </c>
      <c r="N579" s="219" t="s">
        <v>399</v>
      </c>
      <c r="O579" t="s">
        <v>271</v>
      </c>
      <c r="S579" t="s">
        <v>850</v>
      </c>
      <c r="T579" t="s">
        <v>844</v>
      </c>
      <c r="U579" t="s">
        <v>448</v>
      </c>
      <c r="AC579" t="s">
        <v>2206</v>
      </c>
      <c r="AE579" s="888"/>
      <c r="AF579" s="888"/>
      <c r="AG579" s="888"/>
      <c r="AH579" s="888"/>
      <c r="AI579" s="888"/>
    </row>
    <row r="580" spans="4:35">
      <c r="D580" t="s">
        <v>238</v>
      </c>
      <c r="E580" t="s">
        <v>215</v>
      </c>
      <c r="F580" t="s">
        <v>239</v>
      </c>
      <c r="G580" t="s">
        <v>283</v>
      </c>
      <c r="H580" t="s">
        <v>265</v>
      </c>
      <c r="I580" t="s">
        <v>266</v>
      </c>
      <c r="J580" t="s">
        <v>107</v>
      </c>
      <c r="K580" t="s">
        <v>325</v>
      </c>
      <c r="L580" s="219" t="s">
        <v>331</v>
      </c>
      <c r="M580" s="218" t="s">
        <v>245</v>
      </c>
      <c r="N580" s="219" t="s">
        <v>399</v>
      </c>
      <c r="O580" t="s">
        <v>271</v>
      </c>
      <c r="S580" t="s">
        <v>851</v>
      </c>
      <c r="T580" t="s">
        <v>852</v>
      </c>
      <c r="U580" t="s">
        <v>448</v>
      </c>
      <c r="AC580" t="s">
        <v>2206</v>
      </c>
      <c r="AE580" s="888"/>
      <c r="AF580" s="888"/>
      <c r="AG580" s="888"/>
      <c r="AH580" s="888"/>
      <c r="AI580" s="888"/>
    </row>
    <row r="581" spans="4:35">
      <c r="D581" t="s">
        <v>238</v>
      </c>
      <c r="E581" t="s">
        <v>215</v>
      </c>
      <c r="F581" t="s">
        <v>239</v>
      </c>
      <c r="G581" t="s">
        <v>283</v>
      </c>
      <c r="H581" t="s">
        <v>265</v>
      </c>
      <c r="I581" t="s">
        <v>266</v>
      </c>
      <c r="J581" t="s">
        <v>107</v>
      </c>
      <c r="K581" t="s">
        <v>325</v>
      </c>
      <c r="L581" s="219" t="s">
        <v>331</v>
      </c>
      <c r="M581" s="696" t="s">
        <v>416</v>
      </c>
      <c r="N581" s="219" t="s">
        <v>399</v>
      </c>
      <c r="O581" s="217" t="s">
        <v>416</v>
      </c>
      <c r="S581" t="s">
        <v>853</v>
      </c>
      <c r="T581" t="s">
        <v>854</v>
      </c>
      <c r="U581" t="s">
        <v>448</v>
      </c>
      <c r="AC581" t="s">
        <v>2206</v>
      </c>
      <c r="AE581" s="888"/>
      <c r="AF581" s="888"/>
      <c r="AG581" s="888"/>
      <c r="AH581" s="888"/>
      <c r="AI581" s="888"/>
    </row>
    <row r="582" spans="4:35">
      <c r="D582" t="s">
        <v>238</v>
      </c>
      <c r="E582" t="s">
        <v>215</v>
      </c>
      <c r="F582" t="s">
        <v>239</v>
      </c>
      <c r="G582" t="s">
        <v>283</v>
      </c>
      <c r="H582" t="s">
        <v>265</v>
      </c>
      <c r="I582" t="s">
        <v>266</v>
      </c>
      <c r="J582" t="s">
        <v>107</v>
      </c>
      <c r="K582" t="s">
        <v>325</v>
      </c>
      <c r="L582" s="219" t="s">
        <v>331</v>
      </c>
      <c r="M582" s="218" t="s">
        <v>245</v>
      </c>
      <c r="N582" s="219" t="s">
        <v>399</v>
      </c>
      <c r="O582" t="s">
        <v>271</v>
      </c>
      <c r="S582" t="s">
        <v>855</v>
      </c>
      <c r="T582" t="s">
        <v>856</v>
      </c>
      <c r="U582" t="s">
        <v>448</v>
      </c>
      <c r="AC582" t="s">
        <v>2206</v>
      </c>
      <c r="AE582" s="888"/>
      <c r="AF582" s="888"/>
      <c r="AG582" s="888"/>
      <c r="AH582" s="888"/>
      <c r="AI582" s="888"/>
    </row>
    <row r="583" spans="4:35">
      <c r="D583" t="s">
        <v>238</v>
      </c>
      <c r="E583" t="s">
        <v>215</v>
      </c>
      <c r="F583" t="s">
        <v>239</v>
      </c>
      <c r="G583" t="s">
        <v>283</v>
      </c>
      <c r="H583" t="s">
        <v>265</v>
      </c>
      <c r="I583" t="s">
        <v>266</v>
      </c>
      <c r="J583" t="s">
        <v>107</v>
      </c>
      <c r="K583" t="s">
        <v>325</v>
      </c>
      <c r="L583" s="219" t="s">
        <v>331</v>
      </c>
      <c r="M583" s="696" t="s">
        <v>416</v>
      </c>
      <c r="N583" s="219" t="s">
        <v>399</v>
      </c>
      <c r="O583" s="217" t="s">
        <v>416</v>
      </c>
      <c r="S583" t="s">
        <v>857</v>
      </c>
      <c r="T583" t="s">
        <v>858</v>
      </c>
      <c r="U583" t="s">
        <v>448</v>
      </c>
      <c r="AC583" t="s">
        <v>2206</v>
      </c>
      <c r="AE583" s="888"/>
      <c r="AF583" s="888"/>
      <c r="AG583" s="888"/>
      <c r="AH583" s="888"/>
      <c r="AI583" s="888"/>
    </row>
    <row r="584" spans="4:35">
      <c r="D584" t="s">
        <v>238</v>
      </c>
      <c r="E584" t="s">
        <v>215</v>
      </c>
      <c r="F584" t="s">
        <v>239</v>
      </c>
      <c r="G584" t="s">
        <v>283</v>
      </c>
      <c r="H584" t="s">
        <v>265</v>
      </c>
      <c r="I584" t="s">
        <v>266</v>
      </c>
      <c r="J584" t="s">
        <v>107</v>
      </c>
      <c r="K584" t="s">
        <v>325</v>
      </c>
      <c r="L584" s="219" t="s">
        <v>331</v>
      </c>
      <c r="M584" s="218" t="s">
        <v>245</v>
      </c>
      <c r="N584" s="219" t="s">
        <v>403</v>
      </c>
      <c r="O584" t="s">
        <v>271</v>
      </c>
      <c r="S584" t="s">
        <v>859</v>
      </c>
      <c r="T584" t="s">
        <v>860</v>
      </c>
      <c r="U584" t="s">
        <v>406</v>
      </c>
      <c r="AC584" t="s">
        <v>2206</v>
      </c>
      <c r="AE584" s="888"/>
      <c r="AF584" s="888"/>
      <c r="AG584" s="888"/>
      <c r="AH584" s="888"/>
      <c r="AI584" s="888"/>
    </row>
    <row r="585" spans="4:35">
      <c r="D585" t="s">
        <v>238</v>
      </c>
      <c r="E585" t="s">
        <v>215</v>
      </c>
      <c r="F585" t="s">
        <v>239</v>
      </c>
      <c r="G585" t="s">
        <v>283</v>
      </c>
      <c r="H585" t="s">
        <v>265</v>
      </c>
      <c r="I585" t="s">
        <v>266</v>
      </c>
      <c r="J585" t="s">
        <v>107</v>
      </c>
      <c r="K585" t="s">
        <v>325</v>
      </c>
      <c r="L585" s="219" t="s">
        <v>331</v>
      </c>
      <c r="M585" s="218" t="s">
        <v>245</v>
      </c>
      <c r="N585" s="219" t="s">
        <v>403</v>
      </c>
      <c r="O585" t="s">
        <v>271</v>
      </c>
      <c r="S585" t="s">
        <v>861</v>
      </c>
      <c r="T585" t="s">
        <v>860</v>
      </c>
      <c r="U585" t="s">
        <v>406</v>
      </c>
      <c r="AC585" t="s">
        <v>2206</v>
      </c>
      <c r="AE585" s="888"/>
      <c r="AF585" s="888"/>
      <c r="AG585" s="888"/>
      <c r="AH585" s="888"/>
      <c r="AI585" s="888"/>
    </row>
    <row r="586" spans="4:35">
      <c r="D586" t="s">
        <v>238</v>
      </c>
      <c r="E586" t="s">
        <v>215</v>
      </c>
      <c r="F586" t="s">
        <v>239</v>
      </c>
      <c r="G586" t="s">
        <v>283</v>
      </c>
      <c r="H586" t="s">
        <v>265</v>
      </c>
      <c r="I586" t="s">
        <v>266</v>
      </c>
      <c r="J586" t="s">
        <v>107</v>
      </c>
      <c r="K586" t="s">
        <v>325</v>
      </c>
      <c r="L586" s="219" t="s">
        <v>331</v>
      </c>
      <c r="M586" s="218" t="s">
        <v>245</v>
      </c>
      <c r="N586" s="219" t="s">
        <v>403</v>
      </c>
      <c r="O586" t="s">
        <v>271</v>
      </c>
      <c r="S586" t="s">
        <v>862</v>
      </c>
      <c r="T586" t="s">
        <v>863</v>
      </c>
      <c r="U586" t="s">
        <v>406</v>
      </c>
      <c r="AC586" t="s">
        <v>2206</v>
      </c>
      <c r="AE586" s="888"/>
      <c r="AF586" s="888"/>
      <c r="AG586" s="888"/>
      <c r="AH586" s="888"/>
      <c r="AI586" s="888"/>
    </row>
    <row r="587" spans="4:35">
      <c r="D587" t="s">
        <v>238</v>
      </c>
      <c r="E587" t="s">
        <v>215</v>
      </c>
      <c r="F587" t="s">
        <v>239</v>
      </c>
      <c r="G587" t="s">
        <v>283</v>
      </c>
      <c r="H587" t="s">
        <v>265</v>
      </c>
      <c r="I587" t="s">
        <v>266</v>
      </c>
      <c r="J587" t="s">
        <v>107</v>
      </c>
      <c r="K587" t="s">
        <v>325</v>
      </c>
      <c r="L587" s="219" t="s">
        <v>331</v>
      </c>
      <c r="M587" s="218" t="s">
        <v>245</v>
      </c>
      <c r="N587" s="219" t="s">
        <v>403</v>
      </c>
      <c r="O587" t="s">
        <v>271</v>
      </c>
      <c r="S587" t="s">
        <v>864</v>
      </c>
      <c r="T587" t="s">
        <v>865</v>
      </c>
      <c r="U587" t="s">
        <v>406</v>
      </c>
      <c r="AC587" t="s">
        <v>2206</v>
      </c>
      <c r="AE587" s="888"/>
      <c r="AF587" s="888"/>
      <c r="AG587" s="888"/>
      <c r="AH587" s="888"/>
      <c r="AI587" s="888"/>
    </row>
    <row r="588" spans="4:35">
      <c r="D588" t="s">
        <v>238</v>
      </c>
      <c r="E588" t="s">
        <v>215</v>
      </c>
      <c r="F588" t="s">
        <v>239</v>
      </c>
      <c r="G588" t="s">
        <v>283</v>
      </c>
      <c r="H588" t="s">
        <v>265</v>
      </c>
      <c r="I588" t="s">
        <v>266</v>
      </c>
      <c r="J588" t="s">
        <v>107</v>
      </c>
      <c r="K588" t="s">
        <v>325</v>
      </c>
      <c r="L588" s="219" t="s">
        <v>331</v>
      </c>
      <c r="M588" s="218" t="s">
        <v>245</v>
      </c>
      <c r="N588" s="219" t="s">
        <v>403</v>
      </c>
      <c r="O588" t="s">
        <v>271</v>
      </c>
      <c r="S588" t="s">
        <v>866</v>
      </c>
      <c r="T588" t="s">
        <v>867</v>
      </c>
      <c r="U588" t="s">
        <v>462</v>
      </c>
      <c r="AC588" t="s">
        <v>2206</v>
      </c>
      <c r="AE588" s="888"/>
      <c r="AF588" s="888"/>
      <c r="AG588" s="888"/>
      <c r="AH588" s="888"/>
      <c r="AI588" s="888"/>
    </row>
    <row r="589" spans="4:35">
      <c r="D589" t="s">
        <v>238</v>
      </c>
      <c r="E589" t="s">
        <v>215</v>
      </c>
      <c r="F589" t="s">
        <v>239</v>
      </c>
      <c r="G589" t="s">
        <v>283</v>
      </c>
      <c r="H589" t="s">
        <v>265</v>
      </c>
      <c r="I589" t="s">
        <v>266</v>
      </c>
      <c r="J589" t="s">
        <v>107</v>
      </c>
      <c r="K589" t="s">
        <v>325</v>
      </c>
      <c r="L589" s="219" t="s">
        <v>331</v>
      </c>
      <c r="M589" s="218" t="s">
        <v>245</v>
      </c>
      <c r="N589" s="219" t="s">
        <v>403</v>
      </c>
      <c r="O589" t="s">
        <v>271</v>
      </c>
      <c r="S589" t="s">
        <v>868</v>
      </c>
      <c r="T589" t="s">
        <v>869</v>
      </c>
      <c r="U589" t="s">
        <v>462</v>
      </c>
      <c r="AC589" t="s">
        <v>2206</v>
      </c>
      <c r="AE589" s="888"/>
      <c r="AF589" s="888"/>
      <c r="AG589" s="888"/>
      <c r="AH589" s="888"/>
      <c r="AI589" s="888"/>
    </row>
    <row r="590" spans="4:35">
      <c r="D590" t="s">
        <v>238</v>
      </c>
      <c r="E590" t="s">
        <v>215</v>
      </c>
      <c r="F590" t="s">
        <v>239</v>
      </c>
      <c r="G590" t="s">
        <v>283</v>
      </c>
      <c r="H590" t="s">
        <v>265</v>
      </c>
      <c r="I590" t="s">
        <v>266</v>
      </c>
      <c r="J590" t="s">
        <v>107</v>
      </c>
      <c r="K590" t="s">
        <v>325</v>
      </c>
      <c r="L590" s="219" t="s">
        <v>331</v>
      </c>
      <c r="M590" s="218" t="s">
        <v>245</v>
      </c>
      <c r="N590" s="219" t="s">
        <v>403</v>
      </c>
      <c r="O590" t="s">
        <v>271</v>
      </c>
      <c r="S590" t="s">
        <v>870</v>
      </c>
      <c r="T590" t="s">
        <v>871</v>
      </c>
      <c r="U590" t="s">
        <v>462</v>
      </c>
      <c r="AC590" t="s">
        <v>2206</v>
      </c>
      <c r="AE590" s="888"/>
      <c r="AF590" s="888"/>
      <c r="AG590" s="888"/>
      <c r="AH590" s="888"/>
      <c r="AI590" s="888"/>
    </row>
    <row r="591" spans="4:35">
      <c r="D591" t="s">
        <v>238</v>
      </c>
      <c r="E591" t="s">
        <v>215</v>
      </c>
      <c r="F591" t="s">
        <v>239</v>
      </c>
      <c r="G591" t="s">
        <v>283</v>
      </c>
      <c r="H591" t="s">
        <v>265</v>
      </c>
      <c r="I591" t="s">
        <v>266</v>
      </c>
      <c r="J591" t="s">
        <v>107</v>
      </c>
      <c r="K591" t="s">
        <v>325</v>
      </c>
      <c r="L591" s="219" t="s">
        <v>331</v>
      </c>
      <c r="M591" s="218" t="s">
        <v>245</v>
      </c>
      <c r="N591" s="219" t="s">
        <v>403</v>
      </c>
      <c r="O591" t="s">
        <v>271</v>
      </c>
      <c r="S591" t="s">
        <v>872</v>
      </c>
      <c r="T591" t="s">
        <v>867</v>
      </c>
      <c r="U591" t="s">
        <v>462</v>
      </c>
      <c r="AC591" t="s">
        <v>2206</v>
      </c>
      <c r="AE591" s="888"/>
      <c r="AF591" s="888"/>
      <c r="AG591" s="888"/>
      <c r="AH591" s="888"/>
      <c r="AI591" s="888"/>
    </row>
    <row r="592" spans="4:35">
      <c r="D592" t="s">
        <v>238</v>
      </c>
      <c r="E592" t="s">
        <v>215</v>
      </c>
      <c r="F592" t="s">
        <v>239</v>
      </c>
      <c r="G592" t="s">
        <v>283</v>
      </c>
      <c r="H592" t="s">
        <v>265</v>
      </c>
      <c r="I592" t="s">
        <v>266</v>
      </c>
      <c r="J592" t="s">
        <v>107</v>
      </c>
      <c r="K592" t="s">
        <v>325</v>
      </c>
      <c r="L592" s="219" t="s">
        <v>331</v>
      </c>
      <c r="M592" s="218" t="s">
        <v>245</v>
      </c>
      <c r="N592" s="219" t="s">
        <v>403</v>
      </c>
      <c r="O592" t="s">
        <v>271</v>
      </c>
      <c r="S592" t="s">
        <v>873</v>
      </c>
      <c r="T592" t="s">
        <v>874</v>
      </c>
      <c r="U592" t="s">
        <v>462</v>
      </c>
      <c r="AC592" t="s">
        <v>2206</v>
      </c>
      <c r="AE592" s="888"/>
      <c r="AF592" s="888"/>
      <c r="AG592" s="888"/>
      <c r="AH592" s="888"/>
      <c r="AI592" s="888"/>
    </row>
    <row r="593" spans="4:35">
      <c r="D593" t="s">
        <v>238</v>
      </c>
      <c r="E593" t="s">
        <v>215</v>
      </c>
      <c r="F593" t="s">
        <v>239</v>
      </c>
      <c r="G593" t="s">
        <v>283</v>
      </c>
      <c r="H593" t="s">
        <v>265</v>
      </c>
      <c r="I593" t="s">
        <v>266</v>
      </c>
      <c r="J593" t="s">
        <v>107</v>
      </c>
      <c r="K593" t="s">
        <v>325</v>
      </c>
      <c r="L593" s="219" t="s">
        <v>331</v>
      </c>
      <c r="M593" s="218" t="s">
        <v>245</v>
      </c>
      <c r="N593" s="219" t="s">
        <v>407</v>
      </c>
      <c r="O593" t="s">
        <v>271</v>
      </c>
      <c r="S593" t="s">
        <v>875</v>
      </c>
      <c r="T593" t="s">
        <v>876</v>
      </c>
      <c r="U593" t="s">
        <v>415</v>
      </c>
      <c r="AC593" t="s">
        <v>2206</v>
      </c>
      <c r="AE593" s="888"/>
      <c r="AF593" s="888"/>
      <c r="AG593" s="888"/>
      <c r="AH593" s="888"/>
      <c r="AI593" s="888"/>
    </row>
    <row r="594" spans="4:35">
      <c r="D594" t="s">
        <v>238</v>
      </c>
      <c r="E594" t="s">
        <v>215</v>
      </c>
      <c r="F594" t="s">
        <v>239</v>
      </c>
      <c r="G594" t="s">
        <v>283</v>
      </c>
      <c r="H594" t="s">
        <v>265</v>
      </c>
      <c r="I594" t="s">
        <v>266</v>
      </c>
      <c r="J594" t="s">
        <v>107</v>
      </c>
      <c r="K594" t="s">
        <v>325</v>
      </c>
      <c r="L594" s="219" t="s">
        <v>331</v>
      </c>
      <c r="M594" s="218" t="s">
        <v>245</v>
      </c>
      <c r="N594" s="219" t="s">
        <v>407</v>
      </c>
      <c r="O594" t="s">
        <v>271</v>
      </c>
      <c r="S594" t="s">
        <v>877</v>
      </c>
      <c r="T594" t="s">
        <v>878</v>
      </c>
      <c r="U594" t="s">
        <v>415</v>
      </c>
      <c r="AC594" t="s">
        <v>2206</v>
      </c>
      <c r="AE594" s="888"/>
      <c r="AF594" s="888"/>
      <c r="AG594" s="888"/>
      <c r="AH594" s="888"/>
      <c r="AI594" s="888"/>
    </row>
    <row r="595" spans="4:35">
      <c r="D595" t="s">
        <v>238</v>
      </c>
      <c r="E595" t="s">
        <v>215</v>
      </c>
      <c r="F595" t="s">
        <v>239</v>
      </c>
      <c r="G595" t="s">
        <v>283</v>
      </c>
      <c r="H595" t="s">
        <v>265</v>
      </c>
      <c r="I595" t="s">
        <v>266</v>
      </c>
      <c r="J595" t="s">
        <v>107</v>
      </c>
      <c r="K595" t="s">
        <v>325</v>
      </c>
      <c r="L595" s="219" t="s">
        <v>331</v>
      </c>
      <c r="M595" s="218" t="s">
        <v>245</v>
      </c>
      <c r="N595" s="219" t="s">
        <v>407</v>
      </c>
      <c r="O595" t="s">
        <v>271</v>
      </c>
      <c r="S595" t="s">
        <v>879</v>
      </c>
      <c r="T595" t="s">
        <v>880</v>
      </c>
      <c r="U595" t="s">
        <v>415</v>
      </c>
      <c r="AC595" t="s">
        <v>2206</v>
      </c>
      <c r="AE595" s="888"/>
      <c r="AF595" s="888"/>
      <c r="AG595" s="888"/>
      <c r="AH595" s="888"/>
      <c r="AI595" s="888"/>
    </row>
    <row r="596" spans="4:35">
      <c r="D596" t="s">
        <v>238</v>
      </c>
      <c r="E596" t="s">
        <v>215</v>
      </c>
      <c r="F596" t="s">
        <v>239</v>
      </c>
      <c r="G596" t="s">
        <v>283</v>
      </c>
      <c r="H596" t="s">
        <v>265</v>
      </c>
      <c r="I596" t="s">
        <v>266</v>
      </c>
      <c r="J596" t="s">
        <v>107</v>
      </c>
      <c r="K596" t="s">
        <v>325</v>
      </c>
      <c r="L596" s="219" t="s">
        <v>331</v>
      </c>
      <c r="M596" s="218" t="s">
        <v>245</v>
      </c>
      <c r="N596" s="219" t="s">
        <v>407</v>
      </c>
      <c r="O596" t="s">
        <v>271</v>
      </c>
      <c r="S596" t="s">
        <v>881</v>
      </c>
      <c r="T596" t="s">
        <v>882</v>
      </c>
      <c r="U596" t="s">
        <v>415</v>
      </c>
      <c r="AC596" t="s">
        <v>2206</v>
      </c>
      <c r="AE596" s="888"/>
      <c r="AF596" s="888"/>
      <c r="AG596" s="888"/>
      <c r="AH596" s="888"/>
      <c r="AI596" s="888"/>
    </row>
    <row r="597" spans="4:35">
      <c r="D597" t="s">
        <v>238</v>
      </c>
      <c r="E597" t="s">
        <v>215</v>
      </c>
      <c r="F597" t="s">
        <v>239</v>
      </c>
      <c r="G597" t="s">
        <v>283</v>
      </c>
      <c r="H597" t="s">
        <v>265</v>
      </c>
      <c r="I597" t="s">
        <v>266</v>
      </c>
      <c r="J597" t="s">
        <v>107</v>
      </c>
      <c r="K597" t="s">
        <v>325</v>
      </c>
      <c r="L597" s="219" t="s">
        <v>331</v>
      </c>
      <c r="M597" s="218" t="s">
        <v>245</v>
      </c>
      <c r="N597" s="219" t="s">
        <v>407</v>
      </c>
      <c r="O597" t="s">
        <v>271</v>
      </c>
      <c r="S597" t="s">
        <v>883</v>
      </c>
      <c r="T597" t="s">
        <v>876</v>
      </c>
      <c r="U597" t="s">
        <v>500</v>
      </c>
      <c r="AC597" t="s">
        <v>2206</v>
      </c>
      <c r="AE597" s="888"/>
      <c r="AF597" s="888"/>
      <c r="AG597" s="888"/>
      <c r="AH597" s="888"/>
      <c r="AI597" s="888"/>
    </row>
    <row r="598" spans="4:35">
      <c r="D598" t="s">
        <v>238</v>
      </c>
      <c r="E598" t="s">
        <v>215</v>
      </c>
      <c r="F598" t="s">
        <v>239</v>
      </c>
      <c r="G598" t="s">
        <v>283</v>
      </c>
      <c r="H598" t="s">
        <v>265</v>
      </c>
      <c r="I598" t="s">
        <v>266</v>
      </c>
      <c r="J598" t="s">
        <v>107</v>
      </c>
      <c r="K598" t="s">
        <v>325</v>
      </c>
      <c r="L598" s="219" t="s">
        <v>331</v>
      </c>
      <c r="M598" s="696" t="s">
        <v>416</v>
      </c>
      <c r="N598" s="219" t="s">
        <v>407</v>
      </c>
      <c r="O598" s="217" t="s">
        <v>416</v>
      </c>
      <c r="S598" t="s">
        <v>884</v>
      </c>
      <c r="T598" t="s">
        <v>878</v>
      </c>
      <c r="U598" t="s">
        <v>500</v>
      </c>
      <c r="AC598" t="s">
        <v>2206</v>
      </c>
      <c r="AE598" s="888"/>
      <c r="AF598" s="888"/>
      <c r="AG598" s="888"/>
      <c r="AH598" s="888"/>
      <c r="AI598" s="888"/>
    </row>
    <row r="599" spans="4:35">
      <c r="D599" t="s">
        <v>238</v>
      </c>
      <c r="E599" t="s">
        <v>215</v>
      </c>
      <c r="F599" t="s">
        <v>239</v>
      </c>
      <c r="G599" t="s">
        <v>283</v>
      </c>
      <c r="H599" t="s">
        <v>265</v>
      </c>
      <c r="I599" t="s">
        <v>266</v>
      </c>
      <c r="J599" t="s">
        <v>107</v>
      </c>
      <c r="K599" t="s">
        <v>325</v>
      </c>
      <c r="L599" s="219" t="s">
        <v>331</v>
      </c>
      <c r="M599" s="218" t="s">
        <v>245</v>
      </c>
      <c r="N599" s="219" t="s">
        <v>407</v>
      </c>
      <c r="O599" t="s">
        <v>271</v>
      </c>
      <c r="S599" t="s">
        <v>885</v>
      </c>
      <c r="T599" t="s">
        <v>880</v>
      </c>
      <c r="U599" t="s">
        <v>500</v>
      </c>
      <c r="AC599" t="s">
        <v>2206</v>
      </c>
      <c r="AE599" s="888"/>
      <c r="AF599" s="888"/>
      <c r="AG599" s="888"/>
      <c r="AH599" s="888"/>
      <c r="AI599" s="888"/>
    </row>
    <row r="600" spans="4:35">
      <c r="D600" t="s">
        <v>238</v>
      </c>
      <c r="E600" t="s">
        <v>215</v>
      </c>
      <c r="F600" t="s">
        <v>239</v>
      </c>
      <c r="G600" t="s">
        <v>283</v>
      </c>
      <c r="H600" t="s">
        <v>265</v>
      </c>
      <c r="I600" t="s">
        <v>266</v>
      </c>
      <c r="J600" t="s">
        <v>107</v>
      </c>
      <c r="K600" t="s">
        <v>325</v>
      </c>
      <c r="L600" s="219" t="s">
        <v>331</v>
      </c>
      <c r="M600" s="218" t="s">
        <v>245</v>
      </c>
      <c r="N600" s="219" t="s">
        <v>407</v>
      </c>
      <c r="O600" t="s">
        <v>271</v>
      </c>
      <c r="S600" t="s">
        <v>886</v>
      </c>
      <c r="T600" t="s">
        <v>887</v>
      </c>
      <c r="U600" t="s">
        <v>500</v>
      </c>
      <c r="AC600" t="s">
        <v>2206</v>
      </c>
      <c r="AE600" s="888"/>
      <c r="AF600" s="888"/>
      <c r="AG600" s="888"/>
      <c r="AH600" s="888"/>
      <c r="AI600" s="888"/>
    </row>
    <row r="601" spans="4:35">
      <c r="D601" t="s">
        <v>238</v>
      </c>
      <c r="E601" t="s">
        <v>215</v>
      </c>
      <c r="F601" t="s">
        <v>239</v>
      </c>
      <c r="G601" t="s">
        <v>283</v>
      </c>
      <c r="H601" t="s">
        <v>265</v>
      </c>
      <c r="I601" t="s">
        <v>266</v>
      </c>
      <c r="J601" t="s">
        <v>107</v>
      </c>
      <c r="K601" t="s">
        <v>325</v>
      </c>
      <c r="L601" s="218" t="s">
        <v>341</v>
      </c>
      <c r="M601" s="218" t="s">
        <v>245</v>
      </c>
      <c r="N601" s="218" t="s">
        <v>341</v>
      </c>
      <c r="O601" t="s">
        <v>271</v>
      </c>
      <c r="S601" t="s">
        <v>888</v>
      </c>
      <c r="T601" t="s">
        <v>889</v>
      </c>
      <c r="U601" t="s">
        <v>488</v>
      </c>
      <c r="AC601" t="s">
        <v>2206</v>
      </c>
      <c r="AE601" s="888"/>
      <c r="AF601" s="888"/>
      <c r="AG601" s="888"/>
      <c r="AH601" s="888"/>
      <c r="AI601" s="888"/>
    </row>
    <row r="602" spans="4:35">
      <c r="D602" t="s">
        <v>238</v>
      </c>
      <c r="E602" t="s">
        <v>215</v>
      </c>
      <c r="F602" t="s">
        <v>239</v>
      </c>
      <c r="G602" t="s">
        <v>283</v>
      </c>
      <c r="H602" t="s">
        <v>265</v>
      </c>
      <c r="I602" t="s">
        <v>266</v>
      </c>
      <c r="J602" t="s">
        <v>107</v>
      </c>
      <c r="K602" t="s">
        <v>325</v>
      </c>
      <c r="L602" s="218" t="s">
        <v>341</v>
      </c>
      <c r="M602" s="218" t="s">
        <v>245</v>
      </c>
      <c r="N602" s="218" t="s">
        <v>341</v>
      </c>
      <c r="O602" t="s">
        <v>271</v>
      </c>
      <c r="S602" t="s">
        <v>890</v>
      </c>
      <c r="T602" t="s">
        <v>891</v>
      </c>
      <c r="U602" t="s">
        <v>488</v>
      </c>
      <c r="AC602" t="s">
        <v>2206</v>
      </c>
      <c r="AE602" s="888"/>
      <c r="AF602" s="888"/>
      <c r="AG602" s="888"/>
      <c r="AH602" s="888"/>
      <c r="AI602" s="888"/>
    </row>
    <row r="603" spans="4:35">
      <c r="D603" t="s">
        <v>238</v>
      </c>
      <c r="E603" t="s">
        <v>215</v>
      </c>
      <c r="F603" t="s">
        <v>239</v>
      </c>
      <c r="G603" t="s">
        <v>283</v>
      </c>
      <c r="H603" t="s">
        <v>265</v>
      </c>
      <c r="I603" t="s">
        <v>266</v>
      </c>
      <c r="J603" t="s">
        <v>107</v>
      </c>
      <c r="K603" t="s">
        <v>325</v>
      </c>
      <c r="L603" s="218" t="s">
        <v>341</v>
      </c>
      <c r="M603" s="218" t="s">
        <v>245</v>
      </c>
      <c r="N603" s="218" t="s">
        <v>341</v>
      </c>
      <c r="O603" t="s">
        <v>271</v>
      </c>
      <c r="S603" t="s">
        <v>892</v>
      </c>
      <c r="T603" t="s">
        <v>893</v>
      </c>
      <c r="U603" t="s">
        <v>488</v>
      </c>
      <c r="AC603" t="s">
        <v>2206</v>
      </c>
      <c r="AE603" s="888"/>
      <c r="AF603" s="888"/>
      <c r="AG603" s="888"/>
      <c r="AH603" s="888"/>
      <c r="AI603" s="888"/>
    </row>
    <row r="604" spans="4:35">
      <c r="D604" t="s">
        <v>238</v>
      </c>
      <c r="E604" t="s">
        <v>215</v>
      </c>
      <c r="F604" t="s">
        <v>239</v>
      </c>
      <c r="G604" t="s">
        <v>283</v>
      </c>
      <c r="H604" t="s">
        <v>265</v>
      </c>
      <c r="I604" t="s">
        <v>266</v>
      </c>
      <c r="J604" t="s">
        <v>107</v>
      </c>
      <c r="K604" t="s">
        <v>325</v>
      </c>
      <c r="L604" s="218" t="s">
        <v>341</v>
      </c>
      <c r="M604" s="218" t="s">
        <v>245</v>
      </c>
      <c r="N604" s="218" t="s">
        <v>341</v>
      </c>
      <c r="O604" t="s">
        <v>271</v>
      </c>
      <c r="S604" t="s">
        <v>894</v>
      </c>
      <c r="T604" t="s">
        <v>895</v>
      </c>
      <c r="U604" t="s">
        <v>488</v>
      </c>
      <c r="AC604" t="s">
        <v>2206</v>
      </c>
      <c r="AE604" s="888"/>
      <c r="AF604" s="888"/>
      <c r="AG604" s="888"/>
      <c r="AH604" s="888"/>
      <c r="AI604" s="888"/>
    </row>
    <row r="605" spans="4:35">
      <c r="D605" t="s">
        <v>238</v>
      </c>
      <c r="E605" t="s">
        <v>215</v>
      </c>
      <c r="F605" t="s">
        <v>239</v>
      </c>
      <c r="G605" t="s">
        <v>283</v>
      </c>
      <c r="H605" t="s">
        <v>265</v>
      </c>
      <c r="I605" t="s">
        <v>266</v>
      </c>
      <c r="J605" t="s">
        <v>107</v>
      </c>
      <c r="K605" t="s">
        <v>325</v>
      </c>
      <c r="L605" s="218" t="s">
        <v>341</v>
      </c>
      <c r="M605" s="218" t="s">
        <v>245</v>
      </c>
      <c r="N605" s="218" t="s">
        <v>341</v>
      </c>
      <c r="O605" t="s">
        <v>271</v>
      </c>
      <c r="S605" t="s">
        <v>896</v>
      </c>
      <c r="T605" t="s">
        <v>897</v>
      </c>
      <c r="U605" t="s">
        <v>488</v>
      </c>
      <c r="AC605" t="s">
        <v>2206</v>
      </c>
      <c r="AE605" s="888"/>
      <c r="AF605" s="888"/>
      <c r="AG605" s="888"/>
      <c r="AH605" s="888"/>
      <c r="AI605" s="888"/>
    </row>
    <row r="606" spans="4:35">
      <c r="D606" t="s">
        <v>238</v>
      </c>
      <c r="E606" t="s">
        <v>215</v>
      </c>
      <c r="F606" t="s">
        <v>239</v>
      </c>
      <c r="G606" t="s">
        <v>283</v>
      </c>
      <c r="H606" t="s">
        <v>265</v>
      </c>
      <c r="I606" t="s">
        <v>266</v>
      </c>
      <c r="J606" t="s">
        <v>107</v>
      </c>
      <c r="K606" t="s">
        <v>325</v>
      </c>
      <c r="L606" s="218" t="s">
        <v>341</v>
      </c>
      <c r="M606" s="218" t="s">
        <v>245</v>
      </c>
      <c r="N606" s="218" t="s">
        <v>341</v>
      </c>
      <c r="O606" t="s">
        <v>271</v>
      </c>
      <c r="S606" t="s">
        <v>898</v>
      </c>
      <c r="T606" t="s">
        <v>899</v>
      </c>
      <c r="U606" t="s">
        <v>488</v>
      </c>
      <c r="AC606" t="s">
        <v>2206</v>
      </c>
      <c r="AE606" s="888"/>
      <c r="AF606" s="888"/>
      <c r="AG606" s="888"/>
      <c r="AH606" s="888"/>
      <c r="AI606" s="888"/>
    </row>
    <row r="607" spans="4:35">
      <c r="D607" t="s">
        <v>238</v>
      </c>
      <c r="E607" t="s">
        <v>215</v>
      </c>
      <c r="F607" t="s">
        <v>239</v>
      </c>
      <c r="G607" t="s">
        <v>283</v>
      </c>
      <c r="H607" t="s">
        <v>265</v>
      </c>
      <c r="I607" t="s">
        <v>266</v>
      </c>
      <c r="J607" t="s">
        <v>107</v>
      </c>
      <c r="K607" t="s">
        <v>325</v>
      </c>
      <c r="L607" s="218" t="s">
        <v>341</v>
      </c>
      <c r="M607" s="218" t="s">
        <v>245</v>
      </c>
      <c r="N607" s="218" t="s">
        <v>341</v>
      </c>
      <c r="O607" t="s">
        <v>271</v>
      </c>
      <c r="S607" t="s">
        <v>900</v>
      </c>
      <c r="T607" t="s">
        <v>901</v>
      </c>
      <c r="U607" t="s">
        <v>488</v>
      </c>
      <c r="AC607" t="s">
        <v>2206</v>
      </c>
      <c r="AE607" s="888"/>
      <c r="AF607" s="888"/>
      <c r="AG607" s="888"/>
      <c r="AH607" s="888"/>
      <c r="AI607" s="888"/>
    </row>
    <row r="608" spans="4:35">
      <c r="D608" t="s">
        <v>238</v>
      </c>
      <c r="E608" t="s">
        <v>215</v>
      </c>
      <c r="F608" t="s">
        <v>239</v>
      </c>
      <c r="G608" t="s">
        <v>283</v>
      </c>
      <c r="H608" t="s">
        <v>265</v>
      </c>
      <c r="I608" t="s">
        <v>266</v>
      </c>
      <c r="J608" t="s">
        <v>107</v>
      </c>
      <c r="K608" t="s">
        <v>325</v>
      </c>
      <c r="L608" s="218" t="s">
        <v>341</v>
      </c>
      <c r="M608" s="696" t="s">
        <v>416</v>
      </c>
      <c r="N608" s="218" t="s">
        <v>341</v>
      </c>
      <c r="O608" s="217" t="s">
        <v>416</v>
      </c>
      <c r="S608" t="s">
        <v>902</v>
      </c>
      <c r="T608" t="s">
        <v>893</v>
      </c>
      <c r="U608" t="s">
        <v>488</v>
      </c>
      <c r="AC608" t="s">
        <v>2206</v>
      </c>
      <c r="AE608" s="888"/>
      <c r="AF608" s="888"/>
      <c r="AG608" s="888"/>
      <c r="AH608" s="888"/>
      <c r="AI608" s="888"/>
    </row>
    <row r="609" spans="4:35">
      <c r="D609" t="s">
        <v>238</v>
      </c>
      <c r="E609" t="s">
        <v>215</v>
      </c>
      <c r="F609" t="s">
        <v>239</v>
      </c>
      <c r="G609" t="s">
        <v>283</v>
      </c>
      <c r="H609" t="s">
        <v>265</v>
      </c>
      <c r="I609" t="s">
        <v>266</v>
      </c>
      <c r="J609" t="s">
        <v>107</v>
      </c>
      <c r="K609" t="s">
        <v>325</v>
      </c>
      <c r="L609" s="218" t="s">
        <v>341</v>
      </c>
      <c r="M609" s="218" t="s">
        <v>245</v>
      </c>
      <c r="N609" s="218" t="s">
        <v>341</v>
      </c>
      <c r="O609" t="s">
        <v>271</v>
      </c>
      <c r="S609" t="s">
        <v>903</v>
      </c>
      <c r="T609" t="s">
        <v>899</v>
      </c>
      <c r="U609" t="s">
        <v>488</v>
      </c>
      <c r="AC609" t="s">
        <v>2206</v>
      </c>
      <c r="AE609" s="888"/>
      <c r="AF609" s="888"/>
      <c r="AG609" s="888"/>
      <c r="AH609" s="888"/>
      <c r="AI609" s="888"/>
    </row>
    <row r="610" spans="4:35">
      <c r="D610" t="s">
        <v>238</v>
      </c>
      <c r="E610" t="s">
        <v>215</v>
      </c>
      <c r="F610" t="s">
        <v>239</v>
      </c>
      <c r="G610" t="s">
        <v>283</v>
      </c>
      <c r="H610" t="s">
        <v>265</v>
      </c>
      <c r="I610" t="s">
        <v>266</v>
      </c>
      <c r="J610" t="s">
        <v>107</v>
      </c>
      <c r="K610" t="s">
        <v>325</v>
      </c>
      <c r="L610" s="218" t="s">
        <v>341</v>
      </c>
      <c r="M610" s="218" t="s">
        <v>245</v>
      </c>
      <c r="N610" s="218" t="s">
        <v>341</v>
      </c>
      <c r="O610" t="s">
        <v>271</v>
      </c>
      <c r="S610" t="s">
        <v>904</v>
      </c>
      <c r="T610" t="s">
        <v>905</v>
      </c>
      <c r="U610" t="s">
        <v>488</v>
      </c>
      <c r="AC610" t="s">
        <v>2206</v>
      </c>
      <c r="AE610" s="888"/>
      <c r="AF610" s="888"/>
      <c r="AG610" s="888"/>
      <c r="AH610" s="888"/>
      <c r="AI610" s="888"/>
    </row>
    <row r="611" spans="4:35">
      <c r="D611" t="s">
        <v>238</v>
      </c>
      <c r="E611" t="s">
        <v>215</v>
      </c>
      <c r="F611" t="s">
        <v>239</v>
      </c>
      <c r="G611" t="s">
        <v>283</v>
      </c>
      <c r="H611" t="s">
        <v>265</v>
      </c>
      <c r="I611" t="s">
        <v>266</v>
      </c>
      <c r="J611" t="s">
        <v>107</v>
      </c>
      <c r="K611" t="s">
        <v>325</v>
      </c>
      <c r="L611" s="218" t="s">
        <v>341</v>
      </c>
      <c r="M611" s="218" t="s">
        <v>245</v>
      </c>
      <c r="N611" s="218" t="s">
        <v>341</v>
      </c>
      <c r="O611" t="s">
        <v>271</v>
      </c>
      <c r="S611" t="s">
        <v>906</v>
      </c>
      <c r="T611" t="s">
        <v>905</v>
      </c>
      <c r="U611" t="s">
        <v>488</v>
      </c>
      <c r="AC611" t="s">
        <v>2206</v>
      </c>
      <c r="AE611" s="888"/>
      <c r="AF611" s="888"/>
      <c r="AG611" s="888"/>
      <c r="AH611" s="888"/>
      <c r="AI611" s="888"/>
    </row>
    <row r="612" spans="4:35">
      <c r="D612" t="s">
        <v>238</v>
      </c>
      <c r="E612" t="s">
        <v>215</v>
      </c>
      <c r="F612" t="s">
        <v>239</v>
      </c>
      <c r="G612" t="s">
        <v>283</v>
      </c>
      <c r="H612" t="s">
        <v>265</v>
      </c>
      <c r="I612" t="s">
        <v>266</v>
      </c>
      <c r="J612" t="s">
        <v>107</v>
      </c>
      <c r="K612" t="s">
        <v>325</v>
      </c>
      <c r="L612" s="218" t="s">
        <v>341</v>
      </c>
      <c r="M612" s="218" t="s">
        <v>245</v>
      </c>
      <c r="N612" s="218" t="s">
        <v>341</v>
      </c>
      <c r="O612" t="s">
        <v>271</v>
      </c>
      <c r="S612" t="s">
        <v>907</v>
      </c>
      <c r="T612" t="s">
        <v>908</v>
      </c>
      <c r="U612" t="s">
        <v>491</v>
      </c>
      <c r="AC612" t="s">
        <v>2206</v>
      </c>
      <c r="AE612" s="888"/>
      <c r="AF612" s="888"/>
      <c r="AG612" s="888"/>
      <c r="AH612" s="888"/>
      <c r="AI612" s="888"/>
    </row>
    <row r="613" spans="4:35">
      <c r="D613" t="s">
        <v>238</v>
      </c>
      <c r="E613" t="s">
        <v>215</v>
      </c>
      <c r="F613" t="s">
        <v>239</v>
      </c>
      <c r="G613" t="s">
        <v>283</v>
      </c>
      <c r="H613" t="s">
        <v>265</v>
      </c>
      <c r="I613" t="s">
        <v>266</v>
      </c>
      <c r="J613" t="s">
        <v>107</v>
      </c>
      <c r="K613" t="s">
        <v>325</v>
      </c>
      <c r="L613" s="218" t="s">
        <v>341</v>
      </c>
      <c r="M613" s="218" t="s">
        <v>245</v>
      </c>
      <c r="N613" s="218" t="s">
        <v>341</v>
      </c>
      <c r="O613" t="s">
        <v>271</v>
      </c>
      <c r="S613" t="s">
        <v>909</v>
      </c>
      <c r="T613" t="s">
        <v>910</v>
      </c>
      <c r="U613" t="s">
        <v>491</v>
      </c>
      <c r="AC613" t="s">
        <v>2206</v>
      </c>
      <c r="AE613" s="888"/>
      <c r="AF613" s="888"/>
      <c r="AG613" s="888"/>
      <c r="AH613" s="888"/>
      <c r="AI613" s="888"/>
    </row>
    <row r="614" spans="4:35">
      <c r="D614" t="s">
        <v>238</v>
      </c>
      <c r="E614" t="s">
        <v>215</v>
      </c>
      <c r="F614" t="s">
        <v>239</v>
      </c>
      <c r="G614" t="s">
        <v>283</v>
      </c>
      <c r="H614" t="s">
        <v>265</v>
      </c>
      <c r="I614" t="s">
        <v>266</v>
      </c>
      <c r="J614" t="s">
        <v>107</v>
      </c>
      <c r="K614" t="s">
        <v>325</v>
      </c>
      <c r="L614" s="218" t="s">
        <v>341</v>
      </c>
      <c r="M614" s="696" t="s">
        <v>416</v>
      </c>
      <c r="N614" s="218" t="s">
        <v>341</v>
      </c>
      <c r="O614" s="217" t="s">
        <v>416</v>
      </c>
      <c r="S614" t="s">
        <v>911</v>
      </c>
      <c r="T614" t="s">
        <v>910</v>
      </c>
      <c r="U614" t="s">
        <v>491</v>
      </c>
      <c r="AC614" t="s">
        <v>2206</v>
      </c>
      <c r="AE614" s="888"/>
      <c r="AF614" s="888"/>
      <c r="AG614" s="888"/>
      <c r="AH614" s="888"/>
      <c r="AI614" s="888"/>
    </row>
    <row r="615" spans="4:35">
      <c r="D615" t="s">
        <v>238</v>
      </c>
      <c r="E615" t="s">
        <v>215</v>
      </c>
      <c r="F615" t="s">
        <v>239</v>
      </c>
      <c r="G615" t="s">
        <v>283</v>
      </c>
      <c r="H615" t="s">
        <v>265</v>
      </c>
      <c r="I615" t="s">
        <v>266</v>
      </c>
      <c r="J615" t="s">
        <v>107</v>
      </c>
      <c r="K615" t="s">
        <v>325</v>
      </c>
      <c r="L615" s="218" t="s">
        <v>341</v>
      </c>
      <c r="M615" s="218" t="s">
        <v>245</v>
      </c>
      <c r="N615" s="218" t="s">
        <v>341</v>
      </c>
      <c r="O615" t="s">
        <v>271</v>
      </c>
      <c r="S615" t="s">
        <v>912</v>
      </c>
      <c r="T615" t="s">
        <v>908</v>
      </c>
      <c r="U615" t="s">
        <v>491</v>
      </c>
      <c r="AC615" t="s">
        <v>2206</v>
      </c>
      <c r="AE615" s="888"/>
      <c r="AF615" s="888"/>
      <c r="AG615" s="888"/>
      <c r="AH615" s="888"/>
      <c r="AI615" s="888"/>
    </row>
    <row r="616" spans="4:35">
      <c r="D616" t="s">
        <v>238</v>
      </c>
      <c r="E616" t="s">
        <v>215</v>
      </c>
      <c r="F616" t="s">
        <v>239</v>
      </c>
      <c r="G616" t="s">
        <v>283</v>
      </c>
      <c r="H616" t="s">
        <v>265</v>
      </c>
      <c r="I616" t="s">
        <v>266</v>
      </c>
      <c r="J616" t="s">
        <v>107</v>
      </c>
      <c r="K616" t="s">
        <v>325</v>
      </c>
      <c r="L616" s="218" t="s">
        <v>341</v>
      </c>
      <c r="M616" s="218" t="s">
        <v>245</v>
      </c>
      <c r="N616" s="218" t="s">
        <v>341</v>
      </c>
      <c r="O616" t="s">
        <v>271</v>
      </c>
      <c r="S616" t="s">
        <v>913</v>
      </c>
      <c r="T616" t="s">
        <v>914</v>
      </c>
      <c r="U616" t="s">
        <v>494</v>
      </c>
      <c r="AC616" t="s">
        <v>2206</v>
      </c>
      <c r="AE616" s="888"/>
      <c r="AF616" s="888"/>
      <c r="AG616" s="888"/>
      <c r="AH616" s="888"/>
      <c r="AI616" s="888"/>
    </row>
    <row r="617" spans="4:35">
      <c r="D617" t="s">
        <v>238</v>
      </c>
      <c r="E617" t="s">
        <v>215</v>
      </c>
      <c r="F617" t="s">
        <v>239</v>
      </c>
      <c r="G617" t="s">
        <v>283</v>
      </c>
      <c r="H617" t="s">
        <v>265</v>
      </c>
      <c r="I617" t="s">
        <v>266</v>
      </c>
      <c r="J617" t="s">
        <v>107</v>
      </c>
      <c r="K617" t="s">
        <v>325</v>
      </c>
      <c r="L617" s="218" t="s">
        <v>341</v>
      </c>
      <c r="M617" s="218" t="s">
        <v>245</v>
      </c>
      <c r="N617" s="218" t="s">
        <v>341</v>
      </c>
      <c r="O617" t="s">
        <v>271</v>
      </c>
      <c r="S617" t="s">
        <v>915</v>
      </c>
      <c r="T617" t="s">
        <v>916</v>
      </c>
      <c r="U617" t="s">
        <v>494</v>
      </c>
      <c r="AC617" t="s">
        <v>2206</v>
      </c>
      <c r="AE617" s="888"/>
      <c r="AF617" s="888"/>
      <c r="AG617" s="888"/>
      <c r="AH617" s="888"/>
      <c r="AI617" s="888"/>
    </row>
    <row r="618" spans="4:35">
      <c r="D618" t="s">
        <v>238</v>
      </c>
      <c r="E618" t="s">
        <v>215</v>
      </c>
      <c r="F618" t="s">
        <v>239</v>
      </c>
      <c r="G618" t="s">
        <v>283</v>
      </c>
      <c r="H618" t="s">
        <v>265</v>
      </c>
      <c r="I618" t="s">
        <v>266</v>
      </c>
      <c r="J618" t="s">
        <v>107</v>
      </c>
      <c r="K618" t="s">
        <v>325</v>
      </c>
      <c r="L618" s="218" t="s">
        <v>341</v>
      </c>
      <c r="M618" s="696" t="s">
        <v>416</v>
      </c>
      <c r="N618" s="218" t="s">
        <v>341</v>
      </c>
      <c r="O618" s="217" t="s">
        <v>416</v>
      </c>
      <c r="S618" t="s">
        <v>917</v>
      </c>
      <c r="T618" t="s">
        <v>918</v>
      </c>
      <c r="U618" t="s">
        <v>494</v>
      </c>
      <c r="AC618" t="s">
        <v>2206</v>
      </c>
      <c r="AE618" s="888"/>
      <c r="AF618" s="888"/>
      <c r="AG618" s="888"/>
      <c r="AH618" s="888"/>
      <c r="AI618" s="888"/>
    </row>
    <row r="619" spans="4:35">
      <c r="D619" t="s">
        <v>238</v>
      </c>
      <c r="E619" t="s">
        <v>215</v>
      </c>
      <c r="F619" t="s">
        <v>239</v>
      </c>
      <c r="G619" t="s">
        <v>283</v>
      </c>
      <c r="H619" t="s">
        <v>265</v>
      </c>
      <c r="I619" t="s">
        <v>266</v>
      </c>
      <c r="J619" t="s">
        <v>107</v>
      </c>
      <c r="K619" t="s">
        <v>325</v>
      </c>
      <c r="L619" s="218" t="s">
        <v>341</v>
      </c>
      <c r="M619" s="218" t="s">
        <v>245</v>
      </c>
      <c r="N619" s="218" t="s">
        <v>341</v>
      </c>
      <c r="O619" t="s">
        <v>271</v>
      </c>
      <c r="S619" t="s">
        <v>919</v>
      </c>
      <c r="T619" t="s">
        <v>920</v>
      </c>
      <c r="U619" t="s">
        <v>494</v>
      </c>
      <c r="AC619" t="s">
        <v>2206</v>
      </c>
      <c r="AE619" s="888"/>
      <c r="AF619" s="888"/>
      <c r="AG619" s="888"/>
      <c r="AH619" s="888"/>
      <c r="AI619" s="888"/>
    </row>
    <row r="620" spans="4:35">
      <c r="D620" t="s">
        <v>238</v>
      </c>
      <c r="E620" t="s">
        <v>215</v>
      </c>
      <c r="F620" t="s">
        <v>239</v>
      </c>
      <c r="G620" t="s">
        <v>283</v>
      </c>
      <c r="H620" t="s">
        <v>265</v>
      </c>
      <c r="I620" t="s">
        <v>266</v>
      </c>
      <c r="J620" t="s">
        <v>107</v>
      </c>
      <c r="K620" t="s">
        <v>325</v>
      </c>
      <c r="L620" s="218" t="s">
        <v>341</v>
      </c>
      <c r="M620" s="218" t="s">
        <v>245</v>
      </c>
      <c r="N620" s="218" t="s">
        <v>341</v>
      </c>
      <c r="O620" t="s">
        <v>271</v>
      </c>
      <c r="S620" t="s">
        <v>921</v>
      </c>
      <c r="T620" t="s">
        <v>922</v>
      </c>
      <c r="U620" t="s">
        <v>494</v>
      </c>
      <c r="AC620" t="s">
        <v>2206</v>
      </c>
      <c r="AE620" s="888"/>
      <c r="AF620" s="888"/>
      <c r="AG620" s="888"/>
      <c r="AH620" s="888"/>
      <c r="AI620" s="888"/>
    </row>
    <row r="621" spans="4:35">
      <c r="D621" t="s">
        <v>238</v>
      </c>
      <c r="E621" t="s">
        <v>215</v>
      </c>
      <c r="F621" t="s">
        <v>239</v>
      </c>
      <c r="G621" t="s">
        <v>283</v>
      </c>
      <c r="H621" t="s">
        <v>265</v>
      </c>
      <c r="I621" t="s">
        <v>266</v>
      </c>
      <c r="J621" t="s">
        <v>107</v>
      </c>
      <c r="K621" t="s">
        <v>325</v>
      </c>
      <c r="L621" s="218" t="s">
        <v>341</v>
      </c>
      <c r="M621" s="218" t="s">
        <v>245</v>
      </c>
      <c r="N621" s="218" t="s">
        <v>341</v>
      </c>
      <c r="O621" t="s">
        <v>271</v>
      </c>
      <c r="S621" t="s">
        <v>923</v>
      </c>
      <c r="T621" t="s">
        <v>924</v>
      </c>
      <c r="U621" t="s">
        <v>494</v>
      </c>
      <c r="AC621" t="s">
        <v>2206</v>
      </c>
      <c r="AE621" s="888"/>
      <c r="AF621" s="888"/>
      <c r="AG621" s="888"/>
      <c r="AH621" s="888"/>
      <c r="AI621" s="888"/>
    </row>
    <row r="622" spans="4:35">
      <c r="D622" t="s">
        <v>238</v>
      </c>
      <c r="E622" t="s">
        <v>215</v>
      </c>
      <c r="F622" t="s">
        <v>239</v>
      </c>
      <c r="G622" t="s">
        <v>283</v>
      </c>
      <c r="H622" t="s">
        <v>265</v>
      </c>
      <c r="I622" t="s">
        <v>266</v>
      </c>
      <c r="J622" t="s">
        <v>107</v>
      </c>
      <c r="K622" t="s">
        <v>325</v>
      </c>
      <c r="L622" s="218" t="s">
        <v>341</v>
      </c>
      <c r="M622" s="696" t="s">
        <v>416</v>
      </c>
      <c r="N622" s="218" t="s">
        <v>341</v>
      </c>
      <c r="O622" s="217" t="s">
        <v>416</v>
      </c>
      <c r="S622" t="s">
        <v>925</v>
      </c>
      <c r="T622" t="s">
        <v>922</v>
      </c>
      <c r="U622" t="s">
        <v>494</v>
      </c>
      <c r="AC622" t="s">
        <v>2206</v>
      </c>
      <c r="AE622" s="888"/>
      <c r="AF622" s="888"/>
      <c r="AG622" s="888"/>
      <c r="AH622" s="888"/>
      <c r="AI622" s="888"/>
    </row>
    <row r="623" spans="4:35">
      <c r="D623" t="s">
        <v>238</v>
      </c>
      <c r="E623" t="s">
        <v>215</v>
      </c>
      <c r="F623" t="s">
        <v>239</v>
      </c>
      <c r="G623" t="s">
        <v>283</v>
      </c>
      <c r="H623" t="s">
        <v>265</v>
      </c>
      <c r="I623" t="s">
        <v>266</v>
      </c>
      <c r="J623" t="s">
        <v>107</v>
      </c>
      <c r="K623" t="s">
        <v>325</v>
      </c>
      <c r="L623" s="218" t="s">
        <v>341</v>
      </c>
      <c r="M623" s="696" t="s">
        <v>416</v>
      </c>
      <c r="N623" s="218" t="s">
        <v>341</v>
      </c>
      <c r="O623" s="217" t="s">
        <v>416</v>
      </c>
      <c r="S623" t="s">
        <v>926</v>
      </c>
      <c r="T623" t="s">
        <v>924</v>
      </c>
      <c r="U623" t="s">
        <v>494</v>
      </c>
      <c r="AC623" t="s">
        <v>2206</v>
      </c>
      <c r="AE623" s="888"/>
      <c r="AF623" s="888"/>
      <c r="AG623" s="888"/>
      <c r="AH623" s="888"/>
      <c r="AI623" s="888"/>
    </row>
    <row r="624" spans="4:35">
      <c r="D624" t="s">
        <v>238</v>
      </c>
      <c r="E624" t="s">
        <v>215</v>
      </c>
      <c r="F624" t="s">
        <v>239</v>
      </c>
      <c r="G624" t="s">
        <v>283</v>
      </c>
      <c r="H624" t="s">
        <v>265</v>
      </c>
      <c r="I624" t="s">
        <v>266</v>
      </c>
      <c r="J624" t="s">
        <v>107</v>
      </c>
      <c r="K624" t="s">
        <v>325</v>
      </c>
      <c r="L624" s="218" t="s">
        <v>341</v>
      </c>
      <c r="M624" s="218" t="s">
        <v>245</v>
      </c>
      <c r="N624" s="218" t="s">
        <v>341</v>
      </c>
      <c r="O624" t="s">
        <v>271</v>
      </c>
      <c r="S624" t="s">
        <v>927</v>
      </c>
      <c r="T624" t="s">
        <v>916</v>
      </c>
      <c r="U624" t="s">
        <v>494</v>
      </c>
      <c r="AC624" t="s">
        <v>2206</v>
      </c>
      <c r="AE624" s="888"/>
      <c r="AF624" s="888"/>
      <c r="AG624" s="888"/>
      <c r="AH624" s="888"/>
      <c r="AI624" s="888"/>
    </row>
    <row r="625" spans="4:35">
      <c r="D625" t="s">
        <v>238</v>
      </c>
      <c r="E625" t="s">
        <v>215</v>
      </c>
      <c r="F625" t="s">
        <v>239</v>
      </c>
      <c r="G625" t="s">
        <v>283</v>
      </c>
      <c r="H625" t="s">
        <v>265</v>
      </c>
      <c r="I625" t="s">
        <v>266</v>
      </c>
      <c r="J625" t="s">
        <v>107</v>
      </c>
      <c r="K625" t="s">
        <v>325</v>
      </c>
      <c r="L625" s="218" t="s">
        <v>341</v>
      </c>
      <c r="M625" s="218" t="s">
        <v>245</v>
      </c>
      <c r="N625" s="218" t="s">
        <v>341</v>
      </c>
      <c r="O625" t="s">
        <v>271</v>
      </c>
      <c r="S625" t="s">
        <v>928</v>
      </c>
      <c r="T625" t="s">
        <v>920</v>
      </c>
      <c r="U625" t="s">
        <v>494</v>
      </c>
      <c r="AC625" t="s">
        <v>2206</v>
      </c>
      <c r="AE625" s="888"/>
      <c r="AF625" s="888"/>
      <c r="AG625" s="888"/>
      <c r="AH625" s="888"/>
      <c r="AI625" s="888"/>
    </row>
    <row r="626" spans="4:35">
      <c r="D626" t="s">
        <v>238</v>
      </c>
      <c r="E626" t="s">
        <v>215</v>
      </c>
      <c r="F626" t="s">
        <v>239</v>
      </c>
      <c r="G626" t="s">
        <v>283</v>
      </c>
      <c r="H626" t="s">
        <v>265</v>
      </c>
      <c r="I626" t="s">
        <v>266</v>
      </c>
      <c r="J626" t="s">
        <v>107</v>
      </c>
      <c r="K626" t="s">
        <v>325</v>
      </c>
      <c r="L626" s="218" t="s">
        <v>341</v>
      </c>
      <c r="M626" s="218" t="s">
        <v>245</v>
      </c>
      <c r="N626" s="218" t="s">
        <v>341</v>
      </c>
      <c r="O626" t="s">
        <v>271</v>
      </c>
      <c r="S626" t="s">
        <v>929</v>
      </c>
      <c r="T626" t="s">
        <v>930</v>
      </c>
      <c r="U626" t="s">
        <v>497</v>
      </c>
      <c r="AC626" t="s">
        <v>2206</v>
      </c>
      <c r="AE626" s="888"/>
      <c r="AF626" s="888"/>
      <c r="AG626" s="888"/>
      <c r="AH626" s="888"/>
      <c r="AI626" s="888"/>
    </row>
    <row r="627" spans="4:35">
      <c r="D627" t="s">
        <v>238</v>
      </c>
      <c r="E627" t="s">
        <v>215</v>
      </c>
      <c r="F627" t="s">
        <v>239</v>
      </c>
      <c r="G627" t="s">
        <v>283</v>
      </c>
      <c r="H627" t="s">
        <v>265</v>
      </c>
      <c r="I627" t="s">
        <v>266</v>
      </c>
      <c r="J627" t="s">
        <v>107</v>
      </c>
      <c r="K627" t="s">
        <v>325</v>
      </c>
      <c r="L627" s="218" t="s">
        <v>341</v>
      </c>
      <c r="M627" s="218" t="s">
        <v>245</v>
      </c>
      <c r="N627" s="218" t="s">
        <v>341</v>
      </c>
      <c r="O627" t="s">
        <v>271</v>
      </c>
      <c r="S627" t="s">
        <v>931</v>
      </c>
      <c r="T627" t="s">
        <v>932</v>
      </c>
      <c r="U627" t="s">
        <v>497</v>
      </c>
      <c r="AC627" t="s">
        <v>2206</v>
      </c>
      <c r="AE627" s="888"/>
      <c r="AF627" s="888"/>
      <c r="AG627" s="888"/>
      <c r="AH627" s="888"/>
      <c r="AI627" s="888"/>
    </row>
    <row r="628" spans="4:35">
      <c r="D628" t="s">
        <v>238</v>
      </c>
      <c r="E628" t="s">
        <v>215</v>
      </c>
      <c r="F628" t="s">
        <v>239</v>
      </c>
      <c r="G628" t="s">
        <v>283</v>
      </c>
      <c r="H628" t="s">
        <v>265</v>
      </c>
      <c r="I628" t="s">
        <v>266</v>
      </c>
      <c r="J628" t="s">
        <v>107</v>
      </c>
      <c r="K628" t="s">
        <v>325</v>
      </c>
      <c r="L628" s="218" t="s">
        <v>341</v>
      </c>
      <c r="M628" s="696" t="s">
        <v>416</v>
      </c>
      <c r="N628" s="218" t="s">
        <v>341</v>
      </c>
      <c r="O628" s="217" t="s">
        <v>416</v>
      </c>
      <c r="S628" t="s">
        <v>933</v>
      </c>
      <c r="T628" t="s">
        <v>934</v>
      </c>
      <c r="U628" t="s">
        <v>497</v>
      </c>
      <c r="AC628" t="s">
        <v>2206</v>
      </c>
      <c r="AE628" s="888"/>
      <c r="AF628" s="888"/>
      <c r="AG628" s="888"/>
      <c r="AH628" s="888"/>
      <c r="AI628" s="888"/>
    </row>
    <row r="629" spans="4:35">
      <c r="D629" t="s">
        <v>238</v>
      </c>
      <c r="E629" t="s">
        <v>215</v>
      </c>
      <c r="F629" t="s">
        <v>239</v>
      </c>
      <c r="G629" t="s">
        <v>283</v>
      </c>
      <c r="H629" t="s">
        <v>265</v>
      </c>
      <c r="I629" t="s">
        <v>266</v>
      </c>
      <c r="J629" t="s">
        <v>107</v>
      </c>
      <c r="K629" t="s">
        <v>325</v>
      </c>
      <c r="L629" s="218" t="s">
        <v>341</v>
      </c>
      <c r="M629" s="218" t="s">
        <v>245</v>
      </c>
      <c r="N629" s="218" t="s">
        <v>341</v>
      </c>
      <c r="O629" t="s">
        <v>271</v>
      </c>
      <c r="S629" t="s">
        <v>935</v>
      </c>
      <c r="T629" t="s">
        <v>936</v>
      </c>
      <c r="U629" t="s">
        <v>497</v>
      </c>
      <c r="AC629" t="s">
        <v>2206</v>
      </c>
      <c r="AE629" s="888"/>
      <c r="AF629" s="888"/>
      <c r="AG629" s="888"/>
      <c r="AH629" s="888"/>
      <c r="AI629" s="888"/>
    </row>
    <row r="630" spans="4:35">
      <c r="D630" t="s">
        <v>238</v>
      </c>
      <c r="E630" t="s">
        <v>215</v>
      </c>
      <c r="F630" t="s">
        <v>239</v>
      </c>
      <c r="G630" t="s">
        <v>283</v>
      </c>
      <c r="H630" t="s">
        <v>265</v>
      </c>
      <c r="I630" t="s">
        <v>266</v>
      </c>
      <c r="J630" t="s">
        <v>107</v>
      </c>
      <c r="K630" t="s">
        <v>325</v>
      </c>
      <c r="L630" s="218" t="s">
        <v>341</v>
      </c>
      <c r="M630" s="218" t="s">
        <v>245</v>
      </c>
      <c r="N630" s="218" t="s">
        <v>341</v>
      </c>
      <c r="O630" t="s">
        <v>271</v>
      </c>
      <c r="S630" t="s">
        <v>937</v>
      </c>
      <c r="T630" t="s">
        <v>938</v>
      </c>
      <c r="U630" t="s">
        <v>497</v>
      </c>
      <c r="AC630" t="s">
        <v>2206</v>
      </c>
      <c r="AE630" s="888"/>
      <c r="AF630" s="888"/>
      <c r="AG630" s="888"/>
      <c r="AH630" s="888"/>
      <c r="AI630" s="888"/>
    </row>
    <row r="631" spans="4:35">
      <c r="D631" t="s">
        <v>238</v>
      </c>
      <c r="E631" t="s">
        <v>215</v>
      </c>
      <c r="F631" t="s">
        <v>239</v>
      </c>
      <c r="G631" t="s">
        <v>283</v>
      </c>
      <c r="H631" t="s">
        <v>265</v>
      </c>
      <c r="I631" t="s">
        <v>266</v>
      </c>
      <c r="J631" t="s">
        <v>107</v>
      </c>
      <c r="K631" t="s">
        <v>325</v>
      </c>
      <c r="L631" s="218" t="s">
        <v>341</v>
      </c>
      <c r="M631" s="218" t="s">
        <v>245</v>
      </c>
      <c r="N631" s="218" t="s">
        <v>341</v>
      </c>
      <c r="O631" t="s">
        <v>271</v>
      </c>
      <c r="S631" t="s">
        <v>939</v>
      </c>
      <c r="T631" t="s">
        <v>932</v>
      </c>
      <c r="U631" t="s">
        <v>497</v>
      </c>
      <c r="AC631" t="s">
        <v>2206</v>
      </c>
      <c r="AE631" s="888"/>
      <c r="AF631" s="888"/>
      <c r="AG631" s="888"/>
      <c r="AH631" s="888"/>
      <c r="AI631" s="888"/>
    </row>
    <row r="632" spans="4:35">
      <c r="D632" t="s">
        <v>238</v>
      </c>
      <c r="E632" t="s">
        <v>215</v>
      </c>
      <c r="F632" t="s">
        <v>239</v>
      </c>
      <c r="G632" t="s">
        <v>283</v>
      </c>
      <c r="H632" t="s">
        <v>265</v>
      </c>
      <c r="I632" t="s">
        <v>266</v>
      </c>
      <c r="J632" t="s">
        <v>107</v>
      </c>
      <c r="K632" t="s">
        <v>325</v>
      </c>
      <c r="L632" s="218" t="s">
        <v>341</v>
      </c>
      <c r="M632" s="218" t="s">
        <v>245</v>
      </c>
      <c r="N632" s="218" t="s">
        <v>341</v>
      </c>
      <c r="O632" t="s">
        <v>271</v>
      </c>
      <c r="S632" t="s">
        <v>940</v>
      </c>
      <c r="T632" t="s">
        <v>934</v>
      </c>
      <c r="U632" t="s">
        <v>497</v>
      </c>
      <c r="AC632" t="s">
        <v>2206</v>
      </c>
      <c r="AE632" s="888"/>
      <c r="AF632" s="888"/>
      <c r="AG632" s="888"/>
      <c r="AH632" s="888"/>
      <c r="AI632" s="888"/>
    </row>
    <row r="633" spans="4:35">
      <c r="D633" t="s">
        <v>238</v>
      </c>
      <c r="E633" t="s">
        <v>215</v>
      </c>
      <c r="F633" t="s">
        <v>239</v>
      </c>
      <c r="G633" t="s">
        <v>283</v>
      </c>
      <c r="H633" t="s">
        <v>265</v>
      </c>
      <c r="I633" t="s">
        <v>266</v>
      </c>
      <c r="J633" t="s">
        <v>107</v>
      </c>
      <c r="K633" t="s">
        <v>325</v>
      </c>
      <c r="L633" s="218" t="s">
        <v>341</v>
      </c>
      <c r="M633" s="218" t="s">
        <v>245</v>
      </c>
      <c r="N633" s="218" t="s">
        <v>341</v>
      </c>
      <c r="O633" t="s">
        <v>271</v>
      </c>
      <c r="S633" t="s">
        <v>941</v>
      </c>
      <c r="T633" t="s">
        <v>938</v>
      </c>
      <c r="U633" t="s">
        <v>497</v>
      </c>
      <c r="AC633" t="s">
        <v>2206</v>
      </c>
      <c r="AE633" s="888"/>
      <c r="AF633" s="888"/>
      <c r="AG633" s="888"/>
      <c r="AH633" s="888"/>
      <c r="AI633" s="888"/>
    </row>
    <row r="634" spans="4:35">
      <c r="D634" t="s">
        <v>238</v>
      </c>
      <c r="E634" t="s">
        <v>215</v>
      </c>
      <c r="F634" t="s">
        <v>239</v>
      </c>
      <c r="G634" t="s">
        <v>2161</v>
      </c>
      <c r="H634" t="s">
        <v>241</v>
      </c>
      <c r="I634" t="s">
        <v>266</v>
      </c>
      <c r="J634" t="s">
        <v>107</v>
      </c>
      <c r="K634" t="s">
        <v>325</v>
      </c>
      <c r="L634" s="218" t="s">
        <v>331</v>
      </c>
      <c r="M634" s="218" t="s">
        <v>245</v>
      </c>
      <c r="N634" s="218" t="s">
        <v>407</v>
      </c>
      <c r="O634" t="s">
        <v>271</v>
      </c>
      <c r="P634" t="s">
        <v>272</v>
      </c>
      <c r="S634" t="s">
        <v>943</v>
      </c>
      <c r="T634" t="s">
        <v>944</v>
      </c>
      <c r="U634" t="s">
        <v>3290</v>
      </c>
      <c r="AC634" t="s">
        <v>2206</v>
      </c>
      <c r="AE634" s="888"/>
      <c r="AF634" s="888"/>
      <c r="AG634" s="888"/>
      <c r="AH634" s="888"/>
      <c r="AI634" s="888"/>
    </row>
    <row r="635" spans="4:35">
      <c r="D635" t="s">
        <v>238</v>
      </c>
      <c r="E635" t="s">
        <v>215</v>
      </c>
      <c r="F635" t="s">
        <v>239</v>
      </c>
      <c r="G635" t="s">
        <v>283</v>
      </c>
      <c r="H635" t="s">
        <v>265</v>
      </c>
      <c r="I635" t="s">
        <v>266</v>
      </c>
      <c r="J635" t="s">
        <v>107</v>
      </c>
      <c r="K635" t="s">
        <v>325</v>
      </c>
      <c r="L635" s="218" t="s">
        <v>341</v>
      </c>
      <c r="M635" s="218" t="s">
        <v>245</v>
      </c>
      <c r="N635" s="218" t="s">
        <v>341</v>
      </c>
      <c r="O635" t="s">
        <v>271</v>
      </c>
      <c r="S635" t="s">
        <v>942</v>
      </c>
      <c r="T635" t="s">
        <v>930</v>
      </c>
      <c r="U635" t="s">
        <v>497</v>
      </c>
      <c r="AC635" t="s">
        <v>2206</v>
      </c>
      <c r="AE635" s="888"/>
      <c r="AF635" s="888"/>
      <c r="AG635" s="888"/>
      <c r="AH635" s="888"/>
      <c r="AI635" s="888"/>
    </row>
    <row r="636" spans="4:35">
      <c r="D636" t="s">
        <v>238</v>
      </c>
      <c r="E636" t="s">
        <v>215</v>
      </c>
      <c r="F636" t="s">
        <v>239</v>
      </c>
      <c r="G636" t="s">
        <v>283</v>
      </c>
      <c r="H636" t="s">
        <v>265</v>
      </c>
      <c r="I636" t="s">
        <v>266</v>
      </c>
      <c r="J636" t="s">
        <v>107</v>
      </c>
      <c r="K636" t="s">
        <v>325</v>
      </c>
      <c r="L636" s="888"/>
      <c r="M636" s="888"/>
      <c r="N636" s="888"/>
      <c r="O636" s="888"/>
      <c r="P636" s="888" t="s">
        <v>2270</v>
      </c>
      <c r="Q636" s="801"/>
      <c r="S636" s="888"/>
      <c r="T636" s="888"/>
      <c r="U636" s="888"/>
      <c r="AC636" t="s">
        <v>2206</v>
      </c>
      <c r="AE636" s="888"/>
      <c r="AF636" s="888"/>
      <c r="AG636" s="888"/>
      <c r="AH636" s="888"/>
      <c r="AI636" s="888"/>
    </row>
    <row r="637" spans="4:35">
      <c r="D637" t="s">
        <v>238</v>
      </c>
      <c r="E637" t="s">
        <v>215</v>
      </c>
      <c r="F637" t="s">
        <v>239</v>
      </c>
      <c r="G637" t="s">
        <v>283</v>
      </c>
      <c r="H637" t="s">
        <v>265</v>
      </c>
      <c r="I637" t="s">
        <v>266</v>
      </c>
      <c r="J637" t="s">
        <v>107</v>
      </c>
      <c r="K637" t="s">
        <v>325</v>
      </c>
      <c r="L637" s="888"/>
      <c r="M637" s="888"/>
      <c r="N637" s="888"/>
      <c r="O637" s="888"/>
      <c r="P637" s="888" t="s">
        <v>2270</v>
      </c>
      <c r="Q637" s="801"/>
      <c r="S637" s="888"/>
      <c r="T637" s="888"/>
      <c r="U637" s="888"/>
      <c r="AC637" t="s">
        <v>2206</v>
      </c>
      <c r="AE637" s="888"/>
      <c r="AF637" s="888"/>
      <c r="AG637" s="888"/>
      <c r="AH637" s="888"/>
      <c r="AI637" s="888"/>
    </row>
    <row r="638" spans="4:35">
      <c r="D638" t="s">
        <v>238</v>
      </c>
      <c r="E638" t="s">
        <v>215</v>
      </c>
      <c r="F638" t="s">
        <v>239</v>
      </c>
      <c r="G638" t="s">
        <v>283</v>
      </c>
      <c r="H638" t="s">
        <v>265</v>
      </c>
      <c r="I638" t="s">
        <v>266</v>
      </c>
      <c r="J638" t="s">
        <v>107</v>
      </c>
      <c r="K638" t="s">
        <v>325</v>
      </c>
      <c r="L638" s="888"/>
      <c r="M638" s="888"/>
      <c r="N638" s="888"/>
      <c r="O638" s="888"/>
      <c r="P638" s="888" t="s">
        <v>2270</v>
      </c>
      <c r="Q638" s="801"/>
      <c r="S638" s="888"/>
      <c r="T638" s="888"/>
      <c r="U638" s="888"/>
      <c r="AC638" t="s">
        <v>2206</v>
      </c>
      <c r="AE638" s="888"/>
      <c r="AF638" s="888"/>
      <c r="AG638" s="888"/>
      <c r="AH638" s="888"/>
      <c r="AI638" s="888"/>
    </row>
    <row r="639" spans="4:35">
      <c r="D639" t="s">
        <v>238</v>
      </c>
      <c r="E639" t="s">
        <v>215</v>
      </c>
      <c r="F639" t="s">
        <v>239</v>
      </c>
      <c r="G639" t="s">
        <v>283</v>
      </c>
      <c r="H639" t="s">
        <v>265</v>
      </c>
      <c r="I639" t="s">
        <v>266</v>
      </c>
      <c r="J639" t="s">
        <v>107</v>
      </c>
      <c r="K639" t="s">
        <v>325</v>
      </c>
      <c r="L639" s="888"/>
      <c r="M639" s="888"/>
      <c r="N639" s="888"/>
      <c r="O639" s="888"/>
      <c r="P639" s="888" t="s">
        <v>2270</v>
      </c>
      <c r="Q639" s="801"/>
      <c r="S639" s="888"/>
      <c r="T639" s="888"/>
      <c r="U639" s="888"/>
      <c r="AC639" t="s">
        <v>2206</v>
      </c>
      <c r="AE639" s="888"/>
      <c r="AF639" s="888"/>
      <c r="AG639" s="888"/>
      <c r="AH639" s="888"/>
      <c r="AI639" s="888"/>
    </row>
    <row r="640" spans="4:35">
      <c r="D640" t="s">
        <v>238</v>
      </c>
      <c r="E640" t="s">
        <v>215</v>
      </c>
      <c r="F640" t="s">
        <v>239</v>
      </c>
      <c r="G640" t="s">
        <v>283</v>
      </c>
      <c r="H640" t="s">
        <v>265</v>
      </c>
      <c r="I640" t="s">
        <v>266</v>
      </c>
      <c r="J640" t="s">
        <v>107</v>
      </c>
      <c r="K640" t="s">
        <v>325</v>
      </c>
      <c r="L640" s="888"/>
      <c r="M640" s="888"/>
      <c r="N640" s="888"/>
      <c r="O640" s="888"/>
      <c r="P640" s="888" t="s">
        <v>2270</v>
      </c>
      <c r="Q640" s="801"/>
      <c r="S640" s="888"/>
      <c r="T640" s="888"/>
      <c r="U640" s="888"/>
      <c r="AC640" t="s">
        <v>2206</v>
      </c>
      <c r="AE640" s="888"/>
      <c r="AF640" s="888"/>
      <c r="AG640" s="888"/>
      <c r="AH640" s="888"/>
      <c r="AI640" s="888"/>
    </row>
    <row r="641" spans="1:35">
      <c r="D641" t="s">
        <v>238</v>
      </c>
      <c r="E641" t="s">
        <v>215</v>
      </c>
      <c r="F641" t="s">
        <v>239</v>
      </c>
      <c r="G641" t="s">
        <v>283</v>
      </c>
      <c r="H641" t="s">
        <v>265</v>
      </c>
      <c r="I641" t="s">
        <v>266</v>
      </c>
      <c r="J641" t="s">
        <v>107</v>
      </c>
      <c r="K641" t="s">
        <v>325</v>
      </c>
      <c r="L641" s="888"/>
      <c r="M641" s="888"/>
      <c r="N641" s="888"/>
      <c r="O641" s="888"/>
      <c r="P641" s="888" t="s">
        <v>2270</v>
      </c>
      <c r="Q641" s="801"/>
      <c r="R641" s="307"/>
      <c r="S641" s="888"/>
      <c r="T641" s="888"/>
      <c r="U641" s="888"/>
      <c r="V641" s="307"/>
      <c r="AC641" t="s">
        <v>2206</v>
      </c>
      <c r="AE641" s="888"/>
      <c r="AF641" s="888"/>
      <c r="AG641" s="888"/>
      <c r="AH641" s="888"/>
      <c r="AI641" s="888"/>
    </row>
    <row r="642" spans="1:35">
      <c r="D642" t="s">
        <v>238</v>
      </c>
      <c r="E642" t="s">
        <v>215</v>
      </c>
      <c r="F642" t="s">
        <v>239</v>
      </c>
      <c r="G642" t="s">
        <v>283</v>
      </c>
      <c r="H642" t="s">
        <v>265</v>
      </c>
      <c r="I642" t="s">
        <v>266</v>
      </c>
      <c r="J642" t="s">
        <v>107</v>
      </c>
      <c r="K642" t="s">
        <v>325</v>
      </c>
      <c r="L642" s="888"/>
      <c r="M642" s="888"/>
      <c r="N642" s="888"/>
      <c r="O642" s="888"/>
      <c r="P642" s="888" t="s">
        <v>2270</v>
      </c>
      <c r="Q642" s="801"/>
      <c r="R642" s="307"/>
      <c r="S642" s="888"/>
      <c r="T642" s="888"/>
      <c r="U642" s="888"/>
      <c r="V642" s="307"/>
      <c r="AC642" t="s">
        <v>2206</v>
      </c>
      <c r="AE642" s="888"/>
      <c r="AF642" s="888"/>
      <c r="AG642" s="888"/>
      <c r="AH642" s="888"/>
      <c r="AI642" s="888"/>
    </row>
    <row r="643" spans="1:35">
      <c r="D643" t="s">
        <v>238</v>
      </c>
      <c r="E643" t="s">
        <v>215</v>
      </c>
      <c r="F643" t="s">
        <v>239</v>
      </c>
      <c r="G643" t="s">
        <v>283</v>
      </c>
      <c r="H643" t="s">
        <v>265</v>
      </c>
      <c r="I643" t="s">
        <v>266</v>
      </c>
      <c r="J643" t="s">
        <v>107</v>
      </c>
      <c r="K643" t="s">
        <v>325</v>
      </c>
      <c r="L643" s="888"/>
      <c r="M643" s="888"/>
      <c r="N643" s="888"/>
      <c r="O643" s="888"/>
      <c r="P643" s="888" t="s">
        <v>2270</v>
      </c>
      <c r="Q643" s="801"/>
      <c r="R643" s="307"/>
      <c r="S643" s="888"/>
      <c r="T643" s="888"/>
      <c r="U643" s="888"/>
      <c r="V643" s="307"/>
      <c r="AC643" t="s">
        <v>2206</v>
      </c>
      <c r="AE643" s="888"/>
      <c r="AF643" s="888"/>
      <c r="AG643" s="888"/>
      <c r="AH643" s="888"/>
      <c r="AI643" s="888"/>
    </row>
    <row r="644" spans="1:35">
      <c r="D644" t="s">
        <v>238</v>
      </c>
      <c r="E644" t="s">
        <v>215</v>
      </c>
      <c r="F644" t="s">
        <v>239</v>
      </c>
      <c r="G644" t="s">
        <v>283</v>
      </c>
      <c r="H644" t="s">
        <v>265</v>
      </c>
      <c r="I644" t="s">
        <v>266</v>
      </c>
      <c r="J644" t="s">
        <v>107</v>
      </c>
      <c r="K644" t="s">
        <v>325</v>
      </c>
      <c r="L644" s="888"/>
      <c r="M644" s="888"/>
      <c r="N644" s="888"/>
      <c r="O644" s="888"/>
      <c r="P644" s="888" t="s">
        <v>2270</v>
      </c>
      <c r="Q644" s="801"/>
      <c r="R644" s="307"/>
      <c r="S644" s="888"/>
      <c r="T644" s="888"/>
      <c r="U644" s="888"/>
      <c r="V644" s="307"/>
      <c r="AC644" t="s">
        <v>2206</v>
      </c>
      <c r="AE644" s="888"/>
      <c r="AF644" s="888"/>
      <c r="AG644" s="888"/>
      <c r="AH644" s="888"/>
      <c r="AI644" s="888"/>
    </row>
    <row r="645" spans="1:35">
      <c r="D645" t="s">
        <v>238</v>
      </c>
      <c r="E645" t="s">
        <v>215</v>
      </c>
      <c r="F645" t="s">
        <v>239</v>
      </c>
      <c r="G645" t="s">
        <v>283</v>
      </c>
      <c r="H645" t="s">
        <v>265</v>
      </c>
      <c r="I645" t="s">
        <v>266</v>
      </c>
      <c r="J645" t="s">
        <v>107</v>
      </c>
      <c r="K645" t="s">
        <v>325</v>
      </c>
      <c r="L645" s="888"/>
      <c r="M645" s="888"/>
      <c r="N645" s="888"/>
      <c r="O645" s="888"/>
      <c r="P645" s="888" t="s">
        <v>2270</v>
      </c>
      <c r="Q645" s="801"/>
      <c r="R645" s="307"/>
      <c r="S645" s="888"/>
      <c r="T645" s="888"/>
      <c r="U645" s="888"/>
      <c r="V645" s="307"/>
      <c r="AC645" t="s">
        <v>2206</v>
      </c>
      <c r="AE645" s="888"/>
      <c r="AF645" s="888"/>
      <c r="AG645" s="888"/>
      <c r="AH645" s="888"/>
      <c r="AI645" s="888"/>
    </row>
    <row r="646" spans="1:35">
      <c r="D646" t="s">
        <v>238</v>
      </c>
      <c r="E646" t="s">
        <v>215</v>
      </c>
      <c r="F646" t="s">
        <v>239</v>
      </c>
      <c r="G646" t="s">
        <v>283</v>
      </c>
      <c r="H646" t="s">
        <v>265</v>
      </c>
      <c r="I646" t="s">
        <v>266</v>
      </c>
      <c r="J646" t="s">
        <v>107</v>
      </c>
      <c r="K646" t="s">
        <v>325</v>
      </c>
      <c r="L646" s="888"/>
      <c r="M646" s="888"/>
      <c r="N646" s="888"/>
      <c r="O646" s="888"/>
      <c r="P646" s="888" t="s">
        <v>2270</v>
      </c>
      <c r="Q646" s="801"/>
      <c r="R646" s="307"/>
      <c r="S646" s="888"/>
      <c r="T646" s="888"/>
      <c r="U646" s="888"/>
      <c r="V646" s="307"/>
      <c r="AC646" t="s">
        <v>2206</v>
      </c>
      <c r="AE646" s="888"/>
      <c r="AF646" s="888"/>
      <c r="AG646" s="888"/>
      <c r="AH646" s="888"/>
      <c r="AI646" s="888"/>
    </row>
    <row r="647" spans="1:35">
      <c r="D647" t="s">
        <v>238</v>
      </c>
      <c r="E647" t="s">
        <v>215</v>
      </c>
      <c r="F647" t="s">
        <v>239</v>
      </c>
      <c r="G647" t="s">
        <v>283</v>
      </c>
      <c r="H647" t="s">
        <v>265</v>
      </c>
      <c r="I647" t="s">
        <v>266</v>
      </c>
      <c r="J647" t="s">
        <v>107</v>
      </c>
      <c r="K647" t="s">
        <v>325</v>
      </c>
      <c r="L647" s="888"/>
      <c r="M647" s="888"/>
      <c r="N647" s="888"/>
      <c r="O647" s="888"/>
      <c r="P647" s="888" t="s">
        <v>2270</v>
      </c>
      <c r="Q647" s="801"/>
      <c r="R647" s="307"/>
      <c r="S647" s="888"/>
      <c r="T647" s="888"/>
      <c r="U647" s="888"/>
      <c r="V647" s="307"/>
      <c r="AC647" t="s">
        <v>2206</v>
      </c>
      <c r="AE647" s="888"/>
      <c r="AF647" s="888"/>
      <c r="AG647" s="888"/>
      <c r="AH647" s="888"/>
      <c r="AI647" s="888"/>
    </row>
    <row r="648" spans="1:35">
      <c r="D648" t="s">
        <v>238</v>
      </c>
      <c r="E648" t="s">
        <v>215</v>
      </c>
      <c r="F648" t="s">
        <v>239</v>
      </c>
      <c r="G648" t="s">
        <v>283</v>
      </c>
      <c r="H648" t="s">
        <v>265</v>
      </c>
      <c r="I648" t="s">
        <v>266</v>
      </c>
      <c r="J648" t="s">
        <v>107</v>
      </c>
      <c r="K648" t="s">
        <v>325</v>
      </c>
      <c r="L648" s="888"/>
      <c r="M648" s="888"/>
      <c r="N648" s="888"/>
      <c r="O648" s="888"/>
      <c r="P648" s="888" t="s">
        <v>2270</v>
      </c>
      <c r="Q648" s="801"/>
      <c r="R648" s="307"/>
      <c r="S648" s="888"/>
      <c r="T648" s="888"/>
      <c r="U648" s="888"/>
      <c r="V648" s="307"/>
      <c r="AC648" t="s">
        <v>2206</v>
      </c>
      <c r="AE648" s="888"/>
      <c r="AF648" s="888"/>
      <c r="AG648" s="888"/>
      <c r="AH648" s="888"/>
      <c r="AI648" s="888"/>
    </row>
    <row r="649" spans="1:35" s="43" customFormat="1">
      <c r="D649" t="s">
        <v>238</v>
      </c>
      <c r="E649" t="s">
        <v>215</v>
      </c>
      <c r="F649" t="s">
        <v>239</v>
      </c>
      <c r="G649" t="s">
        <v>283</v>
      </c>
      <c r="H649" t="s">
        <v>265</v>
      </c>
      <c r="I649" t="s">
        <v>266</v>
      </c>
      <c r="J649" t="s">
        <v>107</v>
      </c>
      <c r="K649" t="s">
        <v>325</v>
      </c>
      <c r="L649" s="888"/>
      <c r="M649" s="888"/>
      <c r="N649" s="888"/>
      <c r="O649" s="888"/>
      <c r="P649" s="888" t="s">
        <v>2270</v>
      </c>
      <c r="Q649" s="801"/>
      <c r="R649" s="307"/>
      <c r="S649" s="888"/>
      <c r="T649" s="888"/>
      <c r="U649" s="888"/>
      <c r="V649" s="307"/>
      <c r="W649"/>
      <c r="X649"/>
      <c r="Y649"/>
      <c r="Z649"/>
      <c r="AA649"/>
      <c r="AB649"/>
      <c r="AC649" t="s">
        <v>2206</v>
      </c>
      <c r="AD649"/>
      <c r="AE649" s="888"/>
      <c r="AF649" s="888"/>
      <c r="AG649" s="888"/>
      <c r="AH649" s="888"/>
      <c r="AI649" s="888"/>
    </row>
    <row r="651" spans="1:35" s="1" customFormat="1" ht="18">
      <c r="B651" s="2" t="s">
        <v>263</v>
      </c>
    </row>
    <row r="653" spans="1:35" s="1" customFormat="1" ht="14">
      <c r="A653" s="42"/>
      <c r="B653" s="48" t="s">
        <v>1388</v>
      </c>
    </row>
    <row r="655" spans="1:35">
      <c r="D655" t="s">
        <v>238</v>
      </c>
      <c r="E655" t="s">
        <v>215</v>
      </c>
      <c r="F655" t="s">
        <v>263</v>
      </c>
      <c r="G655" t="s">
        <v>2161</v>
      </c>
      <c r="H655" t="s">
        <v>241</v>
      </c>
      <c r="I655" t="s">
        <v>266</v>
      </c>
      <c r="J655" t="s">
        <v>107</v>
      </c>
      <c r="K655" t="s">
        <v>325</v>
      </c>
      <c r="L655" s="218" t="s">
        <v>250</v>
      </c>
      <c r="M655" s="218" t="s">
        <v>245</v>
      </c>
      <c r="N655" s="218" t="s">
        <v>251</v>
      </c>
      <c r="O655" t="s">
        <v>289</v>
      </c>
      <c r="P655" t="s">
        <v>350</v>
      </c>
      <c r="S655" t="s">
        <v>252</v>
      </c>
      <c r="T655" t="s">
        <v>253</v>
      </c>
      <c r="U655" t="s">
        <v>291</v>
      </c>
      <c r="AC655" t="s">
        <v>1151</v>
      </c>
      <c r="AE655" s="888"/>
      <c r="AF655" s="888"/>
      <c r="AG655" s="888"/>
      <c r="AH655" s="888"/>
      <c r="AI655" s="888"/>
    </row>
    <row r="656" spans="1:35">
      <c r="D656" t="s">
        <v>238</v>
      </c>
      <c r="E656" t="s">
        <v>215</v>
      </c>
      <c r="F656" t="s">
        <v>263</v>
      </c>
      <c r="G656" t="s">
        <v>2161</v>
      </c>
      <c r="H656" t="s">
        <v>241</v>
      </c>
      <c r="I656" t="s">
        <v>266</v>
      </c>
      <c r="J656" t="s">
        <v>107</v>
      </c>
      <c r="K656" t="s">
        <v>325</v>
      </c>
      <c r="L656" s="218" t="s">
        <v>250</v>
      </c>
      <c r="M656" s="218" t="s">
        <v>245</v>
      </c>
      <c r="N656" s="218" t="s">
        <v>251</v>
      </c>
      <c r="O656" t="s">
        <v>289</v>
      </c>
      <c r="P656" t="s">
        <v>350</v>
      </c>
      <c r="S656" t="s">
        <v>275</v>
      </c>
      <c r="T656" t="s">
        <v>276</v>
      </c>
      <c r="U656" t="s">
        <v>291</v>
      </c>
      <c r="AC656" t="s">
        <v>1151</v>
      </c>
      <c r="AE656" s="888"/>
      <c r="AF656" s="888"/>
      <c r="AG656" s="888"/>
      <c r="AH656" s="888"/>
      <c r="AI656" s="888"/>
    </row>
    <row r="657" spans="4:35">
      <c r="D657" t="s">
        <v>238</v>
      </c>
      <c r="E657" t="s">
        <v>215</v>
      </c>
      <c r="F657" t="s">
        <v>263</v>
      </c>
      <c r="G657" t="s">
        <v>2161</v>
      </c>
      <c r="H657" t="s">
        <v>241</v>
      </c>
      <c r="I657" t="s">
        <v>266</v>
      </c>
      <c r="J657" t="s">
        <v>107</v>
      </c>
      <c r="K657" t="s">
        <v>325</v>
      </c>
      <c r="L657" s="218" t="s">
        <v>250</v>
      </c>
      <c r="M657" s="218" t="s">
        <v>245</v>
      </c>
      <c r="N657" s="218" t="s">
        <v>251</v>
      </c>
      <c r="O657" t="s">
        <v>289</v>
      </c>
      <c r="P657" t="s">
        <v>350</v>
      </c>
      <c r="S657" t="s">
        <v>294</v>
      </c>
      <c r="T657" t="s">
        <v>295</v>
      </c>
      <c r="U657" t="s">
        <v>291</v>
      </c>
      <c r="AC657" t="s">
        <v>1151</v>
      </c>
      <c r="AE657" s="888"/>
      <c r="AF657" s="888"/>
      <c r="AG657" s="888"/>
      <c r="AH657" s="888"/>
      <c r="AI657" s="888"/>
    </row>
    <row r="658" spans="4:35">
      <c r="D658" t="s">
        <v>238</v>
      </c>
      <c r="E658" t="s">
        <v>215</v>
      </c>
      <c r="F658" t="s">
        <v>263</v>
      </c>
      <c r="G658" t="s">
        <v>2161</v>
      </c>
      <c r="H658" t="s">
        <v>241</v>
      </c>
      <c r="I658" t="s">
        <v>266</v>
      </c>
      <c r="J658" t="s">
        <v>107</v>
      </c>
      <c r="K658" t="s">
        <v>325</v>
      </c>
      <c r="L658" s="218" t="s">
        <v>250</v>
      </c>
      <c r="M658" s="218" t="s">
        <v>245</v>
      </c>
      <c r="N658" s="218" t="s">
        <v>251</v>
      </c>
      <c r="O658" t="s">
        <v>289</v>
      </c>
      <c r="P658" t="s">
        <v>350</v>
      </c>
      <c r="S658" t="s">
        <v>308</v>
      </c>
      <c r="T658" t="s">
        <v>309</v>
      </c>
      <c r="U658" t="s">
        <v>305</v>
      </c>
      <c r="AC658" t="s">
        <v>1151</v>
      </c>
      <c r="AE658" s="888"/>
      <c r="AF658" s="888"/>
      <c r="AG658" s="888"/>
      <c r="AH658" s="888"/>
      <c r="AI658" s="888"/>
    </row>
    <row r="659" spans="4:35">
      <c r="D659" t="s">
        <v>238</v>
      </c>
      <c r="E659" t="s">
        <v>215</v>
      </c>
      <c r="F659" t="s">
        <v>263</v>
      </c>
      <c r="G659" t="s">
        <v>2161</v>
      </c>
      <c r="H659" t="s">
        <v>241</v>
      </c>
      <c r="I659" t="s">
        <v>266</v>
      </c>
      <c r="J659" t="s">
        <v>107</v>
      </c>
      <c r="K659" t="s">
        <v>325</v>
      </c>
      <c r="L659" s="218" t="s">
        <v>250</v>
      </c>
      <c r="M659" s="218" t="s">
        <v>245</v>
      </c>
      <c r="N659" s="218" t="s">
        <v>251</v>
      </c>
      <c r="O659" t="s">
        <v>289</v>
      </c>
      <c r="P659" t="s">
        <v>350</v>
      </c>
      <c r="S659" t="s">
        <v>321</v>
      </c>
      <c r="T659" t="s">
        <v>322</v>
      </c>
      <c r="U659" t="s">
        <v>305</v>
      </c>
      <c r="AC659" t="s">
        <v>1151</v>
      </c>
      <c r="AE659" s="888"/>
      <c r="AF659" s="888"/>
      <c r="AG659" s="888"/>
      <c r="AH659" s="888"/>
      <c r="AI659" s="888"/>
    </row>
    <row r="660" spans="4:35">
      <c r="D660" t="s">
        <v>238</v>
      </c>
      <c r="E660" t="s">
        <v>215</v>
      </c>
      <c r="F660" t="s">
        <v>263</v>
      </c>
      <c r="G660" t="s">
        <v>2161</v>
      </c>
      <c r="H660" t="s">
        <v>241</v>
      </c>
      <c r="I660" t="s">
        <v>266</v>
      </c>
      <c r="J660" t="s">
        <v>107</v>
      </c>
      <c r="K660" t="s">
        <v>325</v>
      </c>
      <c r="L660" s="218" t="s">
        <v>250</v>
      </c>
      <c r="M660" s="218" t="s">
        <v>245</v>
      </c>
      <c r="N660" s="218" t="s">
        <v>251</v>
      </c>
      <c r="O660" t="s">
        <v>289</v>
      </c>
      <c r="P660" t="s">
        <v>350</v>
      </c>
      <c r="S660" t="s">
        <v>332</v>
      </c>
      <c r="T660" t="s">
        <v>333</v>
      </c>
      <c r="U660" t="s">
        <v>305</v>
      </c>
      <c r="AC660" t="s">
        <v>1151</v>
      </c>
      <c r="AE660" s="888"/>
      <c r="AF660" s="888"/>
      <c r="AG660" s="888"/>
      <c r="AH660" s="888"/>
      <c r="AI660" s="888"/>
    </row>
    <row r="661" spans="4:35">
      <c r="D661" t="s">
        <v>238</v>
      </c>
      <c r="E661" t="s">
        <v>215</v>
      </c>
      <c r="F661" t="s">
        <v>263</v>
      </c>
      <c r="G661" t="s">
        <v>2161</v>
      </c>
      <c r="H661" t="s">
        <v>241</v>
      </c>
      <c r="I661" t="s">
        <v>266</v>
      </c>
      <c r="J661" t="s">
        <v>107</v>
      </c>
      <c r="K661" t="s">
        <v>325</v>
      </c>
      <c r="L661" s="218" t="s">
        <v>250</v>
      </c>
      <c r="M661" s="218" t="s">
        <v>245</v>
      </c>
      <c r="N661" s="218" t="s">
        <v>251</v>
      </c>
      <c r="O661" t="s">
        <v>289</v>
      </c>
      <c r="P661" t="s">
        <v>350</v>
      </c>
      <c r="S661" t="s">
        <v>343</v>
      </c>
      <c r="T661" t="s">
        <v>344</v>
      </c>
      <c r="U661" t="s">
        <v>330</v>
      </c>
      <c r="AC661" t="s">
        <v>1151</v>
      </c>
      <c r="AE661" s="888"/>
      <c r="AF661" s="888"/>
      <c r="AG661" s="888"/>
      <c r="AH661" s="888"/>
      <c r="AI661" s="888"/>
    </row>
    <row r="662" spans="4:35">
      <c r="D662" t="s">
        <v>238</v>
      </c>
      <c r="E662" t="s">
        <v>215</v>
      </c>
      <c r="F662" t="s">
        <v>263</v>
      </c>
      <c r="G662" t="s">
        <v>2161</v>
      </c>
      <c r="H662" t="s">
        <v>241</v>
      </c>
      <c r="I662" t="s">
        <v>266</v>
      </c>
      <c r="J662" t="s">
        <v>107</v>
      </c>
      <c r="K662" t="s">
        <v>325</v>
      </c>
      <c r="L662" s="218" t="s">
        <v>250</v>
      </c>
      <c r="M662" s="218" t="s">
        <v>245</v>
      </c>
      <c r="N662" s="218" t="s">
        <v>251</v>
      </c>
      <c r="O662" t="s">
        <v>289</v>
      </c>
      <c r="P662" t="s">
        <v>350</v>
      </c>
      <c r="S662" t="s">
        <v>353</v>
      </c>
      <c r="T662" t="s">
        <v>354</v>
      </c>
      <c r="U662" t="s">
        <v>330</v>
      </c>
      <c r="AC662" t="s">
        <v>1151</v>
      </c>
      <c r="AE662" s="888"/>
      <c r="AF662" s="888"/>
      <c r="AG662" s="888"/>
      <c r="AH662" s="888"/>
      <c r="AI662" s="888"/>
    </row>
    <row r="663" spans="4:35">
      <c r="D663" t="s">
        <v>238</v>
      </c>
      <c r="E663" t="s">
        <v>215</v>
      </c>
      <c r="F663" t="s">
        <v>263</v>
      </c>
      <c r="G663" t="s">
        <v>2161</v>
      </c>
      <c r="H663" t="s">
        <v>241</v>
      </c>
      <c r="I663" t="s">
        <v>266</v>
      </c>
      <c r="J663" t="s">
        <v>107</v>
      </c>
      <c r="K663" t="s">
        <v>325</v>
      </c>
      <c r="L663" s="218" t="s">
        <v>250</v>
      </c>
      <c r="M663" s="218" t="s">
        <v>245</v>
      </c>
      <c r="N663" s="218" t="s">
        <v>251</v>
      </c>
      <c r="O663" t="s">
        <v>289</v>
      </c>
      <c r="P663" t="s">
        <v>350</v>
      </c>
      <c r="S663" t="s">
        <v>361</v>
      </c>
      <c r="T663" t="s">
        <v>362</v>
      </c>
      <c r="U663" t="s">
        <v>330</v>
      </c>
      <c r="AC663" t="s">
        <v>1151</v>
      </c>
      <c r="AE663" s="888"/>
      <c r="AF663" s="888"/>
      <c r="AG663" s="888"/>
      <c r="AH663" s="888"/>
      <c r="AI663" s="888"/>
    </row>
    <row r="664" spans="4:35">
      <c r="D664" t="s">
        <v>238</v>
      </c>
      <c r="E664" t="s">
        <v>215</v>
      </c>
      <c r="F664" t="s">
        <v>263</v>
      </c>
      <c r="G664" t="s">
        <v>2161</v>
      </c>
      <c r="H664" t="s">
        <v>241</v>
      </c>
      <c r="I664" t="s">
        <v>266</v>
      </c>
      <c r="J664" t="s">
        <v>107</v>
      </c>
      <c r="K664" t="s">
        <v>325</v>
      </c>
      <c r="L664" s="218" t="s">
        <v>250</v>
      </c>
      <c r="M664" s="696" t="s">
        <v>416</v>
      </c>
      <c r="N664" s="218" t="s">
        <v>251</v>
      </c>
      <c r="O664" s="217" t="s">
        <v>416</v>
      </c>
      <c r="P664" t="s">
        <v>350</v>
      </c>
      <c r="S664" t="s">
        <v>369</v>
      </c>
      <c r="T664" t="s">
        <v>354</v>
      </c>
      <c r="U664" t="s">
        <v>330</v>
      </c>
      <c r="AC664" t="s">
        <v>1151</v>
      </c>
      <c r="AE664" s="888"/>
      <c r="AF664" s="888"/>
      <c r="AG664" s="888"/>
      <c r="AH664" s="888"/>
      <c r="AI664" s="888"/>
    </row>
    <row r="665" spans="4:35">
      <c r="D665" t="s">
        <v>238</v>
      </c>
      <c r="E665" t="s">
        <v>215</v>
      </c>
      <c r="F665" t="s">
        <v>263</v>
      </c>
      <c r="G665" t="s">
        <v>2161</v>
      </c>
      <c r="H665" t="s">
        <v>241</v>
      </c>
      <c r="I665" t="s">
        <v>266</v>
      </c>
      <c r="J665" t="s">
        <v>107</v>
      </c>
      <c r="K665" t="s">
        <v>325</v>
      </c>
      <c r="L665" s="218" t="s">
        <v>250</v>
      </c>
      <c r="M665" s="218" t="s">
        <v>245</v>
      </c>
      <c r="N665" s="218" t="s">
        <v>251</v>
      </c>
      <c r="O665" t="s">
        <v>289</v>
      </c>
      <c r="P665" t="s">
        <v>350</v>
      </c>
      <c r="S665" t="s">
        <v>374</v>
      </c>
      <c r="T665" t="s">
        <v>375</v>
      </c>
      <c r="U665" t="s">
        <v>359</v>
      </c>
      <c r="AC665" t="s">
        <v>1151</v>
      </c>
      <c r="AE665" s="888"/>
      <c r="AF665" s="888"/>
      <c r="AG665" s="888"/>
      <c r="AH665" s="888"/>
      <c r="AI665" s="888"/>
    </row>
    <row r="666" spans="4:35">
      <c r="D666" t="s">
        <v>238</v>
      </c>
      <c r="E666" t="s">
        <v>215</v>
      </c>
      <c r="F666" t="s">
        <v>263</v>
      </c>
      <c r="G666" t="s">
        <v>2161</v>
      </c>
      <c r="H666" t="s">
        <v>241</v>
      </c>
      <c r="I666" t="s">
        <v>266</v>
      </c>
      <c r="J666" t="s">
        <v>107</v>
      </c>
      <c r="K666" t="s">
        <v>325</v>
      </c>
      <c r="L666" s="218" t="s">
        <v>250</v>
      </c>
      <c r="M666" s="218" t="s">
        <v>245</v>
      </c>
      <c r="N666" s="218" t="s">
        <v>251</v>
      </c>
      <c r="O666" t="s">
        <v>289</v>
      </c>
      <c r="P666" t="s">
        <v>350</v>
      </c>
      <c r="S666" t="s">
        <v>381</v>
      </c>
      <c r="T666" t="s">
        <v>382</v>
      </c>
      <c r="U666" t="s">
        <v>359</v>
      </c>
      <c r="AC666" t="s">
        <v>1151</v>
      </c>
      <c r="AE666" s="888"/>
      <c r="AF666" s="888"/>
      <c r="AG666" s="888"/>
      <c r="AH666" s="888"/>
      <c r="AI666" s="888"/>
    </row>
    <row r="667" spans="4:35">
      <c r="D667" t="s">
        <v>238</v>
      </c>
      <c r="E667" t="s">
        <v>215</v>
      </c>
      <c r="F667" t="s">
        <v>263</v>
      </c>
      <c r="G667" t="s">
        <v>2161</v>
      </c>
      <c r="H667" t="s">
        <v>241</v>
      </c>
      <c r="I667" t="s">
        <v>266</v>
      </c>
      <c r="J667" t="s">
        <v>107</v>
      </c>
      <c r="K667" t="s">
        <v>325</v>
      </c>
      <c r="L667" s="218" t="s">
        <v>250</v>
      </c>
      <c r="M667" s="218" t="s">
        <v>245</v>
      </c>
      <c r="N667" s="218" t="s">
        <v>251</v>
      </c>
      <c r="O667" t="s">
        <v>289</v>
      </c>
      <c r="P667" t="s">
        <v>350</v>
      </c>
      <c r="S667" t="s">
        <v>387</v>
      </c>
      <c r="T667" t="s">
        <v>388</v>
      </c>
      <c r="U667" t="s">
        <v>359</v>
      </c>
      <c r="AC667" t="s">
        <v>1151</v>
      </c>
      <c r="AE667" s="888"/>
      <c r="AF667" s="888"/>
      <c r="AG667" s="888"/>
      <c r="AH667" s="888"/>
      <c r="AI667" s="888"/>
    </row>
    <row r="668" spans="4:35">
      <c r="D668" t="s">
        <v>238</v>
      </c>
      <c r="E668" t="s">
        <v>215</v>
      </c>
      <c r="F668" t="s">
        <v>263</v>
      </c>
      <c r="G668" t="s">
        <v>2161</v>
      </c>
      <c r="H668" t="s">
        <v>241</v>
      </c>
      <c r="I668" t="s">
        <v>266</v>
      </c>
      <c r="J668" t="s">
        <v>107</v>
      </c>
      <c r="K668" t="s">
        <v>325</v>
      </c>
      <c r="L668" s="218" t="s">
        <v>250</v>
      </c>
      <c r="M668" s="696" t="s">
        <v>416</v>
      </c>
      <c r="N668" s="218" t="s">
        <v>251</v>
      </c>
      <c r="O668" s="217" t="s">
        <v>416</v>
      </c>
      <c r="P668" t="s">
        <v>350</v>
      </c>
      <c r="S668" t="s">
        <v>392</v>
      </c>
      <c r="T668" t="s">
        <v>382</v>
      </c>
      <c r="U668" t="s">
        <v>359</v>
      </c>
      <c r="AC668" t="s">
        <v>1151</v>
      </c>
      <c r="AE668" s="888"/>
      <c r="AF668" s="888"/>
      <c r="AG668" s="888"/>
      <c r="AH668" s="888"/>
      <c r="AI668" s="888"/>
    </row>
    <row r="669" spans="4:35">
      <c r="D669" t="s">
        <v>238</v>
      </c>
      <c r="E669" t="s">
        <v>215</v>
      </c>
      <c r="F669" t="s">
        <v>263</v>
      </c>
      <c r="G669" t="s">
        <v>2161</v>
      </c>
      <c r="H669" t="s">
        <v>241</v>
      </c>
      <c r="I669" t="s">
        <v>266</v>
      </c>
      <c r="J669" t="s">
        <v>107</v>
      </c>
      <c r="K669" t="s">
        <v>325</v>
      </c>
      <c r="L669" s="218" t="s">
        <v>250</v>
      </c>
      <c r="M669" s="218" t="s">
        <v>245</v>
      </c>
      <c r="N669" s="218" t="s">
        <v>251</v>
      </c>
      <c r="O669" t="s">
        <v>289</v>
      </c>
      <c r="P669" t="s">
        <v>350</v>
      </c>
      <c r="S669" t="s">
        <v>395</v>
      </c>
      <c r="T669" t="s">
        <v>396</v>
      </c>
      <c r="U669" t="s">
        <v>359</v>
      </c>
      <c r="AC669" t="s">
        <v>1151</v>
      </c>
      <c r="AE669" s="888"/>
      <c r="AF669" s="888"/>
      <c r="AG669" s="888"/>
      <c r="AH669" s="888"/>
      <c r="AI669" s="888"/>
    </row>
    <row r="670" spans="4:35">
      <c r="D670" t="s">
        <v>238</v>
      </c>
      <c r="E670" t="s">
        <v>215</v>
      </c>
      <c r="F670" t="s">
        <v>263</v>
      </c>
      <c r="G670" t="s">
        <v>2161</v>
      </c>
      <c r="H670" t="s">
        <v>241</v>
      </c>
      <c r="I670" t="s">
        <v>266</v>
      </c>
      <c r="J670" t="s">
        <v>107</v>
      </c>
      <c r="K670" t="s">
        <v>325</v>
      </c>
      <c r="L670" s="218" t="s">
        <v>250</v>
      </c>
      <c r="M670" s="218" t="s">
        <v>245</v>
      </c>
      <c r="N670" s="218" t="s">
        <v>274</v>
      </c>
      <c r="O670" t="s">
        <v>271</v>
      </c>
      <c r="P670" t="s">
        <v>350</v>
      </c>
      <c r="S670" t="s">
        <v>400</v>
      </c>
      <c r="T670" t="s">
        <v>401</v>
      </c>
      <c r="U670" t="s">
        <v>412</v>
      </c>
      <c r="AC670" t="s">
        <v>1151</v>
      </c>
      <c r="AE670" s="888"/>
      <c r="AF670" s="888"/>
      <c r="AG670" s="888"/>
      <c r="AH670" s="888"/>
      <c r="AI670" s="888"/>
    </row>
    <row r="671" spans="4:35">
      <c r="D671" t="s">
        <v>238</v>
      </c>
      <c r="E671" t="s">
        <v>215</v>
      </c>
      <c r="F671" t="s">
        <v>263</v>
      </c>
      <c r="G671" t="s">
        <v>2161</v>
      </c>
      <c r="H671" t="s">
        <v>241</v>
      </c>
      <c r="I671" t="s">
        <v>266</v>
      </c>
      <c r="J671" t="s">
        <v>107</v>
      </c>
      <c r="K671" t="s">
        <v>325</v>
      </c>
      <c r="L671" s="218" t="s">
        <v>250</v>
      </c>
      <c r="M671" s="218" t="s">
        <v>245</v>
      </c>
      <c r="N671" s="218" t="s">
        <v>274</v>
      </c>
      <c r="O671" t="s">
        <v>289</v>
      </c>
      <c r="P671" t="s">
        <v>350</v>
      </c>
      <c r="S671" t="s">
        <v>404</v>
      </c>
      <c r="T671" t="s">
        <v>405</v>
      </c>
      <c r="U671" t="s">
        <v>412</v>
      </c>
      <c r="AC671" t="s">
        <v>1151</v>
      </c>
      <c r="AE671" s="888"/>
      <c r="AF671" s="888"/>
      <c r="AG671" s="888"/>
      <c r="AH671" s="888"/>
      <c r="AI671" s="888"/>
    </row>
    <row r="672" spans="4:35">
      <c r="D672" t="s">
        <v>238</v>
      </c>
      <c r="E672" t="s">
        <v>215</v>
      </c>
      <c r="F672" t="s">
        <v>263</v>
      </c>
      <c r="G672" t="s">
        <v>2161</v>
      </c>
      <c r="H672" t="s">
        <v>241</v>
      </c>
      <c r="I672" t="s">
        <v>266</v>
      </c>
      <c r="J672" t="s">
        <v>107</v>
      </c>
      <c r="K672" t="s">
        <v>325</v>
      </c>
      <c r="L672" s="218" t="s">
        <v>250</v>
      </c>
      <c r="M672" s="218" t="s">
        <v>245</v>
      </c>
      <c r="N672" s="218" t="s">
        <v>274</v>
      </c>
      <c r="O672" t="s">
        <v>289</v>
      </c>
      <c r="P672" t="s">
        <v>350</v>
      </c>
      <c r="S672" t="s">
        <v>408</v>
      </c>
      <c r="T672" t="s">
        <v>409</v>
      </c>
      <c r="U672" t="s">
        <v>412</v>
      </c>
      <c r="AC672" t="s">
        <v>1151</v>
      </c>
      <c r="AE672" s="888"/>
      <c r="AF672" s="888"/>
      <c r="AG672" s="888"/>
      <c r="AH672" s="888"/>
      <c r="AI672" s="888"/>
    </row>
    <row r="673" spans="4:35">
      <c r="D673" t="s">
        <v>238</v>
      </c>
      <c r="E673" t="s">
        <v>215</v>
      </c>
      <c r="F673" t="s">
        <v>263</v>
      </c>
      <c r="G673" t="s">
        <v>2161</v>
      </c>
      <c r="H673" t="s">
        <v>241</v>
      </c>
      <c r="I673" t="s">
        <v>266</v>
      </c>
      <c r="J673" t="s">
        <v>107</v>
      </c>
      <c r="K673" t="s">
        <v>325</v>
      </c>
      <c r="L673" s="218" t="s">
        <v>250</v>
      </c>
      <c r="M673" s="218" t="s">
        <v>245</v>
      </c>
      <c r="N673" s="218" t="s">
        <v>274</v>
      </c>
      <c r="O673" t="s">
        <v>289</v>
      </c>
      <c r="P673" t="s">
        <v>350</v>
      </c>
      <c r="S673" t="s">
        <v>410</v>
      </c>
      <c r="T673" t="s">
        <v>411</v>
      </c>
      <c r="U673" t="s">
        <v>412</v>
      </c>
      <c r="AC673" t="s">
        <v>1151</v>
      </c>
      <c r="AE673" s="888"/>
      <c r="AF673" s="888"/>
      <c r="AG673" s="888"/>
      <c r="AH673" s="888"/>
      <c r="AI673" s="888"/>
    </row>
    <row r="674" spans="4:35">
      <c r="D674" t="s">
        <v>238</v>
      </c>
      <c r="E674" t="s">
        <v>215</v>
      </c>
      <c r="F674" t="s">
        <v>263</v>
      </c>
      <c r="G674" t="s">
        <v>2161</v>
      </c>
      <c r="H674" t="s">
        <v>241</v>
      </c>
      <c r="I674" t="s">
        <v>266</v>
      </c>
      <c r="J674" t="s">
        <v>107</v>
      </c>
      <c r="K674" t="s">
        <v>325</v>
      </c>
      <c r="L674" s="218" t="s">
        <v>250</v>
      </c>
      <c r="M674" s="218" t="s">
        <v>245</v>
      </c>
      <c r="N674" s="218" t="s">
        <v>274</v>
      </c>
      <c r="O674" t="s">
        <v>289</v>
      </c>
      <c r="P674" t="s">
        <v>350</v>
      </c>
      <c r="S674" t="s">
        <v>413</v>
      </c>
      <c r="T674" t="s">
        <v>414</v>
      </c>
      <c r="U674" t="s">
        <v>412</v>
      </c>
      <c r="AC674" t="s">
        <v>1151</v>
      </c>
      <c r="AE674" s="888"/>
      <c r="AF674" s="888"/>
      <c r="AG674" s="888"/>
      <c r="AH674" s="888"/>
      <c r="AI674" s="888"/>
    </row>
    <row r="675" spans="4:35">
      <c r="D675" t="s">
        <v>238</v>
      </c>
      <c r="E675" t="s">
        <v>215</v>
      </c>
      <c r="F675" t="s">
        <v>263</v>
      </c>
      <c r="G675" t="s">
        <v>2161</v>
      </c>
      <c r="H675" t="s">
        <v>241</v>
      </c>
      <c r="I675" t="s">
        <v>266</v>
      </c>
      <c r="J675" t="s">
        <v>107</v>
      </c>
      <c r="K675" t="s">
        <v>325</v>
      </c>
      <c r="L675" s="218" t="s">
        <v>250</v>
      </c>
      <c r="M675" s="218" t="s">
        <v>245</v>
      </c>
      <c r="N675" s="218" t="s">
        <v>274</v>
      </c>
      <c r="O675" t="s">
        <v>289</v>
      </c>
      <c r="P675" t="s">
        <v>350</v>
      </c>
      <c r="S675" t="s">
        <v>417</v>
      </c>
      <c r="T675" t="s">
        <v>401</v>
      </c>
      <c r="U675" t="s">
        <v>412</v>
      </c>
      <c r="AC675" t="s">
        <v>1151</v>
      </c>
      <c r="AE675" s="888"/>
      <c r="AF675" s="888"/>
      <c r="AG675" s="888"/>
      <c r="AH675" s="888"/>
      <c r="AI675" s="888"/>
    </row>
    <row r="676" spans="4:35">
      <c r="D676" t="s">
        <v>238</v>
      </c>
      <c r="E676" t="s">
        <v>215</v>
      </c>
      <c r="F676" t="s">
        <v>263</v>
      </c>
      <c r="G676" t="s">
        <v>2161</v>
      </c>
      <c r="H676" t="s">
        <v>241</v>
      </c>
      <c r="I676" t="s">
        <v>266</v>
      </c>
      <c r="J676" t="s">
        <v>107</v>
      </c>
      <c r="K676" t="s">
        <v>325</v>
      </c>
      <c r="L676" s="219" t="s">
        <v>331</v>
      </c>
      <c r="M676" s="218" t="s">
        <v>245</v>
      </c>
      <c r="N676" s="219" t="s">
        <v>399</v>
      </c>
      <c r="O676" t="s">
        <v>271</v>
      </c>
      <c r="P676" t="s">
        <v>350</v>
      </c>
      <c r="S676" t="s">
        <v>833</v>
      </c>
      <c r="T676" t="s">
        <v>834</v>
      </c>
      <c r="U676" t="s">
        <v>249</v>
      </c>
      <c r="AC676" t="s">
        <v>1151</v>
      </c>
      <c r="AE676" s="888"/>
      <c r="AF676" s="888"/>
      <c r="AG676" s="888"/>
      <c r="AH676" s="888"/>
      <c r="AI676" s="888"/>
    </row>
    <row r="677" spans="4:35">
      <c r="D677" t="s">
        <v>238</v>
      </c>
      <c r="E677" t="s">
        <v>215</v>
      </c>
      <c r="F677" t="s">
        <v>263</v>
      </c>
      <c r="G677" t="s">
        <v>2161</v>
      </c>
      <c r="H677" t="s">
        <v>241</v>
      </c>
      <c r="I677" t="s">
        <v>266</v>
      </c>
      <c r="J677" t="s">
        <v>107</v>
      </c>
      <c r="K677" t="s">
        <v>325</v>
      </c>
      <c r="L677" s="219" t="s">
        <v>331</v>
      </c>
      <c r="M677" s="218" t="s">
        <v>245</v>
      </c>
      <c r="N677" s="219" t="s">
        <v>399</v>
      </c>
      <c r="O677" t="s">
        <v>271</v>
      </c>
      <c r="P677" t="s">
        <v>350</v>
      </c>
      <c r="S677" t="s">
        <v>835</v>
      </c>
      <c r="T677" t="s">
        <v>836</v>
      </c>
      <c r="U677" t="s">
        <v>393</v>
      </c>
      <c r="AC677" t="s">
        <v>1151</v>
      </c>
      <c r="AE677" s="888"/>
      <c r="AF677" s="888"/>
      <c r="AG677" s="888"/>
      <c r="AH677" s="888"/>
      <c r="AI677" s="888"/>
    </row>
    <row r="678" spans="4:35">
      <c r="D678" t="s">
        <v>238</v>
      </c>
      <c r="E678" t="s">
        <v>215</v>
      </c>
      <c r="F678" t="s">
        <v>263</v>
      </c>
      <c r="G678" t="s">
        <v>2161</v>
      </c>
      <c r="H678" t="s">
        <v>241</v>
      </c>
      <c r="I678" t="s">
        <v>266</v>
      </c>
      <c r="J678" t="s">
        <v>107</v>
      </c>
      <c r="K678" t="s">
        <v>325</v>
      </c>
      <c r="L678" s="219" t="s">
        <v>331</v>
      </c>
      <c r="M678" s="218" t="s">
        <v>245</v>
      </c>
      <c r="N678" s="219" t="s">
        <v>399</v>
      </c>
      <c r="O678" t="s">
        <v>271</v>
      </c>
      <c r="P678" t="s">
        <v>350</v>
      </c>
      <c r="S678" t="s">
        <v>837</v>
      </c>
      <c r="T678" t="s">
        <v>838</v>
      </c>
      <c r="U678" t="s">
        <v>393</v>
      </c>
      <c r="V678" s="61"/>
      <c r="AC678" t="s">
        <v>1151</v>
      </c>
      <c r="AE678" s="888"/>
      <c r="AF678" s="888"/>
      <c r="AG678" s="888"/>
      <c r="AH678" s="888"/>
      <c r="AI678" s="888"/>
    </row>
    <row r="679" spans="4:35">
      <c r="D679" t="s">
        <v>238</v>
      </c>
      <c r="E679" t="s">
        <v>215</v>
      </c>
      <c r="F679" t="s">
        <v>263</v>
      </c>
      <c r="G679" t="s">
        <v>2161</v>
      </c>
      <c r="H679" t="s">
        <v>241</v>
      </c>
      <c r="I679" t="s">
        <v>266</v>
      </c>
      <c r="J679" t="s">
        <v>107</v>
      </c>
      <c r="K679" t="s">
        <v>325</v>
      </c>
      <c r="L679" s="219" t="s">
        <v>331</v>
      </c>
      <c r="M679" s="218" t="s">
        <v>245</v>
      </c>
      <c r="N679" s="219" t="s">
        <v>399</v>
      </c>
      <c r="O679" t="s">
        <v>271</v>
      </c>
      <c r="P679" t="s">
        <v>350</v>
      </c>
      <c r="S679" t="s">
        <v>839</v>
      </c>
      <c r="T679" t="s">
        <v>840</v>
      </c>
      <c r="U679" t="s">
        <v>393</v>
      </c>
      <c r="AC679" t="s">
        <v>1151</v>
      </c>
      <c r="AE679" s="888"/>
      <c r="AF679" s="888"/>
      <c r="AG679" s="888"/>
      <c r="AH679" s="888"/>
      <c r="AI679" s="888"/>
    </row>
    <row r="680" spans="4:35">
      <c r="D680" t="s">
        <v>238</v>
      </c>
      <c r="E680" t="s">
        <v>215</v>
      </c>
      <c r="F680" t="s">
        <v>263</v>
      </c>
      <c r="G680" t="s">
        <v>2161</v>
      </c>
      <c r="H680" t="s">
        <v>241</v>
      </c>
      <c r="I680" t="s">
        <v>266</v>
      </c>
      <c r="J680" t="s">
        <v>107</v>
      </c>
      <c r="K680" t="s">
        <v>325</v>
      </c>
      <c r="L680" s="219" t="s">
        <v>331</v>
      </c>
      <c r="M680" s="218" t="s">
        <v>245</v>
      </c>
      <c r="N680" s="219" t="s">
        <v>399</v>
      </c>
      <c r="O680" t="s">
        <v>271</v>
      </c>
      <c r="P680" t="s">
        <v>350</v>
      </c>
      <c r="S680" t="s">
        <v>841</v>
      </c>
      <c r="T680" t="s">
        <v>842</v>
      </c>
      <c r="U680" t="s">
        <v>393</v>
      </c>
      <c r="AC680" t="s">
        <v>1151</v>
      </c>
      <c r="AE680" s="888"/>
      <c r="AF680" s="888"/>
      <c r="AG680" s="888"/>
      <c r="AH680" s="888"/>
      <c r="AI680" s="888"/>
    </row>
    <row r="681" spans="4:35">
      <c r="D681" t="s">
        <v>238</v>
      </c>
      <c r="E681" t="s">
        <v>215</v>
      </c>
      <c r="F681" t="s">
        <v>263</v>
      </c>
      <c r="G681" t="s">
        <v>2161</v>
      </c>
      <c r="H681" t="s">
        <v>241</v>
      </c>
      <c r="I681" t="s">
        <v>266</v>
      </c>
      <c r="J681" t="s">
        <v>107</v>
      </c>
      <c r="K681" t="s">
        <v>325</v>
      </c>
      <c r="L681" s="219" t="s">
        <v>331</v>
      </c>
      <c r="M681" s="218" t="s">
        <v>245</v>
      </c>
      <c r="N681" s="219" t="s">
        <v>399</v>
      </c>
      <c r="O681" t="s">
        <v>271</v>
      </c>
      <c r="P681" t="s">
        <v>350</v>
      </c>
      <c r="S681" t="s">
        <v>843</v>
      </c>
      <c r="T681" t="s">
        <v>844</v>
      </c>
      <c r="U681" t="s">
        <v>448</v>
      </c>
      <c r="AC681" t="s">
        <v>1151</v>
      </c>
      <c r="AE681" s="888"/>
      <c r="AF681" s="888"/>
      <c r="AG681" s="888"/>
      <c r="AH681" s="888"/>
      <c r="AI681" s="888"/>
    </row>
    <row r="682" spans="4:35">
      <c r="D682" t="s">
        <v>238</v>
      </c>
      <c r="E682" t="s">
        <v>215</v>
      </c>
      <c r="F682" t="s">
        <v>263</v>
      </c>
      <c r="G682" t="s">
        <v>2161</v>
      </c>
      <c r="H682" t="s">
        <v>241</v>
      </c>
      <c r="I682" t="s">
        <v>266</v>
      </c>
      <c r="J682" t="s">
        <v>107</v>
      </c>
      <c r="K682" t="s">
        <v>325</v>
      </c>
      <c r="L682" s="219" t="s">
        <v>331</v>
      </c>
      <c r="M682" s="218" t="s">
        <v>245</v>
      </c>
      <c r="N682" s="219" t="s">
        <v>399</v>
      </c>
      <c r="O682" t="s">
        <v>271</v>
      </c>
      <c r="P682" t="s">
        <v>350</v>
      </c>
      <c r="S682" t="s">
        <v>845</v>
      </c>
      <c r="T682" t="s">
        <v>846</v>
      </c>
      <c r="U682" t="s">
        <v>448</v>
      </c>
      <c r="AC682" t="s">
        <v>1151</v>
      </c>
      <c r="AE682" s="888"/>
      <c r="AF682" s="888"/>
      <c r="AG682" s="888"/>
      <c r="AH682" s="888"/>
      <c r="AI682" s="888"/>
    </row>
    <row r="683" spans="4:35">
      <c r="D683" t="s">
        <v>238</v>
      </c>
      <c r="E683" t="s">
        <v>215</v>
      </c>
      <c r="F683" t="s">
        <v>263</v>
      </c>
      <c r="G683" t="s">
        <v>2161</v>
      </c>
      <c r="H683" t="s">
        <v>241</v>
      </c>
      <c r="I683" t="s">
        <v>266</v>
      </c>
      <c r="J683" t="s">
        <v>107</v>
      </c>
      <c r="K683" t="s">
        <v>325</v>
      </c>
      <c r="L683" s="219" t="s">
        <v>331</v>
      </c>
      <c r="M683" s="218" t="s">
        <v>245</v>
      </c>
      <c r="N683" s="219" t="s">
        <v>399</v>
      </c>
      <c r="O683" t="s">
        <v>271</v>
      </c>
      <c r="P683" t="s">
        <v>350</v>
      </c>
      <c r="S683" t="s">
        <v>847</v>
      </c>
      <c r="T683" t="s">
        <v>846</v>
      </c>
      <c r="U683" t="s">
        <v>448</v>
      </c>
      <c r="AC683" t="s">
        <v>1151</v>
      </c>
      <c r="AE683" s="888"/>
      <c r="AF683" s="888"/>
      <c r="AG683" s="888"/>
      <c r="AH683" s="888"/>
      <c r="AI683" s="888"/>
    </row>
    <row r="684" spans="4:35">
      <c r="D684" t="s">
        <v>238</v>
      </c>
      <c r="E684" t="s">
        <v>215</v>
      </c>
      <c r="F684" t="s">
        <v>263</v>
      </c>
      <c r="G684" t="s">
        <v>2161</v>
      </c>
      <c r="H684" t="s">
        <v>241</v>
      </c>
      <c r="I684" t="s">
        <v>266</v>
      </c>
      <c r="J684" t="s">
        <v>107</v>
      </c>
      <c r="K684" t="s">
        <v>325</v>
      </c>
      <c r="L684" s="219" t="s">
        <v>331</v>
      </c>
      <c r="M684" s="218" t="s">
        <v>245</v>
      </c>
      <c r="N684" s="219" t="s">
        <v>399</v>
      </c>
      <c r="O684" t="s">
        <v>271</v>
      </c>
      <c r="P684" t="s">
        <v>350</v>
      </c>
      <c r="S684" t="s">
        <v>848</v>
      </c>
      <c r="T684" t="s">
        <v>849</v>
      </c>
      <c r="U684" t="s">
        <v>448</v>
      </c>
      <c r="AC684" t="s">
        <v>1151</v>
      </c>
      <c r="AE684" s="888"/>
      <c r="AF684" s="888"/>
      <c r="AG684" s="888"/>
      <c r="AH684" s="888"/>
      <c r="AI684" s="888"/>
    </row>
    <row r="685" spans="4:35">
      <c r="D685" t="s">
        <v>238</v>
      </c>
      <c r="E685" t="s">
        <v>215</v>
      </c>
      <c r="F685" t="s">
        <v>263</v>
      </c>
      <c r="G685" t="s">
        <v>2161</v>
      </c>
      <c r="H685" t="s">
        <v>241</v>
      </c>
      <c r="I685" t="s">
        <v>266</v>
      </c>
      <c r="J685" t="s">
        <v>107</v>
      </c>
      <c r="K685" t="s">
        <v>325</v>
      </c>
      <c r="L685" s="219" t="s">
        <v>331</v>
      </c>
      <c r="M685" s="218" t="s">
        <v>245</v>
      </c>
      <c r="N685" s="219" t="s">
        <v>399</v>
      </c>
      <c r="O685" t="s">
        <v>271</v>
      </c>
      <c r="P685" t="s">
        <v>350</v>
      </c>
      <c r="S685" t="s">
        <v>850</v>
      </c>
      <c r="T685" t="s">
        <v>844</v>
      </c>
      <c r="U685" t="s">
        <v>448</v>
      </c>
      <c r="AC685" t="s">
        <v>1151</v>
      </c>
      <c r="AE685" s="888"/>
      <c r="AF685" s="888"/>
      <c r="AG685" s="888"/>
      <c r="AH685" s="888"/>
      <c r="AI685" s="888"/>
    </row>
    <row r="686" spans="4:35">
      <c r="D686" t="s">
        <v>238</v>
      </c>
      <c r="E686" t="s">
        <v>215</v>
      </c>
      <c r="F686" t="s">
        <v>263</v>
      </c>
      <c r="G686" t="s">
        <v>2161</v>
      </c>
      <c r="H686" t="s">
        <v>241</v>
      </c>
      <c r="I686" t="s">
        <v>266</v>
      </c>
      <c r="J686" t="s">
        <v>107</v>
      </c>
      <c r="K686" t="s">
        <v>325</v>
      </c>
      <c r="L686" s="219" t="s">
        <v>331</v>
      </c>
      <c r="M686" s="218" t="s">
        <v>245</v>
      </c>
      <c r="N686" s="219" t="s">
        <v>399</v>
      </c>
      <c r="O686" t="s">
        <v>271</v>
      </c>
      <c r="P686" t="s">
        <v>350</v>
      </c>
      <c r="S686" t="s">
        <v>851</v>
      </c>
      <c r="T686" t="s">
        <v>852</v>
      </c>
      <c r="U686" t="s">
        <v>448</v>
      </c>
      <c r="AC686" t="s">
        <v>1151</v>
      </c>
      <c r="AE686" s="888"/>
      <c r="AF686" s="888"/>
      <c r="AG686" s="888"/>
      <c r="AH686" s="888"/>
      <c r="AI686" s="888"/>
    </row>
    <row r="687" spans="4:35">
      <c r="D687" t="s">
        <v>238</v>
      </c>
      <c r="E687" t="s">
        <v>215</v>
      </c>
      <c r="F687" t="s">
        <v>263</v>
      </c>
      <c r="G687" t="s">
        <v>2161</v>
      </c>
      <c r="H687" t="s">
        <v>241</v>
      </c>
      <c r="I687" t="s">
        <v>266</v>
      </c>
      <c r="J687" t="s">
        <v>107</v>
      </c>
      <c r="K687" t="s">
        <v>325</v>
      </c>
      <c r="L687" s="219" t="s">
        <v>331</v>
      </c>
      <c r="M687" s="696" t="s">
        <v>416</v>
      </c>
      <c r="N687" s="219" t="s">
        <v>399</v>
      </c>
      <c r="O687" s="217" t="s">
        <v>416</v>
      </c>
      <c r="P687" t="s">
        <v>350</v>
      </c>
      <c r="S687" t="s">
        <v>853</v>
      </c>
      <c r="T687" t="s">
        <v>854</v>
      </c>
      <c r="U687" t="s">
        <v>448</v>
      </c>
      <c r="AC687" t="s">
        <v>1151</v>
      </c>
      <c r="AE687" s="888"/>
      <c r="AF687" s="888"/>
      <c r="AG687" s="888"/>
      <c r="AH687" s="888"/>
      <c r="AI687" s="888"/>
    </row>
    <row r="688" spans="4:35">
      <c r="D688" t="s">
        <v>238</v>
      </c>
      <c r="E688" t="s">
        <v>215</v>
      </c>
      <c r="F688" t="s">
        <v>263</v>
      </c>
      <c r="G688" t="s">
        <v>2161</v>
      </c>
      <c r="H688" t="s">
        <v>241</v>
      </c>
      <c r="I688" t="s">
        <v>266</v>
      </c>
      <c r="J688" t="s">
        <v>107</v>
      </c>
      <c r="K688" t="s">
        <v>325</v>
      </c>
      <c r="L688" s="219" t="s">
        <v>331</v>
      </c>
      <c r="M688" s="218" t="s">
        <v>245</v>
      </c>
      <c r="N688" s="219" t="s">
        <v>399</v>
      </c>
      <c r="O688" t="s">
        <v>271</v>
      </c>
      <c r="P688" t="s">
        <v>350</v>
      </c>
      <c r="S688" t="s">
        <v>855</v>
      </c>
      <c r="T688" t="s">
        <v>856</v>
      </c>
      <c r="U688" t="s">
        <v>448</v>
      </c>
      <c r="AC688" t="s">
        <v>1151</v>
      </c>
      <c r="AE688" s="888"/>
      <c r="AF688" s="888"/>
      <c r="AG688" s="888"/>
      <c r="AH688" s="888"/>
      <c r="AI688" s="888"/>
    </row>
    <row r="689" spans="4:35">
      <c r="D689" t="s">
        <v>238</v>
      </c>
      <c r="E689" t="s">
        <v>215</v>
      </c>
      <c r="F689" t="s">
        <v>263</v>
      </c>
      <c r="G689" t="s">
        <v>2161</v>
      </c>
      <c r="H689" t="s">
        <v>241</v>
      </c>
      <c r="I689" t="s">
        <v>266</v>
      </c>
      <c r="J689" t="s">
        <v>107</v>
      </c>
      <c r="K689" t="s">
        <v>325</v>
      </c>
      <c r="L689" s="219" t="s">
        <v>331</v>
      </c>
      <c r="M689" s="696" t="s">
        <v>416</v>
      </c>
      <c r="N689" s="219" t="s">
        <v>399</v>
      </c>
      <c r="O689" s="217" t="s">
        <v>416</v>
      </c>
      <c r="P689" t="s">
        <v>350</v>
      </c>
      <c r="S689" t="s">
        <v>857</v>
      </c>
      <c r="T689" t="s">
        <v>858</v>
      </c>
      <c r="U689" t="s">
        <v>448</v>
      </c>
      <c r="AC689" t="s">
        <v>1151</v>
      </c>
      <c r="AE689" s="888"/>
      <c r="AF689" s="888"/>
      <c r="AG689" s="888"/>
      <c r="AH689" s="888"/>
      <c r="AI689" s="888"/>
    </row>
    <row r="690" spans="4:35">
      <c r="D690" t="s">
        <v>238</v>
      </c>
      <c r="E690" t="s">
        <v>215</v>
      </c>
      <c r="F690" t="s">
        <v>263</v>
      </c>
      <c r="G690" t="s">
        <v>2161</v>
      </c>
      <c r="H690" t="s">
        <v>241</v>
      </c>
      <c r="I690" t="s">
        <v>266</v>
      </c>
      <c r="J690" t="s">
        <v>107</v>
      </c>
      <c r="K690" t="s">
        <v>325</v>
      </c>
      <c r="L690" s="219" t="s">
        <v>331</v>
      </c>
      <c r="M690" s="218" t="s">
        <v>245</v>
      </c>
      <c r="N690" s="219" t="s">
        <v>403</v>
      </c>
      <c r="O690" t="s">
        <v>271</v>
      </c>
      <c r="P690" t="s">
        <v>350</v>
      </c>
      <c r="S690" t="s">
        <v>859</v>
      </c>
      <c r="T690" t="s">
        <v>860</v>
      </c>
      <c r="U690" t="s">
        <v>406</v>
      </c>
      <c r="AC690" t="s">
        <v>1151</v>
      </c>
      <c r="AE690" s="888"/>
      <c r="AF690" s="888"/>
      <c r="AG690" s="888"/>
      <c r="AH690" s="888"/>
      <c r="AI690" s="888"/>
    </row>
    <row r="691" spans="4:35">
      <c r="D691" t="s">
        <v>238</v>
      </c>
      <c r="E691" t="s">
        <v>215</v>
      </c>
      <c r="F691" t="s">
        <v>263</v>
      </c>
      <c r="G691" t="s">
        <v>2161</v>
      </c>
      <c r="H691" t="s">
        <v>241</v>
      </c>
      <c r="I691" t="s">
        <v>266</v>
      </c>
      <c r="J691" t="s">
        <v>107</v>
      </c>
      <c r="K691" t="s">
        <v>325</v>
      </c>
      <c r="L691" s="219" t="s">
        <v>331</v>
      </c>
      <c r="M691" s="218" t="s">
        <v>245</v>
      </c>
      <c r="N691" s="219" t="s">
        <v>403</v>
      </c>
      <c r="O691" t="s">
        <v>271</v>
      </c>
      <c r="P691" t="s">
        <v>350</v>
      </c>
      <c r="S691" t="s">
        <v>861</v>
      </c>
      <c r="T691" t="s">
        <v>860</v>
      </c>
      <c r="U691" t="s">
        <v>406</v>
      </c>
      <c r="AC691" t="s">
        <v>1151</v>
      </c>
      <c r="AE691" s="888"/>
      <c r="AF691" s="888"/>
      <c r="AG691" s="888"/>
      <c r="AH691" s="888"/>
      <c r="AI691" s="888"/>
    </row>
    <row r="692" spans="4:35">
      <c r="D692" t="s">
        <v>238</v>
      </c>
      <c r="E692" t="s">
        <v>215</v>
      </c>
      <c r="F692" t="s">
        <v>263</v>
      </c>
      <c r="G692" t="s">
        <v>2161</v>
      </c>
      <c r="H692" t="s">
        <v>241</v>
      </c>
      <c r="I692" t="s">
        <v>266</v>
      </c>
      <c r="J692" t="s">
        <v>107</v>
      </c>
      <c r="K692" t="s">
        <v>325</v>
      </c>
      <c r="L692" s="219" t="s">
        <v>331</v>
      </c>
      <c r="M692" s="218" t="s">
        <v>245</v>
      </c>
      <c r="N692" s="219" t="s">
        <v>403</v>
      </c>
      <c r="O692" t="s">
        <v>271</v>
      </c>
      <c r="P692" t="s">
        <v>350</v>
      </c>
      <c r="S692" t="s">
        <v>862</v>
      </c>
      <c r="T692" t="s">
        <v>863</v>
      </c>
      <c r="U692" t="s">
        <v>406</v>
      </c>
      <c r="AC692" t="s">
        <v>1151</v>
      </c>
      <c r="AE692" s="888"/>
      <c r="AF692" s="888"/>
      <c r="AG692" s="888"/>
      <c r="AH692" s="888"/>
      <c r="AI692" s="888"/>
    </row>
    <row r="693" spans="4:35">
      <c r="D693" t="s">
        <v>238</v>
      </c>
      <c r="E693" t="s">
        <v>215</v>
      </c>
      <c r="F693" t="s">
        <v>263</v>
      </c>
      <c r="G693" t="s">
        <v>2161</v>
      </c>
      <c r="H693" t="s">
        <v>241</v>
      </c>
      <c r="I693" t="s">
        <v>266</v>
      </c>
      <c r="J693" t="s">
        <v>107</v>
      </c>
      <c r="K693" t="s">
        <v>325</v>
      </c>
      <c r="L693" s="219" t="s">
        <v>331</v>
      </c>
      <c r="M693" s="218" t="s">
        <v>245</v>
      </c>
      <c r="N693" s="219" t="s">
        <v>403</v>
      </c>
      <c r="O693" t="s">
        <v>271</v>
      </c>
      <c r="P693" t="s">
        <v>350</v>
      </c>
      <c r="S693" t="s">
        <v>864</v>
      </c>
      <c r="T693" t="s">
        <v>865</v>
      </c>
      <c r="U693" t="s">
        <v>406</v>
      </c>
      <c r="AC693" t="s">
        <v>1151</v>
      </c>
      <c r="AE693" s="888"/>
      <c r="AF693" s="888"/>
      <c r="AG693" s="888"/>
      <c r="AH693" s="888"/>
      <c r="AI693" s="888"/>
    </row>
    <row r="694" spans="4:35">
      <c r="D694" t="s">
        <v>238</v>
      </c>
      <c r="E694" t="s">
        <v>215</v>
      </c>
      <c r="F694" t="s">
        <v>263</v>
      </c>
      <c r="G694" t="s">
        <v>2161</v>
      </c>
      <c r="H694" t="s">
        <v>241</v>
      </c>
      <c r="I694" t="s">
        <v>266</v>
      </c>
      <c r="J694" t="s">
        <v>107</v>
      </c>
      <c r="K694" t="s">
        <v>325</v>
      </c>
      <c r="L694" s="219" t="s">
        <v>331</v>
      </c>
      <c r="M694" s="218" t="s">
        <v>245</v>
      </c>
      <c r="N694" s="219" t="s">
        <v>403</v>
      </c>
      <c r="O694" t="s">
        <v>271</v>
      </c>
      <c r="P694" t="s">
        <v>350</v>
      </c>
      <c r="S694" t="s">
        <v>866</v>
      </c>
      <c r="T694" t="s">
        <v>867</v>
      </c>
      <c r="U694" t="s">
        <v>462</v>
      </c>
      <c r="AC694" t="s">
        <v>1151</v>
      </c>
      <c r="AE694" s="888"/>
      <c r="AF694" s="888"/>
      <c r="AG694" s="888"/>
      <c r="AH694" s="888"/>
      <c r="AI694" s="888"/>
    </row>
    <row r="695" spans="4:35">
      <c r="D695" t="s">
        <v>238</v>
      </c>
      <c r="E695" t="s">
        <v>215</v>
      </c>
      <c r="F695" t="s">
        <v>263</v>
      </c>
      <c r="G695" t="s">
        <v>2161</v>
      </c>
      <c r="H695" t="s">
        <v>241</v>
      </c>
      <c r="I695" t="s">
        <v>266</v>
      </c>
      <c r="J695" t="s">
        <v>107</v>
      </c>
      <c r="K695" t="s">
        <v>325</v>
      </c>
      <c r="L695" s="219" t="s">
        <v>331</v>
      </c>
      <c r="M695" s="218" t="s">
        <v>245</v>
      </c>
      <c r="N695" s="219" t="s">
        <v>403</v>
      </c>
      <c r="O695" t="s">
        <v>271</v>
      </c>
      <c r="P695" t="s">
        <v>350</v>
      </c>
      <c r="S695" t="s">
        <v>868</v>
      </c>
      <c r="T695" t="s">
        <v>869</v>
      </c>
      <c r="U695" t="s">
        <v>462</v>
      </c>
      <c r="AC695" t="s">
        <v>1151</v>
      </c>
      <c r="AE695" s="888"/>
      <c r="AF695" s="888"/>
      <c r="AG695" s="888"/>
      <c r="AH695" s="888"/>
      <c r="AI695" s="888"/>
    </row>
    <row r="696" spans="4:35">
      <c r="D696" t="s">
        <v>238</v>
      </c>
      <c r="E696" t="s">
        <v>215</v>
      </c>
      <c r="F696" t="s">
        <v>263</v>
      </c>
      <c r="G696" t="s">
        <v>2161</v>
      </c>
      <c r="H696" t="s">
        <v>241</v>
      </c>
      <c r="I696" t="s">
        <v>266</v>
      </c>
      <c r="J696" t="s">
        <v>107</v>
      </c>
      <c r="K696" t="s">
        <v>325</v>
      </c>
      <c r="L696" s="219" t="s">
        <v>331</v>
      </c>
      <c r="M696" s="218" t="s">
        <v>245</v>
      </c>
      <c r="N696" s="219" t="s">
        <v>403</v>
      </c>
      <c r="O696" t="s">
        <v>271</v>
      </c>
      <c r="P696" t="s">
        <v>350</v>
      </c>
      <c r="S696" t="s">
        <v>870</v>
      </c>
      <c r="T696" t="s">
        <v>871</v>
      </c>
      <c r="U696" t="s">
        <v>462</v>
      </c>
      <c r="AC696" t="s">
        <v>1151</v>
      </c>
      <c r="AE696" s="888"/>
      <c r="AF696" s="888"/>
      <c r="AG696" s="888"/>
      <c r="AH696" s="888"/>
      <c r="AI696" s="888"/>
    </row>
    <row r="697" spans="4:35">
      <c r="D697" t="s">
        <v>238</v>
      </c>
      <c r="E697" t="s">
        <v>215</v>
      </c>
      <c r="F697" t="s">
        <v>263</v>
      </c>
      <c r="G697" t="s">
        <v>2161</v>
      </c>
      <c r="H697" t="s">
        <v>241</v>
      </c>
      <c r="I697" t="s">
        <v>266</v>
      </c>
      <c r="J697" t="s">
        <v>107</v>
      </c>
      <c r="K697" t="s">
        <v>325</v>
      </c>
      <c r="L697" s="219" t="s">
        <v>331</v>
      </c>
      <c r="M697" s="218" t="s">
        <v>245</v>
      </c>
      <c r="N697" s="219" t="s">
        <v>403</v>
      </c>
      <c r="O697" t="s">
        <v>271</v>
      </c>
      <c r="P697" t="s">
        <v>350</v>
      </c>
      <c r="S697" t="s">
        <v>872</v>
      </c>
      <c r="T697" t="s">
        <v>867</v>
      </c>
      <c r="U697" t="s">
        <v>462</v>
      </c>
      <c r="AC697" t="s">
        <v>1151</v>
      </c>
      <c r="AE697" s="888"/>
      <c r="AF697" s="888"/>
      <c r="AG697" s="888"/>
      <c r="AH697" s="888"/>
      <c r="AI697" s="888"/>
    </row>
    <row r="698" spans="4:35">
      <c r="D698" t="s">
        <v>238</v>
      </c>
      <c r="E698" t="s">
        <v>215</v>
      </c>
      <c r="F698" t="s">
        <v>263</v>
      </c>
      <c r="G698" t="s">
        <v>2161</v>
      </c>
      <c r="H698" t="s">
        <v>241</v>
      </c>
      <c r="I698" t="s">
        <v>266</v>
      </c>
      <c r="J698" t="s">
        <v>107</v>
      </c>
      <c r="K698" t="s">
        <v>325</v>
      </c>
      <c r="L698" s="219" t="s">
        <v>331</v>
      </c>
      <c r="M698" s="218" t="s">
        <v>245</v>
      </c>
      <c r="N698" s="219" t="s">
        <v>403</v>
      </c>
      <c r="O698" t="s">
        <v>271</v>
      </c>
      <c r="P698" t="s">
        <v>350</v>
      </c>
      <c r="S698" t="s">
        <v>873</v>
      </c>
      <c r="T698" t="s">
        <v>874</v>
      </c>
      <c r="U698" t="s">
        <v>462</v>
      </c>
      <c r="AC698" t="s">
        <v>1151</v>
      </c>
      <c r="AE698" s="888"/>
      <c r="AF698" s="888"/>
      <c r="AG698" s="888"/>
      <c r="AH698" s="888"/>
      <c r="AI698" s="888"/>
    </row>
    <row r="699" spans="4:35">
      <c r="D699" t="s">
        <v>238</v>
      </c>
      <c r="E699" t="s">
        <v>215</v>
      </c>
      <c r="F699" t="s">
        <v>263</v>
      </c>
      <c r="G699" t="s">
        <v>2161</v>
      </c>
      <c r="H699" t="s">
        <v>241</v>
      </c>
      <c r="I699" t="s">
        <v>266</v>
      </c>
      <c r="J699" t="s">
        <v>107</v>
      </c>
      <c r="K699" t="s">
        <v>325</v>
      </c>
      <c r="L699" s="219" t="s">
        <v>331</v>
      </c>
      <c r="M699" s="218" t="s">
        <v>245</v>
      </c>
      <c r="N699" s="219" t="s">
        <v>407</v>
      </c>
      <c r="O699" t="s">
        <v>271</v>
      </c>
      <c r="P699" t="s">
        <v>350</v>
      </c>
      <c r="S699" t="s">
        <v>875</v>
      </c>
      <c r="T699" t="s">
        <v>876</v>
      </c>
      <c r="U699" t="s">
        <v>415</v>
      </c>
      <c r="AC699" t="s">
        <v>1151</v>
      </c>
      <c r="AE699" s="888"/>
      <c r="AF699" s="888"/>
      <c r="AG699" s="888"/>
      <c r="AH699" s="888"/>
      <c r="AI699" s="888"/>
    </row>
    <row r="700" spans="4:35">
      <c r="D700" t="s">
        <v>238</v>
      </c>
      <c r="E700" t="s">
        <v>215</v>
      </c>
      <c r="F700" t="s">
        <v>263</v>
      </c>
      <c r="G700" t="s">
        <v>2161</v>
      </c>
      <c r="H700" t="s">
        <v>241</v>
      </c>
      <c r="I700" t="s">
        <v>266</v>
      </c>
      <c r="J700" t="s">
        <v>107</v>
      </c>
      <c r="K700" t="s">
        <v>325</v>
      </c>
      <c r="L700" s="219" t="s">
        <v>331</v>
      </c>
      <c r="M700" s="218" t="s">
        <v>245</v>
      </c>
      <c r="N700" s="219" t="s">
        <v>407</v>
      </c>
      <c r="O700" t="s">
        <v>271</v>
      </c>
      <c r="P700" t="s">
        <v>350</v>
      </c>
      <c r="S700" t="s">
        <v>877</v>
      </c>
      <c r="T700" t="s">
        <v>878</v>
      </c>
      <c r="U700" t="s">
        <v>415</v>
      </c>
      <c r="AC700" t="s">
        <v>1151</v>
      </c>
      <c r="AE700" s="888"/>
      <c r="AF700" s="888"/>
      <c r="AG700" s="888"/>
      <c r="AH700" s="888"/>
      <c r="AI700" s="888"/>
    </row>
    <row r="701" spans="4:35">
      <c r="D701" t="s">
        <v>238</v>
      </c>
      <c r="E701" t="s">
        <v>215</v>
      </c>
      <c r="F701" t="s">
        <v>263</v>
      </c>
      <c r="G701" t="s">
        <v>2161</v>
      </c>
      <c r="H701" t="s">
        <v>241</v>
      </c>
      <c r="I701" t="s">
        <v>266</v>
      </c>
      <c r="J701" t="s">
        <v>107</v>
      </c>
      <c r="K701" t="s">
        <v>325</v>
      </c>
      <c r="L701" s="219" t="s">
        <v>331</v>
      </c>
      <c r="M701" s="218" t="s">
        <v>245</v>
      </c>
      <c r="N701" s="219" t="s">
        <v>407</v>
      </c>
      <c r="O701" t="s">
        <v>271</v>
      </c>
      <c r="P701" t="s">
        <v>350</v>
      </c>
      <c r="S701" t="s">
        <v>879</v>
      </c>
      <c r="T701" t="s">
        <v>880</v>
      </c>
      <c r="U701" t="s">
        <v>415</v>
      </c>
      <c r="AC701" t="s">
        <v>1151</v>
      </c>
      <c r="AE701" s="888"/>
      <c r="AF701" s="888"/>
      <c r="AG701" s="888"/>
      <c r="AH701" s="888"/>
      <c r="AI701" s="888"/>
    </row>
    <row r="702" spans="4:35">
      <c r="D702" t="s">
        <v>238</v>
      </c>
      <c r="E702" t="s">
        <v>215</v>
      </c>
      <c r="F702" t="s">
        <v>263</v>
      </c>
      <c r="G702" t="s">
        <v>2161</v>
      </c>
      <c r="H702" t="s">
        <v>241</v>
      </c>
      <c r="I702" t="s">
        <v>266</v>
      </c>
      <c r="J702" t="s">
        <v>107</v>
      </c>
      <c r="K702" t="s">
        <v>325</v>
      </c>
      <c r="L702" s="219" t="s">
        <v>331</v>
      </c>
      <c r="M702" s="218" t="s">
        <v>245</v>
      </c>
      <c r="N702" s="219" t="s">
        <v>407</v>
      </c>
      <c r="O702" t="s">
        <v>271</v>
      </c>
      <c r="P702" t="s">
        <v>350</v>
      </c>
      <c r="S702" t="s">
        <v>881</v>
      </c>
      <c r="T702" t="s">
        <v>882</v>
      </c>
      <c r="U702" t="s">
        <v>415</v>
      </c>
      <c r="AC702" t="s">
        <v>1151</v>
      </c>
      <c r="AE702" s="888"/>
      <c r="AF702" s="888"/>
      <c r="AG702" s="888"/>
      <c r="AH702" s="888"/>
      <c r="AI702" s="888"/>
    </row>
    <row r="703" spans="4:35">
      <c r="D703" t="s">
        <v>238</v>
      </c>
      <c r="E703" t="s">
        <v>215</v>
      </c>
      <c r="F703" t="s">
        <v>263</v>
      </c>
      <c r="G703" t="s">
        <v>2161</v>
      </c>
      <c r="H703" t="s">
        <v>241</v>
      </c>
      <c r="I703" t="s">
        <v>266</v>
      </c>
      <c r="J703" t="s">
        <v>107</v>
      </c>
      <c r="K703" t="s">
        <v>325</v>
      </c>
      <c r="L703" s="219" t="s">
        <v>331</v>
      </c>
      <c r="M703" s="218" t="s">
        <v>245</v>
      </c>
      <c r="N703" s="219" t="s">
        <v>407</v>
      </c>
      <c r="O703" t="s">
        <v>271</v>
      </c>
      <c r="P703" t="s">
        <v>350</v>
      </c>
      <c r="S703" t="s">
        <v>883</v>
      </c>
      <c r="T703" t="s">
        <v>876</v>
      </c>
      <c r="U703" t="s">
        <v>500</v>
      </c>
      <c r="AC703" t="s">
        <v>1151</v>
      </c>
      <c r="AE703" s="888"/>
      <c r="AF703" s="888"/>
      <c r="AG703" s="888"/>
      <c r="AH703" s="888"/>
      <c r="AI703" s="888"/>
    </row>
    <row r="704" spans="4:35">
      <c r="D704" t="s">
        <v>238</v>
      </c>
      <c r="E704" t="s">
        <v>215</v>
      </c>
      <c r="F704" t="s">
        <v>263</v>
      </c>
      <c r="G704" t="s">
        <v>2161</v>
      </c>
      <c r="H704" t="s">
        <v>241</v>
      </c>
      <c r="I704" t="s">
        <v>266</v>
      </c>
      <c r="J704" t="s">
        <v>107</v>
      </c>
      <c r="K704" t="s">
        <v>325</v>
      </c>
      <c r="L704" s="219" t="s">
        <v>331</v>
      </c>
      <c r="M704" s="696" t="s">
        <v>416</v>
      </c>
      <c r="N704" s="219" t="s">
        <v>407</v>
      </c>
      <c r="O704" s="217" t="s">
        <v>416</v>
      </c>
      <c r="P704" t="s">
        <v>350</v>
      </c>
      <c r="S704" t="s">
        <v>884</v>
      </c>
      <c r="T704" t="s">
        <v>878</v>
      </c>
      <c r="U704" t="s">
        <v>500</v>
      </c>
      <c r="AC704" t="s">
        <v>1151</v>
      </c>
      <c r="AE704" s="888"/>
      <c r="AF704" s="888"/>
      <c r="AG704" s="888"/>
      <c r="AH704" s="888"/>
      <c r="AI704" s="888"/>
    </row>
    <row r="705" spans="4:35">
      <c r="D705" t="s">
        <v>238</v>
      </c>
      <c r="E705" t="s">
        <v>215</v>
      </c>
      <c r="F705" t="s">
        <v>263</v>
      </c>
      <c r="G705" t="s">
        <v>2161</v>
      </c>
      <c r="H705" t="s">
        <v>241</v>
      </c>
      <c r="I705" t="s">
        <v>266</v>
      </c>
      <c r="J705" t="s">
        <v>107</v>
      </c>
      <c r="K705" t="s">
        <v>325</v>
      </c>
      <c r="L705" s="219" t="s">
        <v>331</v>
      </c>
      <c r="M705" s="218" t="s">
        <v>245</v>
      </c>
      <c r="N705" s="219" t="s">
        <v>407</v>
      </c>
      <c r="O705" t="s">
        <v>271</v>
      </c>
      <c r="P705" t="s">
        <v>350</v>
      </c>
      <c r="S705" t="s">
        <v>885</v>
      </c>
      <c r="T705" t="s">
        <v>880</v>
      </c>
      <c r="U705" t="s">
        <v>500</v>
      </c>
      <c r="AC705" t="s">
        <v>1151</v>
      </c>
      <c r="AE705" s="888"/>
      <c r="AF705" s="888"/>
      <c r="AG705" s="888"/>
      <c r="AH705" s="888"/>
      <c r="AI705" s="888"/>
    </row>
    <row r="706" spans="4:35">
      <c r="D706" t="s">
        <v>238</v>
      </c>
      <c r="E706" t="s">
        <v>215</v>
      </c>
      <c r="F706" t="s">
        <v>263</v>
      </c>
      <c r="G706" t="s">
        <v>2161</v>
      </c>
      <c r="H706" t="s">
        <v>241</v>
      </c>
      <c r="I706" t="s">
        <v>266</v>
      </c>
      <c r="J706" t="s">
        <v>107</v>
      </c>
      <c r="K706" t="s">
        <v>325</v>
      </c>
      <c r="L706" s="219" t="s">
        <v>331</v>
      </c>
      <c r="M706" s="218" t="s">
        <v>245</v>
      </c>
      <c r="N706" s="219" t="s">
        <v>407</v>
      </c>
      <c r="O706" t="s">
        <v>271</v>
      </c>
      <c r="P706" t="s">
        <v>350</v>
      </c>
      <c r="S706" t="s">
        <v>886</v>
      </c>
      <c r="T706" t="s">
        <v>887</v>
      </c>
      <c r="U706" t="s">
        <v>500</v>
      </c>
      <c r="AC706" t="s">
        <v>1151</v>
      </c>
      <c r="AE706" s="888"/>
      <c r="AF706" s="888"/>
      <c r="AG706" s="888"/>
      <c r="AH706" s="888"/>
      <c r="AI706" s="888"/>
    </row>
    <row r="707" spans="4:35">
      <c r="D707" t="s">
        <v>238</v>
      </c>
      <c r="E707" t="s">
        <v>215</v>
      </c>
      <c r="F707" t="s">
        <v>263</v>
      </c>
      <c r="G707" t="s">
        <v>2161</v>
      </c>
      <c r="H707" t="s">
        <v>241</v>
      </c>
      <c r="I707" t="s">
        <v>266</v>
      </c>
      <c r="J707" t="s">
        <v>107</v>
      </c>
      <c r="K707" t="s">
        <v>325</v>
      </c>
      <c r="L707" s="888"/>
      <c r="M707" s="888"/>
      <c r="N707" s="888"/>
      <c r="O707" s="888"/>
      <c r="P707" t="s">
        <v>350</v>
      </c>
      <c r="S707" s="888"/>
      <c r="T707" s="888"/>
      <c r="U707" s="888"/>
      <c r="AC707" t="s">
        <v>1151</v>
      </c>
      <c r="AE707" s="888"/>
      <c r="AF707" s="888"/>
      <c r="AG707" s="888"/>
      <c r="AH707" s="888"/>
      <c r="AI707" s="888"/>
    </row>
    <row r="708" spans="4:35">
      <c r="D708" t="s">
        <v>238</v>
      </c>
      <c r="E708" t="s">
        <v>215</v>
      </c>
      <c r="F708" t="s">
        <v>263</v>
      </c>
      <c r="G708" t="s">
        <v>2161</v>
      </c>
      <c r="H708" t="s">
        <v>241</v>
      </c>
      <c r="I708" t="s">
        <v>266</v>
      </c>
      <c r="J708" t="s">
        <v>107</v>
      </c>
      <c r="K708" t="s">
        <v>325</v>
      </c>
      <c r="L708" s="888"/>
      <c r="M708" s="888"/>
      <c r="N708" s="888"/>
      <c r="O708" s="888"/>
      <c r="P708" t="s">
        <v>350</v>
      </c>
      <c r="S708" s="888"/>
      <c r="T708" s="888"/>
      <c r="U708" s="888"/>
      <c r="AC708" t="s">
        <v>1151</v>
      </c>
      <c r="AE708" s="888"/>
      <c r="AF708" s="888"/>
      <c r="AG708" s="888"/>
      <c r="AH708" s="888"/>
      <c r="AI708" s="888"/>
    </row>
    <row r="709" spans="4:35">
      <c r="D709" t="s">
        <v>238</v>
      </c>
      <c r="E709" t="s">
        <v>215</v>
      </c>
      <c r="F709" t="s">
        <v>263</v>
      </c>
      <c r="G709" t="s">
        <v>2161</v>
      </c>
      <c r="H709" t="s">
        <v>241</v>
      </c>
      <c r="I709" t="s">
        <v>266</v>
      </c>
      <c r="J709" t="s">
        <v>107</v>
      </c>
      <c r="K709" t="s">
        <v>325</v>
      </c>
      <c r="L709" s="888"/>
      <c r="M709" s="888"/>
      <c r="N709" s="888"/>
      <c r="O709" s="888"/>
      <c r="P709" t="s">
        <v>350</v>
      </c>
      <c r="S709" s="888"/>
      <c r="T709" s="888"/>
      <c r="U709" s="888"/>
      <c r="AC709" t="s">
        <v>1151</v>
      </c>
      <c r="AE709" s="888"/>
      <c r="AF709" s="888"/>
      <c r="AG709" s="888"/>
      <c r="AH709" s="888"/>
      <c r="AI709" s="888"/>
    </row>
    <row r="710" spans="4:35">
      <c r="D710" t="s">
        <v>238</v>
      </c>
      <c r="E710" t="s">
        <v>215</v>
      </c>
      <c r="F710" t="s">
        <v>263</v>
      </c>
      <c r="G710" t="s">
        <v>2161</v>
      </c>
      <c r="H710" t="s">
        <v>241</v>
      </c>
      <c r="I710" t="s">
        <v>266</v>
      </c>
      <c r="J710" t="s">
        <v>107</v>
      </c>
      <c r="K710" t="s">
        <v>325</v>
      </c>
      <c r="L710" s="888"/>
      <c r="M710" s="888"/>
      <c r="N710" s="888"/>
      <c r="O710" s="888"/>
      <c r="P710" t="s">
        <v>350</v>
      </c>
      <c r="S710" s="888"/>
      <c r="T710" s="888"/>
      <c r="U710" s="888"/>
      <c r="AC710" t="s">
        <v>1151</v>
      </c>
      <c r="AE710" s="888"/>
      <c r="AF710" s="888"/>
      <c r="AG710" s="888"/>
      <c r="AH710" s="888"/>
      <c r="AI710" s="888"/>
    </row>
    <row r="711" spans="4:35">
      <c r="D711" t="s">
        <v>238</v>
      </c>
      <c r="E711" t="s">
        <v>215</v>
      </c>
      <c r="F711" t="s">
        <v>263</v>
      </c>
      <c r="G711" t="s">
        <v>2161</v>
      </c>
      <c r="H711" t="s">
        <v>241</v>
      </c>
      <c r="I711" t="s">
        <v>266</v>
      </c>
      <c r="J711" t="s">
        <v>107</v>
      </c>
      <c r="K711" t="s">
        <v>325</v>
      </c>
      <c r="L711" s="888"/>
      <c r="M711" s="888"/>
      <c r="N711" s="888"/>
      <c r="O711" s="888"/>
      <c r="P711" t="s">
        <v>350</v>
      </c>
      <c r="S711" s="888"/>
      <c r="T711" s="888"/>
      <c r="U711" s="888"/>
      <c r="AC711" t="s">
        <v>1151</v>
      </c>
      <c r="AE711" s="888"/>
      <c r="AF711" s="888"/>
      <c r="AG711" s="888"/>
      <c r="AH711" s="888"/>
      <c r="AI711" s="888"/>
    </row>
    <row r="712" spans="4:35">
      <c r="D712" t="s">
        <v>238</v>
      </c>
      <c r="E712" t="s">
        <v>215</v>
      </c>
      <c r="F712" t="s">
        <v>263</v>
      </c>
      <c r="G712" t="s">
        <v>2161</v>
      </c>
      <c r="H712" t="s">
        <v>241</v>
      </c>
      <c r="I712" t="s">
        <v>266</v>
      </c>
      <c r="J712" t="s">
        <v>107</v>
      </c>
      <c r="K712" t="s">
        <v>325</v>
      </c>
      <c r="L712" s="888"/>
      <c r="M712" s="888"/>
      <c r="N712" s="888"/>
      <c r="O712" s="888"/>
      <c r="P712" t="s">
        <v>350</v>
      </c>
      <c r="R712" s="307"/>
      <c r="S712" s="888"/>
      <c r="T712" s="888"/>
      <c r="U712" s="888"/>
      <c r="V712" s="307"/>
      <c r="AC712" t="s">
        <v>1151</v>
      </c>
      <c r="AE712" s="888"/>
      <c r="AF712" s="888"/>
      <c r="AG712" s="888"/>
      <c r="AH712" s="888"/>
      <c r="AI712" s="888"/>
    </row>
    <row r="713" spans="4:35">
      <c r="D713" t="s">
        <v>238</v>
      </c>
      <c r="E713" t="s">
        <v>215</v>
      </c>
      <c r="F713" t="s">
        <v>263</v>
      </c>
      <c r="G713" t="s">
        <v>2161</v>
      </c>
      <c r="H713" t="s">
        <v>241</v>
      </c>
      <c r="I713" t="s">
        <v>266</v>
      </c>
      <c r="J713" t="s">
        <v>107</v>
      </c>
      <c r="K713" t="s">
        <v>325</v>
      </c>
      <c r="L713" s="888"/>
      <c r="M713" s="888"/>
      <c r="N713" s="888"/>
      <c r="O713" s="888"/>
      <c r="P713" t="s">
        <v>350</v>
      </c>
      <c r="R713" s="307"/>
      <c r="S713" s="888"/>
      <c r="T713" s="888"/>
      <c r="U713" s="888"/>
      <c r="V713" s="307"/>
      <c r="AC713" t="s">
        <v>1151</v>
      </c>
      <c r="AE713" s="888"/>
      <c r="AF713" s="888"/>
      <c r="AG713" s="888"/>
      <c r="AH713" s="888"/>
      <c r="AI713" s="888"/>
    </row>
    <row r="714" spans="4:35">
      <c r="D714" t="s">
        <v>238</v>
      </c>
      <c r="E714" t="s">
        <v>215</v>
      </c>
      <c r="F714" t="s">
        <v>263</v>
      </c>
      <c r="G714" t="s">
        <v>2161</v>
      </c>
      <c r="H714" t="s">
        <v>241</v>
      </c>
      <c r="I714" t="s">
        <v>266</v>
      </c>
      <c r="J714" t="s">
        <v>107</v>
      </c>
      <c r="K714" t="s">
        <v>325</v>
      </c>
      <c r="L714" s="888"/>
      <c r="M714" s="888"/>
      <c r="N714" s="888"/>
      <c r="O714" s="888"/>
      <c r="P714" t="s">
        <v>350</v>
      </c>
      <c r="R714" s="307"/>
      <c r="S714" s="888"/>
      <c r="T714" s="888"/>
      <c r="U714" s="888"/>
      <c r="V714" s="307"/>
      <c r="AC714" t="s">
        <v>1151</v>
      </c>
      <c r="AE714" s="888"/>
      <c r="AF714" s="888"/>
      <c r="AG714" s="888"/>
      <c r="AH714" s="888"/>
      <c r="AI714" s="888"/>
    </row>
    <row r="715" spans="4:35">
      <c r="D715" t="s">
        <v>238</v>
      </c>
      <c r="E715" t="s">
        <v>215</v>
      </c>
      <c r="F715" t="s">
        <v>263</v>
      </c>
      <c r="G715" t="s">
        <v>2161</v>
      </c>
      <c r="H715" t="s">
        <v>241</v>
      </c>
      <c r="I715" t="s">
        <v>266</v>
      </c>
      <c r="J715" t="s">
        <v>107</v>
      </c>
      <c r="K715" t="s">
        <v>325</v>
      </c>
      <c r="L715" s="888"/>
      <c r="M715" s="888"/>
      <c r="N715" s="888"/>
      <c r="O715" s="888"/>
      <c r="P715" t="s">
        <v>350</v>
      </c>
      <c r="R715" s="307"/>
      <c r="S715" s="888"/>
      <c r="T715" s="888"/>
      <c r="U715" s="888"/>
      <c r="V715" s="307"/>
      <c r="AC715" t="s">
        <v>1151</v>
      </c>
      <c r="AE715" s="888"/>
      <c r="AF715" s="888"/>
      <c r="AG715" s="888"/>
      <c r="AH715" s="888"/>
      <c r="AI715" s="888"/>
    </row>
    <row r="716" spans="4:35">
      <c r="D716" t="s">
        <v>238</v>
      </c>
      <c r="E716" t="s">
        <v>215</v>
      </c>
      <c r="F716" t="s">
        <v>263</v>
      </c>
      <c r="G716" t="s">
        <v>2161</v>
      </c>
      <c r="H716" t="s">
        <v>241</v>
      </c>
      <c r="I716" t="s">
        <v>266</v>
      </c>
      <c r="J716" t="s">
        <v>107</v>
      </c>
      <c r="K716" t="s">
        <v>325</v>
      </c>
      <c r="L716" s="888"/>
      <c r="M716" s="888"/>
      <c r="N716" s="888"/>
      <c r="O716" s="888"/>
      <c r="P716" t="s">
        <v>350</v>
      </c>
      <c r="R716" s="307"/>
      <c r="S716" s="888"/>
      <c r="T716" s="888"/>
      <c r="U716" s="888"/>
      <c r="V716" s="307"/>
      <c r="AC716" t="s">
        <v>1151</v>
      </c>
      <c r="AE716" s="888"/>
      <c r="AF716" s="888"/>
      <c r="AG716" s="888"/>
      <c r="AH716" s="888"/>
      <c r="AI716" s="888"/>
    </row>
    <row r="717" spans="4:35">
      <c r="D717" t="s">
        <v>238</v>
      </c>
      <c r="E717" t="s">
        <v>215</v>
      </c>
      <c r="F717" t="s">
        <v>263</v>
      </c>
      <c r="G717" t="s">
        <v>2161</v>
      </c>
      <c r="H717" t="s">
        <v>241</v>
      </c>
      <c r="I717" t="s">
        <v>266</v>
      </c>
      <c r="J717" t="s">
        <v>107</v>
      </c>
      <c r="K717" t="s">
        <v>325</v>
      </c>
      <c r="L717" s="888"/>
      <c r="M717" s="888"/>
      <c r="N717" s="888"/>
      <c r="O717" s="888"/>
      <c r="P717" t="s">
        <v>350</v>
      </c>
      <c r="R717" s="307"/>
      <c r="S717" s="888"/>
      <c r="T717" s="888"/>
      <c r="U717" s="888"/>
      <c r="V717" s="307"/>
      <c r="AC717" t="s">
        <v>1151</v>
      </c>
      <c r="AE717" s="888"/>
      <c r="AF717" s="888"/>
      <c r="AG717" s="888"/>
      <c r="AH717" s="888"/>
      <c r="AI717" s="888"/>
    </row>
    <row r="718" spans="4:35">
      <c r="D718" t="s">
        <v>238</v>
      </c>
      <c r="E718" t="s">
        <v>215</v>
      </c>
      <c r="F718" t="s">
        <v>263</v>
      </c>
      <c r="G718" t="s">
        <v>2161</v>
      </c>
      <c r="H718" t="s">
        <v>241</v>
      </c>
      <c r="I718" t="s">
        <v>266</v>
      </c>
      <c r="J718" t="s">
        <v>107</v>
      </c>
      <c r="K718" t="s">
        <v>325</v>
      </c>
      <c r="L718" s="888"/>
      <c r="M718" s="888"/>
      <c r="N718" s="888"/>
      <c r="O718" s="888"/>
      <c r="P718" t="s">
        <v>350</v>
      </c>
      <c r="R718" s="307"/>
      <c r="S718" s="888"/>
      <c r="T718" s="888"/>
      <c r="U718" s="888"/>
      <c r="V718" s="307"/>
      <c r="AC718" t="s">
        <v>1151</v>
      </c>
      <c r="AE718" s="888"/>
      <c r="AF718" s="888"/>
      <c r="AG718" s="888"/>
      <c r="AH718" s="888"/>
      <c r="AI718" s="888"/>
    </row>
    <row r="719" spans="4:35">
      <c r="D719" t="s">
        <v>238</v>
      </c>
      <c r="E719" t="s">
        <v>215</v>
      </c>
      <c r="F719" t="s">
        <v>263</v>
      </c>
      <c r="G719" t="s">
        <v>2161</v>
      </c>
      <c r="H719" t="s">
        <v>241</v>
      </c>
      <c r="I719" t="s">
        <v>266</v>
      </c>
      <c r="J719" t="s">
        <v>107</v>
      </c>
      <c r="K719" t="s">
        <v>325</v>
      </c>
      <c r="L719" s="888"/>
      <c r="M719" s="888"/>
      <c r="N719" s="888"/>
      <c r="O719" s="888"/>
      <c r="P719" t="s">
        <v>350</v>
      </c>
      <c r="R719" s="307"/>
      <c r="S719" s="888"/>
      <c r="T719" s="888"/>
      <c r="U719" s="888"/>
      <c r="V719" s="307"/>
      <c r="AC719" t="s">
        <v>1151</v>
      </c>
      <c r="AE719" s="888"/>
      <c r="AF719" s="888"/>
      <c r="AG719" s="888"/>
      <c r="AH719" s="888"/>
      <c r="AI719" s="888"/>
    </row>
    <row r="720" spans="4:35" s="43" customFormat="1">
      <c r="D720" t="s">
        <v>238</v>
      </c>
      <c r="E720" t="s">
        <v>215</v>
      </c>
      <c r="F720" t="s">
        <v>263</v>
      </c>
      <c r="G720" t="s">
        <v>2161</v>
      </c>
      <c r="H720" t="s">
        <v>241</v>
      </c>
      <c r="I720" t="s">
        <v>266</v>
      </c>
      <c r="J720" t="s">
        <v>107</v>
      </c>
      <c r="K720" t="s">
        <v>325</v>
      </c>
      <c r="L720" s="888"/>
      <c r="M720" s="888"/>
      <c r="N720" s="888"/>
      <c r="O720" s="888"/>
      <c r="P720" t="s">
        <v>350</v>
      </c>
      <c r="Q720"/>
      <c r="R720" s="307"/>
      <c r="S720" s="888"/>
      <c r="T720" s="888"/>
      <c r="U720" s="888"/>
      <c r="V720" s="307"/>
      <c r="W720"/>
      <c r="X720"/>
      <c r="Y720"/>
      <c r="Z720"/>
      <c r="AA720"/>
      <c r="AB720"/>
      <c r="AC720" t="s">
        <v>1151</v>
      </c>
      <c r="AD720"/>
      <c r="AE720" s="888"/>
      <c r="AF720" s="888"/>
      <c r="AG720" s="888"/>
      <c r="AH720" s="888"/>
      <c r="AI720" s="888"/>
    </row>
    <row r="721" spans="1:25">
      <c r="U721" s="43"/>
      <c r="V721" s="43"/>
      <c r="W721" s="43"/>
      <c r="X721" s="43"/>
      <c r="Y721" s="43"/>
    </row>
    <row r="723" spans="1:25" s="46" customFormat="1" ht="18.5">
      <c r="A723" s="47" t="s">
        <v>1375</v>
      </c>
    </row>
  </sheetData>
  <mergeCells count="1">
    <mergeCell ref="AE6:AI6"/>
  </mergeCells>
  <phoneticPr fontId="48" type="noConversion"/>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8" id="{11ABAF73-660D-437D-814C-A146ADBB692D}">
            <xm:f>'1.5 Universal Data'!$C$8&lt;$AE$7</xm:f>
            <x14:dxf>
              <fill>
                <patternFill patternType="lightUp">
                  <bgColor theme="0"/>
                </patternFill>
              </fill>
            </x14:dxf>
          </x14:cfRule>
          <xm:sqref>AE13:AF329</xm:sqref>
        </x14:conditionalFormatting>
        <x14:conditionalFormatting xmlns:xm="http://schemas.microsoft.com/office/excel/2006/main">
          <x14:cfRule type="expression" priority="1" id="{9A048C98-860D-441C-A156-A775767C8055}">
            <xm:f>'1.5 Universal Data'!$C$8&lt;$AE$7</xm:f>
            <x14:dxf>
              <fill>
                <patternFill patternType="lightUp">
                  <bgColor theme="0"/>
                </patternFill>
              </fill>
            </x14:dxf>
          </x14:cfRule>
          <xm:sqref>AE333:AF649</xm:sqref>
        </x14:conditionalFormatting>
        <x14:conditionalFormatting xmlns:xm="http://schemas.microsoft.com/office/excel/2006/main">
          <x14:cfRule type="expression" priority="6" id="{60FBDE80-1340-4886-AF0E-E4EF3C1913FF}">
            <xm:f>'1.5 Universal Data'!$C$8&lt;$AE$7</xm:f>
            <x14:dxf>
              <fill>
                <patternFill patternType="lightUp">
                  <bgColor theme="0"/>
                </patternFill>
              </fill>
            </x14:dxf>
          </x14:cfRule>
          <xm:sqref>AE655:AF720</xm:sqref>
        </x14:conditionalFormatting>
        <x14:conditionalFormatting xmlns:xm="http://schemas.microsoft.com/office/excel/2006/main">
          <x14:cfRule type="expression" priority="21" id="{27DC155D-F73D-4633-9086-5630780CD2E8}">
            <xm:f>'1.5 Universal Data'!$C$8&lt;$AG$7</xm:f>
            <x14:dxf>
              <fill>
                <patternFill patternType="lightUp">
                  <bgColor theme="0"/>
                </patternFill>
              </fill>
            </x14:dxf>
          </x14:cfRule>
          <xm:sqref>AG13:AG329</xm:sqref>
        </x14:conditionalFormatting>
        <x14:conditionalFormatting xmlns:xm="http://schemas.microsoft.com/office/excel/2006/main">
          <x14:cfRule type="expression" priority="4" id="{F63A3971-A829-46B8-B020-FECAF6FCE248}">
            <xm:f>'1.5 Universal Data'!$C$8&lt;$AG$7</xm:f>
            <x14:dxf>
              <fill>
                <patternFill patternType="lightUp">
                  <bgColor theme="0"/>
                </patternFill>
              </fill>
            </x14:dxf>
          </x14:cfRule>
          <xm:sqref>AG333:AG649</xm:sqref>
        </x14:conditionalFormatting>
        <x14:conditionalFormatting xmlns:xm="http://schemas.microsoft.com/office/excel/2006/main">
          <x14:cfRule type="expression" priority="11" id="{AC0C93B3-F8A1-444D-BB09-884B72E4215F}">
            <xm:f>'1.5 Universal Data'!$C$8&lt;$AG$7</xm:f>
            <x14:dxf>
              <fill>
                <patternFill patternType="lightUp">
                  <bgColor theme="0"/>
                </patternFill>
              </fill>
            </x14:dxf>
          </x14:cfRule>
          <xm:sqref>AG655:AG720</xm:sqref>
        </x14:conditionalFormatting>
        <x14:conditionalFormatting xmlns:xm="http://schemas.microsoft.com/office/excel/2006/main">
          <x14:cfRule type="expression" priority="20" id="{30FC72BE-4D52-497B-825A-B975E3FFBD09}">
            <xm:f>'1.5 Universal Data'!$C$8&lt;$AH$7</xm:f>
            <x14:dxf>
              <fill>
                <patternFill patternType="lightUp">
                  <bgColor theme="0"/>
                </patternFill>
              </fill>
            </x14:dxf>
          </x14:cfRule>
          <xm:sqref>AH13:AH329</xm:sqref>
        </x14:conditionalFormatting>
        <x14:conditionalFormatting xmlns:xm="http://schemas.microsoft.com/office/excel/2006/main">
          <x14:cfRule type="expression" priority="3" id="{B941FB6E-874D-4447-8CC3-7E30A39DA6BD}">
            <xm:f>'1.5 Universal Data'!$C$8&lt;$AH$7</xm:f>
            <x14:dxf>
              <fill>
                <patternFill patternType="lightUp">
                  <bgColor theme="0"/>
                </patternFill>
              </fill>
            </x14:dxf>
          </x14:cfRule>
          <xm:sqref>AH333:AH649</xm:sqref>
        </x14:conditionalFormatting>
        <x14:conditionalFormatting xmlns:xm="http://schemas.microsoft.com/office/excel/2006/main">
          <x14:cfRule type="expression" priority="10" id="{3666DB75-E8E7-48A5-B1E6-5935770F36E7}">
            <xm:f>'1.5 Universal Data'!$C$8&lt;$AH$7</xm:f>
            <x14:dxf>
              <fill>
                <patternFill patternType="lightUp">
                  <bgColor theme="0"/>
                </patternFill>
              </fill>
            </x14:dxf>
          </x14:cfRule>
          <xm:sqref>AH655:AH720</xm:sqref>
        </x14:conditionalFormatting>
        <x14:conditionalFormatting xmlns:xm="http://schemas.microsoft.com/office/excel/2006/main">
          <x14:cfRule type="expression" priority="19" id="{F894FDB4-7766-4EA6-9192-ED44F5286459}">
            <xm:f>'1.5 Universal Data'!$C$8&lt;$AI$7</xm:f>
            <x14:dxf>
              <fill>
                <patternFill patternType="lightUp">
                  <bgColor theme="0"/>
                </patternFill>
              </fill>
            </x14:dxf>
          </x14:cfRule>
          <xm:sqref>AI13:AI329</xm:sqref>
        </x14:conditionalFormatting>
        <x14:conditionalFormatting xmlns:xm="http://schemas.microsoft.com/office/excel/2006/main">
          <x14:cfRule type="expression" priority="2" id="{33B852DF-B18F-49F9-B293-4592B8AFB272}">
            <xm:f>'1.5 Universal Data'!$C$8&lt;$AI$7</xm:f>
            <x14:dxf>
              <fill>
                <patternFill patternType="lightUp">
                  <bgColor theme="0"/>
                </patternFill>
              </fill>
            </x14:dxf>
          </x14:cfRule>
          <xm:sqref>AI333:AI649</xm:sqref>
        </x14:conditionalFormatting>
        <x14:conditionalFormatting xmlns:xm="http://schemas.microsoft.com/office/excel/2006/main">
          <x14:cfRule type="expression" priority="9" id="{92FD54B1-F102-4C0F-95AA-45B278A6CAB1}">
            <xm:f>'1.5 Universal Data'!$C$8&lt;$AI$7</xm:f>
            <x14:dxf>
              <fill>
                <patternFill patternType="lightUp">
                  <bgColor theme="0"/>
                </patternFill>
              </fill>
            </x14:dxf>
          </x14:cfRule>
          <xm:sqref>AI655:AI720</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C0C78436-3460-4CCF-8EE6-A0CA96F34762}">
          <x14:formula1>
            <xm:f>'1.3 Lists'!$T$11:$T$18</xm:f>
          </x14:formula1>
          <xm:sqref>L316:L329 L636:L649 L707:L720</xm:sqref>
        </x14:dataValidation>
        <x14:dataValidation type="list" allowBlank="1" showInputMessage="1" showErrorMessage="1" xr:uid="{31BE0555-9A24-4140-B40A-8E490ECD58DF}">
          <x14:formula1>
            <xm:f>'1.3 Lists'!$U$11:$U$30</xm:f>
          </x14:formula1>
          <xm:sqref>N636:N649 N316:N329 N707:N720</xm:sqref>
        </x14:dataValidation>
        <x14:dataValidation type="list" allowBlank="1" showInputMessage="1" showErrorMessage="1" xr:uid="{AB5A301C-0493-4094-A16A-906EECF10537}">
          <x14:formula1>
            <xm:f>'1.3 Lists'!$Q$13:$Q$14</xm:f>
          </x14:formula1>
          <xm:sqref>O316:O329 O636:O649</xm:sqref>
        </x14:dataValidation>
        <x14:dataValidation type="list" allowBlank="1" showInputMessage="1" showErrorMessage="1" xr:uid="{E57E01C2-5F9A-4734-A814-DF3859C316C2}">
          <x14:formula1>
            <xm:f>'1.3 Lists'!$Q$12:$Q$14</xm:f>
          </x14:formula1>
          <xm:sqref>O707:O720</xm:sqref>
        </x14:dataValidation>
        <x14:dataValidation type="list" allowBlank="1" showInputMessage="1" showErrorMessage="1" xr:uid="{E4DE6C78-256A-45C0-8741-03BAF374F77A}">
          <x14:formula1>
            <xm:f>'1.3 Lists'!$U$11:$U$32</xm:f>
          </x14:formula1>
          <xm:sqref>M316:M329 M636:M649 M707:M720</xm:sqref>
        </x14:dataValidation>
        <x14:dataValidation type="list" allowBlank="1" showInputMessage="1" showErrorMessage="1" xr:uid="{8E4EF6B6-E703-47AB-AC64-85B02C3F12F5}">
          <x14:formula1>
            <xm:f>'1.3 Lists'!$S$12:$S$57</xm:f>
          </x14:formula1>
          <xm:sqref>U316:U329 U636:U649 U707:U720</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9ABE4-FCB1-422A-8625-E50132950327}">
  <sheetPr>
    <tabColor theme="7" tint="0.39997558519241921"/>
  </sheetPr>
  <dimension ref="A1:AI530"/>
  <sheetViews>
    <sheetView zoomScale="80" zoomScaleNormal="80" workbookViewId="0">
      <pane ySplit="8" topLeftCell="A164" activePane="bottomLeft" state="frozen"/>
      <selection activeCell="J37" sqref="J37"/>
      <selection pane="bottomLeft" activeCell="AF13" sqref="AF13:AF63"/>
    </sheetView>
  </sheetViews>
  <sheetFormatPr defaultRowHeight="14.5"/>
  <cols>
    <col min="1" max="3" width="1.7265625" customWidth="1"/>
    <col min="4" max="4" width="8.26953125" bestFit="1" customWidth="1"/>
    <col min="5" max="5" width="5" bestFit="1" customWidth="1"/>
    <col min="6" max="7" width="5" customWidth="1"/>
    <col min="8" max="8" width="11.26953125" bestFit="1" customWidth="1"/>
    <col min="9" max="9" width="18.26953125" bestFit="1" customWidth="1"/>
    <col min="10" max="10" width="9.453125" bestFit="1" customWidth="1"/>
    <col min="11" max="11" width="19.453125" customWidth="1"/>
    <col min="12" max="16" width="1.7265625" customWidth="1"/>
    <col min="17" max="17" width="14.26953125" bestFit="1" customWidth="1"/>
    <col min="18" max="18" width="29" customWidth="1"/>
    <col min="19" max="19" width="24.453125" bestFit="1" customWidth="1"/>
    <col min="20" max="20" width="29.453125" customWidth="1"/>
    <col min="21" max="21" width="17.7265625" bestFit="1" customWidth="1"/>
    <col min="22" max="22" width="17.7265625" customWidth="1"/>
    <col min="23" max="23" width="33.26953125" bestFit="1" customWidth="1"/>
    <col min="24" max="24" width="23.7265625" customWidth="1"/>
    <col min="25" max="28" width="1.7265625" customWidth="1"/>
    <col min="29" max="29" width="9.81640625" bestFit="1" customWidth="1"/>
    <col min="30" max="35" width="9.7265625" customWidth="1"/>
  </cols>
  <sheetData>
    <row r="1" spans="1:35" s="46" customFormat="1" ht="23.5">
      <c r="A1" s="56" t="str">
        <f>'1.1 Cover'!A1</f>
        <v>Regulatory Reporting Pack</v>
      </c>
    </row>
    <row r="2" spans="1:35" s="46" customFormat="1" ht="23.5">
      <c r="A2" s="56" t="str">
        <f>'1.1 Cover'!A2</f>
        <v>Price base - 2018/19</v>
      </c>
    </row>
    <row r="3" spans="1:35" s="46" customFormat="1" ht="23.5">
      <c r="A3" s="56" t="str">
        <f>'1.1 Cover'!A3</f>
        <v>Regulatory Year: April 2022 - March 2023</v>
      </c>
    </row>
    <row r="4" spans="1:35" s="46" customFormat="1" ht="23.5">
      <c r="A4" s="56" t="s">
        <v>2271</v>
      </c>
    </row>
    <row r="6" spans="1:35">
      <c r="AD6" s="948" t="s">
        <v>2250</v>
      </c>
      <c r="AE6" s="1476" t="s">
        <v>1146</v>
      </c>
      <c r="AF6" s="1477"/>
      <c r="AG6" s="1477"/>
      <c r="AH6" s="1477"/>
      <c r="AI6" s="1478"/>
    </row>
    <row r="7" spans="1:35" s="43" customFormat="1">
      <c r="D7" s="55" t="s">
        <v>214</v>
      </c>
      <c r="E7" s="55" t="s">
        <v>215</v>
      </c>
      <c r="F7" s="55" t="s">
        <v>216</v>
      </c>
      <c r="G7" s="55" t="s">
        <v>1396</v>
      </c>
      <c r="H7" s="55" t="s">
        <v>2158</v>
      </c>
      <c r="I7" s="55" t="s">
        <v>219</v>
      </c>
      <c r="J7" s="55" t="s">
        <v>220</v>
      </c>
      <c r="K7" s="55" t="s">
        <v>221</v>
      </c>
      <c r="L7" s="55"/>
      <c r="M7" s="55"/>
      <c r="N7" s="55"/>
      <c r="O7" s="55"/>
      <c r="P7" s="55"/>
      <c r="Q7" s="55" t="s">
        <v>2214</v>
      </c>
      <c r="R7" s="55" t="s">
        <v>2193</v>
      </c>
      <c r="S7" s="55" t="s">
        <v>2272</v>
      </c>
      <c r="T7" s="55" t="s">
        <v>2273</v>
      </c>
      <c r="U7" s="55" t="s">
        <v>234</v>
      </c>
      <c r="V7" s="43" t="s">
        <v>230</v>
      </c>
      <c r="W7" s="43" t="s">
        <v>2274</v>
      </c>
      <c r="X7" s="43" t="s">
        <v>2275</v>
      </c>
      <c r="Y7" s="55"/>
      <c r="Z7" s="55"/>
      <c r="AA7" s="55"/>
      <c r="AB7" s="55"/>
      <c r="AC7" s="43" t="s">
        <v>1387</v>
      </c>
      <c r="AD7" s="53" t="s">
        <v>2253</v>
      </c>
      <c r="AE7" s="52">
        <v>2022</v>
      </c>
      <c r="AF7" s="51">
        <v>2023</v>
      </c>
      <c r="AG7" s="51">
        <v>2024</v>
      </c>
      <c r="AH7" s="51">
        <v>2025</v>
      </c>
      <c r="AI7" s="50">
        <v>2026</v>
      </c>
    </row>
    <row r="8" spans="1:35">
      <c r="S8" s="43"/>
      <c r="T8" s="43"/>
      <c r="U8" s="43"/>
      <c r="V8" s="43"/>
      <c r="W8" s="43"/>
      <c r="X8" s="43"/>
      <c r="Y8" s="43"/>
    </row>
    <row r="9" spans="1:35" s="1" customFormat="1" ht="18">
      <c r="B9" s="2" t="s">
        <v>2182</v>
      </c>
    </row>
    <row r="11" spans="1:35" s="1" customFormat="1" ht="14">
      <c r="A11" s="42"/>
      <c r="B11" s="48" t="s">
        <v>325</v>
      </c>
    </row>
    <row r="13" spans="1:35">
      <c r="D13" t="s">
        <v>238</v>
      </c>
      <c r="E13" t="s">
        <v>215</v>
      </c>
      <c r="F13" t="s">
        <v>345</v>
      </c>
      <c r="G13" t="s">
        <v>2161</v>
      </c>
      <c r="H13" t="s">
        <v>241</v>
      </c>
      <c r="I13" t="s">
        <v>266</v>
      </c>
      <c r="J13" t="s">
        <v>107</v>
      </c>
      <c r="K13" t="s">
        <v>325</v>
      </c>
      <c r="L13" s="63"/>
      <c r="M13" s="63"/>
      <c r="Q13" s="888"/>
      <c r="R13" s="888"/>
      <c r="S13" s="888"/>
      <c r="T13" s="888"/>
      <c r="U13" s="888"/>
      <c r="AC13" t="s">
        <v>1151</v>
      </c>
      <c r="AD13" s="888"/>
      <c r="AE13" s="888"/>
      <c r="AF13" s="888"/>
      <c r="AG13" s="888"/>
      <c r="AH13" s="888"/>
      <c r="AI13" s="888"/>
    </row>
    <row r="14" spans="1:35">
      <c r="D14" t="s">
        <v>238</v>
      </c>
      <c r="E14" t="s">
        <v>215</v>
      </c>
      <c r="F14" t="s">
        <v>345</v>
      </c>
      <c r="G14" t="s">
        <v>2161</v>
      </c>
      <c r="H14" t="s">
        <v>241</v>
      </c>
      <c r="I14" t="s">
        <v>266</v>
      </c>
      <c r="J14" t="s">
        <v>107</v>
      </c>
      <c r="K14" t="s">
        <v>325</v>
      </c>
      <c r="L14" s="63"/>
      <c r="M14" s="63"/>
      <c r="Q14" s="888"/>
      <c r="R14" s="888"/>
      <c r="S14" s="888"/>
      <c r="T14" s="888"/>
      <c r="U14" s="888"/>
      <c r="AC14" t="s">
        <v>1151</v>
      </c>
      <c r="AD14" s="888"/>
      <c r="AE14" s="888"/>
      <c r="AF14" s="888"/>
      <c r="AG14" s="888"/>
      <c r="AH14" s="888"/>
      <c r="AI14" s="888"/>
    </row>
    <row r="15" spans="1:35">
      <c r="D15" t="s">
        <v>238</v>
      </c>
      <c r="E15" t="s">
        <v>215</v>
      </c>
      <c r="F15" t="s">
        <v>345</v>
      </c>
      <c r="G15" t="s">
        <v>2161</v>
      </c>
      <c r="H15" t="s">
        <v>241</v>
      </c>
      <c r="I15" t="s">
        <v>266</v>
      </c>
      <c r="J15" t="s">
        <v>107</v>
      </c>
      <c r="K15" t="s">
        <v>325</v>
      </c>
      <c r="L15" s="63"/>
      <c r="M15" s="63"/>
      <c r="Q15" s="888"/>
      <c r="R15" s="888"/>
      <c r="S15" s="888"/>
      <c r="T15" s="888"/>
      <c r="U15" s="888"/>
      <c r="AC15" t="s">
        <v>1151</v>
      </c>
      <c r="AD15" s="888"/>
      <c r="AE15" s="888"/>
      <c r="AF15" s="888"/>
      <c r="AG15" s="888"/>
      <c r="AH15" s="888"/>
      <c r="AI15" s="888"/>
    </row>
    <row r="16" spans="1:35">
      <c r="D16" t="s">
        <v>238</v>
      </c>
      <c r="E16" t="s">
        <v>215</v>
      </c>
      <c r="F16" t="s">
        <v>345</v>
      </c>
      <c r="G16" t="s">
        <v>2161</v>
      </c>
      <c r="H16" t="s">
        <v>241</v>
      </c>
      <c r="I16" t="s">
        <v>266</v>
      </c>
      <c r="J16" t="s">
        <v>107</v>
      </c>
      <c r="K16" t="s">
        <v>325</v>
      </c>
      <c r="L16" s="63"/>
      <c r="M16" s="63"/>
      <c r="Q16" s="888"/>
      <c r="R16" s="888"/>
      <c r="S16" s="888"/>
      <c r="T16" s="888"/>
      <c r="U16" s="888"/>
      <c r="AC16" t="s">
        <v>1151</v>
      </c>
      <c r="AD16" s="888"/>
      <c r="AE16" s="888"/>
      <c r="AF16" s="888"/>
      <c r="AG16" s="888"/>
      <c r="AH16" s="888"/>
      <c r="AI16" s="888"/>
    </row>
    <row r="17" spans="4:35">
      <c r="D17" t="s">
        <v>238</v>
      </c>
      <c r="E17" t="s">
        <v>215</v>
      </c>
      <c r="F17" t="s">
        <v>345</v>
      </c>
      <c r="G17" t="s">
        <v>2161</v>
      </c>
      <c r="H17" t="s">
        <v>241</v>
      </c>
      <c r="I17" t="s">
        <v>266</v>
      </c>
      <c r="J17" t="s">
        <v>107</v>
      </c>
      <c r="K17" t="s">
        <v>325</v>
      </c>
      <c r="L17" s="63"/>
      <c r="M17" s="63"/>
      <c r="Q17" s="888"/>
      <c r="R17" s="888"/>
      <c r="S17" s="888"/>
      <c r="T17" s="888"/>
      <c r="U17" s="888"/>
      <c r="AC17" t="s">
        <v>1151</v>
      </c>
      <c r="AD17" s="888"/>
      <c r="AE17" s="888"/>
      <c r="AF17" s="888"/>
      <c r="AG17" s="888"/>
      <c r="AH17" s="888"/>
      <c r="AI17" s="888"/>
    </row>
    <row r="18" spans="4:35">
      <c r="D18" t="s">
        <v>238</v>
      </c>
      <c r="E18" t="s">
        <v>215</v>
      </c>
      <c r="F18" t="s">
        <v>345</v>
      </c>
      <c r="G18" t="s">
        <v>2161</v>
      </c>
      <c r="H18" t="s">
        <v>241</v>
      </c>
      <c r="I18" t="s">
        <v>266</v>
      </c>
      <c r="J18" t="s">
        <v>107</v>
      </c>
      <c r="K18" t="s">
        <v>325</v>
      </c>
      <c r="L18" s="63"/>
      <c r="M18" s="63"/>
      <c r="Q18" s="888"/>
      <c r="R18" s="888"/>
      <c r="S18" s="888"/>
      <c r="T18" s="888"/>
      <c r="U18" s="888"/>
      <c r="AC18" t="s">
        <v>1151</v>
      </c>
      <c r="AD18" s="888"/>
      <c r="AE18" s="888"/>
      <c r="AF18" s="888"/>
      <c r="AG18" s="888"/>
      <c r="AH18" s="888"/>
      <c r="AI18" s="888"/>
    </row>
    <row r="19" spans="4:35">
      <c r="D19" t="s">
        <v>238</v>
      </c>
      <c r="E19" t="s">
        <v>215</v>
      </c>
      <c r="F19" t="s">
        <v>345</v>
      </c>
      <c r="G19" t="s">
        <v>2161</v>
      </c>
      <c r="H19" t="s">
        <v>241</v>
      </c>
      <c r="I19" t="s">
        <v>266</v>
      </c>
      <c r="J19" t="s">
        <v>107</v>
      </c>
      <c r="K19" t="s">
        <v>325</v>
      </c>
      <c r="L19" s="63"/>
      <c r="M19" s="63"/>
      <c r="Q19" s="888"/>
      <c r="R19" s="888"/>
      <c r="S19" s="888"/>
      <c r="T19" s="888"/>
      <c r="U19" s="888"/>
      <c r="AC19" t="s">
        <v>1151</v>
      </c>
      <c r="AD19" s="888"/>
      <c r="AE19" s="888"/>
      <c r="AF19" s="888"/>
      <c r="AG19" s="888"/>
      <c r="AH19" s="888"/>
      <c r="AI19" s="888"/>
    </row>
    <row r="20" spans="4:35">
      <c r="D20" t="s">
        <v>238</v>
      </c>
      <c r="E20" t="s">
        <v>215</v>
      </c>
      <c r="F20" t="s">
        <v>345</v>
      </c>
      <c r="G20" t="s">
        <v>2161</v>
      </c>
      <c r="H20" t="s">
        <v>241</v>
      </c>
      <c r="I20" t="s">
        <v>266</v>
      </c>
      <c r="J20" t="s">
        <v>107</v>
      </c>
      <c r="K20" t="s">
        <v>325</v>
      </c>
      <c r="L20" s="63"/>
      <c r="M20" s="63"/>
      <c r="Q20" s="888"/>
      <c r="R20" s="888"/>
      <c r="S20" s="888"/>
      <c r="T20" s="888"/>
      <c r="U20" s="888"/>
      <c r="AC20" t="s">
        <v>1151</v>
      </c>
      <c r="AD20" s="888"/>
      <c r="AE20" s="888"/>
      <c r="AF20" s="888"/>
      <c r="AG20" s="888"/>
      <c r="AH20" s="888"/>
      <c r="AI20" s="888"/>
    </row>
    <row r="21" spans="4:35">
      <c r="D21" t="s">
        <v>238</v>
      </c>
      <c r="E21" t="s">
        <v>215</v>
      </c>
      <c r="F21" t="s">
        <v>345</v>
      </c>
      <c r="G21" t="s">
        <v>2161</v>
      </c>
      <c r="H21" t="s">
        <v>241</v>
      </c>
      <c r="I21" t="s">
        <v>266</v>
      </c>
      <c r="J21" t="s">
        <v>107</v>
      </c>
      <c r="K21" t="s">
        <v>325</v>
      </c>
      <c r="L21" s="63"/>
      <c r="M21" s="63"/>
      <c r="Q21" s="888"/>
      <c r="R21" s="888"/>
      <c r="S21" s="888"/>
      <c r="T21" s="888"/>
      <c r="U21" s="888"/>
      <c r="AC21" t="s">
        <v>1151</v>
      </c>
      <c r="AD21" s="888"/>
      <c r="AE21" s="888"/>
      <c r="AF21" s="888"/>
      <c r="AG21" s="888"/>
      <c r="AH21" s="888"/>
      <c r="AI21" s="888"/>
    </row>
    <row r="22" spans="4:35">
      <c r="D22" t="s">
        <v>238</v>
      </c>
      <c r="E22" t="s">
        <v>215</v>
      </c>
      <c r="F22" t="s">
        <v>345</v>
      </c>
      <c r="G22" t="s">
        <v>2161</v>
      </c>
      <c r="H22" t="s">
        <v>241</v>
      </c>
      <c r="I22" t="s">
        <v>266</v>
      </c>
      <c r="J22" t="s">
        <v>107</v>
      </c>
      <c r="K22" t="s">
        <v>325</v>
      </c>
      <c r="L22" s="63"/>
      <c r="M22" s="63"/>
      <c r="Q22" s="888"/>
      <c r="R22" s="888"/>
      <c r="S22" s="888"/>
      <c r="T22" s="888"/>
      <c r="U22" s="888"/>
      <c r="AC22" t="s">
        <v>1151</v>
      </c>
      <c r="AD22" s="888"/>
      <c r="AE22" s="888"/>
      <c r="AF22" s="888"/>
      <c r="AG22" s="888"/>
      <c r="AH22" s="888"/>
      <c r="AI22" s="888"/>
    </row>
    <row r="23" spans="4:35">
      <c r="D23" t="s">
        <v>238</v>
      </c>
      <c r="E23" t="s">
        <v>215</v>
      </c>
      <c r="F23" t="s">
        <v>345</v>
      </c>
      <c r="G23" t="s">
        <v>2161</v>
      </c>
      <c r="H23" t="s">
        <v>241</v>
      </c>
      <c r="I23" t="s">
        <v>266</v>
      </c>
      <c r="J23" t="s">
        <v>107</v>
      </c>
      <c r="K23" t="s">
        <v>325</v>
      </c>
      <c r="L23" s="63"/>
      <c r="M23" s="63"/>
      <c r="Q23" s="888"/>
      <c r="R23" s="888"/>
      <c r="S23" s="888"/>
      <c r="T23" s="888"/>
      <c r="U23" s="888"/>
      <c r="AC23" t="s">
        <v>1151</v>
      </c>
      <c r="AD23" s="888"/>
      <c r="AE23" s="888"/>
      <c r="AF23" s="888"/>
      <c r="AG23" s="888"/>
      <c r="AH23" s="888"/>
      <c r="AI23" s="888"/>
    </row>
    <row r="24" spans="4:35">
      <c r="D24" t="s">
        <v>238</v>
      </c>
      <c r="E24" t="s">
        <v>215</v>
      </c>
      <c r="F24" t="s">
        <v>345</v>
      </c>
      <c r="G24" t="s">
        <v>2161</v>
      </c>
      <c r="H24" t="s">
        <v>241</v>
      </c>
      <c r="I24" t="s">
        <v>266</v>
      </c>
      <c r="J24" t="s">
        <v>107</v>
      </c>
      <c r="K24" t="s">
        <v>325</v>
      </c>
      <c r="L24" s="63"/>
      <c r="M24" s="63"/>
      <c r="Q24" s="888"/>
      <c r="R24" s="888"/>
      <c r="S24" s="888"/>
      <c r="T24" s="888"/>
      <c r="U24" s="888"/>
      <c r="AC24" t="s">
        <v>1151</v>
      </c>
      <c r="AD24" s="888"/>
      <c r="AE24" s="888"/>
      <c r="AF24" s="888"/>
      <c r="AG24" s="888"/>
      <c r="AH24" s="888"/>
      <c r="AI24" s="888"/>
    </row>
    <row r="25" spans="4:35">
      <c r="D25" t="s">
        <v>238</v>
      </c>
      <c r="E25" t="s">
        <v>215</v>
      </c>
      <c r="F25" t="s">
        <v>345</v>
      </c>
      <c r="G25" t="s">
        <v>2161</v>
      </c>
      <c r="H25" t="s">
        <v>241</v>
      </c>
      <c r="I25" t="s">
        <v>266</v>
      </c>
      <c r="J25" t="s">
        <v>107</v>
      </c>
      <c r="K25" t="s">
        <v>325</v>
      </c>
      <c r="L25" s="63"/>
      <c r="M25" s="63"/>
      <c r="Q25" s="888"/>
      <c r="R25" s="888"/>
      <c r="S25" s="888"/>
      <c r="T25" s="888"/>
      <c r="U25" s="888"/>
      <c r="AC25" t="s">
        <v>1151</v>
      </c>
      <c r="AD25" s="888"/>
      <c r="AE25" s="888"/>
      <c r="AF25" s="888"/>
      <c r="AG25" s="888"/>
      <c r="AH25" s="888"/>
      <c r="AI25" s="888"/>
    </row>
    <row r="26" spans="4:35">
      <c r="D26" t="s">
        <v>238</v>
      </c>
      <c r="E26" t="s">
        <v>215</v>
      </c>
      <c r="F26" t="s">
        <v>345</v>
      </c>
      <c r="G26" t="s">
        <v>2161</v>
      </c>
      <c r="H26" t="s">
        <v>241</v>
      </c>
      <c r="I26" t="s">
        <v>266</v>
      </c>
      <c r="J26" t="s">
        <v>107</v>
      </c>
      <c r="K26" t="s">
        <v>325</v>
      </c>
      <c r="L26" s="63"/>
      <c r="M26" s="63"/>
      <c r="Q26" s="888"/>
      <c r="R26" s="888"/>
      <c r="S26" s="888"/>
      <c r="T26" s="888"/>
      <c r="U26" s="888"/>
      <c r="AC26" t="s">
        <v>1151</v>
      </c>
      <c r="AD26" s="888"/>
      <c r="AE26" s="888"/>
      <c r="AF26" s="888"/>
      <c r="AG26" s="888"/>
      <c r="AH26" s="888"/>
      <c r="AI26" s="888"/>
    </row>
    <row r="27" spans="4:35">
      <c r="D27" t="s">
        <v>238</v>
      </c>
      <c r="E27" t="s">
        <v>215</v>
      </c>
      <c r="F27" t="s">
        <v>345</v>
      </c>
      <c r="G27" t="s">
        <v>2161</v>
      </c>
      <c r="H27" t="s">
        <v>241</v>
      </c>
      <c r="I27" t="s">
        <v>266</v>
      </c>
      <c r="J27" t="s">
        <v>107</v>
      </c>
      <c r="K27" t="s">
        <v>325</v>
      </c>
      <c r="L27" s="63"/>
      <c r="M27" s="63"/>
      <c r="Q27" s="888"/>
      <c r="R27" s="888"/>
      <c r="S27" s="888"/>
      <c r="T27" s="888"/>
      <c r="U27" s="888"/>
      <c r="AC27" t="s">
        <v>1151</v>
      </c>
      <c r="AD27" s="888"/>
      <c r="AE27" s="888"/>
      <c r="AF27" s="888"/>
      <c r="AG27" s="888"/>
      <c r="AH27" s="888"/>
      <c r="AI27" s="888"/>
    </row>
    <row r="28" spans="4:35">
      <c r="D28" t="s">
        <v>238</v>
      </c>
      <c r="E28" t="s">
        <v>215</v>
      </c>
      <c r="F28" t="s">
        <v>345</v>
      </c>
      <c r="G28" t="s">
        <v>2161</v>
      </c>
      <c r="H28" t="s">
        <v>241</v>
      </c>
      <c r="I28" t="s">
        <v>266</v>
      </c>
      <c r="J28" t="s">
        <v>107</v>
      </c>
      <c r="K28" t="s">
        <v>325</v>
      </c>
      <c r="L28" s="63"/>
      <c r="M28" s="63"/>
      <c r="Q28" s="888"/>
      <c r="R28" s="888"/>
      <c r="S28" s="888"/>
      <c r="T28" s="888"/>
      <c r="U28" s="888"/>
      <c r="AC28" t="s">
        <v>1151</v>
      </c>
      <c r="AD28" s="888"/>
      <c r="AE28" s="888"/>
      <c r="AF28" s="888"/>
      <c r="AG28" s="888"/>
      <c r="AH28" s="888"/>
      <c r="AI28" s="888"/>
    </row>
    <row r="29" spans="4:35">
      <c r="D29" t="s">
        <v>238</v>
      </c>
      <c r="E29" t="s">
        <v>215</v>
      </c>
      <c r="F29" t="s">
        <v>345</v>
      </c>
      <c r="G29" t="s">
        <v>2161</v>
      </c>
      <c r="H29" t="s">
        <v>241</v>
      </c>
      <c r="I29" t="s">
        <v>266</v>
      </c>
      <c r="J29" t="s">
        <v>107</v>
      </c>
      <c r="K29" t="s">
        <v>325</v>
      </c>
      <c r="L29" s="63"/>
      <c r="M29" s="63"/>
      <c r="Q29" s="888"/>
      <c r="R29" s="888"/>
      <c r="S29" s="888"/>
      <c r="T29" s="888"/>
      <c r="U29" s="888"/>
      <c r="AC29" t="s">
        <v>1151</v>
      </c>
      <c r="AD29" s="888"/>
      <c r="AE29" s="888"/>
      <c r="AF29" s="888"/>
      <c r="AG29" s="888"/>
      <c r="AH29" s="888"/>
      <c r="AI29" s="888"/>
    </row>
    <row r="30" spans="4:35">
      <c r="D30" t="s">
        <v>238</v>
      </c>
      <c r="E30" t="s">
        <v>215</v>
      </c>
      <c r="F30" t="s">
        <v>345</v>
      </c>
      <c r="G30" t="s">
        <v>2161</v>
      </c>
      <c r="H30" t="s">
        <v>241</v>
      </c>
      <c r="I30" t="s">
        <v>266</v>
      </c>
      <c r="J30" t="s">
        <v>107</v>
      </c>
      <c r="K30" t="s">
        <v>325</v>
      </c>
      <c r="L30" s="63"/>
      <c r="M30" s="63"/>
      <c r="Q30" s="888"/>
      <c r="R30" s="888"/>
      <c r="S30" s="888"/>
      <c r="T30" s="888"/>
      <c r="U30" s="888"/>
      <c r="AC30" t="s">
        <v>1151</v>
      </c>
      <c r="AD30" s="888"/>
      <c r="AE30" s="888"/>
      <c r="AF30" s="888"/>
      <c r="AG30" s="888"/>
      <c r="AH30" s="888"/>
      <c r="AI30" s="888"/>
    </row>
    <row r="31" spans="4:35">
      <c r="D31" t="s">
        <v>238</v>
      </c>
      <c r="E31" t="s">
        <v>215</v>
      </c>
      <c r="F31" t="s">
        <v>345</v>
      </c>
      <c r="G31" t="s">
        <v>2161</v>
      </c>
      <c r="H31" t="s">
        <v>241</v>
      </c>
      <c r="I31" t="s">
        <v>266</v>
      </c>
      <c r="J31" t="s">
        <v>107</v>
      </c>
      <c r="K31" t="s">
        <v>325</v>
      </c>
      <c r="L31" s="63"/>
      <c r="M31" s="63"/>
      <c r="Q31" s="888"/>
      <c r="R31" s="888"/>
      <c r="S31" s="888"/>
      <c r="T31" s="888"/>
      <c r="U31" s="888"/>
      <c r="AC31" t="s">
        <v>1151</v>
      </c>
      <c r="AD31" s="888"/>
      <c r="AE31" s="888"/>
      <c r="AF31" s="888"/>
      <c r="AG31" s="888"/>
      <c r="AH31" s="888"/>
      <c r="AI31" s="888"/>
    </row>
    <row r="32" spans="4:35">
      <c r="D32" t="s">
        <v>238</v>
      </c>
      <c r="E32" t="s">
        <v>215</v>
      </c>
      <c r="F32" t="s">
        <v>345</v>
      </c>
      <c r="G32" t="s">
        <v>2161</v>
      </c>
      <c r="H32" t="s">
        <v>241</v>
      </c>
      <c r="I32" t="s">
        <v>266</v>
      </c>
      <c r="J32" t="s">
        <v>107</v>
      </c>
      <c r="K32" t="s">
        <v>325</v>
      </c>
      <c r="L32" s="63"/>
      <c r="M32" s="63"/>
      <c r="Q32" s="888"/>
      <c r="R32" s="888"/>
      <c r="S32" s="888"/>
      <c r="T32" s="888"/>
      <c r="U32" s="888"/>
      <c r="AC32" t="s">
        <v>1151</v>
      </c>
      <c r="AD32" s="888"/>
      <c r="AE32" s="888"/>
      <c r="AF32" s="888"/>
      <c r="AG32" s="888"/>
      <c r="AH32" s="888"/>
      <c r="AI32" s="888"/>
    </row>
    <row r="33" spans="4:35">
      <c r="D33" t="s">
        <v>238</v>
      </c>
      <c r="E33" t="s">
        <v>215</v>
      </c>
      <c r="F33" t="s">
        <v>345</v>
      </c>
      <c r="G33" t="s">
        <v>2161</v>
      </c>
      <c r="H33" t="s">
        <v>241</v>
      </c>
      <c r="I33" t="s">
        <v>266</v>
      </c>
      <c r="J33" t="s">
        <v>107</v>
      </c>
      <c r="K33" t="s">
        <v>325</v>
      </c>
      <c r="L33" s="63"/>
      <c r="M33" s="63"/>
      <c r="Q33" s="888"/>
      <c r="R33" s="888"/>
      <c r="S33" s="888"/>
      <c r="T33" s="888"/>
      <c r="U33" s="888"/>
      <c r="AC33" t="s">
        <v>1151</v>
      </c>
      <c r="AD33" s="888"/>
      <c r="AE33" s="888"/>
      <c r="AF33" s="888"/>
      <c r="AG33" s="888"/>
      <c r="AH33" s="888"/>
      <c r="AI33" s="888"/>
    </row>
    <row r="34" spans="4:35">
      <c r="D34" t="s">
        <v>238</v>
      </c>
      <c r="E34" t="s">
        <v>215</v>
      </c>
      <c r="F34" t="s">
        <v>345</v>
      </c>
      <c r="G34" t="s">
        <v>2161</v>
      </c>
      <c r="H34" t="s">
        <v>241</v>
      </c>
      <c r="I34" t="s">
        <v>266</v>
      </c>
      <c r="J34" t="s">
        <v>107</v>
      </c>
      <c r="K34" t="s">
        <v>325</v>
      </c>
      <c r="L34" s="63"/>
      <c r="M34" s="63"/>
      <c r="Q34" s="888"/>
      <c r="R34" s="888"/>
      <c r="S34" s="888"/>
      <c r="T34" s="888"/>
      <c r="U34" s="888"/>
      <c r="AC34" t="s">
        <v>1151</v>
      </c>
      <c r="AD34" s="888"/>
      <c r="AE34" s="888"/>
      <c r="AF34" s="888"/>
      <c r="AG34" s="888"/>
      <c r="AH34" s="888"/>
      <c r="AI34" s="888"/>
    </row>
    <row r="35" spans="4:35">
      <c r="D35" t="s">
        <v>238</v>
      </c>
      <c r="E35" t="s">
        <v>215</v>
      </c>
      <c r="F35" t="s">
        <v>345</v>
      </c>
      <c r="G35" t="s">
        <v>2161</v>
      </c>
      <c r="H35" t="s">
        <v>241</v>
      </c>
      <c r="I35" t="s">
        <v>266</v>
      </c>
      <c r="J35" t="s">
        <v>107</v>
      </c>
      <c r="K35" t="s">
        <v>325</v>
      </c>
      <c r="L35" s="63"/>
      <c r="M35" s="63"/>
      <c r="Q35" s="888"/>
      <c r="R35" s="888"/>
      <c r="S35" s="888"/>
      <c r="T35" s="888"/>
      <c r="U35" s="888"/>
      <c r="AC35" t="s">
        <v>1151</v>
      </c>
      <c r="AD35" s="888"/>
      <c r="AE35" s="888"/>
      <c r="AF35" s="888"/>
      <c r="AG35" s="888"/>
      <c r="AH35" s="888"/>
      <c r="AI35" s="888"/>
    </row>
    <row r="36" spans="4:35">
      <c r="D36" t="s">
        <v>238</v>
      </c>
      <c r="E36" t="s">
        <v>215</v>
      </c>
      <c r="F36" t="s">
        <v>345</v>
      </c>
      <c r="G36" t="s">
        <v>2161</v>
      </c>
      <c r="H36" t="s">
        <v>241</v>
      </c>
      <c r="I36" t="s">
        <v>266</v>
      </c>
      <c r="J36" t="s">
        <v>107</v>
      </c>
      <c r="K36" t="s">
        <v>325</v>
      </c>
      <c r="L36" s="63"/>
      <c r="M36" s="63"/>
      <c r="Q36" s="888"/>
      <c r="R36" s="888"/>
      <c r="S36" s="888"/>
      <c r="T36" s="888"/>
      <c r="U36" s="888"/>
      <c r="AC36" t="s">
        <v>1151</v>
      </c>
      <c r="AD36" s="888"/>
      <c r="AE36" s="888"/>
      <c r="AF36" s="888"/>
      <c r="AG36" s="888"/>
      <c r="AH36" s="888"/>
      <c r="AI36" s="888"/>
    </row>
    <row r="37" spans="4:35">
      <c r="D37" t="s">
        <v>238</v>
      </c>
      <c r="E37" t="s">
        <v>215</v>
      </c>
      <c r="F37" t="s">
        <v>345</v>
      </c>
      <c r="G37" t="s">
        <v>2161</v>
      </c>
      <c r="H37" t="s">
        <v>241</v>
      </c>
      <c r="I37" t="s">
        <v>266</v>
      </c>
      <c r="J37" t="s">
        <v>107</v>
      </c>
      <c r="K37" t="s">
        <v>325</v>
      </c>
      <c r="L37" s="63"/>
      <c r="M37" s="63"/>
      <c r="Q37" s="888"/>
      <c r="R37" s="888"/>
      <c r="S37" s="888"/>
      <c r="T37" s="888"/>
      <c r="U37" s="888"/>
      <c r="AC37" t="s">
        <v>1151</v>
      </c>
      <c r="AD37" s="888"/>
      <c r="AE37" s="888"/>
      <c r="AF37" s="888"/>
      <c r="AG37" s="888"/>
      <c r="AH37" s="888"/>
      <c r="AI37" s="888"/>
    </row>
    <row r="38" spans="4:35">
      <c r="D38" t="s">
        <v>238</v>
      </c>
      <c r="E38" t="s">
        <v>215</v>
      </c>
      <c r="F38" t="s">
        <v>345</v>
      </c>
      <c r="G38" t="s">
        <v>2161</v>
      </c>
      <c r="H38" t="s">
        <v>241</v>
      </c>
      <c r="I38" t="s">
        <v>266</v>
      </c>
      <c r="J38" t="s">
        <v>107</v>
      </c>
      <c r="K38" t="s">
        <v>325</v>
      </c>
      <c r="L38" s="63"/>
      <c r="M38" s="63"/>
      <c r="Q38" s="888"/>
      <c r="R38" s="888"/>
      <c r="S38" s="888"/>
      <c r="T38" s="888"/>
      <c r="U38" s="888"/>
      <c r="AC38" t="s">
        <v>1151</v>
      </c>
      <c r="AD38" s="888"/>
      <c r="AE38" s="888"/>
      <c r="AF38" s="888"/>
      <c r="AG38" s="888"/>
      <c r="AH38" s="888"/>
      <c r="AI38" s="888"/>
    </row>
    <row r="39" spans="4:35">
      <c r="D39" t="s">
        <v>238</v>
      </c>
      <c r="E39" t="s">
        <v>215</v>
      </c>
      <c r="F39" t="s">
        <v>345</v>
      </c>
      <c r="G39" t="s">
        <v>2161</v>
      </c>
      <c r="H39" t="s">
        <v>241</v>
      </c>
      <c r="I39" t="s">
        <v>266</v>
      </c>
      <c r="J39" t="s">
        <v>107</v>
      </c>
      <c r="K39" t="s">
        <v>325</v>
      </c>
      <c r="L39" s="63"/>
      <c r="M39" s="63"/>
      <c r="Q39" s="888"/>
      <c r="R39" s="888"/>
      <c r="S39" s="888"/>
      <c r="T39" s="888"/>
      <c r="U39" s="888"/>
      <c r="AC39" t="s">
        <v>1151</v>
      </c>
      <c r="AD39" s="888"/>
      <c r="AE39" s="888"/>
      <c r="AF39" s="888"/>
      <c r="AG39" s="888"/>
      <c r="AH39" s="888"/>
      <c r="AI39" s="888"/>
    </row>
    <row r="40" spans="4:35">
      <c r="D40" t="s">
        <v>238</v>
      </c>
      <c r="E40" t="s">
        <v>215</v>
      </c>
      <c r="F40" t="s">
        <v>345</v>
      </c>
      <c r="G40" t="s">
        <v>2161</v>
      </c>
      <c r="H40" t="s">
        <v>241</v>
      </c>
      <c r="I40" t="s">
        <v>266</v>
      </c>
      <c r="J40" t="s">
        <v>107</v>
      </c>
      <c r="K40" t="s">
        <v>325</v>
      </c>
      <c r="L40" s="63"/>
      <c r="M40" s="63"/>
      <c r="Q40" s="888"/>
      <c r="R40" s="888"/>
      <c r="S40" s="888"/>
      <c r="T40" s="888"/>
      <c r="U40" s="888"/>
      <c r="AC40" t="s">
        <v>1151</v>
      </c>
      <c r="AD40" s="888"/>
      <c r="AE40" s="888"/>
      <c r="AF40" s="888"/>
      <c r="AG40" s="888"/>
      <c r="AH40" s="888"/>
      <c r="AI40" s="888"/>
    </row>
    <row r="41" spans="4:35">
      <c r="D41" t="s">
        <v>238</v>
      </c>
      <c r="E41" t="s">
        <v>215</v>
      </c>
      <c r="F41" t="s">
        <v>345</v>
      </c>
      <c r="G41" t="s">
        <v>2161</v>
      </c>
      <c r="H41" t="s">
        <v>241</v>
      </c>
      <c r="I41" t="s">
        <v>266</v>
      </c>
      <c r="J41" t="s">
        <v>107</v>
      </c>
      <c r="K41" t="s">
        <v>325</v>
      </c>
      <c r="L41" s="63"/>
      <c r="M41" s="63"/>
      <c r="Q41" s="888"/>
      <c r="R41" s="888"/>
      <c r="S41" s="888"/>
      <c r="T41" s="888"/>
      <c r="U41" s="888"/>
      <c r="AC41" t="s">
        <v>1151</v>
      </c>
      <c r="AD41" s="888"/>
      <c r="AE41" s="888"/>
      <c r="AF41" s="888"/>
      <c r="AG41" s="888"/>
      <c r="AH41" s="888"/>
      <c r="AI41" s="888"/>
    </row>
    <row r="42" spans="4:35">
      <c r="D42" t="s">
        <v>238</v>
      </c>
      <c r="E42" t="s">
        <v>215</v>
      </c>
      <c r="F42" t="s">
        <v>345</v>
      </c>
      <c r="G42" t="s">
        <v>2161</v>
      </c>
      <c r="H42" t="s">
        <v>241</v>
      </c>
      <c r="I42" t="s">
        <v>266</v>
      </c>
      <c r="J42" t="s">
        <v>107</v>
      </c>
      <c r="K42" t="s">
        <v>325</v>
      </c>
      <c r="L42" s="63"/>
      <c r="M42" s="63"/>
      <c r="Q42" s="888"/>
      <c r="R42" s="888"/>
      <c r="S42" s="888"/>
      <c r="T42" s="888"/>
      <c r="U42" s="888"/>
      <c r="AC42" t="s">
        <v>1151</v>
      </c>
      <c r="AD42" s="888"/>
      <c r="AE42" s="888"/>
      <c r="AF42" s="888"/>
      <c r="AG42" s="888"/>
      <c r="AH42" s="888"/>
      <c r="AI42" s="888"/>
    </row>
    <row r="43" spans="4:35">
      <c r="D43" t="s">
        <v>238</v>
      </c>
      <c r="E43" t="s">
        <v>215</v>
      </c>
      <c r="F43" t="s">
        <v>345</v>
      </c>
      <c r="G43" t="s">
        <v>2161</v>
      </c>
      <c r="H43" t="s">
        <v>241</v>
      </c>
      <c r="I43" t="s">
        <v>266</v>
      </c>
      <c r="J43" t="s">
        <v>107</v>
      </c>
      <c r="K43" t="s">
        <v>325</v>
      </c>
      <c r="L43" s="63"/>
      <c r="M43" s="63"/>
      <c r="Q43" s="888"/>
      <c r="R43" s="888"/>
      <c r="S43" s="888"/>
      <c r="T43" s="888"/>
      <c r="U43" s="888"/>
      <c r="AC43" t="s">
        <v>1151</v>
      </c>
      <c r="AD43" s="888"/>
      <c r="AE43" s="888"/>
      <c r="AF43" s="888"/>
      <c r="AG43" s="888"/>
      <c r="AH43" s="888"/>
      <c r="AI43" s="888"/>
    </row>
    <row r="44" spans="4:35">
      <c r="D44" t="s">
        <v>238</v>
      </c>
      <c r="E44" t="s">
        <v>215</v>
      </c>
      <c r="F44" t="s">
        <v>345</v>
      </c>
      <c r="G44" t="s">
        <v>2161</v>
      </c>
      <c r="H44" t="s">
        <v>241</v>
      </c>
      <c r="I44" t="s">
        <v>266</v>
      </c>
      <c r="J44" t="s">
        <v>107</v>
      </c>
      <c r="K44" t="s">
        <v>325</v>
      </c>
      <c r="L44" s="63"/>
      <c r="M44" s="63"/>
      <c r="Q44" s="888"/>
      <c r="R44" s="888"/>
      <c r="S44" s="888"/>
      <c r="T44" s="888"/>
      <c r="U44" s="888"/>
      <c r="AC44" t="s">
        <v>1151</v>
      </c>
      <c r="AD44" s="888"/>
      <c r="AE44" s="888"/>
      <c r="AF44" s="888"/>
      <c r="AG44" s="888"/>
      <c r="AH44" s="888"/>
      <c r="AI44" s="888"/>
    </row>
    <row r="45" spans="4:35">
      <c r="D45" t="s">
        <v>238</v>
      </c>
      <c r="E45" t="s">
        <v>215</v>
      </c>
      <c r="F45" t="s">
        <v>345</v>
      </c>
      <c r="G45" t="s">
        <v>2161</v>
      </c>
      <c r="H45" t="s">
        <v>241</v>
      </c>
      <c r="I45" t="s">
        <v>266</v>
      </c>
      <c r="J45" t="s">
        <v>107</v>
      </c>
      <c r="K45" t="s">
        <v>325</v>
      </c>
      <c r="L45" s="63"/>
      <c r="M45" s="63"/>
      <c r="Q45" s="888"/>
      <c r="R45" s="888"/>
      <c r="S45" s="888"/>
      <c r="T45" s="888"/>
      <c r="U45" s="888"/>
      <c r="AC45" t="s">
        <v>1151</v>
      </c>
      <c r="AD45" s="888"/>
      <c r="AE45" s="888"/>
      <c r="AF45" s="888"/>
      <c r="AG45" s="888"/>
      <c r="AH45" s="888"/>
      <c r="AI45" s="888"/>
    </row>
    <row r="46" spans="4:35">
      <c r="D46" t="s">
        <v>238</v>
      </c>
      <c r="E46" t="s">
        <v>215</v>
      </c>
      <c r="F46" t="s">
        <v>345</v>
      </c>
      <c r="G46" t="s">
        <v>2161</v>
      </c>
      <c r="H46" t="s">
        <v>241</v>
      </c>
      <c r="I46" t="s">
        <v>266</v>
      </c>
      <c r="J46" t="s">
        <v>107</v>
      </c>
      <c r="K46" t="s">
        <v>325</v>
      </c>
      <c r="L46" s="63"/>
      <c r="M46" s="63"/>
      <c r="Q46" s="888"/>
      <c r="R46" s="888"/>
      <c r="S46" s="888"/>
      <c r="T46" s="888"/>
      <c r="U46" s="888"/>
      <c r="AC46" t="s">
        <v>1151</v>
      </c>
      <c r="AD46" s="888"/>
      <c r="AE46" s="888"/>
      <c r="AF46" s="888"/>
      <c r="AG46" s="888"/>
      <c r="AH46" s="888"/>
      <c r="AI46" s="888"/>
    </row>
    <row r="47" spans="4:35">
      <c r="D47" t="s">
        <v>238</v>
      </c>
      <c r="E47" t="s">
        <v>215</v>
      </c>
      <c r="F47" t="s">
        <v>345</v>
      </c>
      <c r="G47" t="s">
        <v>2161</v>
      </c>
      <c r="H47" t="s">
        <v>241</v>
      </c>
      <c r="I47" t="s">
        <v>266</v>
      </c>
      <c r="J47" t="s">
        <v>107</v>
      </c>
      <c r="K47" t="s">
        <v>325</v>
      </c>
      <c r="L47" s="63"/>
      <c r="M47" s="63"/>
      <c r="Q47" s="888"/>
      <c r="R47" s="888"/>
      <c r="S47" s="888"/>
      <c r="T47" s="888"/>
      <c r="U47" s="888"/>
      <c r="AC47" t="s">
        <v>1151</v>
      </c>
      <c r="AD47" s="888"/>
      <c r="AE47" s="888"/>
      <c r="AF47" s="888"/>
      <c r="AG47" s="888"/>
      <c r="AH47" s="888"/>
      <c r="AI47" s="888"/>
    </row>
    <row r="48" spans="4:35">
      <c r="D48" t="s">
        <v>238</v>
      </c>
      <c r="E48" t="s">
        <v>215</v>
      </c>
      <c r="F48" t="s">
        <v>345</v>
      </c>
      <c r="G48" t="s">
        <v>2161</v>
      </c>
      <c r="H48" t="s">
        <v>241</v>
      </c>
      <c r="I48" t="s">
        <v>266</v>
      </c>
      <c r="J48" t="s">
        <v>107</v>
      </c>
      <c r="K48" t="s">
        <v>325</v>
      </c>
      <c r="L48" s="63"/>
      <c r="M48" s="63"/>
      <c r="Q48" s="888"/>
      <c r="R48" s="888"/>
      <c r="S48" s="888"/>
      <c r="T48" s="888"/>
      <c r="U48" s="888"/>
      <c r="AC48" t="s">
        <v>1151</v>
      </c>
      <c r="AD48" s="888"/>
      <c r="AE48" s="888"/>
      <c r="AF48" s="888"/>
      <c r="AG48" s="888"/>
      <c r="AH48" s="888"/>
      <c r="AI48" s="888"/>
    </row>
    <row r="49" spans="4:35">
      <c r="D49" t="s">
        <v>238</v>
      </c>
      <c r="E49" t="s">
        <v>215</v>
      </c>
      <c r="F49" t="s">
        <v>345</v>
      </c>
      <c r="G49" t="s">
        <v>2161</v>
      </c>
      <c r="H49" t="s">
        <v>241</v>
      </c>
      <c r="I49" t="s">
        <v>266</v>
      </c>
      <c r="J49" t="s">
        <v>107</v>
      </c>
      <c r="K49" t="s">
        <v>325</v>
      </c>
      <c r="L49" s="63"/>
      <c r="M49" s="63"/>
      <c r="Q49" s="888"/>
      <c r="R49" s="888"/>
      <c r="S49" s="888"/>
      <c r="T49" s="888"/>
      <c r="U49" s="888"/>
      <c r="AC49" t="s">
        <v>1151</v>
      </c>
      <c r="AD49" s="888"/>
      <c r="AE49" s="888"/>
      <c r="AF49" s="888"/>
      <c r="AG49" s="888"/>
      <c r="AH49" s="888"/>
      <c r="AI49" s="888"/>
    </row>
    <row r="50" spans="4:35">
      <c r="D50" t="s">
        <v>238</v>
      </c>
      <c r="E50" t="s">
        <v>215</v>
      </c>
      <c r="F50" t="s">
        <v>345</v>
      </c>
      <c r="G50" t="s">
        <v>2161</v>
      </c>
      <c r="H50" t="s">
        <v>241</v>
      </c>
      <c r="I50" t="s">
        <v>266</v>
      </c>
      <c r="J50" t="s">
        <v>107</v>
      </c>
      <c r="K50" t="s">
        <v>325</v>
      </c>
      <c r="L50" s="63"/>
      <c r="M50" s="63"/>
      <c r="Q50" s="888"/>
      <c r="R50" s="888"/>
      <c r="S50" s="888"/>
      <c r="T50" s="888"/>
      <c r="U50" s="888"/>
      <c r="AC50" t="s">
        <v>1151</v>
      </c>
      <c r="AD50" s="888"/>
      <c r="AE50" s="888"/>
      <c r="AF50" s="888"/>
      <c r="AG50" s="888"/>
      <c r="AH50" s="888"/>
      <c r="AI50" s="888"/>
    </row>
    <row r="51" spans="4:35">
      <c r="D51" t="s">
        <v>238</v>
      </c>
      <c r="E51" t="s">
        <v>215</v>
      </c>
      <c r="F51" t="s">
        <v>345</v>
      </c>
      <c r="G51" t="s">
        <v>2161</v>
      </c>
      <c r="H51" t="s">
        <v>241</v>
      </c>
      <c r="I51" t="s">
        <v>266</v>
      </c>
      <c r="J51" t="s">
        <v>107</v>
      </c>
      <c r="K51" t="s">
        <v>325</v>
      </c>
      <c r="L51" s="63"/>
      <c r="M51" s="63"/>
      <c r="Q51" s="888"/>
      <c r="R51" s="888"/>
      <c r="S51" s="888"/>
      <c r="T51" s="888"/>
      <c r="U51" s="888"/>
      <c r="AC51" t="s">
        <v>1151</v>
      </c>
      <c r="AD51" s="888"/>
      <c r="AE51" s="888"/>
      <c r="AF51" s="888"/>
      <c r="AG51" s="888"/>
      <c r="AH51" s="888"/>
      <c r="AI51" s="888"/>
    </row>
    <row r="52" spans="4:35">
      <c r="D52" t="s">
        <v>238</v>
      </c>
      <c r="E52" t="s">
        <v>215</v>
      </c>
      <c r="F52" t="s">
        <v>345</v>
      </c>
      <c r="G52" t="s">
        <v>2161</v>
      </c>
      <c r="H52" t="s">
        <v>241</v>
      </c>
      <c r="I52" t="s">
        <v>266</v>
      </c>
      <c r="J52" t="s">
        <v>107</v>
      </c>
      <c r="K52" t="s">
        <v>325</v>
      </c>
      <c r="L52" s="63"/>
      <c r="M52" s="63"/>
      <c r="Q52" s="888"/>
      <c r="R52" s="888"/>
      <c r="S52" s="888"/>
      <c r="T52" s="888"/>
      <c r="U52" s="888"/>
      <c r="AC52" t="s">
        <v>1151</v>
      </c>
      <c r="AD52" s="888"/>
      <c r="AE52" s="888"/>
      <c r="AF52" s="888"/>
      <c r="AG52" s="888"/>
      <c r="AH52" s="888"/>
      <c r="AI52" s="888"/>
    </row>
    <row r="53" spans="4:35">
      <c r="D53" t="s">
        <v>238</v>
      </c>
      <c r="E53" t="s">
        <v>215</v>
      </c>
      <c r="F53" t="s">
        <v>345</v>
      </c>
      <c r="G53" t="s">
        <v>2161</v>
      </c>
      <c r="H53" t="s">
        <v>241</v>
      </c>
      <c r="I53" t="s">
        <v>266</v>
      </c>
      <c r="J53" t="s">
        <v>107</v>
      </c>
      <c r="K53" t="s">
        <v>325</v>
      </c>
      <c r="L53" s="63"/>
      <c r="M53" s="63"/>
      <c r="Q53" s="888"/>
      <c r="R53" s="888"/>
      <c r="S53" s="888"/>
      <c r="T53" s="888"/>
      <c r="U53" s="888"/>
      <c r="AC53" t="s">
        <v>1151</v>
      </c>
      <c r="AD53" s="888"/>
      <c r="AE53" s="888"/>
      <c r="AF53" s="888"/>
      <c r="AG53" s="888"/>
      <c r="AH53" s="888"/>
      <c r="AI53" s="888"/>
    </row>
    <row r="54" spans="4:35">
      <c r="D54" t="s">
        <v>238</v>
      </c>
      <c r="E54" t="s">
        <v>215</v>
      </c>
      <c r="F54" t="s">
        <v>345</v>
      </c>
      <c r="G54" t="s">
        <v>2161</v>
      </c>
      <c r="H54" t="s">
        <v>241</v>
      </c>
      <c r="I54" t="s">
        <v>266</v>
      </c>
      <c r="J54" t="s">
        <v>107</v>
      </c>
      <c r="K54" t="s">
        <v>325</v>
      </c>
      <c r="L54" s="63"/>
      <c r="M54" s="63"/>
      <c r="Q54" s="888"/>
      <c r="R54" s="888"/>
      <c r="S54" s="888"/>
      <c r="T54" s="888"/>
      <c r="U54" s="888"/>
      <c r="AC54" t="s">
        <v>1151</v>
      </c>
      <c r="AD54" s="888"/>
      <c r="AE54" s="888"/>
      <c r="AF54" s="888"/>
      <c r="AG54" s="888"/>
      <c r="AH54" s="888"/>
      <c r="AI54" s="888"/>
    </row>
    <row r="55" spans="4:35">
      <c r="D55" t="s">
        <v>238</v>
      </c>
      <c r="E55" t="s">
        <v>215</v>
      </c>
      <c r="F55" t="s">
        <v>345</v>
      </c>
      <c r="G55" t="s">
        <v>2161</v>
      </c>
      <c r="H55" t="s">
        <v>241</v>
      </c>
      <c r="I55" t="s">
        <v>266</v>
      </c>
      <c r="J55" t="s">
        <v>107</v>
      </c>
      <c r="K55" t="s">
        <v>325</v>
      </c>
      <c r="L55" s="63"/>
      <c r="M55" s="63"/>
      <c r="Q55" s="888"/>
      <c r="R55" s="888"/>
      <c r="S55" s="888"/>
      <c r="T55" s="888"/>
      <c r="U55" s="888"/>
      <c r="AC55" t="s">
        <v>1151</v>
      </c>
      <c r="AD55" s="888"/>
      <c r="AE55" s="888"/>
      <c r="AF55" s="888"/>
      <c r="AG55" s="888"/>
      <c r="AH55" s="888"/>
      <c r="AI55" s="888"/>
    </row>
    <row r="56" spans="4:35">
      <c r="D56" t="s">
        <v>238</v>
      </c>
      <c r="E56" t="s">
        <v>215</v>
      </c>
      <c r="F56" t="s">
        <v>345</v>
      </c>
      <c r="G56" t="s">
        <v>2161</v>
      </c>
      <c r="H56" t="s">
        <v>241</v>
      </c>
      <c r="I56" t="s">
        <v>266</v>
      </c>
      <c r="J56" t="s">
        <v>107</v>
      </c>
      <c r="K56" t="s">
        <v>325</v>
      </c>
      <c r="L56" s="63"/>
      <c r="M56" s="63"/>
      <c r="Q56" s="888"/>
      <c r="R56" s="888"/>
      <c r="S56" s="888"/>
      <c r="T56" s="888"/>
      <c r="U56" s="888"/>
      <c r="AC56" t="s">
        <v>1151</v>
      </c>
      <c r="AD56" s="888"/>
      <c r="AE56" s="888"/>
      <c r="AF56" s="888"/>
      <c r="AG56" s="888"/>
      <c r="AH56" s="888"/>
      <c r="AI56" s="888"/>
    </row>
    <row r="57" spans="4:35">
      <c r="D57" t="s">
        <v>238</v>
      </c>
      <c r="E57" t="s">
        <v>215</v>
      </c>
      <c r="F57" t="s">
        <v>345</v>
      </c>
      <c r="G57" t="s">
        <v>2161</v>
      </c>
      <c r="H57" t="s">
        <v>241</v>
      </c>
      <c r="I57" t="s">
        <v>266</v>
      </c>
      <c r="J57" t="s">
        <v>107</v>
      </c>
      <c r="K57" t="s">
        <v>325</v>
      </c>
      <c r="L57" s="63"/>
      <c r="M57" s="63"/>
      <c r="Q57" s="888"/>
      <c r="R57" s="888"/>
      <c r="S57" s="888"/>
      <c r="T57" s="888"/>
      <c r="U57" s="888"/>
      <c r="AC57" t="s">
        <v>1151</v>
      </c>
      <c r="AD57" s="888"/>
      <c r="AE57" s="888"/>
      <c r="AF57" s="888"/>
      <c r="AG57" s="888"/>
      <c r="AH57" s="888"/>
      <c r="AI57" s="888"/>
    </row>
    <row r="58" spans="4:35">
      <c r="D58" t="s">
        <v>238</v>
      </c>
      <c r="E58" t="s">
        <v>215</v>
      </c>
      <c r="F58" t="s">
        <v>345</v>
      </c>
      <c r="G58" t="s">
        <v>2161</v>
      </c>
      <c r="H58" t="s">
        <v>241</v>
      </c>
      <c r="I58" t="s">
        <v>266</v>
      </c>
      <c r="J58" t="s">
        <v>107</v>
      </c>
      <c r="K58" t="s">
        <v>325</v>
      </c>
      <c r="L58" s="63"/>
      <c r="M58" s="63"/>
      <c r="Q58" s="888"/>
      <c r="R58" s="888"/>
      <c r="S58" s="888"/>
      <c r="T58" s="888"/>
      <c r="U58" s="888"/>
      <c r="AC58" t="s">
        <v>1151</v>
      </c>
      <c r="AD58" s="888"/>
      <c r="AE58" s="888"/>
      <c r="AF58" s="888"/>
      <c r="AG58" s="888"/>
      <c r="AH58" s="888"/>
      <c r="AI58" s="888"/>
    </row>
    <row r="59" spans="4:35">
      <c r="D59" t="s">
        <v>238</v>
      </c>
      <c r="E59" t="s">
        <v>215</v>
      </c>
      <c r="F59" t="s">
        <v>345</v>
      </c>
      <c r="G59" t="s">
        <v>2161</v>
      </c>
      <c r="H59" t="s">
        <v>241</v>
      </c>
      <c r="I59" t="s">
        <v>266</v>
      </c>
      <c r="J59" t="s">
        <v>107</v>
      </c>
      <c r="K59" t="s">
        <v>325</v>
      </c>
      <c r="L59" s="63"/>
      <c r="M59" s="63"/>
      <c r="Q59" s="888"/>
      <c r="R59" s="888"/>
      <c r="S59" s="888"/>
      <c r="T59" s="888"/>
      <c r="U59" s="888"/>
      <c r="AC59" t="s">
        <v>1151</v>
      </c>
      <c r="AD59" s="888"/>
      <c r="AE59" s="888"/>
      <c r="AF59" s="888"/>
      <c r="AG59" s="888"/>
      <c r="AH59" s="888"/>
      <c r="AI59" s="888"/>
    </row>
    <row r="60" spans="4:35">
      <c r="D60" t="s">
        <v>238</v>
      </c>
      <c r="E60" t="s">
        <v>215</v>
      </c>
      <c r="F60" t="s">
        <v>345</v>
      </c>
      <c r="G60" t="s">
        <v>2161</v>
      </c>
      <c r="H60" t="s">
        <v>241</v>
      </c>
      <c r="I60" t="s">
        <v>266</v>
      </c>
      <c r="J60" t="s">
        <v>107</v>
      </c>
      <c r="K60" t="s">
        <v>325</v>
      </c>
      <c r="L60" s="63"/>
      <c r="M60" s="63"/>
      <c r="Q60" s="888"/>
      <c r="R60" s="888"/>
      <c r="S60" s="888"/>
      <c r="T60" s="888"/>
      <c r="U60" s="888"/>
      <c r="AC60" t="s">
        <v>1151</v>
      </c>
      <c r="AD60" s="888"/>
      <c r="AE60" s="888"/>
      <c r="AF60" s="888"/>
      <c r="AG60" s="888"/>
      <c r="AH60" s="888"/>
      <c r="AI60" s="888"/>
    </row>
    <row r="61" spans="4:35">
      <c r="D61" t="s">
        <v>238</v>
      </c>
      <c r="E61" t="s">
        <v>215</v>
      </c>
      <c r="F61" t="s">
        <v>345</v>
      </c>
      <c r="G61" t="s">
        <v>2161</v>
      </c>
      <c r="H61" t="s">
        <v>241</v>
      </c>
      <c r="I61" t="s">
        <v>266</v>
      </c>
      <c r="J61" t="s">
        <v>107</v>
      </c>
      <c r="K61" t="s">
        <v>325</v>
      </c>
      <c r="L61" s="63"/>
      <c r="M61" s="63"/>
      <c r="Q61" s="888"/>
      <c r="R61" s="888"/>
      <c r="S61" s="888"/>
      <c r="T61" s="888"/>
      <c r="U61" s="888"/>
      <c r="AC61" t="s">
        <v>1151</v>
      </c>
      <c r="AD61" s="888"/>
      <c r="AE61" s="888"/>
      <c r="AF61" s="888"/>
      <c r="AG61" s="888"/>
      <c r="AH61" s="888"/>
      <c r="AI61" s="888"/>
    </row>
    <row r="62" spans="4:35">
      <c r="D62" t="s">
        <v>238</v>
      </c>
      <c r="E62" t="s">
        <v>215</v>
      </c>
      <c r="F62" t="s">
        <v>345</v>
      </c>
      <c r="G62" t="s">
        <v>2161</v>
      </c>
      <c r="H62" t="s">
        <v>241</v>
      </c>
      <c r="I62" t="s">
        <v>266</v>
      </c>
      <c r="J62" t="s">
        <v>107</v>
      </c>
      <c r="K62" t="s">
        <v>325</v>
      </c>
      <c r="L62" s="63"/>
      <c r="M62" s="63"/>
      <c r="Q62" s="888"/>
      <c r="R62" s="888"/>
      <c r="S62" s="888"/>
      <c r="T62" s="888"/>
      <c r="U62" s="888"/>
      <c r="AC62" t="s">
        <v>1151</v>
      </c>
      <c r="AD62" s="888"/>
      <c r="AE62" s="888"/>
      <c r="AF62" s="888"/>
      <c r="AG62" s="888"/>
      <c r="AH62" s="888"/>
      <c r="AI62" s="888"/>
    </row>
    <row r="63" spans="4:35">
      <c r="D63" t="s">
        <v>238</v>
      </c>
      <c r="E63" t="s">
        <v>215</v>
      </c>
      <c r="F63" t="s">
        <v>345</v>
      </c>
      <c r="G63" t="s">
        <v>2161</v>
      </c>
      <c r="H63" t="s">
        <v>241</v>
      </c>
      <c r="I63" t="s">
        <v>266</v>
      </c>
      <c r="J63" t="s">
        <v>107</v>
      </c>
      <c r="K63" t="s">
        <v>325</v>
      </c>
      <c r="L63" s="63"/>
      <c r="M63" s="63"/>
      <c r="Q63" s="888"/>
      <c r="R63" s="888"/>
      <c r="S63" s="888"/>
      <c r="T63" s="888"/>
      <c r="U63" s="888"/>
      <c r="AC63" t="s">
        <v>1151</v>
      </c>
      <c r="AD63" s="888"/>
      <c r="AE63" s="888"/>
      <c r="AF63" s="888"/>
      <c r="AG63" s="888"/>
      <c r="AH63" s="888"/>
      <c r="AI63" s="888"/>
    </row>
    <row r="64" spans="4:35">
      <c r="U64" s="43"/>
      <c r="V64" s="43"/>
      <c r="W64" s="43"/>
      <c r="X64" s="43"/>
      <c r="Y64" s="43"/>
    </row>
    <row r="65" spans="1:35" s="1" customFormat="1" ht="18">
      <c r="B65" s="2" t="s">
        <v>265</v>
      </c>
    </row>
    <row r="67" spans="1:35" s="1" customFormat="1" ht="14">
      <c r="A67" s="42"/>
      <c r="B67" s="48" t="s">
        <v>325</v>
      </c>
    </row>
    <row r="68" spans="1:35">
      <c r="S68" s="43"/>
      <c r="T68" s="43"/>
      <c r="V68" s="43"/>
      <c r="W68" s="43"/>
    </row>
    <row r="69" spans="1:35">
      <c r="D69" t="s">
        <v>238</v>
      </c>
      <c r="E69" t="s">
        <v>215</v>
      </c>
      <c r="F69" t="s">
        <v>345</v>
      </c>
      <c r="G69" t="s">
        <v>283</v>
      </c>
      <c r="H69" t="s">
        <v>265</v>
      </c>
      <c r="I69" t="s">
        <v>266</v>
      </c>
      <c r="J69" t="s">
        <v>107</v>
      </c>
      <c r="K69" t="s">
        <v>325</v>
      </c>
      <c r="L69" s="63"/>
      <c r="M69" s="63"/>
      <c r="Q69" s="888"/>
      <c r="R69" s="888"/>
      <c r="V69" s="888"/>
      <c r="W69" s="949" t="str">
        <f>IFERROR(VLOOKUP(V69,'1.3 Lists'!$V$10:$W$315,2,FALSE),"")</f>
        <v/>
      </c>
      <c r="X69" s="888"/>
      <c r="AC69" t="s">
        <v>2206</v>
      </c>
      <c r="AD69" s="888"/>
      <c r="AE69" s="888"/>
      <c r="AF69" s="888"/>
      <c r="AG69" s="888"/>
      <c r="AH69" s="888"/>
      <c r="AI69" s="888"/>
    </row>
    <row r="70" spans="1:35">
      <c r="D70" t="s">
        <v>238</v>
      </c>
      <c r="E70" t="s">
        <v>215</v>
      </c>
      <c r="F70" t="s">
        <v>345</v>
      </c>
      <c r="G70" t="s">
        <v>283</v>
      </c>
      <c r="H70" t="s">
        <v>265</v>
      </c>
      <c r="I70" t="s">
        <v>266</v>
      </c>
      <c r="J70" t="s">
        <v>107</v>
      </c>
      <c r="K70" t="s">
        <v>325</v>
      </c>
      <c r="L70" s="63"/>
      <c r="M70" s="63"/>
      <c r="Q70" s="888"/>
      <c r="R70" s="888"/>
      <c r="V70" s="888"/>
      <c r="W70" s="949" t="str">
        <f>IFERROR(VLOOKUP(V70,'1.3 Lists'!$V$10:$W$315,2,FALSE),"")</f>
        <v/>
      </c>
      <c r="X70" s="888"/>
      <c r="AC70" t="s">
        <v>2206</v>
      </c>
      <c r="AD70" s="888"/>
      <c r="AE70" s="888"/>
      <c r="AF70" s="888"/>
      <c r="AG70" s="888"/>
      <c r="AH70" s="888"/>
      <c r="AI70" s="888"/>
    </row>
    <row r="71" spans="1:35">
      <c r="D71" t="s">
        <v>238</v>
      </c>
      <c r="E71" t="s">
        <v>215</v>
      </c>
      <c r="F71" t="s">
        <v>345</v>
      </c>
      <c r="G71" t="s">
        <v>283</v>
      </c>
      <c r="H71" t="s">
        <v>265</v>
      </c>
      <c r="I71" t="s">
        <v>266</v>
      </c>
      <c r="J71" t="s">
        <v>107</v>
      </c>
      <c r="K71" t="s">
        <v>325</v>
      </c>
      <c r="L71" s="63"/>
      <c r="M71" s="63"/>
      <c r="Q71" s="888"/>
      <c r="R71" s="888"/>
      <c r="V71" s="888"/>
      <c r="W71" s="949" t="str">
        <f>IFERROR(VLOOKUP(V71,'1.3 Lists'!$V$10:$W$315,2,FALSE),"")</f>
        <v/>
      </c>
      <c r="X71" s="888"/>
      <c r="AC71" t="s">
        <v>2206</v>
      </c>
      <c r="AD71" s="888"/>
      <c r="AE71" s="888"/>
      <c r="AF71" s="888"/>
      <c r="AG71" s="888"/>
      <c r="AH71" s="888"/>
      <c r="AI71" s="888"/>
    </row>
    <row r="72" spans="1:35">
      <c r="D72" t="s">
        <v>238</v>
      </c>
      <c r="E72" t="s">
        <v>215</v>
      </c>
      <c r="F72" t="s">
        <v>345</v>
      </c>
      <c r="G72" t="s">
        <v>283</v>
      </c>
      <c r="H72" t="s">
        <v>265</v>
      </c>
      <c r="I72" t="s">
        <v>266</v>
      </c>
      <c r="J72" t="s">
        <v>107</v>
      </c>
      <c r="K72" t="s">
        <v>325</v>
      </c>
      <c r="L72" s="63"/>
      <c r="M72" s="63"/>
      <c r="Q72" s="888"/>
      <c r="R72" s="888"/>
      <c r="V72" s="888"/>
      <c r="W72" s="949" t="str">
        <f>IFERROR(VLOOKUP(V72,'1.3 Lists'!$V$10:$W$315,2,FALSE),"")</f>
        <v/>
      </c>
      <c r="X72" s="888"/>
      <c r="AC72" t="s">
        <v>2206</v>
      </c>
      <c r="AD72" s="888"/>
      <c r="AE72" s="888"/>
      <c r="AF72" s="888"/>
      <c r="AG72" s="888"/>
      <c r="AH72" s="888"/>
      <c r="AI72" s="888"/>
    </row>
    <row r="73" spans="1:35">
      <c r="D73" t="s">
        <v>238</v>
      </c>
      <c r="E73" t="s">
        <v>215</v>
      </c>
      <c r="F73" t="s">
        <v>345</v>
      </c>
      <c r="G73" t="s">
        <v>283</v>
      </c>
      <c r="H73" t="s">
        <v>265</v>
      </c>
      <c r="I73" t="s">
        <v>266</v>
      </c>
      <c r="J73" t="s">
        <v>107</v>
      </c>
      <c r="K73" t="s">
        <v>325</v>
      </c>
      <c r="L73" s="63"/>
      <c r="M73" s="63"/>
      <c r="Q73" s="888"/>
      <c r="R73" s="888"/>
      <c r="V73" s="888"/>
      <c r="W73" s="949" t="str">
        <f>IFERROR(VLOOKUP(V73,'1.3 Lists'!$V$10:$W$315,2,FALSE),"")</f>
        <v/>
      </c>
      <c r="X73" s="888"/>
      <c r="AC73" t="s">
        <v>2206</v>
      </c>
      <c r="AD73" s="888"/>
      <c r="AE73" s="888"/>
      <c r="AF73" s="888"/>
      <c r="AG73" s="888"/>
      <c r="AH73" s="888"/>
      <c r="AI73" s="888"/>
    </row>
    <row r="74" spans="1:35">
      <c r="D74" t="s">
        <v>238</v>
      </c>
      <c r="E74" t="s">
        <v>215</v>
      </c>
      <c r="F74" t="s">
        <v>345</v>
      </c>
      <c r="G74" t="s">
        <v>283</v>
      </c>
      <c r="H74" t="s">
        <v>265</v>
      </c>
      <c r="I74" t="s">
        <v>266</v>
      </c>
      <c r="J74" t="s">
        <v>107</v>
      </c>
      <c r="K74" t="s">
        <v>325</v>
      </c>
      <c r="L74" s="63"/>
      <c r="M74" s="63"/>
      <c r="Q74" s="888"/>
      <c r="R74" s="888"/>
      <c r="V74" s="888"/>
      <c r="W74" s="949" t="str">
        <f>IFERROR(VLOOKUP(V74,'1.3 Lists'!$V$10:$W$315,2,FALSE),"")</f>
        <v/>
      </c>
      <c r="X74" s="888"/>
      <c r="AC74" t="s">
        <v>2206</v>
      </c>
      <c r="AD74" s="888"/>
      <c r="AE74" s="888"/>
      <c r="AF74" s="888"/>
      <c r="AG74" s="888"/>
      <c r="AH74" s="888"/>
      <c r="AI74" s="888"/>
    </row>
    <row r="75" spans="1:35">
      <c r="D75" t="s">
        <v>238</v>
      </c>
      <c r="E75" t="s">
        <v>215</v>
      </c>
      <c r="F75" t="s">
        <v>345</v>
      </c>
      <c r="G75" t="s">
        <v>283</v>
      </c>
      <c r="H75" t="s">
        <v>265</v>
      </c>
      <c r="I75" t="s">
        <v>266</v>
      </c>
      <c r="J75" t="s">
        <v>107</v>
      </c>
      <c r="K75" t="s">
        <v>325</v>
      </c>
      <c r="L75" s="63"/>
      <c r="M75" s="63"/>
      <c r="Q75" s="888"/>
      <c r="R75" s="888"/>
      <c r="V75" s="888"/>
      <c r="W75" s="949" t="str">
        <f>IFERROR(VLOOKUP(V75,'1.3 Lists'!$V$10:$W$315,2,FALSE),"")</f>
        <v/>
      </c>
      <c r="X75" s="888"/>
      <c r="AC75" t="s">
        <v>2206</v>
      </c>
      <c r="AD75" s="888"/>
      <c r="AE75" s="888"/>
      <c r="AF75" s="888"/>
      <c r="AG75" s="888"/>
      <c r="AH75" s="888"/>
      <c r="AI75" s="888"/>
    </row>
    <row r="76" spans="1:35">
      <c r="D76" t="s">
        <v>238</v>
      </c>
      <c r="E76" t="s">
        <v>215</v>
      </c>
      <c r="F76" t="s">
        <v>345</v>
      </c>
      <c r="G76" t="s">
        <v>283</v>
      </c>
      <c r="H76" t="s">
        <v>265</v>
      </c>
      <c r="I76" t="s">
        <v>266</v>
      </c>
      <c r="J76" t="s">
        <v>107</v>
      </c>
      <c r="K76" t="s">
        <v>325</v>
      </c>
      <c r="L76" s="63"/>
      <c r="M76" s="63"/>
      <c r="Q76" s="888"/>
      <c r="R76" s="888"/>
      <c r="V76" s="888"/>
      <c r="W76" s="949" t="str">
        <f>IFERROR(VLOOKUP(V76,'1.3 Lists'!$V$10:$W$315,2,FALSE),"")</f>
        <v/>
      </c>
      <c r="X76" s="888"/>
      <c r="AC76" t="s">
        <v>2206</v>
      </c>
      <c r="AD76" s="888"/>
      <c r="AE76" s="888"/>
      <c r="AF76" s="888"/>
      <c r="AG76" s="888"/>
      <c r="AH76" s="888"/>
      <c r="AI76" s="888"/>
    </row>
    <row r="77" spans="1:35">
      <c r="D77" t="s">
        <v>238</v>
      </c>
      <c r="E77" t="s">
        <v>215</v>
      </c>
      <c r="F77" t="s">
        <v>345</v>
      </c>
      <c r="G77" t="s">
        <v>283</v>
      </c>
      <c r="H77" t="s">
        <v>265</v>
      </c>
      <c r="I77" t="s">
        <v>266</v>
      </c>
      <c r="J77" t="s">
        <v>107</v>
      </c>
      <c r="K77" t="s">
        <v>325</v>
      </c>
      <c r="L77" s="63"/>
      <c r="M77" s="63"/>
      <c r="Q77" s="888"/>
      <c r="R77" s="888"/>
      <c r="V77" s="888"/>
      <c r="W77" s="949" t="str">
        <f>IFERROR(VLOOKUP(V77,'1.3 Lists'!$V$10:$W$315,2,FALSE),"")</f>
        <v/>
      </c>
      <c r="X77" s="888"/>
      <c r="AC77" t="s">
        <v>2206</v>
      </c>
      <c r="AD77" s="888"/>
      <c r="AE77" s="888"/>
      <c r="AF77" s="888"/>
      <c r="AG77" s="888"/>
      <c r="AH77" s="888"/>
      <c r="AI77" s="888"/>
    </row>
    <row r="78" spans="1:35">
      <c r="D78" t="s">
        <v>238</v>
      </c>
      <c r="E78" t="s">
        <v>215</v>
      </c>
      <c r="F78" t="s">
        <v>345</v>
      </c>
      <c r="G78" t="s">
        <v>283</v>
      </c>
      <c r="H78" t="s">
        <v>265</v>
      </c>
      <c r="I78" t="s">
        <v>266</v>
      </c>
      <c r="J78" t="s">
        <v>107</v>
      </c>
      <c r="K78" t="s">
        <v>325</v>
      </c>
      <c r="L78" s="63"/>
      <c r="M78" s="63"/>
      <c r="Q78" s="888"/>
      <c r="R78" s="888"/>
      <c r="V78" s="888"/>
      <c r="W78" s="949" t="str">
        <f>IFERROR(VLOOKUP(V78,'1.3 Lists'!$V$10:$W$315,2,FALSE),"")</f>
        <v/>
      </c>
      <c r="X78" s="888"/>
      <c r="AC78" t="s">
        <v>2206</v>
      </c>
      <c r="AD78" s="888"/>
      <c r="AE78" s="888"/>
      <c r="AF78" s="888"/>
      <c r="AG78" s="888"/>
      <c r="AH78" s="888"/>
      <c r="AI78" s="888"/>
    </row>
    <row r="79" spans="1:35">
      <c r="D79" t="s">
        <v>238</v>
      </c>
      <c r="E79" t="s">
        <v>215</v>
      </c>
      <c r="F79" t="s">
        <v>345</v>
      </c>
      <c r="G79" t="s">
        <v>283</v>
      </c>
      <c r="H79" t="s">
        <v>265</v>
      </c>
      <c r="I79" t="s">
        <v>266</v>
      </c>
      <c r="J79" t="s">
        <v>107</v>
      </c>
      <c r="K79" t="s">
        <v>325</v>
      </c>
      <c r="L79" s="63"/>
      <c r="M79" s="63"/>
      <c r="Q79" s="888"/>
      <c r="R79" s="888"/>
      <c r="V79" s="888"/>
      <c r="W79" s="949" t="str">
        <f>IFERROR(VLOOKUP(V79,'1.3 Lists'!$V$10:$W$315,2,FALSE),"")</f>
        <v/>
      </c>
      <c r="X79" s="888"/>
      <c r="AC79" t="s">
        <v>2206</v>
      </c>
      <c r="AD79" s="888"/>
      <c r="AE79" s="888"/>
      <c r="AF79" s="888"/>
      <c r="AG79" s="888"/>
      <c r="AH79" s="888"/>
      <c r="AI79" s="888"/>
    </row>
    <row r="80" spans="1:35">
      <c r="D80" t="s">
        <v>238</v>
      </c>
      <c r="E80" t="s">
        <v>215</v>
      </c>
      <c r="F80" t="s">
        <v>345</v>
      </c>
      <c r="G80" t="s">
        <v>283</v>
      </c>
      <c r="H80" t="s">
        <v>265</v>
      </c>
      <c r="I80" t="s">
        <v>266</v>
      </c>
      <c r="J80" t="s">
        <v>107</v>
      </c>
      <c r="K80" t="s">
        <v>325</v>
      </c>
      <c r="L80" s="63"/>
      <c r="M80" s="63"/>
      <c r="Q80" s="888"/>
      <c r="R80" s="888"/>
      <c r="V80" s="888"/>
      <c r="W80" s="949" t="str">
        <f>IFERROR(VLOOKUP(V80,'1.3 Lists'!$V$10:$W$315,2,FALSE),"")</f>
        <v/>
      </c>
      <c r="X80" s="888"/>
      <c r="AC80" t="s">
        <v>2206</v>
      </c>
      <c r="AD80" s="888"/>
      <c r="AE80" s="888"/>
      <c r="AF80" s="888"/>
      <c r="AG80" s="888"/>
      <c r="AH80" s="888"/>
      <c r="AI80" s="888"/>
    </row>
    <row r="81" spans="4:35">
      <c r="D81" t="s">
        <v>238</v>
      </c>
      <c r="E81" t="s">
        <v>215</v>
      </c>
      <c r="F81" t="s">
        <v>345</v>
      </c>
      <c r="G81" t="s">
        <v>283</v>
      </c>
      <c r="H81" t="s">
        <v>265</v>
      </c>
      <c r="I81" t="s">
        <v>266</v>
      </c>
      <c r="J81" t="s">
        <v>107</v>
      </c>
      <c r="K81" t="s">
        <v>325</v>
      </c>
      <c r="L81" s="63"/>
      <c r="M81" s="63"/>
      <c r="Q81" s="888"/>
      <c r="R81" s="888"/>
      <c r="V81" s="888"/>
      <c r="W81" s="949" t="str">
        <f>IFERROR(VLOOKUP(V81,'1.3 Lists'!$V$10:$W$315,2,FALSE),"")</f>
        <v/>
      </c>
      <c r="X81" s="888"/>
      <c r="AC81" t="s">
        <v>2206</v>
      </c>
      <c r="AD81" s="888"/>
      <c r="AE81" s="888"/>
      <c r="AF81" s="888"/>
      <c r="AG81" s="888"/>
      <c r="AH81" s="888"/>
      <c r="AI81" s="888"/>
    </row>
    <row r="82" spans="4:35">
      <c r="D82" t="s">
        <v>238</v>
      </c>
      <c r="E82" t="s">
        <v>215</v>
      </c>
      <c r="F82" t="s">
        <v>345</v>
      </c>
      <c r="G82" t="s">
        <v>283</v>
      </c>
      <c r="H82" t="s">
        <v>265</v>
      </c>
      <c r="I82" t="s">
        <v>266</v>
      </c>
      <c r="J82" t="s">
        <v>107</v>
      </c>
      <c r="K82" t="s">
        <v>325</v>
      </c>
      <c r="L82" s="63"/>
      <c r="M82" s="63"/>
      <c r="Q82" s="888"/>
      <c r="R82" s="888"/>
      <c r="V82" s="888"/>
      <c r="W82" s="949" t="str">
        <f>IFERROR(VLOOKUP(V82,'1.3 Lists'!$V$10:$W$315,2,FALSE),"")</f>
        <v/>
      </c>
      <c r="X82" s="888"/>
      <c r="AC82" t="s">
        <v>2206</v>
      </c>
      <c r="AD82" s="888"/>
      <c r="AE82" s="888"/>
      <c r="AF82" s="888"/>
      <c r="AG82" s="888"/>
      <c r="AH82" s="888"/>
      <c r="AI82" s="888"/>
    </row>
    <row r="83" spans="4:35">
      <c r="D83" t="s">
        <v>238</v>
      </c>
      <c r="E83" t="s">
        <v>215</v>
      </c>
      <c r="F83" t="s">
        <v>345</v>
      </c>
      <c r="G83" t="s">
        <v>283</v>
      </c>
      <c r="H83" t="s">
        <v>265</v>
      </c>
      <c r="I83" t="s">
        <v>266</v>
      </c>
      <c r="J83" t="s">
        <v>107</v>
      </c>
      <c r="K83" t="s">
        <v>325</v>
      </c>
      <c r="L83" s="63"/>
      <c r="M83" s="63"/>
      <c r="Q83" s="888"/>
      <c r="R83" s="888"/>
      <c r="V83" s="888"/>
      <c r="W83" s="949" t="str">
        <f>IFERROR(VLOOKUP(V83,'1.3 Lists'!$V$10:$W$315,2,FALSE),"")</f>
        <v/>
      </c>
      <c r="X83" s="888"/>
      <c r="AC83" t="s">
        <v>2206</v>
      </c>
      <c r="AD83" s="888"/>
      <c r="AE83" s="888"/>
      <c r="AF83" s="888"/>
      <c r="AG83" s="888"/>
      <c r="AH83" s="888"/>
      <c r="AI83" s="888"/>
    </row>
    <row r="84" spans="4:35">
      <c r="D84" t="s">
        <v>238</v>
      </c>
      <c r="E84" t="s">
        <v>215</v>
      </c>
      <c r="F84" t="s">
        <v>345</v>
      </c>
      <c r="G84" t="s">
        <v>283</v>
      </c>
      <c r="H84" t="s">
        <v>265</v>
      </c>
      <c r="I84" t="s">
        <v>266</v>
      </c>
      <c r="J84" t="s">
        <v>107</v>
      </c>
      <c r="K84" t="s">
        <v>325</v>
      </c>
      <c r="L84" s="63"/>
      <c r="M84" s="63"/>
      <c r="Q84" s="888"/>
      <c r="R84" s="888"/>
      <c r="V84" s="888"/>
      <c r="W84" s="949" t="str">
        <f>IFERROR(VLOOKUP(V84,'1.3 Lists'!$V$10:$W$315,2,FALSE),"")</f>
        <v/>
      </c>
      <c r="X84" s="888"/>
      <c r="AC84" t="s">
        <v>2206</v>
      </c>
      <c r="AD84" s="888"/>
      <c r="AE84" s="888"/>
      <c r="AF84" s="888"/>
      <c r="AG84" s="888"/>
      <c r="AH84" s="888"/>
      <c r="AI84" s="888"/>
    </row>
    <row r="85" spans="4:35">
      <c r="D85" t="s">
        <v>238</v>
      </c>
      <c r="E85" t="s">
        <v>215</v>
      </c>
      <c r="F85" t="s">
        <v>345</v>
      </c>
      <c r="G85" t="s">
        <v>283</v>
      </c>
      <c r="H85" t="s">
        <v>265</v>
      </c>
      <c r="I85" t="s">
        <v>266</v>
      </c>
      <c r="J85" t="s">
        <v>107</v>
      </c>
      <c r="K85" t="s">
        <v>325</v>
      </c>
      <c r="L85" s="63"/>
      <c r="M85" s="63"/>
      <c r="Q85" s="888"/>
      <c r="R85" s="888"/>
      <c r="V85" s="888"/>
      <c r="W85" s="949" t="str">
        <f>IFERROR(VLOOKUP(V85,'1.3 Lists'!$V$10:$W$315,2,FALSE),"")</f>
        <v/>
      </c>
      <c r="X85" s="888"/>
      <c r="AC85" t="s">
        <v>2206</v>
      </c>
      <c r="AD85" s="888"/>
      <c r="AE85" s="888"/>
      <c r="AF85" s="888"/>
      <c r="AG85" s="888"/>
      <c r="AH85" s="888"/>
      <c r="AI85" s="888"/>
    </row>
    <row r="86" spans="4:35">
      <c r="D86" t="s">
        <v>238</v>
      </c>
      <c r="E86" t="s">
        <v>215</v>
      </c>
      <c r="F86" t="s">
        <v>345</v>
      </c>
      <c r="G86" t="s">
        <v>283</v>
      </c>
      <c r="H86" t="s">
        <v>265</v>
      </c>
      <c r="I86" t="s">
        <v>266</v>
      </c>
      <c r="J86" t="s">
        <v>107</v>
      </c>
      <c r="K86" t="s">
        <v>325</v>
      </c>
      <c r="L86" s="63"/>
      <c r="M86" s="63"/>
      <c r="Q86" s="888"/>
      <c r="R86" s="888"/>
      <c r="V86" s="888"/>
      <c r="W86" s="949" t="str">
        <f>IFERROR(VLOOKUP(V86,'1.3 Lists'!$V$10:$W$315,2,FALSE),"")</f>
        <v/>
      </c>
      <c r="X86" s="888"/>
      <c r="AC86" t="s">
        <v>2206</v>
      </c>
      <c r="AD86" s="888"/>
      <c r="AE86" s="888"/>
      <c r="AF86" s="888"/>
      <c r="AG86" s="888"/>
      <c r="AH86" s="888"/>
      <c r="AI86" s="888"/>
    </row>
    <row r="87" spans="4:35">
      <c r="D87" t="s">
        <v>238</v>
      </c>
      <c r="E87" t="s">
        <v>215</v>
      </c>
      <c r="F87" t="s">
        <v>345</v>
      </c>
      <c r="G87" t="s">
        <v>283</v>
      </c>
      <c r="H87" t="s">
        <v>265</v>
      </c>
      <c r="I87" t="s">
        <v>266</v>
      </c>
      <c r="J87" t="s">
        <v>107</v>
      </c>
      <c r="K87" t="s">
        <v>325</v>
      </c>
      <c r="L87" s="63"/>
      <c r="M87" s="63"/>
      <c r="Q87" s="888"/>
      <c r="R87" s="888"/>
      <c r="V87" s="888"/>
      <c r="W87" s="949" t="str">
        <f>IFERROR(VLOOKUP(V87,'1.3 Lists'!$V$10:$W$315,2,FALSE),"")</f>
        <v/>
      </c>
      <c r="X87" s="888"/>
      <c r="AC87" t="s">
        <v>2206</v>
      </c>
      <c r="AD87" s="888"/>
      <c r="AE87" s="888"/>
      <c r="AF87" s="888"/>
      <c r="AG87" s="888"/>
      <c r="AH87" s="888"/>
      <c r="AI87" s="888"/>
    </row>
    <row r="88" spans="4:35">
      <c r="D88" t="s">
        <v>238</v>
      </c>
      <c r="E88" t="s">
        <v>215</v>
      </c>
      <c r="F88" t="s">
        <v>345</v>
      </c>
      <c r="G88" t="s">
        <v>283</v>
      </c>
      <c r="H88" t="s">
        <v>265</v>
      </c>
      <c r="I88" t="s">
        <v>266</v>
      </c>
      <c r="J88" t="s">
        <v>107</v>
      </c>
      <c r="K88" t="s">
        <v>325</v>
      </c>
      <c r="L88" s="63"/>
      <c r="M88" s="63"/>
      <c r="Q88" s="888"/>
      <c r="R88" s="888"/>
      <c r="V88" s="888"/>
      <c r="W88" s="949" t="str">
        <f>IFERROR(VLOOKUP(V88,'1.3 Lists'!$V$10:$W$315,2,FALSE),"")</f>
        <v/>
      </c>
      <c r="X88" s="888"/>
      <c r="AC88" t="s">
        <v>2206</v>
      </c>
      <c r="AD88" s="888"/>
      <c r="AE88" s="888"/>
      <c r="AF88" s="888"/>
      <c r="AG88" s="888"/>
      <c r="AH88" s="888"/>
      <c r="AI88" s="888"/>
    </row>
    <row r="89" spans="4:35">
      <c r="D89" t="s">
        <v>238</v>
      </c>
      <c r="E89" t="s">
        <v>215</v>
      </c>
      <c r="F89" t="s">
        <v>345</v>
      </c>
      <c r="G89" t="s">
        <v>283</v>
      </c>
      <c r="H89" t="s">
        <v>265</v>
      </c>
      <c r="I89" t="s">
        <v>266</v>
      </c>
      <c r="J89" t="s">
        <v>107</v>
      </c>
      <c r="K89" t="s">
        <v>325</v>
      </c>
      <c r="L89" s="63"/>
      <c r="M89" s="63"/>
      <c r="Q89" s="888"/>
      <c r="R89" s="888"/>
      <c r="V89" s="888"/>
      <c r="W89" s="949" t="str">
        <f>IFERROR(VLOOKUP(V89,'1.3 Lists'!$V$10:$W$315,2,FALSE),"")</f>
        <v/>
      </c>
      <c r="X89" s="888"/>
      <c r="AC89" t="s">
        <v>2206</v>
      </c>
      <c r="AD89" s="888"/>
      <c r="AE89" s="888"/>
      <c r="AF89" s="888"/>
      <c r="AG89" s="888"/>
      <c r="AH89" s="888"/>
      <c r="AI89" s="888"/>
    </row>
    <row r="90" spans="4:35">
      <c r="D90" t="s">
        <v>238</v>
      </c>
      <c r="E90" t="s">
        <v>215</v>
      </c>
      <c r="F90" t="s">
        <v>345</v>
      </c>
      <c r="G90" t="s">
        <v>283</v>
      </c>
      <c r="H90" t="s">
        <v>265</v>
      </c>
      <c r="I90" t="s">
        <v>266</v>
      </c>
      <c r="J90" t="s">
        <v>107</v>
      </c>
      <c r="K90" t="s">
        <v>325</v>
      </c>
      <c r="L90" s="63"/>
      <c r="M90" s="63"/>
      <c r="Q90" s="888"/>
      <c r="R90" s="888"/>
      <c r="V90" s="888"/>
      <c r="W90" s="949" t="str">
        <f>IFERROR(VLOOKUP(V90,'1.3 Lists'!$V$10:$W$315,2,FALSE),"")</f>
        <v/>
      </c>
      <c r="X90" s="888"/>
      <c r="AC90" t="s">
        <v>2206</v>
      </c>
      <c r="AD90" s="888"/>
      <c r="AE90" s="888"/>
      <c r="AF90" s="888"/>
      <c r="AG90" s="888"/>
      <c r="AH90" s="888"/>
      <c r="AI90" s="888"/>
    </row>
    <row r="91" spans="4:35">
      <c r="D91" t="s">
        <v>238</v>
      </c>
      <c r="E91" t="s">
        <v>215</v>
      </c>
      <c r="F91" t="s">
        <v>345</v>
      </c>
      <c r="G91" t="s">
        <v>283</v>
      </c>
      <c r="H91" t="s">
        <v>265</v>
      </c>
      <c r="I91" t="s">
        <v>266</v>
      </c>
      <c r="J91" t="s">
        <v>107</v>
      </c>
      <c r="K91" t="s">
        <v>325</v>
      </c>
      <c r="L91" s="63"/>
      <c r="M91" s="63"/>
      <c r="Q91" s="888"/>
      <c r="R91" s="888"/>
      <c r="V91" s="888"/>
      <c r="W91" s="949" t="str">
        <f>IFERROR(VLOOKUP(V91,'1.3 Lists'!$V$10:$W$315,2,FALSE),"")</f>
        <v/>
      </c>
      <c r="X91" s="888"/>
      <c r="AC91" t="s">
        <v>2206</v>
      </c>
      <c r="AD91" s="888"/>
      <c r="AE91" s="888"/>
      <c r="AF91" s="888"/>
      <c r="AG91" s="888"/>
      <c r="AH91" s="888"/>
      <c r="AI91" s="888"/>
    </row>
    <row r="92" spans="4:35">
      <c r="D92" t="s">
        <v>238</v>
      </c>
      <c r="E92" t="s">
        <v>215</v>
      </c>
      <c r="F92" t="s">
        <v>345</v>
      </c>
      <c r="G92" t="s">
        <v>283</v>
      </c>
      <c r="H92" t="s">
        <v>265</v>
      </c>
      <c r="I92" t="s">
        <v>266</v>
      </c>
      <c r="J92" t="s">
        <v>107</v>
      </c>
      <c r="K92" t="s">
        <v>325</v>
      </c>
      <c r="L92" s="63"/>
      <c r="M92" s="63"/>
      <c r="Q92" s="888"/>
      <c r="R92" s="888"/>
      <c r="V92" s="888"/>
      <c r="W92" s="949" t="str">
        <f>IFERROR(VLOOKUP(V92,'1.3 Lists'!$V$10:$W$315,2,FALSE),"")</f>
        <v/>
      </c>
      <c r="X92" s="888"/>
      <c r="AC92" t="s">
        <v>2206</v>
      </c>
      <c r="AD92" s="888"/>
      <c r="AE92" s="888"/>
      <c r="AF92" s="888"/>
      <c r="AG92" s="888"/>
      <c r="AH92" s="888"/>
      <c r="AI92" s="888"/>
    </row>
    <row r="93" spans="4:35">
      <c r="D93" t="s">
        <v>238</v>
      </c>
      <c r="E93" t="s">
        <v>215</v>
      </c>
      <c r="F93" t="s">
        <v>345</v>
      </c>
      <c r="G93" t="s">
        <v>283</v>
      </c>
      <c r="H93" t="s">
        <v>265</v>
      </c>
      <c r="I93" t="s">
        <v>266</v>
      </c>
      <c r="J93" t="s">
        <v>107</v>
      </c>
      <c r="K93" t="s">
        <v>325</v>
      </c>
      <c r="L93" s="63"/>
      <c r="M93" s="63"/>
      <c r="Q93" s="888"/>
      <c r="R93" s="888"/>
      <c r="V93" s="888"/>
      <c r="W93" s="949" t="str">
        <f>IFERROR(VLOOKUP(V93,'1.3 Lists'!$V$10:$W$315,2,FALSE),"")</f>
        <v/>
      </c>
      <c r="X93" s="888"/>
      <c r="AC93" t="s">
        <v>2206</v>
      </c>
      <c r="AD93" s="888"/>
      <c r="AE93" s="888"/>
      <c r="AF93" s="888"/>
      <c r="AG93" s="888"/>
      <c r="AH93" s="888"/>
      <c r="AI93" s="888"/>
    </row>
    <row r="94" spans="4:35">
      <c r="D94" t="s">
        <v>238</v>
      </c>
      <c r="E94" t="s">
        <v>215</v>
      </c>
      <c r="F94" t="s">
        <v>345</v>
      </c>
      <c r="G94" t="s">
        <v>283</v>
      </c>
      <c r="H94" t="s">
        <v>265</v>
      </c>
      <c r="I94" t="s">
        <v>266</v>
      </c>
      <c r="J94" t="s">
        <v>107</v>
      </c>
      <c r="K94" t="s">
        <v>325</v>
      </c>
      <c r="L94" s="63"/>
      <c r="M94" s="63"/>
      <c r="Q94" s="888"/>
      <c r="R94" s="888"/>
      <c r="V94" s="888"/>
      <c r="W94" s="949" t="str">
        <f>IFERROR(VLOOKUP(V94,'1.3 Lists'!$V$10:$W$315,2,FALSE),"")</f>
        <v/>
      </c>
      <c r="X94" s="888"/>
      <c r="AC94" t="s">
        <v>2206</v>
      </c>
      <c r="AD94" s="888"/>
      <c r="AE94" s="888"/>
      <c r="AF94" s="888"/>
      <c r="AG94" s="888"/>
      <c r="AH94" s="888"/>
      <c r="AI94" s="888"/>
    </row>
    <row r="95" spans="4:35">
      <c r="D95" t="s">
        <v>238</v>
      </c>
      <c r="E95" t="s">
        <v>215</v>
      </c>
      <c r="F95" t="s">
        <v>345</v>
      </c>
      <c r="G95" t="s">
        <v>283</v>
      </c>
      <c r="H95" t="s">
        <v>265</v>
      </c>
      <c r="I95" t="s">
        <v>266</v>
      </c>
      <c r="J95" t="s">
        <v>107</v>
      </c>
      <c r="K95" t="s">
        <v>325</v>
      </c>
      <c r="L95" s="63"/>
      <c r="M95" s="63"/>
      <c r="Q95" s="888"/>
      <c r="R95" s="888"/>
      <c r="V95" s="888"/>
      <c r="W95" s="949" t="str">
        <f>IFERROR(VLOOKUP(V95,'1.3 Lists'!$V$10:$W$315,2,FALSE),"")</f>
        <v/>
      </c>
      <c r="X95" s="888"/>
      <c r="AC95" t="s">
        <v>2206</v>
      </c>
      <c r="AD95" s="888"/>
      <c r="AE95" s="888"/>
      <c r="AF95" s="888"/>
      <c r="AG95" s="888"/>
      <c r="AH95" s="888"/>
      <c r="AI95" s="888"/>
    </row>
    <row r="96" spans="4:35">
      <c r="D96" t="s">
        <v>238</v>
      </c>
      <c r="E96" t="s">
        <v>215</v>
      </c>
      <c r="F96" t="s">
        <v>345</v>
      </c>
      <c r="G96" t="s">
        <v>283</v>
      </c>
      <c r="H96" t="s">
        <v>265</v>
      </c>
      <c r="I96" t="s">
        <v>266</v>
      </c>
      <c r="J96" t="s">
        <v>107</v>
      </c>
      <c r="K96" t="s">
        <v>325</v>
      </c>
      <c r="L96" s="63"/>
      <c r="M96" s="63"/>
      <c r="Q96" s="888"/>
      <c r="R96" s="888"/>
      <c r="V96" s="888"/>
      <c r="W96" s="949" t="str">
        <f>IFERROR(VLOOKUP(V96,'1.3 Lists'!$V$10:$W$315,2,FALSE),"")</f>
        <v/>
      </c>
      <c r="X96" s="888"/>
      <c r="AC96" t="s">
        <v>2206</v>
      </c>
      <c r="AD96" s="888"/>
      <c r="AE96" s="888"/>
      <c r="AF96" s="888"/>
      <c r="AG96" s="888"/>
      <c r="AH96" s="888"/>
      <c r="AI96" s="888"/>
    </row>
    <row r="97" spans="4:35">
      <c r="D97" t="s">
        <v>238</v>
      </c>
      <c r="E97" t="s">
        <v>215</v>
      </c>
      <c r="F97" t="s">
        <v>345</v>
      </c>
      <c r="G97" t="s">
        <v>283</v>
      </c>
      <c r="H97" t="s">
        <v>265</v>
      </c>
      <c r="I97" t="s">
        <v>266</v>
      </c>
      <c r="J97" t="s">
        <v>107</v>
      </c>
      <c r="K97" t="s">
        <v>325</v>
      </c>
      <c r="L97" s="63"/>
      <c r="M97" s="63"/>
      <c r="Q97" s="888"/>
      <c r="R97" s="888"/>
      <c r="V97" s="888"/>
      <c r="W97" s="949" t="str">
        <f>IFERROR(VLOOKUP(V97,'1.3 Lists'!$V$10:$W$315,2,FALSE),"")</f>
        <v/>
      </c>
      <c r="X97" s="888"/>
      <c r="AC97" t="s">
        <v>2206</v>
      </c>
      <c r="AD97" s="888"/>
      <c r="AE97" s="888"/>
      <c r="AF97" s="888"/>
      <c r="AG97" s="888"/>
      <c r="AH97" s="888"/>
      <c r="AI97" s="888"/>
    </row>
    <row r="98" spans="4:35">
      <c r="D98" t="s">
        <v>238</v>
      </c>
      <c r="E98" t="s">
        <v>215</v>
      </c>
      <c r="F98" t="s">
        <v>345</v>
      </c>
      <c r="G98" t="s">
        <v>283</v>
      </c>
      <c r="H98" t="s">
        <v>265</v>
      </c>
      <c r="I98" t="s">
        <v>266</v>
      </c>
      <c r="J98" t="s">
        <v>107</v>
      </c>
      <c r="K98" t="s">
        <v>325</v>
      </c>
      <c r="L98" s="63"/>
      <c r="M98" s="63"/>
      <c r="Q98" s="888"/>
      <c r="R98" s="888"/>
      <c r="V98" s="888"/>
      <c r="W98" s="949" t="str">
        <f>IFERROR(VLOOKUP(V98,'1.3 Lists'!$V$10:$W$315,2,FALSE),"")</f>
        <v/>
      </c>
      <c r="X98" s="888"/>
      <c r="AC98" t="s">
        <v>2206</v>
      </c>
      <c r="AD98" s="888"/>
      <c r="AE98" s="888"/>
      <c r="AF98" s="888"/>
      <c r="AG98" s="888"/>
      <c r="AH98" s="888"/>
      <c r="AI98" s="888"/>
    </row>
    <row r="99" spans="4:35">
      <c r="D99" t="s">
        <v>238</v>
      </c>
      <c r="E99" t="s">
        <v>215</v>
      </c>
      <c r="F99" t="s">
        <v>345</v>
      </c>
      <c r="G99" t="s">
        <v>283</v>
      </c>
      <c r="H99" t="s">
        <v>265</v>
      </c>
      <c r="I99" t="s">
        <v>266</v>
      </c>
      <c r="J99" t="s">
        <v>107</v>
      </c>
      <c r="K99" t="s">
        <v>325</v>
      </c>
      <c r="L99" s="63"/>
      <c r="M99" s="63"/>
      <c r="Q99" s="888"/>
      <c r="R99" s="888"/>
      <c r="V99" s="888"/>
      <c r="W99" s="949" t="str">
        <f>IFERROR(VLOOKUP(V99,'1.3 Lists'!$V$10:$W$315,2,FALSE),"")</f>
        <v/>
      </c>
      <c r="X99" s="888"/>
      <c r="AC99" t="s">
        <v>2206</v>
      </c>
      <c r="AD99" s="888"/>
      <c r="AE99" s="888"/>
      <c r="AF99" s="888"/>
      <c r="AG99" s="888"/>
      <c r="AH99" s="888"/>
      <c r="AI99" s="888"/>
    </row>
    <row r="100" spans="4:35">
      <c r="D100" t="s">
        <v>238</v>
      </c>
      <c r="E100" t="s">
        <v>215</v>
      </c>
      <c r="F100" t="s">
        <v>345</v>
      </c>
      <c r="G100" t="s">
        <v>283</v>
      </c>
      <c r="H100" t="s">
        <v>265</v>
      </c>
      <c r="I100" t="s">
        <v>266</v>
      </c>
      <c r="J100" t="s">
        <v>107</v>
      </c>
      <c r="K100" t="s">
        <v>325</v>
      </c>
      <c r="L100" s="63"/>
      <c r="M100" s="63"/>
      <c r="Q100" s="888"/>
      <c r="R100" s="888"/>
      <c r="V100" s="888"/>
      <c r="W100" s="949" t="str">
        <f>IFERROR(VLOOKUP(V100,'1.3 Lists'!$V$10:$W$315,2,FALSE),"")</f>
        <v/>
      </c>
      <c r="X100" s="888"/>
      <c r="AC100" t="s">
        <v>2206</v>
      </c>
      <c r="AD100" s="888"/>
      <c r="AE100" s="888"/>
      <c r="AF100" s="888"/>
      <c r="AG100" s="888"/>
      <c r="AH100" s="888"/>
      <c r="AI100" s="888"/>
    </row>
    <row r="101" spans="4:35">
      <c r="D101" t="s">
        <v>238</v>
      </c>
      <c r="E101" t="s">
        <v>215</v>
      </c>
      <c r="F101" t="s">
        <v>345</v>
      </c>
      <c r="G101" t="s">
        <v>283</v>
      </c>
      <c r="H101" t="s">
        <v>265</v>
      </c>
      <c r="I101" t="s">
        <v>266</v>
      </c>
      <c r="J101" t="s">
        <v>107</v>
      </c>
      <c r="K101" t="s">
        <v>325</v>
      </c>
      <c r="L101" s="63"/>
      <c r="M101" s="63"/>
      <c r="Q101" s="888"/>
      <c r="R101" s="888"/>
      <c r="V101" s="888"/>
      <c r="W101" s="949" t="str">
        <f>IFERROR(VLOOKUP(V101,'1.3 Lists'!$V$10:$W$315,2,FALSE),"")</f>
        <v/>
      </c>
      <c r="X101" s="888"/>
      <c r="AC101" t="s">
        <v>2206</v>
      </c>
      <c r="AD101" s="888"/>
      <c r="AE101" s="888"/>
      <c r="AF101" s="888"/>
      <c r="AG101" s="888"/>
      <c r="AH101" s="888"/>
      <c r="AI101" s="888"/>
    </row>
    <row r="102" spans="4:35">
      <c r="D102" t="s">
        <v>238</v>
      </c>
      <c r="E102" t="s">
        <v>215</v>
      </c>
      <c r="F102" t="s">
        <v>345</v>
      </c>
      <c r="G102" t="s">
        <v>283</v>
      </c>
      <c r="H102" t="s">
        <v>265</v>
      </c>
      <c r="I102" t="s">
        <v>266</v>
      </c>
      <c r="J102" t="s">
        <v>107</v>
      </c>
      <c r="K102" t="s">
        <v>325</v>
      </c>
      <c r="L102" s="63"/>
      <c r="M102" s="63"/>
      <c r="Q102" s="888"/>
      <c r="R102" s="888"/>
      <c r="V102" s="888"/>
      <c r="W102" s="949" t="str">
        <f>IFERROR(VLOOKUP(V102,'1.3 Lists'!$V$10:$W$315,2,FALSE),"")</f>
        <v/>
      </c>
      <c r="X102" s="888"/>
      <c r="AC102" t="s">
        <v>2206</v>
      </c>
      <c r="AD102" s="888"/>
      <c r="AE102" s="888"/>
      <c r="AF102" s="888"/>
      <c r="AG102" s="888"/>
      <c r="AH102" s="888"/>
      <c r="AI102" s="888"/>
    </row>
    <row r="103" spans="4:35">
      <c r="D103" t="s">
        <v>238</v>
      </c>
      <c r="E103" t="s">
        <v>215</v>
      </c>
      <c r="F103" t="s">
        <v>345</v>
      </c>
      <c r="G103" t="s">
        <v>283</v>
      </c>
      <c r="H103" t="s">
        <v>265</v>
      </c>
      <c r="I103" t="s">
        <v>266</v>
      </c>
      <c r="J103" t="s">
        <v>107</v>
      </c>
      <c r="K103" t="s">
        <v>325</v>
      </c>
      <c r="L103" s="63"/>
      <c r="M103" s="63"/>
      <c r="Q103" s="888"/>
      <c r="R103" s="888"/>
      <c r="V103" s="888"/>
      <c r="W103" s="949" t="str">
        <f>IFERROR(VLOOKUP(V103,'1.3 Lists'!$V$10:$W$315,2,FALSE),"")</f>
        <v/>
      </c>
      <c r="X103" s="888"/>
      <c r="AC103" t="s">
        <v>2206</v>
      </c>
      <c r="AD103" s="888"/>
      <c r="AE103" s="888"/>
      <c r="AF103" s="888"/>
      <c r="AG103" s="888"/>
      <c r="AH103" s="888"/>
      <c r="AI103" s="888"/>
    </row>
    <row r="104" spans="4:35">
      <c r="D104" t="s">
        <v>238</v>
      </c>
      <c r="E104" t="s">
        <v>215</v>
      </c>
      <c r="F104" t="s">
        <v>345</v>
      </c>
      <c r="G104" t="s">
        <v>283</v>
      </c>
      <c r="H104" t="s">
        <v>265</v>
      </c>
      <c r="I104" t="s">
        <v>266</v>
      </c>
      <c r="J104" t="s">
        <v>107</v>
      </c>
      <c r="K104" t="s">
        <v>325</v>
      </c>
      <c r="L104" s="63"/>
      <c r="M104" s="63"/>
      <c r="Q104" s="888"/>
      <c r="R104" s="888"/>
      <c r="V104" s="888"/>
      <c r="W104" s="949" t="str">
        <f>IFERROR(VLOOKUP(V104,'1.3 Lists'!$V$10:$W$315,2,FALSE),"")</f>
        <v/>
      </c>
      <c r="X104" s="888"/>
      <c r="AC104" t="s">
        <v>2206</v>
      </c>
      <c r="AD104" s="888"/>
      <c r="AE104" s="888"/>
      <c r="AF104" s="888"/>
      <c r="AG104" s="888"/>
      <c r="AH104" s="888"/>
      <c r="AI104" s="888"/>
    </row>
    <row r="105" spans="4:35">
      <c r="D105" t="s">
        <v>238</v>
      </c>
      <c r="E105" t="s">
        <v>215</v>
      </c>
      <c r="F105" t="s">
        <v>345</v>
      </c>
      <c r="G105" t="s">
        <v>283</v>
      </c>
      <c r="H105" t="s">
        <v>265</v>
      </c>
      <c r="I105" t="s">
        <v>266</v>
      </c>
      <c r="J105" t="s">
        <v>107</v>
      </c>
      <c r="K105" t="s">
        <v>325</v>
      </c>
      <c r="L105" s="63"/>
      <c r="M105" s="63"/>
      <c r="Q105" s="888"/>
      <c r="R105" s="888"/>
      <c r="V105" s="888"/>
      <c r="W105" s="949" t="str">
        <f>IFERROR(VLOOKUP(V105,'1.3 Lists'!$V$10:$W$315,2,FALSE),"")</f>
        <v/>
      </c>
      <c r="X105" s="888"/>
      <c r="AC105" t="s">
        <v>2206</v>
      </c>
      <c r="AD105" s="888"/>
      <c r="AE105" s="888"/>
      <c r="AF105" s="888"/>
      <c r="AG105" s="888"/>
      <c r="AH105" s="888"/>
      <c r="AI105" s="888"/>
    </row>
    <row r="106" spans="4:35">
      <c r="D106" t="s">
        <v>238</v>
      </c>
      <c r="E106" t="s">
        <v>215</v>
      </c>
      <c r="F106" t="s">
        <v>345</v>
      </c>
      <c r="G106" t="s">
        <v>283</v>
      </c>
      <c r="H106" t="s">
        <v>265</v>
      </c>
      <c r="I106" t="s">
        <v>266</v>
      </c>
      <c r="J106" t="s">
        <v>107</v>
      </c>
      <c r="K106" t="s">
        <v>325</v>
      </c>
      <c r="L106" s="63"/>
      <c r="M106" s="63"/>
      <c r="Q106" s="888"/>
      <c r="R106" s="888"/>
      <c r="V106" s="888"/>
      <c r="W106" s="949" t="str">
        <f>IFERROR(VLOOKUP(V106,'1.3 Lists'!$V$10:$W$315,2,FALSE),"")</f>
        <v/>
      </c>
      <c r="X106" s="888"/>
      <c r="AC106" t="s">
        <v>2206</v>
      </c>
      <c r="AD106" s="888"/>
      <c r="AE106" s="888"/>
      <c r="AF106" s="888"/>
      <c r="AG106" s="888"/>
      <c r="AH106" s="888"/>
      <c r="AI106" s="888"/>
    </row>
    <row r="107" spans="4:35">
      <c r="D107" t="s">
        <v>238</v>
      </c>
      <c r="E107" t="s">
        <v>215</v>
      </c>
      <c r="F107" t="s">
        <v>345</v>
      </c>
      <c r="G107" t="s">
        <v>283</v>
      </c>
      <c r="H107" t="s">
        <v>265</v>
      </c>
      <c r="I107" t="s">
        <v>266</v>
      </c>
      <c r="J107" t="s">
        <v>107</v>
      </c>
      <c r="K107" t="s">
        <v>325</v>
      </c>
      <c r="L107" s="63"/>
      <c r="M107" s="63"/>
      <c r="Q107" s="888"/>
      <c r="R107" s="888"/>
      <c r="V107" s="888"/>
      <c r="W107" s="949" t="str">
        <f>IFERROR(VLOOKUP(V107,'1.3 Lists'!$V$10:$W$315,2,FALSE),"")</f>
        <v/>
      </c>
      <c r="X107" s="888"/>
      <c r="AC107" t="s">
        <v>2206</v>
      </c>
      <c r="AD107" s="888"/>
      <c r="AE107" s="888"/>
      <c r="AF107" s="888"/>
      <c r="AG107" s="888"/>
      <c r="AH107" s="888"/>
      <c r="AI107" s="888"/>
    </row>
    <row r="108" spans="4:35">
      <c r="D108" t="s">
        <v>238</v>
      </c>
      <c r="E108" t="s">
        <v>215</v>
      </c>
      <c r="F108" t="s">
        <v>345</v>
      </c>
      <c r="G108" t="s">
        <v>283</v>
      </c>
      <c r="H108" t="s">
        <v>265</v>
      </c>
      <c r="I108" t="s">
        <v>266</v>
      </c>
      <c r="J108" t="s">
        <v>107</v>
      </c>
      <c r="K108" t="s">
        <v>325</v>
      </c>
      <c r="L108" s="63"/>
      <c r="M108" s="63"/>
      <c r="Q108" s="888"/>
      <c r="R108" s="888"/>
      <c r="V108" s="888"/>
      <c r="W108" s="949" t="str">
        <f>IFERROR(VLOOKUP(V108,'1.3 Lists'!$V$10:$W$315,2,FALSE),"")</f>
        <v/>
      </c>
      <c r="X108" s="888"/>
      <c r="AC108" t="s">
        <v>2206</v>
      </c>
      <c r="AD108" s="888"/>
      <c r="AE108" s="888"/>
      <c r="AF108" s="888"/>
      <c r="AG108" s="888"/>
      <c r="AH108" s="888"/>
      <c r="AI108" s="888"/>
    </row>
    <row r="109" spans="4:35">
      <c r="D109" t="s">
        <v>238</v>
      </c>
      <c r="E109" t="s">
        <v>215</v>
      </c>
      <c r="F109" t="s">
        <v>345</v>
      </c>
      <c r="G109" t="s">
        <v>283</v>
      </c>
      <c r="H109" t="s">
        <v>265</v>
      </c>
      <c r="I109" t="s">
        <v>266</v>
      </c>
      <c r="J109" t="s">
        <v>107</v>
      </c>
      <c r="K109" t="s">
        <v>325</v>
      </c>
      <c r="L109" s="63"/>
      <c r="M109" s="63"/>
      <c r="Q109" s="888"/>
      <c r="R109" s="888"/>
      <c r="V109" s="888"/>
      <c r="W109" s="949" t="str">
        <f>IFERROR(VLOOKUP(V109,'1.3 Lists'!$V$10:$W$315,2,FALSE),"")</f>
        <v/>
      </c>
      <c r="X109" s="888"/>
      <c r="AC109" t="s">
        <v>2206</v>
      </c>
      <c r="AD109" s="888"/>
      <c r="AE109" s="888"/>
      <c r="AF109" s="888"/>
      <c r="AG109" s="888"/>
      <c r="AH109" s="888"/>
      <c r="AI109" s="888"/>
    </row>
    <row r="110" spans="4:35">
      <c r="D110" t="s">
        <v>238</v>
      </c>
      <c r="E110" t="s">
        <v>215</v>
      </c>
      <c r="F110" t="s">
        <v>345</v>
      </c>
      <c r="G110" t="s">
        <v>283</v>
      </c>
      <c r="H110" t="s">
        <v>265</v>
      </c>
      <c r="I110" t="s">
        <v>266</v>
      </c>
      <c r="J110" t="s">
        <v>107</v>
      </c>
      <c r="K110" t="s">
        <v>325</v>
      </c>
      <c r="L110" s="63"/>
      <c r="M110" s="63"/>
      <c r="Q110" s="888"/>
      <c r="R110" s="888"/>
      <c r="V110" s="888"/>
      <c r="W110" s="949" t="str">
        <f>IFERROR(VLOOKUP(V110,'1.3 Lists'!$V$10:$W$315,2,FALSE),"")</f>
        <v/>
      </c>
      <c r="X110" s="888"/>
      <c r="AC110" t="s">
        <v>2206</v>
      </c>
      <c r="AD110" s="888"/>
      <c r="AE110" s="888"/>
      <c r="AF110" s="888"/>
      <c r="AG110" s="888"/>
      <c r="AH110" s="888"/>
      <c r="AI110" s="888"/>
    </row>
    <row r="111" spans="4:35">
      <c r="D111" t="s">
        <v>238</v>
      </c>
      <c r="E111" t="s">
        <v>215</v>
      </c>
      <c r="F111" t="s">
        <v>345</v>
      </c>
      <c r="G111" t="s">
        <v>283</v>
      </c>
      <c r="H111" t="s">
        <v>265</v>
      </c>
      <c r="I111" t="s">
        <v>266</v>
      </c>
      <c r="J111" t="s">
        <v>107</v>
      </c>
      <c r="K111" t="s">
        <v>325</v>
      </c>
      <c r="L111" s="63"/>
      <c r="M111" s="63"/>
      <c r="Q111" s="888"/>
      <c r="R111" s="888"/>
      <c r="V111" s="888"/>
      <c r="W111" s="949" t="str">
        <f>IFERROR(VLOOKUP(V111,'1.3 Lists'!$V$10:$W$315,2,FALSE),"")</f>
        <v/>
      </c>
      <c r="X111" s="888"/>
      <c r="AC111" t="s">
        <v>2206</v>
      </c>
      <c r="AD111" s="888"/>
      <c r="AE111" s="888"/>
      <c r="AF111" s="888"/>
      <c r="AG111" s="888"/>
      <c r="AH111" s="888"/>
      <c r="AI111" s="888"/>
    </row>
    <row r="112" spans="4:35">
      <c r="D112" t="s">
        <v>238</v>
      </c>
      <c r="E112" t="s">
        <v>215</v>
      </c>
      <c r="F112" t="s">
        <v>345</v>
      </c>
      <c r="G112" t="s">
        <v>283</v>
      </c>
      <c r="H112" t="s">
        <v>265</v>
      </c>
      <c r="I112" t="s">
        <v>266</v>
      </c>
      <c r="J112" t="s">
        <v>107</v>
      </c>
      <c r="K112" t="s">
        <v>325</v>
      </c>
      <c r="L112" s="63"/>
      <c r="M112" s="63"/>
      <c r="Q112" s="888"/>
      <c r="R112" s="888"/>
      <c r="V112" s="888"/>
      <c r="W112" s="949" t="str">
        <f>IFERROR(VLOOKUP(V112,'1.3 Lists'!$V$10:$W$315,2,FALSE),"")</f>
        <v/>
      </c>
      <c r="X112" s="888"/>
      <c r="AC112" t="s">
        <v>2206</v>
      </c>
      <c r="AD112" s="888"/>
      <c r="AE112" s="888"/>
      <c r="AF112" s="888"/>
      <c r="AG112" s="888"/>
      <c r="AH112" s="888"/>
      <c r="AI112" s="888"/>
    </row>
    <row r="113" spans="4:35">
      <c r="D113" t="s">
        <v>238</v>
      </c>
      <c r="E113" t="s">
        <v>215</v>
      </c>
      <c r="F113" t="s">
        <v>345</v>
      </c>
      <c r="G113" t="s">
        <v>283</v>
      </c>
      <c r="H113" t="s">
        <v>265</v>
      </c>
      <c r="I113" t="s">
        <v>266</v>
      </c>
      <c r="J113" t="s">
        <v>107</v>
      </c>
      <c r="K113" t="s">
        <v>325</v>
      </c>
      <c r="L113" s="63"/>
      <c r="M113" s="63"/>
      <c r="Q113" s="888"/>
      <c r="R113" s="888"/>
      <c r="V113" s="888"/>
      <c r="W113" s="949" t="str">
        <f>IFERROR(VLOOKUP(V113,'1.3 Lists'!$V$10:$W$315,2,FALSE),"")</f>
        <v/>
      </c>
      <c r="X113" s="888"/>
      <c r="AC113" t="s">
        <v>2206</v>
      </c>
      <c r="AD113" s="888"/>
      <c r="AE113" s="888"/>
      <c r="AF113" s="888"/>
      <c r="AG113" s="888"/>
      <c r="AH113" s="888"/>
      <c r="AI113" s="888"/>
    </row>
    <row r="114" spans="4:35">
      <c r="D114" t="s">
        <v>238</v>
      </c>
      <c r="E114" t="s">
        <v>215</v>
      </c>
      <c r="F114" t="s">
        <v>345</v>
      </c>
      <c r="G114" t="s">
        <v>283</v>
      </c>
      <c r="H114" t="s">
        <v>265</v>
      </c>
      <c r="I114" t="s">
        <v>266</v>
      </c>
      <c r="J114" t="s">
        <v>107</v>
      </c>
      <c r="K114" t="s">
        <v>325</v>
      </c>
      <c r="L114" s="63"/>
      <c r="M114" s="63"/>
      <c r="Q114" s="888"/>
      <c r="R114" s="888"/>
      <c r="V114" s="888"/>
      <c r="W114" s="949" t="str">
        <f>IFERROR(VLOOKUP(V114,'1.3 Lists'!$V$10:$W$315,2,FALSE),"")</f>
        <v/>
      </c>
      <c r="X114" s="888"/>
      <c r="AC114" t="s">
        <v>2206</v>
      </c>
      <c r="AD114" s="888"/>
      <c r="AE114" s="888"/>
      <c r="AF114" s="888"/>
      <c r="AG114" s="888"/>
      <c r="AH114" s="888"/>
      <c r="AI114" s="888"/>
    </row>
    <row r="115" spans="4:35">
      <c r="D115" t="s">
        <v>238</v>
      </c>
      <c r="E115" t="s">
        <v>215</v>
      </c>
      <c r="F115" t="s">
        <v>345</v>
      </c>
      <c r="G115" t="s">
        <v>283</v>
      </c>
      <c r="H115" t="s">
        <v>265</v>
      </c>
      <c r="I115" t="s">
        <v>266</v>
      </c>
      <c r="J115" t="s">
        <v>107</v>
      </c>
      <c r="K115" t="s">
        <v>325</v>
      </c>
      <c r="L115" s="63"/>
      <c r="M115" s="63"/>
      <c r="Q115" s="888"/>
      <c r="R115" s="888"/>
      <c r="V115" s="888"/>
      <c r="W115" s="949" t="str">
        <f>IFERROR(VLOOKUP(V115,'1.3 Lists'!$V$10:$W$315,2,FALSE),"")</f>
        <v/>
      </c>
      <c r="X115" s="888"/>
      <c r="AC115" t="s">
        <v>2206</v>
      </c>
      <c r="AD115" s="888"/>
      <c r="AE115" s="888"/>
      <c r="AF115" s="888"/>
      <c r="AG115" s="888"/>
      <c r="AH115" s="888"/>
      <c r="AI115" s="888"/>
    </row>
    <row r="116" spans="4:35">
      <c r="D116" t="s">
        <v>238</v>
      </c>
      <c r="E116" t="s">
        <v>215</v>
      </c>
      <c r="F116" t="s">
        <v>345</v>
      </c>
      <c r="G116" t="s">
        <v>283</v>
      </c>
      <c r="H116" t="s">
        <v>265</v>
      </c>
      <c r="I116" t="s">
        <v>266</v>
      </c>
      <c r="J116" t="s">
        <v>107</v>
      </c>
      <c r="K116" t="s">
        <v>325</v>
      </c>
      <c r="L116" s="63"/>
      <c r="M116" s="63"/>
      <c r="Q116" s="888"/>
      <c r="R116" s="888"/>
      <c r="V116" s="888"/>
      <c r="W116" s="949" t="str">
        <f>IFERROR(VLOOKUP(V116,'1.3 Lists'!$V$10:$W$315,2,FALSE),"")</f>
        <v/>
      </c>
      <c r="X116" s="888"/>
      <c r="AC116" t="s">
        <v>2206</v>
      </c>
      <c r="AD116" s="888"/>
      <c r="AE116" s="888"/>
      <c r="AF116" s="888"/>
      <c r="AG116" s="888"/>
      <c r="AH116" s="888"/>
      <c r="AI116" s="888"/>
    </row>
    <row r="117" spans="4:35">
      <c r="D117" t="s">
        <v>238</v>
      </c>
      <c r="E117" t="s">
        <v>215</v>
      </c>
      <c r="F117" t="s">
        <v>345</v>
      </c>
      <c r="G117" t="s">
        <v>283</v>
      </c>
      <c r="H117" t="s">
        <v>265</v>
      </c>
      <c r="I117" t="s">
        <v>266</v>
      </c>
      <c r="J117" t="s">
        <v>107</v>
      </c>
      <c r="K117" t="s">
        <v>325</v>
      </c>
      <c r="L117" s="63"/>
      <c r="M117" s="63"/>
      <c r="Q117" s="888"/>
      <c r="R117" s="888"/>
      <c r="V117" s="888"/>
      <c r="W117" s="949" t="str">
        <f>IFERROR(VLOOKUP(V117,'1.3 Lists'!$V$10:$W$315,2,FALSE),"")</f>
        <v/>
      </c>
      <c r="X117" s="888"/>
      <c r="AC117" t="s">
        <v>2206</v>
      </c>
      <c r="AD117" s="888"/>
      <c r="AE117" s="888"/>
      <c r="AF117" s="888"/>
      <c r="AG117" s="888"/>
      <c r="AH117" s="888"/>
      <c r="AI117" s="888"/>
    </row>
    <row r="118" spans="4:35">
      <c r="D118" t="s">
        <v>238</v>
      </c>
      <c r="E118" t="s">
        <v>215</v>
      </c>
      <c r="F118" t="s">
        <v>345</v>
      </c>
      <c r="G118" t="s">
        <v>283</v>
      </c>
      <c r="H118" t="s">
        <v>265</v>
      </c>
      <c r="I118" t="s">
        <v>266</v>
      </c>
      <c r="J118" t="s">
        <v>107</v>
      </c>
      <c r="K118" t="s">
        <v>325</v>
      </c>
      <c r="L118" s="63"/>
      <c r="M118" s="63"/>
      <c r="Q118" s="888"/>
      <c r="R118" s="888"/>
      <c r="V118" s="888"/>
      <c r="W118" s="949" t="str">
        <f>IFERROR(VLOOKUP(V118,'1.3 Lists'!$V$10:$W$315,2,FALSE),"")</f>
        <v/>
      </c>
      <c r="X118" s="888"/>
      <c r="AC118" t="s">
        <v>2206</v>
      </c>
      <c r="AD118" s="888"/>
      <c r="AE118" s="888"/>
      <c r="AF118" s="888"/>
      <c r="AG118" s="888"/>
      <c r="AH118" s="888"/>
      <c r="AI118" s="888"/>
    </row>
    <row r="119" spans="4:35">
      <c r="D119" t="s">
        <v>238</v>
      </c>
      <c r="E119" t="s">
        <v>215</v>
      </c>
      <c r="F119" t="s">
        <v>345</v>
      </c>
      <c r="G119" t="s">
        <v>283</v>
      </c>
      <c r="H119" t="s">
        <v>265</v>
      </c>
      <c r="I119" t="s">
        <v>266</v>
      </c>
      <c r="J119" t="s">
        <v>107</v>
      </c>
      <c r="K119" t="s">
        <v>325</v>
      </c>
      <c r="L119" s="63"/>
      <c r="M119" s="63"/>
      <c r="Q119" s="888"/>
      <c r="R119" s="888"/>
      <c r="V119" s="888"/>
      <c r="W119" s="949" t="str">
        <f>IFERROR(VLOOKUP(V119,'1.3 Lists'!$V$10:$W$315,2,FALSE),"")</f>
        <v/>
      </c>
      <c r="X119" s="888"/>
      <c r="AC119" t="s">
        <v>2206</v>
      </c>
      <c r="AD119" s="888"/>
      <c r="AE119" s="888"/>
      <c r="AF119" s="888"/>
      <c r="AG119" s="888"/>
      <c r="AH119" s="888"/>
      <c r="AI119" s="888"/>
    </row>
    <row r="120" spans="4:35">
      <c r="D120" t="s">
        <v>238</v>
      </c>
      <c r="E120" t="s">
        <v>215</v>
      </c>
      <c r="F120" t="s">
        <v>345</v>
      </c>
      <c r="G120" t="s">
        <v>283</v>
      </c>
      <c r="H120" t="s">
        <v>265</v>
      </c>
      <c r="I120" t="s">
        <v>266</v>
      </c>
      <c r="J120" t="s">
        <v>107</v>
      </c>
      <c r="K120" t="s">
        <v>325</v>
      </c>
      <c r="L120" s="63"/>
      <c r="M120" s="63"/>
      <c r="Q120" s="888"/>
      <c r="R120" s="888"/>
      <c r="V120" s="888"/>
      <c r="W120" s="949" t="str">
        <f>IFERROR(VLOOKUP(V120,'1.3 Lists'!$V$10:$W$315,2,FALSE),"")</f>
        <v/>
      </c>
      <c r="X120" s="888"/>
      <c r="AC120" t="s">
        <v>2206</v>
      </c>
      <c r="AD120" s="888"/>
      <c r="AE120" s="888"/>
      <c r="AF120" s="888"/>
      <c r="AG120" s="888"/>
      <c r="AH120" s="888"/>
      <c r="AI120" s="888"/>
    </row>
    <row r="121" spans="4:35">
      <c r="D121" t="s">
        <v>238</v>
      </c>
      <c r="E121" t="s">
        <v>215</v>
      </c>
      <c r="F121" t="s">
        <v>345</v>
      </c>
      <c r="G121" t="s">
        <v>283</v>
      </c>
      <c r="H121" t="s">
        <v>265</v>
      </c>
      <c r="I121" t="s">
        <v>266</v>
      </c>
      <c r="J121" t="s">
        <v>107</v>
      </c>
      <c r="K121" t="s">
        <v>325</v>
      </c>
      <c r="L121" s="63"/>
      <c r="M121" s="63"/>
      <c r="Q121" s="888"/>
      <c r="R121" s="888"/>
      <c r="V121" s="888"/>
      <c r="W121" s="949" t="str">
        <f>IFERROR(VLOOKUP(V121,'1.3 Lists'!$V$10:$W$315,2,FALSE),"")</f>
        <v/>
      </c>
      <c r="X121" s="888"/>
      <c r="AC121" t="s">
        <v>2206</v>
      </c>
      <c r="AD121" s="888"/>
      <c r="AE121" s="888"/>
      <c r="AF121" s="888"/>
      <c r="AG121" s="888"/>
      <c r="AH121" s="888"/>
      <c r="AI121" s="888"/>
    </row>
    <row r="122" spans="4:35">
      <c r="D122" t="s">
        <v>238</v>
      </c>
      <c r="E122" t="s">
        <v>215</v>
      </c>
      <c r="F122" t="s">
        <v>345</v>
      </c>
      <c r="G122" t="s">
        <v>283</v>
      </c>
      <c r="H122" t="s">
        <v>265</v>
      </c>
      <c r="I122" t="s">
        <v>266</v>
      </c>
      <c r="J122" t="s">
        <v>107</v>
      </c>
      <c r="K122" t="s">
        <v>325</v>
      </c>
      <c r="L122" s="63"/>
      <c r="M122" s="63"/>
      <c r="Q122" s="888"/>
      <c r="R122" s="888"/>
      <c r="V122" s="888"/>
      <c r="W122" s="949" t="str">
        <f>IFERROR(VLOOKUP(V122,'1.3 Lists'!$V$10:$W$315,2,FALSE),"")</f>
        <v/>
      </c>
      <c r="X122" s="888"/>
      <c r="AC122" t="s">
        <v>2206</v>
      </c>
      <c r="AD122" s="888"/>
      <c r="AE122" s="888"/>
      <c r="AF122" s="888"/>
      <c r="AG122" s="888"/>
      <c r="AH122" s="888"/>
      <c r="AI122" s="888"/>
    </row>
    <row r="123" spans="4:35">
      <c r="D123" t="s">
        <v>238</v>
      </c>
      <c r="E123" t="s">
        <v>215</v>
      </c>
      <c r="F123" t="s">
        <v>345</v>
      </c>
      <c r="G123" t="s">
        <v>283</v>
      </c>
      <c r="H123" t="s">
        <v>265</v>
      </c>
      <c r="I123" t="s">
        <v>266</v>
      </c>
      <c r="J123" t="s">
        <v>107</v>
      </c>
      <c r="K123" t="s">
        <v>325</v>
      </c>
      <c r="L123" s="63"/>
      <c r="M123" s="63"/>
      <c r="Q123" s="888"/>
      <c r="R123" s="888"/>
      <c r="V123" s="888"/>
      <c r="W123" s="949" t="str">
        <f>IFERROR(VLOOKUP(V123,'1.3 Lists'!$V$10:$W$315,2,FALSE),"")</f>
        <v/>
      </c>
      <c r="X123" s="888"/>
      <c r="AC123" t="s">
        <v>2206</v>
      </c>
      <c r="AD123" s="888"/>
      <c r="AE123" s="888"/>
      <c r="AF123" s="888"/>
      <c r="AG123" s="888"/>
      <c r="AH123" s="888"/>
      <c r="AI123" s="888"/>
    </row>
    <row r="124" spans="4:35">
      <c r="D124" t="s">
        <v>238</v>
      </c>
      <c r="E124" t="s">
        <v>215</v>
      </c>
      <c r="F124" t="s">
        <v>345</v>
      </c>
      <c r="G124" t="s">
        <v>283</v>
      </c>
      <c r="H124" t="s">
        <v>265</v>
      </c>
      <c r="I124" t="s">
        <v>266</v>
      </c>
      <c r="J124" t="s">
        <v>107</v>
      </c>
      <c r="K124" t="s">
        <v>325</v>
      </c>
      <c r="L124" s="63"/>
      <c r="M124" s="63"/>
      <c r="Q124" s="888"/>
      <c r="R124" s="888"/>
      <c r="V124" s="888"/>
      <c r="W124" s="949" t="str">
        <f>IFERROR(VLOOKUP(V124,'1.3 Lists'!$V$10:$W$315,2,FALSE),"")</f>
        <v/>
      </c>
      <c r="X124" s="888"/>
      <c r="AC124" t="s">
        <v>2206</v>
      </c>
      <c r="AD124" s="888"/>
      <c r="AE124" s="888"/>
      <c r="AF124" s="888"/>
      <c r="AG124" s="888"/>
      <c r="AH124" s="888"/>
      <c r="AI124" s="888"/>
    </row>
    <row r="125" spans="4:35">
      <c r="D125" t="s">
        <v>238</v>
      </c>
      <c r="E125" t="s">
        <v>215</v>
      </c>
      <c r="F125" t="s">
        <v>345</v>
      </c>
      <c r="G125" t="s">
        <v>283</v>
      </c>
      <c r="H125" t="s">
        <v>265</v>
      </c>
      <c r="I125" t="s">
        <v>266</v>
      </c>
      <c r="J125" t="s">
        <v>107</v>
      </c>
      <c r="K125" t="s">
        <v>325</v>
      </c>
      <c r="L125" s="63"/>
      <c r="M125" s="63"/>
      <c r="Q125" s="888"/>
      <c r="R125" s="888"/>
      <c r="V125" s="888"/>
      <c r="W125" s="949" t="str">
        <f>IFERROR(VLOOKUP(V125,'1.3 Lists'!$V$10:$W$315,2,FALSE),"")</f>
        <v/>
      </c>
      <c r="X125" s="888"/>
      <c r="AC125" t="s">
        <v>2206</v>
      </c>
      <c r="AD125" s="888"/>
      <c r="AE125" s="888"/>
      <c r="AF125" s="888"/>
      <c r="AG125" s="888"/>
      <c r="AH125" s="888"/>
      <c r="AI125" s="888"/>
    </row>
    <row r="126" spans="4:35">
      <c r="D126" t="s">
        <v>238</v>
      </c>
      <c r="E126" t="s">
        <v>215</v>
      </c>
      <c r="F126" t="s">
        <v>345</v>
      </c>
      <c r="G126" t="s">
        <v>283</v>
      </c>
      <c r="H126" t="s">
        <v>265</v>
      </c>
      <c r="I126" t="s">
        <v>266</v>
      </c>
      <c r="J126" t="s">
        <v>107</v>
      </c>
      <c r="K126" t="s">
        <v>325</v>
      </c>
      <c r="L126" s="63"/>
      <c r="M126" s="63"/>
      <c r="Q126" s="888"/>
      <c r="R126" s="888"/>
      <c r="V126" s="888"/>
      <c r="W126" s="949" t="str">
        <f>IFERROR(VLOOKUP(V126,'1.3 Lists'!$V$10:$W$315,2,FALSE),"")</f>
        <v/>
      </c>
      <c r="X126" s="888"/>
      <c r="AC126" t="s">
        <v>2206</v>
      </c>
      <c r="AD126" s="888"/>
      <c r="AE126" s="888"/>
      <c r="AF126" s="888"/>
      <c r="AG126" s="888"/>
      <c r="AH126" s="888"/>
      <c r="AI126" s="888"/>
    </row>
    <row r="127" spans="4:35">
      <c r="D127" t="s">
        <v>238</v>
      </c>
      <c r="E127" t="s">
        <v>215</v>
      </c>
      <c r="F127" t="s">
        <v>345</v>
      </c>
      <c r="G127" t="s">
        <v>283</v>
      </c>
      <c r="H127" t="s">
        <v>265</v>
      </c>
      <c r="I127" t="s">
        <v>266</v>
      </c>
      <c r="J127" t="s">
        <v>107</v>
      </c>
      <c r="K127" t="s">
        <v>325</v>
      </c>
      <c r="L127" s="63"/>
      <c r="M127" s="63"/>
      <c r="Q127" s="888"/>
      <c r="R127" s="888"/>
      <c r="V127" s="888"/>
      <c r="W127" s="949" t="str">
        <f>IFERROR(VLOOKUP(V127,'1.3 Lists'!$V$10:$W$315,2,FALSE),"")</f>
        <v/>
      </c>
      <c r="X127" s="888"/>
      <c r="AC127" t="s">
        <v>2206</v>
      </c>
      <c r="AD127" s="888"/>
      <c r="AE127" s="888"/>
      <c r="AF127" s="888"/>
      <c r="AG127" s="888"/>
      <c r="AH127" s="888"/>
      <c r="AI127" s="888"/>
    </row>
    <row r="128" spans="4:35">
      <c r="D128" t="s">
        <v>238</v>
      </c>
      <c r="E128" t="s">
        <v>215</v>
      </c>
      <c r="F128" t="s">
        <v>345</v>
      </c>
      <c r="G128" t="s">
        <v>283</v>
      </c>
      <c r="H128" t="s">
        <v>265</v>
      </c>
      <c r="I128" t="s">
        <v>266</v>
      </c>
      <c r="J128" t="s">
        <v>107</v>
      </c>
      <c r="K128" t="s">
        <v>325</v>
      </c>
      <c r="L128" s="63"/>
      <c r="M128" s="63"/>
      <c r="Q128" s="888"/>
      <c r="R128" s="888"/>
      <c r="V128" s="888"/>
      <c r="W128" s="949" t="str">
        <f>IFERROR(VLOOKUP(V128,'1.3 Lists'!$V$10:$W$315,2,FALSE),"")</f>
        <v/>
      </c>
      <c r="X128" s="888"/>
      <c r="AC128" t="s">
        <v>2206</v>
      </c>
      <c r="AD128" s="888"/>
      <c r="AE128" s="888"/>
      <c r="AF128" s="888"/>
      <c r="AG128" s="888"/>
      <c r="AH128" s="888"/>
      <c r="AI128" s="888"/>
    </row>
    <row r="129" spans="4:35">
      <c r="D129" t="s">
        <v>238</v>
      </c>
      <c r="E129" t="s">
        <v>215</v>
      </c>
      <c r="F129" t="s">
        <v>345</v>
      </c>
      <c r="G129" t="s">
        <v>283</v>
      </c>
      <c r="H129" t="s">
        <v>265</v>
      </c>
      <c r="I129" t="s">
        <v>266</v>
      </c>
      <c r="J129" t="s">
        <v>107</v>
      </c>
      <c r="K129" t="s">
        <v>325</v>
      </c>
      <c r="L129" s="63"/>
      <c r="M129" s="63"/>
      <c r="Q129" s="888"/>
      <c r="R129" s="888"/>
      <c r="V129" s="888"/>
      <c r="W129" s="949" t="str">
        <f>IFERROR(VLOOKUP(V129,'1.3 Lists'!$V$10:$W$315,2,FALSE),"")</f>
        <v/>
      </c>
      <c r="X129" s="888"/>
      <c r="AC129" t="s">
        <v>2206</v>
      </c>
      <c r="AD129" s="888"/>
      <c r="AE129" s="888"/>
      <c r="AF129" s="888"/>
      <c r="AG129" s="888"/>
      <c r="AH129" s="888"/>
      <c r="AI129" s="888"/>
    </row>
    <row r="130" spans="4:35">
      <c r="D130" t="s">
        <v>238</v>
      </c>
      <c r="E130" t="s">
        <v>215</v>
      </c>
      <c r="F130" t="s">
        <v>345</v>
      </c>
      <c r="G130" t="s">
        <v>283</v>
      </c>
      <c r="H130" t="s">
        <v>265</v>
      </c>
      <c r="I130" t="s">
        <v>266</v>
      </c>
      <c r="J130" t="s">
        <v>107</v>
      </c>
      <c r="K130" t="s">
        <v>325</v>
      </c>
      <c r="L130" s="63"/>
      <c r="M130" s="63"/>
      <c r="Q130" s="888"/>
      <c r="R130" s="888"/>
      <c r="V130" s="888"/>
      <c r="W130" s="949" t="str">
        <f>IFERROR(VLOOKUP(V130,'1.3 Lists'!$V$10:$W$315,2,FALSE),"")</f>
        <v/>
      </c>
      <c r="X130" s="888"/>
      <c r="AC130" t="s">
        <v>2206</v>
      </c>
      <c r="AD130" s="888"/>
      <c r="AE130" s="888"/>
      <c r="AF130" s="888"/>
      <c r="AG130" s="888"/>
      <c r="AH130" s="888"/>
      <c r="AI130" s="888"/>
    </row>
    <row r="131" spans="4:35">
      <c r="D131" t="s">
        <v>238</v>
      </c>
      <c r="E131" t="s">
        <v>215</v>
      </c>
      <c r="F131" t="s">
        <v>345</v>
      </c>
      <c r="G131" t="s">
        <v>283</v>
      </c>
      <c r="H131" t="s">
        <v>265</v>
      </c>
      <c r="I131" t="s">
        <v>266</v>
      </c>
      <c r="J131" t="s">
        <v>107</v>
      </c>
      <c r="K131" t="s">
        <v>325</v>
      </c>
      <c r="L131" s="63"/>
      <c r="M131" s="63"/>
      <c r="Q131" s="888"/>
      <c r="R131" s="888"/>
      <c r="V131" s="888"/>
      <c r="W131" s="949" t="str">
        <f>IFERROR(VLOOKUP(V131,'1.3 Lists'!$V$10:$W$315,2,FALSE),"")</f>
        <v/>
      </c>
      <c r="X131" s="888"/>
      <c r="AC131" t="s">
        <v>2206</v>
      </c>
      <c r="AD131" s="888"/>
      <c r="AE131" s="888"/>
      <c r="AF131" s="888"/>
      <c r="AG131" s="888"/>
      <c r="AH131" s="888"/>
      <c r="AI131" s="888"/>
    </row>
    <row r="132" spans="4:35">
      <c r="D132" t="s">
        <v>238</v>
      </c>
      <c r="E132" t="s">
        <v>215</v>
      </c>
      <c r="F132" t="s">
        <v>345</v>
      </c>
      <c r="G132" t="s">
        <v>283</v>
      </c>
      <c r="H132" t="s">
        <v>265</v>
      </c>
      <c r="I132" t="s">
        <v>266</v>
      </c>
      <c r="J132" t="s">
        <v>107</v>
      </c>
      <c r="K132" t="s">
        <v>325</v>
      </c>
      <c r="L132" s="63"/>
      <c r="M132" s="63"/>
      <c r="Q132" s="888"/>
      <c r="R132" s="888"/>
      <c r="V132" s="888"/>
      <c r="W132" s="949" t="str">
        <f>IFERROR(VLOOKUP(V132,'1.3 Lists'!$V$10:$W$315,2,FALSE),"")</f>
        <v/>
      </c>
      <c r="X132" s="888"/>
      <c r="AC132" t="s">
        <v>2206</v>
      </c>
      <c r="AD132" s="888"/>
      <c r="AE132" s="888"/>
      <c r="AF132" s="888"/>
      <c r="AG132" s="888"/>
      <c r="AH132" s="888"/>
      <c r="AI132" s="888"/>
    </row>
    <row r="133" spans="4:35">
      <c r="D133" t="s">
        <v>238</v>
      </c>
      <c r="E133" t="s">
        <v>215</v>
      </c>
      <c r="F133" t="s">
        <v>345</v>
      </c>
      <c r="G133" t="s">
        <v>283</v>
      </c>
      <c r="H133" t="s">
        <v>265</v>
      </c>
      <c r="I133" t="s">
        <v>266</v>
      </c>
      <c r="J133" t="s">
        <v>107</v>
      </c>
      <c r="K133" t="s">
        <v>325</v>
      </c>
      <c r="L133" s="63"/>
      <c r="M133" s="63"/>
      <c r="Q133" s="888"/>
      <c r="R133" s="888"/>
      <c r="V133" s="888"/>
      <c r="W133" s="949" t="str">
        <f>IFERROR(VLOOKUP(V133,'1.3 Lists'!$V$10:$W$315,2,FALSE),"")</f>
        <v/>
      </c>
      <c r="X133" s="888"/>
      <c r="AC133" t="s">
        <v>2206</v>
      </c>
      <c r="AD133" s="888"/>
      <c r="AE133" s="888"/>
      <c r="AF133" s="888"/>
      <c r="AG133" s="888"/>
      <c r="AH133" s="888"/>
      <c r="AI133" s="888"/>
    </row>
    <row r="134" spans="4:35">
      <c r="D134" t="s">
        <v>238</v>
      </c>
      <c r="E134" t="s">
        <v>215</v>
      </c>
      <c r="F134" t="s">
        <v>345</v>
      </c>
      <c r="G134" t="s">
        <v>283</v>
      </c>
      <c r="H134" t="s">
        <v>265</v>
      </c>
      <c r="I134" t="s">
        <v>266</v>
      </c>
      <c r="J134" t="s">
        <v>107</v>
      </c>
      <c r="K134" t="s">
        <v>325</v>
      </c>
      <c r="L134" s="63"/>
      <c r="M134" s="63"/>
      <c r="Q134" s="888"/>
      <c r="R134" s="888"/>
      <c r="V134" s="888"/>
      <c r="W134" s="949" t="str">
        <f>IFERROR(VLOOKUP(V134,'1.3 Lists'!$V$10:$W$315,2,FALSE),"")</f>
        <v/>
      </c>
      <c r="X134" s="888"/>
      <c r="AC134" t="s">
        <v>2206</v>
      </c>
      <c r="AD134" s="888"/>
      <c r="AE134" s="888"/>
      <c r="AF134" s="888"/>
      <c r="AG134" s="888"/>
      <c r="AH134" s="888"/>
      <c r="AI134" s="888"/>
    </row>
    <row r="135" spans="4:35">
      <c r="D135" t="s">
        <v>238</v>
      </c>
      <c r="E135" t="s">
        <v>215</v>
      </c>
      <c r="F135" t="s">
        <v>345</v>
      </c>
      <c r="G135" t="s">
        <v>283</v>
      </c>
      <c r="H135" t="s">
        <v>265</v>
      </c>
      <c r="I135" t="s">
        <v>266</v>
      </c>
      <c r="J135" t="s">
        <v>107</v>
      </c>
      <c r="K135" t="s">
        <v>325</v>
      </c>
      <c r="L135" s="63"/>
      <c r="M135" s="63"/>
      <c r="Q135" s="888"/>
      <c r="R135" s="888"/>
      <c r="V135" s="888"/>
      <c r="W135" s="949" t="str">
        <f>IFERROR(VLOOKUP(V135,'1.3 Lists'!$V$10:$W$315,2,FALSE),"")</f>
        <v/>
      </c>
      <c r="X135" s="888"/>
      <c r="AC135" t="s">
        <v>2206</v>
      </c>
      <c r="AD135" s="888"/>
      <c r="AE135" s="888"/>
      <c r="AF135" s="888"/>
      <c r="AG135" s="888"/>
      <c r="AH135" s="888"/>
      <c r="AI135" s="888"/>
    </row>
    <row r="136" spans="4:35">
      <c r="D136" t="s">
        <v>238</v>
      </c>
      <c r="E136" t="s">
        <v>215</v>
      </c>
      <c r="F136" t="s">
        <v>345</v>
      </c>
      <c r="G136" t="s">
        <v>283</v>
      </c>
      <c r="H136" t="s">
        <v>265</v>
      </c>
      <c r="I136" t="s">
        <v>266</v>
      </c>
      <c r="J136" t="s">
        <v>107</v>
      </c>
      <c r="K136" t="s">
        <v>325</v>
      </c>
      <c r="L136" s="63"/>
      <c r="M136" s="63"/>
      <c r="Q136" s="888"/>
      <c r="R136" s="888"/>
      <c r="V136" s="888"/>
      <c r="W136" s="949" t="str">
        <f>IFERROR(VLOOKUP(V136,'1.3 Lists'!$V$10:$W$315,2,FALSE),"")</f>
        <v/>
      </c>
      <c r="X136" s="888"/>
      <c r="AC136" t="s">
        <v>2206</v>
      </c>
      <c r="AD136" s="888"/>
      <c r="AE136" s="888"/>
      <c r="AF136" s="888"/>
      <c r="AG136" s="888"/>
      <c r="AH136" s="888"/>
      <c r="AI136" s="888"/>
    </row>
    <row r="137" spans="4:35">
      <c r="D137" t="s">
        <v>238</v>
      </c>
      <c r="E137" t="s">
        <v>215</v>
      </c>
      <c r="F137" t="s">
        <v>345</v>
      </c>
      <c r="G137" t="s">
        <v>283</v>
      </c>
      <c r="H137" t="s">
        <v>265</v>
      </c>
      <c r="I137" t="s">
        <v>266</v>
      </c>
      <c r="J137" t="s">
        <v>107</v>
      </c>
      <c r="K137" t="s">
        <v>325</v>
      </c>
      <c r="L137" s="63"/>
      <c r="M137" s="63"/>
      <c r="Q137" s="888"/>
      <c r="R137" s="888"/>
      <c r="V137" s="888"/>
      <c r="W137" s="949" t="str">
        <f>IFERROR(VLOOKUP(V137,'1.3 Lists'!$V$10:$W$315,2,FALSE),"")</f>
        <v/>
      </c>
      <c r="X137" s="888"/>
      <c r="AC137" t="s">
        <v>2206</v>
      </c>
      <c r="AD137" s="888"/>
      <c r="AE137" s="888"/>
      <c r="AF137" s="888"/>
      <c r="AG137" s="888"/>
      <c r="AH137" s="888"/>
      <c r="AI137" s="888"/>
    </row>
    <row r="138" spans="4:35">
      <c r="D138" t="s">
        <v>238</v>
      </c>
      <c r="E138" t="s">
        <v>215</v>
      </c>
      <c r="F138" t="s">
        <v>345</v>
      </c>
      <c r="G138" t="s">
        <v>283</v>
      </c>
      <c r="H138" t="s">
        <v>265</v>
      </c>
      <c r="I138" t="s">
        <v>266</v>
      </c>
      <c r="J138" t="s">
        <v>107</v>
      </c>
      <c r="K138" t="s">
        <v>325</v>
      </c>
      <c r="L138" s="63"/>
      <c r="M138" s="63"/>
      <c r="Q138" s="888"/>
      <c r="R138" s="888"/>
      <c r="V138" s="888"/>
      <c r="W138" s="949" t="str">
        <f>IFERROR(VLOOKUP(V138,'1.3 Lists'!$V$10:$W$315,2,FALSE),"")</f>
        <v/>
      </c>
      <c r="X138" s="888"/>
      <c r="AC138" t="s">
        <v>2206</v>
      </c>
      <c r="AD138" s="888"/>
      <c r="AE138" s="888"/>
      <c r="AF138" s="888"/>
      <c r="AG138" s="888"/>
      <c r="AH138" s="888"/>
      <c r="AI138" s="888"/>
    </row>
    <row r="139" spans="4:35">
      <c r="D139" t="s">
        <v>238</v>
      </c>
      <c r="E139" t="s">
        <v>215</v>
      </c>
      <c r="F139" t="s">
        <v>345</v>
      </c>
      <c r="G139" t="s">
        <v>283</v>
      </c>
      <c r="H139" t="s">
        <v>265</v>
      </c>
      <c r="I139" t="s">
        <v>266</v>
      </c>
      <c r="J139" t="s">
        <v>107</v>
      </c>
      <c r="K139" t="s">
        <v>325</v>
      </c>
      <c r="L139" s="63"/>
      <c r="M139" s="63"/>
      <c r="Q139" s="888"/>
      <c r="R139" s="888"/>
      <c r="V139" s="888"/>
      <c r="W139" s="949" t="str">
        <f>IFERROR(VLOOKUP(V139,'1.3 Lists'!$V$10:$W$315,2,FALSE),"")</f>
        <v/>
      </c>
      <c r="X139" s="888"/>
      <c r="AC139" t="s">
        <v>2206</v>
      </c>
      <c r="AD139" s="888"/>
      <c r="AE139" s="888"/>
      <c r="AF139" s="888"/>
      <c r="AG139" s="888"/>
      <c r="AH139" s="888"/>
      <c r="AI139" s="888"/>
    </row>
    <row r="140" spans="4:35">
      <c r="D140" t="s">
        <v>238</v>
      </c>
      <c r="E140" t="s">
        <v>215</v>
      </c>
      <c r="F140" t="s">
        <v>345</v>
      </c>
      <c r="G140" t="s">
        <v>283</v>
      </c>
      <c r="H140" t="s">
        <v>265</v>
      </c>
      <c r="I140" t="s">
        <v>266</v>
      </c>
      <c r="J140" t="s">
        <v>107</v>
      </c>
      <c r="K140" t="s">
        <v>325</v>
      </c>
      <c r="L140" s="63"/>
      <c r="M140" s="63"/>
      <c r="Q140" s="888"/>
      <c r="R140" s="888"/>
      <c r="V140" s="888"/>
      <c r="W140" s="949" t="str">
        <f>IFERROR(VLOOKUP(V140,'1.3 Lists'!$V$10:$W$315,2,FALSE),"")</f>
        <v/>
      </c>
      <c r="X140" s="888"/>
      <c r="AC140" t="s">
        <v>2206</v>
      </c>
      <c r="AD140" s="888"/>
      <c r="AE140" s="888"/>
      <c r="AF140" s="888"/>
      <c r="AG140" s="888"/>
      <c r="AH140" s="888"/>
      <c r="AI140" s="888"/>
    </row>
    <row r="141" spans="4:35">
      <c r="D141" t="s">
        <v>238</v>
      </c>
      <c r="E141" t="s">
        <v>215</v>
      </c>
      <c r="F141" t="s">
        <v>345</v>
      </c>
      <c r="G141" t="s">
        <v>283</v>
      </c>
      <c r="H141" t="s">
        <v>265</v>
      </c>
      <c r="I141" t="s">
        <v>266</v>
      </c>
      <c r="J141" t="s">
        <v>107</v>
      </c>
      <c r="K141" t="s">
        <v>325</v>
      </c>
      <c r="L141" s="63"/>
      <c r="M141" s="63"/>
      <c r="Q141" s="888"/>
      <c r="R141" s="888"/>
      <c r="V141" s="888"/>
      <c r="W141" s="949" t="str">
        <f>IFERROR(VLOOKUP(V141,'1.3 Lists'!$V$10:$W$315,2,FALSE),"")</f>
        <v/>
      </c>
      <c r="X141" s="888"/>
      <c r="AC141" t="s">
        <v>2206</v>
      </c>
      <c r="AD141" s="888"/>
      <c r="AE141" s="888"/>
      <c r="AF141" s="888"/>
      <c r="AG141" s="888"/>
      <c r="AH141" s="888"/>
      <c r="AI141" s="888"/>
    </row>
    <row r="142" spans="4:35">
      <c r="D142" t="s">
        <v>238</v>
      </c>
      <c r="E142" t="s">
        <v>215</v>
      </c>
      <c r="F142" t="s">
        <v>345</v>
      </c>
      <c r="G142" t="s">
        <v>283</v>
      </c>
      <c r="H142" t="s">
        <v>265</v>
      </c>
      <c r="I142" t="s">
        <v>266</v>
      </c>
      <c r="J142" t="s">
        <v>107</v>
      </c>
      <c r="K142" t="s">
        <v>325</v>
      </c>
      <c r="L142" s="63"/>
      <c r="M142" s="63"/>
      <c r="Q142" s="888"/>
      <c r="R142" s="888"/>
      <c r="V142" s="888"/>
      <c r="W142" s="949" t="str">
        <f>IFERROR(VLOOKUP(V142,'1.3 Lists'!$V$10:$W$315,2,FALSE),"")</f>
        <v/>
      </c>
      <c r="X142" s="888"/>
      <c r="AC142" t="s">
        <v>2206</v>
      </c>
      <c r="AD142" s="888"/>
      <c r="AE142" s="888"/>
      <c r="AF142" s="888"/>
      <c r="AG142" s="888"/>
      <c r="AH142" s="888"/>
      <c r="AI142" s="888"/>
    </row>
    <row r="143" spans="4:35">
      <c r="D143" t="s">
        <v>238</v>
      </c>
      <c r="E143" t="s">
        <v>215</v>
      </c>
      <c r="F143" t="s">
        <v>345</v>
      </c>
      <c r="G143" t="s">
        <v>283</v>
      </c>
      <c r="H143" t="s">
        <v>265</v>
      </c>
      <c r="I143" t="s">
        <v>266</v>
      </c>
      <c r="J143" t="s">
        <v>107</v>
      </c>
      <c r="K143" t="s">
        <v>325</v>
      </c>
      <c r="L143" s="63"/>
      <c r="M143" s="63"/>
      <c r="Q143" s="888"/>
      <c r="R143" s="888"/>
      <c r="V143" s="888"/>
      <c r="W143" s="949" t="str">
        <f>IFERROR(VLOOKUP(V143,'1.3 Lists'!$V$10:$W$315,2,FALSE),"")</f>
        <v/>
      </c>
      <c r="X143" s="888"/>
      <c r="AC143" t="s">
        <v>2206</v>
      </c>
      <c r="AD143" s="888"/>
      <c r="AE143" s="888"/>
      <c r="AF143" s="888"/>
      <c r="AG143" s="888"/>
      <c r="AH143" s="888"/>
      <c r="AI143" s="888"/>
    </row>
    <row r="144" spans="4:35">
      <c r="D144" t="s">
        <v>238</v>
      </c>
      <c r="E144" t="s">
        <v>215</v>
      </c>
      <c r="F144" t="s">
        <v>345</v>
      </c>
      <c r="G144" t="s">
        <v>283</v>
      </c>
      <c r="H144" t="s">
        <v>265</v>
      </c>
      <c r="I144" t="s">
        <v>266</v>
      </c>
      <c r="J144" t="s">
        <v>107</v>
      </c>
      <c r="K144" t="s">
        <v>325</v>
      </c>
      <c r="L144" s="63"/>
      <c r="M144" s="63"/>
      <c r="Q144" s="888"/>
      <c r="R144" s="888"/>
      <c r="V144" s="888"/>
      <c r="W144" s="949" t="str">
        <f>IFERROR(VLOOKUP(V144,'1.3 Lists'!$V$10:$W$315,2,FALSE),"")</f>
        <v/>
      </c>
      <c r="X144" s="888"/>
      <c r="AC144" t="s">
        <v>2206</v>
      </c>
      <c r="AD144" s="888"/>
      <c r="AE144" s="888"/>
      <c r="AF144" s="888"/>
      <c r="AG144" s="888"/>
      <c r="AH144" s="888"/>
      <c r="AI144" s="888"/>
    </row>
    <row r="145" spans="4:35">
      <c r="D145" t="s">
        <v>238</v>
      </c>
      <c r="E145" t="s">
        <v>215</v>
      </c>
      <c r="F145" t="s">
        <v>345</v>
      </c>
      <c r="G145" t="s">
        <v>283</v>
      </c>
      <c r="H145" t="s">
        <v>265</v>
      </c>
      <c r="I145" t="s">
        <v>266</v>
      </c>
      <c r="J145" t="s">
        <v>107</v>
      </c>
      <c r="K145" t="s">
        <v>325</v>
      </c>
      <c r="L145" s="63"/>
      <c r="M145" s="63"/>
      <c r="Q145" s="888"/>
      <c r="R145" s="888"/>
      <c r="V145" s="888"/>
      <c r="W145" s="949" t="str">
        <f>IFERROR(VLOOKUP(V145,'1.3 Lists'!$V$10:$W$315,2,FALSE),"")</f>
        <v/>
      </c>
      <c r="X145" s="888"/>
      <c r="AC145" t="s">
        <v>2206</v>
      </c>
      <c r="AD145" s="888"/>
      <c r="AE145" s="888"/>
      <c r="AF145" s="888"/>
      <c r="AG145" s="888"/>
      <c r="AH145" s="888"/>
      <c r="AI145" s="888"/>
    </row>
    <row r="146" spans="4:35">
      <c r="D146" t="s">
        <v>238</v>
      </c>
      <c r="E146" t="s">
        <v>215</v>
      </c>
      <c r="F146" t="s">
        <v>345</v>
      </c>
      <c r="G146" t="s">
        <v>283</v>
      </c>
      <c r="H146" t="s">
        <v>265</v>
      </c>
      <c r="I146" t="s">
        <v>266</v>
      </c>
      <c r="J146" t="s">
        <v>107</v>
      </c>
      <c r="K146" t="s">
        <v>325</v>
      </c>
      <c r="L146" s="63"/>
      <c r="M146" s="63"/>
      <c r="Q146" s="888"/>
      <c r="R146" s="888"/>
      <c r="V146" s="888"/>
      <c r="W146" s="949" t="str">
        <f>IFERROR(VLOOKUP(V146,'1.3 Lists'!$V$10:$W$315,2,FALSE),"")</f>
        <v/>
      </c>
      <c r="X146" s="888"/>
      <c r="AC146" t="s">
        <v>2206</v>
      </c>
      <c r="AD146" s="888"/>
      <c r="AE146" s="888"/>
      <c r="AF146" s="888"/>
      <c r="AG146" s="888"/>
      <c r="AH146" s="888"/>
      <c r="AI146" s="888"/>
    </row>
    <row r="147" spans="4:35">
      <c r="D147" t="s">
        <v>238</v>
      </c>
      <c r="E147" t="s">
        <v>215</v>
      </c>
      <c r="F147" t="s">
        <v>345</v>
      </c>
      <c r="G147" t="s">
        <v>283</v>
      </c>
      <c r="H147" t="s">
        <v>265</v>
      </c>
      <c r="I147" t="s">
        <v>266</v>
      </c>
      <c r="J147" t="s">
        <v>107</v>
      </c>
      <c r="K147" t="s">
        <v>325</v>
      </c>
      <c r="L147" s="63"/>
      <c r="M147" s="63"/>
      <c r="Q147" s="888"/>
      <c r="R147" s="888"/>
      <c r="V147" s="888"/>
      <c r="W147" s="949" t="str">
        <f>IFERROR(VLOOKUP(V147,'1.3 Lists'!$V$10:$W$315,2,FALSE),"")</f>
        <v/>
      </c>
      <c r="X147" s="888"/>
      <c r="AC147" t="s">
        <v>2206</v>
      </c>
      <c r="AD147" s="888"/>
      <c r="AE147" s="888"/>
      <c r="AF147" s="888"/>
      <c r="AG147" s="888"/>
      <c r="AH147" s="888"/>
      <c r="AI147" s="888"/>
    </row>
    <row r="148" spans="4:35">
      <c r="D148" t="s">
        <v>238</v>
      </c>
      <c r="E148" t="s">
        <v>215</v>
      </c>
      <c r="F148" t="s">
        <v>345</v>
      </c>
      <c r="G148" t="s">
        <v>283</v>
      </c>
      <c r="H148" t="s">
        <v>265</v>
      </c>
      <c r="I148" t="s">
        <v>266</v>
      </c>
      <c r="J148" t="s">
        <v>107</v>
      </c>
      <c r="K148" t="s">
        <v>325</v>
      </c>
      <c r="L148" s="63"/>
      <c r="M148" s="63"/>
      <c r="Q148" s="888"/>
      <c r="R148" s="888"/>
      <c r="V148" s="888"/>
      <c r="W148" s="949" t="str">
        <f>IFERROR(VLOOKUP(V148,'1.3 Lists'!$V$10:$W$315,2,FALSE),"")</f>
        <v/>
      </c>
      <c r="X148" s="888"/>
      <c r="AC148" t="s">
        <v>2206</v>
      </c>
      <c r="AD148" s="888"/>
      <c r="AE148" s="888"/>
      <c r="AF148" s="888"/>
      <c r="AG148" s="888"/>
      <c r="AH148" s="888"/>
      <c r="AI148" s="888"/>
    </row>
    <row r="149" spans="4:35">
      <c r="D149" t="s">
        <v>238</v>
      </c>
      <c r="E149" t="s">
        <v>215</v>
      </c>
      <c r="F149" t="s">
        <v>345</v>
      </c>
      <c r="G149" t="s">
        <v>283</v>
      </c>
      <c r="H149" t="s">
        <v>265</v>
      </c>
      <c r="I149" t="s">
        <v>266</v>
      </c>
      <c r="J149" t="s">
        <v>107</v>
      </c>
      <c r="K149" t="s">
        <v>325</v>
      </c>
      <c r="L149" s="63"/>
      <c r="M149" s="63"/>
      <c r="Q149" s="888"/>
      <c r="R149" s="888"/>
      <c r="V149" s="888"/>
      <c r="W149" s="949" t="str">
        <f>IFERROR(VLOOKUP(V149,'1.3 Lists'!$V$10:$W$315,2,FALSE),"")</f>
        <v/>
      </c>
      <c r="X149" s="888"/>
      <c r="AC149" t="s">
        <v>2206</v>
      </c>
      <c r="AD149" s="888"/>
      <c r="AE149" s="888"/>
      <c r="AF149" s="888"/>
      <c r="AG149" s="888"/>
      <c r="AH149" s="888"/>
      <c r="AI149" s="888"/>
    </row>
    <row r="150" spans="4:35">
      <c r="D150" t="s">
        <v>238</v>
      </c>
      <c r="E150" t="s">
        <v>215</v>
      </c>
      <c r="F150" t="s">
        <v>345</v>
      </c>
      <c r="G150" t="s">
        <v>283</v>
      </c>
      <c r="H150" t="s">
        <v>265</v>
      </c>
      <c r="I150" t="s">
        <v>266</v>
      </c>
      <c r="J150" t="s">
        <v>107</v>
      </c>
      <c r="K150" t="s">
        <v>325</v>
      </c>
      <c r="L150" s="63"/>
      <c r="M150" s="63"/>
      <c r="Q150" s="888"/>
      <c r="R150" s="888"/>
      <c r="V150" s="888"/>
      <c r="W150" s="949" t="str">
        <f>IFERROR(VLOOKUP(V150,'1.3 Lists'!$V$10:$W$315,2,FALSE),"")</f>
        <v/>
      </c>
      <c r="X150" s="888"/>
      <c r="AC150" t="s">
        <v>2206</v>
      </c>
      <c r="AD150" s="888"/>
      <c r="AE150" s="888"/>
      <c r="AF150" s="888"/>
      <c r="AG150" s="888"/>
      <c r="AH150" s="888"/>
      <c r="AI150" s="888"/>
    </row>
    <row r="151" spans="4:35">
      <c r="D151" t="s">
        <v>238</v>
      </c>
      <c r="E151" t="s">
        <v>215</v>
      </c>
      <c r="F151" t="s">
        <v>345</v>
      </c>
      <c r="G151" t="s">
        <v>283</v>
      </c>
      <c r="H151" t="s">
        <v>265</v>
      </c>
      <c r="I151" t="s">
        <v>266</v>
      </c>
      <c r="J151" t="s">
        <v>107</v>
      </c>
      <c r="K151" t="s">
        <v>325</v>
      </c>
      <c r="L151" s="63"/>
      <c r="M151" s="63"/>
      <c r="Q151" s="888"/>
      <c r="R151" s="888"/>
      <c r="V151" s="888"/>
      <c r="W151" s="949" t="str">
        <f>IFERROR(VLOOKUP(V151,'1.3 Lists'!$V$10:$W$315,2,FALSE),"")</f>
        <v/>
      </c>
      <c r="X151" s="888"/>
      <c r="AC151" t="s">
        <v>2206</v>
      </c>
      <c r="AD151" s="888"/>
      <c r="AE151" s="888"/>
      <c r="AF151" s="888"/>
      <c r="AG151" s="888"/>
      <c r="AH151" s="888"/>
      <c r="AI151" s="888"/>
    </row>
    <row r="152" spans="4:35">
      <c r="D152" t="s">
        <v>238</v>
      </c>
      <c r="E152" t="s">
        <v>215</v>
      </c>
      <c r="F152" t="s">
        <v>345</v>
      </c>
      <c r="G152" t="s">
        <v>283</v>
      </c>
      <c r="H152" t="s">
        <v>265</v>
      </c>
      <c r="I152" t="s">
        <v>266</v>
      </c>
      <c r="J152" t="s">
        <v>107</v>
      </c>
      <c r="K152" t="s">
        <v>325</v>
      </c>
      <c r="L152" s="63"/>
      <c r="M152" s="63"/>
      <c r="Q152" s="888"/>
      <c r="R152" s="888"/>
      <c r="V152" s="888"/>
      <c r="W152" s="949" t="str">
        <f>IFERROR(VLOOKUP(V152,'1.3 Lists'!$V$10:$W$315,2,FALSE),"")</f>
        <v/>
      </c>
      <c r="X152" s="888"/>
      <c r="AC152" t="s">
        <v>2206</v>
      </c>
      <c r="AD152" s="888"/>
      <c r="AE152" s="888"/>
      <c r="AF152" s="888"/>
      <c r="AG152" s="888"/>
      <c r="AH152" s="888"/>
      <c r="AI152" s="888"/>
    </row>
    <row r="153" spans="4:35">
      <c r="D153" t="s">
        <v>238</v>
      </c>
      <c r="E153" t="s">
        <v>215</v>
      </c>
      <c r="F153" t="s">
        <v>345</v>
      </c>
      <c r="G153" t="s">
        <v>283</v>
      </c>
      <c r="H153" t="s">
        <v>265</v>
      </c>
      <c r="I153" t="s">
        <v>266</v>
      </c>
      <c r="J153" t="s">
        <v>107</v>
      </c>
      <c r="K153" t="s">
        <v>325</v>
      </c>
      <c r="L153" s="63"/>
      <c r="M153" s="63"/>
      <c r="Q153" s="888"/>
      <c r="R153" s="888"/>
      <c r="V153" s="888"/>
      <c r="W153" s="949" t="str">
        <f>IFERROR(VLOOKUP(V153,'1.3 Lists'!$V$10:$W$315,2,FALSE),"")</f>
        <v/>
      </c>
      <c r="X153" s="888"/>
      <c r="AC153" t="s">
        <v>2206</v>
      </c>
      <c r="AD153" s="888"/>
      <c r="AE153" s="888"/>
      <c r="AF153" s="888"/>
      <c r="AG153" s="888"/>
      <c r="AH153" s="888"/>
      <c r="AI153" s="888"/>
    </row>
    <row r="154" spans="4:35">
      <c r="D154" t="s">
        <v>238</v>
      </c>
      <c r="E154" t="s">
        <v>215</v>
      </c>
      <c r="F154" t="s">
        <v>345</v>
      </c>
      <c r="G154" t="s">
        <v>283</v>
      </c>
      <c r="H154" t="s">
        <v>265</v>
      </c>
      <c r="I154" t="s">
        <v>266</v>
      </c>
      <c r="J154" t="s">
        <v>107</v>
      </c>
      <c r="K154" t="s">
        <v>325</v>
      </c>
      <c r="L154" s="63"/>
      <c r="M154" s="63"/>
      <c r="Q154" s="888"/>
      <c r="R154" s="888"/>
      <c r="V154" s="888"/>
      <c r="W154" s="949" t="str">
        <f>IFERROR(VLOOKUP(V154,'1.3 Lists'!$V$10:$W$315,2,FALSE),"")</f>
        <v/>
      </c>
      <c r="X154" s="888"/>
      <c r="AC154" t="s">
        <v>2206</v>
      </c>
      <c r="AD154" s="888"/>
      <c r="AE154" s="888"/>
      <c r="AF154" s="888"/>
      <c r="AG154" s="888"/>
      <c r="AH154" s="888"/>
      <c r="AI154" s="888"/>
    </row>
    <row r="155" spans="4:35">
      <c r="D155" t="s">
        <v>238</v>
      </c>
      <c r="E155" t="s">
        <v>215</v>
      </c>
      <c r="F155" t="s">
        <v>345</v>
      </c>
      <c r="G155" t="s">
        <v>283</v>
      </c>
      <c r="H155" t="s">
        <v>265</v>
      </c>
      <c r="I155" t="s">
        <v>266</v>
      </c>
      <c r="J155" t="s">
        <v>107</v>
      </c>
      <c r="K155" t="s">
        <v>325</v>
      </c>
      <c r="L155" s="63"/>
      <c r="M155" s="63"/>
      <c r="Q155" s="888"/>
      <c r="R155" s="888"/>
      <c r="V155" s="888"/>
      <c r="W155" s="949" t="str">
        <f>IFERROR(VLOOKUP(V155,'1.3 Lists'!$V$10:$W$315,2,FALSE),"")</f>
        <v/>
      </c>
      <c r="X155" s="888"/>
      <c r="AC155" t="s">
        <v>2206</v>
      </c>
      <c r="AD155" s="888"/>
      <c r="AE155" s="888"/>
      <c r="AF155" s="888"/>
      <c r="AG155" s="888"/>
      <c r="AH155" s="888"/>
      <c r="AI155" s="888"/>
    </row>
    <row r="156" spans="4:35">
      <c r="D156" t="s">
        <v>238</v>
      </c>
      <c r="E156" t="s">
        <v>215</v>
      </c>
      <c r="F156" t="s">
        <v>345</v>
      </c>
      <c r="G156" t="s">
        <v>283</v>
      </c>
      <c r="H156" t="s">
        <v>265</v>
      </c>
      <c r="I156" t="s">
        <v>266</v>
      </c>
      <c r="J156" t="s">
        <v>107</v>
      </c>
      <c r="K156" t="s">
        <v>325</v>
      </c>
      <c r="L156" s="63"/>
      <c r="M156" s="63"/>
      <c r="Q156" s="888"/>
      <c r="R156" s="888"/>
      <c r="V156" s="888"/>
      <c r="W156" s="949" t="str">
        <f>IFERROR(VLOOKUP(V156,'1.3 Lists'!$V$10:$W$315,2,FALSE),"")</f>
        <v/>
      </c>
      <c r="X156" s="888"/>
      <c r="AC156" t="s">
        <v>2206</v>
      </c>
      <c r="AD156" s="888"/>
      <c r="AE156" s="888"/>
      <c r="AF156" s="888"/>
      <c r="AG156" s="888"/>
      <c r="AH156" s="888"/>
      <c r="AI156" s="888"/>
    </row>
    <row r="157" spans="4:35">
      <c r="D157" t="s">
        <v>238</v>
      </c>
      <c r="E157" t="s">
        <v>215</v>
      </c>
      <c r="F157" t="s">
        <v>345</v>
      </c>
      <c r="G157" t="s">
        <v>283</v>
      </c>
      <c r="H157" t="s">
        <v>265</v>
      </c>
      <c r="I157" t="s">
        <v>266</v>
      </c>
      <c r="J157" t="s">
        <v>107</v>
      </c>
      <c r="K157" t="s">
        <v>325</v>
      </c>
      <c r="L157" s="63"/>
      <c r="M157" s="63"/>
      <c r="Q157" s="888"/>
      <c r="R157" s="888"/>
      <c r="V157" s="888"/>
      <c r="W157" s="949" t="str">
        <f>IFERROR(VLOOKUP(V157,'1.3 Lists'!$V$10:$W$315,2,FALSE),"")</f>
        <v/>
      </c>
      <c r="X157" s="888"/>
      <c r="AC157" t="s">
        <v>2206</v>
      </c>
      <c r="AD157" s="888"/>
      <c r="AE157" s="888"/>
      <c r="AF157" s="888"/>
      <c r="AG157" s="888"/>
      <c r="AH157" s="888"/>
      <c r="AI157" s="888"/>
    </row>
    <row r="158" spans="4:35">
      <c r="D158" t="s">
        <v>238</v>
      </c>
      <c r="E158" t="s">
        <v>215</v>
      </c>
      <c r="F158" t="s">
        <v>345</v>
      </c>
      <c r="G158" t="s">
        <v>283</v>
      </c>
      <c r="H158" t="s">
        <v>265</v>
      </c>
      <c r="I158" t="s">
        <v>266</v>
      </c>
      <c r="J158" t="s">
        <v>107</v>
      </c>
      <c r="K158" t="s">
        <v>325</v>
      </c>
      <c r="L158" s="63"/>
      <c r="M158" s="63"/>
      <c r="Q158" s="888"/>
      <c r="R158" s="888"/>
      <c r="V158" s="888"/>
      <c r="W158" s="949" t="str">
        <f>IFERROR(VLOOKUP(V158,'1.3 Lists'!$V$10:$W$315,2,FALSE),"")</f>
        <v/>
      </c>
      <c r="X158" s="888"/>
      <c r="AC158" t="s">
        <v>2206</v>
      </c>
      <c r="AD158" s="888"/>
      <c r="AE158" s="888"/>
      <c r="AF158" s="888"/>
      <c r="AG158" s="888"/>
      <c r="AH158" s="888"/>
      <c r="AI158" s="888"/>
    </row>
    <row r="159" spans="4:35">
      <c r="D159" t="s">
        <v>238</v>
      </c>
      <c r="E159" t="s">
        <v>215</v>
      </c>
      <c r="F159" t="s">
        <v>345</v>
      </c>
      <c r="G159" t="s">
        <v>283</v>
      </c>
      <c r="H159" t="s">
        <v>265</v>
      </c>
      <c r="I159" t="s">
        <v>266</v>
      </c>
      <c r="J159" t="s">
        <v>107</v>
      </c>
      <c r="K159" t="s">
        <v>325</v>
      </c>
      <c r="L159" s="63"/>
      <c r="M159" s="63"/>
      <c r="Q159" s="888"/>
      <c r="R159" s="888"/>
      <c r="V159" s="888"/>
      <c r="W159" s="949" t="str">
        <f>IFERROR(VLOOKUP(V159,'1.3 Lists'!$V$10:$W$315,2,FALSE),"")</f>
        <v/>
      </c>
      <c r="X159" s="888"/>
      <c r="AC159" t="s">
        <v>2206</v>
      </c>
      <c r="AD159" s="888"/>
      <c r="AE159" s="888"/>
      <c r="AF159" s="888"/>
      <c r="AG159" s="888"/>
      <c r="AH159" s="888"/>
      <c r="AI159" s="888"/>
    </row>
    <row r="160" spans="4:35">
      <c r="D160" t="s">
        <v>238</v>
      </c>
      <c r="E160" t="s">
        <v>215</v>
      </c>
      <c r="F160" t="s">
        <v>345</v>
      </c>
      <c r="G160" t="s">
        <v>283</v>
      </c>
      <c r="H160" t="s">
        <v>265</v>
      </c>
      <c r="I160" t="s">
        <v>266</v>
      </c>
      <c r="J160" t="s">
        <v>107</v>
      </c>
      <c r="K160" t="s">
        <v>325</v>
      </c>
      <c r="L160" s="63"/>
      <c r="M160" s="63"/>
      <c r="Q160" s="888"/>
      <c r="R160" s="888"/>
      <c r="V160" s="888"/>
      <c r="W160" s="949" t="str">
        <f>IFERROR(VLOOKUP(V160,'1.3 Lists'!$V$10:$W$315,2,FALSE),"")</f>
        <v/>
      </c>
      <c r="X160" s="888"/>
      <c r="AC160" t="s">
        <v>2206</v>
      </c>
      <c r="AD160" s="888"/>
      <c r="AE160" s="888"/>
      <c r="AF160" s="888"/>
      <c r="AG160" s="888"/>
      <c r="AH160" s="888"/>
      <c r="AI160" s="888"/>
    </row>
    <row r="161" spans="4:35">
      <c r="D161" t="s">
        <v>238</v>
      </c>
      <c r="E161" t="s">
        <v>215</v>
      </c>
      <c r="F161" t="s">
        <v>345</v>
      </c>
      <c r="G161" t="s">
        <v>283</v>
      </c>
      <c r="H161" t="s">
        <v>265</v>
      </c>
      <c r="I161" t="s">
        <v>266</v>
      </c>
      <c r="J161" t="s">
        <v>107</v>
      </c>
      <c r="K161" t="s">
        <v>325</v>
      </c>
      <c r="L161" s="63"/>
      <c r="M161" s="63"/>
      <c r="Q161" s="888"/>
      <c r="R161" s="888"/>
      <c r="V161" s="888"/>
      <c r="W161" s="949" t="str">
        <f>IFERROR(VLOOKUP(V161,'1.3 Lists'!$V$10:$W$315,2,FALSE),"")</f>
        <v/>
      </c>
      <c r="X161" s="888"/>
      <c r="AC161" t="s">
        <v>2206</v>
      </c>
      <c r="AD161" s="888"/>
      <c r="AE161" s="888"/>
      <c r="AF161" s="888"/>
      <c r="AG161" s="888"/>
      <c r="AH161" s="888"/>
      <c r="AI161" s="888"/>
    </row>
    <row r="162" spans="4:35">
      <c r="D162" t="s">
        <v>238</v>
      </c>
      <c r="E162" t="s">
        <v>215</v>
      </c>
      <c r="F162" t="s">
        <v>345</v>
      </c>
      <c r="G162" t="s">
        <v>283</v>
      </c>
      <c r="H162" t="s">
        <v>265</v>
      </c>
      <c r="I162" t="s">
        <v>266</v>
      </c>
      <c r="J162" t="s">
        <v>107</v>
      </c>
      <c r="K162" t="s">
        <v>325</v>
      </c>
      <c r="L162" s="63"/>
      <c r="M162" s="63"/>
      <c r="Q162" s="888"/>
      <c r="R162" s="888"/>
      <c r="V162" s="888"/>
      <c r="W162" s="949" t="str">
        <f>IFERROR(VLOOKUP(V162,'1.3 Lists'!$V$10:$W$315,2,FALSE),"")</f>
        <v/>
      </c>
      <c r="X162" s="888"/>
      <c r="AC162" t="s">
        <v>2206</v>
      </c>
      <c r="AD162" s="888"/>
      <c r="AE162" s="888"/>
      <c r="AF162" s="888"/>
      <c r="AG162" s="888"/>
      <c r="AH162" s="888"/>
      <c r="AI162" s="888"/>
    </row>
    <row r="163" spans="4:35">
      <c r="D163" t="s">
        <v>238</v>
      </c>
      <c r="E163" t="s">
        <v>215</v>
      </c>
      <c r="F163" t="s">
        <v>345</v>
      </c>
      <c r="G163" t="s">
        <v>283</v>
      </c>
      <c r="H163" t="s">
        <v>265</v>
      </c>
      <c r="I163" t="s">
        <v>266</v>
      </c>
      <c r="J163" t="s">
        <v>107</v>
      </c>
      <c r="K163" t="s">
        <v>325</v>
      </c>
      <c r="L163" s="63"/>
      <c r="M163" s="63"/>
      <c r="Q163" s="888"/>
      <c r="R163" s="888"/>
      <c r="V163" s="888"/>
      <c r="W163" s="949" t="str">
        <f>IFERROR(VLOOKUP(V163,'1.3 Lists'!$V$10:$W$315,2,FALSE),"")</f>
        <v/>
      </c>
      <c r="X163" s="888"/>
      <c r="AC163" t="s">
        <v>2206</v>
      </c>
      <c r="AD163" s="888"/>
      <c r="AE163" s="888"/>
      <c r="AF163" s="888"/>
      <c r="AG163" s="888"/>
      <c r="AH163" s="888"/>
      <c r="AI163" s="888"/>
    </row>
    <row r="164" spans="4:35">
      <c r="D164" t="s">
        <v>238</v>
      </c>
      <c r="E164" t="s">
        <v>215</v>
      </c>
      <c r="F164" t="s">
        <v>345</v>
      </c>
      <c r="G164" t="s">
        <v>283</v>
      </c>
      <c r="H164" t="s">
        <v>265</v>
      </c>
      <c r="I164" t="s">
        <v>266</v>
      </c>
      <c r="J164" t="s">
        <v>107</v>
      </c>
      <c r="K164" t="s">
        <v>325</v>
      </c>
      <c r="L164" s="63"/>
      <c r="M164" s="63"/>
      <c r="Q164" s="888"/>
      <c r="R164" s="888"/>
      <c r="V164" s="888"/>
      <c r="W164" s="949" t="str">
        <f>IFERROR(VLOOKUP(V164,'1.3 Lists'!$V$10:$W$315,2,FALSE),"")</f>
        <v/>
      </c>
      <c r="X164" s="888"/>
      <c r="AC164" t="s">
        <v>2206</v>
      </c>
      <c r="AD164" s="888"/>
      <c r="AE164" s="888"/>
      <c r="AF164" s="888"/>
      <c r="AG164" s="888"/>
      <c r="AH164" s="888"/>
      <c r="AI164" s="888"/>
    </row>
    <row r="165" spans="4:35">
      <c r="D165" t="s">
        <v>238</v>
      </c>
      <c r="E165" t="s">
        <v>215</v>
      </c>
      <c r="F165" t="s">
        <v>345</v>
      </c>
      <c r="G165" t="s">
        <v>283</v>
      </c>
      <c r="H165" t="s">
        <v>265</v>
      </c>
      <c r="I165" t="s">
        <v>266</v>
      </c>
      <c r="J165" t="s">
        <v>107</v>
      </c>
      <c r="K165" t="s">
        <v>325</v>
      </c>
      <c r="L165" s="63"/>
      <c r="M165" s="63"/>
      <c r="Q165" s="888"/>
      <c r="R165" s="888"/>
      <c r="V165" s="888"/>
      <c r="W165" s="949" t="str">
        <f>IFERROR(VLOOKUP(V165,'1.3 Lists'!$V$10:$W$315,2,FALSE),"")</f>
        <v/>
      </c>
      <c r="X165" s="888"/>
      <c r="AC165" t="s">
        <v>2206</v>
      </c>
      <c r="AD165" s="888"/>
      <c r="AE165" s="888"/>
      <c r="AF165" s="888"/>
      <c r="AG165" s="888"/>
      <c r="AH165" s="888"/>
      <c r="AI165" s="888"/>
    </row>
    <row r="166" spans="4:35">
      <c r="D166" t="s">
        <v>238</v>
      </c>
      <c r="E166" t="s">
        <v>215</v>
      </c>
      <c r="F166" t="s">
        <v>345</v>
      </c>
      <c r="G166" t="s">
        <v>283</v>
      </c>
      <c r="H166" t="s">
        <v>265</v>
      </c>
      <c r="I166" t="s">
        <v>266</v>
      </c>
      <c r="J166" t="s">
        <v>107</v>
      </c>
      <c r="K166" t="s">
        <v>325</v>
      </c>
      <c r="L166" s="63"/>
      <c r="M166" s="63"/>
      <c r="Q166" s="888"/>
      <c r="R166" s="888"/>
      <c r="V166" s="888"/>
      <c r="W166" s="949" t="str">
        <f>IFERROR(VLOOKUP(V166,'1.3 Lists'!$V$10:$W$315,2,FALSE),"")</f>
        <v/>
      </c>
      <c r="X166" s="888"/>
      <c r="AC166" t="s">
        <v>2206</v>
      </c>
      <c r="AD166" s="888"/>
      <c r="AE166" s="888"/>
      <c r="AF166" s="888"/>
      <c r="AG166" s="888"/>
      <c r="AH166" s="888"/>
      <c r="AI166" s="888"/>
    </row>
    <row r="167" spans="4:35">
      <c r="D167" t="s">
        <v>238</v>
      </c>
      <c r="E167" t="s">
        <v>215</v>
      </c>
      <c r="F167" t="s">
        <v>345</v>
      </c>
      <c r="G167" t="s">
        <v>283</v>
      </c>
      <c r="H167" t="s">
        <v>265</v>
      </c>
      <c r="I167" t="s">
        <v>266</v>
      </c>
      <c r="J167" t="s">
        <v>107</v>
      </c>
      <c r="K167" t="s">
        <v>325</v>
      </c>
      <c r="L167" s="63"/>
      <c r="M167" s="63"/>
      <c r="Q167" s="888"/>
      <c r="R167" s="888"/>
      <c r="V167" s="888"/>
      <c r="W167" s="949" t="str">
        <f>IFERROR(VLOOKUP(V167,'1.3 Lists'!$V$10:$W$315,2,FALSE),"")</f>
        <v/>
      </c>
      <c r="X167" s="888"/>
      <c r="AC167" t="s">
        <v>2206</v>
      </c>
      <c r="AD167" s="888"/>
      <c r="AE167" s="888"/>
      <c r="AF167" s="888"/>
      <c r="AG167" s="888"/>
      <c r="AH167" s="888"/>
      <c r="AI167" s="888"/>
    </row>
    <row r="168" spans="4:35">
      <c r="D168" t="s">
        <v>238</v>
      </c>
      <c r="E168" t="s">
        <v>215</v>
      </c>
      <c r="F168" t="s">
        <v>345</v>
      </c>
      <c r="G168" t="s">
        <v>283</v>
      </c>
      <c r="H168" t="s">
        <v>265</v>
      </c>
      <c r="I168" t="s">
        <v>266</v>
      </c>
      <c r="J168" t="s">
        <v>107</v>
      </c>
      <c r="K168" t="s">
        <v>325</v>
      </c>
      <c r="L168" s="63"/>
      <c r="M168" s="63"/>
      <c r="Q168" s="888"/>
      <c r="R168" s="888"/>
      <c r="V168" s="888"/>
      <c r="W168" s="949" t="str">
        <f>IFERROR(VLOOKUP(V168,'1.3 Lists'!$V$10:$W$315,2,FALSE),"")</f>
        <v/>
      </c>
      <c r="X168" s="888"/>
      <c r="AC168" t="s">
        <v>2206</v>
      </c>
      <c r="AD168" s="888"/>
      <c r="AE168" s="888"/>
      <c r="AF168" s="888"/>
      <c r="AG168" s="888"/>
      <c r="AH168" s="888"/>
      <c r="AI168" s="888"/>
    </row>
    <row r="169" spans="4:35">
      <c r="D169" t="s">
        <v>238</v>
      </c>
      <c r="E169" t="s">
        <v>215</v>
      </c>
      <c r="F169" t="s">
        <v>345</v>
      </c>
      <c r="G169" t="s">
        <v>283</v>
      </c>
      <c r="H169" t="s">
        <v>265</v>
      </c>
      <c r="I169" t="s">
        <v>266</v>
      </c>
      <c r="J169" t="s">
        <v>107</v>
      </c>
      <c r="K169" t="s">
        <v>325</v>
      </c>
      <c r="L169" s="63"/>
      <c r="M169" s="63"/>
      <c r="Q169" s="888"/>
      <c r="R169" s="888"/>
      <c r="V169" s="888"/>
      <c r="W169" s="949" t="str">
        <f>IFERROR(VLOOKUP(V169,'1.3 Lists'!$V$10:$W$315,2,FALSE),"")</f>
        <v/>
      </c>
      <c r="X169" s="888"/>
      <c r="AC169" t="s">
        <v>2206</v>
      </c>
      <c r="AD169" s="888"/>
      <c r="AE169" s="888"/>
      <c r="AF169" s="888"/>
      <c r="AG169" s="888"/>
      <c r="AH169" s="888"/>
      <c r="AI169" s="888"/>
    </row>
    <row r="170" spans="4:35">
      <c r="D170" t="s">
        <v>238</v>
      </c>
      <c r="E170" t="s">
        <v>215</v>
      </c>
      <c r="F170" t="s">
        <v>345</v>
      </c>
      <c r="G170" t="s">
        <v>283</v>
      </c>
      <c r="H170" t="s">
        <v>265</v>
      </c>
      <c r="I170" t="s">
        <v>266</v>
      </c>
      <c r="J170" t="s">
        <v>107</v>
      </c>
      <c r="K170" t="s">
        <v>325</v>
      </c>
      <c r="L170" s="63"/>
      <c r="M170" s="63"/>
      <c r="Q170" s="888"/>
      <c r="R170" s="888"/>
      <c r="V170" s="888"/>
      <c r="W170" s="949" t="str">
        <f>IFERROR(VLOOKUP(V170,'1.3 Lists'!$V$10:$W$315,2,FALSE),"")</f>
        <v/>
      </c>
      <c r="X170" s="888"/>
      <c r="AC170" t="s">
        <v>2206</v>
      </c>
      <c r="AD170" s="888"/>
      <c r="AE170" s="888"/>
      <c r="AF170" s="888"/>
      <c r="AG170" s="888"/>
      <c r="AH170" s="888"/>
      <c r="AI170" s="888"/>
    </row>
    <row r="171" spans="4:35">
      <c r="D171" t="s">
        <v>238</v>
      </c>
      <c r="E171" t="s">
        <v>215</v>
      </c>
      <c r="F171" t="s">
        <v>345</v>
      </c>
      <c r="G171" t="s">
        <v>283</v>
      </c>
      <c r="H171" t="s">
        <v>265</v>
      </c>
      <c r="I171" t="s">
        <v>266</v>
      </c>
      <c r="J171" t="s">
        <v>107</v>
      </c>
      <c r="K171" t="s">
        <v>325</v>
      </c>
      <c r="L171" s="63"/>
      <c r="M171" s="63"/>
      <c r="Q171" s="888"/>
      <c r="R171" s="888"/>
      <c r="V171" s="888"/>
      <c r="W171" s="949" t="str">
        <f>IFERROR(VLOOKUP(V171,'1.3 Lists'!$V$10:$W$315,2,FALSE),"")</f>
        <v/>
      </c>
      <c r="X171" s="888"/>
      <c r="AC171" t="s">
        <v>2206</v>
      </c>
      <c r="AD171" s="888"/>
      <c r="AE171" s="888"/>
      <c r="AF171" s="888"/>
      <c r="AG171" s="888"/>
      <c r="AH171" s="888"/>
      <c r="AI171" s="888"/>
    </row>
    <row r="172" spans="4:35">
      <c r="D172" t="s">
        <v>238</v>
      </c>
      <c r="E172" t="s">
        <v>215</v>
      </c>
      <c r="F172" t="s">
        <v>345</v>
      </c>
      <c r="G172" t="s">
        <v>283</v>
      </c>
      <c r="H172" t="s">
        <v>265</v>
      </c>
      <c r="I172" t="s">
        <v>266</v>
      </c>
      <c r="J172" t="s">
        <v>107</v>
      </c>
      <c r="K172" t="s">
        <v>325</v>
      </c>
      <c r="L172" s="63"/>
      <c r="M172" s="63"/>
      <c r="Q172" s="888"/>
      <c r="R172" s="888"/>
      <c r="V172" s="888"/>
      <c r="W172" s="949" t="str">
        <f>IFERROR(VLOOKUP(V172,'1.3 Lists'!$V$10:$W$315,2,FALSE),"")</f>
        <v/>
      </c>
      <c r="X172" s="888"/>
      <c r="AC172" t="s">
        <v>2206</v>
      </c>
      <c r="AD172" s="888"/>
      <c r="AE172" s="888"/>
      <c r="AF172" s="888"/>
      <c r="AG172" s="888"/>
      <c r="AH172" s="888"/>
      <c r="AI172" s="888"/>
    </row>
    <row r="173" spans="4:35">
      <c r="D173" t="s">
        <v>238</v>
      </c>
      <c r="E173" t="s">
        <v>215</v>
      </c>
      <c r="F173" t="s">
        <v>345</v>
      </c>
      <c r="G173" t="s">
        <v>283</v>
      </c>
      <c r="H173" t="s">
        <v>265</v>
      </c>
      <c r="I173" t="s">
        <v>266</v>
      </c>
      <c r="J173" t="s">
        <v>107</v>
      </c>
      <c r="K173" t="s">
        <v>325</v>
      </c>
      <c r="L173" s="63"/>
      <c r="M173" s="63"/>
      <c r="Q173" s="888"/>
      <c r="R173" s="888"/>
      <c r="V173" s="888"/>
      <c r="W173" s="949" t="str">
        <f>IFERROR(VLOOKUP(V173,'1.3 Lists'!$V$10:$W$315,2,FALSE),"")</f>
        <v/>
      </c>
      <c r="X173" s="888"/>
      <c r="AC173" t="s">
        <v>2206</v>
      </c>
      <c r="AD173" s="888"/>
      <c r="AE173" s="888"/>
      <c r="AF173" s="888"/>
      <c r="AG173" s="888"/>
      <c r="AH173" s="888"/>
      <c r="AI173" s="888"/>
    </row>
    <row r="174" spans="4:35">
      <c r="D174" t="s">
        <v>238</v>
      </c>
      <c r="E174" t="s">
        <v>215</v>
      </c>
      <c r="F174" t="s">
        <v>345</v>
      </c>
      <c r="G174" t="s">
        <v>283</v>
      </c>
      <c r="H174" t="s">
        <v>265</v>
      </c>
      <c r="I174" t="s">
        <v>266</v>
      </c>
      <c r="J174" t="s">
        <v>107</v>
      </c>
      <c r="K174" t="s">
        <v>325</v>
      </c>
      <c r="L174" s="63"/>
      <c r="M174" s="63"/>
      <c r="Q174" s="888"/>
      <c r="R174" s="888"/>
      <c r="V174" s="888"/>
      <c r="W174" s="949" t="str">
        <f>IFERROR(VLOOKUP(V174,'1.3 Lists'!$V$10:$W$315,2,FALSE),"")</f>
        <v/>
      </c>
      <c r="X174" s="888"/>
      <c r="AC174" t="s">
        <v>2206</v>
      </c>
      <c r="AD174" s="888"/>
      <c r="AE174" s="888"/>
      <c r="AF174" s="888"/>
      <c r="AG174" s="888"/>
      <c r="AH174" s="888"/>
      <c r="AI174" s="888"/>
    </row>
    <row r="175" spans="4:35">
      <c r="D175" t="s">
        <v>238</v>
      </c>
      <c r="E175" t="s">
        <v>215</v>
      </c>
      <c r="F175" t="s">
        <v>345</v>
      </c>
      <c r="G175" t="s">
        <v>283</v>
      </c>
      <c r="H175" t="s">
        <v>265</v>
      </c>
      <c r="I175" t="s">
        <v>266</v>
      </c>
      <c r="J175" t="s">
        <v>107</v>
      </c>
      <c r="K175" t="s">
        <v>325</v>
      </c>
      <c r="L175" s="63"/>
      <c r="M175" s="63"/>
      <c r="Q175" s="888"/>
      <c r="R175" s="888"/>
      <c r="V175" s="888"/>
      <c r="W175" s="949" t="str">
        <f>IFERROR(VLOOKUP(V175,'1.3 Lists'!$V$10:$W$315,2,FALSE),"")</f>
        <v/>
      </c>
      <c r="X175" s="888"/>
      <c r="AC175" t="s">
        <v>2206</v>
      </c>
      <c r="AD175" s="888"/>
      <c r="AE175" s="888"/>
      <c r="AF175" s="888"/>
      <c r="AG175" s="888"/>
      <c r="AH175" s="888"/>
      <c r="AI175" s="888"/>
    </row>
    <row r="176" spans="4:35">
      <c r="D176" t="s">
        <v>238</v>
      </c>
      <c r="E176" t="s">
        <v>215</v>
      </c>
      <c r="F176" t="s">
        <v>345</v>
      </c>
      <c r="G176" t="s">
        <v>283</v>
      </c>
      <c r="H176" t="s">
        <v>265</v>
      </c>
      <c r="I176" t="s">
        <v>266</v>
      </c>
      <c r="J176" t="s">
        <v>107</v>
      </c>
      <c r="K176" t="s">
        <v>325</v>
      </c>
      <c r="L176" s="63"/>
      <c r="M176" s="63"/>
      <c r="Q176" s="888"/>
      <c r="R176" s="888"/>
      <c r="V176" s="888"/>
      <c r="W176" s="949" t="str">
        <f>IFERROR(VLOOKUP(V176,'1.3 Lists'!$V$10:$W$315,2,FALSE),"")</f>
        <v/>
      </c>
      <c r="X176" s="888"/>
      <c r="AC176" t="s">
        <v>2206</v>
      </c>
      <c r="AD176" s="888"/>
      <c r="AE176" s="888"/>
      <c r="AF176" s="888"/>
      <c r="AG176" s="888"/>
      <c r="AH176" s="888"/>
      <c r="AI176" s="888"/>
    </row>
    <row r="177" spans="4:35">
      <c r="D177" t="s">
        <v>238</v>
      </c>
      <c r="E177" t="s">
        <v>215</v>
      </c>
      <c r="F177" t="s">
        <v>345</v>
      </c>
      <c r="G177" t="s">
        <v>283</v>
      </c>
      <c r="H177" t="s">
        <v>265</v>
      </c>
      <c r="I177" t="s">
        <v>266</v>
      </c>
      <c r="J177" t="s">
        <v>107</v>
      </c>
      <c r="K177" t="s">
        <v>325</v>
      </c>
      <c r="L177" s="63"/>
      <c r="M177" s="63"/>
      <c r="Q177" s="888"/>
      <c r="R177" s="888"/>
      <c r="V177" s="888"/>
      <c r="W177" s="949" t="str">
        <f>IFERROR(VLOOKUP(V177,'1.3 Lists'!$V$10:$W$315,2,FALSE),"")</f>
        <v/>
      </c>
      <c r="X177" s="888"/>
      <c r="AC177" t="s">
        <v>2206</v>
      </c>
      <c r="AD177" s="888"/>
      <c r="AE177" s="888"/>
      <c r="AF177" s="888"/>
      <c r="AG177" s="888"/>
      <c r="AH177" s="888"/>
      <c r="AI177" s="888"/>
    </row>
    <row r="178" spans="4:35">
      <c r="D178" t="s">
        <v>238</v>
      </c>
      <c r="E178" t="s">
        <v>215</v>
      </c>
      <c r="F178" t="s">
        <v>345</v>
      </c>
      <c r="G178" t="s">
        <v>283</v>
      </c>
      <c r="H178" t="s">
        <v>265</v>
      </c>
      <c r="I178" t="s">
        <v>266</v>
      </c>
      <c r="J178" t="s">
        <v>107</v>
      </c>
      <c r="K178" t="s">
        <v>325</v>
      </c>
      <c r="L178" s="63"/>
      <c r="M178" s="63"/>
      <c r="Q178" s="888"/>
      <c r="R178" s="888"/>
      <c r="V178" s="888"/>
      <c r="W178" s="949" t="str">
        <f>IFERROR(VLOOKUP(V178,'1.3 Lists'!$V$10:$W$315,2,FALSE),"")</f>
        <v/>
      </c>
      <c r="X178" s="888"/>
      <c r="AC178" t="s">
        <v>2206</v>
      </c>
      <c r="AD178" s="888"/>
      <c r="AE178" s="888"/>
      <c r="AF178" s="888"/>
      <c r="AG178" s="888"/>
      <c r="AH178" s="888"/>
      <c r="AI178" s="888"/>
    </row>
    <row r="179" spans="4:35">
      <c r="D179" t="s">
        <v>238</v>
      </c>
      <c r="E179" t="s">
        <v>215</v>
      </c>
      <c r="F179" t="s">
        <v>345</v>
      </c>
      <c r="G179" t="s">
        <v>283</v>
      </c>
      <c r="H179" t="s">
        <v>265</v>
      </c>
      <c r="I179" t="s">
        <v>266</v>
      </c>
      <c r="J179" t="s">
        <v>107</v>
      </c>
      <c r="K179" t="s">
        <v>325</v>
      </c>
      <c r="L179" s="63"/>
      <c r="M179" s="63"/>
      <c r="Q179" s="888"/>
      <c r="R179" s="888"/>
      <c r="V179" s="888"/>
      <c r="W179" s="949" t="str">
        <f>IFERROR(VLOOKUP(V179,'1.3 Lists'!$V$10:$W$315,2,FALSE),"")</f>
        <v/>
      </c>
      <c r="X179" s="888"/>
      <c r="AC179" t="s">
        <v>2206</v>
      </c>
      <c r="AD179" s="888"/>
      <c r="AE179" s="888"/>
      <c r="AF179" s="888"/>
      <c r="AG179" s="888"/>
      <c r="AH179" s="888"/>
      <c r="AI179" s="888"/>
    </row>
    <row r="180" spans="4:35">
      <c r="D180" t="s">
        <v>238</v>
      </c>
      <c r="E180" t="s">
        <v>215</v>
      </c>
      <c r="F180" t="s">
        <v>345</v>
      </c>
      <c r="G180" t="s">
        <v>283</v>
      </c>
      <c r="H180" t="s">
        <v>265</v>
      </c>
      <c r="I180" t="s">
        <v>266</v>
      </c>
      <c r="J180" t="s">
        <v>107</v>
      </c>
      <c r="K180" t="s">
        <v>325</v>
      </c>
      <c r="L180" s="63"/>
      <c r="M180" s="63"/>
      <c r="Q180" s="888"/>
      <c r="R180" s="888"/>
      <c r="V180" s="888"/>
      <c r="W180" s="949" t="str">
        <f>IFERROR(VLOOKUP(V180,'1.3 Lists'!$V$10:$W$315,2,FALSE),"")</f>
        <v/>
      </c>
      <c r="X180" s="888"/>
      <c r="AC180" t="s">
        <v>2206</v>
      </c>
      <c r="AD180" s="888"/>
      <c r="AE180" s="888"/>
      <c r="AF180" s="888"/>
      <c r="AG180" s="888"/>
      <c r="AH180" s="888"/>
      <c r="AI180" s="888"/>
    </row>
    <row r="181" spans="4:35">
      <c r="D181" t="s">
        <v>238</v>
      </c>
      <c r="E181" t="s">
        <v>215</v>
      </c>
      <c r="F181" t="s">
        <v>345</v>
      </c>
      <c r="G181" t="s">
        <v>283</v>
      </c>
      <c r="H181" t="s">
        <v>265</v>
      </c>
      <c r="I181" t="s">
        <v>266</v>
      </c>
      <c r="J181" t="s">
        <v>107</v>
      </c>
      <c r="K181" t="s">
        <v>325</v>
      </c>
      <c r="L181" s="63"/>
      <c r="M181" s="63"/>
      <c r="Q181" s="888"/>
      <c r="R181" s="888"/>
      <c r="V181" s="888"/>
      <c r="W181" s="949" t="str">
        <f>IFERROR(VLOOKUP(V181,'1.3 Lists'!$V$10:$W$315,2,FALSE),"")</f>
        <v/>
      </c>
      <c r="X181" s="888"/>
      <c r="AC181" t="s">
        <v>2206</v>
      </c>
      <c r="AD181" s="888"/>
      <c r="AE181" s="888"/>
      <c r="AF181" s="888"/>
      <c r="AG181" s="888"/>
      <c r="AH181" s="888"/>
      <c r="AI181" s="888"/>
    </row>
    <row r="182" spans="4:35">
      <c r="D182" t="s">
        <v>238</v>
      </c>
      <c r="E182" t="s">
        <v>215</v>
      </c>
      <c r="F182" t="s">
        <v>345</v>
      </c>
      <c r="G182" t="s">
        <v>283</v>
      </c>
      <c r="H182" t="s">
        <v>265</v>
      </c>
      <c r="I182" t="s">
        <v>266</v>
      </c>
      <c r="J182" t="s">
        <v>107</v>
      </c>
      <c r="K182" t="s">
        <v>325</v>
      </c>
      <c r="L182" s="63"/>
      <c r="M182" s="63"/>
      <c r="Q182" s="888"/>
      <c r="R182" s="888"/>
      <c r="V182" s="888"/>
      <c r="W182" s="949" t="str">
        <f>IFERROR(VLOOKUP(V182,'1.3 Lists'!$V$10:$W$315,2,FALSE),"")</f>
        <v/>
      </c>
      <c r="X182" s="888"/>
      <c r="AC182" t="s">
        <v>2206</v>
      </c>
      <c r="AD182" s="888"/>
      <c r="AE182" s="888"/>
      <c r="AF182" s="888"/>
      <c r="AG182" s="888"/>
      <c r="AH182" s="888"/>
      <c r="AI182" s="888"/>
    </row>
    <row r="183" spans="4:35">
      <c r="D183" t="s">
        <v>238</v>
      </c>
      <c r="E183" t="s">
        <v>215</v>
      </c>
      <c r="F183" t="s">
        <v>345</v>
      </c>
      <c r="G183" t="s">
        <v>283</v>
      </c>
      <c r="H183" t="s">
        <v>265</v>
      </c>
      <c r="I183" t="s">
        <v>266</v>
      </c>
      <c r="J183" t="s">
        <v>107</v>
      </c>
      <c r="K183" t="s">
        <v>325</v>
      </c>
      <c r="L183" s="63"/>
      <c r="M183" s="63"/>
      <c r="Q183" s="888"/>
      <c r="R183" s="888"/>
      <c r="V183" s="888"/>
      <c r="W183" s="949" t="str">
        <f>IFERROR(VLOOKUP(V183,'1.3 Lists'!$V$10:$W$315,2,FALSE),"")</f>
        <v/>
      </c>
      <c r="X183" s="888"/>
      <c r="AC183" t="s">
        <v>2206</v>
      </c>
      <c r="AD183" s="888"/>
      <c r="AE183" s="888"/>
      <c r="AF183" s="888"/>
      <c r="AG183" s="888"/>
      <c r="AH183" s="888"/>
      <c r="AI183" s="888"/>
    </row>
    <row r="184" spans="4:35">
      <c r="D184" t="s">
        <v>238</v>
      </c>
      <c r="E184" t="s">
        <v>215</v>
      </c>
      <c r="F184" t="s">
        <v>345</v>
      </c>
      <c r="G184" t="s">
        <v>283</v>
      </c>
      <c r="H184" t="s">
        <v>265</v>
      </c>
      <c r="I184" t="s">
        <v>266</v>
      </c>
      <c r="J184" t="s">
        <v>107</v>
      </c>
      <c r="K184" t="s">
        <v>325</v>
      </c>
      <c r="L184" s="63"/>
      <c r="M184" s="63"/>
      <c r="Q184" s="888"/>
      <c r="R184" s="888"/>
      <c r="V184" s="888"/>
      <c r="W184" s="949" t="str">
        <f>IFERROR(VLOOKUP(V184,'1.3 Lists'!$V$10:$W$315,2,FALSE),"")</f>
        <v/>
      </c>
      <c r="X184" s="888"/>
      <c r="AC184" t="s">
        <v>2206</v>
      </c>
      <c r="AD184" s="888"/>
      <c r="AE184" s="888"/>
      <c r="AF184" s="888"/>
      <c r="AG184" s="888"/>
      <c r="AH184" s="888"/>
      <c r="AI184" s="888"/>
    </row>
    <row r="185" spans="4:35">
      <c r="D185" t="s">
        <v>238</v>
      </c>
      <c r="E185" t="s">
        <v>215</v>
      </c>
      <c r="F185" t="s">
        <v>345</v>
      </c>
      <c r="G185" t="s">
        <v>283</v>
      </c>
      <c r="H185" t="s">
        <v>265</v>
      </c>
      <c r="I185" t="s">
        <v>266</v>
      </c>
      <c r="J185" t="s">
        <v>107</v>
      </c>
      <c r="K185" t="s">
        <v>325</v>
      </c>
      <c r="L185" s="63"/>
      <c r="M185" s="63"/>
      <c r="Q185" s="888"/>
      <c r="R185" s="888"/>
      <c r="V185" s="888"/>
      <c r="W185" s="949" t="str">
        <f>IFERROR(VLOOKUP(V185,'1.3 Lists'!$V$10:$W$315,2,FALSE),"")</f>
        <v/>
      </c>
      <c r="X185" s="888"/>
      <c r="AC185" t="s">
        <v>2206</v>
      </c>
      <c r="AD185" s="888"/>
      <c r="AE185" s="888"/>
      <c r="AF185" s="888"/>
      <c r="AG185" s="888"/>
      <c r="AH185" s="888"/>
      <c r="AI185" s="888"/>
    </row>
    <row r="186" spans="4:35">
      <c r="D186" t="s">
        <v>238</v>
      </c>
      <c r="E186" t="s">
        <v>215</v>
      </c>
      <c r="F186" t="s">
        <v>345</v>
      </c>
      <c r="G186" t="s">
        <v>283</v>
      </c>
      <c r="H186" t="s">
        <v>265</v>
      </c>
      <c r="I186" t="s">
        <v>266</v>
      </c>
      <c r="J186" t="s">
        <v>107</v>
      </c>
      <c r="K186" t="s">
        <v>325</v>
      </c>
      <c r="L186" s="63"/>
      <c r="M186" s="63"/>
      <c r="Q186" s="888"/>
      <c r="R186" s="888"/>
      <c r="V186" s="888"/>
      <c r="W186" s="949" t="str">
        <f>IFERROR(VLOOKUP(V186,'1.3 Lists'!$V$10:$W$315,2,FALSE),"")</f>
        <v/>
      </c>
      <c r="X186" s="888"/>
      <c r="AC186" t="s">
        <v>2206</v>
      </c>
      <c r="AD186" s="888"/>
      <c r="AE186" s="888"/>
      <c r="AF186" s="888"/>
      <c r="AG186" s="888"/>
      <c r="AH186" s="888"/>
      <c r="AI186" s="888"/>
    </row>
    <row r="187" spans="4:35">
      <c r="D187" t="s">
        <v>238</v>
      </c>
      <c r="E187" t="s">
        <v>215</v>
      </c>
      <c r="F187" t="s">
        <v>345</v>
      </c>
      <c r="G187" t="s">
        <v>283</v>
      </c>
      <c r="H187" t="s">
        <v>265</v>
      </c>
      <c r="I187" t="s">
        <v>266</v>
      </c>
      <c r="J187" t="s">
        <v>107</v>
      </c>
      <c r="K187" t="s">
        <v>325</v>
      </c>
      <c r="L187" s="63"/>
      <c r="M187" s="63"/>
      <c r="Q187" s="888"/>
      <c r="R187" s="888"/>
      <c r="V187" s="888"/>
      <c r="W187" s="949" t="str">
        <f>IFERROR(VLOOKUP(V187,'1.3 Lists'!$V$10:$W$315,2,FALSE),"")</f>
        <v/>
      </c>
      <c r="X187" s="888"/>
      <c r="AC187" t="s">
        <v>2206</v>
      </c>
      <c r="AD187" s="888"/>
      <c r="AE187" s="888"/>
      <c r="AF187" s="888"/>
      <c r="AG187" s="888"/>
      <c r="AH187" s="888"/>
      <c r="AI187" s="888"/>
    </row>
    <row r="188" spans="4:35">
      <c r="D188" t="s">
        <v>238</v>
      </c>
      <c r="E188" t="s">
        <v>215</v>
      </c>
      <c r="F188" t="s">
        <v>345</v>
      </c>
      <c r="G188" t="s">
        <v>283</v>
      </c>
      <c r="H188" t="s">
        <v>265</v>
      </c>
      <c r="I188" t="s">
        <v>266</v>
      </c>
      <c r="J188" t="s">
        <v>107</v>
      </c>
      <c r="K188" t="s">
        <v>325</v>
      </c>
      <c r="L188" s="63"/>
      <c r="M188" s="63"/>
      <c r="Q188" s="888"/>
      <c r="R188" s="888"/>
      <c r="V188" s="888"/>
      <c r="W188" s="949" t="str">
        <f>IFERROR(VLOOKUP(V188,'1.3 Lists'!$V$10:$W$315,2,FALSE),"")</f>
        <v/>
      </c>
      <c r="X188" s="888"/>
      <c r="AC188" t="s">
        <v>2206</v>
      </c>
      <c r="AD188" s="888"/>
      <c r="AE188" s="888"/>
      <c r="AF188" s="888"/>
      <c r="AG188" s="888"/>
      <c r="AH188" s="888"/>
      <c r="AI188" s="888"/>
    </row>
    <row r="189" spans="4:35">
      <c r="D189" t="s">
        <v>238</v>
      </c>
      <c r="E189" t="s">
        <v>215</v>
      </c>
      <c r="F189" t="s">
        <v>345</v>
      </c>
      <c r="G189" t="s">
        <v>283</v>
      </c>
      <c r="H189" t="s">
        <v>265</v>
      </c>
      <c r="I189" t="s">
        <v>266</v>
      </c>
      <c r="J189" t="s">
        <v>107</v>
      </c>
      <c r="K189" t="s">
        <v>325</v>
      </c>
      <c r="L189" s="63"/>
      <c r="M189" s="63"/>
      <c r="Q189" s="888"/>
      <c r="R189" s="888"/>
      <c r="V189" s="888"/>
      <c r="W189" s="949" t="str">
        <f>IFERROR(VLOOKUP(V189,'1.3 Lists'!$V$10:$W$315,2,FALSE),"")</f>
        <v/>
      </c>
      <c r="X189" s="888"/>
      <c r="AC189" t="s">
        <v>2206</v>
      </c>
      <c r="AD189" s="888"/>
      <c r="AE189" s="888"/>
      <c r="AF189" s="888"/>
      <c r="AG189" s="888"/>
      <c r="AH189" s="888"/>
      <c r="AI189" s="888"/>
    </row>
    <row r="190" spans="4:35">
      <c r="D190" t="s">
        <v>238</v>
      </c>
      <c r="E190" t="s">
        <v>215</v>
      </c>
      <c r="F190" t="s">
        <v>345</v>
      </c>
      <c r="G190" t="s">
        <v>283</v>
      </c>
      <c r="H190" t="s">
        <v>265</v>
      </c>
      <c r="I190" t="s">
        <v>266</v>
      </c>
      <c r="J190" t="s">
        <v>107</v>
      </c>
      <c r="K190" t="s">
        <v>325</v>
      </c>
      <c r="L190" s="63"/>
      <c r="M190" s="63"/>
      <c r="Q190" s="888"/>
      <c r="R190" s="888"/>
      <c r="V190" s="888"/>
      <c r="W190" s="949" t="str">
        <f>IFERROR(VLOOKUP(V190,'1.3 Lists'!$V$10:$W$315,2,FALSE),"")</f>
        <v/>
      </c>
      <c r="X190" s="888"/>
      <c r="AC190" t="s">
        <v>2206</v>
      </c>
      <c r="AD190" s="888"/>
      <c r="AE190" s="888"/>
      <c r="AF190" s="888"/>
      <c r="AG190" s="888"/>
      <c r="AH190" s="888"/>
      <c r="AI190" s="888"/>
    </row>
    <row r="191" spans="4:35">
      <c r="D191" t="s">
        <v>238</v>
      </c>
      <c r="E191" t="s">
        <v>215</v>
      </c>
      <c r="F191" t="s">
        <v>345</v>
      </c>
      <c r="G191" t="s">
        <v>283</v>
      </c>
      <c r="H191" t="s">
        <v>265</v>
      </c>
      <c r="I191" t="s">
        <v>266</v>
      </c>
      <c r="J191" t="s">
        <v>107</v>
      </c>
      <c r="K191" t="s">
        <v>325</v>
      </c>
      <c r="L191" s="63"/>
      <c r="M191" s="63"/>
      <c r="Q191" s="888"/>
      <c r="R191" s="888"/>
      <c r="V191" s="888"/>
      <c r="W191" s="949" t="str">
        <f>IFERROR(VLOOKUP(V191,'1.3 Lists'!$V$10:$W$315,2,FALSE),"")</f>
        <v/>
      </c>
      <c r="X191" s="888"/>
      <c r="AC191" t="s">
        <v>2206</v>
      </c>
      <c r="AD191" s="888"/>
      <c r="AE191" s="888"/>
      <c r="AF191" s="888"/>
      <c r="AG191" s="888"/>
      <c r="AH191" s="888"/>
      <c r="AI191" s="888"/>
    </row>
    <row r="192" spans="4:35">
      <c r="D192" t="s">
        <v>238</v>
      </c>
      <c r="E192" t="s">
        <v>215</v>
      </c>
      <c r="F192" t="s">
        <v>345</v>
      </c>
      <c r="G192" t="s">
        <v>283</v>
      </c>
      <c r="H192" t="s">
        <v>265</v>
      </c>
      <c r="I192" t="s">
        <v>266</v>
      </c>
      <c r="J192" t="s">
        <v>107</v>
      </c>
      <c r="K192" t="s">
        <v>325</v>
      </c>
      <c r="L192" s="63"/>
      <c r="M192" s="63"/>
      <c r="Q192" s="888"/>
      <c r="R192" s="888"/>
      <c r="V192" s="888"/>
      <c r="W192" s="949" t="str">
        <f>IFERROR(VLOOKUP(V192,'1.3 Lists'!$V$10:$W$315,2,FALSE),"")</f>
        <v/>
      </c>
      <c r="X192" s="888"/>
      <c r="AC192" t="s">
        <v>2206</v>
      </c>
      <c r="AD192" s="888"/>
      <c r="AE192" s="888"/>
      <c r="AF192" s="888"/>
      <c r="AG192" s="888"/>
      <c r="AH192" s="888"/>
      <c r="AI192" s="888"/>
    </row>
    <row r="193" spans="4:35">
      <c r="D193" t="s">
        <v>238</v>
      </c>
      <c r="E193" t="s">
        <v>215</v>
      </c>
      <c r="F193" t="s">
        <v>345</v>
      </c>
      <c r="G193" t="s">
        <v>283</v>
      </c>
      <c r="H193" t="s">
        <v>265</v>
      </c>
      <c r="I193" t="s">
        <v>266</v>
      </c>
      <c r="J193" t="s">
        <v>107</v>
      </c>
      <c r="K193" t="s">
        <v>325</v>
      </c>
      <c r="L193" s="63"/>
      <c r="M193" s="63"/>
      <c r="Q193" s="888"/>
      <c r="R193" s="888"/>
      <c r="V193" s="888"/>
      <c r="W193" s="949" t="str">
        <f>IFERROR(VLOOKUP(V193,'1.3 Lists'!$V$10:$W$315,2,FALSE),"")</f>
        <v/>
      </c>
      <c r="X193" s="888"/>
      <c r="AC193" t="s">
        <v>2206</v>
      </c>
      <c r="AD193" s="888"/>
      <c r="AE193" s="888"/>
      <c r="AF193" s="888"/>
      <c r="AG193" s="888"/>
      <c r="AH193" s="888"/>
      <c r="AI193" s="888"/>
    </row>
    <row r="194" spans="4:35">
      <c r="D194" t="s">
        <v>238</v>
      </c>
      <c r="E194" t="s">
        <v>215</v>
      </c>
      <c r="F194" t="s">
        <v>345</v>
      </c>
      <c r="G194" t="s">
        <v>283</v>
      </c>
      <c r="H194" t="s">
        <v>265</v>
      </c>
      <c r="I194" t="s">
        <v>266</v>
      </c>
      <c r="J194" t="s">
        <v>107</v>
      </c>
      <c r="K194" t="s">
        <v>325</v>
      </c>
      <c r="L194" s="63"/>
      <c r="M194" s="63"/>
      <c r="Q194" s="888"/>
      <c r="R194" s="888"/>
      <c r="V194" s="888"/>
      <c r="W194" s="949" t="str">
        <f>IFERROR(VLOOKUP(V194,'1.3 Lists'!$V$10:$W$315,2,FALSE),"")</f>
        <v/>
      </c>
      <c r="X194" s="888"/>
      <c r="AC194" t="s">
        <v>2206</v>
      </c>
      <c r="AD194" s="888"/>
      <c r="AE194" s="888"/>
      <c r="AF194" s="888"/>
      <c r="AG194" s="888"/>
      <c r="AH194" s="888"/>
      <c r="AI194" s="888"/>
    </row>
    <row r="195" spans="4:35">
      <c r="D195" t="s">
        <v>238</v>
      </c>
      <c r="E195" t="s">
        <v>215</v>
      </c>
      <c r="F195" t="s">
        <v>345</v>
      </c>
      <c r="G195" t="s">
        <v>283</v>
      </c>
      <c r="H195" t="s">
        <v>265</v>
      </c>
      <c r="I195" t="s">
        <v>266</v>
      </c>
      <c r="J195" t="s">
        <v>107</v>
      </c>
      <c r="K195" t="s">
        <v>325</v>
      </c>
      <c r="L195" s="63"/>
      <c r="M195" s="63"/>
      <c r="Q195" s="888"/>
      <c r="R195" s="888"/>
      <c r="V195" s="888"/>
      <c r="W195" s="949" t="str">
        <f>IFERROR(VLOOKUP(V195,'1.3 Lists'!$V$10:$W$315,2,FALSE),"")</f>
        <v/>
      </c>
      <c r="X195" s="888"/>
      <c r="AC195" t="s">
        <v>2206</v>
      </c>
      <c r="AD195" s="888"/>
      <c r="AE195" s="888"/>
      <c r="AF195" s="888"/>
      <c r="AG195" s="888"/>
      <c r="AH195" s="888"/>
      <c r="AI195" s="888"/>
    </row>
    <row r="196" spans="4:35">
      <c r="D196" t="s">
        <v>238</v>
      </c>
      <c r="E196" t="s">
        <v>215</v>
      </c>
      <c r="F196" t="s">
        <v>345</v>
      </c>
      <c r="G196" t="s">
        <v>283</v>
      </c>
      <c r="H196" t="s">
        <v>265</v>
      </c>
      <c r="I196" t="s">
        <v>266</v>
      </c>
      <c r="J196" t="s">
        <v>107</v>
      </c>
      <c r="K196" t="s">
        <v>325</v>
      </c>
      <c r="L196" s="63"/>
      <c r="M196" s="63"/>
      <c r="Q196" s="888"/>
      <c r="R196" s="888"/>
      <c r="V196" s="888"/>
      <c r="W196" s="949" t="str">
        <f>IFERROR(VLOOKUP(V196,'1.3 Lists'!$V$10:$W$315,2,FALSE),"")</f>
        <v/>
      </c>
      <c r="X196" s="888"/>
      <c r="AC196" t="s">
        <v>2206</v>
      </c>
      <c r="AD196" s="888"/>
      <c r="AE196" s="888"/>
      <c r="AF196" s="888"/>
      <c r="AG196" s="888"/>
      <c r="AH196" s="888"/>
      <c r="AI196" s="888"/>
    </row>
    <row r="197" spans="4:35">
      <c r="D197" t="s">
        <v>238</v>
      </c>
      <c r="E197" t="s">
        <v>215</v>
      </c>
      <c r="F197" t="s">
        <v>345</v>
      </c>
      <c r="G197" t="s">
        <v>283</v>
      </c>
      <c r="H197" t="s">
        <v>265</v>
      </c>
      <c r="I197" t="s">
        <v>266</v>
      </c>
      <c r="J197" t="s">
        <v>107</v>
      </c>
      <c r="K197" t="s">
        <v>325</v>
      </c>
      <c r="L197" s="63"/>
      <c r="M197" s="63"/>
      <c r="Q197" s="888"/>
      <c r="R197" s="888"/>
      <c r="V197" s="888"/>
      <c r="W197" s="949" t="str">
        <f>IFERROR(VLOOKUP(V197,'1.3 Lists'!$V$10:$W$315,2,FALSE),"")</f>
        <v/>
      </c>
      <c r="X197" s="888"/>
      <c r="AC197" t="s">
        <v>2206</v>
      </c>
      <c r="AD197" s="888"/>
      <c r="AE197" s="888"/>
      <c r="AF197" s="888"/>
      <c r="AG197" s="888"/>
      <c r="AH197" s="888"/>
      <c r="AI197" s="888"/>
    </row>
    <row r="198" spans="4:35">
      <c r="D198" t="s">
        <v>238</v>
      </c>
      <c r="E198" t="s">
        <v>215</v>
      </c>
      <c r="F198" t="s">
        <v>345</v>
      </c>
      <c r="G198" t="s">
        <v>283</v>
      </c>
      <c r="H198" t="s">
        <v>265</v>
      </c>
      <c r="I198" t="s">
        <v>266</v>
      </c>
      <c r="J198" t="s">
        <v>107</v>
      </c>
      <c r="K198" t="s">
        <v>325</v>
      </c>
      <c r="L198" s="63"/>
      <c r="M198" s="63"/>
      <c r="Q198" s="888"/>
      <c r="R198" s="888"/>
      <c r="V198" s="888"/>
      <c r="W198" s="949" t="str">
        <f>IFERROR(VLOOKUP(V198,'1.3 Lists'!$V$10:$W$315,2,FALSE),"")</f>
        <v/>
      </c>
      <c r="X198" s="888"/>
      <c r="AC198" t="s">
        <v>2206</v>
      </c>
      <c r="AD198" s="888"/>
      <c r="AE198" s="888"/>
      <c r="AF198" s="888"/>
      <c r="AG198" s="888"/>
      <c r="AH198" s="888"/>
      <c r="AI198" s="888"/>
    </row>
    <row r="199" spans="4:35">
      <c r="D199" t="s">
        <v>238</v>
      </c>
      <c r="E199" t="s">
        <v>215</v>
      </c>
      <c r="F199" t="s">
        <v>345</v>
      </c>
      <c r="G199" t="s">
        <v>283</v>
      </c>
      <c r="H199" t="s">
        <v>265</v>
      </c>
      <c r="I199" t="s">
        <v>266</v>
      </c>
      <c r="J199" t="s">
        <v>107</v>
      </c>
      <c r="K199" t="s">
        <v>325</v>
      </c>
      <c r="L199" s="63"/>
      <c r="M199" s="63"/>
      <c r="Q199" s="888"/>
      <c r="R199" s="888"/>
      <c r="V199" s="888"/>
      <c r="W199" s="949" t="str">
        <f>IFERROR(VLOOKUP(V199,'1.3 Lists'!$V$10:$W$315,2,FALSE),"")</f>
        <v/>
      </c>
      <c r="X199" s="888"/>
      <c r="AC199" t="s">
        <v>2206</v>
      </c>
      <c r="AD199" s="888"/>
      <c r="AE199" s="888"/>
      <c r="AF199" s="888"/>
      <c r="AG199" s="888"/>
      <c r="AH199" s="888"/>
      <c r="AI199" s="888"/>
    </row>
    <row r="200" spans="4:35">
      <c r="D200" t="s">
        <v>238</v>
      </c>
      <c r="E200" t="s">
        <v>215</v>
      </c>
      <c r="F200" t="s">
        <v>345</v>
      </c>
      <c r="G200" t="s">
        <v>283</v>
      </c>
      <c r="H200" t="s">
        <v>265</v>
      </c>
      <c r="I200" t="s">
        <v>266</v>
      </c>
      <c r="J200" t="s">
        <v>107</v>
      </c>
      <c r="K200" t="s">
        <v>325</v>
      </c>
      <c r="L200" s="63"/>
      <c r="M200" s="63"/>
      <c r="Q200" s="888"/>
      <c r="R200" s="888"/>
      <c r="V200" s="888"/>
      <c r="W200" s="949" t="str">
        <f>IFERROR(VLOOKUP(V200,'1.3 Lists'!$V$10:$W$315,2,FALSE),"")</f>
        <v/>
      </c>
      <c r="X200" s="888"/>
      <c r="AC200" t="s">
        <v>2206</v>
      </c>
      <c r="AD200" s="888"/>
      <c r="AE200" s="888"/>
      <c r="AF200" s="888"/>
      <c r="AG200" s="888"/>
      <c r="AH200" s="888"/>
      <c r="AI200" s="888"/>
    </row>
    <row r="201" spans="4:35">
      <c r="D201" t="s">
        <v>238</v>
      </c>
      <c r="E201" t="s">
        <v>215</v>
      </c>
      <c r="F201" t="s">
        <v>345</v>
      </c>
      <c r="G201" t="s">
        <v>283</v>
      </c>
      <c r="H201" t="s">
        <v>265</v>
      </c>
      <c r="I201" t="s">
        <v>266</v>
      </c>
      <c r="J201" t="s">
        <v>107</v>
      </c>
      <c r="K201" t="s">
        <v>325</v>
      </c>
      <c r="L201" s="63"/>
      <c r="M201" s="63"/>
      <c r="Q201" s="888"/>
      <c r="R201" s="888"/>
      <c r="V201" s="888"/>
      <c r="W201" s="949" t="str">
        <f>IFERROR(VLOOKUP(V201,'1.3 Lists'!$V$10:$W$315,2,FALSE),"")</f>
        <v/>
      </c>
      <c r="X201" s="888"/>
      <c r="AC201" t="s">
        <v>2206</v>
      </c>
      <c r="AD201" s="888"/>
      <c r="AE201" s="888"/>
      <c r="AF201" s="888"/>
      <c r="AG201" s="888"/>
      <c r="AH201" s="888"/>
      <c r="AI201" s="888"/>
    </row>
    <row r="202" spans="4:35">
      <c r="D202" t="s">
        <v>238</v>
      </c>
      <c r="E202" t="s">
        <v>215</v>
      </c>
      <c r="F202" t="s">
        <v>345</v>
      </c>
      <c r="G202" t="s">
        <v>283</v>
      </c>
      <c r="H202" t="s">
        <v>265</v>
      </c>
      <c r="I202" t="s">
        <v>266</v>
      </c>
      <c r="J202" t="s">
        <v>107</v>
      </c>
      <c r="K202" t="s">
        <v>325</v>
      </c>
      <c r="L202" s="63"/>
      <c r="M202" s="63"/>
      <c r="Q202" s="888"/>
      <c r="R202" s="888"/>
      <c r="V202" s="888"/>
      <c r="W202" s="949" t="str">
        <f>IFERROR(VLOOKUP(V202,'1.3 Lists'!$V$10:$W$315,2,FALSE),"")</f>
        <v/>
      </c>
      <c r="X202" s="888"/>
      <c r="AC202" t="s">
        <v>2206</v>
      </c>
      <c r="AD202" s="888"/>
      <c r="AE202" s="888"/>
      <c r="AF202" s="888"/>
      <c r="AG202" s="888"/>
      <c r="AH202" s="888"/>
      <c r="AI202" s="888"/>
    </row>
    <row r="203" spans="4:35">
      <c r="D203" t="s">
        <v>238</v>
      </c>
      <c r="E203" t="s">
        <v>215</v>
      </c>
      <c r="F203" t="s">
        <v>345</v>
      </c>
      <c r="G203" t="s">
        <v>283</v>
      </c>
      <c r="H203" t="s">
        <v>265</v>
      </c>
      <c r="I203" t="s">
        <v>266</v>
      </c>
      <c r="J203" t="s">
        <v>107</v>
      </c>
      <c r="K203" t="s">
        <v>325</v>
      </c>
      <c r="L203" s="63"/>
      <c r="M203" s="63"/>
      <c r="Q203" s="888"/>
      <c r="R203" s="888"/>
      <c r="V203" s="888"/>
      <c r="W203" s="949" t="str">
        <f>IFERROR(VLOOKUP(V203,'1.3 Lists'!$V$10:$W$315,2,FALSE),"")</f>
        <v/>
      </c>
      <c r="X203" s="888"/>
      <c r="AC203" t="s">
        <v>2206</v>
      </c>
      <c r="AD203" s="888"/>
      <c r="AE203" s="888"/>
      <c r="AF203" s="888"/>
      <c r="AG203" s="888"/>
      <c r="AH203" s="888"/>
      <c r="AI203" s="888"/>
    </row>
    <row r="204" spans="4:35">
      <c r="D204" t="s">
        <v>238</v>
      </c>
      <c r="E204" t="s">
        <v>215</v>
      </c>
      <c r="F204" t="s">
        <v>345</v>
      </c>
      <c r="G204" t="s">
        <v>283</v>
      </c>
      <c r="H204" t="s">
        <v>265</v>
      </c>
      <c r="I204" t="s">
        <v>266</v>
      </c>
      <c r="J204" t="s">
        <v>107</v>
      </c>
      <c r="K204" t="s">
        <v>325</v>
      </c>
      <c r="L204" s="63"/>
      <c r="M204" s="63"/>
      <c r="Q204" s="888"/>
      <c r="R204" s="888"/>
      <c r="V204" s="888"/>
      <c r="W204" s="949" t="str">
        <f>IFERROR(VLOOKUP(V204,'1.3 Lists'!$V$10:$W$315,2,FALSE),"")</f>
        <v/>
      </c>
      <c r="X204" s="888"/>
      <c r="AC204" t="s">
        <v>2206</v>
      </c>
      <c r="AD204" s="888"/>
      <c r="AE204" s="888"/>
      <c r="AF204" s="888"/>
      <c r="AG204" s="888"/>
      <c r="AH204" s="888"/>
      <c r="AI204" s="888"/>
    </row>
    <row r="205" spans="4:35">
      <c r="D205" t="s">
        <v>238</v>
      </c>
      <c r="E205" t="s">
        <v>215</v>
      </c>
      <c r="F205" t="s">
        <v>345</v>
      </c>
      <c r="G205" t="s">
        <v>283</v>
      </c>
      <c r="H205" t="s">
        <v>265</v>
      </c>
      <c r="I205" t="s">
        <v>266</v>
      </c>
      <c r="J205" t="s">
        <v>107</v>
      </c>
      <c r="K205" t="s">
        <v>325</v>
      </c>
      <c r="L205" s="63"/>
      <c r="M205" s="63"/>
      <c r="Q205" s="888"/>
      <c r="R205" s="888"/>
      <c r="V205" s="888"/>
      <c r="W205" s="949" t="str">
        <f>IFERROR(VLOOKUP(V205,'1.3 Lists'!$V$10:$W$315,2,FALSE),"")</f>
        <v/>
      </c>
      <c r="X205" s="888"/>
      <c r="AC205" t="s">
        <v>2206</v>
      </c>
      <c r="AD205" s="888"/>
      <c r="AE205" s="888"/>
      <c r="AF205" s="888"/>
      <c r="AG205" s="888"/>
      <c r="AH205" s="888"/>
      <c r="AI205" s="888"/>
    </row>
    <row r="206" spans="4:35">
      <c r="D206" t="s">
        <v>238</v>
      </c>
      <c r="E206" t="s">
        <v>215</v>
      </c>
      <c r="F206" t="s">
        <v>345</v>
      </c>
      <c r="G206" t="s">
        <v>283</v>
      </c>
      <c r="H206" t="s">
        <v>265</v>
      </c>
      <c r="I206" t="s">
        <v>266</v>
      </c>
      <c r="J206" t="s">
        <v>107</v>
      </c>
      <c r="K206" t="s">
        <v>325</v>
      </c>
      <c r="L206" s="63"/>
      <c r="M206" s="63"/>
      <c r="Q206" s="888"/>
      <c r="R206" s="888"/>
      <c r="V206" s="888"/>
      <c r="W206" s="949" t="str">
        <f>IFERROR(VLOOKUP(V206,'1.3 Lists'!$V$10:$W$315,2,FALSE),"")</f>
        <v/>
      </c>
      <c r="X206" s="888"/>
      <c r="AC206" t="s">
        <v>2206</v>
      </c>
      <c r="AD206" s="888"/>
      <c r="AE206" s="888"/>
      <c r="AF206" s="888"/>
      <c r="AG206" s="888"/>
      <c r="AH206" s="888"/>
      <c r="AI206" s="888"/>
    </row>
    <row r="207" spans="4:35">
      <c r="D207" t="s">
        <v>238</v>
      </c>
      <c r="E207" t="s">
        <v>215</v>
      </c>
      <c r="F207" t="s">
        <v>345</v>
      </c>
      <c r="G207" t="s">
        <v>283</v>
      </c>
      <c r="H207" t="s">
        <v>265</v>
      </c>
      <c r="I207" t="s">
        <v>266</v>
      </c>
      <c r="J207" t="s">
        <v>107</v>
      </c>
      <c r="K207" t="s">
        <v>325</v>
      </c>
      <c r="L207" s="63"/>
      <c r="M207" s="63"/>
      <c r="Q207" s="888"/>
      <c r="R207" s="888"/>
      <c r="V207" s="888"/>
      <c r="W207" s="949" t="str">
        <f>IFERROR(VLOOKUP(V207,'1.3 Lists'!$V$10:$W$315,2,FALSE),"")</f>
        <v/>
      </c>
      <c r="X207" s="888"/>
      <c r="AC207" t="s">
        <v>2206</v>
      </c>
      <c r="AD207" s="888"/>
      <c r="AE207" s="888"/>
      <c r="AF207" s="888"/>
      <c r="AG207" s="888"/>
      <c r="AH207" s="888"/>
      <c r="AI207" s="888"/>
    </row>
    <row r="208" spans="4:35">
      <c r="D208" t="s">
        <v>238</v>
      </c>
      <c r="E208" t="s">
        <v>215</v>
      </c>
      <c r="F208" t="s">
        <v>345</v>
      </c>
      <c r="G208" t="s">
        <v>283</v>
      </c>
      <c r="H208" t="s">
        <v>265</v>
      </c>
      <c r="I208" t="s">
        <v>266</v>
      </c>
      <c r="J208" t="s">
        <v>107</v>
      </c>
      <c r="K208" t="s">
        <v>325</v>
      </c>
      <c r="L208" s="63"/>
      <c r="M208" s="63"/>
      <c r="Q208" s="888"/>
      <c r="R208" s="888"/>
      <c r="V208" s="888"/>
      <c r="W208" s="949" t="str">
        <f>IFERROR(VLOOKUP(V208,'1.3 Lists'!$V$10:$W$315,2,FALSE),"")</f>
        <v/>
      </c>
      <c r="X208" s="888"/>
      <c r="AC208" t="s">
        <v>2206</v>
      </c>
      <c r="AD208" s="888"/>
      <c r="AE208" s="888"/>
      <c r="AF208" s="888"/>
      <c r="AG208" s="888"/>
      <c r="AH208" s="888"/>
      <c r="AI208" s="888"/>
    </row>
    <row r="209" spans="4:35">
      <c r="D209" t="s">
        <v>238</v>
      </c>
      <c r="E209" t="s">
        <v>215</v>
      </c>
      <c r="F209" t="s">
        <v>345</v>
      </c>
      <c r="G209" t="s">
        <v>283</v>
      </c>
      <c r="H209" t="s">
        <v>265</v>
      </c>
      <c r="I209" t="s">
        <v>266</v>
      </c>
      <c r="J209" t="s">
        <v>107</v>
      </c>
      <c r="K209" t="s">
        <v>325</v>
      </c>
      <c r="L209" s="63"/>
      <c r="M209" s="63"/>
      <c r="Q209" s="888"/>
      <c r="R209" s="888"/>
      <c r="V209" s="888"/>
      <c r="W209" s="949" t="str">
        <f>IFERROR(VLOOKUP(V209,'1.3 Lists'!$V$10:$W$315,2,FALSE),"")</f>
        <v/>
      </c>
      <c r="X209" s="888"/>
      <c r="AC209" t="s">
        <v>2206</v>
      </c>
      <c r="AD209" s="888"/>
      <c r="AE209" s="888"/>
      <c r="AF209" s="888"/>
      <c r="AG209" s="888"/>
      <c r="AH209" s="888"/>
      <c r="AI209" s="888"/>
    </row>
    <row r="210" spans="4:35">
      <c r="D210" t="s">
        <v>238</v>
      </c>
      <c r="E210" t="s">
        <v>215</v>
      </c>
      <c r="F210" t="s">
        <v>345</v>
      </c>
      <c r="G210" t="s">
        <v>283</v>
      </c>
      <c r="H210" t="s">
        <v>265</v>
      </c>
      <c r="I210" t="s">
        <v>266</v>
      </c>
      <c r="J210" t="s">
        <v>107</v>
      </c>
      <c r="K210" t="s">
        <v>325</v>
      </c>
      <c r="L210" s="63"/>
      <c r="M210" s="63"/>
      <c r="Q210" s="888"/>
      <c r="R210" s="888"/>
      <c r="V210" s="888"/>
      <c r="W210" s="949" t="str">
        <f>IFERROR(VLOOKUP(V210,'1.3 Lists'!$V$10:$W$315,2,FALSE),"")</f>
        <v/>
      </c>
      <c r="X210" s="888"/>
      <c r="AC210" t="s">
        <v>2206</v>
      </c>
      <c r="AD210" s="888"/>
      <c r="AE210" s="888"/>
      <c r="AF210" s="888"/>
      <c r="AG210" s="888"/>
      <c r="AH210" s="888"/>
      <c r="AI210" s="888"/>
    </row>
    <row r="211" spans="4:35">
      <c r="D211" t="s">
        <v>238</v>
      </c>
      <c r="E211" t="s">
        <v>215</v>
      </c>
      <c r="F211" t="s">
        <v>345</v>
      </c>
      <c r="G211" t="s">
        <v>283</v>
      </c>
      <c r="H211" t="s">
        <v>265</v>
      </c>
      <c r="I211" t="s">
        <v>266</v>
      </c>
      <c r="J211" t="s">
        <v>107</v>
      </c>
      <c r="K211" t="s">
        <v>325</v>
      </c>
      <c r="L211" s="63"/>
      <c r="M211" s="63"/>
      <c r="Q211" s="888"/>
      <c r="R211" s="888"/>
      <c r="V211" s="888"/>
      <c r="W211" s="949" t="str">
        <f>IFERROR(VLOOKUP(V211,'1.3 Lists'!$V$10:$W$315,2,FALSE),"")</f>
        <v/>
      </c>
      <c r="X211" s="888"/>
      <c r="AC211" t="s">
        <v>2206</v>
      </c>
      <c r="AD211" s="888"/>
      <c r="AE211" s="888"/>
      <c r="AF211" s="888"/>
      <c r="AG211" s="888"/>
      <c r="AH211" s="888"/>
      <c r="AI211" s="888"/>
    </row>
    <row r="212" spans="4:35">
      <c r="D212" t="s">
        <v>238</v>
      </c>
      <c r="E212" t="s">
        <v>215</v>
      </c>
      <c r="F212" t="s">
        <v>345</v>
      </c>
      <c r="G212" t="s">
        <v>283</v>
      </c>
      <c r="H212" t="s">
        <v>265</v>
      </c>
      <c r="I212" t="s">
        <v>266</v>
      </c>
      <c r="J212" t="s">
        <v>107</v>
      </c>
      <c r="K212" t="s">
        <v>325</v>
      </c>
      <c r="L212" s="63"/>
      <c r="M212" s="63"/>
      <c r="Q212" s="888"/>
      <c r="R212" s="888"/>
      <c r="V212" s="888"/>
      <c r="W212" s="949" t="str">
        <f>IFERROR(VLOOKUP(V212,'1.3 Lists'!$V$10:$W$315,2,FALSE),"")</f>
        <v/>
      </c>
      <c r="X212" s="888"/>
      <c r="AC212" t="s">
        <v>2206</v>
      </c>
      <c r="AD212" s="888"/>
      <c r="AE212" s="888"/>
      <c r="AF212" s="888"/>
      <c r="AG212" s="888"/>
      <c r="AH212" s="888"/>
      <c r="AI212" s="888"/>
    </row>
    <row r="213" spans="4:35">
      <c r="D213" t="s">
        <v>238</v>
      </c>
      <c r="E213" t="s">
        <v>215</v>
      </c>
      <c r="F213" t="s">
        <v>345</v>
      </c>
      <c r="G213" t="s">
        <v>283</v>
      </c>
      <c r="H213" t="s">
        <v>265</v>
      </c>
      <c r="I213" t="s">
        <v>266</v>
      </c>
      <c r="J213" t="s">
        <v>107</v>
      </c>
      <c r="K213" t="s">
        <v>325</v>
      </c>
      <c r="L213" s="63"/>
      <c r="M213" s="63"/>
      <c r="Q213" s="888"/>
      <c r="R213" s="888"/>
      <c r="V213" s="888"/>
      <c r="W213" s="949" t="str">
        <f>IFERROR(VLOOKUP(V213,'1.3 Lists'!$V$10:$W$315,2,FALSE),"")</f>
        <v/>
      </c>
      <c r="X213" s="888"/>
      <c r="AC213" t="s">
        <v>2206</v>
      </c>
      <c r="AD213" s="888"/>
      <c r="AE213" s="888"/>
      <c r="AF213" s="888"/>
      <c r="AG213" s="888"/>
      <c r="AH213" s="888"/>
      <c r="AI213" s="888"/>
    </row>
    <row r="214" spans="4:35">
      <c r="D214" t="s">
        <v>238</v>
      </c>
      <c r="E214" t="s">
        <v>215</v>
      </c>
      <c r="F214" t="s">
        <v>345</v>
      </c>
      <c r="G214" t="s">
        <v>283</v>
      </c>
      <c r="H214" t="s">
        <v>265</v>
      </c>
      <c r="I214" t="s">
        <v>266</v>
      </c>
      <c r="J214" t="s">
        <v>107</v>
      </c>
      <c r="K214" t="s">
        <v>325</v>
      </c>
      <c r="L214" s="63"/>
      <c r="M214" s="63"/>
      <c r="Q214" s="888"/>
      <c r="R214" s="888"/>
      <c r="V214" s="888"/>
      <c r="W214" s="949" t="str">
        <f>IFERROR(VLOOKUP(V214,'1.3 Lists'!$V$10:$W$315,2,FALSE),"")</f>
        <v/>
      </c>
      <c r="X214" s="888"/>
      <c r="AC214" t="s">
        <v>2206</v>
      </c>
      <c r="AD214" s="888"/>
      <c r="AE214" s="888"/>
      <c r="AF214" s="888"/>
      <c r="AG214" s="888"/>
      <c r="AH214" s="888"/>
      <c r="AI214" s="888"/>
    </row>
    <row r="215" spans="4:35">
      <c r="D215" t="s">
        <v>238</v>
      </c>
      <c r="E215" t="s">
        <v>215</v>
      </c>
      <c r="F215" t="s">
        <v>345</v>
      </c>
      <c r="G215" t="s">
        <v>283</v>
      </c>
      <c r="H215" t="s">
        <v>265</v>
      </c>
      <c r="I215" t="s">
        <v>266</v>
      </c>
      <c r="J215" t="s">
        <v>107</v>
      </c>
      <c r="K215" t="s">
        <v>325</v>
      </c>
      <c r="L215" s="63"/>
      <c r="M215" s="63"/>
      <c r="Q215" s="888"/>
      <c r="R215" s="888"/>
      <c r="V215" s="888"/>
      <c r="W215" s="949" t="str">
        <f>IFERROR(VLOOKUP(V215,'1.3 Lists'!$V$10:$W$315,2,FALSE),"")</f>
        <v/>
      </c>
      <c r="X215" s="888"/>
      <c r="AC215" t="s">
        <v>2206</v>
      </c>
      <c r="AD215" s="888"/>
      <c r="AE215" s="888"/>
      <c r="AF215" s="888"/>
      <c r="AG215" s="888"/>
      <c r="AH215" s="888"/>
      <c r="AI215" s="888"/>
    </row>
    <row r="216" spans="4:35">
      <c r="D216" t="s">
        <v>238</v>
      </c>
      <c r="E216" t="s">
        <v>215</v>
      </c>
      <c r="F216" t="s">
        <v>345</v>
      </c>
      <c r="G216" t="s">
        <v>283</v>
      </c>
      <c r="H216" t="s">
        <v>265</v>
      </c>
      <c r="I216" t="s">
        <v>266</v>
      </c>
      <c r="J216" t="s">
        <v>107</v>
      </c>
      <c r="K216" t="s">
        <v>325</v>
      </c>
      <c r="L216" s="63"/>
      <c r="M216" s="63"/>
      <c r="Q216" s="888"/>
      <c r="R216" s="888"/>
      <c r="V216" s="888"/>
      <c r="W216" s="949" t="str">
        <f>IFERROR(VLOOKUP(V216,'1.3 Lists'!$V$10:$W$315,2,FALSE),"")</f>
        <v/>
      </c>
      <c r="X216" s="888"/>
      <c r="AC216" t="s">
        <v>2206</v>
      </c>
      <c r="AD216" s="888"/>
      <c r="AE216" s="888"/>
      <c r="AF216" s="888"/>
      <c r="AG216" s="888"/>
      <c r="AH216" s="888"/>
      <c r="AI216" s="888"/>
    </row>
    <row r="217" spans="4:35">
      <c r="D217" t="s">
        <v>238</v>
      </c>
      <c r="E217" t="s">
        <v>215</v>
      </c>
      <c r="F217" t="s">
        <v>345</v>
      </c>
      <c r="G217" t="s">
        <v>283</v>
      </c>
      <c r="H217" t="s">
        <v>265</v>
      </c>
      <c r="I217" t="s">
        <v>266</v>
      </c>
      <c r="J217" t="s">
        <v>107</v>
      </c>
      <c r="K217" t="s">
        <v>325</v>
      </c>
      <c r="L217" s="63"/>
      <c r="M217" s="63"/>
      <c r="Q217" s="888"/>
      <c r="R217" s="888"/>
      <c r="V217" s="888"/>
      <c r="W217" s="949" t="str">
        <f>IFERROR(VLOOKUP(V217,'1.3 Lists'!$V$10:$W$315,2,FALSE),"")</f>
        <v/>
      </c>
      <c r="X217" s="888"/>
      <c r="AC217" t="s">
        <v>2206</v>
      </c>
      <c r="AD217" s="888"/>
      <c r="AE217" s="888"/>
      <c r="AF217" s="888"/>
      <c r="AG217" s="888"/>
      <c r="AH217" s="888"/>
      <c r="AI217" s="888"/>
    </row>
    <row r="218" spans="4:35">
      <c r="D218" t="s">
        <v>238</v>
      </c>
      <c r="E218" t="s">
        <v>215</v>
      </c>
      <c r="F218" t="s">
        <v>345</v>
      </c>
      <c r="G218" t="s">
        <v>283</v>
      </c>
      <c r="H218" t="s">
        <v>265</v>
      </c>
      <c r="I218" t="s">
        <v>266</v>
      </c>
      <c r="J218" t="s">
        <v>107</v>
      </c>
      <c r="K218" t="s">
        <v>325</v>
      </c>
      <c r="L218" s="63"/>
      <c r="M218" s="63"/>
      <c r="Q218" s="888"/>
      <c r="R218" s="888"/>
      <c r="V218" s="888"/>
      <c r="W218" s="949" t="str">
        <f>IFERROR(VLOOKUP(V218,'1.3 Lists'!$V$10:$W$315,2,FALSE),"")</f>
        <v/>
      </c>
      <c r="X218" s="888"/>
      <c r="AC218" t="s">
        <v>2206</v>
      </c>
      <c r="AD218" s="888"/>
      <c r="AE218" s="888"/>
      <c r="AF218" s="888"/>
      <c r="AG218" s="888"/>
      <c r="AH218" s="888"/>
      <c r="AI218" s="888"/>
    </row>
    <row r="219" spans="4:35">
      <c r="D219" t="s">
        <v>238</v>
      </c>
      <c r="E219" t="s">
        <v>215</v>
      </c>
      <c r="F219" t="s">
        <v>345</v>
      </c>
      <c r="G219" t="s">
        <v>283</v>
      </c>
      <c r="H219" t="s">
        <v>265</v>
      </c>
      <c r="I219" t="s">
        <v>266</v>
      </c>
      <c r="J219" t="s">
        <v>107</v>
      </c>
      <c r="K219" t="s">
        <v>325</v>
      </c>
      <c r="L219" s="63"/>
      <c r="M219" s="63"/>
      <c r="Q219" s="888"/>
      <c r="R219" s="888"/>
      <c r="V219" s="888"/>
      <c r="W219" s="949" t="str">
        <f>IFERROR(VLOOKUP(V219,'1.3 Lists'!$V$10:$W$315,2,FALSE),"")</f>
        <v/>
      </c>
      <c r="X219" s="888"/>
      <c r="AC219" t="s">
        <v>2206</v>
      </c>
      <c r="AD219" s="888"/>
      <c r="AE219" s="888"/>
      <c r="AF219" s="888"/>
      <c r="AG219" s="888"/>
      <c r="AH219" s="888"/>
      <c r="AI219" s="888"/>
    </row>
    <row r="220" spans="4:35">
      <c r="D220" t="s">
        <v>238</v>
      </c>
      <c r="E220" t="s">
        <v>215</v>
      </c>
      <c r="F220" t="s">
        <v>345</v>
      </c>
      <c r="G220" t="s">
        <v>283</v>
      </c>
      <c r="H220" t="s">
        <v>265</v>
      </c>
      <c r="I220" t="s">
        <v>266</v>
      </c>
      <c r="J220" t="s">
        <v>107</v>
      </c>
      <c r="K220" t="s">
        <v>325</v>
      </c>
      <c r="L220" s="63"/>
      <c r="M220" s="63"/>
      <c r="Q220" s="888"/>
      <c r="R220" s="888"/>
      <c r="V220" s="888"/>
      <c r="W220" s="949" t="str">
        <f>IFERROR(VLOOKUP(V220,'1.3 Lists'!$V$10:$W$315,2,FALSE),"")</f>
        <v/>
      </c>
      <c r="X220" s="888"/>
      <c r="AC220" t="s">
        <v>2206</v>
      </c>
      <c r="AD220" s="888"/>
      <c r="AE220" s="888"/>
      <c r="AF220" s="888"/>
      <c r="AG220" s="888"/>
      <c r="AH220" s="888"/>
      <c r="AI220" s="888"/>
    </row>
    <row r="221" spans="4:35">
      <c r="D221" t="s">
        <v>238</v>
      </c>
      <c r="E221" t="s">
        <v>215</v>
      </c>
      <c r="F221" t="s">
        <v>345</v>
      </c>
      <c r="G221" t="s">
        <v>283</v>
      </c>
      <c r="H221" t="s">
        <v>265</v>
      </c>
      <c r="I221" t="s">
        <v>266</v>
      </c>
      <c r="J221" t="s">
        <v>107</v>
      </c>
      <c r="K221" t="s">
        <v>325</v>
      </c>
      <c r="L221" s="63"/>
      <c r="M221" s="63"/>
      <c r="Q221" s="888"/>
      <c r="R221" s="888"/>
      <c r="V221" s="888"/>
      <c r="W221" s="949" t="str">
        <f>IFERROR(VLOOKUP(V221,'1.3 Lists'!$V$10:$W$315,2,FALSE),"")</f>
        <v/>
      </c>
      <c r="X221" s="888"/>
      <c r="AC221" t="s">
        <v>2206</v>
      </c>
      <c r="AD221" s="888"/>
      <c r="AE221" s="888"/>
      <c r="AF221" s="888"/>
      <c r="AG221" s="888"/>
      <c r="AH221" s="888"/>
      <c r="AI221" s="888"/>
    </row>
    <row r="222" spans="4:35">
      <c r="D222" t="s">
        <v>238</v>
      </c>
      <c r="E222" t="s">
        <v>215</v>
      </c>
      <c r="F222" t="s">
        <v>345</v>
      </c>
      <c r="G222" t="s">
        <v>283</v>
      </c>
      <c r="H222" t="s">
        <v>265</v>
      </c>
      <c r="I222" t="s">
        <v>266</v>
      </c>
      <c r="J222" t="s">
        <v>107</v>
      </c>
      <c r="K222" t="s">
        <v>325</v>
      </c>
      <c r="L222" s="63"/>
      <c r="M222" s="63"/>
      <c r="Q222" s="888"/>
      <c r="R222" s="888"/>
      <c r="V222" s="888"/>
      <c r="W222" s="949" t="str">
        <f>IFERROR(VLOOKUP(V222,'1.3 Lists'!$V$10:$W$315,2,FALSE),"")</f>
        <v/>
      </c>
      <c r="X222" s="888"/>
      <c r="AC222" t="s">
        <v>2206</v>
      </c>
      <c r="AD222" s="888"/>
      <c r="AE222" s="888"/>
      <c r="AF222" s="888"/>
      <c r="AG222" s="888"/>
      <c r="AH222" s="888"/>
      <c r="AI222" s="888"/>
    </row>
    <row r="223" spans="4:35">
      <c r="D223" t="s">
        <v>238</v>
      </c>
      <c r="E223" t="s">
        <v>215</v>
      </c>
      <c r="F223" t="s">
        <v>345</v>
      </c>
      <c r="G223" t="s">
        <v>283</v>
      </c>
      <c r="H223" t="s">
        <v>265</v>
      </c>
      <c r="I223" t="s">
        <v>266</v>
      </c>
      <c r="J223" t="s">
        <v>107</v>
      </c>
      <c r="K223" t="s">
        <v>325</v>
      </c>
      <c r="L223" s="63"/>
      <c r="M223" s="63"/>
      <c r="Q223" s="888"/>
      <c r="R223" s="888"/>
      <c r="V223" s="888"/>
      <c r="W223" s="949" t="str">
        <f>IFERROR(VLOOKUP(V223,'1.3 Lists'!$V$10:$W$315,2,FALSE),"")</f>
        <v/>
      </c>
      <c r="X223" s="888"/>
      <c r="AC223" t="s">
        <v>2206</v>
      </c>
      <c r="AD223" s="888"/>
      <c r="AE223" s="888"/>
      <c r="AF223" s="888"/>
      <c r="AG223" s="888"/>
      <c r="AH223" s="888"/>
      <c r="AI223" s="888"/>
    </row>
    <row r="224" spans="4:35">
      <c r="D224" t="s">
        <v>238</v>
      </c>
      <c r="E224" t="s">
        <v>215</v>
      </c>
      <c r="F224" t="s">
        <v>345</v>
      </c>
      <c r="G224" t="s">
        <v>283</v>
      </c>
      <c r="H224" t="s">
        <v>265</v>
      </c>
      <c r="I224" t="s">
        <v>266</v>
      </c>
      <c r="J224" t="s">
        <v>107</v>
      </c>
      <c r="K224" t="s">
        <v>325</v>
      </c>
      <c r="L224" s="63"/>
      <c r="M224" s="63"/>
      <c r="Q224" s="888"/>
      <c r="R224" s="888"/>
      <c r="V224" s="888"/>
      <c r="W224" s="949" t="str">
        <f>IFERROR(VLOOKUP(V224,'1.3 Lists'!$V$10:$W$315,2,FALSE),"")</f>
        <v/>
      </c>
      <c r="X224" s="888"/>
      <c r="AC224" t="s">
        <v>2206</v>
      </c>
      <c r="AD224" s="888"/>
      <c r="AE224" s="888"/>
      <c r="AF224" s="888"/>
      <c r="AG224" s="888"/>
      <c r="AH224" s="888"/>
      <c r="AI224" s="888"/>
    </row>
    <row r="225" spans="4:35">
      <c r="D225" t="s">
        <v>238</v>
      </c>
      <c r="E225" t="s">
        <v>215</v>
      </c>
      <c r="F225" t="s">
        <v>345</v>
      </c>
      <c r="G225" t="s">
        <v>283</v>
      </c>
      <c r="H225" t="s">
        <v>265</v>
      </c>
      <c r="I225" t="s">
        <v>266</v>
      </c>
      <c r="J225" t="s">
        <v>107</v>
      </c>
      <c r="K225" t="s">
        <v>325</v>
      </c>
      <c r="L225" s="63"/>
      <c r="M225" s="63"/>
      <c r="Q225" s="888"/>
      <c r="R225" s="888"/>
      <c r="V225" s="888"/>
      <c r="W225" s="949" t="str">
        <f>IFERROR(VLOOKUP(V225,'1.3 Lists'!$V$10:$W$315,2,FALSE),"")</f>
        <v/>
      </c>
      <c r="X225" s="888"/>
      <c r="AC225" t="s">
        <v>2206</v>
      </c>
      <c r="AD225" s="888"/>
      <c r="AE225" s="888"/>
      <c r="AF225" s="888"/>
      <c r="AG225" s="888"/>
      <c r="AH225" s="888"/>
      <c r="AI225" s="888"/>
    </row>
    <row r="226" spans="4:35">
      <c r="D226" t="s">
        <v>238</v>
      </c>
      <c r="E226" t="s">
        <v>215</v>
      </c>
      <c r="F226" t="s">
        <v>345</v>
      </c>
      <c r="G226" t="s">
        <v>283</v>
      </c>
      <c r="H226" t="s">
        <v>265</v>
      </c>
      <c r="I226" t="s">
        <v>266</v>
      </c>
      <c r="J226" t="s">
        <v>107</v>
      </c>
      <c r="K226" t="s">
        <v>325</v>
      </c>
      <c r="L226" s="63"/>
      <c r="M226" s="63"/>
      <c r="Q226" s="888"/>
      <c r="R226" s="888"/>
      <c r="V226" s="888"/>
      <c r="W226" s="949" t="str">
        <f>IFERROR(VLOOKUP(V226,'1.3 Lists'!$V$10:$W$315,2,FALSE),"")</f>
        <v/>
      </c>
      <c r="X226" s="888"/>
      <c r="AC226" t="s">
        <v>2206</v>
      </c>
      <c r="AD226" s="888"/>
      <c r="AE226" s="888"/>
      <c r="AF226" s="888"/>
      <c r="AG226" s="888"/>
      <c r="AH226" s="888"/>
      <c r="AI226" s="888"/>
    </row>
    <row r="227" spans="4:35">
      <c r="D227" t="s">
        <v>238</v>
      </c>
      <c r="E227" t="s">
        <v>215</v>
      </c>
      <c r="F227" t="s">
        <v>345</v>
      </c>
      <c r="G227" t="s">
        <v>283</v>
      </c>
      <c r="H227" t="s">
        <v>265</v>
      </c>
      <c r="I227" t="s">
        <v>266</v>
      </c>
      <c r="J227" t="s">
        <v>107</v>
      </c>
      <c r="K227" t="s">
        <v>325</v>
      </c>
      <c r="L227" s="63"/>
      <c r="M227" s="63"/>
      <c r="Q227" s="888"/>
      <c r="R227" s="888"/>
      <c r="V227" s="888"/>
      <c r="W227" s="949" t="str">
        <f>IFERROR(VLOOKUP(V227,'1.3 Lists'!$V$10:$W$315,2,FALSE),"")</f>
        <v/>
      </c>
      <c r="X227" s="888"/>
      <c r="AC227" t="s">
        <v>2206</v>
      </c>
      <c r="AD227" s="888"/>
      <c r="AE227" s="888"/>
      <c r="AF227" s="888"/>
      <c r="AG227" s="888"/>
      <c r="AH227" s="888"/>
      <c r="AI227" s="888"/>
    </row>
    <row r="228" spans="4:35">
      <c r="D228" t="s">
        <v>238</v>
      </c>
      <c r="E228" t="s">
        <v>215</v>
      </c>
      <c r="F228" t="s">
        <v>345</v>
      </c>
      <c r="G228" t="s">
        <v>283</v>
      </c>
      <c r="H228" t="s">
        <v>265</v>
      </c>
      <c r="I228" t="s">
        <v>266</v>
      </c>
      <c r="J228" t="s">
        <v>107</v>
      </c>
      <c r="K228" t="s">
        <v>325</v>
      </c>
      <c r="L228" s="63"/>
      <c r="M228" s="63"/>
      <c r="Q228" s="888"/>
      <c r="R228" s="888"/>
      <c r="V228" s="888"/>
      <c r="W228" s="949" t="str">
        <f>IFERROR(VLOOKUP(V228,'1.3 Lists'!$V$10:$W$315,2,FALSE),"")</f>
        <v/>
      </c>
      <c r="X228" s="888"/>
      <c r="AC228" t="s">
        <v>2206</v>
      </c>
      <c r="AD228" s="888"/>
      <c r="AE228" s="888"/>
      <c r="AF228" s="888"/>
      <c r="AG228" s="888"/>
      <c r="AH228" s="888"/>
      <c r="AI228" s="888"/>
    </row>
    <row r="229" spans="4:35">
      <c r="D229" t="s">
        <v>238</v>
      </c>
      <c r="E229" t="s">
        <v>215</v>
      </c>
      <c r="F229" t="s">
        <v>345</v>
      </c>
      <c r="G229" t="s">
        <v>283</v>
      </c>
      <c r="H229" t="s">
        <v>265</v>
      </c>
      <c r="I229" t="s">
        <v>266</v>
      </c>
      <c r="J229" t="s">
        <v>107</v>
      </c>
      <c r="K229" t="s">
        <v>325</v>
      </c>
      <c r="L229" s="63"/>
      <c r="M229" s="63"/>
      <c r="Q229" s="888"/>
      <c r="R229" s="888"/>
      <c r="V229" s="888"/>
      <c r="W229" s="949" t="str">
        <f>IFERROR(VLOOKUP(V229,'1.3 Lists'!$V$10:$W$315,2,FALSE),"")</f>
        <v/>
      </c>
      <c r="X229" s="888"/>
      <c r="AC229" t="s">
        <v>2206</v>
      </c>
      <c r="AD229" s="888"/>
      <c r="AE229" s="888"/>
      <c r="AF229" s="888"/>
      <c r="AG229" s="888"/>
      <c r="AH229" s="888"/>
      <c r="AI229" s="888"/>
    </row>
    <row r="230" spans="4:35">
      <c r="D230" t="s">
        <v>238</v>
      </c>
      <c r="E230" t="s">
        <v>215</v>
      </c>
      <c r="F230" t="s">
        <v>345</v>
      </c>
      <c r="G230" t="s">
        <v>283</v>
      </c>
      <c r="H230" t="s">
        <v>265</v>
      </c>
      <c r="I230" t="s">
        <v>266</v>
      </c>
      <c r="J230" t="s">
        <v>107</v>
      </c>
      <c r="K230" t="s">
        <v>325</v>
      </c>
      <c r="L230" s="63"/>
      <c r="M230" s="63"/>
      <c r="Q230" s="888"/>
      <c r="R230" s="888"/>
      <c r="V230" s="888"/>
      <c r="W230" s="949" t="str">
        <f>IFERROR(VLOOKUP(V230,'1.3 Lists'!$V$10:$W$315,2,FALSE),"")</f>
        <v/>
      </c>
      <c r="X230" s="888"/>
      <c r="AC230" t="s">
        <v>2206</v>
      </c>
      <c r="AD230" s="888"/>
      <c r="AE230" s="888"/>
      <c r="AF230" s="888"/>
      <c r="AG230" s="888"/>
      <c r="AH230" s="888"/>
      <c r="AI230" s="888"/>
    </row>
    <row r="231" spans="4:35">
      <c r="D231" t="s">
        <v>238</v>
      </c>
      <c r="E231" t="s">
        <v>215</v>
      </c>
      <c r="F231" t="s">
        <v>345</v>
      </c>
      <c r="G231" t="s">
        <v>283</v>
      </c>
      <c r="H231" t="s">
        <v>265</v>
      </c>
      <c r="I231" t="s">
        <v>266</v>
      </c>
      <c r="J231" t="s">
        <v>107</v>
      </c>
      <c r="K231" t="s">
        <v>325</v>
      </c>
      <c r="L231" s="63"/>
      <c r="M231" s="63"/>
      <c r="Q231" s="888"/>
      <c r="R231" s="888"/>
      <c r="V231" s="888"/>
      <c r="W231" s="949" t="str">
        <f>IFERROR(VLOOKUP(V231,'1.3 Lists'!$V$10:$W$315,2,FALSE),"")</f>
        <v/>
      </c>
      <c r="X231" s="888"/>
      <c r="AC231" t="s">
        <v>2206</v>
      </c>
      <c r="AD231" s="888"/>
      <c r="AE231" s="888"/>
      <c r="AF231" s="888"/>
      <c r="AG231" s="888"/>
      <c r="AH231" s="888"/>
      <c r="AI231" s="888"/>
    </row>
    <row r="232" spans="4:35">
      <c r="D232" t="s">
        <v>238</v>
      </c>
      <c r="E232" t="s">
        <v>215</v>
      </c>
      <c r="F232" t="s">
        <v>345</v>
      </c>
      <c r="G232" t="s">
        <v>283</v>
      </c>
      <c r="H232" t="s">
        <v>265</v>
      </c>
      <c r="I232" t="s">
        <v>266</v>
      </c>
      <c r="J232" t="s">
        <v>107</v>
      </c>
      <c r="K232" t="s">
        <v>325</v>
      </c>
      <c r="L232" s="63"/>
      <c r="M232" s="63"/>
      <c r="Q232" s="888"/>
      <c r="R232" s="888"/>
      <c r="V232" s="888"/>
      <c r="W232" s="949" t="str">
        <f>IFERROR(VLOOKUP(V232,'1.3 Lists'!$V$10:$W$315,2,FALSE),"")</f>
        <v/>
      </c>
      <c r="X232" s="888"/>
      <c r="AC232" t="s">
        <v>2206</v>
      </c>
      <c r="AD232" s="888"/>
      <c r="AE232" s="888"/>
      <c r="AF232" s="888"/>
      <c r="AG232" s="888"/>
      <c r="AH232" s="888"/>
      <c r="AI232" s="888"/>
    </row>
    <row r="233" spans="4:35">
      <c r="D233" t="s">
        <v>238</v>
      </c>
      <c r="E233" t="s">
        <v>215</v>
      </c>
      <c r="F233" t="s">
        <v>345</v>
      </c>
      <c r="G233" t="s">
        <v>283</v>
      </c>
      <c r="H233" t="s">
        <v>265</v>
      </c>
      <c r="I233" t="s">
        <v>266</v>
      </c>
      <c r="J233" t="s">
        <v>107</v>
      </c>
      <c r="K233" t="s">
        <v>325</v>
      </c>
      <c r="L233" s="63"/>
      <c r="M233" s="63"/>
      <c r="Q233" s="888"/>
      <c r="R233" s="888"/>
      <c r="V233" s="888"/>
      <c r="W233" s="949" t="str">
        <f>IFERROR(VLOOKUP(V233,'1.3 Lists'!$V$10:$W$315,2,FALSE),"")</f>
        <v/>
      </c>
      <c r="X233" s="888"/>
      <c r="AC233" t="s">
        <v>2206</v>
      </c>
      <c r="AD233" s="888"/>
      <c r="AE233" s="888"/>
      <c r="AF233" s="888"/>
      <c r="AG233" s="888"/>
      <c r="AH233" s="888"/>
      <c r="AI233" s="888"/>
    </row>
    <row r="234" spans="4:35">
      <c r="D234" t="s">
        <v>238</v>
      </c>
      <c r="E234" t="s">
        <v>215</v>
      </c>
      <c r="F234" t="s">
        <v>345</v>
      </c>
      <c r="G234" t="s">
        <v>283</v>
      </c>
      <c r="H234" t="s">
        <v>265</v>
      </c>
      <c r="I234" t="s">
        <v>266</v>
      </c>
      <c r="J234" t="s">
        <v>107</v>
      </c>
      <c r="K234" t="s">
        <v>325</v>
      </c>
      <c r="L234" s="63"/>
      <c r="M234" s="63"/>
      <c r="Q234" s="888"/>
      <c r="R234" s="888"/>
      <c r="V234" s="888"/>
      <c r="W234" s="949" t="str">
        <f>IFERROR(VLOOKUP(V234,'1.3 Lists'!$V$10:$W$315,2,FALSE),"")</f>
        <v/>
      </c>
      <c r="X234" s="888"/>
      <c r="AC234" t="s">
        <v>2206</v>
      </c>
      <c r="AD234" s="888"/>
      <c r="AE234" s="888"/>
      <c r="AF234" s="888"/>
      <c r="AG234" s="888"/>
      <c r="AH234" s="888"/>
      <c r="AI234" s="888"/>
    </row>
    <row r="235" spans="4:35">
      <c r="D235" t="s">
        <v>238</v>
      </c>
      <c r="E235" t="s">
        <v>215</v>
      </c>
      <c r="F235" t="s">
        <v>345</v>
      </c>
      <c r="G235" t="s">
        <v>283</v>
      </c>
      <c r="H235" t="s">
        <v>265</v>
      </c>
      <c r="I235" t="s">
        <v>266</v>
      </c>
      <c r="J235" t="s">
        <v>107</v>
      </c>
      <c r="K235" t="s">
        <v>325</v>
      </c>
      <c r="L235" s="63"/>
      <c r="M235" s="63"/>
      <c r="Q235" s="888"/>
      <c r="R235" s="888"/>
      <c r="V235" s="888"/>
      <c r="W235" s="949" t="str">
        <f>IFERROR(VLOOKUP(V235,'1.3 Lists'!$V$10:$W$315,2,FALSE),"")</f>
        <v/>
      </c>
      <c r="X235" s="888"/>
      <c r="AC235" t="s">
        <v>2206</v>
      </c>
      <c r="AD235" s="888"/>
      <c r="AE235" s="888"/>
      <c r="AF235" s="888"/>
      <c r="AG235" s="888"/>
      <c r="AH235" s="888"/>
      <c r="AI235" s="888"/>
    </row>
    <row r="236" spans="4:35">
      <c r="D236" t="s">
        <v>238</v>
      </c>
      <c r="E236" t="s">
        <v>215</v>
      </c>
      <c r="F236" t="s">
        <v>345</v>
      </c>
      <c r="G236" t="s">
        <v>283</v>
      </c>
      <c r="H236" t="s">
        <v>265</v>
      </c>
      <c r="I236" t="s">
        <v>266</v>
      </c>
      <c r="J236" t="s">
        <v>107</v>
      </c>
      <c r="K236" t="s">
        <v>325</v>
      </c>
      <c r="L236" s="63"/>
      <c r="M236" s="63"/>
      <c r="Q236" s="888"/>
      <c r="R236" s="888"/>
      <c r="V236" s="888"/>
      <c r="W236" s="949" t="str">
        <f>IFERROR(VLOOKUP(V236,'1.3 Lists'!$V$10:$W$315,2,FALSE),"")</f>
        <v/>
      </c>
      <c r="X236" s="888"/>
      <c r="AC236" t="s">
        <v>2206</v>
      </c>
      <c r="AD236" s="888"/>
      <c r="AE236" s="888"/>
      <c r="AF236" s="888"/>
      <c r="AG236" s="888"/>
      <c r="AH236" s="888"/>
      <c r="AI236" s="888"/>
    </row>
    <row r="237" spans="4:35">
      <c r="D237" t="s">
        <v>238</v>
      </c>
      <c r="E237" t="s">
        <v>215</v>
      </c>
      <c r="F237" t="s">
        <v>345</v>
      </c>
      <c r="G237" t="s">
        <v>283</v>
      </c>
      <c r="H237" t="s">
        <v>265</v>
      </c>
      <c r="I237" t="s">
        <v>266</v>
      </c>
      <c r="J237" t="s">
        <v>107</v>
      </c>
      <c r="K237" t="s">
        <v>325</v>
      </c>
      <c r="L237" s="63"/>
      <c r="M237" s="63"/>
      <c r="Q237" s="888"/>
      <c r="R237" s="888"/>
      <c r="V237" s="888"/>
      <c r="W237" s="949" t="str">
        <f>IFERROR(VLOOKUP(V237,'1.3 Lists'!$V$10:$W$315,2,FALSE),"")</f>
        <v/>
      </c>
      <c r="X237" s="888"/>
      <c r="AC237" t="s">
        <v>2206</v>
      </c>
      <c r="AD237" s="888"/>
      <c r="AE237" s="888"/>
      <c r="AF237" s="888"/>
      <c r="AG237" s="888"/>
      <c r="AH237" s="888"/>
      <c r="AI237" s="888"/>
    </row>
    <row r="238" spans="4:35">
      <c r="D238" t="s">
        <v>238</v>
      </c>
      <c r="E238" t="s">
        <v>215</v>
      </c>
      <c r="F238" t="s">
        <v>345</v>
      </c>
      <c r="G238" t="s">
        <v>283</v>
      </c>
      <c r="H238" t="s">
        <v>265</v>
      </c>
      <c r="I238" t="s">
        <v>266</v>
      </c>
      <c r="J238" t="s">
        <v>107</v>
      </c>
      <c r="K238" t="s">
        <v>325</v>
      </c>
      <c r="L238" s="63"/>
      <c r="M238" s="63"/>
      <c r="Q238" s="888"/>
      <c r="R238" s="888"/>
      <c r="V238" s="888"/>
      <c r="W238" s="949" t="str">
        <f>IFERROR(VLOOKUP(V238,'1.3 Lists'!$V$10:$W$315,2,FALSE),"")</f>
        <v/>
      </c>
      <c r="X238" s="888"/>
      <c r="AC238" t="s">
        <v>2206</v>
      </c>
      <c r="AD238" s="888"/>
      <c r="AE238" s="888"/>
      <c r="AF238" s="888"/>
      <c r="AG238" s="888"/>
      <c r="AH238" s="888"/>
      <c r="AI238" s="888"/>
    </row>
    <row r="239" spans="4:35">
      <c r="D239" t="s">
        <v>238</v>
      </c>
      <c r="E239" t="s">
        <v>215</v>
      </c>
      <c r="F239" t="s">
        <v>345</v>
      </c>
      <c r="G239" t="s">
        <v>283</v>
      </c>
      <c r="H239" t="s">
        <v>265</v>
      </c>
      <c r="I239" t="s">
        <v>266</v>
      </c>
      <c r="J239" t="s">
        <v>107</v>
      </c>
      <c r="K239" t="s">
        <v>325</v>
      </c>
      <c r="L239" s="63"/>
      <c r="M239" s="63"/>
      <c r="Q239" s="888"/>
      <c r="R239" s="888"/>
      <c r="V239" s="888"/>
      <c r="W239" s="949" t="str">
        <f>IFERROR(VLOOKUP(V239,'1.3 Lists'!$V$10:$W$315,2,FALSE),"")</f>
        <v/>
      </c>
      <c r="X239" s="888"/>
      <c r="AC239" t="s">
        <v>2206</v>
      </c>
      <c r="AD239" s="888"/>
      <c r="AE239" s="888"/>
      <c r="AF239" s="888"/>
      <c r="AG239" s="888"/>
      <c r="AH239" s="888"/>
      <c r="AI239" s="888"/>
    </row>
    <row r="240" spans="4:35">
      <c r="D240" t="s">
        <v>238</v>
      </c>
      <c r="E240" t="s">
        <v>215</v>
      </c>
      <c r="F240" t="s">
        <v>345</v>
      </c>
      <c r="G240" t="s">
        <v>283</v>
      </c>
      <c r="H240" t="s">
        <v>265</v>
      </c>
      <c r="I240" t="s">
        <v>266</v>
      </c>
      <c r="J240" t="s">
        <v>107</v>
      </c>
      <c r="K240" t="s">
        <v>325</v>
      </c>
      <c r="L240" s="63"/>
      <c r="M240" s="63"/>
      <c r="Q240" s="888"/>
      <c r="R240" s="888"/>
      <c r="V240" s="888"/>
      <c r="W240" s="949" t="str">
        <f>IFERROR(VLOOKUP(V240,'1.3 Lists'!$V$10:$W$315,2,FALSE),"")</f>
        <v/>
      </c>
      <c r="X240" s="888"/>
      <c r="AC240" t="s">
        <v>2206</v>
      </c>
      <c r="AD240" s="888"/>
      <c r="AE240" s="888"/>
      <c r="AF240" s="888"/>
      <c r="AG240" s="888"/>
      <c r="AH240" s="888"/>
      <c r="AI240" s="888"/>
    </row>
    <row r="241" spans="4:35">
      <c r="D241" t="s">
        <v>238</v>
      </c>
      <c r="E241" t="s">
        <v>215</v>
      </c>
      <c r="F241" t="s">
        <v>345</v>
      </c>
      <c r="G241" t="s">
        <v>283</v>
      </c>
      <c r="H241" t="s">
        <v>265</v>
      </c>
      <c r="I241" t="s">
        <v>266</v>
      </c>
      <c r="J241" t="s">
        <v>107</v>
      </c>
      <c r="K241" t="s">
        <v>325</v>
      </c>
      <c r="L241" s="63"/>
      <c r="M241" s="63"/>
      <c r="Q241" s="888"/>
      <c r="R241" s="888"/>
      <c r="V241" s="888"/>
      <c r="W241" s="949" t="str">
        <f>IFERROR(VLOOKUP(V241,'1.3 Lists'!$V$10:$W$315,2,FALSE),"")</f>
        <v/>
      </c>
      <c r="X241" s="888"/>
      <c r="AC241" t="s">
        <v>2206</v>
      </c>
      <c r="AD241" s="888"/>
      <c r="AE241" s="888"/>
      <c r="AF241" s="888"/>
      <c r="AG241" s="888"/>
      <c r="AH241" s="888"/>
      <c r="AI241" s="888"/>
    </row>
    <row r="242" spans="4:35">
      <c r="D242" t="s">
        <v>238</v>
      </c>
      <c r="E242" t="s">
        <v>215</v>
      </c>
      <c r="F242" t="s">
        <v>345</v>
      </c>
      <c r="G242" t="s">
        <v>283</v>
      </c>
      <c r="H242" t="s">
        <v>265</v>
      </c>
      <c r="I242" t="s">
        <v>266</v>
      </c>
      <c r="J242" t="s">
        <v>107</v>
      </c>
      <c r="K242" t="s">
        <v>325</v>
      </c>
      <c r="L242" s="63"/>
      <c r="M242" s="63"/>
      <c r="Q242" s="888"/>
      <c r="R242" s="888"/>
      <c r="V242" s="888"/>
      <c r="W242" s="949" t="str">
        <f>IFERROR(VLOOKUP(V242,'1.3 Lists'!$V$10:$W$315,2,FALSE),"")</f>
        <v/>
      </c>
      <c r="X242" s="888"/>
      <c r="AC242" t="s">
        <v>2206</v>
      </c>
      <c r="AD242" s="888"/>
      <c r="AE242" s="888"/>
      <c r="AF242" s="888"/>
      <c r="AG242" s="888"/>
      <c r="AH242" s="888"/>
      <c r="AI242" s="888"/>
    </row>
    <row r="243" spans="4:35">
      <c r="D243" t="s">
        <v>238</v>
      </c>
      <c r="E243" t="s">
        <v>215</v>
      </c>
      <c r="F243" t="s">
        <v>345</v>
      </c>
      <c r="G243" t="s">
        <v>283</v>
      </c>
      <c r="H243" t="s">
        <v>265</v>
      </c>
      <c r="I243" t="s">
        <v>266</v>
      </c>
      <c r="J243" t="s">
        <v>107</v>
      </c>
      <c r="K243" t="s">
        <v>325</v>
      </c>
      <c r="L243" s="63"/>
      <c r="M243" s="63"/>
      <c r="Q243" s="888"/>
      <c r="R243" s="888"/>
      <c r="V243" s="888"/>
      <c r="W243" s="949" t="str">
        <f>IFERROR(VLOOKUP(V243,'1.3 Lists'!$V$10:$W$315,2,FALSE),"")</f>
        <v/>
      </c>
      <c r="X243" s="888"/>
      <c r="AC243" t="s">
        <v>2206</v>
      </c>
      <c r="AD243" s="888"/>
      <c r="AE243" s="888"/>
      <c r="AF243" s="888"/>
      <c r="AG243" s="888"/>
      <c r="AH243" s="888"/>
      <c r="AI243" s="888"/>
    </row>
    <row r="244" spans="4:35">
      <c r="D244" t="s">
        <v>238</v>
      </c>
      <c r="E244" t="s">
        <v>215</v>
      </c>
      <c r="F244" t="s">
        <v>345</v>
      </c>
      <c r="G244" t="s">
        <v>283</v>
      </c>
      <c r="H244" t="s">
        <v>265</v>
      </c>
      <c r="I244" t="s">
        <v>266</v>
      </c>
      <c r="J244" t="s">
        <v>107</v>
      </c>
      <c r="K244" t="s">
        <v>325</v>
      </c>
      <c r="L244" s="63"/>
      <c r="M244" s="63"/>
      <c r="Q244" s="888"/>
      <c r="R244" s="888"/>
      <c r="V244" s="888"/>
      <c r="W244" s="949" t="str">
        <f>IFERROR(VLOOKUP(V244,'1.3 Lists'!$V$10:$W$315,2,FALSE),"")</f>
        <v/>
      </c>
      <c r="X244" s="888"/>
      <c r="AC244" t="s">
        <v>2206</v>
      </c>
      <c r="AD244" s="888"/>
      <c r="AE244" s="888"/>
      <c r="AF244" s="888"/>
      <c r="AG244" s="888"/>
      <c r="AH244" s="888"/>
      <c r="AI244" s="888"/>
    </row>
    <row r="245" spans="4:35">
      <c r="D245" t="s">
        <v>238</v>
      </c>
      <c r="E245" t="s">
        <v>215</v>
      </c>
      <c r="F245" t="s">
        <v>345</v>
      </c>
      <c r="G245" t="s">
        <v>283</v>
      </c>
      <c r="H245" t="s">
        <v>265</v>
      </c>
      <c r="I245" t="s">
        <v>266</v>
      </c>
      <c r="J245" t="s">
        <v>107</v>
      </c>
      <c r="K245" t="s">
        <v>325</v>
      </c>
      <c r="L245" s="63"/>
      <c r="M245" s="63"/>
      <c r="Q245" s="888"/>
      <c r="R245" s="888"/>
      <c r="V245" s="888"/>
      <c r="W245" s="949" t="str">
        <f>IFERROR(VLOOKUP(V245,'1.3 Lists'!$V$10:$W$315,2,FALSE),"")</f>
        <v/>
      </c>
      <c r="X245" s="888"/>
      <c r="AC245" t="s">
        <v>2206</v>
      </c>
      <c r="AD245" s="888"/>
      <c r="AE245" s="888"/>
      <c r="AF245" s="888"/>
      <c r="AG245" s="888"/>
      <c r="AH245" s="888"/>
      <c r="AI245" s="888"/>
    </row>
    <row r="246" spans="4:35">
      <c r="D246" t="s">
        <v>238</v>
      </c>
      <c r="E246" t="s">
        <v>215</v>
      </c>
      <c r="F246" t="s">
        <v>345</v>
      </c>
      <c r="G246" t="s">
        <v>283</v>
      </c>
      <c r="H246" t="s">
        <v>265</v>
      </c>
      <c r="I246" t="s">
        <v>266</v>
      </c>
      <c r="J246" t="s">
        <v>107</v>
      </c>
      <c r="K246" t="s">
        <v>325</v>
      </c>
      <c r="L246" s="63"/>
      <c r="M246" s="63"/>
      <c r="Q246" s="888"/>
      <c r="R246" s="888"/>
      <c r="V246" s="888"/>
      <c r="W246" s="949" t="str">
        <f>IFERROR(VLOOKUP(V246,'1.3 Lists'!$V$10:$W$315,2,FALSE),"")</f>
        <v/>
      </c>
      <c r="X246" s="888"/>
      <c r="AC246" t="s">
        <v>2206</v>
      </c>
      <c r="AD246" s="888"/>
      <c r="AE246" s="888"/>
      <c r="AF246" s="888"/>
      <c r="AG246" s="888"/>
      <c r="AH246" s="888"/>
      <c r="AI246" s="888"/>
    </row>
    <row r="247" spans="4:35">
      <c r="D247" t="s">
        <v>238</v>
      </c>
      <c r="E247" t="s">
        <v>215</v>
      </c>
      <c r="F247" t="s">
        <v>345</v>
      </c>
      <c r="G247" t="s">
        <v>283</v>
      </c>
      <c r="H247" t="s">
        <v>265</v>
      </c>
      <c r="I247" t="s">
        <v>266</v>
      </c>
      <c r="J247" t="s">
        <v>107</v>
      </c>
      <c r="K247" t="s">
        <v>325</v>
      </c>
      <c r="L247" s="63"/>
      <c r="M247" s="63"/>
      <c r="Q247" s="888"/>
      <c r="R247" s="888"/>
      <c r="V247" s="888"/>
      <c r="W247" s="949" t="str">
        <f>IFERROR(VLOOKUP(V247,'1.3 Lists'!$V$10:$W$315,2,FALSE),"")</f>
        <v/>
      </c>
      <c r="X247" s="888"/>
      <c r="AC247" t="s">
        <v>2206</v>
      </c>
      <c r="AD247" s="888"/>
      <c r="AE247" s="888"/>
      <c r="AF247" s="888"/>
      <c r="AG247" s="888"/>
      <c r="AH247" s="888"/>
      <c r="AI247" s="888"/>
    </row>
    <row r="248" spans="4:35">
      <c r="D248" t="s">
        <v>238</v>
      </c>
      <c r="E248" t="s">
        <v>215</v>
      </c>
      <c r="F248" t="s">
        <v>345</v>
      </c>
      <c r="G248" t="s">
        <v>283</v>
      </c>
      <c r="H248" t="s">
        <v>265</v>
      </c>
      <c r="I248" t="s">
        <v>266</v>
      </c>
      <c r="J248" t="s">
        <v>107</v>
      </c>
      <c r="K248" t="s">
        <v>325</v>
      </c>
      <c r="L248" s="63"/>
      <c r="M248" s="63"/>
      <c r="Q248" s="888"/>
      <c r="R248" s="888"/>
      <c r="V248" s="888"/>
      <c r="W248" s="949" t="str">
        <f>IFERROR(VLOOKUP(V248,'1.3 Lists'!$V$10:$W$315,2,FALSE),"")</f>
        <v/>
      </c>
      <c r="X248" s="888"/>
      <c r="AC248" t="s">
        <v>2206</v>
      </c>
      <c r="AD248" s="888"/>
      <c r="AE248" s="888"/>
      <c r="AF248" s="888"/>
      <c r="AG248" s="888"/>
      <c r="AH248" s="888"/>
      <c r="AI248" s="888"/>
    </row>
    <row r="249" spans="4:35">
      <c r="D249" t="s">
        <v>238</v>
      </c>
      <c r="E249" t="s">
        <v>215</v>
      </c>
      <c r="F249" t="s">
        <v>345</v>
      </c>
      <c r="G249" t="s">
        <v>283</v>
      </c>
      <c r="H249" t="s">
        <v>265</v>
      </c>
      <c r="I249" t="s">
        <v>266</v>
      </c>
      <c r="J249" t="s">
        <v>107</v>
      </c>
      <c r="K249" t="s">
        <v>325</v>
      </c>
      <c r="L249" s="63"/>
      <c r="M249" s="63"/>
      <c r="Q249" s="888"/>
      <c r="R249" s="888"/>
      <c r="V249" s="888"/>
      <c r="W249" s="949" t="str">
        <f>IFERROR(VLOOKUP(V249,'1.3 Lists'!$V$10:$W$315,2,FALSE),"")</f>
        <v/>
      </c>
      <c r="X249" s="888"/>
      <c r="AC249" t="s">
        <v>2206</v>
      </c>
      <c r="AD249" s="888"/>
      <c r="AE249" s="888"/>
      <c r="AF249" s="888"/>
      <c r="AG249" s="888"/>
      <c r="AH249" s="888"/>
      <c r="AI249" s="888"/>
    </row>
    <row r="250" spans="4:35">
      <c r="D250" t="s">
        <v>238</v>
      </c>
      <c r="E250" t="s">
        <v>215</v>
      </c>
      <c r="F250" t="s">
        <v>345</v>
      </c>
      <c r="G250" t="s">
        <v>283</v>
      </c>
      <c r="H250" t="s">
        <v>265</v>
      </c>
      <c r="I250" t="s">
        <v>266</v>
      </c>
      <c r="J250" t="s">
        <v>107</v>
      </c>
      <c r="K250" t="s">
        <v>325</v>
      </c>
      <c r="L250" s="63"/>
      <c r="M250" s="63"/>
      <c r="Q250" s="888"/>
      <c r="R250" s="888"/>
      <c r="V250" s="888"/>
      <c r="W250" s="949" t="str">
        <f>IFERROR(VLOOKUP(V250,'1.3 Lists'!$V$10:$W$315,2,FALSE),"")</f>
        <v/>
      </c>
      <c r="X250" s="888"/>
      <c r="AC250" t="s">
        <v>2206</v>
      </c>
      <c r="AD250" s="888"/>
      <c r="AE250" s="888"/>
      <c r="AF250" s="888"/>
      <c r="AG250" s="888"/>
      <c r="AH250" s="888"/>
      <c r="AI250" s="888"/>
    </row>
    <row r="251" spans="4:35">
      <c r="D251" t="s">
        <v>238</v>
      </c>
      <c r="E251" t="s">
        <v>215</v>
      </c>
      <c r="F251" t="s">
        <v>345</v>
      </c>
      <c r="G251" t="s">
        <v>283</v>
      </c>
      <c r="H251" t="s">
        <v>265</v>
      </c>
      <c r="I251" t="s">
        <v>266</v>
      </c>
      <c r="J251" t="s">
        <v>107</v>
      </c>
      <c r="K251" t="s">
        <v>325</v>
      </c>
      <c r="L251" s="63"/>
      <c r="M251" s="63"/>
      <c r="Q251" s="888"/>
      <c r="R251" s="888"/>
      <c r="V251" s="888"/>
      <c r="W251" s="949" t="str">
        <f>IFERROR(VLOOKUP(V251,'1.3 Lists'!$V$10:$W$315,2,FALSE),"")</f>
        <v/>
      </c>
      <c r="X251" s="888"/>
      <c r="AC251" t="s">
        <v>2206</v>
      </c>
      <c r="AD251" s="888"/>
      <c r="AE251" s="888"/>
      <c r="AF251" s="888"/>
      <c r="AG251" s="888"/>
      <c r="AH251" s="888"/>
      <c r="AI251" s="888"/>
    </row>
    <row r="252" spans="4:35">
      <c r="D252" t="s">
        <v>238</v>
      </c>
      <c r="E252" t="s">
        <v>215</v>
      </c>
      <c r="F252" t="s">
        <v>345</v>
      </c>
      <c r="G252" t="s">
        <v>283</v>
      </c>
      <c r="H252" t="s">
        <v>265</v>
      </c>
      <c r="I252" t="s">
        <v>266</v>
      </c>
      <c r="J252" t="s">
        <v>107</v>
      </c>
      <c r="K252" t="s">
        <v>325</v>
      </c>
      <c r="L252" s="63"/>
      <c r="M252" s="63"/>
      <c r="Q252" s="888"/>
      <c r="R252" s="888"/>
      <c r="V252" s="888"/>
      <c r="W252" s="949" t="str">
        <f>IFERROR(VLOOKUP(V252,'1.3 Lists'!$V$10:$W$315,2,FALSE),"")</f>
        <v/>
      </c>
      <c r="X252" s="888"/>
      <c r="AC252" t="s">
        <v>2206</v>
      </c>
      <c r="AD252" s="888"/>
      <c r="AE252" s="888"/>
      <c r="AF252" s="888"/>
      <c r="AG252" s="888"/>
      <c r="AH252" s="888"/>
      <c r="AI252" s="888"/>
    </row>
    <row r="253" spans="4:35">
      <c r="D253" t="s">
        <v>238</v>
      </c>
      <c r="E253" t="s">
        <v>215</v>
      </c>
      <c r="F253" t="s">
        <v>345</v>
      </c>
      <c r="G253" t="s">
        <v>283</v>
      </c>
      <c r="H253" t="s">
        <v>265</v>
      </c>
      <c r="I253" t="s">
        <v>266</v>
      </c>
      <c r="J253" t="s">
        <v>107</v>
      </c>
      <c r="K253" t="s">
        <v>325</v>
      </c>
      <c r="L253" s="63"/>
      <c r="M253" s="63"/>
      <c r="Q253" s="888"/>
      <c r="R253" s="888"/>
      <c r="V253" s="888"/>
      <c r="W253" s="949" t="str">
        <f>IFERROR(VLOOKUP(V253,'1.3 Lists'!$V$10:$W$315,2,FALSE),"")</f>
        <v/>
      </c>
      <c r="X253" s="888"/>
      <c r="AC253" t="s">
        <v>2206</v>
      </c>
      <c r="AD253" s="888"/>
      <c r="AE253" s="888"/>
      <c r="AF253" s="888"/>
      <c r="AG253" s="888"/>
      <c r="AH253" s="888"/>
      <c r="AI253" s="888"/>
    </row>
    <row r="254" spans="4:35">
      <c r="D254" t="s">
        <v>238</v>
      </c>
      <c r="E254" t="s">
        <v>215</v>
      </c>
      <c r="F254" t="s">
        <v>345</v>
      </c>
      <c r="G254" t="s">
        <v>283</v>
      </c>
      <c r="H254" t="s">
        <v>265</v>
      </c>
      <c r="I254" t="s">
        <v>266</v>
      </c>
      <c r="J254" t="s">
        <v>107</v>
      </c>
      <c r="K254" t="s">
        <v>325</v>
      </c>
      <c r="L254" s="63"/>
      <c r="M254" s="63"/>
      <c r="Q254" s="888"/>
      <c r="R254" s="888"/>
      <c r="V254" s="888"/>
      <c r="W254" s="949" t="str">
        <f>IFERROR(VLOOKUP(V254,'1.3 Lists'!$V$10:$W$315,2,FALSE),"")</f>
        <v/>
      </c>
      <c r="X254" s="888"/>
      <c r="AC254" t="s">
        <v>2206</v>
      </c>
      <c r="AD254" s="888"/>
      <c r="AE254" s="888"/>
      <c r="AF254" s="888"/>
      <c r="AG254" s="888"/>
      <c r="AH254" s="888"/>
      <c r="AI254" s="888"/>
    </row>
    <row r="255" spans="4:35">
      <c r="D255" t="s">
        <v>238</v>
      </c>
      <c r="E255" t="s">
        <v>215</v>
      </c>
      <c r="F255" t="s">
        <v>345</v>
      </c>
      <c r="G255" t="s">
        <v>283</v>
      </c>
      <c r="H255" t="s">
        <v>265</v>
      </c>
      <c r="I255" t="s">
        <v>266</v>
      </c>
      <c r="J255" t="s">
        <v>107</v>
      </c>
      <c r="K255" t="s">
        <v>325</v>
      </c>
      <c r="L255" s="63"/>
      <c r="M255" s="63"/>
      <c r="Q255" s="888"/>
      <c r="R255" s="888"/>
      <c r="V255" s="888"/>
      <c r="W255" s="949" t="str">
        <f>IFERROR(VLOOKUP(V255,'1.3 Lists'!$V$10:$W$315,2,FALSE),"")</f>
        <v/>
      </c>
      <c r="X255" s="888"/>
      <c r="AC255" t="s">
        <v>2206</v>
      </c>
      <c r="AD255" s="888"/>
      <c r="AE255" s="888"/>
      <c r="AF255" s="888"/>
      <c r="AG255" s="888"/>
      <c r="AH255" s="888"/>
      <c r="AI255" s="888"/>
    </row>
    <row r="256" spans="4:35">
      <c r="D256" t="s">
        <v>238</v>
      </c>
      <c r="E256" t="s">
        <v>215</v>
      </c>
      <c r="F256" t="s">
        <v>345</v>
      </c>
      <c r="G256" t="s">
        <v>283</v>
      </c>
      <c r="H256" t="s">
        <v>265</v>
      </c>
      <c r="I256" t="s">
        <v>266</v>
      </c>
      <c r="J256" t="s">
        <v>107</v>
      </c>
      <c r="K256" t="s">
        <v>325</v>
      </c>
      <c r="L256" s="63"/>
      <c r="M256" s="63"/>
      <c r="Q256" s="888"/>
      <c r="R256" s="888"/>
      <c r="V256" s="888"/>
      <c r="W256" s="949" t="str">
        <f>IFERROR(VLOOKUP(V256,'1.3 Lists'!$V$10:$W$315,2,FALSE),"")</f>
        <v/>
      </c>
      <c r="X256" s="888"/>
      <c r="AC256" t="s">
        <v>2206</v>
      </c>
      <c r="AD256" s="888"/>
      <c r="AE256" s="888"/>
      <c r="AF256" s="888"/>
      <c r="AG256" s="888"/>
      <c r="AH256" s="888"/>
      <c r="AI256" s="888"/>
    </row>
    <row r="257" spans="4:35">
      <c r="D257" t="s">
        <v>238</v>
      </c>
      <c r="E257" t="s">
        <v>215</v>
      </c>
      <c r="F257" t="s">
        <v>345</v>
      </c>
      <c r="G257" t="s">
        <v>283</v>
      </c>
      <c r="H257" t="s">
        <v>265</v>
      </c>
      <c r="I257" t="s">
        <v>266</v>
      </c>
      <c r="J257" t="s">
        <v>107</v>
      </c>
      <c r="K257" t="s">
        <v>325</v>
      </c>
      <c r="L257" s="63"/>
      <c r="M257" s="63"/>
      <c r="Q257" s="888"/>
      <c r="R257" s="888"/>
      <c r="V257" s="888"/>
      <c r="W257" s="949" t="str">
        <f>IFERROR(VLOOKUP(V257,'1.3 Lists'!$V$10:$W$315,2,FALSE),"")</f>
        <v/>
      </c>
      <c r="X257" s="888"/>
      <c r="AC257" t="s">
        <v>2206</v>
      </c>
      <c r="AD257" s="888"/>
      <c r="AE257" s="888"/>
      <c r="AF257" s="888"/>
      <c r="AG257" s="888"/>
      <c r="AH257" s="888"/>
      <c r="AI257" s="888"/>
    </row>
    <row r="258" spans="4:35">
      <c r="D258" t="s">
        <v>238</v>
      </c>
      <c r="E258" t="s">
        <v>215</v>
      </c>
      <c r="F258" t="s">
        <v>345</v>
      </c>
      <c r="G258" t="s">
        <v>283</v>
      </c>
      <c r="H258" t="s">
        <v>265</v>
      </c>
      <c r="I258" t="s">
        <v>266</v>
      </c>
      <c r="J258" t="s">
        <v>107</v>
      </c>
      <c r="K258" t="s">
        <v>325</v>
      </c>
      <c r="L258" s="63"/>
      <c r="M258" s="63"/>
      <c r="Q258" s="888"/>
      <c r="R258" s="888"/>
      <c r="V258" s="888"/>
      <c r="W258" s="949" t="str">
        <f>IFERROR(VLOOKUP(V258,'1.3 Lists'!$V$10:$W$315,2,FALSE),"")</f>
        <v/>
      </c>
      <c r="X258" s="888"/>
      <c r="AC258" t="s">
        <v>2206</v>
      </c>
      <c r="AD258" s="888"/>
      <c r="AE258" s="888"/>
      <c r="AF258" s="888"/>
      <c r="AG258" s="888"/>
      <c r="AH258" s="888"/>
      <c r="AI258" s="888"/>
    </row>
    <row r="259" spans="4:35">
      <c r="D259" t="s">
        <v>238</v>
      </c>
      <c r="E259" t="s">
        <v>215</v>
      </c>
      <c r="F259" t="s">
        <v>345</v>
      </c>
      <c r="G259" t="s">
        <v>283</v>
      </c>
      <c r="H259" t="s">
        <v>265</v>
      </c>
      <c r="I259" t="s">
        <v>266</v>
      </c>
      <c r="J259" t="s">
        <v>107</v>
      </c>
      <c r="K259" t="s">
        <v>325</v>
      </c>
      <c r="L259" s="63"/>
      <c r="M259" s="63"/>
      <c r="Q259" s="888"/>
      <c r="R259" s="888"/>
      <c r="V259" s="888"/>
      <c r="W259" s="949" t="str">
        <f>IFERROR(VLOOKUP(V259,'1.3 Lists'!$V$10:$W$315,2,FALSE),"")</f>
        <v/>
      </c>
      <c r="X259" s="888"/>
      <c r="AC259" t="s">
        <v>2206</v>
      </c>
      <c r="AD259" s="888"/>
      <c r="AE259" s="888"/>
      <c r="AF259" s="888"/>
      <c r="AG259" s="888"/>
      <c r="AH259" s="888"/>
      <c r="AI259" s="888"/>
    </row>
    <row r="260" spans="4:35">
      <c r="D260" t="s">
        <v>238</v>
      </c>
      <c r="E260" t="s">
        <v>215</v>
      </c>
      <c r="F260" t="s">
        <v>345</v>
      </c>
      <c r="G260" t="s">
        <v>283</v>
      </c>
      <c r="H260" t="s">
        <v>265</v>
      </c>
      <c r="I260" t="s">
        <v>266</v>
      </c>
      <c r="J260" t="s">
        <v>107</v>
      </c>
      <c r="K260" t="s">
        <v>325</v>
      </c>
      <c r="L260" s="63"/>
      <c r="M260" s="63"/>
      <c r="Q260" s="888"/>
      <c r="R260" s="888"/>
      <c r="V260" s="888"/>
      <c r="W260" s="949" t="str">
        <f>IFERROR(VLOOKUP(V260,'1.3 Lists'!$V$10:$W$315,2,FALSE),"")</f>
        <v/>
      </c>
      <c r="X260" s="888"/>
      <c r="AC260" t="s">
        <v>2206</v>
      </c>
      <c r="AD260" s="888"/>
      <c r="AE260" s="888"/>
      <c r="AF260" s="888"/>
      <c r="AG260" s="888"/>
      <c r="AH260" s="888"/>
      <c r="AI260" s="888"/>
    </row>
    <row r="261" spans="4:35">
      <c r="D261" t="s">
        <v>238</v>
      </c>
      <c r="E261" t="s">
        <v>215</v>
      </c>
      <c r="F261" t="s">
        <v>345</v>
      </c>
      <c r="G261" t="s">
        <v>283</v>
      </c>
      <c r="H261" t="s">
        <v>265</v>
      </c>
      <c r="I261" t="s">
        <v>266</v>
      </c>
      <c r="J261" t="s">
        <v>107</v>
      </c>
      <c r="K261" t="s">
        <v>325</v>
      </c>
      <c r="L261" s="63"/>
      <c r="M261" s="63"/>
      <c r="Q261" s="888"/>
      <c r="R261" s="888"/>
      <c r="V261" s="888"/>
      <c r="W261" s="949" t="str">
        <f>IFERROR(VLOOKUP(V261,'1.3 Lists'!$V$10:$W$315,2,FALSE),"")</f>
        <v/>
      </c>
      <c r="X261" s="888"/>
      <c r="AC261" t="s">
        <v>2206</v>
      </c>
      <c r="AD261" s="888"/>
      <c r="AE261" s="888"/>
      <c r="AF261" s="888"/>
      <c r="AG261" s="888"/>
      <c r="AH261" s="888"/>
      <c r="AI261" s="888"/>
    </row>
    <row r="262" spans="4:35">
      <c r="D262" t="s">
        <v>238</v>
      </c>
      <c r="E262" t="s">
        <v>215</v>
      </c>
      <c r="F262" t="s">
        <v>345</v>
      </c>
      <c r="G262" t="s">
        <v>283</v>
      </c>
      <c r="H262" t="s">
        <v>265</v>
      </c>
      <c r="I262" t="s">
        <v>266</v>
      </c>
      <c r="J262" t="s">
        <v>107</v>
      </c>
      <c r="K262" t="s">
        <v>325</v>
      </c>
      <c r="L262" s="63"/>
      <c r="M262" s="63"/>
      <c r="Q262" s="888"/>
      <c r="R262" s="888"/>
      <c r="V262" s="888"/>
      <c r="W262" s="949" t="str">
        <f>IFERROR(VLOOKUP(V262,'1.3 Lists'!$V$10:$W$315,2,FALSE),"")</f>
        <v/>
      </c>
      <c r="X262" s="888"/>
      <c r="AC262" t="s">
        <v>2206</v>
      </c>
      <c r="AD262" s="888"/>
      <c r="AE262" s="888"/>
      <c r="AF262" s="888"/>
      <c r="AG262" s="888"/>
      <c r="AH262" s="888"/>
      <c r="AI262" s="888"/>
    </row>
    <row r="263" spans="4:35">
      <c r="D263" t="s">
        <v>238</v>
      </c>
      <c r="E263" t="s">
        <v>215</v>
      </c>
      <c r="F263" t="s">
        <v>345</v>
      </c>
      <c r="G263" t="s">
        <v>283</v>
      </c>
      <c r="H263" t="s">
        <v>265</v>
      </c>
      <c r="I263" t="s">
        <v>266</v>
      </c>
      <c r="J263" t="s">
        <v>107</v>
      </c>
      <c r="K263" t="s">
        <v>325</v>
      </c>
      <c r="L263" s="63"/>
      <c r="M263" s="63"/>
      <c r="Q263" s="888"/>
      <c r="R263" s="888"/>
      <c r="V263" s="888"/>
      <c r="W263" s="949" t="str">
        <f>IFERROR(VLOOKUP(V263,'1.3 Lists'!$V$10:$W$315,2,FALSE),"")</f>
        <v/>
      </c>
      <c r="X263" s="888"/>
      <c r="AC263" t="s">
        <v>2206</v>
      </c>
      <c r="AD263" s="888"/>
      <c r="AE263" s="888"/>
      <c r="AF263" s="888"/>
      <c r="AG263" s="888"/>
      <c r="AH263" s="888"/>
      <c r="AI263" s="888"/>
    </row>
    <row r="264" spans="4:35">
      <c r="D264" t="s">
        <v>238</v>
      </c>
      <c r="E264" t="s">
        <v>215</v>
      </c>
      <c r="F264" t="s">
        <v>345</v>
      </c>
      <c r="G264" t="s">
        <v>283</v>
      </c>
      <c r="H264" t="s">
        <v>265</v>
      </c>
      <c r="I264" t="s">
        <v>266</v>
      </c>
      <c r="J264" t="s">
        <v>107</v>
      </c>
      <c r="K264" t="s">
        <v>325</v>
      </c>
      <c r="L264" s="63"/>
      <c r="M264" s="63"/>
      <c r="Q264" s="888"/>
      <c r="R264" s="888"/>
      <c r="V264" s="888"/>
      <c r="W264" s="949" t="str">
        <f>IFERROR(VLOOKUP(V264,'1.3 Lists'!$V$10:$W$315,2,FALSE),"")</f>
        <v/>
      </c>
      <c r="X264" s="888"/>
      <c r="AC264" t="s">
        <v>2206</v>
      </c>
      <c r="AD264" s="888"/>
      <c r="AE264" s="888"/>
      <c r="AF264" s="888"/>
      <c r="AG264" s="888"/>
      <c r="AH264" s="888"/>
      <c r="AI264" s="888"/>
    </row>
    <row r="265" spans="4:35">
      <c r="D265" t="s">
        <v>238</v>
      </c>
      <c r="E265" t="s">
        <v>215</v>
      </c>
      <c r="F265" t="s">
        <v>345</v>
      </c>
      <c r="G265" t="s">
        <v>283</v>
      </c>
      <c r="H265" t="s">
        <v>265</v>
      </c>
      <c r="I265" t="s">
        <v>266</v>
      </c>
      <c r="J265" t="s">
        <v>107</v>
      </c>
      <c r="K265" t="s">
        <v>325</v>
      </c>
      <c r="L265" s="63"/>
      <c r="M265" s="63"/>
      <c r="Q265" s="888"/>
      <c r="R265" s="888"/>
      <c r="V265" s="888"/>
      <c r="W265" s="949" t="str">
        <f>IFERROR(VLOOKUP(V265,'1.3 Lists'!$V$10:$W$315,2,FALSE),"")</f>
        <v/>
      </c>
      <c r="X265" s="888"/>
      <c r="AC265" t="s">
        <v>2206</v>
      </c>
      <c r="AD265" s="888"/>
      <c r="AE265" s="888"/>
      <c r="AF265" s="888"/>
      <c r="AG265" s="888"/>
      <c r="AH265" s="888"/>
      <c r="AI265" s="888"/>
    </row>
    <row r="266" spans="4:35">
      <c r="D266" t="s">
        <v>238</v>
      </c>
      <c r="E266" t="s">
        <v>215</v>
      </c>
      <c r="F266" t="s">
        <v>345</v>
      </c>
      <c r="G266" t="s">
        <v>283</v>
      </c>
      <c r="H266" t="s">
        <v>265</v>
      </c>
      <c r="I266" t="s">
        <v>266</v>
      </c>
      <c r="J266" t="s">
        <v>107</v>
      </c>
      <c r="K266" t="s">
        <v>325</v>
      </c>
      <c r="L266" s="63"/>
      <c r="M266" s="63"/>
      <c r="Q266" s="888"/>
      <c r="R266" s="888"/>
      <c r="V266" s="888"/>
      <c r="W266" s="949" t="str">
        <f>IFERROR(VLOOKUP(V266,'1.3 Lists'!$V$10:$W$315,2,FALSE),"")</f>
        <v/>
      </c>
      <c r="X266" s="888"/>
      <c r="AC266" t="s">
        <v>2206</v>
      </c>
      <c r="AD266" s="888"/>
      <c r="AE266" s="888"/>
      <c r="AF266" s="888"/>
      <c r="AG266" s="888"/>
      <c r="AH266" s="888"/>
      <c r="AI266" s="888"/>
    </row>
    <row r="267" spans="4:35">
      <c r="D267" t="s">
        <v>238</v>
      </c>
      <c r="E267" t="s">
        <v>215</v>
      </c>
      <c r="F267" t="s">
        <v>345</v>
      </c>
      <c r="G267" t="s">
        <v>283</v>
      </c>
      <c r="H267" t="s">
        <v>265</v>
      </c>
      <c r="I267" t="s">
        <v>266</v>
      </c>
      <c r="J267" t="s">
        <v>107</v>
      </c>
      <c r="K267" t="s">
        <v>325</v>
      </c>
      <c r="L267" s="63"/>
      <c r="M267" s="63"/>
      <c r="Q267" s="888"/>
      <c r="R267" s="888"/>
      <c r="V267" s="888"/>
      <c r="W267" s="949" t="str">
        <f>IFERROR(VLOOKUP(V267,'1.3 Lists'!$V$10:$W$315,2,FALSE),"")</f>
        <v/>
      </c>
      <c r="X267" s="888"/>
      <c r="AC267" t="s">
        <v>2206</v>
      </c>
      <c r="AD267" s="888"/>
      <c r="AE267" s="888"/>
      <c r="AF267" s="888"/>
      <c r="AG267" s="888"/>
      <c r="AH267" s="888"/>
      <c r="AI267" s="888"/>
    </row>
    <row r="268" spans="4:35">
      <c r="D268" t="s">
        <v>238</v>
      </c>
      <c r="E268" t="s">
        <v>215</v>
      </c>
      <c r="F268" t="s">
        <v>345</v>
      </c>
      <c r="G268" t="s">
        <v>283</v>
      </c>
      <c r="H268" t="s">
        <v>265</v>
      </c>
      <c r="I268" t="s">
        <v>266</v>
      </c>
      <c r="J268" t="s">
        <v>107</v>
      </c>
      <c r="K268" t="s">
        <v>325</v>
      </c>
      <c r="L268" s="63"/>
      <c r="M268" s="63"/>
      <c r="Q268" s="888"/>
      <c r="R268" s="888"/>
      <c r="V268" s="888"/>
      <c r="W268" s="949" t="str">
        <f>IFERROR(VLOOKUP(V268,'1.3 Lists'!$V$10:$W$315,2,FALSE),"")</f>
        <v/>
      </c>
      <c r="X268" s="888"/>
      <c r="AC268" t="s">
        <v>2206</v>
      </c>
      <c r="AD268" s="888"/>
      <c r="AE268" s="888"/>
      <c r="AF268" s="888"/>
      <c r="AG268" s="888"/>
      <c r="AH268" s="888"/>
      <c r="AI268" s="888"/>
    </row>
    <row r="269" spans="4:35">
      <c r="D269" t="s">
        <v>238</v>
      </c>
      <c r="E269" t="s">
        <v>215</v>
      </c>
      <c r="F269" t="s">
        <v>345</v>
      </c>
      <c r="G269" t="s">
        <v>283</v>
      </c>
      <c r="H269" t="s">
        <v>265</v>
      </c>
      <c r="I269" t="s">
        <v>266</v>
      </c>
      <c r="J269" t="s">
        <v>107</v>
      </c>
      <c r="K269" t="s">
        <v>325</v>
      </c>
      <c r="L269" s="63"/>
      <c r="M269" s="63"/>
      <c r="Q269" s="888"/>
      <c r="R269" s="888"/>
      <c r="V269" s="888"/>
      <c r="W269" s="949" t="str">
        <f>IFERROR(VLOOKUP(V269,'1.3 Lists'!$V$10:$W$315,2,FALSE),"")</f>
        <v/>
      </c>
      <c r="X269" s="888"/>
      <c r="AC269" t="s">
        <v>2206</v>
      </c>
      <c r="AD269" s="888"/>
      <c r="AE269" s="888"/>
      <c r="AF269" s="888"/>
      <c r="AG269" s="888"/>
      <c r="AH269" s="888"/>
      <c r="AI269" s="888"/>
    </row>
    <row r="270" spans="4:35">
      <c r="D270" t="s">
        <v>238</v>
      </c>
      <c r="E270" t="s">
        <v>215</v>
      </c>
      <c r="F270" t="s">
        <v>345</v>
      </c>
      <c r="G270" t="s">
        <v>283</v>
      </c>
      <c r="H270" t="s">
        <v>265</v>
      </c>
      <c r="I270" t="s">
        <v>266</v>
      </c>
      <c r="J270" t="s">
        <v>107</v>
      </c>
      <c r="K270" t="s">
        <v>325</v>
      </c>
      <c r="L270" s="63"/>
      <c r="M270" s="63"/>
      <c r="Q270" s="888"/>
      <c r="R270" s="888"/>
      <c r="V270" s="888"/>
      <c r="W270" s="949" t="str">
        <f>IFERROR(VLOOKUP(V270,'1.3 Lists'!$V$10:$W$315,2,FALSE),"")</f>
        <v/>
      </c>
      <c r="X270" s="888"/>
      <c r="AC270" t="s">
        <v>2206</v>
      </c>
      <c r="AD270" s="888"/>
      <c r="AE270" s="888"/>
      <c r="AF270" s="888"/>
      <c r="AG270" s="888"/>
      <c r="AH270" s="888"/>
      <c r="AI270" s="888"/>
    </row>
    <row r="271" spans="4:35">
      <c r="D271" t="s">
        <v>238</v>
      </c>
      <c r="E271" t="s">
        <v>215</v>
      </c>
      <c r="F271" t="s">
        <v>345</v>
      </c>
      <c r="G271" t="s">
        <v>283</v>
      </c>
      <c r="H271" t="s">
        <v>265</v>
      </c>
      <c r="I271" t="s">
        <v>266</v>
      </c>
      <c r="J271" t="s">
        <v>107</v>
      </c>
      <c r="K271" t="s">
        <v>325</v>
      </c>
      <c r="L271" s="63"/>
      <c r="M271" s="63"/>
      <c r="Q271" s="888"/>
      <c r="R271" s="888"/>
      <c r="V271" s="888"/>
      <c r="W271" s="949" t="str">
        <f>IFERROR(VLOOKUP(V271,'1.3 Lists'!$V$10:$W$315,2,FALSE),"")</f>
        <v/>
      </c>
      <c r="X271" s="888"/>
      <c r="AC271" t="s">
        <v>2206</v>
      </c>
      <c r="AD271" s="888"/>
      <c r="AE271" s="888"/>
      <c r="AF271" s="888"/>
      <c r="AG271" s="888"/>
      <c r="AH271" s="888"/>
      <c r="AI271" s="888"/>
    </row>
    <row r="272" spans="4:35">
      <c r="D272" t="s">
        <v>238</v>
      </c>
      <c r="E272" t="s">
        <v>215</v>
      </c>
      <c r="F272" t="s">
        <v>345</v>
      </c>
      <c r="G272" t="s">
        <v>283</v>
      </c>
      <c r="H272" t="s">
        <v>265</v>
      </c>
      <c r="I272" t="s">
        <v>266</v>
      </c>
      <c r="J272" t="s">
        <v>107</v>
      </c>
      <c r="K272" t="s">
        <v>325</v>
      </c>
      <c r="L272" s="63"/>
      <c r="M272" s="63"/>
      <c r="Q272" s="888"/>
      <c r="R272" s="888"/>
      <c r="V272" s="888"/>
      <c r="W272" s="949" t="str">
        <f>IFERROR(VLOOKUP(V272,'1.3 Lists'!$V$10:$W$315,2,FALSE),"")</f>
        <v/>
      </c>
      <c r="X272" s="888"/>
      <c r="AC272" t="s">
        <v>2206</v>
      </c>
      <c r="AD272" s="888"/>
      <c r="AE272" s="888"/>
      <c r="AF272" s="888"/>
      <c r="AG272" s="888"/>
      <c r="AH272" s="888"/>
      <c r="AI272" s="888"/>
    </row>
    <row r="273" spans="4:35">
      <c r="D273" t="s">
        <v>238</v>
      </c>
      <c r="E273" t="s">
        <v>215</v>
      </c>
      <c r="F273" t="s">
        <v>345</v>
      </c>
      <c r="G273" t="s">
        <v>283</v>
      </c>
      <c r="H273" t="s">
        <v>265</v>
      </c>
      <c r="I273" t="s">
        <v>266</v>
      </c>
      <c r="J273" t="s">
        <v>107</v>
      </c>
      <c r="K273" t="s">
        <v>325</v>
      </c>
      <c r="L273" s="63"/>
      <c r="M273" s="63"/>
      <c r="Q273" s="888"/>
      <c r="R273" s="888"/>
      <c r="V273" s="888"/>
      <c r="W273" s="949" t="str">
        <f>IFERROR(VLOOKUP(V273,'1.3 Lists'!$V$10:$W$315,2,FALSE),"")</f>
        <v/>
      </c>
      <c r="X273" s="888"/>
      <c r="AC273" t="s">
        <v>2206</v>
      </c>
      <c r="AD273" s="888"/>
      <c r="AE273" s="888"/>
      <c r="AF273" s="888"/>
      <c r="AG273" s="888"/>
      <c r="AH273" s="888"/>
      <c r="AI273" s="888"/>
    </row>
    <row r="274" spans="4:35">
      <c r="D274" t="s">
        <v>238</v>
      </c>
      <c r="E274" t="s">
        <v>215</v>
      </c>
      <c r="F274" t="s">
        <v>345</v>
      </c>
      <c r="G274" t="s">
        <v>283</v>
      </c>
      <c r="H274" t="s">
        <v>265</v>
      </c>
      <c r="I274" t="s">
        <v>266</v>
      </c>
      <c r="J274" t="s">
        <v>107</v>
      </c>
      <c r="K274" t="s">
        <v>325</v>
      </c>
      <c r="L274" s="63"/>
      <c r="M274" s="63"/>
      <c r="Q274" s="888"/>
      <c r="R274" s="888"/>
      <c r="V274" s="888"/>
      <c r="W274" s="949" t="str">
        <f>IFERROR(VLOOKUP(V274,'1.3 Lists'!$V$10:$W$315,2,FALSE),"")</f>
        <v/>
      </c>
      <c r="X274" s="888"/>
      <c r="AC274" t="s">
        <v>2206</v>
      </c>
      <c r="AD274" s="888"/>
      <c r="AE274" s="888"/>
      <c r="AF274" s="888"/>
      <c r="AG274" s="888"/>
      <c r="AH274" s="888"/>
      <c r="AI274" s="888"/>
    </row>
    <row r="275" spans="4:35">
      <c r="D275" t="s">
        <v>238</v>
      </c>
      <c r="E275" t="s">
        <v>215</v>
      </c>
      <c r="F275" t="s">
        <v>345</v>
      </c>
      <c r="G275" t="s">
        <v>283</v>
      </c>
      <c r="H275" t="s">
        <v>265</v>
      </c>
      <c r="I275" t="s">
        <v>266</v>
      </c>
      <c r="J275" t="s">
        <v>107</v>
      </c>
      <c r="K275" t="s">
        <v>325</v>
      </c>
      <c r="L275" s="63"/>
      <c r="M275" s="63"/>
      <c r="Q275" s="888"/>
      <c r="R275" s="888"/>
      <c r="V275" s="888"/>
      <c r="W275" s="949" t="str">
        <f>IFERROR(VLOOKUP(V275,'1.3 Lists'!$V$10:$W$315,2,FALSE),"")</f>
        <v/>
      </c>
      <c r="X275" s="888"/>
      <c r="AC275" t="s">
        <v>2206</v>
      </c>
      <c r="AD275" s="888"/>
      <c r="AE275" s="888"/>
      <c r="AF275" s="888"/>
      <c r="AG275" s="888"/>
      <c r="AH275" s="888"/>
      <c r="AI275" s="888"/>
    </row>
    <row r="276" spans="4:35">
      <c r="D276" t="s">
        <v>238</v>
      </c>
      <c r="E276" t="s">
        <v>215</v>
      </c>
      <c r="F276" t="s">
        <v>345</v>
      </c>
      <c r="G276" t="s">
        <v>283</v>
      </c>
      <c r="H276" t="s">
        <v>265</v>
      </c>
      <c r="I276" t="s">
        <v>266</v>
      </c>
      <c r="J276" t="s">
        <v>107</v>
      </c>
      <c r="K276" t="s">
        <v>325</v>
      </c>
      <c r="L276" s="63"/>
      <c r="M276" s="63"/>
      <c r="Q276" s="888"/>
      <c r="R276" s="888"/>
      <c r="V276" s="888"/>
      <c r="W276" s="949" t="str">
        <f>IFERROR(VLOOKUP(V276,'1.3 Lists'!$V$10:$W$315,2,FALSE),"")</f>
        <v/>
      </c>
      <c r="X276" s="888"/>
      <c r="AC276" t="s">
        <v>2206</v>
      </c>
      <c r="AD276" s="888"/>
      <c r="AE276" s="888"/>
      <c r="AF276" s="888"/>
      <c r="AG276" s="888"/>
      <c r="AH276" s="888"/>
      <c r="AI276" s="888"/>
    </row>
    <row r="277" spans="4:35">
      <c r="D277" t="s">
        <v>238</v>
      </c>
      <c r="E277" t="s">
        <v>215</v>
      </c>
      <c r="F277" t="s">
        <v>345</v>
      </c>
      <c r="G277" t="s">
        <v>283</v>
      </c>
      <c r="H277" t="s">
        <v>265</v>
      </c>
      <c r="I277" t="s">
        <v>266</v>
      </c>
      <c r="J277" t="s">
        <v>107</v>
      </c>
      <c r="K277" t="s">
        <v>325</v>
      </c>
      <c r="L277" s="63"/>
      <c r="M277" s="63"/>
      <c r="Q277" s="888"/>
      <c r="R277" s="888"/>
      <c r="V277" s="888"/>
      <c r="W277" s="949" t="str">
        <f>IFERROR(VLOOKUP(V277,'1.3 Lists'!$V$10:$W$315,2,FALSE),"")</f>
        <v/>
      </c>
      <c r="X277" s="888"/>
      <c r="AC277" t="s">
        <v>2206</v>
      </c>
      <c r="AD277" s="888"/>
      <c r="AE277" s="888"/>
      <c r="AF277" s="888"/>
      <c r="AG277" s="888"/>
      <c r="AH277" s="888"/>
      <c r="AI277" s="888"/>
    </row>
    <row r="278" spans="4:35">
      <c r="D278" t="s">
        <v>238</v>
      </c>
      <c r="E278" t="s">
        <v>215</v>
      </c>
      <c r="F278" t="s">
        <v>345</v>
      </c>
      <c r="G278" t="s">
        <v>283</v>
      </c>
      <c r="H278" t="s">
        <v>265</v>
      </c>
      <c r="I278" t="s">
        <v>266</v>
      </c>
      <c r="J278" t="s">
        <v>107</v>
      </c>
      <c r="K278" t="s">
        <v>325</v>
      </c>
      <c r="L278" s="63"/>
      <c r="M278" s="63"/>
      <c r="Q278" s="888"/>
      <c r="R278" s="888"/>
      <c r="V278" s="888"/>
      <c r="W278" s="949" t="str">
        <f>IFERROR(VLOOKUP(V278,'1.3 Lists'!$V$10:$W$315,2,FALSE),"")</f>
        <v/>
      </c>
      <c r="X278" s="888"/>
      <c r="AC278" t="s">
        <v>2206</v>
      </c>
      <c r="AD278" s="888"/>
      <c r="AE278" s="888"/>
      <c r="AF278" s="888"/>
      <c r="AG278" s="888"/>
      <c r="AH278" s="888"/>
      <c r="AI278" s="888"/>
    </row>
    <row r="279" spans="4:35">
      <c r="D279" t="s">
        <v>238</v>
      </c>
      <c r="E279" t="s">
        <v>215</v>
      </c>
      <c r="F279" t="s">
        <v>345</v>
      </c>
      <c r="G279" t="s">
        <v>283</v>
      </c>
      <c r="H279" t="s">
        <v>265</v>
      </c>
      <c r="I279" t="s">
        <v>266</v>
      </c>
      <c r="J279" t="s">
        <v>107</v>
      </c>
      <c r="K279" t="s">
        <v>325</v>
      </c>
      <c r="L279" s="63"/>
      <c r="M279" s="63"/>
      <c r="Q279" s="888"/>
      <c r="R279" s="888"/>
      <c r="V279" s="888"/>
      <c r="W279" s="949" t="str">
        <f>IFERROR(VLOOKUP(V279,'1.3 Lists'!$V$10:$W$315,2,FALSE),"")</f>
        <v/>
      </c>
      <c r="X279" s="888"/>
      <c r="AC279" t="s">
        <v>2206</v>
      </c>
      <c r="AD279" s="888"/>
      <c r="AE279" s="888"/>
      <c r="AF279" s="888"/>
      <c r="AG279" s="888"/>
      <c r="AH279" s="888"/>
      <c r="AI279" s="888"/>
    </row>
    <row r="280" spans="4:35">
      <c r="D280" t="s">
        <v>238</v>
      </c>
      <c r="E280" t="s">
        <v>215</v>
      </c>
      <c r="F280" t="s">
        <v>345</v>
      </c>
      <c r="G280" t="s">
        <v>283</v>
      </c>
      <c r="H280" t="s">
        <v>265</v>
      </c>
      <c r="I280" t="s">
        <v>266</v>
      </c>
      <c r="J280" t="s">
        <v>107</v>
      </c>
      <c r="K280" t="s">
        <v>325</v>
      </c>
      <c r="L280" s="63"/>
      <c r="M280" s="63"/>
      <c r="Q280" s="888"/>
      <c r="R280" s="888"/>
      <c r="V280" s="888"/>
      <c r="W280" s="949" t="str">
        <f>IFERROR(VLOOKUP(V280,'1.3 Lists'!$V$10:$W$315,2,FALSE),"")</f>
        <v/>
      </c>
      <c r="X280" s="888"/>
      <c r="AC280" t="s">
        <v>2206</v>
      </c>
      <c r="AD280" s="888"/>
      <c r="AE280" s="888"/>
      <c r="AF280" s="888"/>
      <c r="AG280" s="888"/>
      <c r="AH280" s="888"/>
      <c r="AI280" s="888"/>
    </row>
    <row r="281" spans="4:35">
      <c r="D281" t="s">
        <v>238</v>
      </c>
      <c r="E281" t="s">
        <v>215</v>
      </c>
      <c r="F281" t="s">
        <v>345</v>
      </c>
      <c r="G281" t="s">
        <v>283</v>
      </c>
      <c r="H281" t="s">
        <v>265</v>
      </c>
      <c r="I281" t="s">
        <v>266</v>
      </c>
      <c r="J281" t="s">
        <v>107</v>
      </c>
      <c r="K281" t="s">
        <v>325</v>
      </c>
      <c r="L281" s="63"/>
      <c r="M281" s="63"/>
      <c r="Q281" s="888"/>
      <c r="R281" s="888"/>
      <c r="V281" s="888"/>
      <c r="W281" s="949" t="str">
        <f>IFERROR(VLOOKUP(V281,'1.3 Lists'!$V$10:$W$315,2,FALSE),"")</f>
        <v/>
      </c>
      <c r="X281" s="888"/>
      <c r="AC281" t="s">
        <v>2206</v>
      </c>
      <c r="AD281" s="888"/>
      <c r="AE281" s="888"/>
      <c r="AF281" s="888"/>
      <c r="AG281" s="888"/>
      <c r="AH281" s="888"/>
      <c r="AI281" s="888"/>
    </row>
    <row r="282" spans="4:35">
      <c r="D282" t="s">
        <v>238</v>
      </c>
      <c r="E282" t="s">
        <v>215</v>
      </c>
      <c r="F282" t="s">
        <v>345</v>
      </c>
      <c r="G282" t="s">
        <v>283</v>
      </c>
      <c r="H282" t="s">
        <v>265</v>
      </c>
      <c r="I282" t="s">
        <v>266</v>
      </c>
      <c r="J282" t="s">
        <v>107</v>
      </c>
      <c r="K282" t="s">
        <v>325</v>
      </c>
      <c r="L282" s="63"/>
      <c r="M282" s="63"/>
      <c r="Q282" s="888"/>
      <c r="R282" s="888"/>
      <c r="V282" s="888"/>
      <c r="W282" s="949" t="str">
        <f>IFERROR(VLOOKUP(V282,'1.3 Lists'!$V$10:$W$315,2,FALSE),"")</f>
        <v/>
      </c>
      <c r="X282" s="888"/>
      <c r="AC282" t="s">
        <v>2206</v>
      </c>
      <c r="AD282" s="888"/>
      <c r="AE282" s="888"/>
      <c r="AF282" s="888"/>
      <c r="AG282" s="888"/>
      <c r="AH282" s="888"/>
      <c r="AI282" s="888"/>
    </row>
    <row r="283" spans="4:35">
      <c r="D283" t="s">
        <v>238</v>
      </c>
      <c r="E283" t="s">
        <v>215</v>
      </c>
      <c r="F283" t="s">
        <v>345</v>
      </c>
      <c r="G283" t="s">
        <v>283</v>
      </c>
      <c r="H283" t="s">
        <v>265</v>
      </c>
      <c r="I283" t="s">
        <v>266</v>
      </c>
      <c r="J283" t="s">
        <v>107</v>
      </c>
      <c r="K283" t="s">
        <v>325</v>
      </c>
      <c r="L283" s="63"/>
      <c r="M283" s="63"/>
      <c r="Q283" s="888"/>
      <c r="R283" s="888"/>
      <c r="V283" s="888"/>
      <c r="W283" s="949" t="str">
        <f>IFERROR(VLOOKUP(V283,'1.3 Lists'!$V$10:$W$315,2,FALSE),"")</f>
        <v/>
      </c>
      <c r="X283" s="888"/>
      <c r="AC283" t="s">
        <v>2206</v>
      </c>
      <c r="AD283" s="888"/>
      <c r="AE283" s="888"/>
      <c r="AF283" s="888"/>
      <c r="AG283" s="888"/>
      <c r="AH283" s="888"/>
      <c r="AI283" s="888"/>
    </row>
    <row r="284" spans="4:35">
      <c r="D284" t="s">
        <v>238</v>
      </c>
      <c r="E284" t="s">
        <v>215</v>
      </c>
      <c r="F284" t="s">
        <v>345</v>
      </c>
      <c r="G284" t="s">
        <v>283</v>
      </c>
      <c r="H284" t="s">
        <v>265</v>
      </c>
      <c r="I284" t="s">
        <v>266</v>
      </c>
      <c r="J284" t="s">
        <v>107</v>
      </c>
      <c r="K284" t="s">
        <v>325</v>
      </c>
      <c r="L284" s="63"/>
      <c r="M284" s="63"/>
      <c r="Q284" s="888"/>
      <c r="R284" s="888"/>
      <c r="V284" s="888"/>
      <c r="W284" s="949" t="str">
        <f>IFERROR(VLOOKUP(V284,'1.3 Lists'!$V$10:$W$315,2,FALSE),"")</f>
        <v/>
      </c>
      <c r="X284" s="888"/>
      <c r="AC284" t="s">
        <v>2206</v>
      </c>
      <c r="AD284" s="888"/>
      <c r="AE284" s="888"/>
      <c r="AF284" s="888"/>
      <c r="AG284" s="888"/>
      <c r="AH284" s="888"/>
      <c r="AI284" s="888"/>
    </row>
    <row r="285" spans="4:35">
      <c r="D285" t="s">
        <v>238</v>
      </c>
      <c r="E285" t="s">
        <v>215</v>
      </c>
      <c r="F285" t="s">
        <v>345</v>
      </c>
      <c r="G285" t="s">
        <v>283</v>
      </c>
      <c r="H285" t="s">
        <v>265</v>
      </c>
      <c r="I285" t="s">
        <v>266</v>
      </c>
      <c r="J285" t="s">
        <v>107</v>
      </c>
      <c r="K285" t="s">
        <v>325</v>
      </c>
      <c r="L285" s="63"/>
      <c r="M285" s="63"/>
      <c r="Q285" s="888"/>
      <c r="R285" s="888"/>
      <c r="V285" s="888"/>
      <c r="W285" s="949" t="str">
        <f>IFERROR(VLOOKUP(V285,'1.3 Lists'!$V$10:$W$315,2,FALSE),"")</f>
        <v/>
      </c>
      <c r="X285" s="888"/>
      <c r="AC285" t="s">
        <v>2206</v>
      </c>
      <c r="AD285" s="888"/>
      <c r="AE285" s="888"/>
      <c r="AF285" s="888"/>
      <c r="AG285" s="888"/>
      <c r="AH285" s="888"/>
      <c r="AI285" s="888"/>
    </row>
    <row r="286" spans="4:35">
      <c r="D286" t="s">
        <v>238</v>
      </c>
      <c r="E286" t="s">
        <v>215</v>
      </c>
      <c r="F286" t="s">
        <v>345</v>
      </c>
      <c r="G286" t="s">
        <v>283</v>
      </c>
      <c r="H286" t="s">
        <v>265</v>
      </c>
      <c r="I286" t="s">
        <v>266</v>
      </c>
      <c r="J286" t="s">
        <v>107</v>
      </c>
      <c r="K286" t="s">
        <v>325</v>
      </c>
      <c r="L286" s="63"/>
      <c r="M286" s="63"/>
      <c r="Q286" s="888"/>
      <c r="R286" s="888"/>
      <c r="V286" s="888"/>
      <c r="W286" s="949" t="str">
        <f>IFERROR(VLOOKUP(V286,'1.3 Lists'!$V$10:$W$315,2,FALSE),"")</f>
        <v/>
      </c>
      <c r="X286" s="888"/>
      <c r="AC286" t="s">
        <v>2206</v>
      </c>
      <c r="AD286" s="888"/>
      <c r="AE286" s="888"/>
      <c r="AF286" s="888"/>
      <c r="AG286" s="888"/>
      <c r="AH286" s="888"/>
      <c r="AI286" s="888"/>
    </row>
    <row r="287" spans="4:35">
      <c r="D287" t="s">
        <v>238</v>
      </c>
      <c r="E287" t="s">
        <v>215</v>
      </c>
      <c r="F287" t="s">
        <v>345</v>
      </c>
      <c r="G287" t="s">
        <v>283</v>
      </c>
      <c r="H287" t="s">
        <v>265</v>
      </c>
      <c r="I287" t="s">
        <v>266</v>
      </c>
      <c r="J287" t="s">
        <v>107</v>
      </c>
      <c r="K287" t="s">
        <v>325</v>
      </c>
      <c r="L287" s="63"/>
      <c r="M287" s="63"/>
      <c r="Q287" s="888"/>
      <c r="R287" s="888"/>
      <c r="V287" s="888"/>
      <c r="W287" s="949" t="str">
        <f>IFERROR(VLOOKUP(V287,'1.3 Lists'!$V$10:$W$315,2,FALSE),"")</f>
        <v/>
      </c>
      <c r="X287" s="888"/>
      <c r="AC287" t="s">
        <v>2206</v>
      </c>
      <c r="AD287" s="888"/>
      <c r="AE287" s="888"/>
      <c r="AF287" s="888"/>
      <c r="AG287" s="888"/>
      <c r="AH287" s="888"/>
      <c r="AI287" s="888"/>
    </row>
    <row r="288" spans="4:35">
      <c r="D288" t="s">
        <v>238</v>
      </c>
      <c r="E288" t="s">
        <v>215</v>
      </c>
      <c r="F288" t="s">
        <v>345</v>
      </c>
      <c r="G288" t="s">
        <v>283</v>
      </c>
      <c r="H288" t="s">
        <v>265</v>
      </c>
      <c r="I288" t="s">
        <v>266</v>
      </c>
      <c r="J288" t="s">
        <v>107</v>
      </c>
      <c r="K288" t="s">
        <v>325</v>
      </c>
      <c r="L288" s="63"/>
      <c r="M288" s="63"/>
      <c r="Q288" s="888"/>
      <c r="R288" s="888"/>
      <c r="V288" s="888"/>
      <c r="W288" s="949" t="str">
        <f>IFERROR(VLOOKUP(V288,'1.3 Lists'!$V$10:$W$315,2,FALSE),"")</f>
        <v/>
      </c>
      <c r="X288" s="888"/>
      <c r="AC288" t="s">
        <v>2206</v>
      </c>
      <c r="AD288" s="888"/>
      <c r="AE288" s="888"/>
      <c r="AF288" s="888"/>
      <c r="AG288" s="888"/>
      <c r="AH288" s="888"/>
      <c r="AI288" s="888"/>
    </row>
    <row r="289" spans="4:35">
      <c r="D289" t="s">
        <v>238</v>
      </c>
      <c r="E289" t="s">
        <v>215</v>
      </c>
      <c r="F289" t="s">
        <v>345</v>
      </c>
      <c r="G289" t="s">
        <v>283</v>
      </c>
      <c r="H289" t="s">
        <v>265</v>
      </c>
      <c r="I289" t="s">
        <v>266</v>
      </c>
      <c r="J289" t="s">
        <v>107</v>
      </c>
      <c r="K289" t="s">
        <v>325</v>
      </c>
      <c r="L289" s="63"/>
      <c r="M289" s="63"/>
      <c r="Q289" s="888"/>
      <c r="R289" s="888"/>
      <c r="V289" s="888"/>
      <c r="W289" s="949" t="str">
        <f>IFERROR(VLOOKUP(V289,'1.3 Lists'!$V$10:$W$315,2,FALSE),"")</f>
        <v/>
      </c>
      <c r="X289" s="888"/>
      <c r="AC289" t="s">
        <v>2206</v>
      </c>
      <c r="AD289" s="888"/>
      <c r="AE289" s="888"/>
      <c r="AF289" s="888"/>
      <c r="AG289" s="888"/>
      <c r="AH289" s="888"/>
      <c r="AI289" s="888"/>
    </row>
    <row r="290" spans="4:35">
      <c r="D290" t="s">
        <v>238</v>
      </c>
      <c r="E290" t="s">
        <v>215</v>
      </c>
      <c r="F290" t="s">
        <v>345</v>
      </c>
      <c r="G290" t="s">
        <v>283</v>
      </c>
      <c r="H290" t="s">
        <v>265</v>
      </c>
      <c r="I290" t="s">
        <v>266</v>
      </c>
      <c r="J290" t="s">
        <v>107</v>
      </c>
      <c r="K290" t="s">
        <v>325</v>
      </c>
      <c r="L290" s="63"/>
      <c r="M290" s="63"/>
      <c r="Q290" s="888"/>
      <c r="R290" s="888"/>
      <c r="V290" s="888"/>
      <c r="W290" s="949" t="str">
        <f>IFERROR(VLOOKUP(V290,'1.3 Lists'!$V$10:$W$315,2,FALSE),"")</f>
        <v/>
      </c>
      <c r="X290" s="888"/>
      <c r="AC290" t="s">
        <v>2206</v>
      </c>
      <c r="AD290" s="888"/>
      <c r="AE290" s="888"/>
      <c r="AF290" s="888"/>
      <c r="AG290" s="888"/>
      <c r="AH290" s="888"/>
      <c r="AI290" s="888"/>
    </row>
    <row r="291" spans="4:35">
      <c r="D291" t="s">
        <v>238</v>
      </c>
      <c r="E291" t="s">
        <v>215</v>
      </c>
      <c r="F291" t="s">
        <v>345</v>
      </c>
      <c r="G291" t="s">
        <v>283</v>
      </c>
      <c r="H291" t="s">
        <v>265</v>
      </c>
      <c r="I291" t="s">
        <v>266</v>
      </c>
      <c r="J291" t="s">
        <v>107</v>
      </c>
      <c r="K291" t="s">
        <v>325</v>
      </c>
      <c r="L291" s="63"/>
      <c r="M291" s="63"/>
      <c r="Q291" s="888"/>
      <c r="R291" s="888"/>
      <c r="V291" s="888"/>
      <c r="W291" s="949" t="str">
        <f>IFERROR(VLOOKUP(V291,'1.3 Lists'!$V$10:$W$315,2,FALSE),"")</f>
        <v/>
      </c>
      <c r="X291" s="888"/>
      <c r="AC291" t="s">
        <v>2206</v>
      </c>
      <c r="AD291" s="888"/>
      <c r="AE291" s="888"/>
      <c r="AF291" s="888"/>
      <c r="AG291" s="888"/>
      <c r="AH291" s="888"/>
      <c r="AI291" s="888"/>
    </row>
    <row r="292" spans="4:35">
      <c r="D292" t="s">
        <v>238</v>
      </c>
      <c r="E292" t="s">
        <v>215</v>
      </c>
      <c r="F292" t="s">
        <v>345</v>
      </c>
      <c r="G292" t="s">
        <v>283</v>
      </c>
      <c r="H292" t="s">
        <v>265</v>
      </c>
      <c r="I292" t="s">
        <v>266</v>
      </c>
      <c r="J292" t="s">
        <v>107</v>
      </c>
      <c r="K292" t="s">
        <v>325</v>
      </c>
      <c r="L292" s="63"/>
      <c r="M292" s="63"/>
      <c r="Q292" s="888"/>
      <c r="R292" s="888"/>
      <c r="V292" s="888"/>
      <c r="W292" s="949" t="str">
        <f>IFERROR(VLOOKUP(V292,'1.3 Lists'!$V$10:$W$315,2,FALSE),"")</f>
        <v/>
      </c>
      <c r="X292" s="888"/>
      <c r="AC292" t="s">
        <v>2206</v>
      </c>
      <c r="AD292" s="888"/>
      <c r="AE292" s="888"/>
      <c r="AF292" s="888"/>
      <c r="AG292" s="888"/>
      <c r="AH292" s="888"/>
      <c r="AI292" s="888"/>
    </row>
    <row r="293" spans="4:35">
      <c r="D293" t="s">
        <v>238</v>
      </c>
      <c r="E293" t="s">
        <v>215</v>
      </c>
      <c r="F293" t="s">
        <v>345</v>
      </c>
      <c r="G293" t="s">
        <v>283</v>
      </c>
      <c r="H293" t="s">
        <v>265</v>
      </c>
      <c r="I293" t="s">
        <v>266</v>
      </c>
      <c r="J293" t="s">
        <v>107</v>
      </c>
      <c r="K293" t="s">
        <v>325</v>
      </c>
      <c r="L293" s="63"/>
      <c r="M293" s="63"/>
      <c r="Q293" s="888"/>
      <c r="R293" s="888"/>
      <c r="V293" s="888"/>
      <c r="W293" s="949" t="str">
        <f>IFERROR(VLOOKUP(V293,'1.3 Lists'!$V$10:$W$315,2,FALSE),"")</f>
        <v/>
      </c>
      <c r="X293" s="888"/>
      <c r="AC293" t="s">
        <v>2206</v>
      </c>
      <c r="AD293" s="888"/>
      <c r="AE293" s="888"/>
      <c r="AF293" s="888"/>
      <c r="AG293" s="888"/>
      <c r="AH293" s="888"/>
      <c r="AI293" s="888"/>
    </row>
    <row r="294" spans="4:35">
      <c r="D294" t="s">
        <v>238</v>
      </c>
      <c r="E294" t="s">
        <v>215</v>
      </c>
      <c r="F294" t="s">
        <v>345</v>
      </c>
      <c r="G294" t="s">
        <v>283</v>
      </c>
      <c r="H294" t="s">
        <v>265</v>
      </c>
      <c r="I294" t="s">
        <v>266</v>
      </c>
      <c r="J294" t="s">
        <v>107</v>
      </c>
      <c r="K294" t="s">
        <v>325</v>
      </c>
      <c r="L294" s="63"/>
      <c r="M294" s="63"/>
      <c r="Q294" s="888"/>
      <c r="R294" s="888"/>
      <c r="V294" s="888"/>
      <c r="W294" s="949" t="str">
        <f>IFERROR(VLOOKUP(V294,'1.3 Lists'!$V$10:$W$315,2,FALSE),"")</f>
        <v/>
      </c>
      <c r="X294" s="888"/>
      <c r="AC294" t="s">
        <v>2206</v>
      </c>
      <c r="AD294" s="888"/>
      <c r="AE294" s="888"/>
      <c r="AF294" s="888"/>
      <c r="AG294" s="888"/>
      <c r="AH294" s="888"/>
      <c r="AI294" s="888"/>
    </row>
    <row r="295" spans="4:35">
      <c r="D295" t="s">
        <v>238</v>
      </c>
      <c r="E295" t="s">
        <v>215</v>
      </c>
      <c r="F295" t="s">
        <v>345</v>
      </c>
      <c r="G295" t="s">
        <v>283</v>
      </c>
      <c r="H295" t="s">
        <v>265</v>
      </c>
      <c r="I295" t="s">
        <v>266</v>
      </c>
      <c r="J295" t="s">
        <v>107</v>
      </c>
      <c r="K295" t="s">
        <v>325</v>
      </c>
      <c r="L295" s="63"/>
      <c r="M295" s="63"/>
      <c r="Q295" s="888"/>
      <c r="R295" s="888"/>
      <c r="V295" s="888"/>
      <c r="W295" s="949" t="str">
        <f>IFERROR(VLOOKUP(V295,'1.3 Lists'!$V$10:$W$315,2,FALSE),"")</f>
        <v/>
      </c>
      <c r="X295" s="888"/>
      <c r="AC295" t="s">
        <v>2206</v>
      </c>
      <c r="AD295" s="888"/>
      <c r="AE295" s="888"/>
      <c r="AF295" s="888"/>
      <c r="AG295" s="888"/>
      <c r="AH295" s="888"/>
      <c r="AI295" s="888"/>
    </row>
    <row r="296" spans="4:35">
      <c r="D296" t="s">
        <v>238</v>
      </c>
      <c r="E296" t="s">
        <v>215</v>
      </c>
      <c r="F296" t="s">
        <v>345</v>
      </c>
      <c r="G296" t="s">
        <v>283</v>
      </c>
      <c r="H296" t="s">
        <v>265</v>
      </c>
      <c r="I296" t="s">
        <v>266</v>
      </c>
      <c r="J296" t="s">
        <v>107</v>
      </c>
      <c r="K296" t="s">
        <v>325</v>
      </c>
      <c r="L296" s="63"/>
      <c r="M296" s="63"/>
      <c r="Q296" s="888"/>
      <c r="R296" s="888"/>
      <c r="V296" s="888"/>
      <c r="W296" s="949" t="str">
        <f>IFERROR(VLOOKUP(V296,'1.3 Lists'!$V$10:$W$315,2,FALSE),"")</f>
        <v/>
      </c>
      <c r="X296" s="888"/>
      <c r="AC296" t="s">
        <v>2206</v>
      </c>
      <c r="AD296" s="888"/>
      <c r="AE296" s="888"/>
      <c r="AF296" s="888"/>
      <c r="AG296" s="888"/>
      <c r="AH296" s="888"/>
      <c r="AI296" s="888"/>
    </row>
    <row r="297" spans="4:35">
      <c r="D297" t="s">
        <v>238</v>
      </c>
      <c r="E297" t="s">
        <v>215</v>
      </c>
      <c r="F297" t="s">
        <v>345</v>
      </c>
      <c r="G297" t="s">
        <v>283</v>
      </c>
      <c r="H297" t="s">
        <v>265</v>
      </c>
      <c r="I297" t="s">
        <v>266</v>
      </c>
      <c r="J297" t="s">
        <v>107</v>
      </c>
      <c r="K297" t="s">
        <v>325</v>
      </c>
      <c r="L297" s="63"/>
      <c r="M297" s="63"/>
      <c r="Q297" s="888"/>
      <c r="R297" s="888"/>
      <c r="V297" s="888"/>
      <c r="W297" s="949" t="str">
        <f>IFERROR(VLOOKUP(V297,'1.3 Lists'!$V$10:$W$315,2,FALSE),"")</f>
        <v/>
      </c>
      <c r="X297" s="888"/>
      <c r="AC297" t="s">
        <v>2206</v>
      </c>
      <c r="AD297" s="888"/>
      <c r="AE297" s="888"/>
      <c r="AF297" s="888"/>
      <c r="AG297" s="888"/>
      <c r="AH297" s="888"/>
      <c r="AI297" s="888"/>
    </row>
    <row r="298" spans="4:35">
      <c r="D298" t="s">
        <v>238</v>
      </c>
      <c r="E298" t="s">
        <v>215</v>
      </c>
      <c r="F298" t="s">
        <v>345</v>
      </c>
      <c r="G298" t="s">
        <v>283</v>
      </c>
      <c r="H298" t="s">
        <v>265</v>
      </c>
      <c r="I298" t="s">
        <v>266</v>
      </c>
      <c r="J298" t="s">
        <v>107</v>
      </c>
      <c r="K298" t="s">
        <v>325</v>
      </c>
      <c r="L298" s="63"/>
      <c r="M298" s="63"/>
      <c r="Q298" s="888"/>
      <c r="R298" s="888"/>
      <c r="V298" s="888"/>
      <c r="W298" s="949" t="str">
        <f>IFERROR(VLOOKUP(V298,'1.3 Lists'!$V$10:$W$315,2,FALSE),"")</f>
        <v/>
      </c>
      <c r="X298" s="888"/>
      <c r="AC298" t="s">
        <v>2206</v>
      </c>
      <c r="AD298" s="888"/>
      <c r="AE298" s="888"/>
      <c r="AF298" s="888"/>
      <c r="AG298" s="888"/>
      <c r="AH298" s="888"/>
      <c r="AI298" s="888"/>
    </row>
    <row r="299" spans="4:35">
      <c r="D299" t="s">
        <v>238</v>
      </c>
      <c r="E299" t="s">
        <v>215</v>
      </c>
      <c r="F299" t="s">
        <v>345</v>
      </c>
      <c r="G299" t="s">
        <v>283</v>
      </c>
      <c r="H299" t="s">
        <v>265</v>
      </c>
      <c r="I299" t="s">
        <v>266</v>
      </c>
      <c r="J299" t="s">
        <v>107</v>
      </c>
      <c r="K299" t="s">
        <v>325</v>
      </c>
      <c r="L299" s="63"/>
      <c r="M299" s="63"/>
      <c r="Q299" s="888"/>
      <c r="R299" s="888"/>
      <c r="V299" s="888"/>
      <c r="W299" s="949" t="str">
        <f>IFERROR(VLOOKUP(V299,'1.3 Lists'!$V$10:$W$315,2,FALSE),"")</f>
        <v/>
      </c>
      <c r="X299" s="888"/>
      <c r="AC299" t="s">
        <v>2206</v>
      </c>
      <c r="AD299" s="888"/>
      <c r="AE299" s="888"/>
      <c r="AF299" s="888"/>
      <c r="AG299" s="888"/>
      <c r="AH299" s="888"/>
      <c r="AI299" s="888"/>
    </row>
    <row r="300" spans="4:35">
      <c r="D300" t="s">
        <v>238</v>
      </c>
      <c r="E300" t="s">
        <v>215</v>
      </c>
      <c r="F300" t="s">
        <v>345</v>
      </c>
      <c r="G300" t="s">
        <v>283</v>
      </c>
      <c r="H300" t="s">
        <v>265</v>
      </c>
      <c r="I300" t="s">
        <v>266</v>
      </c>
      <c r="J300" t="s">
        <v>107</v>
      </c>
      <c r="K300" t="s">
        <v>325</v>
      </c>
      <c r="L300" s="63"/>
      <c r="M300" s="63"/>
      <c r="Q300" s="888"/>
      <c r="R300" s="888"/>
      <c r="V300" s="888"/>
      <c r="W300" s="949" t="str">
        <f>IFERROR(VLOOKUP(V300,'1.3 Lists'!$V$10:$W$315,2,FALSE),"")</f>
        <v/>
      </c>
      <c r="X300" s="888"/>
      <c r="AC300" t="s">
        <v>2206</v>
      </c>
      <c r="AD300" s="888"/>
      <c r="AE300" s="888"/>
      <c r="AF300" s="888"/>
      <c r="AG300" s="888"/>
      <c r="AH300" s="888"/>
      <c r="AI300" s="888"/>
    </row>
    <row r="301" spans="4:35">
      <c r="D301" t="s">
        <v>238</v>
      </c>
      <c r="E301" t="s">
        <v>215</v>
      </c>
      <c r="F301" t="s">
        <v>345</v>
      </c>
      <c r="G301" t="s">
        <v>283</v>
      </c>
      <c r="H301" t="s">
        <v>265</v>
      </c>
      <c r="I301" t="s">
        <v>266</v>
      </c>
      <c r="J301" t="s">
        <v>107</v>
      </c>
      <c r="K301" t="s">
        <v>325</v>
      </c>
      <c r="L301" s="63"/>
      <c r="M301" s="63"/>
      <c r="Q301" s="888"/>
      <c r="R301" s="888"/>
      <c r="V301" s="888"/>
      <c r="W301" s="949" t="str">
        <f>IFERROR(VLOOKUP(V301,'1.3 Lists'!$V$10:$W$315,2,FALSE),"")</f>
        <v/>
      </c>
      <c r="X301" s="888"/>
      <c r="AC301" t="s">
        <v>2206</v>
      </c>
      <c r="AD301" s="888"/>
      <c r="AE301" s="888"/>
      <c r="AF301" s="888"/>
      <c r="AG301" s="888"/>
      <c r="AH301" s="888"/>
      <c r="AI301" s="888"/>
    </row>
    <row r="302" spans="4:35">
      <c r="D302" t="s">
        <v>238</v>
      </c>
      <c r="E302" t="s">
        <v>215</v>
      </c>
      <c r="F302" t="s">
        <v>345</v>
      </c>
      <c r="G302" t="s">
        <v>283</v>
      </c>
      <c r="H302" t="s">
        <v>265</v>
      </c>
      <c r="I302" t="s">
        <v>266</v>
      </c>
      <c r="J302" t="s">
        <v>107</v>
      </c>
      <c r="K302" t="s">
        <v>325</v>
      </c>
      <c r="L302" s="63"/>
      <c r="M302" s="63"/>
      <c r="Q302" s="888"/>
      <c r="R302" s="888"/>
      <c r="V302" s="888"/>
      <c r="W302" s="949" t="str">
        <f>IFERROR(VLOOKUP(V302,'1.3 Lists'!$V$10:$W$315,2,FALSE),"")</f>
        <v/>
      </c>
      <c r="X302" s="888"/>
      <c r="AC302" t="s">
        <v>2206</v>
      </c>
      <c r="AD302" s="888"/>
      <c r="AE302" s="888"/>
      <c r="AF302" s="888"/>
      <c r="AG302" s="888"/>
      <c r="AH302" s="888"/>
      <c r="AI302" s="888"/>
    </row>
    <row r="303" spans="4:35">
      <c r="D303" t="s">
        <v>238</v>
      </c>
      <c r="E303" t="s">
        <v>215</v>
      </c>
      <c r="F303" t="s">
        <v>345</v>
      </c>
      <c r="G303" t="s">
        <v>283</v>
      </c>
      <c r="H303" t="s">
        <v>265</v>
      </c>
      <c r="I303" t="s">
        <v>266</v>
      </c>
      <c r="J303" t="s">
        <v>107</v>
      </c>
      <c r="K303" t="s">
        <v>325</v>
      </c>
      <c r="L303" s="63"/>
      <c r="M303" s="63"/>
      <c r="Q303" s="888"/>
      <c r="R303" s="888"/>
      <c r="V303" s="888"/>
      <c r="W303" s="949" t="str">
        <f>IFERROR(VLOOKUP(V303,'1.3 Lists'!$V$10:$W$315,2,FALSE),"")</f>
        <v/>
      </c>
      <c r="X303" s="888"/>
      <c r="Y303" s="62"/>
      <c r="AC303" t="s">
        <v>2206</v>
      </c>
      <c r="AD303" s="888"/>
      <c r="AE303" s="888"/>
      <c r="AF303" s="888"/>
      <c r="AG303" s="888"/>
      <c r="AH303" s="888"/>
      <c r="AI303" s="888"/>
    </row>
    <row r="304" spans="4:35">
      <c r="D304" t="s">
        <v>238</v>
      </c>
      <c r="E304" t="s">
        <v>215</v>
      </c>
      <c r="F304" t="s">
        <v>345</v>
      </c>
      <c r="G304" t="s">
        <v>283</v>
      </c>
      <c r="H304" t="s">
        <v>265</v>
      </c>
      <c r="I304" t="s">
        <v>266</v>
      </c>
      <c r="J304" t="s">
        <v>107</v>
      </c>
      <c r="K304" t="s">
        <v>325</v>
      </c>
      <c r="L304" s="63"/>
      <c r="M304" s="64"/>
      <c r="Q304" s="888"/>
      <c r="R304" s="888"/>
      <c r="V304" s="888"/>
      <c r="W304" s="949" t="str">
        <f>IFERROR(VLOOKUP(V304,'1.3 Lists'!$V$10:$W$315,2,FALSE),"")</f>
        <v/>
      </c>
      <c r="X304" s="888"/>
      <c r="Y304" s="62"/>
      <c r="AC304" t="s">
        <v>2206</v>
      </c>
      <c r="AD304" s="888"/>
      <c r="AE304" s="888"/>
      <c r="AF304" s="888"/>
      <c r="AG304" s="888"/>
      <c r="AH304" s="888"/>
      <c r="AI304" s="888"/>
    </row>
    <row r="305" spans="4:35">
      <c r="D305" t="s">
        <v>238</v>
      </c>
      <c r="E305" t="s">
        <v>215</v>
      </c>
      <c r="F305" t="s">
        <v>345</v>
      </c>
      <c r="G305" t="s">
        <v>283</v>
      </c>
      <c r="H305" t="s">
        <v>265</v>
      </c>
      <c r="I305" t="s">
        <v>266</v>
      </c>
      <c r="J305" t="s">
        <v>107</v>
      </c>
      <c r="K305" t="s">
        <v>325</v>
      </c>
      <c r="L305" s="63"/>
      <c r="M305" s="64"/>
      <c r="Q305" s="888"/>
      <c r="R305" s="888"/>
      <c r="V305" s="888"/>
      <c r="W305" s="949" t="str">
        <f>IFERROR(VLOOKUP(V305,'1.3 Lists'!$V$10:$W$315,2,FALSE),"")</f>
        <v/>
      </c>
      <c r="X305" s="888"/>
      <c r="Y305" s="62"/>
      <c r="AC305" t="s">
        <v>2206</v>
      </c>
      <c r="AD305" s="888"/>
      <c r="AE305" s="888"/>
      <c r="AF305" s="888"/>
      <c r="AG305" s="888"/>
      <c r="AH305" s="888"/>
      <c r="AI305" s="888"/>
    </row>
    <row r="306" spans="4:35">
      <c r="D306" t="s">
        <v>238</v>
      </c>
      <c r="E306" t="s">
        <v>215</v>
      </c>
      <c r="F306" t="s">
        <v>345</v>
      </c>
      <c r="G306" t="s">
        <v>283</v>
      </c>
      <c r="H306" t="s">
        <v>265</v>
      </c>
      <c r="I306" t="s">
        <v>266</v>
      </c>
      <c r="J306" t="s">
        <v>107</v>
      </c>
      <c r="K306" t="s">
        <v>325</v>
      </c>
      <c r="L306" s="64"/>
      <c r="M306" s="64"/>
      <c r="Q306" s="888"/>
      <c r="R306" s="888"/>
      <c r="V306" s="888"/>
      <c r="W306" s="949" t="str">
        <f>IFERROR(VLOOKUP(V306,'1.3 Lists'!$V$10:$W$315,2,FALSE),"")</f>
        <v/>
      </c>
      <c r="X306" s="888"/>
      <c r="AC306" t="s">
        <v>2206</v>
      </c>
      <c r="AD306" s="888"/>
      <c r="AE306" s="888"/>
      <c r="AF306" s="888"/>
      <c r="AG306" s="888"/>
      <c r="AH306" s="888"/>
      <c r="AI306" s="888"/>
    </row>
    <row r="307" spans="4:35">
      <c r="D307" t="s">
        <v>238</v>
      </c>
      <c r="E307" t="s">
        <v>215</v>
      </c>
      <c r="F307" t="s">
        <v>345</v>
      </c>
      <c r="G307" t="s">
        <v>283</v>
      </c>
      <c r="H307" t="s">
        <v>265</v>
      </c>
      <c r="I307" t="s">
        <v>266</v>
      </c>
      <c r="J307" t="s">
        <v>107</v>
      </c>
      <c r="K307" t="s">
        <v>325</v>
      </c>
      <c r="L307" s="64"/>
      <c r="M307" s="64"/>
      <c r="Q307" s="888"/>
      <c r="R307" s="888"/>
      <c r="V307" s="888"/>
      <c r="W307" s="949" t="str">
        <f>IFERROR(VLOOKUP(V307,'1.3 Lists'!$V$10:$W$315,2,FALSE),"")</f>
        <v/>
      </c>
      <c r="X307" s="888"/>
      <c r="AC307" t="s">
        <v>2206</v>
      </c>
      <c r="AD307" s="888"/>
      <c r="AE307" s="888"/>
      <c r="AF307" s="888"/>
      <c r="AG307" s="888"/>
      <c r="AH307" s="888"/>
      <c r="AI307" s="888"/>
    </row>
    <row r="308" spans="4:35">
      <c r="D308" t="s">
        <v>238</v>
      </c>
      <c r="E308" t="s">
        <v>215</v>
      </c>
      <c r="F308" t="s">
        <v>345</v>
      </c>
      <c r="G308" t="s">
        <v>283</v>
      </c>
      <c r="H308" t="s">
        <v>265</v>
      </c>
      <c r="I308" t="s">
        <v>266</v>
      </c>
      <c r="J308" t="s">
        <v>107</v>
      </c>
      <c r="K308" t="s">
        <v>325</v>
      </c>
      <c r="L308" s="64"/>
      <c r="M308" s="64"/>
      <c r="Q308" s="888"/>
      <c r="R308" s="888"/>
      <c r="V308" s="888"/>
      <c r="W308" s="949" t="str">
        <f>IFERROR(VLOOKUP(V308,'1.3 Lists'!$V$10:$W$315,2,FALSE),"")</f>
        <v/>
      </c>
      <c r="X308" s="888"/>
      <c r="AC308" t="s">
        <v>2206</v>
      </c>
      <c r="AD308" s="888"/>
      <c r="AE308" s="888"/>
      <c r="AF308" s="888"/>
      <c r="AG308" s="888"/>
      <c r="AH308" s="888"/>
      <c r="AI308" s="888"/>
    </row>
    <row r="309" spans="4:35">
      <c r="D309" t="s">
        <v>238</v>
      </c>
      <c r="E309" t="s">
        <v>215</v>
      </c>
      <c r="F309" t="s">
        <v>345</v>
      </c>
      <c r="G309" t="s">
        <v>283</v>
      </c>
      <c r="H309" t="s">
        <v>265</v>
      </c>
      <c r="I309" t="s">
        <v>266</v>
      </c>
      <c r="J309" t="s">
        <v>107</v>
      </c>
      <c r="K309" t="s">
        <v>325</v>
      </c>
      <c r="L309" s="64"/>
      <c r="M309" s="64"/>
      <c r="Q309" s="888"/>
      <c r="R309" s="888"/>
      <c r="V309" s="888"/>
      <c r="W309" s="949" t="str">
        <f>IFERROR(VLOOKUP(V309,'1.3 Lists'!$V$10:$W$315,2,FALSE),"")</f>
        <v/>
      </c>
      <c r="X309" s="888"/>
      <c r="AC309" t="s">
        <v>2206</v>
      </c>
      <c r="AD309" s="888"/>
      <c r="AE309" s="888"/>
      <c r="AF309" s="888"/>
      <c r="AG309" s="888"/>
      <c r="AH309" s="888"/>
      <c r="AI309" s="888"/>
    </row>
    <row r="310" spans="4:35">
      <c r="D310" t="s">
        <v>238</v>
      </c>
      <c r="E310" t="s">
        <v>215</v>
      </c>
      <c r="F310" t="s">
        <v>345</v>
      </c>
      <c r="G310" t="s">
        <v>283</v>
      </c>
      <c r="H310" t="s">
        <v>265</v>
      </c>
      <c r="I310" t="s">
        <v>266</v>
      </c>
      <c r="J310" t="s">
        <v>107</v>
      </c>
      <c r="K310" t="s">
        <v>325</v>
      </c>
      <c r="L310" s="64"/>
      <c r="M310" s="64"/>
      <c r="Q310" s="888"/>
      <c r="R310" s="888"/>
      <c r="V310" s="888"/>
      <c r="W310" s="949" t="str">
        <f>IFERROR(VLOOKUP(V310,'1.3 Lists'!$V$10:$W$315,2,FALSE),"")</f>
        <v/>
      </c>
      <c r="X310" s="888"/>
      <c r="AC310" t="s">
        <v>2206</v>
      </c>
      <c r="AD310" s="888"/>
      <c r="AE310" s="888"/>
      <c r="AF310" s="888"/>
      <c r="AG310" s="888"/>
      <c r="AH310" s="888"/>
      <c r="AI310" s="888"/>
    </row>
    <row r="311" spans="4:35">
      <c r="D311" t="s">
        <v>238</v>
      </c>
      <c r="E311" t="s">
        <v>215</v>
      </c>
      <c r="F311" t="s">
        <v>345</v>
      </c>
      <c r="G311" t="s">
        <v>283</v>
      </c>
      <c r="H311" t="s">
        <v>265</v>
      </c>
      <c r="I311" t="s">
        <v>266</v>
      </c>
      <c r="J311" t="s">
        <v>107</v>
      </c>
      <c r="K311" t="s">
        <v>325</v>
      </c>
      <c r="L311" s="64"/>
      <c r="M311" s="64"/>
      <c r="Q311" s="888"/>
      <c r="R311" s="888"/>
      <c r="V311" s="888"/>
      <c r="W311" s="949" t="str">
        <f>IFERROR(VLOOKUP(V311,'1.3 Lists'!$V$10:$W$315,2,FALSE),"")</f>
        <v/>
      </c>
      <c r="X311" s="888"/>
      <c r="AC311" t="s">
        <v>2206</v>
      </c>
      <c r="AD311" s="888"/>
      <c r="AE311" s="888"/>
      <c r="AF311" s="888"/>
      <c r="AG311" s="888"/>
      <c r="AH311" s="888"/>
      <c r="AI311" s="888"/>
    </row>
    <row r="312" spans="4:35">
      <c r="D312" t="s">
        <v>238</v>
      </c>
      <c r="E312" t="s">
        <v>215</v>
      </c>
      <c r="F312" t="s">
        <v>345</v>
      </c>
      <c r="G312" t="s">
        <v>283</v>
      </c>
      <c r="H312" t="s">
        <v>265</v>
      </c>
      <c r="I312" t="s">
        <v>266</v>
      </c>
      <c r="J312" t="s">
        <v>107</v>
      </c>
      <c r="K312" t="s">
        <v>325</v>
      </c>
      <c r="L312" s="64"/>
      <c r="M312" s="64"/>
      <c r="Q312" s="888"/>
      <c r="R312" s="888"/>
      <c r="V312" s="888"/>
      <c r="W312" s="949" t="str">
        <f>IFERROR(VLOOKUP(V312,'1.3 Lists'!$V$10:$W$315,2,FALSE),"")</f>
        <v/>
      </c>
      <c r="X312" s="888"/>
      <c r="AC312" t="s">
        <v>2206</v>
      </c>
      <c r="AD312" s="888"/>
      <c r="AE312" s="888"/>
      <c r="AF312" s="888"/>
      <c r="AG312" s="888"/>
      <c r="AH312" s="888"/>
      <c r="AI312" s="888"/>
    </row>
    <row r="313" spans="4:35">
      <c r="D313" t="s">
        <v>238</v>
      </c>
      <c r="E313" t="s">
        <v>215</v>
      </c>
      <c r="F313" t="s">
        <v>345</v>
      </c>
      <c r="G313" t="s">
        <v>283</v>
      </c>
      <c r="H313" t="s">
        <v>265</v>
      </c>
      <c r="I313" t="s">
        <v>266</v>
      </c>
      <c r="J313" t="s">
        <v>107</v>
      </c>
      <c r="K313" t="s">
        <v>325</v>
      </c>
      <c r="L313" s="64"/>
      <c r="M313" s="64"/>
      <c r="Q313" s="888"/>
      <c r="R313" s="888"/>
      <c r="V313" s="888"/>
      <c r="W313" s="949" t="str">
        <f>IFERROR(VLOOKUP(V313,'1.3 Lists'!$V$10:$W$315,2,FALSE),"")</f>
        <v/>
      </c>
      <c r="X313" s="888"/>
      <c r="AC313" t="s">
        <v>2206</v>
      </c>
      <c r="AD313" s="888"/>
      <c r="AE313" s="888"/>
      <c r="AF313" s="888"/>
      <c r="AG313" s="888"/>
      <c r="AH313" s="888"/>
      <c r="AI313" s="888"/>
    </row>
    <row r="314" spans="4:35">
      <c r="D314" t="s">
        <v>238</v>
      </c>
      <c r="E314" t="s">
        <v>215</v>
      </c>
      <c r="F314" t="s">
        <v>345</v>
      </c>
      <c r="G314" t="s">
        <v>283</v>
      </c>
      <c r="H314" t="s">
        <v>265</v>
      </c>
      <c r="I314" t="s">
        <v>266</v>
      </c>
      <c r="J314" t="s">
        <v>107</v>
      </c>
      <c r="K314" t="s">
        <v>325</v>
      </c>
      <c r="L314" s="64"/>
      <c r="M314" s="64"/>
      <c r="Q314" s="888"/>
      <c r="R314" s="888"/>
      <c r="V314" s="888"/>
      <c r="W314" s="949" t="str">
        <f>IFERROR(VLOOKUP(V314,'1.3 Lists'!$V$10:$W$315,2,FALSE),"")</f>
        <v/>
      </c>
      <c r="X314" s="888"/>
      <c r="AC314" t="s">
        <v>2206</v>
      </c>
      <c r="AD314" s="888"/>
      <c r="AE314" s="888"/>
      <c r="AF314" s="888"/>
      <c r="AG314" s="888"/>
      <c r="AH314" s="888"/>
      <c r="AI314" s="888"/>
    </row>
    <row r="315" spans="4:35">
      <c r="D315" t="s">
        <v>238</v>
      </c>
      <c r="E315" t="s">
        <v>215</v>
      </c>
      <c r="F315" t="s">
        <v>345</v>
      </c>
      <c r="G315" t="s">
        <v>283</v>
      </c>
      <c r="H315" t="s">
        <v>265</v>
      </c>
      <c r="I315" t="s">
        <v>266</v>
      </c>
      <c r="J315" t="s">
        <v>107</v>
      </c>
      <c r="K315" t="s">
        <v>325</v>
      </c>
      <c r="L315" s="64"/>
      <c r="M315" s="64"/>
      <c r="Q315" s="888"/>
      <c r="R315" s="888"/>
      <c r="V315" s="888"/>
      <c r="W315" s="949" t="str">
        <f>IFERROR(VLOOKUP(V315,'1.3 Lists'!$V$10:$W$315,2,FALSE),"")</f>
        <v/>
      </c>
      <c r="X315" s="888"/>
      <c r="AC315" t="s">
        <v>2206</v>
      </c>
      <c r="AD315" s="888"/>
      <c r="AE315" s="888"/>
      <c r="AF315" s="888"/>
      <c r="AG315" s="888"/>
      <c r="AH315" s="888"/>
      <c r="AI315" s="888"/>
    </row>
    <row r="316" spans="4:35">
      <c r="D316" t="s">
        <v>238</v>
      </c>
      <c r="E316" t="s">
        <v>215</v>
      </c>
      <c r="F316" t="s">
        <v>345</v>
      </c>
      <c r="G316" t="s">
        <v>283</v>
      </c>
      <c r="H316" t="s">
        <v>265</v>
      </c>
      <c r="I316" t="s">
        <v>266</v>
      </c>
      <c r="J316" t="s">
        <v>107</v>
      </c>
      <c r="K316" t="s">
        <v>325</v>
      </c>
      <c r="L316" s="64"/>
      <c r="M316" s="64"/>
      <c r="Q316" s="888"/>
      <c r="R316" s="888"/>
      <c r="V316" s="888"/>
      <c r="W316" s="949" t="str">
        <f>IFERROR(VLOOKUP(V316,'1.3 Lists'!$V$10:$W$315,2,FALSE),"")</f>
        <v/>
      </c>
      <c r="X316" s="888"/>
      <c r="AC316" t="s">
        <v>2206</v>
      </c>
      <c r="AD316" s="888"/>
      <c r="AE316" s="888"/>
      <c r="AF316" s="888"/>
      <c r="AG316" s="888"/>
      <c r="AH316" s="888"/>
      <c r="AI316" s="888"/>
    </row>
    <row r="317" spans="4:35">
      <c r="D317" t="s">
        <v>238</v>
      </c>
      <c r="E317" t="s">
        <v>215</v>
      </c>
      <c r="F317" t="s">
        <v>345</v>
      </c>
      <c r="G317" t="s">
        <v>283</v>
      </c>
      <c r="H317" t="s">
        <v>265</v>
      </c>
      <c r="I317" t="s">
        <v>266</v>
      </c>
      <c r="J317" t="s">
        <v>107</v>
      </c>
      <c r="K317" t="s">
        <v>325</v>
      </c>
      <c r="L317" s="64"/>
      <c r="M317" s="64"/>
      <c r="Q317" s="888"/>
      <c r="R317" s="888"/>
      <c r="V317" s="888"/>
      <c r="W317" s="949" t="str">
        <f>IFERROR(VLOOKUP(V317,'1.3 Lists'!$V$10:$W$315,2,FALSE),"")</f>
        <v/>
      </c>
      <c r="X317" s="888"/>
      <c r="AC317" t="s">
        <v>2206</v>
      </c>
      <c r="AD317" s="888"/>
      <c r="AE317" s="888"/>
      <c r="AF317" s="888"/>
      <c r="AG317" s="888"/>
      <c r="AH317" s="888"/>
      <c r="AI317" s="888"/>
    </row>
    <row r="318" spans="4:35">
      <c r="D318" t="s">
        <v>238</v>
      </c>
      <c r="E318" t="s">
        <v>215</v>
      </c>
      <c r="F318" t="s">
        <v>345</v>
      </c>
      <c r="G318" t="s">
        <v>283</v>
      </c>
      <c r="H318" t="s">
        <v>265</v>
      </c>
      <c r="I318" t="s">
        <v>266</v>
      </c>
      <c r="J318" t="s">
        <v>107</v>
      </c>
      <c r="K318" t="s">
        <v>325</v>
      </c>
      <c r="L318" s="64"/>
      <c r="M318" s="64"/>
      <c r="Q318" s="888"/>
      <c r="R318" s="888"/>
      <c r="V318" s="888"/>
      <c r="W318" s="949" t="str">
        <f>IFERROR(VLOOKUP(V318,'1.3 Lists'!$V$10:$W$315,2,FALSE),"")</f>
        <v/>
      </c>
      <c r="X318" s="888"/>
      <c r="AC318" t="s">
        <v>2206</v>
      </c>
      <c r="AD318" s="888"/>
      <c r="AE318" s="888"/>
      <c r="AF318" s="888"/>
      <c r="AG318" s="888"/>
      <c r="AH318" s="888"/>
      <c r="AI318" s="888"/>
    </row>
    <row r="319" spans="4:35">
      <c r="D319" t="s">
        <v>238</v>
      </c>
      <c r="E319" t="s">
        <v>215</v>
      </c>
      <c r="F319" t="s">
        <v>345</v>
      </c>
      <c r="G319" t="s">
        <v>283</v>
      </c>
      <c r="H319" t="s">
        <v>265</v>
      </c>
      <c r="I319" t="s">
        <v>266</v>
      </c>
      <c r="J319" t="s">
        <v>107</v>
      </c>
      <c r="K319" t="s">
        <v>325</v>
      </c>
      <c r="L319" s="64"/>
      <c r="M319" s="64"/>
      <c r="Q319" s="888"/>
      <c r="R319" s="888"/>
      <c r="V319" s="888"/>
      <c r="W319" s="949" t="str">
        <f>IFERROR(VLOOKUP(V319,'1.3 Lists'!$V$10:$W$315,2,FALSE),"")</f>
        <v/>
      </c>
      <c r="X319" s="888"/>
      <c r="AC319" t="s">
        <v>2206</v>
      </c>
      <c r="AD319" s="888"/>
      <c r="AE319" s="888"/>
      <c r="AF319" s="888"/>
      <c r="AG319" s="888"/>
      <c r="AH319" s="888"/>
      <c r="AI319" s="888"/>
    </row>
    <row r="320" spans="4:35">
      <c r="D320" t="s">
        <v>238</v>
      </c>
      <c r="E320" t="s">
        <v>215</v>
      </c>
      <c r="F320" t="s">
        <v>345</v>
      </c>
      <c r="G320" t="s">
        <v>283</v>
      </c>
      <c r="H320" t="s">
        <v>265</v>
      </c>
      <c r="I320" t="s">
        <v>266</v>
      </c>
      <c r="J320" t="s">
        <v>107</v>
      </c>
      <c r="K320" t="s">
        <v>325</v>
      </c>
      <c r="L320" s="64"/>
      <c r="M320" s="64"/>
      <c r="Q320" s="888"/>
      <c r="R320" s="888"/>
      <c r="V320" s="888"/>
      <c r="W320" s="949" t="str">
        <f>IFERROR(VLOOKUP(V320,'1.3 Lists'!$V$10:$W$315,2,FALSE),"")</f>
        <v/>
      </c>
      <c r="X320" s="888"/>
      <c r="AC320" t="s">
        <v>2206</v>
      </c>
      <c r="AD320" s="888"/>
      <c r="AE320" s="888"/>
      <c r="AF320" s="888"/>
      <c r="AG320" s="888"/>
      <c r="AH320" s="888"/>
      <c r="AI320" s="888"/>
    </row>
    <row r="321" spans="4:35">
      <c r="D321" t="s">
        <v>238</v>
      </c>
      <c r="E321" t="s">
        <v>215</v>
      </c>
      <c r="F321" t="s">
        <v>345</v>
      </c>
      <c r="G321" t="s">
        <v>283</v>
      </c>
      <c r="H321" t="s">
        <v>265</v>
      </c>
      <c r="I321" t="s">
        <v>266</v>
      </c>
      <c r="J321" t="s">
        <v>107</v>
      </c>
      <c r="K321" t="s">
        <v>325</v>
      </c>
      <c r="L321" s="64"/>
      <c r="M321" s="64"/>
      <c r="Q321" s="888"/>
      <c r="R321" s="888"/>
      <c r="V321" s="888"/>
      <c r="W321" s="949" t="str">
        <f>IFERROR(VLOOKUP(V321,'1.3 Lists'!$V$10:$W$315,2,FALSE),"")</f>
        <v/>
      </c>
      <c r="X321" s="888"/>
      <c r="AC321" t="s">
        <v>2206</v>
      </c>
      <c r="AD321" s="888"/>
      <c r="AE321" s="888"/>
      <c r="AF321" s="888"/>
      <c r="AG321" s="888"/>
      <c r="AH321" s="888"/>
      <c r="AI321" s="888"/>
    </row>
    <row r="322" spans="4:35">
      <c r="D322" t="s">
        <v>238</v>
      </c>
      <c r="E322" t="s">
        <v>215</v>
      </c>
      <c r="F322" t="s">
        <v>345</v>
      </c>
      <c r="G322" t="s">
        <v>283</v>
      </c>
      <c r="H322" t="s">
        <v>265</v>
      </c>
      <c r="I322" t="s">
        <v>266</v>
      </c>
      <c r="J322" t="s">
        <v>107</v>
      </c>
      <c r="K322" t="s">
        <v>325</v>
      </c>
      <c r="L322" s="64"/>
      <c r="M322" s="64"/>
      <c r="Q322" s="888"/>
      <c r="R322" s="888"/>
      <c r="V322" s="888"/>
      <c r="W322" s="949" t="str">
        <f>IFERROR(VLOOKUP(V322,'1.3 Lists'!$V$10:$W$315,2,FALSE),"")</f>
        <v/>
      </c>
      <c r="X322" s="888"/>
      <c r="AC322" t="s">
        <v>2206</v>
      </c>
      <c r="AD322" s="888"/>
      <c r="AE322" s="888"/>
      <c r="AF322" s="888"/>
      <c r="AG322" s="888"/>
      <c r="AH322" s="888"/>
      <c r="AI322" s="888"/>
    </row>
    <row r="323" spans="4:35">
      <c r="D323" t="s">
        <v>238</v>
      </c>
      <c r="E323" t="s">
        <v>215</v>
      </c>
      <c r="F323" t="s">
        <v>345</v>
      </c>
      <c r="G323" t="s">
        <v>283</v>
      </c>
      <c r="H323" t="s">
        <v>265</v>
      </c>
      <c r="I323" t="s">
        <v>266</v>
      </c>
      <c r="J323" t="s">
        <v>107</v>
      </c>
      <c r="K323" t="s">
        <v>325</v>
      </c>
      <c r="L323" s="64"/>
      <c r="M323" s="64"/>
      <c r="Q323" s="888"/>
      <c r="R323" s="888"/>
      <c r="V323" s="888"/>
      <c r="W323" s="949" t="str">
        <f>IFERROR(VLOOKUP(V323,'1.3 Lists'!$V$10:$W$315,2,FALSE),"")</f>
        <v/>
      </c>
      <c r="X323" s="888"/>
      <c r="AC323" t="s">
        <v>2206</v>
      </c>
      <c r="AD323" s="888"/>
      <c r="AE323" s="888"/>
      <c r="AF323" s="888"/>
      <c r="AG323" s="888"/>
      <c r="AH323" s="888"/>
      <c r="AI323" s="888"/>
    </row>
    <row r="324" spans="4:35">
      <c r="D324" t="s">
        <v>238</v>
      </c>
      <c r="E324" t="s">
        <v>215</v>
      </c>
      <c r="F324" t="s">
        <v>345</v>
      </c>
      <c r="G324" t="s">
        <v>283</v>
      </c>
      <c r="H324" t="s">
        <v>265</v>
      </c>
      <c r="I324" t="s">
        <v>266</v>
      </c>
      <c r="J324" t="s">
        <v>107</v>
      </c>
      <c r="K324" t="s">
        <v>325</v>
      </c>
      <c r="L324" s="64"/>
      <c r="M324" s="64"/>
      <c r="Q324" s="888"/>
      <c r="R324" s="888"/>
      <c r="V324" s="888"/>
      <c r="W324" s="949" t="str">
        <f>IFERROR(VLOOKUP(V324,'1.3 Lists'!$V$10:$W$315,2,FALSE),"")</f>
        <v/>
      </c>
      <c r="X324" s="888"/>
      <c r="AC324" t="s">
        <v>2206</v>
      </c>
      <c r="AD324" s="888"/>
      <c r="AE324" s="888"/>
      <c r="AF324" s="888"/>
      <c r="AG324" s="888"/>
      <c r="AH324" s="888"/>
      <c r="AI324" s="888"/>
    </row>
    <row r="325" spans="4:35">
      <c r="D325" t="s">
        <v>238</v>
      </c>
      <c r="E325" t="s">
        <v>215</v>
      </c>
      <c r="F325" t="s">
        <v>345</v>
      </c>
      <c r="G325" t="s">
        <v>283</v>
      </c>
      <c r="H325" t="s">
        <v>265</v>
      </c>
      <c r="I325" t="s">
        <v>266</v>
      </c>
      <c r="J325" t="s">
        <v>107</v>
      </c>
      <c r="K325" t="s">
        <v>325</v>
      </c>
      <c r="L325" s="64"/>
      <c r="M325" s="64"/>
      <c r="Q325" s="888"/>
      <c r="R325" s="888"/>
      <c r="V325" s="888"/>
      <c r="W325" s="949" t="str">
        <f>IFERROR(VLOOKUP(V325,'1.3 Lists'!$V$10:$W$315,2,FALSE),"")</f>
        <v/>
      </c>
      <c r="X325" s="888"/>
      <c r="AC325" t="s">
        <v>2206</v>
      </c>
      <c r="AD325" s="888"/>
      <c r="AE325" s="888"/>
      <c r="AF325" s="888"/>
      <c r="AG325" s="888"/>
      <c r="AH325" s="888"/>
      <c r="AI325" s="888"/>
    </row>
    <row r="326" spans="4:35">
      <c r="D326" t="s">
        <v>238</v>
      </c>
      <c r="E326" t="s">
        <v>215</v>
      </c>
      <c r="F326" t="s">
        <v>345</v>
      </c>
      <c r="G326" t="s">
        <v>283</v>
      </c>
      <c r="H326" t="s">
        <v>265</v>
      </c>
      <c r="I326" t="s">
        <v>266</v>
      </c>
      <c r="J326" t="s">
        <v>107</v>
      </c>
      <c r="K326" t="s">
        <v>325</v>
      </c>
      <c r="L326" s="64"/>
      <c r="M326" s="64"/>
      <c r="Q326" s="888"/>
      <c r="R326" s="888"/>
      <c r="V326" s="888"/>
      <c r="W326" s="949" t="str">
        <f>IFERROR(VLOOKUP(V326,'1.3 Lists'!$V$10:$W$315,2,FALSE),"")</f>
        <v/>
      </c>
      <c r="X326" s="888"/>
      <c r="AC326" t="s">
        <v>2206</v>
      </c>
      <c r="AD326" s="888"/>
      <c r="AE326" s="888"/>
      <c r="AF326" s="888"/>
      <c r="AG326" s="888"/>
      <c r="AH326" s="888"/>
      <c r="AI326" s="888"/>
    </row>
    <row r="327" spans="4:35">
      <c r="D327" t="s">
        <v>238</v>
      </c>
      <c r="E327" t="s">
        <v>215</v>
      </c>
      <c r="F327" t="s">
        <v>345</v>
      </c>
      <c r="G327" t="s">
        <v>283</v>
      </c>
      <c r="H327" t="s">
        <v>265</v>
      </c>
      <c r="I327" t="s">
        <v>266</v>
      </c>
      <c r="J327" t="s">
        <v>107</v>
      </c>
      <c r="K327" t="s">
        <v>325</v>
      </c>
      <c r="L327" s="64"/>
      <c r="M327" s="64"/>
      <c r="Q327" s="888"/>
      <c r="R327" s="888"/>
      <c r="V327" s="888"/>
      <c r="W327" s="949" t="str">
        <f>IFERROR(VLOOKUP(V327,'1.3 Lists'!$V$10:$W$315,2,FALSE),"")</f>
        <v/>
      </c>
      <c r="X327" s="888"/>
      <c r="AC327" t="s">
        <v>2206</v>
      </c>
      <c r="AD327" s="888"/>
      <c r="AE327" s="888"/>
      <c r="AF327" s="888"/>
      <c r="AG327" s="888"/>
      <c r="AH327" s="888"/>
      <c r="AI327" s="888"/>
    </row>
    <row r="328" spans="4:35">
      <c r="D328" t="s">
        <v>238</v>
      </c>
      <c r="E328" t="s">
        <v>215</v>
      </c>
      <c r="F328" t="s">
        <v>345</v>
      </c>
      <c r="G328" t="s">
        <v>283</v>
      </c>
      <c r="H328" t="s">
        <v>265</v>
      </c>
      <c r="I328" t="s">
        <v>266</v>
      </c>
      <c r="J328" t="s">
        <v>107</v>
      </c>
      <c r="K328" t="s">
        <v>325</v>
      </c>
      <c r="L328" s="64"/>
      <c r="M328" s="64"/>
      <c r="Q328" s="888"/>
      <c r="R328" s="888"/>
      <c r="V328" s="888"/>
      <c r="W328" s="949" t="str">
        <f>IFERROR(VLOOKUP(V328,'1.3 Lists'!$V$10:$W$315,2,FALSE),"")</f>
        <v/>
      </c>
      <c r="X328" s="888"/>
      <c r="AC328" t="s">
        <v>2206</v>
      </c>
      <c r="AD328" s="888"/>
      <c r="AE328" s="888"/>
      <c r="AF328" s="888"/>
      <c r="AG328" s="888"/>
      <c r="AH328" s="888"/>
      <c r="AI328" s="888"/>
    </row>
    <row r="329" spans="4:35">
      <c r="D329" t="s">
        <v>238</v>
      </c>
      <c r="E329" t="s">
        <v>215</v>
      </c>
      <c r="F329" t="s">
        <v>345</v>
      </c>
      <c r="G329" t="s">
        <v>283</v>
      </c>
      <c r="H329" t="s">
        <v>265</v>
      </c>
      <c r="I329" t="s">
        <v>266</v>
      </c>
      <c r="J329" t="s">
        <v>107</v>
      </c>
      <c r="K329" t="s">
        <v>325</v>
      </c>
      <c r="L329" s="64"/>
      <c r="M329" s="64"/>
      <c r="Q329" s="888"/>
      <c r="R329" s="888"/>
      <c r="V329" s="888"/>
      <c r="W329" s="949" t="str">
        <f>IFERROR(VLOOKUP(V329,'1.3 Lists'!$V$10:$W$315,2,FALSE),"")</f>
        <v/>
      </c>
      <c r="X329" s="888"/>
      <c r="AC329" t="s">
        <v>2206</v>
      </c>
      <c r="AD329" s="888"/>
      <c r="AE329" s="888"/>
      <c r="AF329" s="888"/>
      <c r="AG329" s="888"/>
      <c r="AH329" s="888"/>
      <c r="AI329" s="888"/>
    </row>
    <row r="330" spans="4:35">
      <c r="D330" t="s">
        <v>238</v>
      </c>
      <c r="E330" t="s">
        <v>215</v>
      </c>
      <c r="F330" t="s">
        <v>345</v>
      </c>
      <c r="G330" t="s">
        <v>283</v>
      </c>
      <c r="H330" t="s">
        <v>265</v>
      </c>
      <c r="I330" t="s">
        <v>266</v>
      </c>
      <c r="J330" t="s">
        <v>107</v>
      </c>
      <c r="K330" t="s">
        <v>325</v>
      </c>
      <c r="L330" s="64"/>
      <c r="M330" s="64"/>
      <c r="Q330" s="888"/>
      <c r="R330" s="888"/>
      <c r="V330" s="888"/>
      <c r="W330" s="949" t="str">
        <f>IFERROR(VLOOKUP(V330,'1.3 Lists'!$V$10:$W$315,2,FALSE),"")</f>
        <v/>
      </c>
      <c r="X330" s="888"/>
      <c r="AC330" t="s">
        <v>2206</v>
      </c>
      <c r="AD330" s="888"/>
      <c r="AE330" s="888"/>
      <c r="AF330" s="888"/>
      <c r="AG330" s="888"/>
      <c r="AH330" s="888"/>
      <c r="AI330" s="888"/>
    </row>
    <row r="331" spans="4:35">
      <c r="D331" t="s">
        <v>238</v>
      </c>
      <c r="E331" t="s">
        <v>215</v>
      </c>
      <c r="F331" t="s">
        <v>345</v>
      </c>
      <c r="G331" t="s">
        <v>283</v>
      </c>
      <c r="H331" t="s">
        <v>265</v>
      </c>
      <c r="I331" t="s">
        <v>266</v>
      </c>
      <c r="J331" t="s">
        <v>107</v>
      </c>
      <c r="K331" t="s">
        <v>325</v>
      </c>
      <c r="L331" s="64"/>
      <c r="M331" s="64"/>
      <c r="Q331" s="888"/>
      <c r="R331" s="888"/>
      <c r="V331" s="888"/>
      <c r="W331" s="949" t="str">
        <f>IFERROR(VLOOKUP(V331,'1.3 Lists'!$V$10:$W$315,2,FALSE),"")</f>
        <v/>
      </c>
      <c r="X331" s="888"/>
      <c r="AC331" t="s">
        <v>2206</v>
      </c>
      <c r="AD331" s="888"/>
      <c r="AE331" s="888"/>
      <c r="AF331" s="888"/>
      <c r="AG331" s="888"/>
      <c r="AH331" s="888"/>
      <c r="AI331" s="888"/>
    </row>
    <row r="332" spans="4:35">
      <c r="D332" t="s">
        <v>238</v>
      </c>
      <c r="E332" t="s">
        <v>215</v>
      </c>
      <c r="F332" t="s">
        <v>345</v>
      </c>
      <c r="G332" t="s">
        <v>283</v>
      </c>
      <c r="H332" t="s">
        <v>265</v>
      </c>
      <c r="I332" t="s">
        <v>266</v>
      </c>
      <c r="J332" t="s">
        <v>107</v>
      </c>
      <c r="K332" t="s">
        <v>325</v>
      </c>
      <c r="L332" s="64"/>
      <c r="M332" s="64"/>
      <c r="Q332" s="888"/>
      <c r="R332" s="888"/>
      <c r="V332" s="888"/>
      <c r="W332" s="949" t="str">
        <f>IFERROR(VLOOKUP(V332,'1.3 Lists'!$V$10:$W$315,2,FALSE),"")</f>
        <v/>
      </c>
      <c r="X332" s="888"/>
      <c r="AC332" t="s">
        <v>2206</v>
      </c>
      <c r="AD332" s="888"/>
      <c r="AE332" s="888"/>
      <c r="AF332" s="888"/>
      <c r="AG332" s="888"/>
      <c r="AH332" s="888"/>
      <c r="AI332" s="888"/>
    </row>
    <row r="333" spans="4:35">
      <c r="D333" t="s">
        <v>238</v>
      </c>
      <c r="E333" t="s">
        <v>215</v>
      </c>
      <c r="F333" t="s">
        <v>345</v>
      </c>
      <c r="G333" t="s">
        <v>283</v>
      </c>
      <c r="H333" t="s">
        <v>265</v>
      </c>
      <c r="I333" t="s">
        <v>266</v>
      </c>
      <c r="J333" t="s">
        <v>107</v>
      </c>
      <c r="K333" t="s">
        <v>325</v>
      </c>
      <c r="L333" s="64"/>
      <c r="M333" s="64"/>
      <c r="Q333" s="888"/>
      <c r="R333" s="888"/>
      <c r="V333" s="888"/>
      <c r="W333" s="949" t="str">
        <f>IFERROR(VLOOKUP(V333,'1.3 Lists'!$V$10:$W$315,2,FALSE),"")</f>
        <v/>
      </c>
      <c r="X333" s="888"/>
      <c r="AC333" t="s">
        <v>2206</v>
      </c>
      <c r="AD333" s="888"/>
      <c r="AE333" s="888"/>
      <c r="AF333" s="888"/>
      <c r="AG333" s="888"/>
      <c r="AH333" s="888"/>
      <c r="AI333" s="888"/>
    </row>
    <row r="334" spans="4:35">
      <c r="D334" t="s">
        <v>238</v>
      </c>
      <c r="E334" t="s">
        <v>215</v>
      </c>
      <c r="F334" t="s">
        <v>345</v>
      </c>
      <c r="G334" t="s">
        <v>283</v>
      </c>
      <c r="H334" t="s">
        <v>265</v>
      </c>
      <c r="I334" t="s">
        <v>266</v>
      </c>
      <c r="J334" t="s">
        <v>107</v>
      </c>
      <c r="K334" t="s">
        <v>325</v>
      </c>
      <c r="L334" s="64"/>
      <c r="M334" s="64"/>
      <c r="Q334" s="888"/>
      <c r="R334" s="888"/>
      <c r="V334" s="888"/>
      <c r="W334" s="949" t="str">
        <f>IFERROR(VLOOKUP(V334,'1.3 Lists'!$V$10:$W$315,2,FALSE),"")</f>
        <v/>
      </c>
      <c r="X334" s="888"/>
      <c r="AC334" t="s">
        <v>2206</v>
      </c>
      <c r="AD334" s="888"/>
      <c r="AE334" s="888"/>
      <c r="AF334" s="888"/>
      <c r="AG334" s="888"/>
      <c r="AH334" s="888"/>
      <c r="AI334" s="888"/>
    </row>
    <row r="335" spans="4:35">
      <c r="D335" t="s">
        <v>238</v>
      </c>
      <c r="E335" t="s">
        <v>215</v>
      </c>
      <c r="F335" t="s">
        <v>345</v>
      </c>
      <c r="G335" t="s">
        <v>283</v>
      </c>
      <c r="H335" t="s">
        <v>265</v>
      </c>
      <c r="I335" t="s">
        <v>266</v>
      </c>
      <c r="J335" t="s">
        <v>107</v>
      </c>
      <c r="K335" t="s">
        <v>325</v>
      </c>
      <c r="L335" s="64"/>
      <c r="M335" s="64"/>
      <c r="Q335" s="888"/>
      <c r="R335" s="888"/>
      <c r="V335" s="888"/>
      <c r="W335" s="949" t="str">
        <f>IFERROR(VLOOKUP(V335,'1.3 Lists'!$V$10:$W$315,2,FALSE),"")</f>
        <v/>
      </c>
      <c r="X335" s="888"/>
      <c r="AC335" t="s">
        <v>2206</v>
      </c>
      <c r="AD335" s="888"/>
      <c r="AE335" s="888"/>
      <c r="AF335" s="888"/>
      <c r="AG335" s="888"/>
      <c r="AH335" s="888"/>
      <c r="AI335" s="888"/>
    </row>
    <row r="336" spans="4:35">
      <c r="D336" t="s">
        <v>238</v>
      </c>
      <c r="E336" t="s">
        <v>215</v>
      </c>
      <c r="F336" t="s">
        <v>345</v>
      </c>
      <c r="G336" t="s">
        <v>283</v>
      </c>
      <c r="H336" t="s">
        <v>265</v>
      </c>
      <c r="I336" t="s">
        <v>266</v>
      </c>
      <c r="J336" t="s">
        <v>107</v>
      </c>
      <c r="K336" t="s">
        <v>325</v>
      </c>
      <c r="L336" s="64"/>
      <c r="M336" s="64"/>
      <c r="Q336" s="888"/>
      <c r="R336" s="888"/>
      <c r="V336" s="888"/>
      <c r="W336" s="949" t="str">
        <f>IFERROR(VLOOKUP(V336,'1.3 Lists'!$V$10:$W$315,2,FALSE),"")</f>
        <v/>
      </c>
      <c r="X336" s="888"/>
      <c r="AC336" t="s">
        <v>2206</v>
      </c>
      <c r="AD336" s="888"/>
      <c r="AE336" s="888"/>
      <c r="AF336" s="888"/>
      <c r="AG336" s="888"/>
      <c r="AH336" s="888"/>
      <c r="AI336" s="888"/>
    </row>
    <row r="337" spans="4:35">
      <c r="D337" t="s">
        <v>238</v>
      </c>
      <c r="E337" t="s">
        <v>215</v>
      </c>
      <c r="F337" t="s">
        <v>345</v>
      </c>
      <c r="G337" t="s">
        <v>283</v>
      </c>
      <c r="H337" t="s">
        <v>265</v>
      </c>
      <c r="I337" t="s">
        <v>266</v>
      </c>
      <c r="J337" t="s">
        <v>107</v>
      </c>
      <c r="K337" t="s">
        <v>325</v>
      </c>
      <c r="L337" s="63"/>
      <c r="M337" s="63"/>
      <c r="Q337" s="888"/>
      <c r="R337" s="888"/>
      <c r="V337" s="888"/>
      <c r="W337" s="949" t="str">
        <f>IFERROR(VLOOKUP(V337,'1.3 Lists'!$V$10:$W$315,2,FALSE),"")</f>
        <v/>
      </c>
      <c r="X337" s="888"/>
      <c r="AC337" t="s">
        <v>2206</v>
      </c>
      <c r="AD337" s="888"/>
      <c r="AE337" s="888"/>
      <c r="AF337" s="888"/>
      <c r="AG337" s="888"/>
      <c r="AH337" s="888"/>
      <c r="AI337" s="888"/>
    </row>
    <row r="338" spans="4:35">
      <c r="D338" t="s">
        <v>238</v>
      </c>
      <c r="E338" t="s">
        <v>215</v>
      </c>
      <c r="F338" t="s">
        <v>345</v>
      </c>
      <c r="G338" t="s">
        <v>283</v>
      </c>
      <c r="H338" t="s">
        <v>265</v>
      </c>
      <c r="I338" t="s">
        <v>266</v>
      </c>
      <c r="J338" t="s">
        <v>107</v>
      </c>
      <c r="K338" t="s">
        <v>325</v>
      </c>
      <c r="L338" s="63"/>
      <c r="M338" s="63"/>
      <c r="Q338" s="888"/>
      <c r="R338" s="888"/>
      <c r="V338" s="888"/>
      <c r="W338" s="949" t="str">
        <f>IFERROR(VLOOKUP(V338,'1.3 Lists'!$V$10:$W$315,2,FALSE),"")</f>
        <v/>
      </c>
      <c r="X338" s="888"/>
      <c r="AC338" t="s">
        <v>2206</v>
      </c>
      <c r="AD338" s="888"/>
      <c r="AE338" s="888"/>
      <c r="AF338" s="888"/>
      <c r="AG338" s="888"/>
      <c r="AH338" s="888"/>
      <c r="AI338" s="888"/>
    </row>
    <row r="339" spans="4:35">
      <c r="D339" t="s">
        <v>238</v>
      </c>
      <c r="E339" t="s">
        <v>215</v>
      </c>
      <c r="F339" t="s">
        <v>345</v>
      </c>
      <c r="G339" t="s">
        <v>283</v>
      </c>
      <c r="H339" t="s">
        <v>265</v>
      </c>
      <c r="I339" t="s">
        <v>266</v>
      </c>
      <c r="J339" t="s">
        <v>107</v>
      </c>
      <c r="K339" t="s">
        <v>325</v>
      </c>
      <c r="L339" s="63"/>
      <c r="M339" s="63"/>
      <c r="Q339" s="888"/>
      <c r="R339" s="888"/>
      <c r="V339" s="888"/>
      <c r="W339" s="949" t="str">
        <f>IFERROR(VLOOKUP(V339,'1.3 Lists'!$V$10:$W$315,2,FALSE),"")</f>
        <v/>
      </c>
      <c r="X339" s="888"/>
      <c r="AC339" t="s">
        <v>2206</v>
      </c>
      <c r="AD339" s="888"/>
      <c r="AE339" s="888"/>
      <c r="AF339" s="888"/>
      <c r="AG339" s="888"/>
      <c r="AH339" s="888"/>
      <c r="AI339" s="888"/>
    </row>
    <row r="340" spans="4:35">
      <c r="D340" t="s">
        <v>238</v>
      </c>
      <c r="E340" t="s">
        <v>215</v>
      </c>
      <c r="F340" t="s">
        <v>345</v>
      </c>
      <c r="G340" t="s">
        <v>283</v>
      </c>
      <c r="H340" t="s">
        <v>265</v>
      </c>
      <c r="I340" t="s">
        <v>266</v>
      </c>
      <c r="J340" t="s">
        <v>107</v>
      </c>
      <c r="K340" t="s">
        <v>325</v>
      </c>
      <c r="L340" s="63"/>
      <c r="M340" s="63"/>
      <c r="Q340" s="888"/>
      <c r="R340" s="888"/>
      <c r="V340" s="888"/>
      <c r="W340" s="949" t="str">
        <f>IFERROR(VLOOKUP(V340,'1.3 Lists'!$V$10:$W$315,2,FALSE),"")</f>
        <v/>
      </c>
      <c r="X340" s="888"/>
      <c r="AC340" t="s">
        <v>2206</v>
      </c>
      <c r="AD340" s="888"/>
      <c r="AE340" s="888"/>
      <c r="AF340" s="888"/>
      <c r="AG340" s="888"/>
      <c r="AH340" s="888"/>
      <c r="AI340" s="888"/>
    </row>
    <row r="341" spans="4:35">
      <c r="D341" t="s">
        <v>238</v>
      </c>
      <c r="E341" t="s">
        <v>215</v>
      </c>
      <c r="F341" t="s">
        <v>345</v>
      </c>
      <c r="G341" t="s">
        <v>283</v>
      </c>
      <c r="H341" t="s">
        <v>265</v>
      </c>
      <c r="I341" t="s">
        <v>266</v>
      </c>
      <c r="J341" t="s">
        <v>107</v>
      </c>
      <c r="K341" t="s">
        <v>325</v>
      </c>
      <c r="L341" s="63"/>
      <c r="M341" s="63"/>
      <c r="Q341" s="888"/>
      <c r="R341" s="888"/>
      <c r="V341" s="888"/>
      <c r="W341" s="949" t="str">
        <f>IFERROR(VLOOKUP(V341,'1.3 Lists'!$V$10:$W$315,2,FALSE),"")</f>
        <v/>
      </c>
      <c r="X341" s="888"/>
      <c r="AC341" t="s">
        <v>2206</v>
      </c>
      <c r="AD341" s="888"/>
      <c r="AE341" s="888"/>
      <c r="AF341" s="888"/>
      <c r="AG341" s="888"/>
      <c r="AH341" s="888"/>
      <c r="AI341" s="888"/>
    </row>
    <row r="342" spans="4:35">
      <c r="D342" t="s">
        <v>238</v>
      </c>
      <c r="E342" t="s">
        <v>215</v>
      </c>
      <c r="F342" t="s">
        <v>345</v>
      </c>
      <c r="G342" t="s">
        <v>283</v>
      </c>
      <c r="H342" t="s">
        <v>265</v>
      </c>
      <c r="I342" t="s">
        <v>266</v>
      </c>
      <c r="J342" t="s">
        <v>107</v>
      </c>
      <c r="K342" t="s">
        <v>325</v>
      </c>
      <c r="L342" s="63"/>
      <c r="M342" s="63"/>
      <c r="Q342" s="888"/>
      <c r="R342" s="888"/>
      <c r="V342" s="888"/>
      <c r="W342" s="949" t="str">
        <f>IFERROR(VLOOKUP(V342,'1.3 Lists'!$V$10:$W$315,2,FALSE),"")</f>
        <v/>
      </c>
      <c r="X342" s="888"/>
      <c r="AC342" t="s">
        <v>2206</v>
      </c>
      <c r="AD342" s="888"/>
      <c r="AE342" s="888"/>
      <c r="AF342" s="888"/>
      <c r="AG342" s="888"/>
      <c r="AH342" s="888"/>
      <c r="AI342" s="888"/>
    </row>
    <row r="343" spans="4:35">
      <c r="D343" t="s">
        <v>238</v>
      </c>
      <c r="E343" t="s">
        <v>215</v>
      </c>
      <c r="F343" t="s">
        <v>345</v>
      </c>
      <c r="G343" t="s">
        <v>283</v>
      </c>
      <c r="H343" t="s">
        <v>265</v>
      </c>
      <c r="I343" t="s">
        <v>266</v>
      </c>
      <c r="J343" t="s">
        <v>107</v>
      </c>
      <c r="K343" t="s">
        <v>325</v>
      </c>
      <c r="L343" s="63"/>
      <c r="M343" s="63"/>
      <c r="Q343" s="888"/>
      <c r="R343" s="888"/>
      <c r="V343" s="888"/>
      <c r="W343" s="949" t="str">
        <f>IFERROR(VLOOKUP(V343,'1.3 Lists'!$V$10:$W$315,2,FALSE),"")</f>
        <v/>
      </c>
      <c r="X343" s="888"/>
      <c r="AC343" t="s">
        <v>2206</v>
      </c>
      <c r="AD343" s="888"/>
      <c r="AE343" s="888"/>
      <c r="AF343" s="888"/>
      <c r="AG343" s="888"/>
      <c r="AH343" s="888"/>
      <c r="AI343" s="888"/>
    </row>
    <row r="344" spans="4:35">
      <c r="D344" t="s">
        <v>238</v>
      </c>
      <c r="E344" t="s">
        <v>215</v>
      </c>
      <c r="F344" t="s">
        <v>345</v>
      </c>
      <c r="G344" t="s">
        <v>283</v>
      </c>
      <c r="H344" t="s">
        <v>265</v>
      </c>
      <c r="I344" t="s">
        <v>266</v>
      </c>
      <c r="J344" t="s">
        <v>107</v>
      </c>
      <c r="K344" t="s">
        <v>325</v>
      </c>
      <c r="L344" s="63"/>
      <c r="M344" s="63"/>
      <c r="Q344" s="888"/>
      <c r="R344" s="888"/>
      <c r="V344" s="888"/>
      <c r="W344" s="949" t="str">
        <f>IFERROR(VLOOKUP(V344,'1.3 Lists'!$V$10:$W$315,2,FALSE),"")</f>
        <v/>
      </c>
      <c r="X344" s="888"/>
      <c r="AC344" t="s">
        <v>2206</v>
      </c>
      <c r="AD344" s="888"/>
      <c r="AE344" s="888"/>
      <c r="AF344" s="888"/>
      <c r="AG344" s="888"/>
      <c r="AH344" s="888"/>
      <c r="AI344" s="888"/>
    </row>
    <row r="345" spans="4:35">
      <c r="D345" t="s">
        <v>238</v>
      </c>
      <c r="E345" t="s">
        <v>215</v>
      </c>
      <c r="F345" t="s">
        <v>345</v>
      </c>
      <c r="G345" t="s">
        <v>283</v>
      </c>
      <c r="H345" t="s">
        <v>265</v>
      </c>
      <c r="I345" t="s">
        <v>266</v>
      </c>
      <c r="J345" t="s">
        <v>107</v>
      </c>
      <c r="K345" t="s">
        <v>325</v>
      </c>
      <c r="L345" s="63"/>
      <c r="M345" s="63"/>
      <c r="Q345" s="888"/>
      <c r="R345" s="888"/>
      <c r="V345" s="888"/>
      <c r="W345" s="949" t="str">
        <f>IFERROR(VLOOKUP(V345,'1.3 Lists'!$V$10:$W$315,2,FALSE),"")</f>
        <v/>
      </c>
      <c r="X345" s="888"/>
      <c r="AC345" t="s">
        <v>2206</v>
      </c>
      <c r="AD345" s="888"/>
      <c r="AE345" s="888"/>
      <c r="AF345" s="888"/>
      <c r="AG345" s="888"/>
      <c r="AH345" s="888"/>
      <c r="AI345" s="888"/>
    </row>
    <row r="346" spans="4:35">
      <c r="D346" t="s">
        <v>238</v>
      </c>
      <c r="E346" t="s">
        <v>215</v>
      </c>
      <c r="F346" t="s">
        <v>345</v>
      </c>
      <c r="G346" t="s">
        <v>283</v>
      </c>
      <c r="H346" t="s">
        <v>265</v>
      </c>
      <c r="I346" t="s">
        <v>266</v>
      </c>
      <c r="J346" t="s">
        <v>107</v>
      </c>
      <c r="K346" t="s">
        <v>325</v>
      </c>
      <c r="L346" s="63"/>
      <c r="M346" s="63"/>
      <c r="Q346" s="888"/>
      <c r="R346" s="888"/>
      <c r="V346" s="888"/>
      <c r="W346" s="949" t="str">
        <f>IFERROR(VLOOKUP(V346,'1.3 Lists'!$V$10:$W$315,2,FALSE),"")</f>
        <v/>
      </c>
      <c r="X346" s="888"/>
      <c r="AC346" t="s">
        <v>2206</v>
      </c>
      <c r="AD346" s="888"/>
      <c r="AE346" s="888"/>
      <c r="AF346" s="888"/>
      <c r="AG346" s="888"/>
      <c r="AH346" s="888"/>
      <c r="AI346" s="888"/>
    </row>
    <row r="347" spans="4:35">
      <c r="D347" t="s">
        <v>238</v>
      </c>
      <c r="E347" t="s">
        <v>215</v>
      </c>
      <c r="F347" t="s">
        <v>345</v>
      </c>
      <c r="G347" t="s">
        <v>283</v>
      </c>
      <c r="H347" t="s">
        <v>265</v>
      </c>
      <c r="I347" t="s">
        <v>266</v>
      </c>
      <c r="J347" t="s">
        <v>107</v>
      </c>
      <c r="K347" t="s">
        <v>325</v>
      </c>
      <c r="L347" s="63"/>
      <c r="M347" s="63"/>
      <c r="Q347" s="888"/>
      <c r="R347" s="888"/>
      <c r="V347" s="888"/>
      <c r="W347" s="949" t="str">
        <f>IFERROR(VLOOKUP(V347,'1.3 Lists'!$V$10:$W$315,2,FALSE),"")</f>
        <v/>
      </c>
      <c r="X347" s="888"/>
      <c r="AC347" t="s">
        <v>2206</v>
      </c>
      <c r="AD347" s="888"/>
      <c r="AE347" s="888"/>
      <c r="AF347" s="888"/>
      <c r="AG347" s="888"/>
      <c r="AH347" s="888"/>
      <c r="AI347" s="888"/>
    </row>
    <row r="348" spans="4:35">
      <c r="D348" t="s">
        <v>238</v>
      </c>
      <c r="E348" t="s">
        <v>215</v>
      </c>
      <c r="F348" t="s">
        <v>345</v>
      </c>
      <c r="G348" t="s">
        <v>283</v>
      </c>
      <c r="H348" t="s">
        <v>265</v>
      </c>
      <c r="I348" t="s">
        <v>266</v>
      </c>
      <c r="J348" t="s">
        <v>107</v>
      </c>
      <c r="K348" t="s">
        <v>325</v>
      </c>
      <c r="L348" s="63"/>
      <c r="M348" s="63"/>
      <c r="Q348" s="888"/>
      <c r="R348" s="888"/>
      <c r="V348" s="888"/>
      <c r="W348" s="949" t="str">
        <f>IFERROR(VLOOKUP(V348,'1.3 Lists'!$V$10:$W$315,2,FALSE),"")</f>
        <v/>
      </c>
      <c r="X348" s="888"/>
      <c r="AC348" t="s">
        <v>2206</v>
      </c>
      <c r="AD348" s="888"/>
      <c r="AE348" s="888"/>
      <c r="AF348" s="888"/>
      <c r="AG348" s="888"/>
      <c r="AH348" s="888"/>
      <c r="AI348" s="888"/>
    </row>
    <row r="349" spans="4:35">
      <c r="D349" t="s">
        <v>238</v>
      </c>
      <c r="E349" t="s">
        <v>215</v>
      </c>
      <c r="F349" t="s">
        <v>345</v>
      </c>
      <c r="G349" t="s">
        <v>283</v>
      </c>
      <c r="H349" t="s">
        <v>265</v>
      </c>
      <c r="I349" t="s">
        <v>266</v>
      </c>
      <c r="J349" t="s">
        <v>107</v>
      </c>
      <c r="K349" t="s">
        <v>325</v>
      </c>
      <c r="L349" s="63"/>
      <c r="M349" s="63"/>
      <c r="Q349" s="888"/>
      <c r="R349" s="888"/>
      <c r="V349" s="888"/>
      <c r="W349" s="949" t="str">
        <f>IFERROR(VLOOKUP(V349,'1.3 Lists'!$V$10:$W$315,2,FALSE),"")</f>
        <v/>
      </c>
      <c r="X349" s="888"/>
      <c r="AC349" t="s">
        <v>2206</v>
      </c>
      <c r="AD349" s="888"/>
      <c r="AE349" s="888"/>
      <c r="AF349" s="888"/>
      <c r="AG349" s="888"/>
      <c r="AH349" s="888"/>
      <c r="AI349" s="888"/>
    </row>
    <row r="350" spans="4:35">
      <c r="D350" t="s">
        <v>238</v>
      </c>
      <c r="E350" t="s">
        <v>215</v>
      </c>
      <c r="F350" t="s">
        <v>345</v>
      </c>
      <c r="G350" t="s">
        <v>283</v>
      </c>
      <c r="H350" t="s">
        <v>265</v>
      </c>
      <c r="I350" t="s">
        <v>266</v>
      </c>
      <c r="J350" t="s">
        <v>107</v>
      </c>
      <c r="K350" t="s">
        <v>325</v>
      </c>
      <c r="L350" s="63"/>
      <c r="M350" s="63"/>
      <c r="Q350" s="888"/>
      <c r="R350" s="888"/>
      <c r="V350" s="888"/>
      <c r="W350" s="949" t="str">
        <f>IFERROR(VLOOKUP(V350,'1.3 Lists'!$V$10:$W$315,2,FALSE),"")</f>
        <v/>
      </c>
      <c r="X350" s="888"/>
      <c r="AC350" t="s">
        <v>2206</v>
      </c>
      <c r="AD350" s="888"/>
      <c r="AE350" s="888"/>
      <c r="AF350" s="888"/>
      <c r="AG350" s="888"/>
      <c r="AH350" s="888"/>
      <c r="AI350" s="888"/>
    </row>
    <row r="351" spans="4:35">
      <c r="D351" t="s">
        <v>238</v>
      </c>
      <c r="E351" t="s">
        <v>215</v>
      </c>
      <c r="F351" t="s">
        <v>345</v>
      </c>
      <c r="G351" t="s">
        <v>283</v>
      </c>
      <c r="H351" t="s">
        <v>265</v>
      </c>
      <c r="I351" t="s">
        <v>266</v>
      </c>
      <c r="J351" t="s">
        <v>107</v>
      </c>
      <c r="K351" t="s">
        <v>325</v>
      </c>
      <c r="L351" s="63"/>
      <c r="M351" s="63"/>
      <c r="Q351" s="888"/>
      <c r="R351" s="888"/>
      <c r="V351" s="888"/>
      <c r="W351" s="949" t="str">
        <f>IFERROR(VLOOKUP(V351,'1.3 Lists'!$V$10:$W$315,2,FALSE),"")</f>
        <v/>
      </c>
      <c r="X351" s="888"/>
      <c r="AC351" t="s">
        <v>2206</v>
      </c>
      <c r="AD351" s="888"/>
      <c r="AE351" s="888"/>
      <c r="AF351" s="888"/>
      <c r="AG351" s="888"/>
      <c r="AH351" s="888"/>
      <c r="AI351" s="888"/>
    </row>
    <row r="352" spans="4:35">
      <c r="D352" t="s">
        <v>238</v>
      </c>
      <c r="E352" t="s">
        <v>215</v>
      </c>
      <c r="F352" t="s">
        <v>345</v>
      </c>
      <c r="G352" t="s">
        <v>283</v>
      </c>
      <c r="H352" t="s">
        <v>265</v>
      </c>
      <c r="I352" t="s">
        <v>266</v>
      </c>
      <c r="J352" t="s">
        <v>107</v>
      </c>
      <c r="K352" t="s">
        <v>325</v>
      </c>
      <c r="L352" s="63"/>
      <c r="M352" s="63"/>
      <c r="Q352" s="888"/>
      <c r="R352" s="888"/>
      <c r="V352" s="888"/>
      <c r="W352" s="949" t="str">
        <f>IFERROR(VLOOKUP(V352,'1.3 Lists'!$V$10:$W$315,2,FALSE),"")</f>
        <v/>
      </c>
      <c r="X352" s="888"/>
      <c r="AC352" t="s">
        <v>2206</v>
      </c>
      <c r="AD352" s="888"/>
      <c r="AE352" s="888"/>
      <c r="AF352" s="888"/>
      <c r="AG352" s="888"/>
      <c r="AH352" s="888"/>
      <c r="AI352" s="888"/>
    </row>
    <row r="353" spans="4:35">
      <c r="D353" t="s">
        <v>238</v>
      </c>
      <c r="E353" t="s">
        <v>215</v>
      </c>
      <c r="F353" t="s">
        <v>345</v>
      </c>
      <c r="G353" t="s">
        <v>283</v>
      </c>
      <c r="H353" t="s">
        <v>265</v>
      </c>
      <c r="I353" t="s">
        <v>266</v>
      </c>
      <c r="J353" t="s">
        <v>107</v>
      </c>
      <c r="K353" t="s">
        <v>325</v>
      </c>
      <c r="L353" s="63"/>
      <c r="M353" s="63"/>
      <c r="Q353" s="888"/>
      <c r="R353" s="888"/>
      <c r="V353" s="888"/>
      <c r="W353" s="949" t="str">
        <f>IFERROR(VLOOKUP(V353,'1.3 Lists'!$V$10:$W$315,2,FALSE),"")</f>
        <v/>
      </c>
      <c r="X353" s="888"/>
      <c r="AC353" t="s">
        <v>2206</v>
      </c>
      <c r="AD353" s="888"/>
      <c r="AE353" s="888"/>
      <c r="AF353" s="888"/>
      <c r="AG353" s="888"/>
      <c r="AH353" s="888"/>
      <c r="AI353" s="888"/>
    </row>
    <row r="354" spans="4:35">
      <c r="D354" t="s">
        <v>238</v>
      </c>
      <c r="E354" t="s">
        <v>215</v>
      </c>
      <c r="F354" t="s">
        <v>345</v>
      </c>
      <c r="G354" t="s">
        <v>283</v>
      </c>
      <c r="H354" t="s">
        <v>265</v>
      </c>
      <c r="I354" t="s">
        <v>266</v>
      </c>
      <c r="J354" t="s">
        <v>107</v>
      </c>
      <c r="K354" t="s">
        <v>325</v>
      </c>
      <c r="L354" s="63"/>
      <c r="M354" s="63"/>
      <c r="Q354" s="888"/>
      <c r="R354" s="888"/>
      <c r="V354" s="888"/>
      <c r="W354" s="949" t="str">
        <f>IFERROR(VLOOKUP(V354,'1.3 Lists'!$V$10:$W$315,2,FALSE),"")</f>
        <v/>
      </c>
      <c r="X354" s="888"/>
      <c r="AC354" t="s">
        <v>2206</v>
      </c>
      <c r="AD354" s="888"/>
      <c r="AE354" s="888"/>
      <c r="AF354" s="888"/>
      <c r="AG354" s="888"/>
      <c r="AH354" s="888"/>
      <c r="AI354" s="888"/>
    </row>
    <row r="355" spans="4:35">
      <c r="D355" t="s">
        <v>238</v>
      </c>
      <c r="E355" t="s">
        <v>215</v>
      </c>
      <c r="F355" t="s">
        <v>345</v>
      </c>
      <c r="G355" t="s">
        <v>283</v>
      </c>
      <c r="H355" t="s">
        <v>265</v>
      </c>
      <c r="I355" t="s">
        <v>266</v>
      </c>
      <c r="J355" t="s">
        <v>107</v>
      </c>
      <c r="K355" t="s">
        <v>325</v>
      </c>
      <c r="L355" s="63"/>
      <c r="M355" s="63"/>
      <c r="Q355" s="888"/>
      <c r="R355" s="888"/>
      <c r="V355" s="888"/>
      <c r="W355" s="949" t="str">
        <f>IFERROR(VLOOKUP(V355,'1.3 Lists'!$V$10:$W$315,2,FALSE),"")</f>
        <v/>
      </c>
      <c r="X355" s="888"/>
      <c r="AC355" t="s">
        <v>2206</v>
      </c>
      <c r="AD355" s="888"/>
      <c r="AE355" s="888"/>
      <c r="AF355" s="888"/>
      <c r="AG355" s="888"/>
      <c r="AH355" s="888"/>
      <c r="AI355" s="888"/>
    </row>
    <row r="356" spans="4:35">
      <c r="D356" t="s">
        <v>238</v>
      </c>
      <c r="E356" t="s">
        <v>215</v>
      </c>
      <c r="F356" t="s">
        <v>345</v>
      </c>
      <c r="G356" t="s">
        <v>283</v>
      </c>
      <c r="H356" t="s">
        <v>265</v>
      </c>
      <c r="I356" t="s">
        <v>266</v>
      </c>
      <c r="J356" t="s">
        <v>107</v>
      </c>
      <c r="K356" t="s">
        <v>325</v>
      </c>
      <c r="L356" s="63"/>
      <c r="M356" s="63"/>
      <c r="Q356" s="888"/>
      <c r="R356" s="888"/>
      <c r="V356" s="888"/>
      <c r="W356" s="949" t="str">
        <f>IFERROR(VLOOKUP(V356,'1.3 Lists'!$V$10:$W$315,2,FALSE),"")</f>
        <v/>
      </c>
      <c r="X356" s="888"/>
      <c r="AC356" t="s">
        <v>2206</v>
      </c>
      <c r="AD356" s="888"/>
      <c r="AE356" s="888"/>
      <c r="AF356" s="888"/>
      <c r="AG356" s="888"/>
      <c r="AH356" s="888"/>
      <c r="AI356" s="888"/>
    </row>
    <row r="357" spans="4:35">
      <c r="D357" t="s">
        <v>238</v>
      </c>
      <c r="E357" t="s">
        <v>215</v>
      </c>
      <c r="F357" t="s">
        <v>345</v>
      </c>
      <c r="G357" t="s">
        <v>283</v>
      </c>
      <c r="H357" t="s">
        <v>265</v>
      </c>
      <c r="I357" t="s">
        <v>266</v>
      </c>
      <c r="J357" t="s">
        <v>107</v>
      </c>
      <c r="K357" t="s">
        <v>325</v>
      </c>
      <c r="L357" s="63"/>
      <c r="M357" s="63"/>
      <c r="Q357" s="888"/>
      <c r="R357" s="888"/>
      <c r="V357" s="888"/>
      <c r="W357" s="949" t="str">
        <f>IFERROR(VLOOKUP(V357,'1.3 Lists'!$V$10:$W$315,2,FALSE),"")</f>
        <v/>
      </c>
      <c r="X357" s="888"/>
      <c r="AC357" t="s">
        <v>2206</v>
      </c>
      <c r="AD357" s="888"/>
      <c r="AE357" s="888"/>
      <c r="AF357" s="888"/>
      <c r="AG357" s="888"/>
      <c r="AH357" s="888"/>
      <c r="AI357" s="888"/>
    </row>
    <row r="358" spans="4:35">
      <c r="D358" t="s">
        <v>238</v>
      </c>
      <c r="E358" t="s">
        <v>215</v>
      </c>
      <c r="F358" t="s">
        <v>345</v>
      </c>
      <c r="G358" t="s">
        <v>283</v>
      </c>
      <c r="H358" t="s">
        <v>265</v>
      </c>
      <c r="I358" t="s">
        <v>266</v>
      </c>
      <c r="J358" t="s">
        <v>107</v>
      </c>
      <c r="K358" t="s">
        <v>325</v>
      </c>
      <c r="L358" s="63"/>
      <c r="M358" s="63"/>
      <c r="Q358" s="888"/>
      <c r="R358" s="888"/>
      <c r="V358" s="888"/>
      <c r="W358" s="949" t="str">
        <f>IFERROR(VLOOKUP(V358,'1.3 Lists'!$V$10:$W$315,2,FALSE),"")</f>
        <v/>
      </c>
      <c r="X358" s="888"/>
      <c r="AC358" t="s">
        <v>2206</v>
      </c>
      <c r="AD358" s="888"/>
      <c r="AE358" s="888"/>
      <c r="AF358" s="888"/>
      <c r="AG358" s="888"/>
      <c r="AH358" s="888"/>
      <c r="AI358" s="888"/>
    </row>
    <row r="359" spans="4:35">
      <c r="D359" t="s">
        <v>238</v>
      </c>
      <c r="E359" t="s">
        <v>215</v>
      </c>
      <c r="F359" t="s">
        <v>345</v>
      </c>
      <c r="G359" t="s">
        <v>283</v>
      </c>
      <c r="H359" t="s">
        <v>265</v>
      </c>
      <c r="I359" t="s">
        <v>266</v>
      </c>
      <c r="J359" t="s">
        <v>107</v>
      </c>
      <c r="K359" t="s">
        <v>325</v>
      </c>
      <c r="L359" s="63"/>
      <c r="M359" s="63"/>
      <c r="Q359" s="888"/>
      <c r="R359" s="888"/>
      <c r="V359" s="888"/>
      <c r="W359" s="949" t="str">
        <f>IFERROR(VLOOKUP(V359,'1.3 Lists'!$V$10:$W$315,2,FALSE),"")</f>
        <v/>
      </c>
      <c r="X359" s="888"/>
      <c r="AC359" t="s">
        <v>2206</v>
      </c>
      <c r="AD359" s="888"/>
      <c r="AE359" s="888"/>
      <c r="AF359" s="888"/>
      <c r="AG359" s="888"/>
      <c r="AH359" s="888"/>
      <c r="AI359" s="888"/>
    </row>
    <row r="360" spans="4:35">
      <c r="D360" t="s">
        <v>238</v>
      </c>
      <c r="E360" t="s">
        <v>215</v>
      </c>
      <c r="F360" t="s">
        <v>345</v>
      </c>
      <c r="G360" t="s">
        <v>283</v>
      </c>
      <c r="H360" t="s">
        <v>265</v>
      </c>
      <c r="I360" t="s">
        <v>266</v>
      </c>
      <c r="J360" t="s">
        <v>107</v>
      </c>
      <c r="K360" t="s">
        <v>325</v>
      </c>
      <c r="L360" s="63"/>
      <c r="M360" s="63"/>
      <c r="Q360" s="888"/>
      <c r="R360" s="888"/>
      <c r="V360" s="888"/>
      <c r="W360" s="949" t="str">
        <f>IFERROR(VLOOKUP(V360,'1.3 Lists'!$V$10:$W$315,2,FALSE),"")</f>
        <v/>
      </c>
      <c r="X360" s="888"/>
      <c r="AC360" t="s">
        <v>2206</v>
      </c>
      <c r="AD360" s="888"/>
      <c r="AE360" s="888"/>
      <c r="AF360" s="888"/>
      <c r="AG360" s="888"/>
      <c r="AH360" s="888"/>
      <c r="AI360" s="888"/>
    </row>
    <row r="361" spans="4:35">
      <c r="D361" t="s">
        <v>238</v>
      </c>
      <c r="E361" t="s">
        <v>215</v>
      </c>
      <c r="F361" t="s">
        <v>345</v>
      </c>
      <c r="G361" t="s">
        <v>283</v>
      </c>
      <c r="H361" t="s">
        <v>265</v>
      </c>
      <c r="I361" t="s">
        <v>266</v>
      </c>
      <c r="J361" t="s">
        <v>107</v>
      </c>
      <c r="K361" t="s">
        <v>325</v>
      </c>
      <c r="L361" s="63"/>
      <c r="M361" s="63"/>
      <c r="Q361" s="888"/>
      <c r="R361" s="888"/>
      <c r="V361" s="888"/>
      <c r="W361" s="949" t="str">
        <f>IFERROR(VLOOKUP(V361,'1.3 Lists'!$V$10:$W$315,2,FALSE),"")</f>
        <v/>
      </c>
      <c r="X361" s="888"/>
      <c r="AC361" t="s">
        <v>2206</v>
      </c>
      <c r="AD361" s="888"/>
      <c r="AE361" s="888"/>
      <c r="AF361" s="888"/>
      <c r="AG361" s="888"/>
      <c r="AH361" s="888"/>
      <c r="AI361" s="888"/>
    </row>
    <row r="362" spans="4:35">
      <c r="D362" t="s">
        <v>238</v>
      </c>
      <c r="E362" t="s">
        <v>215</v>
      </c>
      <c r="F362" t="s">
        <v>345</v>
      </c>
      <c r="G362" t="s">
        <v>283</v>
      </c>
      <c r="H362" t="s">
        <v>265</v>
      </c>
      <c r="I362" t="s">
        <v>266</v>
      </c>
      <c r="J362" t="s">
        <v>107</v>
      </c>
      <c r="K362" t="s">
        <v>325</v>
      </c>
      <c r="L362" s="63"/>
      <c r="M362" s="63"/>
      <c r="Q362" s="888"/>
      <c r="R362" s="888"/>
      <c r="V362" s="888"/>
      <c r="W362" s="949" t="str">
        <f>IFERROR(VLOOKUP(V362,'1.3 Lists'!$V$10:$W$315,2,FALSE),"")</f>
        <v/>
      </c>
      <c r="X362" s="888"/>
      <c r="AC362" t="s">
        <v>2206</v>
      </c>
      <c r="AD362" s="888"/>
      <c r="AE362" s="888"/>
      <c r="AF362" s="888"/>
      <c r="AG362" s="888"/>
      <c r="AH362" s="888"/>
      <c r="AI362" s="888"/>
    </row>
    <row r="363" spans="4:35">
      <c r="D363" t="s">
        <v>238</v>
      </c>
      <c r="E363" t="s">
        <v>215</v>
      </c>
      <c r="F363" t="s">
        <v>345</v>
      </c>
      <c r="G363" t="s">
        <v>283</v>
      </c>
      <c r="H363" t="s">
        <v>265</v>
      </c>
      <c r="I363" t="s">
        <v>266</v>
      </c>
      <c r="J363" t="s">
        <v>107</v>
      </c>
      <c r="K363" t="s">
        <v>325</v>
      </c>
      <c r="L363" s="63"/>
      <c r="M363" s="63"/>
      <c r="Q363" s="888"/>
      <c r="R363" s="888"/>
      <c r="V363" s="888"/>
      <c r="W363" s="949" t="str">
        <f>IFERROR(VLOOKUP(V363,'1.3 Lists'!$V$10:$W$315,2,FALSE),"")</f>
        <v/>
      </c>
      <c r="X363" s="888"/>
      <c r="AC363" t="s">
        <v>2206</v>
      </c>
      <c r="AD363" s="888"/>
      <c r="AE363" s="888"/>
      <c r="AF363" s="888"/>
      <c r="AG363" s="888"/>
      <c r="AH363" s="888"/>
      <c r="AI363" s="888"/>
    </row>
    <row r="364" spans="4:35">
      <c r="D364" t="s">
        <v>238</v>
      </c>
      <c r="E364" t="s">
        <v>215</v>
      </c>
      <c r="F364" t="s">
        <v>345</v>
      </c>
      <c r="G364" t="s">
        <v>283</v>
      </c>
      <c r="H364" t="s">
        <v>265</v>
      </c>
      <c r="I364" t="s">
        <v>266</v>
      </c>
      <c r="J364" t="s">
        <v>107</v>
      </c>
      <c r="K364" t="s">
        <v>325</v>
      </c>
      <c r="L364" s="63"/>
      <c r="M364" s="63"/>
      <c r="Q364" s="888"/>
      <c r="R364" s="888"/>
      <c r="V364" s="888"/>
      <c r="W364" s="949" t="str">
        <f>IFERROR(VLOOKUP(V364,'1.3 Lists'!$V$10:$W$315,2,FALSE),"")</f>
        <v/>
      </c>
      <c r="X364" s="888"/>
      <c r="AC364" t="s">
        <v>2206</v>
      </c>
      <c r="AD364" s="888"/>
      <c r="AE364" s="888"/>
      <c r="AF364" s="888"/>
      <c r="AG364" s="888"/>
      <c r="AH364" s="888"/>
      <c r="AI364" s="888"/>
    </row>
    <row r="365" spans="4:35">
      <c r="D365" t="s">
        <v>238</v>
      </c>
      <c r="E365" t="s">
        <v>215</v>
      </c>
      <c r="F365" t="s">
        <v>345</v>
      </c>
      <c r="G365" t="s">
        <v>283</v>
      </c>
      <c r="H365" t="s">
        <v>265</v>
      </c>
      <c r="I365" t="s">
        <v>266</v>
      </c>
      <c r="J365" t="s">
        <v>107</v>
      </c>
      <c r="K365" t="s">
        <v>325</v>
      </c>
      <c r="L365" s="63"/>
      <c r="M365" s="63"/>
      <c r="Q365" s="888"/>
      <c r="R365" s="888"/>
      <c r="V365" s="888"/>
      <c r="W365" s="949" t="str">
        <f>IFERROR(VLOOKUP(V365,'1.3 Lists'!$V$10:$W$315,2,FALSE),"")</f>
        <v/>
      </c>
      <c r="X365" s="888"/>
      <c r="AC365" t="s">
        <v>2206</v>
      </c>
      <c r="AD365" s="888"/>
      <c r="AE365" s="888"/>
      <c r="AF365" s="888"/>
      <c r="AG365" s="888"/>
      <c r="AH365" s="888"/>
      <c r="AI365" s="888"/>
    </row>
    <row r="366" spans="4:35">
      <c r="D366" t="s">
        <v>238</v>
      </c>
      <c r="E366" t="s">
        <v>215</v>
      </c>
      <c r="F366" t="s">
        <v>345</v>
      </c>
      <c r="G366" t="s">
        <v>283</v>
      </c>
      <c r="H366" t="s">
        <v>265</v>
      </c>
      <c r="I366" t="s">
        <v>266</v>
      </c>
      <c r="J366" t="s">
        <v>107</v>
      </c>
      <c r="K366" t="s">
        <v>325</v>
      </c>
      <c r="L366" s="63"/>
      <c r="M366" s="63"/>
      <c r="Q366" s="888"/>
      <c r="R366" s="888"/>
      <c r="V366" s="888"/>
      <c r="W366" s="949" t="str">
        <f>IFERROR(VLOOKUP(V366,'1.3 Lists'!$V$10:$W$315,2,FALSE),"")</f>
        <v/>
      </c>
      <c r="X366" s="888"/>
      <c r="AC366" t="s">
        <v>2206</v>
      </c>
      <c r="AD366" s="888"/>
      <c r="AE366" s="888"/>
      <c r="AF366" s="888"/>
      <c r="AG366" s="888"/>
      <c r="AH366" s="888"/>
      <c r="AI366" s="888"/>
    </row>
    <row r="367" spans="4:35">
      <c r="D367" t="s">
        <v>238</v>
      </c>
      <c r="E367" t="s">
        <v>215</v>
      </c>
      <c r="F367" t="s">
        <v>345</v>
      </c>
      <c r="G367" t="s">
        <v>283</v>
      </c>
      <c r="H367" t="s">
        <v>265</v>
      </c>
      <c r="I367" t="s">
        <v>266</v>
      </c>
      <c r="J367" t="s">
        <v>107</v>
      </c>
      <c r="K367" t="s">
        <v>325</v>
      </c>
      <c r="L367" s="63"/>
      <c r="M367" s="63"/>
      <c r="Q367" s="888"/>
      <c r="R367" s="888"/>
      <c r="V367" s="888"/>
      <c r="W367" s="949" t="str">
        <f>IFERROR(VLOOKUP(V367,'1.3 Lists'!$V$10:$W$315,2,FALSE),"")</f>
        <v/>
      </c>
      <c r="X367" s="888"/>
      <c r="AC367" t="s">
        <v>2206</v>
      </c>
      <c r="AD367" s="888"/>
      <c r="AE367" s="888"/>
      <c r="AF367" s="888"/>
      <c r="AG367" s="888"/>
      <c r="AH367" s="888"/>
      <c r="AI367" s="888"/>
    </row>
    <row r="368" spans="4:35">
      <c r="D368" t="s">
        <v>238</v>
      </c>
      <c r="E368" t="s">
        <v>215</v>
      </c>
      <c r="F368" t="s">
        <v>345</v>
      </c>
      <c r="G368" t="s">
        <v>283</v>
      </c>
      <c r="H368" t="s">
        <v>265</v>
      </c>
      <c r="I368" t="s">
        <v>266</v>
      </c>
      <c r="J368" t="s">
        <v>107</v>
      </c>
      <c r="K368" t="s">
        <v>325</v>
      </c>
      <c r="L368" s="63"/>
      <c r="M368" s="63"/>
      <c r="Q368" s="888"/>
      <c r="R368" s="888"/>
      <c r="V368" s="888"/>
      <c r="W368" s="949" t="str">
        <f>IFERROR(VLOOKUP(V368,'1.3 Lists'!$V$10:$W$315,2,FALSE),"")</f>
        <v/>
      </c>
      <c r="X368" s="888"/>
      <c r="AC368" t="s">
        <v>2206</v>
      </c>
      <c r="AD368" s="888"/>
      <c r="AE368" s="888"/>
      <c r="AF368" s="888"/>
      <c r="AG368" s="888"/>
      <c r="AH368" s="888"/>
      <c r="AI368" s="888"/>
    </row>
    <row r="369" spans="4:35">
      <c r="D369" t="s">
        <v>238</v>
      </c>
      <c r="E369" t="s">
        <v>215</v>
      </c>
      <c r="F369" t="s">
        <v>345</v>
      </c>
      <c r="G369" t="s">
        <v>283</v>
      </c>
      <c r="H369" t="s">
        <v>265</v>
      </c>
      <c r="I369" t="s">
        <v>266</v>
      </c>
      <c r="J369" t="s">
        <v>107</v>
      </c>
      <c r="K369" t="s">
        <v>325</v>
      </c>
      <c r="L369" s="63"/>
      <c r="M369" s="63"/>
      <c r="Q369" s="888"/>
      <c r="R369" s="888"/>
      <c r="V369" s="888"/>
      <c r="W369" s="949" t="str">
        <f>IFERROR(VLOOKUP(V369,'1.3 Lists'!$V$10:$W$315,2,FALSE),"")</f>
        <v/>
      </c>
      <c r="X369" s="888"/>
      <c r="AC369" t="s">
        <v>2206</v>
      </c>
      <c r="AD369" s="888"/>
      <c r="AE369" s="888"/>
      <c r="AF369" s="888"/>
      <c r="AG369" s="888"/>
      <c r="AH369" s="888"/>
      <c r="AI369" s="888"/>
    </row>
    <row r="370" spans="4:35">
      <c r="D370" t="s">
        <v>238</v>
      </c>
      <c r="E370" t="s">
        <v>215</v>
      </c>
      <c r="F370" t="s">
        <v>345</v>
      </c>
      <c r="G370" t="s">
        <v>283</v>
      </c>
      <c r="H370" t="s">
        <v>265</v>
      </c>
      <c r="I370" t="s">
        <v>266</v>
      </c>
      <c r="J370" t="s">
        <v>107</v>
      </c>
      <c r="K370" t="s">
        <v>325</v>
      </c>
      <c r="L370" s="63"/>
      <c r="M370" s="63"/>
      <c r="Q370" s="888"/>
      <c r="R370" s="888"/>
      <c r="V370" s="888"/>
      <c r="W370" s="949" t="str">
        <f>IFERROR(VLOOKUP(V370,'1.3 Lists'!$V$10:$W$315,2,FALSE),"")</f>
        <v/>
      </c>
      <c r="X370" s="888"/>
      <c r="AC370" t="s">
        <v>2206</v>
      </c>
      <c r="AD370" s="888"/>
      <c r="AE370" s="888"/>
      <c r="AF370" s="888"/>
      <c r="AG370" s="888"/>
      <c r="AH370" s="888"/>
      <c r="AI370" s="888"/>
    </row>
    <row r="371" spans="4:35">
      <c r="D371" t="s">
        <v>238</v>
      </c>
      <c r="E371" t="s">
        <v>215</v>
      </c>
      <c r="F371" t="s">
        <v>345</v>
      </c>
      <c r="G371" t="s">
        <v>283</v>
      </c>
      <c r="H371" t="s">
        <v>265</v>
      </c>
      <c r="I371" t="s">
        <v>266</v>
      </c>
      <c r="J371" t="s">
        <v>107</v>
      </c>
      <c r="K371" t="s">
        <v>325</v>
      </c>
      <c r="Q371" s="888"/>
      <c r="R371" s="888"/>
      <c r="V371" s="888"/>
      <c r="W371" s="949" t="str">
        <f>IFERROR(VLOOKUP(V371,'1.3 Lists'!$V$10:$W$315,2,FALSE),"")</f>
        <v/>
      </c>
      <c r="X371" s="888"/>
      <c r="AC371" t="s">
        <v>2206</v>
      </c>
      <c r="AD371" s="888"/>
      <c r="AE371" s="888"/>
      <c r="AF371" s="888"/>
      <c r="AG371" s="888"/>
      <c r="AH371" s="888"/>
      <c r="AI371" s="888"/>
    </row>
    <row r="372" spans="4:35">
      <c r="D372" t="s">
        <v>238</v>
      </c>
      <c r="E372" t="s">
        <v>215</v>
      </c>
      <c r="F372" t="s">
        <v>345</v>
      </c>
      <c r="G372" t="s">
        <v>283</v>
      </c>
      <c r="H372" t="s">
        <v>265</v>
      </c>
      <c r="I372" t="s">
        <v>266</v>
      </c>
      <c r="J372" t="s">
        <v>107</v>
      </c>
      <c r="K372" t="s">
        <v>325</v>
      </c>
      <c r="Q372" s="888"/>
      <c r="R372" s="888"/>
      <c r="V372" s="888"/>
      <c r="W372" s="949" t="str">
        <f>IFERROR(VLOOKUP(V372,'1.3 Lists'!$V$10:$W$315,2,FALSE),"")</f>
        <v/>
      </c>
      <c r="X372" s="888"/>
      <c r="AC372" t="s">
        <v>2206</v>
      </c>
      <c r="AD372" s="888"/>
      <c r="AE372" s="888"/>
      <c r="AF372" s="888"/>
      <c r="AG372" s="888"/>
      <c r="AH372" s="888"/>
      <c r="AI372" s="888"/>
    </row>
    <row r="373" spans="4:35">
      <c r="D373" t="s">
        <v>238</v>
      </c>
      <c r="E373" t="s">
        <v>215</v>
      </c>
      <c r="F373" t="s">
        <v>345</v>
      </c>
      <c r="G373" t="s">
        <v>283</v>
      </c>
      <c r="H373" t="s">
        <v>265</v>
      </c>
      <c r="I373" t="s">
        <v>266</v>
      </c>
      <c r="J373" t="s">
        <v>107</v>
      </c>
      <c r="K373" t="s">
        <v>325</v>
      </c>
      <c r="Q373" s="888"/>
      <c r="R373" s="888"/>
      <c r="V373" s="888"/>
      <c r="W373" s="949" t="str">
        <f>IFERROR(VLOOKUP(V373,'1.3 Lists'!$V$10:$W$315,2,FALSE),"")</f>
        <v/>
      </c>
      <c r="X373" s="888"/>
      <c r="AC373" t="s">
        <v>2206</v>
      </c>
      <c r="AD373" s="888"/>
      <c r="AE373" s="888"/>
      <c r="AF373" s="888"/>
      <c r="AG373" s="888"/>
      <c r="AH373" s="888"/>
      <c r="AI373" s="888"/>
    </row>
    <row r="374" spans="4:35">
      <c r="D374" t="s">
        <v>238</v>
      </c>
      <c r="E374" t="s">
        <v>215</v>
      </c>
      <c r="F374" t="s">
        <v>345</v>
      </c>
      <c r="G374" t="s">
        <v>283</v>
      </c>
      <c r="H374" t="s">
        <v>265</v>
      </c>
      <c r="I374" t="s">
        <v>266</v>
      </c>
      <c r="J374" t="s">
        <v>107</v>
      </c>
      <c r="K374" t="s">
        <v>325</v>
      </c>
      <c r="Q374" s="888"/>
      <c r="R374" s="888"/>
      <c r="V374" s="888"/>
      <c r="W374" s="949" t="str">
        <f>IFERROR(VLOOKUP(V374,'1.3 Lists'!$V$10:$W$315,2,FALSE),"")</f>
        <v/>
      </c>
      <c r="X374" s="888"/>
      <c r="AC374" t="s">
        <v>2206</v>
      </c>
      <c r="AD374" s="888"/>
      <c r="AE374" s="888"/>
      <c r="AF374" s="888"/>
      <c r="AG374" s="888"/>
      <c r="AH374" s="888"/>
      <c r="AI374" s="888"/>
    </row>
    <row r="375" spans="4:35">
      <c r="D375" t="s">
        <v>238</v>
      </c>
      <c r="E375" t="s">
        <v>215</v>
      </c>
      <c r="F375" t="s">
        <v>345</v>
      </c>
      <c r="G375" t="s">
        <v>283</v>
      </c>
      <c r="H375" t="s">
        <v>265</v>
      </c>
      <c r="I375" t="s">
        <v>266</v>
      </c>
      <c r="J375" t="s">
        <v>107</v>
      </c>
      <c r="K375" t="s">
        <v>325</v>
      </c>
      <c r="Q375" s="888"/>
      <c r="R375" s="888"/>
      <c r="V375" s="888"/>
      <c r="W375" s="949" t="str">
        <f>IFERROR(VLOOKUP(V375,'1.3 Lists'!$V$10:$W$315,2,FALSE),"")</f>
        <v/>
      </c>
      <c r="X375" s="888"/>
      <c r="AC375" t="s">
        <v>2206</v>
      </c>
      <c r="AD375" s="888"/>
      <c r="AE375" s="888"/>
      <c r="AF375" s="888"/>
      <c r="AG375" s="888"/>
      <c r="AH375" s="888"/>
      <c r="AI375" s="888"/>
    </row>
    <row r="376" spans="4:35">
      <c r="D376" t="s">
        <v>238</v>
      </c>
      <c r="E376" t="s">
        <v>215</v>
      </c>
      <c r="F376" t="s">
        <v>345</v>
      </c>
      <c r="G376" t="s">
        <v>283</v>
      </c>
      <c r="H376" t="s">
        <v>265</v>
      </c>
      <c r="I376" t="s">
        <v>266</v>
      </c>
      <c r="J376" t="s">
        <v>107</v>
      </c>
      <c r="K376" t="s">
        <v>325</v>
      </c>
      <c r="Q376" s="888"/>
      <c r="R376" s="888"/>
      <c r="S376" s="307"/>
      <c r="T376" s="307"/>
      <c r="U376" s="307"/>
      <c r="V376" s="888"/>
      <c r="W376" s="949" t="str">
        <f>IFERROR(VLOOKUP(V376,'1.3 Lists'!$V$10:$W$315,2,FALSE),"")</f>
        <v/>
      </c>
      <c r="X376" s="888"/>
      <c r="AC376" t="s">
        <v>2206</v>
      </c>
      <c r="AD376" s="888"/>
      <c r="AE376" s="888"/>
      <c r="AF376" s="888"/>
      <c r="AG376" s="888"/>
      <c r="AH376" s="888"/>
      <c r="AI376" s="888"/>
    </row>
    <row r="377" spans="4:35">
      <c r="D377" t="s">
        <v>238</v>
      </c>
      <c r="E377" t="s">
        <v>215</v>
      </c>
      <c r="F377" t="s">
        <v>345</v>
      </c>
      <c r="G377" t="s">
        <v>283</v>
      </c>
      <c r="H377" t="s">
        <v>265</v>
      </c>
      <c r="I377" t="s">
        <v>266</v>
      </c>
      <c r="J377" t="s">
        <v>107</v>
      </c>
      <c r="K377" t="s">
        <v>325</v>
      </c>
      <c r="Q377" s="888"/>
      <c r="R377" s="888"/>
      <c r="S377" s="307"/>
      <c r="T377" s="307"/>
      <c r="U377" s="307"/>
      <c r="V377" s="888"/>
      <c r="W377" s="949" t="str">
        <f>IFERROR(VLOOKUP(V377,'1.3 Lists'!$V$10:$W$315,2,FALSE),"")</f>
        <v/>
      </c>
      <c r="X377" s="888"/>
      <c r="AC377" t="s">
        <v>2206</v>
      </c>
      <c r="AD377" s="888"/>
      <c r="AE377" s="888"/>
      <c r="AF377" s="888"/>
      <c r="AG377" s="888"/>
      <c r="AH377" s="888"/>
      <c r="AI377" s="888"/>
    </row>
    <row r="378" spans="4:35">
      <c r="D378" t="s">
        <v>238</v>
      </c>
      <c r="E378" t="s">
        <v>215</v>
      </c>
      <c r="F378" t="s">
        <v>345</v>
      </c>
      <c r="G378" t="s">
        <v>283</v>
      </c>
      <c r="H378" t="s">
        <v>265</v>
      </c>
      <c r="I378" t="s">
        <v>266</v>
      </c>
      <c r="J378" t="s">
        <v>107</v>
      </c>
      <c r="K378" t="s">
        <v>325</v>
      </c>
      <c r="Q378" s="888"/>
      <c r="R378" s="888"/>
      <c r="S378" s="307"/>
      <c r="T378" s="307"/>
      <c r="U378" s="307"/>
      <c r="V378" s="888"/>
      <c r="W378" s="949" t="str">
        <f>IFERROR(VLOOKUP(V378,'1.3 Lists'!$V$10:$W$315,2,FALSE),"")</f>
        <v/>
      </c>
      <c r="X378" s="888"/>
      <c r="AC378" t="s">
        <v>2206</v>
      </c>
      <c r="AD378" s="888"/>
      <c r="AE378" s="888"/>
      <c r="AF378" s="888"/>
      <c r="AG378" s="888"/>
      <c r="AH378" s="888"/>
      <c r="AI378" s="888"/>
    </row>
    <row r="379" spans="4:35">
      <c r="D379" t="s">
        <v>238</v>
      </c>
      <c r="E379" t="s">
        <v>215</v>
      </c>
      <c r="F379" t="s">
        <v>345</v>
      </c>
      <c r="G379" t="s">
        <v>283</v>
      </c>
      <c r="H379" t="s">
        <v>265</v>
      </c>
      <c r="I379" t="s">
        <v>266</v>
      </c>
      <c r="J379" t="s">
        <v>107</v>
      </c>
      <c r="K379" t="s">
        <v>325</v>
      </c>
      <c r="Q379" s="888"/>
      <c r="R379" s="888"/>
      <c r="S379" s="307"/>
      <c r="T379" s="307"/>
      <c r="U379" s="307"/>
      <c r="V379" s="888"/>
      <c r="W379" s="949" t="str">
        <f>IFERROR(VLOOKUP(V379,'1.3 Lists'!$V$10:$W$315,2,FALSE),"")</f>
        <v/>
      </c>
      <c r="X379" s="888"/>
      <c r="AC379" t="s">
        <v>2206</v>
      </c>
      <c r="AD379" s="888"/>
      <c r="AE379" s="888"/>
      <c r="AF379" s="888"/>
      <c r="AG379" s="888"/>
      <c r="AH379" s="888"/>
      <c r="AI379" s="888"/>
    </row>
    <row r="380" spans="4:35">
      <c r="D380" t="s">
        <v>238</v>
      </c>
      <c r="E380" t="s">
        <v>215</v>
      </c>
      <c r="F380" t="s">
        <v>345</v>
      </c>
      <c r="G380" t="s">
        <v>283</v>
      </c>
      <c r="H380" t="s">
        <v>265</v>
      </c>
      <c r="I380" t="s">
        <v>266</v>
      </c>
      <c r="J380" t="s">
        <v>107</v>
      </c>
      <c r="K380" t="s">
        <v>325</v>
      </c>
      <c r="Q380" s="888"/>
      <c r="R380" s="888"/>
      <c r="S380" s="307"/>
      <c r="T380" s="307"/>
      <c r="U380" s="307"/>
      <c r="V380" s="888"/>
      <c r="W380" s="949" t="str">
        <f>IFERROR(VLOOKUP(V380,'1.3 Lists'!$V$10:$W$315,2,FALSE),"")</f>
        <v/>
      </c>
      <c r="X380" s="888"/>
      <c r="AC380" t="s">
        <v>2206</v>
      </c>
      <c r="AD380" s="888"/>
      <c r="AE380" s="888"/>
      <c r="AF380" s="888"/>
      <c r="AG380" s="888"/>
      <c r="AH380" s="888"/>
      <c r="AI380" s="888"/>
    </row>
    <row r="381" spans="4:35">
      <c r="D381" t="s">
        <v>238</v>
      </c>
      <c r="E381" t="s">
        <v>215</v>
      </c>
      <c r="F381" t="s">
        <v>345</v>
      </c>
      <c r="G381" t="s">
        <v>283</v>
      </c>
      <c r="H381" t="s">
        <v>265</v>
      </c>
      <c r="I381" t="s">
        <v>266</v>
      </c>
      <c r="J381" t="s">
        <v>107</v>
      </c>
      <c r="K381" t="s">
        <v>325</v>
      </c>
      <c r="Q381" s="888"/>
      <c r="R381" s="888"/>
      <c r="S381" s="307"/>
      <c r="T381" s="307"/>
      <c r="U381" s="307"/>
      <c r="V381" s="888"/>
      <c r="W381" s="949" t="str">
        <f>IFERROR(VLOOKUP(V381,'1.3 Lists'!$V$10:$W$315,2,FALSE),"")</f>
        <v/>
      </c>
      <c r="X381" s="888"/>
      <c r="AC381" t="s">
        <v>2206</v>
      </c>
      <c r="AD381" s="888"/>
      <c r="AE381" s="888"/>
      <c r="AF381" s="888"/>
      <c r="AG381" s="888"/>
      <c r="AH381" s="888"/>
      <c r="AI381" s="888"/>
    </row>
    <row r="382" spans="4:35">
      <c r="D382" t="s">
        <v>238</v>
      </c>
      <c r="E382" t="s">
        <v>215</v>
      </c>
      <c r="F382" t="s">
        <v>345</v>
      </c>
      <c r="G382" t="s">
        <v>283</v>
      </c>
      <c r="H382" t="s">
        <v>265</v>
      </c>
      <c r="I382" t="s">
        <v>266</v>
      </c>
      <c r="J382" t="s">
        <v>107</v>
      </c>
      <c r="K382" t="s">
        <v>325</v>
      </c>
      <c r="Q382" s="888"/>
      <c r="R382" s="888"/>
      <c r="S382" s="307"/>
      <c r="T382" s="307"/>
      <c r="U382" s="307"/>
      <c r="V382" s="888"/>
      <c r="W382" s="949" t="str">
        <f>IFERROR(VLOOKUP(V382,'1.3 Lists'!$V$10:$W$315,2,FALSE),"")</f>
        <v/>
      </c>
      <c r="X382" s="888"/>
      <c r="AC382" t="s">
        <v>2206</v>
      </c>
      <c r="AD382" s="888"/>
      <c r="AE382" s="888"/>
      <c r="AF382" s="888"/>
      <c r="AG382" s="888"/>
      <c r="AH382" s="888"/>
      <c r="AI382" s="888"/>
    </row>
    <row r="383" spans="4:35">
      <c r="D383" t="s">
        <v>238</v>
      </c>
      <c r="E383" t="s">
        <v>215</v>
      </c>
      <c r="F383" t="s">
        <v>345</v>
      </c>
      <c r="G383" t="s">
        <v>283</v>
      </c>
      <c r="H383" t="s">
        <v>265</v>
      </c>
      <c r="I383" t="s">
        <v>266</v>
      </c>
      <c r="J383" t="s">
        <v>107</v>
      </c>
      <c r="K383" t="s">
        <v>325</v>
      </c>
      <c r="Q383" s="888"/>
      <c r="R383" s="888"/>
      <c r="S383" s="307"/>
      <c r="T383" s="307"/>
      <c r="U383" s="307"/>
      <c r="V383" s="888"/>
      <c r="W383" s="949" t="str">
        <f>IFERROR(VLOOKUP(V383,'1.3 Lists'!$V$10:$W$315,2,FALSE),"")</f>
        <v/>
      </c>
      <c r="X383" s="888"/>
      <c r="AC383" t="s">
        <v>2206</v>
      </c>
      <c r="AD383" s="888"/>
      <c r="AE383" s="888"/>
      <c r="AF383" s="888"/>
      <c r="AG383" s="888"/>
      <c r="AH383" s="888"/>
      <c r="AI383" s="888"/>
    </row>
    <row r="384" spans="4:35" s="43" customFormat="1">
      <c r="D384" t="s">
        <v>238</v>
      </c>
      <c r="E384" t="s">
        <v>215</v>
      </c>
      <c r="F384" t="s">
        <v>345</v>
      </c>
      <c r="G384" t="s">
        <v>283</v>
      </c>
      <c r="H384" t="s">
        <v>265</v>
      </c>
      <c r="I384" t="s">
        <v>266</v>
      </c>
      <c r="J384" t="s">
        <v>107</v>
      </c>
      <c r="K384" t="s">
        <v>325</v>
      </c>
      <c r="L384"/>
      <c r="M384"/>
      <c r="N384"/>
      <c r="O384"/>
      <c r="P384"/>
      <c r="Q384" s="888"/>
      <c r="R384" s="888"/>
      <c r="S384" s="307"/>
      <c r="T384" s="307"/>
      <c r="U384" s="307"/>
      <c r="V384" s="888"/>
      <c r="W384" s="949" t="str">
        <f>IFERROR(VLOOKUP(V384,'1.3 Lists'!$V$10:$W$315,2,FALSE),"")</f>
        <v/>
      </c>
      <c r="X384" s="888"/>
      <c r="Y384"/>
      <c r="Z384"/>
      <c r="AA384"/>
      <c r="AB384"/>
      <c r="AC384" t="s">
        <v>2206</v>
      </c>
      <c r="AD384" s="888"/>
      <c r="AE384" s="888"/>
      <c r="AF384" s="888"/>
      <c r="AG384" s="888"/>
      <c r="AH384" s="888"/>
      <c r="AI384" s="888"/>
    </row>
    <row r="385" spans="4:35">
      <c r="D385" t="s">
        <v>238</v>
      </c>
      <c r="E385" t="s">
        <v>215</v>
      </c>
      <c r="F385" t="s">
        <v>345</v>
      </c>
      <c r="G385" t="s">
        <v>283</v>
      </c>
      <c r="H385" t="s">
        <v>265</v>
      </c>
      <c r="I385" t="s">
        <v>266</v>
      </c>
      <c r="J385" t="s">
        <v>107</v>
      </c>
      <c r="K385" t="s">
        <v>325</v>
      </c>
      <c r="L385" s="64"/>
      <c r="M385" s="64"/>
      <c r="Q385" s="888"/>
      <c r="R385" s="888"/>
      <c r="V385" s="888"/>
      <c r="W385" s="949" t="str">
        <f>IFERROR(VLOOKUP(V385,'1.3 Lists'!$V$10:$W$315,2,FALSE),"")</f>
        <v/>
      </c>
      <c r="X385" s="888"/>
      <c r="AC385" t="s">
        <v>2206</v>
      </c>
      <c r="AD385" s="888"/>
      <c r="AE385" s="888"/>
      <c r="AF385" s="888"/>
      <c r="AG385" s="888"/>
      <c r="AH385" s="888"/>
      <c r="AI385" s="888"/>
    </row>
    <row r="386" spans="4:35">
      <c r="D386" t="s">
        <v>238</v>
      </c>
      <c r="E386" t="s">
        <v>215</v>
      </c>
      <c r="F386" t="s">
        <v>345</v>
      </c>
      <c r="G386" t="s">
        <v>283</v>
      </c>
      <c r="H386" t="s">
        <v>265</v>
      </c>
      <c r="I386" t="s">
        <v>266</v>
      </c>
      <c r="J386" t="s">
        <v>107</v>
      </c>
      <c r="K386" t="s">
        <v>325</v>
      </c>
      <c r="L386" s="64"/>
      <c r="M386" s="64"/>
      <c r="Q386" s="888"/>
      <c r="R386" s="888"/>
      <c r="V386" s="888"/>
      <c r="W386" s="949" t="str">
        <f>IFERROR(VLOOKUP(V386,'1.3 Lists'!$V$10:$W$315,2,FALSE),"")</f>
        <v/>
      </c>
      <c r="X386" s="888"/>
      <c r="AC386" t="s">
        <v>2206</v>
      </c>
      <c r="AD386" s="888"/>
      <c r="AE386" s="888"/>
      <c r="AF386" s="888"/>
      <c r="AG386" s="888"/>
      <c r="AH386" s="888"/>
      <c r="AI386" s="888"/>
    </row>
    <row r="387" spans="4:35">
      <c r="D387" t="s">
        <v>238</v>
      </c>
      <c r="E387" t="s">
        <v>215</v>
      </c>
      <c r="F387" t="s">
        <v>345</v>
      </c>
      <c r="G387" t="s">
        <v>283</v>
      </c>
      <c r="H387" t="s">
        <v>265</v>
      </c>
      <c r="I387" t="s">
        <v>266</v>
      </c>
      <c r="J387" t="s">
        <v>107</v>
      </c>
      <c r="K387" t="s">
        <v>325</v>
      </c>
      <c r="L387" s="64"/>
      <c r="M387" s="64"/>
      <c r="Q387" s="888"/>
      <c r="R387" s="888"/>
      <c r="V387" s="888"/>
      <c r="W387" s="949" t="str">
        <f>IFERROR(VLOOKUP(V387,'1.3 Lists'!$V$10:$W$315,2,FALSE),"")</f>
        <v/>
      </c>
      <c r="X387" s="888"/>
      <c r="AC387" t="s">
        <v>2206</v>
      </c>
      <c r="AD387" s="888"/>
      <c r="AE387" s="888"/>
      <c r="AF387" s="888"/>
      <c r="AG387" s="888"/>
      <c r="AH387" s="888"/>
      <c r="AI387" s="888"/>
    </row>
    <row r="388" spans="4:35">
      <c r="D388" t="s">
        <v>238</v>
      </c>
      <c r="E388" t="s">
        <v>215</v>
      </c>
      <c r="F388" t="s">
        <v>345</v>
      </c>
      <c r="G388" t="s">
        <v>283</v>
      </c>
      <c r="H388" t="s">
        <v>265</v>
      </c>
      <c r="I388" t="s">
        <v>266</v>
      </c>
      <c r="J388" t="s">
        <v>107</v>
      </c>
      <c r="K388" t="s">
        <v>325</v>
      </c>
      <c r="L388" s="64"/>
      <c r="M388" s="64"/>
      <c r="Q388" s="888"/>
      <c r="R388" s="888"/>
      <c r="V388" s="888"/>
      <c r="W388" s="949" t="str">
        <f>IFERROR(VLOOKUP(V388,'1.3 Lists'!$V$10:$W$315,2,FALSE),"")</f>
        <v/>
      </c>
      <c r="X388" s="888"/>
      <c r="AC388" t="s">
        <v>2206</v>
      </c>
      <c r="AD388" s="888"/>
      <c r="AE388" s="888"/>
      <c r="AF388" s="888"/>
      <c r="AG388" s="888"/>
      <c r="AH388" s="888"/>
      <c r="AI388" s="888"/>
    </row>
    <row r="389" spans="4:35">
      <c r="D389" t="s">
        <v>238</v>
      </c>
      <c r="E389" t="s">
        <v>215</v>
      </c>
      <c r="F389" t="s">
        <v>345</v>
      </c>
      <c r="G389" t="s">
        <v>283</v>
      </c>
      <c r="H389" t="s">
        <v>265</v>
      </c>
      <c r="I389" t="s">
        <v>266</v>
      </c>
      <c r="J389" t="s">
        <v>107</v>
      </c>
      <c r="K389" t="s">
        <v>325</v>
      </c>
      <c r="L389" s="64"/>
      <c r="M389" s="64"/>
      <c r="Q389" s="888"/>
      <c r="R389" s="888"/>
      <c r="V389" s="888"/>
      <c r="W389" s="949" t="str">
        <f>IFERROR(VLOOKUP(V389,'1.3 Lists'!$V$10:$W$315,2,FALSE),"")</f>
        <v/>
      </c>
      <c r="X389" s="888"/>
      <c r="AC389" t="s">
        <v>2206</v>
      </c>
      <c r="AD389" s="888"/>
      <c r="AE389" s="888"/>
      <c r="AF389" s="888"/>
      <c r="AG389" s="888"/>
      <c r="AH389" s="888"/>
      <c r="AI389" s="888"/>
    </row>
    <row r="390" spans="4:35">
      <c r="D390" t="s">
        <v>238</v>
      </c>
      <c r="E390" t="s">
        <v>215</v>
      </c>
      <c r="F390" t="s">
        <v>345</v>
      </c>
      <c r="G390" t="s">
        <v>283</v>
      </c>
      <c r="H390" t="s">
        <v>265</v>
      </c>
      <c r="I390" t="s">
        <v>266</v>
      </c>
      <c r="J390" t="s">
        <v>107</v>
      </c>
      <c r="K390" t="s">
        <v>325</v>
      </c>
      <c r="L390" s="64"/>
      <c r="M390" s="64"/>
      <c r="Q390" s="888"/>
      <c r="R390" s="888"/>
      <c r="V390" s="888"/>
      <c r="W390" s="949" t="str">
        <f>IFERROR(VLOOKUP(V390,'1.3 Lists'!$V$10:$W$315,2,FALSE),"")</f>
        <v/>
      </c>
      <c r="X390" s="888"/>
      <c r="AC390" t="s">
        <v>2206</v>
      </c>
      <c r="AD390" s="888"/>
      <c r="AE390" s="888"/>
      <c r="AF390" s="888"/>
      <c r="AG390" s="888"/>
      <c r="AH390" s="888"/>
      <c r="AI390" s="888"/>
    </row>
    <row r="391" spans="4:35">
      <c r="D391" t="s">
        <v>238</v>
      </c>
      <c r="E391" t="s">
        <v>215</v>
      </c>
      <c r="F391" t="s">
        <v>345</v>
      </c>
      <c r="G391" t="s">
        <v>283</v>
      </c>
      <c r="H391" t="s">
        <v>265</v>
      </c>
      <c r="I391" t="s">
        <v>266</v>
      </c>
      <c r="J391" t="s">
        <v>107</v>
      </c>
      <c r="K391" t="s">
        <v>325</v>
      </c>
      <c r="L391" s="64"/>
      <c r="M391" s="64"/>
      <c r="Q391" s="888"/>
      <c r="R391" s="888"/>
      <c r="V391" s="888"/>
      <c r="W391" s="949" t="str">
        <f>IFERROR(VLOOKUP(V391,'1.3 Lists'!$V$10:$W$315,2,FALSE),"")</f>
        <v/>
      </c>
      <c r="X391" s="888"/>
      <c r="AC391" t="s">
        <v>2206</v>
      </c>
      <c r="AD391" s="888"/>
      <c r="AE391" s="888"/>
      <c r="AF391" s="888"/>
      <c r="AG391" s="888"/>
      <c r="AH391" s="888"/>
      <c r="AI391" s="888"/>
    </row>
    <row r="392" spans="4:35">
      <c r="D392" t="s">
        <v>238</v>
      </c>
      <c r="E392" t="s">
        <v>215</v>
      </c>
      <c r="F392" t="s">
        <v>345</v>
      </c>
      <c r="G392" t="s">
        <v>283</v>
      </c>
      <c r="H392" t="s">
        <v>265</v>
      </c>
      <c r="I392" t="s">
        <v>266</v>
      </c>
      <c r="J392" t="s">
        <v>107</v>
      </c>
      <c r="K392" t="s">
        <v>325</v>
      </c>
      <c r="L392" s="64"/>
      <c r="M392" s="64"/>
      <c r="Q392" s="888"/>
      <c r="R392" s="888"/>
      <c r="V392" s="888"/>
      <c r="W392" s="949" t="str">
        <f>IFERROR(VLOOKUP(V392,'1.3 Lists'!$V$10:$W$315,2,FALSE),"")</f>
        <v/>
      </c>
      <c r="X392" s="888"/>
      <c r="AC392" t="s">
        <v>2206</v>
      </c>
      <c r="AD392" s="888"/>
      <c r="AE392" s="888"/>
      <c r="AF392" s="888"/>
      <c r="AG392" s="888"/>
      <c r="AH392" s="888"/>
      <c r="AI392" s="888"/>
    </row>
    <row r="393" spans="4:35">
      <c r="D393" t="s">
        <v>238</v>
      </c>
      <c r="E393" t="s">
        <v>215</v>
      </c>
      <c r="F393" t="s">
        <v>345</v>
      </c>
      <c r="G393" t="s">
        <v>283</v>
      </c>
      <c r="H393" t="s">
        <v>265</v>
      </c>
      <c r="I393" t="s">
        <v>266</v>
      </c>
      <c r="J393" t="s">
        <v>107</v>
      </c>
      <c r="K393" t="s">
        <v>325</v>
      </c>
      <c r="L393" s="64"/>
      <c r="M393" s="64"/>
      <c r="Q393" s="888"/>
      <c r="R393" s="888"/>
      <c r="V393" s="888"/>
      <c r="W393" s="949" t="str">
        <f>IFERROR(VLOOKUP(V393,'1.3 Lists'!$V$10:$W$315,2,FALSE),"")</f>
        <v/>
      </c>
      <c r="X393" s="888"/>
      <c r="AC393" t="s">
        <v>2206</v>
      </c>
      <c r="AD393" s="888"/>
      <c r="AE393" s="888"/>
      <c r="AF393" s="888"/>
      <c r="AG393" s="888"/>
      <c r="AH393" s="888"/>
      <c r="AI393" s="888"/>
    </row>
    <row r="394" spans="4:35">
      <c r="D394" t="s">
        <v>238</v>
      </c>
      <c r="E394" t="s">
        <v>215</v>
      </c>
      <c r="F394" t="s">
        <v>345</v>
      </c>
      <c r="G394" t="s">
        <v>283</v>
      </c>
      <c r="H394" t="s">
        <v>265</v>
      </c>
      <c r="I394" t="s">
        <v>266</v>
      </c>
      <c r="J394" t="s">
        <v>107</v>
      </c>
      <c r="K394" t="s">
        <v>325</v>
      </c>
      <c r="L394" s="64"/>
      <c r="M394" s="64"/>
      <c r="Q394" s="888"/>
      <c r="R394" s="888"/>
      <c r="V394" s="888"/>
      <c r="W394" s="949" t="str">
        <f>IFERROR(VLOOKUP(V394,'1.3 Lists'!$V$10:$W$315,2,FALSE),"")</f>
        <v/>
      </c>
      <c r="X394" s="888"/>
      <c r="AC394" t="s">
        <v>2206</v>
      </c>
      <c r="AD394" s="888"/>
      <c r="AE394" s="888"/>
      <c r="AF394" s="888"/>
      <c r="AG394" s="888"/>
      <c r="AH394" s="888"/>
      <c r="AI394" s="888"/>
    </row>
    <row r="395" spans="4:35">
      <c r="D395" t="s">
        <v>238</v>
      </c>
      <c r="E395" t="s">
        <v>215</v>
      </c>
      <c r="F395" t="s">
        <v>345</v>
      </c>
      <c r="G395" t="s">
        <v>283</v>
      </c>
      <c r="H395" t="s">
        <v>265</v>
      </c>
      <c r="I395" t="s">
        <v>266</v>
      </c>
      <c r="J395" t="s">
        <v>107</v>
      </c>
      <c r="K395" t="s">
        <v>325</v>
      </c>
      <c r="L395" s="64"/>
      <c r="M395" s="64"/>
      <c r="Q395" s="888"/>
      <c r="R395" s="888"/>
      <c r="V395" s="888"/>
      <c r="W395" s="949" t="str">
        <f>IFERROR(VLOOKUP(V395,'1.3 Lists'!$V$10:$W$315,2,FALSE),"")</f>
        <v/>
      </c>
      <c r="X395" s="888"/>
      <c r="AC395" t="s">
        <v>2206</v>
      </c>
      <c r="AD395" s="888"/>
      <c r="AE395" s="888"/>
      <c r="AF395" s="888"/>
      <c r="AG395" s="888"/>
      <c r="AH395" s="888"/>
      <c r="AI395" s="888"/>
    </row>
    <row r="396" spans="4:35">
      <c r="D396" t="s">
        <v>238</v>
      </c>
      <c r="E396" t="s">
        <v>215</v>
      </c>
      <c r="F396" t="s">
        <v>345</v>
      </c>
      <c r="G396" t="s">
        <v>283</v>
      </c>
      <c r="H396" t="s">
        <v>265</v>
      </c>
      <c r="I396" t="s">
        <v>266</v>
      </c>
      <c r="J396" t="s">
        <v>107</v>
      </c>
      <c r="K396" t="s">
        <v>325</v>
      </c>
      <c r="L396" s="64"/>
      <c r="M396" s="64"/>
      <c r="Q396" s="888"/>
      <c r="R396" s="888"/>
      <c r="V396" s="888"/>
      <c r="W396" s="949" t="str">
        <f>IFERROR(VLOOKUP(V396,'1.3 Lists'!$V$10:$W$315,2,FALSE),"")</f>
        <v/>
      </c>
      <c r="X396" s="888"/>
      <c r="AC396" t="s">
        <v>2206</v>
      </c>
      <c r="AD396" s="888"/>
      <c r="AE396" s="888"/>
      <c r="AF396" s="888"/>
      <c r="AG396" s="888"/>
      <c r="AH396" s="888"/>
      <c r="AI396" s="888"/>
    </row>
    <row r="397" spans="4:35">
      <c r="D397" t="s">
        <v>238</v>
      </c>
      <c r="E397" t="s">
        <v>215</v>
      </c>
      <c r="F397" t="s">
        <v>345</v>
      </c>
      <c r="G397" t="s">
        <v>283</v>
      </c>
      <c r="H397" t="s">
        <v>265</v>
      </c>
      <c r="I397" t="s">
        <v>266</v>
      </c>
      <c r="J397" t="s">
        <v>107</v>
      </c>
      <c r="K397" t="s">
        <v>325</v>
      </c>
      <c r="L397" s="64"/>
      <c r="M397" s="64"/>
      <c r="Q397" s="888"/>
      <c r="R397" s="888"/>
      <c r="V397" s="888"/>
      <c r="W397" s="949" t="str">
        <f>IFERROR(VLOOKUP(V397,'1.3 Lists'!$V$10:$W$315,2,FALSE),"")</f>
        <v/>
      </c>
      <c r="X397" s="888"/>
      <c r="AC397" t="s">
        <v>2206</v>
      </c>
      <c r="AD397" s="888"/>
      <c r="AE397" s="888"/>
      <c r="AF397" s="888"/>
      <c r="AG397" s="888"/>
      <c r="AH397" s="888"/>
      <c r="AI397" s="888"/>
    </row>
    <row r="398" spans="4:35">
      <c r="D398" t="s">
        <v>238</v>
      </c>
      <c r="E398" t="s">
        <v>215</v>
      </c>
      <c r="F398" t="s">
        <v>345</v>
      </c>
      <c r="G398" t="s">
        <v>283</v>
      </c>
      <c r="H398" t="s">
        <v>265</v>
      </c>
      <c r="I398" t="s">
        <v>266</v>
      </c>
      <c r="J398" t="s">
        <v>107</v>
      </c>
      <c r="K398" t="s">
        <v>325</v>
      </c>
      <c r="L398" s="64"/>
      <c r="M398" s="64"/>
      <c r="Q398" s="888"/>
      <c r="R398" s="888"/>
      <c r="V398" s="888"/>
      <c r="W398" s="949" t="str">
        <f>IFERROR(VLOOKUP(V398,'1.3 Lists'!$V$10:$W$315,2,FALSE),"")</f>
        <v/>
      </c>
      <c r="X398" s="888"/>
      <c r="AC398" t="s">
        <v>2206</v>
      </c>
      <c r="AD398" s="888"/>
      <c r="AE398" s="888"/>
      <c r="AF398" s="888"/>
      <c r="AG398" s="888"/>
      <c r="AH398" s="888"/>
      <c r="AI398" s="888"/>
    </row>
    <row r="399" spans="4:35">
      <c r="D399" t="s">
        <v>238</v>
      </c>
      <c r="E399" t="s">
        <v>215</v>
      </c>
      <c r="F399" t="s">
        <v>345</v>
      </c>
      <c r="G399" t="s">
        <v>283</v>
      </c>
      <c r="H399" t="s">
        <v>265</v>
      </c>
      <c r="I399" t="s">
        <v>266</v>
      </c>
      <c r="J399" t="s">
        <v>107</v>
      </c>
      <c r="K399" t="s">
        <v>325</v>
      </c>
      <c r="L399" s="64"/>
      <c r="M399" s="64"/>
      <c r="Q399" s="888"/>
      <c r="R399" s="888"/>
      <c r="V399" s="888"/>
      <c r="W399" s="949" t="str">
        <f>IFERROR(VLOOKUP(V399,'1.3 Lists'!$V$10:$W$315,2,FALSE),"")</f>
        <v/>
      </c>
      <c r="X399" s="888"/>
      <c r="AC399" t="s">
        <v>2206</v>
      </c>
      <c r="AD399" s="888"/>
      <c r="AE399" s="888"/>
      <c r="AF399" s="888"/>
      <c r="AG399" s="888"/>
      <c r="AH399" s="888"/>
      <c r="AI399" s="888"/>
    </row>
    <row r="400" spans="4:35">
      <c r="D400" t="s">
        <v>238</v>
      </c>
      <c r="E400" t="s">
        <v>215</v>
      </c>
      <c r="F400" t="s">
        <v>345</v>
      </c>
      <c r="G400" t="s">
        <v>283</v>
      </c>
      <c r="H400" t="s">
        <v>265</v>
      </c>
      <c r="I400" t="s">
        <v>266</v>
      </c>
      <c r="J400" t="s">
        <v>107</v>
      </c>
      <c r="K400" t="s">
        <v>325</v>
      </c>
      <c r="L400" s="64"/>
      <c r="M400" s="64"/>
      <c r="Q400" s="888"/>
      <c r="R400" s="888"/>
      <c r="V400" s="888"/>
      <c r="W400" s="949" t="str">
        <f>IFERROR(VLOOKUP(V400,'1.3 Lists'!$V$10:$W$315,2,FALSE),"")</f>
        <v/>
      </c>
      <c r="X400" s="888"/>
      <c r="AC400" t="s">
        <v>2206</v>
      </c>
      <c r="AD400" s="888"/>
      <c r="AE400" s="888"/>
      <c r="AF400" s="888"/>
      <c r="AG400" s="888"/>
      <c r="AH400" s="888"/>
      <c r="AI400" s="888"/>
    </row>
    <row r="401" spans="4:35">
      <c r="D401" t="s">
        <v>238</v>
      </c>
      <c r="E401" t="s">
        <v>215</v>
      </c>
      <c r="F401" t="s">
        <v>345</v>
      </c>
      <c r="G401" t="s">
        <v>283</v>
      </c>
      <c r="H401" t="s">
        <v>265</v>
      </c>
      <c r="I401" t="s">
        <v>266</v>
      </c>
      <c r="J401" t="s">
        <v>107</v>
      </c>
      <c r="K401" t="s">
        <v>325</v>
      </c>
      <c r="L401" s="64"/>
      <c r="M401" s="64"/>
      <c r="Q401" s="888"/>
      <c r="R401" s="888"/>
      <c r="V401" s="888"/>
      <c r="W401" s="949" t="str">
        <f>IFERROR(VLOOKUP(V401,'1.3 Lists'!$V$10:$W$315,2,FALSE),"")</f>
        <v/>
      </c>
      <c r="X401" s="888"/>
      <c r="AC401" t="s">
        <v>2206</v>
      </c>
      <c r="AD401" s="888"/>
      <c r="AE401" s="888"/>
      <c r="AF401" s="888"/>
      <c r="AG401" s="888"/>
      <c r="AH401" s="888"/>
      <c r="AI401" s="888"/>
    </row>
    <row r="402" spans="4:35">
      <c r="D402" t="s">
        <v>238</v>
      </c>
      <c r="E402" t="s">
        <v>215</v>
      </c>
      <c r="F402" t="s">
        <v>345</v>
      </c>
      <c r="G402" t="s">
        <v>283</v>
      </c>
      <c r="H402" t="s">
        <v>265</v>
      </c>
      <c r="I402" t="s">
        <v>266</v>
      </c>
      <c r="J402" t="s">
        <v>107</v>
      </c>
      <c r="K402" t="s">
        <v>325</v>
      </c>
      <c r="L402" s="64"/>
      <c r="M402" s="64"/>
      <c r="Q402" s="888"/>
      <c r="R402" s="888"/>
      <c r="V402" s="888"/>
      <c r="W402" s="949" t="str">
        <f>IFERROR(VLOOKUP(V402,'1.3 Lists'!$V$10:$W$315,2,FALSE),"")</f>
        <v/>
      </c>
      <c r="X402" s="888"/>
      <c r="AC402" t="s">
        <v>2206</v>
      </c>
      <c r="AD402" s="888"/>
      <c r="AE402" s="888"/>
      <c r="AF402" s="888"/>
      <c r="AG402" s="888"/>
      <c r="AH402" s="888"/>
      <c r="AI402" s="888"/>
    </row>
    <row r="403" spans="4:35">
      <c r="D403" t="s">
        <v>238</v>
      </c>
      <c r="E403" t="s">
        <v>215</v>
      </c>
      <c r="F403" t="s">
        <v>345</v>
      </c>
      <c r="G403" t="s">
        <v>283</v>
      </c>
      <c r="H403" t="s">
        <v>265</v>
      </c>
      <c r="I403" t="s">
        <v>266</v>
      </c>
      <c r="J403" t="s">
        <v>107</v>
      </c>
      <c r="K403" t="s">
        <v>325</v>
      </c>
      <c r="L403" s="64"/>
      <c r="M403" s="64"/>
      <c r="Q403" s="888"/>
      <c r="R403" s="888"/>
      <c r="V403" s="888"/>
      <c r="W403" s="949" t="str">
        <f>IFERROR(VLOOKUP(V403,'1.3 Lists'!$V$10:$W$315,2,FALSE),"")</f>
        <v/>
      </c>
      <c r="X403" s="888"/>
      <c r="AC403" t="s">
        <v>2206</v>
      </c>
      <c r="AD403" s="888"/>
      <c r="AE403" s="888"/>
      <c r="AF403" s="888"/>
      <c r="AG403" s="888"/>
      <c r="AH403" s="888"/>
      <c r="AI403" s="888"/>
    </row>
    <row r="404" spans="4:35">
      <c r="D404" t="s">
        <v>238</v>
      </c>
      <c r="E404" t="s">
        <v>215</v>
      </c>
      <c r="F404" t="s">
        <v>345</v>
      </c>
      <c r="G404" t="s">
        <v>283</v>
      </c>
      <c r="H404" t="s">
        <v>265</v>
      </c>
      <c r="I404" t="s">
        <v>266</v>
      </c>
      <c r="J404" t="s">
        <v>107</v>
      </c>
      <c r="K404" t="s">
        <v>325</v>
      </c>
      <c r="L404" s="64"/>
      <c r="M404" s="64"/>
      <c r="Q404" s="888"/>
      <c r="R404" s="888"/>
      <c r="V404" s="888"/>
      <c r="W404" s="949" t="str">
        <f>IFERROR(VLOOKUP(V404,'1.3 Lists'!$V$10:$W$315,2,FALSE),"")</f>
        <v/>
      </c>
      <c r="X404" s="888"/>
      <c r="AC404" t="s">
        <v>2206</v>
      </c>
      <c r="AD404" s="888"/>
      <c r="AE404" s="888"/>
      <c r="AF404" s="888"/>
      <c r="AG404" s="888"/>
      <c r="AH404" s="888"/>
      <c r="AI404" s="888"/>
    </row>
    <row r="405" spans="4:35">
      <c r="D405" t="s">
        <v>238</v>
      </c>
      <c r="E405" t="s">
        <v>215</v>
      </c>
      <c r="F405" t="s">
        <v>345</v>
      </c>
      <c r="G405" t="s">
        <v>283</v>
      </c>
      <c r="H405" t="s">
        <v>265</v>
      </c>
      <c r="I405" t="s">
        <v>266</v>
      </c>
      <c r="J405" t="s">
        <v>107</v>
      </c>
      <c r="K405" t="s">
        <v>325</v>
      </c>
      <c r="L405" s="64"/>
      <c r="M405" s="64"/>
      <c r="Q405" s="888"/>
      <c r="R405" s="888"/>
      <c r="V405" s="888"/>
      <c r="W405" s="949" t="str">
        <f>IFERROR(VLOOKUP(V405,'1.3 Lists'!$V$10:$W$315,2,FALSE),"")</f>
        <v/>
      </c>
      <c r="X405" s="888"/>
      <c r="AC405" t="s">
        <v>2206</v>
      </c>
      <c r="AD405" s="888"/>
      <c r="AE405" s="888"/>
      <c r="AF405" s="888"/>
      <c r="AG405" s="888"/>
      <c r="AH405" s="888"/>
      <c r="AI405" s="888"/>
    </row>
    <row r="406" spans="4:35">
      <c r="D406" t="s">
        <v>238</v>
      </c>
      <c r="E406" t="s">
        <v>215</v>
      </c>
      <c r="F406" t="s">
        <v>345</v>
      </c>
      <c r="G406" t="s">
        <v>283</v>
      </c>
      <c r="H406" t="s">
        <v>265</v>
      </c>
      <c r="I406" t="s">
        <v>266</v>
      </c>
      <c r="J406" t="s">
        <v>107</v>
      </c>
      <c r="K406" t="s">
        <v>325</v>
      </c>
      <c r="L406" s="64"/>
      <c r="M406" s="64"/>
      <c r="Q406" s="888"/>
      <c r="R406" s="888"/>
      <c r="V406" s="888"/>
      <c r="W406" s="949" t="str">
        <f>IFERROR(VLOOKUP(V406,'1.3 Lists'!$V$10:$W$315,2,FALSE),"")</f>
        <v/>
      </c>
      <c r="X406" s="888"/>
      <c r="AC406" t="s">
        <v>2206</v>
      </c>
      <c r="AD406" s="888"/>
      <c r="AE406" s="888"/>
      <c r="AF406" s="888"/>
      <c r="AG406" s="888"/>
      <c r="AH406" s="888"/>
      <c r="AI406" s="888"/>
    </row>
    <row r="407" spans="4:35">
      <c r="D407" t="s">
        <v>238</v>
      </c>
      <c r="E407" t="s">
        <v>215</v>
      </c>
      <c r="F407" t="s">
        <v>345</v>
      </c>
      <c r="G407" t="s">
        <v>283</v>
      </c>
      <c r="H407" t="s">
        <v>265</v>
      </c>
      <c r="I407" t="s">
        <v>266</v>
      </c>
      <c r="J407" t="s">
        <v>107</v>
      </c>
      <c r="K407" t="s">
        <v>325</v>
      </c>
      <c r="L407" s="64"/>
      <c r="M407" s="64"/>
      <c r="Q407" s="888"/>
      <c r="R407" s="888"/>
      <c r="V407" s="888"/>
      <c r="W407" s="949" t="str">
        <f>IFERROR(VLOOKUP(V407,'1.3 Lists'!$V$10:$W$315,2,FALSE),"")</f>
        <v/>
      </c>
      <c r="X407" s="888"/>
      <c r="AC407" t="s">
        <v>2206</v>
      </c>
      <c r="AD407" s="888"/>
      <c r="AE407" s="888"/>
      <c r="AF407" s="888"/>
      <c r="AG407" s="888"/>
      <c r="AH407" s="888"/>
      <c r="AI407" s="888"/>
    </row>
    <row r="408" spans="4:35">
      <c r="D408" t="s">
        <v>238</v>
      </c>
      <c r="E408" t="s">
        <v>215</v>
      </c>
      <c r="F408" t="s">
        <v>345</v>
      </c>
      <c r="G408" t="s">
        <v>283</v>
      </c>
      <c r="H408" t="s">
        <v>265</v>
      </c>
      <c r="I408" t="s">
        <v>266</v>
      </c>
      <c r="J408" t="s">
        <v>107</v>
      </c>
      <c r="K408" t="s">
        <v>325</v>
      </c>
      <c r="L408" s="64"/>
      <c r="M408" s="64"/>
      <c r="Q408" s="888"/>
      <c r="R408" s="888"/>
      <c r="V408" s="888"/>
      <c r="W408" s="949" t="str">
        <f>IFERROR(VLOOKUP(V408,'1.3 Lists'!$V$10:$W$315,2,FALSE),"")</f>
        <v/>
      </c>
      <c r="X408" s="888"/>
      <c r="AC408" t="s">
        <v>2206</v>
      </c>
      <c r="AD408" s="888"/>
      <c r="AE408" s="888"/>
      <c r="AF408" s="888"/>
      <c r="AG408" s="888"/>
      <c r="AH408" s="888"/>
      <c r="AI408" s="888"/>
    </row>
    <row r="409" spans="4:35">
      <c r="D409" t="s">
        <v>238</v>
      </c>
      <c r="E409" t="s">
        <v>215</v>
      </c>
      <c r="F409" t="s">
        <v>345</v>
      </c>
      <c r="G409" t="s">
        <v>283</v>
      </c>
      <c r="H409" t="s">
        <v>265</v>
      </c>
      <c r="I409" t="s">
        <v>266</v>
      </c>
      <c r="J409" t="s">
        <v>107</v>
      </c>
      <c r="K409" t="s">
        <v>325</v>
      </c>
      <c r="L409" s="64"/>
      <c r="M409" s="64"/>
      <c r="Q409" s="888"/>
      <c r="R409" s="888"/>
      <c r="V409" s="888"/>
      <c r="W409" s="949" t="str">
        <f>IFERROR(VLOOKUP(V409,'1.3 Lists'!$V$10:$W$315,2,FALSE),"")</f>
        <v/>
      </c>
      <c r="X409" s="888"/>
      <c r="AC409" t="s">
        <v>2206</v>
      </c>
      <c r="AD409" s="888"/>
      <c r="AE409" s="888"/>
      <c r="AF409" s="888"/>
      <c r="AG409" s="888"/>
      <c r="AH409" s="888"/>
      <c r="AI409" s="888"/>
    </row>
    <row r="410" spans="4:35">
      <c r="D410" t="s">
        <v>238</v>
      </c>
      <c r="E410" t="s">
        <v>215</v>
      </c>
      <c r="F410" t="s">
        <v>345</v>
      </c>
      <c r="G410" t="s">
        <v>283</v>
      </c>
      <c r="H410" t="s">
        <v>265</v>
      </c>
      <c r="I410" t="s">
        <v>266</v>
      </c>
      <c r="J410" t="s">
        <v>107</v>
      </c>
      <c r="K410" t="s">
        <v>325</v>
      </c>
      <c r="L410" s="63"/>
      <c r="M410" s="63"/>
      <c r="Q410" s="888"/>
      <c r="R410" s="888"/>
      <c r="V410" s="888"/>
      <c r="W410" s="949" t="str">
        <f>IFERROR(VLOOKUP(V410,'1.3 Lists'!$V$10:$W$315,2,FALSE),"")</f>
        <v/>
      </c>
      <c r="X410" s="888"/>
      <c r="AC410" t="s">
        <v>2206</v>
      </c>
      <c r="AD410" s="888"/>
      <c r="AE410" s="888"/>
      <c r="AF410" s="888"/>
      <c r="AG410" s="888"/>
      <c r="AH410" s="888"/>
      <c r="AI410" s="888"/>
    </row>
    <row r="411" spans="4:35">
      <c r="D411" t="s">
        <v>238</v>
      </c>
      <c r="E411" t="s">
        <v>215</v>
      </c>
      <c r="F411" t="s">
        <v>345</v>
      </c>
      <c r="G411" t="s">
        <v>283</v>
      </c>
      <c r="H411" t="s">
        <v>265</v>
      </c>
      <c r="I411" t="s">
        <v>266</v>
      </c>
      <c r="J411" t="s">
        <v>107</v>
      </c>
      <c r="K411" t="s">
        <v>325</v>
      </c>
      <c r="L411" s="63"/>
      <c r="M411" s="63"/>
      <c r="Q411" s="888"/>
      <c r="R411" s="888"/>
      <c r="V411" s="888"/>
      <c r="W411" s="949" t="str">
        <f>IFERROR(VLOOKUP(V411,'1.3 Lists'!$V$10:$W$315,2,FALSE),"")</f>
        <v/>
      </c>
      <c r="X411" s="888"/>
      <c r="AC411" t="s">
        <v>2206</v>
      </c>
      <c r="AD411" s="888"/>
      <c r="AE411" s="888"/>
      <c r="AF411" s="888"/>
      <c r="AG411" s="888"/>
      <c r="AH411" s="888"/>
      <c r="AI411" s="888"/>
    </row>
    <row r="412" spans="4:35">
      <c r="D412" t="s">
        <v>238</v>
      </c>
      <c r="E412" t="s">
        <v>215</v>
      </c>
      <c r="F412" t="s">
        <v>345</v>
      </c>
      <c r="G412" t="s">
        <v>283</v>
      </c>
      <c r="H412" t="s">
        <v>265</v>
      </c>
      <c r="I412" t="s">
        <v>266</v>
      </c>
      <c r="J412" t="s">
        <v>107</v>
      </c>
      <c r="K412" t="s">
        <v>325</v>
      </c>
      <c r="L412" s="63"/>
      <c r="M412" s="63"/>
      <c r="Q412" s="888"/>
      <c r="R412" s="888"/>
      <c r="V412" s="888"/>
      <c r="W412" s="949" t="str">
        <f>IFERROR(VLOOKUP(V412,'1.3 Lists'!$V$10:$W$315,2,FALSE),"")</f>
        <v/>
      </c>
      <c r="X412" s="888"/>
      <c r="AC412" t="s">
        <v>2206</v>
      </c>
      <c r="AD412" s="888"/>
      <c r="AE412" s="888"/>
      <c r="AF412" s="888"/>
      <c r="AG412" s="888"/>
      <c r="AH412" s="888"/>
      <c r="AI412" s="888"/>
    </row>
    <row r="413" spans="4:35">
      <c r="D413" t="s">
        <v>238</v>
      </c>
      <c r="E413" t="s">
        <v>215</v>
      </c>
      <c r="F413" t="s">
        <v>345</v>
      </c>
      <c r="G413" t="s">
        <v>283</v>
      </c>
      <c r="H413" t="s">
        <v>265</v>
      </c>
      <c r="I413" t="s">
        <v>266</v>
      </c>
      <c r="J413" t="s">
        <v>107</v>
      </c>
      <c r="K413" t="s">
        <v>325</v>
      </c>
      <c r="L413" s="63"/>
      <c r="M413" s="63"/>
      <c r="Q413" s="888"/>
      <c r="R413" s="888"/>
      <c r="V413" s="888"/>
      <c r="W413" s="949" t="str">
        <f>IFERROR(VLOOKUP(V413,'1.3 Lists'!$V$10:$W$315,2,FALSE),"")</f>
        <v/>
      </c>
      <c r="X413" s="888"/>
      <c r="AC413" t="s">
        <v>2206</v>
      </c>
      <c r="AD413" s="888"/>
      <c r="AE413" s="888"/>
      <c r="AF413" s="888"/>
      <c r="AG413" s="888"/>
      <c r="AH413" s="888"/>
      <c r="AI413" s="888"/>
    </row>
    <row r="414" spans="4:35">
      <c r="D414" t="s">
        <v>238</v>
      </c>
      <c r="E414" t="s">
        <v>215</v>
      </c>
      <c r="F414" t="s">
        <v>345</v>
      </c>
      <c r="G414" t="s">
        <v>283</v>
      </c>
      <c r="H414" t="s">
        <v>265</v>
      </c>
      <c r="I414" t="s">
        <v>266</v>
      </c>
      <c r="J414" t="s">
        <v>107</v>
      </c>
      <c r="K414" t="s">
        <v>325</v>
      </c>
      <c r="L414" s="63"/>
      <c r="M414" s="63"/>
      <c r="Q414" s="888"/>
      <c r="R414" s="888"/>
      <c r="V414" s="888"/>
      <c r="W414" s="949" t="str">
        <f>IFERROR(VLOOKUP(V414,'1.3 Lists'!$V$10:$W$315,2,FALSE),"")</f>
        <v/>
      </c>
      <c r="X414" s="888"/>
      <c r="AC414" t="s">
        <v>2206</v>
      </c>
      <c r="AD414" s="888"/>
      <c r="AE414" s="888"/>
      <c r="AF414" s="888"/>
      <c r="AG414" s="888"/>
      <c r="AH414" s="888"/>
      <c r="AI414" s="888"/>
    </row>
    <row r="415" spans="4:35">
      <c r="D415" t="s">
        <v>238</v>
      </c>
      <c r="E415" t="s">
        <v>215</v>
      </c>
      <c r="F415" t="s">
        <v>345</v>
      </c>
      <c r="G415" t="s">
        <v>283</v>
      </c>
      <c r="H415" t="s">
        <v>265</v>
      </c>
      <c r="I415" t="s">
        <v>266</v>
      </c>
      <c r="J415" t="s">
        <v>107</v>
      </c>
      <c r="K415" t="s">
        <v>325</v>
      </c>
      <c r="L415" s="63"/>
      <c r="M415" s="63"/>
      <c r="Q415" s="888"/>
      <c r="R415" s="888"/>
      <c r="V415" s="888"/>
      <c r="W415" s="949" t="str">
        <f>IFERROR(VLOOKUP(V415,'1.3 Lists'!$V$10:$W$315,2,FALSE),"")</f>
        <v/>
      </c>
      <c r="X415" s="888"/>
      <c r="AC415" t="s">
        <v>2206</v>
      </c>
      <c r="AD415" s="888"/>
      <c r="AE415" s="888"/>
      <c r="AF415" s="888"/>
      <c r="AG415" s="888"/>
      <c r="AH415" s="888"/>
      <c r="AI415" s="888"/>
    </row>
    <row r="416" spans="4:35">
      <c r="D416" t="s">
        <v>238</v>
      </c>
      <c r="E416" t="s">
        <v>215</v>
      </c>
      <c r="F416" t="s">
        <v>345</v>
      </c>
      <c r="G416" t="s">
        <v>283</v>
      </c>
      <c r="H416" t="s">
        <v>265</v>
      </c>
      <c r="I416" t="s">
        <v>266</v>
      </c>
      <c r="J416" t="s">
        <v>107</v>
      </c>
      <c r="K416" t="s">
        <v>325</v>
      </c>
      <c r="L416" s="63"/>
      <c r="M416" s="63"/>
      <c r="Q416" s="888"/>
      <c r="R416" s="888"/>
      <c r="V416" s="888"/>
      <c r="W416" s="949" t="str">
        <f>IFERROR(VLOOKUP(V416,'1.3 Lists'!$V$10:$W$315,2,FALSE),"")</f>
        <v/>
      </c>
      <c r="X416" s="888"/>
      <c r="AC416" t="s">
        <v>2206</v>
      </c>
      <c r="AD416" s="888"/>
      <c r="AE416" s="888"/>
      <c r="AF416" s="888"/>
      <c r="AG416" s="888"/>
      <c r="AH416" s="888"/>
      <c r="AI416" s="888"/>
    </row>
    <row r="417" spans="4:35">
      <c r="D417" t="s">
        <v>238</v>
      </c>
      <c r="E417" t="s">
        <v>215</v>
      </c>
      <c r="F417" t="s">
        <v>345</v>
      </c>
      <c r="G417" t="s">
        <v>283</v>
      </c>
      <c r="H417" t="s">
        <v>265</v>
      </c>
      <c r="I417" t="s">
        <v>266</v>
      </c>
      <c r="J417" t="s">
        <v>107</v>
      </c>
      <c r="K417" t="s">
        <v>325</v>
      </c>
      <c r="L417" s="63"/>
      <c r="M417" s="63"/>
      <c r="Q417" s="888"/>
      <c r="R417" s="888"/>
      <c r="V417" s="888"/>
      <c r="W417" s="949" t="str">
        <f>IFERROR(VLOOKUP(V417,'1.3 Lists'!$V$10:$W$315,2,FALSE),"")</f>
        <v/>
      </c>
      <c r="X417" s="888"/>
      <c r="AC417" t="s">
        <v>2206</v>
      </c>
      <c r="AD417" s="888"/>
      <c r="AE417" s="888"/>
      <c r="AF417" s="888"/>
      <c r="AG417" s="888"/>
      <c r="AH417" s="888"/>
      <c r="AI417" s="888"/>
    </row>
    <row r="418" spans="4:35">
      <c r="D418" t="s">
        <v>238</v>
      </c>
      <c r="E418" t="s">
        <v>215</v>
      </c>
      <c r="F418" t="s">
        <v>345</v>
      </c>
      <c r="G418" t="s">
        <v>283</v>
      </c>
      <c r="H418" t="s">
        <v>265</v>
      </c>
      <c r="I418" t="s">
        <v>266</v>
      </c>
      <c r="J418" t="s">
        <v>107</v>
      </c>
      <c r="K418" t="s">
        <v>325</v>
      </c>
      <c r="L418" s="63"/>
      <c r="M418" s="63"/>
      <c r="Q418" s="888"/>
      <c r="R418" s="888"/>
      <c r="V418" s="888"/>
      <c r="W418" s="949" t="str">
        <f>IFERROR(VLOOKUP(V418,'1.3 Lists'!$V$10:$W$315,2,FALSE),"")</f>
        <v/>
      </c>
      <c r="X418" s="888"/>
      <c r="AC418" t="s">
        <v>2206</v>
      </c>
      <c r="AD418" s="888"/>
      <c r="AE418" s="888"/>
      <c r="AF418" s="888"/>
      <c r="AG418" s="888"/>
      <c r="AH418" s="888"/>
      <c r="AI418" s="888"/>
    </row>
    <row r="419" spans="4:35">
      <c r="D419" t="s">
        <v>238</v>
      </c>
      <c r="E419" t="s">
        <v>215</v>
      </c>
      <c r="F419" t="s">
        <v>345</v>
      </c>
      <c r="G419" t="s">
        <v>283</v>
      </c>
      <c r="H419" t="s">
        <v>265</v>
      </c>
      <c r="I419" t="s">
        <v>266</v>
      </c>
      <c r="J419" t="s">
        <v>107</v>
      </c>
      <c r="K419" t="s">
        <v>325</v>
      </c>
      <c r="L419" s="63"/>
      <c r="M419" s="63"/>
      <c r="Q419" s="888"/>
      <c r="R419" s="888"/>
      <c r="V419" s="888"/>
      <c r="W419" s="949" t="str">
        <f>IFERROR(VLOOKUP(V419,'1.3 Lists'!$V$10:$W$315,2,FALSE),"")</f>
        <v/>
      </c>
      <c r="X419" s="888"/>
      <c r="AC419" t="s">
        <v>2206</v>
      </c>
      <c r="AD419" s="888"/>
      <c r="AE419" s="888"/>
      <c r="AF419" s="888"/>
      <c r="AG419" s="888"/>
      <c r="AH419" s="888"/>
      <c r="AI419" s="888"/>
    </row>
    <row r="420" spans="4:35">
      <c r="D420" t="s">
        <v>238</v>
      </c>
      <c r="E420" t="s">
        <v>215</v>
      </c>
      <c r="F420" t="s">
        <v>345</v>
      </c>
      <c r="G420" t="s">
        <v>283</v>
      </c>
      <c r="H420" t="s">
        <v>265</v>
      </c>
      <c r="I420" t="s">
        <v>266</v>
      </c>
      <c r="J420" t="s">
        <v>107</v>
      </c>
      <c r="K420" t="s">
        <v>325</v>
      </c>
      <c r="L420" s="63"/>
      <c r="M420" s="63"/>
      <c r="Q420" s="888"/>
      <c r="R420" s="888"/>
      <c r="V420" s="888"/>
      <c r="W420" s="949" t="str">
        <f>IFERROR(VLOOKUP(V420,'1.3 Lists'!$V$10:$W$315,2,FALSE),"")</f>
        <v/>
      </c>
      <c r="X420" s="888"/>
      <c r="AC420" t="s">
        <v>2206</v>
      </c>
      <c r="AD420" s="888"/>
      <c r="AE420" s="888"/>
      <c r="AF420" s="888"/>
      <c r="AG420" s="888"/>
      <c r="AH420" s="888"/>
      <c r="AI420" s="888"/>
    </row>
    <row r="421" spans="4:35">
      <c r="D421" t="s">
        <v>238</v>
      </c>
      <c r="E421" t="s">
        <v>215</v>
      </c>
      <c r="F421" t="s">
        <v>345</v>
      </c>
      <c r="G421" t="s">
        <v>283</v>
      </c>
      <c r="H421" t="s">
        <v>265</v>
      </c>
      <c r="I421" t="s">
        <v>266</v>
      </c>
      <c r="J421" t="s">
        <v>107</v>
      </c>
      <c r="K421" t="s">
        <v>325</v>
      </c>
      <c r="L421" s="63"/>
      <c r="M421" s="63"/>
      <c r="Q421" s="888"/>
      <c r="R421" s="888"/>
      <c r="V421" s="888"/>
      <c r="W421" s="949" t="str">
        <f>IFERROR(VLOOKUP(V421,'1.3 Lists'!$V$10:$W$315,2,FALSE),"")</f>
        <v/>
      </c>
      <c r="X421" s="888"/>
      <c r="AC421" t="s">
        <v>2206</v>
      </c>
      <c r="AD421" s="888"/>
      <c r="AE421" s="888"/>
      <c r="AF421" s="888"/>
      <c r="AG421" s="888"/>
      <c r="AH421" s="888"/>
      <c r="AI421" s="888"/>
    </row>
    <row r="422" spans="4:35">
      <c r="D422" t="s">
        <v>238</v>
      </c>
      <c r="E422" t="s">
        <v>215</v>
      </c>
      <c r="F422" t="s">
        <v>345</v>
      </c>
      <c r="G422" t="s">
        <v>283</v>
      </c>
      <c r="H422" t="s">
        <v>265</v>
      </c>
      <c r="I422" t="s">
        <v>266</v>
      </c>
      <c r="J422" t="s">
        <v>107</v>
      </c>
      <c r="K422" t="s">
        <v>325</v>
      </c>
      <c r="L422" s="63"/>
      <c r="M422" s="63"/>
      <c r="Q422" s="888"/>
      <c r="R422" s="888"/>
      <c r="V422" s="888"/>
      <c r="W422" s="949" t="str">
        <f>IFERROR(VLOOKUP(V422,'1.3 Lists'!$V$10:$W$315,2,FALSE),"")</f>
        <v/>
      </c>
      <c r="X422" s="888"/>
      <c r="AC422" t="s">
        <v>2206</v>
      </c>
      <c r="AD422" s="888"/>
      <c r="AE422" s="888"/>
      <c r="AF422" s="888"/>
      <c r="AG422" s="888"/>
      <c r="AH422" s="888"/>
      <c r="AI422" s="888"/>
    </row>
    <row r="423" spans="4:35">
      <c r="D423" t="s">
        <v>238</v>
      </c>
      <c r="E423" t="s">
        <v>215</v>
      </c>
      <c r="F423" t="s">
        <v>345</v>
      </c>
      <c r="G423" t="s">
        <v>283</v>
      </c>
      <c r="H423" t="s">
        <v>265</v>
      </c>
      <c r="I423" t="s">
        <v>266</v>
      </c>
      <c r="J423" t="s">
        <v>107</v>
      </c>
      <c r="K423" t="s">
        <v>325</v>
      </c>
      <c r="L423" s="63"/>
      <c r="M423" s="63"/>
      <c r="Q423" s="888"/>
      <c r="R423" s="888"/>
      <c r="V423" s="888"/>
      <c r="W423" s="949" t="str">
        <f>IFERROR(VLOOKUP(V423,'1.3 Lists'!$V$10:$W$315,2,FALSE),"")</f>
        <v/>
      </c>
      <c r="X423" s="888"/>
      <c r="AC423" t="s">
        <v>2206</v>
      </c>
      <c r="AD423" s="888"/>
      <c r="AE423" s="888"/>
      <c r="AF423" s="888"/>
      <c r="AG423" s="888"/>
      <c r="AH423" s="888"/>
      <c r="AI423" s="888"/>
    </row>
    <row r="424" spans="4:35">
      <c r="D424" t="s">
        <v>238</v>
      </c>
      <c r="E424" t="s">
        <v>215</v>
      </c>
      <c r="F424" t="s">
        <v>345</v>
      </c>
      <c r="G424" t="s">
        <v>283</v>
      </c>
      <c r="H424" t="s">
        <v>265</v>
      </c>
      <c r="I424" t="s">
        <v>266</v>
      </c>
      <c r="J424" t="s">
        <v>107</v>
      </c>
      <c r="K424" t="s">
        <v>325</v>
      </c>
      <c r="L424" s="63"/>
      <c r="M424" s="63"/>
      <c r="Q424" s="888"/>
      <c r="R424" s="888"/>
      <c r="V424" s="888"/>
      <c r="W424" s="949" t="str">
        <f>IFERROR(VLOOKUP(V424,'1.3 Lists'!$V$10:$W$315,2,FALSE),"")</f>
        <v/>
      </c>
      <c r="X424" s="888"/>
      <c r="AC424" t="s">
        <v>2206</v>
      </c>
      <c r="AD424" s="888"/>
      <c r="AE424" s="888"/>
      <c r="AF424" s="888"/>
      <c r="AG424" s="888"/>
      <c r="AH424" s="888"/>
      <c r="AI424" s="888"/>
    </row>
    <row r="425" spans="4:35">
      <c r="D425" t="s">
        <v>238</v>
      </c>
      <c r="E425" t="s">
        <v>215</v>
      </c>
      <c r="F425" t="s">
        <v>345</v>
      </c>
      <c r="G425" t="s">
        <v>283</v>
      </c>
      <c r="H425" t="s">
        <v>265</v>
      </c>
      <c r="I425" t="s">
        <v>266</v>
      </c>
      <c r="J425" t="s">
        <v>107</v>
      </c>
      <c r="K425" t="s">
        <v>325</v>
      </c>
      <c r="L425" s="63"/>
      <c r="M425" s="63"/>
      <c r="Q425" s="888"/>
      <c r="R425" s="888"/>
      <c r="V425" s="888"/>
      <c r="W425" s="949" t="str">
        <f>IFERROR(VLOOKUP(V425,'1.3 Lists'!$V$10:$W$315,2,FALSE),"")</f>
        <v/>
      </c>
      <c r="X425" s="888"/>
      <c r="AC425" t="s">
        <v>2206</v>
      </c>
      <c r="AD425" s="888"/>
      <c r="AE425" s="888"/>
      <c r="AF425" s="888"/>
      <c r="AG425" s="888"/>
      <c r="AH425" s="888"/>
      <c r="AI425" s="888"/>
    </row>
    <row r="426" spans="4:35">
      <c r="D426" t="s">
        <v>238</v>
      </c>
      <c r="E426" t="s">
        <v>215</v>
      </c>
      <c r="F426" t="s">
        <v>345</v>
      </c>
      <c r="G426" t="s">
        <v>283</v>
      </c>
      <c r="H426" t="s">
        <v>265</v>
      </c>
      <c r="I426" t="s">
        <v>266</v>
      </c>
      <c r="J426" t="s">
        <v>107</v>
      </c>
      <c r="K426" t="s">
        <v>325</v>
      </c>
      <c r="L426" s="63"/>
      <c r="M426" s="63"/>
      <c r="Q426" s="888"/>
      <c r="R426" s="888"/>
      <c r="V426" s="888"/>
      <c r="W426" s="949" t="str">
        <f>IFERROR(VLOOKUP(V426,'1.3 Lists'!$V$10:$W$315,2,FALSE),"")</f>
        <v/>
      </c>
      <c r="X426" s="888"/>
      <c r="AC426" t="s">
        <v>2206</v>
      </c>
      <c r="AD426" s="888"/>
      <c r="AE426" s="888"/>
      <c r="AF426" s="888"/>
      <c r="AG426" s="888"/>
      <c r="AH426" s="888"/>
      <c r="AI426" s="888"/>
    </row>
    <row r="427" spans="4:35">
      <c r="D427" t="s">
        <v>238</v>
      </c>
      <c r="E427" t="s">
        <v>215</v>
      </c>
      <c r="F427" t="s">
        <v>345</v>
      </c>
      <c r="G427" t="s">
        <v>283</v>
      </c>
      <c r="H427" t="s">
        <v>265</v>
      </c>
      <c r="I427" t="s">
        <v>266</v>
      </c>
      <c r="J427" t="s">
        <v>107</v>
      </c>
      <c r="K427" t="s">
        <v>325</v>
      </c>
      <c r="L427" s="63"/>
      <c r="M427" s="63"/>
      <c r="Q427" s="888"/>
      <c r="R427" s="888"/>
      <c r="V427" s="888"/>
      <c r="W427" s="949" t="str">
        <f>IFERROR(VLOOKUP(V427,'1.3 Lists'!$V$10:$W$315,2,FALSE),"")</f>
        <v/>
      </c>
      <c r="X427" s="888"/>
      <c r="AC427" t="s">
        <v>2206</v>
      </c>
      <c r="AD427" s="888"/>
      <c r="AE427" s="888"/>
      <c r="AF427" s="888"/>
      <c r="AG427" s="888"/>
      <c r="AH427" s="888"/>
      <c r="AI427" s="888"/>
    </row>
    <row r="428" spans="4:35">
      <c r="D428" t="s">
        <v>238</v>
      </c>
      <c r="E428" t="s">
        <v>215</v>
      </c>
      <c r="F428" t="s">
        <v>345</v>
      </c>
      <c r="G428" t="s">
        <v>283</v>
      </c>
      <c r="H428" t="s">
        <v>265</v>
      </c>
      <c r="I428" t="s">
        <v>266</v>
      </c>
      <c r="J428" t="s">
        <v>107</v>
      </c>
      <c r="K428" t="s">
        <v>325</v>
      </c>
      <c r="L428" s="63"/>
      <c r="M428" s="63"/>
      <c r="Q428" s="888"/>
      <c r="R428" s="888"/>
      <c r="V428" s="888"/>
      <c r="W428" s="949" t="str">
        <f>IFERROR(VLOOKUP(V428,'1.3 Lists'!$V$10:$W$315,2,FALSE),"")</f>
        <v/>
      </c>
      <c r="X428" s="888"/>
      <c r="AC428" t="s">
        <v>2206</v>
      </c>
      <c r="AD428" s="888"/>
      <c r="AE428" s="888"/>
      <c r="AF428" s="888"/>
      <c r="AG428" s="888"/>
      <c r="AH428" s="888"/>
      <c r="AI428" s="888"/>
    </row>
    <row r="429" spans="4:35">
      <c r="D429" t="s">
        <v>238</v>
      </c>
      <c r="E429" t="s">
        <v>215</v>
      </c>
      <c r="F429" t="s">
        <v>345</v>
      </c>
      <c r="G429" t="s">
        <v>283</v>
      </c>
      <c r="H429" t="s">
        <v>265</v>
      </c>
      <c r="I429" t="s">
        <v>266</v>
      </c>
      <c r="J429" t="s">
        <v>107</v>
      </c>
      <c r="K429" t="s">
        <v>325</v>
      </c>
      <c r="L429" s="63"/>
      <c r="M429" s="63"/>
      <c r="Q429" s="888"/>
      <c r="R429" s="888"/>
      <c r="V429" s="888"/>
      <c r="W429" s="949" t="str">
        <f>IFERROR(VLOOKUP(V429,'1.3 Lists'!$V$10:$W$315,2,FALSE),"")</f>
        <v/>
      </c>
      <c r="X429" s="888"/>
      <c r="AC429" t="s">
        <v>2206</v>
      </c>
      <c r="AD429" s="888"/>
      <c r="AE429" s="888"/>
      <c r="AF429" s="888"/>
      <c r="AG429" s="888"/>
      <c r="AH429" s="888"/>
      <c r="AI429" s="888"/>
    </row>
    <row r="430" spans="4:35">
      <c r="D430" t="s">
        <v>238</v>
      </c>
      <c r="E430" t="s">
        <v>215</v>
      </c>
      <c r="F430" t="s">
        <v>345</v>
      </c>
      <c r="G430" t="s">
        <v>283</v>
      </c>
      <c r="H430" t="s">
        <v>265</v>
      </c>
      <c r="I430" t="s">
        <v>266</v>
      </c>
      <c r="J430" t="s">
        <v>107</v>
      </c>
      <c r="K430" t="s">
        <v>325</v>
      </c>
      <c r="L430" s="63"/>
      <c r="M430" s="63"/>
      <c r="Q430" s="888"/>
      <c r="R430" s="888"/>
      <c r="V430" s="888"/>
      <c r="W430" s="949" t="str">
        <f>IFERROR(VLOOKUP(V430,'1.3 Lists'!$V$10:$W$315,2,FALSE),"")</f>
        <v/>
      </c>
      <c r="X430" s="888"/>
      <c r="AC430" t="s">
        <v>2206</v>
      </c>
      <c r="AD430" s="888"/>
      <c r="AE430" s="888"/>
      <c r="AF430" s="888"/>
      <c r="AG430" s="888"/>
      <c r="AH430" s="888"/>
      <c r="AI430" s="888"/>
    </row>
    <row r="431" spans="4:35">
      <c r="D431" t="s">
        <v>238</v>
      </c>
      <c r="E431" t="s">
        <v>215</v>
      </c>
      <c r="F431" t="s">
        <v>345</v>
      </c>
      <c r="G431" t="s">
        <v>283</v>
      </c>
      <c r="H431" t="s">
        <v>265</v>
      </c>
      <c r="I431" t="s">
        <v>266</v>
      </c>
      <c r="J431" t="s">
        <v>107</v>
      </c>
      <c r="K431" t="s">
        <v>325</v>
      </c>
      <c r="L431" s="63"/>
      <c r="M431" s="63"/>
      <c r="Q431" s="888"/>
      <c r="R431" s="888"/>
      <c r="V431" s="888"/>
      <c r="W431" s="949" t="str">
        <f>IFERROR(VLOOKUP(V431,'1.3 Lists'!$V$10:$W$315,2,FALSE),"")</f>
        <v/>
      </c>
      <c r="X431" s="888"/>
      <c r="AC431" t="s">
        <v>2206</v>
      </c>
      <c r="AD431" s="888"/>
      <c r="AE431" s="888"/>
      <c r="AF431" s="888"/>
      <c r="AG431" s="888"/>
      <c r="AH431" s="888"/>
      <c r="AI431" s="888"/>
    </row>
    <row r="432" spans="4:35">
      <c r="D432" t="s">
        <v>238</v>
      </c>
      <c r="E432" t="s">
        <v>215</v>
      </c>
      <c r="F432" t="s">
        <v>345</v>
      </c>
      <c r="G432" t="s">
        <v>283</v>
      </c>
      <c r="H432" t="s">
        <v>265</v>
      </c>
      <c r="I432" t="s">
        <v>266</v>
      </c>
      <c r="J432" t="s">
        <v>107</v>
      </c>
      <c r="K432" t="s">
        <v>325</v>
      </c>
      <c r="L432" s="63"/>
      <c r="M432" s="63"/>
      <c r="Q432" s="888"/>
      <c r="R432" s="888"/>
      <c r="V432" s="888"/>
      <c r="W432" s="949" t="str">
        <f>IFERROR(VLOOKUP(V432,'1.3 Lists'!$V$10:$W$315,2,FALSE),"")</f>
        <v/>
      </c>
      <c r="X432" s="888"/>
      <c r="AC432" t="s">
        <v>2206</v>
      </c>
      <c r="AD432" s="888"/>
      <c r="AE432" s="888"/>
      <c r="AF432" s="888"/>
      <c r="AG432" s="888"/>
      <c r="AH432" s="888"/>
      <c r="AI432" s="888"/>
    </row>
    <row r="433" spans="4:35">
      <c r="D433" t="s">
        <v>238</v>
      </c>
      <c r="E433" t="s">
        <v>215</v>
      </c>
      <c r="F433" t="s">
        <v>345</v>
      </c>
      <c r="G433" t="s">
        <v>283</v>
      </c>
      <c r="H433" t="s">
        <v>265</v>
      </c>
      <c r="I433" t="s">
        <v>266</v>
      </c>
      <c r="J433" t="s">
        <v>107</v>
      </c>
      <c r="K433" t="s">
        <v>325</v>
      </c>
      <c r="L433" s="63"/>
      <c r="M433" s="63"/>
      <c r="Q433" s="888"/>
      <c r="R433" s="888"/>
      <c r="V433" s="888"/>
      <c r="W433" s="949" t="str">
        <f>IFERROR(VLOOKUP(V433,'1.3 Lists'!$V$10:$W$315,2,FALSE),"")</f>
        <v/>
      </c>
      <c r="X433" s="888"/>
      <c r="AC433" t="s">
        <v>2206</v>
      </c>
      <c r="AD433" s="888"/>
      <c r="AE433" s="888"/>
      <c r="AF433" s="888"/>
      <c r="AG433" s="888"/>
      <c r="AH433" s="888"/>
      <c r="AI433" s="888"/>
    </row>
    <row r="434" spans="4:35">
      <c r="D434" t="s">
        <v>238</v>
      </c>
      <c r="E434" t="s">
        <v>215</v>
      </c>
      <c r="F434" t="s">
        <v>345</v>
      </c>
      <c r="G434" t="s">
        <v>283</v>
      </c>
      <c r="H434" t="s">
        <v>265</v>
      </c>
      <c r="I434" t="s">
        <v>266</v>
      </c>
      <c r="J434" t="s">
        <v>107</v>
      </c>
      <c r="K434" t="s">
        <v>325</v>
      </c>
      <c r="L434" s="63"/>
      <c r="M434" s="63"/>
      <c r="Q434" s="888"/>
      <c r="R434" s="888"/>
      <c r="V434" s="888"/>
      <c r="W434" s="949" t="str">
        <f>IFERROR(VLOOKUP(V434,'1.3 Lists'!$V$10:$W$315,2,FALSE),"")</f>
        <v/>
      </c>
      <c r="X434" s="888"/>
      <c r="AC434" t="s">
        <v>2206</v>
      </c>
      <c r="AD434" s="888"/>
      <c r="AE434" s="888"/>
      <c r="AF434" s="888"/>
      <c r="AG434" s="888"/>
      <c r="AH434" s="888"/>
      <c r="AI434" s="888"/>
    </row>
    <row r="435" spans="4:35">
      <c r="D435" t="s">
        <v>238</v>
      </c>
      <c r="E435" t="s">
        <v>215</v>
      </c>
      <c r="F435" t="s">
        <v>345</v>
      </c>
      <c r="G435" t="s">
        <v>283</v>
      </c>
      <c r="H435" t="s">
        <v>265</v>
      </c>
      <c r="I435" t="s">
        <v>266</v>
      </c>
      <c r="J435" t="s">
        <v>107</v>
      </c>
      <c r="K435" t="s">
        <v>325</v>
      </c>
      <c r="L435" s="63"/>
      <c r="M435" s="63"/>
      <c r="Q435" s="888"/>
      <c r="R435" s="888"/>
      <c r="V435" s="888"/>
      <c r="W435" s="949" t="str">
        <f>IFERROR(VLOOKUP(V435,'1.3 Lists'!$V$10:$W$315,2,FALSE),"")</f>
        <v/>
      </c>
      <c r="X435" s="888"/>
      <c r="AC435" t="s">
        <v>2206</v>
      </c>
      <c r="AD435" s="888"/>
      <c r="AE435" s="888"/>
      <c r="AF435" s="888"/>
      <c r="AG435" s="888"/>
      <c r="AH435" s="888"/>
      <c r="AI435" s="888"/>
    </row>
    <row r="436" spans="4:35">
      <c r="D436" t="s">
        <v>238</v>
      </c>
      <c r="E436" t="s">
        <v>215</v>
      </c>
      <c r="F436" t="s">
        <v>345</v>
      </c>
      <c r="G436" t="s">
        <v>283</v>
      </c>
      <c r="H436" t="s">
        <v>265</v>
      </c>
      <c r="I436" t="s">
        <v>266</v>
      </c>
      <c r="J436" t="s">
        <v>107</v>
      </c>
      <c r="K436" t="s">
        <v>325</v>
      </c>
      <c r="L436" s="63"/>
      <c r="M436" s="63"/>
      <c r="Q436" s="888"/>
      <c r="R436" s="888"/>
      <c r="V436" s="888"/>
      <c r="W436" s="949" t="str">
        <f>IFERROR(VLOOKUP(V436,'1.3 Lists'!$V$10:$W$315,2,FALSE),"")</f>
        <v/>
      </c>
      <c r="X436" s="888"/>
      <c r="AC436" t="s">
        <v>2206</v>
      </c>
      <c r="AD436" s="888"/>
      <c r="AE436" s="888"/>
      <c r="AF436" s="888"/>
      <c r="AG436" s="888"/>
      <c r="AH436" s="888"/>
      <c r="AI436" s="888"/>
    </row>
    <row r="437" spans="4:35">
      <c r="D437" t="s">
        <v>238</v>
      </c>
      <c r="E437" t="s">
        <v>215</v>
      </c>
      <c r="F437" t="s">
        <v>345</v>
      </c>
      <c r="G437" t="s">
        <v>283</v>
      </c>
      <c r="H437" t="s">
        <v>265</v>
      </c>
      <c r="I437" t="s">
        <v>266</v>
      </c>
      <c r="J437" t="s">
        <v>107</v>
      </c>
      <c r="K437" t="s">
        <v>325</v>
      </c>
      <c r="L437" s="63"/>
      <c r="M437" s="63"/>
      <c r="Q437" s="888"/>
      <c r="R437" s="888"/>
      <c r="V437" s="888"/>
      <c r="W437" s="949" t="str">
        <f>IFERROR(VLOOKUP(V437,'1.3 Lists'!$V$10:$W$315,2,FALSE),"")</f>
        <v/>
      </c>
      <c r="X437" s="888"/>
      <c r="AC437" t="s">
        <v>2206</v>
      </c>
      <c r="AD437" s="888"/>
      <c r="AE437" s="888"/>
      <c r="AF437" s="888"/>
      <c r="AG437" s="888"/>
      <c r="AH437" s="888"/>
      <c r="AI437" s="888"/>
    </row>
    <row r="438" spans="4:35">
      <c r="D438" t="s">
        <v>238</v>
      </c>
      <c r="E438" t="s">
        <v>215</v>
      </c>
      <c r="F438" t="s">
        <v>345</v>
      </c>
      <c r="G438" t="s">
        <v>283</v>
      </c>
      <c r="H438" t="s">
        <v>265</v>
      </c>
      <c r="I438" t="s">
        <v>266</v>
      </c>
      <c r="J438" t="s">
        <v>107</v>
      </c>
      <c r="K438" t="s">
        <v>325</v>
      </c>
      <c r="L438" s="63"/>
      <c r="M438" s="63"/>
      <c r="Q438" s="888"/>
      <c r="R438" s="888"/>
      <c r="V438" s="888"/>
      <c r="W438" s="949" t="str">
        <f>IFERROR(VLOOKUP(V438,'1.3 Lists'!$V$10:$W$315,2,FALSE),"")</f>
        <v/>
      </c>
      <c r="X438" s="888"/>
      <c r="AC438" t="s">
        <v>2206</v>
      </c>
      <c r="AD438" s="888"/>
      <c r="AE438" s="888"/>
      <c r="AF438" s="888"/>
      <c r="AG438" s="888"/>
      <c r="AH438" s="888"/>
      <c r="AI438" s="888"/>
    </row>
    <row r="439" spans="4:35">
      <c r="D439" t="s">
        <v>238</v>
      </c>
      <c r="E439" t="s">
        <v>215</v>
      </c>
      <c r="F439" t="s">
        <v>345</v>
      </c>
      <c r="G439" t="s">
        <v>283</v>
      </c>
      <c r="H439" t="s">
        <v>265</v>
      </c>
      <c r="I439" t="s">
        <v>266</v>
      </c>
      <c r="J439" t="s">
        <v>107</v>
      </c>
      <c r="K439" t="s">
        <v>325</v>
      </c>
      <c r="L439" s="63"/>
      <c r="M439" s="63"/>
      <c r="Q439" s="888"/>
      <c r="R439" s="888"/>
      <c r="V439" s="888"/>
      <c r="W439" s="949" t="str">
        <f>IFERROR(VLOOKUP(V439,'1.3 Lists'!$V$10:$W$315,2,FALSE),"")</f>
        <v/>
      </c>
      <c r="X439" s="888"/>
      <c r="AC439" t="s">
        <v>2206</v>
      </c>
      <c r="AD439" s="888"/>
      <c r="AE439" s="888"/>
      <c r="AF439" s="888"/>
      <c r="AG439" s="888"/>
      <c r="AH439" s="888"/>
      <c r="AI439" s="888"/>
    </row>
    <row r="440" spans="4:35">
      <c r="D440" t="s">
        <v>238</v>
      </c>
      <c r="E440" t="s">
        <v>215</v>
      </c>
      <c r="F440" t="s">
        <v>345</v>
      </c>
      <c r="G440" t="s">
        <v>283</v>
      </c>
      <c r="H440" t="s">
        <v>265</v>
      </c>
      <c r="I440" t="s">
        <v>266</v>
      </c>
      <c r="J440" t="s">
        <v>107</v>
      </c>
      <c r="K440" t="s">
        <v>325</v>
      </c>
      <c r="L440" s="63"/>
      <c r="M440" s="63"/>
      <c r="Q440" s="888"/>
      <c r="R440" s="888"/>
      <c r="V440" s="888"/>
      <c r="W440" s="949" t="str">
        <f>IFERROR(VLOOKUP(V440,'1.3 Lists'!$V$10:$W$315,2,FALSE),"")</f>
        <v/>
      </c>
      <c r="X440" s="888"/>
      <c r="AC440" t="s">
        <v>2206</v>
      </c>
      <c r="AD440" s="888"/>
      <c r="AE440" s="888"/>
      <c r="AF440" s="888"/>
      <c r="AG440" s="888"/>
      <c r="AH440" s="888"/>
      <c r="AI440" s="888"/>
    </row>
    <row r="441" spans="4:35">
      <c r="D441" t="s">
        <v>238</v>
      </c>
      <c r="E441" t="s">
        <v>215</v>
      </c>
      <c r="F441" t="s">
        <v>345</v>
      </c>
      <c r="G441" t="s">
        <v>283</v>
      </c>
      <c r="H441" t="s">
        <v>265</v>
      </c>
      <c r="I441" t="s">
        <v>266</v>
      </c>
      <c r="J441" t="s">
        <v>107</v>
      </c>
      <c r="K441" t="s">
        <v>325</v>
      </c>
      <c r="L441" s="63"/>
      <c r="M441" s="63"/>
      <c r="Q441" s="888"/>
      <c r="R441" s="888"/>
      <c r="V441" s="888"/>
      <c r="W441" s="949" t="str">
        <f>IFERROR(VLOOKUP(V441,'1.3 Lists'!$V$10:$W$315,2,FALSE),"")</f>
        <v/>
      </c>
      <c r="X441" s="888"/>
      <c r="AC441" t="s">
        <v>2206</v>
      </c>
      <c r="AD441" s="888"/>
      <c r="AE441" s="888"/>
      <c r="AF441" s="888"/>
      <c r="AG441" s="888"/>
      <c r="AH441" s="888"/>
      <c r="AI441" s="888"/>
    </row>
    <row r="442" spans="4:35">
      <c r="D442" t="s">
        <v>238</v>
      </c>
      <c r="E442" t="s">
        <v>215</v>
      </c>
      <c r="F442" t="s">
        <v>345</v>
      </c>
      <c r="G442" t="s">
        <v>283</v>
      </c>
      <c r="H442" t="s">
        <v>265</v>
      </c>
      <c r="I442" t="s">
        <v>266</v>
      </c>
      <c r="J442" t="s">
        <v>107</v>
      </c>
      <c r="K442" t="s">
        <v>325</v>
      </c>
      <c r="L442" s="63"/>
      <c r="M442" s="63"/>
      <c r="Q442" s="888"/>
      <c r="R442" s="888"/>
      <c r="V442" s="888"/>
      <c r="W442" s="949" t="str">
        <f>IFERROR(VLOOKUP(V442,'1.3 Lists'!$V$10:$W$315,2,FALSE),"")</f>
        <v/>
      </c>
      <c r="X442" s="888"/>
      <c r="AC442" t="s">
        <v>2206</v>
      </c>
      <c r="AD442" s="888"/>
      <c r="AE442" s="888"/>
      <c r="AF442" s="888"/>
      <c r="AG442" s="888"/>
      <c r="AH442" s="888"/>
      <c r="AI442" s="888"/>
    </row>
    <row r="443" spans="4:35">
      <c r="D443" t="s">
        <v>238</v>
      </c>
      <c r="E443" t="s">
        <v>215</v>
      </c>
      <c r="F443" t="s">
        <v>345</v>
      </c>
      <c r="G443" t="s">
        <v>283</v>
      </c>
      <c r="H443" t="s">
        <v>265</v>
      </c>
      <c r="I443" t="s">
        <v>266</v>
      </c>
      <c r="J443" t="s">
        <v>107</v>
      </c>
      <c r="K443" t="s">
        <v>325</v>
      </c>
      <c r="L443" s="63"/>
      <c r="M443" s="63"/>
      <c r="Q443" s="888"/>
      <c r="R443" s="888"/>
      <c r="V443" s="888"/>
      <c r="W443" s="949" t="str">
        <f>IFERROR(VLOOKUP(V443,'1.3 Lists'!$V$10:$W$315,2,FALSE),"")</f>
        <v/>
      </c>
      <c r="X443" s="888"/>
      <c r="AC443" t="s">
        <v>2206</v>
      </c>
      <c r="AD443" s="888"/>
      <c r="AE443" s="888"/>
      <c r="AF443" s="888"/>
      <c r="AG443" s="888"/>
      <c r="AH443" s="888"/>
      <c r="AI443" s="888"/>
    </row>
    <row r="444" spans="4:35">
      <c r="D444" t="s">
        <v>238</v>
      </c>
      <c r="E444" t="s">
        <v>215</v>
      </c>
      <c r="F444" t="s">
        <v>345</v>
      </c>
      <c r="G444" t="s">
        <v>283</v>
      </c>
      <c r="H444" t="s">
        <v>265</v>
      </c>
      <c r="I444" t="s">
        <v>266</v>
      </c>
      <c r="J444" t="s">
        <v>107</v>
      </c>
      <c r="K444" t="s">
        <v>325</v>
      </c>
      <c r="Q444" s="888"/>
      <c r="R444" s="888"/>
      <c r="V444" s="888"/>
      <c r="W444" s="949" t="str">
        <f>IFERROR(VLOOKUP(V444,'1.3 Lists'!$V$10:$W$315,2,FALSE),"")</f>
        <v/>
      </c>
      <c r="X444" s="888"/>
      <c r="AC444" t="s">
        <v>2206</v>
      </c>
      <c r="AD444" s="888"/>
      <c r="AE444" s="888"/>
      <c r="AF444" s="888"/>
      <c r="AG444" s="888"/>
      <c r="AH444" s="888"/>
      <c r="AI444" s="888"/>
    </row>
    <row r="445" spans="4:35">
      <c r="D445" t="s">
        <v>238</v>
      </c>
      <c r="E445" t="s">
        <v>215</v>
      </c>
      <c r="F445" t="s">
        <v>345</v>
      </c>
      <c r="G445" t="s">
        <v>283</v>
      </c>
      <c r="H445" t="s">
        <v>265</v>
      </c>
      <c r="I445" t="s">
        <v>266</v>
      </c>
      <c r="J445" t="s">
        <v>107</v>
      </c>
      <c r="K445" t="s">
        <v>325</v>
      </c>
      <c r="Q445" s="888"/>
      <c r="R445" s="888"/>
      <c r="V445" s="888"/>
      <c r="W445" s="949" t="str">
        <f>IFERROR(VLOOKUP(V445,'1.3 Lists'!$V$10:$W$315,2,FALSE),"")</f>
        <v/>
      </c>
      <c r="X445" s="888"/>
      <c r="AC445" t="s">
        <v>2206</v>
      </c>
      <c r="AD445" s="888"/>
      <c r="AE445" s="888"/>
      <c r="AF445" s="888"/>
      <c r="AG445" s="888"/>
      <c r="AH445" s="888"/>
      <c r="AI445" s="888"/>
    </row>
    <row r="446" spans="4:35">
      <c r="D446" t="s">
        <v>238</v>
      </c>
      <c r="E446" t="s">
        <v>215</v>
      </c>
      <c r="F446" t="s">
        <v>345</v>
      </c>
      <c r="G446" t="s">
        <v>283</v>
      </c>
      <c r="H446" t="s">
        <v>265</v>
      </c>
      <c r="I446" t="s">
        <v>266</v>
      </c>
      <c r="J446" t="s">
        <v>107</v>
      </c>
      <c r="K446" t="s">
        <v>325</v>
      </c>
      <c r="Q446" s="888"/>
      <c r="R446" s="888"/>
      <c r="V446" s="888"/>
      <c r="W446" s="949" t="str">
        <f>IFERROR(VLOOKUP(V446,'1.3 Lists'!$V$10:$W$315,2,FALSE),"")</f>
        <v/>
      </c>
      <c r="X446" s="888"/>
      <c r="AC446" t="s">
        <v>2206</v>
      </c>
      <c r="AD446" s="888"/>
      <c r="AE446" s="888"/>
      <c r="AF446" s="888"/>
      <c r="AG446" s="888"/>
      <c r="AH446" s="888"/>
      <c r="AI446" s="888"/>
    </row>
    <row r="447" spans="4:35">
      <c r="D447" t="s">
        <v>238</v>
      </c>
      <c r="E447" t="s">
        <v>215</v>
      </c>
      <c r="F447" t="s">
        <v>345</v>
      </c>
      <c r="G447" t="s">
        <v>283</v>
      </c>
      <c r="H447" t="s">
        <v>265</v>
      </c>
      <c r="I447" t="s">
        <v>266</v>
      </c>
      <c r="J447" t="s">
        <v>107</v>
      </c>
      <c r="K447" t="s">
        <v>325</v>
      </c>
      <c r="Q447" s="888"/>
      <c r="R447" s="888"/>
      <c r="V447" s="888"/>
      <c r="W447" s="949" t="str">
        <f>IFERROR(VLOOKUP(V447,'1.3 Lists'!$V$10:$W$315,2,FALSE),"")</f>
        <v/>
      </c>
      <c r="X447" s="888"/>
      <c r="AC447" t="s">
        <v>2206</v>
      </c>
      <c r="AD447" s="888"/>
      <c r="AE447" s="888"/>
      <c r="AF447" s="888"/>
      <c r="AG447" s="888"/>
      <c r="AH447" s="888"/>
      <c r="AI447" s="888"/>
    </row>
    <row r="448" spans="4:35">
      <c r="D448" t="s">
        <v>238</v>
      </c>
      <c r="E448" t="s">
        <v>215</v>
      </c>
      <c r="F448" t="s">
        <v>345</v>
      </c>
      <c r="G448" t="s">
        <v>283</v>
      </c>
      <c r="H448" t="s">
        <v>265</v>
      </c>
      <c r="I448" t="s">
        <v>266</v>
      </c>
      <c r="J448" t="s">
        <v>107</v>
      </c>
      <c r="K448" t="s">
        <v>325</v>
      </c>
      <c r="Q448" s="888"/>
      <c r="R448" s="888"/>
      <c r="V448" s="888"/>
      <c r="W448" s="949" t="str">
        <f>IFERROR(VLOOKUP(V448,'1.3 Lists'!$V$10:$W$315,2,FALSE),"")</f>
        <v/>
      </c>
      <c r="X448" s="888"/>
      <c r="AC448" t="s">
        <v>2206</v>
      </c>
      <c r="AD448" s="888"/>
      <c r="AE448" s="888"/>
      <c r="AF448" s="888"/>
      <c r="AG448" s="888"/>
      <c r="AH448" s="888"/>
      <c r="AI448" s="888"/>
    </row>
    <row r="449" spans="4:35">
      <c r="D449" t="s">
        <v>238</v>
      </c>
      <c r="E449" t="s">
        <v>215</v>
      </c>
      <c r="F449" t="s">
        <v>345</v>
      </c>
      <c r="G449" t="s">
        <v>283</v>
      </c>
      <c r="H449" t="s">
        <v>265</v>
      </c>
      <c r="I449" t="s">
        <v>266</v>
      </c>
      <c r="J449" t="s">
        <v>107</v>
      </c>
      <c r="K449" t="s">
        <v>325</v>
      </c>
      <c r="Q449" s="888"/>
      <c r="R449" s="888"/>
      <c r="S449" s="307"/>
      <c r="T449" s="307"/>
      <c r="U449" s="307"/>
      <c r="V449" s="888"/>
      <c r="W449" s="949" t="str">
        <f>IFERROR(VLOOKUP(V449,'1.3 Lists'!$V$10:$W$315,2,FALSE),"")</f>
        <v/>
      </c>
      <c r="X449" s="888"/>
      <c r="AC449" t="s">
        <v>2206</v>
      </c>
      <c r="AD449" s="888"/>
      <c r="AE449" s="888"/>
      <c r="AF449" s="888"/>
      <c r="AG449" s="888"/>
      <c r="AH449" s="888"/>
      <c r="AI449" s="888"/>
    </row>
    <row r="450" spans="4:35">
      <c r="D450" t="s">
        <v>238</v>
      </c>
      <c r="E450" t="s">
        <v>215</v>
      </c>
      <c r="F450" t="s">
        <v>345</v>
      </c>
      <c r="G450" t="s">
        <v>283</v>
      </c>
      <c r="H450" t="s">
        <v>265</v>
      </c>
      <c r="I450" t="s">
        <v>266</v>
      </c>
      <c r="J450" t="s">
        <v>107</v>
      </c>
      <c r="K450" t="s">
        <v>325</v>
      </c>
      <c r="Q450" s="888"/>
      <c r="R450" s="888"/>
      <c r="S450" s="307"/>
      <c r="T450" s="307"/>
      <c r="U450" s="307"/>
      <c r="V450" s="888"/>
      <c r="W450" s="949" t="str">
        <f>IFERROR(VLOOKUP(V450,'1.3 Lists'!$V$10:$W$315,2,FALSE),"")</f>
        <v/>
      </c>
      <c r="X450" s="888"/>
      <c r="AC450" t="s">
        <v>2206</v>
      </c>
      <c r="AD450" s="888"/>
      <c r="AE450" s="888"/>
      <c r="AF450" s="888"/>
      <c r="AG450" s="888"/>
      <c r="AH450" s="888"/>
      <c r="AI450" s="888"/>
    </row>
    <row r="451" spans="4:35">
      <c r="D451" t="s">
        <v>238</v>
      </c>
      <c r="E451" t="s">
        <v>215</v>
      </c>
      <c r="F451" t="s">
        <v>345</v>
      </c>
      <c r="G451" t="s">
        <v>283</v>
      </c>
      <c r="H451" t="s">
        <v>265</v>
      </c>
      <c r="I451" t="s">
        <v>266</v>
      </c>
      <c r="J451" t="s">
        <v>107</v>
      </c>
      <c r="K451" t="s">
        <v>325</v>
      </c>
      <c r="Q451" s="888"/>
      <c r="R451" s="888"/>
      <c r="S451" s="307"/>
      <c r="T451" s="307"/>
      <c r="U451" s="307"/>
      <c r="V451" s="888"/>
      <c r="W451" s="949" t="str">
        <f>IFERROR(VLOOKUP(V451,'1.3 Lists'!$V$10:$W$315,2,FALSE),"")</f>
        <v/>
      </c>
      <c r="X451" s="888"/>
      <c r="AC451" t="s">
        <v>2206</v>
      </c>
      <c r="AD451" s="888"/>
      <c r="AE451" s="888"/>
      <c r="AF451" s="888"/>
      <c r="AG451" s="888"/>
      <c r="AH451" s="888"/>
      <c r="AI451" s="888"/>
    </row>
    <row r="452" spans="4:35">
      <c r="D452" t="s">
        <v>238</v>
      </c>
      <c r="E452" t="s">
        <v>215</v>
      </c>
      <c r="F452" t="s">
        <v>345</v>
      </c>
      <c r="G452" t="s">
        <v>283</v>
      </c>
      <c r="H452" t="s">
        <v>265</v>
      </c>
      <c r="I452" t="s">
        <v>266</v>
      </c>
      <c r="J452" t="s">
        <v>107</v>
      </c>
      <c r="K452" t="s">
        <v>325</v>
      </c>
      <c r="Q452" s="888"/>
      <c r="R452" s="888"/>
      <c r="S452" s="307"/>
      <c r="T452" s="307"/>
      <c r="U452" s="307"/>
      <c r="V452" s="888"/>
      <c r="W452" s="949" t="str">
        <f>IFERROR(VLOOKUP(V452,'1.3 Lists'!$V$10:$W$315,2,FALSE),"")</f>
        <v/>
      </c>
      <c r="X452" s="888"/>
      <c r="AC452" t="s">
        <v>2206</v>
      </c>
      <c r="AD452" s="888"/>
      <c r="AE452" s="888"/>
      <c r="AF452" s="888"/>
      <c r="AG452" s="888"/>
      <c r="AH452" s="888"/>
      <c r="AI452" s="888"/>
    </row>
    <row r="453" spans="4:35">
      <c r="D453" t="s">
        <v>238</v>
      </c>
      <c r="E453" t="s">
        <v>215</v>
      </c>
      <c r="F453" t="s">
        <v>345</v>
      </c>
      <c r="G453" t="s">
        <v>283</v>
      </c>
      <c r="H453" t="s">
        <v>265</v>
      </c>
      <c r="I453" t="s">
        <v>266</v>
      </c>
      <c r="J453" t="s">
        <v>107</v>
      </c>
      <c r="K453" t="s">
        <v>325</v>
      </c>
      <c r="Q453" s="888"/>
      <c r="R453" s="888"/>
      <c r="S453" s="307"/>
      <c r="T453" s="307"/>
      <c r="U453" s="307"/>
      <c r="V453" s="888"/>
      <c r="W453" s="949" t="str">
        <f>IFERROR(VLOOKUP(V453,'1.3 Lists'!$V$10:$W$315,2,FALSE),"")</f>
        <v/>
      </c>
      <c r="X453" s="888"/>
      <c r="AC453" t="s">
        <v>2206</v>
      </c>
      <c r="AD453" s="888"/>
      <c r="AE453" s="888"/>
      <c r="AF453" s="888"/>
      <c r="AG453" s="888"/>
      <c r="AH453" s="888"/>
      <c r="AI453" s="888"/>
    </row>
    <row r="454" spans="4:35">
      <c r="D454" t="s">
        <v>238</v>
      </c>
      <c r="E454" t="s">
        <v>215</v>
      </c>
      <c r="F454" t="s">
        <v>345</v>
      </c>
      <c r="G454" t="s">
        <v>283</v>
      </c>
      <c r="H454" t="s">
        <v>265</v>
      </c>
      <c r="I454" t="s">
        <v>266</v>
      </c>
      <c r="J454" t="s">
        <v>107</v>
      </c>
      <c r="K454" t="s">
        <v>325</v>
      </c>
      <c r="Q454" s="888"/>
      <c r="R454" s="888"/>
      <c r="S454" s="307"/>
      <c r="T454" s="307"/>
      <c r="U454" s="307"/>
      <c r="V454" s="888"/>
      <c r="W454" s="949" t="str">
        <f>IFERROR(VLOOKUP(V454,'1.3 Lists'!$V$10:$W$315,2,FALSE),"")</f>
        <v/>
      </c>
      <c r="X454" s="888"/>
      <c r="AC454" t="s">
        <v>2206</v>
      </c>
      <c r="AD454" s="888"/>
      <c r="AE454" s="888"/>
      <c r="AF454" s="888"/>
      <c r="AG454" s="888"/>
      <c r="AH454" s="888"/>
      <c r="AI454" s="888"/>
    </row>
    <row r="455" spans="4:35" s="43" customFormat="1">
      <c r="D455" t="s">
        <v>238</v>
      </c>
      <c r="E455" t="s">
        <v>215</v>
      </c>
      <c r="F455" t="s">
        <v>345</v>
      </c>
      <c r="G455" t="s">
        <v>283</v>
      </c>
      <c r="H455" t="s">
        <v>265</v>
      </c>
      <c r="I455" t="s">
        <v>266</v>
      </c>
      <c r="J455" t="s">
        <v>107</v>
      </c>
      <c r="K455" t="s">
        <v>325</v>
      </c>
      <c r="L455"/>
      <c r="M455"/>
      <c r="N455"/>
      <c r="O455"/>
      <c r="P455"/>
      <c r="Q455" s="888"/>
      <c r="R455" s="888"/>
      <c r="S455" s="307"/>
      <c r="T455" s="307"/>
      <c r="U455" s="307"/>
      <c r="V455" s="888"/>
      <c r="W455" s="949" t="str">
        <f>IFERROR(VLOOKUP(V455,'1.3 Lists'!$V$10:$W$315,2,FALSE),"")</f>
        <v/>
      </c>
      <c r="X455" s="888"/>
      <c r="Y455"/>
      <c r="Z455"/>
      <c r="AA455"/>
      <c r="AB455"/>
      <c r="AC455" t="s">
        <v>2206</v>
      </c>
      <c r="AD455" s="888"/>
      <c r="AE455" s="888"/>
      <c r="AF455" s="888"/>
      <c r="AG455" s="888"/>
      <c r="AH455" s="888"/>
      <c r="AI455" s="888"/>
    </row>
    <row r="456" spans="4:35">
      <c r="D456" t="s">
        <v>238</v>
      </c>
      <c r="E456" t="s">
        <v>215</v>
      </c>
      <c r="F456" t="s">
        <v>345</v>
      </c>
      <c r="G456" t="s">
        <v>283</v>
      </c>
      <c r="H456" t="s">
        <v>265</v>
      </c>
      <c r="I456" t="s">
        <v>266</v>
      </c>
      <c r="J456" t="s">
        <v>107</v>
      </c>
      <c r="K456" t="s">
        <v>325</v>
      </c>
      <c r="L456" s="64"/>
      <c r="M456" s="64"/>
      <c r="Q456" s="888"/>
      <c r="R456" s="888"/>
      <c r="V456" s="888"/>
      <c r="W456" s="949" t="str">
        <f>IFERROR(VLOOKUP(V456,'1.3 Lists'!$V$10:$W$315,2,FALSE),"")</f>
        <v/>
      </c>
      <c r="X456" s="888"/>
      <c r="AC456" t="s">
        <v>2206</v>
      </c>
      <c r="AD456" s="888"/>
      <c r="AE456" s="888"/>
      <c r="AF456" s="888"/>
      <c r="AG456" s="888"/>
      <c r="AH456" s="888"/>
      <c r="AI456" s="888"/>
    </row>
    <row r="457" spans="4:35">
      <c r="D457" t="s">
        <v>238</v>
      </c>
      <c r="E457" t="s">
        <v>215</v>
      </c>
      <c r="F457" t="s">
        <v>345</v>
      </c>
      <c r="G457" t="s">
        <v>283</v>
      </c>
      <c r="H457" t="s">
        <v>265</v>
      </c>
      <c r="I457" t="s">
        <v>266</v>
      </c>
      <c r="J457" t="s">
        <v>107</v>
      </c>
      <c r="K457" t="s">
        <v>325</v>
      </c>
      <c r="L457" s="64"/>
      <c r="M457" s="64"/>
      <c r="Q457" s="888"/>
      <c r="R457" s="888"/>
      <c r="V457" s="888"/>
      <c r="W457" s="949" t="str">
        <f>IFERROR(VLOOKUP(V457,'1.3 Lists'!$V$10:$W$315,2,FALSE),"")</f>
        <v/>
      </c>
      <c r="X457" s="888"/>
      <c r="AC457" t="s">
        <v>2206</v>
      </c>
      <c r="AD457" s="888"/>
      <c r="AE457" s="888"/>
      <c r="AF457" s="888"/>
      <c r="AG457" s="888"/>
      <c r="AH457" s="888"/>
      <c r="AI457" s="888"/>
    </row>
    <row r="458" spans="4:35">
      <c r="D458" t="s">
        <v>238</v>
      </c>
      <c r="E458" t="s">
        <v>215</v>
      </c>
      <c r="F458" t="s">
        <v>345</v>
      </c>
      <c r="G458" t="s">
        <v>283</v>
      </c>
      <c r="H458" t="s">
        <v>265</v>
      </c>
      <c r="I458" t="s">
        <v>266</v>
      </c>
      <c r="J458" t="s">
        <v>107</v>
      </c>
      <c r="K458" t="s">
        <v>325</v>
      </c>
      <c r="L458" s="64"/>
      <c r="M458" s="64"/>
      <c r="Q458" s="888"/>
      <c r="R458" s="888"/>
      <c r="V458" s="888"/>
      <c r="W458" s="949" t="str">
        <f>IFERROR(VLOOKUP(V458,'1.3 Lists'!$V$10:$W$315,2,FALSE),"")</f>
        <v/>
      </c>
      <c r="X458" s="888"/>
      <c r="AC458" t="s">
        <v>2206</v>
      </c>
      <c r="AD458" s="888"/>
      <c r="AE458" s="888"/>
      <c r="AF458" s="888"/>
      <c r="AG458" s="888"/>
      <c r="AH458" s="888"/>
      <c r="AI458" s="888"/>
    </row>
    <row r="459" spans="4:35">
      <c r="D459" t="s">
        <v>238</v>
      </c>
      <c r="E459" t="s">
        <v>215</v>
      </c>
      <c r="F459" t="s">
        <v>345</v>
      </c>
      <c r="G459" t="s">
        <v>283</v>
      </c>
      <c r="H459" t="s">
        <v>265</v>
      </c>
      <c r="I459" t="s">
        <v>266</v>
      </c>
      <c r="J459" t="s">
        <v>107</v>
      </c>
      <c r="K459" t="s">
        <v>325</v>
      </c>
      <c r="L459" s="64"/>
      <c r="M459" s="64"/>
      <c r="Q459" s="888"/>
      <c r="R459" s="888"/>
      <c r="V459" s="888"/>
      <c r="W459" s="949" t="str">
        <f>IFERROR(VLOOKUP(V459,'1.3 Lists'!$V$10:$W$315,2,FALSE),"")</f>
        <v/>
      </c>
      <c r="X459" s="888"/>
      <c r="AC459" t="s">
        <v>2206</v>
      </c>
      <c r="AD459" s="888"/>
      <c r="AE459" s="888"/>
      <c r="AF459" s="888"/>
      <c r="AG459" s="888"/>
      <c r="AH459" s="888"/>
      <c r="AI459" s="888"/>
    </row>
    <row r="460" spans="4:35">
      <c r="D460" t="s">
        <v>238</v>
      </c>
      <c r="E460" t="s">
        <v>215</v>
      </c>
      <c r="F460" t="s">
        <v>345</v>
      </c>
      <c r="G460" t="s">
        <v>283</v>
      </c>
      <c r="H460" t="s">
        <v>265</v>
      </c>
      <c r="I460" t="s">
        <v>266</v>
      </c>
      <c r="J460" t="s">
        <v>107</v>
      </c>
      <c r="K460" t="s">
        <v>325</v>
      </c>
      <c r="L460" s="64"/>
      <c r="M460" s="64"/>
      <c r="Q460" s="888"/>
      <c r="R460" s="888"/>
      <c r="V460" s="888"/>
      <c r="W460" s="949" t="str">
        <f>IFERROR(VLOOKUP(V460,'1.3 Lists'!$V$10:$W$315,2,FALSE),"")</f>
        <v/>
      </c>
      <c r="X460" s="888"/>
      <c r="AC460" t="s">
        <v>2206</v>
      </c>
      <c r="AD460" s="888"/>
      <c r="AE460" s="888"/>
      <c r="AF460" s="888"/>
      <c r="AG460" s="888"/>
      <c r="AH460" s="888"/>
      <c r="AI460" s="888"/>
    </row>
    <row r="461" spans="4:35">
      <c r="D461" t="s">
        <v>238</v>
      </c>
      <c r="E461" t="s">
        <v>215</v>
      </c>
      <c r="F461" t="s">
        <v>345</v>
      </c>
      <c r="G461" t="s">
        <v>283</v>
      </c>
      <c r="H461" t="s">
        <v>265</v>
      </c>
      <c r="I461" t="s">
        <v>266</v>
      </c>
      <c r="J461" t="s">
        <v>107</v>
      </c>
      <c r="K461" t="s">
        <v>325</v>
      </c>
      <c r="L461" s="64"/>
      <c r="M461" s="64"/>
      <c r="Q461" s="888"/>
      <c r="R461" s="888"/>
      <c r="V461" s="888"/>
      <c r="W461" s="949" t="str">
        <f>IFERROR(VLOOKUP(V461,'1.3 Lists'!$V$10:$W$315,2,FALSE),"")</f>
        <v/>
      </c>
      <c r="X461" s="888"/>
      <c r="AC461" t="s">
        <v>2206</v>
      </c>
      <c r="AD461" s="888"/>
      <c r="AE461" s="888"/>
      <c r="AF461" s="888"/>
      <c r="AG461" s="888"/>
      <c r="AH461" s="888"/>
      <c r="AI461" s="888"/>
    </row>
    <row r="462" spans="4:35">
      <c r="D462" t="s">
        <v>238</v>
      </c>
      <c r="E462" t="s">
        <v>215</v>
      </c>
      <c r="F462" t="s">
        <v>345</v>
      </c>
      <c r="G462" t="s">
        <v>283</v>
      </c>
      <c r="H462" t="s">
        <v>265</v>
      </c>
      <c r="I462" t="s">
        <v>266</v>
      </c>
      <c r="J462" t="s">
        <v>107</v>
      </c>
      <c r="K462" t="s">
        <v>325</v>
      </c>
      <c r="L462" s="64"/>
      <c r="M462" s="64"/>
      <c r="Q462" s="888"/>
      <c r="R462" s="888"/>
      <c r="V462" s="888"/>
      <c r="W462" s="949" t="str">
        <f>IFERROR(VLOOKUP(V462,'1.3 Lists'!$V$10:$W$315,2,FALSE),"")</f>
        <v/>
      </c>
      <c r="X462" s="888"/>
      <c r="AC462" t="s">
        <v>2206</v>
      </c>
      <c r="AD462" s="888"/>
      <c r="AE462" s="888"/>
      <c r="AF462" s="888"/>
      <c r="AG462" s="888"/>
      <c r="AH462" s="888"/>
      <c r="AI462" s="888"/>
    </row>
    <row r="463" spans="4:35">
      <c r="D463" t="s">
        <v>238</v>
      </c>
      <c r="E463" t="s">
        <v>215</v>
      </c>
      <c r="F463" t="s">
        <v>345</v>
      </c>
      <c r="G463" t="s">
        <v>283</v>
      </c>
      <c r="H463" t="s">
        <v>265</v>
      </c>
      <c r="I463" t="s">
        <v>266</v>
      </c>
      <c r="J463" t="s">
        <v>107</v>
      </c>
      <c r="K463" t="s">
        <v>325</v>
      </c>
      <c r="L463" s="64"/>
      <c r="M463" s="64"/>
      <c r="Q463" s="888"/>
      <c r="R463" s="888"/>
      <c r="V463" s="888"/>
      <c r="W463" s="949" t="str">
        <f>IFERROR(VLOOKUP(V463,'1.3 Lists'!$V$10:$W$315,2,FALSE),"")</f>
        <v/>
      </c>
      <c r="X463" s="888"/>
      <c r="AC463" t="s">
        <v>2206</v>
      </c>
      <c r="AD463" s="888"/>
      <c r="AE463" s="888"/>
      <c r="AF463" s="888"/>
      <c r="AG463" s="888"/>
      <c r="AH463" s="888"/>
      <c r="AI463" s="888"/>
    </row>
    <row r="464" spans="4:35">
      <c r="D464" t="s">
        <v>238</v>
      </c>
      <c r="E464" t="s">
        <v>215</v>
      </c>
      <c r="F464" t="s">
        <v>345</v>
      </c>
      <c r="G464" t="s">
        <v>283</v>
      </c>
      <c r="H464" t="s">
        <v>265</v>
      </c>
      <c r="I464" t="s">
        <v>266</v>
      </c>
      <c r="J464" t="s">
        <v>107</v>
      </c>
      <c r="K464" t="s">
        <v>325</v>
      </c>
      <c r="L464" s="64"/>
      <c r="M464" s="64"/>
      <c r="Q464" s="888"/>
      <c r="R464" s="888"/>
      <c r="V464" s="888"/>
      <c r="W464" s="949" t="str">
        <f>IFERROR(VLOOKUP(V464,'1.3 Lists'!$V$10:$W$315,2,FALSE),"")</f>
        <v/>
      </c>
      <c r="X464" s="888"/>
      <c r="AC464" t="s">
        <v>2206</v>
      </c>
      <c r="AD464" s="888"/>
      <c r="AE464" s="888"/>
      <c r="AF464" s="888"/>
      <c r="AG464" s="888"/>
      <c r="AH464" s="888"/>
      <c r="AI464" s="888"/>
    </row>
    <row r="465" spans="4:35">
      <c r="D465" t="s">
        <v>238</v>
      </c>
      <c r="E465" t="s">
        <v>215</v>
      </c>
      <c r="F465" t="s">
        <v>345</v>
      </c>
      <c r="G465" t="s">
        <v>283</v>
      </c>
      <c r="H465" t="s">
        <v>265</v>
      </c>
      <c r="I465" t="s">
        <v>266</v>
      </c>
      <c r="J465" t="s">
        <v>107</v>
      </c>
      <c r="K465" t="s">
        <v>325</v>
      </c>
      <c r="L465" s="64"/>
      <c r="M465" s="64"/>
      <c r="Q465" s="888"/>
      <c r="R465" s="888"/>
      <c r="V465" s="888"/>
      <c r="W465" s="949" t="str">
        <f>IFERROR(VLOOKUP(V465,'1.3 Lists'!$V$10:$W$315,2,FALSE),"")</f>
        <v/>
      </c>
      <c r="X465" s="888"/>
      <c r="AC465" t="s">
        <v>2206</v>
      </c>
      <c r="AD465" s="888"/>
      <c r="AE465" s="888"/>
      <c r="AF465" s="888"/>
      <c r="AG465" s="888"/>
      <c r="AH465" s="888"/>
      <c r="AI465" s="888"/>
    </row>
    <row r="466" spans="4:35">
      <c r="D466" t="s">
        <v>238</v>
      </c>
      <c r="E466" t="s">
        <v>215</v>
      </c>
      <c r="F466" t="s">
        <v>345</v>
      </c>
      <c r="G466" t="s">
        <v>283</v>
      </c>
      <c r="H466" t="s">
        <v>265</v>
      </c>
      <c r="I466" t="s">
        <v>266</v>
      </c>
      <c r="J466" t="s">
        <v>107</v>
      </c>
      <c r="K466" t="s">
        <v>325</v>
      </c>
      <c r="L466" s="64"/>
      <c r="M466" s="64"/>
      <c r="Q466" s="888"/>
      <c r="R466" s="888"/>
      <c r="V466" s="888"/>
      <c r="W466" s="949" t="str">
        <f>IFERROR(VLOOKUP(V466,'1.3 Lists'!$V$10:$W$315,2,FALSE),"")</f>
        <v/>
      </c>
      <c r="X466" s="888"/>
      <c r="AC466" t="s">
        <v>2206</v>
      </c>
      <c r="AD466" s="888"/>
      <c r="AE466" s="888"/>
      <c r="AF466" s="888"/>
      <c r="AG466" s="888"/>
      <c r="AH466" s="888"/>
      <c r="AI466" s="888"/>
    </row>
    <row r="467" spans="4:35">
      <c r="D467" t="s">
        <v>238</v>
      </c>
      <c r="E467" t="s">
        <v>215</v>
      </c>
      <c r="F467" t="s">
        <v>345</v>
      </c>
      <c r="G467" t="s">
        <v>283</v>
      </c>
      <c r="H467" t="s">
        <v>265</v>
      </c>
      <c r="I467" t="s">
        <v>266</v>
      </c>
      <c r="J467" t="s">
        <v>107</v>
      </c>
      <c r="K467" t="s">
        <v>325</v>
      </c>
      <c r="L467" s="64"/>
      <c r="M467" s="64"/>
      <c r="Q467" s="888"/>
      <c r="R467" s="888"/>
      <c r="V467" s="888"/>
      <c r="W467" s="949" t="str">
        <f>IFERROR(VLOOKUP(V467,'1.3 Lists'!$V$10:$W$315,2,FALSE),"")</f>
        <v/>
      </c>
      <c r="X467" s="888"/>
      <c r="AC467" t="s">
        <v>2206</v>
      </c>
      <c r="AD467" s="888"/>
      <c r="AE467" s="888"/>
      <c r="AF467" s="888"/>
      <c r="AG467" s="888"/>
      <c r="AH467" s="888"/>
      <c r="AI467" s="888"/>
    </row>
    <row r="468" spans="4:35">
      <c r="D468" t="s">
        <v>238</v>
      </c>
      <c r="E468" t="s">
        <v>215</v>
      </c>
      <c r="F468" t="s">
        <v>345</v>
      </c>
      <c r="G468" t="s">
        <v>283</v>
      </c>
      <c r="H468" t="s">
        <v>265</v>
      </c>
      <c r="I468" t="s">
        <v>266</v>
      </c>
      <c r="J468" t="s">
        <v>107</v>
      </c>
      <c r="K468" t="s">
        <v>325</v>
      </c>
      <c r="L468" s="64"/>
      <c r="M468" s="64"/>
      <c r="Q468" s="888"/>
      <c r="R468" s="888"/>
      <c r="V468" s="888"/>
      <c r="W468" s="949" t="str">
        <f>IFERROR(VLOOKUP(V468,'1.3 Lists'!$V$10:$W$315,2,FALSE),"")</f>
        <v/>
      </c>
      <c r="X468" s="888"/>
      <c r="AC468" t="s">
        <v>2206</v>
      </c>
      <c r="AD468" s="888"/>
      <c r="AE468" s="888"/>
      <c r="AF468" s="888"/>
      <c r="AG468" s="888"/>
      <c r="AH468" s="888"/>
      <c r="AI468" s="888"/>
    </row>
    <row r="469" spans="4:35">
      <c r="D469" t="s">
        <v>238</v>
      </c>
      <c r="E469" t="s">
        <v>215</v>
      </c>
      <c r="F469" t="s">
        <v>345</v>
      </c>
      <c r="G469" t="s">
        <v>283</v>
      </c>
      <c r="H469" t="s">
        <v>265</v>
      </c>
      <c r="I469" t="s">
        <v>266</v>
      </c>
      <c r="J469" t="s">
        <v>107</v>
      </c>
      <c r="K469" t="s">
        <v>325</v>
      </c>
      <c r="L469" s="64"/>
      <c r="M469" s="64"/>
      <c r="Q469" s="888"/>
      <c r="R469" s="888"/>
      <c r="V469" s="888"/>
      <c r="W469" s="949" t="str">
        <f>IFERROR(VLOOKUP(V469,'1.3 Lists'!$V$10:$W$315,2,FALSE),"")</f>
        <v/>
      </c>
      <c r="X469" s="888"/>
      <c r="AC469" t="s">
        <v>2206</v>
      </c>
      <c r="AD469" s="888"/>
      <c r="AE469" s="888"/>
      <c r="AF469" s="888"/>
      <c r="AG469" s="888"/>
      <c r="AH469" s="888"/>
      <c r="AI469" s="888"/>
    </row>
    <row r="470" spans="4:35">
      <c r="D470" t="s">
        <v>238</v>
      </c>
      <c r="E470" t="s">
        <v>215</v>
      </c>
      <c r="F470" t="s">
        <v>345</v>
      </c>
      <c r="G470" t="s">
        <v>283</v>
      </c>
      <c r="H470" t="s">
        <v>265</v>
      </c>
      <c r="I470" t="s">
        <v>266</v>
      </c>
      <c r="J470" t="s">
        <v>107</v>
      </c>
      <c r="K470" t="s">
        <v>325</v>
      </c>
      <c r="L470" s="64"/>
      <c r="M470" s="64"/>
      <c r="Q470" s="888"/>
      <c r="R470" s="888"/>
      <c r="V470" s="888"/>
      <c r="W470" s="949" t="str">
        <f>IFERROR(VLOOKUP(V470,'1.3 Lists'!$V$10:$W$315,2,FALSE),"")</f>
        <v/>
      </c>
      <c r="X470" s="888"/>
      <c r="AC470" t="s">
        <v>2206</v>
      </c>
      <c r="AD470" s="888"/>
      <c r="AE470" s="888"/>
      <c r="AF470" s="888"/>
      <c r="AG470" s="888"/>
      <c r="AH470" s="888"/>
      <c r="AI470" s="888"/>
    </row>
    <row r="471" spans="4:35">
      <c r="D471" t="s">
        <v>238</v>
      </c>
      <c r="E471" t="s">
        <v>215</v>
      </c>
      <c r="F471" t="s">
        <v>345</v>
      </c>
      <c r="G471" t="s">
        <v>283</v>
      </c>
      <c r="H471" t="s">
        <v>265</v>
      </c>
      <c r="I471" t="s">
        <v>266</v>
      </c>
      <c r="J471" t="s">
        <v>107</v>
      </c>
      <c r="K471" t="s">
        <v>325</v>
      </c>
      <c r="L471" s="64"/>
      <c r="M471" s="64"/>
      <c r="Q471" s="888"/>
      <c r="R471" s="888"/>
      <c r="V471" s="888"/>
      <c r="W471" s="949" t="str">
        <f>IFERROR(VLOOKUP(V471,'1.3 Lists'!$V$10:$W$315,2,FALSE),"")</f>
        <v/>
      </c>
      <c r="X471" s="888"/>
      <c r="AC471" t="s">
        <v>2206</v>
      </c>
      <c r="AD471" s="888"/>
      <c r="AE471" s="888"/>
      <c r="AF471" s="888"/>
      <c r="AG471" s="888"/>
      <c r="AH471" s="888"/>
      <c r="AI471" s="888"/>
    </row>
    <row r="472" spans="4:35">
      <c r="D472" t="s">
        <v>238</v>
      </c>
      <c r="E472" t="s">
        <v>215</v>
      </c>
      <c r="F472" t="s">
        <v>345</v>
      </c>
      <c r="G472" t="s">
        <v>283</v>
      </c>
      <c r="H472" t="s">
        <v>265</v>
      </c>
      <c r="I472" t="s">
        <v>266</v>
      </c>
      <c r="J472" t="s">
        <v>107</v>
      </c>
      <c r="K472" t="s">
        <v>325</v>
      </c>
      <c r="L472" s="64"/>
      <c r="M472" s="64"/>
      <c r="Q472" s="888"/>
      <c r="R472" s="888"/>
      <c r="V472" s="888"/>
      <c r="W472" s="949" t="str">
        <f>IFERROR(VLOOKUP(V472,'1.3 Lists'!$V$10:$W$315,2,FALSE),"")</f>
        <v/>
      </c>
      <c r="X472" s="888"/>
      <c r="AC472" t="s">
        <v>2206</v>
      </c>
      <c r="AD472" s="888"/>
      <c r="AE472" s="888"/>
      <c r="AF472" s="888"/>
      <c r="AG472" s="888"/>
      <c r="AH472" s="888"/>
      <c r="AI472" s="888"/>
    </row>
    <row r="473" spans="4:35">
      <c r="D473" t="s">
        <v>238</v>
      </c>
      <c r="E473" t="s">
        <v>215</v>
      </c>
      <c r="F473" t="s">
        <v>345</v>
      </c>
      <c r="G473" t="s">
        <v>283</v>
      </c>
      <c r="H473" t="s">
        <v>265</v>
      </c>
      <c r="I473" t="s">
        <v>266</v>
      </c>
      <c r="J473" t="s">
        <v>107</v>
      </c>
      <c r="K473" t="s">
        <v>325</v>
      </c>
      <c r="L473" s="64"/>
      <c r="M473" s="64"/>
      <c r="Q473" s="888"/>
      <c r="R473" s="888"/>
      <c r="V473" s="888"/>
      <c r="W473" s="949" t="str">
        <f>IFERROR(VLOOKUP(V473,'1.3 Lists'!$V$10:$W$315,2,FALSE),"")</f>
        <v/>
      </c>
      <c r="X473" s="888"/>
      <c r="AC473" t="s">
        <v>2206</v>
      </c>
      <c r="AD473" s="888"/>
      <c r="AE473" s="888"/>
      <c r="AF473" s="888"/>
      <c r="AG473" s="888"/>
      <c r="AH473" s="888"/>
      <c r="AI473" s="888"/>
    </row>
    <row r="474" spans="4:35">
      <c r="D474" t="s">
        <v>238</v>
      </c>
      <c r="E474" t="s">
        <v>215</v>
      </c>
      <c r="F474" t="s">
        <v>345</v>
      </c>
      <c r="G474" t="s">
        <v>283</v>
      </c>
      <c r="H474" t="s">
        <v>265</v>
      </c>
      <c r="I474" t="s">
        <v>266</v>
      </c>
      <c r="J474" t="s">
        <v>107</v>
      </c>
      <c r="K474" t="s">
        <v>325</v>
      </c>
      <c r="L474" s="64"/>
      <c r="M474" s="64"/>
      <c r="Q474" s="888"/>
      <c r="R474" s="888"/>
      <c r="V474" s="888"/>
      <c r="W474" s="949" t="str">
        <f>IFERROR(VLOOKUP(V474,'1.3 Lists'!$V$10:$W$315,2,FALSE),"")</f>
        <v/>
      </c>
      <c r="X474" s="888"/>
      <c r="AC474" t="s">
        <v>2206</v>
      </c>
      <c r="AD474" s="888"/>
      <c r="AE474" s="888"/>
      <c r="AF474" s="888"/>
      <c r="AG474" s="888"/>
      <c r="AH474" s="888"/>
      <c r="AI474" s="888"/>
    </row>
    <row r="475" spans="4:35">
      <c r="D475" t="s">
        <v>238</v>
      </c>
      <c r="E475" t="s">
        <v>215</v>
      </c>
      <c r="F475" t="s">
        <v>345</v>
      </c>
      <c r="G475" t="s">
        <v>283</v>
      </c>
      <c r="H475" t="s">
        <v>265</v>
      </c>
      <c r="I475" t="s">
        <v>266</v>
      </c>
      <c r="J475" t="s">
        <v>107</v>
      </c>
      <c r="K475" t="s">
        <v>325</v>
      </c>
      <c r="L475" s="64"/>
      <c r="M475" s="64"/>
      <c r="Q475" s="888"/>
      <c r="R475" s="888"/>
      <c r="V475" s="888"/>
      <c r="W475" s="949" t="str">
        <f>IFERROR(VLOOKUP(V475,'1.3 Lists'!$V$10:$W$315,2,FALSE),"")</f>
        <v/>
      </c>
      <c r="X475" s="888"/>
      <c r="AC475" t="s">
        <v>2206</v>
      </c>
      <c r="AD475" s="888"/>
      <c r="AE475" s="888"/>
      <c r="AF475" s="888"/>
      <c r="AG475" s="888"/>
      <c r="AH475" s="888"/>
      <c r="AI475" s="888"/>
    </row>
    <row r="476" spans="4:35">
      <c r="D476" t="s">
        <v>238</v>
      </c>
      <c r="E476" t="s">
        <v>215</v>
      </c>
      <c r="F476" t="s">
        <v>345</v>
      </c>
      <c r="G476" t="s">
        <v>283</v>
      </c>
      <c r="H476" t="s">
        <v>265</v>
      </c>
      <c r="I476" t="s">
        <v>266</v>
      </c>
      <c r="J476" t="s">
        <v>107</v>
      </c>
      <c r="K476" t="s">
        <v>325</v>
      </c>
      <c r="L476" s="64"/>
      <c r="M476" s="64"/>
      <c r="Q476" s="888"/>
      <c r="R476" s="888"/>
      <c r="V476" s="888"/>
      <c r="W476" s="949" t="str">
        <f>IFERROR(VLOOKUP(V476,'1.3 Lists'!$V$10:$W$315,2,FALSE),"")</f>
        <v/>
      </c>
      <c r="X476" s="888"/>
      <c r="AC476" t="s">
        <v>2206</v>
      </c>
      <c r="AD476" s="888"/>
      <c r="AE476" s="888"/>
      <c r="AF476" s="888"/>
      <c r="AG476" s="888"/>
      <c r="AH476" s="888"/>
      <c r="AI476" s="888"/>
    </row>
    <row r="477" spans="4:35">
      <c r="D477" t="s">
        <v>238</v>
      </c>
      <c r="E477" t="s">
        <v>215</v>
      </c>
      <c r="F477" t="s">
        <v>345</v>
      </c>
      <c r="G477" t="s">
        <v>283</v>
      </c>
      <c r="H477" t="s">
        <v>265</v>
      </c>
      <c r="I477" t="s">
        <v>266</v>
      </c>
      <c r="J477" t="s">
        <v>107</v>
      </c>
      <c r="K477" t="s">
        <v>325</v>
      </c>
      <c r="L477" s="64"/>
      <c r="M477" s="64"/>
      <c r="Q477" s="888"/>
      <c r="R477" s="888"/>
      <c r="V477" s="888"/>
      <c r="W477" s="949" t="str">
        <f>IFERROR(VLOOKUP(V477,'1.3 Lists'!$V$10:$W$315,2,FALSE),"")</f>
        <v/>
      </c>
      <c r="X477" s="888"/>
      <c r="AC477" t="s">
        <v>2206</v>
      </c>
      <c r="AD477" s="888"/>
      <c r="AE477" s="888"/>
      <c r="AF477" s="888"/>
      <c r="AG477" s="888"/>
      <c r="AH477" s="888"/>
      <c r="AI477" s="888"/>
    </row>
    <row r="478" spans="4:35">
      <c r="D478" t="s">
        <v>238</v>
      </c>
      <c r="E478" t="s">
        <v>215</v>
      </c>
      <c r="F478" t="s">
        <v>345</v>
      </c>
      <c r="G478" t="s">
        <v>283</v>
      </c>
      <c r="H478" t="s">
        <v>265</v>
      </c>
      <c r="I478" t="s">
        <v>266</v>
      </c>
      <c r="J478" t="s">
        <v>107</v>
      </c>
      <c r="K478" t="s">
        <v>325</v>
      </c>
      <c r="L478" s="64"/>
      <c r="M478" s="64"/>
      <c r="Q478" s="888"/>
      <c r="R478" s="888"/>
      <c r="V478" s="888"/>
      <c r="W478" s="949" t="str">
        <f>IFERROR(VLOOKUP(V478,'1.3 Lists'!$V$10:$W$315,2,FALSE),"")</f>
        <v/>
      </c>
      <c r="X478" s="888"/>
      <c r="AC478" t="s">
        <v>2206</v>
      </c>
      <c r="AD478" s="888"/>
      <c r="AE478" s="888"/>
      <c r="AF478" s="888"/>
      <c r="AG478" s="888"/>
      <c r="AH478" s="888"/>
      <c r="AI478" s="888"/>
    </row>
    <row r="479" spans="4:35">
      <c r="D479" t="s">
        <v>238</v>
      </c>
      <c r="E479" t="s">
        <v>215</v>
      </c>
      <c r="F479" t="s">
        <v>345</v>
      </c>
      <c r="G479" t="s">
        <v>283</v>
      </c>
      <c r="H479" t="s">
        <v>265</v>
      </c>
      <c r="I479" t="s">
        <v>266</v>
      </c>
      <c r="J479" t="s">
        <v>107</v>
      </c>
      <c r="K479" t="s">
        <v>325</v>
      </c>
      <c r="L479" s="64"/>
      <c r="M479" s="64"/>
      <c r="Q479" s="888"/>
      <c r="R479" s="888"/>
      <c r="V479" s="888"/>
      <c r="W479" s="949" t="str">
        <f>IFERROR(VLOOKUP(V479,'1.3 Lists'!$V$10:$W$315,2,FALSE),"")</f>
        <v/>
      </c>
      <c r="X479" s="888"/>
      <c r="AC479" t="s">
        <v>2206</v>
      </c>
      <c r="AD479" s="888"/>
      <c r="AE479" s="888"/>
      <c r="AF479" s="888"/>
      <c r="AG479" s="888"/>
      <c r="AH479" s="888"/>
      <c r="AI479" s="888"/>
    </row>
    <row r="480" spans="4:35">
      <c r="D480" t="s">
        <v>238</v>
      </c>
      <c r="E480" t="s">
        <v>215</v>
      </c>
      <c r="F480" t="s">
        <v>345</v>
      </c>
      <c r="G480" t="s">
        <v>283</v>
      </c>
      <c r="H480" t="s">
        <v>265</v>
      </c>
      <c r="I480" t="s">
        <v>266</v>
      </c>
      <c r="J480" t="s">
        <v>107</v>
      </c>
      <c r="K480" t="s">
        <v>325</v>
      </c>
      <c r="L480" s="64"/>
      <c r="M480" s="64"/>
      <c r="Q480" s="888"/>
      <c r="R480" s="888"/>
      <c r="V480" s="888"/>
      <c r="W480" s="949" t="str">
        <f>IFERROR(VLOOKUP(V480,'1.3 Lists'!$V$10:$W$315,2,FALSE),"")</f>
        <v/>
      </c>
      <c r="X480" s="888"/>
      <c r="AC480" t="s">
        <v>2206</v>
      </c>
      <c r="AD480" s="888"/>
      <c r="AE480" s="888"/>
      <c r="AF480" s="888"/>
      <c r="AG480" s="888"/>
      <c r="AH480" s="888"/>
      <c r="AI480" s="888"/>
    </row>
    <row r="481" spans="4:35">
      <c r="D481" t="s">
        <v>238</v>
      </c>
      <c r="E481" t="s">
        <v>215</v>
      </c>
      <c r="F481" t="s">
        <v>345</v>
      </c>
      <c r="G481" t="s">
        <v>283</v>
      </c>
      <c r="H481" t="s">
        <v>265</v>
      </c>
      <c r="I481" t="s">
        <v>266</v>
      </c>
      <c r="J481" t="s">
        <v>107</v>
      </c>
      <c r="K481" t="s">
        <v>325</v>
      </c>
      <c r="L481" s="63"/>
      <c r="M481" s="63"/>
      <c r="Q481" s="888"/>
      <c r="R481" s="888"/>
      <c r="V481" s="888"/>
      <c r="W481" s="949" t="str">
        <f>IFERROR(VLOOKUP(V481,'1.3 Lists'!$V$10:$W$315,2,FALSE),"")</f>
        <v/>
      </c>
      <c r="X481" s="888"/>
      <c r="AC481" t="s">
        <v>2206</v>
      </c>
      <c r="AD481" s="888"/>
      <c r="AE481" s="888"/>
      <c r="AF481" s="888"/>
      <c r="AG481" s="888"/>
      <c r="AH481" s="888"/>
      <c r="AI481" s="888"/>
    </row>
    <row r="482" spans="4:35">
      <c r="D482" t="s">
        <v>238</v>
      </c>
      <c r="E482" t="s">
        <v>215</v>
      </c>
      <c r="F482" t="s">
        <v>345</v>
      </c>
      <c r="G482" t="s">
        <v>283</v>
      </c>
      <c r="H482" t="s">
        <v>265</v>
      </c>
      <c r="I482" t="s">
        <v>266</v>
      </c>
      <c r="J482" t="s">
        <v>107</v>
      </c>
      <c r="K482" t="s">
        <v>325</v>
      </c>
      <c r="L482" s="63"/>
      <c r="M482" s="63"/>
      <c r="Q482" s="888"/>
      <c r="R482" s="888"/>
      <c r="V482" s="888"/>
      <c r="W482" s="949" t="str">
        <f>IFERROR(VLOOKUP(V482,'1.3 Lists'!$V$10:$W$315,2,FALSE),"")</f>
        <v/>
      </c>
      <c r="X482" s="888"/>
      <c r="AC482" t="s">
        <v>2206</v>
      </c>
      <c r="AD482" s="888"/>
      <c r="AE482" s="888"/>
      <c r="AF482" s="888"/>
      <c r="AG482" s="888"/>
      <c r="AH482" s="888"/>
      <c r="AI482" s="888"/>
    </row>
    <row r="483" spans="4:35">
      <c r="D483" t="s">
        <v>238</v>
      </c>
      <c r="E483" t="s">
        <v>215</v>
      </c>
      <c r="F483" t="s">
        <v>345</v>
      </c>
      <c r="G483" t="s">
        <v>283</v>
      </c>
      <c r="H483" t="s">
        <v>265</v>
      </c>
      <c r="I483" t="s">
        <v>266</v>
      </c>
      <c r="J483" t="s">
        <v>107</v>
      </c>
      <c r="K483" t="s">
        <v>325</v>
      </c>
      <c r="L483" s="63"/>
      <c r="M483" s="63"/>
      <c r="Q483" s="888"/>
      <c r="R483" s="888"/>
      <c r="V483" s="888"/>
      <c r="W483" s="949" t="str">
        <f>IFERROR(VLOOKUP(V483,'1.3 Lists'!$V$10:$W$315,2,FALSE),"")</f>
        <v/>
      </c>
      <c r="X483" s="888"/>
      <c r="AC483" t="s">
        <v>2206</v>
      </c>
      <c r="AD483" s="888"/>
      <c r="AE483" s="888"/>
      <c r="AF483" s="888"/>
      <c r="AG483" s="888"/>
      <c r="AH483" s="888"/>
      <c r="AI483" s="888"/>
    </row>
    <row r="484" spans="4:35">
      <c r="D484" t="s">
        <v>238</v>
      </c>
      <c r="E484" t="s">
        <v>215</v>
      </c>
      <c r="F484" t="s">
        <v>345</v>
      </c>
      <c r="G484" t="s">
        <v>283</v>
      </c>
      <c r="H484" t="s">
        <v>265</v>
      </c>
      <c r="I484" t="s">
        <v>266</v>
      </c>
      <c r="J484" t="s">
        <v>107</v>
      </c>
      <c r="K484" t="s">
        <v>325</v>
      </c>
      <c r="L484" s="63"/>
      <c r="M484" s="63"/>
      <c r="Q484" s="888"/>
      <c r="R484" s="888"/>
      <c r="V484" s="888"/>
      <c r="W484" s="949" t="str">
        <f>IFERROR(VLOOKUP(V484,'1.3 Lists'!$V$10:$W$315,2,FALSE),"")</f>
        <v/>
      </c>
      <c r="X484" s="888"/>
      <c r="AC484" t="s">
        <v>2206</v>
      </c>
      <c r="AD484" s="888"/>
      <c r="AE484" s="888"/>
      <c r="AF484" s="888"/>
      <c r="AG484" s="888"/>
      <c r="AH484" s="888"/>
      <c r="AI484" s="888"/>
    </row>
    <row r="485" spans="4:35">
      <c r="D485" t="s">
        <v>238</v>
      </c>
      <c r="E485" t="s">
        <v>215</v>
      </c>
      <c r="F485" t="s">
        <v>345</v>
      </c>
      <c r="G485" t="s">
        <v>283</v>
      </c>
      <c r="H485" t="s">
        <v>265</v>
      </c>
      <c r="I485" t="s">
        <v>266</v>
      </c>
      <c r="J485" t="s">
        <v>107</v>
      </c>
      <c r="K485" t="s">
        <v>325</v>
      </c>
      <c r="L485" s="63"/>
      <c r="M485" s="63"/>
      <c r="Q485" s="888"/>
      <c r="R485" s="888"/>
      <c r="V485" s="888"/>
      <c r="W485" s="949" t="str">
        <f>IFERROR(VLOOKUP(V485,'1.3 Lists'!$V$10:$W$315,2,FALSE),"")</f>
        <v/>
      </c>
      <c r="X485" s="888"/>
      <c r="AC485" t="s">
        <v>2206</v>
      </c>
      <c r="AD485" s="888"/>
      <c r="AE485" s="888"/>
      <c r="AF485" s="888"/>
      <c r="AG485" s="888"/>
      <c r="AH485" s="888"/>
      <c r="AI485" s="888"/>
    </row>
    <row r="486" spans="4:35">
      <c r="D486" t="s">
        <v>238</v>
      </c>
      <c r="E486" t="s">
        <v>215</v>
      </c>
      <c r="F486" t="s">
        <v>345</v>
      </c>
      <c r="G486" t="s">
        <v>283</v>
      </c>
      <c r="H486" t="s">
        <v>265</v>
      </c>
      <c r="I486" t="s">
        <v>266</v>
      </c>
      <c r="J486" t="s">
        <v>107</v>
      </c>
      <c r="K486" t="s">
        <v>325</v>
      </c>
      <c r="L486" s="63"/>
      <c r="M486" s="63"/>
      <c r="Q486" s="888"/>
      <c r="R486" s="888"/>
      <c r="V486" s="888"/>
      <c r="W486" s="949" t="str">
        <f>IFERROR(VLOOKUP(V486,'1.3 Lists'!$V$10:$W$315,2,FALSE),"")</f>
        <v/>
      </c>
      <c r="X486" s="888"/>
      <c r="AC486" t="s">
        <v>2206</v>
      </c>
      <c r="AD486" s="888"/>
      <c r="AE486" s="888"/>
      <c r="AF486" s="888"/>
      <c r="AG486" s="888"/>
      <c r="AH486" s="888"/>
      <c r="AI486" s="888"/>
    </row>
    <row r="487" spans="4:35">
      <c r="D487" t="s">
        <v>238</v>
      </c>
      <c r="E487" t="s">
        <v>215</v>
      </c>
      <c r="F487" t="s">
        <v>345</v>
      </c>
      <c r="G487" t="s">
        <v>283</v>
      </c>
      <c r="H487" t="s">
        <v>265</v>
      </c>
      <c r="I487" t="s">
        <v>266</v>
      </c>
      <c r="J487" t="s">
        <v>107</v>
      </c>
      <c r="K487" t="s">
        <v>325</v>
      </c>
      <c r="L487" s="63"/>
      <c r="M487" s="63"/>
      <c r="Q487" s="888"/>
      <c r="R487" s="888"/>
      <c r="V487" s="888"/>
      <c r="W487" s="949" t="str">
        <f>IFERROR(VLOOKUP(V487,'1.3 Lists'!$V$10:$W$315,2,FALSE),"")</f>
        <v/>
      </c>
      <c r="X487" s="888"/>
      <c r="AC487" t="s">
        <v>2206</v>
      </c>
      <c r="AD487" s="888"/>
      <c r="AE487" s="888"/>
      <c r="AF487" s="888"/>
      <c r="AG487" s="888"/>
      <c r="AH487" s="888"/>
      <c r="AI487" s="888"/>
    </row>
    <row r="488" spans="4:35">
      <c r="D488" t="s">
        <v>238</v>
      </c>
      <c r="E488" t="s">
        <v>215</v>
      </c>
      <c r="F488" t="s">
        <v>345</v>
      </c>
      <c r="G488" t="s">
        <v>283</v>
      </c>
      <c r="H488" t="s">
        <v>265</v>
      </c>
      <c r="I488" t="s">
        <v>266</v>
      </c>
      <c r="J488" t="s">
        <v>107</v>
      </c>
      <c r="K488" t="s">
        <v>325</v>
      </c>
      <c r="L488" s="63"/>
      <c r="M488" s="63"/>
      <c r="Q488" s="888"/>
      <c r="R488" s="888"/>
      <c r="V488" s="888"/>
      <c r="W488" s="949" t="str">
        <f>IFERROR(VLOOKUP(V488,'1.3 Lists'!$V$10:$W$315,2,FALSE),"")</f>
        <v/>
      </c>
      <c r="X488" s="888"/>
      <c r="AC488" t="s">
        <v>2206</v>
      </c>
      <c r="AD488" s="888"/>
      <c r="AE488" s="888"/>
      <c r="AF488" s="888"/>
      <c r="AG488" s="888"/>
      <c r="AH488" s="888"/>
      <c r="AI488" s="888"/>
    </row>
    <row r="489" spans="4:35">
      <c r="D489" t="s">
        <v>238</v>
      </c>
      <c r="E489" t="s">
        <v>215</v>
      </c>
      <c r="F489" t="s">
        <v>345</v>
      </c>
      <c r="G489" t="s">
        <v>283</v>
      </c>
      <c r="H489" t="s">
        <v>265</v>
      </c>
      <c r="I489" t="s">
        <v>266</v>
      </c>
      <c r="J489" t="s">
        <v>107</v>
      </c>
      <c r="K489" t="s">
        <v>325</v>
      </c>
      <c r="L489" s="63"/>
      <c r="M489" s="63"/>
      <c r="Q489" s="888"/>
      <c r="R489" s="888"/>
      <c r="V489" s="888"/>
      <c r="W489" s="949" t="str">
        <f>IFERROR(VLOOKUP(V489,'1.3 Lists'!$V$10:$W$315,2,FALSE),"")</f>
        <v/>
      </c>
      <c r="X489" s="888"/>
      <c r="AC489" t="s">
        <v>2206</v>
      </c>
      <c r="AD489" s="888"/>
      <c r="AE489" s="888"/>
      <c r="AF489" s="888"/>
      <c r="AG489" s="888"/>
      <c r="AH489" s="888"/>
      <c r="AI489" s="888"/>
    </row>
    <row r="490" spans="4:35">
      <c r="D490" t="s">
        <v>238</v>
      </c>
      <c r="E490" t="s">
        <v>215</v>
      </c>
      <c r="F490" t="s">
        <v>345</v>
      </c>
      <c r="G490" t="s">
        <v>283</v>
      </c>
      <c r="H490" t="s">
        <v>265</v>
      </c>
      <c r="I490" t="s">
        <v>266</v>
      </c>
      <c r="J490" t="s">
        <v>107</v>
      </c>
      <c r="K490" t="s">
        <v>325</v>
      </c>
      <c r="L490" s="63"/>
      <c r="M490" s="63"/>
      <c r="Q490" s="888"/>
      <c r="R490" s="888"/>
      <c r="V490" s="888"/>
      <c r="W490" s="949" t="str">
        <f>IFERROR(VLOOKUP(V490,'1.3 Lists'!$V$10:$W$315,2,FALSE),"")</f>
        <v/>
      </c>
      <c r="X490" s="888"/>
      <c r="AC490" t="s">
        <v>2206</v>
      </c>
      <c r="AD490" s="888"/>
      <c r="AE490" s="888"/>
      <c r="AF490" s="888"/>
      <c r="AG490" s="888"/>
      <c r="AH490" s="888"/>
      <c r="AI490" s="888"/>
    </row>
    <row r="491" spans="4:35">
      <c r="D491" t="s">
        <v>238</v>
      </c>
      <c r="E491" t="s">
        <v>215</v>
      </c>
      <c r="F491" t="s">
        <v>345</v>
      </c>
      <c r="G491" t="s">
        <v>283</v>
      </c>
      <c r="H491" t="s">
        <v>265</v>
      </c>
      <c r="I491" t="s">
        <v>266</v>
      </c>
      <c r="J491" t="s">
        <v>107</v>
      </c>
      <c r="K491" t="s">
        <v>325</v>
      </c>
      <c r="L491" s="63"/>
      <c r="M491" s="63"/>
      <c r="Q491" s="888"/>
      <c r="R491" s="888"/>
      <c r="V491" s="888"/>
      <c r="W491" s="949" t="str">
        <f>IFERROR(VLOOKUP(V491,'1.3 Lists'!$V$10:$W$315,2,FALSE),"")</f>
        <v/>
      </c>
      <c r="X491" s="888"/>
      <c r="AC491" t="s">
        <v>2206</v>
      </c>
      <c r="AD491" s="888"/>
      <c r="AE491" s="888"/>
      <c r="AF491" s="888"/>
      <c r="AG491" s="888"/>
      <c r="AH491" s="888"/>
      <c r="AI491" s="888"/>
    </row>
    <row r="492" spans="4:35">
      <c r="D492" t="s">
        <v>238</v>
      </c>
      <c r="E492" t="s">
        <v>215</v>
      </c>
      <c r="F492" t="s">
        <v>345</v>
      </c>
      <c r="G492" t="s">
        <v>283</v>
      </c>
      <c r="H492" t="s">
        <v>265</v>
      </c>
      <c r="I492" t="s">
        <v>266</v>
      </c>
      <c r="J492" t="s">
        <v>107</v>
      </c>
      <c r="K492" t="s">
        <v>325</v>
      </c>
      <c r="L492" s="63"/>
      <c r="M492" s="63"/>
      <c r="Q492" s="888"/>
      <c r="R492" s="888"/>
      <c r="V492" s="888"/>
      <c r="W492" s="949" t="str">
        <f>IFERROR(VLOOKUP(V492,'1.3 Lists'!$V$10:$W$315,2,FALSE),"")</f>
        <v/>
      </c>
      <c r="X492" s="888"/>
      <c r="AC492" t="s">
        <v>2206</v>
      </c>
      <c r="AD492" s="888"/>
      <c r="AE492" s="888"/>
      <c r="AF492" s="888"/>
      <c r="AG492" s="888"/>
      <c r="AH492" s="888"/>
      <c r="AI492" s="888"/>
    </row>
    <row r="493" spans="4:35">
      <c r="D493" t="s">
        <v>238</v>
      </c>
      <c r="E493" t="s">
        <v>215</v>
      </c>
      <c r="F493" t="s">
        <v>345</v>
      </c>
      <c r="G493" t="s">
        <v>283</v>
      </c>
      <c r="H493" t="s">
        <v>265</v>
      </c>
      <c r="I493" t="s">
        <v>266</v>
      </c>
      <c r="J493" t="s">
        <v>107</v>
      </c>
      <c r="K493" t="s">
        <v>325</v>
      </c>
      <c r="L493" s="63"/>
      <c r="M493" s="63"/>
      <c r="Q493" s="888"/>
      <c r="R493" s="888"/>
      <c r="V493" s="888"/>
      <c r="W493" s="949" t="str">
        <f>IFERROR(VLOOKUP(V493,'1.3 Lists'!$V$10:$W$315,2,FALSE),"")</f>
        <v/>
      </c>
      <c r="X493" s="888"/>
      <c r="AC493" t="s">
        <v>2206</v>
      </c>
      <c r="AD493" s="888"/>
      <c r="AE493" s="888"/>
      <c r="AF493" s="888"/>
      <c r="AG493" s="888"/>
      <c r="AH493" s="888"/>
      <c r="AI493" s="888"/>
    </row>
    <row r="494" spans="4:35">
      <c r="D494" t="s">
        <v>238</v>
      </c>
      <c r="E494" t="s">
        <v>215</v>
      </c>
      <c r="F494" t="s">
        <v>345</v>
      </c>
      <c r="G494" t="s">
        <v>283</v>
      </c>
      <c r="H494" t="s">
        <v>265</v>
      </c>
      <c r="I494" t="s">
        <v>266</v>
      </c>
      <c r="J494" t="s">
        <v>107</v>
      </c>
      <c r="K494" t="s">
        <v>325</v>
      </c>
      <c r="L494" s="63"/>
      <c r="M494" s="63"/>
      <c r="Q494" s="888"/>
      <c r="R494" s="888"/>
      <c r="V494" s="888"/>
      <c r="W494" s="949" t="str">
        <f>IFERROR(VLOOKUP(V494,'1.3 Lists'!$V$10:$W$315,2,FALSE),"")</f>
        <v/>
      </c>
      <c r="X494" s="888"/>
      <c r="AC494" t="s">
        <v>2206</v>
      </c>
      <c r="AD494" s="888"/>
      <c r="AE494" s="888"/>
      <c r="AF494" s="888"/>
      <c r="AG494" s="888"/>
      <c r="AH494" s="888"/>
      <c r="AI494" s="888"/>
    </row>
    <row r="495" spans="4:35">
      <c r="D495" t="s">
        <v>238</v>
      </c>
      <c r="E495" t="s">
        <v>215</v>
      </c>
      <c r="F495" t="s">
        <v>345</v>
      </c>
      <c r="G495" t="s">
        <v>283</v>
      </c>
      <c r="H495" t="s">
        <v>265</v>
      </c>
      <c r="I495" t="s">
        <v>266</v>
      </c>
      <c r="J495" t="s">
        <v>107</v>
      </c>
      <c r="K495" t="s">
        <v>325</v>
      </c>
      <c r="L495" s="63"/>
      <c r="M495" s="63"/>
      <c r="Q495" s="888"/>
      <c r="R495" s="888"/>
      <c r="V495" s="888"/>
      <c r="W495" s="949" t="str">
        <f>IFERROR(VLOOKUP(V495,'1.3 Lists'!$V$10:$W$315,2,FALSE),"")</f>
        <v/>
      </c>
      <c r="X495" s="888"/>
      <c r="AC495" t="s">
        <v>2206</v>
      </c>
      <c r="AD495" s="888"/>
      <c r="AE495" s="888"/>
      <c r="AF495" s="888"/>
      <c r="AG495" s="888"/>
      <c r="AH495" s="888"/>
      <c r="AI495" s="888"/>
    </row>
    <row r="496" spans="4:35">
      <c r="D496" t="s">
        <v>238</v>
      </c>
      <c r="E496" t="s">
        <v>215</v>
      </c>
      <c r="F496" t="s">
        <v>345</v>
      </c>
      <c r="G496" t="s">
        <v>283</v>
      </c>
      <c r="H496" t="s">
        <v>265</v>
      </c>
      <c r="I496" t="s">
        <v>266</v>
      </c>
      <c r="J496" t="s">
        <v>107</v>
      </c>
      <c r="K496" t="s">
        <v>325</v>
      </c>
      <c r="L496" s="63"/>
      <c r="M496" s="63"/>
      <c r="Q496" s="888"/>
      <c r="R496" s="888"/>
      <c r="V496" s="888"/>
      <c r="W496" s="949" t="str">
        <f>IFERROR(VLOOKUP(V496,'1.3 Lists'!$V$10:$W$315,2,FALSE),"")</f>
        <v/>
      </c>
      <c r="X496" s="888"/>
      <c r="AC496" t="s">
        <v>2206</v>
      </c>
      <c r="AD496" s="888"/>
      <c r="AE496" s="888"/>
      <c r="AF496" s="888"/>
      <c r="AG496" s="888"/>
      <c r="AH496" s="888"/>
      <c r="AI496" s="888"/>
    </row>
    <row r="497" spans="4:35">
      <c r="D497" t="s">
        <v>238</v>
      </c>
      <c r="E497" t="s">
        <v>215</v>
      </c>
      <c r="F497" t="s">
        <v>345</v>
      </c>
      <c r="G497" t="s">
        <v>283</v>
      </c>
      <c r="H497" t="s">
        <v>265</v>
      </c>
      <c r="I497" t="s">
        <v>266</v>
      </c>
      <c r="J497" t="s">
        <v>107</v>
      </c>
      <c r="K497" t="s">
        <v>325</v>
      </c>
      <c r="L497" s="63"/>
      <c r="M497" s="63"/>
      <c r="Q497" s="888"/>
      <c r="R497" s="888"/>
      <c r="V497" s="888"/>
      <c r="W497" s="949" t="str">
        <f>IFERROR(VLOOKUP(V497,'1.3 Lists'!$V$10:$W$315,2,FALSE),"")</f>
        <v/>
      </c>
      <c r="X497" s="888"/>
      <c r="AC497" t="s">
        <v>2206</v>
      </c>
      <c r="AD497" s="888"/>
      <c r="AE497" s="888"/>
      <c r="AF497" s="888"/>
      <c r="AG497" s="888"/>
      <c r="AH497" s="888"/>
      <c r="AI497" s="888"/>
    </row>
    <row r="498" spans="4:35">
      <c r="D498" t="s">
        <v>238</v>
      </c>
      <c r="E498" t="s">
        <v>215</v>
      </c>
      <c r="F498" t="s">
        <v>345</v>
      </c>
      <c r="G498" t="s">
        <v>283</v>
      </c>
      <c r="H498" t="s">
        <v>265</v>
      </c>
      <c r="I498" t="s">
        <v>266</v>
      </c>
      <c r="J498" t="s">
        <v>107</v>
      </c>
      <c r="K498" t="s">
        <v>325</v>
      </c>
      <c r="L498" s="63"/>
      <c r="M498" s="63"/>
      <c r="Q498" s="888"/>
      <c r="R498" s="888"/>
      <c r="V498" s="888"/>
      <c r="W498" s="949" t="str">
        <f>IFERROR(VLOOKUP(V498,'1.3 Lists'!$V$10:$W$315,2,FALSE),"")</f>
        <v/>
      </c>
      <c r="X498" s="888"/>
      <c r="AC498" t="s">
        <v>2206</v>
      </c>
      <c r="AD498" s="888"/>
      <c r="AE498" s="888"/>
      <c r="AF498" s="888"/>
      <c r="AG498" s="888"/>
      <c r="AH498" s="888"/>
      <c r="AI498" s="888"/>
    </row>
    <row r="499" spans="4:35">
      <c r="D499" t="s">
        <v>238</v>
      </c>
      <c r="E499" t="s">
        <v>215</v>
      </c>
      <c r="F499" t="s">
        <v>345</v>
      </c>
      <c r="G499" t="s">
        <v>283</v>
      </c>
      <c r="H499" t="s">
        <v>265</v>
      </c>
      <c r="I499" t="s">
        <v>266</v>
      </c>
      <c r="J499" t="s">
        <v>107</v>
      </c>
      <c r="K499" t="s">
        <v>325</v>
      </c>
      <c r="L499" s="63"/>
      <c r="M499" s="63"/>
      <c r="Q499" s="888"/>
      <c r="R499" s="888"/>
      <c r="V499" s="888"/>
      <c r="W499" s="949" t="str">
        <f>IFERROR(VLOOKUP(V499,'1.3 Lists'!$V$10:$W$315,2,FALSE),"")</f>
        <v/>
      </c>
      <c r="X499" s="888"/>
      <c r="AC499" t="s">
        <v>2206</v>
      </c>
      <c r="AD499" s="888"/>
      <c r="AE499" s="888"/>
      <c r="AF499" s="888"/>
      <c r="AG499" s="888"/>
      <c r="AH499" s="888"/>
      <c r="AI499" s="888"/>
    </row>
    <row r="500" spans="4:35">
      <c r="D500" t="s">
        <v>238</v>
      </c>
      <c r="E500" t="s">
        <v>215</v>
      </c>
      <c r="F500" t="s">
        <v>345</v>
      </c>
      <c r="G500" t="s">
        <v>283</v>
      </c>
      <c r="H500" t="s">
        <v>265</v>
      </c>
      <c r="I500" t="s">
        <v>266</v>
      </c>
      <c r="J500" t="s">
        <v>107</v>
      </c>
      <c r="K500" t="s">
        <v>325</v>
      </c>
      <c r="L500" s="63"/>
      <c r="M500" s="63"/>
      <c r="Q500" s="888"/>
      <c r="R500" s="888"/>
      <c r="V500" s="888"/>
      <c r="W500" s="949" t="str">
        <f>IFERROR(VLOOKUP(V500,'1.3 Lists'!$V$10:$W$315,2,FALSE),"")</f>
        <v/>
      </c>
      <c r="X500" s="888"/>
      <c r="AC500" t="s">
        <v>2206</v>
      </c>
      <c r="AD500" s="888"/>
      <c r="AE500" s="888"/>
      <c r="AF500" s="888"/>
      <c r="AG500" s="888"/>
      <c r="AH500" s="888"/>
      <c r="AI500" s="888"/>
    </row>
    <row r="501" spans="4:35">
      <c r="D501" t="s">
        <v>238</v>
      </c>
      <c r="E501" t="s">
        <v>215</v>
      </c>
      <c r="F501" t="s">
        <v>345</v>
      </c>
      <c r="G501" t="s">
        <v>283</v>
      </c>
      <c r="H501" t="s">
        <v>265</v>
      </c>
      <c r="I501" t="s">
        <v>266</v>
      </c>
      <c r="J501" t="s">
        <v>107</v>
      </c>
      <c r="K501" t="s">
        <v>325</v>
      </c>
      <c r="L501" s="63"/>
      <c r="M501" s="63"/>
      <c r="Q501" s="888"/>
      <c r="R501" s="888"/>
      <c r="V501" s="888"/>
      <c r="W501" s="949" t="str">
        <f>IFERROR(VLOOKUP(V501,'1.3 Lists'!$V$10:$W$315,2,FALSE),"")</f>
        <v/>
      </c>
      <c r="X501" s="888"/>
      <c r="AC501" t="s">
        <v>2206</v>
      </c>
      <c r="AD501" s="888"/>
      <c r="AE501" s="888"/>
      <c r="AF501" s="888"/>
      <c r="AG501" s="888"/>
      <c r="AH501" s="888"/>
      <c r="AI501" s="888"/>
    </row>
    <row r="502" spans="4:35">
      <c r="D502" t="s">
        <v>238</v>
      </c>
      <c r="E502" t="s">
        <v>215</v>
      </c>
      <c r="F502" t="s">
        <v>345</v>
      </c>
      <c r="G502" t="s">
        <v>283</v>
      </c>
      <c r="H502" t="s">
        <v>265</v>
      </c>
      <c r="I502" t="s">
        <v>266</v>
      </c>
      <c r="J502" t="s">
        <v>107</v>
      </c>
      <c r="K502" t="s">
        <v>325</v>
      </c>
      <c r="L502" s="63"/>
      <c r="M502" s="63"/>
      <c r="Q502" s="888"/>
      <c r="R502" s="888"/>
      <c r="V502" s="888"/>
      <c r="W502" s="949" t="str">
        <f>IFERROR(VLOOKUP(V502,'1.3 Lists'!$V$10:$W$315,2,FALSE),"")</f>
        <v/>
      </c>
      <c r="X502" s="888"/>
      <c r="AC502" t="s">
        <v>2206</v>
      </c>
      <c r="AD502" s="888"/>
      <c r="AE502" s="888"/>
      <c r="AF502" s="888"/>
      <c r="AG502" s="888"/>
      <c r="AH502" s="888"/>
      <c r="AI502" s="888"/>
    </row>
    <row r="503" spans="4:35">
      <c r="D503" t="s">
        <v>238</v>
      </c>
      <c r="E503" t="s">
        <v>215</v>
      </c>
      <c r="F503" t="s">
        <v>345</v>
      </c>
      <c r="G503" t="s">
        <v>283</v>
      </c>
      <c r="H503" t="s">
        <v>265</v>
      </c>
      <c r="I503" t="s">
        <v>266</v>
      </c>
      <c r="J503" t="s">
        <v>107</v>
      </c>
      <c r="K503" t="s">
        <v>325</v>
      </c>
      <c r="L503" s="63"/>
      <c r="M503" s="63"/>
      <c r="Q503" s="888"/>
      <c r="R503" s="888"/>
      <c r="V503" s="888"/>
      <c r="W503" s="949" t="str">
        <f>IFERROR(VLOOKUP(V503,'1.3 Lists'!$V$10:$W$315,2,FALSE),"")</f>
        <v/>
      </c>
      <c r="X503" s="888"/>
      <c r="AC503" t="s">
        <v>2206</v>
      </c>
      <c r="AD503" s="888"/>
      <c r="AE503" s="888"/>
      <c r="AF503" s="888"/>
      <c r="AG503" s="888"/>
      <c r="AH503" s="888"/>
      <c r="AI503" s="888"/>
    </row>
    <row r="504" spans="4:35">
      <c r="D504" t="s">
        <v>238</v>
      </c>
      <c r="E504" t="s">
        <v>215</v>
      </c>
      <c r="F504" t="s">
        <v>345</v>
      </c>
      <c r="G504" t="s">
        <v>283</v>
      </c>
      <c r="H504" t="s">
        <v>265</v>
      </c>
      <c r="I504" t="s">
        <v>266</v>
      </c>
      <c r="J504" t="s">
        <v>107</v>
      </c>
      <c r="K504" t="s">
        <v>325</v>
      </c>
      <c r="L504" s="63"/>
      <c r="M504" s="63"/>
      <c r="Q504" s="888"/>
      <c r="R504" s="888"/>
      <c r="V504" s="888"/>
      <c r="W504" s="949" t="str">
        <f>IFERROR(VLOOKUP(V504,'1.3 Lists'!$V$10:$W$315,2,FALSE),"")</f>
        <v/>
      </c>
      <c r="X504" s="888"/>
      <c r="AC504" t="s">
        <v>2206</v>
      </c>
      <c r="AD504" s="888"/>
      <c r="AE504" s="888"/>
      <c r="AF504" s="888"/>
      <c r="AG504" s="888"/>
      <c r="AH504" s="888"/>
      <c r="AI504" s="888"/>
    </row>
    <row r="505" spans="4:35">
      <c r="D505" t="s">
        <v>238</v>
      </c>
      <c r="E505" t="s">
        <v>215</v>
      </c>
      <c r="F505" t="s">
        <v>345</v>
      </c>
      <c r="G505" t="s">
        <v>283</v>
      </c>
      <c r="H505" t="s">
        <v>265</v>
      </c>
      <c r="I505" t="s">
        <v>266</v>
      </c>
      <c r="J505" t="s">
        <v>107</v>
      </c>
      <c r="K505" t="s">
        <v>325</v>
      </c>
      <c r="L505" s="63"/>
      <c r="M505" s="63"/>
      <c r="Q505" s="888"/>
      <c r="R505" s="888"/>
      <c r="V505" s="888"/>
      <c r="W505" s="949" t="str">
        <f>IFERROR(VLOOKUP(V505,'1.3 Lists'!$V$10:$W$315,2,FALSE),"")</f>
        <v/>
      </c>
      <c r="X505" s="888"/>
      <c r="AC505" t="s">
        <v>2206</v>
      </c>
      <c r="AD505" s="888"/>
      <c r="AE505" s="888"/>
      <c r="AF505" s="888"/>
      <c r="AG505" s="888"/>
      <c r="AH505" s="888"/>
      <c r="AI505" s="888"/>
    </row>
    <row r="506" spans="4:35">
      <c r="D506" t="s">
        <v>238</v>
      </c>
      <c r="E506" t="s">
        <v>215</v>
      </c>
      <c r="F506" t="s">
        <v>345</v>
      </c>
      <c r="G506" t="s">
        <v>283</v>
      </c>
      <c r="H506" t="s">
        <v>265</v>
      </c>
      <c r="I506" t="s">
        <v>266</v>
      </c>
      <c r="J506" t="s">
        <v>107</v>
      </c>
      <c r="K506" t="s">
        <v>325</v>
      </c>
      <c r="L506" s="63"/>
      <c r="M506" s="63"/>
      <c r="Q506" s="888"/>
      <c r="R506" s="888"/>
      <c r="V506" s="888"/>
      <c r="W506" s="949" t="str">
        <f>IFERROR(VLOOKUP(V506,'1.3 Lists'!$V$10:$W$315,2,FALSE),"")</f>
        <v/>
      </c>
      <c r="X506" s="888"/>
      <c r="AC506" t="s">
        <v>2206</v>
      </c>
      <c r="AD506" s="888"/>
      <c r="AE506" s="888"/>
      <c r="AF506" s="888"/>
      <c r="AG506" s="888"/>
      <c r="AH506" s="888"/>
      <c r="AI506" s="888"/>
    </row>
    <row r="507" spans="4:35">
      <c r="D507" t="s">
        <v>238</v>
      </c>
      <c r="E507" t="s">
        <v>215</v>
      </c>
      <c r="F507" t="s">
        <v>345</v>
      </c>
      <c r="G507" t="s">
        <v>283</v>
      </c>
      <c r="H507" t="s">
        <v>265</v>
      </c>
      <c r="I507" t="s">
        <v>266</v>
      </c>
      <c r="J507" t="s">
        <v>107</v>
      </c>
      <c r="K507" t="s">
        <v>325</v>
      </c>
      <c r="L507" s="63"/>
      <c r="M507" s="63"/>
      <c r="Q507" s="888"/>
      <c r="R507" s="888"/>
      <c r="V507" s="888"/>
      <c r="W507" s="949" t="str">
        <f>IFERROR(VLOOKUP(V507,'1.3 Lists'!$V$10:$W$315,2,FALSE),"")</f>
        <v/>
      </c>
      <c r="X507" s="888"/>
      <c r="AC507" t="s">
        <v>2206</v>
      </c>
      <c r="AD507" s="888"/>
      <c r="AE507" s="888"/>
      <c r="AF507" s="888"/>
      <c r="AG507" s="888"/>
      <c r="AH507" s="888"/>
      <c r="AI507" s="888"/>
    </row>
    <row r="508" spans="4:35">
      <c r="D508" t="s">
        <v>238</v>
      </c>
      <c r="E508" t="s">
        <v>215</v>
      </c>
      <c r="F508" t="s">
        <v>345</v>
      </c>
      <c r="G508" t="s">
        <v>283</v>
      </c>
      <c r="H508" t="s">
        <v>265</v>
      </c>
      <c r="I508" t="s">
        <v>266</v>
      </c>
      <c r="J508" t="s">
        <v>107</v>
      </c>
      <c r="K508" t="s">
        <v>325</v>
      </c>
      <c r="L508" s="63"/>
      <c r="M508" s="63"/>
      <c r="Q508" s="888"/>
      <c r="R508" s="888"/>
      <c r="V508" s="888"/>
      <c r="W508" s="949" t="str">
        <f>IFERROR(VLOOKUP(V508,'1.3 Lists'!$V$10:$W$315,2,FALSE),"")</f>
        <v/>
      </c>
      <c r="X508" s="888"/>
      <c r="AC508" t="s">
        <v>2206</v>
      </c>
      <c r="AD508" s="888"/>
      <c r="AE508" s="888"/>
      <c r="AF508" s="888"/>
      <c r="AG508" s="888"/>
      <c r="AH508" s="888"/>
      <c r="AI508" s="888"/>
    </row>
    <row r="509" spans="4:35">
      <c r="D509" t="s">
        <v>238</v>
      </c>
      <c r="E509" t="s">
        <v>215</v>
      </c>
      <c r="F509" t="s">
        <v>345</v>
      </c>
      <c r="G509" t="s">
        <v>283</v>
      </c>
      <c r="H509" t="s">
        <v>265</v>
      </c>
      <c r="I509" t="s">
        <v>266</v>
      </c>
      <c r="J509" t="s">
        <v>107</v>
      </c>
      <c r="K509" t="s">
        <v>325</v>
      </c>
      <c r="L509" s="63"/>
      <c r="M509" s="63"/>
      <c r="Q509" s="888"/>
      <c r="R509" s="888"/>
      <c r="V509" s="888"/>
      <c r="W509" s="949" t="str">
        <f>IFERROR(VLOOKUP(V509,'1.3 Lists'!$V$10:$W$315,2,FALSE),"")</f>
        <v/>
      </c>
      <c r="X509" s="888"/>
      <c r="AC509" t="s">
        <v>2206</v>
      </c>
      <c r="AD509" s="888"/>
      <c r="AE509" s="888"/>
      <c r="AF509" s="888"/>
      <c r="AG509" s="888"/>
      <c r="AH509" s="888"/>
      <c r="AI509" s="888"/>
    </row>
    <row r="510" spans="4:35">
      <c r="D510" t="s">
        <v>238</v>
      </c>
      <c r="E510" t="s">
        <v>215</v>
      </c>
      <c r="F510" t="s">
        <v>345</v>
      </c>
      <c r="G510" t="s">
        <v>283</v>
      </c>
      <c r="H510" t="s">
        <v>265</v>
      </c>
      <c r="I510" t="s">
        <v>266</v>
      </c>
      <c r="J510" t="s">
        <v>107</v>
      </c>
      <c r="K510" t="s">
        <v>325</v>
      </c>
      <c r="L510" s="63"/>
      <c r="M510" s="63"/>
      <c r="Q510" s="888"/>
      <c r="R510" s="888"/>
      <c r="V510" s="888"/>
      <c r="W510" s="949" t="str">
        <f>IFERROR(VLOOKUP(V510,'1.3 Lists'!$V$10:$W$315,2,FALSE),"")</f>
        <v/>
      </c>
      <c r="X510" s="888"/>
      <c r="AC510" t="s">
        <v>2206</v>
      </c>
      <c r="AD510" s="888"/>
      <c r="AE510" s="888"/>
      <c r="AF510" s="888"/>
      <c r="AG510" s="888"/>
      <c r="AH510" s="888"/>
      <c r="AI510" s="888"/>
    </row>
    <row r="511" spans="4:35">
      <c r="D511" t="s">
        <v>238</v>
      </c>
      <c r="E511" t="s">
        <v>215</v>
      </c>
      <c r="F511" t="s">
        <v>345</v>
      </c>
      <c r="G511" t="s">
        <v>283</v>
      </c>
      <c r="H511" t="s">
        <v>265</v>
      </c>
      <c r="I511" t="s">
        <v>266</v>
      </c>
      <c r="J511" t="s">
        <v>107</v>
      </c>
      <c r="K511" t="s">
        <v>325</v>
      </c>
      <c r="L511" s="63"/>
      <c r="M511" s="63"/>
      <c r="Q511" s="888"/>
      <c r="R511" s="888"/>
      <c r="V511" s="888"/>
      <c r="W511" s="949" t="str">
        <f>IFERROR(VLOOKUP(V511,'1.3 Lists'!$V$10:$W$315,2,FALSE),"")</f>
        <v/>
      </c>
      <c r="X511" s="888"/>
      <c r="AC511" t="s">
        <v>2206</v>
      </c>
      <c r="AD511" s="888"/>
      <c r="AE511" s="888"/>
      <c r="AF511" s="888"/>
      <c r="AG511" s="888"/>
      <c r="AH511" s="888"/>
      <c r="AI511" s="888"/>
    </row>
    <row r="512" spans="4:35">
      <c r="D512" t="s">
        <v>238</v>
      </c>
      <c r="E512" t="s">
        <v>215</v>
      </c>
      <c r="F512" t="s">
        <v>345</v>
      </c>
      <c r="G512" t="s">
        <v>283</v>
      </c>
      <c r="H512" t="s">
        <v>265</v>
      </c>
      <c r="I512" t="s">
        <v>266</v>
      </c>
      <c r="J512" t="s">
        <v>107</v>
      </c>
      <c r="K512" t="s">
        <v>325</v>
      </c>
      <c r="L512" s="63"/>
      <c r="M512" s="63"/>
      <c r="Q512" s="888"/>
      <c r="R512" s="888"/>
      <c r="V512" s="888"/>
      <c r="W512" s="949" t="str">
        <f>IFERROR(VLOOKUP(V512,'1.3 Lists'!$V$10:$W$315,2,FALSE),"")</f>
        <v/>
      </c>
      <c r="X512" s="888"/>
      <c r="AC512" t="s">
        <v>2206</v>
      </c>
      <c r="AD512" s="888"/>
      <c r="AE512" s="888"/>
      <c r="AF512" s="888"/>
      <c r="AG512" s="888"/>
      <c r="AH512" s="888"/>
      <c r="AI512" s="888"/>
    </row>
    <row r="513" spans="4:35">
      <c r="D513" t="s">
        <v>238</v>
      </c>
      <c r="E513" t="s">
        <v>215</v>
      </c>
      <c r="F513" t="s">
        <v>345</v>
      </c>
      <c r="G513" t="s">
        <v>283</v>
      </c>
      <c r="H513" t="s">
        <v>265</v>
      </c>
      <c r="I513" t="s">
        <v>266</v>
      </c>
      <c r="J513" t="s">
        <v>107</v>
      </c>
      <c r="K513" t="s">
        <v>325</v>
      </c>
      <c r="L513" s="63"/>
      <c r="M513" s="63"/>
      <c r="Q513" s="888"/>
      <c r="R513" s="888"/>
      <c r="V513" s="888"/>
      <c r="W513" s="949" t="str">
        <f>IFERROR(VLOOKUP(V513,'1.3 Lists'!$V$10:$W$315,2,FALSE),"")</f>
        <v/>
      </c>
      <c r="X513" s="888"/>
      <c r="AC513" t="s">
        <v>2206</v>
      </c>
      <c r="AD513" s="888"/>
      <c r="AE513" s="888"/>
      <c r="AF513" s="888"/>
      <c r="AG513" s="888"/>
      <c r="AH513" s="888"/>
      <c r="AI513" s="888"/>
    </row>
    <row r="514" spans="4:35">
      <c r="D514" t="s">
        <v>238</v>
      </c>
      <c r="E514" t="s">
        <v>215</v>
      </c>
      <c r="F514" t="s">
        <v>345</v>
      </c>
      <c r="G514" t="s">
        <v>283</v>
      </c>
      <c r="H514" t="s">
        <v>265</v>
      </c>
      <c r="I514" t="s">
        <v>266</v>
      </c>
      <c r="J514" t="s">
        <v>107</v>
      </c>
      <c r="K514" t="s">
        <v>325</v>
      </c>
      <c r="L514" s="63"/>
      <c r="M514" s="63"/>
      <c r="Q514" s="888"/>
      <c r="R514" s="888"/>
      <c r="V514" s="888"/>
      <c r="W514" s="949" t="str">
        <f>IFERROR(VLOOKUP(V514,'1.3 Lists'!$V$10:$W$315,2,FALSE),"")</f>
        <v/>
      </c>
      <c r="X514" s="888"/>
      <c r="AC514" t="s">
        <v>2206</v>
      </c>
      <c r="AD514" s="888"/>
      <c r="AE514" s="888"/>
      <c r="AF514" s="888"/>
      <c r="AG514" s="888"/>
      <c r="AH514" s="888"/>
      <c r="AI514" s="888"/>
    </row>
    <row r="515" spans="4:35">
      <c r="D515" t="s">
        <v>238</v>
      </c>
      <c r="E515" t="s">
        <v>215</v>
      </c>
      <c r="F515" t="s">
        <v>345</v>
      </c>
      <c r="G515" t="s">
        <v>283</v>
      </c>
      <c r="H515" t="s">
        <v>265</v>
      </c>
      <c r="I515" t="s">
        <v>266</v>
      </c>
      <c r="J515" t="s">
        <v>107</v>
      </c>
      <c r="K515" t="s">
        <v>325</v>
      </c>
      <c r="Q515" s="888"/>
      <c r="R515" s="888"/>
      <c r="V515" s="888"/>
      <c r="W515" s="949" t="str">
        <f>IFERROR(VLOOKUP(V515,'1.3 Lists'!$V$10:$W$315,2,FALSE),"")</f>
        <v/>
      </c>
      <c r="X515" s="888"/>
      <c r="AC515" t="s">
        <v>2206</v>
      </c>
      <c r="AD515" s="888"/>
      <c r="AE515" s="888"/>
      <c r="AF515" s="888"/>
      <c r="AG515" s="888"/>
      <c r="AH515" s="888"/>
      <c r="AI515" s="888"/>
    </row>
    <row r="516" spans="4:35">
      <c r="D516" t="s">
        <v>238</v>
      </c>
      <c r="E516" t="s">
        <v>215</v>
      </c>
      <c r="F516" t="s">
        <v>345</v>
      </c>
      <c r="G516" t="s">
        <v>283</v>
      </c>
      <c r="H516" t="s">
        <v>265</v>
      </c>
      <c r="I516" t="s">
        <v>266</v>
      </c>
      <c r="J516" t="s">
        <v>107</v>
      </c>
      <c r="K516" t="s">
        <v>325</v>
      </c>
      <c r="Q516" s="888"/>
      <c r="R516" s="888"/>
      <c r="V516" s="888"/>
      <c r="W516" s="949" t="str">
        <f>IFERROR(VLOOKUP(V516,'1.3 Lists'!$V$10:$W$315,2,FALSE),"")</f>
        <v/>
      </c>
      <c r="X516" s="888"/>
      <c r="AC516" t="s">
        <v>2206</v>
      </c>
      <c r="AD516" s="888"/>
      <c r="AE516" s="888"/>
      <c r="AF516" s="888"/>
      <c r="AG516" s="888"/>
      <c r="AH516" s="888"/>
      <c r="AI516" s="888"/>
    </row>
    <row r="517" spans="4:35">
      <c r="D517" t="s">
        <v>238</v>
      </c>
      <c r="E517" t="s">
        <v>215</v>
      </c>
      <c r="F517" t="s">
        <v>345</v>
      </c>
      <c r="G517" t="s">
        <v>283</v>
      </c>
      <c r="H517" t="s">
        <v>265</v>
      </c>
      <c r="I517" t="s">
        <v>266</v>
      </c>
      <c r="J517" t="s">
        <v>107</v>
      </c>
      <c r="K517" t="s">
        <v>325</v>
      </c>
      <c r="Q517" s="888"/>
      <c r="R517" s="888"/>
      <c r="V517" s="888"/>
      <c r="W517" s="949" t="str">
        <f>IFERROR(VLOOKUP(V517,'1.3 Lists'!$V$10:$W$315,2,FALSE),"")</f>
        <v/>
      </c>
      <c r="X517" s="888"/>
      <c r="AC517" t="s">
        <v>2206</v>
      </c>
      <c r="AD517" s="888"/>
      <c r="AE517" s="888"/>
      <c r="AF517" s="888"/>
      <c r="AG517" s="888"/>
      <c r="AH517" s="888"/>
      <c r="AI517" s="888"/>
    </row>
    <row r="518" spans="4:35">
      <c r="D518" t="s">
        <v>238</v>
      </c>
      <c r="E518" t="s">
        <v>215</v>
      </c>
      <c r="F518" t="s">
        <v>345</v>
      </c>
      <c r="G518" t="s">
        <v>283</v>
      </c>
      <c r="H518" t="s">
        <v>265</v>
      </c>
      <c r="I518" t="s">
        <v>266</v>
      </c>
      <c r="J518" t="s">
        <v>107</v>
      </c>
      <c r="K518" t="s">
        <v>325</v>
      </c>
      <c r="Q518" s="888"/>
      <c r="R518" s="888"/>
      <c r="V518" s="888"/>
      <c r="W518" s="949" t="str">
        <f>IFERROR(VLOOKUP(V518,'1.3 Lists'!$V$10:$W$315,2,FALSE),"")</f>
        <v/>
      </c>
      <c r="X518" s="888"/>
      <c r="AC518" t="s">
        <v>2206</v>
      </c>
      <c r="AD518" s="888"/>
      <c r="AE518" s="888"/>
      <c r="AF518" s="888"/>
      <c r="AG518" s="888"/>
      <c r="AH518" s="888"/>
      <c r="AI518" s="888"/>
    </row>
    <row r="519" spans="4:35">
      <c r="D519" t="s">
        <v>238</v>
      </c>
      <c r="E519" t="s">
        <v>215</v>
      </c>
      <c r="F519" t="s">
        <v>345</v>
      </c>
      <c r="G519" t="s">
        <v>283</v>
      </c>
      <c r="H519" t="s">
        <v>265</v>
      </c>
      <c r="I519" t="s">
        <v>266</v>
      </c>
      <c r="J519" t="s">
        <v>107</v>
      </c>
      <c r="K519" t="s">
        <v>325</v>
      </c>
      <c r="Q519" s="888"/>
      <c r="R519" s="888"/>
      <c r="V519" s="888"/>
      <c r="W519" s="949" t="str">
        <f>IFERROR(VLOOKUP(V519,'1.3 Lists'!$V$10:$W$315,2,FALSE),"")</f>
        <v/>
      </c>
      <c r="X519" s="888"/>
      <c r="AC519" t="s">
        <v>2206</v>
      </c>
      <c r="AD519" s="888"/>
      <c r="AE519" s="888"/>
      <c r="AF519" s="888"/>
      <c r="AG519" s="888"/>
      <c r="AH519" s="888"/>
      <c r="AI519" s="888"/>
    </row>
    <row r="520" spans="4:35">
      <c r="D520" t="s">
        <v>238</v>
      </c>
      <c r="E520" t="s">
        <v>215</v>
      </c>
      <c r="F520" t="s">
        <v>345</v>
      </c>
      <c r="G520" t="s">
        <v>283</v>
      </c>
      <c r="H520" t="s">
        <v>265</v>
      </c>
      <c r="I520" t="s">
        <v>266</v>
      </c>
      <c r="J520" t="s">
        <v>107</v>
      </c>
      <c r="K520" t="s">
        <v>325</v>
      </c>
      <c r="Q520" s="888"/>
      <c r="R520" s="888"/>
      <c r="S520" s="307"/>
      <c r="T520" s="307"/>
      <c r="U520" s="307"/>
      <c r="V520" s="888"/>
      <c r="W520" s="949" t="str">
        <f>IFERROR(VLOOKUP(V520,'1.3 Lists'!$V$10:$W$315,2,FALSE),"")</f>
        <v/>
      </c>
      <c r="X520" s="888"/>
      <c r="AC520" t="s">
        <v>2206</v>
      </c>
      <c r="AD520" s="888"/>
      <c r="AE520" s="888"/>
      <c r="AF520" s="888"/>
      <c r="AG520" s="888"/>
      <c r="AH520" s="888"/>
      <c r="AI520" s="888"/>
    </row>
    <row r="521" spans="4:35">
      <c r="D521" t="s">
        <v>238</v>
      </c>
      <c r="E521" t="s">
        <v>215</v>
      </c>
      <c r="F521" t="s">
        <v>345</v>
      </c>
      <c r="G521" t="s">
        <v>283</v>
      </c>
      <c r="H521" t="s">
        <v>265</v>
      </c>
      <c r="I521" t="s">
        <v>266</v>
      </c>
      <c r="J521" t="s">
        <v>107</v>
      </c>
      <c r="K521" t="s">
        <v>325</v>
      </c>
      <c r="Q521" s="888"/>
      <c r="R521" s="888"/>
      <c r="S521" s="307"/>
      <c r="T521" s="307"/>
      <c r="U521" s="307"/>
      <c r="V521" s="888"/>
      <c r="W521" s="949" t="str">
        <f>IFERROR(VLOOKUP(V521,'1.3 Lists'!$V$10:$W$315,2,FALSE),"")</f>
        <v/>
      </c>
      <c r="X521" s="888"/>
      <c r="AC521" t="s">
        <v>2206</v>
      </c>
      <c r="AD521" s="888"/>
      <c r="AE521" s="888"/>
      <c r="AF521" s="888"/>
      <c r="AG521" s="888"/>
      <c r="AH521" s="888"/>
      <c r="AI521" s="888"/>
    </row>
    <row r="522" spans="4:35">
      <c r="D522" t="s">
        <v>238</v>
      </c>
      <c r="E522" t="s">
        <v>215</v>
      </c>
      <c r="F522" t="s">
        <v>345</v>
      </c>
      <c r="G522" t="s">
        <v>283</v>
      </c>
      <c r="H522" t="s">
        <v>265</v>
      </c>
      <c r="I522" t="s">
        <v>266</v>
      </c>
      <c r="J522" t="s">
        <v>107</v>
      </c>
      <c r="K522" t="s">
        <v>325</v>
      </c>
      <c r="Q522" s="888"/>
      <c r="R522" s="888"/>
      <c r="S522" s="307"/>
      <c r="T522" s="307"/>
      <c r="U522" s="307"/>
      <c r="V522" s="888"/>
      <c r="W522" s="949" t="str">
        <f>IFERROR(VLOOKUP(V522,'1.3 Lists'!$V$10:$W$315,2,FALSE),"")</f>
        <v/>
      </c>
      <c r="X522" s="888"/>
      <c r="AC522" t="s">
        <v>2206</v>
      </c>
      <c r="AD522" s="888"/>
      <c r="AE522" s="888"/>
      <c r="AF522" s="888"/>
      <c r="AG522" s="888"/>
      <c r="AH522" s="888"/>
      <c r="AI522" s="888"/>
    </row>
    <row r="523" spans="4:35">
      <c r="D523" t="s">
        <v>238</v>
      </c>
      <c r="E523" t="s">
        <v>215</v>
      </c>
      <c r="F523" t="s">
        <v>345</v>
      </c>
      <c r="G523" t="s">
        <v>283</v>
      </c>
      <c r="H523" t="s">
        <v>265</v>
      </c>
      <c r="I523" t="s">
        <v>266</v>
      </c>
      <c r="J523" t="s">
        <v>107</v>
      </c>
      <c r="K523" t="s">
        <v>325</v>
      </c>
      <c r="Q523" s="888"/>
      <c r="R523" s="888"/>
      <c r="S523" s="307"/>
      <c r="T523" s="307"/>
      <c r="U523" s="307"/>
      <c r="V523" s="888"/>
      <c r="W523" s="949" t="str">
        <f>IFERROR(VLOOKUP(V523,'1.3 Lists'!$V$10:$W$315,2,FALSE),"")</f>
        <v/>
      </c>
      <c r="X523" s="888"/>
      <c r="AC523" t="s">
        <v>2206</v>
      </c>
      <c r="AD523" s="888"/>
      <c r="AE523" s="888"/>
      <c r="AF523" s="888"/>
      <c r="AG523" s="888"/>
      <c r="AH523" s="888"/>
      <c r="AI523" s="888"/>
    </row>
    <row r="524" spans="4:35">
      <c r="D524" t="s">
        <v>238</v>
      </c>
      <c r="E524" t="s">
        <v>215</v>
      </c>
      <c r="F524" t="s">
        <v>345</v>
      </c>
      <c r="G524" t="s">
        <v>283</v>
      </c>
      <c r="H524" t="s">
        <v>265</v>
      </c>
      <c r="I524" t="s">
        <v>266</v>
      </c>
      <c r="J524" t="s">
        <v>107</v>
      </c>
      <c r="K524" t="s">
        <v>325</v>
      </c>
      <c r="Q524" s="888"/>
      <c r="R524" s="888"/>
      <c r="S524" s="307"/>
      <c r="T524" s="307"/>
      <c r="U524" s="307"/>
      <c r="V524" s="888"/>
      <c r="W524" s="949" t="str">
        <f>IFERROR(VLOOKUP(V524,'1.3 Lists'!$V$10:$W$315,2,FALSE),"")</f>
        <v/>
      </c>
      <c r="X524" s="888"/>
      <c r="AC524" t="s">
        <v>2206</v>
      </c>
      <c r="AD524" s="888"/>
      <c r="AE524" s="888"/>
      <c r="AF524" s="888"/>
      <c r="AG524" s="888"/>
      <c r="AH524" s="888"/>
      <c r="AI524" s="888"/>
    </row>
    <row r="525" spans="4:35">
      <c r="D525" t="s">
        <v>238</v>
      </c>
      <c r="E525" t="s">
        <v>215</v>
      </c>
      <c r="F525" t="s">
        <v>345</v>
      </c>
      <c r="G525" t="s">
        <v>283</v>
      </c>
      <c r="H525" t="s">
        <v>265</v>
      </c>
      <c r="I525" t="s">
        <v>266</v>
      </c>
      <c r="J525" t="s">
        <v>107</v>
      </c>
      <c r="K525" t="s">
        <v>325</v>
      </c>
      <c r="Q525" s="888"/>
      <c r="R525" s="888"/>
      <c r="S525" s="307"/>
      <c r="T525" s="307"/>
      <c r="U525" s="307"/>
      <c r="V525" s="888"/>
      <c r="W525" s="949" t="str">
        <f>IFERROR(VLOOKUP(V525,'1.3 Lists'!$V$10:$W$315,2,FALSE),"")</f>
        <v/>
      </c>
      <c r="X525" s="888"/>
      <c r="AC525" t="s">
        <v>2206</v>
      </c>
      <c r="AD525" s="888"/>
      <c r="AE525" s="888"/>
      <c r="AF525" s="888"/>
      <c r="AG525" s="888"/>
      <c r="AH525" s="888"/>
      <c r="AI525" s="888"/>
    </row>
    <row r="526" spans="4:35">
      <c r="D526" t="s">
        <v>238</v>
      </c>
      <c r="E526" t="s">
        <v>215</v>
      </c>
      <c r="F526" t="s">
        <v>345</v>
      </c>
      <c r="G526" t="s">
        <v>283</v>
      </c>
      <c r="H526" t="s">
        <v>265</v>
      </c>
      <c r="I526" t="s">
        <v>266</v>
      </c>
      <c r="J526" t="s">
        <v>107</v>
      </c>
      <c r="K526" t="s">
        <v>325</v>
      </c>
      <c r="Q526" s="888"/>
      <c r="R526" s="888"/>
      <c r="S526" s="307"/>
      <c r="T526" s="307"/>
      <c r="U526" s="307"/>
      <c r="V526" s="888"/>
      <c r="W526" s="949" t="str">
        <f>IFERROR(VLOOKUP(V526,'1.3 Lists'!$V$10:$W$315,2,FALSE),"")</f>
        <v/>
      </c>
      <c r="X526" s="888"/>
      <c r="AC526" t="s">
        <v>2206</v>
      </c>
      <c r="AD526" s="888"/>
      <c r="AE526" s="888"/>
      <c r="AF526" s="888"/>
      <c r="AG526" s="888"/>
      <c r="AH526" s="888"/>
      <c r="AI526" s="888"/>
    </row>
    <row r="527" spans="4:35">
      <c r="D527" t="s">
        <v>238</v>
      </c>
      <c r="E527" t="s">
        <v>215</v>
      </c>
      <c r="F527" t="s">
        <v>345</v>
      </c>
      <c r="G527" t="s">
        <v>283</v>
      </c>
      <c r="H527" t="s">
        <v>265</v>
      </c>
      <c r="I527" t="s">
        <v>266</v>
      </c>
      <c r="J527" t="s">
        <v>107</v>
      </c>
      <c r="K527" t="s">
        <v>325</v>
      </c>
      <c r="Q527" s="888"/>
      <c r="R527" s="888"/>
      <c r="S527" s="307"/>
      <c r="T527" s="307"/>
      <c r="U527" s="307"/>
      <c r="V527" s="888"/>
      <c r="W527" s="949" t="str">
        <f>IFERROR(VLOOKUP(V527,'1.3 Lists'!$V$10:$W$315,2,FALSE),"")</f>
        <v/>
      </c>
      <c r="X527" s="888"/>
      <c r="AC527" t="s">
        <v>2206</v>
      </c>
      <c r="AD527" s="888"/>
      <c r="AE527" s="888"/>
      <c r="AF527" s="888"/>
      <c r="AG527" s="888"/>
      <c r="AH527" s="888"/>
      <c r="AI527" s="888"/>
    </row>
    <row r="528" spans="4:35" s="43" customFormat="1">
      <c r="D528" t="s">
        <v>238</v>
      </c>
      <c r="E528" t="s">
        <v>215</v>
      </c>
      <c r="F528" t="s">
        <v>345</v>
      </c>
      <c r="G528" t="s">
        <v>283</v>
      </c>
      <c r="H528" t="s">
        <v>265</v>
      </c>
      <c r="I528" t="s">
        <v>266</v>
      </c>
      <c r="J528" t="s">
        <v>107</v>
      </c>
      <c r="K528" t="s">
        <v>325</v>
      </c>
      <c r="L528"/>
      <c r="M528"/>
      <c r="N528"/>
      <c r="O528"/>
      <c r="P528"/>
      <c r="Q528" s="888"/>
      <c r="R528" s="888"/>
      <c r="S528" s="307"/>
      <c r="T528" s="307"/>
      <c r="U528" s="307"/>
      <c r="V528" s="888"/>
      <c r="W528" s="949" t="str">
        <f>IFERROR(VLOOKUP(V528,'1.3 Lists'!$V$10:$W$315,2,FALSE),"")</f>
        <v/>
      </c>
      <c r="X528" s="888"/>
      <c r="Y528"/>
      <c r="Z528"/>
      <c r="AA528"/>
      <c r="AB528"/>
      <c r="AC528" t="s">
        <v>2206</v>
      </c>
      <c r="AD528" s="888"/>
      <c r="AE528" s="888"/>
      <c r="AF528" s="888"/>
      <c r="AG528" s="888"/>
      <c r="AH528" s="888"/>
      <c r="AI528" s="888"/>
    </row>
    <row r="530" spans="1:1" s="46" customFormat="1" ht="18.5">
      <c r="A530" s="47" t="s">
        <v>1375</v>
      </c>
    </row>
  </sheetData>
  <mergeCells count="1">
    <mergeCell ref="AE6:AI6"/>
  </mergeCells>
  <dataValidations count="2">
    <dataValidation type="list" allowBlank="1" showInputMessage="1" showErrorMessage="1" sqref="Q14 Q69:Q528" xr:uid="{1E458BBB-1994-4567-9A74-5557EAAA0BDB}">
      <formula1>$Q$13:$Q$63</formula1>
    </dataValidation>
    <dataValidation type="list" allowBlank="1" showInputMessage="1" showErrorMessage="1" sqref="R14 R69:R528" xr:uid="{7F558576-B25B-4588-9972-BAB1A07E0F9E}">
      <formula1>$R$13:$R$63</formula1>
    </dataValidation>
  </dataValidation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10" id="{3EB2310E-7540-4A37-979F-A353F06191AE}">
            <xm:f>'1.5 Universal Data'!$C$8&lt;$AE$7</xm:f>
            <x14:dxf>
              <fill>
                <patternFill patternType="lightUp">
                  <bgColor theme="0"/>
                </patternFill>
              </fill>
            </x14:dxf>
          </x14:cfRule>
          <xm:sqref>AE13:AE63</xm:sqref>
        </x14:conditionalFormatting>
        <x14:conditionalFormatting xmlns:xm="http://schemas.microsoft.com/office/excel/2006/main">
          <x14:cfRule type="expression" priority="5" id="{E0E170A0-BBD3-4E4B-BDD6-667B3E1169F8}">
            <xm:f>'1.5 Universal Data'!$C$8&lt;$AE$7</xm:f>
            <x14:dxf>
              <fill>
                <patternFill patternType="lightUp">
                  <bgColor theme="0"/>
                </patternFill>
              </fill>
            </x14:dxf>
          </x14:cfRule>
          <xm:sqref>AE69:AE528</xm:sqref>
        </x14:conditionalFormatting>
        <x14:conditionalFormatting xmlns:xm="http://schemas.microsoft.com/office/excel/2006/main">
          <x14:cfRule type="expression" priority="9" id="{3001B680-2F08-4337-96BE-A141C686919A}">
            <xm:f>'1.5 Universal Data'!$C$8&lt;$AF$7</xm:f>
            <x14:dxf>
              <fill>
                <patternFill patternType="lightUp">
                  <bgColor theme="0"/>
                </patternFill>
              </fill>
            </x14:dxf>
          </x14:cfRule>
          <xm:sqref>AF13:AF63</xm:sqref>
        </x14:conditionalFormatting>
        <x14:conditionalFormatting xmlns:xm="http://schemas.microsoft.com/office/excel/2006/main">
          <x14:cfRule type="expression" priority="4" id="{3A1F1C48-12A3-4018-9A2B-4E005C13FFED}">
            <xm:f>'1.5 Universal Data'!$C$8&lt;$AF$7</xm:f>
            <x14:dxf>
              <fill>
                <patternFill patternType="lightUp">
                  <bgColor theme="0"/>
                </patternFill>
              </fill>
            </x14:dxf>
          </x14:cfRule>
          <xm:sqref>AF69:AF528</xm:sqref>
        </x14:conditionalFormatting>
        <x14:conditionalFormatting xmlns:xm="http://schemas.microsoft.com/office/excel/2006/main">
          <x14:cfRule type="expression" priority="8" id="{8F78C0E2-90D7-42BF-B170-4AF097BA81C7}">
            <xm:f>'1.5 Universal Data'!$C$8&lt;$AG$7</xm:f>
            <x14:dxf>
              <fill>
                <patternFill patternType="lightUp">
                  <bgColor theme="0"/>
                </patternFill>
              </fill>
            </x14:dxf>
          </x14:cfRule>
          <xm:sqref>AG13:AG63</xm:sqref>
        </x14:conditionalFormatting>
        <x14:conditionalFormatting xmlns:xm="http://schemas.microsoft.com/office/excel/2006/main">
          <x14:cfRule type="expression" priority="3" id="{64208B9A-0BDC-429E-BBCD-E7CE08794211}">
            <xm:f>'1.5 Universal Data'!$C$8&lt;$AG$7</xm:f>
            <x14:dxf>
              <fill>
                <patternFill patternType="lightUp">
                  <bgColor theme="0"/>
                </patternFill>
              </fill>
            </x14:dxf>
          </x14:cfRule>
          <xm:sqref>AG69:AG528</xm:sqref>
        </x14:conditionalFormatting>
        <x14:conditionalFormatting xmlns:xm="http://schemas.microsoft.com/office/excel/2006/main">
          <x14:cfRule type="expression" priority="7" id="{6AA2E4EF-8C8D-42D8-9D47-989A066171AC}">
            <xm:f>'1.5 Universal Data'!$C$8&lt;$AH$7</xm:f>
            <x14:dxf>
              <fill>
                <patternFill patternType="lightUp">
                  <bgColor theme="0"/>
                </patternFill>
              </fill>
            </x14:dxf>
          </x14:cfRule>
          <xm:sqref>AH13:AH63</xm:sqref>
        </x14:conditionalFormatting>
        <x14:conditionalFormatting xmlns:xm="http://schemas.microsoft.com/office/excel/2006/main">
          <x14:cfRule type="expression" priority="2" id="{5064AD44-37C6-4CF2-A50A-595CD779F378}">
            <xm:f>'1.5 Universal Data'!$C$8&lt;$AH$7</xm:f>
            <x14:dxf>
              <fill>
                <patternFill patternType="lightUp">
                  <bgColor theme="0"/>
                </patternFill>
              </fill>
            </x14:dxf>
          </x14:cfRule>
          <xm:sqref>AH69:AH528</xm:sqref>
        </x14:conditionalFormatting>
        <x14:conditionalFormatting xmlns:xm="http://schemas.microsoft.com/office/excel/2006/main">
          <x14:cfRule type="expression" priority="6" id="{CFD47E45-0787-470C-9E89-97D14586824E}">
            <xm:f>'1.5 Universal Data'!$C$8&lt;$AI$7</xm:f>
            <x14:dxf>
              <fill>
                <patternFill patternType="lightUp">
                  <bgColor theme="0"/>
                </patternFill>
              </fill>
            </x14:dxf>
          </x14:cfRule>
          <xm:sqref>AI13:AI63</xm:sqref>
        </x14:conditionalFormatting>
        <x14:conditionalFormatting xmlns:xm="http://schemas.microsoft.com/office/excel/2006/main">
          <x14:cfRule type="expression" priority="1" id="{C3E60F5F-3BF9-4897-A032-338F5BDE4ECA}">
            <xm:f>'1.5 Universal Data'!$C$8&lt;$AI$7</xm:f>
            <x14:dxf>
              <fill>
                <patternFill patternType="lightUp">
                  <bgColor theme="0"/>
                </patternFill>
              </fill>
            </x14:dxf>
          </x14:cfRule>
          <xm:sqref>AI69:AI528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5ECF3A27-CFC8-4885-B326-AF852621D295}">
          <x14:formula1>
            <xm:f>'1.3 Lists'!$V$11:$V$315</xm:f>
          </x14:formula1>
          <xm:sqref>V69:V528</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DEE2FA-9EDA-4226-8A44-A22EEEBDCC3E}">
  <sheetPr>
    <tabColor theme="7" tint="0.39997558519241921"/>
  </sheetPr>
  <dimension ref="A1:AI111"/>
  <sheetViews>
    <sheetView topLeftCell="R1" zoomScale="80" zoomScaleNormal="80" workbookViewId="0">
      <pane ySplit="8" topLeftCell="A9" activePane="bottomLeft" state="frozen"/>
      <selection activeCell="J37" sqref="J37"/>
      <selection pane="bottomLeft" activeCell="S13" sqref="S13:S15"/>
    </sheetView>
  </sheetViews>
  <sheetFormatPr defaultRowHeight="14.5"/>
  <cols>
    <col min="1" max="3" width="1.7265625" customWidth="1"/>
    <col min="4" max="4" width="4.453125" customWidth="1"/>
    <col min="5" max="5" width="5" bestFit="1" customWidth="1"/>
    <col min="6" max="6" width="12.453125" bestFit="1" customWidth="1"/>
    <col min="7" max="8" width="5" customWidth="1"/>
    <col min="9" max="9" width="17.453125" bestFit="1" customWidth="1"/>
    <col min="10" max="10" width="9.453125" bestFit="1" customWidth="1"/>
    <col min="11" max="11" width="15.7265625" bestFit="1" customWidth="1"/>
    <col min="12" max="12" width="22" bestFit="1" customWidth="1"/>
    <col min="13" max="13" width="11.26953125" bestFit="1" customWidth="1"/>
    <col min="14" max="14" width="1.7265625" customWidth="1"/>
    <col min="15" max="15" width="19.26953125" bestFit="1" customWidth="1"/>
    <col min="16" max="16" width="8.453125" bestFit="1" customWidth="1"/>
    <col min="17" max="17" width="14.26953125" bestFit="1" customWidth="1"/>
    <col min="18" max="19" width="17.26953125" bestFit="1" customWidth="1"/>
    <col min="20" max="20" width="22.7265625" bestFit="1" customWidth="1"/>
    <col min="21" max="21" width="30.7265625" bestFit="1" customWidth="1"/>
    <col min="22" max="22" width="24.453125" customWidth="1"/>
    <col min="23" max="23" width="13.26953125" bestFit="1" customWidth="1"/>
    <col min="24" max="24" width="12" bestFit="1" customWidth="1"/>
    <col min="25" max="25" width="9.7265625" customWidth="1"/>
    <col min="26" max="28" width="1.7265625" hidden="1" customWidth="1"/>
    <col min="29" max="29" width="5" bestFit="1" customWidth="1"/>
    <col min="30" max="30" width="9.26953125"/>
    <col min="31" max="35" width="9.7265625" customWidth="1"/>
  </cols>
  <sheetData>
    <row r="1" spans="1:35" s="46" customFormat="1" ht="23.5">
      <c r="A1" s="56" t="str">
        <f>'1.1 Cover'!A1</f>
        <v>Regulatory Reporting Pack</v>
      </c>
    </row>
    <row r="2" spans="1:35" s="46" customFormat="1" ht="23.5">
      <c r="A2" s="56" t="str">
        <f>'1.1 Cover'!A2</f>
        <v>Price base - 2018/19</v>
      </c>
    </row>
    <row r="3" spans="1:35" s="46" customFormat="1" ht="23.5">
      <c r="A3" s="56" t="str">
        <f>'1.1 Cover'!A3</f>
        <v>Regulatory Year: April 2022 - March 2023</v>
      </c>
    </row>
    <row r="4" spans="1:35" s="46" customFormat="1" ht="23.5">
      <c r="A4" s="56" t="s">
        <v>2276</v>
      </c>
    </row>
    <row r="6" spans="1:35">
      <c r="AE6" s="1476" t="s">
        <v>1146</v>
      </c>
      <c r="AF6" s="1477"/>
      <c r="AG6" s="1477"/>
      <c r="AH6" s="1477"/>
      <c r="AI6" s="1478"/>
    </row>
    <row r="7" spans="1:35" s="43" customFormat="1">
      <c r="D7" s="55" t="s">
        <v>214</v>
      </c>
      <c r="E7" s="55" t="s">
        <v>215</v>
      </c>
      <c r="F7" s="55" t="s">
        <v>216</v>
      </c>
      <c r="G7" s="55" t="s">
        <v>1396</v>
      </c>
      <c r="H7" s="55" t="s">
        <v>2158</v>
      </c>
      <c r="I7" s="55" t="s">
        <v>219</v>
      </c>
      <c r="J7" s="55" t="s">
        <v>220</v>
      </c>
      <c r="K7" s="55" t="s">
        <v>221</v>
      </c>
      <c r="L7" s="55" t="s">
        <v>222</v>
      </c>
      <c r="M7" s="55" t="s">
        <v>223</v>
      </c>
      <c r="N7" s="55"/>
      <c r="O7" s="55" t="s">
        <v>245</v>
      </c>
      <c r="P7" s="55" t="s">
        <v>226</v>
      </c>
      <c r="Q7" s="55" t="s">
        <v>2214</v>
      </c>
      <c r="R7" s="55" t="s">
        <v>2193</v>
      </c>
      <c r="S7" s="43" t="s">
        <v>2277</v>
      </c>
      <c r="T7" s="43" t="s">
        <v>2278</v>
      </c>
      <c r="U7" s="43" t="s">
        <v>2279</v>
      </c>
      <c r="V7" s="43" t="s">
        <v>2280</v>
      </c>
      <c r="W7" s="43" t="s">
        <v>2281</v>
      </c>
      <c r="X7" s="43" t="s">
        <v>2282</v>
      </c>
      <c r="Y7" s="43" t="s">
        <v>2283</v>
      </c>
      <c r="Z7" s="55"/>
      <c r="AA7" s="55"/>
      <c r="AB7" s="55"/>
      <c r="AC7" s="43" t="s">
        <v>1387</v>
      </c>
      <c r="AE7" s="52">
        <v>2022</v>
      </c>
      <c r="AF7" s="51">
        <v>2023</v>
      </c>
      <c r="AG7" s="51">
        <v>2024</v>
      </c>
      <c r="AH7" s="51">
        <v>2025</v>
      </c>
      <c r="AI7" s="50">
        <v>2026</v>
      </c>
    </row>
    <row r="8" spans="1:35">
      <c r="S8" s="43"/>
      <c r="T8" s="43"/>
      <c r="U8" s="43"/>
      <c r="V8" s="43"/>
      <c r="W8" s="43"/>
      <c r="X8" s="43"/>
      <c r="Y8" s="43"/>
    </row>
    <row r="9" spans="1:35" s="1" customFormat="1" ht="18">
      <c r="A9" s="2" t="s">
        <v>2182</v>
      </c>
    </row>
    <row r="11" spans="1:35" s="1" customFormat="1" ht="14">
      <c r="A11" s="42"/>
      <c r="B11" s="48" t="s">
        <v>117</v>
      </c>
    </row>
    <row r="13" spans="1:35">
      <c r="D13" t="s">
        <v>238</v>
      </c>
      <c r="E13" t="s">
        <v>215</v>
      </c>
      <c r="F13" t="s">
        <v>239</v>
      </c>
      <c r="G13" t="s">
        <v>2161</v>
      </c>
      <c r="H13" t="s">
        <v>241</v>
      </c>
      <c r="I13" t="s">
        <v>266</v>
      </c>
      <c r="J13" t="s">
        <v>107</v>
      </c>
      <c r="K13" t="s">
        <v>1404</v>
      </c>
      <c r="L13" t="s">
        <v>303</v>
      </c>
      <c r="M13" t="s">
        <v>245</v>
      </c>
      <c r="O13" t="s">
        <v>117</v>
      </c>
      <c r="P13" t="s">
        <v>272</v>
      </c>
      <c r="Q13" s="888"/>
      <c r="R13" s="888"/>
      <c r="S13" s="951"/>
      <c r="T13" s="888"/>
      <c r="U13" s="888"/>
      <c r="V13" s="888"/>
      <c r="W13" s="888"/>
      <c r="X13" s="888"/>
      <c r="Y13" s="888"/>
      <c r="AC13" t="s">
        <v>1151</v>
      </c>
      <c r="AE13" s="888"/>
      <c r="AF13" s="888"/>
      <c r="AG13" s="888"/>
      <c r="AH13" s="888"/>
      <c r="AI13" s="888"/>
    </row>
    <row r="14" spans="1:35">
      <c r="D14" t="s">
        <v>238</v>
      </c>
      <c r="E14" t="s">
        <v>215</v>
      </c>
      <c r="F14" t="s">
        <v>239</v>
      </c>
      <c r="G14" t="s">
        <v>2161</v>
      </c>
      <c r="H14" t="s">
        <v>241</v>
      </c>
      <c r="I14" t="s">
        <v>266</v>
      </c>
      <c r="J14" t="s">
        <v>107</v>
      </c>
      <c r="K14" t="s">
        <v>1404</v>
      </c>
      <c r="L14" t="s">
        <v>303</v>
      </c>
      <c r="M14" t="s">
        <v>245</v>
      </c>
      <c r="O14" t="s">
        <v>117</v>
      </c>
      <c r="P14" t="s">
        <v>272</v>
      </c>
      <c r="Q14" s="888"/>
      <c r="R14" s="888"/>
      <c r="S14" s="951"/>
      <c r="T14" s="951"/>
      <c r="U14" s="951"/>
      <c r="V14" s="951"/>
      <c r="W14" s="888"/>
      <c r="X14" s="888"/>
      <c r="Y14" s="888"/>
      <c r="AC14" t="s">
        <v>1151</v>
      </c>
      <c r="AE14" s="888"/>
      <c r="AF14" s="888"/>
      <c r="AG14" s="888"/>
      <c r="AH14" s="888"/>
      <c r="AI14" s="888"/>
    </row>
    <row r="15" spans="1:35">
      <c r="D15" t="s">
        <v>238</v>
      </c>
      <c r="E15" t="s">
        <v>215</v>
      </c>
      <c r="F15" t="s">
        <v>239</v>
      </c>
      <c r="G15" t="s">
        <v>2161</v>
      </c>
      <c r="H15" t="s">
        <v>241</v>
      </c>
      <c r="I15" t="s">
        <v>266</v>
      </c>
      <c r="J15" t="s">
        <v>107</v>
      </c>
      <c r="K15" t="s">
        <v>1404</v>
      </c>
      <c r="L15" t="s">
        <v>303</v>
      </c>
      <c r="M15" t="s">
        <v>245</v>
      </c>
      <c r="O15" t="s">
        <v>117</v>
      </c>
      <c r="P15" t="s">
        <v>272</v>
      </c>
      <c r="Q15" s="888"/>
      <c r="R15" s="888"/>
      <c r="S15" s="951"/>
      <c r="T15" s="951"/>
      <c r="U15" s="951"/>
      <c r="V15" s="951"/>
      <c r="W15" s="888"/>
      <c r="X15" s="888"/>
      <c r="Y15" s="888"/>
      <c r="AC15" t="s">
        <v>1151</v>
      </c>
      <c r="AE15" s="888"/>
      <c r="AF15" s="888"/>
      <c r="AG15" s="888"/>
      <c r="AH15" s="888"/>
      <c r="AI15" s="888"/>
    </row>
    <row r="16" spans="1:35">
      <c r="D16" t="s">
        <v>238</v>
      </c>
      <c r="E16" t="s">
        <v>215</v>
      </c>
      <c r="F16" t="s">
        <v>239</v>
      </c>
      <c r="G16" t="s">
        <v>2161</v>
      </c>
      <c r="H16" t="s">
        <v>241</v>
      </c>
      <c r="I16" t="s">
        <v>266</v>
      </c>
      <c r="J16" t="s">
        <v>107</v>
      </c>
      <c r="K16" t="s">
        <v>1404</v>
      </c>
      <c r="L16" t="s">
        <v>303</v>
      </c>
      <c r="M16" t="s">
        <v>245</v>
      </c>
      <c r="O16" t="s">
        <v>117</v>
      </c>
      <c r="P16" t="s">
        <v>272</v>
      </c>
      <c r="Q16" s="888"/>
      <c r="R16" s="888"/>
      <c r="S16" s="951"/>
      <c r="T16" s="951"/>
      <c r="U16" s="951"/>
      <c r="V16" s="951"/>
      <c r="W16" s="888"/>
      <c r="X16" s="888"/>
      <c r="Y16" s="888"/>
      <c r="AC16" t="s">
        <v>1151</v>
      </c>
      <c r="AE16" s="888"/>
      <c r="AF16" s="888"/>
      <c r="AG16" s="888"/>
      <c r="AH16" s="888"/>
      <c r="AI16" s="888"/>
    </row>
    <row r="17" spans="4:35">
      <c r="D17" t="s">
        <v>238</v>
      </c>
      <c r="E17" t="s">
        <v>215</v>
      </c>
      <c r="F17" t="s">
        <v>239</v>
      </c>
      <c r="G17" t="s">
        <v>2161</v>
      </c>
      <c r="H17" t="s">
        <v>241</v>
      </c>
      <c r="I17" t="s">
        <v>266</v>
      </c>
      <c r="J17" t="s">
        <v>107</v>
      </c>
      <c r="K17" t="s">
        <v>1404</v>
      </c>
      <c r="L17" t="s">
        <v>303</v>
      </c>
      <c r="M17" t="s">
        <v>245</v>
      </c>
      <c r="O17" t="s">
        <v>117</v>
      </c>
      <c r="P17" t="s">
        <v>272</v>
      </c>
      <c r="Q17" s="888"/>
      <c r="R17" s="888"/>
      <c r="S17" s="951"/>
      <c r="T17" s="951"/>
      <c r="U17" s="951"/>
      <c r="V17" s="951"/>
      <c r="W17" s="888"/>
      <c r="X17" s="888"/>
      <c r="Y17" s="888"/>
      <c r="AC17" t="s">
        <v>1151</v>
      </c>
      <c r="AE17" s="888"/>
      <c r="AF17" s="888"/>
      <c r="AG17" s="888"/>
      <c r="AH17" s="888"/>
      <c r="AI17" s="888"/>
    </row>
    <row r="18" spans="4:35">
      <c r="D18" t="s">
        <v>238</v>
      </c>
      <c r="E18" t="s">
        <v>215</v>
      </c>
      <c r="F18" t="s">
        <v>239</v>
      </c>
      <c r="G18" t="s">
        <v>2161</v>
      </c>
      <c r="H18" t="s">
        <v>241</v>
      </c>
      <c r="I18" t="s">
        <v>266</v>
      </c>
      <c r="J18" t="s">
        <v>107</v>
      </c>
      <c r="K18" t="s">
        <v>1404</v>
      </c>
      <c r="L18" t="s">
        <v>303</v>
      </c>
      <c r="M18" t="s">
        <v>245</v>
      </c>
      <c r="O18" t="s">
        <v>117</v>
      </c>
      <c r="P18" t="s">
        <v>272</v>
      </c>
      <c r="Q18" s="888"/>
      <c r="R18" s="888"/>
      <c r="S18" s="951"/>
      <c r="T18" s="951"/>
      <c r="U18" s="951"/>
      <c r="V18" s="951"/>
      <c r="W18" s="888"/>
      <c r="X18" s="888"/>
      <c r="Y18" s="888"/>
      <c r="AC18" t="s">
        <v>1151</v>
      </c>
      <c r="AE18" s="888"/>
      <c r="AF18" s="888"/>
      <c r="AG18" s="888"/>
      <c r="AH18" s="888"/>
      <c r="AI18" s="888"/>
    </row>
    <row r="19" spans="4:35">
      <c r="D19" t="s">
        <v>238</v>
      </c>
      <c r="E19" t="s">
        <v>215</v>
      </c>
      <c r="F19" t="s">
        <v>239</v>
      </c>
      <c r="G19" t="s">
        <v>2161</v>
      </c>
      <c r="H19" t="s">
        <v>241</v>
      </c>
      <c r="I19" t="s">
        <v>266</v>
      </c>
      <c r="J19" t="s">
        <v>107</v>
      </c>
      <c r="K19" t="s">
        <v>1404</v>
      </c>
      <c r="L19" t="s">
        <v>303</v>
      </c>
      <c r="M19" t="s">
        <v>245</v>
      </c>
      <c r="O19" t="s">
        <v>117</v>
      </c>
      <c r="P19" t="s">
        <v>272</v>
      </c>
      <c r="Q19" s="888"/>
      <c r="R19" s="888"/>
      <c r="S19" s="951"/>
      <c r="T19" s="951"/>
      <c r="U19" s="951"/>
      <c r="V19" s="951"/>
      <c r="W19" s="888"/>
      <c r="X19" s="888"/>
      <c r="Y19" s="888"/>
      <c r="AC19" t="s">
        <v>1151</v>
      </c>
      <c r="AE19" s="888"/>
      <c r="AF19" s="888"/>
      <c r="AG19" s="888"/>
      <c r="AH19" s="888"/>
      <c r="AI19" s="888"/>
    </row>
    <row r="20" spans="4:35">
      <c r="D20" t="s">
        <v>238</v>
      </c>
      <c r="E20" t="s">
        <v>215</v>
      </c>
      <c r="F20" t="s">
        <v>239</v>
      </c>
      <c r="G20" t="s">
        <v>2161</v>
      </c>
      <c r="H20" t="s">
        <v>241</v>
      </c>
      <c r="I20" t="s">
        <v>266</v>
      </c>
      <c r="J20" t="s">
        <v>107</v>
      </c>
      <c r="K20" t="s">
        <v>1404</v>
      </c>
      <c r="L20" t="s">
        <v>303</v>
      </c>
      <c r="M20" t="s">
        <v>245</v>
      </c>
      <c r="O20" t="s">
        <v>117</v>
      </c>
      <c r="P20" t="s">
        <v>272</v>
      </c>
      <c r="Q20" s="888"/>
      <c r="R20" s="888"/>
      <c r="S20" s="951"/>
      <c r="T20" s="951"/>
      <c r="U20" s="951"/>
      <c r="V20" s="951"/>
      <c r="W20" s="888"/>
      <c r="X20" s="888"/>
      <c r="Y20" s="888"/>
      <c r="AC20" t="s">
        <v>1151</v>
      </c>
      <c r="AE20" s="888"/>
      <c r="AF20" s="888"/>
      <c r="AG20" s="888"/>
      <c r="AH20" s="888"/>
      <c r="AI20" s="888"/>
    </row>
    <row r="21" spans="4:35">
      <c r="D21" t="s">
        <v>238</v>
      </c>
      <c r="E21" t="s">
        <v>215</v>
      </c>
      <c r="F21" t="s">
        <v>239</v>
      </c>
      <c r="G21" t="s">
        <v>2161</v>
      </c>
      <c r="H21" t="s">
        <v>241</v>
      </c>
      <c r="I21" t="s">
        <v>266</v>
      </c>
      <c r="J21" t="s">
        <v>107</v>
      </c>
      <c r="K21" t="s">
        <v>1404</v>
      </c>
      <c r="L21" t="s">
        <v>303</v>
      </c>
      <c r="M21" t="s">
        <v>245</v>
      </c>
      <c r="O21" t="s">
        <v>117</v>
      </c>
      <c r="P21" t="s">
        <v>272</v>
      </c>
      <c r="Q21" s="888"/>
      <c r="R21" s="888"/>
      <c r="S21" s="951"/>
      <c r="T21" s="951"/>
      <c r="U21" s="951"/>
      <c r="V21" s="951"/>
      <c r="W21" s="888"/>
      <c r="X21" s="888"/>
      <c r="Y21" s="888"/>
      <c r="AC21" t="s">
        <v>1151</v>
      </c>
      <c r="AE21" s="888"/>
      <c r="AF21" s="888"/>
      <c r="AG21" s="888"/>
      <c r="AH21" s="888"/>
      <c r="AI21" s="888"/>
    </row>
    <row r="22" spans="4:35">
      <c r="D22" t="s">
        <v>238</v>
      </c>
      <c r="E22" t="s">
        <v>215</v>
      </c>
      <c r="F22" t="s">
        <v>239</v>
      </c>
      <c r="G22" t="s">
        <v>2161</v>
      </c>
      <c r="H22" t="s">
        <v>241</v>
      </c>
      <c r="I22" t="s">
        <v>266</v>
      </c>
      <c r="J22" t="s">
        <v>107</v>
      </c>
      <c r="K22" t="s">
        <v>1404</v>
      </c>
      <c r="L22" t="s">
        <v>303</v>
      </c>
      <c r="M22" t="s">
        <v>245</v>
      </c>
      <c r="O22" t="s">
        <v>117</v>
      </c>
      <c r="P22" t="s">
        <v>272</v>
      </c>
      <c r="Q22" s="888"/>
      <c r="R22" s="888"/>
      <c r="S22" s="951"/>
      <c r="T22" s="951"/>
      <c r="U22" s="951"/>
      <c r="V22" s="951"/>
      <c r="W22" s="888"/>
      <c r="X22" s="888"/>
      <c r="Y22" s="888"/>
      <c r="AC22" t="s">
        <v>1151</v>
      </c>
      <c r="AE22" s="888"/>
      <c r="AF22" s="888"/>
      <c r="AG22" s="888"/>
      <c r="AH22" s="888"/>
      <c r="AI22" s="888"/>
    </row>
    <row r="23" spans="4:35">
      <c r="D23" t="s">
        <v>238</v>
      </c>
      <c r="E23" t="s">
        <v>215</v>
      </c>
      <c r="F23" t="s">
        <v>239</v>
      </c>
      <c r="G23" t="s">
        <v>2161</v>
      </c>
      <c r="H23" t="s">
        <v>241</v>
      </c>
      <c r="I23" t="s">
        <v>266</v>
      </c>
      <c r="J23" t="s">
        <v>107</v>
      </c>
      <c r="K23" t="s">
        <v>1404</v>
      </c>
      <c r="L23" t="s">
        <v>303</v>
      </c>
      <c r="M23" t="s">
        <v>245</v>
      </c>
      <c r="O23" t="s">
        <v>117</v>
      </c>
      <c r="P23" t="s">
        <v>272</v>
      </c>
      <c r="Q23" s="888"/>
      <c r="R23" s="888"/>
      <c r="S23" s="951"/>
      <c r="T23" s="951"/>
      <c r="U23" s="951"/>
      <c r="V23" s="951"/>
      <c r="W23" s="888"/>
      <c r="X23" s="888"/>
      <c r="Y23" s="888"/>
      <c r="AC23" t="s">
        <v>1151</v>
      </c>
      <c r="AE23" s="888"/>
      <c r="AF23" s="888"/>
      <c r="AG23" s="888"/>
      <c r="AH23" s="888"/>
      <c r="AI23" s="888"/>
    </row>
    <row r="24" spans="4:35">
      <c r="D24" t="s">
        <v>238</v>
      </c>
      <c r="E24" t="s">
        <v>215</v>
      </c>
      <c r="F24" t="s">
        <v>239</v>
      </c>
      <c r="G24" t="s">
        <v>2161</v>
      </c>
      <c r="H24" t="s">
        <v>241</v>
      </c>
      <c r="I24" t="s">
        <v>266</v>
      </c>
      <c r="J24" t="s">
        <v>107</v>
      </c>
      <c r="K24" t="s">
        <v>1404</v>
      </c>
      <c r="L24" t="s">
        <v>303</v>
      </c>
      <c r="M24" t="s">
        <v>245</v>
      </c>
      <c r="O24" t="s">
        <v>117</v>
      </c>
      <c r="P24" t="s">
        <v>272</v>
      </c>
      <c r="Q24" s="888"/>
      <c r="R24" s="888"/>
      <c r="S24" s="888"/>
      <c r="T24" s="888"/>
      <c r="U24" s="888"/>
      <c r="V24" s="888"/>
      <c r="W24" s="888"/>
      <c r="X24" s="888"/>
      <c r="Y24" s="888"/>
      <c r="AC24" t="s">
        <v>1151</v>
      </c>
      <c r="AE24" s="888"/>
      <c r="AF24" s="888"/>
      <c r="AG24" s="888"/>
      <c r="AH24" s="888"/>
      <c r="AI24" s="888"/>
    </row>
    <row r="25" spans="4:35">
      <c r="D25" t="s">
        <v>238</v>
      </c>
      <c r="E25" t="s">
        <v>215</v>
      </c>
      <c r="F25" t="s">
        <v>239</v>
      </c>
      <c r="G25" t="s">
        <v>2161</v>
      </c>
      <c r="H25" t="s">
        <v>241</v>
      </c>
      <c r="I25" t="s">
        <v>266</v>
      </c>
      <c r="J25" t="s">
        <v>107</v>
      </c>
      <c r="K25" t="s">
        <v>1404</v>
      </c>
      <c r="L25" t="s">
        <v>303</v>
      </c>
      <c r="M25" t="s">
        <v>245</v>
      </c>
      <c r="O25" t="s">
        <v>117</v>
      </c>
      <c r="P25" t="s">
        <v>272</v>
      </c>
      <c r="Q25" s="888"/>
      <c r="R25" s="888"/>
      <c r="S25" s="888"/>
      <c r="T25" s="888"/>
      <c r="U25" s="888"/>
      <c r="V25" s="888"/>
      <c r="W25" s="888"/>
      <c r="X25" s="888"/>
      <c r="Y25" s="888"/>
      <c r="AC25" t="s">
        <v>1151</v>
      </c>
      <c r="AE25" s="888"/>
      <c r="AF25" s="888"/>
      <c r="AG25" s="888"/>
      <c r="AH25" s="888"/>
      <c r="AI25" s="888"/>
    </row>
    <row r="26" spans="4:35">
      <c r="D26" t="s">
        <v>238</v>
      </c>
      <c r="E26" t="s">
        <v>215</v>
      </c>
      <c r="F26" t="s">
        <v>239</v>
      </c>
      <c r="G26" t="s">
        <v>2161</v>
      </c>
      <c r="H26" t="s">
        <v>241</v>
      </c>
      <c r="I26" t="s">
        <v>266</v>
      </c>
      <c r="J26" t="s">
        <v>107</v>
      </c>
      <c r="K26" t="s">
        <v>1404</v>
      </c>
      <c r="L26" t="s">
        <v>303</v>
      </c>
      <c r="M26" t="s">
        <v>245</v>
      </c>
      <c r="O26" t="s">
        <v>117</v>
      </c>
      <c r="P26" t="s">
        <v>272</v>
      </c>
      <c r="Q26" s="888"/>
      <c r="R26" s="888"/>
      <c r="S26" s="888"/>
      <c r="T26" s="888"/>
      <c r="U26" s="888"/>
      <c r="V26" s="888"/>
      <c r="W26" s="888"/>
      <c r="X26" s="888"/>
      <c r="Y26" s="888"/>
      <c r="AC26" t="s">
        <v>1151</v>
      </c>
      <c r="AE26" s="888"/>
      <c r="AF26" s="888"/>
      <c r="AG26" s="888"/>
      <c r="AH26" s="888"/>
      <c r="AI26" s="888"/>
    </row>
    <row r="27" spans="4:35">
      <c r="D27" t="s">
        <v>238</v>
      </c>
      <c r="E27" t="s">
        <v>215</v>
      </c>
      <c r="F27" t="s">
        <v>239</v>
      </c>
      <c r="G27" t="s">
        <v>2161</v>
      </c>
      <c r="H27" t="s">
        <v>241</v>
      </c>
      <c r="I27" t="s">
        <v>266</v>
      </c>
      <c r="J27" t="s">
        <v>107</v>
      </c>
      <c r="K27" t="s">
        <v>1404</v>
      </c>
      <c r="L27" t="s">
        <v>303</v>
      </c>
      <c r="M27" t="s">
        <v>245</v>
      </c>
      <c r="O27" t="s">
        <v>117</v>
      </c>
      <c r="P27" t="s">
        <v>272</v>
      </c>
      <c r="Q27" s="888"/>
      <c r="R27" s="888"/>
      <c r="S27" s="888"/>
      <c r="T27" s="888"/>
      <c r="U27" s="888"/>
      <c r="V27" s="888"/>
      <c r="W27" s="888"/>
      <c r="X27" s="888"/>
      <c r="Y27" s="888"/>
      <c r="AC27" t="s">
        <v>1151</v>
      </c>
      <c r="AE27" s="888"/>
      <c r="AF27" s="888"/>
      <c r="AG27" s="888"/>
      <c r="AH27" s="888"/>
      <c r="AI27" s="888"/>
    </row>
    <row r="28" spans="4:35">
      <c r="D28" t="s">
        <v>238</v>
      </c>
      <c r="E28" t="s">
        <v>215</v>
      </c>
      <c r="F28" t="s">
        <v>239</v>
      </c>
      <c r="G28" t="s">
        <v>2161</v>
      </c>
      <c r="H28" t="s">
        <v>241</v>
      </c>
      <c r="I28" t="s">
        <v>266</v>
      </c>
      <c r="J28" t="s">
        <v>107</v>
      </c>
      <c r="K28" t="s">
        <v>1404</v>
      </c>
      <c r="L28" t="s">
        <v>303</v>
      </c>
      <c r="M28" t="s">
        <v>245</v>
      </c>
      <c r="O28" t="s">
        <v>117</v>
      </c>
      <c r="P28" t="s">
        <v>272</v>
      </c>
      <c r="Q28" s="888"/>
      <c r="R28" s="888"/>
      <c r="S28" s="888"/>
      <c r="T28" s="888"/>
      <c r="U28" s="888"/>
      <c r="V28" s="888"/>
      <c r="W28" s="888"/>
      <c r="X28" s="888"/>
      <c r="Y28" s="888"/>
      <c r="AC28" t="s">
        <v>1151</v>
      </c>
      <c r="AE28" s="888"/>
      <c r="AF28" s="888"/>
      <c r="AG28" s="888"/>
      <c r="AH28" s="888"/>
      <c r="AI28" s="888"/>
    </row>
    <row r="29" spans="4:35">
      <c r="D29" t="s">
        <v>238</v>
      </c>
      <c r="E29" t="s">
        <v>215</v>
      </c>
      <c r="F29" t="s">
        <v>239</v>
      </c>
      <c r="G29" t="s">
        <v>2161</v>
      </c>
      <c r="H29" t="s">
        <v>241</v>
      </c>
      <c r="I29" t="s">
        <v>266</v>
      </c>
      <c r="J29" t="s">
        <v>107</v>
      </c>
      <c r="K29" t="s">
        <v>1404</v>
      </c>
      <c r="L29" t="s">
        <v>303</v>
      </c>
      <c r="M29" t="s">
        <v>245</v>
      </c>
      <c r="O29" t="s">
        <v>117</v>
      </c>
      <c r="P29" t="s">
        <v>272</v>
      </c>
      <c r="Q29" s="888"/>
      <c r="R29" s="888"/>
      <c r="S29" s="888"/>
      <c r="T29" s="888"/>
      <c r="U29" s="888"/>
      <c r="V29" s="888"/>
      <c r="W29" s="888"/>
      <c r="X29" s="888"/>
      <c r="Y29" s="888"/>
      <c r="AC29" t="s">
        <v>1151</v>
      </c>
      <c r="AE29" s="888"/>
      <c r="AF29" s="888"/>
      <c r="AG29" s="888"/>
      <c r="AH29" s="888"/>
      <c r="AI29" s="888"/>
    </row>
    <row r="30" spans="4:35">
      <c r="D30" t="s">
        <v>238</v>
      </c>
      <c r="E30" t="s">
        <v>215</v>
      </c>
      <c r="F30" t="s">
        <v>239</v>
      </c>
      <c r="G30" t="s">
        <v>2161</v>
      </c>
      <c r="H30" t="s">
        <v>241</v>
      </c>
      <c r="I30" t="s">
        <v>266</v>
      </c>
      <c r="J30" t="s">
        <v>107</v>
      </c>
      <c r="K30" t="s">
        <v>1404</v>
      </c>
      <c r="L30" t="s">
        <v>303</v>
      </c>
      <c r="M30" t="s">
        <v>245</v>
      </c>
      <c r="O30" t="s">
        <v>117</v>
      </c>
      <c r="P30" t="s">
        <v>272</v>
      </c>
      <c r="Q30" s="888"/>
      <c r="R30" s="888"/>
      <c r="S30" s="888"/>
      <c r="T30" s="888"/>
      <c r="U30" s="888"/>
      <c r="V30" s="888"/>
      <c r="W30" s="888"/>
      <c r="X30" s="888"/>
      <c r="Y30" s="888"/>
      <c r="AC30" t="s">
        <v>1151</v>
      </c>
      <c r="AE30" s="888"/>
      <c r="AF30" s="888"/>
      <c r="AG30" s="888"/>
      <c r="AH30" s="888"/>
      <c r="AI30" s="888"/>
    </row>
    <row r="31" spans="4:35">
      <c r="D31" t="s">
        <v>238</v>
      </c>
      <c r="E31" t="s">
        <v>215</v>
      </c>
      <c r="F31" t="s">
        <v>239</v>
      </c>
      <c r="G31" t="s">
        <v>2161</v>
      </c>
      <c r="H31" t="s">
        <v>241</v>
      </c>
      <c r="I31" t="s">
        <v>266</v>
      </c>
      <c r="J31" t="s">
        <v>107</v>
      </c>
      <c r="K31" t="s">
        <v>1404</v>
      </c>
      <c r="L31" t="s">
        <v>303</v>
      </c>
      <c r="M31" t="s">
        <v>245</v>
      </c>
      <c r="O31" t="s">
        <v>117</v>
      </c>
      <c r="P31" t="s">
        <v>272</v>
      </c>
      <c r="Q31" s="888"/>
      <c r="R31" s="888"/>
      <c r="S31" s="888"/>
      <c r="T31" s="888"/>
      <c r="U31" s="888"/>
      <c r="V31" s="888"/>
      <c r="W31" s="888"/>
      <c r="X31" s="888"/>
      <c r="Y31" s="888"/>
      <c r="AC31" t="s">
        <v>1151</v>
      </c>
      <c r="AE31" s="888"/>
      <c r="AF31" s="888"/>
      <c r="AG31" s="888"/>
      <c r="AH31" s="888"/>
      <c r="AI31" s="888"/>
    </row>
    <row r="32" spans="4:35">
      <c r="D32" t="s">
        <v>238</v>
      </c>
      <c r="E32" t="s">
        <v>215</v>
      </c>
      <c r="F32" t="s">
        <v>239</v>
      </c>
      <c r="G32" t="s">
        <v>2161</v>
      </c>
      <c r="H32" t="s">
        <v>241</v>
      </c>
      <c r="I32" t="s">
        <v>266</v>
      </c>
      <c r="J32" t="s">
        <v>107</v>
      </c>
      <c r="K32" t="s">
        <v>1404</v>
      </c>
      <c r="L32" t="s">
        <v>303</v>
      </c>
      <c r="M32" t="s">
        <v>245</v>
      </c>
      <c r="O32" t="s">
        <v>117</v>
      </c>
      <c r="P32" t="s">
        <v>272</v>
      </c>
      <c r="Q32" s="888"/>
      <c r="R32" s="888"/>
      <c r="S32" s="888"/>
      <c r="T32" s="888"/>
      <c r="U32" s="888"/>
      <c r="V32" s="888"/>
      <c r="W32" s="888"/>
      <c r="X32" s="888"/>
      <c r="Y32" s="888"/>
      <c r="AC32" t="s">
        <v>1151</v>
      </c>
      <c r="AE32" s="888"/>
      <c r="AF32" s="888"/>
      <c r="AG32" s="888"/>
      <c r="AH32" s="888"/>
      <c r="AI32" s="888"/>
    </row>
    <row r="33" spans="4:35">
      <c r="D33" t="s">
        <v>238</v>
      </c>
      <c r="E33" t="s">
        <v>215</v>
      </c>
      <c r="F33" t="s">
        <v>239</v>
      </c>
      <c r="G33" t="s">
        <v>2161</v>
      </c>
      <c r="H33" t="s">
        <v>241</v>
      </c>
      <c r="I33" t="s">
        <v>266</v>
      </c>
      <c r="J33" t="s">
        <v>107</v>
      </c>
      <c r="K33" t="s">
        <v>1404</v>
      </c>
      <c r="L33" t="s">
        <v>303</v>
      </c>
      <c r="M33" t="s">
        <v>245</v>
      </c>
      <c r="O33" t="s">
        <v>117</v>
      </c>
      <c r="P33" t="s">
        <v>272</v>
      </c>
      <c r="Q33" s="888"/>
      <c r="R33" s="888"/>
      <c r="S33" s="888"/>
      <c r="T33" s="888"/>
      <c r="U33" s="888"/>
      <c r="V33" s="888"/>
      <c r="W33" s="888"/>
      <c r="X33" s="888"/>
      <c r="Y33" s="888"/>
      <c r="AC33" t="s">
        <v>1151</v>
      </c>
      <c r="AE33" s="888"/>
      <c r="AF33" s="888"/>
      <c r="AG33" s="888"/>
      <c r="AH33" s="888"/>
      <c r="AI33" s="888"/>
    </row>
    <row r="34" spans="4:35">
      <c r="D34" t="s">
        <v>238</v>
      </c>
      <c r="E34" t="s">
        <v>215</v>
      </c>
      <c r="F34" t="s">
        <v>239</v>
      </c>
      <c r="G34" t="s">
        <v>2161</v>
      </c>
      <c r="H34" t="s">
        <v>241</v>
      </c>
      <c r="I34" t="s">
        <v>266</v>
      </c>
      <c r="J34" t="s">
        <v>107</v>
      </c>
      <c r="K34" t="s">
        <v>1404</v>
      </c>
      <c r="L34" t="s">
        <v>303</v>
      </c>
      <c r="M34" t="s">
        <v>245</v>
      </c>
      <c r="O34" t="s">
        <v>117</v>
      </c>
      <c r="P34" t="s">
        <v>272</v>
      </c>
      <c r="Q34" s="888"/>
      <c r="R34" s="888"/>
      <c r="S34" s="888"/>
      <c r="T34" s="888"/>
      <c r="U34" s="888"/>
      <c r="V34" s="888"/>
      <c r="W34" s="888"/>
      <c r="X34" s="888"/>
      <c r="Y34" s="888"/>
      <c r="AC34" t="s">
        <v>1151</v>
      </c>
      <c r="AE34" s="888"/>
      <c r="AF34" s="888"/>
      <c r="AG34" s="888"/>
      <c r="AH34" s="888"/>
      <c r="AI34" s="888"/>
    </row>
    <row r="35" spans="4:35">
      <c r="D35" t="s">
        <v>238</v>
      </c>
      <c r="E35" t="s">
        <v>215</v>
      </c>
      <c r="F35" t="s">
        <v>239</v>
      </c>
      <c r="G35" t="s">
        <v>2161</v>
      </c>
      <c r="H35" t="s">
        <v>241</v>
      </c>
      <c r="I35" t="s">
        <v>266</v>
      </c>
      <c r="J35" t="s">
        <v>107</v>
      </c>
      <c r="K35" t="s">
        <v>1404</v>
      </c>
      <c r="L35" t="s">
        <v>303</v>
      </c>
      <c r="M35" t="s">
        <v>245</v>
      </c>
      <c r="O35" t="s">
        <v>117</v>
      </c>
      <c r="P35" t="s">
        <v>272</v>
      </c>
      <c r="Q35" s="888"/>
      <c r="R35" s="888"/>
      <c r="S35" s="888"/>
      <c r="T35" s="888"/>
      <c r="U35" s="888"/>
      <c r="V35" s="888"/>
      <c r="W35" s="888"/>
      <c r="X35" s="888"/>
      <c r="Y35" s="888"/>
      <c r="AC35" t="s">
        <v>1151</v>
      </c>
      <c r="AE35" s="888"/>
      <c r="AF35" s="888"/>
      <c r="AG35" s="888"/>
      <c r="AH35" s="888"/>
      <c r="AI35" s="888"/>
    </row>
    <row r="36" spans="4:35">
      <c r="D36" t="s">
        <v>238</v>
      </c>
      <c r="E36" t="s">
        <v>215</v>
      </c>
      <c r="F36" t="s">
        <v>239</v>
      </c>
      <c r="G36" t="s">
        <v>2161</v>
      </c>
      <c r="H36" t="s">
        <v>241</v>
      </c>
      <c r="I36" t="s">
        <v>266</v>
      </c>
      <c r="J36" t="s">
        <v>107</v>
      </c>
      <c r="K36" t="s">
        <v>1404</v>
      </c>
      <c r="L36" t="s">
        <v>303</v>
      </c>
      <c r="M36" t="s">
        <v>245</v>
      </c>
      <c r="O36" t="s">
        <v>117</v>
      </c>
      <c r="P36" t="s">
        <v>272</v>
      </c>
      <c r="Q36" s="888"/>
      <c r="R36" s="888"/>
      <c r="S36" s="888"/>
      <c r="T36" s="888"/>
      <c r="U36" s="888"/>
      <c r="V36" s="888"/>
      <c r="W36" s="888"/>
      <c r="X36" s="888"/>
      <c r="Y36" s="888"/>
      <c r="AC36" t="s">
        <v>1151</v>
      </c>
      <c r="AE36" s="888"/>
      <c r="AF36" s="888"/>
      <c r="AG36" s="888"/>
      <c r="AH36" s="888"/>
      <c r="AI36" s="888"/>
    </row>
    <row r="37" spans="4:35">
      <c r="D37" t="s">
        <v>238</v>
      </c>
      <c r="E37" t="s">
        <v>215</v>
      </c>
      <c r="F37" t="s">
        <v>239</v>
      </c>
      <c r="G37" t="s">
        <v>2161</v>
      </c>
      <c r="H37" t="s">
        <v>241</v>
      </c>
      <c r="I37" t="s">
        <v>266</v>
      </c>
      <c r="J37" t="s">
        <v>107</v>
      </c>
      <c r="K37" t="s">
        <v>1404</v>
      </c>
      <c r="L37" t="s">
        <v>303</v>
      </c>
      <c r="M37" t="s">
        <v>245</v>
      </c>
      <c r="O37" t="s">
        <v>117</v>
      </c>
      <c r="P37" t="s">
        <v>272</v>
      </c>
      <c r="Q37" s="888"/>
      <c r="R37" s="888"/>
      <c r="S37" s="888"/>
      <c r="T37" s="888"/>
      <c r="U37" s="888"/>
      <c r="V37" s="888"/>
      <c r="W37" s="888"/>
      <c r="X37" s="888"/>
      <c r="Y37" s="888"/>
      <c r="AC37" t="s">
        <v>1151</v>
      </c>
      <c r="AE37" s="888"/>
      <c r="AF37" s="888"/>
      <c r="AG37" s="888"/>
      <c r="AH37" s="888"/>
      <c r="AI37" s="888"/>
    </row>
    <row r="38" spans="4:35">
      <c r="D38" t="s">
        <v>238</v>
      </c>
      <c r="E38" t="s">
        <v>215</v>
      </c>
      <c r="F38" t="s">
        <v>239</v>
      </c>
      <c r="G38" t="s">
        <v>2161</v>
      </c>
      <c r="H38" t="s">
        <v>241</v>
      </c>
      <c r="I38" t="s">
        <v>266</v>
      </c>
      <c r="J38" t="s">
        <v>107</v>
      </c>
      <c r="K38" t="s">
        <v>1404</v>
      </c>
      <c r="L38" t="s">
        <v>303</v>
      </c>
      <c r="M38" t="s">
        <v>245</v>
      </c>
      <c r="O38" t="s">
        <v>117</v>
      </c>
      <c r="P38" t="s">
        <v>272</v>
      </c>
      <c r="Q38" s="888"/>
      <c r="R38" s="888"/>
      <c r="S38" s="888"/>
      <c r="T38" s="888"/>
      <c r="U38" s="888"/>
      <c r="V38" s="888"/>
      <c r="W38" s="888"/>
      <c r="X38" s="888"/>
      <c r="Y38" s="888"/>
      <c r="AC38" t="s">
        <v>1151</v>
      </c>
      <c r="AE38" s="888"/>
      <c r="AF38" s="888"/>
      <c r="AG38" s="888"/>
      <c r="AH38" s="888"/>
      <c r="AI38" s="888"/>
    </row>
    <row r="39" spans="4:35">
      <c r="D39" t="s">
        <v>238</v>
      </c>
      <c r="E39" t="s">
        <v>215</v>
      </c>
      <c r="F39" t="s">
        <v>239</v>
      </c>
      <c r="G39" t="s">
        <v>2161</v>
      </c>
      <c r="H39" t="s">
        <v>241</v>
      </c>
      <c r="I39" t="s">
        <v>266</v>
      </c>
      <c r="J39" t="s">
        <v>107</v>
      </c>
      <c r="K39" t="s">
        <v>1404</v>
      </c>
      <c r="L39" t="s">
        <v>303</v>
      </c>
      <c r="M39" t="s">
        <v>245</v>
      </c>
      <c r="O39" t="s">
        <v>117</v>
      </c>
      <c r="P39" t="s">
        <v>272</v>
      </c>
      <c r="Q39" s="888"/>
      <c r="R39" s="888"/>
      <c r="S39" s="888"/>
      <c r="T39" s="888"/>
      <c r="U39" s="888"/>
      <c r="V39" s="888"/>
      <c r="W39" s="888"/>
      <c r="X39" s="888"/>
      <c r="Y39" s="888"/>
      <c r="AC39" t="s">
        <v>1151</v>
      </c>
      <c r="AE39" s="888"/>
      <c r="AF39" s="888"/>
      <c r="AG39" s="888"/>
      <c r="AH39" s="888"/>
      <c r="AI39" s="888"/>
    </row>
    <row r="40" spans="4:35">
      <c r="D40" t="s">
        <v>238</v>
      </c>
      <c r="E40" t="s">
        <v>215</v>
      </c>
      <c r="F40" t="s">
        <v>239</v>
      </c>
      <c r="G40" t="s">
        <v>2161</v>
      </c>
      <c r="H40" t="s">
        <v>241</v>
      </c>
      <c r="I40" t="s">
        <v>266</v>
      </c>
      <c r="J40" t="s">
        <v>107</v>
      </c>
      <c r="K40" t="s">
        <v>1404</v>
      </c>
      <c r="L40" t="s">
        <v>303</v>
      </c>
      <c r="M40" t="s">
        <v>245</v>
      </c>
      <c r="O40" t="s">
        <v>117</v>
      </c>
      <c r="P40" t="s">
        <v>272</v>
      </c>
      <c r="Q40" s="888"/>
      <c r="R40" s="888"/>
      <c r="S40" s="888"/>
      <c r="T40" s="888"/>
      <c r="U40" s="888"/>
      <c r="V40" s="888"/>
      <c r="W40" s="888"/>
      <c r="X40" s="888"/>
      <c r="Y40" s="888"/>
      <c r="AC40" t="s">
        <v>1151</v>
      </c>
      <c r="AE40" s="888"/>
      <c r="AF40" s="888"/>
      <c r="AG40" s="888"/>
      <c r="AH40" s="888"/>
      <c r="AI40" s="888"/>
    </row>
    <row r="41" spans="4:35">
      <c r="D41" t="s">
        <v>238</v>
      </c>
      <c r="E41" t="s">
        <v>215</v>
      </c>
      <c r="F41" t="s">
        <v>239</v>
      </c>
      <c r="G41" t="s">
        <v>2161</v>
      </c>
      <c r="H41" t="s">
        <v>241</v>
      </c>
      <c r="I41" t="s">
        <v>266</v>
      </c>
      <c r="J41" t="s">
        <v>107</v>
      </c>
      <c r="K41" t="s">
        <v>1404</v>
      </c>
      <c r="L41" t="s">
        <v>303</v>
      </c>
      <c r="M41" t="s">
        <v>245</v>
      </c>
      <c r="O41" t="s">
        <v>117</v>
      </c>
      <c r="P41" t="s">
        <v>272</v>
      </c>
      <c r="Q41" s="888"/>
      <c r="R41" s="888"/>
      <c r="S41" s="888"/>
      <c r="T41" s="888"/>
      <c r="U41" s="888"/>
      <c r="V41" s="888"/>
      <c r="W41" s="888"/>
      <c r="X41" s="888"/>
      <c r="Y41" s="888"/>
      <c r="AC41" t="s">
        <v>1151</v>
      </c>
      <c r="AE41" s="888"/>
      <c r="AF41" s="888"/>
      <c r="AG41" s="888"/>
      <c r="AH41" s="888"/>
      <c r="AI41" s="888"/>
    </row>
    <row r="42" spans="4:35">
      <c r="D42" t="s">
        <v>238</v>
      </c>
      <c r="E42" t="s">
        <v>215</v>
      </c>
      <c r="F42" t="s">
        <v>239</v>
      </c>
      <c r="G42" t="s">
        <v>2161</v>
      </c>
      <c r="H42" t="s">
        <v>241</v>
      </c>
      <c r="I42" t="s">
        <v>266</v>
      </c>
      <c r="J42" t="s">
        <v>107</v>
      </c>
      <c r="K42" t="s">
        <v>1404</v>
      </c>
      <c r="L42" t="s">
        <v>303</v>
      </c>
      <c r="M42" t="s">
        <v>245</v>
      </c>
      <c r="O42" t="s">
        <v>117</v>
      </c>
      <c r="P42" t="s">
        <v>272</v>
      </c>
      <c r="Q42" s="888"/>
      <c r="R42" s="888"/>
      <c r="S42" s="888"/>
      <c r="T42" s="888"/>
      <c r="U42" s="888"/>
      <c r="V42" s="888"/>
      <c r="W42" s="888"/>
      <c r="X42" s="888"/>
      <c r="Y42" s="888"/>
      <c r="AC42" t="s">
        <v>1151</v>
      </c>
      <c r="AE42" s="888"/>
      <c r="AF42" s="888"/>
      <c r="AG42" s="888"/>
      <c r="AH42" s="888"/>
      <c r="AI42" s="888"/>
    </row>
    <row r="43" spans="4:35">
      <c r="D43" t="s">
        <v>238</v>
      </c>
      <c r="E43" t="s">
        <v>215</v>
      </c>
      <c r="F43" t="s">
        <v>239</v>
      </c>
      <c r="G43" t="s">
        <v>2161</v>
      </c>
      <c r="H43" t="s">
        <v>241</v>
      </c>
      <c r="I43" t="s">
        <v>266</v>
      </c>
      <c r="J43" t="s">
        <v>107</v>
      </c>
      <c r="K43" t="s">
        <v>1404</v>
      </c>
      <c r="L43" t="s">
        <v>303</v>
      </c>
      <c r="M43" t="s">
        <v>245</v>
      </c>
      <c r="O43" t="s">
        <v>117</v>
      </c>
      <c r="P43" t="s">
        <v>272</v>
      </c>
      <c r="Q43" s="888"/>
      <c r="R43" s="888"/>
      <c r="S43" s="888"/>
      <c r="T43" s="888"/>
      <c r="U43" s="888"/>
      <c r="V43" s="888"/>
      <c r="W43" s="888"/>
      <c r="X43" s="888"/>
      <c r="Y43" s="888"/>
      <c r="AC43" t="s">
        <v>1151</v>
      </c>
      <c r="AE43" s="888"/>
      <c r="AF43" s="888"/>
      <c r="AG43" s="888"/>
      <c r="AH43" s="888"/>
      <c r="AI43" s="888"/>
    </row>
    <row r="44" spans="4:35">
      <c r="D44" t="s">
        <v>238</v>
      </c>
      <c r="E44" t="s">
        <v>215</v>
      </c>
      <c r="F44" t="s">
        <v>239</v>
      </c>
      <c r="G44" t="s">
        <v>2161</v>
      </c>
      <c r="H44" t="s">
        <v>241</v>
      </c>
      <c r="I44" t="s">
        <v>266</v>
      </c>
      <c r="J44" t="s">
        <v>107</v>
      </c>
      <c r="K44" t="s">
        <v>1404</v>
      </c>
      <c r="L44" t="s">
        <v>303</v>
      </c>
      <c r="M44" t="s">
        <v>245</v>
      </c>
      <c r="O44" t="s">
        <v>117</v>
      </c>
      <c r="P44" t="s">
        <v>272</v>
      </c>
      <c r="Q44" s="888"/>
      <c r="R44" s="888"/>
      <c r="S44" s="888"/>
      <c r="T44" s="888"/>
      <c r="U44" s="888"/>
      <c r="V44" s="888"/>
      <c r="W44" s="888"/>
      <c r="X44" s="888"/>
      <c r="Y44" s="888"/>
      <c r="AC44" t="s">
        <v>1151</v>
      </c>
      <c r="AE44" s="888"/>
      <c r="AF44" s="888"/>
      <c r="AG44" s="888"/>
      <c r="AH44" s="888"/>
      <c r="AI44" s="888"/>
    </row>
    <row r="45" spans="4:35">
      <c r="D45" t="s">
        <v>238</v>
      </c>
      <c r="E45" t="s">
        <v>215</v>
      </c>
      <c r="F45" t="s">
        <v>239</v>
      </c>
      <c r="G45" t="s">
        <v>2161</v>
      </c>
      <c r="H45" t="s">
        <v>241</v>
      </c>
      <c r="I45" t="s">
        <v>266</v>
      </c>
      <c r="J45" t="s">
        <v>107</v>
      </c>
      <c r="K45" t="s">
        <v>1404</v>
      </c>
      <c r="L45" t="s">
        <v>303</v>
      </c>
      <c r="M45" t="s">
        <v>245</v>
      </c>
      <c r="O45" t="s">
        <v>117</v>
      </c>
      <c r="P45" t="s">
        <v>272</v>
      </c>
      <c r="Q45" s="888"/>
      <c r="R45" s="888"/>
      <c r="S45" s="888"/>
      <c r="T45" s="888"/>
      <c r="U45" s="888"/>
      <c r="V45" s="888"/>
      <c r="W45" s="888"/>
      <c r="X45" s="888"/>
      <c r="Y45" s="888"/>
      <c r="AC45" t="s">
        <v>1151</v>
      </c>
      <c r="AE45" s="888"/>
      <c r="AF45" s="888"/>
      <c r="AG45" s="888"/>
      <c r="AH45" s="888"/>
      <c r="AI45" s="888"/>
    </row>
    <row r="46" spans="4:35">
      <c r="D46" t="s">
        <v>238</v>
      </c>
      <c r="E46" t="s">
        <v>215</v>
      </c>
      <c r="F46" t="s">
        <v>239</v>
      </c>
      <c r="G46" t="s">
        <v>2161</v>
      </c>
      <c r="H46" t="s">
        <v>241</v>
      </c>
      <c r="I46" t="s">
        <v>266</v>
      </c>
      <c r="J46" t="s">
        <v>107</v>
      </c>
      <c r="K46" t="s">
        <v>1404</v>
      </c>
      <c r="L46" t="s">
        <v>303</v>
      </c>
      <c r="M46" t="s">
        <v>245</v>
      </c>
      <c r="O46" t="s">
        <v>117</v>
      </c>
      <c r="P46" t="s">
        <v>272</v>
      </c>
      <c r="Q46" s="888"/>
      <c r="R46" s="888"/>
      <c r="S46" s="888"/>
      <c r="T46" s="888"/>
      <c r="U46" s="888"/>
      <c r="V46" s="888"/>
      <c r="W46" s="888"/>
      <c r="X46" s="888"/>
      <c r="Y46" s="888"/>
      <c r="AC46" t="s">
        <v>1151</v>
      </c>
      <c r="AE46" s="888"/>
      <c r="AF46" s="888"/>
      <c r="AG46" s="888"/>
      <c r="AH46" s="888"/>
      <c r="AI46" s="888"/>
    </row>
    <row r="47" spans="4:35">
      <c r="D47" t="s">
        <v>238</v>
      </c>
      <c r="E47" t="s">
        <v>215</v>
      </c>
      <c r="F47" t="s">
        <v>239</v>
      </c>
      <c r="G47" t="s">
        <v>2161</v>
      </c>
      <c r="H47" t="s">
        <v>241</v>
      </c>
      <c r="I47" t="s">
        <v>266</v>
      </c>
      <c r="J47" t="s">
        <v>107</v>
      </c>
      <c r="K47" t="s">
        <v>1404</v>
      </c>
      <c r="L47" t="s">
        <v>303</v>
      </c>
      <c r="M47" t="s">
        <v>245</v>
      </c>
      <c r="O47" t="s">
        <v>117</v>
      </c>
      <c r="P47" t="s">
        <v>272</v>
      </c>
      <c r="Q47" s="888"/>
      <c r="R47" s="888"/>
      <c r="S47" s="888"/>
      <c r="T47" s="888"/>
      <c r="U47" s="888"/>
      <c r="V47" s="888"/>
      <c r="W47" s="888"/>
      <c r="X47" s="888"/>
      <c r="Y47" s="888"/>
      <c r="AC47" t="s">
        <v>1151</v>
      </c>
      <c r="AE47" s="888"/>
      <c r="AF47" s="888"/>
      <c r="AG47" s="888"/>
      <c r="AH47" s="888"/>
      <c r="AI47" s="888"/>
    </row>
    <row r="48" spans="4:35">
      <c r="D48" t="s">
        <v>238</v>
      </c>
      <c r="E48" t="s">
        <v>215</v>
      </c>
      <c r="F48" t="s">
        <v>239</v>
      </c>
      <c r="G48" t="s">
        <v>2161</v>
      </c>
      <c r="H48" t="s">
        <v>241</v>
      </c>
      <c r="I48" t="s">
        <v>266</v>
      </c>
      <c r="J48" t="s">
        <v>107</v>
      </c>
      <c r="K48" t="s">
        <v>1404</v>
      </c>
      <c r="L48" t="s">
        <v>303</v>
      </c>
      <c r="M48" t="s">
        <v>245</v>
      </c>
      <c r="O48" t="s">
        <v>117</v>
      </c>
      <c r="P48" t="s">
        <v>272</v>
      </c>
      <c r="Q48" s="888"/>
      <c r="R48" s="888"/>
      <c r="S48" s="888"/>
      <c r="T48" s="888"/>
      <c r="U48" s="888"/>
      <c r="V48" s="888"/>
      <c r="W48" s="888"/>
      <c r="X48" s="888"/>
      <c r="Y48" s="888"/>
      <c r="AC48" t="s">
        <v>1151</v>
      </c>
      <c r="AE48" s="888"/>
      <c r="AF48" s="888"/>
      <c r="AG48" s="888"/>
      <c r="AH48" s="888"/>
      <c r="AI48" s="888"/>
    </row>
    <row r="49" spans="4:35">
      <c r="D49" t="s">
        <v>238</v>
      </c>
      <c r="E49" t="s">
        <v>215</v>
      </c>
      <c r="F49" t="s">
        <v>239</v>
      </c>
      <c r="G49" t="s">
        <v>2161</v>
      </c>
      <c r="H49" t="s">
        <v>241</v>
      </c>
      <c r="I49" t="s">
        <v>266</v>
      </c>
      <c r="J49" t="s">
        <v>107</v>
      </c>
      <c r="K49" t="s">
        <v>1404</v>
      </c>
      <c r="L49" t="s">
        <v>303</v>
      </c>
      <c r="M49" t="s">
        <v>245</v>
      </c>
      <c r="O49" t="s">
        <v>117</v>
      </c>
      <c r="P49" t="s">
        <v>272</v>
      </c>
      <c r="Q49" s="888"/>
      <c r="R49" s="888"/>
      <c r="S49" s="888"/>
      <c r="T49" s="888"/>
      <c r="U49" s="888"/>
      <c r="V49" s="888"/>
      <c r="W49" s="888"/>
      <c r="X49" s="888"/>
      <c r="Y49" s="888"/>
      <c r="AC49" t="s">
        <v>1151</v>
      </c>
      <c r="AE49" s="888"/>
      <c r="AF49" s="888"/>
      <c r="AG49" s="888"/>
      <c r="AH49" s="888"/>
      <c r="AI49" s="888"/>
    </row>
    <row r="50" spans="4:35">
      <c r="D50" t="s">
        <v>238</v>
      </c>
      <c r="E50" t="s">
        <v>215</v>
      </c>
      <c r="F50" t="s">
        <v>239</v>
      </c>
      <c r="G50" t="s">
        <v>2161</v>
      </c>
      <c r="H50" t="s">
        <v>241</v>
      </c>
      <c r="I50" t="s">
        <v>266</v>
      </c>
      <c r="J50" t="s">
        <v>107</v>
      </c>
      <c r="K50" t="s">
        <v>1404</v>
      </c>
      <c r="L50" t="s">
        <v>303</v>
      </c>
      <c r="M50" t="s">
        <v>245</v>
      </c>
      <c r="O50" t="s">
        <v>117</v>
      </c>
      <c r="P50" t="s">
        <v>272</v>
      </c>
      <c r="Q50" s="888"/>
      <c r="R50" s="888"/>
      <c r="S50" s="888"/>
      <c r="T50" s="888"/>
      <c r="U50" s="888"/>
      <c r="V50" s="888"/>
      <c r="W50" s="888"/>
      <c r="X50" s="888"/>
      <c r="Y50" s="888"/>
      <c r="AC50" t="s">
        <v>1151</v>
      </c>
      <c r="AE50" s="888"/>
      <c r="AF50" s="888"/>
      <c r="AG50" s="888"/>
      <c r="AH50" s="888"/>
      <c r="AI50" s="888"/>
    </row>
    <row r="51" spans="4:35">
      <c r="D51" t="s">
        <v>238</v>
      </c>
      <c r="E51" t="s">
        <v>215</v>
      </c>
      <c r="F51" t="s">
        <v>239</v>
      </c>
      <c r="G51" t="s">
        <v>2161</v>
      </c>
      <c r="H51" t="s">
        <v>241</v>
      </c>
      <c r="I51" t="s">
        <v>266</v>
      </c>
      <c r="J51" t="s">
        <v>107</v>
      </c>
      <c r="K51" t="s">
        <v>1404</v>
      </c>
      <c r="L51" t="s">
        <v>303</v>
      </c>
      <c r="M51" t="s">
        <v>245</v>
      </c>
      <c r="O51" t="s">
        <v>117</v>
      </c>
      <c r="P51" t="s">
        <v>272</v>
      </c>
      <c r="Q51" s="888"/>
      <c r="R51" s="888"/>
      <c r="S51" s="888"/>
      <c r="T51" s="888"/>
      <c r="U51" s="888"/>
      <c r="V51" s="888"/>
      <c r="W51" s="888"/>
      <c r="X51" s="888"/>
      <c r="Y51" s="888"/>
      <c r="AC51" t="s">
        <v>1151</v>
      </c>
      <c r="AE51" s="888"/>
      <c r="AF51" s="888"/>
      <c r="AG51" s="888"/>
      <c r="AH51" s="888"/>
      <c r="AI51" s="888"/>
    </row>
    <row r="52" spans="4:35">
      <c r="D52" t="s">
        <v>238</v>
      </c>
      <c r="E52" t="s">
        <v>215</v>
      </c>
      <c r="F52" t="s">
        <v>239</v>
      </c>
      <c r="G52" t="s">
        <v>2161</v>
      </c>
      <c r="H52" t="s">
        <v>241</v>
      </c>
      <c r="I52" t="s">
        <v>266</v>
      </c>
      <c r="J52" t="s">
        <v>107</v>
      </c>
      <c r="K52" t="s">
        <v>1404</v>
      </c>
      <c r="L52" t="s">
        <v>303</v>
      </c>
      <c r="M52" t="s">
        <v>245</v>
      </c>
      <c r="O52" t="s">
        <v>117</v>
      </c>
      <c r="P52" t="s">
        <v>272</v>
      </c>
      <c r="Q52" s="888"/>
      <c r="R52" s="888"/>
      <c r="S52" s="888"/>
      <c r="T52" s="888"/>
      <c r="U52" s="888"/>
      <c r="V52" s="888"/>
      <c r="W52" s="888"/>
      <c r="X52" s="888"/>
      <c r="Y52" s="888"/>
      <c r="AC52" t="s">
        <v>1151</v>
      </c>
      <c r="AE52" s="888"/>
      <c r="AF52" s="888"/>
      <c r="AG52" s="888"/>
      <c r="AH52" s="888"/>
      <c r="AI52" s="888"/>
    </row>
    <row r="53" spans="4:35">
      <c r="D53" t="s">
        <v>238</v>
      </c>
      <c r="E53" t="s">
        <v>215</v>
      </c>
      <c r="F53" t="s">
        <v>239</v>
      </c>
      <c r="G53" t="s">
        <v>2161</v>
      </c>
      <c r="H53" t="s">
        <v>241</v>
      </c>
      <c r="I53" t="s">
        <v>266</v>
      </c>
      <c r="J53" t="s">
        <v>107</v>
      </c>
      <c r="K53" t="s">
        <v>1404</v>
      </c>
      <c r="L53" t="s">
        <v>303</v>
      </c>
      <c r="M53" t="s">
        <v>245</v>
      </c>
      <c r="O53" t="s">
        <v>117</v>
      </c>
      <c r="P53" t="s">
        <v>272</v>
      </c>
      <c r="Q53" s="888"/>
      <c r="R53" s="888"/>
      <c r="S53" s="888"/>
      <c r="T53" s="888"/>
      <c r="U53" s="888"/>
      <c r="V53" s="888"/>
      <c r="W53" s="888"/>
      <c r="X53" s="888"/>
      <c r="Y53" s="888"/>
      <c r="AC53" t="s">
        <v>1151</v>
      </c>
      <c r="AE53" s="888"/>
      <c r="AF53" s="888"/>
      <c r="AG53" s="888"/>
      <c r="AH53" s="888"/>
      <c r="AI53" s="888"/>
    </row>
    <row r="54" spans="4:35">
      <c r="D54" t="s">
        <v>238</v>
      </c>
      <c r="E54" t="s">
        <v>215</v>
      </c>
      <c r="F54" t="s">
        <v>239</v>
      </c>
      <c r="G54" t="s">
        <v>2161</v>
      </c>
      <c r="H54" t="s">
        <v>241</v>
      </c>
      <c r="I54" t="s">
        <v>266</v>
      </c>
      <c r="J54" t="s">
        <v>107</v>
      </c>
      <c r="K54" t="s">
        <v>1404</v>
      </c>
      <c r="L54" t="s">
        <v>303</v>
      </c>
      <c r="M54" t="s">
        <v>245</v>
      </c>
      <c r="O54" t="s">
        <v>117</v>
      </c>
      <c r="P54" t="s">
        <v>272</v>
      </c>
      <c r="Q54" s="888"/>
      <c r="R54" s="888"/>
      <c r="S54" s="888"/>
      <c r="T54" s="888"/>
      <c r="U54" s="888"/>
      <c r="V54" s="888"/>
      <c r="W54" s="888"/>
      <c r="X54" s="888"/>
      <c r="Y54" s="888"/>
      <c r="AC54" t="s">
        <v>1151</v>
      </c>
      <c r="AE54" s="888"/>
      <c r="AF54" s="888"/>
      <c r="AG54" s="888"/>
      <c r="AH54" s="888"/>
      <c r="AI54" s="888"/>
    </row>
    <row r="55" spans="4:35">
      <c r="D55" t="s">
        <v>238</v>
      </c>
      <c r="E55" t="s">
        <v>215</v>
      </c>
      <c r="F55" t="s">
        <v>239</v>
      </c>
      <c r="G55" t="s">
        <v>2161</v>
      </c>
      <c r="H55" t="s">
        <v>241</v>
      </c>
      <c r="I55" t="s">
        <v>266</v>
      </c>
      <c r="J55" t="s">
        <v>107</v>
      </c>
      <c r="K55" t="s">
        <v>1404</v>
      </c>
      <c r="L55" t="s">
        <v>303</v>
      </c>
      <c r="M55" t="s">
        <v>245</v>
      </c>
      <c r="O55" t="s">
        <v>117</v>
      </c>
      <c r="P55" t="s">
        <v>272</v>
      </c>
      <c r="Q55" s="888"/>
      <c r="R55" s="888"/>
      <c r="S55" s="888"/>
      <c r="T55" s="888"/>
      <c r="U55" s="888"/>
      <c r="V55" s="888"/>
      <c r="W55" s="888"/>
      <c r="X55" s="888"/>
      <c r="Y55" s="888"/>
      <c r="AC55" t="s">
        <v>1151</v>
      </c>
      <c r="AE55" s="888"/>
      <c r="AF55" s="888"/>
      <c r="AG55" s="888"/>
      <c r="AH55" s="888"/>
      <c r="AI55" s="888"/>
    </row>
    <row r="56" spans="4:35">
      <c r="D56" t="s">
        <v>238</v>
      </c>
      <c r="E56" t="s">
        <v>215</v>
      </c>
      <c r="F56" t="s">
        <v>239</v>
      </c>
      <c r="G56" t="s">
        <v>2161</v>
      </c>
      <c r="H56" t="s">
        <v>241</v>
      </c>
      <c r="I56" t="s">
        <v>266</v>
      </c>
      <c r="J56" t="s">
        <v>107</v>
      </c>
      <c r="K56" t="s">
        <v>1404</v>
      </c>
      <c r="L56" t="s">
        <v>303</v>
      </c>
      <c r="M56" t="s">
        <v>245</v>
      </c>
      <c r="O56" t="s">
        <v>117</v>
      </c>
      <c r="P56" t="s">
        <v>272</v>
      </c>
      <c r="Q56" s="888"/>
      <c r="R56" s="888"/>
      <c r="S56" s="888"/>
      <c r="T56" s="888"/>
      <c r="U56" s="888"/>
      <c r="V56" s="888"/>
      <c r="W56" s="888"/>
      <c r="X56" s="888"/>
      <c r="Y56" s="888"/>
      <c r="AC56" t="s">
        <v>1151</v>
      </c>
      <c r="AE56" s="888"/>
      <c r="AF56" s="888"/>
      <c r="AG56" s="888"/>
      <c r="AH56" s="888"/>
      <c r="AI56" s="888"/>
    </row>
    <row r="57" spans="4:35">
      <c r="D57" t="s">
        <v>238</v>
      </c>
      <c r="E57" t="s">
        <v>215</v>
      </c>
      <c r="F57" t="s">
        <v>239</v>
      </c>
      <c r="G57" t="s">
        <v>2161</v>
      </c>
      <c r="H57" t="s">
        <v>241</v>
      </c>
      <c r="I57" t="s">
        <v>266</v>
      </c>
      <c r="J57" t="s">
        <v>107</v>
      </c>
      <c r="K57" t="s">
        <v>1404</v>
      </c>
      <c r="L57" t="s">
        <v>303</v>
      </c>
      <c r="M57" t="s">
        <v>245</v>
      </c>
      <c r="O57" t="s">
        <v>117</v>
      </c>
      <c r="P57" t="s">
        <v>272</v>
      </c>
      <c r="Q57" s="888"/>
      <c r="R57" s="888"/>
      <c r="S57" s="888"/>
      <c r="T57" s="888"/>
      <c r="U57" s="888"/>
      <c r="V57" s="888"/>
      <c r="W57" s="888"/>
      <c r="X57" s="888"/>
      <c r="Y57" s="888"/>
      <c r="AC57" t="s">
        <v>1151</v>
      </c>
      <c r="AE57" s="888"/>
      <c r="AF57" s="888"/>
      <c r="AG57" s="888"/>
      <c r="AH57" s="888"/>
      <c r="AI57" s="888"/>
    </row>
    <row r="58" spans="4:35">
      <c r="D58" t="s">
        <v>238</v>
      </c>
      <c r="E58" t="s">
        <v>215</v>
      </c>
      <c r="F58" t="s">
        <v>239</v>
      </c>
      <c r="G58" t="s">
        <v>2161</v>
      </c>
      <c r="H58" t="s">
        <v>241</v>
      </c>
      <c r="I58" t="s">
        <v>266</v>
      </c>
      <c r="J58" t="s">
        <v>107</v>
      </c>
      <c r="K58" t="s">
        <v>1404</v>
      </c>
      <c r="L58" t="s">
        <v>303</v>
      </c>
      <c r="M58" t="s">
        <v>245</v>
      </c>
      <c r="O58" t="s">
        <v>117</v>
      </c>
      <c r="P58" t="s">
        <v>272</v>
      </c>
      <c r="Q58" s="888"/>
      <c r="R58" s="888"/>
      <c r="S58" s="888"/>
      <c r="T58" s="888"/>
      <c r="U58" s="888"/>
      <c r="V58" s="888"/>
      <c r="W58" s="888"/>
      <c r="X58" s="888"/>
      <c r="Y58" s="888"/>
      <c r="AC58" t="s">
        <v>1151</v>
      </c>
      <c r="AE58" s="888"/>
      <c r="AF58" s="888"/>
      <c r="AG58" s="888"/>
      <c r="AH58" s="888"/>
      <c r="AI58" s="888"/>
    </row>
    <row r="59" spans="4:35">
      <c r="D59" t="s">
        <v>238</v>
      </c>
      <c r="E59" t="s">
        <v>215</v>
      </c>
      <c r="F59" t="s">
        <v>239</v>
      </c>
      <c r="G59" t="s">
        <v>2161</v>
      </c>
      <c r="H59" t="s">
        <v>241</v>
      </c>
      <c r="I59" t="s">
        <v>266</v>
      </c>
      <c r="J59" t="s">
        <v>107</v>
      </c>
      <c r="K59" t="s">
        <v>1404</v>
      </c>
      <c r="L59" t="s">
        <v>303</v>
      </c>
      <c r="M59" t="s">
        <v>245</v>
      </c>
      <c r="O59" t="s">
        <v>117</v>
      </c>
      <c r="P59" t="s">
        <v>272</v>
      </c>
      <c r="Q59" s="888"/>
      <c r="R59" s="888"/>
      <c r="S59" s="888"/>
      <c r="T59" s="888"/>
      <c r="U59" s="888"/>
      <c r="V59" s="888"/>
      <c r="W59" s="888"/>
      <c r="X59" s="888"/>
      <c r="Y59" s="888"/>
      <c r="AC59" t="s">
        <v>1151</v>
      </c>
      <c r="AE59" s="888"/>
      <c r="AF59" s="888"/>
      <c r="AG59" s="888"/>
      <c r="AH59" s="888"/>
      <c r="AI59" s="888"/>
    </row>
    <row r="60" spans="4:35">
      <c r="D60" t="s">
        <v>238</v>
      </c>
      <c r="E60" t="s">
        <v>215</v>
      </c>
      <c r="F60" t="s">
        <v>239</v>
      </c>
      <c r="G60" t="s">
        <v>2161</v>
      </c>
      <c r="H60" t="s">
        <v>241</v>
      </c>
      <c r="I60" t="s">
        <v>266</v>
      </c>
      <c r="J60" t="s">
        <v>107</v>
      </c>
      <c r="K60" t="s">
        <v>1404</v>
      </c>
      <c r="L60" t="s">
        <v>303</v>
      </c>
      <c r="M60" t="s">
        <v>245</v>
      </c>
      <c r="O60" t="s">
        <v>117</v>
      </c>
      <c r="P60" t="s">
        <v>272</v>
      </c>
      <c r="Q60" s="888"/>
      <c r="R60" s="888"/>
      <c r="S60" s="888"/>
      <c r="T60" s="888"/>
      <c r="U60" s="888"/>
      <c r="V60" s="888"/>
      <c r="W60" s="888"/>
      <c r="X60" s="888"/>
      <c r="Y60" s="888"/>
      <c r="AC60" t="s">
        <v>1151</v>
      </c>
      <c r="AE60" s="888"/>
      <c r="AF60" s="888"/>
      <c r="AG60" s="888"/>
      <c r="AH60" s="888"/>
      <c r="AI60" s="888"/>
    </row>
    <row r="61" spans="4:35">
      <c r="D61" t="s">
        <v>238</v>
      </c>
      <c r="E61" t="s">
        <v>215</v>
      </c>
      <c r="F61" t="s">
        <v>239</v>
      </c>
      <c r="G61" t="s">
        <v>2161</v>
      </c>
      <c r="H61" t="s">
        <v>241</v>
      </c>
      <c r="I61" t="s">
        <v>266</v>
      </c>
      <c r="J61" t="s">
        <v>107</v>
      </c>
      <c r="K61" t="s">
        <v>1404</v>
      </c>
      <c r="L61" t="s">
        <v>303</v>
      </c>
      <c r="M61" t="s">
        <v>245</v>
      </c>
      <c r="O61" t="s">
        <v>117</v>
      </c>
      <c r="P61" t="s">
        <v>272</v>
      </c>
      <c r="Q61" s="888"/>
      <c r="R61" s="888"/>
      <c r="S61" s="888"/>
      <c r="T61" s="888"/>
      <c r="U61" s="888"/>
      <c r="V61" s="888"/>
      <c r="W61" s="888"/>
      <c r="X61" s="888"/>
      <c r="Y61" s="888"/>
      <c r="AC61" t="s">
        <v>1151</v>
      </c>
      <c r="AE61" s="888"/>
      <c r="AF61" s="888"/>
      <c r="AG61" s="888"/>
      <c r="AH61" s="888"/>
      <c r="AI61" s="888"/>
    </row>
    <row r="62" spans="4:35">
      <c r="D62" t="s">
        <v>238</v>
      </c>
      <c r="E62" t="s">
        <v>215</v>
      </c>
      <c r="F62" t="s">
        <v>239</v>
      </c>
      <c r="G62" t="s">
        <v>2161</v>
      </c>
      <c r="H62" t="s">
        <v>241</v>
      </c>
      <c r="I62" t="s">
        <v>266</v>
      </c>
      <c r="J62" t="s">
        <v>107</v>
      </c>
      <c r="K62" t="s">
        <v>1404</v>
      </c>
      <c r="L62" t="s">
        <v>303</v>
      </c>
      <c r="M62" t="s">
        <v>245</v>
      </c>
      <c r="O62" t="s">
        <v>117</v>
      </c>
      <c r="P62" t="s">
        <v>272</v>
      </c>
      <c r="Q62" s="888"/>
      <c r="R62" s="888"/>
      <c r="S62" s="888"/>
      <c r="T62" s="888"/>
      <c r="U62" s="888"/>
      <c r="V62" s="888"/>
      <c r="W62" s="888"/>
      <c r="X62" s="888"/>
      <c r="Y62" s="888"/>
      <c r="AC62" t="s">
        <v>1151</v>
      </c>
      <c r="AE62" s="888"/>
      <c r="AF62" s="888"/>
      <c r="AG62" s="888"/>
      <c r="AH62" s="888"/>
      <c r="AI62" s="888"/>
    </row>
    <row r="63" spans="4:35">
      <c r="D63" t="s">
        <v>238</v>
      </c>
      <c r="E63" t="s">
        <v>215</v>
      </c>
      <c r="F63" t="s">
        <v>239</v>
      </c>
      <c r="G63" t="s">
        <v>2161</v>
      </c>
      <c r="H63" t="s">
        <v>241</v>
      </c>
      <c r="I63" t="s">
        <v>266</v>
      </c>
      <c r="J63" t="s">
        <v>107</v>
      </c>
      <c r="K63" t="s">
        <v>1404</v>
      </c>
      <c r="L63" t="s">
        <v>303</v>
      </c>
      <c r="M63" t="s">
        <v>245</v>
      </c>
      <c r="O63" t="s">
        <v>117</v>
      </c>
      <c r="P63" t="s">
        <v>272</v>
      </c>
      <c r="Q63" s="888"/>
      <c r="R63" s="888"/>
      <c r="S63" s="888"/>
      <c r="T63" s="888"/>
      <c r="U63" s="888"/>
      <c r="V63" s="888"/>
      <c r="W63" s="888"/>
      <c r="X63" s="888"/>
      <c r="Y63" s="888"/>
      <c r="AC63" t="s">
        <v>1151</v>
      </c>
      <c r="AE63" s="888"/>
      <c r="AF63" s="888"/>
      <c r="AG63" s="888"/>
      <c r="AH63" s="888"/>
      <c r="AI63" s="888"/>
    </row>
    <row r="64" spans="4:35">
      <c r="D64" t="s">
        <v>238</v>
      </c>
      <c r="E64" t="s">
        <v>215</v>
      </c>
      <c r="F64" t="s">
        <v>239</v>
      </c>
      <c r="G64" t="s">
        <v>2161</v>
      </c>
      <c r="H64" t="s">
        <v>241</v>
      </c>
      <c r="I64" t="s">
        <v>266</v>
      </c>
      <c r="J64" t="s">
        <v>107</v>
      </c>
      <c r="K64" t="s">
        <v>1404</v>
      </c>
      <c r="L64" t="s">
        <v>303</v>
      </c>
      <c r="M64" t="s">
        <v>245</v>
      </c>
      <c r="O64" t="s">
        <v>117</v>
      </c>
      <c r="P64" t="s">
        <v>272</v>
      </c>
      <c r="Q64" s="888"/>
      <c r="R64" s="888"/>
      <c r="S64" s="888"/>
      <c r="T64" s="888"/>
      <c r="U64" s="888"/>
      <c r="V64" s="888"/>
      <c r="W64" s="888"/>
      <c r="X64" s="888"/>
      <c r="Y64" s="888"/>
      <c r="AC64" t="s">
        <v>1151</v>
      </c>
      <c r="AE64" s="888"/>
      <c r="AF64" s="888"/>
      <c r="AG64" s="888"/>
      <c r="AH64" s="888"/>
      <c r="AI64" s="888"/>
    </row>
    <row r="65" spans="4:35">
      <c r="D65" t="s">
        <v>238</v>
      </c>
      <c r="E65" t="s">
        <v>215</v>
      </c>
      <c r="F65" t="s">
        <v>239</v>
      </c>
      <c r="G65" t="s">
        <v>2161</v>
      </c>
      <c r="H65" t="s">
        <v>241</v>
      </c>
      <c r="I65" t="s">
        <v>266</v>
      </c>
      <c r="J65" t="s">
        <v>107</v>
      </c>
      <c r="K65" t="s">
        <v>1404</v>
      </c>
      <c r="L65" t="s">
        <v>303</v>
      </c>
      <c r="M65" t="s">
        <v>245</v>
      </c>
      <c r="O65" t="s">
        <v>117</v>
      </c>
      <c r="P65" t="s">
        <v>272</v>
      </c>
      <c r="Q65" s="888"/>
      <c r="R65" s="888"/>
      <c r="S65" s="888"/>
      <c r="T65" s="888"/>
      <c r="U65" s="888"/>
      <c r="V65" s="888"/>
      <c r="W65" s="888"/>
      <c r="X65" s="888"/>
      <c r="Y65" s="888"/>
      <c r="AC65" t="s">
        <v>1151</v>
      </c>
      <c r="AE65" s="888"/>
      <c r="AF65" s="888"/>
      <c r="AG65" s="888"/>
      <c r="AH65" s="888"/>
      <c r="AI65" s="888"/>
    </row>
    <row r="66" spans="4:35">
      <c r="D66" t="s">
        <v>238</v>
      </c>
      <c r="E66" t="s">
        <v>215</v>
      </c>
      <c r="F66" t="s">
        <v>239</v>
      </c>
      <c r="G66" t="s">
        <v>2161</v>
      </c>
      <c r="H66" t="s">
        <v>241</v>
      </c>
      <c r="I66" t="s">
        <v>266</v>
      </c>
      <c r="J66" t="s">
        <v>107</v>
      </c>
      <c r="K66" t="s">
        <v>1404</v>
      </c>
      <c r="L66" t="s">
        <v>303</v>
      </c>
      <c r="M66" t="s">
        <v>245</v>
      </c>
      <c r="O66" t="s">
        <v>117</v>
      </c>
      <c r="P66" t="s">
        <v>272</v>
      </c>
      <c r="Q66" s="888"/>
      <c r="R66" s="888"/>
      <c r="S66" s="888"/>
      <c r="T66" s="888"/>
      <c r="U66" s="888"/>
      <c r="V66" s="888"/>
      <c r="W66" s="888"/>
      <c r="X66" s="888"/>
      <c r="Y66" s="888"/>
      <c r="AC66" t="s">
        <v>1151</v>
      </c>
      <c r="AE66" s="888"/>
      <c r="AF66" s="888"/>
      <c r="AG66" s="888"/>
      <c r="AH66" s="888"/>
      <c r="AI66" s="888"/>
    </row>
    <row r="67" spans="4:35">
      <c r="D67" t="s">
        <v>238</v>
      </c>
      <c r="E67" t="s">
        <v>215</v>
      </c>
      <c r="F67" t="s">
        <v>239</v>
      </c>
      <c r="G67" t="s">
        <v>2161</v>
      </c>
      <c r="H67" t="s">
        <v>241</v>
      </c>
      <c r="I67" t="s">
        <v>266</v>
      </c>
      <c r="J67" t="s">
        <v>107</v>
      </c>
      <c r="K67" t="s">
        <v>1404</v>
      </c>
      <c r="L67" t="s">
        <v>303</v>
      </c>
      <c r="M67" t="s">
        <v>245</v>
      </c>
      <c r="O67" t="s">
        <v>117</v>
      </c>
      <c r="P67" t="s">
        <v>272</v>
      </c>
      <c r="Q67" s="888"/>
      <c r="R67" s="888"/>
      <c r="S67" s="888"/>
      <c r="T67" s="888"/>
      <c r="U67" s="888"/>
      <c r="V67" s="888"/>
      <c r="W67" s="888"/>
      <c r="X67" s="888"/>
      <c r="Y67" s="888"/>
      <c r="AC67" t="s">
        <v>1151</v>
      </c>
      <c r="AE67" s="888"/>
      <c r="AF67" s="888"/>
      <c r="AG67" s="888"/>
      <c r="AH67" s="888"/>
      <c r="AI67" s="888"/>
    </row>
    <row r="68" spans="4:35">
      <c r="D68" t="s">
        <v>238</v>
      </c>
      <c r="E68" t="s">
        <v>215</v>
      </c>
      <c r="F68" t="s">
        <v>239</v>
      </c>
      <c r="G68" t="s">
        <v>2161</v>
      </c>
      <c r="H68" t="s">
        <v>241</v>
      </c>
      <c r="I68" t="s">
        <v>266</v>
      </c>
      <c r="J68" t="s">
        <v>107</v>
      </c>
      <c r="K68" t="s">
        <v>1404</v>
      </c>
      <c r="L68" t="s">
        <v>303</v>
      </c>
      <c r="M68" t="s">
        <v>245</v>
      </c>
      <c r="O68" t="s">
        <v>117</v>
      </c>
      <c r="P68" t="s">
        <v>272</v>
      </c>
      <c r="Q68" s="888"/>
      <c r="R68" s="888"/>
      <c r="S68" s="888"/>
      <c r="T68" s="888"/>
      <c r="U68" s="888"/>
      <c r="V68" s="888"/>
      <c r="W68" s="888"/>
      <c r="X68" s="888"/>
      <c r="Y68" s="888"/>
      <c r="AC68" t="s">
        <v>1151</v>
      </c>
      <c r="AE68" s="888"/>
      <c r="AF68" s="888"/>
      <c r="AG68" s="888"/>
      <c r="AH68" s="888"/>
      <c r="AI68" s="888"/>
    </row>
    <row r="69" spans="4:35">
      <c r="D69" t="s">
        <v>238</v>
      </c>
      <c r="E69" t="s">
        <v>215</v>
      </c>
      <c r="F69" t="s">
        <v>239</v>
      </c>
      <c r="G69" t="s">
        <v>2161</v>
      </c>
      <c r="H69" t="s">
        <v>241</v>
      </c>
      <c r="I69" t="s">
        <v>266</v>
      </c>
      <c r="J69" t="s">
        <v>107</v>
      </c>
      <c r="K69" t="s">
        <v>1404</v>
      </c>
      <c r="L69" t="s">
        <v>303</v>
      </c>
      <c r="M69" t="s">
        <v>245</v>
      </c>
      <c r="O69" t="s">
        <v>117</v>
      </c>
      <c r="P69" t="s">
        <v>272</v>
      </c>
      <c r="Q69" s="888"/>
      <c r="R69" s="888"/>
      <c r="S69" s="888"/>
      <c r="T69" s="888"/>
      <c r="U69" s="888"/>
      <c r="V69" s="888"/>
      <c r="W69" s="888"/>
      <c r="X69" s="888"/>
      <c r="Y69" s="888"/>
      <c r="AC69" t="s">
        <v>1151</v>
      </c>
      <c r="AE69" s="888"/>
      <c r="AF69" s="888"/>
      <c r="AG69" s="888"/>
      <c r="AH69" s="888"/>
      <c r="AI69" s="888"/>
    </row>
    <row r="70" spans="4:35">
      <c r="D70" t="s">
        <v>238</v>
      </c>
      <c r="E70" t="s">
        <v>215</v>
      </c>
      <c r="F70" t="s">
        <v>239</v>
      </c>
      <c r="G70" t="s">
        <v>2161</v>
      </c>
      <c r="H70" t="s">
        <v>241</v>
      </c>
      <c r="I70" t="s">
        <v>266</v>
      </c>
      <c r="J70" t="s">
        <v>107</v>
      </c>
      <c r="K70" t="s">
        <v>1404</v>
      </c>
      <c r="L70" t="s">
        <v>303</v>
      </c>
      <c r="M70" t="s">
        <v>245</v>
      </c>
      <c r="O70" t="s">
        <v>117</v>
      </c>
      <c r="P70" t="s">
        <v>272</v>
      </c>
      <c r="Q70" s="888"/>
      <c r="R70" s="888"/>
      <c r="S70" s="888"/>
      <c r="T70" s="888"/>
      <c r="U70" s="888"/>
      <c r="V70" s="888"/>
      <c r="W70" s="888"/>
      <c r="X70" s="888"/>
      <c r="Y70" s="888"/>
      <c r="AC70" t="s">
        <v>1151</v>
      </c>
      <c r="AE70" s="888"/>
      <c r="AF70" s="888"/>
      <c r="AG70" s="888"/>
      <c r="AH70" s="888"/>
      <c r="AI70" s="888"/>
    </row>
    <row r="71" spans="4:35">
      <c r="D71" t="s">
        <v>238</v>
      </c>
      <c r="E71" t="s">
        <v>215</v>
      </c>
      <c r="F71" t="s">
        <v>239</v>
      </c>
      <c r="G71" t="s">
        <v>2161</v>
      </c>
      <c r="H71" t="s">
        <v>241</v>
      </c>
      <c r="I71" t="s">
        <v>266</v>
      </c>
      <c r="J71" t="s">
        <v>107</v>
      </c>
      <c r="K71" t="s">
        <v>1404</v>
      </c>
      <c r="L71" t="s">
        <v>303</v>
      </c>
      <c r="M71" t="s">
        <v>245</v>
      </c>
      <c r="O71" t="s">
        <v>117</v>
      </c>
      <c r="P71" t="s">
        <v>272</v>
      </c>
      <c r="Q71" s="888"/>
      <c r="R71" s="888"/>
      <c r="S71" s="888"/>
      <c r="T71" s="888"/>
      <c r="U71" s="888"/>
      <c r="V71" s="888"/>
      <c r="W71" s="888"/>
      <c r="X71" s="888"/>
      <c r="Y71" s="888"/>
      <c r="AC71" t="s">
        <v>1151</v>
      </c>
      <c r="AE71" s="888"/>
      <c r="AF71" s="888"/>
      <c r="AG71" s="888"/>
      <c r="AH71" s="888"/>
      <c r="AI71" s="888"/>
    </row>
    <row r="72" spans="4:35">
      <c r="D72" t="s">
        <v>238</v>
      </c>
      <c r="E72" t="s">
        <v>215</v>
      </c>
      <c r="F72" t="s">
        <v>239</v>
      </c>
      <c r="G72" t="s">
        <v>2161</v>
      </c>
      <c r="H72" t="s">
        <v>241</v>
      </c>
      <c r="I72" t="s">
        <v>266</v>
      </c>
      <c r="J72" t="s">
        <v>107</v>
      </c>
      <c r="K72" t="s">
        <v>1404</v>
      </c>
      <c r="L72" t="s">
        <v>303</v>
      </c>
      <c r="M72" t="s">
        <v>245</v>
      </c>
      <c r="O72" t="s">
        <v>117</v>
      </c>
      <c r="P72" t="s">
        <v>272</v>
      </c>
      <c r="Q72" s="888"/>
      <c r="R72" s="888"/>
      <c r="S72" s="888"/>
      <c r="T72" s="888"/>
      <c r="U72" s="888"/>
      <c r="V72" s="888"/>
      <c r="W72" s="888"/>
      <c r="X72" s="888"/>
      <c r="Y72" s="888"/>
      <c r="AC72" t="s">
        <v>1151</v>
      </c>
      <c r="AE72" s="888"/>
      <c r="AF72" s="888"/>
      <c r="AG72" s="888"/>
      <c r="AH72" s="888"/>
      <c r="AI72" s="888"/>
    </row>
    <row r="73" spans="4:35">
      <c r="D73" t="s">
        <v>238</v>
      </c>
      <c r="E73" t="s">
        <v>215</v>
      </c>
      <c r="F73" t="s">
        <v>239</v>
      </c>
      <c r="G73" t="s">
        <v>2161</v>
      </c>
      <c r="H73" t="s">
        <v>241</v>
      </c>
      <c r="I73" t="s">
        <v>266</v>
      </c>
      <c r="J73" t="s">
        <v>107</v>
      </c>
      <c r="K73" t="s">
        <v>1404</v>
      </c>
      <c r="L73" t="s">
        <v>303</v>
      </c>
      <c r="M73" t="s">
        <v>245</v>
      </c>
      <c r="O73" t="s">
        <v>117</v>
      </c>
      <c r="P73" t="s">
        <v>272</v>
      </c>
      <c r="Q73" s="888"/>
      <c r="R73" s="888"/>
      <c r="S73" s="888"/>
      <c r="T73" s="888"/>
      <c r="U73" s="888"/>
      <c r="V73" s="888"/>
      <c r="W73" s="888"/>
      <c r="X73" s="888"/>
      <c r="Y73" s="888"/>
      <c r="AC73" t="s">
        <v>1151</v>
      </c>
      <c r="AE73" s="888"/>
      <c r="AF73" s="888"/>
      <c r="AG73" s="888"/>
      <c r="AH73" s="888"/>
      <c r="AI73" s="888"/>
    </row>
    <row r="74" spans="4:35">
      <c r="D74" t="s">
        <v>238</v>
      </c>
      <c r="E74" t="s">
        <v>215</v>
      </c>
      <c r="F74" t="s">
        <v>239</v>
      </c>
      <c r="G74" t="s">
        <v>2161</v>
      </c>
      <c r="H74" t="s">
        <v>241</v>
      </c>
      <c r="I74" t="s">
        <v>266</v>
      </c>
      <c r="J74" t="s">
        <v>107</v>
      </c>
      <c r="K74" t="s">
        <v>1404</v>
      </c>
      <c r="L74" t="s">
        <v>303</v>
      </c>
      <c r="M74" t="s">
        <v>245</v>
      </c>
      <c r="O74" t="s">
        <v>117</v>
      </c>
      <c r="P74" t="s">
        <v>272</v>
      </c>
      <c r="Q74" s="888"/>
      <c r="R74" s="888"/>
      <c r="S74" s="888"/>
      <c r="T74" s="888"/>
      <c r="U74" s="888"/>
      <c r="V74" s="888"/>
      <c r="W74" s="888"/>
      <c r="X74" s="888"/>
      <c r="Y74" s="888"/>
      <c r="AC74" t="s">
        <v>1151</v>
      </c>
      <c r="AE74" s="888"/>
      <c r="AF74" s="888"/>
      <c r="AG74" s="888"/>
      <c r="AH74" s="888"/>
      <c r="AI74" s="888"/>
    </row>
    <row r="75" spans="4:35">
      <c r="D75" t="s">
        <v>238</v>
      </c>
      <c r="E75" t="s">
        <v>215</v>
      </c>
      <c r="F75" t="s">
        <v>239</v>
      </c>
      <c r="G75" t="s">
        <v>2161</v>
      </c>
      <c r="H75" t="s">
        <v>241</v>
      </c>
      <c r="I75" t="s">
        <v>266</v>
      </c>
      <c r="J75" t="s">
        <v>107</v>
      </c>
      <c r="K75" t="s">
        <v>1404</v>
      </c>
      <c r="L75" t="s">
        <v>303</v>
      </c>
      <c r="M75" t="s">
        <v>245</v>
      </c>
      <c r="O75" t="s">
        <v>117</v>
      </c>
      <c r="P75" t="s">
        <v>272</v>
      </c>
      <c r="Q75" s="888"/>
      <c r="R75" s="888"/>
      <c r="S75" s="888"/>
      <c r="T75" s="888"/>
      <c r="U75" s="888"/>
      <c r="V75" s="888"/>
      <c r="W75" s="888"/>
      <c r="X75" s="888"/>
      <c r="Y75" s="888"/>
      <c r="AC75" t="s">
        <v>1151</v>
      </c>
      <c r="AE75" s="888"/>
      <c r="AF75" s="888"/>
      <c r="AG75" s="888"/>
      <c r="AH75" s="888"/>
      <c r="AI75" s="888"/>
    </row>
    <row r="76" spans="4:35">
      <c r="D76" t="s">
        <v>238</v>
      </c>
      <c r="E76" t="s">
        <v>215</v>
      </c>
      <c r="F76" t="s">
        <v>239</v>
      </c>
      <c r="G76" t="s">
        <v>2161</v>
      </c>
      <c r="H76" t="s">
        <v>241</v>
      </c>
      <c r="I76" t="s">
        <v>266</v>
      </c>
      <c r="J76" t="s">
        <v>107</v>
      </c>
      <c r="K76" t="s">
        <v>1404</v>
      </c>
      <c r="L76" t="s">
        <v>303</v>
      </c>
      <c r="M76" t="s">
        <v>245</v>
      </c>
      <c r="O76" t="s">
        <v>117</v>
      </c>
      <c r="P76" t="s">
        <v>272</v>
      </c>
      <c r="Q76" s="888"/>
      <c r="R76" s="888"/>
      <c r="S76" s="888"/>
      <c r="T76" s="888"/>
      <c r="U76" s="888"/>
      <c r="V76" s="888"/>
      <c r="W76" s="888"/>
      <c r="X76" s="888"/>
      <c r="Y76" s="888"/>
      <c r="AC76" t="s">
        <v>1151</v>
      </c>
      <c r="AE76" s="888"/>
      <c r="AF76" s="888"/>
      <c r="AG76" s="888"/>
      <c r="AH76" s="888"/>
      <c r="AI76" s="888"/>
    </row>
    <row r="77" spans="4:35">
      <c r="D77" t="s">
        <v>238</v>
      </c>
      <c r="E77" t="s">
        <v>215</v>
      </c>
      <c r="F77" t="s">
        <v>239</v>
      </c>
      <c r="G77" t="s">
        <v>2161</v>
      </c>
      <c r="H77" t="s">
        <v>241</v>
      </c>
      <c r="I77" t="s">
        <v>266</v>
      </c>
      <c r="J77" t="s">
        <v>107</v>
      </c>
      <c r="K77" t="s">
        <v>1404</v>
      </c>
      <c r="L77" t="s">
        <v>303</v>
      </c>
      <c r="M77" t="s">
        <v>245</v>
      </c>
      <c r="O77" t="s">
        <v>117</v>
      </c>
      <c r="P77" t="s">
        <v>272</v>
      </c>
      <c r="Q77" s="888"/>
      <c r="R77" s="888"/>
      <c r="S77" s="888"/>
      <c r="T77" s="888"/>
      <c r="U77" s="888"/>
      <c r="V77" s="888"/>
      <c r="W77" s="888"/>
      <c r="X77" s="888"/>
      <c r="Y77" s="888"/>
      <c r="AC77" t="s">
        <v>1151</v>
      </c>
      <c r="AE77" s="888"/>
      <c r="AF77" s="888"/>
      <c r="AG77" s="888"/>
      <c r="AH77" s="888"/>
      <c r="AI77" s="888"/>
    </row>
    <row r="78" spans="4:35">
      <c r="D78" t="s">
        <v>238</v>
      </c>
      <c r="E78" t="s">
        <v>215</v>
      </c>
      <c r="F78" t="s">
        <v>239</v>
      </c>
      <c r="G78" t="s">
        <v>2161</v>
      </c>
      <c r="H78" t="s">
        <v>241</v>
      </c>
      <c r="I78" t="s">
        <v>266</v>
      </c>
      <c r="J78" t="s">
        <v>107</v>
      </c>
      <c r="K78" t="s">
        <v>1404</v>
      </c>
      <c r="L78" t="s">
        <v>303</v>
      </c>
      <c r="M78" t="s">
        <v>245</v>
      </c>
      <c r="O78" t="s">
        <v>117</v>
      </c>
      <c r="P78" t="s">
        <v>272</v>
      </c>
      <c r="Q78" s="888"/>
      <c r="R78" s="888"/>
      <c r="S78" s="888"/>
      <c r="T78" s="888"/>
      <c r="U78" s="888"/>
      <c r="V78" s="888"/>
      <c r="W78" s="888"/>
      <c r="X78" s="888"/>
      <c r="Y78" s="888"/>
      <c r="AC78" t="s">
        <v>1151</v>
      </c>
      <c r="AE78" s="888"/>
      <c r="AF78" s="888"/>
      <c r="AG78" s="888"/>
      <c r="AH78" s="888"/>
      <c r="AI78" s="888"/>
    </row>
    <row r="79" spans="4:35">
      <c r="D79" t="s">
        <v>238</v>
      </c>
      <c r="E79" t="s">
        <v>215</v>
      </c>
      <c r="F79" t="s">
        <v>239</v>
      </c>
      <c r="G79" t="s">
        <v>2161</v>
      </c>
      <c r="H79" t="s">
        <v>241</v>
      </c>
      <c r="I79" t="s">
        <v>266</v>
      </c>
      <c r="J79" t="s">
        <v>107</v>
      </c>
      <c r="K79" t="s">
        <v>1404</v>
      </c>
      <c r="L79" t="s">
        <v>303</v>
      </c>
      <c r="M79" t="s">
        <v>245</v>
      </c>
      <c r="O79" t="s">
        <v>117</v>
      </c>
      <c r="P79" t="s">
        <v>272</v>
      </c>
      <c r="Q79" s="888"/>
      <c r="R79" s="888"/>
      <c r="S79" s="888"/>
      <c r="T79" s="888"/>
      <c r="U79" s="888"/>
      <c r="V79" s="888"/>
      <c r="W79" s="888"/>
      <c r="X79" s="888"/>
      <c r="Y79" s="888"/>
      <c r="AC79" t="s">
        <v>1151</v>
      </c>
      <c r="AE79" s="888"/>
      <c r="AF79" s="888"/>
      <c r="AG79" s="888"/>
      <c r="AH79" s="888"/>
      <c r="AI79" s="888"/>
    </row>
    <row r="80" spans="4:35">
      <c r="D80" t="s">
        <v>238</v>
      </c>
      <c r="E80" t="s">
        <v>215</v>
      </c>
      <c r="F80" t="s">
        <v>239</v>
      </c>
      <c r="G80" t="s">
        <v>2161</v>
      </c>
      <c r="H80" t="s">
        <v>241</v>
      </c>
      <c r="I80" t="s">
        <v>266</v>
      </c>
      <c r="J80" t="s">
        <v>107</v>
      </c>
      <c r="K80" t="s">
        <v>1404</v>
      </c>
      <c r="L80" t="s">
        <v>303</v>
      </c>
      <c r="M80" t="s">
        <v>245</v>
      </c>
      <c r="O80" t="s">
        <v>117</v>
      </c>
      <c r="P80" t="s">
        <v>272</v>
      </c>
      <c r="Q80" s="888"/>
      <c r="R80" s="888"/>
      <c r="S80" s="888"/>
      <c r="T80" s="888"/>
      <c r="U80" s="888"/>
      <c r="V80" s="888"/>
      <c r="W80" s="952"/>
      <c r="X80" s="952"/>
      <c r="Y80" s="888"/>
      <c r="AC80" t="s">
        <v>1151</v>
      </c>
      <c r="AE80" s="888"/>
      <c r="AF80" s="888"/>
      <c r="AG80" s="888"/>
      <c r="AH80" s="888"/>
      <c r="AI80" s="888"/>
    </row>
    <row r="81" spans="4:35">
      <c r="D81" t="s">
        <v>238</v>
      </c>
      <c r="E81" t="s">
        <v>215</v>
      </c>
      <c r="F81" t="s">
        <v>239</v>
      </c>
      <c r="G81" t="s">
        <v>2161</v>
      </c>
      <c r="H81" t="s">
        <v>241</v>
      </c>
      <c r="I81" t="s">
        <v>266</v>
      </c>
      <c r="J81" t="s">
        <v>107</v>
      </c>
      <c r="K81" t="s">
        <v>1404</v>
      </c>
      <c r="L81" t="s">
        <v>303</v>
      </c>
      <c r="M81" t="s">
        <v>245</v>
      </c>
      <c r="O81" t="s">
        <v>117</v>
      </c>
      <c r="P81" t="s">
        <v>272</v>
      </c>
      <c r="Q81" s="888"/>
      <c r="R81" s="888"/>
      <c r="S81" s="888"/>
      <c r="T81" s="888"/>
      <c r="U81" s="888"/>
      <c r="V81" s="888"/>
      <c r="W81" s="952"/>
      <c r="X81" s="952"/>
      <c r="Y81" s="888"/>
      <c r="AC81" t="s">
        <v>1151</v>
      </c>
      <c r="AE81" s="888"/>
      <c r="AF81" s="888"/>
      <c r="AG81" s="888"/>
      <c r="AH81" s="888"/>
      <c r="AI81" s="888"/>
    </row>
    <row r="82" spans="4:35">
      <c r="D82" t="s">
        <v>238</v>
      </c>
      <c r="E82" t="s">
        <v>215</v>
      </c>
      <c r="F82" t="s">
        <v>239</v>
      </c>
      <c r="G82" t="s">
        <v>2161</v>
      </c>
      <c r="H82" t="s">
        <v>241</v>
      </c>
      <c r="I82" t="s">
        <v>266</v>
      </c>
      <c r="J82" t="s">
        <v>107</v>
      </c>
      <c r="K82" t="s">
        <v>1404</v>
      </c>
      <c r="L82" t="s">
        <v>303</v>
      </c>
      <c r="M82" t="s">
        <v>245</v>
      </c>
      <c r="O82" t="s">
        <v>117</v>
      </c>
      <c r="P82" t="s">
        <v>272</v>
      </c>
      <c r="Q82" s="888"/>
      <c r="R82" s="888"/>
      <c r="S82" s="888"/>
      <c r="T82" s="888"/>
      <c r="U82" s="888"/>
      <c r="V82" s="888"/>
      <c r="W82" s="952"/>
      <c r="X82" s="952"/>
      <c r="Y82" s="888"/>
      <c r="AC82" t="s">
        <v>1151</v>
      </c>
      <c r="AE82" s="888"/>
      <c r="AF82" s="888"/>
      <c r="AG82" s="888"/>
      <c r="AH82" s="888"/>
      <c r="AI82" s="888"/>
    </row>
    <row r="83" spans="4:35">
      <c r="D83" t="s">
        <v>238</v>
      </c>
      <c r="E83" t="s">
        <v>215</v>
      </c>
      <c r="F83" t="s">
        <v>239</v>
      </c>
      <c r="G83" t="s">
        <v>2161</v>
      </c>
      <c r="H83" t="s">
        <v>241</v>
      </c>
      <c r="I83" t="s">
        <v>266</v>
      </c>
      <c r="J83" t="s">
        <v>107</v>
      </c>
      <c r="K83" t="s">
        <v>1404</v>
      </c>
      <c r="L83" t="s">
        <v>303</v>
      </c>
      <c r="M83" t="s">
        <v>245</v>
      </c>
      <c r="O83" t="s">
        <v>117</v>
      </c>
      <c r="P83" t="s">
        <v>272</v>
      </c>
      <c r="Q83" s="888"/>
      <c r="R83" s="888"/>
      <c r="S83" s="888"/>
      <c r="T83" s="888"/>
      <c r="U83" s="888"/>
      <c r="V83" s="888"/>
      <c r="W83" s="952"/>
      <c r="X83" s="952"/>
      <c r="Y83" s="888"/>
      <c r="AC83" t="s">
        <v>1151</v>
      </c>
      <c r="AE83" s="888"/>
      <c r="AF83" s="888"/>
      <c r="AG83" s="888"/>
      <c r="AH83" s="888"/>
      <c r="AI83" s="888"/>
    </row>
    <row r="84" spans="4:35">
      <c r="D84" t="s">
        <v>238</v>
      </c>
      <c r="E84" t="s">
        <v>215</v>
      </c>
      <c r="F84" t="s">
        <v>239</v>
      </c>
      <c r="G84" t="s">
        <v>2161</v>
      </c>
      <c r="H84" t="s">
        <v>241</v>
      </c>
      <c r="I84" t="s">
        <v>266</v>
      </c>
      <c r="J84" t="s">
        <v>107</v>
      </c>
      <c r="K84" t="s">
        <v>1404</v>
      </c>
      <c r="L84" t="s">
        <v>303</v>
      </c>
      <c r="M84" t="s">
        <v>245</v>
      </c>
      <c r="O84" t="s">
        <v>117</v>
      </c>
      <c r="P84" t="s">
        <v>272</v>
      </c>
      <c r="Q84" s="888"/>
      <c r="R84" s="888"/>
      <c r="S84" s="888"/>
      <c r="T84" s="888"/>
      <c r="U84" s="888"/>
      <c r="V84" s="888"/>
      <c r="W84" s="952"/>
      <c r="X84" s="952"/>
      <c r="Y84" s="888"/>
      <c r="AC84" t="s">
        <v>1151</v>
      </c>
      <c r="AE84" s="888"/>
      <c r="AF84" s="888"/>
      <c r="AG84" s="888"/>
      <c r="AH84" s="888"/>
      <c r="AI84" s="888"/>
    </row>
    <row r="85" spans="4:35">
      <c r="D85" t="s">
        <v>238</v>
      </c>
      <c r="E85" t="s">
        <v>215</v>
      </c>
      <c r="F85" t="s">
        <v>239</v>
      </c>
      <c r="G85" t="s">
        <v>2161</v>
      </c>
      <c r="H85" t="s">
        <v>241</v>
      </c>
      <c r="I85" t="s">
        <v>266</v>
      </c>
      <c r="J85" t="s">
        <v>107</v>
      </c>
      <c r="K85" t="s">
        <v>1404</v>
      </c>
      <c r="L85" t="s">
        <v>303</v>
      </c>
      <c r="M85" t="s">
        <v>245</v>
      </c>
      <c r="O85" t="s">
        <v>117</v>
      </c>
      <c r="P85" t="s">
        <v>272</v>
      </c>
      <c r="Q85" s="888"/>
      <c r="R85" s="888"/>
      <c r="S85" s="888"/>
      <c r="T85" s="888"/>
      <c r="U85" s="888"/>
      <c r="V85" s="888"/>
      <c r="W85" s="952"/>
      <c r="X85" s="952"/>
      <c r="Y85" s="888"/>
      <c r="AC85" t="s">
        <v>1151</v>
      </c>
      <c r="AE85" s="888"/>
      <c r="AF85" s="888"/>
      <c r="AG85" s="888"/>
      <c r="AH85" s="888"/>
      <c r="AI85" s="888"/>
    </row>
    <row r="86" spans="4:35">
      <c r="D86" t="s">
        <v>238</v>
      </c>
      <c r="E86" t="s">
        <v>215</v>
      </c>
      <c r="F86" t="s">
        <v>239</v>
      </c>
      <c r="G86" t="s">
        <v>2161</v>
      </c>
      <c r="H86" t="s">
        <v>241</v>
      </c>
      <c r="I86" t="s">
        <v>266</v>
      </c>
      <c r="J86" t="s">
        <v>107</v>
      </c>
      <c r="K86" t="s">
        <v>1404</v>
      </c>
      <c r="L86" t="s">
        <v>303</v>
      </c>
      <c r="M86" t="s">
        <v>245</v>
      </c>
      <c r="O86" t="s">
        <v>117</v>
      </c>
      <c r="P86" t="s">
        <v>272</v>
      </c>
      <c r="Q86" s="888"/>
      <c r="R86" s="888"/>
      <c r="S86" s="888"/>
      <c r="T86" s="888"/>
      <c r="U86" s="888"/>
      <c r="V86" s="888"/>
      <c r="W86" s="952"/>
      <c r="X86" s="952"/>
      <c r="Y86" s="888"/>
      <c r="AC86" t="s">
        <v>1151</v>
      </c>
      <c r="AE86" s="888"/>
      <c r="AF86" s="888"/>
      <c r="AG86" s="888"/>
      <c r="AH86" s="888"/>
      <c r="AI86" s="888"/>
    </row>
    <row r="87" spans="4:35">
      <c r="D87" t="s">
        <v>238</v>
      </c>
      <c r="E87" t="s">
        <v>215</v>
      </c>
      <c r="F87" t="s">
        <v>239</v>
      </c>
      <c r="G87" t="s">
        <v>2161</v>
      </c>
      <c r="H87" t="s">
        <v>241</v>
      </c>
      <c r="I87" t="s">
        <v>266</v>
      </c>
      <c r="J87" t="s">
        <v>107</v>
      </c>
      <c r="K87" t="s">
        <v>1404</v>
      </c>
      <c r="L87" t="s">
        <v>303</v>
      </c>
      <c r="M87" t="s">
        <v>245</v>
      </c>
      <c r="O87" t="s">
        <v>117</v>
      </c>
      <c r="P87" t="s">
        <v>272</v>
      </c>
      <c r="Q87" s="888"/>
      <c r="R87" s="888"/>
      <c r="S87" s="888"/>
      <c r="T87" s="888"/>
      <c r="U87" s="888"/>
      <c r="V87" s="888"/>
      <c r="W87" s="952"/>
      <c r="X87" s="952"/>
      <c r="Y87" s="888"/>
      <c r="AC87" t="s">
        <v>1151</v>
      </c>
      <c r="AE87" s="888"/>
      <c r="AF87" s="888"/>
      <c r="AG87" s="888"/>
      <c r="AH87" s="888"/>
      <c r="AI87" s="888"/>
    </row>
    <row r="88" spans="4:35">
      <c r="D88" t="s">
        <v>238</v>
      </c>
      <c r="E88" t="s">
        <v>215</v>
      </c>
      <c r="F88" t="s">
        <v>239</v>
      </c>
      <c r="G88" t="s">
        <v>2161</v>
      </c>
      <c r="H88" t="s">
        <v>241</v>
      </c>
      <c r="I88" t="s">
        <v>266</v>
      </c>
      <c r="J88" t="s">
        <v>107</v>
      </c>
      <c r="K88" t="s">
        <v>1404</v>
      </c>
      <c r="L88" t="s">
        <v>303</v>
      </c>
      <c r="M88" t="s">
        <v>245</v>
      </c>
      <c r="O88" t="s">
        <v>117</v>
      </c>
      <c r="P88" t="s">
        <v>272</v>
      </c>
      <c r="Q88" s="888"/>
      <c r="R88" s="888"/>
      <c r="S88" s="888"/>
      <c r="T88" s="888"/>
      <c r="U88" s="888"/>
      <c r="V88" s="888"/>
      <c r="W88" s="952"/>
      <c r="X88" s="952"/>
      <c r="Y88" s="888"/>
      <c r="AC88" t="s">
        <v>1151</v>
      </c>
      <c r="AE88" s="888"/>
      <c r="AF88" s="888"/>
      <c r="AG88" s="888"/>
      <c r="AH88" s="888"/>
      <c r="AI88" s="888"/>
    </row>
    <row r="89" spans="4:35">
      <c r="D89" t="s">
        <v>238</v>
      </c>
      <c r="E89" t="s">
        <v>215</v>
      </c>
      <c r="F89" t="s">
        <v>239</v>
      </c>
      <c r="G89" t="s">
        <v>2161</v>
      </c>
      <c r="H89" t="s">
        <v>241</v>
      </c>
      <c r="I89" t="s">
        <v>266</v>
      </c>
      <c r="J89" t="s">
        <v>107</v>
      </c>
      <c r="K89" t="s">
        <v>1404</v>
      </c>
      <c r="L89" t="s">
        <v>303</v>
      </c>
      <c r="M89" t="s">
        <v>245</v>
      </c>
      <c r="O89" t="s">
        <v>117</v>
      </c>
      <c r="P89" t="s">
        <v>272</v>
      </c>
      <c r="Q89" s="888"/>
      <c r="R89" s="888"/>
      <c r="S89" s="888"/>
      <c r="T89" s="888"/>
      <c r="U89" s="888"/>
      <c r="V89" s="888"/>
      <c r="W89" s="952"/>
      <c r="X89" s="952"/>
      <c r="Y89" s="888"/>
      <c r="AC89" t="s">
        <v>1151</v>
      </c>
      <c r="AE89" s="888"/>
      <c r="AF89" s="888"/>
      <c r="AG89" s="888"/>
      <c r="AH89" s="888"/>
      <c r="AI89" s="888"/>
    </row>
    <row r="90" spans="4:35">
      <c r="D90" t="s">
        <v>238</v>
      </c>
      <c r="E90" t="s">
        <v>215</v>
      </c>
      <c r="F90" t="s">
        <v>239</v>
      </c>
      <c r="G90" t="s">
        <v>2161</v>
      </c>
      <c r="H90" t="s">
        <v>241</v>
      </c>
      <c r="I90" t="s">
        <v>266</v>
      </c>
      <c r="J90" t="s">
        <v>107</v>
      </c>
      <c r="K90" t="s">
        <v>1404</v>
      </c>
      <c r="L90" t="s">
        <v>303</v>
      </c>
      <c r="M90" t="s">
        <v>245</v>
      </c>
      <c r="O90" t="s">
        <v>117</v>
      </c>
      <c r="P90" t="s">
        <v>272</v>
      </c>
      <c r="Q90" s="888"/>
      <c r="R90" s="888"/>
      <c r="S90" s="888"/>
      <c r="T90" s="888"/>
      <c r="U90" s="888"/>
      <c r="V90" s="888"/>
      <c r="W90" s="952"/>
      <c r="X90" s="952"/>
      <c r="Y90" s="888"/>
      <c r="AC90" t="s">
        <v>1151</v>
      </c>
      <c r="AE90" s="888"/>
      <c r="AF90" s="888"/>
      <c r="AG90" s="888"/>
      <c r="AH90" s="888"/>
      <c r="AI90" s="888"/>
    </row>
    <row r="91" spans="4:35">
      <c r="D91" t="s">
        <v>238</v>
      </c>
      <c r="E91" t="s">
        <v>215</v>
      </c>
      <c r="F91" t="s">
        <v>239</v>
      </c>
      <c r="G91" t="s">
        <v>2161</v>
      </c>
      <c r="H91" t="s">
        <v>241</v>
      </c>
      <c r="I91" t="s">
        <v>266</v>
      </c>
      <c r="J91" t="s">
        <v>107</v>
      </c>
      <c r="K91" t="s">
        <v>1404</v>
      </c>
      <c r="L91" t="s">
        <v>303</v>
      </c>
      <c r="M91" t="s">
        <v>245</v>
      </c>
      <c r="O91" t="s">
        <v>117</v>
      </c>
      <c r="P91" t="s">
        <v>272</v>
      </c>
      <c r="Q91" s="888"/>
      <c r="R91" s="888"/>
      <c r="S91" s="888"/>
      <c r="T91" s="888"/>
      <c r="U91" s="888"/>
      <c r="V91" s="888"/>
      <c r="W91" s="952"/>
      <c r="X91" s="952"/>
      <c r="Y91" s="888"/>
      <c r="AC91" t="s">
        <v>1151</v>
      </c>
      <c r="AE91" s="888"/>
      <c r="AF91" s="888"/>
      <c r="AG91" s="888"/>
      <c r="AH91" s="888"/>
      <c r="AI91" s="888"/>
    </row>
    <row r="92" spans="4:35">
      <c r="D92" t="s">
        <v>238</v>
      </c>
      <c r="E92" t="s">
        <v>215</v>
      </c>
      <c r="F92" t="s">
        <v>239</v>
      </c>
      <c r="G92" t="s">
        <v>2161</v>
      </c>
      <c r="H92" t="s">
        <v>241</v>
      </c>
      <c r="I92" t="s">
        <v>266</v>
      </c>
      <c r="J92" t="s">
        <v>107</v>
      </c>
      <c r="K92" t="s">
        <v>1404</v>
      </c>
      <c r="L92" t="s">
        <v>303</v>
      </c>
      <c r="M92" t="s">
        <v>245</v>
      </c>
      <c r="O92" t="s">
        <v>117</v>
      </c>
      <c r="P92" t="s">
        <v>272</v>
      </c>
      <c r="Q92" s="888"/>
      <c r="R92" s="888"/>
      <c r="S92" s="888"/>
      <c r="T92" s="888"/>
      <c r="U92" s="888"/>
      <c r="V92" s="888"/>
      <c r="W92" s="952"/>
      <c r="X92" s="952"/>
      <c r="Y92" s="888"/>
      <c r="AC92" t="s">
        <v>1151</v>
      </c>
      <c r="AE92" s="888"/>
      <c r="AF92" s="888"/>
      <c r="AG92" s="888"/>
      <c r="AH92" s="888"/>
      <c r="AI92" s="888"/>
    </row>
    <row r="93" spans="4:35">
      <c r="D93" t="s">
        <v>238</v>
      </c>
      <c r="E93" t="s">
        <v>215</v>
      </c>
      <c r="F93" t="s">
        <v>239</v>
      </c>
      <c r="G93" t="s">
        <v>2161</v>
      </c>
      <c r="H93" t="s">
        <v>241</v>
      </c>
      <c r="I93" t="s">
        <v>266</v>
      </c>
      <c r="J93" t="s">
        <v>107</v>
      </c>
      <c r="K93" t="s">
        <v>1404</v>
      </c>
      <c r="L93" t="s">
        <v>303</v>
      </c>
      <c r="M93" t="s">
        <v>245</v>
      </c>
      <c r="O93" t="s">
        <v>117</v>
      </c>
      <c r="P93" t="s">
        <v>272</v>
      </c>
      <c r="Q93" s="888"/>
      <c r="R93" s="888"/>
      <c r="S93" s="888"/>
      <c r="T93" s="888"/>
      <c r="U93" s="888"/>
      <c r="V93" s="888"/>
      <c r="W93" s="952"/>
      <c r="X93" s="952"/>
      <c r="Y93" s="888"/>
      <c r="AC93" t="s">
        <v>1151</v>
      </c>
      <c r="AE93" s="888"/>
      <c r="AF93" s="888"/>
      <c r="AG93" s="888"/>
      <c r="AH93" s="888"/>
      <c r="AI93" s="888"/>
    </row>
    <row r="94" spans="4:35">
      <c r="D94" t="s">
        <v>238</v>
      </c>
      <c r="E94" t="s">
        <v>215</v>
      </c>
      <c r="F94" t="s">
        <v>239</v>
      </c>
      <c r="G94" t="s">
        <v>2161</v>
      </c>
      <c r="H94" t="s">
        <v>241</v>
      </c>
      <c r="I94" t="s">
        <v>266</v>
      </c>
      <c r="J94" t="s">
        <v>107</v>
      </c>
      <c r="K94" t="s">
        <v>1404</v>
      </c>
      <c r="L94" t="s">
        <v>303</v>
      </c>
      <c r="M94" t="s">
        <v>245</v>
      </c>
      <c r="O94" t="s">
        <v>117</v>
      </c>
      <c r="P94" t="s">
        <v>272</v>
      </c>
      <c r="Q94" s="888"/>
      <c r="R94" s="888"/>
      <c r="S94" s="888"/>
      <c r="T94" s="888"/>
      <c r="U94" s="888"/>
      <c r="V94" s="888"/>
      <c r="W94" s="952"/>
      <c r="X94" s="952"/>
      <c r="Y94" s="888"/>
      <c r="AC94" t="s">
        <v>1151</v>
      </c>
      <c r="AE94" s="888"/>
      <c r="AF94" s="888"/>
      <c r="AG94" s="888"/>
      <c r="AH94" s="888"/>
      <c r="AI94" s="888"/>
    </row>
    <row r="95" spans="4:35">
      <c r="D95" t="s">
        <v>238</v>
      </c>
      <c r="E95" t="s">
        <v>215</v>
      </c>
      <c r="F95" t="s">
        <v>239</v>
      </c>
      <c r="G95" t="s">
        <v>2161</v>
      </c>
      <c r="H95" t="s">
        <v>241</v>
      </c>
      <c r="I95" t="s">
        <v>266</v>
      </c>
      <c r="J95" t="s">
        <v>107</v>
      </c>
      <c r="K95" t="s">
        <v>1404</v>
      </c>
      <c r="L95" t="s">
        <v>303</v>
      </c>
      <c r="M95" t="s">
        <v>245</v>
      </c>
      <c r="O95" t="s">
        <v>117</v>
      </c>
      <c r="P95" t="s">
        <v>272</v>
      </c>
      <c r="Q95" s="888"/>
      <c r="R95" s="888"/>
      <c r="S95" s="888"/>
      <c r="T95" s="888"/>
      <c r="U95" s="888"/>
      <c r="V95" s="888"/>
      <c r="W95" s="952"/>
      <c r="X95" s="952"/>
      <c r="Y95" s="888"/>
      <c r="AC95" t="s">
        <v>1151</v>
      </c>
      <c r="AE95" s="888"/>
      <c r="AF95" s="888"/>
      <c r="AG95" s="888"/>
      <c r="AH95" s="888"/>
      <c r="AI95" s="888"/>
    </row>
    <row r="96" spans="4:35">
      <c r="D96" t="s">
        <v>238</v>
      </c>
      <c r="E96" t="s">
        <v>215</v>
      </c>
      <c r="F96" t="s">
        <v>239</v>
      </c>
      <c r="G96" t="s">
        <v>2161</v>
      </c>
      <c r="H96" t="s">
        <v>241</v>
      </c>
      <c r="I96" t="s">
        <v>266</v>
      </c>
      <c r="J96" t="s">
        <v>107</v>
      </c>
      <c r="K96" t="s">
        <v>1404</v>
      </c>
      <c r="L96" t="s">
        <v>303</v>
      </c>
      <c r="M96" t="s">
        <v>245</v>
      </c>
      <c r="O96" t="s">
        <v>117</v>
      </c>
      <c r="P96" t="s">
        <v>272</v>
      </c>
      <c r="Q96" s="888"/>
      <c r="R96" s="888"/>
      <c r="S96" s="888"/>
      <c r="T96" s="888"/>
      <c r="U96" s="888"/>
      <c r="V96" s="888"/>
      <c r="W96" s="952"/>
      <c r="X96" s="952"/>
      <c r="Y96" s="888"/>
      <c r="AC96" t="s">
        <v>1151</v>
      </c>
      <c r="AE96" s="888"/>
      <c r="AF96" s="888"/>
      <c r="AG96" s="888"/>
      <c r="AH96" s="888"/>
      <c r="AI96" s="888"/>
    </row>
    <row r="97" spans="1:35">
      <c r="D97" t="s">
        <v>238</v>
      </c>
      <c r="E97" t="s">
        <v>215</v>
      </c>
      <c r="F97" t="s">
        <v>239</v>
      </c>
      <c r="G97" t="s">
        <v>2161</v>
      </c>
      <c r="H97" t="s">
        <v>241</v>
      </c>
      <c r="I97" t="s">
        <v>266</v>
      </c>
      <c r="J97" t="s">
        <v>107</v>
      </c>
      <c r="K97" t="s">
        <v>1404</v>
      </c>
      <c r="L97" t="s">
        <v>303</v>
      </c>
      <c r="M97" t="s">
        <v>245</v>
      </c>
      <c r="O97" t="s">
        <v>117</v>
      </c>
      <c r="P97" t="s">
        <v>272</v>
      </c>
      <c r="Q97" s="888"/>
      <c r="R97" s="888"/>
      <c r="S97" s="888"/>
      <c r="T97" s="888"/>
      <c r="U97" s="888"/>
      <c r="V97" s="888"/>
      <c r="W97" s="952"/>
      <c r="X97" s="952"/>
      <c r="Y97" s="888"/>
      <c r="AC97" t="s">
        <v>1151</v>
      </c>
      <c r="AE97" s="888"/>
      <c r="AF97" s="888"/>
      <c r="AG97" s="888"/>
      <c r="AH97" s="888"/>
      <c r="AI97" s="888"/>
    </row>
    <row r="98" spans="1:35">
      <c r="D98" t="s">
        <v>238</v>
      </c>
      <c r="E98" t="s">
        <v>215</v>
      </c>
      <c r="F98" t="s">
        <v>239</v>
      </c>
      <c r="G98" t="s">
        <v>2161</v>
      </c>
      <c r="H98" t="s">
        <v>241</v>
      </c>
      <c r="I98" t="s">
        <v>266</v>
      </c>
      <c r="J98" t="s">
        <v>107</v>
      </c>
      <c r="K98" t="s">
        <v>1404</v>
      </c>
      <c r="L98" t="s">
        <v>303</v>
      </c>
      <c r="M98" t="s">
        <v>245</v>
      </c>
      <c r="O98" t="s">
        <v>117</v>
      </c>
      <c r="P98" t="s">
        <v>272</v>
      </c>
      <c r="Q98" s="888"/>
      <c r="R98" s="888"/>
      <c r="S98" s="888"/>
      <c r="T98" s="888"/>
      <c r="U98" s="888"/>
      <c r="V98" s="888"/>
      <c r="W98" s="952"/>
      <c r="X98" s="952"/>
      <c r="Y98" s="888"/>
      <c r="AC98" t="s">
        <v>1151</v>
      </c>
      <c r="AE98" s="888"/>
      <c r="AF98" s="888"/>
      <c r="AG98" s="888"/>
      <c r="AH98" s="888"/>
      <c r="AI98" s="888"/>
    </row>
    <row r="99" spans="1:35">
      <c r="D99" t="s">
        <v>238</v>
      </c>
      <c r="E99" t="s">
        <v>215</v>
      </c>
      <c r="F99" t="s">
        <v>239</v>
      </c>
      <c r="G99" t="s">
        <v>2161</v>
      </c>
      <c r="H99" t="s">
        <v>241</v>
      </c>
      <c r="I99" t="s">
        <v>266</v>
      </c>
      <c r="J99" t="s">
        <v>107</v>
      </c>
      <c r="K99" t="s">
        <v>1404</v>
      </c>
      <c r="L99" t="s">
        <v>303</v>
      </c>
      <c r="M99" t="s">
        <v>245</v>
      </c>
      <c r="O99" t="s">
        <v>117</v>
      </c>
      <c r="P99" t="s">
        <v>272</v>
      </c>
      <c r="Q99" s="888"/>
      <c r="R99" s="888"/>
      <c r="S99" s="888"/>
      <c r="T99" s="888"/>
      <c r="U99" s="888"/>
      <c r="V99" s="888"/>
      <c r="W99" s="952"/>
      <c r="X99" s="952"/>
      <c r="Y99" s="888"/>
      <c r="AC99" t="s">
        <v>1151</v>
      </c>
      <c r="AE99" s="888"/>
      <c r="AF99" s="888"/>
      <c r="AG99" s="888"/>
      <c r="AH99" s="888"/>
      <c r="AI99" s="888"/>
    </row>
    <row r="100" spans="1:35">
      <c r="D100" t="s">
        <v>238</v>
      </c>
      <c r="E100" t="s">
        <v>215</v>
      </c>
      <c r="F100" t="s">
        <v>239</v>
      </c>
      <c r="G100" t="s">
        <v>2161</v>
      </c>
      <c r="H100" t="s">
        <v>241</v>
      </c>
      <c r="I100" t="s">
        <v>266</v>
      </c>
      <c r="J100" t="s">
        <v>107</v>
      </c>
      <c r="K100" t="s">
        <v>1404</v>
      </c>
      <c r="L100" t="s">
        <v>303</v>
      </c>
      <c r="M100" t="s">
        <v>245</v>
      </c>
      <c r="O100" t="s">
        <v>117</v>
      </c>
      <c r="P100" t="s">
        <v>272</v>
      </c>
      <c r="Q100" s="888"/>
      <c r="R100" s="888"/>
      <c r="S100" s="888"/>
      <c r="T100" s="888"/>
      <c r="U100" s="888"/>
      <c r="V100" s="888"/>
      <c r="W100" s="952"/>
      <c r="X100" s="952"/>
      <c r="Y100" s="888"/>
      <c r="AC100" t="s">
        <v>1151</v>
      </c>
      <c r="AE100" s="888"/>
      <c r="AF100" s="888"/>
      <c r="AG100" s="888"/>
      <c r="AH100" s="888"/>
      <c r="AI100" s="888"/>
    </row>
    <row r="101" spans="1:35">
      <c r="D101" t="s">
        <v>238</v>
      </c>
      <c r="E101" t="s">
        <v>215</v>
      </c>
      <c r="F101" t="s">
        <v>239</v>
      </c>
      <c r="G101" t="s">
        <v>2161</v>
      </c>
      <c r="H101" t="s">
        <v>241</v>
      </c>
      <c r="I101" t="s">
        <v>266</v>
      </c>
      <c r="J101" t="s">
        <v>107</v>
      </c>
      <c r="K101" t="s">
        <v>1404</v>
      </c>
      <c r="L101" t="s">
        <v>303</v>
      </c>
      <c r="M101" t="s">
        <v>245</v>
      </c>
      <c r="O101" t="s">
        <v>117</v>
      </c>
      <c r="P101" t="s">
        <v>272</v>
      </c>
      <c r="Q101" s="888"/>
      <c r="R101" s="888"/>
      <c r="S101" s="888"/>
      <c r="T101" s="888"/>
      <c r="U101" s="888"/>
      <c r="V101" s="888"/>
      <c r="W101" s="952"/>
      <c r="X101" s="952"/>
      <c r="Y101" s="888"/>
      <c r="AC101" t="s">
        <v>1151</v>
      </c>
      <c r="AE101" s="888"/>
      <c r="AF101" s="888"/>
      <c r="AG101" s="888"/>
      <c r="AH101" s="888"/>
      <c r="AI101" s="888"/>
    </row>
    <row r="102" spans="1:35">
      <c r="D102" t="s">
        <v>238</v>
      </c>
      <c r="E102" t="s">
        <v>215</v>
      </c>
      <c r="F102" t="s">
        <v>239</v>
      </c>
      <c r="G102" t="s">
        <v>2161</v>
      </c>
      <c r="H102" t="s">
        <v>241</v>
      </c>
      <c r="I102" t="s">
        <v>266</v>
      </c>
      <c r="J102" t="s">
        <v>107</v>
      </c>
      <c r="K102" t="s">
        <v>1404</v>
      </c>
      <c r="L102" t="s">
        <v>303</v>
      </c>
      <c r="M102" t="s">
        <v>245</v>
      </c>
      <c r="O102" t="s">
        <v>117</v>
      </c>
      <c r="P102" t="s">
        <v>272</v>
      </c>
      <c r="Q102" s="888"/>
      <c r="R102" s="888"/>
      <c r="S102" s="888"/>
      <c r="T102" s="888"/>
      <c r="U102" s="888"/>
      <c r="V102" s="888"/>
      <c r="W102" s="952"/>
      <c r="X102" s="952"/>
      <c r="Y102" s="888"/>
      <c r="AC102" t="s">
        <v>1151</v>
      </c>
      <c r="AE102" s="888"/>
      <c r="AF102" s="888"/>
      <c r="AG102" s="888"/>
      <c r="AH102" s="888"/>
      <c r="AI102" s="888"/>
    </row>
    <row r="103" spans="1:35">
      <c r="D103" t="s">
        <v>238</v>
      </c>
      <c r="E103" t="s">
        <v>215</v>
      </c>
      <c r="F103" t="s">
        <v>239</v>
      </c>
      <c r="G103" t="s">
        <v>2161</v>
      </c>
      <c r="H103" t="s">
        <v>241</v>
      </c>
      <c r="I103" t="s">
        <v>266</v>
      </c>
      <c r="J103" t="s">
        <v>107</v>
      </c>
      <c r="K103" t="s">
        <v>1404</v>
      </c>
      <c r="L103" t="s">
        <v>303</v>
      </c>
      <c r="M103" t="s">
        <v>245</v>
      </c>
      <c r="O103" t="s">
        <v>117</v>
      </c>
      <c r="P103" t="s">
        <v>272</v>
      </c>
      <c r="Q103" s="888"/>
      <c r="R103" s="888"/>
      <c r="S103" s="888"/>
      <c r="T103" s="888"/>
      <c r="U103" s="888"/>
      <c r="V103" s="888"/>
      <c r="W103" s="952"/>
      <c r="X103" s="952"/>
      <c r="Y103" s="888"/>
      <c r="AC103" t="s">
        <v>1151</v>
      </c>
      <c r="AE103" s="888"/>
      <c r="AF103" s="888"/>
      <c r="AG103" s="888"/>
      <c r="AH103" s="888"/>
      <c r="AI103" s="888"/>
    </row>
    <row r="104" spans="1:35">
      <c r="D104" t="s">
        <v>238</v>
      </c>
      <c r="E104" t="s">
        <v>215</v>
      </c>
      <c r="F104" t="s">
        <v>239</v>
      </c>
      <c r="G104" t="s">
        <v>2161</v>
      </c>
      <c r="H104" t="s">
        <v>241</v>
      </c>
      <c r="I104" t="s">
        <v>266</v>
      </c>
      <c r="J104" t="s">
        <v>107</v>
      </c>
      <c r="K104" t="s">
        <v>1404</v>
      </c>
      <c r="L104" t="s">
        <v>303</v>
      </c>
      <c r="M104" t="s">
        <v>245</v>
      </c>
      <c r="O104" t="s">
        <v>117</v>
      </c>
      <c r="P104" t="s">
        <v>272</v>
      </c>
      <c r="Q104" s="888"/>
      <c r="R104" s="888"/>
      <c r="S104" s="888"/>
      <c r="T104" s="888"/>
      <c r="U104" s="888"/>
      <c r="V104" s="888"/>
      <c r="W104" s="952"/>
      <c r="X104" s="952"/>
      <c r="Y104" s="888"/>
      <c r="AC104" t="s">
        <v>1151</v>
      </c>
      <c r="AE104" s="888"/>
      <c r="AF104" s="888"/>
      <c r="AG104" s="888"/>
      <c r="AH104" s="888"/>
      <c r="AI104" s="888"/>
    </row>
    <row r="105" spans="1:35">
      <c r="D105" t="s">
        <v>238</v>
      </c>
      <c r="E105" t="s">
        <v>215</v>
      </c>
      <c r="F105" t="s">
        <v>239</v>
      </c>
      <c r="G105" t="s">
        <v>2161</v>
      </c>
      <c r="H105" t="s">
        <v>241</v>
      </c>
      <c r="I105" t="s">
        <v>266</v>
      </c>
      <c r="J105" t="s">
        <v>107</v>
      </c>
      <c r="K105" t="s">
        <v>1404</v>
      </c>
      <c r="L105" t="s">
        <v>303</v>
      </c>
      <c r="M105" t="s">
        <v>245</v>
      </c>
      <c r="O105" t="s">
        <v>117</v>
      </c>
      <c r="P105" t="s">
        <v>272</v>
      </c>
      <c r="Q105" s="888"/>
      <c r="R105" s="888"/>
      <c r="S105" s="888"/>
      <c r="T105" s="888"/>
      <c r="U105" s="888"/>
      <c r="V105" s="888"/>
      <c r="W105" s="952"/>
      <c r="X105" s="952"/>
      <c r="Y105" s="888"/>
      <c r="AC105" t="s">
        <v>1151</v>
      </c>
      <c r="AE105" s="888"/>
      <c r="AF105" s="888"/>
      <c r="AG105" s="888"/>
      <c r="AH105" s="888"/>
      <c r="AI105" s="888"/>
    </row>
    <row r="106" spans="1:35">
      <c r="D106" t="s">
        <v>238</v>
      </c>
      <c r="E106" t="s">
        <v>215</v>
      </c>
      <c r="F106" t="s">
        <v>239</v>
      </c>
      <c r="G106" t="s">
        <v>2161</v>
      </c>
      <c r="H106" t="s">
        <v>241</v>
      </c>
      <c r="I106" t="s">
        <v>266</v>
      </c>
      <c r="J106" t="s">
        <v>107</v>
      </c>
      <c r="K106" t="s">
        <v>1404</v>
      </c>
      <c r="L106" t="s">
        <v>303</v>
      </c>
      <c r="M106" t="s">
        <v>245</v>
      </c>
      <c r="O106" t="s">
        <v>117</v>
      </c>
      <c r="P106" t="s">
        <v>272</v>
      </c>
      <c r="Q106" s="888"/>
      <c r="R106" s="888"/>
      <c r="S106" s="888"/>
      <c r="T106" s="888"/>
      <c r="U106" s="888"/>
      <c r="V106" s="888"/>
      <c r="W106" s="952"/>
      <c r="X106" s="952"/>
      <c r="Y106" s="888"/>
      <c r="AC106" t="s">
        <v>1151</v>
      </c>
      <c r="AE106" s="888"/>
      <c r="AF106" s="888"/>
      <c r="AG106" s="888"/>
      <c r="AH106" s="888"/>
      <c r="AI106" s="888"/>
    </row>
    <row r="107" spans="1:35">
      <c r="D107" t="s">
        <v>238</v>
      </c>
      <c r="E107" t="s">
        <v>215</v>
      </c>
      <c r="F107" t="s">
        <v>239</v>
      </c>
      <c r="G107" t="s">
        <v>2161</v>
      </c>
      <c r="H107" t="s">
        <v>241</v>
      </c>
      <c r="I107" t="s">
        <v>266</v>
      </c>
      <c r="J107" t="s">
        <v>107</v>
      </c>
      <c r="K107" t="s">
        <v>1404</v>
      </c>
      <c r="L107" t="s">
        <v>303</v>
      </c>
      <c r="M107" t="s">
        <v>245</v>
      </c>
      <c r="O107" t="s">
        <v>117</v>
      </c>
      <c r="P107" t="s">
        <v>272</v>
      </c>
      <c r="Q107" s="888"/>
      <c r="R107" s="888"/>
      <c r="S107" s="888"/>
      <c r="T107" s="888"/>
      <c r="U107" s="888"/>
      <c r="V107" s="888"/>
      <c r="W107" s="952"/>
      <c r="X107" s="952"/>
      <c r="Y107" s="888"/>
      <c r="AC107" t="s">
        <v>1151</v>
      </c>
      <c r="AE107" s="888"/>
      <c r="AF107" s="888"/>
      <c r="AG107" s="888"/>
      <c r="AH107" s="888"/>
      <c r="AI107" s="888"/>
    </row>
    <row r="108" spans="1:35">
      <c r="D108" t="s">
        <v>238</v>
      </c>
      <c r="E108" t="s">
        <v>215</v>
      </c>
      <c r="F108" t="s">
        <v>239</v>
      </c>
      <c r="G108" t="s">
        <v>2161</v>
      </c>
      <c r="H108" t="s">
        <v>241</v>
      </c>
      <c r="I108" t="s">
        <v>266</v>
      </c>
      <c r="J108" t="s">
        <v>107</v>
      </c>
      <c r="K108" t="s">
        <v>1404</v>
      </c>
      <c r="L108" t="s">
        <v>303</v>
      </c>
      <c r="M108" t="s">
        <v>245</v>
      </c>
      <c r="O108" t="s">
        <v>117</v>
      </c>
      <c r="P108" t="s">
        <v>272</v>
      </c>
      <c r="Q108" s="888"/>
      <c r="R108" s="888"/>
      <c r="S108" s="888"/>
      <c r="T108" s="888"/>
      <c r="U108" s="888"/>
      <c r="V108" s="888"/>
      <c r="W108" s="952"/>
      <c r="X108" s="952"/>
      <c r="Y108" s="888"/>
      <c r="AC108" t="s">
        <v>1151</v>
      </c>
      <c r="AE108" s="888"/>
      <c r="AF108" s="888"/>
      <c r="AG108" s="888"/>
      <c r="AH108" s="888"/>
      <c r="AI108" s="888"/>
    </row>
    <row r="109" spans="1:35" s="43" customFormat="1">
      <c r="D109" t="s">
        <v>238</v>
      </c>
      <c r="E109" t="s">
        <v>215</v>
      </c>
      <c r="F109" t="s">
        <v>239</v>
      </c>
      <c r="G109" t="s">
        <v>2161</v>
      </c>
      <c r="H109" t="s">
        <v>241</v>
      </c>
      <c r="I109" t="s">
        <v>266</v>
      </c>
      <c r="J109" t="s">
        <v>107</v>
      </c>
      <c r="K109" t="s">
        <v>1404</v>
      </c>
      <c r="L109" t="s">
        <v>303</v>
      </c>
      <c r="M109" t="s">
        <v>245</v>
      </c>
      <c r="N109"/>
      <c r="O109" t="s">
        <v>117</v>
      </c>
      <c r="P109" t="s">
        <v>272</v>
      </c>
      <c r="Q109" s="888"/>
      <c r="R109" s="888"/>
      <c r="S109" s="888"/>
      <c r="T109" s="888"/>
      <c r="U109" s="888"/>
      <c r="V109" s="888"/>
      <c r="W109" s="952"/>
      <c r="X109" s="952"/>
      <c r="Y109" s="888"/>
      <c r="Z109"/>
      <c r="AA109"/>
      <c r="AB109"/>
      <c r="AC109" t="s">
        <v>1151</v>
      </c>
      <c r="AE109" s="888"/>
      <c r="AF109" s="888"/>
      <c r="AG109" s="888"/>
      <c r="AH109" s="888"/>
      <c r="AI109" s="888"/>
    </row>
    <row r="111" spans="1:35" s="46" customFormat="1" ht="18.5">
      <c r="A111" s="47" t="s">
        <v>1375</v>
      </c>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1" id="{ADD4E11A-B10F-4B83-BDB5-18199FD6B0D9}">
            <xm:f>'1.5 Universal Data'!$C$8&lt;$AE$7</xm:f>
            <x14:dxf>
              <fill>
                <patternFill patternType="lightUp">
                  <bgColor theme="0"/>
                </patternFill>
              </fill>
            </x14:dxf>
          </x14:cfRule>
          <xm:sqref>AE13:AF109</xm:sqref>
        </x14:conditionalFormatting>
        <x14:conditionalFormatting xmlns:xm="http://schemas.microsoft.com/office/excel/2006/main">
          <x14:cfRule type="expression" priority="4" id="{4E3A53D0-C0AF-4686-B413-8A5A4F103CE1}">
            <xm:f>'1.5 Universal Data'!$C$8&lt;$AG$7</xm:f>
            <x14:dxf>
              <fill>
                <patternFill patternType="lightUp">
                  <bgColor theme="0"/>
                </patternFill>
              </fill>
            </x14:dxf>
          </x14:cfRule>
          <xm:sqref>AG13:AG109</xm:sqref>
        </x14:conditionalFormatting>
        <x14:conditionalFormatting xmlns:xm="http://schemas.microsoft.com/office/excel/2006/main">
          <x14:cfRule type="expression" priority="3" id="{F60E5E22-C628-46F6-BEF7-973FCA57F43D}">
            <xm:f>'1.5 Universal Data'!$C$8&lt;$AH$7</xm:f>
            <x14:dxf>
              <fill>
                <patternFill patternType="lightUp">
                  <bgColor theme="0"/>
                </patternFill>
              </fill>
            </x14:dxf>
          </x14:cfRule>
          <xm:sqref>AH13:AH109</xm:sqref>
        </x14:conditionalFormatting>
        <x14:conditionalFormatting xmlns:xm="http://schemas.microsoft.com/office/excel/2006/main">
          <x14:cfRule type="expression" priority="2" id="{1E3B11A5-E232-47C2-85A8-DE56DC90E764}">
            <xm:f>'1.5 Universal Data'!$C$8&lt;$AI$7</xm:f>
            <x14:dxf>
              <fill>
                <patternFill patternType="lightUp">
                  <bgColor theme="0"/>
                </patternFill>
              </fill>
            </x14:dxf>
          </x14:cfRule>
          <xm:sqref>AI13:AI109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68885381-0CF3-4308-846B-2352564C1002}">
          <x14:formula1>
            <xm:f>'1.3 Lists'!$AA$11:$AA$23</xm:f>
          </x14:formula1>
          <xm:sqref>Y13:Y109</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09E7E8-F5F6-4B1B-9A55-CB6B332AD5E4}">
  <sheetPr>
    <tabColor theme="7" tint="0.39997558519241921"/>
  </sheetPr>
  <dimension ref="A1:AI128"/>
  <sheetViews>
    <sheetView zoomScale="80" zoomScaleNormal="80" workbookViewId="0">
      <pane ySplit="8" topLeftCell="A9" activePane="bottomLeft" state="frozen"/>
      <selection activeCell="J37" sqref="J37"/>
      <selection pane="bottomLeft" activeCell="S13" sqref="S13:T13"/>
    </sheetView>
  </sheetViews>
  <sheetFormatPr defaultRowHeight="14.5"/>
  <cols>
    <col min="1" max="3" width="1.7265625" customWidth="1"/>
    <col min="4" max="4" width="4.7265625" customWidth="1"/>
    <col min="5" max="5" width="5" bestFit="1" customWidth="1"/>
    <col min="6" max="6" width="12.7265625" bestFit="1" customWidth="1"/>
    <col min="7" max="7" width="5.453125" bestFit="1" customWidth="1"/>
    <col min="8" max="8" width="11.26953125" bestFit="1" customWidth="1"/>
    <col min="9" max="9" width="14.7265625" bestFit="1" customWidth="1"/>
    <col min="10" max="10" width="10" bestFit="1" customWidth="1"/>
    <col min="11" max="13" width="11.453125" bestFit="1" customWidth="1"/>
    <col min="14" max="14" width="24.453125" bestFit="1" customWidth="1"/>
    <col min="15" max="15" width="16" bestFit="1" customWidth="1"/>
    <col min="16" max="16" width="7.26953125" bestFit="1" customWidth="1"/>
    <col min="17" max="17" width="30.26953125" style="74" bestFit="1" customWidth="1"/>
    <col min="18" max="18" width="20.7265625" customWidth="1"/>
    <col min="19" max="20" width="13" bestFit="1" customWidth="1"/>
    <col min="21" max="21" width="18.26953125" bestFit="1" customWidth="1"/>
    <col min="22" max="28" width="1.7265625" hidden="1" customWidth="1"/>
    <col min="29" max="29" width="5.7265625" bestFit="1" customWidth="1"/>
    <col min="30" max="36" width="9.7265625" customWidth="1"/>
  </cols>
  <sheetData>
    <row r="1" spans="1:35" s="46" customFormat="1" ht="23.5">
      <c r="A1" s="56" t="str">
        <f>'1.1 Cover'!A1</f>
        <v>Regulatory Reporting Pack</v>
      </c>
      <c r="Q1" s="73"/>
    </row>
    <row r="2" spans="1:35" s="46" customFormat="1" ht="23.5">
      <c r="A2" s="56" t="str">
        <f>'1.1 Cover'!A2</f>
        <v>Price base - 2018/19</v>
      </c>
      <c r="Q2" s="73"/>
    </row>
    <row r="3" spans="1:35" s="46" customFormat="1" ht="23.5">
      <c r="A3" s="56" t="str">
        <f>'1.1 Cover'!A3</f>
        <v>Regulatory Year: April 2022 - March 2023</v>
      </c>
      <c r="Q3" s="73"/>
    </row>
    <row r="4" spans="1:35" s="46" customFormat="1" ht="23.5">
      <c r="A4" s="56" t="s">
        <v>119</v>
      </c>
      <c r="Q4" s="73"/>
    </row>
    <row r="6" spans="1:35">
      <c r="AE6" s="1494" t="s">
        <v>1146</v>
      </c>
      <c r="AF6" s="1495"/>
      <c r="AG6" s="1495"/>
      <c r="AH6" s="1495"/>
      <c r="AI6" s="1496"/>
    </row>
    <row r="7" spans="1:35" s="43" customFormat="1">
      <c r="D7" s="55" t="s">
        <v>214</v>
      </c>
      <c r="E7" s="55" t="s">
        <v>215</v>
      </c>
      <c r="F7" s="55" t="s">
        <v>216</v>
      </c>
      <c r="G7" s="55" t="s">
        <v>1396</v>
      </c>
      <c r="H7" s="55" t="s">
        <v>2158</v>
      </c>
      <c r="I7" s="55" t="s">
        <v>219</v>
      </c>
      <c r="J7" s="55" t="s">
        <v>220</v>
      </c>
      <c r="K7" s="55" t="s">
        <v>221</v>
      </c>
      <c r="L7" s="55" t="s">
        <v>222</v>
      </c>
      <c r="M7" s="55" t="s">
        <v>223</v>
      </c>
      <c r="N7" s="55" t="s">
        <v>224</v>
      </c>
      <c r="O7" s="55" t="s">
        <v>245</v>
      </c>
      <c r="P7" s="55" t="s">
        <v>226</v>
      </c>
      <c r="Q7" s="75" t="s">
        <v>2214</v>
      </c>
      <c r="R7" s="55" t="s">
        <v>2193</v>
      </c>
      <c r="S7" s="55" t="s">
        <v>2281</v>
      </c>
      <c r="T7" s="55" t="s">
        <v>2282</v>
      </c>
      <c r="U7" s="55" t="s">
        <v>236</v>
      </c>
      <c r="V7" s="55"/>
      <c r="W7" s="55"/>
      <c r="X7" s="55"/>
      <c r="Y7" s="55"/>
      <c r="Z7" s="55"/>
      <c r="AA7" s="55"/>
      <c r="AB7" s="55"/>
      <c r="AC7" s="55" t="s">
        <v>1387</v>
      </c>
      <c r="AE7" s="57">
        <v>2022</v>
      </c>
      <c r="AF7" s="58">
        <v>2023</v>
      </c>
      <c r="AG7" s="58">
        <v>2024</v>
      </c>
      <c r="AH7" s="58">
        <v>2025</v>
      </c>
      <c r="AI7" s="59">
        <v>2026</v>
      </c>
    </row>
    <row r="8" spans="1:35">
      <c r="S8" s="43"/>
      <c r="T8" s="43"/>
      <c r="U8" s="43"/>
      <c r="V8" s="43"/>
      <c r="W8" s="43"/>
    </row>
    <row r="9" spans="1:35" s="1" customFormat="1" ht="18">
      <c r="B9" s="2" t="s">
        <v>246</v>
      </c>
      <c r="Q9" s="76"/>
      <c r="S9" s="718"/>
      <c r="T9" s="718"/>
    </row>
    <row r="10" spans="1:35">
      <c r="S10" s="411"/>
      <c r="T10" s="411"/>
    </row>
    <row r="11" spans="1:35" s="1" customFormat="1" ht="14">
      <c r="A11" s="42"/>
      <c r="B11" s="48" t="s">
        <v>239</v>
      </c>
      <c r="Q11" s="76"/>
      <c r="S11" s="718"/>
      <c r="T11" s="718"/>
    </row>
    <row r="12" spans="1:35">
      <c r="S12" s="411"/>
      <c r="T12" s="411"/>
    </row>
    <row r="13" spans="1:35">
      <c r="D13" t="s">
        <v>238</v>
      </c>
      <c r="E13" t="s">
        <v>215</v>
      </c>
      <c r="F13" t="s">
        <v>239</v>
      </c>
      <c r="G13" t="s">
        <v>2161</v>
      </c>
      <c r="H13" t="s">
        <v>241</v>
      </c>
      <c r="I13" t="s">
        <v>284</v>
      </c>
      <c r="J13" t="s">
        <v>107</v>
      </c>
      <c r="K13" t="s">
        <v>125</v>
      </c>
      <c r="L13" t="s">
        <v>338</v>
      </c>
      <c r="M13" t="s">
        <v>245</v>
      </c>
      <c r="N13" t="s">
        <v>246</v>
      </c>
      <c r="O13" t="s">
        <v>1462</v>
      </c>
      <c r="P13" t="s">
        <v>304</v>
      </c>
      <c r="Q13" s="942"/>
      <c r="R13" s="888"/>
      <c r="S13" s="952"/>
      <c r="T13" s="952"/>
      <c r="U13" s="888"/>
      <c r="AC13" t="s">
        <v>1151</v>
      </c>
      <c r="AE13" s="888"/>
      <c r="AF13" s="888"/>
      <c r="AG13" s="888"/>
      <c r="AH13" s="888"/>
      <c r="AI13" s="888"/>
    </row>
    <row r="14" spans="1:35">
      <c r="D14" t="s">
        <v>238</v>
      </c>
      <c r="E14" t="s">
        <v>215</v>
      </c>
      <c r="F14" t="s">
        <v>239</v>
      </c>
      <c r="G14" t="s">
        <v>2161</v>
      </c>
      <c r="H14" t="s">
        <v>241</v>
      </c>
      <c r="I14" t="s">
        <v>284</v>
      </c>
      <c r="J14" t="s">
        <v>107</v>
      </c>
      <c r="K14" t="s">
        <v>125</v>
      </c>
      <c r="L14" t="s">
        <v>338</v>
      </c>
      <c r="M14" t="s">
        <v>245</v>
      </c>
      <c r="N14" t="s">
        <v>246</v>
      </c>
      <c r="O14" t="s">
        <v>1462</v>
      </c>
      <c r="P14" t="s">
        <v>304</v>
      </c>
      <c r="Q14" s="942"/>
      <c r="R14" s="888"/>
      <c r="S14" s="952"/>
      <c r="T14" s="952"/>
      <c r="U14" s="888"/>
      <c r="AC14" t="s">
        <v>1151</v>
      </c>
      <c r="AE14" s="888"/>
      <c r="AF14" s="888"/>
      <c r="AG14" s="888"/>
      <c r="AH14" s="888"/>
      <c r="AI14" s="888"/>
    </row>
    <row r="15" spans="1:35">
      <c r="D15" t="s">
        <v>238</v>
      </c>
      <c r="E15" t="s">
        <v>215</v>
      </c>
      <c r="F15" t="s">
        <v>239</v>
      </c>
      <c r="G15" t="s">
        <v>2161</v>
      </c>
      <c r="H15" t="s">
        <v>241</v>
      </c>
      <c r="I15" t="s">
        <v>284</v>
      </c>
      <c r="J15" t="s">
        <v>107</v>
      </c>
      <c r="K15" t="s">
        <v>125</v>
      </c>
      <c r="L15" t="s">
        <v>338</v>
      </c>
      <c r="M15" t="s">
        <v>245</v>
      </c>
      <c r="N15" t="s">
        <v>246</v>
      </c>
      <c r="O15" t="s">
        <v>1462</v>
      </c>
      <c r="P15" t="s">
        <v>304</v>
      </c>
      <c r="Q15" s="942"/>
      <c r="R15" s="888"/>
      <c r="S15" s="952"/>
      <c r="T15" s="952"/>
      <c r="U15" s="888"/>
      <c r="AC15" t="s">
        <v>1151</v>
      </c>
      <c r="AE15" s="888"/>
      <c r="AF15" s="888"/>
      <c r="AG15" s="888"/>
      <c r="AH15" s="888"/>
      <c r="AI15" s="888"/>
    </row>
    <row r="16" spans="1:35">
      <c r="D16" t="s">
        <v>238</v>
      </c>
      <c r="E16" t="s">
        <v>215</v>
      </c>
      <c r="F16" t="s">
        <v>239</v>
      </c>
      <c r="G16" t="s">
        <v>2161</v>
      </c>
      <c r="H16" t="s">
        <v>241</v>
      </c>
      <c r="I16" t="s">
        <v>284</v>
      </c>
      <c r="J16" t="s">
        <v>107</v>
      </c>
      <c r="K16" t="s">
        <v>125</v>
      </c>
      <c r="L16" t="s">
        <v>338</v>
      </c>
      <c r="M16" t="s">
        <v>245</v>
      </c>
      <c r="N16" t="s">
        <v>246</v>
      </c>
      <c r="O16" t="s">
        <v>1462</v>
      </c>
      <c r="P16" t="s">
        <v>304</v>
      </c>
      <c r="Q16" s="942"/>
      <c r="R16" s="888"/>
      <c r="S16" s="952"/>
      <c r="T16" s="952"/>
      <c r="U16" s="888"/>
      <c r="AC16" t="s">
        <v>1151</v>
      </c>
      <c r="AE16" s="888"/>
      <c r="AF16" s="888"/>
      <c r="AG16" s="888"/>
      <c r="AH16" s="888"/>
      <c r="AI16" s="888"/>
    </row>
    <row r="17" spans="4:35">
      <c r="D17" t="s">
        <v>238</v>
      </c>
      <c r="E17" t="s">
        <v>215</v>
      </c>
      <c r="F17" t="s">
        <v>239</v>
      </c>
      <c r="G17" t="s">
        <v>2161</v>
      </c>
      <c r="H17" t="s">
        <v>241</v>
      </c>
      <c r="I17" t="s">
        <v>284</v>
      </c>
      <c r="J17" t="s">
        <v>107</v>
      </c>
      <c r="K17" t="s">
        <v>125</v>
      </c>
      <c r="L17" t="s">
        <v>338</v>
      </c>
      <c r="M17" t="s">
        <v>245</v>
      </c>
      <c r="N17" t="s">
        <v>246</v>
      </c>
      <c r="O17" t="s">
        <v>1462</v>
      </c>
      <c r="P17" t="s">
        <v>304</v>
      </c>
      <c r="Q17" s="942"/>
      <c r="R17" s="888"/>
      <c r="S17" s="952"/>
      <c r="T17" s="952"/>
      <c r="U17" s="888"/>
      <c r="AC17" t="s">
        <v>1151</v>
      </c>
      <c r="AE17" s="888"/>
      <c r="AF17" s="888"/>
      <c r="AG17" s="888"/>
      <c r="AH17" s="888"/>
      <c r="AI17" s="888"/>
    </row>
    <row r="18" spans="4:35">
      <c r="D18" t="s">
        <v>238</v>
      </c>
      <c r="E18" t="s">
        <v>215</v>
      </c>
      <c r="F18" t="s">
        <v>239</v>
      </c>
      <c r="G18" t="s">
        <v>2161</v>
      </c>
      <c r="H18" t="s">
        <v>241</v>
      </c>
      <c r="I18" t="s">
        <v>284</v>
      </c>
      <c r="J18" t="s">
        <v>107</v>
      </c>
      <c r="K18" t="s">
        <v>125</v>
      </c>
      <c r="L18" t="s">
        <v>338</v>
      </c>
      <c r="M18" t="s">
        <v>245</v>
      </c>
      <c r="N18" t="s">
        <v>246</v>
      </c>
      <c r="O18" t="s">
        <v>1462</v>
      </c>
      <c r="P18" t="s">
        <v>304</v>
      </c>
      <c r="Q18" s="942"/>
      <c r="R18" s="888"/>
      <c r="S18" s="952"/>
      <c r="T18" s="952"/>
      <c r="U18" s="888"/>
      <c r="AC18" t="s">
        <v>1151</v>
      </c>
      <c r="AE18" s="888"/>
      <c r="AF18" s="888"/>
      <c r="AG18" s="888"/>
      <c r="AH18" s="888"/>
      <c r="AI18" s="888"/>
    </row>
    <row r="19" spans="4:35">
      <c r="D19" t="s">
        <v>238</v>
      </c>
      <c r="E19" t="s">
        <v>215</v>
      </c>
      <c r="F19" t="s">
        <v>239</v>
      </c>
      <c r="G19" t="s">
        <v>2161</v>
      </c>
      <c r="H19" t="s">
        <v>241</v>
      </c>
      <c r="I19" t="s">
        <v>284</v>
      </c>
      <c r="J19" t="s">
        <v>107</v>
      </c>
      <c r="K19" t="s">
        <v>125</v>
      </c>
      <c r="L19" t="s">
        <v>338</v>
      </c>
      <c r="M19" t="s">
        <v>245</v>
      </c>
      <c r="N19" t="s">
        <v>246</v>
      </c>
      <c r="O19" t="s">
        <v>1462</v>
      </c>
      <c r="P19" t="s">
        <v>304</v>
      </c>
      <c r="Q19" s="942"/>
      <c r="R19" s="888"/>
      <c r="S19" s="952"/>
      <c r="T19" s="952"/>
      <c r="U19" s="888"/>
      <c r="AC19" t="s">
        <v>1151</v>
      </c>
      <c r="AE19" s="888"/>
      <c r="AF19" s="888"/>
      <c r="AG19" s="888"/>
      <c r="AH19" s="888"/>
      <c r="AI19" s="888"/>
    </row>
    <row r="20" spans="4:35">
      <c r="D20" t="s">
        <v>238</v>
      </c>
      <c r="E20" t="s">
        <v>215</v>
      </c>
      <c r="F20" t="s">
        <v>239</v>
      </c>
      <c r="G20" t="s">
        <v>2161</v>
      </c>
      <c r="H20" t="s">
        <v>241</v>
      </c>
      <c r="I20" t="s">
        <v>284</v>
      </c>
      <c r="J20" t="s">
        <v>107</v>
      </c>
      <c r="K20" t="s">
        <v>125</v>
      </c>
      <c r="L20" t="s">
        <v>338</v>
      </c>
      <c r="M20" t="s">
        <v>245</v>
      </c>
      <c r="N20" t="s">
        <v>246</v>
      </c>
      <c r="O20" t="s">
        <v>1462</v>
      </c>
      <c r="P20" t="s">
        <v>304</v>
      </c>
      <c r="Q20" s="942"/>
      <c r="R20" s="888"/>
      <c r="S20" s="952"/>
      <c r="T20" s="952"/>
      <c r="U20" s="888"/>
      <c r="AC20" t="s">
        <v>1151</v>
      </c>
      <c r="AE20" s="888"/>
      <c r="AF20" s="888"/>
      <c r="AG20" s="888"/>
      <c r="AH20" s="888"/>
      <c r="AI20" s="888"/>
    </row>
    <row r="21" spans="4:35">
      <c r="D21" t="s">
        <v>238</v>
      </c>
      <c r="E21" t="s">
        <v>215</v>
      </c>
      <c r="F21" t="s">
        <v>239</v>
      </c>
      <c r="G21" t="s">
        <v>2161</v>
      </c>
      <c r="H21" t="s">
        <v>241</v>
      </c>
      <c r="I21" t="s">
        <v>284</v>
      </c>
      <c r="J21" t="s">
        <v>107</v>
      </c>
      <c r="K21" t="s">
        <v>125</v>
      </c>
      <c r="L21" t="s">
        <v>338</v>
      </c>
      <c r="M21" t="s">
        <v>245</v>
      </c>
      <c r="N21" t="s">
        <v>246</v>
      </c>
      <c r="O21" t="s">
        <v>1462</v>
      </c>
      <c r="P21" t="s">
        <v>304</v>
      </c>
      <c r="Q21" s="942"/>
      <c r="R21" s="888"/>
      <c r="S21" s="952"/>
      <c r="T21" s="952"/>
      <c r="U21" s="888"/>
      <c r="AC21" t="s">
        <v>1151</v>
      </c>
      <c r="AE21" s="888"/>
      <c r="AF21" s="888"/>
      <c r="AG21" s="888"/>
      <c r="AH21" s="888"/>
      <c r="AI21" s="888"/>
    </row>
    <row r="22" spans="4:35">
      <c r="D22" t="s">
        <v>238</v>
      </c>
      <c r="E22" t="s">
        <v>215</v>
      </c>
      <c r="F22" t="s">
        <v>239</v>
      </c>
      <c r="G22" t="s">
        <v>2161</v>
      </c>
      <c r="H22" t="s">
        <v>241</v>
      </c>
      <c r="I22" t="s">
        <v>284</v>
      </c>
      <c r="J22" t="s">
        <v>107</v>
      </c>
      <c r="K22" t="s">
        <v>125</v>
      </c>
      <c r="L22" t="s">
        <v>338</v>
      </c>
      <c r="M22" t="s">
        <v>245</v>
      </c>
      <c r="N22" t="s">
        <v>246</v>
      </c>
      <c r="O22" t="s">
        <v>1462</v>
      </c>
      <c r="P22" t="s">
        <v>304</v>
      </c>
      <c r="Q22" s="942"/>
      <c r="R22" s="888"/>
      <c r="S22" s="952"/>
      <c r="T22" s="952"/>
      <c r="U22" s="888"/>
      <c r="AC22" t="s">
        <v>1151</v>
      </c>
      <c r="AE22" s="888"/>
      <c r="AF22" s="888"/>
      <c r="AG22" s="888"/>
      <c r="AH22" s="888"/>
      <c r="AI22" s="888"/>
    </row>
    <row r="23" spans="4:35">
      <c r="D23" t="s">
        <v>238</v>
      </c>
      <c r="E23" t="s">
        <v>215</v>
      </c>
      <c r="F23" t="s">
        <v>239</v>
      </c>
      <c r="G23" t="s">
        <v>2161</v>
      </c>
      <c r="H23" t="s">
        <v>241</v>
      </c>
      <c r="I23" t="s">
        <v>284</v>
      </c>
      <c r="J23" t="s">
        <v>107</v>
      </c>
      <c r="K23" t="s">
        <v>125</v>
      </c>
      <c r="L23" t="s">
        <v>338</v>
      </c>
      <c r="M23" t="s">
        <v>245</v>
      </c>
      <c r="N23" t="s">
        <v>246</v>
      </c>
      <c r="O23" t="s">
        <v>1462</v>
      </c>
      <c r="P23" t="s">
        <v>304</v>
      </c>
      <c r="Q23" s="942"/>
      <c r="R23" s="888"/>
      <c r="S23" s="952"/>
      <c r="T23" s="952"/>
      <c r="U23" s="888"/>
      <c r="AC23" t="s">
        <v>1151</v>
      </c>
      <c r="AE23" s="888"/>
      <c r="AF23" s="888"/>
      <c r="AG23" s="888"/>
      <c r="AH23" s="888"/>
      <c r="AI23" s="888"/>
    </row>
    <row r="24" spans="4:35">
      <c r="D24" t="s">
        <v>238</v>
      </c>
      <c r="E24" t="s">
        <v>215</v>
      </c>
      <c r="F24" t="s">
        <v>239</v>
      </c>
      <c r="G24" t="s">
        <v>2161</v>
      </c>
      <c r="H24" t="s">
        <v>241</v>
      </c>
      <c r="I24" t="s">
        <v>284</v>
      </c>
      <c r="J24" t="s">
        <v>107</v>
      </c>
      <c r="K24" t="s">
        <v>125</v>
      </c>
      <c r="L24" t="s">
        <v>338</v>
      </c>
      <c r="M24" t="s">
        <v>245</v>
      </c>
      <c r="N24" t="s">
        <v>246</v>
      </c>
      <c r="O24" t="s">
        <v>1462</v>
      </c>
      <c r="P24" t="s">
        <v>304</v>
      </c>
      <c r="Q24" s="942"/>
      <c r="R24" s="888"/>
      <c r="S24" s="952"/>
      <c r="T24" s="952"/>
      <c r="U24" s="888"/>
      <c r="AC24" t="s">
        <v>1151</v>
      </c>
      <c r="AE24" s="888"/>
      <c r="AF24" s="888"/>
      <c r="AG24" s="888"/>
      <c r="AH24" s="888"/>
      <c r="AI24" s="888"/>
    </row>
    <row r="25" spans="4:35">
      <c r="D25" t="s">
        <v>238</v>
      </c>
      <c r="E25" t="s">
        <v>215</v>
      </c>
      <c r="F25" t="s">
        <v>239</v>
      </c>
      <c r="G25" t="s">
        <v>2161</v>
      </c>
      <c r="H25" t="s">
        <v>241</v>
      </c>
      <c r="I25" t="s">
        <v>284</v>
      </c>
      <c r="J25" t="s">
        <v>107</v>
      </c>
      <c r="K25" t="s">
        <v>125</v>
      </c>
      <c r="L25" t="s">
        <v>338</v>
      </c>
      <c r="M25" t="s">
        <v>245</v>
      </c>
      <c r="N25" t="s">
        <v>246</v>
      </c>
      <c r="O25" t="s">
        <v>1462</v>
      </c>
      <c r="P25" t="s">
        <v>304</v>
      </c>
      <c r="Q25" s="942"/>
      <c r="R25" s="888"/>
      <c r="S25" s="952"/>
      <c r="T25" s="952"/>
      <c r="U25" s="888"/>
      <c r="AC25" t="s">
        <v>1151</v>
      </c>
      <c r="AE25" s="888"/>
      <c r="AF25" s="888"/>
      <c r="AG25" s="888"/>
      <c r="AH25" s="888"/>
      <c r="AI25" s="888"/>
    </row>
    <row r="26" spans="4:35">
      <c r="D26" t="s">
        <v>238</v>
      </c>
      <c r="E26" t="s">
        <v>215</v>
      </c>
      <c r="F26" t="s">
        <v>239</v>
      </c>
      <c r="G26" t="s">
        <v>2161</v>
      </c>
      <c r="H26" t="s">
        <v>241</v>
      </c>
      <c r="I26" t="s">
        <v>284</v>
      </c>
      <c r="J26" t="s">
        <v>107</v>
      </c>
      <c r="K26" t="s">
        <v>125</v>
      </c>
      <c r="L26" t="s">
        <v>338</v>
      </c>
      <c r="M26" t="s">
        <v>245</v>
      </c>
      <c r="N26" t="s">
        <v>246</v>
      </c>
      <c r="O26" t="s">
        <v>1462</v>
      </c>
      <c r="P26" t="s">
        <v>304</v>
      </c>
      <c r="Q26" s="942"/>
      <c r="R26" s="888"/>
      <c r="S26" s="952"/>
      <c r="T26" s="952"/>
      <c r="U26" s="888"/>
      <c r="AC26" t="s">
        <v>1151</v>
      </c>
      <c r="AE26" s="888"/>
      <c r="AF26" s="888"/>
      <c r="AG26" s="888"/>
      <c r="AH26" s="888"/>
      <c r="AI26" s="888"/>
    </row>
    <row r="27" spans="4:35">
      <c r="D27" t="s">
        <v>238</v>
      </c>
      <c r="E27" t="s">
        <v>215</v>
      </c>
      <c r="F27" t="s">
        <v>239</v>
      </c>
      <c r="G27" t="s">
        <v>2161</v>
      </c>
      <c r="H27" t="s">
        <v>241</v>
      </c>
      <c r="I27" t="s">
        <v>284</v>
      </c>
      <c r="J27" t="s">
        <v>107</v>
      </c>
      <c r="K27" t="s">
        <v>125</v>
      </c>
      <c r="L27" t="s">
        <v>338</v>
      </c>
      <c r="M27" t="s">
        <v>245</v>
      </c>
      <c r="N27" t="s">
        <v>246</v>
      </c>
      <c r="O27" t="s">
        <v>1462</v>
      </c>
      <c r="P27" t="s">
        <v>304</v>
      </c>
      <c r="Q27" s="942"/>
      <c r="R27" s="888"/>
      <c r="S27" s="952"/>
      <c r="T27" s="952"/>
      <c r="U27" s="888"/>
      <c r="AC27" t="s">
        <v>1151</v>
      </c>
      <c r="AE27" s="888"/>
      <c r="AF27" s="888"/>
      <c r="AG27" s="888"/>
      <c r="AH27" s="888"/>
      <c r="AI27" s="888"/>
    </row>
    <row r="28" spans="4:35">
      <c r="D28" t="s">
        <v>238</v>
      </c>
      <c r="E28" t="s">
        <v>215</v>
      </c>
      <c r="F28" t="s">
        <v>239</v>
      </c>
      <c r="G28" t="s">
        <v>2161</v>
      </c>
      <c r="H28" t="s">
        <v>241</v>
      </c>
      <c r="I28" t="s">
        <v>284</v>
      </c>
      <c r="J28" t="s">
        <v>107</v>
      </c>
      <c r="K28" t="s">
        <v>125</v>
      </c>
      <c r="L28" t="s">
        <v>338</v>
      </c>
      <c r="M28" t="s">
        <v>245</v>
      </c>
      <c r="N28" t="s">
        <v>246</v>
      </c>
      <c r="O28" t="s">
        <v>1462</v>
      </c>
      <c r="P28" t="s">
        <v>304</v>
      </c>
      <c r="Q28" s="942"/>
      <c r="R28" s="888"/>
      <c r="S28" s="952"/>
      <c r="T28" s="952"/>
      <c r="U28" s="888"/>
      <c r="AC28" t="s">
        <v>1151</v>
      </c>
      <c r="AE28" s="888"/>
      <c r="AF28" s="888"/>
      <c r="AG28" s="888"/>
      <c r="AH28" s="888"/>
      <c r="AI28" s="888"/>
    </row>
    <row r="29" spans="4:35">
      <c r="D29" t="s">
        <v>238</v>
      </c>
      <c r="E29" t="s">
        <v>215</v>
      </c>
      <c r="F29" t="s">
        <v>239</v>
      </c>
      <c r="G29" t="s">
        <v>2161</v>
      </c>
      <c r="H29" t="s">
        <v>241</v>
      </c>
      <c r="I29" t="s">
        <v>284</v>
      </c>
      <c r="J29" t="s">
        <v>107</v>
      </c>
      <c r="K29" t="s">
        <v>125</v>
      </c>
      <c r="L29" t="s">
        <v>338</v>
      </c>
      <c r="M29" t="s">
        <v>245</v>
      </c>
      <c r="N29" t="s">
        <v>246</v>
      </c>
      <c r="O29" t="s">
        <v>1462</v>
      </c>
      <c r="P29" t="s">
        <v>304</v>
      </c>
      <c r="Q29" s="942"/>
      <c r="R29" s="888"/>
      <c r="S29" s="952"/>
      <c r="T29" s="952"/>
      <c r="U29" s="888"/>
      <c r="AC29" t="s">
        <v>1151</v>
      </c>
      <c r="AE29" s="888"/>
      <c r="AF29" s="888"/>
      <c r="AG29" s="888"/>
      <c r="AH29" s="888"/>
      <c r="AI29" s="888"/>
    </row>
    <row r="30" spans="4:35">
      <c r="D30" t="s">
        <v>238</v>
      </c>
      <c r="E30" t="s">
        <v>215</v>
      </c>
      <c r="F30" t="s">
        <v>239</v>
      </c>
      <c r="G30" t="s">
        <v>2161</v>
      </c>
      <c r="H30" t="s">
        <v>241</v>
      </c>
      <c r="I30" t="s">
        <v>284</v>
      </c>
      <c r="J30" t="s">
        <v>107</v>
      </c>
      <c r="K30" t="s">
        <v>125</v>
      </c>
      <c r="L30" t="s">
        <v>338</v>
      </c>
      <c r="M30" t="s">
        <v>245</v>
      </c>
      <c r="N30" t="s">
        <v>246</v>
      </c>
      <c r="O30" t="s">
        <v>1462</v>
      </c>
      <c r="P30" t="s">
        <v>304</v>
      </c>
      <c r="Q30" s="942"/>
      <c r="R30" s="888"/>
      <c r="S30" s="952"/>
      <c r="T30" s="952"/>
      <c r="U30" s="888"/>
      <c r="AC30" t="s">
        <v>1151</v>
      </c>
      <c r="AE30" s="888"/>
      <c r="AF30" s="888"/>
      <c r="AG30" s="888"/>
      <c r="AH30" s="888"/>
      <c r="AI30" s="888"/>
    </row>
    <row r="31" spans="4:35">
      <c r="D31" t="s">
        <v>238</v>
      </c>
      <c r="E31" t="s">
        <v>215</v>
      </c>
      <c r="F31" t="s">
        <v>239</v>
      </c>
      <c r="G31" t="s">
        <v>2161</v>
      </c>
      <c r="H31" t="s">
        <v>241</v>
      </c>
      <c r="I31" t="s">
        <v>284</v>
      </c>
      <c r="J31" t="s">
        <v>107</v>
      </c>
      <c r="K31" t="s">
        <v>125</v>
      </c>
      <c r="L31" t="s">
        <v>338</v>
      </c>
      <c r="M31" t="s">
        <v>245</v>
      </c>
      <c r="N31" t="s">
        <v>246</v>
      </c>
      <c r="O31" t="s">
        <v>1462</v>
      </c>
      <c r="P31" t="s">
        <v>304</v>
      </c>
      <c r="Q31" s="942"/>
      <c r="R31" s="888"/>
      <c r="S31" s="952"/>
      <c r="T31" s="952"/>
      <c r="U31" s="888"/>
      <c r="AC31" t="s">
        <v>1151</v>
      </c>
      <c r="AE31" s="888"/>
      <c r="AF31" s="888"/>
      <c r="AG31" s="888"/>
      <c r="AH31" s="888"/>
      <c r="AI31" s="888"/>
    </row>
    <row r="32" spans="4:35">
      <c r="D32" t="s">
        <v>238</v>
      </c>
      <c r="E32" t="s">
        <v>215</v>
      </c>
      <c r="F32" t="s">
        <v>239</v>
      </c>
      <c r="G32" t="s">
        <v>2161</v>
      </c>
      <c r="H32" t="s">
        <v>241</v>
      </c>
      <c r="I32" t="s">
        <v>284</v>
      </c>
      <c r="J32" t="s">
        <v>107</v>
      </c>
      <c r="K32" t="s">
        <v>125</v>
      </c>
      <c r="L32" t="s">
        <v>338</v>
      </c>
      <c r="M32" t="s">
        <v>245</v>
      </c>
      <c r="N32" t="s">
        <v>246</v>
      </c>
      <c r="O32" t="s">
        <v>1462</v>
      </c>
      <c r="P32" t="s">
        <v>304</v>
      </c>
      <c r="Q32" s="942"/>
      <c r="R32" s="888"/>
      <c r="S32" s="952"/>
      <c r="T32" s="952"/>
      <c r="U32" s="888"/>
      <c r="AC32" t="s">
        <v>1151</v>
      </c>
      <c r="AE32" s="888"/>
      <c r="AF32" s="888"/>
      <c r="AG32" s="888"/>
      <c r="AH32" s="888"/>
      <c r="AI32" s="888"/>
    </row>
    <row r="33" spans="4:35">
      <c r="D33" t="s">
        <v>238</v>
      </c>
      <c r="E33" t="s">
        <v>215</v>
      </c>
      <c r="F33" t="s">
        <v>239</v>
      </c>
      <c r="G33" t="s">
        <v>2161</v>
      </c>
      <c r="H33" t="s">
        <v>241</v>
      </c>
      <c r="I33" t="s">
        <v>284</v>
      </c>
      <c r="J33" t="s">
        <v>107</v>
      </c>
      <c r="K33" t="s">
        <v>125</v>
      </c>
      <c r="L33" t="s">
        <v>338</v>
      </c>
      <c r="M33" t="s">
        <v>245</v>
      </c>
      <c r="N33" t="s">
        <v>246</v>
      </c>
      <c r="O33" t="s">
        <v>1462</v>
      </c>
      <c r="P33" t="s">
        <v>304</v>
      </c>
      <c r="Q33" s="942"/>
      <c r="R33" s="888"/>
      <c r="S33" s="952"/>
      <c r="T33" s="952"/>
      <c r="U33" s="888"/>
      <c r="AC33" t="s">
        <v>1151</v>
      </c>
      <c r="AE33" s="888"/>
      <c r="AF33" s="888"/>
      <c r="AG33" s="888"/>
      <c r="AH33" s="888"/>
      <c r="AI33" s="888"/>
    </row>
    <row r="34" spans="4:35">
      <c r="D34" t="s">
        <v>238</v>
      </c>
      <c r="E34" t="s">
        <v>215</v>
      </c>
      <c r="F34" t="s">
        <v>239</v>
      </c>
      <c r="G34" t="s">
        <v>2161</v>
      </c>
      <c r="H34" t="s">
        <v>241</v>
      </c>
      <c r="I34" t="s">
        <v>284</v>
      </c>
      <c r="J34" t="s">
        <v>107</v>
      </c>
      <c r="K34" t="s">
        <v>125</v>
      </c>
      <c r="L34" t="s">
        <v>338</v>
      </c>
      <c r="M34" t="s">
        <v>245</v>
      </c>
      <c r="N34" t="s">
        <v>246</v>
      </c>
      <c r="O34" t="s">
        <v>1462</v>
      </c>
      <c r="P34" t="s">
        <v>304</v>
      </c>
      <c r="Q34" s="942"/>
      <c r="R34" s="888"/>
      <c r="S34" s="952"/>
      <c r="T34" s="952"/>
      <c r="U34" s="888"/>
      <c r="AC34" t="s">
        <v>1151</v>
      </c>
      <c r="AE34" s="888"/>
      <c r="AF34" s="888"/>
      <c r="AG34" s="888"/>
      <c r="AH34" s="888"/>
      <c r="AI34" s="888"/>
    </row>
    <row r="35" spans="4:35">
      <c r="D35" t="s">
        <v>238</v>
      </c>
      <c r="E35" t="s">
        <v>215</v>
      </c>
      <c r="F35" t="s">
        <v>239</v>
      </c>
      <c r="G35" t="s">
        <v>2161</v>
      </c>
      <c r="H35" t="s">
        <v>241</v>
      </c>
      <c r="I35" t="s">
        <v>284</v>
      </c>
      <c r="J35" t="s">
        <v>107</v>
      </c>
      <c r="K35" t="s">
        <v>125</v>
      </c>
      <c r="L35" t="s">
        <v>338</v>
      </c>
      <c r="M35" t="s">
        <v>245</v>
      </c>
      <c r="N35" t="s">
        <v>246</v>
      </c>
      <c r="O35" t="s">
        <v>1462</v>
      </c>
      <c r="P35" t="s">
        <v>304</v>
      </c>
      <c r="Q35" s="942"/>
      <c r="R35" s="888"/>
      <c r="S35" s="952"/>
      <c r="T35" s="952"/>
      <c r="U35" s="888"/>
      <c r="AC35" t="s">
        <v>1151</v>
      </c>
      <c r="AE35" s="888"/>
      <c r="AF35" s="888"/>
      <c r="AG35" s="888"/>
      <c r="AH35" s="888"/>
      <c r="AI35" s="888"/>
    </row>
    <row r="36" spans="4:35">
      <c r="D36" t="s">
        <v>238</v>
      </c>
      <c r="E36" t="s">
        <v>215</v>
      </c>
      <c r="F36" t="s">
        <v>239</v>
      </c>
      <c r="G36" t="s">
        <v>2161</v>
      </c>
      <c r="H36" t="s">
        <v>241</v>
      </c>
      <c r="I36" t="s">
        <v>284</v>
      </c>
      <c r="J36" t="s">
        <v>107</v>
      </c>
      <c r="K36" t="s">
        <v>125</v>
      </c>
      <c r="L36" t="s">
        <v>338</v>
      </c>
      <c r="M36" t="s">
        <v>245</v>
      </c>
      <c r="N36" t="s">
        <v>246</v>
      </c>
      <c r="O36" t="s">
        <v>1462</v>
      </c>
      <c r="P36" t="s">
        <v>304</v>
      </c>
      <c r="Q36" s="942"/>
      <c r="R36" s="888"/>
      <c r="S36" s="952"/>
      <c r="T36" s="952"/>
      <c r="U36" s="888"/>
      <c r="AC36" t="s">
        <v>1151</v>
      </c>
      <c r="AE36" s="888"/>
      <c r="AF36" s="888"/>
      <c r="AG36" s="888"/>
      <c r="AH36" s="888"/>
      <c r="AI36" s="888"/>
    </row>
    <row r="37" spans="4:35">
      <c r="D37" t="s">
        <v>238</v>
      </c>
      <c r="E37" t="s">
        <v>215</v>
      </c>
      <c r="F37" t="s">
        <v>239</v>
      </c>
      <c r="G37" t="s">
        <v>2161</v>
      </c>
      <c r="H37" t="s">
        <v>241</v>
      </c>
      <c r="I37" t="s">
        <v>284</v>
      </c>
      <c r="J37" t="s">
        <v>107</v>
      </c>
      <c r="K37" t="s">
        <v>125</v>
      </c>
      <c r="L37" t="s">
        <v>338</v>
      </c>
      <c r="M37" t="s">
        <v>245</v>
      </c>
      <c r="N37" t="s">
        <v>246</v>
      </c>
      <c r="O37" t="s">
        <v>1462</v>
      </c>
      <c r="P37" t="s">
        <v>304</v>
      </c>
      <c r="Q37" s="942"/>
      <c r="R37" s="888"/>
      <c r="S37" s="952"/>
      <c r="T37" s="952"/>
      <c r="U37" s="888"/>
      <c r="AC37" t="s">
        <v>1151</v>
      </c>
      <c r="AE37" s="888"/>
      <c r="AF37" s="888"/>
      <c r="AG37" s="888"/>
      <c r="AH37" s="888"/>
      <c r="AI37" s="888"/>
    </row>
    <row r="38" spans="4:35">
      <c r="D38" t="s">
        <v>238</v>
      </c>
      <c r="E38" t="s">
        <v>215</v>
      </c>
      <c r="F38" t="s">
        <v>239</v>
      </c>
      <c r="G38" t="s">
        <v>2161</v>
      </c>
      <c r="H38" t="s">
        <v>241</v>
      </c>
      <c r="I38" t="s">
        <v>284</v>
      </c>
      <c r="J38" t="s">
        <v>107</v>
      </c>
      <c r="K38" t="s">
        <v>125</v>
      </c>
      <c r="L38" t="s">
        <v>338</v>
      </c>
      <c r="M38" t="s">
        <v>245</v>
      </c>
      <c r="N38" t="s">
        <v>246</v>
      </c>
      <c r="O38" t="s">
        <v>1462</v>
      </c>
      <c r="P38" t="s">
        <v>304</v>
      </c>
      <c r="Q38" s="942"/>
      <c r="R38" s="888"/>
      <c r="S38" s="952"/>
      <c r="T38" s="952"/>
      <c r="U38" s="888"/>
      <c r="AC38" t="s">
        <v>1151</v>
      </c>
      <c r="AE38" s="888"/>
      <c r="AF38" s="888"/>
      <c r="AG38" s="888"/>
      <c r="AH38" s="888"/>
      <c r="AI38" s="888"/>
    </row>
    <row r="39" spans="4:35">
      <c r="D39" t="s">
        <v>238</v>
      </c>
      <c r="E39" t="s">
        <v>215</v>
      </c>
      <c r="F39" t="s">
        <v>239</v>
      </c>
      <c r="G39" t="s">
        <v>2161</v>
      </c>
      <c r="H39" t="s">
        <v>241</v>
      </c>
      <c r="I39" t="s">
        <v>284</v>
      </c>
      <c r="J39" t="s">
        <v>107</v>
      </c>
      <c r="K39" t="s">
        <v>125</v>
      </c>
      <c r="L39" t="s">
        <v>338</v>
      </c>
      <c r="M39" t="s">
        <v>245</v>
      </c>
      <c r="N39" t="s">
        <v>246</v>
      </c>
      <c r="O39" t="s">
        <v>1462</v>
      </c>
      <c r="P39" t="s">
        <v>304</v>
      </c>
      <c r="Q39" s="942"/>
      <c r="R39" s="888"/>
      <c r="S39" s="952"/>
      <c r="T39" s="952"/>
      <c r="U39" s="888"/>
      <c r="AC39" t="s">
        <v>1151</v>
      </c>
      <c r="AE39" s="888"/>
      <c r="AF39" s="888"/>
      <c r="AG39" s="888"/>
      <c r="AH39" s="888"/>
      <c r="AI39" s="888"/>
    </row>
    <row r="40" spans="4:35">
      <c r="D40" t="s">
        <v>238</v>
      </c>
      <c r="E40" t="s">
        <v>215</v>
      </c>
      <c r="F40" t="s">
        <v>239</v>
      </c>
      <c r="G40" t="s">
        <v>2161</v>
      </c>
      <c r="H40" t="s">
        <v>241</v>
      </c>
      <c r="I40" t="s">
        <v>284</v>
      </c>
      <c r="J40" t="s">
        <v>107</v>
      </c>
      <c r="K40" t="s">
        <v>125</v>
      </c>
      <c r="L40" t="s">
        <v>338</v>
      </c>
      <c r="M40" t="s">
        <v>245</v>
      </c>
      <c r="N40" t="s">
        <v>246</v>
      </c>
      <c r="O40" t="s">
        <v>1462</v>
      </c>
      <c r="P40" t="s">
        <v>304</v>
      </c>
      <c r="Q40" s="942"/>
      <c r="R40" s="888"/>
      <c r="S40" s="952"/>
      <c r="T40" s="952"/>
      <c r="U40" s="888"/>
      <c r="AC40" t="s">
        <v>1151</v>
      </c>
      <c r="AE40" s="888"/>
      <c r="AF40" s="888"/>
      <c r="AG40" s="888"/>
      <c r="AH40" s="888"/>
      <c r="AI40" s="888"/>
    </row>
    <row r="41" spans="4:35">
      <c r="D41" t="s">
        <v>238</v>
      </c>
      <c r="E41" t="s">
        <v>215</v>
      </c>
      <c r="F41" t="s">
        <v>239</v>
      </c>
      <c r="G41" t="s">
        <v>2161</v>
      </c>
      <c r="H41" t="s">
        <v>241</v>
      </c>
      <c r="I41" t="s">
        <v>284</v>
      </c>
      <c r="J41" t="s">
        <v>107</v>
      </c>
      <c r="K41" t="s">
        <v>125</v>
      </c>
      <c r="L41" t="s">
        <v>338</v>
      </c>
      <c r="M41" t="s">
        <v>245</v>
      </c>
      <c r="N41" t="s">
        <v>246</v>
      </c>
      <c r="O41" t="s">
        <v>1462</v>
      </c>
      <c r="P41" t="s">
        <v>304</v>
      </c>
      <c r="Q41" s="942"/>
      <c r="R41" s="888"/>
      <c r="S41" s="952"/>
      <c r="T41" s="952"/>
      <c r="U41" s="888"/>
      <c r="AC41" t="s">
        <v>1151</v>
      </c>
      <c r="AE41" s="888"/>
      <c r="AF41" s="888"/>
      <c r="AG41" s="888"/>
      <c r="AH41" s="888"/>
      <c r="AI41" s="888"/>
    </row>
    <row r="42" spans="4:35">
      <c r="D42" t="s">
        <v>238</v>
      </c>
      <c r="E42" t="s">
        <v>215</v>
      </c>
      <c r="F42" t="s">
        <v>239</v>
      </c>
      <c r="G42" t="s">
        <v>2161</v>
      </c>
      <c r="H42" t="s">
        <v>241</v>
      </c>
      <c r="I42" t="s">
        <v>284</v>
      </c>
      <c r="J42" t="s">
        <v>107</v>
      </c>
      <c r="K42" t="s">
        <v>125</v>
      </c>
      <c r="L42" t="s">
        <v>338</v>
      </c>
      <c r="M42" t="s">
        <v>245</v>
      </c>
      <c r="N42" t="s">
        <v>246</v>
      </c>
      <c r="O42" t="s">
        <v>1462</v>
      </c>
      <c r="P42" t="s">
        <v>304</v>
      </c>
      <c r="Q42" s="942"/>
      <c r="R42" s="888"/>
      <c r="S42" s="952"/>
      <c r="T42" s="952"/>
      <c r="U42" s="888"/>
      <c r="AC42" t="s">
        <v>1151</v>
      </c>
      <c r="AE42" s="888"/>
      <c r="AF42" s="888"/>
      <c r="AG42" s="888"/>
      <c r="AH42" s="888"/>
      <c r="AI42" s="888"/>
    </row>
    <row r="43" spans="4:35">
      <c r="D43" t="s">
        <v>238</v>
      </c>
      <c r="E43" t="s">
        <v>215</v>
      </c>
      <c r="F43" t="s">
        <v>239</v>
      </c>
      <c r="G43" t="s">
        <v>2161</v>
      </c>
      <c r="H43" t="s">
        <v>241</v>
      </c>
      <c r="I43" t="s">
        <v>284</v>
      </c>
      <c r="J43" t="s">
        <v>107</v>
      </c>
      <c r="K43" t="s">
        <v>125</v>
      </c>
      <c r="L43" t="s">
        <v>338</v>
      </c>
      <c r="M43" t="s">
        <v>245</v>
      </c>
      <c r="N43" t="s">
        <v>246</v>
      </c>
      <c r="O43" t="s">
        <v>1462</v>
      </c>
      <c r="P43" t="s">
        <v>304</v>
      </c>
      <c r="Q43" s="942"/>
      <c r="R43" s="888"/>
      <c r="S43" s="952"/>
      <c r="T43" s="952"/>
      <c r="U43" s="888"/>
      <c r="AC43" t="s">
        <v>1151</v>
      </c>
      <c r="AE43" s="888"/>
      <c r="AF43" s="888"/>
      <c r="AG43" s="888"/>
      <c r="AH43" s="888"/>
      <c r="AI43" s="888"/>
    </row>
    <row r="44" spans="4:35">
      <c r="D44" t="s">
        <v>238</v>
      </c>
      <c r="E44" t="s">
        <v>215</v>
      </c>
      <c r="F44" t="s">
        <v>239</v>
      </c>
      <c r="G44" t="s">
        <v>2161</v>
      </c>
      <c r="H44" t="s">
        <v>241</v>
      </c>
      <c r="I44" t="s">
        <v>284</v>
      </c>
      <c r="J44" t="s">
        <v>107</v>
      </c>
      <c r="K44" t="s">
        <v>125</v>
      </c>
      <c r="L44" t="s">
        <v>338</v>
      </c>
      <c r="M44" t="s">
        <v>245</v>
      </c>
      <c r="N44" t="s">
        <v>246</v>
      </c>
      <c r="O44" t="s">
        <v>1462</v>
      </c>
      <c r="P44" t="s">
        <v>304</v>
      </c>
      <c r="Q44" s="942"/>
      <c r="R44" s="888"/>
      <c r="S44" s="952"/>
      <c r="T44" s="952"/>
      <c r="U44" s="888"/>
      <c r="AC44" t="s">
        <v>1151</v>
      </c>
      <c r="AE44" s="888"/>
      <c r="AF44" s="888"/>
      <c r="AG44" s="888"/>
      <c r="AH44" s="888"/>
      <c r="AI44" s="888"/>
    </row>
    <row r="45" spans="4:35">
      <c r="D45" t="s">
        <v>238</v>
      </c>
      <c r="E45" t="s">
        <v>215</v>
      </c>
      <c r="F45" t="s">
        <v>239</v>
      </c>
      <c r="G45" t="s">
        <v>2161</v>
      </c>
      <c r="H45" t="s">
        <v>241</v>
      </c>
      <c r="I45" t="s">
        <v>284</v>
      </c>
      <c r="J45" t="s">
        <v>107</v>
      </c>
      <c r="K45" t="s">
        <v>125</v>
      </c>
      <c r="L45" t="s">
        <v>338</v>
      </c>
      <c r="M45" t="s">
        <v>245</v>
      </c>
      <c r="N45" t="s">
        <v>246</v>
      </c>
      <c r="O45" t="s">
        <v>1462</v>
      </c>
      <c r="P45" t="s">
        <v>304</v>
      </c>
      <c r="Q45" s="942"/>
      <c r="R45" s="888"/>
      <c r="S45" s="952"/>
      <c r="T45" s="952"/>
      <c r="U45" s="888"/>
      <c r="AC45" t="s">
        <v>1151</v>
      </c>
      <c r="AE45" s="888"/>
      <c r="AF45" s="888"/>
      <c r="AG45" s="888"/>
      <c r="AH45" s="888"/>
      <c r="AI45" s="888"/>
    </row>
    <row r="46" spans="4:35">
      <c r="D46" t="s">
        <v>238</v>
      </c>
      <c r="E46" t="s">
        <v>215</v>
      </c>
      <c r="F46" t="s">
        <v>239</v>
      </c>
      <c r="G46" t="s">
        <v>2161</v>
      </c>
      <c r="H46" t="s">
        <v>241</v>
      </c>
      <c r="I46" t="s">
        <v>284</v>
      </c>
      <c r="J46" t="s">
        <v>107</v>
      </c>
      <c r="K46" t="s">
        <v>125</v>
      </c>
      <c r="L46" t="s">
        <v>338</v>
      </c>
      <c r="M46" t="s">
        <v>245</v>
      </c>
      <c r="N46" t="s">
        <v>246</v>
      </c>
      <c r="O46" t="s">
        <v>1462</v>
      </c>
      <c r="P46" t="s">
        <v>304</v>
      </c>
      <c r="Q46" s="942"/>
      <c r="R46" s="888"/>
      <c r="S46" s="952"/>
      <c r="T46" s="952"/>
      <c r="U46" s="888"/>
      <c r="AC46" t="s">
        <v>1151</v>
      </c>
      <c r="AE46" s="888"/>
      <c r="AF46" s="888"/>
      <c r="AG46" s="888"/>
      <c r="AH46" s="888"/>
      <c r="AI46" s="888"/>
    </row>
    <row r="47" spans="4:35">
      <c r="D47" t="s">
        <v>238</v>
      </c>
      <c r="E47" t="s">
        <v>215</v>
      </c>
      <c r="F47" t="s">
        <v>239</v>
      </c>
      <c r="G47" t="s">
        <v>2161</v>
      </c>
      <c r="H47" t="s">
        <v>241</v>
      </c>
      <c r="I47" t="s">
        <v>284</v>
      </c>
      <c r="J47" t="s">
        <v>107</v>
      </c>
      <c r="K47" t="s">
        <v>125</v>
      </c>
      <c r="L47" t="s">
        <v>338</v>
      </c>
      <c r="M47" t="s">
        <v>245</v>
      </c>
      <c r="N47" t="s">
        <v>246</v>
      </c>
      <c r="O47" t="s">
        <v>1462</v>
      </c>
      <c r="P47" t="s">
        <v>304</v>
      </c>
      <c r="Q47" s="942"/>
      <c r="R47" s="888"/>
      <c r="S47" s="952"/>
      <c r="T47" s="952"/>
      <c r="U47" s="888"/>
      <c r="AC47" t="s">
        <v>1151</v>
      </c>
      <c r="AE47" s="888"/>
      <c r="AF47" s="888"/>
      <c r="AG47" s="888"/>
      <c r="AH47" s="888"/>
      <c r="AI47" s="888"/>
    </row>
    <row r="48" spans="4:35">
      <c r="D48" t="s">
        <v>238</v>
      </c>
      <c r="E48" t="s">
        <v>215</v>
      </c>
      <c r="F48" t="s">
        <v>239</v>
      </c>
      <c r="G48" t="s">
        <v>2161</v>
      </c>
      <c r="H48" t="s">
        <v>241</v>
      </c>
      <c r="I48" t="s">
        <v>284</v>
      </c>
      <c r="J48" t="s">
        <v>107</v>
      </c>
      <c r="K48" t="s">
        <v>125</v>
      </c>
      <c r="L48" t="s">
        <v>338</v>
      </c>
      <c r="M48" t="s">
        <v>245</v>
      </c>
      <c r="N48" t="s">
        <v>246</v>
      </c>
      <c r="O48" t="s">
        <v>1462</v>
      </c>
      <c r="P48" t="s">
        <v>304</v>
      </c>
      <c r="Q48" s="953"/>
      <c r="R48" s="887"/>
      <c r="S48" s="954"/>
      <c r="T48" s="954"/>
      <c r="U48" s="887"/>
      <c r="AC48" t="s">
        <v>1151</v>
      </c>
      <c r="AE48" s="887"/>
      <c r="AF48" s="887"/>
      <c r="AG48" s="887"/>
      <c r="AH48" s="887"/>
      <c r="AI48" s="887"/>
    </row>
    <row r="49" spans="1:35">
      <c r="D49" t="s">
        <v>238</v>
      </c>
      <c r="E49" t="s">
        <v>215</v>
      </c>
      <c r="F49" t="s">
        <v>239</v>
      </c>
      <c r="G49" t="s">
        <v>2161</v>
      </c>
      <c r="H49" t="s">
        <v>241</v>
      </c>
      <c r="I49" t="s">
        <v>284</v>
      </c>
      <c r="J49" t="s">
        <v>107</v>
      </c>
      <c r="K49" t="s">
        <v>125</v>
      </c>
      <c r="L49" t="s">
        <v>338</v>
      </c>
      <c r="M49" t="s">
        <v>245</v>
      </c>
      <c r="N49" t="s">
        <v>246</v>
      </c>
      <c r="O49" t="s">
        <v>1462</v>
      </c>
      <c r="P49" t="s">
        <v>304</v>
      </c>
      <c r="Q49" s="953"/>
      <c r="R49" s="887"/>
      <c r="S49" s="954"/>
      <c r="T49" s="954"/>
      <c r="U49" s="887"/>
      <c r="AC49" t="s">
        <v>1151</v>
      </c>
      <c r="AE49" s="887"/>
      <c r="AF49" s="887"/>
      <c r="AG49" s="887"/>
      <c r="AH49" s="887"/>
      <c r="AI49" s="887"/>
    </row>
    <row r="50" spans="1:35" s="43" customFormat="1">
      <c r="D50" t="s">
        <v>238</v>
      </c>
      <c r="E50" t="s">
        <v>215</v>
      </c>
      <c r="F50" t="s">
        <v>239</v>
      </c>
      <c r="G50" t="s">
        <v>2161</v>
      </c>
      <c r="H50" t="s">
        <v>241</v>
      </c>
      <c r="I50" t="s">
        <v>284</v>
      </c>
      <c r="J50" t="s">
        <v>107</v>
      </c>
      <c r="K50" t="s">
        <v>125</v>
      </c>
      <c r="L50" t="s">
        <v>338</v>
      </c>
      <c r="M50" t="s">
        <v>245</v>
      </c>
      <c r="N50" t="s">
        <v>246</v>
      </c>
      <c r="O50" t="s">
        <v>1462</v>
      </c>
      <c r="P50" t="s">
        <v>304</v>
      </c>
      <c r="Q50" s="953"/>
      <c r="R50" s="887"/>
      <c r="S50" s="954"/>
      <c r="T50" s="954"/>
      <c r="U50" s="887"/>
      <c r="V50"/>
      <c r="W50"/>
      <c r="X50"/>
      <c r="Y50"/>
      <c r="Z50"/>
      <c r="AA50"/>
      <c r="AB50"/>
      <c r="AC50" t="s">
        <v>1151</v>
      </c>
      <c r="AE50" s="887"/>
      <c r="AF50" s="887"/>
      <c r="AG50" s="887"/>
      <c r="AH50" s="887"/>
      <c r="AI50" s="887"/>
    </row>
    <row r="51" spans="1:35">
      <c r="S51" s="411"/>
      <c r="T51" s="411"/>
    </row>
    <row r="52" spans="1:35" s="1" customFormat="1" ht="14">
      <c r="A52" s="42"/>
      <c r="B52" s="48" t="s">
        <v>263</v>
      </c>
      <c r="Q52" s="76"/>
      <c r="S52" s="718"/>
      <c r="T52" s="718"/>
    </row>
    <row r="53" spans="1:35">
      <c r="S53" s="411"/>
      <c r="T53" s="411"/>
    </row>
    <row r="54" spans="1:35">
      <c r="D54" t="s">
        <v>238</v>
      </c>
      <c r="E54" t="s">
        <v>215</v>
      </c>
      <c r="F54" t="s">
        <v>263</v>
      </c>
      <c r="G54" t="s">
        <v>2161</v>
      </c>
      <c r="H54" t="s">
        <v>241</v>
      </c>
      <c r="I54" t="s">
        <v>284</v>
      </c>
      <c r="J54" t="s">
        <v>107</v>
      </c>
      <c r="K54" t="s">
        <v>125</v>
      </c>
      <c r="L54" t="s">
        <v>338</v>
      </c>
      <c r="M54" s="217" t="s">
        <v>287</v>
      </c>
      <c r="N54" t="s">
        <v>246</v>
      </c>
      <c r="O54" t="s">
        <v>1462</v>
      </c>
      <c r="P54" t="s">
        <v>366</v>
      </c>
      <c r="Q54" s="942"/>
      <c r="R54" s="888"/>
      <c r="S54" s="952"/>
      <c r="T54" s="952"/>
      <c r="U54" s="888"/>
      <c r="V54" s="307"/>
      <c r="W54" s="307"/>
      <c r="AC54" t="s">
        <v>1151</v>
      </c>
      <c r="AE54" s="888"/>
      <c r="AF54" s="888"/>
      <c r="AG54" s="888"/>
      <c r="AH54" s="888"/>
      <c r="AI54" s="888"/>
    </row>
    <row r="55" spans="1:35">
      <c r="D55" t="s">
        <v>238</v>
      </c>
      <c r="E55" t="s">
        <v>215</v>
      </c>
      <c r="F55" t="s">
        <v>263</v>
      </c>
      <c r="G55" t="s">
        <v>2161</v>
      </c>
      <c r="H55" t="s">
        <v>241</v>
      </c>
      <c r="I55" t="s">
        <v>284</v>
      </c>
      <c r="J55" t="s">
        <v>107</v>
      </c>
      <c r="K55" t="s">
        <v>125</v>
      </c>
      <c r="L55" t="s">
        <v>338</v>
      </c>
      <c r="M55" s="217" t="s">
        <v>287</v>
      </c>
      <c r="N55" t="s">
        <v>246</v>
      </c>
      <c r="O55" t="s">
        <v>1462</v>
      </c>
      <c r="P55" t="s">
        <v>366</v>
      </c>
      <c r="Q55" s="942"/>
      <c r="R55" s="888"/>
      <c r="S55" s="952"/>
      <c r="T55" s="952"/>
      <c r="U55" s="888"/>
      <c r="V55" s="307"/>
      <c r="W55" s="307"/>
      <c r="AC55" t="s">
        <v>1151</v>
      </c>
      <c r="AE55" s="888"/>
      <c r="AF55" s="888"/>
      <c r="AG55" s="888"/>
      <c r="AH55" s="888"/>
      <c r="AI55" s="888"/>
    </row>
    <row r="56" spans="1:35">
      <c r="D56" t="s">
        <v>238</v>
      </c>
      <c r="E56" t="s">
        <v>215</v>
      </c>
      <c r="F56" t="s">
        <v>263</v>
      </c>
      <c r="G56" t="s">
        <v>2161</v>
      </c>
      <c r="H56" t="s">
        <v>241</v>
      </c>
      <c r="I56" t="s">
        <v>284</v>
      </c>
      <c r="J56" t="s">
        <v>107</v>
      </c>
      <c r="K56" t="s">
        <v>125</v>
      </c>
      <c r="L56" t="s">
        <v>338</v>
      </c>
      <c r="M56" s="217" t="s">
        <v>287</v>
      </c>
      <c r="N56" t="s">
        <v>246</v>
      </c>
      <c r="O56" t="s">
        <v>1462</v>
      </c>
      <c r="P56" t="s">
        <v>366</v>
      </c>
      <c r="Q56" s="942"/>
      <c r="R56" s="888"/>
      <c r="S56" s="952"/>
      <c r="T56" s="952"/>
      <c r="U56" s="888"/>
      <c r="V56" s="307"/>
      <c r="W56" s="307"/>
      <c r="AC56" t="s">
        <v>1151</v>
      </c>
      <c r="AE56" s="888"/>
      <c r="AF56" s="888"/>
      <c r="AG56" s="888"/>
      <c r="AH56" s="888"/>
      <c r="AI56" s="888"/>
    </row>
    <row r="57" spans="1:35">
      <c r="D57" t="s">
        <v>238</v>
      </c>
      <c r="E57" t="s">
        <v>215</v>
      </c>
      <c r="F57" t="s">
        <v>263</v>
      </c>
      <c r="G57" t="s">
        <v>2161</v>
      </c>
      <c r="H57" t="s">
        <v>241</v>
      </c>
      <c r="I57" t="s">
        <v>284</v>
      </c>
      <c r="J57" t="s">
        <v>107</v>
      </c>
      <c r="K57" t="s">
        <v>125</v>
      </c>
      <c r="L57" t="s">
        <v>338</v>
      </c>
      <c r="M57" s="217" t="s">
        <v>287</v>
      </c>
      <c r="N57" t="s">
        <v>246</v>
      </c>
      <c r="O57" t="s">
        <v>1462</v>
      </c>
      <c r="P57" t="s">
        <v>366</v>
      </c>
      <c r="Q57" s="942"/>
      <c r="R57" s="888"/>
      <c r="S57" s="952"/>
      <c r="T57" s="952"/>
      <c r="U57" s="888"/>
      <c r="V57" s="307"/>
      <c r="W57" s="307"/>
      <c r="AC57" t="s">
        <v>1151</v>
      </c>
      <c r="AE57" s="888"/>
      <c r="AF57" s="888"/>
      <c r="AG57" s="888"/>
      <c r="AH57" s="888"/>
      <c r="AI57" s="888"/>
    </row>
    <row r="58" spans="1:35">
      <c r="D58" t="s">
        <v>238</v>
      </c>
      <c r="E58" t="s">
        <v>215</v>
      </c>
      <c r="F58" t="s">
        <v>263</v>
      </c>
      <c r="G58" t="s">
        <v>2161</v>
      </c>
      <c r="H58" t="s">
        <v>241</v>
      </c>
      <c r="I58" t="s">
        <v>284</v>
      </c>
      <c r="J58" t="s">
        <v>107</v>
      </c>
      <c r="K58" t="s">
        <v>125</v>
      </c>
      <c r="L58" t="s">
        <v>338</v>
      </c>
      <c r="M58" s="217" t="s">
        <v>287</v>
      </c>
      <c r="N58" t="s">
        <v>246</v>
      </c>
      <c r="O58" t="s">
        <v>1462</v>
      </c>
      <c r="P58" t="s">
        <v>366</v>
      </c>
      <c r="Q58" s="942"/>
      <c r="R58" s="888"/>
      <c r="S58" s="952"/>
      <c r="T58" s="952"/>
      <c r="U58" s="888"/>
      <c r="V58" s="307"/>
      <c r="W58" s="307"/>
      <c r="AC58" t="s">
        <v>1151</v>
      </c>
      <c r="AE58" s="888"/>
      <c r="AF58" s="888"/>
      <c r="AG58" s="888"/>
      <c r="AH58" s="888"/>
      <c r="AI58" s="888"/>
    </row>
    <row r="59" spans="1:35">
      <c r="D59" t="s">
        <v>238</v>
      </c>
      <c r="E59" t="s">
        <v>215</v>
      </c>
      <c r="F59" t="s">
        <v>263</v>
      </c>
      <c r="G59" t="s">
        <v>2161</v>
      </c>
      <c r="H59" t="s">
        <v>241</v>
      </c>
      <c r="I59" t="s">
        <v>284</v>
      </c>
      <c r="J59" t="s">
        <v>107</v>
      </c>
      <c r="K59" t="s">
        <v>125</v>
      </c>
      <c r="L59" t="s">
        <v>338</v>
      </c>
      <c r="M59" s="217" t="s">
        <v>287</v>
      </c>
      <c r="N59" t="s">
        <v>246</v>
      </c>
      <c r="O59" t="s">
        <v>1462</v>
      </c>
      <c r="P59" t="s">
        <v>366</v>
      </c>
      <c r="Q59" s="942"/>
      <c r="R59" s="888"/>
      <c r="S59" s="952"/>
      <c r="T59" s="952"/>
      <c r="U59" s="888"/>
      <c r="V59" s="307"/>
      <c r="W59" s="307"/>
      <c r="AC59" t="s">
        <v>1151</v>
      </c>
      <c r="AE59" s="888"/>
      <c r="AF59" s="888"/>
      <c r="AG59" s="888"/>
      <c r="AH59" s="888"/>
      <c r="AI59" s="888"/>
    </row>
    <row r="60" spans="1:35">
      <c r="D60" t="s">
        <v>238</v>
      </c>
      <c r="E60" t="s">
        <v>215</v>
      </c>
      <c r="F60" t="s">
        <v>263</v>
      </c>
      <c r="G60" t="s">
        <v>2161</v>
      </c>
      <c r="H60" t="s">
        <v>241</v>
      </c>
      <c r="I60" t="s">
        <v>284</v>
      </c>
      <c r="J60" t="s">
        <v>107</v>
      </c>
      <c r="K60" t="s">
        <v>125</v>
      </c>
      <c r="L60" t="s">
        <v>338</v>
      </c>
      <c r="M60" s="217" t="s">
        <v>287</v>
      </c>
      <c r="N60" t="s">
        <v>246</v>
      </c>
      <c r="O60" t="s">
        <v>1462</v>
      </c>
      <c r="P60" t="s">
        <v>366</v>
      </c>
      <c r="Q60" s="942"/>
      <c r="R60" s="888"/>
      <c r="S60" s="952"/>
      <c r="T60" s="952"/>
      <c r="U60" s="888"/>
      <c r="V60" s="307"/>
      <c r="W60" s="307"/>
      <c r="AC60" t="s">
        <v>1151</v>
      </c>
      <c r="AE60" s="888"/>
      <c r="AF60" s="888"/>
      <c r="AG60" s="888"/>
      <c r="AH60" s="888"/>
      <c r="AI60" s="888"/>
    </row>
    <row r="61" spans="1:35">
      <c r="D61" t="s">
        <v>238</v>
      </c>
      <c r="E61" t="s">
        <v>215</v>
      </c>
      <c r="F61" t="s">
        <v>263</v>
      </c>
      <c r="G61" t="s">
        <v>2161</v>
      </c>
      <c r="H61" t="s">
        <v>241</v>
      </c>
      <c r="I61" t="s">
        <v>284</v>
      </c>
      <c r="J61" t="s">
        <v>107</v>
      </c>
      <c r="K61" t="s">
        <v>125</v>
      </c>
      <c r="L61" t="s">
        <v>338</v>
      </c>
      <c r="M61" s="217" t="s">
        <v>287</v>
      </c>
      <c r="N61" t="s">
        <v>246</v>
      </c>
      <c r="O61" t="s">
        <v>1462</v>
      </c>
      <c r="P61" t="s">
        <v>366</v>
      </c>
      <c r="Q61" s="942"/>
      <c r="R61" s="888"/>
      <c r="S61" s="952"/>
      <c r="T61" s="952"/>
      <c r="U61" s="888"/>
      <c r="V61" s="307"/>
      <c r="W61" s="307"/>
      <c r="AC61" t="s">
        <v>1151</v>
      </c>
      <c r="AE61" s="888"/>
      <c r="AF61" s="888"/>
      <c r="AG61" s="888"/>
      <c r="AH61" s="888"/>
      <c r="AI61" s="888"/>
    </row>
    <row r="62" spans="1:35">
      <c r="D62" t="s">
        <v>238</v>
      </c>
      <c r="E62" t="s">
        <v>215</v>
      </c>
      <c r="F62" t="s">
        <v>263</v>
      </c>
      <c r="G62" t="s">
        <v>2161</v>
      </c>
      <c r="H62" t="s">
        <v>241</v>
      </c>
      <c r="I62" t="s">
        <v>284</v>
      </c>
      <c r="J62" t="s">
        <v>107</v>
      </c>
      <c r="K62" t="s">
        <v>125</v>
      </c>
      <c r="L62" t="s">
        <v>338</v>
      </c>
      <c r="M62" s="217" t="s">
        <v>287</v>
      </c>
      <c r="N62" t="s">
        <v>246</v>
      </c>
      <c r="O62" t="s">
        <v>1462</v>
      </c>
      <c r="P62" t="s">
        <v>366</v>
      </c>
      <c r="Q62" s="942"/>
      <c r="R62" s="888"/>
      <c r="S62" s="952"/>
      <c r="T62" s="952"/>
      <c r="U62" s="888"/>
      <c r="V62" s="307"/>
      <c r="W62" s="307"/>
      <c r="AC62" t="s">
        <v>1151</v>
      </c>
      <c r="AE62" s="888"/>
      <c r="AF62" s="888"/>
      <c r="AG62" s="888"/>
      <c r="AH62" s="888"/>
      <c r="AI62" s="888"/>
    </row>
    <row r="63" spans="1:35">
      <c r="D63" t="s">
        <v>238</v>
      </c>
      <c r="E63" t="s">
        <v>215</v>
      </c>
      <c r="F63" t="s">
        <v>263</v>
      </c>
      <c r="G63" t="s">
        <v>2161</v>
      </c>
      <c r="H63" t="s">
        <v>241</v>
      </c>
      <c r="I63" t="s">
        <v>284</v>
      </c>
      <c r="J63" t="s">
        <v>107</v>
      </c>
      <c r="K63" t="s">
        <v>125</v>
      </c>
      <c r="L63" t="s">
        <v>338</v>
      </c>
      <c r="M63" s="217" t="s">
        <v>287</v>
      </c>
      <c r="N63" t="s">
        <v>246</v>
      </c>
      <c r="O63" t="s">
        <v>1462</v>
      </c>
      <c r="P63" t="s">
        <v>366</v>
      </c>
      <c r="Q63" s="942"/>
      <c r="R63" s="888"/>
      <c r="S63" s="952"/>
      <c r="T63" s="952"/>
      <c r="U63" s="888"/>
      <c r="V63" s="307"/>
      <c r="W63" s="307"/>
      <c r="AC63" t="s">
        <v>1151</v>
      </c>
      <c r="AE63" s="888"/>
      <c r="AF63" s="888"/>
      <c r="AG63" s="888"/>
      <c r="AH63" s="888"/>
      <c r="AI63" s="888"/>
    </row>
    <row r="64" spans="1:35">
      <c r="D64" t="s">
        <v>238</v>
      </c>
      <c r="E64" t="s">
        <v>215</v>
      </c>
      <c r="F64" t="s">
        <v>263</v>
      </c>
      <c r="G64" t="s">
        <v>2161</v>
      </c>
      <c r="H64" t="s">
        <v>241</v>
      </c>
      <c r="I64" t="s">
        <v>284</v>
      </c>
      <c r="J64" t="s">
        <v>107</v>
      </c>
      <c r="K64" t="s">
        <v>125</v>
      </c>
      <c r="L64" t="s">
        <v>338</v>
      </c>
      <c r="M64" s="217" t="s">
        <v>287</v>
      </c>
      <c r="N64" t="s">
        <v>246</v>
      </c>
      <c r="O64" t="s">
        <v>1462</v>
      </c>
      <c r="P64" t="s">
        <v>366</v>
      </c>
      <c r="Q64" s="942"/>
      <c r="R64" s="888"/>
      <c r="S64" s="952"/>
      <c r="T64" s="952"/>
      <c r="U64" s="888"/>
      <c r="V64" s="307"/>
      <c r="W64" s="307"/>
      <c r="AC64" t="s">
        <v>1151</v>
      </c>
      <c r="AE64" s="888"/>
      <c r="AF64" s="888"/>
      <c r="AG64" s="888"/>
      <c r="AH64" s="888"/>
      <c r="AI64" s="888"/>
    </row>
    <row r="65" spans="1:35">
      <c r="D65" t="s">
        <v>238</v>
      </c>
      <c r="E65" t="s">
        <v>215</v>
      </c>
      <c r="F65" t="s">
        <v>263</v>
      </c>
      <c r="G65" t="s">
        <v>2161</v>
      </c>
      <c r="H65" t="s">
        <v>241</v>
      </c>
      <c r="I65" t="s">
        <v>284</v>
      </c>
      <c r="J65" t="s">
        <v>107</v>
      </c>
      <c r="K65" t="s">
        <v>125</v>
      </c>
      <c r="L65" t="s">
        <v>338</v>
      </c>
      <c r="M65" s="217" t="s">
        <v>287</v>
      </c>
      <c r="N65" t="s">
        <v>246</v>
      </c>
      <c r="O65" t="s">
        <v>1462</v>
      </c>
      <c r="P65" t="s">
        <v>366</v>
      </c>
      <c r="Q65" s="942"/>
      <c r="R65" s="888"/>
      <c r="S65" s="952"/>
      <c r="T65" s="952"/>
      <c r="U65" s="888"/>
      <c r="V65" s="307"/>
      <c r="W65" s="307"/>
      <c r="AC65" t="s">
        <v>1151</v>
      </c>
      <c r="AE65" s="888"/>
      <c r="AF65" s="888"/>
      <c r="AG65" s="888"/>
      <c r="AH65" s="888"/>
      <c r="AI65" s="888"/>
    </row>
    <row r="66" spans="1:35">
      <c r="D66" t="s">
        <v>238</v>
      </c>
      <c r="E66" t="s">
        <v>215</v>
      </c>
      <c r="F66" t="s">
        <v>263</v>
      </c>
      <c r="G66" t="s">
        <v>2161</v>
      </c>
      <c r="H66" t="s">
        <v>241</v>
      </c>
      <c r="I66" t="s">
        <v>284</v>
      </c>
      <c r="J66" t="s">
        <v>107</v>
      </c>
      <c r="K66" t="s">
        <v>125</v>
      </c>
      <c r="L66" t="s">
        <v>338</v>
      </c>
      <c r="M66" s="217" t="s">
        <v>287</v>
      </c>
      <c r="N66" t="s">
        <v>246</v>
      </c>
      <c r="O66" t="s">
        <v>1462</v>
      </c>
      <c r="P66" t="s">
        <v>366</v>
      </c>
      <c r="Q66" s="942"/>
      <c r="R66" s="888"/>
      <c r="S66" s="952"/>
      <c r="T66" s="952"/>
      <c r="U66" s="888"/>
      <c r="V66" s="307"/>
      <c r="W66" s="307"/>
      <c r="AC66" t="s">
        <v>1151</v>
      </c>
      <c r="AE66" s="888"/>
      <c r="AF66" s="888"/>
      <c r="AG66" s="888"/>
      <c r="AH66" s="888"/>
      <c r="AI66" s="888"/>
    </row>
    <row r="67" spans="1:35">
      <c r="D67" t="s">
        <v>238</v>
      </c>
      <c r="E67" t="s">
        <v>215</v>
      </c>
      <c r="F67" t="s">
        <v>263</v>
      </c>
      <c r="G67" t="s">
        <v>2161</v>
      </c>
      <c r="H67" t="s">
        <v>241</v>
      </c>
      <c r="I67" t="s">
        <v>284</v>
      </c>
      <c r="J67" t="s">
        <v>107</v>
      </c>
      <c r="K67" t="s">
        <v>125</v>
      </c>
      <c r="L67" t="s">
        <v>338</v>
      </c>
      <c r="M67" s="217" t="s">
        <v>287</v>
      </c>
      <c r="N67" t="s">
        <v>246</v>
      </c>
      <c r="O67" t="s">
        <v>1462</v>
      </c>
      <c r="P67" t="s">
        <v>366</v>
      </c>
      <c r="Q67" s="942"/>
      <c r="R67" s="888"/>
      <c r="S67" s="952"/>
      <c r="T67" s="952"/>
      <c r="U67" s="888"/>
      <c r="V67" s="307"/>
      <c r="W67" s="307"/>
      <c r="AC67" t="s">
        <v>1151</v>
      </c>
      <c r="AE67" s="888"/>
      <c r="AF67" s="888"/>
      <c r="AG67" s="888"/>
      <c r="AH67" s="888"/>
      <c r="AI67" s="888"/>
    </row>
    <row r="68" spans="1:35">
      <c r="D68" t="s">
        <v>238</v>
      </c>
      <c r="E68" t="s">
        <v>215</v>
      </c>
      <c r="F68" t="s">
        <v>263</v>
      </c>
      <c r="G68" t="s">
        <v>2161</v>
      </c>
      <c r="H68" t="s">
        <v>241</v>
      </c>
      <c r="I68" t="s">
        <v>284</v>
      </c>
      <c r="J68" t="s">
        <v>107</v>
      </c>
      <c r="K68" t="s">
        <v>125</v>
      </c>
      <c r="L68" t="s">
        <v>338</v>
      </c>
      <c r="M68" s="217" t="s">
        <v>287</v>
      </c>
      <c r="N68" t="s">
        <v>246</v>
      </c>
      <c r="O68" t="s">
        <v>1462</v>
      </c>
      <c r="P68" t="s">
        <v>366</v>
      </c>
      <c r="Q68" s="953"/>
      <c r="R68" s="887"/>
      <c r="S68" s="954"/>
      <c r="T68" s="954"/>
      <c r="U68" s="887"/>
      <c r="V68" s="307"/>
      <c r="W68" s="307"/>
      <c r="AC68" t="s">
        <v>1151</v>
      </c>
      <c r="AE68" s="887"/>
      <c r="AF68" s="887"/>
      <c r="AG68" s="887"/>
      <c r="AH68" s="887"/>
      <c r="AI68" s="887"/>
    </row>
    <row r="69" spans="1:35">
      <c r="D69" t="s">
        <v>238</v>
      </c>
      <c r="E69" t="s">
        <v>215</v>
      </c>
      <c r="F69" t="s">
        <v>263</v>
      </c>
      <c r="G69" t="s">
        <v>2161</v>
      </c>
      <c r="H69" t="s">
        <v>241</v>
      </c>
      <c r="I69" t="s">
        <v>284</v>
      </c>
      <c r="J69" t="s">
        <v>107</v>
      </c>
      <c r="K69" t="s">
        <v>125</v>
      </c>
      <c r="L69" t="s">
        <v>338</v>
      </c>
      <c r="M69" s="217" t="s">
        <v>287</v>
      </c>
      <c r="N69" t="s">
        <v>246</v>
      </c>
      <c r="O69" t="s">
        <v>1462</v>
      </c>
      <c r="P69" t="s">
        <v>366</v>
      </c>
      <c r="Q69" s="953"/>
      <c r="R69" s="887"/>
      <c r="S69" s="954"/>
      <c r="T69" s="954"/>
      <c r="U69" s="887"/>
      <c r="V69" s="307"/>
      <c r="W69" s="307"/>
      <c r="AC69" t="s">
        <v>1151</v>
      </c>
      <c r="AE69" s="887"/>
      <c r="AF69" s="887"/>
      <c r="AG69" s="887"/>
      <c r="AH69" s="887"/>
      <c r="AI69" s="887"/>
    </row>
    <row r="70" spans="1:35" s="43" customFormat="1">
      <c r="D70" t="s">
        <v>238</v>
      </c>
      <c r="E70" t="s">
        <v>215</v>
      </c>
      <c r="F70" t="s">
        <v>263</v>
      </c>
      <c r="G70" t="s">
        <v>2161</v>
      </c>
      <c r="H70" t="s">
        <v>241</v>
      </c>
      <c r="I70" t="s">
        <v>284</v>
      </c>
      <c r="J70" t="s">
        <v>107</v>
      </c>
      <c r="K70" t="s">
        <v>125</v>
      </c>
      <c r="L70" t="s">
        <v>338</v>
      </c>
      <c r="M70" s="217" t="s">
        <v>287</v>
      </c>
      <c r="N70" t="s">
        <v>246</v>
      </c>
      <c r="O70" t="s">
        <v>1462</v>
      </c>
      <c r="P70" t="s">
        <v>366</v>
      </c>
      <c r="Q70" s="953"/>
      <c r="R70" s="887"/>
      <c r="S70" s="954"/>
      <c r="T70" s="954"/>
      <c r="U70" s="887"/>
      <c r="V70" s="307"/>
      <c r="W70" s="307"/>
      <c r="X70"/>
      <c r="Y70"/>
      <c r="Z70"/>
      <c r="AA70"/>
      <c r="AB70"/>
      <c r="AC70" t="s">
        <v>1151</v>
      </c>
      <c r="AE70" s="887"/>
      <c r="AF70" s="887"/>
      <c r="AG70" s="887"/>
      <c r="AH70" s="887"/>
      <c r="AI70" s="887"/>
    </row>
    <row r="71" spans="1:35">
      <c r="S71" s="411"/>
      <c r="T71" s="411"/>
    </row>
    <row r="72" spans="1:35" s="1" customFormat="1" ht="18">
      <c r="B72" s="2" t="s">
        <v>270</v>
      </c>
      <c r="Q72" s="76"/>
      <c r="S72" s="718"/>
      <c r="T72" s="718"/>
    </row>
    <row r="73" spans="1:35">
      <c r="S73" s="411"/>
      <c r="T73" s="411"/>
    </row>
    <row r="74" spans="1:35" s="1" customFormat="1" ht="14">
      <c r="A74" s="42"/>
      <c r="B74" s="48" t="s">
        <v>239</v>
      </c>
      <c r="Q74" s="76"/>
      <c r="S74" s="718"/>
      <c r="T74" s="718"/>
    </row>
    <row r="75" spans="1:35">
      <c r="S75" s="411"/>
      <c r="T75" s="411"/>
    </row>
    <row r="76" spans="1:35">
      <c r="D76" t="s">
        <v>238</v>
      </c>
      <c r="E76" t="s">
        <v>215</v>
      </c>
      <c r="F76" t="s">
        <v>239</v>
      </c>
      <c r="G76" t="s">
        <v>2161</v>
      </c>
      <c r="H76" t="s">
        <v>241</v>
      </c>
      <c r="I76" t="s">
        <v>284</v>
      </c>
      <c r="J76" t="s">
        <v>107</v>
      </c>
      <c r="K76" t="s">
        <v>125</v>
      </c>
      <c r="L76" t="s">
        <v>338</v>
      </c>
      <c r="M76" s="217" t="s">
        <v>287</v>
      </c>
      <c r="N76" t="s">
        <v>270</v>
      </c>
      <c r="O76" s="217" t="s">
        <v>287</v>
      </c>
      <c r="P76" t="s">
        <v>304</v>
      </c>
      <c r="Q76" s="942"/>
      <c r="R76" s="888"/>
      <c r="S76" s="952"/>
      <c r="T76" s="952"/>
      <c r="U76" s="307"/>
      <c r="V76" s="307"/>
      <c r="W76" s="307"/>
      <c r="AC76" t="s">
        <v>1151</v>
      </c>
      <c r="AE76" s="888"/>
      <c r="AF76" s="888"/>
      <c r="AG76" s="888"/>
      <c r="AH76" s="888"/>
      <c r="AI76" s="888"/>
    </row>
    <row r="77" spans="1:35">
      <c r="D77" t="s">
        <v>238</v>
      </c>
      <c r="E77" t="s">
        <v>215</v>
      </c>
      <c r="F77" t="s">
        <v>239</v>
      </c>
      <c r="G77" t="s">
        <v>2161</v>
      </c>
      <c r="H77" t="s">
        <v>241</v>
      </c>
      <c r="I77" t="s">
        <v>284</v>
      </c>
      <c r="J77" t="s">
        <v>107</v>
      </c>
      <c r="K77" t="s">
        <v>125</v>
      </c>
      <c r="L77" t="s">
        <v>338</v>
      </c>
      <c r="M77" s="217" t="s">
        <v>287</v>
      </c>
      <c r="N77" t="s">
        <v>270</v>
      </c>
      <c r="O77" s="217" t="s">
        <v>287</v>
      </c>
      <c r="P77" t="s">
        <v>304</v>
      </c>
      <c r="Q77" s="942"/>
      <c r="R77" s="888"/>
      <c r="S77" s="952"/>
      <c r="T77" s="952"/>
      <c r="U77" s="307"/>
      <c r="V77" s="307"/>
      <c r="W77" s="307"/>
      <c r="AC77" t="s">
        <v>1151</v>
      </c>
      <c r="AE77" s="888"/>
      <c r="AF77" s="888"/>
      <c r="AG77" s="888"/>
      <c r="AH77" s="888"/>
      <c r="AI77" s="888"/>
    </row>
    <row r="78" spans="1:35">
      <c r="D78" t="s">
        <v>238</v>
      </c>
      <c r="E78" t="s">
        <v>215</v>
      </c>
      <c r="F78" t="s">
        <v>239</v>
      </c>
      <c r="G78" t="s">
        <v>2161</v>
      </c>
      <c r="H78" t="s">
        <v>241</v>
      </c>
      <c r="I78" t="s">
        <v>284</v>
      </c>
      <c r="J78" t="s">
        <v>107</v>
      </c>
      <c r="K78" t="s">
        <v>125</v>
      </c>
      <c r="L78" t="s">
        <v>338</v>
      </c>
      <c r="M78" s="217" t="s">
        <v>287</v>
      </c>
      <c r="N78" t="s">
        <v>270</v>
      </c>
      <c r="O78" s="217" t="s">
        <v>287</v>
      </c>
      <c r="P78" t="s">
        <v>304</v>
      </c>
      <c r="Q78" s="942"/>
      <c r="R78" s="888"/>
      <c r="S78" s="952"/>
      <c r="T78" s="952"/>
      <c r="U78" s="307"/>
      <c r="V78" s="307"/>
      <c r="W78" s="307"/>
      <c r="AC78" t="s">
        <v>1151</v>
      </c>
      <c r="AE78" s="888"/>
      <c r="AF78" s="888"/>
      <c r="AG78" s="888"/>
      <c r="AH78" s="888"/>
      <c r="AI78" s="888"/>
    </row>
    <row r="79" spans="1:35">
      <c r="D79" t="s">
        <v>238</v>
      </c>
      <c r="E79" t="s">
        <v>215</v>
      </c>
      <c r="F79" t="s">
        <v>239</v>
      </c>
      <c r="G79" t="s">
        <v>2161</v>
      </c>
      <c r="H79" t="s">
        <v>241</v>
      </c>
      <c r="I79" t="s">
        <v>284</v>
      </c>
      <c r="J79" t="s">
        <v>107</v>
      </c>
      <c r="K79" t="s">
        <v>125</v>
      </c>
      <c r="L79" t="s">
        <v>338</v>
      </c>
      <c r="M79" s="217" t="s">
        <v>287</v>
      </c>
      <c r="N79" t="s">
        <v>270</v>
      </c>
      <c r="O79" s="217" t="s">
        <v>287</v>
      </c>
      <c r="P79" t="s">
        <v>304</v>
      </c>
      <c r="Q79" s="953"/>
      <c r="R79" s="887"/>
      <c r="S79" s="954"/>
      <c r="T79" s="954"/>
      <c r="AC79" t="s">
        <v>1151</v>
      </c>
      <c r="AE79" s="887"/>
      <c r="AF79" s="887"/>
      <c r="AG79" s="887"/>
      <c r="AH79" s="887"/>
      <c r="AI79" s="887"/>
    </row>
    <row r="80" spans="1:35">
      <c r="D80" t="s">
        <v>238</v>
      </c>
      <c r="E80" t="s">
        <v>215</v>
      </c>
      <c r="F80" t="s">
        <v>239</v>
      </c>
      <c r="G80" t="s">
        <v>2161</v>
      </c>
      <c r="H80" t="s">
        <v>241</v>
      </c>
      <c r="I80" t="s">
        <v>284</v>
      </c>
      <c r="J80" t="s">
        <v>107</v>
      </c>
      <c r="K80" t="s">
        <v>125</v>
      </c>
      <c r="L80" t="s">
        <v>338</v>
      </c>
      <c r="M80" s="217" t="s">
        <v>287</v>
      </c>
      <c r="N80" t="s">
        <v>270</v>
      </c>
      <c r="O80" s="217" t="s">
        <v>287</v>
      </c>
      <c r="P80" t="s">
        <v>304</v>
      </c>
      <c r="Q80" s="953"/>
      <c r="R80" s="887"/>
      <c r="S80" s="954"/>
      <c r="T80" s="954"/>
      <c r="AC80" t="s">
        <v>1151</v>
      </c>
      <c r="AE80" s="887"/>
      <c r="AF80" s="887"/>
      <c r="AG80" s="887"/>
      <c r="AH80" s="887"/>
      <c r="AI80" s="887"/>
    </row>
    <row r="81" spans="1:35">
      <c r="S81" s="411"/>
      <c r="T81" s="411"/>
    </row>
    <row r="82" spans="1:35" s="1" customFormat="1" ht="18">
      <c r="B82" s="2" t="s">
        <v>2284</v>
      </c>
      <c r="Q82" s="76"/>
      <c r="S82" s="718"/>
      <c r="T82" s="718"/>
    </row>
    <row r="83" spans="1:35">
      <c r="S83" s="411"/>
      <c r="T83" s="411"/>
    </row>
    <row r="84" spans="1:35" s="1" customFormat="1" ht="14">
      <c r="A84" s="42"/>
      <c r="B84" s="48" t="s">
        <v>2182</v>
      </c>
      <c r="Q84" s="76"/>
      <c r="S84" s="718"/>
      <c r="T84" s="718"/>
    </row>
    <row r="85" spans="1:35">
      <c r="S85" s="411"/>
      <c r="T85" s="411"/>
    </row>
    <row r="86" spans="1:35">
      <c r="D86" t="s">
        <v>238</v>
      </c>
      <c r="E86" t="s">
        <v>215</v>
      </c>
      <c r="F86" t="s">
        <v>239</v>
      </c>
      <c r="G86" t="s">
        <v>2161</v>
      </c>
      <c r="H86" t="s">
        <v>241</v>
      </c>
      <c r="I86" t="s">
        <v>284</v>
      </c>
      <c r="J86" t="s">
        <v>107</v>
      </c>
      <c r="K86" t="s">
        <v>125</v>
      </c>
      <c r="L86" t="s">
        <v>338</v>
      </c>
      <c r="M86" s="217" t="s">
        <v>287</v>
      </c>
      <c r="N86" t="s">
        <v>288</v>
      </c>
      <c r="O86" s="217" t="s">
        <v>287</v>
      </c>
      <c r="P86" t="s">
        <v>304</v>
      </c>
      <c r="Q86" s="863" t="s">
        <v>2285</v>
      </c>
      <c r="R86" s="888"/>
      <c r="S86" s="952"/>
      <c r="T86" s="952"/>
      <c r="U86" s="307"/>
      <c r="V86" s="307"/>
      <c r="W86" s="307"/>
      <c r="AC86" t="s">
        <v>1151</v>
      </c>
      <c r="AE86" s="888"/>
      <c r="AF86" s="888"/>
      <c r="AG86" s="888"/>
      <c r="AH86" s="888"/>
      <c r="AI86" s="888"/>
    </row>
    <row r="87" spans="1:35">
      <c r="D87" t="s">
        <v>238</v>
      </c>
      <c r="E87" t="s">
        <v>215</v>
      </c>
      <c r="F87" t="s">
        <v>239</v>
      </c>
      <c r="G87" t="s">
        <v>2161</v>
      </c>
      <c r="H87" t="s">
        <v>241</v>
      </c>
      <c r="I87" t="s">
        <v>284</v>
      </c>
      <c r="J87" t="s">
        <v>107</v>
      </c>
      <c r="K87" t="s">
        <v>125</v>
      </c>
      <c r="L87" t="s">
        <v>338</v>
      </c>
      <c r="M87" s="217" t="s">
        <v>287</v>
      </c>
      <c r="N87" t="s">
        <v>288</v>
      </c>
      <c r="O87" s="217" t="s">
        <v>287</v>
      </c>
      <c r="P87" t="s">
        <v>304</v>
      </c>
      <c r="Q87" s="863" t="s">
        <v>2286</v>
      </c>
      <c r="R87" s="888"/>
      <c r="S87" s="952"/>
      <c r="T87" s="952"/>
      <c r="U87" s="307"/>
      <c r="V87" s="307"/>
      <c r="W87" s="307"/>
      <c r="AC87" t="s">
        <v>1151</v>
      </c>
      <c r="AE87" s="888"/>
      <c r="AF87" s="888"/>
      <c r="AG87" s="888"/>
      <c r="AH87" s="888"/>
      <c r="AI87" s="888"/>
    </row>
    <row r="88" spans="1:35">
      <c r="D88" t="s">
        <v>238</v>
      </c>
      <c r="E88" t="s">
        <v>215</v>
      </c>
      <c r="F88" t="s">
        <v>239</v>
      </c>
      <c r="G88" t="s">
        <v>2161</v>
      </c>
      <c r="H88" t="s">
        <v>241</v>
      </c>
      <c r="I88" t="s">
        <v>284</v>
      </c>
      <c r="J88" t="s">
        <v>107</v>
      </c>
      <c r="K88" t="s">
        <v>125</v>
      </c>
      <c r="L88" t="s">
        <v>338</v>
      </c>
      <c r="M88" s="217" t="s">
        <v>287</v>
      </c>
      <c r="N88" t="s">
        <v>288</v>
      </c>
      <c r="O88" s="217" t="s">
        <v>287</v>
      </c>
      <c r="P88" t="s">
        <v>304</v>
      </c>
      <c r="Q88" s="863" t="s">
        <v>2287</v>
      </c>
      <c r="R88" s="888"/>
      <c r="S88" s="952"/>
      <c r="T88" s="952"/>
      <c r="U88" s="307"/>
      <c r="V88" s="307"/>
      <c r="W88" s="307"/>
      <c r="AC88" t="s">
        <v>1151</v>
      </c>
      <c r="AE88" s="888"/>
      <c r="AF88" s="888"/>
      <c r="AG88" s="888"/>
      <c r="AH88" s="888"/>
      <c r="AI88" s="888"/>
    </row>
    <row r="89" spans="1:35">
      <c r="D89" t="s">
        <v>238</v>
      </c>
      <c r="E89" t="s">
        <v>215</v>
      </c>
      <c r="F89" t="s">
        <v>239</v>
      </c>
      <c r="G89" t="s">
        <v>2161</v>
      </c>
      <c r="H89" t="s">
        <v>241</v>
      </c>
      <c r="I89" t="s">
        <v>284</v>
      </c>
      <c r="J89" t="s">
        <v>107</v>
      </c>
      <c r="K89" t="s">
        <v>125</v>
      </c>
      <c r="L89" t="s">
        <v>338</v>
      </c>
      <c r="M89" s="217" t="s">
        <v>287</v>
      </c>
      <c r="N89" t="s">
        <v>288</v>
      </c>
      <c r="O89" s="217" t="s">
        <v>287</v>
      </c>
      <c r="P89" t="s">
        <v>304</v>
      </c>
      <c r="Q89" s="863" t="s">
        <v>2288</v>
      </c>
      <c r="R89" s="888"/>
      <c r="S89" s="952"/>
      <c r="T89" s="952"/>
      <c r="U89" s="307"/>
      <c r="V89" s="307"/>
      <c r="W89" s="307"/>
      <c r="AC89" t="s">
        <v>1151</v>
      </c>
      <c r="AE89" s="888"/>
      <c r="AF89" s="888"/>
      <c r="AG89" s="888"/>
      <c r="AH89" s="888"/>
      <c r="AI89" s="888"/>
    </row>
    <row r="90" spans="1:35">
      <c r="D90" t="s">
        <v>238</v>
      </c>
      <c r="E90" t="s">
        <v>215</v>
      </c>
      <c r="F90" t="s">
        <v>239</v>
      </c>
      <c r="G90" t="s">
        <v>2161</v>
      </c>
      <c r="H90" t="s">
        <v>241</v>
      </c>
      <c r="I90" t="s">
        <v>284</v>
      </c>
      <c r="J90" t="s">
        <v>107</v>
      </c>
      <c r="K90" t="s">
        <v>125</v>
      </c>
      <c r="L90" t="s">
        <v>338</v>
      </c>
      <c r="M90" s="217" t="s">
        <v>287</v>
      </c>
      <c r="N90" t="s">
        <v>288</v>
      </c>
      <c r="O90" s="217" t="s">
        <v>287</v>
      </c>
      <c r="P90" t="s">
        <v>304</v>
      </c>
      <c r="Q90" s="863" t="s">
        <v>2289</v>
      </c>
      <c r="R90" s="888"/>
      <c r="S90" s="952"/>
      <c r="T90" s="952"/>
      <c r="U90" s="307"/>
      <c r="V90" s="307"/>
      <c r="W90" s="307"/>
      <c r="AC90" t="s">
        <v>1151</v>
      </c>
      <c r="AE90" s="888"/>
      <c r="AF90" s="888"/>
      <c r="AG90" s="888"/>
      <c r="AH90" s="888"/>
      <c r="AI90" s="888"/>
    </row>
    <row r="91" spans="1:35">
      <c r="D91" t="s">
        <v>238</v>
      </c>
      <c r="E91" t="s">
        <v>215</v>
      </c>
      <c r="F91" t="s">
        <v>239</v>
      </c>
      <c r="G91" t="s">
        <v>2161</v>
      </c>
      <c r="H91" t="s">
        <v>241</v>
      </c>
      <c r="I91" t="s">
        <v>284</v>
      </c>
      <c r="J91" t="s">
        <v>107</v>
      </c>
      <c r="K91" t="s">
        <v>125</v>
      </c>
      <c r="L91" t="s">
        <v>338</v>
      </c>
      <c r="M91" s="217" t="s">
        <v>287</v>
      </c>
      <c r="N91" t="s">
        <v>288</v>
      </c>
      <c r="O91" s="217" t="s">
        <v>287</v>
      </c>
      <c r="P91" t="s">
        <v>304</v>
      </c>
      <c r="Q91" s="863" t="s">
        <v>2290</v>
      </c>
      <c r="R91" s="888"/>
      <c r="S91" s="952"/>
      <c r="T91" s="952"/>
      <c r="U91" s="307"/>
      <c r="V91" s="307"/>
      <c r="W91" s="307"/>
      <c r="AC91" t="s">
        <v>1151</v>
      </c>
      <c r="AE91" s="888"/>
      <c r="AF91" s="888"/>
      <c r="AG91" s="888"/>
      <c r="AH91" s="888"/>
      <c r="AI91" s="888"/>
    </row>
    <row r="92" spans="1:35">
      <c r="D92" t="s">
        <v>238</v>
      </c>
      <c r="E92" t="s">
        <v>215</v>
      </c>
      <c r="F92" t="s">
        <v>239</v>
      </c>
      <c r="G92" t="s">
        <v>2161</v>
      </c>
      <c r="H92" t="s">
        <v>241</v>
      </c>
      <c r="I92" t="s">
        <v>284</v>
      </c>
      <c r="J92" t="s">
        <v>107</v>
      </c>
      <c r="K92" t="s">
        <v>125</v>
      </c>
      <c r="L92" t="s">
        <v>338</v>
      </c>
      <c r="M92" s="217" t="s">
        <v>287</v>
      </c>
      <c r="N92" t="s">
        <v>288</v>
      </c>
      <c r="O92" s="217" t="s">
        <v>287</v>
      </c>
      <c r="P92" t="s">
        <v>304</v>
      </c>
      <c r="Q92" s="863" t="s">
        <v>2291</v>
      </c>
      <c r="R92" s="888"/>
      <c r="S92" s="952"/>
      <c r="T92" s="952"/>
      <c r="U92" s="307"/>
      <c r="V92" s="307"/>
      <c r="W92" s="307"/>
      <c r="AC92" t="s">
        <v>1151</v>
      </c>
      <c r="AE92" s="888"/>
      <c r="AF92" s="888"/>
      <c r="AG92" s="888"/>
      <c r="AH92" s="888"/>
      <c r="AI92" s="888"/>
    </row>
    <row r="93" spans="1:35">
      <c r="D93" t="s">
        <v>238</v>
      </c>
      <c r="E93" t="s">
        <v>215</v>
      </c>
      <c r="F93" t="s">
        <v>239</v>
      </c>
      <c r="G93" t="s">
        <v>2161</v>
      </c>
      <c r="H93" t="s">
        <v>241</v>
      </c>
      <c r="I93" t="s">
        <v>284</v>
      </c>
      <c r="J93" t="s">
        <v>107</v>
      </c>
      <c r="K93" t="s">
        <v>125</v>
      </c>
      <c r="L93" t="s">
        <v>338</v>
      </c>
      <c r="M93" s="217" t="s">
        <v>287</v>
      </c>
      <c r="N93" t="s">
        <v>288</v>
      </c>
      <c r="O93" s="217" t="s">
        <v>287</v>
      </c>
      <c r="P93" t="s">
        <v>304</v>
      </c>
      <c r="Q93" s="955"/>
      <c r="R93" s="887"/>
      <c r="S93" s="954"/>
      <c r="T93" s="954"/>
      <c r="AE93" s="887"/>
      <c r="AF93" s="887"/>
      <c r="AG93" s="887"/>
      <c r="AH93" s="887"/>
      <c r="AI93" s="887"/>
    </row>
    <row r="94" spans="1:35">
      <c r="S94" s="411"/>
      <c r="T94" s="411"/>
    </row>
    <row r="95" spans="1:35" s="1" customFormat="1" ht="14">
      <c r="A95" s="42"/>
      <c r="B95" s="48" t="s">
        <v>265</v>
      </c>
      <c r="Q95" s="76"/>
      <c r="S95" s="718"/>
      <c r="T95" s="718"/>
    </row>
    <row r="96" spans="1:35">
      <c r="S96" s="411"/>
      <c r="T96" s="411"/>
    </row>
    <row r="97" spans="1:35">
      <c r="D97" t="s">
        <v>238</v>
      </c>
      <c r="E97" t="s">
        <v>215</v>
      </c>
      <c r="F97" t="s">
        <v>239</v>
      </c>
      <c r="G97" t="s">
        <v>283</v>
      </c>
      <c r="H97" t="s">
        <v>265</v>
      </c>
      <c r="I97" t="s">
        <v>284</v>
      </c>
      <c r="J97" t="s">
        <v>107</v>
      </c>
      <c r="K97" t="s">
        <v>125</v>
      </c>
      <c r="L97" t="s">
        <v>338</v>
      </c>
      <c r="M97" s="217" t="s">
        <v>287</v>
      </c>
      <c r="N97" t="s">
        <v>288</v>
      </c>
      <c r="O97" s="217" t="s">
        <v>287</v>
      </c>
      <c r="P97" t="s">
        <v>304</v>
      </c>
      <c r="Q97" s="863" t="s">
        <v>2285</v>
      </c>
      <c r="R97" s="888"/>
      <c r="S97" s="952"/>
      <c r="T97" s="952"/>
      <c r="U97" s="307"/>
      <c r="V97" s="307"/>
      <c r="W97" s="307"/>
      <c r="AC97" t="s">
        <v>1392</v>
      </c>
      <c r="AE97" s="888"/>
      <c r="AF97" s="888"/>
      <c r="AG97" s="888"/>
      <c r="AH97" s="888"/>
      <c r="AI97" s="888"/>
    </row>
    <row r="98" spans="1:35">
      <c r="D98" t="s">
        <v>238</v>
      </c>
      <c r="E98" t="s">
        <v>215</v>
      </c>
      <c r="F98" t="s">
        <v>239</v>
      </c>
      <c r="G98" t="s">
        <v>283</v>
      </c>
      <c r="H98" t="s">
        <v>265</v>
      </c>
      <c r="I98" t="s">
        <v>284</v>
      </c>
      <c r="J98" t="s">
        <v>107</v>
      </c>
      <c r="K98" t="s">
        <v>125</v>
      </c>
      <c r="L98" t="s">
        <v>338</v>
      </c>
      <c r="M98" s="217" t="s">
        <v>287</v>
      </c>
      <c r="N98" t="s">
        <v>288</v>
      </c>
      <c r="O98" s="217" t="s">
        <v>287</v>
      </c>
      <c r="P98" t="s">
        <v>304</v>
      </c>
      <c r="Q98" s="863" t="s">
        <v>2286</v>
      </c>
      <c r="R98" s="888"/>
      <c r="S98" s="952"/>
      <c r="T98" s="952"/>
      <c r="U98" s="307"/>
      <c r="V98" s="307"/>
      <c r="W98" s="307"/>
      <c r="AC98" t="s">
        <v>1392</v>
      </c>
      <c r="AE98" s="888"/>
      <c r="AF98" s="888"/>
      <c r="AG98" s="888"/>
      <c r="AH98" s="888"/>
      <c r="AI98" s="888"/>
    </row>
    <row r="99" spans="1:35">
      <c r="D99" t="s">
        <v>238</v>
      </c>
      <c r="E99" t="s">
        <v>215</v>
      </c>
      <c r="F99" t="s">
        <v>239</v>
      </c>
      <c r="G99" t="s">
        <v>283</v>
      </c>
      <c r="H99" t="s">
        <v>265</v>
      </c>
      <c r="I99" t="s">
        <v>284</v>
      </c>
      <c r="J99" t="s">
        <v>107</v>
      </c>
      <c r="K99" t="s">
        <v>125</v>
      </c>
      <c r="L99" t="s">
        <v>338</v>
      </c>
      <c r="M99" s="217" t="s">
        <v>287</v>
      </c>
      <c r="N99" t="s">
        <v>288</v>
      </c>
      <c r="O99" s="217" t="s">
        <v>287</v>
      </c>
      <c r="P99" t="s">
        <v>304</v>
      </c>
      <c r="Q99" s="863" t="s">
        <v>2287</v>
      </c>
      <c r="R99" s="888"/>
      <c r="S99" s="952"/>
      <c r="T99" s="952"/>
      <c r="U99" s="307"/>
      <c r="V99" s="307"/>
      <c r="W99" s="307"/>
      <c r="AC99" t="s">
        <v>1392</v>
      </c>
      <c r="AE99" s="888"/>
      <c r="AF99" s="888"/>
      <c r="AG99" s="888"/>
      <c r="AH99" s="888"/>
      <c r="AI99" s="888"/>
    </row>
    <row r="100" spans="1:35">
      <c r="D100" t="s">
        <v>238</v>
      </c>
      <c r="E100" t="s">
        <v>215</v>
      </c>
      <c r="F100" t="s">
        <v>239</v>
      </c>
      <c r="G100" t="s">
        <v>283</v>
      </c>
      <c r="H100" t="s">
        <v>265</v>
      </c>
      <c r="I100" t="s">
        <v>284</v>
      </c>
      <c r="J100" t="s">
        <v>107</v>
      </c>
      <c r="K100" t="s">
        <v>125</v>
      </c>
      <c r="L100" t="s">
        <v>338</v>
      </c>
      <c r="M100" s="217" t="s">
        <v>287</v>
      </c>
      <c r="N100" t="s">
        <v>288</v>
      </c>
      <c r="O100" s="217" t="s">
        <v>287</v>
      </c>
      <c r="P100" t="s">
        <v>304</v>
      </c>
      <c r="Q100" s="863" t="s">
        <v>2288</v>
      </c>
      <c r="R100" s="888"/>
      <c r="S100" s="952"/>
      <c r="T100" s="952"/>
      <c r="U100" s="307"/>
      <c r="V100" s="307"/>
      <c r="W100" s="307"/>
      <c r="AC100" t="s">
        <v>1392</v>
      </c>
      <c r="AE100" s="888"/>
      <c r="AF100" s="888"/>
      <c r="AG100" s="888"/>
      <c r="AH100" s="888"/>
      <c r="AI100" s="888"/>
    </row>
    <row r="101" spans="1:35">
      <c r="D101" t="s">
        <v>238</v>
      </c>
      <c r="E101" t="s">
        <v>215</v>
      </c>
      <c r="F101" t="s">
        <v>239</v>
      </c>
      <c r="G101" t="s">
        <v>283</v>
      </c>
      <c r="H101" t="s">
        <v>265</v>
      </c>
      <c r="I101" t="s">
        <v>284</v>
      </c>
      <c r="J101" t="s">
        <v>107</v>
      </c>
      <c r="K101" t="s">
        <v>125</v>
      </c>
      <c r="L101" t="s">
        <v>338</v>
      </c>
      <c r="M101" s="217" t="s">
        <v>287</v>
      </c>
      <c r="N101" t="s">
        <v>288</v>
      </c>
      <c r="O101" s="217" t="s">
        <v>287</v>
      </c>
      <c r="P101" t="s">
        <v>304</v>
      </c>
      <c r="Q101" s="863" t="s">
        <v>2289</v>
      </c>
      <c r="R101" s="888"/>
      <c r="S101" s="952"/>
      <c r="T101" s="952"/>
      <c r="U101" s="307"/>
      <c r="V101" s="307"/>
      <c r="W101" s="307"/>
      <c r="AC101" t="s">
        <v>1392</v>
      </c>
      <c r="AE101" s="888"/>
      <c r="AF101" s="888"/>
      <c r="AG101" s="888"/>
      <c r="AH101" s="888"/>
      <c r="AI101" s="888"/>
    </row>
    <row r="102" spans="1:35">
      <c r="D102" t="s">
        <v>238</v>
      </c>
      <c r="E102" t="s">
        <v>215</v>
      </c>
      <c r="F102" t="s">
        <v>239</v>
      </c>
      <c r="G102" t="s">
        <v>283</v>
      </c>
      <c r="H102" t="s">
        <v>265</v>
      </c>
      <c r="I102" t="s">
        <v>284</v>
      </c>
      <c r="J102" t="s">
        <v>107</v>
      </c>
      <c r="K102" t="s">
        <v>125</v>
      </c>
      <c r="L102" t="s">
        <v>338</v>
      </c>
      <c r="M102" s="217" t="s">
        <v>287</v>
      </c>
      <c r="N102" t="s">
        <v>288</v>
      </c>
      <c r="O102" s="217" t="s">
        <v>287</v>
      </c>
      <c r="P102" t="s">
        <v>304</v>
      </c>
      <c r="Q102" s="863" t="s">
        <v>2290</v>
      </c>
      <c r="R102" s="888"/>
      <c r="S102" s="952"/>
      <c r="T102" s="952"/>
      <c r="U102" s="307"/>
      <c r="V102" s="307"/>
      <c r="W102" s="307"/>
      <c r="AC102" t="s">
        <v>1392</v>
      </c>
      <c r="AE102" s="888"/>
      <c r="AF102" s="888"/>
      <c r="AG102" s="888"/>
      <c r="AH102" s="888"/>
      <c r="AI102" s="888"/>
    </row>
    <row r="103" spans="1:35">
      <c r="D103" t="s">
        <v>238</v>
      </c>
      <c r="E103" t="s">
        <v>215</v>
      </c>
      <c r="F103" t="s">
        <v>239</v>
      </c>
      <c r="G103" t="s">
        <v>283</v>
      </c>
      <c r="H103" t="s">
        <v>265</v>
      </c>
      <c r="I103" t="s">
        <v>284</v>
      </c>
      <c r="J103" t="s">
        <v>107</v>
      </c>
      <c r="K103" t="s">
        <v>125</v>
      </c>
      <c r="L103" t="s">
        <v>338</v>
      </c>
      <c r="M103" s="217" t="s">
        <v>287</v>
      </c>
      <c r="N103" t="s">
        <v>288</v>
      </c>
      <c r="O103" s="217" t="s">
        <v>287</v>
      </c>
      <c r="P103" t="s">
        <v>304</v>
      </c>
      <c r="Q103" s="863" t="s">
        <v>2291</v>
      </c>
      <c r="R103" s="888"/>
      <c r="S103" s="952"/>
      <c r="T103" s="952"/>
      <c r="U103" s="307"/>
      <c r="V103" s="307"/>
      <c r="W103" s="307"/>
      <c r="AC103" t="s">
        <v>1392</v>
      </c>
      <c r="AE103" s="888"/>
      <c r="AF103" s="888"/>
      <c r="AG103" s="888"/>
      <c r="AH103" s="888"/>
      <c r="AI103" s="888"/>
    </row>
    <row r="104" spans="1:35">
      <c r="D104" t="s">
        <v>238</v>
      </c>
      <c r="E104" t="s">
        <v>215</v>
      </c>
      <c r="F104" t="s">
        <v>239</v>
      </c>
      <c r="G104" t="s">
        <v>283</v>
      </c>
      <c r="H104" t="s">
        <v>265</v>
      </c>
      <c r="I104" t="s">
        <v>284</v>
      </c>
      <c r="J104" t="s">
        <v>107</v>
      </c>
      <c r="K104" t="s">
        <v>125</v>
      </c>
      <c r="L104" t="s">
        <v>338</v>
      </c>
      <c r="M104" s="217" t="s">
        <v>287</v>
      </c>
      <c r="N104" t="s">
        <v>288</v>
      </c>
      <c r="O104" s="217" t="s">
        <v>287</v>
      </c>
      <c r="P104" t="s">
        <v>304</v>
      </c>
      <c r="Q104" s="863"/>
      <c r="R104" s="888"/>
      <c r="S104" s="952"/>
      <c r="T104" s="952"/>
      <c r="AE104" s="887"/>
      <c r="AF104" s="887"/>
      <c r="AG104" s="887"/>
      <c r="AH104" s="887"/>
      <c r="AI104" s="887"/>
    </row>
    <row r="105" spans="1:35">
      <c r="S105" s="411"/>
      <c r="T105" s="411"/>
    </row>
    <row r="106" spans="1:35" s="1" customFormat="1" ht="18">
      <c r="B106" s="2" t="s">
        <v>2292</v>
      </c>
      <c r="Q106" s="76"/>
      <c r="S106" s="718"/>
      <c r="T106" s="718"/>
    </row>
    <row r="107" spans="1:35">
      <c r="S107" s="411"/>
      <c r="T107" s="411"/>
    </row>
    <row r="108" spans="1:35" s="1" customFormat="1" ht="14">
      <c r="A108" s="42"/>
      <c r="B108" s="48" t="s">
        <v>2182</v>
      </c>
      <c r="Q108" s="76"/>
      <c r="S108" s="718"/>
      <c r="T108" s="718"/>
    </row>
    <row r="109" spans="1:35">
      <c r="S109" s="411"/>
      <c r="T109" s="411"/>
    </row>
    <row r="110" spans="1:35">
      <c r="D110" t="s">
        <v>238</v>
      </c>
      <c r="E110" t="s">
        <v>215</v>
      </c>
      <c r="F110" t="s">
        <v>239</v>
      </c>
      <c r="G110" t="s">
        <v>2161</v>
      </c>
      <c r="H110" t="s">
        <v>241</v>
      </c>
      <c r="I110" t="s">
        <v>284</v>
      </c>
      <c r="J110" t="s">
        <v>107</v>
      </c>
      <c r="K110" t="s">
        <v>125</v>
      </c>
      <c r="L110" t="s">
        <v>338</v>
      </c>
      <c r="M110" s="217" t="s">
        <v>287</v>
      </c>
      <c r="N110" t="s">
        <v>302</v>
      </c>
      <c r="O110" s="217" t="s">
        <v>287</v>
      </c>
      <c r="P110" t="s">
        <v>304</v>
      </c>
      <c r="Q110" s="863" t="s">
        <v>2293</v>
      </c>
      <c r="R110" s="888"/>
      <c r="S110" s="952"/>
      <c r="T110" s="952"/>
      <c r="U110" s="307"/>
      <c r="V110" s="307"/>
      <c r="W110" s="307"/>
      <c r="AC110" t="s">
        <v>1151</v>
      </c>
      <c r="AE110" s="888"/>
      <c r="AF110" s="888"/>
      <c r="AG110" s="888"/>
      <c r="AH110" s="888"/>
      <c r="AI110" s="888"/>
    </row>
    <row r="111" spans="1:35">
      <c r="D111" t="s">
        <v>238</v>
      </c>
      <c r="E111" t="s">
        <v>215</v>
      </c>
      <c r="F111" t="s">
        <v>239</v>
      </c>
      <c r="G111" t="s">
        <v>2161</v>
      </c>
      <c r="H111" t="s">
        <v>241</v>
      </c>
      <c r="I111" t="s">
        <v>284</v>
      </c>
      <c r="J111" t="s">
        <v>107</v>
      </c>
      <c r="K111" t="s">
        <v>125</v>
      </c>
      <c r="L111" t="s">
        <v>338</v>
      </c>
      <c r="M111" s="217" t="s">
        <v>287</v>
      </c>
      <c r="N111" t="s">
        <v>302</v>
      </c>
      <c r="O111" s="217" t="s">
        <v>287</v>
      </c>
      <c r="P111" t="s">
        <v>304</v>
      </c>
      <c r="Q111" s="863" t="s">
        <v>2294</v>
      </c>
      <c r="R111" s="888"/>
      <c r="S111" s="952"/>
      <c r="T111" s="952"/>
      <c r="U111" s="307"/>
      <c r="V111" s="307"/>
      <c r="W111" s="307"/>
      <c r="AC111" t="s">
        <v>1151</v>
      </c>
      <c r="AE111" s="888"/>
      <c r="AF111" s="888"/>
      <c r="AG111" s="888"/>
      <c r="AH111" s="888"/>
      <c r="AI111" s="888"/>
    </row>
    <row r="112" spans="1:35">
      <c r="D112" t="s">
        <v>238</v>
      </c>
      <c r="E112" t="s">
        <v>215</v>
      </c>
      <c r="F112" t="s">
        <v>239</v>
      </c>
      <c r="G112" t="s">
        <v>2161</v>
      </c>
      <c r="H112" t="s">
        <v>241</v>
      </c>
      <c r="I112" t="s">
        <v>284</v>
      </c>
      <c r="J112" t="s">
        <v>107</v>
      </c>
      <c r="K112" t="s">
        <v>125</v>
      </c>
      <c r="L112" t="s">
        <v>338</v>
      </c>
      <c r="M112" s="217" t="s">
        <v>287</v>
      </c>
      <c r="N112" t="s">
        <v>302</v>
      </c>
      <c r="O112" s="217" t="s">
        <v>287</v>
      </c>
      <c r="P112" t="s">
        <v>304</v>
      </c>
      <c r="Q112" s="863" t="s">
        <v>2295</v>
      </c>
      <c r="R112" s="888"/>
      <c r="S112" s="952"/>
      <c r="T112" s="952"/>
      <c r="U112" s="307"/>
      <c r="V112" s="307"/>
      <c r="W112" s="307"/>
      <c r="AC112" t="s">
        <v>1151</v>
      </c>
      <c r="AE112" s="888"/>
      <c r="AF112" s="888"/>
      <c r="AG112" s="888"/>
      <c r="AH112" s="888"/>
      <c r="AI112" s="888"/>
    </row>
    <row r="113" spans="1:35">
      <c r="D113" t="s">
        <v>238</v>
      </c>
      <c r="E113" t="s">
        <v>215</v>
      </c>
      <c r="F113" t="s">
        <v>239</v>
      </c>
      <c r="G113" t="s">
        <v>2161</v>
      </c>
      <c r="H113" t="s">
        <v>241</v>
      </c>
      <c r="I113" t="s">
        <v>284</v>
      </c>
      <c r="J113" t="s">
        <v>107</v>
      </c>
      <c r="K113" t="s">
        <v>125</v>
      </c>
      <c r="L113" t="s">
        <v>338</v>
      </c>
      <c r="M113" s="217" t="s">
        <v>287</v>
      </c>
      <c r="N113" t="s">
        <v>302</v>
      </c>
      <c r="O113" s="217" t="s">
        <v>287</v>
      </c>
      <c r="P113" t="s">
        <v>304</v>
      </c>
      <c r="Q113" s="863" t="s">
        <v>2296</v>
      </c>
      <c r="R113" s="888"/>
      <c r="S113" s="952"/>
      <c r="T113" s="952"/>
      <c r="U113" s="307"/>
      <c r="V113" s="307"/>
      <c r="W113" s="307"/>
      <c r="AC113" t="s">
        <v>1151</v>
      </c>
      <c r="AE113" s="888"/>
      <c r="AF113" s="888"/>
      <c r="AG113" s="888"/>
      <c r="AH113" s="888"/>
      <c r="AI113" s="888"/>
    </row>
    <row r="114" spans="1:35">
      <c r="D114" t="s">
        <v>238</v>
      </c>
      <c r="E114" t="s">
        <v>215</v>
      </c>
      <c r="F114" t="s">
        <v>239</v>
      </c>
      <c r="G114" t="s">
        <v>2161</v>
      </c>
      <c r="H114" t="s">
        <v>241</v>
      </c>
      <c r="I114" t="s">
        <v>284</v>
      </c>
      <c r="J114" t="s">
        <v>107</v>
      </c>
      <c r="K114" t="s">
        <v>125</v>
      </c>
      <c r="L114" t="s">
        <v>338</v>
      </c>
      <c r="M114" s="217" t="s">
        <v>287</v>
      </c>
      <c r="N114" t="s">
        <v>302</v>
      </c>
      <c r="O114" s="217" t="s">
        <v>287</v>
      </c>
      <c r="P114" t="s">
        <v>304</v>
      </c>
      <c r="Q114" s="863" t="s">
        <v>2297</v>
      </c>
      <c r="R114" s="888"/>
      <c r="S114" s="952"/>
      <c r="T114" s="952"/>
      <c r="U114" s="307"/>
      <c r="V114" s="307"/>
      <c r="W114" s="307"/>
      <c r="AC114" t="s">
        <v>1151</v>
      </c>
      <c r="AE114" s="888"/>
      <c r="AF114" s="888"/>
      <c r="AG114" s="888"/>
      <c r="AH114" s="888"/>
      <c r="AI114" s="888"/>
    </row>
    <row r="115" spans="1:35">
      <c r="D115" t="s">
        <v>238</v>
      </c>
      <c r="E115" t="s">
        <v>215</v>
      </c>
      <c r="F115" t="s">
        <v>239</v>
      </c>
      <c r="G115" t="s">
        <v>2161</v>
      </c>
      <c r="H115" t="s">
        <v>241</v>
      </c>
      <c r="I115" t="s">
        <v>284</v>
      </c>
      <c r="J115" t="s">
        <v>107</v>
      </c>
      <c r="K115" t="s">
        <v>125</v>
      </c>
      <c r="L115" t="s">
        <v>338</v>
      </c>
      <c r="M115" s="217" t="s">
        <v>287</v>
      </c>
      <c r="N115" t="s">
        <v>302</v>
      </c>
      <c r="O115" s="217" t="s">
        <v>287</v>
      </c>
      <c r="P115" t="s">
        <v>304</v>
      </c>
      <c r="Q115" s="863" t="s">
        <v>2298</v>
      </c>
      <c r="R115" s="888"/>
      <c r="S115" s="952"/>
      <c r="T115" s="952"/>
      <c r="U115" s="307"/>
      <c r="V115" s="307"/>
      <c r="W115" s="307"/>
      <c r="AC115" t="s">
        <v>1151</v>
      </c>
      <c r="AE115" s="888"/>
      <c r="AF115" s="888"/>
      <c r="AG115" s="888"/>
      <c r="AH115" s="888"/>
      <c r="AI115" s="888"/>
    </row>
    <row r="116" spans="1:35">
      <c r="D116" t="s">
        <v>238</v>
      </c>
      <c r="E116" t="s">
        <v>215</v>
      </c>
      <c r="F116" t="s">
        <v>239</v>
      </c>
      <c r="G116" t="s">
        <v>2161</v>
      </c>
      <c r="H116" t="s">
        <v>241</v>
      </c>
      <c r="I116" t="s">
        <v>284</v>
      </c>
      <c r="J116" t="s">
        <v>107</v>
      </c>
      <c r="K116" t="s">
        <v>125</v>
      </c>
      <c r="L116" t="s">
        <v>338</v>
      </c>
      <c r="M116" s="217" t="s">
        <v>287</v>
      </c>
      <c r="N116" t="s">
        <v>302</v>
      </c>
      <c r="O116" s="217" t="s">
        <v>287</v>
      </c>
      <c r="P116" t="s">
        <v>304</v>
      </c>
      <c r="Q116" s="955"/>
      <c r="R116" s="887"/>
      <c r="S116" s="954"/>
      <c r="T116" s="954"/>
      <c r="AC116" t="s">
        <v>1151</v>
      </c>
      <c r="AE116" s="887"/>
      <c r="AF116" s="887"/>
      <c r="AG116" s="887"/>
      <c r="AH116" s="887"/>
      <c r="AI116" s="887"/>
    </row>
    <row r="117" spans="1:35">
      <c r="S117" s="411"/>
      <c r="T117" s="411"/>
    </row>
    <row r="118" spans="1:35" s="1" customFormat="1" ht="14">
      <c r="A118" s="42"/>
      <c r="B118" s="48" t="s">
        <v>265</v>
      </c>
      <c r="Q118" s="76"/>
      <c r="S118" s="718"/>
      <c r="T118" s="718"/>
    </row>
    <row r="119" spans="1:35">
      <c r="S119" s="411"/>
      <c r="T119" s="411"/>
    </row>
    <row r="120" spans="1:35">
      <c r="D120" t="s">
        <v>238</v>
      </c>
      <c r="E120" t="s">
        <v>215</v>
      </c>
      <c r="F120" t="s">
        <v>239</v>
      </c>
      <c r="G120" t="s">
        <v>283</v>
      </c>
      <c r="H120" t="s">
        <v>265</v>
      </c>
      <c r="I120" t="s">
        <v>284</v>
      </c>
      <c r="J120" t="s">
        <v>107</v>
      </c>
      <c r="K120" t="s">
        <v>125</v>
      </c>
      <c r="L120" t="s">
        <v>338</v>
      </c>
      <c r="M120" s="217" t="s">
        <v>287</v>
      </c>
      <c r="N120" t="s">
        <v>302</v>
      </c>
      <c r="O120" s="217" t="s">
        <v>287</v>
      </c>
      <c r="P120" t="s">
        <v>304</v>
      </c>
      <c r="Q120" s="863" t="s">
        <v>2293</v>
      </c>
      <c r="R120" s="888"/>
      <c r="S120" s="952"/>
      <c r="T120" s="952"/>
      <c r="U120" s="307"/>
      <c r="V120" s="307"/>
      <c r="W120" s="307"/>
      <c r="AC120" t="s">
        <v>1392</v>
      </c>
      <c r="AE120" s="888"/>
      <c r="AF120" s="888"/>
      <c r="AG120" s="888"/>
      <c r="AH120" s="888"/>
      <c r="AI120" s="888"/>
    </row>
    <row r="121" spans="1:35">
      <c r="D121" t="s">
        <v>238</v>
      </c>
      <c r="E121" t="s">
        <v>215</v>
      </c>
      <c r="F121" t="s">
        <v>239</v>
      </c>
      <c r="G121" t="s">
        <v>283</v>
      </c>
      <c r="H121" t="s">
        <v>265</v>
      </c>
      <c r="I121" t="s">
        <v>284</v>
      </c>
      <c r="J121" t="s">
        <v>107</v>
      </c>
      <c r="K121" t="s">
        <v>125</v>
      </c>
      <c r="L121" t="s">
        <v>338</v>
      </c>
      <c r="M121" s="217" t="s">
        <v>287</v>
      </c>
      <c r="N121" t="s">
        <v>302</v>
      </c>
      <c r="O121" s="217" t="s">
        <v>287</v>
      </c>
      <c r="P121" t="s">
        <v>304</v>
      </c>
      <c r="Q121" s="863" t="s">
        <v>2294</v>
      </c>
      <c r="R121" s="888"/>
      <c r="S121" s="952"/>
      <c r="T121" s="952"/>
      <c r="U121" s="307"/>
      <c r="V121" s="307"/>
      <c r="W121" s="307"/>
      <c r="AC121" t="s">
        <v>2299</v>
      </c>
      <c r="AE121" s="888"/>
      <c r="AF121" s="888"/>
      <c r="AG121" s="888"/>
      <c r="AH121" s="888"/>
      <c r="AI121" s="888"/>
    </row>
    <row r="122" spans="1:35">
      <c r="D122" t="s">
        <v>238</v>
      </c>
      <c r="E122" t="s">
        <v>215</v>
      </c>
      <c r="F122" t="s">
        <v>239</v>
      </c>
      <c r="G122" t="s">
        <v>283</v>
      </c>
      <c r="H122" t="s">
        <v>265</v>
      </c>
      <c r="I122" t="s">
        <v>284</v>
      </c>
      <c r="J122" t="s">
        <v>107</v>
      </c>
      <c r="K122" t="s">
        <v>125</v>
      </c>
      <c r="L122" t="s">
        <v>338</v>
      </c>
      <c r="M122" s="217" t="s">
        <v>287</v>
      </c>
      <c r="N122" t="s">
        <v>302</v>
      </c>
      <c r="O122" s="217" t="s">
        <v>287</v>
      </c>
      <c r="P122" t="s">
        <v>304</v>
      </c>
      <c r="Q122" s="863" t="s">
        <v>2295</v>
      </c>
      <c r="R122" s="888"/>
      <c r="S122" s="952"/>
      <c r="T122" s="952"/>
      <c r="U122" s="307"/>
      <c r="V122" s="307"/>
      <c r="W122" s="307"/>
      <c r="AC122" t="s">
        <v>1392</v>
      </c>
      <c r="AE122" s="888"/>
      <c r="AF122" s="888"/>
      <c r="AG122" s="888"/>
      <c r="AH122" s="888"/>
      <c r="AI122" s="888"/>
    </row>
    <row r="123" spans="1:35">
      <c r="D123" t="s">
        <v>238</v>
      </c>
      <c r="E123" t="s">
        <v>215</v>
      </c>
      <c r="F123" t="s">
        <v>239</v>
      </c>
      <c r="G123" t="s">
        <v>283</v>
      </c>
      <c r="H123" t="s">
        <v>265</v>
      </c>
      <c r="I123" t="s">
        <v>284</v>
      </c>
      <c r="J123" t="s">
        <v>107</v>
      </c>
      <c r="K123" t="s">
        <v>125</v>
      </c>
      <c r="L123" t="s">
        <v>338</v>
      </c>
      <c r="M123" s="217" t="s">
        <v>287</v>
      </c>
      <c r="N123" t="s">
        <v>302</v>
      </c>
      <c r="O123" s="217" t="s">
        <v>287</v>
      </c>
      <c r="P123" t="s">
        <v>304</v>
      </c>
      <c r="Q123" s="863" t="s">
        <v>2296</v>
      </c>
      <c r="R123" s="888"/>
      <c r="S123" s="952"/>
      <c r="T123" s="952"/>
      <c r="U123" s="307"/>
      <c r="V123" s="307"/>
      <c r="W123" s="307"/>
      <c r="AC123" t="s">
        <v>1392</v>
      </c>
      <c r="AE123" s="888"/>
      <c r="AF123" s="888"/>
      <c r="AG123" s="888"/>
      <c r="AH123" s="888"/>
      <c r="AI123" s="888"/>
    </row>
    <row r="124" spans="1:35">
      <c r="D124" t="s">
        <v>238</v>
      </c>
      <c r="E124" t="s">
        <v>215</v>
      </c>
      <c r="F124" t="s">
        <v>239</v>
      </c>
      <c r="G124" t="s">
        <v>283</v>
      </c>
      <c r="H124" t="s">
        <v>265</v>
      </c>
      <c r="I124" t="s">
        <v>284</v>
      </c>
      <c r="J124" t="s">
        <v>107</v>
      </c>
      <c r="K124" t="s">
        <v>125</v>
      </c>
      <c r="L124" t="s">
        <v>338</v>
      </c>
      <c r="M124" s="217" t="s">
        <v>287</v>
      </c>
      <c r="N124" t="s">
        <v>302</v>
      </c>
      <c r="O124" s="217" t="s">
        <v>287</v>
      </c>
      <c r="P124" t="s">
        <v>304</v>
      </c>
      <c r="Q124" s="863" t="s">
        <v>2297</v>
      </c>
      <c r="R124" s="888"/>
      <c r="S124" s="952"/>
      <c r="T124" s="952"/>
      <c r="U124" s="307"/>
      <c r="V124" s="307"/>
      <c r="W124" s="307"/>
      <c r="AC124" t="s">
        <v>1392</v>
      </c>
      <c r="AE124" s="888"/>
      <c r="AF124" s="888"/>
      <c r="AG124" s="888"/>
      <c r="AH124" s="888"/>
      <c r="AI124" s="888"/>
    </row>
    <row r="125" spans="1:35">
      <c r="D125" t="s">
        <v>238</v>
      </c>
      <c r="E125" t="s">
        <v>215</v>
      </c>
      <c r="F125" t="s">
        <v>239</v>
      </c>
      <c r="G125" t="s">
        <v>283</v>
      </c>
      <c r="H125" t="s">
        <v>265</v>
      </c>
      <c r="I125" t="s">
        <v>284</v>
      </c>
      <c r="J125" t="s">
        <v>107</v>
      </c>
      <c r="K125" t="s">
        <v>125</v>
      </c>
      <c r="L125" t="s">
        <v>338</v>
      </c>
      <c r="M125" s="217" t="s">
        <v>287</v>
      </c>
      <c r="N125" t="s">
        <v>302</v>
      </c>
      <c r="O125" s="217" t="s">
        <v>287</v>
      </c>
      <c r="P125" t="s">
        <v>304</v>
      </c>
      <c r="Q125" s="863" t="s">
        <v>2298</v>
      </c>
      <c r="R125" s="888"/>
      <c r="S125" s="952"/>
      <c r="T125" s="952"/>
      <c r="U125" s="307"/>
      <c r="V125" s="307"/>
      <c r="W125" s="307"/>
      <c r="AC125" t="s">
        <v>1392</v>
      </c>
      <c r="AE125" s="888"/>
      <c r="AF125" s="888"/>
      <c r="AG125" s="888"/>
      <c r="AH125" s="888"/>
      <c r="AI125" s="888"/>
    </row>
    <row r="126" spans="1:35">
      <c r="D126" t="s">
        <v>238</v>
      </c>
      <c r="E126" t="s">
        <v>215</v>
      </c>
      <c r="F126" t="s">
        <v>239</v>
      </c>
      <c r="G126" t="s">
        <v>283</v>
      </c>
      <c r="H126" t="s">
        <v>265</v>
      </c>
      <c r="I126" t="s">
        <v>284</v>
      </c>
      <c r="J126" t="s">
        <v>107</v>
      </c>
      <c r="K126" t="s">
        <v>125</v>
      </c>
      <c r="L126" t="s">
        <v>338</v>
      </c>
      <c r="M126" s="217" t="s">
        <v>287</v>
      </c>
      <c r="N126" t="s">
        <v>302</v>
      </c>
      <c r="O126" s="217" t="s">
        <v>287</v>
      </c>
      <c r="P126" t="s">
        <v>304</v>
      </c>
      <c r="Q126" s="955"/>
      <c r="R126" s="887"/>
      <c r="S126" s="954"/>
      <c r="T126" s="954"/>
      <c r="AE126" s="887"/>
      <c r="AF126" s="887"/>
      <c r="AG126" s="887"/>
      <c r="AH126" s="887"/>
      <c r="AI126" s="887"/>
    </row>
    <row r="127" spans="1:35">
      <c r="S127" s="411"/>
      <c r="T127" s="411"/>
    </row>
    <row r="128" spans="1:35" s="46" customFormat="1" ht="18.5">
      <c r="A128" s="47" t="s">
        <v>1375</v>
      </c>
      <c r="Q128" s="73"/>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7" id="{AF5C819A-A2B5-4A71-BD4A-1A256CE6B5E0}">
            <xm:f>'1.5 Universal Data'!$C$8&lt;$AE$7</xm:f>
            <x14:dxf>
              <fill>
                <patternFill patternType="lightUp">
                  <bgColor theme="0"/>
                </patternFill>
              </fill>
            </x14:dxf>
          </x14:cfRule>
          <xm:sqref>AE13:AF47</xm:sqref>
        </x14:conditionalFormatting>
        <x14:conditionalFormatting xmlns:xm="http://schemas.microsoft.com/office/excel/2006/main">
          <x14:cfRule type="expression" priority="6" id="{D6DBFF4B-2CCA-4E13-B46B-1884853F52A3}">
            <xm:f>'1.5 Universal Data'!$C$8&lt;$AE$7</xm:f>
            <x14:dxf>
              <fill>
                <patternFill patternType="lightUp">
                  <bgColor theme="0"/>
                </patternFill>
              </fill>
            </x14:dxf>
          </x14:cfRule>
          <xm:sqref>AE54:AF67</xm:sqref>
        </x14:conditionalFormatting>
        <x14:conditionalFormatting xmlns:xm="http://schemas.microsoft.com/office/excel/2006/main">
          <x14:cfRule type="expression" priority="5" id="{E7DF760C-560A-4A49-AFF3-CF1388EADDC2}">
            <xm:f>'1.5 Universal Data'!$C$8&lt;$AE$7</xm:f>
            <x14:dxf>
              <fill>
                <patternFill patternType="lightUp">
                  <bgColor theme="0"/>
                </patternFill>
              </fill>
            </x14:dxf>
          </x14:cfRule>
          <xm:sqref>AE76:AF78</xm:sqref>
        </x14:conditionalFormatting>
        <x14:conditionalFormatting xmlns:xm="http://schemas.microsoft.com/office/excel/2006/main">
          <x14:cfRule type="expression" priority="4" id="{0B6BA386-A738-4EA4-A5FC-67E365D6AC60}">
            <xm:f>'1.5 Universal Data'!$C$8&lt;$AE$7</xm:f>
            <x14:dxf>
              <fill>
                <patternFill patternType="lightUp">
                  <bgColor theme="0"/>
                </patternFill>
              </fill>
            </x14:dxf>
          </x14:cfRule>
          <xm:sqref>AE86:AF92</xm:sqref>
        </x14:conditionalFormatting>
        <x14:conditionalFormatting xmlns:xm="http://schemas.microsoft.com/office/excel/2006/main">
          <x14:cfRule type="expression" priority="3" id="{BBBB08D4-14C5-4A03-B16B-671411508099}">
            <xm:f>'1.5 Universal Data'!$C$8&lt;$AE$7</xm:f>
            <x14:dxf>
              <fill>
                <patternFill patternType="lightUp">
                  <bgColor theme="0"/>
                </patternFill>
              </fill>
            </x14:dxf>
          </x14:cfRule>
          <xm:sqref>AE97:AF103</xm:sqref>
        </x14:conditionalFormatting>
        <x14:conditionalFormatting xmlns:xm="http://schemas.microsoft.com/office/excel/2006/main">
          <x14:cfRule type="expression" priority="2" id="{2E0FA933-D9CA-4446-8D64-C51BC290354B}">
            <xm:f>'1.5 Universal Data'!$C$8&lt;$AE$7</xm:f>
            <x14:dxf>
              <fill>
                <patternFill patternType="lightUp">
                  <bgColor theme="0"/>
                </patternFill>
              </fill>
            </x14:dxf>
          </x14:cfRule>
          <xm:sqref>AE110:AF115</xm:sqref>
        </x14:conditionalFormatting>
        <x14:conditionalFormatting xmlns:xm="http://schemas.microsoft.com/office/excel/2006/main">
          <x14:cfRule type="expression" priority="1" id="{D28D08CB-36F4-4E5F-8576-745D1510E519}">
            <xm:f>'1.5 Universal Data'!$C$8&lt;$AE$7</xm:f>
            <x14:dxf>
              <fill>
                <patternFill patternType="lightUp">
                  <bgColor theme="0"/>
                </patternFill>
              </fill>
            </x14:dxf>
          </x14:cfRule>
          <xm:sqref>AE120:AF125</xm:sqref>
        </x14:conditionalFormatting>
        <x14:conditionalFormatting xmlns:xm="http://schemas.microsoft.com/office/excel/2006/main">
          <x14:cfRule type="expression" priority="40" id="{A3382FC8-E076-4976-8EBE-6D60BBDF19C3}">
            <xm:f>'1.5 Universal Data'!$C$8&lt;$AG$7</xm:f>
            <x14:dxf>
              <fill>
                <patternFill patternType="lightUp">
                  <bgColor theme="0"/>
                </patternFill>
              </fill>
            </x14:dxf>
          </x14:cfRule>
          <xm:sqref>AG13:AG47</xm:sqref>
        </x14:conditionalFormatting>
        <x14:conditionalFormatting xmlns:xm="http://schemas.microsoft.com/office/excel/2006/main">
          <x14:cfRule type="expression" priority="35" id="{7232C7DE-27CC-434C-9DD9-1E7EF244F2DD}">
            <xm:f>'1.5 Universal Data'!$C$8&lt;$AG$7</xm:f>
            <x14:dxf>
              <fill>
                <patternFill patternType="lightUp">
                  <bgColor theme="0"/>
                </patternFill>
              </fill>
            </x14:dxf>
          </x14:cfRule>
          <xm:sqref>AG54:AG67</xm:sqref>
        </x14:conditionalFormatting>
        <x14:conditionalFormatting xmlns:xm="http://schemas.microsoft.com/office/excel/2006/main">
          <x14:cfRule type="expression" priority="30" id="{DA1E72A8-E422-40C0-AC06-A77D928C7395}">
            <xm:f>'1.5 Universal Data'!$C$8&lt;$AG$7</xm:f>
            <x14:dxf>
              <fill>
                <patternFill patternType="lightUp">
                  <bgColor theme="0"/>
                </patternFill>
              </fill>
            </x14:dxf>
          </x14:cfRule>
          <xm:sqref>AG76:AG78</xm:sqref>
        </x14:conditionalFormatting>
        <x14:conditionalFormatting xmlns:xm="http://schemas.microsoft.com/office/excel/2006/main">
          <x14:cfRule type="expression" priority="25" id="{F8AAA1C9-71F9-40C0-9497-847A430181EE}">
            <xm:f>'1.5 Universal Data'!$C$8&lt;$AG$7</xm:f>
            <x14:dxf>
              <fill>
                <patternFill patternType="lightUp">
                  <bgColor theme="0"/>
                </patternFill>
              </fill>
            </x14:dxf>
          </x14:cfRule>
          <xm:sqref>AG86:AG92</xm:sqref>
        </x14:conditionalFormatting>
        <x14:conditionalFormatting xmlns:xm="http://schemas.microsoft.com/office/excel/2006/main">
          <x14:cfRule type="expression" priority="20" id="{3063C31F-EE6A-4B2D-B823-05E154D43FE8}">
            <xm:f>'1.5 Universal Data'!$C$8&lt;$AG$7</xm:f>
            <x14:dxf>
              <fill>
                <patternFill patternType="lightUp">
                  <bgColor theme="0"/>
                </patternFill>
              </fill>
            </x14:dxf>
          </x14:cfRule>
          <xm:sqref>AG97:AG103</xm:sqref>
        </x14:conditionalFormatting>
        <x14:conditionalFormatting xmlns:xm="http://schemas.microsoft.com/office/excel/2006/main">
          <x14:cfRule type="expression" priority="15" id="{65E26687-E0DB-409B-9341-1F4513A80660}">
            <xm:f>'1.5 Universal Data'!$C$8&lt;$AG$7</xm:f>
            <x14:dxf>
              <fill>
                <patternFill patternType="lightUp">
                  <bgColor theme="0"/>
                </patternFill>
              </fill>
            </x14:dxf>
          </x14:cfRule>
          <xm:sqref>AG110:AG115</xm:sqref>
        </x14:conditionalFormatting>
        <x14:conditionalFormatting xmlns:xm="http://schemas.microsoft.com/office/excel/2006/main">
          <x14:cfRule type="expression" priority="10" id="{0DF81CA8-4079-4C96-8384-9188A3422D72}">
            <xm:f>'1.5 Universal Data'!$C$8&lt;$AG$7</xm:f>
            <x14:dxf>
              <fill>
                <patternFill patternType="lightUp">
                  <bgColor theme="0"/>
                </patternFill>
              </fill>
            </x14:dxf>
          </x14:cfRule>
          <xm:sqref>AG120:AG125</xm:sqref>
        </x14:conditionalFormatting>
        <x14:conditionalFormatting xmlns:xm="http://schemas.microsoft.com/office/excel/2006/main">
          <x14:cfRule type="expression" priority="39" id="{65DCA4DC-A2F6-45EA-8B63-2271C23E2275}">
            <xm:f>'1.5 Universal Data'!$C$8&lt;$AH$7</xm:f>
            <x14:dxf>
              <fill>
                <patternFill patternType="lightUp">
                  <bgColor theme="0"/>
                </patternFill>
              </fill>
            </x14:dxf>
          </x14:cfRule>
          <xm:sqref>AH13:AH47</xm:sqref>
        </x14:conditionalFormatting>
        <x14:conditionalFormatting xmlns:xm="http://schemas.microsoft.com/office/excel/2006/main">
          <x14:cfRule type="expression" priority="34" id="{A3E19D26-6B98-4093-951D-4D92987A4B82}">
            <xm:f>'1.5 Universal Data'!$C$8&lt;$AH$7</xm:f>
            <x14:dxf>
              <fill>
                <patternFill patternType="lightUp">
                  <bgColor theme="0"/>
                </patternFill>
              </fill>
            </x14:dxf>
          </x14:cfRule>
          <xm:sqref>AH54:AH67</xm:sqref>
        </x14:conditionalFormatting>
        <x14:conditionalFormatting xmlns:xm="http://schemas.microsoft.com/office/excel/2006/main">
          <x14:cfRule type="expression" priority="29" id="{11ADBDFB-DDF2-4FCF-A882-544D3AA0E3F3}">
            <xm:f>'1.5 Universal Data'!$C$8&lt;$AH$7</xm:f>
            <x14:dxf>
              <fill>
                <patternFill patternType="lightUp">
                  <bgColor theme="0"/>
                </patternFill>
              </fill>
            </x14:dxf>
          </x14:cfRule>
          <xm:sqref>AH76:AH78</xm:sqref>
        </x14:conditionalFormatting>
        <x14:conditionalFormatting xmlns:xm="http://schemas.microsoft.com/office/excel/2006/main">
          <x14:cfRule type="expression" priority="24" id="{6E378CC6-9F6E-4EA6-93DD-873DB20B2833}">
            <xm:f>'1.5 Universal Data'!$C$8&lt;$AH$7</xm:f>
            <x14:dxf>
              <fill>
                <patternFill patternType="lightUp">
                  <bgColor theme="0"/>
                </patternFill>
              </fill>
            </x14:dxf>
          </x14:cfRule>
          <xm:sqref>AH86:AH92</xm:sqref>
        </x14:conditionalFormatting>
        <x14:conditionalFormatting xmlns:xm="http://schemas.microsoft.com/office/excel/2006/main">
          <x14:cfRule type="expression" priority="19" id="{18398AB5-A278-4C1A-A4CA-7D66BBFFBEF2}">
            <xm:f>'1.5 Universal Data'!$C$8&lt;$AH$7</xm:f>
            <x14:dxf>
              <fill>
                <patternFill patternType="lightUp">
                  <bgColor theme="0"/>
                </patternFill>
              </fill>
            </x14:dxf>
          </x14:cfRule>
          <xm:sqref>AH97:AH103</xm:sqref>
        </x14:conditionalFormatting>
        <x14:conditionalFormatting xmlns:xm="http://schemas.microsoft.com/office/excel/2006/main">
          <x14:cfRule type="expression" priority="14" id="{DE3E9C28-E5C6-44AB-9A3D-11FC285566A2}">
            <xm:f>'1.5 Universal Data'!$C$8&lt;$AH$7</xm:f>
            <x14:dxf>
              <fill>
                <patternFill patternType="lightUp">
                  <bgColor theme="0"/>
                </patternFill>
              </fill>
            </x14:dxf>
          </x14:cfRule>
          <xm:sqref>AH110:AH115</xm:sqref>
        </x14:conditionalFormatting>
        <x14:conditionalFormatting xmlns:xm="http://schemas.microsoft.com/office/excel/2006/main">
          <x14:cfRule type="expression" priority="9" id="{9A788CDF-A544-4709-A0DC-171E4255A2AA}">
            <xm:f>'1.5 Universal Data'!$C$8&lt;$AH$7</xm:f>
            <x14:dxf>
              <fill>
                <patternFill patternType="lightUp">
                  <bgColor theme="0"/>
                </patternFill>
              </fill>
            </x14:dxf>
          </x14:cfRule>
          <xm:sqref>AH120:AH125</xm:sqref>
        </x14:conditionalFormatting>
        <x14:conditionalFormatting xmlns:xm="http://schemas.microsoft.com/office/excel/2006/main">
          <x14:cfRule type="expression" priority="38" id="{8D39EC20-B8D3-4ECB-B62C-0DAAA0EB616B}">
            <xm:f>'1.5 Universal Data'!$C$8&lt;$AI$7</xm:f>
            <x14:dxf>
              <fill>
                <patternFill patternType="lightUp">
                  <bgColor theme="0"/>
                </patternFill>
              </fill>
            </x14:dxf>
          </x14:cfRule>
          <xm:sqref>AI13:AI47</xm:sqref>
        </x14:conditionalFormatting>
        <x14:conditionalFormatting xmlns:xm="http://schemas.microsoft.com/office/excel/2006/main">
          <x14:cfRule type="expression" priority="33" id="{E37A45B0-E7ED-4C8B-B967-3BF469B76DD9}">
            <xm:f>'1.5 Universal Data'!$C$8&lt;$AI$7</xm:f>
            <x14:dxf>
              <fill>
                <patternFill patternType="lightUp">
                  <bgColor theme="0"/>
                </patternFill>
              </fill>
            </x14:dxf>
          </x14:cfRule>
          <xm:sqref>AI54:AI67</xm:sqref>
        </x14:conditionalFormatting>
        <x14:conditionalFormatting xmlns:xm="http://schemas.microsoft.com/office/excel/2006/main">
          <x14:cfRule type="expression" priority="28" id="{7F0355C0-283E-4B6B-BAB0-A3B3DE3266BC}">
            <xm:f>'1.5 Universal Data'!$C$8&lt;$AI$7</xm:f>
            <x14:dxf>
              <fill>
                <patternFill patternType="lightUp">
                  <bgColor theme="0"/>
                </patternFill>
              </fill>
            </x14:dxf>
          </x14:cfRule>
          <xm:sqref>AI76:AI78</xm:sqref>
        </x14:conditionalFormatting>
        <x14:conditionalFormatting xmlns:xm="http://schemas.microsoft.com/office/excel/2006/main">
          <x14:cfRule type="expression" priority="23" id="{178469F8-7901-40D1-8507-4B5B46EC28E3}">
            <xm:f>'1.5 Universal Data'!$C$8&lt;$AI$7</xm:f>
            <x14:dxf>
              <fill>
                <patternFill patternType="lightUp">
                  <bgColor theme="0"/>
                </patternFill>
              </fill>
            </x14:dxf>
          </x14:cfRule>
          <xm:sqref>AI86:AI92</xm:sqref>
        </x14:conditionalFormatting>
        <x14:conditionalFormatting xmlns:xm="http://schemas.microsoft.com/office/excel/2006/main">
          <x14:cfRule type="expression" priority="18" id="{B7C3F308-0971-4B98-B3D9-7A78D1F2B3E8}">
            <xm:f>'1.5 Universal Data'!$C$8&lt;$AI$7</xm:f>
            <x14:dxf>
              <fill>
                <patternFill patternType="lightUp">
                  <bgColor theme="0"/>
                </patternFill>
              </fill>
            </x14:dxf>
          </x14:cfRule>
          <xm:sqref>AI97:AI103</xm:sqref>
        </x14:conditionalFormatting>
        <x14:conditionalFormatting xmlns:xm="http://schemas.microsoft.com/office/excel/2006/main">
          <x14:cfRule type="expression" priority="13" id="{1E436ED6-A18A-4DDF-A3A4-E3C7DAA1CC3B}">
            <xm:f>'1.5 Universal Data'!$C$8&lt;$AI$7</xm:f>
            <x14:dxf>
              <fill>
                <patternFill patternType="lightUp">
                  <bgColor theme="0"/>
                </patternFill>
              </fill>
            </x14:dxf>
          </x14:cfRule>
          <xm:sqref>AI110:AI115</xm:sqref>
        </x14:conditionalFormatting>
        <x14:conditionalFormatting xmlns:xm="http://schemas.microsoft.com/office/excel/2006/main">
          <x14:cfRule type="expression" priority="8" id="{80476C9D-2347-4C88-9112-C07039B7076B}">
            <xm:f>'1.5 Universal Data'!$C$8&lt;$AI$7</xm:f>
            <x14:dxf>
              <fill>
                <patternFill patternType="lightUp">
                  <bgColor theme="0"/>
                </patternFill>
              </fill>
            </x14:dxf>
          </x14:cfRule>
          <xm:sqref>AI120:AI125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D6AE515B-7F3C-4A4E-AE5D-93296D3AC43D}">
          <x14:formula1>
            <xm:f>'1.3 Lists'!$AB$11:$AB$17</xm:f>
          </x14:formula1>
          <xm:sqref>U13:U47 U54:U67</xm:sqref>
        </x14:dataValidation>
      </x14:dataValidation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4EC3A-649F-413F-BF31-7CE618C37431}">
  <sheetPr>
    <tabColor theme="7" tint="0.39997558519241921"/>
  </sheetPr>
  <dimension ref="A1:AI109"/>
  <sheetViews>
    <sheetView zoomScale="80" zoomScaleNormal="80" workbookViewId="0">
      <pane ySplit="8" topLeftCell="A62" activePane="bottomLeft" state="frozen"/>
      <selection activeCell="J37" sqref="J37"/>
      <selection pane="bottomLeft" activeCell="A79" sqref="A79"/>
    </sheetView>
  </sheetViews>
  <sheetFormatPr defaultRowHeight="14.5"/>
  <cols>
    <col min="1" max="3" width="1.7265625" customWidth="1"/>
    <col min="4" max="4" width="4.7265625" customWidth="1"/>
    <col min="5" max="5" width="5" bestFit="1" customWidth="1"/>
    <col min="6" max="6" width="24.453125" bestFit="1" customWidth="1"/>
    <col min="7" max="7" width="5" customWidth="1"/>
    <col min="8" max="8" width="11.26953125" bestFit="1" customWidth="1"/>
    <col min="9" max="9" width="24.26953125" bestFit="1" customWidth="1"/>
    <col min="10" max="10" width="9.453125" bestFit="1" customWidth="1"/>
    <col min="11" max="11" width="26.453125" bestFit="1" customWidth="1"/>
    <col min="12" max="12" width="26.7265625" bestFit="1" customWidth="1"/>
    <col min="13" max="13" width="1.7265625" customWidth="1"/>
    <col min="14" max="14" width="38.453125" bestFit="1" customWidth="1"/>
    <col min="15" max="15" width="1.7265625" customWidth="1"/>
    <col min="16" max="16" width="7.26953125" bestFit="1" customWidth="1"/>
    <col min="17" max="17" width="15.453125" customWidth="1"/>
    <col min="18" max="18" width="33.26953125" customWidth="1"/>
    <col min="19" max="19" width="13" bestFit="1" customWidth="1"/>
    <col min="20" max="20" width="11.453125" bestFit="1" customWidth="1"/>
    <col min="21" max="21" width="34.453125" bestFit="1" customWidth="1"/>
    <col min="22" max="22" width="12.26953125" customWidth="1"/>
    <col min="23" max="23" width="24.453125" bestFit="1" customWidth="1"/>
    <col min="24" max="28" width="1.7265625" hidden="1" customWidth="1"/>
    <col min="29" max="29" width="5" bestFit="1" customWidth="1"/>
    <col min="30" max="36" width="9.7265625" customWidth="1"/>
  </cols>
  <sheetData>
    <row r="1" spans="1:35" s="46" customFormat="1" ht="23.5">
      <c r="A1" s="56" t="str">
        <f>'1.1 Cover'!A1</f>
        <v>Regulatory Reporting Pack</v>
      </c>
    </row>
    <row r="2" spans="1:35" s="46" customFormat="1" ht="23.5">
      <c r="A2" s="56" t="str">
        <f>'1.1 Cover'!A2</f>
        <v>Price base - 2018/19</v>
      </c>
    </row>
    <row r="3" spans="1:35" s="46" customFormat="1" ht="23.5">
      <c r="A3" s="56" t="str">
        <f>'1.1 Cover'!A3</f>
        <v>Regulatory Year: April 2022 - March 2023</v>
      </c>
    </row>
    <row r="4" spans="1:35" s="46" customFormat="1" ht="23.5">
      <c r="A4" s="56" t="s">
        <v>2300</v>
      </c>
    </row>
    <row r="6" spans="1:35">
      <c r="AE6" s="1494" t="s">
        <v>1146</v>
      </c>
      <c r="AF6" s="1495"/>
      <c r="AG6" s="1495"/>
      <c r="AH6" s="1495"/>
      <c r="AI6" s="1496"/>
    </row>
    <row r="7" spans="1:35" s="43" customFormat="1">
      <c r="D7" s="55" t="s">
        <v>214</v>
      </c>
      <c r="E7" s="55" t="s">
        <v>215</v>
      </c>
      <c r="F7" s="55" t="s">
        <v>216</v>
      </c>
      <c r="G7" s="55" t="s">
        <v>1396</v>
      </c>
      <c r="H7" s="55" t="s">
        <v>2158</v>
      </c>
      <c r="I7" s="55" t="s">
        <v>219</v>
      </c>
      <c r="J7" s="55" t="s">
        <v>220</v>
      </c>
      <c r="K7" s="55" t="s">
        <v>221</v>
      </c>
      <c r="L7" s="55" t="s">
        <v>222</v>
      </c>
      <c r="M7" s="55"/>
      <c r="N7" s="55" t="s">
        <v>224</v>
      </c>
      <c r="O7" s="55"/>
      <c r="P7" s="55" t="s">
        <v>226</v>
      </c>
      <c r="Q7" s="55" t="s">
        <v>2214</v>
      </c>
      <c r="R7" s="55" t="s">
        <v>2193</v>
      </c>
      <c r="S7" s="55" t="s">
        <v>2281</v>
      </c>
      <c r="T7" s="55" t="s">
        <v>2282</v>
      </c>
      <c r="U7" s="55" t="s">
        <v>2301</v>
      </c>
      <c r="V7" s="55" t="s">
        <v>17</v>
      </c>
      <c r="W7" s="55" t="s">
        <v>2302</v>
      </c>
      <c r="X7" s="55"/>
      <c r="Y7" s="55"/>
      <c r="Z7" s="55"/>
      <c r="AA7" s="55"/>
      <c r="AB7" s="55"/>
      <c r="AC7" s="55" t="s">
        <v>1387</v>
      </c>
      <c r="AE7" s="57">
        <v>2022</v>
      </c>
      <c r="AF7" s="58">
        <v>2023</v>
      </c>
      <c r="AG7" s="58">
        <v>2024</v>
      </c>
      <c r="AH7" s="58">
        <v>2025</v>
      </c>
      <c r="AI7" s="59">
        <v>2026</v>
      </c>
    </row>
    <row r="8" spans="1:35">
      <c r="S8" s="43"/>
      <c r="T8" s="43"/>
      <c r="U8" s="43"/>
      <c r="V8" s="43"/>
      <c r="W8" s="43"/>
    </row>
    <row r="9" spans="1:35" s="1" customFormat="1" ht="18">
      <c r="B9" s="2" t="s">
        <v>2303</v>
      </c>
      <c r="S9" s="718"/>
      <c r="T9" s="718"/>
    </row>
    <row r="10" spans="1:35">
      <c r="S10" s="411"/>
      <c r="T10" s="411"/>
    </row>
    <row r="11" spans="1:35" s="1" customFormat="1" ht="14">
      <c r="A11" s="42"/>
      <c r="B11" s="48" t="s">
        <v>2242</v>
      </c>
      <c r="S11" s="718"/>
      <c r="T11" s="718"/>
    </row>
    <row r="12" spans="1:35">
      <c r="S12" s="411"/>
      <c r="T12" s="411"/>
    </row>
    <row r="13" spans="1:35">
      <c r="D13" t="s">
        <v>238</v>
      </c>
      <c r="E13" t="s">
        <v>215</v>
      </c>
      <c r="F13" t="s">
        <v>239</v>
      </c>
      <c r="G13" t="s">
        <v>2161</v>
      </c>
      <c r="H13" t="s">
        <v>241</v>
      </c>
      <c r="I13" t="s">
        <v>346</v>
      </c>
      <c r="J13" t="s">
        <v>107</v>
      </c>
      <c r="K13" t="s">
        <v>346</v>
      </c>
      <c r="L13" t="s">
        <v>440</v>
      </c>
      <c r="P13" t="s">
        <v>290</v>
      </c>
      <c r="Q13" s="888"/>
      <c r="R13" s="888"/>
      <c r="S13" s="952"/>
      <c r="T13" s="952"/>
      <c r="U13" s="888"/>
      <c r="V13" s="888"/>
      <c r="W13" s="888"/>
      <c r="AC13" t="s">
        <v>1390</v>
      </c>
      <c r="AD13" s="49"/>
      <c r="AE13" s="888"/>
      <c r="AF13" s="888"/>
      <c r="AG13" s="888"/>
      <c r="AH13" s="888"/>
      <c r="AI13" s="888"/>
    </row>
    <row r="14" spans="1:35">
      <c r="D14" t="s">
        <v>238</v>
      </c>
      <c r="E14" t="s">
        <v>215</v>
      </c>
      <c r="F14" t="s">
        <v>239</v>
      </c>
      <c r="G14" t="s">
        <v>2161</v>
      </c>
      <c r="H14" t="s">
        <v>241</v>
      </c>
      <c r="I14" t="s">
        <v>346</v>
      </c>
      <c r="J14" t="s">
        <v>107</v>
      </c>
      <c r="K14" t="s">
        <v>346</v>
      </c>
      <c r="L14" t="s">
        <v>440</v>
      </c>
      <c r="P14" t="s">
        <v>290</v>
      </c>
      <c r="Q14" s="888"/>
      <c r="R14" s="888"/>
      <c r="S14" s="952"/>
      <c r="T14" s="952"/>
      <c r="U14" s="888"/>
      <c r="V14" s="888"/>
      <c r="W14" s="888"/>
      <c r="AC14" t="s">
        <v>1390</v>
      </c>
      <c r="AD14" s="49"/>
      <c r="AE14" s="888"/>
      <c r="AF14" s="888"/>
      <c r="AG14" s="888"/>
      <c r="AH14" s="888"/>
      <c r="AI14" s="888"/>
    </row>
    <row r="15" spans="1:35">
      <c r="D15" t="s">
        <v>238</v>
      </c>
      <c r="E15" t="s">
        <v>215</v>
      </c>
      <c r="F15" t="s">
        <v>239</v>
      </c>
      <c r="G15" t="s">
        <v>2161</v>
      </c>
      <c r="H15" t="s">
        <v>241</v>
      </c>
      <c r="I15" t="s">
        <v>346</v>
      </c>
      <c r="J15" t="s">
        <v>107</v>
      </c>
      <c r="K15" t="s">
        <v>346</v>
      </c>
      <c r="L15" t="s">
        <v>440</v>
      </c>
      <c r="P15" t="s">
        <v>290</v>
      </c>
      <c r="Q15" s="888"/>
      <c r="R15" s="888"/>
      <c r="S15" s="952"/>
      <c r="T15" s="952"/>
      <c r="U15" s="888"/>
      <c r="V15" s="888"/>
      <c r="W15" s="888"/>
      <c r="AC15" t="s">
        <v>1390</v>
      </c>
      <c r="AD15" s="49"/>
      <c r="AE15" s="888"/>
      <c r="AF15" s="888"/>
      <c r="AG15" s="888"/>
      <c r="AH15" s="888"/>
      <c r="AI15" s="888"/>
    </row>
    <row r="16" spans="1:35">
      <c r="D16" t="s">
        <v>238</v>
      </c>
      <c r="E16" t="s">
        <v>215</v>
      </c>
      <c r="F16" t="s">
        <v>239</v>
      </c>
      <c r="G16" t="s">
        <v>2161</v>
      </c>
      <c r="H16" t="s">
        <v>241</v>
      </c>
      <c r="I16" t="s">
        <v>346</v>
      </c>
      <c r="J16" t="s">
        <v>107</v>
      </c>
      <c r="K16" t="s">
        <v>346</v>
      </c>
      <c r="L16" t="s">
        <v>440</v>
      </c>
      <c r="P16" t="s">
        <v>290</v>
      </c>
      <c r="Q16" s="888"/>
      <c r="R16" s="888"/>
      <c r="S16" s="952"/>
      <c r="T16" s="952"/>
      <c r="U16" s="888"/>
      <c r="V16" s="888"/>
      <c r="W16" s="888"/>
      <c r="AC16" t="s">
        <v>1390</v>
      </c>
      <c r="AD16" s="49"/>
      <c r="AE16" s="888"/>
      <c r="AF16" s="888"/>
      <c r="AG16" s="888"/>
      <c r="AH16" s="888"/>
      <c r="AI16" s="888"/>
    </row>
    <row r="17" spans="4:35">
      <c r="D17" t="s">
        <v>238</v>
      </c>
      <c r="E17" t="s">
        <v>215</v>
      </c>
      <c r="F17" t="s">
        <v>239</v>
      </c>
      <c r="G17" t="s">
        <v>2161</v>
      </c>
      <c r="H17" t="s">
        <v>241</v>
      </c>
      <c r="I17" t="s">
        <v>346</v>
      </c>
      <c r="J17" t="s">
        <v>107</v>
      </c>
      <c r="K17" t="s">
        <v>346</v>
      </c>
      <c r="L17" t="s">
        <v>440</v>
      </c>
      <c r="P17" t="s">
        <v>290</v>
      </c>
      <c r="Q17" s="888"/>
      <c r="R17" s="888"/>
      <c r="S17" s="952"/>
      <c r="T17" s="952"/>
      <c r="U17" s="888"/>
      <c r="V17" s="888"/>
      <c r="W17" s="888"/>
      <c r="AC17" t="s">
        <v>1390</v>
      </c>
      <c r="AD17" s="49"/>
      <c r="AE17" s="888"/>
      <c r="AF17" s="888"/>
      <c r="AG17" s="888"/>
      <c r="AH17" s="888"/>
      <c r="AI17" s="888"/>
    </row>
    <row r="18" spans="4:35">
      <c r="D18" t="s">
        <v>238</v>
      </c>
      <c r="E18" t="s">
        <v>215</v>
      </c>
      <c r="F18" t="s">
        <v>239</v>
      </c>
      <c r="G18" t="s">
        <v>2161</v>
      </c>
      <c r="H18" t="s">
        <v>241</v>
      </c>
      <c r="I18" t="s">
        <v>346</v>
      </c>
      <c r="J18" t="s">
        <v>107</v>
      </c>
      <c r="K18" t="s">
        <v>346</v>
      </c>
      <c r="L18" t="s">
        <v>440</v>
      </c>
      <c r="P18" t="s">
        <v>290</v>
      </c>
      <c r="Q18" s="888"/>
      <c r="R18" s="888"/>
      <c r="S18" s="952"/>
      <c r="T18" s="952"/>
      <c r="U18" s="888"/>
      <c r="V18" s="888"/>
      <c r="W18" s="888"/>
      <c r="AC18" t="s">
        <v>1390</v>
      </c>
      <c r="AD18" s="49"/>
      <c r="AE18" s="888"/>
      <c r="AF18" s="888"/>
      <c r="AG18" s="888"/>
      <c r="AH18" s="888"/>
      <c r="AI18" s="888"/>
    </row>
    <row r="19" spans="4:35">
      <c r="D19" t="s">
        <v>238</v>
      </c>
      <c r="E19" t="s">
        <v>215</v>
      </c>
      <c r="F19" t="s">
        <v>239</v>
      </c>
      <c r="G19" t="s">
        <v>2161</v>
      </c>
      <c r="H19" t="s">
        <v>241</v>
      </c>
      <c r="I19" t="s">
        <v>346</v>
      </c>
      <c r="J19" t="s">
        <v>107</v>
      </c>
      <c r="K19" t="s">
        <v>346</v>
      </c>
      <c r="L19" t="s">
        <v>440</v>
      </c>
      <c r="P19" t="s">
        <v>290</v>
      </c>
      <c r="Q19" s="888"/>
      <c r="R19" s="888"/>
      <c r="S19" s="952"/>
      <c r="T19" s="952"/>
      <c r="U19" s="888"/>
      <c r="V19" s="888"/>
      <c r="W19" s="888"/>
      <c r="AC19" t="s">
        <v>1390</v>
      </c>
      <c r="AD19" s="49"/>
      <c r="AE19" s="888"/>
      <c r="AF19" s="888"/>
      <c r="AG19" s="888"/>
      <c r="AH19" s="888"/>
      <c r="AI19" s="888"/>
    </row>
    <row r="20" spans="4:35">
      <c r="D20" t="s">
        <v>238</v>
      </c>
      <c r="E20" t="s">
        <v>215</v>
      </c>
      <c r="F20" t="s">
        <v>239</v>
      </c>
      <c r="G20" t="s">
        <v>2161</v>
      </c>
      <c r="H20" t="s">
        <v>241</v>
      </c>
      <c r="I20" t="s">
        <v>346</v>
      </c>
      <c r="J20" t="s">
        <v>107</v>
      </c>
      <c r="K20" t="s">
        <v>346</v>
      </c>
      <c r="L20" t="s">
        <v>440</v>
      </c>
      <c r="P20" t="s">
        <v>290</v>
      </c>
      <c r="Q20" s="888"/>
      <c r="R20" s="888"/>
      <c r="S20" s="952"/>
      <c r="T20" s="952"/>
      <c r="U20" s="888"/>
      <c r="V20" s="888"/>
      <c r="W20" s="888"/>
      <c r="AC20" t="s">
        <v>1390</v>
      </c>
      <c r="AD20" s="49"/>
      <c r="AE20" s="888"/>
      <c r="AF20" s="888"/>
      <c r="AG20" s="888"/>
      <c r="AH20" s="888"/>
      <c r="AI20" s="888"/>
    </row>
    <row r="21" spans="4:35">
      <c r="D21" t="s">
        <v>238</v>
      </c>
      <c r="E21" t="s">
        <v>215</v>
      </c>
      <c r="F21" t="s">
        <v>239</v>
      </c>
      <c r="G21" t="s">
        <v>2161</v>
      </c>
      <c r="H21" t="s">
        <v>241</v>
      </c>
      <c r="I21" t="s">
        <v>346</v>
      </c>
      <c r="J21" t="s">
        <v>107</v>
      </c>
      <c r="K21" t="s">
        <v>346</v>
      </c>
      <c r="L21" t="s">
        <v>440</v>
      </c>
      <c r="P21" t="s">
        <v>290</v>
      </c>
      <c r="Q21" s="888"/>
      <c r="R21" s="888"/>
      <c r="S21" s="952"/>
      <c r="T21" s="952"/>
      <c r="U21" s="888"/>
      <c r="V21" s="888"/>
      <c r="W21" s="888"/>
      <c r="AC21" t="s">
        <v>1390</v>
      </c>
      <c r="AD21" s="49"/>
      <c r="AE21" s="888"/>
      <c r="AF21" s="888"/>
      <c r="AG21" s="888"/>
      <c r="AH21" s="888"/>
      <c r="AI21" s="888"/>
    </row>
    <row r="22" spans="4:35">
      <c r="D22" t="s">
        <v>238</v>
      </c>
      <c r="E22" t="s">
        <v>215</v>
      </c>
      <c r="F22" t="s">
        <v>239</v>
      </c>
      <c r="G22" t="s">
        <v>2161</v>
      </c>
      <c r="H22" t="s">
        <v>241</v>
      </c>
      <c r="I22" t="s">
        <v>346</v>
      </c>
      <c r="J22" t="s">
        <v>107</v>
      </c>
      <c r="K22" t="s">
        <v>346</v>
      </c>
      <c r="L22" t="s">
        <v>440</v>
      </c>
      <c r="P22" t="s">
        <v>290</v>
      </c>
      <c r="Q22" s="888"/>
      <c r="R22" s="888"/>
      <c r="S22" s="952"/>
      <c r="T22" s="952"/>
      <c r="U22" s="888"/>
      <c r="V22" s="888"/>
      <c r="W22" s="888"/>
      <c r="AC22" t="s">
        <v>1390</v>
      </c>
      <c r="AD22" s="49"/>
      <c r="AE22" s="888"/>
      <c r="AF22" s="888"/>
      <c r="AG22" s="888"/>
      <c r="AH22" s="888"/>
      <c r="AI22" s="888"/>
    </row>
    <row r="23" spans="4:35">
      <c r="D23" t="s">
        <v>238</v>
      </c>
      <c r="E23" t="s">
        <v>215</v>
      </c>
      <c r="F23" t="s">
        <v>239</v>
      </c>
      <c r="G23" t="s">
        <v>2161</v>
      </c>
      <c r="H23" t="s">
        <v>241</v>
      </c>
      <c r="I23" t="s">
        <v>346</v>
      </c>
      <c r="J23" t="s">
        <v>107</v>
      </c>
      <c r="K23" t="s">
        <v>346</v>
      </c>
      <c r="L23" t="s">
        <v>440</v>
      </c>
      <c r="P23" t="s">
        <v>290</v>
      </c>
      <c r="Q23" s="888"/>
      <c r="R23" s="888"/>
      <c r="S23" s="952"/>
      <c r="T23" s="952"/>
      <c r="U23" s="888"/>
      <c r="V23" s="888"/>
      <c r="W23" s="888"/>
      <c r="AC23" t="s">
        <v>1390</v>
      </c>
      <c r="AD23" s="49"/>
      <c r="AE23" s="888"/>
      <c r="AF23" s="888"/>
      <c r="AG23" s="888"/>
      <c r="AH23" s="888"/>
      <c r="AI23" s="888"/>
    </row>
    <row r="24" spans="4:35">
      <c r="D24" t="s">
        <v>238</v>
      </c>
      <c r="E24" t="s">
        <v>215</v>
      </c>
      <c r="F24" t="s">
        <v>239</v>
      </c>
      <c r="G24" t="s">
        <v>2161</v>
      </c>
      <c r="H24" t="s">
        <v>241</v>
      </c>
      <c r="I24" t="s">
        <v>346</v>
      </c>
      <c r="J24" t="s">
        <v>107</v>
      </c>
      <c r="K24" t="s">
        <v>346</v>
      </c>
      <c r="L24" t="s">
        <v>440</v>
      </c>
      <c r="P24" t="s">
        <v>290</v>
      </c>
      <c r="Q24" s="888"/>
      <c r="R24" s="888"/>
      <c r="S24" s="952"/>
      <c r="T24" s="952"/>
      <c r="U24" s="888"/>
      <c r="V24" s="888"/>
      <c r="W24" s="888"/>
      <c r="AC24" t="s">
        <v>1390</v>
      </c>
      <c r="AD24" s="49"/>
      <c r="AE24" s="888"/>
      <c r="AF24" s="888"/>
      <c r="AG24" s="888"/>
      <c r="AH24" s="888"/>
      <c r="AI24" s="888"/>
    </row>
    <row r="25" spans="4:35">
      <c r="D25" t="s">
        <v>238</v>
      </c>
      <c r="E25" t="s">
        <v>215</v>
      </c>
      <c r="F25" t="s">
        <v>239</v>
      </c>
      <c r="G25" t="s">
        <v>2161</v>
      </c>
      <c r="H25" t="s">
        <v>241</v>
      </c>
      <c r="I25" t="s">
        <v>346</v>
      </c>
      <c r="J25" t="s">
        <v>107</v>
      </c>
      <c r="K25" t="s">
        <v>346</v>
      </c>
      <c r="L25" t="s">
        <v>440</v>
      </c>
      <c r="P25" t="s">
        <v>290</v>
      </c>
      <c r="Q25" s="888"/>
      <c r="R25" s="888"/>
      <c r="S25" s="952"/>
      <c r="T25" s="952"/>
      <c r="U25" s="888"/>
      <c r="V25" s="888"/>
      <c r="W25" s="888"/>
      <c r="AC25" t="s">
        <v>1390</v>
      </c>
      <c r="AD25" s="49"/>
      <c r="AE25" s="888"/>
      <c r="AF25" s="888"/>
      <c r="AG25" s="888"/>
      <c r="AH25" s="888"/>
      <c r="AI25" s="888"/>
    </row>
    <row r="26" spans="4:35">
      <c r="D26" t="s">
        <v>238</v>
      </c>
      <c r="E26" t="s">
        <v>215</v>
      </c>
      <c r="F26" t="s">
        <v>239</v>
      </c>
      <c r="G26" t="s">
        <v>2161</v>
      </c>
      <c r="H26" t="s">
        <v>241</v>
      </c>
      <c r="I26" t="s">
        <v>346</v>
      </c>
      <c r="J26" t="s">
        <v>107</v>
      </c>
      <c r="K26" t="s">
        <v>346</v>
      </c>
      <c r="L26" t="s">
        <v>440</v>
      </c>
      <c r="P26" t="s">
        <v>290</v>
      </c>
      <c r="Q26" s="888"/>
      <c r="R26" s="888"/>
      <c r="S26" s="952"/>
      <c r="T26" s="952"/>
      <c r="U26" s="888"/>
      <c r="V26" s="888"/>
      <c r="W26" s="888"/>
      <c r="AC26" t="s">
        <v>1390</v>
      </c>
      <c r="AD26" s="49"/>
      <c r="AE26" s="888"/>
      <c r="AF26" s="888"/>
      <c r="AG26" s="888"/>
      <c r="AH26" s="888"/>
      <c r="AI26" s="888"/>
    </row>
    <row r="27" spans="4:35">
      <c r="D27" t="s">
        <v>238</v>
      </c>
      <c r="E27" t="s">
        <v>215</v>
      </c>
      <c r="F27" t="s">
        <v>239</v>
      </c>
      <c r="G27" t="s">
        <v>2161</v>
      </c>
      <c r="H27" t="s">
        <v>241</v>
      </c>
      <c r="I27" t="s">
        <v>346</v>
      </c>
      <c r="J27" t="s">
        <v>107</v>
      </c>
      <c r="K27" t="s">
        <v>346</v>
      </c>
      <c r="L27" t="s">
        <v>440</v>
      </c>
      <c r="P27" t="s">
        <v>290</v>
      </c>
      <c r="Q27" s="888"/>
      <c r="R27" s="888"/>
      <c r="S27" s="952"/>
      <c r="T27" s="952"/>
      <c r="U27" s="888"/>
      <c r="V27" s="888"/>
      <c r="W27" s="888"/>
      <c r="AC27" t="s">
        <v>1390</v>
      </c>
      <c r="AD27" s="49"/>
      <c r="AE27" s="888"/>
      <c r="AF27" s="888"/>
      <c r="AG27" s="888"/>
      <c r="AH27" s="888"/>
      <c r="AI27" s="888"/>
    </row>
    <row r="28" spans="4:35">
      <c r="D28" t="s">
        <v>238</v>
      </c>
      <c r="E28" t="s">
        <v>215</v>
      </c>
      <c r="F28" t="s">
        <v>239</v>
      </c>
      <c r="G28" t="s">
        <v>2161</v>
      </c>
      <c r="H28" t="s">
        <v>241</v>
      </c>
      <c r="I28" t="s">
        <v>346</v>
      </c>
      <c r="J28" t="s">
        <v>107</v>
      </c>
      <c r="K28" t="s">
        <v>346</v>
      </c>
      <c r="L28" t="s">
        <v>440</v>
      </c>
      <c r="P28" t="s">
        <v>290</v>
      </c>
      <c r="Q28" s="888"/>
      <c r="R28" s="888"/>
      <c r="S28" s="952"/>
      <c r="T28" s="952"/>
      <c r="U28" s="888"/>
      <c r="V28" s="888"/>
      <c r="W28" s="888"/>
      <c r="AC28" t="s">
        <v>1390</v>
      </c>
      <c r="AD28" s="49"/>
      <c r="AE28" s="888"/>
      <c r="AF28" s="888"/>
      <c r="AG28" s="888"/>
      <c r="AH28" s="888"/>
      <c r="AI28" s="888"/>
    </row>
    <row r="29" spans="4:35">
      <c r="D29" t="s">
        <v>238</v>
      </c>
      <c r="E29" t="s">
        <v>215</v>
      </c>
      <c r="F29" t="s">
        <v>239</v>
      </c>
      <c r="G29" t="s">
        <v>2161</v>
      </c>
      <c r="H29" t="s">
        <v>241</v>
      </c>
      <c r="I29" t="s">
        <v>346</v>
      </c>
      <c r="J29" t="s">
        <v>107</v>
      </c>
      <c r="K29" t="s">
        <v>346</v>
      </c>
      <c r="L29" t="s">
        <v>440</v>
      </c>
      <c r="P29" t="s">
        <v>290</v>
      </c>
      <c r="Q29" s="888"/>
      <c r="R29" s="888"/>
      <c r="S29" s="952"/>
      <c r="T29" s="952"/>
      <c r="U29" s="888"/>
      <c r="V29" s="888"/>
      <c r="W29" s="888"/>
      <c r="AC29" t="s">
        <v>1390</v>
      </c>
      <c r="AD29" s="49"/>
      <c r="AE29" s="888"/>
      <c r="AF29" s="888"/>
      <c r="AG29" s="888"/>
      <c r="AH29" s="888"/>
      <c r="AI29" s="888"/>
    </row>
    <row r="30" spans="4:35">
      <c r="D30" t="s">
        <v>238</v>
      </c>
      <c r="E30" t="s">
        <v>215</v>
      </c>
      <c r="F30" t="s">
        <v>239</v>
      </c>
      <c r="G30" t="s">
        <v>2161</v>
      </c>
      <c r="H30" t="s">
        <v>241</v>
      </c>
      <c r="I30" t="s">
        <v>346</v>
      </c>
      <c r="J30" t="s">
        <v>107</v>
      </c>
      <c r="K30" t="s">
        <v>346</v>
      </c>
      <c r="L30" t="s">
        <v>440</v>
      </c>
      <c r="P30" t="s">
        <v>290</v>
      </c>
      <c r="Q30" s="888"/>
      <c r="R30" s="888"/>
      <c r="S30" s="952"/>
      <c r="T30" s="952"/>
      <c r="U30" s="888"/>
      <c r="V30" s="888"/>
      <c r="W30" s="888"/>
      <c r="AC30" t="s">
        <v>1390</v>
      </c>
      <c r="AD30" s="49"/>
      <c r="AE30" s="888"/>
      <c r="AF30" s="888"/>
      <c r="AG30" s="888"/>
      <c r="AH30" s="888"/>
      <c r="AI30" s="888"/>
    </row>
    <row r="31" spans="4:35">
      <c r="D31" t="s">
        <v>238</v>
      </c>
      <c r="E31" t="s">
        <v>215</v>
      </c>
      <c r="F31" t="s">
        <v>239</v>
      </c>
      <c r="G31" t="s">
        <v>2161</v>
      </c>
      <c r="H31" t="s">
        <v>241</v>
      </c>
      <c r="I31" t="s">
        <v>346</v>
      </c>
      <c r="J31" t="s">
        <v>107</v>
      </c>
      <c r="K31" t="s">
        <v>346</v>
      </c>
      <c r="L31" t="s">
        <v>440</v>
      </c>
      <c r="P31" t="s">
        <v>290</v>
      </c>
      <c r="Q31" s="888"/>
      <c r="R31" s="888"/>
      <c r="S31" s="952"/>
      <c r="T31" s="952"/>
      <c r="U31" s="888"/>
      <c r="V31" s="888"/>
      <c r="W31" s="888"/>
      <c r="AC31" t="s">
        <v>1390</v>
      </c>
      <c r="AD31" s="49"/>
      <c r="AE31" s="888"/>
      <c r="AF31" s="888"/>
      <c r="AG31" s="888"/>
      <c r="AH31" s="888"/>
      <c r="AI31" s="888"/>
    </row>
    <row r="32" spans="4:35">
      <c r="D32" t="s">
        <v>238</v>
      </c>
      <c r="E32" t="s">
        <v>215</v>
      </c>
      <c r="F32" t="s">
        <v>239</v>
      </c>
      <c r="G32" t="s">
        <v>2161</v>
      </c>
      <c r="H32" t="s">
        <v>241</v>
      </c>
      <c r="I32" t="s">
        <v>346</v>
      </c>
      <c r="J32" t="s">
        <v>107</v>
      </c>
      <c r="K32" t="s">
        <v>346</v>
      </c>
      <c r="L32" t="s">
        <v>440</v>
      </c>
      <c r="P32" t="s">
        <v>290</v>
      </c>
      <c r="Q32" s="888"/>
      <c r="R32" s="888"/>
      <c r="S32" s="952"/>
      <c r="T32" s="952"/>
      <c r="U32" s="888"/>
      <c r="V32" s="888"/>
      <c r="W32" s="888"/>
      <c r="AC32" t="s">
        <v>1390</v>
      </c>
      <c r="AD32" s="49"/>
      <c r="AE32" s="888"/>
      <c r="AF32" s="888"/>
      <c r="AG32" s="888"/>
      <c r="AH32" s="888"/>
      <c r="AI32" s="888"/>
    </row>
    <row r="33" spans="4:35">
      <c r="D33" t="s">
        <v>238</v>
      </c>
      <c r="E33" t="s">
        <v>215</v>
      </c>
      <c r="F33" t="s">
        <v>239</v>
      </c>
      <c r="G33" t="s">
        <v>2161</v>
      </c>
      <c r="H33" t="s">
        <v>241</v>
      </c>
      <c r="I33" t="s">
        <v>346</v>
      </c>
      <c r="J33" t="s">
        <v>107</v>
      </c>
      <c r="K33" t="s">
        <v>346</v>
      </c>
      <c r="L33" t="s">
        <v>440</v>
      </c>
      <c r="P33" t="s">
        <v>290</v>
      </c>
      <c r="Q33" s="888"/>
      <c r="R33" s="888"/>
      <c r="S33" s="952"/>
      <c r="T33" s="952"/>
      <c r="U33" s="888"/>
      <c r="V33" s="888"/>
      <c r="W33" s="888"/>
      <c r="AC33" t="s">
        <v>1390</v>
      </c>
      <c r="AD33" s="49"/>
      <c r="AE33" s="888"/>
      <c r="AF33" s="888"/>
      <c r="AG33" s="888"/>
      <c r="AH33" s="888"/>
      <c r="AI33" s="888"/>
    </row>
    <row r="34" spans="4:35">
      <c r="D34" t="s">
        <v>238</v>
      </c>
      <c r="E34" t="s">
        <v>215</v>
      </c>
      <c r="F34" t="s">
        <v>239</v>
      </c>
      <c r="G34" t="s">
        <v>2161</v>
      </c>
      <c r="H34" t="s">
        <v>241</v>
      </c>
      <c r="I34" t="s">
        <v>346</v>
      </c>
      <c r="J34" t="s">
        <v>107</v>
      </c>
      <c r="K34" t="s">
        <v>346</v>
      </c>
      <c r="L34" t="s">
        <v>440</v>
      </c>
      <c r="P34" t="s">
        <v>290</v>
      </c>
      <c r="Q34" s="888"/>
      <c r="R34" s="888"/>
      <c r="S34" s="952"/>
      <c r="T34" s="952"/>
      <c r="U34" s="888"/>
      <c r="V34" s="888"/>
      <c r="W34" s="888"/>
      <c r="AC34" t="s">
        <v>1390</v>
      </c>
      <c r="AD34" s="49"/>
      <c r="AE34" s="888"/>
      <c r="AF34" s="888"/>
      <c r="AG34" s="888"/>
      <c r="AH34" s="888"/>
      <c r="AI34" s="888"/>
    </row>
    <row r="35" spans="4:35">
      <c r="D35" t="s">
        <v>238</v>
      </c>
      <c r="E35" t="s">
        <v>215</v>
      </c>
      <c r="F35" t="s">
        <v>239</v>
      </c>
      <c r="G35" t="s">
        <v>2161</v>
      </c>
      <c r="H35" t="s">
        <v>241</v>
      </c>
      <c r="I35" t="s">
        <v>346</v>
      </c>
      <c r="J35" t="s">
        <v>107</v>
      </c>
      <c r="K35" t="s">
        <v>346</v>
      </c>
      <c r="L35" t="s">
        <v>440</v>
      </c>
      <c r="P35" t="s">
        <v>290</v>
      </c>
      <c r="Q35" s="888"/>
      <c r="R35" s="888"/>
      <c r="S35" s="952"/>
      <c r="T35" s="952"/>
      <c r="U35" s="888"/>
      <c r="V35" s="888"/>
      <c r="W35" s="888"/>
      <c r="AC35" t="s">
        <v>1390</v>
      </c>
      <c r="AD35" s="49"/>
      <c r="AE35" s="888"/>
      <c r="AF35" s="888"/>
      <c r="AG35" s="888"/>
      <c r="AH35" s="888"/>
      <c r="AI35" s="888"/>
    </row>
    <row r="36" spans="4:35">
      <c r="D36" t="s">
        <v>238</v>
      </c>
      <c r="E36" t="s">
        <v>215</v>
      </c>
      <c r="F36" t="s">
        <v>239</v>
      </c>
      <c r="G36" t="s">
        <v>2161</v>
      </c>
      <c r="H36" t="s">
        <v>241</v>
      </c>
      <c r="I36" t="s">
        <v>346</v>
      </c>
      <c r="J36" t="s">
        <v>107</v>
      </c>
      <c r="K36" t="s">
        <v>346</v>
      </c>
      <c r="L36" t="s">
        <v>440</v>
      </c>
      <c r="P36" t="s">
        <v>290</v>
      </c>
      <c r="Q36" s="888"/>
      <c r="R36" s="888"/>
      <c r="S36" s="952"/>
      <c r="T36" s="952"/>
      <c r="U36" s="888"/>
      <c r="V36" s="888"/>
      <c r="W36" s="888"/>
      <c r="AC36" t="s">
        <v>1390</v>
      </c>
      <c r="AD36" s="49"/>
      <c r="AE36" s="888"/>
      <c r="AF36" s="888"/>
      <c r="AG36" s="888"/>
      <c r="AH36" s="888"/>
      <c r="AI36" s="888"/>
    </row>
    <row r="37" spans="4:35">
      <c r="D37" t="s">
        <v>238</v>
      </c>
      <c r="E37" t="s">
        <v>215</v>
      </c>
      <c r="F37" t="s">
        <v>239</v>
      </c>
      <c r="G37" t="s">
        <v>2161</v>
      </c>
      <c r="H37" t="s">
        <v>241</v>
      </c>
      <c r="I37" t="s">
        <v>346</v>
      </c>
      <c r="J37" t="s">
        <v>107</v>
      </c>
      <c r="K37" t="s">
        <v>346</v>
      </c>
      <c r="L37" t="s">
        <v>440</v>
      </c>
      <c r="P37" t="s">
        <v>290</v>
      </c>
      <c r="Q37" s="888"/>
      <c r="R37" s="888"/>
      <c r="S37" s="952"/>
      <c r="T37" s="952"/>
      <c r="U37" s="888"/>
      <c r="V37" s="888"/>
      <c r="W37" s="888"/>
      <c r="AC37" t="s">
        <v>1390</v>
      </c>
      <c r="AD37" s="49"/>
      <c r="AE37" s="888"/>
      <c r="AF37" s="888"/>
      <c r="AG37" s="888"/>
      <c r="AH37" s="888"/>
      <c r="AI37" s="888"/>
    </row>
    <row r="38" spans="4:35">
      <c r="D38" t="s">
        <v>238</v>
      </c>
      <c r="E38" t="s">
        <v>215</v>
      </c>
      <c r="F38" t="s">
        <v>239</v>
      </c>
      <c r="G38" t="s">
        <v>2161</v>
      </c>
      <c r="H38" t="s">
        <v>241</v>
      </c>
      <c r="I38" t="s">
        <v>346</v>
      </c>
      <c r="J38" t="s">
        <v>107</v>
      </c>
      <c r="K38" t="s">
        <v>346</v>
      </c>
      <c r="L38" t="s">
        <v>440</v>
      </c>
      <c r="P38" t="s">
        <v>290</v>
      </c>
      <c r="Q38" s="888"/>
      <c r="R38" s="888"/>
      <c r="S38" s="952"/>
      <c r="T38" s="952"/>
      <c r="U38" s="888"/>
      <c r="V38" s="888"/>
      <c r="W38" s="888"/>
      <c r="AC38" t="s">
        <v>1390</v>
      </c>
      <c r="AD38" s="49"/>
      <c r="AE38" s="888"/>
      <c r="AF38" s="888"/>
      <c r="AG38" s="888"/>
      <c r="AH38" s="888"/>
      <c r="AI38" s="888"/>
    </row>
    <row r="39" spans="4:35">
      <c r="D39" t="s">
        <v>238</v>
      </c>
      <c r="E39" t="s">
        <v>215</v>
      </c>
      <c r="F39" t="s">
        <v>239</v>
      </c>
      <c r="G39" t="s">
        <v>2161</v>
      </c>
      <c r="H39" t="s">
        <v>241</v>
      </c>
      <c r="I39" t="s">
        <v>346</v>
      </c>
      <c r="J39" t="s">
        <v>107</v>
      </c>
      <c r="K39" t="s">
        <v>346</v>
      </c>
      <c r="L39" t="s">
        <v>440</v>
      </c>
      <c r="P39" t="s">
        <v>290</v>
      </c>
      <c r="Q39" s="888"/>
      <c r="R39" s="888"/>
      <c r="S39" s="952"/>
      <c r="T39" s="952"/>
      <c r="U39" s="888"/>
      <c r="V39" s="888"/>
      <c r="W39" s="888"/>
      <c r="AC39" t="s">
        <v>1390</v>
      </c>
      <c r="AD39" s="49"/>
      <c r="AE39" s="888"/>
      <c r="AF39" s="888"/>
      <c r="AG39" s="888"/>
      <c r="AH39" s="888"/>
      <c r="AI39" s="888"/>
    </row>
    <row r="40" spans="4:35">
      <c r="D40" t="s">
        <v>238</v>
      </c>
      <c r="E40" t="s">
        <v>215</v>
      </c>
      <c r="F40" t="s">
        <v>239</v>
      </c>
      <c r="G40" t="s">
        <v>2161</v>
      </c>
      <c r="H40" t="s">
        <v>241</v>
      </c>
      <c r="I40" t="s">
        <v>346</v>
      </c>
      <c r="J40" t="s">
        <v>107</v>
      </c>
      <c r="K40" t="s">
        <v>346</v>
      </c>
      <c r="L40" t="s">
        <v>440</v>
      </c>
      <c r="P40" t="s">
        <v>290</v>
      </c>
      <c r="Q40" s="888"/>
      <c r="R40" s="888"/>
      <c r="S40" s="952"/>
      <c r="T40" s="952"/>
      <c r="U40" s="888"/>
      <c r="V40" s="888"/>
      <c r="W40" s="888"/>
      <c r="AC40" t="s">
        <v>1390</v>
      </c>
      <c r="AD40" s="49"/>
      <c r="AE40" s="888"/>
      <c r="AF40" s="888"/>
      <c r="AG40" s="888"/>
      <c r="AH40" s="888"/>
      <c r="AI40" s="888"/>
    </row>
    <row r="41" spans="4:35">
      <c r="D41" t="s">
        <v>238</v>
      </c>
      <c r="E41" t="s">
        <v>215</v>
      </c>
      <c r="F41" t="s">
        <v>239</v>
      </c>
      <c r="G41" t="s">
        <v>2161</v>
      </c>
      <c r="H41" t="s">
        <v>241</v>
      </c>
      <c r="I41" t="s">
        <v>346</v>
      </c>
      <c r="J41" t="s">
        <v>107</v>
      </c>
      <c r="K41" t="s">
        <v>346</v>
      </c>
      <c r="L41" t="s">
        <v>440</v>
      </c>
      <c r="P41" t="s">
        <v>290</v>
      </c>
      <c r="Q41" s="888"/>
      <c r="R41" s="888"/>
      <c r="S41" s="952"/>
      <c r="T41" s="952"/>
      <c r="U41" s="888"/>
      <c r="V41" s="888"/>
      <c r="W41" s="888"/>
      <c r="AC41" t="s">
        <v>1390</v>
      </c>
      <c r="AD41" s="49"/>
      <c r="AE41" s="888"/>
      <c r="AF41" s="888"/>
      <c r="AG41" s="888"/>
      <c r="AH41" s="888"/>
      <c r="AI41" s="888"/>
    </row>
    <row r="42" spans="4:35">
      <c r="D42" t="s">
        <v>238</v>
      </c>
      <c r="E42" t="s">
        <v>215</v>
      </c>
      <c r="F42" t="s">
        <v>239</v>
      </c>
      <c r="G42" t="s">
        <v>2161</v>
      </c>
      <c r="H42" t="s">
        <v>241</v>
      </c>
      <c r="I42" t="s">
        <v>346</v>
      </c>
      <c r="J42" t="s">
        <v>107</v>
      </c>
      <c r="K42" t="s">
        <v>346</v>
      </c>
      <c r="L42" t="s">
        <v>440</v>
      </c>
      <c r="P42" t="s">
        <v>290</v>
      </c>
      <c r="Q42" s="888"/>
      <c r="R42" s="888"/>
      <c r="S42" s="952"/>
      <c r="T42" s="952"/>
      <c r="U42" s="888"/>
      <c r="V42" s="888"/>
      <c r="W42" s="888"/>
      <c r="AC42" t="s">
        <v>1390</v>
      </c>
      <c r="AD42" s="49"/>
      <c r="AE42" s="888"/>
      <c r="AF42" s="888"/>
      <c r="AG42" s="888"/>
      <c r="AH42" s="888"/>
      <c r="AI42" s="888"/>
    </row>
    <row r="43" spans="4:35">
      <c r="D43" t="s">
        <v>238</v>
      </c>
      <c r="E43" t="s">
        <v>215</v>
      </c>
      <c r="F43" t="s">
        <v>239</v>
      </c>
      <c r="G43" t="s">
        <v>2161</v>
      </c>
      <c r="H43" t="s">
        <v>241</v>
      </c>
      <c r="I43" t="s">
        <v>346</v>
      </c>
      <c r="J43" t="s">
        <v>107</v>
      </c>
      <c r="K43" t="s">
        <v>346</v>
      </c>
      <c r="L43" t="s">
        <v>440</v>
      </c>
      <c r="P43" t="s">
        <v>290</v>
      </c>
      <c r="Q43" s="888"/>
      <c r="R43" s="888"/>
      <c r="S43" s="952"/>
      <c r="T43" s="952"/>
      <c r="U43" s="888"/>
      <c r="V43" s="888"/>
      <c r="W43" s="888"/>
      <c r="AC43" t="s">
        <v>1390</v>
      </c>
      <c r="AD43" s="49"/>
      <c r="AE43" s="888"/>
      <c r="AF43" s="888"/>
      <c r="AG43" s="888"/>
      <c r="AH43" s="888"/>
      <c r="AI43" s="888"/>
    </row>
    <row r="44" spans="4:35">
      <c r="D44" t="s">
        <v>238</v>
      </c>
      <c r="E44" t="s">
        <v>215</v>
      </c>
      <c r="F44" t="s">
        <v>239</v>
      </c>
      <c r="G44" t="s">
        <v>2161</v>
      </c>
      <c r="H44" t="s">
        <v>241</v>
      </c>
      <c r="I44" t="s">
        <v>346</v>
      </c>
      <c r="J44" t="s">
        <v>107</v>
      </c>
      <c r="K44" t="s">
        <v>346</v>
      </c>
      <c r="L44" t="s">
        <v>440</v>
      </c>
      <c r="P44" t="s">
        <v>290</v>
      </c>
      <c r="Q44" s="888"/>
      <c r="R44" s="888"/>
      <c r="S44" s="952"/>
      <c r="T44" s="952"/>
      <c r="U44" s="888"/>
      <c r="V44" s="888"/>
      <c r="W44" s="888"/>
      <c r="AC44" t="s">
        <v>1390</v>
      </c>
      <c r="AD44" s="49"/>
      <c r="AE44" s="888"/>
      <c r="AF44" s="888"/>
      <c r="AG44" s="888"/>
      <c r="AH44" s="888"/>
      <c r="AI44" s="888"/>
    </row>
    <row r="45" spans="4:35">
      <c r="D45" t="s">
        <v>238</v>
      </c>
      <c r="E45" t="s">
        <v>215</v>
      </c>
      <c r="F45" t="s">
        <v>239</v>
      </c>
      <c r="G45" t="s">
        <v>2161</v>
      </c>
      <c r="H45" t="s">
        <v>241</v>
      </c>
      <c r="I45" t="s">
        <v>346</v>
      </c>
      <c r="J45" t="s">
        <v>107</v>
      </c>
      <c r="K45" t="s">
        <v>346</v>
      </c>
      <c r="L45" t="s">
        <v>440</v>
      </c>
      <c r="P45" t="s">
        <v>290</v>
      </c>
      <c r="Q45" s="888"/>
      <c r="R45" s="888"/>
      <c r="S45" s="952"/>
      <c r="T45" s="952"/>
      <c r="U45" s="888"/>
      <c r="V45" s="888"/>
      <c r="W45" s="888"/>
      <c r="AC45" t="s">
        <v>1390</v>
      </c>
      <c r="AD45" s="49"/>
      <c r="AE45" s="888"/>
      <c r="AF45" s="888"/>
      <c r="AG45" s="888"/>
      <c r="AH45" s="888"/>
      <c r="AI45" s="888"/>
    </row>
    <row r="46" spans="4:35">
      <c r="D46" t="s">
        <v>238</v>
      </c>
      <c r="E46" t="s">
        <v>215</v>
      </c>
      <c r="F46" t="s">
        <v>239</v>
      </c>
      <c r="G46" t="s">
        <v>2161</v>
      </c>
      <c r="H46" t="s">
        <v>241</v>
      </c>
      <c r="I46" t="s">
        <v>346</v>
      </c>
      <c r="J46" t="s">
        <v>107</v>
      </c>
      <c r="K46" t="s">
        <v>346</v>
      </c>
      <c r="L46" t="s">
        <v>440</v>
      </c>
      <c r="P46" t="s">
        <v>290</v>
      </c>
      <c r="Q46" s="888"/>
      <c r="R46" s="888"/>
      <c r="S46" s="952"/>
      <c r="T46" s="952"/>
      <c r="U46" s="888"/>
      <c r="V46" s="888"/>
      <c r="W46" s="888"/>
      <c r="AC46" t="s">
        <v>1390</v>
      </c>
      <c r="AD46" s="49"/>
      <c r="AE46" s="888"/>
      <c r="AF46" s="888"/>
      <c r="AG46" s="888"/>
      <c r="AH46" s="888"/>
      <c r="AI46" s="888"/>
    </row>
    <row r="47" spans="4:35">
      <c r="D47" t="s">
        <v>238</v>
      </c>
      <c r="E47" t="s">
        <v>215</v>
      </c>
      <c r="F47" t="s">
        <v>239</v>
      </c>
      <c r="G47" t="s">
        <v>2161</v>
      </c>
      <c r="H47" t="s">
        <v>241</v>
      </c>
      <c r="I47" t="s">
        <v>346</v>
      </c>
      <c r="J47" t="s">
        <v>107</v>
      </c>
      <c r="K47" t="s">
        <v>346</v>
      </c>
      <c r="L47" t="s">
        <v>440</v>
      </c>
      <c r="P47" t="s">
        <v>290</v>
      </c>
      <c r="Q47" s="887"/>
      <c r="R47" s="887" t="s">
        <v>2304</v>
      </c>
      <c r="S47" s="954"/>
      <c r="T47" s="954"/>
      <c r="U47" s="887"/>
      <c r="V47" s="887"/>
      <c r="W47" s="887"/>
      <c r="AC47" t="s">
        <v>1390</v>
      </c>
      <c r="AD47" s="49"/>
      <c r="AE47" s="888"/>
      <c r="AF47" s="888"/>
      <c r="AG47" s="888"/>
      <c r="AH47" s="888"/>
      <c r="AI47" s="888"/>
    </row>
    <row r="48" spans="4:35">
      <c r="S48" s="411"/>
      <c r="T48" s="411"/>
    </row>
    <row r="49" spans="1:35" s="1" customFormat="1" ht="14">
      <c r="A49" s="42"/>
      <c r="B49" s="48" t="s">
        <v>2305</v>
      </c>
      <c r="S49" s="718"/>
      <c r="T49" s="718"/>
    </row>
    <row r="50" spans="1:35">
      <c r="S50" s="411"/>
      <c r="T50" s="411"/>
    </row>
    <row r="51" spans="1:35">
      <c r="D51" t="s">
        <v>238</v>
      </c>
      <c r="E51" t="s">
        <v>215</v>
      </c>
      <c r="F51" t="s">
        <v>239</v>
      </c>
      <c r="G51" t="s">
        <v>2161</v>
      </c>
      <c r="H51" t="s">
        <v>241</v>
      </c>
      <c r="I51" t="s">
        <v>346</v>
      </c>
      <c r="J51" t="s">
        <v>107</v>
      </c>
      <c r="K51" t="s">
        <v>346</v>
      </c>
      <c r="L51" t="s">
        <v>2305</v>
      </c>
      <c r="N51" t="s">
        <v>2306</v>
      </c>
      <c r="P51" t="s">
        <v>290</v>
      </c>
      <c r="S51" s="411"/>
      <c r="T51" s="411"/>
      <c r="AC51" t="s">
        <v>1151</v>
      </c>
      <c r="AD51" s="49"/>
      <c r="AE51" s="888"/>
      <c r="AF51" s="888"/>
      <c r="AG51" s="888"/>
      <c r="AH51" s="888"/>
      <c r="AI51" s="888"/>
    </row>
    <row r="52" spans="1:35">
      <c r="D52" t="s">
        <v>238</v>
      </c>
      <c r="E52" t="s">
        <v>215</v>
      </c>
      <c r="F52" t="s">
        <v>239</v>
      </c>
      <c r="G52" t="s">
        <v>2161</v>
      </c>
      <c r="H52" t="s">
        <v>241</v>
      </c>
      <c r="I52" t="s">
        <v>346</v>
      </c>
      <c r="J52" t="s">
        <v>107</v>
      </c>
      <c r="K52" t="s">
        <v>346</v>
      </c>
      <c r="L52" t="s">
        <v>2305</v>
      </c>
      <c r="N52" t="s">
        <v>2307</v>
      </c>
      <c r="P52" t="s">
        <v>290</v>
      </c>
      <c r="S52" s="411"/>
      <c r="T52" s="411"/>
      <c r="AC52" t="s">
        <v>1151</v>
      </c>
      <c r="AD52" s="49"/>
      <c r="AE52" s="888"/>
      <c r="AF52" s="888"/>
      <c r="AG52" s="888"/>
      <c r="AH52" s="888"/>
      <c r="AI52" s="888"/>
    </row>
    <row r="53" spans="1:35">
      <c r="D53" t="s">
        <v>238</v>
      </c>
      <c r="E53" t="s">
        <v>215</v>
      </c>
      <c r="F53" t="s">
        <v>239</v>
      </c>
      <c r="G53" t="s">
        <v>2161</v>
      </c>
      <c r="H53" t="s">
        <v>241</v>
      </c>
      <c r="I53" t="s">
        <v>346</v>
      </c>
      <c r="J53" t="s">
        <v>107</v>
      </c>
      <c r="K53" t="s">
        <v>346</v>
      </c>
      <c r="L53" t="s">
        <v>2305</v>
      </c>
      <c r="P53" t="s">
        <v>290</v>
      </c>
      <c r="S53" s="411"/>
      <c r="T53" s="411"/>
      <c r="AC53" t="s">
        <v>1151</v>
      </c>
      <c r="AD53" s="49"/>
      <c r="AE53" s="887"/>
      <c r="AF53" s="887"/>
      <c r="AG53" s="887"/>
      <c r="AH53" s="887"/>
      <c r="AI53" s="887"/>
    </row>
    <row r="54" spans="1:35">
      <c r="S54" s="411"/>
      <c r="T54" s="411"/>
    </row>
    <row r="55" spans="1:35" s="1" customFormat="1" ht="14">
      <c r="A55" s="42"/>
      <c r="B55" s="48" t="s">
        <v>2308</v>
      </c>
      <c r="S55" s="718"/>
      <c r="T55" s="718"/>
    </row>
    <row r="56" spans="1:35">
      <c r="S56" s="411"/>
      <c r="T56" s="411"/>
    </row>
    <row r="57" spans="1:35">
      <c r="D57" t="s">
        <v>238</v>
      </c>
      <c r="E57" t="s">
        <v>215</v>
      </c>
      <c r="F57" t="s">
        <v>239</v>
      </c>
      <c r="G57" t="s">
        <v>2161</v>
      </c>
      <c r="H57" t="s">
        <v>241</v>
      </c>
      <c r="I57" t="s">
        <v>346</v>
      </c>
      <c r="J57" t="s">
        <v>107</v>
      </c>
      <c r="K57" t="s">
        <v>346</v>
      </c>
      <c r="L57" t="s">
        <v>2308</v>
      </c>
      <c r="N57" t="s">
        <v>337</v>
      </c>
      <c r="P57" t="s">
        <v>290</v>
      </c>
      <c r="S57" s="411"/>
      <c r="T57" s="411"/>
      <c r="AC57" t="s">
        <v>1151</v>
      </c>
      <c r="AD57" s="49"/>
      <c r="AE57" s="888"/>
      <c r="AF57" s="888"/>
      <c r="AG57" s="888"/>
      <c r="AH57" s="888"/>
      <c r="AI57" s="888"/>
    </row>
    <row r="58" spans="1:35">
      <c r="D58" t="s">
        <v>238</v>
      </c>
      <c r="E58" t="s">
        <v>215</v>
      </c>
      <c r="F58" t="s">
        <v>239</v>
      </c>
      <c r="G58" t="s">
        <v>2161</v>
      </c>
      <c r="H58" t="s">
        <v>241</v>
      </c>
      <c r="I58" t="s">
        <v>346</v>
      </c>
      <c r="J58" t="s">
        <v>107</v>
      </c>
      <c r="K58" t="s">
        <v>346</v>
      </c>
      <c r="L58" t="s">
        <v>2308</v>
      </c>
      <c r="N58" t="s">
        <v>348</v>
      </c>
      <c r="P58" t="s">
        <v>290</v>
      </c>
      <c r="S58" s="411"/>
      <c r="T58" s="411"/>
      <c r="AC58" t="s">
        <v>1151</v>
      </c>
      <c r="AD58" s="49"/>
      <c r="AE58" s="888"/>
      <c r="AF58" s="888"/>
      <c r="AG58" s="888"/>
      <c r="AH58" s="888"/>
      <c r="AI58" s="888"/>
    </row>
    <row r="59" spans="1:35">
      <c r="D59" t="s">
        <v>238</v>
      </c>
      <c r="E59" t="s">
        <v>215</v>
      </c>
      <c r="F59" t="s">
        <v>239</v>
      </c>
      <c r="G59" t="s">
        <v>2161</v>
      </c>
      <c r="H59" t="s">
        <v>241</v>
      </c>
      <c r="I59" t="s">
        <v>346</v>
      </c>
      <c r="J59" t="s">
        <v>107</v>
      </c>
      <c r="K59" t="s">
        <v>346</v>
      </c>
      <c r="L59" t="s">
        <v>2308</v>
      </c>
      <c r="P59" t="s">
        <v>290</v>
      </c>
      <c r="S59" s="411"/>
      <c r="T59" s="411"/>
      <c r="AC59" t="s">
        <v>1151</v>
      </c>
      <c r="AD59" s="49"/>
      <c r="AE59" s="888"/>
      <c r="AF59" s="888"/>
      <c r="AG59" s="888"/>
      <c r="AH59" s="888"/>
      <c r="AI59" s="888"/>
    </row>
    <row r="60" spans="1:35">
      <c r="S60" s="411"/>
      <c r="T60" s="411"/>
    </row>
    <row r="61" spans="1:35" s="1" customFormat="1" ht="14">
      <c r="A61" s="42"/>
      <c r="B61" s="48" t="s">
        <v>2309</v>
      </c>
      <c r="S61" s="718"/>
      <c r="T61" s="718"/>
    </row>
    <row r="62" spans="1:35">
      <c r="S62" s="411"/>
      <c r="T62" s="411"/>
    </row>
    <row r="63" spans="1:35">
      <c r="D63" t="s">
        <v>238</v>
      </c>
      <c r="E63" t="s">
        <v>215</v>
      </c>
      <c r="F63" t="s">
        <v>239</v>
      </c>
      <c r="G63" t="s">
        <v>2161</v>
      </c>
      <c r="H63" t="s">
        <v>241</v>
      </c>
      <c r="I63" t="s">
        <v>346</v>
      </c>
      <c r="J63" t="s">
        <v>107</v>
      </c>
      <c r="K63" t="s">
        <v>346</v>
      </c>
      <c r="L63" t="s">
        <v>2310</v>
      </c>
      <c r="N63" t="s">
        <v>2311</v>
      </c>
      <c r="P63" t="s">
        <v>290</v>
      </c>
      <c r="S63" s="411"/>
      <c r="T63" s="411"/>
      <c r="AC63" t="s">
        <v>1151</v>
      </c>
      <c r="AD63" s="49"/>
      <c r="AE63" s="888"/>
      <c r="AF63" s="888"/>
      <c r="AG63" s="888"/>
      <c r="AH63" s="888"/>
      <c r="AI63" s="888"/>
    </row>
    <row r="64" spans="1:35">
      <c r="D64" t="s">
        <v>238</v>
      </c>
      <c r="E64" t="s">
        <v>215</v>
      </c>
      <c r="F64" t="s">
        <v>239</v>
      </c>
      <c r="G64" t="s">
        <v>2161</v>
      </c>
      <c r="H64" t="s">
        <v>241</v>
      </c>
      <c r="I64" t="s">
        <v>346</v>
      </c>
      <c r="J64" t="s">
        <v>107</v>
      </c>
      <c r="K64" t="s">
        <v>346</v>
      </c>
      <c r="L64" t="s">
        <v>2310</v>
      </c>
      <c r="N64" t="s">
        <v>356</v>
      </c>
      <c r="P64" t="s">
        <v>290</v>
      </c>
      <c r="S64" s="411"/>
      <c r="T64" s="411"/>
      <c r="AC64" t="s">
        <v>1151</v>
      </c>
      <c r="AD64" s="49"/>
      <c r="AE64" s="888"/>
      <c r="AF64" s="888"/>
      <c r="AG64" s="888"/>
      <c r="AH64" s="888"/>
      <c r="AI64" s="888"/>
    </row>
    <row r="65" spans="1:35">
      <c r="D65" t="s">
        <v>238</v>
      </c>
      <c r="E65" t="s">
        <v>215</v>
      </c>
      <c r="F65" t="s">
        <v>239</v>
      </c>
      <c r="G65" t="s">
        <v>2161</v>
      </c>
      <c r="H65" t="s">
        <v>241</v>
      </c>
      <c r="I65" t="s">
        <v>346</v>
      </c>
      <c r="J65" t="s">
        <v>107</v>
      </c>
      <c r="K65" t="s">
        <v>346</v>
      </c>
      <c r="L65" t="s">
        <v>2310</v>
      </c>
      <c r="P65" t="s">
        <v>290</v>
      </c>
      <c r="S65" s="411"/>
      <c r="T65" s="411"/>
      <c r="AC65" t="s">
        <v>1151</v>
      </c>
      <c r="AD65" s="49"/>
      <c r="AE65" s="888"/>
      <c r="AF65" s="888"/>
      <c r="AG65" s="888"/>
      <c r="AH65" s="888"/>
      <c r="AI65" s="888"/>
    </row>
    <row r="66" spans="1:35">
      <c r="S66" s="411"/>
      <c r="T66" s="411"/>
    </row>
    <row r="67" spans="1:35" s="1" customFormat="1" ht="18">
      <c r="B67" s="2" t="s">
        <v>265</v>
      </c>
      <c r="S67" s="718"/>
      <c r="T67" s="718"/>
    </row>
    <row r="68" spans="1:35">
      <c r="S68" s="411"/>
      <c r="T68" s="411"/>
    </row>
    <row r="69" spans="1:35" s="1" customFormat="1" ht="14">
      <c r="A69" s="42"/>
      <c r="B69" s="48" t="s">
        <v>2242</v>
      </c>
      <c r="S69" s="718"/>
      <c r="T69" s="718"/>
    </row>
    <row r="70" spans="1:35">
      <c r="S70" s="411"/>
      <c r="T70" s="411"/>
    </row>
    <row r="71" spans="1:35">
      <c r="S71" s="411"/>
      <c r="T71" s="411"/>
      <c r="AE71" s="887"/>
      <c r="AF71" s="887"/>
      <c r="AG71" s="887"/>
      <c r="AH71" s="887"/>
      <c r="AI71" s="887"/>
    </row>
    <row r="72" spans="1:35">
      <c r="S72" s="411"/>
      <c r="T72" s="411"/>
      <c r="AE72" s="887"/>
      <c r="AF72" s="887"/>
      <c r="AG72" s="887"/>
      <c r="AH72" s="887"/>
      <c r="AI72" s="887"/>
    </row>
    <row r="73" spans="1:35">
      <c r="S73" s="411"/>
      <c r="T73" s="411"/>
      <c r="AE73" s="887"/>
      <c r="AF73" s="887"/>
      <c r="AG73" s="887"/>
      <c r="AH73" s="887"/>
      <c r="AI73" s="887"/>
    </row>
    <row r="74" spans="1:35">
      <c r="S74" s="411"/>
      <c r="T74" s="411"/>
    </row>
    <row r="75" spans="1:35" s="1" customFormat="1" ht="14">
      <c r="A75" s="42"/>
      <c r="B75" s="48" t="s">
        <v>2305</v>
      </c>
      <c r="S75" s="718"/>
      <c r="T75" s="718"/>
    </row>
    <row r="76" spans="1:35">
      <c r="S76" s="411"/>
      <c r="T76" s="411"/>
    </row>
    <row r="77" spans="1:35">
      <c r="D77" t="s">
        <v>238</v>
      </c>
      <c r="E77" t="s">
        <v>215</v>
      </c>
      <c r="F77" t="s">
        <v>239</v>
      </c>
      <c r="G77" t="s">
        <v>283</v>
      </c>
      <c r="H77" t="s">
        <v>265</v>
      </c>
      <c r="I77" t="s">
        <v>2312</v>
      </c>
      <c r="J77" t="s">
        <v>107</v>
      </c>
      <c r="K77" t="s">
        <v>2305</v>
      </c>
      <c r="N77" t="s">
        <v>2306</v>
      </c>
      <c r="S77" s="411"/>
      <c r="T77" s="411"/>
      <c r="AC77" t="s">
        <v>2206</v>
      </c>
      <c r="AE77" s="888">
        <f>SUM('6.10 Vehicles '!AE34:AE37)</f>
        <v>0</v>
      </c>
      <c r="AF77" s="888">
        <f>SUM('6.10 Vehicles '!AF34:AF37)</f>
        <v>0</v>
      </c>
      <c r="AG77" s="888"/>
      <c r="AH77" s="888"/>
      <c r="AI77" s="888"/>
    </row>
    <row r="78" spans="1:35">
      <c r="D78" t="s">
        <v>238</v>
      </c>
      <c r="E78" t="s">
        <v>215</v>
      </c>
      <c r="F78" t="s">
        <v>239</v>
      </c>
      <c r="G78" t="s">
        <v>283</v>
      </c>
      <c r="H78" t="s">
        <v>265</v>
      </c>
      <c r="I78" t="s">
        <v>2312</v>
      </c>
      <c r="J78" t="s">
        <v>107</v>
      </c>
      <c r="K78" t="s">
        <v>2305</v>
      </c>
      <c r="N78" t="s">
        <v>2307</v>
      </c>
      <c r="S78" s="411"/>
      <c r="T78" s="411"/>
      <c r="AC78" t="s">
        <v>2206</v>
      </c>
      <c r="AE78" s="888">
        <f>SUM('6.10 Vehicles '!AE28:AE32)</f>
        <v>0</v>
      </c>
      <c r="AF78" s="888">
        <f>SUM('6.10 Vehicles '!AF28:AF32)</f>
        <v>0</v>
      </c>
      <c r="AG78" s="888"/>
      <c r="AH78" s="888"/>
      <c r="AI78" s="888"/>
    </row>
    <row r="79" spans="1:35">
      <c r="S79" s="411"/>
      <c r="T79" s="411"/>
    </row>
    <row r="80" spans="1:35">
      <c r="S80" s="411"/>
      <c r="T80" s="411"/>
    </row>
    <row r="81" spans="1:35" s="1" customFormat="1" ht="14">
      <c r="A81" s="42"/>
      <c r="B81" s="48" t="s">
        <v>2308</v>
      </c>
      <c r="S81" s="718"/>
      <c r="T81" s="718"/>
    </row>
    <row r="82" spans="1:35">
      <c r="S82" s="411"/>
      <c r="T82" s="411"/>
    </row>
    <row r="83" spans="1:35">
      <c r="D83" t="s">
        <v>238</v>
      </c>
      <c r="E83" t="s">
        <v>215</v>
      </c>
      <c r="F83" t="s">
        <v>239</v>
      </c>
      <c r="G83" t="s">
        <v>283</v>
      </c>
      <c r="H83" t="s">
        <v>265</v>
      </c>
      <c r="I83" t="s">
        <v>2312</v>
      </c>
      <c r="J83" t="s">
        <v>107</v>
      </c>
      <c r="K83" t="s">
        <v>2308</v>
      </c>
      <c r="N83" t="s">
        <v>337</v>
      </c>
      <c r="S83" s="411"/>
      <c r="T83" s="411"/>
      <c r="AC83" t="s">
        <v>2206</v>
      </c>
      <c r="AE83" s="888"/>
      <c r="AF83" s="888"/>
      <c r="AG83" s="888"/>
      <c r="AH83" s="888"/>
      <c r="AI83" s="888"/>
    </row>
    <row r="84" spans="1:35">
      <c r="D84" t="s">
        <v>238</v>
      </c>
      <c r="E84" t="s">
        <v>215</v>
      </c>
      <c r="F84" t="s">
        <v>239</v>
      </c>
      <c r="G84" t="s">
        <v>283</v>
      </c>
      <c r="H84" t="s">
        <v>265</v>
      </c>
      <c r="I84" t="s">
        <v>2312</v>
      </c>
      <c r="J84" t="s">
        <v>107</v>
      </c>
      <c r="K84" t="s">
        <v>2308</v>
      </c>
      <c r="N84" t="s">
        <v>348</v>
      </c>
      <c r="S84" s="411"/>
      <c r="T84" s="411"/>
      <c r="AC84" t="s">
        <v>2206</v>
      </c>
      <c r="AE84" s="888">
        <f>'6.10 Vehicles '!AE20</f>
        <v>0</v>
      </c>
      <c r="AF84" s="888">
        <f>'6.10 Vehicles '!AF20</f>
        <v>0</v>
      </c>
      <c r="AG84" s="888"/>
      <c r="AH84" s="888"/>
      <c r="AI84" s="888"/>
    </row>
    <row r="85" spans="1:35">
      <c r="S85" s="411"/>
      <c r="T85" s="411"/>
    </row>
    <row r="86" spans="1:35">
      <c r="S86" s="411"/>
      <c r="T86" s="411"/>
    </row>
    <row r="87" spans="1:35" s="1" customFormat="1" ht="14">
      <c r="A87" s="42"/>
      <c r="B87" s="48" t="s">
        <v>2309</v>
      </c>
      <c r="S87" s="718"/>
      <c r="T87" s="718"/>
    </row>
    <row r="88" spans="1:35">
      <c r="S88" s="411"/>
      <c r="T88" s="411"/>
    </row>
    <row r="89" spans="1:35">
      <c r="S89" s="411"/>
      <c r="T89" s="411"/>
      <c r="AE89" s="887"/>
      <c r="AF89" s="887"/>
      <c r="AG89" s="887"/>
      <c r="AH89" s="887"/>
      <c r="AI89" s="887"/>
    </row>
    <row r="90" spans="1:35">
      <c r="S90" s="411"/>
      <c r="T90" s="411"/>
      <c r="AE90" s="887"/>
      <c r="AF90" s="887"/>
      <c r="AG90" s="887"/>
      <c r="AH90" s="887"/>
      <c r="AI90" s="887"/>
    </row>
    <row r="91" spans="1:35">
      <c r="S91" s="411"/>
      <c r="T91" s="411"/>
      <c r="AE91" s="887"/>
      <c r="AF91" s="887"/>
      <c r="AG91" s="887"/>
      <c r="AH91" s="887"/>
      <c r="AI91" s="887"/>
    </row>
    <row r="92" spans="1:35">
      <c r="S92" s="411"/>
      <c r="T92" s="411"/>
    </row>
    <row r="93" spans="1:35" s="1" customFormat="1" ht="18">
      <c r="B93" s="2" t="s">
        <v>2313</v>
      </c>
      <c r="S93" s="718"/>
      <c r="T93" s="718"/>
    </row>
    <row r="94" spans="1:35">
      <c r="S94" s="411"/>
      <c r="T94" s="411"/>
    </row>
    <row r="95" spans="1:35" s="1" customFormat="1" ht="14">
      <c r="A95" s="42"/>
      <c r="B95" s="48" t="s">
        <v>2242</v>
      </c>
      <c r="S95" s="718"/>
      <c r="T95" s="718"/>
    </row>
    <row r="96" spans="1:35">
      <c r="S96" s="411"/>
      <c r="T96" s="411"/>
    </row>
    <row r="97" spans="1:35">
      <c r="D97" t="s">
        <v>238</v>
      </c>
      <c r="E97" t="s">
        <v>215</v>
      </c>
      <c r="F97" t="s">
        <v>2314</v>
      </c>
      <c r="G97" t="s">
        <v>2161</v>
      </c>
      <c r="H97" t="s">
        <v>241</v>
      </c>
      <c r="I97" t="s">
        <v>346</v>
      </c>
      <c r="J97" t="s">
        <v>107</v>
      </c>
      <c r="K97" t="s">
        <v>346</v>
      </c>
      <c r="L97" t="s">
        <v>440</v>
      </c>
      <c r="P97" t="s">
        <v>358</v>
      </c>
      <c r="Q97" s="888"/>
      <c r="R97" s="888"/>
      <c r="S97" s="952"/>
      <c r="T97" s="952"/>
      <c r="U97" s="888"/>
      <c r="V97" s="888"/>
      <c r="W97" s="888"/>
      <c r="AC97" t="s">
        <v>1151</v>
      </c>
      <c r="AD97" s="49"/>
      <c r="AE97" s="888"/>
      <c r="AF97" s="888"/>
      <c r="AG97" s="888"/>
      <c r="AH97" s="888"/>
      <c r="AI97" s="888"/>
    </row>
    <row r="98" spans="1:35">
      <c r="D98" t="s">
        <v>238</v>
      </c>
      <c r="E98" t="s">
        <v>215</v>
      </c>
      <c r="F98" t="s">
        <v>2314</v>
      </c>
      <c r="G98" t="s">
        <v>2161</v>
      </c>
      <c r="H98" t="s">
        <v>241</v>
      </c>
      <c r="I98" t="s">
        <v>346</v>
      </c>
      <c r="J98" t="s">
        <v>107</v>
      </c>
      <c r="K98" t="s">
        <v>346</v>
      </c>
      <c r="L98" t="s">
        <v>440</v>
      </c>
      <c r="P98" t="s">
        <v>358</v>
      </c>
      <c r="Q98" s="888"/>
      <c r="R98" s="888"/>
      <c r="S98" s="952"/>
      <c r="T98" s="952"/>
      <c r="U98" s="888"/>
      <c r="V98" s="888"/>
      <c r="W98" s="888"/>
      <c r="AC98" t="s">
        <v>1151</v>
      </c>
      <c r="AD98" s="49"/>
      <c r="AE98" s="888"/>
      <c r="AF98" s="888"/>
      <c r="AG98" s="888"/>
      <c r="AH98" s="888"/>
      <c r="AI98" s="888"/>
    </row>
    <row r="99" spans="1:35">
      <c r="D99" t="s">
        <v>238</v>
      </c>
      <c r="E99" t="s">
        <v>215</v>
      </c>
      <c r="F99" t="s">
        <v>2314</v>
      </c>
      <c r="G99" t="s">
        <v>2161</v>
      </c>
      <c r="H99" t="s">
        <v>241</v>
      </c>
      <c r="I99" t="s">
        <v>346</v>
      </c>
      <c r="J99" t="s">
        <v>107</v>
      </c>
      <c r="K99" t="s">
        <v>346</v>
      </c>
      <c r="L99" t="s">
        <v>440</v>
      </c>
      <c r="P99" t="s">
        <v>358</v>
      </c>
      <c r="Q99" s="888"/>
      <c r="R99" s="888"/>
      <c r="S99" s="952"/>
      <c r="T99" s="952"/>
      <c r="U99" s="888"/>
      <c r="V99" s="888"/>
      <c r="W99" s="888"/>
      <c r="AC99" t="s">
        <v>1151</v>
      </c>
      <c r="AD99" s="49"/>
      <c r="AE99" s="888"/>
      <c r="AF99" s="888"/>
      <c r="AG99" s="888"/>
      <c r="AH99" s="888"/>
      <c r="AI99" s="888"/>
    </row>
    <row r="100" spans="1:35">
      <c r="D100" t="s">
        <v>238</v>
      </c>
      <c r="E100" t="s">
        <v>215</v>
      </c>
      <c r="F100" t="s">
        <v>2314</v>
      </c>
      <c r="G100" t="s">
        <v>2161</v>
      </c>
      <c r="H100" t="s">
        <v>241</v>
      </c>
      <c r="I100" t="s">
        <v>346</v>
      </c>
      <c r="J100" t="s">
        <v>107</v>
      </c>
      <c r="K100" t="s">
        <v>346</v>
      </c>
      <c r="L100" t="s">
        <v>440</v>
      </c>
      <c r="P100" t="s">
        <v>358</v>
      </c>
      <c r="Q100" s="888"/>
      <c r="R100" s="888"/>
      <c r="S100" s="952"/>
      <c r="T100" s="952"/>
      <c r="U100" s="888"/>
      <c r="V100" s="888"/>
      <c r="W100" s="888"/>
      <c r="AC100" t="s">
        <v>1151</v>
      </c>
      <c r="AD100" s="49"/>
      <c r="AE100" s="888"/>
      <c r="AF100" s="888"/>
      <c r="AG100" s="888"/>
      <c r="AH100" s="888"/>
      <c r="AI100" s="888"/>
    </row>
    <row r="101" spans="1:35">
      <c r="D101" t="s">
        <v>238</v>
      </c>
      <c r="E101" t="s">
        <v>215</v>
      </c>
      <c r="F101" t="s">
        <v>2314</v>
      </c>
      <c r="G101" t="s">
        <v>2161</v>
      </c>
      <c r="H101" t="s">
        <v>241</v>
      </c>
      <c r="I101" t="s">
        <v>346</v>
      </c>
      <c r="J101" t="s">
        <v>107</v>
      </c>
      <c r="K101" t="s">
        <v>346</v>
      </c>
      <c r="L101" t="s">
        <v>440</v>
      </c>
      <c r="P101" t="s">
        <v>358</v>
      </c>
      <c r="Q101" s="888"/>
      <c r="R101" s="888"/>
      <c r="S101" s="952"/>
      <c r="T101" s="952"/>
      <c r="U101" s="888"/>
      <c r="V101" s="888"/>
      <c r="W101" s="888"/>
      <c r="AC101" t="s">
        <v>1151</v>
      </c>
      <c r="AD101" s="49"/>
      <c r="AE101" s="888"/>
      <c r="AF101" s="888"/>
      <c r="AG101" s="888"/>
      <c r="AH101" s="888"/>
      <c r="AI101" s="888"/>
    </row>
    <row r="102" spans="1:35">
      <c r="D102" t="s">
        <v>238</v>
      </c>
      <c r="E102" t="s">
        <v>215</v>
      </c>
      <c r="F102" t="s">
        <v>2314</v>
      </c>
      <c r="G102" t="s">
        <v>2161</v>
      </c>
      <c r="H102" t="s">
        <v>241</v>
      </c>
      <c r="I102" t="s">
        <v>346</v>
      </c>
      <c r="J102" t="s">
        <v>107</v>
      </c>
      <c r="K102" t="s">
        <v>346</v>
      </c>
      <c r="L102" t="s">
        <v>440</v>
      </c>
      <c r="P102" t="s">
        <v>358</v>
      </c>
      <c r="Q102" s="888"/>
      <c r="R102" s="888"/>
      <c r="S102" s="952"/>
      <c r="T102" s="952"/>
      <c r="U102" s="888"/>
      <c r="V102" s="888"/>
      <c r="W102" s="888"/>
      <c r="AC102" t="s">
        <v>1151</v>
      </c>
      <c r="AD102" s="49"/>
      <c r="AE102" s="888"/>
      <c r="AF102" s="888"/>
      <c r="AG102" s="888"/>
      <c r="AH102" s="888"/>
      <c r="AI102" s="888"/>
    </row>
    <row r="103" spans="1:35">
      <c r="D103" t="s">
        <v>238</v>
      </c>
      <c r="E103" t="s">
        <v>215</v>
      </c>
      <c r="F103" t="s">
        <v>2314</v>
      </c>
      <c r="G103" t="s">
        <v>2161</v>
      </c>
      <c r="H103" t="s">
        <v>241</v>
      </c>
      <c r="I103" t="s">
        <v>346</v>
      </c>
      <c r="J103" t="s">
        <v>107</v>
      </c>
      <c r="K103" t="s">
        <v>346</v>
      </c>
      <c r="L103" t="s">
        <v>440</v>
      </c>
      <c r="P103" t="s">
        <v>358</v>
      </c>
      <c r="Q103" s="888"/>
      <c r="R103" s="888"/>
      <c r="S103" s="952"/>
      <c r="T103" s="952"/>
      <c r="U103" s="888"/>
      <c r="V103" s="888"/>
      <c r="W103" s="888"/>
      <c r="AC103" t="s">
        <v>1151</v>
      </c>
      <c r="AD103" s="49"/>
      <c r="AE103" s="888"/>
      <c r="AF103" s="888"/>
      <c r="AG103" s="888"/>
      <c r="AH103" s="888"/>
      <c r="AI103" s="888"/>
    </row>
    <row r="104" spans="1:35">
      <c r="D104" t="s">
        <v>238</v>
      </c>
      <c r="E104" t="s">
        <v>215</v>
      </c>
      <c r="F104" t="s">
        <v>2314</v>
      </c>
      <c r="G104" t="s">
        <v>2161</v>
      </c>
      <c r="H104" t="s">
        <v>241</v>
      </c>
      <c r="I104" t="s">
        <v>346</v>
      </c>
      <c r="J104" t="s">
        <v>107</v>
      </c>
      <c r="K104" t="s">
        <v>346</v>
      </c>
      <c r="L104" t="s">
        <v>440</v>
      </c>
      <c r="P104" t="s">
        <v>358</v>
      </c>
      <c r="Q104" s="888"/>
      <c r="R104" s="888"/>
      <c r="S104" s="952"/>
      <c r="T104" s="952"/>
      <c r="U104" s="888"/>
      <c r="V104" s="888"/>
      <c r="W104" s="888"/>
      <c r="AC104" t="s">
        <v>1151</v>
      </c>
      <c r="AD104" s="49"/>
      <c r="AE104" s="888"/>
      <c r="AF104" s="888"/>
      <c r="AG104" s="888"/>
      <c r="AH104" s="888"/>
      <c r="AI104" s="888"/>
    </row>
    <row r="105" spans="1:35">
      <c r="D105" t="s">
        <v>238</v>
      </c>
      <c r="E105" t="s">
        <v>215</v>
      </c>
      <c r="F105" t="s">
        <v>2314</v>
      </c>
      <c r="G105" t="s">
        <v>2161</v>
      </c>
      <c r="H105" t="s">
        <v>241</v>
      </c>
      <c r="I105" t="s">
        <v>346</v>
      </c>
      <c r="J105" t="s">
        <v>107</v>
      </c>
      <c r="K105" t="s">
        <v>346</v>
      </c>
      <c r="L105" t="s">
        <v>440</v>
      </c>
      <c r="P105" t="s">
        <v>358</v>
      </c>
      <c r="Q105" s="888"/>
      <c r="R105" s="888"/>
      <c r="S105" s="952"/>
      <c r="T105" s="952"/>
      <c r="U105" s="888"/>
      <c r="V105" s="888"/>
      <c r="W105" s="888"/>
      <c r="AC105" t="s">
        <v>1151</v>
      </c>
      <c r="AD105" s="49"/>
      <c r="AE105" s="888"/>
      <c r="AF105" s="888"/>
      <c r="AG105" s="888"/>
      <c r="AH105" s="888"/>
      <c r="AI105" s="888"/>
    </row>
    <row r="106" spans="1:35">
      <c r="D106" t="s">
        <v>238</v>
      </c>
      <c r="E106" t="s">
        <v>215</v>
      </c>
      <c r="F106" t="s">
        <v>2314</v>
      </c>
      <c r="G106" t="s">
        <v>2161</v>
      </c>
      <c r="H106" t="s">
        <v>241</v>
      </c>
      <c r="I106" t="s">
        <v>346</v>
      </c>
      <c r="J106" t="s">
        <v>107</v>
      </c>
      <c r="K106" t="s">
        <v>346</v>
      </c>
      <c r="L106" t="s">
        <v>440</v>
      </c>
      <c r="P106" t="s">
        <v>358</v>
      </c>
      <c r="Q106" s="888"/>
      <c r="R106" s="888"/>
      <c r="S106" s="952"/>
      <c r="T106" s="952"/>
      <c r="U106" s="888"/>
      <c r="V106" s="888"/>
      <c r="W106" s="888"/>
      <c r="AC106" t="s">
        <v>1151</v>
      </c>
      <c r="AD106" s="49"/>
      <c r="AE106" s="888"/>
      <c r="AF106" s="888"/>
      <c r="AG106" s="888"/>
      <c r="AH106" s="888"/>
      <c r="AI106" s="888"/>
    </row>
    <row r="107" spans="1:35">
      <c r="D107" t="s">
        <v>238</v>
      </c>
      <c r="E107" t="s">
        <v>215</v>
      </c>
      <c r="F107" t="s">
        <v>2314</v>
      </c>
      <c r="G107" t="s">
        <v>2161</v>
      </c>
      <c r="H107" t="s">
        <v>241</v>
      </c>
      <c r="I107" t="s">
        <v>346</v>
      </c>
      <c r="J107" t="s">
        <v>107</v>
      </c>
      <c r="K107" t="s">
        <v>346</v>
      </c>
      <c r="L107" t="s">
        <v>440</v>
      </c>
      <c r="P107" t="s">
        <v>358</v>
      </c>
      <c r="Q107" s="888"/>
      <c r="R107" s="888"/>
      <c r="S107" s="952"/>
      <c r="T107" s="952"/>
      <c r="U107" s="888"/>
      <c r="V107" s="888"/>
      <c r="W107" s="888"/>
      <c r="AC107" t="s">
        <v>1151</v>
      </c>
      <c r="AD107" s="49"/>
      <c r="AE107" s="888"/>
      <c r="AF107" s="888"/>
      <c r="AG107" s="888"/>
      <c r="AH107" s="888"/>
      <c r="AI107" s="888"/>
    </row>
    <row r="108" spans="1:35">
      <c r="Q108" s="307"/>
      <c r="R108" s="307"/>
      <c r="S108" s="802"/>
      <c r="T108" s="802"/>
      <c r="U108" s="307"/>
      <c r="V108" s="307"/>
      <c r="W108" s="307"/>
      <c r="AD108" s="49"/>
      <c r="AE108" s="307"/>
      <c r="AF108" s="307"/>
      <c r="AG108" s="307"/>
      <c r="AH108" s="307"/>
      <c r="AI108" s="307"/>
    </row>
    <row r="109" spans="1:35" s="46" customFormat="1" ht="18.5">
      <c r="A109" s="47" t="s">
        <v>1375</v>
      </c>
      <c r="S109" s="719"/>
      <c r="T109" s="719"/>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14" id="{C7B5B445-3B6B-4D9A-A8D0-807DF10E5C3D}">
            <xm:f>'1.5 Universal Data'!$C$8&lt;$AE$7</xm:f>
            <x14:dxf>
              <fill>
                <patternFill patternType="lightUp">
                  <bgColor theme="0"/>
                </patternFill>
              </fill>
            </x14:dxf>
          </x14:cfRule>
          <xm:sqref>AE83:AE84 AF84</xm:sqref>
        </x14:conditionalFormatting>
        <x14:conditionalFormatting xmlns:xm="http://schemas.microsoft.com/office/excel/2006/main">
          <x14:cfRule type="expression" priority="9" id="{32810DD5-0B04-47BF-B3E6-703AF4749EA8}">
            <xm:f>'1.5 Universal Data'!$C$8&lt;$AE$7</xm:f>
            <x14:dxf>
              <fill>
                <patternFill patternType="lightUp">
                  <bgColor theme="0"/>
                </patternFill>
              </fill>
            </x14:dxf>
          </x14:cfRule>
          <xm:sqref>AE97:AE107</xm:sqref>
        </x14:conditionalFormatting>
        <x14:conditionalFormatting xmlns:xm="http://schemas.microsoft.com/office/excel/2006/main">
          <x14:cfRule type="expression" priority="1" id="{A67915C9-AAD5-4D87-BC95-D307C292B1CE}">
            <xm:f>'1.5 Universal Data'!$C$8&lt;$AE$7</xm:f>
            <x14:dxf>
              <fill>
                <patternFill patternType="lightUp">
                  <bgColor theme="0"/>
                </patternFill>
              </fill>
            </x14:dxf>
          </x14:cfRule>
          <xm:sqref>AE13:AF78</xm:sqref>
        </x14:conditionalFormatting>
        <x14:conditionalFormatting xmlns:xm="http://schemas.microsoft.com/office/excel/2006/main">
          <x14:cfRule type="expression" priority="13" id="{75A60F4D-0171-4BD4-AF38-592DFC3EAFB8}">
            <xm:f>'1.5 Universal Data'!$C$8&lt;$AF$7</xm:f>
            <x14:dxf>
              <fill>
                <patternFill patternType="lightUp">
                  <bgColor theme="0"/>
                </patternFill>
              </fill>
            </x14:dxf>
          </x14:cfRule>
          <xm:sqref>AF83</xm:sqref>
        </x14:conditionalFormatting>
        <x14:conditionalFormatting xmlns:xm="http://schemas.microsoft.com/office/excel/2006/main">
          <x14:cfRule type="expression" priority="8" id="{21D44C0B-4016-46B7-9D05-C69FE047BD97}">
            <xm:f>'1.5 Universal Data'!$C$8&lt;$AF$7</xm:f>
            <x14:dxf>
              <fill>
                <patternFill patternType="lightUp">
                  <bgColor theme="0"/>
                </patternFill>
              </fill>
            </x14:dxf>
          </x14:cfRule>
          <xm:sqref>AF97:AF107</xm:sqref>
        </x14:conditionalFormatting>
        <x14:conditionalFormatting xmlns:xm="http://schemas.microsoft.com/office/excel/2006/main">
          <x14:cfRule type="expression" priority="37" id="{F5679E45-D885-4784-9523-9B6ECDF3C5E4}">
            <xm:f>'1.5 Universal Data'!$C$8&lt;$AG$7</xm:f>
            <x14:dxf>
              <fill>
                <patternFill patternType="lightUp">
                  <bgColor theme="0"/>
                </patternFill>
              </fill>
            </x14:dxf>
          </x14:cfRule>
          <xm:sqref>AG13:AG47</xm:sqref>
        </x14:conditionalFormatting>
        <x14:conditionalFormatting xmlns:xm="http://schemas.microsoft.com/office/excel/2006/main">
          <x14:cfRule type="expression" priority="32" id="{1D1E752D-5DE6-4A93-B9B7-8EF4CB9A05EC}">
            <xm:f>'1.5 Universal Data'!$C$8&lt;$AG$7</xm:f>
            <x14:dxf>
              <fill>
                <patternFill patternType="lightUp">
                  <bgColor theme="0"/>
                </patternFill>
              </fill>
            </x14:dxf>
          </x14:cfRule>
          <xm:sqref>AG51:AG52</xm:sqref>
        </x14:conditionalFormatting>
        <x14:conditionalFormatting xmlns:xm="http://schemas.microsoft.com/office/excel/2006/main">
          <x14:cfRule type="expression" priority="27" id="{A9A3DCB4-0E8C-43DB-89AC-1ECF6081366B}">
            <xm:f>'1.5 Universal Data'!$C$8&lt;$AG$7</xm:f>
            <x14:dxf>
              <fill>
                <patternFill patternType="lightUp">
                  <bgColor theme="0"/>
                </patternFill>
              </fill>
            </x14:dxf>
          </x14:cfRule>
          <xm:sqref>AG57:AG59</xm:sqref>
        </x14:conditionalFormatting>
        <x14:conditionalFormatting xmlns:xm="http://schemas.microsoft.com/office/excel/2006/main">
          <x14:cfRule type="expression" priority="22" id="{F4CF8F5A-EA1D-4C2D-8286-7015BBA7BAA7}">
            <xm:f>'1.5 Universal Data'!$C$8&lt;$AG$7</xm:f>
            <x14:dxf>
              <fill>
                <patternFill patternType="lightUp">
                  <bgColor theme="0"/>
                </patternFill>
              </fill>
            </x14:dxf>
          </x14:cfRule>
          <xm:sqref>AG63:AG65</xm:sqref>
        </x14:conditionalFormatting>
        <x14:conditionalFormatting xmlns:xm="http://schemas.microsoft.com/office/excel/2006/main">
          <x14:cfRule type="expression" priority="17" id="{EF856A83-25BF-4CD1-AECB-D90D5ACDDDD2}">
            <xm:f>'1.5 Universal Data'!$C$8&lt;$AG$7</xm:f>
            <x14:dxf>
              <fill>
                <patternFill patternType="lightUp">
                  <bgColor theme="0"/>
                </patternFill>
              </fill>
            </x14:dxf>
          </x14:cfRule>
          <xm:sqref>AG77:AG78</xm:sqref>
        </x14:conditionalFormatting>
        <x14:conditionalFormatting xmlns:xm="http://schemas.microsoft.com/office/excel/2006/main">
          <x14:cfRule type="expression" priority="12" id="{9B8C1DE4-D6E4-47BE-B8A6-D97B6D45FDE1}">
            <xm:f>'1.5 Universal Data'!$C$8&lt;$AG$7</xm:f>
            <x14:dxf>
              <fill>
                <patternFill patternType="lightUp">
                  <bgColor theme="0"/>
                </patternFill>
              </fill>
            </x14:dxf>
          </x14:cfRule>
          <xm:sqref>AG83:AG84</xm:sqref>
        </x14:conditionalFormatting>
        <x14:conditionalFormatting xmlns:xm="http://schemas.microsoft.com/office/excel/2006/main">
          <x14:cfRule type="expression" priority="7" id="{62B56C8C-F45A-47AF-BE40-B6A7EDDA1C4E}">
            <xm:f>'1.5 Universal Data'!$C$8&lt;$AG$7</xm:f>
            <x14:dxf>
              <fill>
                <patternFill patternType="lightUp">
                  <bgColor theme="0"/>
                </patternFill>
              </fill>
            </x14:dxf>
          </x14:cfRule>
          <xm:sqref>AG97:AG107</xm:sqref>
        </x14:conditionalFormatting>
        <x14:conditionalFormatting xmlns:xm="http://schemas.microsoft.com/office/excel/2006/main">
          <x14:cfRule type="expression" priority="36" id="{30FA721F-E255-4597-A6B8-C61C6D405EBB}">
            <xm:f>'1.5 Universal Data'!$C$8&lt;$AH$7</xm:f>
            <x14:dxf>
              <fill>
                <patternFill patternType="lightUp">
                  <bgColor theme="0"/>
                </patternFill>
              </fill>
            </x14:dxf>
          </x14:cfRule>
          <xm:sqref>AH13:AH47</xm:sqref>
        </x14:conditionalFormatting>
        <x14:conditionalFormatting xmlns:xm="http://schemas.microsoft.com/office/excel/2006/main">
          <x14:cfRule type="expression" priority="31" id="{2FD3032E-F14C-460E-B6BB-8CE034F9A0C5}">
            <xm:f>'1.5 Universal Data'!$C$8&lt;$AH$7</xm:f>
            <x14:dxf>
              <fill>
                <patternFill patternType="lightUp">
                  <bgColor theme="0"/>
                </patternFill>
              </fill>
            </x14:dxf>
          </x14:cfRule>
          <xm:sqref>AH51:AH52</xm:sqref>
        </x14:conditionalFormatting>
        <x14:conditionalFormatting xmlns:xm="http://schemas.microsoft.com/office/excel/2006/main">
          <x14:cfRule type="expression" priority="26" id="{79F49A09-EF1B-4083-9D03-A4400CAFC92D}">
            <xm:f>'1.5 Universal Data'!$C$8&lt;$AH$7</xm:f>
            <x14:dxf>
              <fill>
                <patternFill patternType="lightUp">
                  <bgColor theme="0"/>
                </patternFill>
              </fill>
            </x14:dxf>
          </x14:cfRule>
          <xm:sqref>AH57:AH59</xm:sqref>
        </x14:conditionalFormatting>
        <x14:conditionalFormatting xmlns:xm="http://schemas.microsoft.com/office/excel/2006/main">
          <x14:cfRule type="expression" priority="21" id="{7F5996ED-1931-4AF8-B1F5-CAB761714921}">
            <xm:f>'1.5 Universal Data'!$C$8&lt;$AH$7</xm:f>
            <x14:dxf>
              <fill>
                <patternFill patternType="lightUp">
                  <bgColor theme="0"/>
                </patternFill>
              </fill>
            </x14:dxf>
          </x14:cfRule>
          <xm:sqref>AH63:AH65</xm:sqref>
        </x14:conditionalFormatting>
        <x14:conditionalFormatting xmlns:xm="http://schemas.microsoft.com/office/excel/2006/main">
          <x14:cfRule type="expression" priority="16" id="{596FE21B-15FB-424D-86F3-98EC02EDFBBF}">
            <xm:f>'1.5 Universal Data'!$C$8&lt;$AH$7</xm:f>
            <x14:dxf>
              <fill>
                <patternFill patternType="lightUp">
                  <bgColor theme="0"/>
                </patternFill>
              </fill>
            </x14:dxf>
          </x14:cfRule>
          <xm:sqref>AH77:AH78</xm:sqref>
        </x14:conditionalFormatting>
        <x14:conditionalFormatting xmlns:xm="http://schemas.microsoft.com/office/excel/2006/main">
          <x14:cfRule type="expression" priority="11" id="{659B2BFE-D57D-4148-AF26-4E40AD334BBA}">
            <xm:f>'1.5 Universal Data'!$C$8&lt;$AH$7</xm:f>
            <x14:dxf>
              <fill>
                <patternFill patternType="lightUp">
                  <bgColor theme="0"/>
                </patternFill>
              </fill>
            </x14:dxf>
          </x14:cfRule>
          <xm:sqref>AH83:AH84</xm:sqref>
        </x14:conditionalFormatting>
        <x14:conditionalFormatting xmlns:xm="http://schemas.microsoft.com/office/excel/2006/main">
          <x14:cfRule type="expression" priority="6" id="{7CF2E6F4-9F0A-4B61-B24D-A2555928B6FC}">
            <xm:f>'1.5 Universal Data'!$C$8&lt;$AH$7</xm:f>
            <x14:dxf>
              <fill>
                <patternFill patternType="lightUp">
                  <bgColor theme="0"/>
                </patternFill>
              </fill>
            </x14:dxf>
          </x14:cfRule>
          <xm:sqref>AH97:AH107</xm:sqref>
        </x14:conditionalFormatting>
        <x14:conditionalFormatting xmlns:xm="http://schemas.microsoft.com/office/excel/2006/main">
          <x14:cfRule type="expression" priority="35" id="{08C72CD0-4B44-4E00-ACE3-5F21FEEBBD29}">
            <xm:f>'1.5 Universal Data'!$C$8&lt;$AI$7</xm:f>
            <x14:dxf>
              <fill>
                <patternFill patternType="lightUp">
                  <bgColor theme="0"/>
                </patternFill>
              </fill>
            </x14:dxf>
          </x14:cfRule>
          <xm:sqref>AI13:AI47</xm:sqref>
        </x14:conditionalFormatting>
        <x14:conditionalFormatting xmlns:xm="http://schemas.microsoft.com/office/excel/2006/main">
          <x14:cfRule type="expression" priority="30" id="{BBBDCD55-6CF8-4BA2-951B-344823684BD3}">
            <xm:f>'1.5 Universal Data'!$C$8&lt;$AI$7</xm:f>
            <x14:dxf>
              <fill>
                <patternFill patternType="lightUp">
                  <bgColor theme="0"/>
                </patternFill>
              </fill>
            </x14:dxf>
          </x14:cfRule>
          <xm:sqref>AI51:AI52</xm:sqref>
        </x14:conditionalFormatting>
        <x14:conditionalFormatting xmlns:xm="http://schemas.microsoft.com/office/excel/2006/main">
          <x14:cfRule type="expression" priority="25" id="{93B9642C-CDB1-4886-828F-A89256386A4D}">
            <xm:f>'1.5 Universal Data'!$C$8&lt;$AI$7</xm:f>
            <x14:dxf>
              <fill>
                <patternFill patternType="lightUp">
                  <bgColor theme="0"/>
                </patternFill>
              </fill>
            </x14:dxf>
          </x14:cfRule>
          <xm:sqref>AI57:AI59</xm:sqref>
        </x14:conditionalFormatting>
        <x14:conditionalFormatting xmlns:xm="http://schemas.microsoft.com/office/excel/2006/main">
          <x14:cfRule type="expression" priority="20" id="{1591708F-ABB1-4DFE-BDE1-55D9D5738F1A}">
            <xm:f>'1.5 Universal Data'!$C$8&lt;$AI$7</xm:f>
            <x14:dxf>
              <fill>
                <patternFill patternType="lightUp">
                  <bgColor theme="0"/>
                </patternFill>
              </fill>
            </x14:dxf>
          </x14:cfRule>
          <xm:sqref>AI63:AI65</xm:sqref>
        </x14:conditionalFormatting>
        <x14:conditionalFormatting xmlns:xm="http://schemas.microsoft.com/office/excel/2006/main">
          <x14:cfRule type="expression" priority="15" id="{1910AA38-3D86-47F3-9EEF-E67181E16444}">
            <xm:f>'1.5 Universal Data'!$C$8&lt;$AI$7</xm:f>
            <x14:dxf>
              <fill>
                <patternFill patternType="lightUp">
                  <bgColor theme="0"/>
                </patternFill>
              </fill>
            </x14:dxf>
          </x14:cfRule>
          <xm:sqref>AI77:AI78</xm:sqref>
        </x14:conditionalFormatting>
        <x14:conditionalFormatting xmlns:xm="http://schemas.microsoft.com/office/excel/2006/main">
          <x14:cfRule type="expression" priority="10" id="{981C6C36-D7E9-401A-AF5B-0A4AA277E10D}">
            <xm:f>'1.5 Universal Data'!$C$8&lt;$AI$7</xm:f>
            <x14:dxf>
              <fill>
                <patternFill patternType="lightUp">
                  <bgColor theme="0"/>
                </patternFill>
              </fill>
            </x14:dxf>
          </x14:cfRule>
          <xm:sqref>AI83:AI84</xm:sqref>
        </x14:conditionalFormatting>
        <x14:conditionalFormatting xmlns:xm="http://schemas.microsoft.com/office/excel/2006/main">
          <x14:cfRule type="expression" priority="5" id="{FE5F62AF-D12B-482F-AE53-F486AC69EEBD}">
            <xm:f>'1.5 Universal Data'!$C$8&lt;$AI$7</xm:f>
            <x14:dxf>
              <fill>
                <patternFill patternType="lightUp">
                  <bgColor theme="0"/>
                </patternFill>
              </fill>
            </x14:dxf>
          </x14:cfRule>
          <xm:sqref>AI97:AI107</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59C5A-E987-426C-81A0-343BD6A5D2CD}">
  <sheetPr codeName="Sheet4"/>
  <dimension ref="A1:Z41"/>
  <sheetViews>
    <sheetView topLeftCell="A16" zoomScaleNormal="100" workbookViewId="0">
      <selection activeCell="F35" sqref="F35"/>
    </sheetView>
  </sheetViews>
  <sheetFormatPr defaultColWidth="0" defaultRowHeight="14.5"/>
  <cols>
    <col min="1" max="1" width="10.453125" customWidth="1"/>
    <col min="2" max="2" width="39" bestFit="1" customWidth="1"/>
    <col min="3" max="3" width="38.453125" bestFit="1" customWidth="1"/>
    <col min="4" max="5" width="28.26953125" customWidth="1"/>
    <col min="6" max="6" width="29.453125" customWidth="1"/>
    <col min="7" max="26" width="9" customWidth="1"/>
    <col min="27" max="16384" width="8.7265625" hidden="1"/>
  </cols>
  <sheetData>
    <row r="1" spans="1:3" s="46" customFormat="1" ht="23.5">
      <c r="A1" s="56" t="str">
        <f>'1.1 Cover'!A1</f>
        <v>Regulatory Reporting Pack</v>
      </c>
    </row>
    <row r="2" spans="1:3" s="46" customFormat="1" ht="23.5">
      <c r="A2" s="56" t="str">
        <f>'1.1 Cover'!A2</f>
        <v>Price base - 2018/19</v>
      </c>
    </row>
    <row r="3" spans="1:3" s="46" customFormat="1" ht="23.5">
      <c r="A3" s="56" t="str">
        <f>'1.1 Cover'!A3</f>
        <v>Regulatory Year: April 2022 - March 2023</v>
      </c>
    </row>
    <row r="4" spans="1:3" s="46" customFormat="1" ht="23.5">
      <c r="A4" s="56" t="s">
        <v>30</v>
      </c>
    </row>
    <row r="6" spans="1:3">
      <c r="B6" s="865" t="s">
        <v>1113</v>
      </c>
      <c r="C6" s="866" t="str">
        <f>'1.1 Cover'!E14</f>
        <v>National Gas Transmission</v>
      </c>
    </row>
    <row r="7" spans="1:3">
      <c r="B7" s="865" t="s">
        <v>1114</v>
      </c>
      <c r="C7" s="867" t="s">
        <v>1115</v>
      </c>
    </row>
    <row r="8" spans="1:3">
      <c r="B8" s="865" t="s">
        <v>1116</v>
      </c>
      <c r="C8" s="868">
        <v>2023</v>
      </c>
    </row>
    <row r="9" spans="1:3">
      <c r="B9" s="865" t="s">
        <v>1117</v>
      </c>
      <c r="C9" s="866">
        <f>'1.1 Cover'!E18</f>
        <v>2.2000000000000002</v>
      </c>
    </row>
    <row r="10" spans="1:3">
      <c r="B10" s="865" t="s">
        <v>1118</v>
      </c>
      <c r="C10" s="1338">
        <f>'1.1 Cover'!E20</f>
        <v>45138</v>
      </c>
    </row>
    <row r="12" spans="1:3">
      <c r="B12" s="865" t="s">
        <v>1119</v>
      </c>
      <c r="C12" s="869" t="str">
        <f>$C$8-6&amp;"/"&amp;RIGHT($C$8-5,2)</f>
        <v>2017/18</v>
      </c>
    </row>
    <row r="13" spans="1:3">
      <c r="B13" s="865" t="s">
        <v>1120</v>
      </c>
      <c r="C13" s="869" t="str">
        <f>$C$8-5&amp;"/"&amp;RIGHT($C$8-4,2)</f>
        <v>2018/19</v>
      </c>
    </row>
    <row r="14" spans="1:3">
      <c r="B14" s="865" t="s">
        <v>1121</v>
      </c>
      <c r="C14" s="869" t="str">
        <f>$C$8-4&amp;"/"&amp;RIGHT($C$8-3,2)</f>
        <v>2019/20</v>
      </c>
    </row>
    <row r="15" spans="1:3">
      <c r="B15" s="865" t="s">
        <v>1122</v>
      </c>
      <c r="C15" s="869" t="str">
        <f>$C$8-3&amp;"/"&amp;RIGHT($C$8-2,2)</f>
        <v>2020/21</v>
      </c>
    </row>
    <row r="16" spans="1:3">
      <c r="B16" s="865" t="s">
        <v>1123</v>
      </c>
      <c r="C16" s="869" t="str">
        <f>$C$8-2&amp;"/"&amp;RIGHT($C$8-1,2)</f>
        <v>2021/22</v>
      </c>
    </row>
    <row r="17" spans="2:6">
      <c r="B17" s="870" t="s">
        <v>7</v>
      </c>
      <c r="C17" s="869" t="str">
        <f>$C$8-1&amp;"/"&amp;RIGHT($C$8,2)</f>
        <v>2022/23</v>
      </c>
    </row>
    <row r="18" spans="2:6">
      <c r="B18" s="865" t="s">
        <v>1124</v>
      </c>
      <c r="C18" s="869" t="str">
        <f>$C$8&amp;"/"&amp;RIGHT($C$8+1,2)</f>
        <v>2023/24</v>
      </c>
    </row>
    <row r="19" spans="2:6">
      <c r="B19" s="865" t="s">
        <v>1125</v>
      </c>
      <c r="C19" s="869" t="str">
        <f>$C$8+1&amp;"/"&amp;RIGHT($C$8+2,2)</f>
        <v>2024/25</v>
      </c>
    </row>
    <row r="20" spans="2:6">
      <c r="B20" s="865" t="s">
        <v>1126</v>
      </c>
      <c r="C20" s="869" t="str">
        <f>$C$8+2&amp;"/"&amp;RIGHT($C$8+3,2)</f>
        <v>2025/26</v>
      </c>
    </row>
    <row r="21" spans="2:6">
      <c r="B21" s="865" t="s">
        <v>1127</v>
      </c>
      <c r="C21" s="869" t="str">
        <f>$C$8+3&amp;"/"&amp;RIGHT($C$8+4,2)</f>
        <v>2026/27</v>
      </c>
    </row>
    <row r="22" spans="2:6">
      <c r="B22" s="865" t="s">
        <v>1128</v>
      </c>
      <c r="C22" s="869" t="str">
        <f>$C$8+4&amp;"/"&amp;RIGHT($C$8+5,2)</f>
        <v>2027/28</v>
      </c>
    </row>
    <row r="23" spans="2:6">
      <c r="B23" s="9"/>
      <c r="C23" s="9"/>
    </row>
    <row r="24" spans="2:6">
      <c r="B24" s="9"/>
      <c r="C24" s="9"/>
    </row>
    <row r="25" spans="2:6">
      <c r="B25" s="9" t="s">
        <v>1129</v>
      </c>
      <c r="C25" s="871">
        <v>0.1</v>
      </c>
    </row>
    <row r="28" spans="2:6" ht="54.5">
      <c r="B28" s="872" t="s">
        <v>1130</v>
      </c>
      <c r="C28" s="873" t="s">
        <v>213</v>
      </c>
      <c r="D28" s="874" t="s">
        <v>1131</v>
      </c>
      <c r="E28" s="873" t="s">
        <v>1132</v>
      </c>
      <c r="F28" s="873" t="s">
        <v>1133</v>
      </c>
    </row>
    <row r="29" spans="2:6">
      <c r="B29" s="875"/>
      <c r="C29" s="876" t="s">
        <v>1134</v>
      </c>
      <c r="D29" s="877">
        <v>264.99166666666673</v>
      </c>
      <c r="E29" s="878"/>
      <c r="F29" s="878"/>
    </row>
    <row r="30" spans="2:6">
      <c r="B30" s="875"/>
      <c r="C30" s="876" t="s">
        <v>1135</v>
      </c>
      <c r="D30" s="877">
        <v>274.90833333333336</v>
      </c>
      <c r="E30" s="878"/>
      <c r="F30" s="878"/>
    </row>
    <row r="31" spans="2:6">
      <c r="B31" s="875"/>
      <c r="C31" s="876" t="s">
        <v>1136</v>
      </c>
      <c r="D31" s="877">
        <v>283.30833333333334</v>
      </c>
      <c r="E31" s="879">
        <f>D31/$D$31</f>
        <v>1</v>
      </c>
      <c r="F31" s="879">
        <f>$E$31/E31</f>
        <v>1</v>
      </c>
    </row>
    <row r="32" spans="2:6">
      <c r="B32" s="875"/>
      <c r="C32" s="876" t="s">
        <v>1137</v>
      </c>
      <c r="D32" s="877">
        <v>290.64166666666665</v>
      </c>
      <c r="E32" s="879">
        <f t="shared" ref="E32:E33" si="0">D32/$D$31</f>
        <v>1.0258846368797245</v>
      </c>
      <c r="F32" s="879">
        <f t="shared" ref="F32:F33" si="1">$E$31/E32</f>
        <v>0.97476847205895012</v>
      </c>
    </row>
    <row r="33" spans="2:6">
      <c r="B33" s="875"/>
      <c r="C33" s="876" t="s">
        <v>1138</v>
      </c>
      <c r="D33" s="877">
        <v>294.16666666666669</v>
      </c>
      <c r="E33" s="879">
        <f t="shared" si="0"/>
        <v>1.0383269111980469</v>
      </c>
      <c r="F33" s="879">
        <f t="shared" si="1"/>
        <v>0.96308781869688387</v>
      </c>
    </row>
    <row r="34" spans="2:6">
      <c r="B34" s="875"/>
      <c r="C34" s="876" t="s">
        <v>1139</v>
      </c>
      <c r="D34" s="877">
        <v>307.32821397646848</v>
      </c>
      <c r="E34" s="879">
        <f t="shared" ref="E34:E38" si="2">D34/$D$31</f>
        <v>1.0847835302284383</v>
      </c>
      <c r="F34" s="879">
        <f t="shared" ref="F34:F38" si="3">$E$31/E34</f>
        <v>0.92184290426073834</v>
      </c>
    </row>
    <row r="35" spans="2:6">
      <c r="B35" s="875"/>
      <c r="C35" s="876" t="s">
        <v>1140</v>
      </c>
      <c r="D35" s="877">
        <v>325.80589396570377</v>
      </c>
      <c r="E35" s="879">
        <f t="shared" si="2"/>
        <v>1.1500046261694989</v>
      </c>
      <c r="F35" s="879">
        <f t="shared" si="3"/>
        <v>0.86956171935660564</v>
      </c>
    </row>
    <row r="36" spans="2:6">
      <c r="B36" s="875"/>
      <c r="C36" s="876" t="s">
        <v>1141</v>
      </c>
      <c r="D36" s="877">
        <v>336.60507858279169</v>
      </c>
      <c r="E36" s="879">
        <f t="shared" si="2"/>
        <v>1.1881227587709211</v>
      </c>
      <c r="F36" s="879">
        <f t="shared" si="3"/>
        <v>0.84166387068830439</v>
      </c>
    </row>
    <row r="37" spans="2:6">
      <c r="B37" s="875"/>
      <c r="C37" s="876" t="s">
        <v>1142</v>
      </c>
      <c r="D37" s="877">
        <v>342.30853836269193</v>
      </c>
      <c r="E37" s="879">
        <f t="shared" si="2"/>
        <v>1.2082543931383072</v>
      </c>
      <c r="F37" s="879">
        <f t="shared" si="3"/>
        <v>0.82764027648400318</v>
      </c>
    </row>
    <row r="38" spans="2:6">
      <c r="B38" s="875"/>
      <c r="C38" s="876" t="s">
        <v>1143</v>
      </c>
      <c r="D38" s="877">
        <v>348.84827070149566</v>
      </c>
      <c r="E38" s="879">
        <f t="shared" si="2"/>
        <v>1.23133783816747</v>
      </c>
      <c r="F38" s="879">
        <f t="shared" si="3"/>
        <v>0.81212480361055339</v>
      </c>
    </row>
    <row r="39" spans="2:6">
      <c r="B39" s="875"/>
      <c r="C39" s="876" t="s">
        <v>1144</v>
      </c>
      <c r="D39" s="880"/>
      <c r="E39" s="878"/>
      <c r="F39" s="878"/>
    </row>
    <row r="40" spans="2:6">
      <c r="B40" s="9"/>
      <c r="C40" s="9"/>
      <c r="D40" s="9"/>
    </row>
    <row r="41" spans="2:6">
      <c r="B41" s="1474" t="s">
        <v>1145</v>
      </c>
      <c r="C41" s="1474"/>
      <c r="D41" s="881">
        <f>INDEX($D$29:$D$39,MATCH($C$17,C29:C39,0))</f>
        <v>325.80589396570377</v>
      </c>
    </row>
  </sheetData>
  <mergeCells count="1">
    <mergeCell ref="B41:C41"/>
  </mergeCells>
  <phoneticPr fontId="48" type="noConversion"/>
  <pageMargins left="0.7" right="0.7" top="0.75" bottom="0.75" header="0.3" footer="0.3"/>
  <headerFooter>
    <oddFooter>&amp;C_x000D_&amp;1#&amp;"Calibri"&amp;10&amp;K000000 OFFICIAL-InternalOnly</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E40AD-0DB9-4259-8073-F7DC6E9C004E}">
  <sheetPr>
    <tabColor theme="7" tint="0.39997558519241921"/>
  </sheetPr>
  <dimension ref="A1:AI109"/>
  <sheetViews>
    <sheetView topLeftCell="L1" zoomScale="80" zoomScaleNormal="80" workbookViewId="0">
      <pane ySplit="8" topLeftCell="A89" activePane="bottomLeft" state="frozen"/>
      <selection activeCell="J37" sqref="J37"/>
      <selection pane="bottomLeft" activeCell="AQ107" sqref="AQ107"/>
    </sheetView>
  </sheetViews>
  <sheetFormatPr defaultRowHeight="14.5"/>
  <cols>
    <col min="1" max="3" width="1.7265625" customWidth="1"/>
    <col min="4" max="4" width="4.7265625" customWidth="1"/>
    <col min="5" max="5" width="5" bestFit="1" customWidth="1"/>
    <col min="6" max="6" width="24.453125" bestFit="1" customWidth="1"/>
    <col min="7" max="7" width="5.453125" bestFit="1" customWidth="1"/>
    <col min="8" max="8" width="11.26953125" bestFit="1" customWidth="1"/>
    <col min="9" max="9" width="26.7265625" customWidth="1"/>
    <col min="10" max="10" width="10" bestFit="1" customWidth="1"/>
    <col min="11" max="11" width="26.7265625" customWidth="1"/>
    <col min="12" max="12" width="26.453125" bestFit="1" customWidth="1"/>
    <col min="13" max="13" width="1.7265625" customWidth="1"/>
    <col min="14" max="14" width="2.26953125" customWidth="1"/>
    <col min="15" max="15" width="1.7265625" customWidth="1"/>
    <col min="16" max="16" width="8" customWidth="1"/>
    <col min="17" max="17" width="15.453125" customWidth="1"/>
    <col min="18" max="18" width="36.26953125" customWidth="1"/>
    <col min="19" max="19" width="13" bestFit="1" customWidth="1"/>
    <col min="20" max="20" width="11.453125" bestFit="1" customWidth="1"/>
    <col min="21" max="21" width="34.453125" bestFit="1" customWidth="1"/>
    <col min="22" max="22" width="8.7265625" bestFit="1" customWidth="1"/>
    <col min="23" max="23" width="32.7265625" bestFit="1" customWidth="1"/>
    <col min="24" max="28" width="1.7265625" hidden="1" customWidth="1"/>
    <col min="29" max="29" width="5" bestFit="1" customWidth="1"/>
    <col min="30" max="36" width="9.7265625" customWidth="1"/>
  </cols>
  <sheetData>
    <row r="1" spans="1:35" s="46" customFormat="1" ht="23.5">
      <c r="A1" s="56" t="str">
        <f>'1.1 Cover'!A1</f>
        <v>Regulatory Reporting Pack</v>
      </c>
    </row>
    <row r="2" spans="1:35" s="46" customFormat="1" ht="23.5">
      <c r="A2" s="56" t="str">
        <f>'1.1 Cover'!A2</f>
        <v>Price base - 2018/19</v>
      </c>
    </row>
    <row r="3" spans="1:35" s="46" customFormat="1" ht="23.5">
      <c r="A3" s="56" t="str">
        <f>'1.1 Cover'!A3</f>
        <v>Regulatory Year: April 2022 - March 2023</v>
      </c>
    </row>
    <row r="4" spans="1:35" s="46" customFormat="1" ht="23.5">
      <c r="A4" s="56" t="s">
        <v>2315</v>
      </c>
    </row>
    <row r="6" spans="1:35">
      <c r="AD6" s="49"/>
      <c r="AE6" s="1494" t="s">
        <v>1146</v>
      </c>
      <c r="AF6" s="1495"/>
      <c r="AG6" s="1495"/>
      <c r="AH6" s="1495"/>
      <c r="AI6" s="1496"/>
    </row>
    <row r="7" spans="1:35" s="43" customFormat="1">
      <c r="D7" s="55" t="s">
        <v>261</v>
      </c>
      <c r="E7" s="55" t="s">
        <v>215</v>
      </c>
      <c r="F7" s="55" t="s">
        <v>216</v>
      </c>
      <c r="G7" s="55" t="s">
        <v>1396</v>
      </c>
      <c r="H7" s="55" t="s">
        <v>2158</v>
      </c>
      <c r="I7" s="55" t="s">
        <v>219</v>
      </c>
      <c r="J7" s="55" t="s">
        <v>220</v>
      </c>
      <c r="K7" s="55" t="s">
        <v>221</v>
      </c>
      <c r="L7" s="55" t="s">
        <v>222</v>
      </c>
      <c r="M7" s="55"/>
      <c r="N7" s="55" t="s">
        <v>224</v>
      </c>
      <c r="O7" s="55"/>
      <c r="P7" s="55" t="s">
        <v>226</v>
      </c>
      <c r="Q7" s="55" t="s">
        <v>2214</v>
      </c>
      <c r="R7" s="55" t="s">
        <v>2193</v>
      </c>
      <c r="S7" s="55" t="s">
        <v>2281</v>
      </c>
      <c r="T7" s="55" t="s">
        <v>2282</v>
      </c>
      <c r="U7" s="55" t="s">
        <v>2301</v>
      </c>
      <c r="V7" s="55" t="s">
        <v>17</v>
      </c>
      <c r="W7" s="55" t="s">
        <v>2302</v>
      </c>
      <c r="AC7" s="43" t="s">
        <v>1387</v>
      </c>
      <c r="AD7" s="49"/>
      <c r="AE7" s="57">
        <v>2022</v>
      </c>
      <c r="AF7" s="58">
        <v>2023</v>
      </c>
      <c r="AG7" s="58">
        <v>2024</v>
      </c>
      <c r="AH7" s="58">
        <v>2025</v>
      </c>
      <c r="AI7" s="59">
        <v>2026</v>
      </c>
    </row>
    <row r="8" spans="1:35">
      <c r="S8" s="43"/>
      <c r="T8" s="43"/>
      <c r="U8" s="43"/>
      <c r="V8" s="43"/>
      <c r="W8" s="43"/>
    </row>
    <row r="9" spans="1:35" s="1" customFormat="1" ht="18">
      <c r="B9" s="2" t="s">
        <v>2303</v>
      </c>
      <c r="S9" s="718"/>
      <c r="T9" s="718"/>
    </row>
    <row r="10" spans="1:35">
      <c r="S10" s="411"/>
      <c r="T10" s="411"/>
    </row>
    <row r="11" spans="1:35" s="1" customFormat="1" ht="14">
      <c r="A11" s="42"/>
      <c r="B11" s="48" t="s">
        <v>2242</v>
      </c>
      <c r="S11" s="718"/>
      <c r="T11" s="718"/>
    </row>
    <row r="12" spans="1:35">
      <c r="S12" s="411"/>
      <c r="T12" s="411"/>
    </row>
    <row r="13" spans="1:35">
      <c r="D13" t="s">
        <v>261</v>
      </c>
      <c r="E13" t="s">
        <v>215</v>
      </c>
      <c r="F13" t="s">
        <v>239</v>
      </c>
      <c r="G13" t="s">
        <v>2161</v>
      </c>
      <c r="H13" t="s">
        <v>241</v>
      </c>
      <c r="I13" t="s">
        <v>346</v>
      </c>
      <c r="J13" t="s">
        <v>107</v>
      </c>
      <c r="K13" t="s">
        <v>346</v>
      </c>
      <c r="L13" t="s">
        <v>440</v>
      </c>
      <c r="P13" t="s">
        <v>372</v>
      </c>
      <c r="Q13" s="888"/>
      <c r="R13" s="888"/>
      <c r="S13" s="952"/>
      <c r="T13" s="952"/>
      <c r="U13" s="888"/>
      <c r="V13" s="888"/>
      <c r="W13" s="888"/>
      <c r="AC13" t="s">
        <v>1390</v>
      </c>
      <c r="AD13" s="49"/>
      <c r="AE13" s="888"/>
      <c r="AF13" s="888"/>
      <c r="AG13" s="888"/>
      <c r="AH13" s="888"/>
      <c r="AI13" s="888"/>
    </row>
    <row r="14" spans="1:35">
      <c r="D14" t="s">
        <v>261</v>
      </c>
      <c r="E14" t="s">
        <v>215</v>
      </c>
      <c r="F14" t="s">
        <v>239</v>
      </c>
      <c r="G14" t="s">
        <v>2161</v>
      </c>
      <c r="H14" t="s">
        <v>241</v>
      </c>
      <c r="I14" t="s">
        <v>346</v>
      </c>
      <c r="J14" t="s">
        <v>107</v>
      </c>
      <c r="K14" t="s">
        <v>346</v>
      </c>
      <c r="L14" t="s">
        <v>440</v>
      </c>
      <c r="P14" t="s">
        <v>372</v>
      </c>
      <c r="Q14" s="888"/>
      <c r="R14" s="888"/>
      <c r="S14" s="952"/>
      <c r="T14" s="952"/>
      <c r="U14" s="888"/>
      <c r="V14" s="888"/>
      <c r="W14" s="888"/>
      <c r="AC14" t="s">
        <v>1390</v>
      </c>
      <c r="AD14" s="49"/>
      <c r="AE14" s="888"/>
      <c r="AF14" s="888"/>
      <c r="AG14" s="888"/>
      <c r="AH14" s="888"/>
      <c r="AI14" s="888"/>
    </row>
    <row r="15" spans="1:35">
      <c r="D15" t="s">
        <v>261</v>
      </c>
      <c r="E15" t="s">
        <v>215</v>
      </c>
      <c r="F15" t="s">
        <v>239</v>
      </c>
      <c r="G15" t="s">
        <v>2161</v>
      </c>
      <c r="H15" t="s">
        <v>241</v>
      </c>
      <c r="I15" t="s">
        <v>346</v>
      </c>
      <c r="J15" t="s">
        <v>107</v>
      </c>
      <c r="K15" t="s">
        <v>346</v>
      </c>
      <c r="L15" t="s">
        <v>440</v>
      </c>
      <c r="P15" t="s">
        <v>372</v>
      </c>
      <c r="Q15" s="888"/>
      <c r="R15" s="888"/>
      <c r="S15" s="952"/>
      <c r="T15" s="952"/>
      <c r="U15" s="888"/>
      <c r="V15" s="888"/>
      <c r="W15" s="888"/>
      <c r="AC15" t="s">
        <v>1390</v>
      </c>
      <c r="AD15" s="49"/>
      <c r="AE15" s="888"/>
      <c r="AF15" s="888"/>
      <c r="AG15" s="888"/>
      <c r="AH15" s="888"/>
      <c r="AI15" s="888"/>
    </row>
    <row r="16" spans="1:35">
      <c r="D16" t="s">
        <v>261</v>
      </c>
      <c r="E16" t="s">
        <v>215</v>
      </c>
      <c r="F16" t="s">
        <v>239</v>
      </c>
      <c r="G16" t="s">
        <v>2161</v>
      </c>
      <c r="H16" t="s">
        <v>241</v>
      </c>
      <c r="I16" t="s">
        <v>346</v>
      </c>
      <c r="J16" t="s">
        <v>107</v>
      </c>
      <c r="K16" t="s">
        <v>346</v>
      </c>
      <c r="L16" t="s">
        <v>440</v>
      </c>
      <c r="P16" t="s">
        <v>372</v>
      </c>
      <c r="Q16" s="888"/>
      <c r="R16" s="888"/>
      <c r="S16" s="952"/>
      <c r="T16" s="952"/>
      <c r="U16" s="888"/>
      <c r="V16" s="888"/>
      <c r="W16" s="888"/>
      <c r="AC16" t="s">
        <v>1390</v>
      </c>
      <c r="AD16" s="49"/>
      <c r="AE16" s="888"/>
      <c r="AF16" s="888"/>
      <c r="AG16" s="888"/>
      <c r="AH16" s="888"/>
      <c r="AI16" s="888"/>
    </row>
    <row r="17" spans="4:35">
      <c r="D17" t="s">
        <v>261</v>
      </c>
      <c r="E17" t="s">
        <v>215</v>
      </c>
      <c r="F17" t="s">
        <v>239</v>
      </c>
      <c r="G17" t="s">
        <v>2161</v>
      </c>
      <c r="H17" t="s">
        <v>241</v>
      </c>
      <c r="I17" t="s">
        <v>346</v>
      </c>
      <c r="J17" t="s">
        <v>107</v>
      </c>
      <c r="K17" t="s">
        <v>346</v>
      </c>
      <c r="L17" t="s">
        <v>440</v>
      </c>
      <c r="P17" t="s">
        <v>372</v>
      </c>
      <c r="Q17" s="888"/>
      <c r="R17" s="888"/>
      <c r="S17" s="952"/>
      <c r="T17" s="952"/>
      <c r="U17" s="888"/>
      <c r="V17" s="888"/>
      <c r="W17" s="888"/>
      <c r="AC17" t="s">
        <v>1390</v>
      </c>
      <c r="AD17" s="49"/>
      <c r="AE17" s="888"/>
      <c r="AF17" s="888"/>
      <c r="AG17" s="888"/>
      <c r="AH17" s="888"/>
      <c r="AI17" s="888"/>
    </row>
    <row r="18" spans="4:35">
      <c r="D18" t="s">
        <v>261</v>
      </c>
      <c r="E18" t="s">
        <v>215</v>
      </c>
      <c r="F18" t="s">
        <v>239</v>
      </c>
      <c r="G18" t="s">
        <v>2161</v>
      </c>
      <c r="H18" t="s">
        <v>241</v>
      </c>
      <c r="I18" t="s">
        <v>346</v>
      </c>
      <c r="J18" t="s">
        <v>107</v>
      </c>
      <c r="K18" t="s">
        <v>346</v>
      </c>
      <c r="L18" t="s">
        <v>440</v>
      </c>
      <c r="P18" t="s">
        <v>372</v>
      </c>
      <c r="Q18" s="888"/>
      <c r="R18" s="888"/>
      <c r="S18" s="952"/>
      <c r="T18" s="952"/>
      <c r="U18" s="888"/>
      <c r="V18" s="888"/>
      <c r="W18" s="888"/>
      <c r="AC18" t="s">
        <v>1390</v>
      </c>
      <c r="AD18" s="49"/>
      <c r="AE18" s="888"/>
      <c r="AF18" s="888"/>
      <c r="AG18" s="888"/>
      <c r="AH18" s="888"/>
      <c r="AI18" s="888"/>
    </row>
    <row r="19" spans="4:35">
      <c r="D19" t="s">
        <v>261</v>
      </c>
      <c r="E19" t="s">
        <v>215</v>
      </c>
      <c r="F19" t="s">
        <v>239</v>
      </c>
      <c r="G19" t="s">
        <v>2161</v>
      </c>
      <c r="H19" t="s">
        <v>241</v>
      </c>
      <c r="I19" t="s">
        <v>346</v>
      </c>
      <c r="J19" t="s">
        <v>107</v>
      </c>
      <c r="K19" t="s">
        <v>346</v>
      </c>
      <c r="L19" t="s">
        <v>440</v>
      </c>
      <c r="P19" t="s">
        <v>372</v>
      </c>
      <c r="Q19" s="888"/>
      <c r="R19" s="888"/>
      <c r="S19" s="952"/>
      <c r="T19" s="952"/>
      <c r="U19" s="888"/>
      <c r="V19" s="888"/>
      <c r="W19" s="888"/>
      <c r="AC19" t="s">
        <v>1390</v>
      </c>
      <c r="AD19" s="49"/>
      <c r="AE19" s="888"/>
      <c r="AF19" s="888"/>
      <c r="AG19" s="888"/>
      <c r="AH19" s="888"/>
      <c r="AI19" s="888"/>
    </row>
    <row r="20" spans="4:35">
      <c r="D20" t="s">
        <v>261</v>
      </c>
      <c r="E20" t="s">
        <v>215</v>
      </c>
      <c r="F20" t="s">
        <v>239</v>
      </c>
      <c r="G20" t="s">
        <v>2161</v>
      </c>
      <c r="H20" t="s">
        <v>241</v>
      </c>
      <c r="I20" t="s">
        <v>346</v>
      </c>
      <c r="J20" t="s">
        <v>107</v>
      </c>
      <c r="K20" t="s">
        <v>346</v>
      </c>
      <c r="L20" t="s">
        <v>440</v>
      </c>
      <c r="P20" t="s">
        <v>372</v>
      </c>
      <c r="Q20" s="888"/>
      <c r="R20" s="888"/>
      <c r="S20" s="952"/>
      <c r="T20" s="952"/>
      <c r="U20" s="888"/>
      <c r="V20" s="888"/>
      <c r="W20" s="888"/>
      <c r="AC20" t="s">
        <v>1390</v>
      </c>
      <c r="AD20" s="49"/>
      <c r="AE20" s="888"/>
      <c r="AF20" s="888"/>
      <c r="AG20" s="888"/>
      <c r="AH20" s="888"/>
      <c r="AI20" s="888"/>
    </row>
    <row r="21" spans="4:35">
      <c r="D21" t="s">
        <v>261</v>
      </c>
      <c r="E21" t="s">
        <v>215</v>
      </c>
      <c r="F21" t="s">
        <v>239</v>
      </c>
      <c r="G21" t="s">
        <v>2161</v>
      </c>
      <c r="H21" t="s">
        <v>241</v>
      </c>
      <c r="I21" t="s">
        <v>346</v>
      </c>
      <c r="J21" t="s">
        <v>107</v>
      </c>
      <c r="K21" t="s">
        <v>346</v>
      </c>
      <c r="L21" t="s">
        <v>440</v>
      </c>
      <c r="P21" t="s">
        <v>372</v>
      </c>
      <c r="Q21" s="888"/>
      <c r="R21" s="888"/>
      <c r="S21" s="952"/>
      <c r="T21" s="952"/>
      <c r="U21" s="888"/>
      <c r="V21" s="888"/>
      <c r="W21" s="888"/>
      <c r="AC21" t="s">
        <v>1390</v>
      </c>
      <c r="AD21" s="49"/>
      <c r="AE21" s="888"/>
      <c r="AF21" s="888"/>
      <c r="AG21" s="888"/>
      <c r="AH21" s="888"/>
      <c r="AI21" s="888"/>
    </row>
    <row r="22" spans="4:35">
      <c r="D22" t="s">
        <v>261</v>
      </c>
      <c r="E22" t="s">
        <v>215</v>
      </c>
      <c r="F22" t="s">
        <v>239</v>
      </c>
      <c r="G22" t="s">
        <v>2161</v>
      </c>
      <c r="H22" t="s">
        <v>241</v>
      </c>
      <c r="I22" t="s">
        <v>346</v>
      </c>
      <c r="J22" t="s">
        <v>107</v>
      </c>
      <c r="K22" t="s">
        <v>346</v>
      </c>
      <c r="L22" t="s">
        <v>440</v>
      </c>
      <c r="P22" t="s">
        <v>372</v>
      </c>
      <c r="Q22" s="888"/>
      <c r="R22" s="888"/>
      <c r="S22" s="952"/>
      <c r="T22" s="952"/>
      <c r="U22" s="888"/>
      <c r="V22" s="888"/>
      <c r="W22" s="888"/>
      <c r="AC22" t="s">
        <v>1390</v>
      </c>
      <c r="AD22" s="49"/>
      <c r="AE22" s="888"/>
      <c r="AF22" s="888"/>
      <c r="AG22" s="888"/>
      <c r="AH22" s="888"/>
      <c r="AI22" s="888"/>
    </row>
    <row r="23" spans="4:35">
      <c r="D23" t="s">
        <v>261</v>
      </c>
      <c r="E23" t="s">
        <v>215</v>
      </c>
      <c r="F23" t="s">
        <v>239</v>
      </c>
      <c r="G23" t="s">
        <v>2161</v>
      </c>
      <c r="H23" t="s">
        <v>241</v>
      </c>
      <c r="I23" t="s">
        <v>346</v>
      </c>
      <c r="J23" t="s">
        <v>107</v>
      </c>
      <c r="K23" t="s">
        <v>346</v>
      </c>
      <c r="L23" t="s">
        <v>440</v>
      </c>
      <c r="P23" t="s">
        <v>372</v>
      </c>
      <c r="Q23" s="888"/>
      <c r="R23" s="888"/>
      <c r="S23" s="952"/>
      <c r="T23" s="952"/>
      <c r="U23" s="888"/>
      <c r="V23" s="888"/>
      <c r="W23" s="888"/>
      <c r="AC23" t="s">
        <v>1390</v>
      </c>
      <c r="AD23" s="49"/>
      <c r="AE23" s="888"/>
      <c r="AF23" s="888"/>
      <c r="AG23" s="888"/>
      <c r="AH23" s="888"/>
      <c r="AI23" s="888"/>
    </row>
    <row r="24" spans="4:35">
      <c r="D24" t="s">
        <v>261</v>
      </c>
      <c r="E24" t="s">
        <v>215</v>
      </c>
      <c r="F24" t="s">
        <v>239</v>
      </c>
      <c r="G24" t="s">
        <v>2161</v>
      </c>
      <c r="H24" t="s">
        <v>241</v>
      </c>
      <c r="I24" t="s">
        <v>346</v>
      </c>
      <c r="J24" t="s">
        <v>107</v>
      </c>
      <c r="K24" t="s">
        <v>346</v>
      </c>
      <c r="L24" t="s">
        <v>440</v>
      </c>
      <c r="P24" t="s">
        <v>372</v>
      </c>
      <c r="Q24" s="888"/>
      <c r="R24" s="888"/>
      <c r="S24" s="952"/>
      <c r="T24" s="952"/>
      <c r="U24" s="888"/>
      <c r="V24" s="888"/>
      <c r="W24" s="888"/>
      <c r="AC24" t="s">
        <v>1390</v>
      </c>
      <c r="AD24" s="49"/>
      <c r="AE24" s="888"/>
      <c r="AF24" s="888"/>
      <c r="AG24" s="888"/>
      <c r="AH24" s="888"/>
      <c r="AI24" s="888"/>
    </row>
    <row r="25" spans="4:35">
      <c r="D25" t="s">
        <v>261</v>
      </c>
      <c r="E25" t="s">
        <v>215</v>
      </c>
      <c r="F25" t="s">
        <v>239</v>
      </c>
      <c r="G25" t="s">
        <v>2161</v>
      </c>
      <c r="H25" t="s">
        <v>241</v>
      </c>
      <c r="I25" t="s">
        <v>346</v>
      </c>
      <c r="J25" t="s">
        <v>107</v>
      </c>
      <c r="K25" t="s">
        <v>346</v>
      </c>
      <c r="L25" t="s">
        <v>440</v>
      </c>
      <c r="P25" t="s">
        <v>372</v>
      </c>
      <c r="Q25" s="888"/>
      <c r="R25" s="888"/>
      <c r="S25" s="952"/>
      <c r="T25" s="952"/>
      <c r="U25" s="888"/>
      <c r="V25" s="888"/>
      <c r="W25" s="888"/>
      <c r="AC25" t="s">
        <v>1390</v>
      </c>
      <c r="AD25" s="49"/>
      <c r="AE25" s="888"/>
      <c r="AF25" s="888"/>
      <c r="AG25" s="888"/>
      <c r="AH25" s="888"/>
      <c r="AI25" s="888"/>
    </row>
    <row r="26" spans="4:35">
      <c r="D26" t="s">
        <v>261</v>
      </c>
      <c r="E26" t="s">
        <v>215</v>
      </c>
      <c r="F26" t="s">
        <v>239</v>
      </c>
      <c r="G26" t="s">
        <v>2161</v>
      </c>
      <c r="H26" t="s">
        <v>241</v>
      </c>
      <c r="I26" t="s">
        <v>346</v>
      </c>
      <c r="J26" t="s">
        <v>107</v>
      </c>
      <c r="K26" t="s">
        <v>346</v>
      </c>
      <c r="L26" t="s">
        <v>440</v>
      </c>
      <c r="P26" t="s">
        <v>372</v>
      </c>
      <c r="Q26" s="888"/>
      <c r="R26" s="888"/>
      <c r="S26" s="952"/>
      <c r="T26" s="952"/>
      <c r="U26" s="888"/>
      <c r="V26" s="888"/>
      <c r="W26" s="888"/>
      <c r="AC26" t="s">
        <v>1390</v>
      </c>
      <c r="AD26" s="49"/>
      <c r="AE26" s="888"/>
      <c r="AF26" s="888"/>
      <c r="AG26" s="888"/>
      <c r="AH26" s="888"/>
      <c r="AI26" s="888"/>
    </row>
    <row r="27" spans="4:35">
      <c r="D27" t="s">
        <v>261</v>
      </c>
      <c r="E27" t="s">
        <v>215</v>
      </c>
      <c r="F27" t="s">
        <v>239</v>
      </c>
      <c r="G27" t="s">
        <v>2161</v>
      </c>
      <c r="H27" t="s">
        <v>241</v>
      </c>
      <c r="I27" t="s">
        <v>346</v>
      </c>
      <c r="J27" t="s">
        <v>107</v>
      </c>
      <c r="K27" t="s">
        <v>346</v>
      </c>
      <c r="L27" t="s">
        <v>440</v>
      </c>
      <c r="P27" t="s">
        <v>372</v>
      </c>
      <c r="Q27" s="888"/>
      <c r="R27" s="888"/>
      <c r="S27" s="952"/>
      <c r="T27" s="952"/>
      <c r="U27" s="888"/>
      <c r="V27" s="888"/>
      <c r="W27" s="888"/>
      <c r="AC27" t="s">
        <v>1390</v>
      </c>
      <c r="AD27" s="49"/>
      <c r="AE27" s="888"/>
      <c r="AF27" s="888"/>
      <c r="AG27" s="888"/>
      <c r="AH27" s="888"/>
      <c r="AI27" s="888"/>
    </row>
    <row r="28" spans="4:35">
      <c r="D28" t="s">
        <v>261</v>
      </c>
      <c r="E28" t="s">
        <v>215</v>
      </c>
      <c r="F28" t="s">
        <v>239</v>
      </c>
      <c r="G28" t="s">
        <v>2161</v>
      </c>
      <c r="H28" t="s">
        <v>241</v>
      </c>
      <c r="I28" t="s">
        <v>346</v>
      </c>
      <c r="J28" t="s">
        <v>107</v>
      </c>
      <c r="K28" t="s">
        <v>346</v>
      </c>
      <c r="L28" t="s">
        <v>440</v>
      </c>
      <c r="P28" t="s">
        <v>372</v>
      </c>
      <c r="Q28" s="888"/>
      <c r="R28" s="888"/>
      <c r="S28" s="952"/>
      <c r="T28" s="952"/>
      <c r="U28" s="888"/>
      <c r="V28" s="888"/>
      <c r="W28" s="888"/>
      <c r="AC28" t="s">
        <v>1390</v>
      </c>
      <c r="AD28" s="49"/>
      <c r="AE28" s="888"/>
      <c r="AF28" s="888"/>
      <c r="AG28" s="888"/>
      <c r="AH28" s="888"/>
      <c r="AI28" s="888"/>
    </row>
    <row r="29" spans="4:35">
      <c r="D29" t="s">
        <v>261</v>
      </c>
      <c r="E29" t="s">
        <v>215</v>
      </c>
      <c r="F29" t="s">
        <v>239</v>
      </c>
      <c r="G29" t="s">
        <v>2161</v>
      </c>
      <c r="H29" t="s">
        <v>241</v>
      </c>
      <c r="I29" t="s">
        <v>346</v>
      </c>
      <c r="J29" t="s">
        <v>107</v>
      </c>
      <c r="K29" t="s">
        <v>346</v>
      </c>
      <c r="L29" t="s">
        <v>440</v>
      </c>
      <c r="P29" t="s">
        <v>372</v>
      </c>
      <c r="Q29" s="888"/>
      <c r="R29" s="888"/>
      <c r="S29" s="952"/>
      <c r="T29" s="952"/>
      <c r="U29" s="888"/>
      <c r="V29" s="888"/>
      <c r="W29" s="888"/>
      <c r="AC29" t="s">
        <v>1390</v>
      </c>
      <c r="AD29" s="49"/>
      <c r="AE29" s="888"/>
      <c r="AF29" s="888"/>
      <c r="AG29" s="888"/>
      <c r="AH29" s="888"/>
      <c r="AI29" s="888"/>
    </row>
    <row r="30" spans="4:35">
      <c r="D30" t="s">
        <v>261</v>
      </c>
      <c r="E30" t="s">
        <v>215</v>
      </c>
      <c r="F30" t="s">
        <v>239</v>
      </c>
      <c r="G30" t="s">
        <v>2161</v>
      </c>
      <c r="H30" t="s">
        <v>241</v>
      </c>
      <c r="I30" t="s">
        <v>346</v>
      </c>
      <c r="J30" t="s">
        <v>107</v>
      </c>
      <c r="K30" t="s">
        <v>346</v>
      </c>
      <c r="L30" t="s">
        <v>440</v>
      </c>
      <c r="P30" t="s">
        <v>372</v>
      </c>
      <c r="Q30" s="888"/>
      <c r="R30" s="888"/>
      <c r="S30" s="952"/>
      <c r="T30" s="952"/>
      <c r="U30" s="888"/>
      <c r="V30" s="888"/>
      <c r="W30" s="888"/>
      <c r="AC30" t="s">
        <v>1390</v>
      </c>
      <c r="AD30" s="49"/>
      <c r="AE30" s="888"/>
      <c r="AF30" s="888"/>
      <c r="AG30" s="888"/>
      <c r="AH30" s="888"/>
      <c r="AI30" s="888"/>
    </row>
    <row r="31" spans="4:35">
      <c r="D31" t="s">
        <v>261</v>
      </c>
      <c r="E31" t="s">
        <v>215</v>
      </c>
      <c r="F31" t="s">
        <v>239</v>
      </c>
      <c r="G31" t="s">
        <v>2161</v>
      </c>
      <c r="H31" t="s">
        <v>241</v>
      </c>
      <c r="I31" t="s">
        <v>346</v>
      </c>
      <c r="J31" t="s">
        <v>107</v>
      </c>
      <c r="K31" t="s">
        <v>346</v>
      </c>
      <c r="L31" t="s">
        <v>440</v>
      </c>
      <c r="P31" t="s">
        <v>372</v>
      </c>
      <c r="Q31" s="888"/>
      <c r="R31" s="888"/>
      <c r="S31" s="952"/>
      <c r="T31" s="952"/>
      <c r="U31" s="888"/>
      <c r="V31" s="888"/>
      <c r="W31" s="888"/>
      <c r="AC31" t="s">
        <v>1390</v>
      </c>
      <c r="AD31" s="49"/>
      <c r="AE31" s="888"/>
      <c r="AF31" s="888"/>
      <c r="AG31" s="888"/>
      <c r="AH31" s="888"/>
      <c r="AI31" s="888"/>
    </row>
    <row r="32" spans="4:35">
      <c r="D32" t="s">
        <v>261</v>
      </c>
      <c r="E32" t="s">
        <v>215</v>
      </c>
      <c r="F32" t="s">
        <v>239</v>
      </c>
      <c r="G32" t="s">
        <v>2161</v>
      </c>
      <c r="H32" t="s">
        <v>241</v>
      </c>
      <c r="I32" t="s">
        <v>346</v>
      </c>
      <c r="J32" t="s">
        <v>107</v>
      </c>
      <c r="K32" t="s">
        <v>346</v>
      </c>
      <c r="L32" t="s">
        <v>440</v>
      </c>
      <c r="P32" t="s">
        <v>372</v>
      </c>
      <c r="Q32" s="888"/>
      <c r="R32" s="888"/>
      <c r="S32" s="952"/>
      <c r="T32" s="952"/>
      <c r="U32" s="888"/>
      <c r="V32" s="888"/>
      <c r="W32" s="888"/>
      <c r="AC32" t="s">
        <v>1390</v>
      </c>
      <c r="AD32" s="49"/>
      <c r="AE32" s="888"/>
      <c r="AF32" s="888"/>
      <c r="AG32" s="888"/>
      <c r="AH32" s="888"/>
      <c r="AI32" s="888"/>
    </row>
    <row r="33" spans="4:35">
      <c r="D33" t="s">
        <v>261</v>
      </c>
      <c r="E33" t="s">
        <v>215</v>
      </c>
      <c r="F33" t="s">
        <v>239</v>
      </c>
      <c r="G33" t="s">
        <v>2161</v>
      </c>
      <c r="H33" t="s">
        <v>241</v>
      </c>
      <c r="I33" t="s">
        <v>346</v>
      </c>
      <c r="J33" t="s">
        <v>107</v>
      </c>
      <c r="K33" t="s">
        <v>346</v>
      </c>
      <c r="L33" t="s">
        <v>440</v>
      </c>
      <c r="P33" t="s">
        <v>372</v>
      </c>
      <c r="Q33" s="888"/>
      <c r="R33" s="888"/>
      <c r="S33" s="952"/>
      <c r="T33" s="952"/>
      <c r="U33" s="888"/>
      <c r="V33" s="888"/>
      <c r="W33" s="888"/>
      <c r="AC33" t="s">
        <v>1390</v>
      </c>
      <c r="AD33" s="49"/>
      <c r="AE33" s="888"/>
      <c r="AF33" s="888"/>
      <c r="AG33" s="888"/>
      <c r="AH33" s="888"/>
      <c r="AI33" s="888"/>
    </row>
    <row r="34" spans="4:35">
      <c r="D34" t="s">
        <v>261</v>
      </c>
      <c r="E34" t="s">
        <v>215</v>
      </c>
      <c r="F34" t="s">
        <v>239</v>
      </c>
      <c r="G34" t="s">
        <v>2161</v>
      </c>
      <c r="H34" t="s">
        <v>241</v>
      </c>
      <c r="I34" t="s">
        <v>346</v>
      </c>
      <c r="J34" t="s">
        <v>107</v>
      </c>
      <c r="K34" t="s">
        <v>346</v>
      </c>
      <c r="L34" t="s">
        <v>440</v>
      </c>
      <c r="P34" t="s">
        <v>372</v>
      </c>
      <c r="Q34" s="888"/>
      <c r="R34" s="888"/>
      <c r="S34" s="952"/>
      <c r="T34" s="952"/>
      <c r="U34" s="888"/>
      <c r="V34" s="888"/>
      <c r="W34" s="888"/>
      <c r="AC34" t="s">
        <v>1390</v>
      </c>
      <c r="AD34" s="49"/>
      <c r="AE34" s="888"/>
      <c r="AF34" s="888"/>
      <c r="AG34" s="888"/>
      <c r="AH34" s="888"/>
      <c r="AI34" s="888"/>
    </row>
    <row r="35" spans="4:35">
      <c r="D35" t="s">
        <v>261</v>
      </c>
      <c r="E35" t="s">
        <v>215</v>
      </c>
      <c r="F35" t="s">
        <v>239</v>
      </c>
      <c r="G35" t="s">
        <v>2161</v>
      </c>
      <c r="H35" t="s">
        <v>241</v>
      </c>
      <c r="I35" t="s">
        <v>346</v>
      </c>
      <c r="J35" t="s">
        <v>107</v>
      </c>
      <c r="K35" t="s">
        <v>346</v>
      </c>
      <c r="L35" t="s">
        <v>440</v>
      </c>
      <c r="P35" t="s">
        <v>372</v>
      </c>
      <c r="Q35" s="888"/>
      <c r="R35" s="888"/>
      <c r="S35" s="952"/>
      <c r="T35" s="952"/>
      <c r="U35" s="888"/>
      <c r="V35" s="888"/>
      <c r="W35" s="888"/>
      <c r="AC35" t="s">
        <v>1390</v>
      </c>
      <c r="AD35" s="49"/>
      <c r="AE35" s="888"/>
      <c r="AF35" s="888"/>
      <c r="AG35" s="888"/>
      <c r="AH35" s="888"/>
      <c r="AI35" s="888"/>
    </row>
    <row r="36" spans="4:35">
      <c r="D36" t="s">
        <v>261</v>
      </c>
      <c r="E36" t="s">
        <v>215</v>
      </c>
      <c r="F36" t="s">
        <v>239</v>
      </c>
      <c r="G36" t="s">
        <v>2161</v>
      </c>
      <c r="H36" t="s">
        <v>241</v>
      </c>
      <c r="I36" t="s">
        <v>346</v>
      </c>
      <c r="J36" t="s">
        <v>107</v>
      </c>
      <c r="K36" t="s">
        <v>346</v>
      </c>
      <c r="L36" t="s">
        <v>440</v>
      </c>
      <c r="P36" t="s">
        <v>372</v>
      </c>
      <c r="Q36" s="888"/>
      <c r="R36" s="888"/>
      <c r="S36" s="952"/>
      <c r="T36" s="952"/>
      <c r="U36" s="888"/>
      <c r="V36" s="888"/>
      <c r="W36" s="888"/>
      <c r="AC36" t="s">
        <v>1390</v>
      </c>
      <c r="AD36" s="49"/>
      <c r="AE36" s="888"/>
      <c r="AF36" s="888"/>
      <c r="AG36" s="888"/>
      <c r="AH36" s="888"/>
      <c r="AI36" s="888"/>
    </row>
    <row r="37" spans="4:35">
      <c r="D37" t="s">
        <v>261</v>
      </c>
      <c r="E37" t="s">
        <v>215</v>
      </c>
      <c r="F37" t="s">
        <v>239</v>
      </c>
      <c r="G37" t="s">
        <v>2161</v>
      </c>
      <c r="H37" t="s">
        <v>241</v>
      </c>
      <c r="I37" t="s">
        <v>346</v>
      </c>
      <c r="J37" t="s">
        <v>107</v>
      </c>
      <c r="K37" t="s">
        <v>346</v>
      </c>
      <c r="L37" t="s">
        <v>440</v>
      </c>
      <c r="P37" t="s">
        <v>372</v>
      </c>
      <c r="Q37" s="888"/>
      <c r="R37" s="888"/>
      <c r="S37" s="952"/>
      <c r="T37" s="952"/>
      <c r="U37" s="888"/>
      <c r="V37" s="888"/>
      <c r="W37" s="888"/>
      <c r="AC37" t="s">
        <v>1390</v>
      </c>
      <c r="AD37" s="49"/>
      <c r="AE37" s="888"/>
      <c r="AF37" s="888"/>
      <c r="AG37" s="888"/>
      <c r="AH37" s="888"/>
      <c r="AI37" s="888"/>
    </row>
    <row r="38" spans="4:35">
      <c r="D38" t="s">
        <v>261</v>
      </c>
      <c r="E38" t="s">
        <v>215</v>
      </c>
      <c r="F38" t="s">
        <v>239</v>
      </c>
      <c r="G38" t="s">
        <v>2161</v>
      </c>
      <c r="H38" t="s">
        <v>241</v>
      </c>
      <c r="I38" t="s">
        <v>346</v>
      </c>
      <c r="J38" t="s">
        <v>107</v>
      </c>
      <c r="K38" t="s">
        <v>346</v>
      </c>
      <c r="L38" t="s">
        <v>440</v>
      </c>
      <c r="P38" t="s">
        <v>372</v>
      </c>
      <c r="Q38" s="888"/>
      <c r="R38" s="888"/>
      <c r="S38" s="952"/>
      <c r="T38" s="952"/>
      <c r="U38" s="888"/>
      <c r="V38" s="888"/>
      <c r="W38" s="888"/>
      <c r="AC38" t="s">
        <v>1390</v>
      </c>
      <c r="AD38" s="49"/>
      <c r="AE38" s="888"/>
      <c r="AF38" s="888"/>
      <c r="AG38" s="888"/>
      <c r="AH38" s="888"/>
      <c r="AI38" s="888"/>
    </row>
    <row r="39" spans="4:35">
      <c r="D39" t="s">
        <v>261</v>
      </c>
      <c r="E39" t="s">
        <v>215</v>
      </c>
      <c r="F39" t="s">
        <v>239</v>
      </c>
      <c r="G39" t="s">
        <v>2161</v>
      </c>
      <c r="H39" t="s">
        <v>241</v>
      </c>
      <c r="I39" t="s">
        <v>346</v>
      </c>
      <c r="J39" t="s">
        <v>107</v>
      </c>
      <c r="K39" t="s">
        <v>346</v>
      </c>
      <c r="L39" t="s">
        <v>440</v>
      </c>
      <c r="P39" t="s">
        <v>372</v>
      </c>
      <c r="Q39" s="888"/>
      <c r="R39" s="888"/>
      <c r="S39" s="952"/>
      <c r="T39" s="952"/>
      <c r="U39" s="888"/>
      <c r="V39" s="888"/>
      <c r="W39" s="888"/>
      <c r="AC39" t="s">
        <v>1390</v>
      </c>
      <c r="AD39" s="49"/>
      <c r="AE39" s="888"/>
      <c r="AF39" s="888"/>
      <c r="AG39" s="888"/>
      <c r="AH39" s="888"/>
      <c r="AI39" s="888"/>
    </row>
    <row r="40" spans="4:35">
      <c r="D40" t="s">
        <v>261</v>
      </c>
      <c r="E40" t="s">
        <v>215</v>
      </c>
      <c r="F40" t="s">
        <v>239</v>
      </c>
      <c r="G40" t="s">
        <v>2161</v>
      </c>
      <c r="H40" t="s">
        <v>241</v>
      </c>
      <c r="I40" t="s">
        <v>346</v>
      </c>
      <c r="J40" t="s">
        <v>107</v>
      </c>
      <c r="K40" t="s">
        <v>346</v>
      </c>
      <c r="L40" t="s">
        <v>440</v>
      </c>
      <c r="P40" t="s">
        <v>372</v>
      </c>
      <c r="Q40" s="888"/>
      <c r="R40" s="888"/>
      <c r="S40" s="952"/>
      <c r="T40" s="952"/>
      <c r="U40" s="888"/>
      <c r="V40" s="888"/>
      <c r="W40" s="888"/>
      <c r="AC40" t="s">
        <v>1390</v>
      </c>
      <c r="AD40" s="49"/>
      <c r="AE40" s="888"/>
      <c r="AF40" s="888"/>
      <c r="AG40" s="888"/>
      <c r="AH40" s="888"/>
      <c r="AI40" s="888"/>
    </row>
    <row r="41" spans="4:35">
      <c r="D41" t="s">
        <v>261</v>
      </c>
      <c r="E41" t="s">
        <v>215</v>
      </c>
      <c r="F41" t="s">
        <v>239</v>
      </c>
      <c r="G41" t="s">
        <v>2161</v>
      </c>
      <c r="H41" t="s">
        <v>241</v>
      </c>
      <c r="I41" t="s">
        <v>346</v>
      </c>
      <c r="J41" t="s">
        <v>107</v>
      </c>
      <c r="K41" t="s">
        <v>346</v>
      </c>
      <c r="L41" t="s">
        <v>440</v>
      </c>
      <c r="P41" t="s">
        <v>372</v>
      </c>
      <c r="Q41" s="888"/>
      <c r="R41" s="888"/>
      <c r="S41" s="952"/>
      <c r="T41" s="952"/>
      <c r="U41" s="888"/>
      <c r="V41" s="888"/>
      <c r="W41" s="888"/>
      <c r="AC41" t="s">
        <v>1390</v>
      </c>
      <c r="AD41" s="49"/>
      <c r="AE41" s="888"/>
      <c r="AF41" s="888"/>
      <c r="AG41" s="888"/>
      <c r="AH41" s="888"/>
      <c r="AI41" s="888"/>
    </row>
    <row r="42" spans="4:35">
      <c r="D42" t="s">
        <v>261</v>
      </c>
      <c r="E42" t="s">
        <v>215</v>
      </c>
      <c r="F42" t="s">
        <v>239</v>
      </c>
      <c r="G42" t="s">
        <v>2161</v>
      </c>
      <c r="H42" t="s">
        <v>241</v>
      </c>
      <c r="I42" t="s">
        <v>346</v>
      </c>
      <c r="J42" t="s">
        <v>107</v>
      </c>
      <c r="K42" t="s">
        <v>346</v>
      </c>
      <c r="L42" t="s">
        <v>440</v>
      </c>
      <c r="P42" t="s">
        <v>372</v>
      </c>
      <c r="Q42" s="888"/>
      <c r="R42" s="888"/>
      <c r="S42" s="952"/>
      <c r="T42" s="952"/>
      <c r="U42" s="888"/>
      <c r="V42" s="888"/>
      <c r="W42" s="888"/>
      <c r="AC42" t="s">
        <v>1390</v>
      </c>
      <c r="AD42" s="49"/>
      <c r="AE42" s="888"/>
      <c r="AF42" s="888"/>
      <c r="AG42" s="888"/>
      <c r="AH42" s="888"/>
      <c r="AI42" s="888"/>
    </row>
    <row r="43" spans="4:35">
      <c r="D43" t="s">
        <v>261</v>
      </c>
      <c r="E43" t="s">
        <v>215</v>
      </c>
      <c r="F43" t="s">
        <v>239</v>
      </c>
      <c r="G43" t="s">
        <v>2161</v>
      </c>
      <c r="H43" t="s">
        <v>241</v>
      </c>
      <c r="I43" t="s">
        <v>346</v>
      </c>
      <c r="J43" t="s">
        <v>107</v>
      </c>
      <c r="K43" t="s">
        <v>346</v>
      </c>
      <c r="L43" t="s">
        <v>440</v>
      </c>
      <c r="P43" t="s">
        <v>372</v>
      </c>
      <c r="Q43" s="888"/>
      <c r="R43" s="888"/>
      <c r="S43" s="952"/>
      <c r="T43" s="952"/>
      <c r="U43" s="888"/>
      <c r="V43" s="888"/>
      <c r="W43" s="888"/>
      <c r="AC43" t="s">
        <v>1390</v>
      </c>
      <c r="AD43" s="49"/>
      <c r="AE43" s="888"/>
      <c r="AF43" s="888"/>
      <c r="AG43" s="888"/>
      <c r="AH43" s="888"/>
      <c r="AI43" s="888"/>
    </row>
    <row r="44" spans="4:35">
      <c r="D44" t="s">
        <v>261</v>
      </c>
      <c r="E44" t="s">
        <v>215</v>
      </c>
      <c r="F44" t="s">
        <v>239</v>
      </c>
      <c r="G44" t="s">
        <v>2161</v>
      </c>
      <c r="H44" t="s">
        <v>241</v>
      </c>
      <c r="I44" t="s">
        <v>346</v>
      </c>
      <c r="J44" t="s">
        <v>107</v>
      </c>
      <c r="K44" t="s">
        <v>346</v>
      </c>
      <c r="L44" t="s">
        <v>440</v>
      </c>
      <c r="P44" t="s">
        <v>372</v>
      </c>
      <c r="Q44" s="888"/>
      <c r="R44" s="888"/>
      <c r="S44" s="952"/>
      <c r="T44" s="952"/>
      <c r="U44" s="888"/>
      <c r="V44" s="888"/>
      <c r="W44" s="888"/>
      <c r="AC44" t="s">
        <v>1390</v>
      </c>
      <c r="AD44" s="49"/>
      <c r="AE44" s="888"/>
      <c r="AF44" s="888"/>
      <c r="AG44" s="888"/>
      <c r="AH44" s="888"/>
      <c r="AI44" s="888"/>
    </row>
    <row r="45" spans="4:35">
      <c r="D45" t="s">
        <v>261</v>
      </c>
      <c r="E45" t="s">
        <v>215</v>
      </c>
      <c r="F45" t="s">
        <v>239</v>
      </c>
      <c r="G45" t="s">
        <v>2161</v>
      </c>
      <c r="H45" t="s">
        <v>241</v>
      </c>
      <c r="I45" t="s">
        <v>346</v>
      </c>
      <c r="J45" t="s">
        <v>107</v>
      </c>
      <c r="K45" t="s">
        <v>346</v>
      </c>
      <c r="L45" t="s">
        <v>440</v>
      </c>
      <c r="P45" t="s">
        <v>372</v>
      </c>
      <c r="Q45" s="888"/>
      <c r="R45" s="888"/>
      <c r="S45" s="952"/>
      <c r="T45" s="952"/>
      <c r="U45" s="888"/>
      <c r="V45" s="888"/>
      <c r="W45" s="888"/>
      <c r="AC45" t="s">
        <v>1390</v>
      </c>
      <c r="AD45" s="49"/>
      <c r="AE45" s="888"/>
      <c r="AF45" s="888"/>
      <c r="AG45" s="888"/>
      <c r="AH45" s="888"/>
      <c r="AI45" s="888"/>
    </row>
    <row r="46" spans="4:35">
      <c r="D46" t="s">
        <v>261</v>
      </c>
      <c r="E46" t="s">
        <v>215</v>
      </c>
      <c r="F46" t="s">
        <v>239</v>
      </c>
      <c r="G46" t="s">
        <v>2161</v>
      </c>
      <c r="H46" t="s">
        <v>241</v>
      </c>
      <c r="I46" t="s">
        <v>346</v>
      </c>
      <c r="J46" t="s">
        <v>107</v>
      </c>
      <c r="K46" t="s">
        <v>346</v>
      </c>
      <c r="L46" t="s">
        <v>440</v>
      </c>
      <c r="P46" t="s">
        <v>372</v>
      </c>
      <c r="Q46" s="888"/>
      <c r="R46" s="888"/>
      <c r="S46" s="952"/>
      <c r="T46" s="952"/>
      <c r="U46" s="888"/>
      <c r="V46" s="888"/>
      <c r="W46" s="888"/>
      <c r="AC46" t="s">
        <v>1390</v>
      </c>
      <c r="AD46" s="49"/>
      <c r="AE46" s="888"/>
      <c r="AF46" s="888"/>
      <c r="AG46" s="888"/>
      <c r="AH46" s="888"/>
      <c r="AI46" s="888"/>
    </row>
    <row r="47" spans="4:35">
      <c r="D47" t="s">
        <v>261</v>
      </c>
      <c r="E47" t="s">
        <v>215</v>
      </c>
      <c r="F47" t="s">
        <v>239</v>
      </c>
      <c r="G47" t="s">
        <v>2161</v>
      </c>
      <c r="H47" t="s">
        <v>241</v>
      </c>
      <c r="I47" t="s">
        <v>346</v>
      </c>
      <c r="J47" t="s">
        <v>107</v>
      </c>
      <c r="K47" t="s">
        <v>346</v>
      </c>
      <c r="L47" t="s">
        <v>440</v>
      </c>
      <c r="P47" t="s">
        <v>372</v>
      </c>
      <c r="Q47" s="887"/>
      <c r="R47" s="887" t="s">
        <v>2304</v>
      </c>
      <c r="S47" s="954"/>
      <c r="T47" s="954"/>
      <c r="U47" s="887"/>
      <c r="V47" s="887"/>
      <c r="W47" s="887"/>
      <c r="AC47" t="s">
        <v>1390</v>
      </c>
      <c r="AD47" s="49"/>
      <c r="AE47" s="888"/>
      <c r="AF47" s="888"/>
      <c r="AG47" s="888"/>
      <c r="AH47" s="888"/>
      <c r="AI47" s="888"/>
    </row>
    <row r="48" spans="4:35">
      <c r="S48" s="411"/>
      <c r="T48" s="411"/>
    </row>
    <row r="49" spans="1:35" s="1" customFormat="1" ht="14">
      <c r="A49" s="42"/>
      <c r="B49" s="48" t="s">
        <v>2305</v>
      </c>
      <c r="S49" s="718"/>
      <c r="T49" s="718"/>
    </row>
    <row r="50" spans="1:35">
      <c r="S50" s="411"/>
      <c r="T50" s="411"/>
    </row>
    <row r="51" spans="1:35">
      <c r="S51" s="411"/>
      <c r="T51" s="411"/>
      <c r="AC51" t="s">
        <v>1151</v>
      </c>
      <c r="AD51" s="49"/>
      <c r="AE51" s="887"/>
      <c r="AF51" s="887"/>
      <c r="AG51" s="887"/>
      <c r="AH51" s="887"/>
      <c r="AI51" s="887"/>
    </row>
    <row r="52" spans="1:35">
      <c r="S52" s="411"/>
      <c r="T52" s="411"/>
      <c r="AC52" t="s">
        <v>1151</v>
      </c>
      <c r="AD52" s="49"/>
      <c r="AE52" s="887"/>
      <c r="AF52" s="887"/>
      <c r="AG52" s="887"/>
      <c r="AH52" s="887"/>
      <c r="AI52" s="887"/>
    </row>
    <row r="53" spans="1:35">
      <c r="S53" s="411"/>
      <c r="T53" s="411"/>
      <c r="AC53" t="s">
        <v>1151</v>
      </c>
      <c r="AD53" s="49"/>
      <c r="AE53" s="887"/>
      <c r="AF53" s="887"/>
      <c r="AG53" s="887"/>
      <c r="AH53" s="887"/>
      <c r="AI53" s="887"/>
    </row>
    <row r="54" spans="1:35">
      <c r="S54" s="411"/>
      <c r="T54" s="411"/>
    </row>
    <row r="55" spans="1:35" s="1" customFormat="1" ht="14">
      <c r="A55" s="42"/>
      <c r="B55" s="48" t="s">
        <v>2308</v>
      </c>
      <c r="S55" s="718"/>
      <c r="T55" s="718"/>
    </row>
    <row r="56" spans="1:35">
      <c r="S56" s="411"/>
      <c r="T56" s="411"/>
    </row>
    <row r="57" spans="1:35">
      <c r="D57" t="s">
        <v>261</v>
      </c>
      <c r="E57" t="s">
        <v>215</v>
      </c>
      <c r="F57" t="s">
        <v>239</v>
      </c>
      <c r="G57" t="s">
        <v>2161</v>
      </c>
      <c r="H57" t="s">
        <v>241</v>
      </c>
      <c r="I57" t="s">
        <v>346</v>
      </c>
      <c r="J57" t="s">
        <v>107</v>
      </c>
      <c r="K57" t="s">
        <v>346</v>
      </c>
      <c r="L57" t="s">
        <v>2316</v>
      </c>
      <c r="P57" t="s">
        <v>372</v>
      </c>
      <c r="S57" s="411"/>
      <c r="T57" s="411"/>
      <c r="AC57" t="s">
        <v>1151</v>
      </c>
      <c r="AD57" s="49"/>
      <c r="AE57" s="888"/>
      <c r="AF57" s="888"/>
      <c r="AG57" s="888"/>
      <c r="AH57" s="888"/>
      <c r="AI57" s="888"/>
    </row>
    <row r="58" spans="1:35">
      <c r="S58" s="411"/>
      <c r="T58" s="411"/>
      <c r="AC58" t="s">
        <v>1151</v>
      </c>
      <c r="AD58" s="49"/>
      <c r="AE58" s="887"/>
      <c r="AF58" s="887"/>
      <c r="AG58" s="887"/>
      <c r="AH58" s="887"/>
      <c r="AI58" s="887"/>
    </row>
    <row r="59" spans="1:35">
      <c r="S59" s="411"/>
      <c r="T59" s="411"/>
      <c r="AC59" t="s">
        <v>1151</v>
      </c>
      <c r="AD59" s="49"/>
      <c r="AE59" s="887"/>
      <c r="AF59" s="887"/>
      <c r="AG59" s="887"/>
      <c r="AH59" s="887"/>
      <c r="AI59" s="887"/>
    </row>
    <row r="60" spans="1:35">
      <c r="S60" s="411"/>
      <c r="T60" s="411"/>
    </row>
    <row r="61" spans="1:35" s="1" customFormat="1" ht="14">
      <c r="A61" s="42"/>
      <c r="B61" s="48" t="s">
        <v>2309</v>
      </c>
      <c r="S61" s="718"/>
      <c r="T61" s="718"/>
    </row>
    <row r="62" spans="1:35">
      <c r="S62" s="411"/>
      <c r="T62" s="411"/>
    </row>
    <row r="63" spans="1:35">
      <c r="S63" s="411"/>
      <c r="T63" s="411"/>
      <c r="AD63" s="49"/>
      <c r="AE63" s="887"/>
      <c r="AF63" s="887"/>
      <c r="AG63" s="887"/>
      <c r="AH63" s="887"/>
      <c r="AI63" s="887"/>
    </row>
    <row r="64" spans="1:35">
      <c r="S64" s="411"/>
      <c r="T64" s="411"/>
      <c r="AD64" s="49"/>
      <c r="AE64" s="887"/>
      <c r="AF64" s="887"/>
      <c r="AG64" s="887"/>
      <c r="AH64" s="887"/>
      <c r="AI64" s="887"/>
    </row>
    <row r="65" spans="1:35">
      <c r="S65" s="411"/>
      <c r="T65" s="411"/>
      <c r="AD65" s="49"/>
      <c r="AE65" s="887"/>
      <c r="AF65" s="887"/>
      <c r="AG65" s="887"/>
      <c r="AH65" s="887"/>
      <c r="AI65" s="887"/>
    </row>
    <row r="66" spans="1:35">
      <c r="S66" s="411"/>
      <c r="T66" s="411"/>
    </row>
    <row r="67" spans="1:35" s="1" customFormat="1" ht="18">
      <c r="B67" s="2" t="s">
        <v>265</v>
      </c>
      <c r="S67" s="718"/>
      <c r="T67" s="718"/>
    </row>
    <row r="68" spans="1:35">
      <c r="S68" s="411"/>
      <c r="T68" s="411"/>
    </row>
    <row r="69" spans="1:35" s="1" customFormat="1" ht="14">
      <c r="A69" s="42"/>
      <c r="B69" s="48" t="s">
        <v>2242</v>
      </c>
      <c r="S69" s="718"/>
      <c r="T69" s="718"/>
    </row>
    <row r="70" spans="1:35">
      <c r="S70" s="411"/>
      <c r="T70" s="411"/>
    </row>
    <row r="71" spans="1:35">
      <c r="S71" s="411"/>
      <c r="T71" s="411"/>
      <c r="AE71" s="887"/>
      <c r="AF71" s="887"/>
      <c r="AG71" s="887"/>
      <c r="AH71" s="887"/>
      <c r="AI71" s="887"/>
    </row>
    <row r="72" spans="1:35">
      <c r="S72" s="411"/>
      <c r="T72" s="411"/>
      <c r="AE72" s="887"/>
      <c r="AF72" s="887"/>
      <c r="AG72" s="887"/>
      <c r="AH72" s="887"/>
      <c r="AI72" s="887"/>
    </row>
    <row r="73" spans="1:35">
      <c r="S73" s="411"/>
      <c r="T73" s="411"/>
      <c r="AE73" s="887"/>
      <c r="AF73" s="887"/>
      <c r="AG73" s="887"/>
      <c r="AH73" s="887"/>
      <c r="AI73" s="887"/>
    </row>
    <row r="74" spans="1:35">
      <c r="S74" s="411"/>
      <c r="T74" s="411"/>
    </row>
    <row r="75" spans="1:35" s="1" customFormat="1" ht="14">
      <c r="A75" s="42"/>
      <c r="B75" s="48" t="s">
        <v>2305</v>
      </c>
      <c r="S75" s="718"/>
      <c r="T75" s="718"/>
    </row>
    <row r="76" spans="1:35">
      <c r="S76" s="411"/>
      <c r="T76" s="411"/>
    </row>
    <row r="77" spans="1:35">
      <c r="S77" s="411"/>
      <c r="T77" s="411"/>
      <c r="AE77" s="887"/>
      <c r="AF77" s="887"/>
      <c r="AG77" s="887"/>
      <c r="AH77" s="887"/>
      <c r="AI77" s="887"/>
    </row>
    <row r="78" spans="1:35">
      <c r="S78" s="411"/>
      <c r="T78" s="411"/>
      <c r="AE78" s="887"/>
      <c r="AF78" s="887"/>
      <c r="AG78" s="887"/>
      <c r="AH78" s="887"/>
      <c r="AI78" s="887"/>
    </row>
    <row r="79" spans="1:35">
      <c r="S79" s="411"/>
      <c r="T79" s="411"/>
      <c r="AE79" s="887"/>
      <c r="AF79" s="887"/>
      <c r="AG79" s="887"/>
      <c r="AH79" s="887"/>
      <c r="AI79" s="887"/>
    </row>
    <row r="80" spans="1:35">
      <c r="S80" s="411"/>
      <c r="T80" s="411"/>
    </row>
    <row r="81" spans="1:35" s="1" customFormat="1" ht="14">
      <c r="A81" s="42"/>
      <c r="B81" s="48" t="s">
        <v>2308</v>
      </c>
      <c r="S81" s="718"/>
      <c r="T81" s="718"/>
    </row>
    <row r="82" spans="1:35">
      <c r="S82" s="411"/>
      <c r="T82" s="411"/>
    </row>
    <row r="83" spans="1:35">
      <c r="S83" s="411"/>
      <c r="T83" s="411"/>
      <c r="AE83" s="887"/>
      <c r="AF83" s="887"/>
      <c r="AG83" s="887"/>
      <c r="AH83" s="887"/>
      <c r="AI83" s="887"/>
    </row>
    <row r="84" spans="1:35">
      <c r="S84" s="411"/>
      <c r="T84" s="411"/>
      <c r="AE84" s="887"/>
      <c r="AF84" s="887"/>
      <c r="AG84" s="887"/>
      <c r="AH84" s="887"/>
      <c r="AI84" s="887"/>
    </row>
    <row r="85" spans="1:35">
      <c r="S85" s="411"/>
      <c r="T85" s="411"/>
      <c r="AE85" s="887"/>
      <c r="AF85" s="887"/>
      <c r="AG85" s="887"/>
      <c r="AH85" s="887"/>
      <c r="AI85" s="887"/>
    </row>
    <row r="86" spans="1:35">
      <c r="S86" s="411"/>
      <c r="T86" s="411"/>
    </row>
    <row r="87" spans="1:35" s="1" customFormat="1" ht="14">
      <c r="A87" s="42"/>
      <c r="B87" s="48" t="s">
        <v>2309</v>
      </c>
      <c r="S87" s="718"/>
      <c r="T87" s="718"/>
    </row>
    <row r="88" spans="1:35">
      <c r="S88" s="411"/>
      <c r="T88" s="411"/>
    </row>
    <row r="89" spans="1:35">
      <c r="S89" s="411"/>
      <c r="T89" s="411"/>
      <c r="AE89" s="887"/>
      <c r="AF89" s="887"/>
      <c r="AG89" s="887"/>
      <c r="AH89" s="887"/>
      <c r="AI89" s="887"/>
    </row>
    <row r="90" spans="1:35">
      <c r="S90" s="411"/>
      <c r="T90" s="411"/>
      <c r="AE90" s="887"/>
      <c r="AF90" s="887"/>
      <c r="AG90" s="887"/>
      <c r="AH90" s="887"/>
      <c r="AI90" s="887"/>
    </row>
    <row r="91" spans="1:35">
      <c r="S91" s="411"/>
      <c r="T91" s="411"/>
      <c r="AE91" s="887"/>
      <c r="AF91" s="887"/>
      <c r="AG91" s="887"/>
      <c r="AH91" s="887"/>
      <c r="AI91" s="887"/>
    </row>
    <row r="92" spans="1:35">
      <c r="S92" s="411"/>
      <c r="T92" s="411"/>
    </row>
    <row r="93" spans="1:35" s="1" customFormat="1" ht="18">
      <c r="B93" s="2" t="s">
        <v>2313</v>
      </c>
      <c r="S93" s="718"/>
      <c r="T93" s="718"/>
    </row>
    <row r="94" spans="1:35">
      <c r="S94" s="411"/>
      <c r="T94" s="411"/>
    </row>
    <row r="95" spans="1:35" s="1" customFormat="1" ht="14">
      <c r="A95" s="42"/>
      <c r="B95" s="48" t="s">
        <v>2242</v>
      </c>
      <c r="S95" s="718"/>
      <c r="T95" s="718"/>
    </row>
    <row r="96" spans="1:35">
      <c r="S96" s="411"/>
      <c r="T96" s="411"/>
    </row>
    <row r="97" spans="1:35">
      <c r="D97" t="s">
        <v>261</v>
      </c>
      <c r="E97" t="s">
        <v>215</v>
      </c>
      <c r="F97" t="s">
        <v>2314</v>
      </c>
      <c r="G97" t="s">
        <v>2161</v>
      </c>
      <c r="H97" t="s">
        <v>241</v>
      </c>
      <c r="I97" t="s">
        <v>346</v>
      </c>
      <c r="J97" t="s">
        <v>107</v>
      </c>
      <c r="K97" t="s">
        <v>346</v>
      </c>
      <c r="L97" t="s">
        <v>440</v>
      </c>
      <c r="P97" t="s">
        <v>372</v>
      </c>
      <c r="Q97" s="888"/>
      <c r="R97" s="888"/>
      <c r="S97" s="952"/>
      <c r="T97" s="952"/>
      <c r="U97" s="888"/>
      <c r="V97" s="888"/>
      <c r="W97" s="888"/>
      <c r="AC97" t="s">
        <v>1151</v>
      </c>
      <c r="AD97" s="49"/>
      <c r="AE97" s="888"/>
      <c r="AF97" s="888"/>
      <c r="AG97" s="888"/>
      <c r="AH97" s="888"/>
      <c r="AI97" s="888"/>
    </row>
    <row r="98" spans="1:35">
      <c r="D98" t="s">
        <v>261</v>
      </c>
      <c r="E98" t="s">
        <v>215</v>
      </c>
      <c r="F98" t="s">
        <v>2314</v>
      </c>
      <c r="G98" t="s">
        <v>2161</v>
      </c>
      <c r="H98" t="s">
        <v>241</v>
      </c>
      <c r="I98" t="s">
        <v>346</v>
      </c>
      <c r="J98" t="s">
        <v>107</v>
      </c>
      <c r="K98" t="s">
        <v>346</v>
      </c>
      <c r="L98" t="s">
        <v>440</v>
      </c>
      <c r="P98" t="s">
        <v>372</v>
      </c>
      <c r="Q98" s="888"/>
      <c r="R98" s="888"/>
      <c r="S98" s="952"/>
      <c r="T98" s="952"/>
      <c r="U98" s="888"/>
      <c r="V98" s="888"/>
      <c r="W98" s="888"/>
      <c r="AC98" t="s">
        <v>1151</v>
      </c>
      <c r="AD98" s="49"/>
      <c r="AE98" s="888"/>
      <c r="AF98" s="888"/>
      <c r="AG98" s="888"/>
      <c r="AH98" s="888"/>
      <c r="AI98" s="888"/>
    </row>
    <row r="99" spans="1:35">
      <c r="D99" t="s">
        <v>261</v>
      </c>
      <c r="E99" t="s">
        <v>215</v>
      </c>
      <c r="F99" t="s">
        <v>2314</v>
      </c>
      <c r="G99" t="s">
        <v>2161</v>
      </c>
      <c r="H99" t="s">
        <v>241</v>
      </c>
      <c r="I99" t="s">
        <v>346</v>
      </c>
      <c r="J99" t="s">
        <v>107</v>
      </c>
      <c r="K99" t="s">
        <v>346</v>
      </c>
      <c r="L99" t="s">
        <v>440</v>
      </c>
      <c r="P99" t="s">
        <v>372</v>
      </c>
      <c r="Q99" s="888"/>
      <c r="R99" s="888"/>
      <c r="S99" s="952"/>
      <c r="T99" s="952"/>
      <c r="U99" s="888"/>
      <c r="V99" s="888"/>
      <c r="W99" s="888"/>
      <c r="AC99" t="s">
        <v>1151</v>
      </c>
      <c r="AD99" s="49"/>
      <c r="AE99" s="888"/>
      <c r="AF99" s="888"/>
      <c r="AG99" s="888"/>
      <c r="AH99" s="888"/>
      <c r="AI99" s="888"/>
    </row>
    <row r="100" spans="1:35">
      <c r="D100" t="s">
        <v>261</v>
      </c>
      <c r="E100" t="s">
        <v>215</v>
      </c>
      <c r="F100" t="s">
        <v>2314</v>
      </c>
      <c r="G100" t="s">
        <v>2161</v>
      </c>
      <c r="H100" t="s">
        <v>241</v>
      </c>
      <c r="I100" t="s">
        <v>346</v>
      </c>
      <c r="J100" t="s">
        <v>107</v>
      </c>
      <c r="K100" t="s">
        <v>346</v>
      </c>
      <c r="L100" t="s">
        <v>440</v>
      </c>
      <c r="P100" t="s">
        <v>372</v>
      </c>
      <c r="Q100" s="888"/>
      <c r="R100" s="888"/>
      <c r="S100" s="952"/>
      <c r="T100" s="952"/>
      <c r="U100" s="888"/>
      <c r="V100" s="888"/>
      <c r="W100" s="888"/>
      <c r="AC100" t="s">
        <v>1151</v>
      </c>
      <c r="AD100" s="49"/>
      <c r="AE100" s="888"/>
      <c r="AF100" s="888"/>
      <c r="AG100" s="888"/>
      <c r="AH100" s="888"/>
      <c r="AI100" s="888"/>
    </row>
    <row r="101" spans="1:35">
      <c r="D101" t="s">
        <v>261</v>
      </c>
      <c r="E101" t="s">
        <v>215</v>
      </c>
      <c r="F101" t="s">
        <v>2314</v>
      </c>
      <c r="G101" t="s">
        <v>2161</v>
      </c>
      <c r="H101" t="s">
        <v>241</v>
      </c>
      <c r="I101" t="s">
        <v>346</v>
      </c>
      <c r="J101" t="s">
        <v>107</v>
      </c>
      <c r="K101" t="s">
        <v>346</v>
      </c>
      <c r="L101" t="s">
        <v>440</v>
      </c>
      <c r="P101" t="s">
        <v>372</v>
      </c>
      <c r="Q101" s="888"/>
      <c r="R101" s="888"/>
      <c r="S101" s="952"/>
      <c r="T101" s="952"/>
      <c r="U101" s="888"/>
      <c r="V101" s="888"/>
      <c r="W101" s="888"/>
      <c r="AC101" t="s">
        <v>1151</v>
      </c>
      <c r="AD101" s="49"/>
      <c r="AE101" s="888"/>
      <c r="AF101" s="888"/>
      <c r="AG101" s="888"/>
      <c r="AH101" s="888"/>
      <c r="AI101" s="888"/>
    </row>
    <row r="102" spans="1:35">
      <c r="D102" t="s">
        <v>261</v>
      </c>
      <c r="E102" t="s">
        <v>215</v>
      </c>
      <c r="F102" t="s">
        <v>2314</v>
      </c>
      <c r="G102" t="s">
        <v>2161</v>
      </c>
      <c r="H102" t="s">
        <v>241</v>
      </c>
      <c r="I102" t="s">
        <v>346</v>
      </c>
      <c r="J102" t="s">
        <v>107</v>
      </c>
      <c r="K102" t="s">
        <v>346</v>
      </c>
      <c r="L102" t="s">
        <v>440</v>
      </c>
      <c r="P102" t="s">
        <v>372</v>
      </c>
      <c r="Q102" s="888"/>
      <c r="R102" s="888"/>
      <c r="S102" s="952"/>
      <c r="T102" s="952"/>
      <c r="U102" s="888"/>
      <c r="V102" s="888"/>
      <c r="W102" s="888"/>
      <c r="AC102" t="s">
        <v>1151</v>
      </c>
      <c r="AD102" s="49"/>
      <c r="AE102" s="888"/>
      <c r="AF102" s="888"/>
      <c r="AG102" s="888"/>
      <c r="AH102" s="888"/>
      <c r="AI102" s="888"/>
    </row>
    <row r="103" spans="1:35">
      <c r="D103" t="s">
        <v>261</v>
      </c>
      <c r="E103" t="s">
        <v>215</v>
      </c>
      <c r="F103" t="s">
        <v>2314</v>
      </c>
      <c r="G103" t="s">
        <v>2161</v>
      </c>
      <c r="H103" t="s">
        <v>241</v>
      </c>
      <c r="I103" t="s">
        <v>346</v>
      </c>
      <c r="J103" t="s">
        <v>107</v>
      </c>
      <c r="K103" t="s">
        <v>346</v>
      </c>
      <c r="L103" t="s">
        <v>440</v>
      </c>
      <c r="P103" t="s">
        <v>372</v>
      </c>
      <c r="Q103" s="888"/>
      <c r="R103" s="888"/>
      <c r="S103" s="952"/>
      <c r="T103" s="952"/>
      <c r="U103" s="888"/>
      <c r="V103" s="888"/>
      <c r="W103" s="888"/>
      <c r="AC103" t="s">
        <v>1151</v>
      </c>
      <c r="AD103" s="49"/>
      <c r="AE103" s="888"/>
      <c r="AF103" s="888"/>
      <c r="AG103" s="888"/>
      <c r="AH103" s="888"/>
      <c r="AI103" s="888"/>
    </row>
    <row r="104" spans="1:35">
      <c r="D104" t="s">
        <v>261</v>
      </c>
      <c r="E104" t="s">
        <v>215</v>
      </c>
      <c r="F104" t="s">
        <v>2314</v>
      </c>
      <c r="G104" t="s">
        <v>2161</v>
      </c>
      <c r="H104" t="s">
        <v>241</v>
      </c>
      <c r="I104" t="s">
        <v>346</v>
      </c>
      <c r="J104" t="s">
        <v>107</v>
      </c>
      <c r="K104" t="s">
        <v>346</v>
      </c>
      <c r="L104" t="s">
        <v>440</v>
      </c>
      <c r="P104" t="s">
        <v>372</v>
      </c>
      <c r="Q104" s="888"/>
      <c r="R104" s="888"/>
      <c r="S104" s="952"/>
      <c r="T104" s="952"/>
      <c r="U104" s="888"/>
      <c r="V104" s="888"/>
      <c r="W104" s="888"/>
      <c r="AC104" t="s">
        <v>1151</v>
      </c>
      <c r="AD104" s="49"/>
      <c r="AE104" s="888"/>
      <c r="AF104" s="888"/>
      <c r="AG104" s="888"/>
      <c r="AH104" s="888"/>
      <c r="AI104" s="888"/>
    </row>
    <row r="105" spans="1:35">
      <c r="D105" t="s">
        <v>261</v>
      </c>
      <c r="E105" t="s">
        <v>215</v>
      </c>
      <c r="F105" t="s">
        <v>2314</v>
      </c>
      <c r="G105" t="s">
        <v>2161</v>
      </c>
      <c r="H105" t="s">
        <v>241</v>
      </c>
      <c r="I105" t="s">
        <v>346</v>
      </c>
      <c r="J105" t="s">
        <v>107</v>
      </c>
      <c r="K105" t="s">
        <v>346</v>
      </c>
      <c r="L105" t="s">
        <v>440</v>
      </c>
      <c r="P105" t="s">
        <v>372</v>
      </c>
      <c r="Q105" s="888"/>
      <c r="R105" s="888"/>
      <c r="S105" s="952"/>
      <c r="T105" s="952"/>
      <c r="U105" s="888"/>
      <c r="V105" s="888"/>
      <c r="W105" s="888"/>
      <c r="AC105" t="s">
        <v>1151</v>
      </c>
      <c r="AD105" s="49"/>
      <c r="AE105" s="888"/>
      <c r="AF105" s="888"/>
      <c r="AG105" s="888"/>
      <c r="AH105" s="888"/>
      <c r="AI105" s="888"/>
    </row>
    <row r="106" spans="1:35">
      <c r="D106" t="s">
        <v>261</v>
      </c>
      <c r="E106" t="s">
        <v>215</v>
      </c>
      <c r="F106" t="s">
        <v>2314</v>
      </c>
      <c r="G106" t="s">
        <v>2161</v>
      </c>
      <c r="H106" t="s">
        <v>241</v>
      </c>
      <c r="I106" t="s">
        <v>346</v>
      </c>
      <c r="J106" t="s">
        <v>107</v>
      </c>
      <c r="K106" t="s">
        <v>346</v>
      </c>
      <c r="L106" t="s">
        <v>440</v>
      </c>
      <c r="P106" t="s">
        <v>372</v>
      </c>
      <c r="Q106" s="888"/>
      <c r="R106" s="888"/>
      <c r="S106" s="952"/>
      <c r="T106" s="952"/>
      <c r="U106" s="888"/>
      <c r="V106" s="888"/>
      <c r="W106" s="888"/>
      <c r="AC106" t="s">
        <v>1151</v>
      </c>
      <c r="AD106" s="49"/>
      <c r="AE106" s="888"/>
      <c r="AF106" s="888"/>
      <c r="AG106" s="888"/>
      <c r="AH106" s="888"/>
      <c r="AI106" s="888"/>
    </row>
    <row r="107" spans="1:35">
      <c r="D107" t="s">
        <v>261</v>
      </c>
      <c r="E107" t="s">
        <v>215</v>
      </c>
      <c r="F107" t="s">
        <v>2314</v>
      </c>
      <c r="G107" t="s">
        <v>2161</v>
      </c>
      <c r="H107" t="s">
        <v>241</v>
      </c>
      <c r="I107" t="s">
        <v>346</v>
      </c>
      <c r="J107" t="s">
        <v>107</v>
      </c>
      <c r="K107" t="s">
        <v>346</v>
      </c>
      <c r="L107" t="s">
        <v>440</v>
      </c>
      <c r="P107" t="s">
        <v>372</v>
      </c>
      <c r="Q107" s="888"/>
      <c r="R107" s="888"/>
      <c r="S107" s="952"/>
      <c r="T107" s="952"/>
      <c r="U107" s="888"/>
      <c r="V107" s="888"/>
      <c r="W107" s="888"/>
      <c r="AC107" t="s">
        <v>1151</v>
      </c>
      <c r="AD107" s="49"/>
      <c r="AE107" s="888"/>
      <c r="AF107" s="888"/>
      <c r="AG107" s="888"/>
      <c r="AH107" s="888"/>
      <c r="AI107" s="888"/>
    </row>
    <row r="108" spans="1:35">
      <c r="Q108" s="307"/>
      <c r="R108" s="307"/>
      <c r="S108" s="802"/>
      <c r="T108" s="802"/>
      <c r="U108" s="307"/>
      <c r="V108" s="307"/>
      <c r="W108" s="307"/>
      <c r="AD108" s="49"/>
      <c r="AE108" s="307"/>
      <c r="AF108" s="307"/>
      <c r="AG108" s="307"/>
      <c r="AH108" s="307"/>
      <c r="AI108" s="307"/>
    </row>
    <row r="109" spans="1:35" s="46" customFormat="1" ht="18.5">
      <c r="A109" s="47" t="s">
        <v>1375</v>
      </c>
      <c r="S109" s="719"/>
      <c r="T109" s="719"/>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7" id="{12FD3D3D-94F4-4A39-928C-BE01031C3F47}">
            <xm:f>'1.5 Universal Data'!$C$8&lt;$AE$7</xm:f>
            <x14:dxf>
              <fill>
                <patternFill patternType="lightUp">
                  <bgColor theme="0"/>
                </patternFill>
              </fill>
            </x14:dxf>
          </x14:cfRule>
          <xm:sqref>AE97:AE107</xm:sqref>
        </x14:conditionalFormatting>
        <x14:conditionalFormatting xmlns:xm="http://schemas.microsoft.com/office/excel/2006/main">
          <x14:cfRule type="expression" priority="2" id="{D68B1A43-51BD-437A-95D3-611E3D81DA6E}">
            <xm:f>'1.5 Universal Data'!$C$8&lt;$AE$7</xm:f>
            <x14:dxf>
              <fill>
                <patternFill patternType="lightUp">
                  <bgColor theme="0"/>
                </patternFill>
              </fill>
            </x14:dxf>
          </x14:cfRule>
          <xm:sqref>AE13:AF47</xm:sqref>
        </x14:conditionalFormatting>
        <x14:conditionalFormatting xmlns:xm="http://schemas.microsoft.com/office/excel/2006/main">
          <x14:cfRule type="expression" priority="1" id="{5481C888-7728-441D-BDFD-BE3DD40EDAA5}">
            <xm:f>'1.5 Universal Data'!$C$8&lt;$AE$7</xm:f>
            <x14:dxf>
              <fill>
                <patternFill patternType="lightUp">
                  <bgColor theme="0"/>
                </patternFill>
              </fill>
            </x14:dxf>
          </x14:cfRule>
          <xm:sqref>AE57:AF57</xm:sqref>
        </x14:conditionalFormatting>
        <x14:conditionalFormatting xmlns:xm="http://schemas.microsoft.com/office/excel/2006/main">
          <x14:cfRule type="expression" priority="6" id="{8B287C4D-7CBE-443C-8719-B198A0549DAA}">
            <xm:f>'1.5 Universal Data'!$C$8&lt;$AF$7</xm:f>
            <x14:dxf>
              <fill>
                <patternFill patternType="lightUp">
                  <bgColor theme="0"/>
                </patternFill>
              </fill>
            </x14:dxf>
          </x14:cfRule>
          <xm:sqref>AF97:AF107</xm:sqref>
        </x14:conditionalFormatting>
        <x14:conditionalFormatting xmlns:xm="http://schemas.microsoft.com/office/excel/2006/main">
          <x14:cfRule type="expression" priority="15" id="{825129BD-AB87-46FC-BF71-49CE19EBC464}">
            <xm:f>'1.5 Universal Data'!$C$8&lt;$AG$7</xm:f>
            <x14:dxf>
              <fill>
                <patternFill patternType="lightUp">
                  <bgColor theme="0"/>
                </patternFill>
              </fill>
            </x14:dxf>
          </x14:cfRule>
          <xm:sqref>AG13:AG47</xm:sqref>
        </x14:conditionalFormatting>
        <x14:conditionalFormatting xmlns:xm="http://schemas.microsoft.com/office/excel/2006/main">
          <x14:cfRule type="expression" priority="10" id="{0392D92B-1B1D-48FA-AA8C-1CA32462DDCE}">
            <xm:f>'1.5 Universal Data'!$C$8&lt;$AG$7</xm:f>
            <x14:dxf>
              <fill>
                <patternFill patternType="lightUp">
                  <bgColor theme="0"/>
                </patternFill>
              </fill>
            </x14:dxf>
          </x14:cfRule>
          <xm:sqref>AG57</xm:sqref>
        </x14:conditionalFormatting>
        <x14:conditionalFormatting xmlns:xm="http://schemas.microsoft.com/office/excel/2006/main">
          <x14:cfRule type="expression" priority="5" id="{78C9C312-013C-4D48-8BFF-703EE6DEF1D7}">
            <xm:f>'1.5 Universal Data'!$C$8&lt;$AG$7</xm:f>
            <x14:dxf>
              <fill>
                <patternFill patternType="lightUp">
                  <bgColor theme="0"/>
                </patternFill>
              </fill>
            </x14:dxf>
          </x14:cfRule>
          <xm:sqref>AG97:AG107</xm:sqref>
        </x14:conditionalFormatting>
        <x14:conditionalFormatting xmlns:xm="http://schemas.microsoft.com/office/excel/2006/main">
          <x14:cfRule type="expression" priority="14" id="{B12BC094-DACD-434F-AC0A-3C680C7E3F0A}">
            <xm:f>'1.5 Universal Data'!$C$8&lt;$AH$7</xm:f>
            <x14:dxf>
              <fill>
                <patternFill patternType="lightUp">
                  <bgColor theme="0"/>
                </patternFill>
              </fill>
            </x14:dxf>
          </x14:cfRule>
          <xm:sqref>AH13:AH47</xm:sqref>
        </x14:conditionalFormatting>
        <x14:conditionalFormatting xmlns:xm="http://schemas.microsoft.com/office/excel/2006/main">
          <x14:cfRule type="expression" priority="9" id="{7D8CE4BC-753D-4E53-9485-9A1CD506CD10}">
            <xm:f>'1.5 Universal Data'!$C$8&lt;$AH$7</xm:f>
            <x14:dxf>
              <fill>
                <patternFill patternType="lightUp">
                  <bgColor theme="0"/>
                </patternFill>
              </fill>
            </x14:dxf>
          </x14:cfRule>
          <xm:sqref>AH57</xm:sqref>
        </x14:conditionalFormatting>
        <x14:conditionalFormatting xmlns:xm="http://schemas.microsoft.com/office/excel/2006/main">
          <x14:cfRule type="expression" priority="4" id="{97996538-94CA-4F48-9661-D4CE5E9A4FA6}">
            <xm:f>'1.5 Universal Data'!$C$8&lt;$AH$7</xm:f>
            <x14:dxf>
              <fill>
                <patternFill patternType="lightUp">
                  <bgColor theme="0"/>
                </patternFill>
              </fill>
            </x14:dxf>
          </x14:cfRule>
          <xm:sqref>AH97:AH107</xm:sqref>
        </x14:conditionalFormatting>
        <x14:conditionalFormatting xmlns:xm="http://schemas.microsoft.com/office/excel/2006/main">
          <x14:cfRule type="expression" priority="13" id="{423684E8-4A7A-47A0-B6E9-796A2D0F5122}">
            <xm:f>'1.5 Universal Data'!$C$8&lt;$AI$7</xm:f>
            <x14:dxf>
              <fill>
                <patternFill patternType="lightUp">
                  <bgColor theme="0"/>
                </patternFill>
              </fill>
            </x14:dxf>
          </x14:cfRule>
          <xm:sqref>AI13:AI47</xm:sqref>
        </x14:conditionalFormatting>
        <x14:conditionalFormatting xmlns:xm="http://schemas.microsoft.com/office/excel/2006/main">
          <x14:cfRule type="expression" priority="8" id="{C7276D2F-18D5-4F70-B3BB-696C6CBDC452}">
            <xm:f>'1.5 Universal Data'!$C$8&lt;$AI$7</xm:f>
            <x14:dxf>
              <fill>
                <patternFill patternType="lightUp">
                  <bgColor theme="0"/>
                </patternFill>
              </fill>
            </x14:dxf>
          </x14:cfRule>
          <xm:sqref>AI57</xm:sqref>
        </x14:conditionalFormatting>
        <x14:conditionalFormatting xmlns:xm="http://schemas.microsoft.com/office/excel/2006/main">
          <x14:cfRule type="expression" priority="3" id="{B75BAE85-202B-4AC7-99BB-E79A9C150CBD}">
            <xm:f>'1.5 Universal Data'!$C$8&lt;$AI$7</xm:f>
            <x14:dxf>
              <fill>
                <patternFill patternType="lightUp">
                  <bgColor theme="0"/>
                </patternFill>
              </fill>
            </x14:dxf>
          </x14:cfRule>
          <xm:sqref>AI97:AI107</xm:sqref>
        </x14:conditionalFormatting>
      </x14:conditionalFormatting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0D4AE-449F-4E90-B710-2F25A888AD4C}">
  <sheetPr>
    <tabColor theme="7" tint="0.39997558519241921"/>
  </sheetPr>
  <dimension ref="A1:AI43"/>
  <sheetViews>
    <sheetView zoomScale="80" zoomScaleNormal="80" workbookViewId="0">
      <pane ySplit="8" topLeftCell="A14" activePane="bottomLeft" state="frozen"/>
      <selection activeCell="A5" sqref="A5"/>
      <selection pane="bottomLeft" activeCell="AG18" sqref="AG18"/>
    </sheetView>
  </sheetViews>
  <sheetFormatPr defaultRowHeight="14.5"/>
  <cols>
    <col min="1" max="3" width="1.7265625" customWidth="1"/>
    <col min="4" max="4" width="5.26953125" customWidth="1"/>
    <col min="5" max="5" width="5" bestFit="1" customWidth="1"/>
    <col min="6" max="6" width="24.453125" bestFit="1" customWidth="1"/>
    <col min="7" max="8" width="5" customWidth="1"/>
    <col min="9" max="9" width="13.7265625" bestFit="1" customWidth="1"/>
    <col min="10" max="10" width="9.453125" bestFit="1" customWidth="1"/>
    <col min="11" max="11" width="11.453125" bestFit="1" customWidth="1"/>
    <col min="12" max="12" width="11.7265625" customWidth="1"/>
    <col min="13" max="13" width="12.26953125" customWidth="1"/>
    <col min="15" max="15" width="14.7265625" bestFit="1" customWidth="1"/>
    <col min="16" max="16" width="7.26953125" bestFit="1" customWidth="1"/>
    <col min="17" max="18" width="1.7265625" customWidth="1"/>
    <col min="19" max="28" width="1.7265625" hidden="1" customWidth="1"/>
    <col min="29" max="29" width="5" bestFit="1" customWidth="1"/>
    <col min="30" max="36" width="9.7265625" customWidth="1"/>
  </cols>
  <sheetData>
    <row r="1" spans="1:35" s="46" customFormat="1" ht="23.5">
      <c r="A1" s="56" t="str">
        <f>'1.1 Cover'!A1</f>
        <v>Regulatory Reporting Pack</v>
      </c>
    </row>
    <row r="2" spans="1:35" s="46" customFormat="1" ht="23.5">
      <c r="A2" s="56" t="str">
        <f>'1.1 Cover'!A2</f>
        <v>Price base - 2018/19</v>
      </c>
    </row>
    <row r="3" spans="1:35" s="46" customFormat="1" ht="23.5">
      <c r="A3" s="56" t="str">
        <f>'1.1 Cover'!A3</f>
        <v>Regulatory Year: April 2022 - March 2023</v>
      </c>
    </row>
    <row r="4" spans="1:35" s="46" customFormat="1" ht="23.5">
      <c r="A4" s="56" t="s">
        <v>125</v>
      </c>
    </row>
    <row r="6" spans="1:35">
      <c r="AE6" s="1476" t="s">
        <v>1146</v>
      </c>
      <c r="AF6" s="1477"/>
      <c r="AG6" s="1477"/>
      <c r="AH6" s="1477"/>
      <c r="AI6" s="1478"/>
    </row>
    <row r="7" spans="1:35" s="43" customFormat="1">
      <c r="D7" s="55" t="s">
        <v>214</v>
      </c>
      <c r="E7" s="55" t="s">
        <v>215</v>
      </c>
      <c r="F7" s="55" t="s">
        <v>216</v>
      </c>
      <c r="G7" s="55" t="s">
        <v>1396</v>
      </c>
      <c r="H7" s="55" t="s">
        <v>218</v>
      </c>
      <c r="I7" s="55" t="s">
        <v>219</v>
      </c>
      <c r="J7" s="55" t="s">
        <v>220</v>
      </c>
      <c r="K7" s="55" t="s">
        <v>221</v>
      </c>
      <c r="L7" s="55" t="s">
        <v>222</v>
      </c>
      <c r="M7" s="55" t="s">
        <v>223</v>
      </c>
      <c r="N7" s="55"/>
      <c r="O7" s="55" t="s">
        <v>245</v>
      </c>
      <c r="P7" s="55" t="s">
        <v>226</v>
      </c>
      <c r="Q7" s="55"/>
      <c r="R7" s="55"/>
      <c r="S7" s="55"/>
      <c r="T7" s="55"/>
      <c r="U7" s="55"/>
      <c r="V7" s="55"/>
      <c r="W7" s="55"/>
      <c r="X7" s="55"/>
      <c r="Y7" s="55"/>
      <c r="Z7" s="55"/>
      <c r="AA7" s="55"/>
      <c r="AB7" s="55"/>
      <c r="AC7" s="43" t="s">
        <v>1387</v>
      </c>
      <c r="AE7" s="52">
        <v>2022</v>
      </c>
      <c r="AF7" s="51">
        <v>2023</v>
      </c>
      <c r="AG7" s="51">
        <v>2024</v>
      </c>
      <c r="AH7" s="51">
        <v>2025</v>
      </c>
      <c r="AI7" s="50">
        <v>2026</v>
      </c>
    </row>
    <row r="8" spans="1:35">
      <c r="S8" s="43"/>
      <c r="T8" s="43"/>
      <c r="U8" s="43"/>
      <c r="V8" s="43"/>
    </row>
    <row r="9" spans="1:35" s="1" customFormat="1" ht="18">
      <c r="B9" s="2" t="s">
        <v>239</v>
      </c>
    </row>
    <row r="11" spans="1:35" s="1" customFormat="1" ht="14">
      <c r="A11" s="42"/>
      <c r="B11" s="48" t="s">
        <v>2317</v>
      </c>
    </row>
    <row r="13" spans="1:35">
      <c r="D13" t="s">
        <v>238</v>
      </c>
      <c r="E13" t="s">
        <v>215</v>
      </c>
      <c r="F13" t="s">
        <v>239</v>
      </c>
      <c r="G13" t="s">
        <v>1400</v>
      </c>
      <c r="H13" t="s">
        <v>241</v>
      </c>
      <c r="I13" t="s">
        <v>284</v>
      </c>
      <c r="J13" t="s">
        <v>107</v>
      </c>
      <c r="K13" t="s">
        <v>125</v>
      </c>
      <c r="L13" s="350" t="s">
        <v>437</v>
      </c>
      <c r="M13" s="350" t="s">
        <v>245</v>
      </c>
      <c r="O13" t="s">
        <v>349</v>
      </c>
      <c r="P13" t="s">
        <v>304</v>
      </c>
      <c r="R13" s="307"/>
      <c r="S13" s="307"/>
      <c r="T13" s="307"/>
      <c r="U13" s="307"/>
      <c r="V13" s="307"/>
      <c r="AC13" t="s">
        <v>1390</v>
      </c>
      <c r="AD13" s="49"/>
      <c r="AE13" s="888"/>
      <c r="AF13" s="888"/>
      <c r="AG13" s="888"/>
      <c r="AH13" s="888"/>
      <c r="AI13" s="888"/>
    </row>
    <row r="14" spans="1:35">
      <c r="D14" t="s">
        <v>238</v>
      </c>
      <c r="E14" t="s">
        <v>215</v>
      </c>
      <c r="F14" t="s">
        <v>239</v>
      </c>
      <c r="G14" t="s">
        <v>1400</v>
      </c>
      <c r="H14" t="s">
        <v>241</v>
      </c>
      <c r="I14" t="s">
        <v>277</v>
      </c>
      <c r="J14" t="s">
        <v>88</v>
      </c>
      <c r="K14" t="s">
        <v>125</v>
      </c>
      <c r="L14" s="350" t="s">
        <v>437</v>
      </c>
      <c r="M14" s="350" t="s">
        <v>245</v>
      </c>
      <c r="O14" t="s">
        <v>349</v>
      </c>
      <c r="P14" t="s">
        <v>318</v>
      </c>
      <c r="R14" s="307"/>
      <c r="S14" s="307"/>
      <c r="T14" s="307"/>
      <c r="U14" s="307"/>
      <c r="V14" s="307"/>
      <c r="AC14" t="s">
        <v>1390</v>
      </c>
      <c r="AD14" s="49"/>
      <c r="AE14" s="888"/>
      <c r="AF14" s="888"/>
      <c r="AG14" s="888"/>
      <c r="AH14" s="888"/>
      <c r="AI14" s="888"/>
    </row>
    <row r="16" spans="1:35" s="1" customFormat="1" ht="14">
      <c r="A16" s="42"/>
      <c r="B16" s="48" t="s">
        <v>2318</v>
      </c>
    </row>
    <row r="18" spans="1:35">
      <c r="D18" t="s">
        <v>261</v>
      </c>
      <c r="E18" t="s">
        <v>215</v>
      </c>
      <c r="F18" t="s">
        <v>239</v>
      </c>
      <c r="G18" t="s">
        <v>1400</v>
      </c>
      <c r="H18" t="s">
        <v>241</v>
      </c>
      <c r="I18" t="s">
        <v>284</v>
      </c>
      <c r="J18" t="s">
        <v>107</v>
      </c>
      <c r="K18" t="s">
        <v>125</v>
      </c>
      <c r="L18" s="350" t="s">
        <v>437</v>
      </c>
      <c r="M18" s="350" t="s">
        <v>245</v>
      </c>
      <c r="O18" t="s">
        <v>349</v>
      </c>
      <c r="P18" t="s">
        <v>372</v>
      </c>
      <c r="R18" s="307"/>
      <c r="S18" s="307"/>
      <c r="T18" s="307"/>
      <c r="U18" s="307"/>
      <c r="V18" s="307"/>
      <c r="AC18" t="s">
        <v>1151</v>
      </c>
      <c r="AD18" s="49"/>
      <c r="AE18" s="888"/>
      <c r="AF18" s="888"/>
      <c r="AG18" s="888"/>
      <c r="AH18" s="888"/>
      <c r="AI18" s="888"/>
    </row>
    <row r="19" spans="1:35">
      <c r="D19" t="s">
        <v>261</v>
      </c>
      <c r="E19" t="s">
        <v>215</v>
      </c>
      <c r="F19" t="s">
        <v>239</v>
      </c>
      <c r="G19" t="s">
        <v>1400</v>
      </c>
      <c r="H19" t="s">
        <v>241</v>
      </c>
      <c r="I19" t="s">
        <v>277</v>
      </c>
      <c r="J19" t="s">
        <v>88</v>
      </c>
      <c r="K19" t="s">
        <v>125</v>
      </c>
      <c r="L19" s="350" t="s">
        <v>437</v>
      </c>
      <c r="M19" s="350" t="s">
        <v>245</v>
      </c>
      <c r="O19" t="s">
        <v>349</v>
      </c>
      <c r="P19" t="s">
        <v>378</v>
      </c>
      <c r="R19" s="307"/>
      <c r="S19" s="307"/>
      <c r="T19" s="307"/>
      <c r="U19" s="307"/>
      <c r="V19" s="307"/>
      <c r="AC19" t="s">
        <v>1151</v>
      </c>
      <c r="AD19" s="49"/>
      <c r="AE19" s="888"/>
      <c r="AF19" s="888"/>
      <c r="AG19" s="888"/>
      <c r="AH19" s="888"/>
      <c r="AI19" s="888"/>
    </row>
    <row r="21" spans="1:35" s="1" customFormat="1" ht="14">
      <c r="A21" s="42"/>
      <c r="B21" s="48" t="s">
        <v>2319</v>
      </c>
    </row>
    <row r="23" spans="1:35">
      <c r="D23" t="s">
        <v>238</v>
      </c>
      <c r="E23" t="s">
        <v>262</v>
      </c>
      <c r="F23" t="s">
        <v>239</v>
      </c>
      <c r="G23" t="s">
        <v>1400</v>
      </c>
      <c r="H23" t="s">
        <v>241</v>
      </c>
      <c r="I23" t="s">
        <v>284</v>
      </c>
      <c r="J23" t="s">
        <v>107</v>
      </c>
      <c r="K23" t="s">
        <v>125</v>
      </c>
      <c r="L23" s="350" t="s">
        <v>437</v>
      </c>
      <c r="M23" s="350" t="s">
        <v>269</v>
      </c>
      <c r="O23" t="s">
        <v>357</v>
      </c>
      <c r="P23" t="s">
        <v>304</v>
      </c>
      <c r="R23" s="307"/>
      <c r="S23" s="307"/>
      <c r="T23" s="307"/>
      <c r="U23" s="307"/>
      <c r="V23" s="307"/>
      <c r="AC23" t="s">
        <v>1151</v>
      </c>
      <c r="AD23" s="49"/>
      <c r="AE23" s="888"/>
      <c r="AF23" s="888"/>
      <c r="AG23" s="888"/>
      <c r="AH23" s="888"/>
      <c r="AI23" s="888"/>
    </row>
    <row r="24" spans="1:35">
      <c r="D24" t="s">
        <v>238</v>
      </c>
      <c r="E24" t="s">
        <v>262</v>
      </c>
      <c r="F24" t="s">
        <v>239</v>
      </c>
      <c r="G24" t="s">
        <v>1400</v>
      </c>
      <c r="H24" t="s">
        <v>241</v>
      </c>
      <c r="I24" t="s">
        <v>277</v>
      </c>
      <c r="J24" t="s">
        <v>88</v>
      </c>
      <c r="K24" t="s">
        <v>125</v>
      </c>
      <c r="L24" s="350" t="s">
        <v>437</v>
      </c>
      <c r="M24" s="350" t="s">
        <v>269</v>
      </c>
      <c r="O24" t="s">
        <v>357</v>
      </c>
      <c r="P24" t="s">
        <v>318</v>
      </c>
      <c r="R24" s="307"/>
      <c r="S24" s="307"/>
      <c r="T24" s="307"/>
      <c r="U24" s="307"/>
      <c r="V24" s="307"/>
      <c r="AC24" t="s">
        <v>1151</v>
      </c>
      <c r="AD24" s="49"/>
      <c r="AE24" s="888"/>
      <c r="AF24" s="888"/>
      <c r="AG24" s="888"/>
      <c r="AH24" s="888"/>
      <c r="AI24" s="888"/>
    </row>
    <row r="25" spans="1:35">
      <c r="L25" s="60"/>
      <c r="M25" s="60"/>
      <c r="R25" s="307"/>
      <c r="S25" s="307"/>
      <c r="T25" s="307"/>
      <c r="U25" s="307"/>
      <c r="V25" s="307"/>
      <c r="AD25" s="49"/>
    </row>
    <row r="26" spans="1:35" s="1" customFormat="1" ht="18">
      <c r="B26" s="2" t="s">
        <v>263</v>
      </c>
    </row>
    <row r="28" spans="1:35" s="1" customFormat="1" ht="14">
      <c r="A28" s="42"/>
      <c r="B28" s="48" t="s">
        <v>2317</v>
      </c>
    </row>
    <row r="30" spans="1:35">
      <c r="D30" t="s">
        <v>238</v>
      </c>
      <c r="E30" t="s">
        <v>215</v>
      </c>
      <c r="F30" t="s">
        <v>263</v>
      </c>
      <c r="G30" t="s">
        <v>1400</v>
      </c>
      <c r="H30" t="s">
        <v>241</v>
      </c>
      <c r="I30" t="s">
        <v>284</v>
      </c>
      <c r="J30" t="s">
        <v>107</v>
      </c>
      <c r="K30" t="s">
        <v>125</v>
      </c>
      <c r="L30" s="350" t="s">
        <v>437</v>
      </c>
      <c r="M30" s="350" t="s">
        <v>245</v>
      </c>
      <c r="O30" t="s">
        <v>349</v>
      </c>
      <c r="P30" t="s">
        <v>366</v>
      </c>
      <c r="R30" s="307"/>
      <c r="S30" s="307"/>
      <c r="T30" s="307"/>
      <c r="U30" s="307"/>
      <c r="V30" s="307"/>
      <c r="AC30" t="s">
        <v>1151</v>
      </c>
      <c r="AD30" s="49"/>
      <c r="AE30" s="888"/>
      <c r="AF30" s="888"/>
      <c r="AG30" s="888"/>
      <c r="AH30" s="888"/>
      <c r="AI30" s="888"/>
    </row>
    <row r="31" spans="1:35">
      <c r="D31" t="s">
        <v>238</v>
      </c>
      <c r="E31" t="s">
        <v>215</v>
      </c>
      <c r="F31" t="s">
        <v>263</v>
      </c>
      <c r="G31" t="s">
        <v>1400</v>
      </c>
      <c r="H31" t="s">
        <v>241</v>
      </c>
      <c r="I31" t="s">
        <v>277</v>
      </c>
      <c r="J31" t="s">
        <v>88</v>
      </c>
      <c r="K31" t="s">
        <v>125</v>
      </c>
      <c r="L31" s="350" t="s">
        <v>437</v>
      </c>
      <c r="M31" s="350" t="s">
        <v>245</v>
      </c>
      <c r="O31" t="s">
        <v>349</v>
      </c>
      <c r="P31" t="s">
        <v>1171</v>
      </c>
      <c r="R31" s="307"/>
      <c r="S31" s="307"/>
      <c r="T31" s="307"/>
      <c r="U31" s="307"/>
      <c r="V31" s="307"/>
      <c r="AC31" t="s">
        <v>1151</v>
      </c>
      <c r="AD31" s="49"/>
      <c r="AE31" s="888"/>
      <c r="AF31" s="888"/>
      <c r="AG31" s="888"/>
      <c r="AH31" s="888"/>
      <c r="AI31" s="888"/>
    </row>
    <row r="33" spans="1:35" s="1" customFormat="1" ht="14">
      <c r="A33" s="42"/>
      <c r="B33" s="48" t="s">
        <v>2318</v>
      </c>
    </row>
    <row r="35" spans="1:35">
      <c r="D35" t="s">
        <v>261</v>
      </c>
      <c r="E35" t="s">
        <v>215</v>
      </c>
      <c r="F35" t="s">
        <v>263</v>
      </c>
      <c r="G35" t="s">
        <v>1400</v>
      </c>
      <c r="H35" t="s">
        <v>241</v>
      </c>
      <c r="I35" t="s">
        <v>284</v>
      </c>
      <c r="J35" t="s">
        <v>107</v>
      </c>
      <c r="K35" t="s">
        <v>125</v>
      </c>
      <c r="L35" s="350" t="s">
        <v>437</v>
      </c>
      <c r="M35" s="350" t="s">
        <v>245</v>
      </c>
      <c r="O35" t="s">
        <v>349</v>
      </c>
      <c r="P35" t="s">
        <v>372</v>
      </c>
      <c r="R35" s="307"/>
      <c r="S35" s="307"/>
      <c r="T35" s="307"/>
      <c r="U35" s="307"/>
      <c r="V35" s="307"/>
      <c r="AC35" t="s">
        <v>1151</v>
      </c>
      <c r="AD35" s="49"/>
      <c r="AE35" s="888"/>
      <c r="AF35" s="888"/>
      <c r="AG35" s="888"/>
      <c r="AH35" s="888"/>
      <c r="AI35" s="888"/>
    </row>
    <row r="36" spans="1:35">
      <c r="D36" t="s">
        <v>261</v>
      </c>
      <c r="E36" t="s">
        <v>215</v>
      </c>
      <c r="F36" t="s">
        <v>263</v>
      </c>
      <c r="G36" t="s">
        <v>1400</v>
      </c>
      <c r="H36" t="s">
        <v>241</v>
      </c>
      <c r="I36" t="s">
        <v>277</v>
      </c>
      <c r="J36" t="s">
        <v>88</v>
      </c>
      <c r="K36" t="s">
        <v>125</v>
      </c>
      <c r="L36" s="350" t="s">
        <v>437</v>
      </c>
      <c r="M36" s="350" t="s">
        <v>245</v>
      </c>
      <c r="O36" t="s">
        <v>349</v>
      </c>
      <c r="P36" t="s">
        <v>378</v>
      </c>
      <c r="R36" s="307"/>
      <c r="S36" s="307"/>
      <c r="T36" s="307"/>
      <c r="U36" s="307"/>
      <c r="V36" s="307"/>
      <c r="AC36" t="s">
        <v>1151</v>
      </c>
      <c r="AD36" s="49"/>
      <c r="AE36" s="888"/>
      <c r="AF36" s="888"/>
      <c r="AG36" s="888"/>
      <c r="AH36" s="888"/>
      <c r="AI36" s="888"/>
    </row>
    <row r="38" spans="1:35" s="1" customFormat="1" ht="14">
      <c r="A38" s="42"/>
      <c r="B38" s="48" t="s">
        <v>2319</v>
      </c>
    </row>
    <row r="40" spans="1:35">
      <c r="D40" t="s">
        <v>238</v>
      </c>
      <c r="E40" t="s">
        <v>262</v>
      </c>
      <c r="F40" t="s">
        <v>263</v>
      </c>
      <c r="G40" t="s">
        <v>1400</v>
      </c>
      <c r="H40" t="s">
        <v>241</v>
      </c>
      <c r="I40" t="s">
        <v>284</v>
      </c>
      <c r="J40" t="s">
        <v>107</v>
      </c>
      <c r="K40" t="s">
        <v>125</v>
      </c>
      <c r="L40" s="350" t="s">
        <v>437</v>
      </c>
      <c r="M40" s="350" t="s">
        <v>269</v>
      </c>
      <c r="O40" t="s">
        <v>357</v>
      </c>
      <c r="P40" t="s">
        <v>366</v>
      </c>
      <c r="R40" s="307"/>
      <c r="S40" s="307"/>
      <c r="T40" s="307"/>
      <c r="U40" s="307"/>
      <c r="V40" s="307"/>
      <c r="AC40" t="s">
        <v>1151</v>
      </c>
      <c r="AD40" s="49"/>
      <c r="AE40" s="888"/>
      <c r="AF40" s="888"/>
      <c r="AG40" s="888"/>
      <c r="AH40" s="888"/>
      <c r="AI40" s="888"/>
    </row>
    <row r="41" spans="1:35">
      <c r="D41" t="s">
        <v>238</v>
      </c>
      <c r="E41" t="s">
        <v>262</v>
      </c>
      <c r="F41" t="s">
        <v>263</v>
      </c>
      <c r="G41" t="s">
        <v>1400</v>
      </c>
      <c r="H41" t="s">
        <v>241</v>
      </c>
      <c r="I41" t="s">
        <v>277</v>
      </c>
      <c r="J41" t="s">
        <v>88</v>
      </c>
      <c r="K41" t="s">
        <v>125</v>
      </c>
      <c r="L41" s="350" t="s">
        <v>437</v>
      </c>
      <c r="M41" s="350" t="s">
        <v>269</v>
      </c>
      <c r="O41" t="s">
        <v>357</v>
      </c>
      <c r="P41" t="s">
        <v>1171</v>
      </c>
      <c r="R41" s="307"/>
      <c r="S41" s="307"/>
      <c r="T41" s="307"/>
      <c r="U41" s="307"/>
      <c r="V41" s="307"/>
      <c r="AC41" t="s">
        <v>1151</v>
      </c>
      <c r="AD41" s="49"/>
      <c r="AE41" s="888"/>
      <c r="AF41" s="888"/>
      <c r="AG41" s="888"/>
      <c r="AH41" s="888"/>
      <c r="AI41" s="888"/>
    </row>
    <row r="42" spans="1:35">
      <c r="M42" s="60"/>
    </row>
    <row r="43" spans="1:35" s="46" customFormat="1" ht="18.5">
      <c r="A43" s="47" t="s">
        <v>1375</v>
      </c>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2" id="{C1B24422-571A-472D-ADD5-EE9B7E5B9E56}">
            <xm:f>'1.5 Universal Data'!$C$8&lt;$AG$7</xm:f>
            <x14:dxf>
              <fill>
                <patternFill patternType="lightUp">
                  <bgColor theme="0"/>
                </patternFill>
              </fill>
            </x14:dxf>
          </x14:cfRule>
          <xm:sqref>AG13:AI14</xm:sqref>
        </x14:conditionalFormatting>
        <x14:conditionalFormatting xmlns:xm="http://schemas.microsoft.com/office/excel/2006/main">
          <x14:cfRule type="expression" priority="1" id="{EEAEB370-CF3B-4419-AEF9-4EEC72D53786}">
            <xm:f>'1.5 Universal Data'!$C$8&lt;$AG$7</xm:f>
            <x14:dxf>
              <fill>
                <patternFill patternType="lightUp">
                  <bgColor theme="0"/>
                </patternFill>
              </fill>
            </x14:dxf>
          </x14:cfRule>
          <xm:sqref>AG18:AI19 AG23:AI24 AG30:AI31 AG35:AI36 AG40:AI41</xm:sqref>
        </x14:conditionalFormatting>
      </x14:conditionalFormatting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42DFD-3A22-4A61-96CE-51D7C431F754}">
  <sheetPr>
    <tabColor theme="7" tint="0.39997558519241921"/>
  </sheetPr>
  <dimension ref="A1:AL186"/>
  <sheetViews>
    <sheetView zoomScale="70" zoomScaleNormal="70" workbookViewId="0">
      <pane ySplit="8" topLeftCell="A29" activePane="bottomLeft" state="frozen"/>
      <selection activeCell="F13" sqref="F13"/>
      <selection pane="bottomLeft" activeCell="K34" sqref="K34"/>
    </sheetView>
  </sheetViews>
  <sheetFormatPr defaultRowHeight="14.5"/>
  <cols>
    <col min="1" max="3" width="1.7265625" customWidth="1"/>
    <col min="4" max="4" width="4.7265625" customWidth="1"/>
    <col min="5" max="5" width="5" bestFit="1" customWidth="1"/>
    <col min="6" max="6" width="12.26953125" bestFit="1" customWidth="1"/>
    <col min="7" max="8" width="5" customWidth="1"/>
    <col min="9" max="9" width="12.453125" bestFit="1" customWidth="1"/>
    <col min="10" max="10" width="9.453125" bestFit="1" customWidth="1"/>
    <col min="11" max="11" width="24.26953125" bestFit="1" customWidth="1"/>
    <col min="12" max="12" width="28.26953125" bestFit="1" customWidth="1"/>
    <col min="13" max="13" width="30.7265625" bestFit="1" customWidth="1"/>
    <col min="14" max="14" width="31.453125" bestFit="1" customWidth="1"/>
    <col min="15" max="15" width="1.7265625" customWidth="1"/>
    <col min="16" max="16" width="1.453125" customWidth="1"/>
    <col min="17" max="17" width="1.7265625" customWidth="1"/>
    <col min="18" max="18" width="1.7265625" hidden="1" customWidth="1"/>
    <col min="19" max="19" width="29.26953125" bestFit="1" customWidth="1"/>
    <col min="20" max="28" width="1.7265625" hidden="1" customWidth="1"/>
    <col min="29" max="29" width="5" bestFit="1" customWidth="1"/>
    <col min="30" max="36" width="9.7265625" customWidth="1"/>
  </cols>
  <sheetData>
    <row r="1" spans="1:35" s="46" customFormat="1" ht="23.5">
      <c r="A1" s="56" t="str">
        <f>'1.1 Cover'!A1</f>
        <v>Regulatory Reporting Pack</v>
      </c>
    </row>
    <row r="2" spans="1:35" s="46" customFormat="1" ht="23.5">
      <c r="A2" s="56" t="str">
        <f>'1.1 Cover'!A2</f>
        <v>Price base - 2018/19</v>
      </c>
    </row>
    <row r="3" spans="1:35" s="46" customFormat="1" ht="23.5">
      <c r="A3" s="56" t="str">
        <f>'1.1 Cover'!A3</f>
        <v>Regulatory Year: April 2022 - March 2023</v>
      </c>
    </row>
    <row r="4" spans="1:35" s="46" customFormat="1" ht="23.5">
      <c r="A4" s="56" t="s">
        <v>3323</v>
      </c>
    </row>
    <row r="6" spans="1:35">
      <c r="AD6" s="49"/>
      <c r="AE6" s="1494" t="s">
        <v>1146</v>
      </c>
      <c r="AF6" s="1495"/>
      <c r="AG6" s="1495"/>
      <c r="AH6" s="1495"/>
      <c r="AI6" s="1496"/>
    </row>
    <row r="7" spans="1:35" s="43" customFormat="1">
      <c r="D7" s="55" t="s">
        <v>214</v>
      </c>
      <c r="E7" s="55" t="s">
        <v>215</v>
      </c>
      <c r="F7" s="55" t="s">
        <v>2157</v>
      </c>
      <c r="G7" s="55" t="s">
        <v>1396</v>
      </c>
      <c r="H7" s="55" t="s">
        <v>2158</v>
      </c>
      <c r="I7" s="55" t="s">
        <v>219</v>
      </c>
      <c r="J7" s="55" t="s">
        <v>220</v>
      </c>
      <c r="K7" s="55" t="s">
        <v>221</v>
      </c>
      <c r="L7" s="55" t="s">
        <v>222</v>
      </c>
      <c r="M7" s="55" t="s">
        <v>223</v>
      </c>
      <c r="N7" s="55" t="s">
        <v>224</v>
      </c>
      <c r="O7" s="55"/>
      <c r="P7" s="55"/>
      <c r="Q7" s="55"/>
      <c r="R7" s="55"/>
      <c r="S7" s="43" t="s">
        <v>2215</v>
      </c>
      <c r="T7" s="55"/>
      <c r="U7" s="55"/>
      <c r="V7" s="55"/>
      <c r="W7" s="55"/>
      <c r="X7" s="55"/>
      <c r="Y7" s="55"/>
      <c r="Z7" s="55"/>
      <c r="AA7" s="55"/>
      <c r="AB7" s="55"/>
      <c r="AC7" s="43" t="s">
        <v>1387</v>
      </c>
      <c r="AD7" s="49"/>
      <c r="AE7" s="57">
        <v>2022</v>
      </c>
      <c r="AF7" s="58">
        <v>2023</v>
      </c>
      <c r="AG7" s="58">
        <v>2024</v>
      </c>
      <c r="AH7" s="58">
        <v>2025</v>
      </c>
      <c r="AI7" s="59">
        <v>2026</v>
      </c>
    </row>
    <row r="8" spans="1:35">
      <c r="S8" s="43"/>
      <c r="T8" s="43"/>
      <c r="U8" s="43"/>
      <c r="V8" s="43"/>
    </row>
    <row r="9" spans="1:35" s="1" customFormat="1" ht="20">
      <c r="B9" s="1286" t="s">
        <v>2305</v>
      </c>
      <c r="C9" s="358"/>
    </row>
    <row r="10" spans="1:35" ht="15.75" customHeight="1"/>
    <row r="11" spans="1:35" s="1" customFormat="1" ht="18">
      <c r="A11" s="1285"/>
      <c r="B11" s="2" t="s">
        <v>3337</v>
      </c>
    </row>
    <row r="12" spans="1:35">
      <c r="K12" s="42"/>
      <c r="L12" s="1285"/>
    </row>
    <row r="13" spans="1:35" s="1" customFormat="1" ht="14">
      <c r="A13" s="42"/>
      <c r="B13" s="48" t="s">
        <v>3324</v>
      </c>
    </row>
    <row r="15" spans="1:35">
      <c r="D15" t="s">
        <v>238</v>
      </c>
      <c r="E15" t="s">
        <v>345</v>
      </c>
      <c r="F15" t="s">
        <v>239</v>
      </c>
      <c r="K15" s="42" t="s">
        <v>2305</v>
      </c>
      <c r="L15" s="1285" t="s">
        <v>3325</v>
      </c>
      <c r="M15" t="s">
        <v>3326</v>
      </c>
      <c r="S15" t="s">
        <v>3466</v>
      </c>
      <c r="AC15" t="s">
        <v>3315</v>
      </c>
      <c r="AD15" s="49"/>
      <c r="AE15" s="888"/>
      <c r="AF15" s="888"/>
      <c r="AG15" s="888"/>
      <c r="AH15" s="888"/>
      <c r="AI15" s="888"/>
    </row>
    <row r="16" spans="1:35">
      <c r="K16" s="42" t="s">
        <v>2305</v>
      </c>
      <c r="L16" s="1285" t="s">
        <v>3325</v>
      </c>
      <c r="M16" t="s">
        <v>3327</v>
      </c>
      <c r="S16" t="s">
        <v>3466</v>
      </c>
      <c r="AC16" t="s">
        <v>3315</v>
      </c>
      <c r="AD16" s="49"/>
      <c r="AE16" s="888"/>
      <c r="AF16" s="888"/>
      <c r="AG16" s="888"/>
      <c r="AH16" s="888"/>
      <c r="AI16" s="888"/>
    </row>
    <row r="17" spans="1:35">
      <c r="K17" s="42" t="s">
        <v>2305</v>
      </c>
      <c r="L17" s="1285" t="s">
        <v>3325</v>
      </c>
      <c r="M17" t="s">
        <v>3328</v>
      </c>
      <c r="S17" t="s">
        <v>3466</v>
      </c>
      <c r="AC17" t="s">
        <v>3315</v>
      </c>
      <c r="AD17" s="49"/>
      <c r="AE17" s="888"/>
      <c r="AF17" s="888"/>
      <c r="AG17" s="888"/>
      <c r="AH17" s="888"/>
      <c r="AI17" s="888"/>
    </row>
    <row r="18" spans="1:35">
      <c r="K18" s="42" t="s">
        <v>2305</v>
      </c>
      <c r="L18" s="1285" t="s">
        <v>3325</v>
      </c>
      <c r="M18" t="s">
        <v>3329</v>
      </c>
      <c r="S18" t="s">
        <v>3466</v>
      </c>
      <c r="AC18" t="s">
        <v>3315</v>
      </c>
      <c r="AD18" s="49"/>
      <c r="AE18" s="888"/>
      <c r="AF18" s="888"/>
      <c r="AG18" s="888"/>
      <c r="AH18" s="888"/>
      <c r="AI18" s="888"/>
    </row>
    <row r="19" spans="1:35">
      <c r="K19" s="42" t="s">
        <v>2305</v>
      </c>
      <c r="L19" s="1285" t="s">
        <v>3325</v>
      </c>
      <c r="M19" t="s">
        <v>3330</v>
      </c>
      <c r="S19" t="s">
        <v>3466</v>
      </c>
      <c r="AC19" t="s">
        <v>3315</v>
      </c>
      <c r="AD19" s="49"/>
      <c r="AE19" s="888"/>
      <c r="AF19" s="888"/>
      <c r="AG19" s="888"/>
      <c r="AH19" s="888"/>
      <c r="AI19" s="888"/>
    </row>
    <row r="20" spans="1:35">
      <c r="K20" s="42" t="s">
        <v>2305</v>
      </c>
      <c r="L20" s="1285" t="s">
        <v>3325</v>
      </c>
      <c r="M20" t="s">
        <v>3331</v>
      </c>
      <c r="S20" t="s">
        <v>3466</v>
      </c>
      <c r="AC20" t="s">
        <v>3315</v>
      </c>
      <c r="AD20" s="49"/>
      <c r="AE20" s="888"/>
      <c r="AF20" s="888"/>
      <c r="AG20" s="888"/>
      <c r="AH20" s="888"/>
      <c r="AI20" s="888"/>
    </row>
    <row r="21" spans="1:35">
      <c r="K21" s="42" t="s">
        <v>2305</v>
      </c>
      <c r="L21" s="1285" t="s">
        <v>3332</v>
      </c>
      <c r="M21" t="s">
        <v>3333</v>
      </c>
      <c r="S21" t="s">
        <v>3466</v>
      </c>
      <c r="AC21" t="s">
        <v>3315</v>
      </c>
      <c r="AD21" s="49"/>
      <c r="AE21" s="888"/>
      <c r="AF21" s="888"/>
      <c r="AG21" s="888"/>
      <c r="AH21" s="888"/>
      <c r="AI21" s="888"/>
    </row>
    <row r="22" spans="1:35">
      <c r="K22" s="42" t="s">
        <v>2305</v>
      </c>
      <c r="L22" s="1285" t="s">
        <v>3332</v>
      </c>
      <c r="M22" t="s">
        <v>3326</v>
      </c>
      <c r="S22" t="s">
        <v>3466</v>
      </c>
      <c r="AC22" t="s">
        <v>3315</v>
      </c>
      <c r="AD22" s="49"/>
      <c r="AE22" s="888"/>
      <c r="AF22" s="888"/>
      <c r="AG22" s="888"/>
      <c r="AH22" s="888"/>
      <c r="AI22" s="888"/>
    </row>
    <row r="23" spans="1:35">
      <c r="K23" s="42" t="s">
        <v>2305</v>
      </c>
      <c r="L23" s="1285" t="s">
        <v>3332</v>
      </c>
      <c r="M23" t="s">
        <v>3334</v>
      </c>
      <c r="S23" t="s">
        <v>3466</v>
      </c>
      <c r="AC23" t="s">
        <v>3315</v>
      </c>
      <c r="AD23" s="49"/>
      <c r="AE23" s="888"/>
      <c r="AF23" s="888"/>
      <c r="AG23" s="888"/>
      <c r="AH23" s="888"/>
      <c r="AI23" s="888"/>
    </row>
    <row r="24" spans="1:35">
      <c r="K24" s="42" t="s">
        <v>2305</v>
      </c>
      <c r="L24" s="1285" t="s">
        <v>3332</v>
      </c>
      <c r="M24" t="s">
        <v>3335</v>
      </c>
      <c r="S24" t="s">
        <v>3466</v>
      </c>
      <c r="AC24" t="s">
        <v>3315</v>
      </c>
      <c r="AD24" s="49"/>
      <c r="AE24" s="888"/>
      <c r="AF24" s="888"/>
      <c r="AG24" s="888"/>
      <c r="AH24" s="888"/>
      <c r="AI24" s="888"/>
    </row>
    <row r="25" spans="1:35" ht="15.75" customHeight="1">
      <c r="L25" s="217"/>
      <c r="M25" s="217"/>
    </row>
    <row r="26" spans="1:35" s="1" customFormat="1" ht="14">
      <c r="A26" s="42"/>
      <c r="B26" s="48" t="s">
        <v>3336</v>
      </c>
    </row>
    <row r="28" spans="1:35">
      <c r="D28" t="s">
        <v>238</v>
      </c>
      <c r="E28" t="s">
        <v>345</v>
      </c>
      <c r="F28" t="s">
        <v>239</v>
      </c>
      <c r="K28" s="42" t="s">
        <v>2305</v>
      </c>
      <c r="L28" s="1285" t="s">
        <v>3325</v>
      </c>
      <c r="M28" t="s">
        <v>3326</v>
      </c>
      <c r="S28" t="s">
        <v>3466</v>
      </c>
      <c r="AC28" t="s">
        <v>3315</v>
      </c>
      <c r="AD28" s="49"/>
      <c r="AE28" s="888"/>
      <c r="AF28" s="888"/>
      <c r="AG28" s="888"/>
      <c r="AH28" s="888"/>
      <c r="AI28" s="888"/>
    </row>
    <row r="29" spans="1:35">
      <c r="K29" s="42" t="s">
        <v>2305</v>
      </c>
      <c r="L29" s="1285" t="s">
        <v>3325</v>
      </c>
      <c r="M29" t="s">
        <v>3327</v>
      </c>
      <c r="S29" t="s">
        <v>3466</v>
      </c>
      <c r="AC29" t="s">
        <v>3315</v>
      </c>
      <c r="AD29" s="49"/>
      <c r="AE29" s="888"/>
      <c r="AF29" s="888"/>
      <c r="AG29" s="888"/>
      <c r="AH29" s="888"/>
      <c r="AI29" s="888"/>
    </row>
    <row r="30" spans="1:35">
      <c r="K30" s="42" t="s">
        <v>2305</v>
      </c>
      <c r="L30" s="1285" t="s">
        <v>3325</v>
      </c>
      <c r="M30" t="s">
        <v>3328</v>
      </c>
      <c r="S30" t="s">
        <v>3466</v>
      </c>
      <c r="AC30" t="s">
        <v>3315</v>
      </c>
      <c r="AD30" s="49"/>
      <c r="AE30" s="888"/>
      <c r="AF30" s="888"/>
      <c r="AG30" s="888"/>
      <c r="AH30" s="888"/>
      <c r="AI30" s="888"/>
    </row>
    <row r="31" spans="1:35">
      <c r="K31" s="42" t="s">
        <v>2305</v>
      </c>
      <c r="L31" s="1285" t="s">
        <v>3325</v>
      </c>
      <c r="M31" t="s">
        <v>3329</v>
      </c>
      <c r="S31" t="s">
        <v>3466</v>
      </c>
      <c r="AC31" t="s">
        <v>3315</v>
      </c>
      <c r="AD31" s="49"/>
      <c r="AE31" s="888"/>
      <c r="AF31" s="888"/>
      <c r="AG31" s="888"/>
      <c r="AH31" s="888"/>
      <c r="AI31" s="888"/>
    </row>
    <row r="32" spans="1:35">
      <c r="K32" s="42" t="s">
        <v>2305</v>
      </c>
      <c r="L32" s="1285" t="s">
        <v>3325</v>
      </c>
      <c r="M32" t="s">
        <v>3330</v>
      </c>
      <c r="S32" t="s">
        <v>3466</v>
      </c>
      <c r="AC32" t="s">
        <v>3315</v>
      </c>
      <c r="AD32" s="49"/>
      <c r="AE32" s="888"/>
      <c r="AF32" s="888"/>
      <c r="AG32" s="888"/>
      <c r="AH32" s="888"/>
      <c r="AI32" s="888"/>
    </row>
    <row r="33" spans="1:35">
      <c r="K33" s="42" t="s">
        <v>2305</v>
      </c>
      <c r="L33" s="1285" t="s">
        <v>3325</v>
      </c>
      <c r="M33" t="s">
        <v>3331</v>
      </c>
      <c r="S33" t="s">
        <v>3466</v>
      </c>
      <c r="AC33" t="s">
        <v>3315</v>
      </c>
      <c r="AD33" s="49"/>
      <c r="AE33" s="888"/>
      <c r="AF33" s="888"/>
      <c r="AG33" s="888"/>
      <c r="AH33" s="888"/>
      <c r="AI33" s="888"/>
    </row>
    <row r="34" spans="1:35">
      <c r="K34" s="42" t="s">
        <v>2305</v>
      </c>
      <c r="L34" s="1285" t="s">
        <v>3332</v>
      </c>
      <c r="M34" t="s">
        <v>3333</v>
      </c>
      <c r="S34" t="s">
        <v>3466</v>
      </c>
      <c r="AC34" t="s">
        <v>3315</v>
      </c>
      <c r="AD34" s="49"/>
      <c r="AE34" s="888"/>
      <c r="AF34" s="888"/>
      <c r="AG34" s="888"/>
      <c r="AH34" s="888"/>
      <c r="AI34" s="888"/>
    </row>
    <row r="35" spans="1:35">
      <c r="K35" s="42" t="s">
        <v>2305</v>
      </c>
      <c r="L35" s="1285" t="s">
        <v>3332</v>
      </c>
      <c r="M35" t="s">
        <v>3326</v>
      </c>
      <c r="S35" t="s">
        <v>3466</v>
      </c>
      <c r="AC35" t="s">
        <v>3315</v>
      </c>
      <c r="AD35" s="49"/>
      <c r="AE35" s="888"/>
      <c r="AF35" s="888"/>
      <c r="AG35" s="888"/>
      <c r="AH35" s="888"/>
      <c r="AI35" s="888"/>
    </row>
    <row r="36" spans="1:35">
      <c r="K36" s="42" t="s">
        <v>2305</v>
      </c>
      <c r="L36" s="1285" t="s">
        <v>3332</v>
      </c>
      <c r="M36" t="s">
        <v>3334</v>
      </c>
      <c r="S36" t="s">
        <v>3466</v>
      </c>
      <c r="AC36" t="s">
        <v>3315</v>
      </c>
      <c r="AD36" s="49"/>
      <c r="AE36" s="888"/>
      <c r="AF36" s="888"/>
      <c r="AG36" s="888"/>
      <c r="AH36" s="888"/>
      <c r="AI36" s="888"/>
    </row>
    <row r="37" spans="1:35">
      <c r="K37" s="42" t="s">
        <v>2305</v>
      </c>
      <c r="L37" s="1285" t="s">
        <v>3332</v>
      </c>
      <c r="M37" t="s">
        <v>3335</v>
      </c>
      <c r="S37" t="s">
        <v>3466</v>
      </c>
      <c r="AC37" t="s">
        <v>3315</v>
      </c>
      <c r="AD37" s="49"/>
      <c r="AE37" s="888"/>
      <c r="AF37" s="888"/>
      <c r="AG37" s="888"/>
      <c r="AH37" s="888"/>
      <c r="AI37" s="888"/>
    </row>
    <row r="38" spans="1:35">
      <c r="K38" s="42"/>
      <c r="L38" s="1285"/>
    </row>
    <row r="39" spans="1:35" s="1" customFormat="1" ht="18">
      <c r="A39" s="1285"/>
      <c r="B39" s="2" t="s">
        <v>2182</v>
      </c>
    </row>
    <row r="40" spans="1:35">
      <c r="K40" s="42"/>
      <c r="L40" s="1285"/>
    </row>
    <row r="41" spans="1:35" s="1" customFormat="1" ht="14">
      <c r="A41" s="42"/>
      <c r="B41" s="48" t="s">
        <v>3317</v>
      </c>
    </row>
    <row r="43" spans="1:35">
      <c r="D43" t="s">
        <v>238</v>
      </c>
      <c r="E43" t="s">
        <v>345</v>
      </c>
      <c r="F43" t="s">
        <v>239</v>
      </c>
      <c r="K43" s="42" t="s">
        <v>2305</v>
      </c>
      <c r="L43" s="1285" t="s">
        <v>3325</v>
      </c>
      <c r="M43" t="s">
        <v>3326</v>
      </c>
      <c r="S43" t="s">
        <v>3466</v>
      </c>
      <c r="AC43" t="s">
        <v>1390</v>
      </c>
      <c r="AD43" s="49"/>
      <c r="AE43" s="888"/>
      <c r="AF43" s="888"/>
      <c r="AG43" s="888"/>
      <c r="AH43" s="888"/>
      <c r="AI43" s="888"/>
    </row>
    <row r="44" spans="1:35">
      <c r="K44" s="42" t="s">
        <v>2305</v>
      </c>
      <c r="L44" s="1285" t="s">
        <v>3325</v>
      </c>
      <c r="M44" t="s">
        <v>3327</v>
      </c>
      <c r="S44" t="s">
        <v>3466</v>
      </c>
      <c r="AC44" t="s">
        <v>1390</v>
      </c>
      <c r="AD44" s="49"/>
      <c r="AE44" s="888"/>
      <c r="AF44" s="888"/>
      <c r="AG44" s="888"/>
      <c r="AH44" s="888"/>
      <c r="AI44" s="888"/>
    </row>
    <row r="45" spans="1:35">
      <c r="K45" s="42" t="s">
        <v>2305</v>
      </c>
      <c r="L45" s="1285" t="s">
        <v>3325</v>
      </c>
      <c r="M45" t="s">
        <v>3328</v>
      </c>
      <c r="S45" t="s">
        <v>3466</v>
      </c>
      <c r="AC45" t="s">
        <v>1390</v>
      </c>
      <c r="AD45" s="49"/>
      <c r="AE45" s="888"/>
      <c r="AF45" s="888"/>
      <c r="AG45" s="888"/>
      <c r="AH45" s="888"/>
      <c r="AI45" s="888"/>
    </row>
    <row r="46" spans="1:35">
      <c r="K46" s="42" t="s">
        <v>2305</v>
      </c>
      <c r="L46" s="1285" t="s">
        <v>3325</v>
      </c>
      <c r="M46" t="s">
        <v>3329</v>
      </c>
      <c r="S46" t="s">
        <v>3466</v>
      </c>
      <c r="AC46" t="s">
        <v>1390</v>
      </c>
      <c r="AD46" s="49"/>
      <c r="AE46" s="888"/>
      <c r="AF46" s="888"/>
      <c r="AG46" s="888"/>
      <c r="AH46" s="888"/>
      <c r="AI46" s="888"/>
    </row>
    <row r="47" spans="1:35">
      <c r="K47" s="42" t="s">
        <v>2305</v>
      </c>
      <c r="L47" s="1285" t="s">
        <v>3325</v>
      </c>
      <c r="M47" t="s">
        <v>3330</v>
      </c>
      <c r="S47" t="s">
        <v>3466</v>
      </c>
      <c r="AC47" t="s">
        <v>1390</v>
      </c>
      <c r="AD47" s="49"/>
      <c r="AE47" s="888"/>
      <c r="AF47" s="888"/>
      <c r="AG47" s="888"/>
      <c r="AH47" s="888"/>
      <c r="AI47" s="888"/>
    </row>
    <row r="48" spans="1:35">
      <c r="K48" s="42" t="s">
        <v>2305</v>
      </c>
      <c r="L48" s="1285" t="s">
        <v>3325</v>
      </c>
      <c r="M48" t="s">
        <v>3331</v>
      </c>
      <c r="S48" t="s">
        <v>3466</v>
      </c>
      <c r="AC48" t="s">
        <v>1390</v>
      </c>
      <c r="AD48" s="49"/>
      <c r="AE48" s="888"/>
      <c r="AF48" s="888"/>
      <c r="AG48" s="888"/>
      <c r="AH48" s="888"/>
      <c r="AI48" s="888"/>
    </row>
    <row r="49" spans="1:35">
      <c r="K49" s="42" t="s">
        <v>2305</v>
      </c>
      <c r="L49" s="1285" t="s">
        <v>3332</v>
      </c>
      <c r="M49" t="s">
        <v>3333</v>
      </c>
      <c r="S49" t="s">
        <v>3466</v>
      </c>
      <c r="AC49" t="s">
        <v>1390</v>
      </c>
      <c r="AD49" s="49"/>
      <c r="AE49" s="888"/>
      <c r="AF49" s="888"/>
      <c r="AG49" s="888"/>
      <c r="AH49" s="888"/>
      <c r="AI49" s="888"/>
    </row>
    <row r="50" spans="1:35">
      <c r="K50" s="42" t="s">
        <v>2305</v>
      </c>
      <c r="L50" s="1285" t="s">
        <v>3332</v>
      </c>
      <c r="M50" t="s">
        <v>3326</v>
      </c>
      <c r="S50" t="s">
        <v>3466</v>
      </c>
      <c r="AC50" t="s">
        <v>1390</v>
      </c>
      <c r="AD50" s="49"/>
      <c r="AE50" s="888"/>
      <c r="AF50" s="888"/>
      <c r="AG50" s="888"/>
      <c r="AH50" s="888"/>
      <c r="AI50" s="888"/>
    </row>
    <row r="51" spans="1:35">
      <c r="K51" s="42" t="s">
        <v>2305</v>
      </c>
      <c r="L51" s="1285" t="s">
        <v>3332</v>
      </c>
      <c r="M51" t="s">
        <v>3334</v>
      </c>
      <c r="S51" t="s">
        <v>3466</v>
      </c>
      <c r="AC51" t="s">
        <v>1390</v>
      </c>
      <c r="AD51" s="49"/>
      <c r="AE51" s="888"/>
      <c r="AF51" s="888"/>
      <c r="AG51" s="888"/>
      <c r="AH51" s="888"/>
      <c r="AI51" s="888"/>
    </row>
    <row r="52" spans="1:35">
      <c r="K52" s="42" t="s">
        <v>2305</v>
      </c>
      <c r="L52" s="1285" t="s">
        <v>3332</v>
      </c>
      <c r="M52" t="s">
        <v>3335</v>
      </c>
      <c r="S52" t="s">
        <v>3466</v>
      </c>
      <c r="AC52" t="s">
        <v>1390</v>
      </c>
      <c r="AD52" s="49"/>
      <c r="AE52" s="888"/>
      <c r="AF52" s="888"/>
      <c r="AG52" s="888"/>
      <c r="AH52" s="888"/>
      <c r="AI52" s="888"/>
    </row>
    <row r="53" spans="1:35" ht="15.75" customHeight="1">
      <c r="L53" s="217"/>
      <c r="M53" s="217"/>
    </row>
    <row r="54" spans="1:35" s="1" customFormat="1" ht="14">
      <c r="A54" s="42"/>
      <c r="B54" s="48" t="s">
        <v>3338</v>
      </c>
    </row>
    <row r="56" spans="1:35">
      <c r="D56" t="s">
        <v>238</v>
      </c>
      <c r="E56" t="s">
        <v>345</v>
      </c>
      <c r="F56" t="s">
        <v>239</v>
      </c>
      <c r="K56" s="42" t="s">
        <v>2305</v>
      </c>
      <c r="L56" s="1285" t="s">
        <v>3325</v>
      </c>
      <c r="M56" t="s">
        <v>3326</v>
      </c>
      <c r="S56" t="s">
        <v>3466</v>
      </c>
      <c r="AC56" t="s">
        <v>1390</v>
      </c>
      <c r="AD56" s="49"/>
      <c r="AE56" s="888"/>
      <c r="AF56" s="888"/>
      <c r="AG56" s="888"/>
      <c r="AH56" s="888"/>
      <c r="AI56" s="888"/>
    </row>
    <row r="57" spans="1:35">
      <c r="K57" s="42" t="s">
        <v>2305</v>
      </c>
      <c r="L57" s="1285" t="s">
        <v>3325</v>
      </c>
      <c r="M57" t="s">
        <v>3327</v>
      </c>
      <c r="S57" t="s">
        <v>3466</v>
      </c>
      <c r="AC57" t="s">
        <v>1390</v>
      </c>
      <c r="AD57" s="49"/>
      <c r="AE57" s="888"/>
      <c r="AF57" s="888"/>
      <c r="AG57" s="888"/>
      <c r="AH57" s="888"/>
      <c r="AI57" s="888"/>
    </row>
    <row r="58" spans="1:35">
      <c r="K58" s="42" t="s">
        <v>2305</v>
      </c>
      <c r="L58" s="1285" t="s">
        <v>3325</v>
      </c>
      <c r="M58" t="s">
        <v>3328</v>
      </c>
      <c r="S58" t="s">
        <v>3466</v>
      </c>
      <c r="AC58" t="s">
        <v>1390</v>
      </c>
      <c r="AD58" s="49"/>
      <c r="AE58" s="888"/>
      <c r="AF58" s="888"/>
      <c r="AG58" s="888"/>
      <c r="AH58" s="888"/>
      <c r="AI58" s="888"/>
    </row>
    <row r="59" spans="1:35">
      <c r="K59" s="42" t="s">
        <v>2305</v>
      </c>
      <c r="L59" s="1285" t="s">
        <v>3325</v>
      </c>
      <c r="M59" t="s">
        <v>3329</v>
      </c>
      <c r="S59" t="s">
        <v>3466</v>
      </c>
      <c r="AC59" t="s">
        <v>1390</v>
      </c>
      <c r="AD59" s="49"/>
      <c r="AE59" s="888"/>
      <c r="AF59" s="888"/>
      <c r="AG59" s="888"/>
      <c r="AH59" s="888"/>
      <c r="AI59" s="888"/>
    </row>
    <row r="60" spans="1:35">
      <c r="K60" s="42" t="s">
        <v>2305</v>
      </c>
      <c r="L60" s="1285" t="s">
        <v>3325</v>
      </c>
      <c r="M60" t="s">
        <v>3330</v>
      </c>
      <c r="S60" t="s">
        <v>3466</v>
      </c>
      <c r="AC60" t="s">
        <v>1390</v>
      </c>
      <c r="AD60" s="49"/>
      <c r="AE60" s="888"/>
      <c r="AF60" s="888"/>
      <c r="AG60" s="888"/>
      <c r="AH60" s="888"/>
      <c r="AI60" s="888"/>
    </row>
    <row r="61" spans="1:35">
      <c r="K61" s="42" t="s">
        <v>2305</v>
      </c>
      <c r="L61" s="1285" t="s">
        <v>3325</v>
      </c>
      <c r="M61" t="s">
        <v>3331</v>
      </c>
      <c r="S61" t="s">
        <v>3466</v>
      </c>
      <c r="AC61" t="s">
        <v>1390</v>
      </c>
      <c r="AD61" s="49"/>
      <c r="AE61" s="888"/>
      <c r="AF61" s="888"/>
      <c r="AG61" s="888"/>
      <c r="AH61" s="888"/>
      <c r="AI61" s="888"/>
    </row>
    <row r="62" spans="1:35">
      <c r="K62" s="42" t="s">
        <v>2305</v>
      </c>
      <c r="L62" s="1285" t="s">
        <v>3332</v>
      </c>
      <c r="M62" t="s">
        <v>3333</v>
      </c>
      <c r="S62" t="s">
        <v>3466</v>
      </c>
      <c r="AC62" t="s">
        <v>1390</v>
      </c>
      <c r="AD62" s="49"/>
      <c r="AE62" s="888"/>
      <c r="AF62" s="888"/>
      <c r="AG62" s="888"/>
      <c r="AH62" s="888"/>
      <c r="AI62" s="888"/>
    </row>
    <row r="63" spans="1:35">
      <c r="K63" s="42" t="s">
        <v>2305</v>
      </c>
      <c r="L63" s="1285" t="s">
        <v>3332</v>
      </c>
      <c r="M63" t="s">
        <v>3326</v>
      </c>
      <c r="S63" t="s">
        <v>3466</v>
      </c>
      <c r="AC63" t="s">
        <v>1390</v>
      </c>
      <c r="AD63" s="49"/>
      <c r="AE63" s="888"/>
      <c r="AF63" s="888"/>
      <c r="AG63" s="888"/>
      <c r="AH63" s="888"/>
      <c r="AI63" s="888"/>
    </row>
    <row r="64" spans="1:35">
      <c r="K64" s="42" t="s">
        <v>2305</v>
      </c>
      <c r="L64" s="1285" t="s">
        <v>3332</v>
      </c>
      <c r="M64" t="s">
        <v>3334</v>
      </c>
      <c r="S64" t="s">
        <v>3466</v>
      </c>
      <c r="AC64" t="s">
        <v>1390</v>
      </c>
      <c r="AD64" s="49"/>
      <c r="AE64" s="888"/>
      <c r="AF64" s="888"/>
      <c r="AG64" s="888"/>
      <c r="AH64" s="888"/>
      <c r="AI64" s="888"/>
    </row>
    <row r="65" spans="2:38">
      <c r="K65" s="42" t="s">
        <v>2305</v>
      </c>
      <c r="L65" s="1285" t="s">
        <v>3332</v>
      </c>
      <c r="M65" t="s">
        <v>3335</v>
      </c>
      <c r="S65" t="s">
        <v>3466</v>
      </c>
      <c r="AC65" t="s">
        <v>1390</v>
      </c>
      <c r="AD65" s="49"/>
      <c r="AE65" s="888"/>
      <c r="AF65" s="888"/>
      <c r="AG65" s="888"/>
      <c r="AH65" s="888"/>
      <c r="AI65" s="888"/>
    </row>
    <row r="66" spans="2:38">
      <c r="K66" s="42"/>
      <c r="L66" s="1285"/>
      <c r="M66" s="1285"/>
      <c r="N66" s="1285"/>
      <c r="O66" s="1285"/>
      <c r="P66" s="1285"/>
      <c r="Q66" s="1285"/>
      <c r="R66" s="1285"/>
      <c r="S66" s="1285"/>
      <c r="T66" s="1285"/>
      <c r="U66" s="1285"/>
      <c r="V66" s="1285"/>
      <c r="W66" s="1285"/>
      <c r="X66" s="1285"/>
      <c r="Y66" s="1285"/>
      <c r="Z66" s="1285"/>
      <c r="AA66" s="1285"/>
      <c r="AB66" s="1285"/>
      <c r="AC66" s="1285"/>
      <c r="AD66" s="1285"/>
      <c r="AE66" s="1285"/>
      <c r="AF66" s="1285"/>
      <c r="AG66" s="1285"/>
      <c r="AH66" s="1285"/>
      <c r="AI66" s="1285"/>
      <c r="AJ66" s="1285"/>
      <c r="AK66" s="1285"/>
      <c r="AL66" s="1285"/>
    </row>
    <row r="68" spans="2:38" s="1" customFormat="1" ht="18">
      <c r="B68" s="2" t="s">
        <v>3404</v>
      </c>
    </row>
    <row r="70" spans="2:38">
      <c r="F70" t="s">
        <v>3324</v>
      </c>
      <c r="AC70" s="1281" t="s">
        <v>3315</v>
      </c>
      <c r="AE70" s="1282">
        <f>SUM(AE15:AE24)</f>
        <v>0</v>
      </c>
      <c r="AF70" s="1282">
        <f t="shared" ref="AF70:AI70" si="0">SUM(AF15:AF24)</f>
        <v>0</v>
      </c>
      <c r="AG70" s="1282">
        <f t="shared" si="0"/>
        <v>0</v>
      </c>
      <c r="AH70" s="1282">
        <f t="shared" si="0"/>
        <v>0</v>
      </c>
      <c r="AI70" s="1282">
        <f t="shared" si="0"/>
        <v>0</v>
      </c>
    </row>
    <row r="71" spans="2:38">
      <c r="F71" t="s">
        <v>3336</v>
      </c>
      <c r="AC71" s="1281" t="s">
        <v>3315</v>
      </c>
      <c r="AE71" s="1282">
        <f>SUM(AE28:AE37)</f>
        <v>0</v>
      </c>
      <c r="AF71" s="1282">
        <f t="shared" ref="AF71:AI71" si="1">SUM(AF28:AF37)</f>
        <v>0</v>
      </c>
      <c r="AG71" s="1282">
        <f t="shared" si="1"/>
        <v>0</v>
      </c>
      <c r="AH71" s="1282">
        <f t="shared" si="1"/>
        <v>0</v>
      </c>
      <c r="AI71" s="1282">
        <f t="shared" si="1"/>
        <v>0</v>
      </c>
    </row>
    <row r="72" spans="2:38">
      <c r="F72" t="s">
        <v>3339</v>
      </c>
      <c r="AC72" s="1283" t="s">
        <v>1390</v>
      </c>
      <c r="AE72" s="1284">
        <f>SUM(AE43:AE52)+SUM(AE56:AE65)</f>
        <v>0</v>
      </c>
      <c r="AF72" s="1284">
        <f t="shared" ref="AF72:AI72" si="2">SUM(AF43:AF52)+SUM(AF56:AF65)</f>
        <v>0</v>
      </c>
      <c r="AG72" s="1284">
        <f t="shared" si="2"/>
        <v>0</v>
      </c>
      <c r="AH72" s="1284">
        <f t="shared" si="2"/>
        <v>0</v>
      </c>
      <c r="AI72" s="1284">
        <f t="shared" si="2"/>
        <v>0</v>
      </c>
    </row>
    <row r="186" spans="1:1" s="46" customFormat="1" ht="18.5">
      <c r="A186" s="47" t="s">
        <v>1375</v>
      </c>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11" id="{F0029D74-77FC-44B8-AAE1-389557C3A9EA}">
            <xm:f>'1.5 Universal Data'!$C$8&lt;$AE$7</xm:f>
            <x14:dxf>
              <fill>
                <patternFill patternType="lightUp">
                  <bgColor theme="0"/>
                </patternFill>
              </fill>
            </x14:dxf>
          </x14:cfRule>
          <xm:sqref>AE15:AF24</xm:sqref>
        </x14:conditionalFormatting>
        <x14:conditionalFormatting xmlns:xm="http://schemas.microsoft.com/office/excel/2006/main">
          <x14:cfRule type="expression" priority="7" id="{6B9E69A8-FC0B-4528-AAD6-0F05FB70AA9D}">
            <xm:f>'1.5 Universal Data'!$C$8&lt;$AE$7</xm:f>
            <x14:dxf>
              <fill>
                <patternFill patternType="lightUp">
                  <bgColor theme="0"/>
                </patternFill>
              </fill>
            </x14:dxf>
          </x14:cfRule>
          <xm:sqref>AE28:AF37 AE56:AF65 AF39:AI39</xm:sqref>
        </x14:conditionalFormatting>
        <x14:conditionalFormatting xmlns:xm="http://schemas.microsoft.com/office/excel/2006/main">
          <x14:cfRule type="expression" priority="5" id="{920A2797-01DB-4538-8414-EADC5B14061C}">
            <xm:f>'1.5 Universal Data'!$C$8&lt;$AE$7</xm:f>
            <x14:dxf>
              <fill>
                <patternFill patternType="lightUp">
                  <bgColor theme="0"/>
                </patternFill>
              </fill>
            </x14:dxf>
          </x14:cfRule>
          <xm:sqref>AE43:AF52</xm:sqref>
        </x14:conditionalFormatting>
        <x14:conditionalFormatting xmlns:xm="http://schemas.microsoft.com/office/excel/2006/main">
          <x14:cfRule type="expression" priority="4" id="{AAAC72CE-EF60-4F22-84F6-5056C25C47B4}">
            <xm:f>'1.5 Universal Data'!$C$8&lt;$AG$7</xm:f>
            <x14:dxf>
              <fill>
                <patternFill patternType="lightUp">
                  <bgColor theme="0"/>
                </patternFill>
              </fill>
            </x14:dxf>
          </x14:cfRule>
          <xm:sqref>AG15:AI24</xm:sqref>
        </x14:conditionalFormatting>
        <x14:conditionalFormatting xmlns:xm="http://schemas.microsoft.com/office/excel/2006/main">
          <x14:cfRule type="expression" priority="3" id="{67FB467B-BE9E-4FF4-8A8C-B231186BA78B}">
            <xm:f>'1.5 Universal Data'!$C$8&lt;$AG$7</xm:f>
            <x14:dxf>
              <fill>
                <patternFill patternType="lightUp">
                  <bgColor theme="0"/>
                </patternFill>
              </fill>
            </x14:dxf>
          </x14:cfRule>
          <xm:sqref>AG28:AI37</xm:sqref>
        </x14:conditionalFormatting>
        <x14:conditionalFormatting xmlns:xm="http://schemas.microsoft.com/office/excel/2006/main">
          <x14:cfRule type="expression" priority="2" id="{37AD56CC-8710-41EF-B248-49696B520CAA}">
            <xm:f>'1.5 Universal Data'!$C$8&lt;$AG$7</xm:f>
            <x14:dxf>
              <fill>
                <patternFill patternType="lightUp">
                  <bgColor theme="0"/>
                </patternFill>
              </fill>
            </x14:dxf>
          </x14:cfRule>
          <xm:sqref>AG43:AI52</xm:sqref>
        </x14:conditionalFormatting>
        <x14:conditionalFormatting xmlns:xm="http://schemas.microsoft.com/office/excel/2006/main">
          <x14:cfRule type="expression" priority="1" id="{289757B9-F15B-42D1-A202-276905ADC930}">
            <xm:f>'1.5 Universal Data'!$C$8&lt;$AG$7</xm:f>
            <x14:dxf>
              <fill>
                <patternFill patternType="lightUp">
                  <bgColor theme="0"/>
                </patternFill>
              </fill>
            </x14:dxf>
          </x14:cfRule>
          <xm:sqref>AG56:AI65</xm:sqref>
        </x14:conditionalFormatting>
        <x14:conditionalFormatting xmlns:xm="http://schemas.microsoft.com/office/excel/2006/main">
          <x14:cfRule type="expression" priority="6" id="{0252A584-D46F-49E5-9ED4-F9F0A63F4B16}">
            <xm:f>'1.5 Universal Data'!$C$8&lt;$AE$7</xm:f>
            <x14:dxf>
              <fill>
                <patternFill patternType="lightUp">
                  <bgColor theme="0"/>
                </patternFill>
              </fill>
            </x14:dxf>
          </x14:cfRule>
          <xm:sqref>AH11:AI11</xm:sqref>
        </x14:conditionalFormatting>
      </x14:conditionalFormatting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C7F7B-D4BF-4E88-AC86-536D16389F84}">
  <sheetPr>
    <tabColor theme="0" tint="-0.499984740745262"/>
  </sheetPr>
  <dimension ref="A1:AN90"/>
  <sheetViews>
    <sheetView zoomScale="80" zoomScaleNormal="80" workbookViewId="0">
      <pane ySplit="8" topLeftCell="A20" activePane="bottomLeft" state="frozen"/>
      <selection pane="bottomLeft" activeCell="B33" sqref="B33"/>
    </sheetView>
  </sheetViews>
  <sheetFormatPr defaultRowHeight="14.5"/>
  <cols>
    <col min="1" max="8" width="1.7265625" customWidth="1"/>
    <col min="9" max="9" width="24" customWidth="1"/>
    <col min="10" max="10" width="54" customWidth="1"/>
    <col min="11" max="15" width="1.7265625" customWidth="1"/>
    <col min="16" max="16" width="2.453125" hidden="1" customWidth="1"/>
    <col min="17" max="28" width="1.7265625" hidden="1" customWidth="1"/>
    <col min="29" max="30" width="9.26953125" customWidth="1"/>
  </cols>
  <sheetData>
    <row r="1" spans="1:40" s="46" customFormat="1" ht="23.5">
      <c r="A1" s="56" t="str">
        <f>'1.1 Cover'!A1</f>
        <v>Regulatory Reporting Pack</v>
      </c>
    </row>
    <row r="2" spans="1:40" s="46" customFormat="1" ht="23.5">
      <c r="A2" s="56" t="str">
        <f>'1.1 Cover'!A2</f>
        <v>Price base - 2018/19</v>
      </c>
    </row>
    <row r="3" spans="1:40" s="46" customFormat="1" ht="23.5">
      <c r="A3" s="56" t="str">
        <f>'1.1 Cover'!A3</f>
        <v>Regulatory Year: April 2022 - March 2023</v>
      </c>
      <c r="K3" s="47" t="s">
        <v>2320</v>
      </c>
    </row>
    <row r="4" spans="1:40" s="46" customFormat="1" ht="23.5">
      <c r="A4" s="56" t="s">
        <v>2321</v>
      </c>
    </row>
    <row r="6" spans="1:40">
      <c r="AD6" s="43"/>
      <c r="AE6" s="1476" t="s">
        <v>2322</v>
      </c>
      <c r="AF6" s="1477"/>
      <c r="AG6" s="1477"/>
      <c r="AH6" s="1477"/>
      <c r="AI6" s="1478"/>
      <c r="AJ6" s="1476" t="s">
        <v>2323</v>
      </c>
      <c r="AK6" s="1477"/>
      <c r="AL6" s="1477"/>
      <c r="AM6" s="1477"/>
      <c r="AN6" s="1478"/>
    </row>
    <row r="7" spans="1:40" s="43" customFormat="1">
      <c r="D7" s="55"/>
      <c r="E7" s="55"/>
      <c r="F7" s="55"/>
      <c r="G7" s="408"/>
      <c r="H7" s="408"/>
      <c r="I7" s="408" t="s">
        <v>2278</v>
      </c>
      <c r="J7" s="408" t="s">
        <v>2279</v>
      </c>
      <c r="K7" s="408"/>
      <c r="L7" s="409"/>
      <c r="M7" s="409"/>
      <c r="N7" s="409"/>
      <c r="O7" s="55"/>
      <c r="P7" s="54" t="s">
        <v>1376</v>
      </c>
      <c r="Q7" s="54" t="s">
        <v>1377</v>
      </c>
      <c r="R7" s="54" t="s">
        <v>1378</v>
      </c>
      <c r="S7" s="54" t="s">
        <v>1379</v>
      </c>
      <c r="T7" s="54" t="s">
        <v>1380</v>
      </c>
      <c r="U7" s="54" t="s">
        <v>1381</v>
      </c>
      <c r="V7" s="54" t="s">
        <v>1382</v>
      </c>
      <c r="W7" s="54" t="s">
        <v>1383</v>
      </c>
      <c r="X7" s="54" t="s">
        <v>1384</v>
      </c>
      <c r="Y7" s="54" t="s">
        <v>1385</v>
      </c>
      <c r="Z7" s="54" t="s">
        <v>1386</v>
      </c>
      <c r="AA7" s="54" t="s">
        <v>2324</v>
      </c>
      <c r="AB7" s="54" t="s">
        <v>2325</v>
      </c>
      <c r="AC7" s="43" t="s">
        <v>1387</v>
      </c>
      <c r="AE7" s="52">
        <v>2021</v>
      </c>
      <c r="AF7" s="51">
        <v>2022</v>
      </c>
      <c r="AG7" s="51">
        <v>2023</v>
      </c>
      <c r="AH7" s="51">
        <v>2024</v>
      </c>
      <c r="AI7" s="50">
        <v>2025</v>
      </c>
      <c r="AJ7" s="52">
        <v>2026</v>
      </c>
      <c r="AK7" s="51">
        <v>2027</v>
      </c>
      <c r="AL7" s="51">
        <v>2028</v>
      </c>
      <c r="AM7" s="51">
        <v>2029</v>
      </c>
      <c r="AN7" s="50">
        <v>2030</v>
      </c>
    </row>
    <row r="8" spans="1:40">
      <c r="P8" s="43"/>
      <c r="Q8" s="43"/>
      <c r="R8" s="43"/>
      <c r="S8" s="43"/>
      <c r="T8" s="43"/>
      <c r="U8" s="43"/>
      <c r="V8" s="43"/>
    </row>
    <row r="9" spans="1:40" s="410" customFormat="1" ht="15.5">
      <c r="A9" s="410" t="s">
        <v>2321</v>
      </c>
    </row>
    <row r="11" spans="1:40" s="1" customFormat="1" ht="14">
      <c r="A11" s="42"/>
      <c r="B11" s="48" t="s">
        <v>2326</v>
      </c>
    </row>
    <row r="13" spans="1:40">
      <c r="J13" t="s">
        <v>2327</v>
      </c>
      <c r="AC13" t="s">
        <v>1392</v>
      </c>
      <c r="AE13" s="956"/>
      <c r="AF13" s="956"/>
      <c r="AG13" s="956"/>
      <c r="AH13" s="956"/>
      <c r="AI13" s="956"/>
      <c r="AJ13" s="888"/>
      <c r="AK13" s="888"/>
      <c r="AL13" s="888"/>
      <c r="AM13" s="888"/>
      <c r="AN13" s="888"/>
    </row>
    <row r="14" spans="1:40">
      <c r="J14" t="s">
        <v>2328</v>
      </c>
      <c r="AC14" t="s">
        <v>1392</v>
      </c>
      <c r="AE14" s="888"/>
      <c r="AF14" s="888"/>
      <c r="AG14" s="888"/>
      <c r="AH14" s="888"/>
      <c r="AI14" s="888"/>
    </row>
    <row r="16" spans="1:40">
      <c r="J16" t="s">
        <v>2327</v>
      </c>
      <c r="AC16" t="s">
        <v>2329</v>
      </c>
      <c r="AE16" s="956"/>
      <c r="AF16" s="956"/>
      <c r="AG16" s="956"/>
      <c r="AH16" s="956"/>
      <c r="AI16" s="956"/>
      <c r="AJ16" s="888"/>
      <c r="AK16" s="888"/>
      <c r="AL16" s="888"/>
      <c r="AM16" s="888"/>
      <c r="AN16" s="888"/>
    </row>
    <row r="17" spans="1:40">
      <c r="J17" t="s">
        <v>2328</v>
      </c>
      <c r="AC17" t="s">
        <v>2329</v>
      </c>
      <c r="AE17" s="888"/>
      <c r="AF17" s="888"/>
      <c r="AG17" s="888"/>
      <c r="AH17" s="888"/>
      <c r="AI17" s="888"/>
    </row>
    <row r="19" spans="1:40">
      <c r="J19" t="s">
        <v>2330</v>
      </c>
      <c r="AC19" t="s">
        <v>1392</v>
      </c>
      <c r="AE19" s="956"/>
      <c r="AF19" s="956"/>
      <c r="AG19" s="956"/>
      <c r="AH19" s="956"/>
      <c r="AI19" s="956"/>
      <c r="AJ19" s="888"/>
      <c r="AK19" s="888"/>
      <c r="AL19" s="888"/>
      <c r="AM19" s="888"/>
      <c r="AN19" s="888"/>
    </row>
    <row r="20" spans="1:40">
      <c r="J20" t="s">
        <v>2331</v>
      </c>
      <c r="AC20" t="s">
        <v>1392</v>
      </c>
      <c r="AE20" s="888"/>
      <c r="AF20" s="888"/>
      <c r="AG20" s="888"/>
      <c r="AH20" s="888"/>
      <c r="AI20" s="888"/>
    </row>
    <row r="22" spans="1:40">
      <c r="J22" t="s">
        <v>2330</v>
      </c>
      <c r="AC22" t="s">
        <v>2329</v>
      </c>
      <c r="AE22" s="956"/>
      <c r="AF22" s="956"/>
      <c r="AG22" s="956"/>
      <c r="AH22" s="956"/>
      <c r="AI22" s="956"/>
      <c r="AJ22" s="888"/>
      <c r="AK22" s="888"/>
      <c r="AL22" s="888"/>
      <c r="AM22" s="888"/>
      <c r="AN22" s="888"/>
    </row>
    <row r="23" spans="1:40">
      <c r="J23" t="s">
        <v>2331</v>
      </c>
      <c r="AC23" t="s">
        <v>2329</v>
      </c>
      <c r="AE23" s="888"/>
      <c r="AF23" s="888"/>
      <c r="AG23" s="888"/>
      <c r="AH23" s="888"/>
      <c r="AI23" s="888"/>
    </row>
    <row r="25" spans="1:40" s="1" customFormat="1" ht="14">
      <c r="A25" s="42"/>
      <c r="B25" s="48" t="s">
        <v>2332</v>
      </c>
    </row>
    <row r="27" spans="1:40">
      <c r="J27" t="s">
        <v>2333</v>
      </c>
      <c r="AC27" t="s">
        <v>1392</v>
      </c>
      <c r="AE27" s="956"/>
      <c r="AF27" s="888"/>
      <c r="AG27" s="888"/>
      <c r="AH27" s="888"/>
      <c r="AI27" s="888"/>
      <c r="AJ27" s="888"/>
      <c r="AK27" s="888"/>
    </row>
    <row r="28" spans="1:40">
      <c r="J28" t="s">
        <v>2334</v>
      </c>
      <c r="AC28" t="s">
        <v>1392</v>
      </c>
      <c r="AE28" s="956"/>
      <c r="AF28" s="888"/>
      <c r="AG28" s="888"/>
      <c r="AH28" s="888"/>
      <c r="AI28" s="888"/>
      <c r="AJ28" s="888"/>
      <c r="AK28" s="888"/>
    </row>
    <row r="30" spans="1:40">
      <c r="J30" t="s">
        <v>2335</v>
      </c>
      <c r="AC30" t="s">
        <v>1392</v>
      </c>
      <c r="AE30" s="888"/>
      <c r="AF30" s="888"/>
      <c r="AG30" s="888"/>
      <c r="AH30" s="888"/>
      <c r="AI30" s="888"/>
    </row>
    <row r="31" spans="1:40">
      <c r="J31" t="s">
        <v>2336</v>
      </c>
      <c r="AC31" t="s">
        <v>1392</v>
      </c>
      <c r="AE31" s="888"/>
      <c r="AF31" s="888"/>
      <c r="AG31" s="888"/>
      <c r="AH31" s="888"/>
      <c r="AI31" s="888"/>
    </row>
    <row r="33" spans="1:40" s="1" customFormat="1" ht="12.75" customHeight="1">
      <c r="A33" s="42"/>
      <c r="B33" s="1624" t="s">
        <v>3343</v>
      </c>
      <c r="C33" s="1287"/>
      <c r="D33" s="1287"/>
      <c r="E33" s="1287"/>
      <c r="F33" s="1287"/>
      <c r="G33" s="1287"/>
      <c r="H33" s="1287"/>
      <c r="I33" s="1287"/>
      <c r="J33" s="1287"/>
      <c r="K33" s="1287"/>
      <c r="L33" s="1287"/>
      <c r="M33" s="1287"/>
      <c r="N33" s="1287"/>
      <c r="O33" s="1287"/>
      <c r="P33" s="1287"/>
      <c r="Q33" s="1287"/>
      <c r="R33" s="1287"/>
      <c r="S33" s="1287"/>
      <c r="T33" s="1287"/>
      <c r="U33" s="1287"/>
      <c r="V33" s="1287"/>
      <c r="W33" s="1287"/>
      <c r="X33" s="1287"/>
      <c r="Y33" s="1287"/>
      <c r="Z33" s="1287"/>
      <c r="AA33" s="1287"/>
      <c r="AB33" s="1287"/>
      <c r="AC33" s="1287"/>
    </row>
    <row r="34" spans="1:40">
      <c r="B34" s="1288"/>
      <c r="C34" s="1288"/>
      <c r="D34" s="1288"/>
      <c r="E34" s="1288"/>
      <c r="F34" s="1288"/>
      <c r="G34" s="1288"/>
      <c r="H34" s="1288"/>
      <c r="I34" s="1288"/>
      <c r="J34" s="1288"/>
      <c r="K34" s="1288"/>
      <c r="L34" s="1288"/>
      <c r="M34" s="1288"/>
      <c r="N34" s="1288"/>
      <c r="O34" s="1288"/>
      <c r="P34" s="1288"/>
      <c r="Q34" s="1288"/>
      <c r="R34" s="1288"/>
      <c r="S34" s="1288"/>
      <c r="T34" s="1288"/>
      <c r="U34" s="1288"/>
      <c r="V34" s="1288"/>
      <c r="W34" s="1288"/>
      <c r="X34" s="1288"/>
      <c r="Y34" s="1288"/>
      <c r="Z34" s="1288"/>
      <c r="AA34" s="1288"/>
      <c r="AB34" s="1288"/>
      <c r="AC34" s="1288"/>
    </row>
    <row r="35" spans="1:40">
      <c r="B35" s="1288"/>
      <c r="C35" s="1288"/>
      <c r="D35" s="1288"/>
      <c r="E35" s="1288"/>
      <c r="F35" s="1288"/>
      <c r="G35" s="1288"/>
      <c r="H35" s="1288"/>
      <c r="I35" s="1288"/>
      <c r="J35" s="1288" t="s">
        <v>3344</v>
      </c>
      <c r="K35" s="1288"/>
      <c r="L35" s="1288"/>
      <c r="M35" s="1288"/>
      <c r="N35" s="1288"/>
      <c r="O35" s="1288"/>
      <c r="P35" s="1288"/>
      <c r="Q35" s="1288"/>
      <c r="R35" s="1288"/>
      <c r="S35" s="1288"/>
      <c r="T35" s="1288"/>
      <c r="U35" s="1288"/>
      <c r="V35" s="1288"/>
      <c r="W35" s="1288"/>
      <c r="X35" s="1288"/>
      <c r="Y35" s="1288"/>
      <c r="Z35" s="1288"/>
      <c r="AA35" s="1288"/>
      <c r="AB35" s="1288"/>
      <c r="AC35" s="1288" t="s">
        <v>1392</v>
      </c>
      <c r="AE35" s="956"/>
      <c r="AF35" s="888"/>
      <c r="AG35" s="888"/>
      <c r="AH35" s="888"/>
      <c r="AI35" s="888"/>
      <c r="AJ35" s="888"/>
      <c r="AK35" s="888"/>
    </row>
    <row r="36" spans="1:40">
      <c r="B36" s="1288"/>
      <c r="C36" s="1288"/>
      <c r="D36" s="1288"/>
      <c r="E36" s="1288"/>
      <c r="F36" s="1288"/>
      <c r="G36" s="1288"/>
      <c r="H36" s="1288"/>
      <c r="I36" s="1288"/>
      <c r="J36" s="1288" t="s">
        <v>3478</v>
      </c>
      <c r="K36" s="1288"/>
      <c r="L36" s="1288"/>
      <c r="M36" s="1288"/>
      <c r="N36" s="1288"/>
      <c r="O36" s="1288"/>
      <c r="P36" s="1288"/>
      <c r="Q36" s="1288"/>
      <c r="R36" s="1288"/>
      <c r="S36" s="1288"/>
      <c r="T36" s="1288"/>
      <c r="U36" s="1288"/>
      <c r="V36" s="1288"/>
      <c r="W36" s="1288"/>
      <c r="X36" s="1288"/>
      <c r="Y36" s="1288"/>
      <c r="Z36" s="1288"/>
      <c r="AA36" s="1288"/>
      <c r="AB36" s="1288"/>
      <c r="AC36" s="1288" t="s">
        <v>1392</v>
      </c>
      <c r="AE36" s="956"/>
      <c r="AF36" s="888"/>
      <c r="AG36" s="888"/>
      <c r="AH36" s="888"/>
      <c r="AI36" s="888"/>
      <c r="AJ36" s="888"/>
      <c r="AK36" s="888"/>
    </row>
    <row r="38" spans="1:40" s="1" customFormat="1" ht="14">
      <c r="A38" s="42"/>
      <c r="B38" s="48" t="s">
        <v>2337</v>
      </c>
    </row>
    <row r="40" spans="1:40">
      <c r="AE40" s="1476" t="s">
        <v>2338</v>
      </c>
      <c r="AF40" s="1477"/>
      <c r="AG40" s="1477"/>
      <c r="AH40" s="1477"/>
      <c r="AI40" s="1478"/>
      <c r="AJ40" s="1476" t="s">
        <v>2339</v>
      </c>
      <c r="AK40" s="1477"/>
      <c r="AL40" s="1477"/>
      <c r="AM40" s="1477"/>
      <c r="AN40" s="1478"/>
    </row>
    <row r="41" spans="1:40">
      <c r="AE41" s="52">
        <v>2021</v>
      </c>
      <c r="AF41" s="51">
        <v>2022</v>
      </c>
      <c r="AG41" s="51">
        <v>2023</v>
      </c>
      <c r="AH41" s="51">
        <v>2024</v>
      </c>
      <c r="AI41" s="50">
        <v>2025</v>
      </c>
      <c r="AJ41" s="52">
        <v>2026</v>
      </c>
      <c r="AK41" s="51">
        <v>2027</v>
      </c>
      <c r="AL41" s="51">
        <v>2028</v>
      </c>
      <c r="AM41" s="51">
        <v>2029</v>
      </c>
      <c r="AN41" s="50">
        <v>2030</v>
      </c>
    </row>
    <row r="43" spans="1:40">
      <c r="I43" t="s">
        <v>2340</v>
      </c>
      <c r="J43" t="s">
        <v>2341</v>
      </c>
      <c r="AC43" t="s">
        <v>1392</v>
      </c>
      <c r="AE43" s="888"/>
      <c r="AF43" s="888"/>
      <c r="AG43" s="888"/>
      <c r="AH43" s="888"/>
      <c r="AI43" s="888"/>
    </row>
    <row r="44" spans="1:40">
      <c r="I44" t="s">
        <v>2340</v>
      </c>
      <c r="J44" t="s">
        <v>2342</v>
      </c>
      <c r="AC44" t="s">
        <v>1392</v>
      </c>
      <c r="AE44" s="888"/>
      <c r="AF44" s="888"/>
      <c r="AG44" s="888"/>
      <c r="AH44" s="888"/>
      <c r="AI44" s="888"/>
    </row>
    <row r="45" spans="1:40">
      <c r="I45" t="s">
        <v>2340</v>
      </c>
      <c r="J45" t="s">
        <v>2343</v>
      </c>
      <c r="AC45" t="s">
        <v>1392</v>
      </c>
      <c r="AE45" s="888"/>
      <c r="AF45" s="888"/>
      <c r="AG45" s="888"/>
      <c r="AH45" s="888"/>
      <c r="AI45" s="888"/>
    </row>
    <row r="46" spans="1:40">
      <c r="I46" t="s">
        <v>2340</v>
      </c>
      <c r="J46" t="s">
        <v>2344</v>
      </c>
      <c r="AC46" t="s">
        <v>1392</v>
      </c>
      <c r="AE46" s="888"/>
      <c r="AF46" s="888"/>
      <c r="AG46" s="888"/>
      <c r="AH46" s="888"/>
      <c r="AI46" s="888"/>
    </row>
    <row r="48" spans="1:40">
      <c r="I48" t="s">
        <v>2340</v>
      </c>
      <c r="J48" t="s">
        <v>2345</v>
      </c>
      <c r="AC48" t="s">
        <v>1392</v>
      </c>
      <c r="AE48" s="888"/>
      <c r="AF48" s="888"/>
      <c r="AG48" s="888"/>
      <c r="AH48" s="888"/>
      <c r="AI48" s="888"/>
    </row>
    <row r="49" spans="1:35">
      <c r="I49" t="s">
        <v>2340</v>
      </c>
      <c r="J49" t="s">
        <v>2346</v>
      </c>
      <c r="AC49" t="s">
        <v>1392</v>
      </c>
      <c r="AE49" s="888"/>
      <c r="AF49" s="888"/>
      <c r="AG49" s="888"/>
      <c r="AH49" s="888"/>
      <c r="AI49" s="888"/>
    </row>
    <row r="50" spans="1:35">
      <c r="I50" t="s">
        <v>2340</v>
      </c>
      <c r="J50" t="s">
        <v>2347</v>
      </c>
      <c r="AC50" t="s">
        <v>1392</v>
      </c>
      <c r="AE50" s="888"/>
      <c r="AF50" s="888"/>
      <c r="AG50" s="888"/>
      <c r="AH50" s="888"/>
      <c r="AI50" s="888"/>
    </row>
    <row r="52" spans="1:35" s="1" customFormat="1" ht="14">
      <c r="A52" s="42"/>
      <c r="B52" s="48" t="s">
        <v>2348</v>
      </c>
    </row>
    <row r="54" spans="1:35">
      <c r="I54" t="s">
        <v>397</v>
      </c>
      <c r="J54" t="s">
        <v>2341</v>
      </c>
      <c r="AC54" t="s">
        <v>1392</v>
      </c>
      <c r="AE54" s="888"/>
      <c r="AF54" s="888"/>
      <c r="AG54" s="888"/>
      <c r="AH54" s="888"/>
      <c r="AI54" s="888"/>
    </row>
    <row r="55" spans="1:35">
      <c r="I55" t="s">
        <v>397</v>
      </c>
      <c r="J55" t="s">
        <v>2342</v>
      </c>
      <c r="AC55" t="s">
        <v>1392</v>
      </c>
      <c r="AE55" s="888"/>
      <c r="AF55" s="888"/>
      <c r="AG55" s="888"/>
      <c r="AH55" s="888"/>
      <c r="AI55" s="888"/>
    </row>
    <row r="56" spans="1:35">
      <c r="I56" t="s">
        <v>397</v>
      </c>
      <c r="J56" t="s">
        <v>2343</v>
      </c>
      <c r="AC56" t="s">
        <v>1392</v>
      </c>
      <c r="AE56" s="888"/>
      <c r="AF56" s="888"/>
      <c r="AG56" s="888"/>
      <c r="AH56" s="888"/>
      <c r="AI56" s="888"/>
    </row>
    <row r="57" spans="1:35">
      <c r="I57" t="s">
        <v>397</v>
      </c>
      <c r="J57" t="s">
        <v>2344</v>
      </c>
      <c r="AC57" t="s">
        <v>1392</v>
      </c>
      <c r="AE57" s="888"/>
      <c r="AF57" s="888"/>
      <c r="AG57" s="888"/>
      <c r="AH57" s="888"/>
      <c r="AI57" s="888"/>
    </row>
    <row r="59" spans="1:35">
      <c r="I59" t="s">
        <v>397</v>
      </c>
      <c r="J59" t="s">
        <v>2345</v>
      </c>
      <c r="AC59" t="s">
        <v>1392</v>
      </c>
      <c r="AE59" s="888"/>
      <c r="AF59" s="888"/>
      <c r="AG59" s="888"/>
      <c r="AH59" s="888"/>
      <c r="AI59" s="888"/>
    </row>
    <row r="60" spans="1:35">
      <c r="I60" t="s">
        <v>397</v>
      </c>
      <c r="J60" t="s">
        <v>2346</v>
      </c>
      <c r="AC60" t="s">
        <v>1392</v>
      </c>
      <c r="AE60" s="888"/>
      <c r="AF60" s="888"/>
      <c r="AG60" s="888"/>
      <c r="AH60" s="888"/>
      <c r="AI60" s="888"/>
    </row>
    <row r="61" spans="1:35">
      <c r="I61" t="s">
        <v>397</v>
      </c>
      <c r="J61" t="s">
        <v>2347</v>
      </c>
      <c r="AC61" t="s">
        <v>1392</v>
      </c>
      <c r="AE61" s="888"/>
      <c r="AF61" s="888"/>
      <c r="AG61" s="888"/>
      <c r="AH61" s="888"/>
      <c r="AI61" s="888"/>
    </row>
    <row r="63" spans="1:35">
      <c r="I63" t="s">
        <v>397</v>
      </c>
      <c r="J63" t="s">
        <v>2341</v>
      </c>
      <c r="AC63" t="s">
        <v>2329</v>
      </c>
      <c r="AE63" s="888"/>
      <c r="AF63" s="888"/>
      <c r="AG63" s="888"/>
      <c r="AH63" s="888"/>
      <c r="AI63" s="888"/>
    </row>
    <row r="64" spans="1:35">
      <c r="I64" t="s">
        <v>397</v>
      </c>
      <c r="J64" t="s">
        <v>2342</v>
      </c>
      <c r="AC64" t="s">
        <v>2329</v>
      </c>
      <c r="AE64" s="888"/>
      <c r="AF64" s="888"/>
      <c r="AG64" s="888"/>
      <c r="AH64" s="888"/>
      <c r="AI64" s="888"/>
    </row>
    <row r="65" spans="1:35">
      <c r="I65" t="s">
        <v>397</v>
      </c>
      <c r="J65" t="s">
        <v>2343</v>
      </c>
      <c r="AC65" t="s">
        <v>2329</v>
      </c>
      <c r="AE65" s="888"/>
      <c r="AF65" s="888"/>
      <c r="AG65" s="888"/>
      <c r="AH65" s="888"/>
      <c r="AI65" s="888"/>
    </row>
    <row r="66" spans="1:35">
      <c r="I66" t="s">
        <v>397</v>
      </c>
      <c r="J66" t="s">
        <v>2344</v>
      </c>
      <c r="AC66" t="s">
        <v>2329</v>
      </c>
      <c r="AE66" s="888"/>
      <c r="AF66" s="888"/>
      <c r="AG66" s="888"/>
      <c r="AH66" s="888"/>
      <c r="AI66" s="888"/>
    </row>
    <row r="68" spans="1:35">
      <c r="I68" t="s">
        <v>397</v>
      </c>
      <c r="J68" t="s">
        <v>2345</v>
      </c>
      <c r="AC68" t="s">
        <v>2329</v>
      </c>
      <c r="AE68" s="888"/>
      <c r="AF68" s="888"/>
      <c r="AG68" s="888"/>
      <c r="AH68" s="888"/>
      <c r="AI68" s="888"/>
    </row>
    <row r="69" spans="1:35">
      <c r="I69" t="s">
        <v>397</v>
      </c>
      <c r="J69" t="s">
        <v>2346</v>
      </c>
      <c r="AC69" t="s">
        <v>2329</v>
      </c>
      <c r="AE69" s="888"/>
      <c r="AF69" s="888"/>
      <c r="AG69" s="888"/>
      <c r="AH69" s="888"/>
      <c r="AI69" s="888"/>
    </row>
    <row r="70" spans="1:35">
      <c r="I70" t="s">
        <v>397</v>
      </c>
      <c r="J70" t="s">
        <v>2347</v>
      </c>
      <c r="AC70" t="s">
        <v>2329</v>
      </c>
      <c r="AE70" s="888"/>
      <c r="AF70" s="888"/>
      <c r="AG70" s="888"/>
      <c r="AH70" s="888"/>
      <c r="AI70" s="888"/>
    </row>
    <row r="72" spans="1:35" s="1" customFormat="1" ht="14">
      <c r="A72" s="42"/>
      <c r="B72" s="48" t="s">
        <v>2349</v>
      </c>
    </row>
    <row r="74" spans="1:35">
      <c r="J74" t="s">
        <v>2350</v>
      </c>
      <c r="AC74" t="s">
        <v>1392</v>
      </c>
      <c r="AE74" s="888"/>
      <c r="AF74" s="888"/>
      <c r="AG74" s="888"/>
      <c r="AH74" s="888"/>
      <c r="AI74" s="888"/>
    </row>
    <row r="75" spans="1:35">
      <c r="J75" t="s">
        <v>2351</v>
      </c>
      <c r="AC75" t="s">
        <v>1392</v>
      </c>
      <c r="AE75" s="888"/>
      <c r="AF75" s="888"/>
      <c r="AG75" s="888"/>
      <c r="AH75" s="888"/>
      <c r="AI75" s="888"/>
    </row>
    <row r="76" spans="1:35">
      <c r="J76" t="s">
        <v>2352</v>
      </c>
      <c r="AC76" t="s">
        <v>1392</v>
      </c>
      <c r="AE76" s="888"/>
      <c r="AF76" s="888"/>
      <c r="AG76" s="888"/>
      <c r="AH76" s="888"/>
      <c r="AI76" s="888"/>
    </row>
    <row r="78" spans="1:35" s="1" customFormat="1" ht="14">
      <c r="A78" s="42"/>
      <c r="B78" s="48" t="s">
        <v>2353</v>
      </c>
    </row>
    <row r="80" spans="1:35">
      <c r="J80" t="s">
        <v>2354</v>
      </c>
      <c r="AC80" t="s">
        <v>1392</v>
      </c>
      <c r="AE80" s="888"/>
      <c r="AF80" s="888"/>
      <c r="AG80" s="888"/>
      <c r="AH80" s="888"/>
      <c r="AI80" s="888"/>
    </row>
    <row r="81" spans="1:35">
      <c r="J81" t="s">
        <v>2355</v>
      </c>
      <c r="AC81" t="s">
        <v>1392</v>
      </c>
      <c r="AE81" s="888"/>
      <c r="AF81" s="888"/>
      <c r="AG81" s="888"/>
      <c r="AH81" s="888"/>
      <c r="AI81" s="888"/>
    </row>
    <row r="82" spans="1:35">
      <c r="J82" t="s">
        <v>2356</v>
      </c>
      <c r="AC82" t="s">
        <v>1392</v>
      </c>
      <c r="AE82" s="888"/>
      <c r="AF82" s="888"/>
      <c r="AG82" s="888"/>
      <c r="AH82" s="888"/>
      <c r="AI82" s="888"/>
    </row>
    <row r="84" spans="1:35" s="46" customFormat="1" ht="18.5">
      <c r="A84" s="47" t="s">
        <v>1375</v>
      </c>
    </row>
    <row r="88" spans="1:35">
      <c r="J88" s="411"/>
    </row>
    <row r="90" spans="1:35">
      <c r="J90" s="411"/>
    </row>
  </sheetData>
  <mergeCells count="4">
    <mergeCell ref="AJ6:AN6"/>
    <mergeCell ref="AE6:AI6"/>
    <mergeCell ref="AE40:AI40"/>
    <mergeCell ref="AJ40:AN40"/>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117" id="{89DC74C7-64ED-4FAA-A50E-765A6B6C6994}">
            <xm:f>'1.5 Universal Data'!$C$8&lt;$AE$7</xm:f>
            <x14:dxf>
              <fill>
                <patternFill patternType="lightUp">
                  <bgColor theme="0"/>
                </patternFill>
              </fill>
            </x14:dxf>
          </x14:cfRule>
          <xm:sqref>AE14</xm:sqref>
        </x14:conditionalFormatting>
        <x14:conditionalFormatting xmlns:xm="http://schemas.microsoft.com/office/excel/2006/main">
          <x14:cfRule type="expression" priority="112" id="{815016D2-8D89-47AF-9DB3-9B780A8AA7C0}">
            <xm:f>'1.5 Universal Data'!$C$8&lt;$AE$7</xm:f>
            <x14:dxf>
              <fill>
                <patternFill patternType="lightUp">
                  <bgColor theme="0"/>
                </patternFill>
              </fill>
            </x14:dxf>
          </x14:cfRule>
          <xm:sqref>AE17</xm:sqref>
        </x14:conditionalFormatting>
        <x14:conditionalFormatting xmlns:xm="http://schemas.microsoft.com/office/excel/2006/main">
          <x14:cfRule type="expression" priority="107" id="{054D82C4-1907-47AD-B4FF-A2B6EF43A977}">
            <xm:f>'1.5 Universal Data'!$C$8&lt;$AE$7</xm:f>
            <x14:dxf>
              <fill>
                <patternFill patternType="lightUp">
                  <bgColor theme="0"/>
                </patternFill>
              </fill>
            </x14:dxf>
          </x14:cfRule>
          <xm:sqref>AE20</xm:sqref>
        </x14:conditionalFormatting>
        <x14:conditionalFormatting xmlns:xm="http://schemas.microsoft.com/office/excel/2006/main">
          <x14:cfRule type="expression" priority="102" id="{98C8CF7F-20AA-4428-8023-5F99A30A1FBB}">
            <xm:f>'1.5 Universal Data'!$C$8&lt;$AE$7</xm:f>
            <x14:dxf>
              <fill>
                <patternFill patternType="lightUp">
                  <bgColor theme="0"/>
                </patternFill>
              </fill>
            </x14:dxf>
          </x14:cfRule>
          <xm:sqref>AE23</xm:sqref>
        </x14:conditionalFormatting>
        <x14:conditionalFormatting xmlns:xm="http://schemas.microsoft.com/office/excel/2006/main">
          <x14:cfRule type="expression" priority="97" id="{B75326A5-2B3C-4F58-B7AA-4916A8BE0FDA}">
            <xm:f>'1.5 Universal Data'!$C$8&lt;$AE$7</xm:f>
            <x14:dxf>
              <fill>
                <patternFill patternType="lightUp">
                  <bgColor theme="0"/>
                </patternFill>
              </fill>
            </x14:dxf>
          </x14:cfRule>
          <xm:sqref>AE30:AE31</xm:sqref>
        </x14:conditionalFormatting>
        <x14:conditionalFormatting xmlns:xm="http://schemas.microsoft.com/office/excel/2006/main">
          <x14:cfRule type="expression" priority="87" id="{707CB04A-6E77-4EDF-B681-2C2C5EE6DBD4}">
            <xm:f>'1.5 Universal Data'!$C$8&lt;$AE$7</xm:f>
            <x14:dxf>
              <fill>
                <patternFill patternType="lightUp">
                  <bgColor theme="0"/>
                </patternFill>
              </fill>
            </x14:dxf>
          </x14:cfRule>
          <xm:sqref>AE43:AE46</xm:sqref>
        </x14:conditionalFormatting>
        <x14:conditionalFormatting xmlns:xm="http://schemas.microsoft.com/office/excel/2006/main">
          <x14:cfRule type="expression" priority="82" id="{30EB3E5D-62A4-4FD3-9FF6-9B49E706BDF6}">
            <xm:f>'1.5 Universal Data'!$C$8&lt;$AE$7</xm:f>
            <x14:dxf>
              <fill>
                <patternFill patternType="lightUp">
                  <bgColor theme="0"/>
                </patternFill>
              </fill>
            </x14:dxf>
          </x14:cfRule>
          <xm:sqref>AE48:AE50</xm:sqref>
        </x14:conditionalFormatting>
        <x14:conditionalFormatting xmlns:xm="http://schemas.microsoft.com/office/excel/2006/main">
          <x14:cfRule type="expression" priority="67" id="{3448500F-39CE-4692-A9FB-2C7217016890}">
            <xm:f>'1.5 Universal Data'!$C$8&lt;$AE$7</xm:f>
            <x14:dxf>
              <fill>
                <patternFill patternType="lightUp">
                  <bgColor theme="0"/>
                </patternFill>
              </fill>
            </x14:dxf>
          </x14:cfRule>
          <xm:sqref>AE54:AE57</xm:sqref>
        </x14:conditionalFormatting>
        <x14:conditionalFormatting xmlns:xm="http://schemas.microsoft.com/office/excel/2006/main">
          <x14:cfRule type="expression" priority="77" id="{794FAC76-A0AD-4C54-9706-274A22B5A360}">
            <xm:f>'1.5 Universal Data'!$C$8&lt;$AE$7</xm:f>
            <x14:dxf>
              <fill>
                <patternFill patternType="lightUp">
                  <bgColor theme="0"/>
                </patternFill>
              </fill>
            </x14:dxf>
          </x14:cfRule>
          <xm:sqref>AE59:AE61</xm:sqref>
        </x14:conditionalFormatting>
        <x14:conditionalFormatting xmlns:xm="http://schemas.microsoft.com/office/excel/2006/main">
          <x14:cfRule type="expression" priority="62" id="{45BC6915-9B8D-47ED-B1CB-B85226981EE2}">
            <xm:f>'1.5 Universal Data'!$C$8&lt;$AE$7</xm:f>
            <x14:dxf>
              <fill>
                <patternFill patternType="lightUp">
                  <bgColor theme="0"/>
                </patternFill>
              </fill>
            </x14:dxf>
          </x14:cfRule>
          <xm:sqref>AE63:AE66</xm:sqref>
        </x14:conditionalFormatting>
        <x14:conditionalFormatting xmlns:xm="http://schemas.microsoft.com/office/excel/2006/main">
          <x14:cfRule type="expression" priority="72" id="{AFE67030-40EF-4F08-B554-C2149CA15F67}">
            <xm:f>'1.5 Universal Data'!$C$8&lt;$AE$7</xm:f>
            <x14:dxf>
              <fill>
                <patternFill patternType="lightUp">
                  <bgColor theme="0"/>
                </patternFill>
              </fill>
            </x14:dxf>
          </x14:cfRule>
          <xm:sqref>AE68:AE70</xm:sqref>
        </x14:conditionalFormatting>
        <x14:conditionalFormatting xmlns:xm="http://schemas.microsoft.com/office/excel/2006/main">
          <x14:cfRule type="expression" priority="57" id="{37CD5B8D-1336-4FD7-A959-0B22E0DEE5C4}">
            <xm:f>'1.5 Universal Data'!$C$8&lt;$AE$7</xm:f>
            <x14:dxf>
              <fill>
                <patternFill patternType="lightUp">
                  <bgColor theme="0"/>
                </patternFill>
              </fill>
            </x14:dxf>
          </x14:cfRule>
          <xm:sqref>AE74:AE76</xm:sqref>
        </x14:conditionalFormatting>
        <x14:conditionalFormatting xmlns:xm="http://schemas.microsoft.com/office/excel/2006/main">
          <x14:cfRule type="expression" priority="52" id="{3588896D-A5CA-4883-BF51-49EDD9B82FC3}">
            <xm:f>'1.5 Universal Data'!$C$8&lt;$AE$7</xm:f>
            <x14:dxf>
              <fill>
                <patternFill patternType="lightUp">
                  <bgColor theme="0"/>
                </patternFill>
              </fill>
            </x14:dxf>
          </x14:cfRule>
          <xm:sqref>AE80:AE82</xm:sqref>
        </x14:conditionalFormatting>
        <x14:conditionalFormatting xmlns:xm="http://schemas.microsoft.com/office/excel/2006/main">
          <x14:cfRule type="expression" priority="116" id="{5B98FC6A-AB04-4F36-AD42-28A227C58D2B}">
            <xm:f>'1.5 Universal Data'!$C$8&lt;$AF$7</xm:f>
            <x14:dxf>
              <fill>
                <patternFill patternType="lightUp">
                  <bgColor theme="0"/>
                </patternFill>
              </fill>
            </x14:dxf>
          </x14:cfRule>
          <xm:sqref>AF14</xm:sqref>
        </x14:conditionalFormatting>
        <x14:conditionalFormatting xmlns:xm="http://schemas.microsoft.com/office/excel/2006/main">
          <x14:cfRule type="expression" priority="111" id="{914CFEDA-E437-4868-8F3B-AEDF5F985A03}">
            <xm:f>'1.5 Universal Data'!$C$8&lt;$AF$7</xm:f>
            <x14:dxf>
              <fill>
                <patternFill patternType="lightUp">
                  <bgColor theme="0"/>
                </patternFill>
              </fill>
            </x14:dxf>
          </x14:cfRule>
          <xm:sqref>AF17</xm:sqref>
        </x14:conditionalFormatting>
        <x14:conditionalFormatting xmlns:xm="http://schemas.microsoft.com/office/excel/2006/main">
          <x14:cfRule type="expression" priority="106" id="{1379E31D-EA5D-410E-9044-CB5CD797BC88}">
            <xm:f>'1.5 Universal Data'!$C$8&lt;$AF$7</xm:f>
            <x14:dxf>
              <fill>
                <patternFill patternType="lightUp">
                  <bgColor theme="0"/>
                </patternFill>
              </fill>
            </x14:dxf>
          </x14:cfRule>
          <xm:sqref>AF20</xm:sqref>
        </x14:conditionalFormatting>
        <x14:conditionalFormatting xmlns:xm="http://schemas.microsoft.com/office/excel/2006/main">
          <x14:cfRule type="expression" priority="101" id="{AED5FB55-2A47-4DC5-8496-5E4F274DB4C9}">
            <xm:f>'1.5 Universal Data'!$C$8&lt;$AF$7</xm:f>
            <x14:dxf>
              <fill>
                <patternFill patternType="lightUp">
                  <bgColor theme="0"/>
                </patternFill>
              </fill>
            </x14:dxf>
          </x14:cfRule>
          <xm:sqref>AF23</xm:sqref>
        </x14:conditionalFormatting>
        <x14:conditionalFormatting xmlns:xm="http://schemas.microsoft.com/office/excel/2006/main">
          <x14:cfRule type="expression" priority="96" id="{F732C32B-A036-4042-B2A1-1B2B9E0161C3}">
            <xm:f>'1.5 Universal Data'!$C$8&lt;$AF$7</xm:f>
            <x14:dxf>
              <fill>
                <patternFill patternType="lightUp">
                  <bgColor theme="0"/>
                </patternFill>
              </fill>
            </x14:dxf>
          </x14:cfRule>
          <xm:sqref>AF30:AF31</xm:sqref>
        </x14:conditionalFormatting>
        <x14:conditionalFormatting xmlns:xm="http://schemas.microsoft.com/office/excel/2006/main">
          <x14:cfRule type="expression" priority="6" id="{0295D5F8-9D25-4F49-854F-ADF27ED15006}">
            <xm:f>'1.5 Universal Data'!$C$8&lt;$AE$7</xm:f>
            <x14:dxf>
              <fill>
                <patternFill patternType="lightUp">
                  <bgColor theme="0"/>
                </patternFill>
              </fill>
            </x14:dxf>
          </x14:cfRule>
          <xm:sqref>AF35:AF36</xm:sqref>
        </x14:conditionalFormatting>
        <x14:conditionalFormatting xmlns:xm="http://schemas.microsoft.com/office/excel/2006/main">
          <x14:cfRule type="expression" priority="86" id="{8155FDB3-C212-4A61-AAE4-37128352E973}">
            <xm:f>'1.5 Universal Data'!$C$8&lt;$AF$7</xm:f>
            <x14:dxf>
              <fill>
                <patternFill patternType="lightUp">
                  <bgColor theme="0"/>
                </patternFill>
              </fill>
            </x14:dxf>
          </x14:cfRule>
          <xm:sqref>AF43:AF46</xm:sqref>
        </x14:conditionalFormatting>
        <x14:conditionalFormatting xmlns:xm="http://schemas.microsoft.com/office/excel/2006/main">
          <x14:cfRule type="expression" priority="81" id="{D1148A45-A97F-424C-92FE-2BFF9F0FD46B}">
            <xm:f>'1.5 Universal Data'!$C$8&lt;$AF$7</xm:f>
            <x14:dxf>
              <fill>
                <patternFill patternType="lightUp">
                  <bgColor theme="0"/>
                </patternFill>
              </fill>
            </x14:dxf>
          </x14:cfRule>
          <xm:sqref>AF48:AF50</xm:sqref>
        </x14:conditionalFormatting>
        <x14:conditionalFormatting xmlns:xm="http://schemas.microsoft.com/office/excel/2006/main">
          <x14:cfRule type="expression" priority="66" id="{0D4F1181-523B-4755-9D98-380E8041A65D}">
            <xm:f>'1.5 Universal Data'!$C$8&lt;$AF$7</xm:f>
            <x14:dxf>
              <fill>
                <patternFill patternType="lightUp">
                  <bgColor theme="0"/>
                </patternFill>
              </fill>
            </x14:dxf>
          </x14:cfRule>
          <xm:sqref>AF54:AF57</xm:sqref>
        </x14:conditionalFormatting>
        <x14:conditionalFormatting xmlns:xm="http://schemas.microsoft.com/office/excel/2006/main">
          <x14:cfRule type="expression" priority="76" id="{F390D0A3-92C1-4155-878A-EF2EACD9C7A2}">
            <xm:f>'1.5 Universal Data'!$C$8&lt;$AF$7</xm:f>
            <x14:dxf>
              <fill>
                <patternFill patternType="lightUp">
                  <bgColor theme="0"/>
                </patternFill>
              </fill>
            </x14:dxf>
          </x14:cfRule>
          <xm:sqref>AF59:AF61</xm:sqref>
        </x14:conditionalFormatting>
        <x14:conditionalFormatting xmlns:xm="http://schemas.microsoft.com/office/excel/2006/main">
          <x14:cfRule type="expression" priority="61" id="{A73E0DEB-87FA-4EE7-9C0B-0EE90AC2C072}">
            <xm:f>'1.5 Universal Data'!$C$8&lt;$AF$7</xm:f>
            <x14:dxf>
              <fill>
                <patternFill patternType="lightUp">
                  <bgColor theme="0"/>
                </patternFill>
              </fill>
            </x14:dxf>
          </x14:cfRule>
          <xm:sqref>AF63:AF66</xm:sqref>
        </x14:conditionalFormatting>
        <x14:conditionalFormatting xmlns:xm="http://schemas.microsoft.com/office/excel/2006/main">
          <x14:cfRule type="expression" priority="71" id="{F158FB33-5F39-483D-AFB0-ABC82B554E19}">
            <xm:f>'1.5 Universal Data'!$C$8&lt;$AF$7</xm:f>
            <x14:dxf>
              <fill>
                <patternFill patternType="lightUp">
                  <bgColor theme="0"/>
                </patternFill>
              </fill>
            </x14:dxf>
          </x14:cfRule>
          <xm:sqref>AF68:AF70</xm:sqref>
        </x14:conditionalFormatting>
        <x14:conditionalFormatting xmlns:xm="http://schemas.microsoft.com/office/excel/2006/main">
          <x14:cfRule type="expression" priority="56" id="{C0FABC54-BC66-4DA1-B82F-D4B7CCB1E0A6}">
            <xm:f>'1.5 Universal Data'!$C$8&lt;$AF$7</xm:f>
            <x14:dxf>
              <fill>
                <patternFill patternType="lightUp">
                  <bgColor theme="0"/>
                </patternFill>
              </fill>
            </x14:dxf>
          </x14:cfRule>
          <xm:sqref>AF74:AF76</xm:sqref>
        </x14:conditionalFormatting>
        <x14:conditionalFormatting xmlns:xm="http://schemas.microsoft.com/office/excel/2006/main">
          <x14:cfRule type="expression" priority="51" id="{F87774E1-C169-41BA-BE78-18949E7EC13F}">
            <xm:f>'1.5 Universal Data'!$C$8&lt;$AF$7</xm:f>
            <x14:dxf>
              <fill>
                <patternFill patternType="lightUp">
                  <bgColor theme="0"/>
                </patternFill>
              </fill>
            </x14:dxf>
          </x14:cfRule>
          <xm:sqref>AF80:AF82</xm:sqref>
        </x14:conditionalFormatting>
        <x14:conditionalFormatting xmlns:xm="http://schemas.microsoft.com/office/excel/2006/main">
          <x14:cfRule type="expression" priority="17" id="{F0B0321E-8FA7-44B1-99C7-169C15BDF738}">
            <xm:f>'1.5 Universal Data'!$C$8&lt;$AE$7</xm:f>
            <x14:dxf>
              <fill>
                <patternFill patternType="lightUp">
                  <bgColor theme="0"/>
                </patternFill>
              </fill>
            </x14:dxf>
          </x14:cfRule>
          <xm:sqref>AF27:AG28</xm:sqref>
        </x14:conditionalFormatting>
        <x14:conditionalFormatting xmlns:xm="http://schemas.microsoft.com/office/excel/2006/main">
          <x14:cfRule type="expression" priority="115" id="{EC121057-5A93-442D-8168-18F1D002887F}">
            <xm:f>'1.5 Universal Data'!$C$8&lt;$AG$7</xm:f>
            <x14:dxf>
              <fill>
                <patternFill patternType="lightUp">
                  <bgColor theme="0"/>
                </patternFill>
              </fill>
            </x14:dxf>
          </x14:cfRule>
          <xm:sqref>AG14</xm:sqref>
        </x14:conditionalFormatting>
        <x14:conditionalFormatting xmlns:xm="http://schemas.microsoft.com/office/excel/2006/main">
          <x14:cfRule type="expression" priority="110" id="{D9770E94-1E15-4A62-8634-86A66D863CEA}">
            <xm:f>'1.5 Universal Data'!$C$8&lt;$AG$7</xm:f>
            <x14:dxf>
              <fill>
                <patternFill patternType="lightUp">
                  <bgColor theme="0"/>
                </patternFill>
              </fill>
            </x14:dxf>
          </x14:cfRule>
          <xm:sqref>AG17</xm:sqref>
        </x14:conditionalFormatting>
        <x14:conditionalFormatting xmlns:xm="http://schemas.microsoft.com/office/excel/2006/main">
          <x14:cfRule type="expression" priority="105" id="{C29B8918-F1C1-4CED-95C0-6DCBC69F5922}">
            <xm:f>'1.5 Universal Data'!$C$8&lt;$AG$7</xm:f>
            <x14:dxf>
              <fill>
                <patternFill patternType="lightUp">
                  <bgColor theme="0"/>
                </patternFill>
              </fill>
            </x14:dxf>
          </x14:cfRule>
          <xm:sqref>AG20</xm:sqref>
        </x14:conditionalFormatting>
        <x14:conditionalFormatting xmlns:xm="http://schemas.microsoft.com/office/excel/2006/main">
          <x14:cfRule type="expression" priority="100" id="{44818820-798E-4205-BF19-6DF1C106ADFF}">
            <xm:f>'1.5 Universal Data'!$C$8&lt;$AG$7</xm:f>
            <x14:dxf>
              <fill>
                <patternFill patternType="lightUp">
                  <bgColor theme="0"/>
                </patternFill>
              </fill>
            </x14:dxf>
          </x14:cfRule>
          <xm:sqref>AG23</xm:sqref>
        </x14:conditionalFormatting>
        <x14:conditionalFormatting xmlns:xm="http://schemas.microsoft.com/office/excel/2006/main">
          <x14:cfRule type="expression" priority="95" id="{A6DB58B7-0704-44FD-ADFC-4FE6A1404E59}">
            <xm:f>'1.5 Universal Data'!$C$8&lt;$AG$7</xm:f>
            <x14:dxf>
              <fill>
                <patternFill patternType="lightUp">
                  <bgColor theme="0"/>
                </patternFill>
              </fill>
            </x14:dxf>
          </x14:cfRule>
          <xm:sqref>AG30:AG31</xm:sqref>
        </x14:conditionalFormatting>
        <x14:conditionalFormatting xmlns:xm="http://schemas.microsoft.com/office/excel/2006/main">
          <x14:cfRule type="expression" priority="5" id="{8BC74BA7-FDDB-4EF1-A619-C22081A1D4C2}">
            <xm:f>'1.5 Universal Data'!$C$8&lt;$AE$7</xm:f>
            <x14:dxf>
              <fill>
                <patternFill patternType="lightUp">
                  <bgColor theme="0"/>
                </patternFill>
              </fill>
            </x14:dxf>
          </x14:cfRule>
          <xm:sqref>AG35</xm:sqref>
        </x14:conditionalFormatting>
        <x14:conditionalFormatting xmlns:xm="http://schemas.microsoft.com/office/excel/2006/main">
          <x14:cfRule type="expression" priority="85" id="{C7FCEF3F-B8A0-4B02-84AA-8C51003072B1}">
            <xm:f>'1.5 Universal Data'!$C$8&lt;$AG$7</xm:f>
            <x14:dxf>
              <fill>
                <patternFill patternType="lightUp">
                  <bgColor theme="0"/>
                </patternFill>
              </fill>
            </x14:dxf>
          </x14:cfRule>
          <xm:sqref>AG43:AG46</xm:sqref>
        </x14:conditionalFormatting>
        <x14:conditionalFormatting xmlns:xm="http://schemas.microsoft.com/office/excel/2006/main">
          <x14:cfRule type="expression" priority="80" id="{D5AC09C5-92A6-47D8-833A-84520E628F5E}">
            <xm:f>'1.5 Universal Data'!$C$8&lt;$AG$7</xm:f>
            <x14:dxf>
              <fill>
                <patternFill patternType="lightUp">
                  <bgColor theme="0"/>
                </patternFill>
              </fill>
            </x14:dxf>
          </x14:cfRule>
          <xm:sqref>AG48:AG50</xm:sqref>
        </x14:conditionalFormatting>
        <x14:conditionalFormatting xmlns:xm="http://schemas.microsoft.com/office/excel/2006/main">
          <x14:cfRule type="expression" priority="65" id="{BEDFFD0F-AE9B-44DF-8830-AD82FFF6EE7B}">
            <xm:f>'1.5 Universal Data'!$C$8&lt;$AG$7</xm:f>
            <x14:dxf>
              <fill>
                <patternFill patternType="lightUp">
                  <bgColor theme="0"/>
                </patternFill>
              </fill>
            </x14:dxf>
          </x14:cfRule>
          <xm:sqref>AG54:AG57</xm:sqref>
        </x14:conditionalFormatting>
        <x14:conditionalFormatting xmlns:xm="http://schemas.microsoft.com/office/excel/2006/main">
          <x14:cfRule type="expression" priority="75" id="{8ED79380-FABE-47A4-BF84-35364F1D111B}">
            <xm:f>'1.5 Universal Data'!$C$8&lt;$AG$7</xm:f>
            <x14:dxf>
              <fill>
                <patternFill patternType="lightUp">
                  <bgColor theme="0"/>
                </patternFill>
              </fill>
            </x14:dxf>
          </x14:cfRule>
          <xm:sqref>AG59:AG61</xm:sqref>
        </x14:conditionalFormatting>
        <x14:conditionalFormatting xmlns:xm="http://schemas.microsoft.com/office/excel/2006/main">
          <x14:cfRule type="expression" priority="60" id="{DA47996B-041E-4F44-A873-0C5855553214}">
            <xm:f>'1.5 Universal Data'!$C$8&lt;$AG$7</xm:f>
            <x14:dxf>
              <fill>
                <patternFill patternType="lightUp">
                  <bgColor theme="0"/>
                </patternFill>
              </fill>
            </x14:dxf>
          </x14:cfRule>
          <xm:sqref>AG63:AG66</xm:sqref>
        </x14:conditionalFormatting>
        <x14:conditionalFormatting xmlns:xm="http://schemas.microsoft.com/office/excel/2006/main">
          <x14:cfRule type="expression" priority="70" id="{88B17EFF-4CAF-46E6-AC34-99C79C060CFB}">
            <xm:f>'1.5 Universal Data'!$C$8&lt;$AG$7</xm:f>
            <x14:dxf>
              <fill>
                <patternFill patternType="lightUp">
                  <bgColor theme="0"/>
                </patternFill>
              </fill>
            </x14:dxf>
          </x14:cfRule>
          <xm:sqref>AG68:AG70</xm:sqref>
        </x14:conditionalFormatting>
        <x14:conditionalFormatting xmlns:xm="http://schemas.microsoft.com/office/excel/2006/main">
          <x14:cfRule type="expression" priority="55" id="{A7452BC4-403B-4A8A-8035-8E4D014BF26F}">
            <xm:f>'1.5 Universal Data'!$C$8&lt;$AG$7</xm:f>
            <x14:dxf>
              <fill>
                <patternFill patternType="lightUp">
                  <bgColor theme="0"/>
                </patternFill>
              </fill>
            </x14:dxf>
          </x14:cfRule>
          <xm:sqref>AG74:AG76</xm:sqref>
        </x14:conditionalFormatting>
        <x14:conditionalFormatting xmlns:xm="http://schemas.microsoft.com/office/excel/2006/main">
          <x14:cfRule type="expression" priority="50" id="{ADC4BA3B-13CC-4C72-B9E0-0EC3DB050FEC}">
            <xm:f>'1.5 Universal Data'!$C$8&lt;$AG$7</xm:f>
            <x14:dxf>
              <fill>
                <patternFill patternType="lightUp">
                  <bgColor theme="0"/>
                </patternFill>
              </fill>
            </x14:dxf>
          </x14:cfRule>
          <xm:sqref>AG80:AG82</xm:sqref>
        </x14:conditionalFormatting>
        <x14:conditionalFormatting xmlns:xm="http://schemas.microsoft.com/office/excel/2006/main">
          <x14:cfRule type="expression" priority="3" id="{102EDC4C-EE4F-4670-97D0-D69567B2999C}">
            <xm:f>'1.5 Universal Data'!$C$8&lt;$AG$7</xm:f>
            <x14:dxf>
              <fill>
                <patternFill patternType="lightUp">
                  <bgColor theme="0"/>
                </patternFill>
              </fill>
            </x14:dxf>
          </x14:cfRule>
          <xm:sqref>AG36:AH36 AI35:AI36</xm:sqref>
        </x14:conditionalFormatting>
        <x14:conditionalFormatting xmlns:xm="http://schemas.microsoft.com/office/excel/2006/main">
          <x14:cfRule type="expression" priority="114" id="{1FF72F6A-FDD8-4E00-A4D6-A3B6B99A9EA9}">
            <xm:f>'1.5 Universal Data'!$C$8&lt;$AH$7</xm:f>
            <x14:dxf>
              <fill>
                <patternFill patternType="lightUp">
                  <bgColor theme="0"/>
                </patternFill>
              </fill>
            </x14:dxf>
          </x14:cfRule>
          <xm:sqref>AH14</xm:sqref>
        </x14:conditionalFormatting>
        <x14:conditionalFormatting xmlns:xm="http://schemas.microsoft.com/office/excel/2006/main">
          <x14:cfRule type="expression" priority="109" id="{2B664DF8-AA32-4682-BE6E-5FBF56C7FF88}">
            <xm:f>'1.5 Universal Data'!$C$8&lt;$AH$7</xm:f>
            <x14:dxf>
              <fill>
                <patternFill patternType="lightUp">
                  <bgColor theme="0"/>
                </patternFill>
              </fill>
            </x14:dxf>
          </x14:cfRule>
          <xm:sqref>AH17</xm:sqref>
        </x14:conditionalFormatting>
        <x14:conditionalFormatting xmlns:xm="http://schemas.microsoft.com/office/excel/2006/main">
          <x14:cfRule type="expression" priority="104" id="{2758E0ED-AC15-4DA4-832F-1582A9BC5BC4}">
            <xm:f>'1.5 Universal Data'!$C$8&lt;$AH$7</xm:f>
            <x14:dxf>
              <fill>
                <patternFill patternType="lightUp">
                  <bgColor theme="0"/>
                </patternFill>
              </fill>
            </x14:dxf>
          </x14:cfRule>
          <xm:sqref>AH20</xm:sqref>
        </x14:conditionalFormatting>
        <x14:conditionalFormatting xmlns:xm="http://schemas.microsoft.com/office/excel/2006/main">
          <x14:cfRule type="expression" priority="99" id="{CFDACDEB-9CB1-489A-8B4F-013A510396CC}">
            <xm:f>'1.5 Universal Data'!$C$8&lt;$AH$7</xm:f>
            <x14:dxf>
              <fill>
                <patternFill patternType="lightUp">
                  <bgColor theme="0"/>
                </patternFill>
              </fill>
            </x14:dxf>
          </x14:cfRule>
          <xm:sqref>AH23</xm:sqref>
        </x14:conditionalFormatting>
        <x14:conditionalFormatting xmlns:xm="http://schemas.microsoft.com/office/excel/2006/main">
          <x14:cfRule type="expression" priority="16" id="{31689005-37EF-48F6-ADAA-E85DDE599059}">
            <xm:f>'1.5 Universal Data'!$C$8&lt;$AF$7</xm:f>
            <x14:dxf>
              <fill>
                <patternFill patternType="lightUp">
                  <bgColor theme="0"/>
                </patternFill>
              </fill>
            </x14:dxf>
          </x14:cfRule>
          <xm:sqref>AH27:AH28</xm:sqref>
        </x14:conditionalFormatting>
        <x14:conditionalFormatting xmlns:xm="http://schemas.microsoft.com/office/excel/2006/main">
          <x14:cfRule type="expression" priority="94" id="{1F47B64D-BF11-4271-B578-FCA9BEA52053}">
            <xm:f>'1.5 Universal Data'!$C$8&lt;$AH$7</xm:f>
            <x14:dxf>
              <fill>
                <patternFill patternType="lightUp">
                  <bgColor theme="0"/>
                </patternFill>
              </fill>
            </x14:dxf>
          </x14:cfRule>
          <xm:sqref>AH30:AH31</xm:sqref>
        </x14:conditionalFormatting>
        <x14:conditionalFormatting xmlns:xm="http://schemas.microsoft.com/office/excel/2006/main">
          <x14:cfRule type="expression" priority="4" id="{677BA0B7-DE98-45B4-B746-4DBB89C4545F}">
            <xm:f>'1.5 Universal Data'!$C$8&lt;$AF$7</xm:f>
            <x14:dxf>
              <fill>
                <patternFill patternType="lightUp">
                  <bgColor theme="0"/>
                </patternFill>
              </fill>
            </x14:dxf>
          </x14:cfRule>
          <xm:sqref>AH35</xm:sqref>
        </x14:conditionalFormatting>
        <x14:conditionalFormatting xmlns:xm="http://schemas.microsoft.com/office/excel/2006/main">
          <x14:cfRule type="expression" priority="84" id="{3EAF1018-142E-463F-93F5-414212609ACD}">
            <xm:f>'1.5 Universal Data'!$C$8&lt;$AH$7</xm:f>
            <x14:dxf>
              <fill>
                <patternFill patternType="lightUp">
                  <bgColor theme="0"/>
                </patternFill>
              </fill>
            </x14:dxf>
          </x14:cfRule>
          <xm:sqref>AH43:AH46</xm:sqref>
        </x14:conditionalFormatting>
        <x14:conditionalFormatting xmlns:xm="http://schemas.microsoft.com/office/excel/2006/main">
          <x14:cfRule type="expression" priority="79" id="{9D0DC0EA-65A2-494D-B126-6EC0611DBDB3}">
            <xm:f>'1.5 Universal Data'!$C$8&lt;$AH$7</xm:f>
            <x14:dxf>
              <fill>
                <patternFill patternType="lightUp">
                  <bgColor theme="0"/>
                </patternFill>
              </fill>
            </x14:dxf>
          </x14:cfRule>
          <xm:sqref>AH48:AH50</xm:sqref>
        </x14:conditionalFormatting>
        <x14:conditionalFormatting xmlns:xm="http://schemas.microsoft.com/office/excel/2006/main">
          <x14:cfRule type="expression" priority="64" id="{995F2B25-ECF4-4789-A2B1-E58BACADB042}">
            <xm:f>'1.5 Universal Data'!$C$8&lt;$AH$7</xm:f>
            <x14:dxf>
              <fill>
                <patternFill patternType="lightUp">
                  <bgColor theme="0"/>
                </patternFill>
              </fill>
            </x14:dxf>
          </x14:cfRule>
          <xm:sqref>AH54:AH57</xm:sqref>
        </x14:conditionalFormatting>
        <x14:conditionalFormatting xmlns:xm="http://schemas.microsoft.com/office/excel/2006/main">
          <x14:cfRule type="expression" priority="74" id="{7203CE85-E26B-4825-B554-9B2F4E0BD824}">
            <xm:f>'1.5 Universal Data'!$C$8&lt;$AH$7</xm:f>
            <x14:dxf>
              <fill>
                <patternFill patternType="lightUp">
                  <bgColor theme="0"/>
                </patternFill>
              </fill>
            </x14:dxf>
          </x14:cfRule>
          <xm:sqref>AH59:AH61</xm:sqref>
        </x14:conditionalFormatting>
        <x14:conditionalFormatting xmlns:xm="http://schemas.microsoft.com/office/excel/2006/main">
          <x14:cfRule type="expression" priority="59" id="{1ED3D560-D644-4A8A-95C7-DF9693B51009}">
            <xm:f>'1.5 Universal Data'!$C$8&lt;$AH$7</xm:f>
            <x14:dxf>
              <fill>
                <patternFill patternType="lightUp">
                  <bgColor theme="0"/>
                </patternFill>
              </fill>
            </x14:dxf>
          </x14:cfRule>
          <xm:sqref>AH63:AH66</xm:sqref>
        </x14:conditionalFormatting>
        <x14:conditionalFormatting xmlns:xm="http://schemas.microsoft.com/office/excel/2006/main">
          <x14:cfRule type="expression" priority="69" id="{93D1357D-2A66-496A-99A7-A5424C11E956}">
            <xm:f>'1.5 Universal Data'!$C$8&lt;$AH$7</xm:f>
            <x14:dxf>
              <fill>
                <patternFill patternType="lightUp">
                  <bgColor theme="0"/>
                </patternFill>
              </fill>
            </x14:dxf>
          </x14:cfRule>
          <xm:sqref>AH68:AH70</xm:sqref>
        </x14:conditionalFormatting>
        <x14:conditionalFormatting xmlns:xm="http://schemas.microsoft.com/office/excel/2006/main">
          <x14:cfRule type="expression" priority="54" id="{F8331FC8-F92D-4DFC-BA5A-70311F72B266}">
            <xm:f>'1.5 Universal Data'!$C$8&lt;$AH$7</xm:f>
            <x14:dxf>
              <fill>
                <patternFill patternType="lightUp">
                  <bgColor theme="0"/>
                </patternFill>
              </fill>
            </x14:dxf>
          </x14:cfRule>
          <xm:sqref>AH74:AH76</xm:sqref>
        </x14:conditionalFormatting>
        <x14:conditionalFormatting xmlns:xm="http://schemas.microsoft.com/office/excel/2006/main">
          <x14:cfRule type="expression" priority="49" id="{0D1A4557-7565-44C0-8697-834628EA0ECE}">
            <xm:f>'1.5 Universal Data'!$C$8&lt;$AH$7</xm:f>
            <x14:dxf>
              <fill>
                <patternFill patternType="lightUp">
                  <bgColor theme="0"/>
                </patternFill>
              </fill>
            </x14:dxf>
          </x14:cfRule>
          <xm:sqref>AH80:AH82</xm:sqref>
        </x14:conditionalFormatting>
        <x14:conditionalFormatting xmlns:xm="http://schemas.microsoft.com/office/excel/2006/main">
          <x14:cfRule type="expression" priority="113" id="{71909849-70AB-41C7-AE68-7BC94FF00DD7}">
            <xm:f>'1.5 Universal Data'!$C$8&lt;$AI$7</xm:f>
            <x14:dxf>
              <fill>
                <patternFill patternType="lightUp">
                  <bgColor theme="0"/>
                </patternFill>
              </fill>
            </x14:dxf>
          </x14:cfRule>
          <xm:sqref>AI14</xm:sqref>
        </x14:conditionalFormatting>
        <x14:conditionalFormatting xmlns:xm="http://schemas.microsoft.com/office/excel/2006/main">
          <x14:cfRule type="expression" priority="108" id="{B11A0D7D-7D9B-459E-B01A-003AD58AA3D4}">
            <xm:f>'1.5 Universal Data'!$C$8&lt;$AI$7</xm:f>
            <x14:dxf>
              <fill>
                <patternFill patternType="lightUp">
                  <bgColor theme="0"/>
                </patternFill>
              </fill>
            </x14:dxf>
          </x14:cfRule>
          <xm:sqref>AI17</xm:sqref>
        </x14:conditionalFormatting>
        <x14:conditionalFormatting xmlns:xm="http://schemas.microsoft.com/office/excel/2006/main">
          <x14:cfRule type="expression" priority="103" id="{AC12E8BB-FCCD-4CB4-8390-DDF0AB89D272}">
            <xm:f>'1.5 Universal Data'!$C$8&lt;$AI$7</xm:f>
            <x14:dxf>
              <fill>
                <patternFill patternType="lightUp">
                  <bgColor theme="0"/>
                </patternFill>
              </fill>
            </x14:dxf>
          </x14:cfRule>
          <xm:sqref>AI20</xm:sqref>
        </x14:conditionalFormatting>
        <x14:conditionalFormatting xmlns:xm="http://schemas.microsoft.com/office/excel/2006/main">
          <x14:cfRule type="expression" priority="98" id="{7670B465-5F22-43A8-9114-C86663AF6DFE}">
            <xm:f>'1.5 Universal Data'!$C$8&lt;$AI$7</xm:f>
            <x14:dxf>
              <fill>
                <patternFill patternType="lightUp">
                  <bgColor theme="0"/>
                </patternFill>
              </fill>
            </x14:dxf>
          </x14:cfRule>
          <xm:sqref>AI23</xm:sqref>
        </x14:conditionalFormatting>
        <x14:conditionalFormatting xmlns:xm="http://schemas.microsoft.com/office/excel/2006/main">
          <x14:cfRule type="expression" priority="15" id="{0786A30A-F195-455C-8604-64E08D8F3C0B}">
            <xm:f>'1.5 Universal Data'!$C$8&lt;$AG$7</xm:f>
            <x14:dxf>
              <fill>
                <patternFill patternType="lightUp">
                  <bgColor theme="0"/>
                </patternFill>
              </fill>
            </x14:dxf>
          </x14:cfRule>
          <xm:sqref>AI27:AI28</xm:sqref>
        </x14:conditionalFormatting>
        <x14:conditionalFormatting xmlns:xm="http://schemas.microsoft.com/office/excel/2006/main">
          <x14:cfRule type="expression" priority="93" id="{31A2AB78-0CE9-43B9-8AA8-C06A1A4906BA}">
            <xm:f>'1.5 Universal Data'!$C$8&lt;$AI$7</xm:f>
            <x14:dxf>
              <fill>
                <patternFill patternType="lightUp">
                  <bgColor theme="0"/>
                </patternFill>
              </fill>
            </x14:dxf>
          </x14:cfRule>
          <xm:sqref>AI30:AI31</xm:sqref>
        </x14:conditionalFormatting>
        <x14:conditionalFormatting xmlns:xm="http://schemas.microsoft.com/office/excel/2006/main">
          <x14:cfRule type="expression" priority="83" id="{83CE7927-52AC-475F-92A2-AEF2E03B6AB1}">
            <xm:f>'1.5 Universal Data'!$C$8&lt;$AI$7</xm:f>
            <x14:dxf>
              <fill>
                <patternFill patternType="lightUp">
                  <bgColor theme="0"/>
                </patternFill>
              </fill>
            </x14:dxf>
          </x14:cfRule>
          <xm:sqref>AI43:AI46</xm:sqref>
        </x14:conditionalFormatting>
        <x14:conditionalFormatting xmlns:xm="http://schemas.microsoft.com/office/excel/2006/main">
          <x14:cfRule type="expression" priority="78" id="{9045E405-7B8A-4346-8E15-D0E0B5B355E5}">
            <xm:f>'1.5 Universal Data'!$C$8&lt;$AI$7</xm:f>
            <x14:dxf>
              <fill>
                <patternFill patternType="lightUp">
                  <bgColor theme="0"/>
                </patternFill>
              </fill>
            </x14:dxf>
          </x14:cfRule>
          <xm:sqref>AI48:AI50</xm:sqref>
        </x14:conditionalFormatting>
        <x14:conditionalFormatting xmlns:xm="http://schemas.microsoft.com/office/excel/2006/main">
          <x14:cfRule type="expression" priority="63" id="{B9B5FC46-46C0-49A5-BD7B-5E21B20303D6}">
            <xm:f>'1.5 Universal Data'!$C$8&lt;$AI$7</xm:f>
            <x14:dxf>
              <fill>
                <patternFill patternType="lightUp">
                  <bgColor theme="0"/>
                </patternFill>
              </fill>
            </x14:dxf>
          </x14:cfRule>
          <xm:sqref>AI54:AI57</xm:sqref>
        </x14:conditionalFormatting>
        <x14:conditionalFormatting xmlns:xm="http://schemas.microsoft.com/office/excel/2006/main">
          <x14:cfRule type="expression" priority="73" id="{17911C64-FC6E-4C7E-B431-A0DE707FA1B1}">
            <xm:f>'1.5 Universal Data'!$C$8&lt;$AI$7</xm:f>
            <x14:dxf>
              <fill>
                <patternFill patternType="lightUp">
                  <bgColor theme="0"/>
                </patternFill>
              </fill>
            </x14:dxf>
          </x14:cfRule>
          <xm:sqref>AI59:AI61</xm:sqref>
        </x14:conditionalFormatting>
        <x14:conditionalFormatting xmlns:xm="http://schemas.microsoft.com/office/excel/2006/main">
          <x14:cfRule type="expression" priority="58" id="{C30E2C25-F8D3-43FF-8A37-B15DBC1228E5}">
            <xm:f>'1.5 Universal Data'!$C$8&lt;$AI$7</xm:f>
            <x14:dxf>
              <fill>
                <patternFill patternType="lightUp">
                  <bgColor theme="0"/>
                </patternFill>
              </fill>
            </x14:dxf>
          </x14:cfRule>
          <xm:sqref>AI63:AI66</xm:sqref>
        </x14:conditionalFormatting>
        <x14:conditionalFormatting xmlns:xm="http://schemas.microsoft.com/office/excel/2006/main">
          <x14:cfRule type="expression" priority="68" id="{51BD11F8-891A-438A-97AC-71FD291E26C0}">
            <xm:f>'1.5 Universal Data'!$C$8&lt;$AI$7</xm:f>
            <x14:dxf>
              <fill>
                <patternFill patternType="lightUp">
                  <bgColor theme="0"/>
                </patternFill>
              </fill>
            </x14:dxf>
          </x14:cfRule>
          <xm:sqref>AI68:AI70</xm:sqref>
        </x14:conditionalFormatting>
        <x14:conditionalFormatting xmlns:xm="http://schemas.microsoft.com/office/excel/2006/main">
          <x14:cfRule type="expression" priority="53" id="{1CC2CD5B-844A-471F-BC77-0DAAD570F7AA}">
            <xm:f>'1.5 Universal Data'!$C$8&lt;$AI$7</xm:f>
            <x14:dxf>
              <fill>
                <patternFill patternType="lightUp">
                  <bgColor theme="0"/>
                </patternFill>
              </fill>
            </x14:dxf>
          </x14:cfRule>
          <xm:sqref>AI74:AI76</xm:sqref>
        </x14:conditionalFormatting>
        <x14:conditionalFormatting xmlns:xm="http://schemas.microsoft.com/office/excel/2006/main">
          <x14:cfRule type="expression" priority="48" id="{85CF0D1F-DA1D-426A-AB06-9B30697A546E}">
            <xm:f>'1.5 Universal Data'!$C$8&lt;$AI$7</xm:f>
            <x14:dxf>
              <fill>
                <patternFill patternType="lightUp">
                  <bgColor theme="0"/>
                </patternFill>
              </fill>
            </x14:dxf>
          </x14:cfRule>
          <xm:sqref>AI80:AI82</xm:sqref>
        </x14:conditionalFormatting>
        <x14:conditionalFormatting xmlns:xm="http://schemas.microsoft.com/office/excel/2006/main">
          <x14:cfRule type="expression" priority="47" id="{A926D6E0-035F-4CE9-8075-5840EBE7F22E}">
            <xm:f>'1.5 Universal Data'!$C$8&lt;$AE$7</xm:f>
            <x14:dxf>
              <fill>
                <patternFill patternType="lightUp">
                  <bgColor theme="0"/>
                </patternFill>
              </fill>
            </x14:dxf>
          </x14:cfRule>
          <xm:sqref>AJ13</xm:sqref>
        </x14:conditionalFormatting>
        <x14:conditionalFormatting xmlns:xm="http://schemas.microsoft.com/office/excel/2006/main">
          <x14:cfRule type="expression" priority="42" id="{9B37D3CA-EA72-465E-A721-6CA5C7134489}">
            <xm:f>'1.5 Universal Data'!$C$8&lt;$AE$7</xm:f>
            <x14:dxf>
              <fill>
                <patternFill patternType="lightUp">
                  <bgColor theme="0"/>
                </patternFill>
              </fill>
            </x14:dxf>
          </x14:cfRule>
          <xm:sqref>AJ16</xm:sqref>
        </x14:conditionalFormatting>
        <x14:conditionalFormatting xmlns:xm="http://schemas.microsoft.com/office/excel/2006/main">
          <x14:cfRule type="expression" priority="37" id="{012F565F-6516-44E1-95F3-593DEEDB9B40}">
            <xm:f>'1.5 Universal Data'!$C$8&lt;$AE$7</xm:f>
            <x14:dxf>
              <fill>
                <patternFill patternType="lightUp">
                  <bgColor theme="0"/>
                </patternFill>
              </fill>
            </x14:dxf>
          </x14:cfRule>
          <xm:sqref>AJ19</xm:sqref>
        </x14:conditionalFormatting>
        <x14:conditionalFormatting xmlns:xm="http://schemas.microsoft.com/office/excel/2006/main">
          <x14:cfRule type="expression" priority="32" id="{5BC1FBF5-9D14-48D5-A9DA-4CE7C2FEC9A3}">
            <xm:f>'1.5 Universal Data'!$C$8&lt;$AE$7</xm:f>
            <x14:dxf>
              <fill>
                <patternFill patternType="lightUp">
                  <bgColor theme="0"/>
                </patternFill>
              </fill>
            </x14:dxf>
          </x14:cfRule>
          <xm:sqref>AJ22</xm:sqref>
        </x14:conditionalFormatting>
        <x14:conditionalFormatting xmlns:xm="http://schemas.microsoft.com/office/excel/2006/main">
          <x14:cfRule type="expression" priority="14" id="{984D6371-6593-473B-A1F2-3D8FBCC13EC9}">
            <xm:f>'1.5 Universal Data'!$C$8&lt;$AH$7</xm:f>
            <x14:dxf>
              <fill>
                <patternFill patternType="lightUp">
                  <bgColor theme="0"/>
                </patternFill>
              </fill>
            </x14:dxf>
          </x14:cfRule>
          <xm:sqref>AJ27:AJ28</xm:sqref>
        </x14:conditionalFormatting>
        <x14:conditionalFormatting xmlns:xm="http://schemas.microsoft.com/office/excel/2006/main">
          <x14:cfRule type="expression" priority="2" id="{F5261D70-AE07-4ADF-9E14-B9DC9E07D0B3}">
            <xm:f>'1.5 Universal Data'!$C$8&lt;$AH$7</xm:f>
            <x14:dxf>
              <fill>
                <patternFill patternType="lightUp">
                  <bgColor theme="0"/>
                </patternFill>
              </fill>
            </x14:dxf>
          </x14:cfRule>
          <xm:sqref>AJ35:AJ36</xm:sqref>
        </x14:conditionalFormatting>
        <x14:conditionalFormatting xmlns:xm="http://schemas.microsoft.com/office/excel/2006/main">
          <x14:cfRule type="expression" priority="46" id="{CE4D0715-A7F8-4410-A69F-22046B7512DA}">
            <xm:f>'1.5 Universal Data'!$C$8&lt;$AF$7</xm:f>
            <x14:dxf>
              <fill>
                <patternFill patternType="lightUp">
                  <bgColor theme="0"/>
                </patternFill>
              </fill>
            </x14:dxf>
          </x14:cfRule>
          <xm:sqref>AK13</xm:sqref>
        </x14:conditionalFormatting>
        <x14:conditionalFormatting xmlns:xm="http://schemas.microsoft.com/office/excel/2006/main">
          <x14:cfRule type="expression" priority="41" id="{4B37E01C-BCA2-4E66-A5DC-F2892BA9A4E2}">
            <xm:f>'1.5 Universal Data'!$C$8&lt;$AF$7</xm:f>
            <x14:dxf>
              <fill>
                <patternFill patternType="lightUp">
                  <bgColor theme="0"/>
                </patternFill>
              </fill>
            </x14:dxf>
          </x14:cfRule>
          <xm:sqref>AK16</xm:sqref>
        </x14:conditionalFormatting>
        <x14:conditionalFormatting xmlns:xm="http://schemas.microsoft.com/office/excel/2006/main">
          <x14:cfRule type="expression" priority="36" id="{799F5BE5-8EFF-4313-850F-251E6CF5DF28}">
            <xm:f>'1.5 Universal Data'!$C$8&lt;$AF$7</xm:f>
            <x14:dxf>
              <fill>
                <patternFill patternType="lightUp">
                  <bgColor theme="0"/>
                </patternFill>
              </fill>
            </x14:dxf>
          </x14:cfRule>
          <xm:sqref>AK19</xm:sqref>
        </x14:conditionalFormatting>
        <x14:conditionalFormatting xmlns:xm="http://schemas.microsoft.com/office/excel/2006/main">
          <x14:cfRule type="expression" priority="31" id="{F18CCB76-E9F3-4E41-827F-03523B647B5C}">
            <xm:f>'1.5 Universal Data'!$C$8&lt;$AF$7</xm:f>
            <x14:dxf>
              <fill>
                <patternFill patternType="lightUp">
                  <bgColor theme="0"/>
                </patternFill>
              </fill>
            </x14:dxf>
          </x14:cfRule>
          <xm:sqref>AK22</xm:sqref>
        </x14:conditionalFormatting>
        <x14:conditionalFormatting xmlns:xm="http://schemas.microsoft.com/office/excel/2006/main">
          <x14:cfRule type="expression" priority="13" id="{743315D5-BF19-463B-A1EC-D338CC8DEEC7}">
            <xm:f>'1.5 Universal Data'!$C$8&lt;$AI$7</xm:f>
            <x14:dxf>
              <fill>
                <patternFill patternType="lightUp">
                  <bgColor theme="0"/>
                </patternFill>
              </fill>
            </x14:dxf>
          </x14:cfRule>
          <xm:sqref>AK27:AK28</xm:sqref>
        </x14:conditionalFormatting>
        <x14:conditionalFormatting xmlns:xm="http://schemas.microsoft.com/office/excel/2006/main">
          <x14:cfRule type="expression" priority="1" id="{5F4A4E2C-E5C8-4D29-99F5-162028AB588D}">
            <xm:f>'1.5 Universal Data'!$C$8&lt;$AI$7</xm:f>
            <x14:dxf>
              <fill>
                <patternFill patternType="lightUp">
                  <bgColor theme="0"/>
                </patternFill>
              </fill>
            </x14:dxf>
          </x14:cfRule>
          <xm:sqref>AK35:AK36</xm:sqref>
        </x14:conditionalFormatting>
        <x14:conditionalFormatting xmlns:xm="http://schemas.microsoft.com/office/excel/2006/main">
          <x14:cfRule type="expression" priority="45" id="{4F5CA43D-0578-4C39-A32E-D821F927B227}">
            <xm:f>'1.5 Universal Data'!$C$8&lt;$AG$7</xm:f>
            <x14:dxf>
              <fill>
                <patternFill patternType="lightUp">
                  <bgColor theme="0"/>
                </patternFill>
              </fill>
            </x14:dxf>
          </x14:cfRule>
          <xm:sqref>AL13</xm:sqref>
        </x14:conditionalFormatting>
        <x14:conditionalFormatting xmlns:xm="http://schemas.microsoft.com/office/excel/2006/main">
          <x14:cfRule type="expression" priority="40" id="{8EB27DB3-A012-4EBC-84B5-6DFAF0174269}">
            <xm:f>'1.5 Universal Data'!$C$8&lt;$AG$7</xm:f>
            <x14:dxf>
              <fill>
                <patternFill patternType="lightUp">
                  <bgColor theme="0"/>
                </patternFill>
              </fill>
            </x14:dxf>
          </x14:cfRule>
          <xm:sqref>AL16</xm:sqref>
        </x14:conditionalFormatting>
        <x14:conditionalFormatting xmlns:xm="http://schemas.microsoft.com/office/excel/2006/main">
          <x14:cfRule type="expression" priority="35" id="{590107D3-293B-4829-BC7C-BBA3EC0CD825}">
            <xm:f>'1.5 Universal Data'!$C$8&lt;$AG$7</xm:f>
            <x14:dxf>
              <fill>
                <patternFill patternType="lightUp">
                  <bgColor theme="0"/>
                </patternFill>
              </fill>
            </x14:dxf>
          </x14:cfRule>
          <xm:sqref>AL19</xm:sqref>
        </x14:conditionalFormatting>
        <x14:conditionalFormatting xmlns:xm="http://schemas.microsoft.com/office/excel/2006/main">
          <x14:cfRule type="expression" priority="30" id="{56729864-0A1F-4C89-AB8D-33335F0F51EC}">
            <xm:f>'1.5 Universal Data'!$C$8&lt;$AG$7</xm:f>
            <x14:dxf>
              <fill>
                <patternFill patternType="lightUp">
                  <bgColor theme="0"/>
                </patternFill>
              </fill>
            </x14:dxf>
          </x14:cfRule>
          <xm:sqref>AL22</xm:sqref>
        </x14:conditionalFormatting>
        <x14:conditionalFormatting xmlns:xm="http://schemas.microsoft.com/office/excel/2006/main">
          <x14:cfRule type="expression" priority="44" id="{194255CB-919D-4719-A708-0A937D904F7B}">
            <xm:f>'1.5 Universal Data'!$C$8&lt;$AH$7</xm:f>
            <x14:dxf>
              <fill>
                <patternFill patternType="lightUp">
                  <bgColor theme="0"/>
                </patternFill>
              </fill>
            </x14:dxf>
          </x14:cfRule>
          <xm:sqref>AM13</xm:sqref>
        </x14:conditionalFormatting>
        <x14:conditionalFormatting xmlns:xm="http://schemas.microsoft.com/office/excel/2006/main">
          <x14:cfRule type="expression" priority="39" id="{9B9A460B-5210-43D5-B0B4-FEFF29F605D5}">
            <xm:f>'1.5 Universal Data'!$C$8&lt;$AH$7</xm:f>
            <x14:dxf>
              <fill>
                <patternFill patternType="lightUp">
                  <bgColor theme="0"/>
                </patternFill>
              </fill>
            </x14:dxf>
          </x14:cfRule>
          <xm:sqref>AM16</xm:sqref>
        </x14:conditionalFormatting>
        <x14:conditionalFormatting xmlns:xm="http://schemas.microsoft.com/office/excel/2006/main">
          <x14:cfRule type="expression" priority="34" id="{7A0F4E09-7628-42C9-BED3-1F04CD60F986}">
            <xm:f>'1.5 Universal Data'!$C$8&lt;$AH$7</xm:f>
            <x14:dxf>
              <fill>
                <patternFill patternType="lightUp">
                  <bgColor theme="0"/>
                </patternFill>
              </fill>
            </x14:dxf>
          </x14:cfRule>
          <xm:sqref>AM19</xm:sqref>
        </x14:conditionalFormatting>
        <x14:conditionalFormatting xmlns:xm="http://schemas.microsoft.com/office/excel/2006/main">
          <x14:cfRule type="expression" priority="29" id="{F9A967D2-2288-4941-A45B-DCE7C7B0B570}">
            <xm:f>'1.5 Universal Data'!$C$8&lt;$AH$7</xm:f>
            <x14:dxf>
              <fill>
                <patternFill patternType="lightUp">
                  <bgColor theme="0"/>
                </patternFill>
              </fill>
            </x14:dxf>
          </x14:cfRule>
          <xm:sqref>AM22</xm:sqref>
        </x14:conditionalFormatting>
        <x14:conditionalFormatting xmlns:xm="http://schemas.microsoft.com/office/excel/2006/main">
          <x14:cfRule type="expression" priority="43" id="{0510FACF-B432-4C5A-B32C-C185BFB57006}">
            <xm:f>'1.5 Universal Data'!$C$8&lt;$AI$7</xm:f>
            <x14:dxf>
              <fill>
                <patternFill patternType="lightUp">
                  <bgColor theme="0"/>
                </patternFill>
              </fill>
            </x14:dxf>
          </x14:cfRule>
          <xm:sqref>AN13</xm:sqref>
        </x14:conditionalFormatting>
        <x14:conditionalFormatting xmlns:xm="http://schemas.microsoft.com/office/excel/2006/main">
          <x14:cfRule type="expression" priority="38" id="{72AF0051-2169-45EA-8940-1B8B7A0BDB8B}">
            <xm:f>'1.5 Universal Data'!$C$8&lt;$AI$7</xm:f>
            <x14:dxf>
              <fill>
                <patternFill patternType="lightUp">
                  <bgColor theme="0"/>
                </patternFill>
              </fill>
            </x14:dxf>
          </x14:cfRule>
          <xm:sqref>AN16</xm:sqref>
        </x14:conditionalFormatting>
        <x14:conditionalFormatting xmlns:xm="http://schemas.microsoft.com/office/excel/2006/main">
          <x14:cfRule type="expression" priority="33" id="{0D8D5CAC-FF1B-4BE1-A5AC-FDCB061307D5}">
            <xm:f>'1.5 Universal Data'!$C$8&lt;$AI$7</xm:f>
            <x14:dxf>
              <fill>
                <patternFill patternType="lightUp">
                  <bgColor theme="0"/>
                </patternFill>
              </fill>
            </x14:dxf>
          </x14:cfRule>
          <xm:sqref>AN19</xm:sqref>
        </x14:conditionalFormatting>
        <x14:conditionalFormatting xmlns:xm="http://schemas.microsoft.com/office/excel/2006/main">
          <x14:cfRule type="expression" priority="28" id="{CCB965AF-AC14-4E94-9820-7099E40E113B}">
            <xm:f>'1.5 Universal Data'!$C$8&lt;$AI$7</xm:f>
            <x14:dxf>
              <fill>
                <patternFill patternType="lightUp">
                  <bgColor theme="0"/>
                </patternFill>
              </fill>
            </x14:dxf>
          </x14:cfRule>
          <xm:sqref>AN22</xm:sqref>
        </x14:conditionalFormatting>
      </x14:conditionalFormatting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C2552-C839-428D-84E3-99C123AB0CF0}">
  <sheetPr>
    <tabColor theme="0" tint="-0.499984740745262"/>
  </sheetPr>
  <dimension ref="A1:AP107"/>
  <sheetViews>
    <sheetView zoomScale="80" zoomScaleNormal="80" workbookViewId="0">
      <pane ySplit="8" topLeftCell="A26" activePane="bottomLeft" state="frozen"/>
      <selection activeCell="H38" sqref="H38"/>
      <selection pane="bottomLeft" activeCell="P33" sqref="P33"/>
    </sheetView>
  </sheetViews>
  <sheetFormatPr defaultRowHeight="14.5"/>
  <cols>
    <col min="1" max="15" width="1.7265625" customWidth="1"/>
    <col min="16" max="16" width="26.453125" bestFit="1" customWidth="1"/>
    <col min="17" max="28" width="1.7265625" hidden="1" customWidth="1"/>
    <col min="29" max="29" width="9.26953125" customWidth="1"/>
    <col min="30" max="30" width="7.7265625" customWidth="1"/>
  </cols>
  <sheetData>
    <row r="1" spans="1:42" s="46" customFormat="1" ht="23.5">
      <c r="A1" s="56" t="str">
        <f>'1.1 Cover'!A1</f>
        <v>Regulatory Reporting Pack</v>
      </c>
    </row>
    <row r="2" spans="1:42" s="46" customFormat="1" ht="23.5">
      <c r="A2" s="56" t="str">
        <f>'1.1 Cover'!A2</f>
        <v>Price base - 2018/19</v>
      </c>
    </row>
    <row r="3" spans="1:42" s="46" customFormat="1" ht="23.5">
      <c r="A3" s="56" t="str">
        <f>'1.1 Cover'!A3</f>
        <v>Regulatory Year: April 2022 - March 2023</v>
      </c>
    </row>
    <row r="4" spans="1:42" s="46" customFormat="1" ht="23.5">
      <c r="A4" s="56" t="s">
        <v>130</v>
      </c>
    </row>
    <row r="6" spans="1:42">
      <c r="AE6" s="1476">
        <f>'1.5 Universal Data'!C8</f>
        <v>2023</v>
      </c>
      <c r="AF6" s="1477"/>
      <c r="AG6" s="1477"/>
      <c r="AH6" s="1477"/>
      <c r="AI6" s="1477"/>
      <c r="AJ6" s="1477"/>
      <c r="AK6" s="1477"/>
      <c r="AL6" s="1477"/>
      <c r="AM6" s="1477"/>
      <c r="AN6" s="1477"/>
      <c r="AO6" s="1477"/>
      <c r="AP6" s="1478"/>
    </row>
    <row r="7" spans="1:42" s="43" customFormat="1">
      <c r="D7" s="55"/>
      <c r="E7" s="55"/>
      <c r="F7" s="55"/>
      <c r="G7" s="55"/>
      <c r="H7" s="55"/>
      <c r="I7" s="55"/>
      <c r="J7" s="55"/>
      <c r="K7" s="55"/>
      <c r="L7" s="55"/>
      <c r="M7" s="55"/>
      <c r="N7" s="55"/>
      <c r="O7" s="55"/>
      <c r="P7" s="54"/>
      <c r="Q7" s="54" t="s">
        <v>1377</v>
      </c>
      <c r="R7" s="54" t="s">
        <v>1378</v>
      </c>
      <c r="S7" s="54" t="s">
        <v>1379</v>
      </c>
      <c r="T7" s="54" t="s">
        <v>1380</v>
      </c>
      <c r="U7" s="54" t="s">
        <v>1381</v>
      </c>
      <c r="V7" s="54" t="s">
        <v>1382</v>
      </c>
      <c r="W7" s="54" t="s">
        <v>1383</v>
      </c>
      <c r="X7" s="54" t="s">
        <v>1384</v>
      </c>
      <c r="Y7" s="54" t="s">
        <v>1385</v>
      </c>
      <c r="Z7" s="54" t="s">
        <v>1386</v>
      </c>
      <c r="AA7" s="54" t="s">
        <v>2324</v>
      </c>
      <c r="AB7" s="54" t="s">
        <v>2325</v>
      </c>
      <c r="AC7" s="43" t="s">
        <v>1387</v>
      </c>
      <c r="AE7" s="52" t="s">
        <v>2382</v>
      </c>
      <c r="AF7" s="51" t="s">
        <v>2383</v>
      </c>
      <c r="AG7" s="51" t="s">
        <v>2384</v>
      </c>
      <c r="AH7" s="51" t="s">
        <v>2385</v>
      </c>
      <c r="AI7" s="51" t="s">
        <v>2386</v>
      </c>
      <c r="AJ7" s="65" t="s">
        <v>2387</v>
      </c>
      <c r="AK7" s="65" t="s">
        <v>2388</v>
      </c>
      <c r="AL7" s="65" t="s">
        <v>2389</v>
      </c>
      <c r="AM7" s="65" t="s">
        <v>2390</v>
      </c>
      <c r="AN7" s="65" t="s">
        <v>2391</v>
      </c>
      <c r="AO7" s="65" t="s">
        <v>2392</v>
      </c>
      <c r="AP7" s="66" t="s">
        <v>2393</v>
      </c>
    </row>
    <row r="8" spans="1:42">
      <c r="P8" s="43"/>
      <c r="Q8" s="43"/>
      <c r="R8" s="43"/>
      <c r="S8" s="43"/>
      <c r="T8" s="43"/>
      <c r="U8" s="43"/>
      <c r="V8" s="43"/>
    </row>
    <row r="9" spans="1:42" s="1" customFormat="1" ht="18">
      <c r="B9" s="2"/>
    </row>
    <row r="11" spans="1:42" s="1" customFormat="1" ht="14">
      <c r="A11" s="42"/>
      <c r="B11" s="48" t="s">
        <v>2394</v>
      </c>
    </row>
    <row r="13" spans="1:42">
      <c r="P13" t="s">
        <v>2395</v>
      </c>
      <c r="AC13" t="s">
        <v>2396</v>
      </c>
      <c r="AE13" s="956"/>
      <c r="AF13" s="956"/>
      <c r="AG13" s="956"/>
      <c r="AH13" s="956"/>
      <c r="AI13" s="956"/>
      <c r="AJ13" s="956"/>
      <c r="AK13" s="956"/>
      <c r="AL13" s="956"/>
      <c r="AM13" s="956"/>
      <c r="AN13" s="956"/>
      <c r="AO13" s="956"/>
      <c r="AP13" s="956"/>
    </row>
    <row r="14" spans="1:42">
      <c r="P14" t="s">
        <v>2397</v>
      </c>
      <c r="V14" s="62"/>
      <c r="AC14" t="s">
        <v>2396</v>
      </c>
      <c r="AE14" s="956"/>
      <c r="AF14" s="956"/>
      <c r="AG14" s="956"/>
      <c r="AH14" s="956"/>
      <c r="AI14" s="956"/>
      <c r="AJ14" s="956"/>
      <c r="AK14" s="956"/>
      <c r="AL14" s="956"/>
      <c r="AM14" s="956"/>
      <c r="AN14" s="956"/>
      <c r="AO14" s="956"/>
      <c r="AP14" s="956"/>
    </row>
    <row r="15" spans="1:42">
      <c r="P15" t="s">
        <v>2398</v>
      </c>
      <c r="V15" s="62"/>
      <c r="AC15" t="s">
        <v>2396</v>
      </c>
      <c r="AE15" s="956"/>
      <c r="AF15" s="956"/>
      <c r="AG15" s="956"/>
      <c r="AH15" s="956"/>
      <c r="AI15" s="956"/>
      <c r="AJ15" s="956"/>
      <c r="AK15" s="956"/>
      <c r="AL15" s="956"/>
      <c r="AM15" s="956"/>
      <c r="AN15" s="956"/>
      <c r="AO15" s="956"/>
      <c r="AP15" s="956"/>
    </row>
    <row r="16" spans="1:42">
      <c r="P16" t="s">
        <v>2399</v>
      </c>
      <c r="V16" s="62"/>
      <c r="AC16" t="s">
        <v>2396</v>
      </c>
      <c r="AE16" s="956"/>
      <c r="AF16" s="956"/>
      <c r="AG16" s="956"/>
      <c r="AH16" s="956"/>
      <c r="AI16" s="956"/>
      <c r="AJ16" s="956"/>
      <c r="AK16" s="956"/>
      <c r="AL16" s="956"/>
      <c r="AM16" s="956"/>
      <c r="AN16" s="956"/>
      <c r="AO16" s="956"/>
      <c r="AP16" s="956"/>
    </row>
    <row r="17" spans="16:42">
      <c r="P17" t="s">
        <v>2400</v>
      </c>
      <c r="V17" s="62"/>
      <c r="AC17" t="s">
        <v>2396</v>
      </c>
      <c r="AE17" s="956"/>
      <c r="AF17" s="956"/>
      <c r="AG17" s="956"/>
      <c r="AH17" s="956"/>
      <c r="AI17" s="956"/>
      <c r="AJ17" s="956"/>
      <c r="AK17" s="956"/>
      <c r="AL17" s="956"/>
      <c r="AM17" s="956"/>
      <c r="AN17" s="956"/>
      <c r="AO17" s="956"/>
      <c r="AP17" s="956"/>
    </row>
    <row r="18" spans="16:42">
      <c r="P18" t="s">
        <v>355</v>
      </c>
      <c r="V18" s="62"/>
      <c r="AC18" t="s">
        <v>2396</v>
      </c>
      <c r="AE18" s="956"/>
      <c r="AF18" s="956"/>
      <c r="AG18" s="956"/>
      <c r="AH18" s="956"/>
      <c r="AI18" s="956"/>
      <c r="AJ18" s="956"/>
      <c r="AK18" s="956"/>
      <c r="AL18" s="956"/>
      <c r="AM18" s="956"/>
      <c r="AN18" s="956"/>
      <c r="AO18" s="956"/>
      <c r="AP18" s="956"/>
    </row>
    <row r="19" spans="16:42">
      <c r="P19" t="s">
        <v>2401</v>
      </c>
      <c r="V19" s="62"/>
      <c r="AC19" t="s">
        <v>2396</v>
      </c>
      <c r="AE19" s="956"/>
      <c r="AF19" s="956"/>
      <c r="AG19" s="956"/>
      <c r="AH19" s="956"/>
      <c r="AI19" s="956"/>
      <c r="AJ19" s="956"/>
      <c r="AK19" s="956"/>
      <c r="AL19" s="956"/>
      <c r="AM19" s="956"/>
      <c r="AN19" s="956"/>
      <c r="AO19" s="956"/>
      <c r="AP19" s="956"/>
    </row>
    <row r="20" spans="16:42">
      <c r="P20" t="s">
        <v>2402</v>
      </c>
      <c r="V20" s="62"/>
      <c r="AC20" t="s">
        <v>2396</v>
      </c>
      <c r="AE20" s="956"/>
      <c r="AF20" s="956"/>
      <c r="AG20" s="956"/>
      <c r="AH20" s="956"/>
      <c r="AI20" s="956"/>
      <c r="AJ20" s="956"/>
      <c r="AK20" s="956"/>
      <c r="AL20" s="956"/>
      <c r="AM20" s="956"/>
      <c r="AN20" s="956"/>
      <c r="AO20" s="956"/>
      <c r="AP20" s="956"/>
    </row>
    <row r="21" spans="16:42">
      <c r="P21" t="s">
        <v>2403</v>
      </c>
      <c r="V21" s="62"/>
      <c r="AC21" t="s">
        <v>2396</v>
      </c>
      <c r="AE21" s="956"/>
      <c r="AF21" s="956"/>
      <c r="AG21" s="956"/>
      <c r="AH21" s="956"/>
      <c r="AI21" s="956"/>
      <c r="AJ21" s="956"/>
      <c r="AK21" s="956"/>
      <c r="AL21" s="956"/>
      <c r="AM21" s="956"/>
      <c r="AN21" s="956"/>
      <c r="AO21" s="956"/>
      <c r="AP21" s="956"/>
    </row>
    <row r="22" spans="16:42">
      <c r="P22" t="s">
        <v>2404</v>
      </c>
      <c r="V22" s="62"/>
      <c r="AC22" t="s">
        <v>2396</v>
      </c>
      <c r="AE22" s="956"/>
      <c r="AF22" s="956"/>
      <c r="AG22" s="956"/>
      <c r="AH22" s="956"/>
      <c r="AI22" s="956"/>
      <c r="AJ22" s="956"/>
      <c r="AK22" s="956"/>
      <c r="AL22" s="956"/>
      <c r="AM22" s="956"/>
      <c r="AN22" s="956"/>
      <c r="AO22" s="956"/>
      <c r="AP22" s="956"/>
    </row>
    <row r="23" spans="16:42">
      <c r="P23" t="s">
        <v>2405</v>
      </c>
      <c r="V23" s="62"/>
      <c r="AC23" t="s">
        <v>2396</v>
      </c>
      <c r="AE23" s="956"/>
      <c r="AF23" s="956"/>
      <c r="AG23" s="956"/>
      <c r="AH23" s="956"/>
      <c r="AI23" s="956"/>
      <c r="AJ23" s="956"/>
      <c r="AK23" s="956"/>
      <c r="AL23" s="956"/>
      <c r="AM23" s="956"/>
      <c r="AN23" s="956"/>
      <c r="AO23" s="956"/>
      <c r="AP23" s="956"/>
    </row>
    <row r="24" spans="16:42">
      <c r="P24" t="s">
        <v>2406</v>
      </c>
      <c r="V24" s="62"/>
      <c r="AC24" t="s">
        <v>2396</v>
      </c>
      <c r="AE24" s="956"/>
      <c r="AF24" s="956"/>
      <c r="AG24" s="956"/>
      <c r="AH24" s="956"/>
      <c r="AI24" s="956"/>
      <c r="AJ24" s="956"/>
      <c r="AK24" s="956"/>
      <c r="AL24" s="956"/>
      <c r="AM24" s="956"/>
      <c r="AN24" s="956"/>
      <c r="AO24" s="956"/>
      <c r="AP24" s="956"/>
    </row>
    <row r="25" spans="16:42">
      <c r="P25" t="s">
        <v>2407</v>
      </c>
      <c r="V25" s="62"/>
      <c r="AC25" t="s">
        <v>2396</v>
      </c>
      <c r="AE25" s="956"/>
      <c r="AF25" s="956"/>
      <c r="AG25" s="956"/>
      <c r="AH25" s="956"/>
      <c r="AI25" s="956"/>
      <c r="AJ25" s="956"/>
      <c r="AK25" s="956"/>
      <c r="AL25" s="956"/>
      <c r="AM25" s="956"/>
      <c r="AN25" s="956"/>
      <c r="AO25" s="956"/>
      <c r="AP25" s="956"/>
    </row>
    <row r="26" spans="16:42">
      <c r="P26" t="s">
        <v>2408</v>
      </c>
      <c r="V26" s="62"/>
      <c r="AC26" t="s">
        <v>2396</v>
      </c>
      <c r="AE26" s="956"/>
      <c r="AF26" s="956"/>
      <c r="AG26" s="956"/>
      <c r="AH26" s="956"/>
      <c r="AI26" s="956"/>
      <c r="AJ26" s="956"/>
      <c r="AK26" s="956"/>
      <c r="AL26" s="956"/>
      <c r="AM26" s="956"/>
      <c r="AN26" s="956"/>
      <c r="AO26" s="956"/>
      <c r="AP26" s="956"/>
    </row>
    <row r="27" spans="16:42">
      <c r="P27" t="s">
        <v>2409</v>
      </c>
      <c r="V27" s="62"/>
      <c r="AC27" t="s">
        <v>2396</v>
      </c>
      <c r="AE27" s="956"/>
      <c r="AF27" s="956"/>
      <c r="AG27" s="956"/>
      <c r="AH27" s="956"/>
      <c r="AI27" s="956"/>
      <c r="AJ27" s="956"/>
      <c r="AK27" s="956"/>
      <c r="AL27" s="956"/>
      <c r="AM27" s="956"/>
      <c r="AN27" s="956"/>
      <c r="AO27" s="956"/>
      <c r="AP27" s="956"/>
    </row>
    <row r="28" spans="16:42">
      <c r="P28" t="s">
        <v>2410</v>
      </c>
      <c r="V28" s="62"/>
      <c r="AC28" t="s">
        <v>2396</v>
      </c>
      <c r="AE28" s="956"/>
      <c r="AF28" s="956"/>
      <c r="AG28" s="956"/>
      <c r="AH28" s="956"/>
      <c r="AI28" s="956"/>
      <c r="AJ28" s="956"/>
      <c r="AK28" s="956"/>
      <c r="AL28" s="956"/>
      <c r="AM28" s="956"/>
      <c r="AN28" s="956"/>
      <c r="AO28" s="956"/>
      <c r="AP28" s="956"/>
    </row>
    <row r="29" spans="16:42">
      <c r="P29" t="s">
        <v>2411</v>
      </c>
      <c r="V29" s="62"/>
      <c r="AC29" t="s">
        <v>2396</v>
      </c>
      <c r="AE29" s="956"/>
      <c r="AF29" s="956"/>
      <c r="AG29" s="956"/>
      <c r="AH29" s="956"/>
      <c r="AI29" s="956"/>
      <c r="AJ29" s="956"/>
      <c r="AK29" s="956"/>
      <c r="AL29" s="956"/>
      <c r="AM29" s="956"/>
      <c r="AN29" s="956"/>
      <c r="AO29" s="956"/>
      <c r="AP29" s="956"/>
    </row>
    <row r="30" spans="16:42">
      <c r="P30" t="s">
        <v>2412</v>
      </c>
      <c r="V30" s="62"/>
      <c r="AC30" t="s">
        <v>2396</v>
      </c>
      <c r="AE30" s="956"/>
      <c r="AF30" s="956"/>
      <c r="AG30" s="956"/>
      <c r="AH30" s="956"/>
      <c r="AI30" s="956"/>
      <c r="AJ30" s="956"/>
      <c r="AK30" s="956"/>
      <c r="AL30" s="956"/>
      <c r="AM30" s="956"/>
      <c r="AN30" s="956"/>
      <c r="AO30" s="956"/>
      <c r="AP30" s="956"/>
    </row>
    <row r="31" spans="16:42">
      <c r="P31" t="s">
        <v>2413</v>
      </c>
      <c r="V31" s="62"/>
      <c r="AC31" t="s">
        <v>2396</v>
      </c>
      <c r="AE31" s="956"/>
      <c r="AF31" s="956"/>
      <c r="AG31" s="956"/>
      <c r="AH31" s="956"/>
      <c r="AI31" s="956"/>
      <c r="AJ31" s="956"/>
      <c r="AK31" s="956"/>
      <c r="AL31" s="956"/>
      <c r="AM31" s="956"/>
      <c r="AN31" s="956"/>
      <c r="AO31" s="956"/>
      <c r="AP31" s="956"/>
    </row>
    <row r="32" spans="16:42">
      <c r="P32" t="s">
        <v>2414</v>
      </c>
      <c r="V32" s="62"/>
      <c r="AC32" t="s">
        <v>2396</v>
      </c>
      <c r="AE32" s="956"/>
      <c r="AF32" s="956"/>
      <c r="AG32" s="956"/>
      <c r="AH32" s="956"/>
      <c r="AI32" s="956"/>
      <c r="AJ32" s="956"/>
      <c r="AK32" s="956"/>
      <c r="AL32" s="956"/>
      <c r="AM32" s="956"/>
      <c r="AN32" s="956"/>
      <c r="AO32" s="956"/>
      <c r="AP32" s="956"/>
    </row>
    <row r="33" spans="1:42">
      <c r="P33" t="s">
        <v>2415</v>
      </c>
      <c r="V33" s="62"/>
      <c r="AC33" t="s">
        <v>2396</v>
      </c>
      <c r="AE33" s="956"/>
      <c r="AF33" s="956"/>
      <c r="AG33" s="956"/>
      <c r="AH33" s="956"/>
      <c r="AI33" s="956"/>
      <c r="AJ33" s="956"/>
      <c r="AK33" s="956"/>
      <c r="AL33" s="956"/>
      <c r="AM33" s="956"/>
      <c r="AN33" s="956"/>
      <c r="AO33" s="956"/>
      <c r="AP33" s="956"/>
    </row>
    <row r="34" spans="1:42">
      <c r="P34" t="s">
        <v>2416</v>
      </c>
      <c r="V34" s="62"/>
      <c r="AC34" t="s">
        <v>2396</v>
      </c>
      <c r="AE34" s="956"/>
      <c r="AF34" s="956"/>
      <c r="AG34" s="956"/>
      <c r="AH34" s="956"/>
      <c r="AI34" s="956"/>
      <c r="AJ34" s="956"/>
      <c r="AK34" s="956"/>
      <c r="AL34" s="956"/>
      <c r="AM34" s="956"/>
      <c r="AN34" s="956"/>
      <c r="AO34" s="956"/>
      <c r="AP34" s="956"/>
    </row>
    <row r="35" spans="1:42">
      <c r="P35" t="s">
        <v>2417</v>
      </c>
      <c r="V35" s="62"/>
      <c r="AC35" t="s">
        <v>2396</v>
      </c>
      <c r="AE35" s="956"/>
      <c r="AF35" s="956"/>
      <c r="AG35" s="956"/>
      <c r="AH35" s="956"/>
      <c r="AI35" s="956"/>
      <c r="AJ35" s="956"/>
      <c r="AK35" s="956"/>
      <c r="AL35" s="956"/>
      <c r="AM35" s="956"/>
      <c r="AN35" s="956"/>
      <c r="AO35" s="956"/>
      <c r="AP35" s="956"/>
    </row>
    <row r="36" spans="1:42">
      <c r="P36" t="s">
        <v>2418</v>
      </c>
      <c r="V36" s="62"/>
      <c r="AC36" t="s">
        <v>2396</v>
      </c>
      <c r="AE36" s="956"/>
      <c r="AF36" s="956"/>
      <c r="AG36" s="956"/>
      <c r="AH36" s="956"/>
      <c r="AI36" s="956"/>
      <c r="AJ36" s="956"/>
      <c r="AK36" s="956"/>
      <c r="AL36" s="956"/>
      <c r="AM36" s="956"/>
      <c r="AN36" s="956"/>
      <c r="AO36" s="956"/>
      <c r="AP36" s="956"/>
    </row>
    <row r="37" spans="1:42">
      <c r="P37" t="s">
        <v>2419</v>
      </c>
      <c r="V37" s="62"/>
      <c r="AC37" t="s">
        <v>2396</v>
      </c>
      <c r="AE37" s="956"/>
      <c r="AF37" s="956"/>
      <c r="AG37" s="956"/>
      <c r="AH37" s="956"/>
      <c r="AI37" s="956"/>
      <c r="AJ37" s="956"/>
      <c r="AK37" s="956"/>
      <c r="AL37" s="956"/>
      <c r="AM37" s="956"/>
      <c r="AN37" s="956"/>
      <c r="AO37" s="956"/>
      <c r="AP37" s="956"/>
    </row>
    <row r="38" spans="1:42">
      <c r="P38" t="s">
        <v>2420</v>
      </c>
      <c r="V38" s="62"/>
      <c r="AC38" t="s">
        <v>2396</v>
      </c>
      <c r="AE38" s="956"/>
      <c r="AF38" s="956"/>
      <c r="AG38" s="956"/>
      <c r="AH38" s="956"/>
      <c r="AI38" s="956"/>
      <c r="AJ38" s="956"/>
      <c r="AK38" s="956"/>
      <c r="AL38" s="956"/>
      <c r="AM38" s="956"/>
      <c r="AN38" s="956"/>
      <c r="AO38" s="956"/>
      <c r="AP38" s="956"/>
    </row>
    <row r="39" spans="1:42">
      <c r="P39" t="s">
        <v>2421</v>
      </c>
      <c r="V39" s="62"/>
      <c r="AC39" t="s">
        <v>2396</v>
      </c>
      <c r="AE39" s="956"/>
      <c r="AF39" s="956"/>
      <c r="AG39" s="956"/>
      <c r="AH39" s="956"/>
      <c r="AI39" s="956"/>
      <c r="AJ39" s="956"/>
      <c r="AK39" s="956"/>
      <c r="AL39" s="956"/>
      <c r="AM39" s="956"/>
      <c r="AN39" s="956"/>
      <c r="AO39" s="956"/>
      <c r="AP39" s="956"/>
    </row>
    <row r="40" spans="1:42">
      <c r="P40" t="s">
        <v>2422</v>
      </c>
      <c r="V40" s="62"/>
      <c r="AC40" t="s">
        <v>2396</v>
      </c>
      <c r="AE40" s="956"/>
      <c r="AF40" s="956"/>
      <c r="AG40" s="956"/>
      <c r="AH40" s="956"/>
      <c r="AI40" s="956"/>
      <c r="AJ40" s="956"/>
      <c r="AK40" s="956"/>
      <c r="AL40" s="956"/>
      <c r="AM40" s="956"/>
      <c r="AN40" s="956"/>
      <c r="AO40" s="956"/>
      <c r="AP40" s="956"/>
    </row>
    <row r="41" spans="1:42">
      <c r="P41" t="s">
        <v>2423</v>
      </c>
      <c r="V41" s="62"/>
      <c r="AC41" t="s">
        <v>2396</v>
      </c>
      <c r="AE41" s="956"/>
      <c r="AF41" s="956"/>
      <c r="AG41" s="956"/>
      <c r="AH41" s="956"/>
      <c r="AI41" s="956"/>
      <c r="AJ41" s="956"/>
      <c r="AK41" s="956"/>
      <c r="AL41" s="956"/>
      <c r="AM41" s="956"/>
      <c r="AN41" s="956"/>
      <c r="AO41" s="956"/>
      <c r="AP41" s="956"/>
    </row>
    <row r="42" spans="1:42">
      <c r="P42" t="s">
        <v>2424</v>
      </c>
      <c r="V42" s="62"/>
      <c r="AC42" t="s">
        <v>2396</v>
      </c>
      <c r="AE42" s="956"/>
      <c r="AF42" s="956"/>
      <c r="AG42" s="956"/>
      <c r="AH42" s="956"/>
      <c r="AI42" s="956"/>
      <c r="AJ42" s="956"/>
      <c r="AK42" s="956"/>
      <c r="AL42" s="956"/>
      <c r="AM42" s="956"/>
      <c r="AN42" s="956"/>
      <c r="AO42" s="956"/>
      <c r="AP42" s="956"/>
    </row>
    <row r="43" spans="1:42">
      <c r="P43" t="s">
        <v>2425</v>
      </c>
      <c r="AC43" t="s">
        <v>2396</v>
      </c>
      <c r="AE43" s="956"/>
      <c r="AF43" s="956"/>
      <c r="AG43" s="956"/>
      <c r="AH43" s="956"/>
      <c r="AI43" s="956"/>
      <c r="AJ43" s="956"/>
      <c r="AK43" s="956"/>
      <c r="AL43" s="956"/>
      <c r="AM43" s="956"/>
      <c r="AN43" s="956"/>
      <c r="AO43" s="956"/>
      <c r="AP43" s="956"/>
    </row>
    <row r="44" spans="1:42">
      <c r="P44" t="s">
        <v>2426</v>
      </c>
      <c r="AC44" t="s">
        <v>2396</v>
      </c>
      <c r="AE44" s="956"/>
      <c r="AF44" s="956"/>
      <c r="AG44" s="956"/>
      <c r="AH44" s="956"/>
      <c r="AI44" s="956"/>
      <c r="AJ44" s="956"/>
      <c r="AK44" s="956"/>
      <c r="AL44" s="956"/>
      <c r="AM44" s="956"/>
      <c r="AN44" s="956"/>
      <c r="AO44" s="956"/>
      <c r="AP44" s="956"/>
    </row>
    <row r="45" spans="1:42">
      <c r="AE45" s="67"/>
      <c r="AF45" s="67"/>
      <c r="AG45" s="67"/>
      <c r="AH45" s="67"/>
      <c r="AI45" s="67"/>
      <c r="AJ45" s="67"/>
      <c r="AK45" s="67"/>
      <c r="AL45" s="67"/>
      <c r="AM45" s="67"/>
      <c r="AN45" s="67"/>
      <c r="AO45" s="67"/>
      <c r="AP45" s="67"/>
    </row>
    <row r="46" spans="1:42" s="1" customFormat="1" ht="14">
      <c r="A46" s="42"/>
      <c r="B46" s="48" t="s">
        <v>2427</v>
      </c>
      <c r="AE46" s="68"/>
      <c r="AF46" s="68"/>
      <c r="AG46" s="68"/>
      <c r="AH46" s="68"/>
      <c r="AI46" s="68"/>
      <c r="AJ46" s="68"/>
      <c r="AK46" s="68"/>
      <c r="AL46" s="68"/>
      <c r="AM46" s="68"/>
      <c r="AN46" s="68"/>
      <c r="AO46" s="68"/>
      <c r="AP46" s="68"/>
    </row>
    <row r="47" spans="1:42">
      <c r="AE47" s="67"/>
      <c r="AF47" s="67"/>
      <c r="AG47" s="67"/>
      <c r="AH47" s="67"/>
      <c r="AI47" s="67"/>
      <c r="AJ47" s="67"/>
      <c r="AK47" s="67"/>
      <c r="AL47" s="67"/>
      <c r="AM47" s="67"/>
      <c r="AN47" s="67"/>
      <c r="AO47" s="67"/>
      <c r="AP47" s="67"/>
    </row>
    <row r="48" spans="1:42">
      <c r="P48" t="s">
        <v>2428</v>
      </c>
      <c r="V48" s="62"/>
      <c r="AC48" t="s">
        <v>2396</v>
      </c>
      <c r="AE48" s="956"/>
      <c r="AF48" s="956"/>
      <c r="AG48" s="956"/>
      <c r="AH48" s="956"/>
      <c r="AI48" s="956"/>
      <c r="AJ48" s="956"/>
      <c r="AK48" s="956"/>
      <c r="AL48" s="956"/>
      <c r="AM48" s="956"/>
      <c r="AN48" s="956"/>
      <c r="AO48" s="956"/>
      <c r="AP48" s="956"/>
    </row>
    <row r="49" spans="1:42">
      <c r="P49" t="s">
        <v>2429</v>
      </c>
      <c r="V49" s="62"/>
      <c r="AC49" t="s">
        <v>2396</v>
      </c>
      <c r="AE49" s="956"/>
      <c r="AF49" s="956"/>
      <c r="AG49" s="956"/>
      <c r="AH49" s="956"/>
      <c r="AI49" s="956"/>
      <c r="AJ49" s="956"/>
      <c r="AK49" s="956"/>
      <c r="AL49" s="956"/>
      <c r="AM49" s="956"/>
      <c r="AN49" s="956"/>
      <c r="AO49" s="956"/>
      <c r="AP49" s="956"/>
    </row>
    <row r="50" spans="1:42">
      <c r="P50" t="s">
        <v>2430</v>
      </c>
      <c r="V50" s="62"/>
      <c r="AC50" t="s">
        <v>2396</v>
      </c>
      <c r="AE50" s="956"/>
      <c r="AF50" s="956"/>
      <c r="AG50" s="956"/>
      <c r="AH50" s="956"/>
      <c r="AI50" s="956"/>
      <c r="AJ50" s="956"/>
      <c r="AK50" s="956"/>
      <c r="AL50" s="956"/>
      <c r="AM50" s="956"/>
      <c r="AN50" s="956"/>
      <c r="AO50" s="956"/>
      <c r="AP50" s="956"/>
    </row>
    <row r="51" spans="1:42">
      <c r="P51" t="s">
        <v>2431</v>
      </c>
      <c r="V51" s="62"/>
      <c r="AC51" t="s">
        <v>2396</v>
      </c>
      <c r="AE51" s="956"/>
      <c r="AF51" s="956"/>
      <c r="AG51" s="956"/>
      <c r="AH51" s="956"/>
      <c r="AI51" s="956"/>
      <c r="AJ51" s="956"/>
      <c r="AK51" s="956"/>
      <c r="AL51" s="956"/>
      <c r="AM51" s="956"/>
      <c r="AN51" s="956"/>
      <c r="AO51" s="956"/>
      <c r="AP51" s="956"/>
    </row>
    <row r="52" spans="1:42">
      <c r="P52" t="s">
        <v>2432</v>
      </c>
      <c r="V52" s="62"/>
      <c r="AC52" t="s">
        <v>2396</v>
      </c>
      <c r="AE52" s="956"/>
      <c r="AF52" s="956"/>
      <c r="AG52" s="956"/>
      <c r="AH52" s="956"/>
      <c r="AI52" s="956"/>
      <c r="AJ52" s="956"/>
      <c r="AK52" s="956"/>
      <c r="AL52" s="956"/>
      <c r="AM52" s="956"/>
      <c r="AN52" s="956"/>
      <c r="AO52" s="956"/>
      <c r="AP52" s="956"/>
    </row>
    <row r="53" spans="1:42">
      <c r="P53" t="s">
        <v>2433</v>
      </c>
      <c r="V53" s="62"/>
      <c r="AC53" t="s">
        <v>2396</v>
      </c>
      <c r="AE53" s="956"/>
      <c r="AF53" s="956"/>
      <c r="AG53" s="956"/>
      <c r="AH53" s="956"/>
      <c r="AI53" s="956"/>
      <c r="AJ53" s="956"/>
      <c r="AK53" s="956"/>
      <c r="AL53" s="956"/>
      <c r="AM53" s="956"/>
      <c r="AN53" s="956"/>
      <c r="AO53" s="956"/>
      <c r="AP53" s="956"/>
    </row>
    <row r="54" spans="1:42">
      <c r="P54" t="s">
        <v>2434</v>
      </c>
      <c r="V54" s="62"/>
      <c r="AC54" t="s">
        <v>2396</v>
      </c>
      <c r="AE54" s="956"/>
      <c r="AF54" s="956"/>
      <c r="AG54" s="956"/>
      <c r="AH54" s="956"/>
      <c r="AI54" s="956"/>
      <c r="AJ54" s="956"/>
      <c r="AK54" s="956"/>
      <c r="AL54" s="956"/>
      <c r="AM54" s="956"/>
      <c r="AN54" s="956"/>
      <c r="AO54" s="956"/>
      <c r="AP54" s="956"/>
    </row>
    <row r="55" spans="1:42">
      <c r="P55" t="s">
        <v>2435</v>
      </c>
      <c r="V55" s="62"/>
      <c r="AC55" t="s">
        <v>2396</v>
      </c>
      <c r="AE55" s="956"/>
      <c r="AF55" s="956"/>
      <c r="AG55" s="956"/>
      <c r="AH55" s="956"/>
      <c r="AI55" s="956"/>
      <c r="AJ55" s="956"/>
      <c r="AK55" s="956"/>
      <c r="AL55" s="956"/>
      <c r="AM55" s="956"/>
      <c r="AN55" s="956"/>
      <c r="AO55" s="956"/>
      <c r="AP55" s="956"/>
    </row>
    <row r="56" spans="1:42">
      <c r="P56" t="s">
        <v>2436</v>
      </c>
      <c r="V56" s="62"/>
      <c r="AC56" t="s">
        <v>2396</v>
      </c>
      <c r="AE56" s="956"/>
      <c r="AF56" s="956"/>
      <c r="AG56" s="956"/>
      <c r="AH56" s="956"/>
      <c r="AI56" s="956"/>
      <c r="AJ56" s="956"/>
      <c r="AK56" s="956"/>
      <c r="AL56" s="956"/>
      <c r="AM56" s="956"/>
      <c r="AN56" s="956"/>
      <c r="AO56" s="956"/>
      <c r="AP56" s="956"/>
    </row>
    <row r="57" spans="1:42">
      <c r="P57" t="s">
        <v>2437</v>
      </c>
      <c r="AC57" t="s">
        <v>2396</v>
      </c>
      <c r="AE57" s="956"/>
      <c r="AF57" s="956"/>
      <c r="AG57" s="956"/>
      <c r="AH57" s="956"/>
      <c r="AI57" s="956"/>
      <c r="AJ57" s="956"/>
      <c r="AK57" s="956"/>
      <c r="AL57" s="956"/>
      <c r="AM57" s="956"/>
      <c r="AN57" s="956"/>
      <c r="AO57" s="956"/>
      <c r="AP57" s="956"/>
    </row>
    <row r="58" spans="1:42">
      <c r="P58" t="s">
        <v>2438</v>
      </c>
      <c r="AC58" t="s">
        <v>2396</v>
      </c>
      <c r="AE58" s="956"/>
      <c r="AF58" s="956"/>
      <c r="AG58" s="956"/>
      <c r="AH58" s="956"/>
      <c r="AI58" s="956"/>
      <c r="AJ58" s="956"/>
      <c r="AK58" s="956"/>
      <c r="AL58" s="956"/>
      <c r="AM58" s="956"/>
      <c r="AN58" s="956"/>
      <c r="AO58" s="956"/>
      <c r="AP58" s="956"/>
    </row>
    <row r="59" spans="1:42">
      <c r="P59" t="s">
        <v>2439</v>
      </c>
      <c r="S59" s="61"/>
      <c r="AC59" t="s">
        <v>2396</v>
      </c>
      <c r="AE59" s="956"/>
      <c r="AF59" s="956"/>
      <c r="AG59" s="956"/>
      <c r="AH59" s="956"/>
      <c r="AI59" s="956"/>
      <c r="AJ59" s="956"/>
      <c r="AK59" s="956"/>
      <c r="AL59" s="956"/>
      <c r="AM59" s="956"/>
      <c r="AN59" s="956"/>
      <c r="AO59" s="956"/>
      <c r="AP59" s="956"/>
    </row>
    <row r="60" spans="1:42">
      <c r="P60" t="s">
        <v>2440</v>
      </c>
      <c r="AC60" t="s">
        <v>2396</v>
      </c>
      <c r="AE60" s="956"/>
      <c r="AF60" s="956"/>
      <c r="AG60" s="956"/>
      <c r="AH60" s="956"/>
      <c r="AI60" s="956"/>
      <c r="AJ60" s="956"/>
      <c r="AK60" s="956"/>
      <c r="AL60" s="956"/>
      <c r="AM60" s="956"/>
      <c r="AN60" s="956"/>
      <c r="AO60" s="956"/>
      <c r="AP60" s="956"/>
    </row>
    <row r="61" spans="1:42">
      <c r="AE61" s="67"/>
      <c r="AF61" s="67"/>
      <c r="AG61" s="67"/>
      <c r="AH61" s="67"/>
      <c r="AI61" s="67"/>
      <c r="AJ61" s="67"/>
      <c r="AK61" s="67"/>
      <c r="AL61" s="67"/>
      <c r="AM61" s="67"/>
      <c r="AN61" s="67"/>
      <c r="AO61" s="67"/>
      <c r="AP61" s="67"/>
    </row>
    <row r="62" spans="1:42" s="1" customFormat="1" ht="14">
      <c r="A62" s="42"/>
      <c r="B62" s="48" t="s">
        <v>2441</v>
      </c>
      <c r="AE62" s="68"/>
      <c r="AF62" s="68"/>
      <c r="AG62" s="68"/>
      <c r="AH62" s="68"/>
      <c r="AI62" s="68"/>
      <c r="AJ62" s="68"/>
      <c r="AK62" s="68"/>
      <c r="AL62" s="68"/>
      <c r="AM62" s="68"/>
      <c r="AN62" s="68"/>
      <c r="AO62" s="68"/>
      <c r="AP62" s="68"/>
    </row>
    <row r="63" spans="1:42">
      <c r="AE63" s="67"/>
      <c r="AF63" s="67"/>
      <c r="AG63" s="67"/>
      <c r="AH63" s="67"/>
      <c r="AI63" s="67"/>
      <c r="AJ63" s="67"/>
      <c r="AK63" s="67"/>
      <c r="AL63" s="67"/>
      <c r="AM63" s="67"/>
      <c r="AN63" s="67"/>
      <c r="AO63" s="67"/>
      <c r="AP63" s="67"/>
    </row>
    <row r="64" spans="1:42">
      <c r="P64" t="s">
        <v>2442</v>
      </c>
      <c r="V64" s="62"/>
      <c r="AC64" t="s">
        <v>2396</v>
      </c>
      <c r="AE64" s="956"/>
      <c r="AF64" s="956"/>
      <c r="AG64" s="956"/>
      <c r="AH64" s="956"/>
      <c r="AI64" s="956"/>
      <c r="AJ64" s="956"/>
      <c r="AK64" s="956"/>
      <c r="AL64" s="956"/>
      <c r="AM64" s="956"/>
      <c r="AN64" s="956"/>
      <c r="AO64" s="956"/>
      <c r="AP64" s="956"/>
    </row>
    <row r="65" spans="1:42">
      <c r="P65" t="s">
        <v>2443</v>
      </c>
      <c r="V65" s="62"/>
      <c r="AC65" t="s">
        <v>2396</v>
      </c>
      <c r="AE65" s="956"/>
      <c r="AF65" s="956"/>
      <c r="AG65" s="956"/>
      <c r="AH65" s="956"/>
      <c r="AI65" s="956"/>
      <c r="AJ65" s="956"/>
      <c r="AK65" s="956"/>
      <c r="AL65" s="956"/>
      <c r="AM65" s="956"/>
      <c r="AN65" s="956"/>
      <c r="AO65" s="956"/>
      <c r="AP65" s="956"/>
    </row>
    <row r="66" spans="1:42">
      <c r="AE66" s="67"/>
      <c r="AF66" s="67"/>
      <c r="AG66" s="67"/>
      <c r="AH66" s="67"/>
      <c r="AI66" s="67"/>
      <c r="AJ66" s="67"/>
      <c r="AK66" s="67"/>
      <c r="AL66" s="67"/>
      <c r="AM66" s="67"/>
      <c r="AN66" s="67"/>
      <c r="AO66" s="67"/>
      <c r="AP66" s="67"/>
    </row>
    <row r="67" spans="1:42" s="1" customFormat="1" ht="14">
      <c r="A67" s="42"/>
      <c r="B67" s="48" t="s">
        <v>2444</v>
      </c>
      <c r="AE67" s="68"/>
      <c r="AF67" s="68"/>
      <c r="AG67" s="68"/>
      <c r="AH67" s="68"/>
      <c r="AI67" s="68"/>
      <c r="AJ67" s="68"/>
      <c r="AK67" s="68"/>
      <c r="AL67" s="68"/>
      <c r="AM67" s="68"/>
      <c r="AN67" s="68"/>
      <c r="AO67" s="68"/>
      <c r="AP67" s="68"/>
    </row>
    <row r="68" spans="1:42">
      <c r="AE68" s="67"/>
      <c r="AF68" s="67"/>
      <c r="AG68" s="67"/>
      <c r="AH68" s="67"/>
      <c r="AI68" s="67"/>
      <c r="AJ68" s="67"/>
      <c r="AK68" s="67"/>
      <c r="AL68" s="67"/>
      <c r="AM68" s="67"/>
      <c r="AN68" s="67"/>
      <c r="AO68" s="67"/>
      <c r="AP68" s="67"/>
    </row>
    <row r="69" spans="1:42">
      <c r="P69" t="s">
        <v>2428</v>
      </c>
      <c r="V69" s="62"/>
      <c r="AC69" t="s">
        <v>2396</v>
      </c>
      <c r="AE69" s="956"/>
      <c r="AF69" s="956"/>
      <c r="AG69" s="956"/>
      <c r="AH69" s="956"/>
      <c r="AI69" s="956"/>
      <c r="AJ69" s="956"/>
      <c r="AK69" s="956"/>
      <c r="AL69" s="956"/>
      <c r="AM69" s="956"/>
      <c r="AN69" s="956"/>
      <c r="AO69" s="956"/>
      <c r="AP69" s="956"/>
    </row>
    <row r="70" spans="1:42">
      <c r="P70" t="s">
        <v>2429</v>
      </c>
      <c r="V70" s="62"/>
      <c r="AC70" t="s">
        <v>2396</v>
      </c>
      <c r="AE70" s="956"/>
      <c r="AF70" s="956"/>
      <c r="AG70" s="956"/>
      <c r="AH70" s="956"/>
      <c r="AI70" s="956"/>
      <c r="AJ70" s="956"/>
      <c r="AK70" s="956"/>
      <c r="AL70" s="956"/>
      <c r="AM70" s="956"/>
      <c r="AN70" s="956"/>
      <c r="AO70" s="956"/>
      <c r="AP70" s="956"/>
    </row>
    <row r="71" spans="1:42">
      <c r="P71" t="s">
        <v>2430</v>
      </c>
      <c r="V71" s="62"/>
      <c r="AC71" t="s">
        <v>2396</v>
      </c>
      <c r="AE71" s="956"/>
      <c r="AF71" s="956"/>
      <c r="AG71" s="956"/>
      <c r="AH71" s="956"/>
      <c r="AI71" s="956"/>
      <c r="AJ71" s="956"/>
      <c r="AK71" s="956"/>
      <c r="AL71" s="956"/>
      <c r="AM71" s="956"/>
      <c r="AN71" s="956"/>
      <c r="AO71" s="956"/>
      <c r="AP71" s="956"/>
    </row>
    <row r="72" spans="1:42">
      <c r="P72" t="s">
        <v>2431</v>
      </c>
      <c r="V72" s="62"/>
      <c r="AC72" t="s">
        <v>2396</v>
      </c>
      <c r="AE72" s="956"/>
      <c r="AF72" s="956"/>
      <c r="AG72" s="956"/>
      <c r="AH72" s="956"/>
      <c r="AI72" s="956"/>
      <c r="AJ72" s="956"/>
      <c r="AK72" s="956"/>
      <c r="AL72" s="956"/>
      <c r="AM72" s="956"/>
      <c r="AN72" s="956"/>
      <c r="AO72" s="956"/>
      <c r="AP72" s="956"/>
    </row>
    <row r="73" spans="1:42">
      <c r="P73" t="s">
        <v>2432</v>
      </c>
      <c r="V73" s="62"/>
      <c r="AC73" t="s">
        <v>2396</v>
      </c>
      <c r="AE73" s="956"/>
      <c r="AF73" s="956"/>
      <c r="AG73" s="956"/>
      <c r="AH73" s="956"/>
      <c r="AI73" s="956"/>
      <c r="AJ73" s="956"/>
      <c r="AK73" s="956"/>
      <c r="AL73" s="956"/>
      <c r="AM73" s="956"/>
      <c r="AN73" s="956"/>
      <c r="AO73" s="956"/>
      <c r="AP73" s="956"/>
    </row>
    <row r="74" spans="1:42">
      <c r="P74" t="s">
        <v>2433</v>
      </c>
      <c r="V74" s="62"/>
      <c r="AC74" t="s">
        <v>2396</v>
      </c>
      <c r="AE74" s="956"/>
      <c r="AF74" s="956"/>
      <c r="AG74" s="956"/>
      <c r="AH74" s="956"/>
      <c r="AI74" s="956"/>
      <c r="AJ74" s="956"/>
      <c r="AK74" s="956"/>
      <c r="AL74" s="956"/>
      <c r="AM74" s="956"/>
      <c r="AN74" s="956"/>
      <c r="AO74" s="956"/>
      <c r="AP74" s="956"/>
    </row>
    <row r="75" spans="1:42">
      <c r="P75" t="s">
        <v>2434</v>
      </c>
      <c r="V75" s="62"/>
      <c r="AC75" t="s">
        <v>2396</v>
      </c>
      <c r="AE75" s="956"/>
      <c r="AF75" s="956"/>
      <c r="AG75" s="956"/>
      <c r="AH75" s="956"/>
      <c r="AI75" s="956"/>
      <c r="AJ75" s="956"/>
      <c r="AK75" s="956"/>
      <c r="AL75" s="956"/>
      <c r="AM75" s="956"/>
      <c r="AN75" s="956"/>
      <c r="AO75" s="956"/>
      <c r="AP75" s="956"/>
    </row>
    <row r="76" spans="1:42">
      <c r="P76" t="s">
        <v>2435</v>
      </c>
      <c r="V76" s="62"/>
      <c r="AC76" t="s">
        <v>2396</v>
      </c>
      <c r="AE76" s="956"/>
      <c r="AF76" s="956"/>
      <c r="AG76" s="956"/>
      <c r="AH76" s="956"/>
      <c r="AI76" s="956"/>
      <c r="AJ76" s="956"/>
      <c r="AK76" s="956"/>
      <c r="AL76" s="956"/>
      <c r="AM76" s="956"/>
      <c r="AN76" s="956"/>
      <c r="AO76" s="956"/>
      <c r="AP76" s="956"/>
    </row>
    <row r="77" spans="1:42">
      <c r="P77" t="s">
        <v>2436</v>
      </c>
      <c r="V77" s="62"/>
      <c r="AC77" t="s">
        <v>2396</v>
      </c>
      <c r="AE77" s="956"/>
      <c r="AF77" s="956"/>
      <c r="AG77" s="956"/>
      <c r="AH77" s="956"/>
      <c r="AI77" s="956"/>
      <c r="AJ77" s="956"/>
      <c r="AK77" s="956"/>
      <c r="AL77" s="956"/>
      <c r="AM77" s="956"/>
      <c r="AN77" s="956"/>
      <c r="AO77" s="956"/>
      <c r="AP77" s="956"/>
    </row>
    <row r="78" spans="1:42">
      <c r="P78" t="s">
        <v>2437</v>
      </c>
      <c r="AC78" t="s">
        <v>2396</v>
      </c>
      <c r="AE78" s="956"/>
      <c r="AF78" s="956"/>
      <c r="AG78" s="956"/>
      <c r="AH78" s="956"/>
      <c r="AI78" s="956"/>
      <c r="AJ78" s="956"/>
      <c r="AK78" s="956"/>
      <c r="AL78" s="956"/>
      <c r="AM78" s="956"/>
      <c r="AN78" s="956"/>
      <c r="AO78" s="956"/>
      <c r="AP78" s="956"/>
    </row>
    <row r="79" spans="1:42">
      <c r="P79" t="s">
        <v>2438</v>
      </c>
      <c r="AC79" t="s">
        <v>2396</v>
      </c>
      <c r="AE79" s="956"/>
      <c r="AF79" s="956"/>
      <c r="AG79" s="956"/>
      <c r="AH79" s="956"/>
      <c r="AI79" s="956"/>
      <c r="AJ79" s="956"/>
      <c r="AK79" s="956"/>
      <c r="AL79" s="956"/>
      <c r="AM79" s="956"/>
      <c r="AN79" s="956"/>
      <c r="AO79" s="956"/>
      <c r="AP79" s="956"/>
    </row>
    <row r="80" spans="1:42">
      <c r="P80" t="s">
        <v>2439</v>
      </c>
      <c r="S80" s="61"/>
      <c r="AC80" t="s">
        <v>2396</v>
      </c>
      <c r="AE80" s="956"/>
      <c r="AF80" s="956"/>
      <c r="AG80" s="956"/>
      <c r="AH80" s="956"/>
      <c r="AI80" s="956"/>
      <c r="AJ80" s="956"/>
      <c r="AK80" s="956"/>
      <c r="AL80" s="956"/>
      <c r="AM80" s="956"/>
      <c r="AN80" s="956"/>
      <c r="AO80" s="956"/>
      <c r="AP80" s="956"/>
    </row>
    <row r="81" spans="1:42">
      <c r="P81" t="s">
        <v>2440</v>
      </c>
      <c r="AC81" t="s">
        <v>2396</v>
      </c>
      <c r="AE81" s="956"/>
      <c r="AF81" s="956"/>
      <c r="AG81" s="956"/>
      <c r="AH81" s="956"/>
      <c r="AI81" s="956"/>
      <c r="AJ81" s="956"/>
      <c r="AK81" s="956"/>
      <c r="AL81" s="956"/>
      <c r="AM81" s="956"/>
      <c r="AN81" s="956"/>
      <c r="AO81" s="956"/>
      <c r="AP81" s="956"/>
    </row>
    <row r="82" spans="1:42">
      <c r="AE82" s="67"/>
      <c r="AF82" s="67"/>
      <c r="AG82" s="67"/>
      <c r="AH82" s="67"/>
      <c r="AI82" s="67"/>
      <c r="AJ82" s="67"/>
      <c r="AK82" s="67"/>
      <c r="AL82" s="67"/>
      <c r="AM82" s="67"/>
      <c r="AN82" s="67"/>
      <c r="AO82" s="67"/>
      <c r="AP82" s="67"/>
    </row>
    <row r="83" spans="1:42" s="1" customFormat="1" ht="14">
      <c r="A83" s="42"/>
      <c r="B83" s="48" t="s">
        <v>2445</v>
      </c>
      <c r="AE83" s="68"/>
      <c r="AF83" s="68"/>
      <c r="AG83" s="68"/>
      <c r="AH83" s="68"/>
      <c r="AI83" s="68"/>
      <c r="AJ83" s="68"/>
      <c r="AK83" s="68"/>
      <c r="AL83" s="68"/>
      <c r="AM83" s="68"/>
      <c r="AN83" s="68"/>
      <c r="AO83" s="68"/>
      <c r="AP83" s="68"/>
    </row>
    <row r="84" spans="1:42">
      <c r="AE84" s="67"/>
      <c r="AF84" s="67"/>
      <c r="AG84" s="67"/>
      <c r="AH84" s="67"/>
      <c r="AI84" s="67"/>
      <c r="AJ84" s="67"/>
      <c r="AK84" s="67"/>
      <c r="AL84" s="67"/>
      <c r="AM84" s="67"/>
      <c r="AN84" s="67"/>
      <c r="AO84" s="67"/>
      <c r="AP84" s="67"/>
    </row>
    <row r="85" spans="1:42">
      <c r="P85" t="s">
        <v>2428</v>
      </c>
      <c r="V85" s="62"/>
      <c r="AC85" t="s">
        <v>2396</v>
      </c>
      <c r="AE85" s="956"/>
      <c r="AF85" s="956"/>
      <c r="AG85" s="956"/>
      <c r="AH85" s="956"/>
      <c r="AI85" s="956"/>
      <c r="AJ85" s="956"/>
      <c r="AK85" s="956"/>
      <c r="AL85" s="956"/>
      <c r="AM85" s="956"/>
      <c r="AN85" s="956"/>
      <c r="AO85" s="956"/>
      <c r="AP85" s="956"/>
    </row>
    <row r="86" spans="1:42">
      <c r="P86" t="s">
        <v>2429</v>
      </c>
      <c r="V86" s="62"/>
      <c r="AC86" t="s">
        <v>2396</v>
      </c>
      <c r="AE86" s="956"/>
      <c r="AF86" s="956"/>
      <c r="AG86" s="956"/>
      <c r="AH86" s="956"/>
      <c r="AI86" s="956"/>
      <c r="AJ86" s="956"/>
      <c r="AK86" s="956"/>
      <c r="AL86" s="956"/>
      <c r="AM86" s="956"/>
      <c r="AN86" s="956"/>
      <c r="AO86" s="956"/>
      <c r="AP86" s="956"/>
    </row>
    <row r="87" spans="1:42">
      <c r="P87" t="s">
        <v>2430</v>
      </c>
      <c r="V87" s="62"/>
      <c r="AC87" t="s">
        <v>2396</v>
      </c>
      <c r="AE87" s="956"/>
      <c r="AF87" s="956"/>
      <c r="AG87" s="956"/>
      <c r="AH87" s="956"/>
      <c r="AI87" s="956"/>
      <c r="AJ87" s="956"/>
      <c r="AK87" s="956"/>
      <c r="AL87" s="956"/>
      <c r="AM87" s="956"/>
      <c r="AN87" s="956"/>
      <c r="AO87" s="956"/>
      <c r="AP87" s="956"/>
    </row>
    <row r="88" spans="1:42">
      <c r="P88" t="s">
        <v>2431</v>
      </c>
      <c r="V88" s="62"/>
      <c r="AC88" t="s">
        <v>2396</v>
      </c>
      <c r="AE88" s="956"/>
      <c r="AF88" s="956"/>
      <c r="AG88" s="956"/>
      <c r="AH88" s="956"/>
      <c r="AI88" s="956"/>
      <c r="AJ88" s="956"/>
      <c r="AK88" s="956"/>
      <c r="AL88" s="956"/>
      <c r="AM88" s="956"/>
      <c r="AN88" s="956"/>
      <c r="AO88" s="956"/>
      <c r="AP88" s="956"/>
    </row>
    <row r="89" spans="1:42">
      <c r="P89" t="s">
        <v>2432</v>
      </c>
      <c r="V89" s="62"/>
      <c r="AC89" t="s">
        <v>2396</v>
      </c>
      <c r="AE89" s="956"/>
      <c r="AF89" s="956"/>
      <c r="AG89" s="956"/>
      <c r="AH89" s="956"/>
      <c r="AI89" s="956"/>
      <c r="AJ89" s="956"/>
      <c r="AK89" s="956"/>
      <c r="AL89" s="956"/>
      <c r="AM89" s="956"/>
      <c r="AN89" s="956"/>
      <c r="AO89" s="956"/>
      <c r="AP89" s="956"/>
    </row>
    <row r="90" spans="1:42">
      <c r="P90" t="s">
        <v>2433</v>
      </c>
      <c r="V90" s="62"/>
      <c r="AC90" t="s">
        <v>2396</v>
      </c>
      <c r="AE90" s="956"/>
      <c r="AF90" s="956"/>
      <c r="AG90" s="956"/>
      <c r="AH90" s="956"/>
      <c r="AI90" s="956"/>
      <c r="AJ90" s="956"/>
      <c r="AK90" s="956"/>
      <c r="AL90" s="956"/>
      <c r="AM90" s="956"/>
      <c r="AN90" s="956"/>
      <c r="AO90" s="956"/>
      <c r="AP90" s="956"/>
    </row>
    <row r="91" spans="1:42">
      <c r="P91" t="s">
        <v>2434</v>
      </c>
      <c r="V91" s="62"/>
      <c r="AC91" t="s">
        <v>2396</v>
      </c>
      <c r="AE91" s="956"/>
      <c r="AF91" s="956"/>
      <c r="AG91" s="956"/>
      <c r="AH91" s="956"/>
      <c r="AI91" s="956"/>
      <c r="AJ91" s="956"/>
      <c r="AK91" s="956"/>
      <c r="AL91" s="956"/>
      <c r="AM91" s="956"/>
      <c r="AN91" s="956"/>
      <c r="AO91" s="956"/>
      <c r="AP91" s="956"/>
    </row>
    <row r="92" spans="1:42">
      <c r="P92" t="s">
        <v>2435</v>
      </c>
      <c r="V92" s="62"/>
      <c r="AC92" t="s">
        <v>2396</v>
      </c>
      <c r="AE92" s="956"/>
      <c r="AF92" s="956"/>
      <c r="AG92" s="956"/>
      <c r="AH92" s="956"/>
      <c r="AI92" s="956"/>
      <c r="AJ92" s="956"/>
      <c r="AK92" s="956"/>
      <c r="AL92" s="956"/>
      <c r="AM92" s="956"/>
      <c r="AN92" s="956"/>
      <c r="AO92" s="956"/>
      <c r="AP92" s="956"/>
    </row>
    <row r="93" spans="1:42">
      <c r="P93" t="s">
        <v>2436</v>
      </c>
      <c r="V93" s="62"/>
      <c r="AC93" t="s">
        <v>2396</v>
      </c>
      <c r="AE93" s="956"/>
      <c r="AF93" s="956"/>
      <c r="AG93" s="956"/>
      <c r="AH93" s="956"/>
      <c r="AI93" s="956"/>
      <c r="AJ93" s="956"/>
      <c r="AK93" s="956"/>
      <c r="AL93" s="956"/>
      <c r="AM93" s="956"/>
      <c r="AN93" s="956"/>
      <c r="AO93" s="956"/>
      <c r="AP93" s="956"/>
    </row>
    <row r="94" spans="1:42">
      <c r="P94" t="s">
        <v>2437</v>
      </c>
      <c r="AC94" t="s">
        <v>2396</v>
      </c>
      <c r="AE94" s="956"/>
      <c r="AF94" s="956"/>
      <c r="AG94" s="956"/>
      <c r="AH94" s="956"/>
      <c r="AI94" s="956"/>
      <c r="AJ94" s="956"/>
      <c r="AK94" s="956"/>
      <c r="AL94" s="956"/>
      <c r="AM94" s="956"/>
      <c r="AN94" s="956"/>
      <c r="AO94" s="956"/>
      <c r="AP94" s="956"/>
    </row>
    <row r="95" spans="1:42">
      <c r="P95" t="s">
        <v>2438</v>
      </c>
      <c r="AC95" t="s">
        <v>2396</v>
      </c>
      <c r="AE95" s="956"/>
      <c r="AF95" s="956"/>
      <c r="AG95" s="956"/>
      <c r="AH95" s="956"/>
      <c r="AI95" s="956"/>
      <c r="AJ95" s="956"/>
      <c r="AK95" s="956"/>
      <c r="AL95" s="956"/>
      <c r="AM95" s="956"/>
      <c r="AN95" s="956"/>
      <c r="AO95" s="956"/>
      <c r="AP95" s="956"/>
    </row>
    <row r="96" spans="1:42">
      <c r="P96" t="s">
        <v>2439</v>
      </c>
      <c r="S96" s="61"/>
      <c r="AC96" t="s">
        <v>2396</v>
      </c>
      <c r="AE96" s="956"/>
      <c r="AF96" s="956"/>
      <c r="AG96" s="956"/>
      <c r="AH96" s="956"/>
      <c r="AI96" s="956"/>
      <c r="AJ96" s="956"/>
      <c r="AK96" s="956"/>
      <c r="AL96" s="956"/>
      <c r="AM96" s="956"/>
      <c r="AN96" s="956"/>
      <c r="AO96" s="956"/>
      <c r="AP96" s="956"/>
    </row>
    <row r="97" spans="1:42">
      <c r="P97" t="s">
        <v>2440</v>
      </c>
      <c r="AC97" t="s">
        <v>2396</v>
      </c>
      <c r="AE97" s="956"/>
      <c r="AF97" s="956"/>
      <c r="AG97" s="956"/>
      <c r="AH97" s="956"/>
      <c r="AI97" s="956"/>
      <c r="AJ97" s="956"/>
      <c r="AK97" s="956"/>
      <c r="AL97" s="956"/>
      <c r="AM97" s="956"/>
      <c r="AN97" s="956"/>
      <c r="AO97" s="956"/>
      <c r="AP97" s="956"/>
    </row>
    <row r="98" spans="1:42">
      <c r="AE98" s="67"/>
      <c r="AF98" s="67"/>
      <c r="AG98" s="67"/>
      <c r="AH98" s="67"/>
      <c r="AI98" s="67"/>
      <c r="AJ98" s="67"/>
      <c r="AK98" s="67"/>
      <c r="AL98" s="67"/>
      <c r="AM98" s="67"/>
      <c r="AN98" s="67"/>
      <c r="AO98" s="67"/>
      <c r="AP98" s="67"/>
    </row>
    <row r="99" spans="1:42" s="1" customFormat="1" ht="14">
      <c r="A99" s="42"/>
      <c r="B99" s="48" t="s">
        <v>2446</v>
      </c>
      <c r="AE99" s="68"/>
      <c r="AF99" s="68"/>
      <c r="AG99" s="68"/>
      <c r="AH99" s="68"/>
      <c r="AI99" s="68"/>
      <c r="AJ99" s="68"/>
      <c r="AK99" s="68"/>
      <c r="AL99" s="68"/>
      <c r="AM99" s="68"/>
      <c r="AN99" s="68"/>
      <c r="AO99" s="68"/>
      <c r="AP99" s="68"/>
    </row>
    <row r="100" spans="1:42">
      <c r="AE100" s="67"/>
      <c r="AF100" s="67"/>
      <c r="AG100" s="67"/>
      <c r="AH100" s="67"/>
      <c r="AI100" s="67"/>
      <c r="AJ100" s="67"/>
      <c r="AK100" s="67"/>
      <c r="AL100" s="67"/>
      <c r="AM100" s="67"/>
      <c r="AN100" s="67"/>
      <c r="AO100" s="67"/>
      <c r="AP100" s="67"/>
    </row>
    <row r="101" spans="1:42">
      <c r="P101" t="s">
        <v>2446</v>
      </c>
      <c r="V101" s="62"/>
      <c r="AC101" t="s">
        <v>2396</v>
      </c>
      <c r="AE101" s="956"/>
      <c r="AF101" s="956"/>
      <c r="AG101" s="956"/>
      <c r="AH101" s="956"/>
      <c r="AI101" s="956"/>
      <c r="AJ101" s="956"/>
      <c r="AK101" s="956"/>
      <c r="AL101" s="956"/>
      <c r="AM101" s="956"/>
      <c r="AN101" s="956"/>
      <c r="AO101" s="956"/>
      <c r="AP101" s="956"/>
    </row>
    <row r="102" spans="1:42">
      <c r="AE102" s="67"/>
      <c r="AF102" s="67"/>
      <c r="AG102" s="67"/>
      <c r="AH102" s="67"/>
      <c r="AI102" s="67"/>
      <c r="AJ102" s="67"/>
      <c r="AK102" s="67"/>
      <c r="AL102" s="67"/>
      <c r="AM102" s="67"/>
      <c r="AN102" s="67"/>
      <c r="AO102" s="67"/>
      <c r="AP102" s="67"/>
    </row>
    <row r="103" spans="1:42" s="1" customFormat="1" ht="14">
      <c r="A103" s="42"/>
      <c r="B103" s="48" t="s">
        <v>2447</v>
      </c>
      <c r="AE103" s="68"/>
      <c r="AF103" s="68"/>
      <c r="AG103" s="68"/>
      <c r="AH103" s="68"/>
      <c r="AI103" s="68"/>
      <c r="AJ103" s="68"/>
      <c r="AK103" s="68"/>
      <c r="AL103" s="68"/>
      <c r="AM103" s="68"/>
      <c r="AN103" s="68"/>
      <c r="AO103" s="68"/>
      <c r="AP103" s="68"/>
    </row>
    <row r="104" spans="1:42">
      <c r="AE104" s="67"/>
      <c r="AF104" s="67"/>
      <c r="AG104" s="67"/>
      <c r="AH104" s="67"/>
      <c r="AI104" s="67"/>
      <c r="AJ104" s="67"/>
      <c r="AK104" s="67"/>
      <c r="AL104" s="67"/>
      <c r="AM104" s="67"/>
      <c r="AN104" s="67"/>
      <c r="AO104" s="67"/>
      <c r="AP104" s="67"/>
    </row>
    <row r="105" spans="1:42">
      <c r="P105" t="s">
        <v>2447</v>
      </c>
      <c r="V105" s="62"/>
      <c r="AC105" t="s">
        <v>2396</v>
      </c>
      <c r="AE105" s="956"/>
      <c r="AF105" s="956"/>
      <c r="AG105" s="956"/>
      <c r="AH105" s="956"/>
      <c r="AI105" s="956"/>
      <c r="AJ105" s="956"/>
      <c r="AK105" s="956"/>
      <c r="AL105" s="956"/>
      <c r="AM105" s="956"/>
      <c r="AN105" s="956"/>
      <c r="AO105" s="956"/>
      <c r="AP105" s="956"/>
    </row>
    <row r="107" spans="1:42" s="46" customFormat="1" ht="18.5">
      <c r="A107" s="47" t="s">
        <v>1375</v>
      </c>
    </row>
  </sheetData>
  <mergeCells count="1">
    <mergeCell ref="AE6:AP6"/>
  </mergeCells>
  <pageMargins left="0.7" right="0.7" top="0.75" bottom="0.75" header="0.3" footer="0.3"/>
  <pageSetup paperSize="9" orientation="portrait" r:id="rId1"/>
  <headerFooter>
    <oddFooter>&amp;C_x000D_&amp;1#&amp;"Calibri"&amp;10&amp;K000000 OFFICIAL-InternalOnly</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BD47B-B8B2-441C-BEF7-07357DCC970B}">
  <sheetPr>
    <tabColor theme="0" tint="-0.499984740745262"/>
  </sheetPr>
  <dimension ref="A1:AI51"/>
  <sheetViews>
    <sheetView zoomScale="80" zoomScaleNormal="80" workbookViewId="0">
      <pane ySplit="8" topLeftCell="A35" activePane="bottomLeft" state="frozen"/>
      <selection activeCell="H38" sqref="H38"/>
      <selection pane="bottomLeft" activeCell="A34" sqref="A34"/>
    </sheetView>
  </sheetViews>
  <sheetFormatPr defaultRowHeight="14.5"/>
  <cols>
    <col min="1" max="7" width="1.7265625" customWidth="1"/>
    <col min="8" max="8" width="25.453125" bestFit="1" customWidth="1"/>
    <col min="9" max="15" width="1.7265625" customWidth="1"/>
    <col min="16" max="16" width="45.7265625" customWidth="1"/>
    <col min="17" max="28" width="1.7265625" hidden="1" customWidth="1"/>
    <col min="29" max="29" width="10.26953125" bestFit="1" customWidth="1"/>
    <col min="30" max="30" width="7.7265625" customWidth="1"/>
  </cols>
  <sheetData>
    <row r="1" spans="1:35" s="46" customFormat="1" ht="23.5">
      <c r="A1" s="56" t="str">
        <f>'1.1 Cover'!A1</f>
        <v>Regulatory Reporting Pack</v>
      </c>
    </row>
    <row r="2" spans="1:35" s="46" customFormat="1" ht="23.5">
      <c r="A2" s="56" t="str">
        <f>'1.1 Cover'!A2</f>
        <v>Price base - 2018/19</v>
      </c>
    </row>
    <row r="3" spans="1:35" s="46" customFormat="1" ht="23.5">
      <c r="A3" s="56" t="str">
        <f>'1.1 Cover'!A3</f>
        <v>Regulatory Year: April 2022 - March 2023</v>
      </c>
    </row>
    <row r="4" spans="1:35" s="46" customFormat="1" ht="23.5">
      <c r="A4" s="56" t="s">
        <v>2448</v>
      </c>
    </row>
    <row r="6" spans="1:35">
      <c r="AE6" s="1476" t="s">
        <v>1146</v>
      </c>
      <c r="AF6" s="1477"/>
      <c r="AG6" s="1477"/>
      <c r="AH6" s="1477"/>
      <c r="AI6" s="1478"/>
    </row>
    <row r="7" spans="1:35" s="43" customFormat="1">
      <c r="D7" s="55"/>
      <c r="E7" s="55"/>
      <c r="F7" s="55"/>
      <c r="G7" s="55"/>
      <c r="H7" s="55"/>
      <c r="I7" s="55"/>
      <c r="J7" s="55"/>
      <c r="K7" s="55"/>
      <c r="L7" s="55"/>
      <c r="M7" s="55"/>
      <c r="N7" s="55"/>
      <c r="O7" s="55"/>
      <c r="P7" s="43" t="s">
        <v>2449</v>
      </c>
      <c r="Q7" s="54" t="s">
        <v>1377</v>
      </c>
      <c r="R7" s="54" t="s">
        <v>1378</v>
      </c>
      <c r="S7" s="54" t="s">
        <v>1379</v>
      </c>
      <c r="T7" s="54" t="s">
        <v>1380</v>
      </c>
      <c r="U7" s="54" t="s">
        <v>1381</v>
      </c>
      <c r="V7" s="54" t="s">
        <v>1382</v>
      </c>
      <c r="W7" s="54" t="s">
        <v>1383</v>
      </c>
      <c r="X7" s="54" t="s">
        <v>1384</v>
      </c>
      <c r="Y7" s="54" t="s">
        <v>1385</v>
      </c>
      <c r="Z7" s="54" t="s">
        <v>1386</v>
      </c>
      <c r="AA7" s="54" t="s">
        <v>2324</v>
      </c>
      <c r="AB7" s="54" t="s">
        <v>2325</v>
      </c>
      <c r="AC7" s="43" t="s">
        <v>1387</v>
      </c>
      <c r="AE7" s="52">
        <v>2022</v>
      </c>
      <c r="AF7" s="51">
        <v>2023</v>
      </c>
      <c r="AG7" s="51">
        <v>2024</v>
      </c>
      <c r="AH7" s="51">
        <v>2025</v>
      </c>
      <c r="AI7" s="50">
        <v>2026</v>
      </c>
    </row>
    <row r="8" spans="1:35">
      <c r="P8" s="43"/>
      <c r="Q8" s="43"/>
      <c r="R8" s="43"/>
      <c r="S8" s="43"/>
      <c r="T8" s="43"/>
      <c r="U8" s="43"/>
      <c r="V8" s="43"/>
    </row>
    <row r="9" spans="1:35" s="1" customFormat="1" ht="18">
      <c r="B9" s="2"/>
    </row>
    <row r="11" spans="1:35" s="1" customFormat="1" ht="14">
      <c r="A11" s="42"/>
      <c r="B11" s="48" t="s">
        <v>2450</v>
      </c>
    </row>
    <row r="13" spans="1:35">
      <c r="P13" s="942"/>
      <c r="V13" s="62"/>
      <c r="AC13" t="s">
        <v>2451</v>
      </c>
      <c r="AE13" s="888"/>
      <c r="AF13" s="888"/>
      <c r="AG13" s="888"/>
      <c r="AH13" s="888"/>
      <c r="AI13" s="888"/>
    </row>
    <row r="14" spans="1:35">
      <c r="P14" s="942"/>
      <c r="V14" s="62"/>
      <c r="AC14" t="s">
        <v>2451</v>
      </c>
      <c r="AE14" s="888"/>
      <c r="AF14" s="888"/>
      <c r="AG14" s="888"/>
      <c r="AH14" s="888"/>
      <c r="AI14" s="888"/>
    </row>
    <row r="15" spans="1:35">
      <c r="P15" s="942"/>
      <c r="V15" s="62"/>
      <c r="AC15" t="s">
        <v>2451</v>
      </c>
      <c r="AE15" s="888"/>
      <c r="AF15" s="888"/>
      <c r="AG15" s="888"/>
      <c r="AH15" s="888"/>
      <c r="AI15" s="888"/>
    </row>
    <row r="16" spans="1:35">
      <c r="P16" s="942"/>
      <c r="V16" s="62"/>
      <c r="AC16" t="s">
        <v>2451</v>
      </c>
      <c r="AE16" s="888"/>
      <c r="AF16" s="888"/>
      <c r="AG16" s="888"/>
      <c r="AH16" s="888"/>
      <c r="AI16" s="888"/>
    </row>
    <row r="17" spans="16:35">
      <c r="P17" s="942"/>
      <c r="V17" s="62"/>
      <c r="AC17" t="s">
        <v>2451</v>
      </c>
      <c r="AE17" s="888"/>
      <c r="AF17" s="888"/>
      <c r="AG17" s="888"/>
      <c r="AH17" s="888"/>
      <c r="AI17" s="888"/>
    </row>
    <row r="18" spans="16:35">
      <c r="P18" s="942"/>
      <c r="V18" s="62"/>
      <c r="AC18" t="s">
        <v>2451</v>
      </c>
      <c r="AE18" s="888"/>
      <c r="AF18" s="888"/>
      <c r="AG18" s="888"/>
      <c r="AH18" s="888"/>
      <c r="AI18" s="888"/>
    </row>
    <row r="19" spans="16:35">
      <c r="P19" s="942"/>
      <c r="V19" s="62"/>
      <c r="AC19" t="s">
        <v>2451</v>
      </c>
      <c r="AE19" s="888"/>
      <c r="AF19" s="888"/>
      <c r="AG19" s="888"/>
      <c r="AH19" s="888"/>
      <c r="AI19" s="888"/>
    </row>
    <row r="20" spans="16:35">
      <c r="P20" s="942"/>
      <c r="V20" s="62"/>
      <c r="AC20" t="s">
        <v>2451</v>
      </c>
      <c r="AE20" s="888"/>
      <c r="AF20" s="888"/>
      <c r="AG20" s="888"/>
      <c r="AH20" s="888"/>
      <c r="AI20" s="888"/>
    </row>
    <row r="21" spans="16:35">
      <c r="P21" s="942"/>
      <c r="V21" s="62"/>
      <c r="AC21" t="s">
        <v>2451</v>
      </c>
      <c r="AE21" s="888"/>
      <c r="AF21" s="888"/>
      <c r="AG21" s="888"/>
      <c r="AH21" s="888"/>
      <c r="AI21" s="888"/>
    </row>
    <row r="22" spans="16:35">
      <c r="P22" s="942"/>
      <c r="V22" s="62"/>
      <c r="AC22" t="s">
        <v>2451</v>
      </c>
      <c r="AE22" s="888"/>
      <c r="AF22" s="888"/>
      <c r="AG22" s="888"/>
      <c r="AH22" s="888"/>
      <c r="AI22" s="888"/>
    </row>
    <row r="23" spans="16:35">
      <c r="P23" s="942"/>
      <c r="V23" s="62"/>
      <c r="AC23" t="s">
        <v>2451</v>
      </c>
      <c r="AE23" s="888"/>
      <c r="AF23" s="888"/>
      <c r="AG23" s="888"/>
      <c r="AH23" s="888"/>
      <c r="AI23" s="888"/>
    </row>
    <row r="24" spans="16:35">
      <c r="P24" s="942"/>
      <c r="V24" s="62"/>
      <c r="AC24" t="s">
        <v>2451</v>
      </c>
      <c r="AE24" s="888"/>
      <c r="AF24" s="888"/>
      <c r="AG24" s="888"/>
      <c r="AH24" s="888"/>
      <c r="AI24" s="888"/>
    </row>
    <row r="25" spans="16:35">
      <c r="P25" s="942"/>
      <c r="V25" s="62"/>
      <c r="AC25" t="s">
        <v>2451</v>
      </c>
      <c r="AE25" s="888"/>
      <c r="AF25" s="888"/>
      <c r="AG25" s="888"/>
      <c r="AH25" s="888"/>
      <c r="AI25" s="888"/>
    </row>
    <row r="26" spans="16:35">
      <c r="P26" s="942"/>
      <c r="V26" s="62"/>
      <c r="AC26" t="s">
        <v>2451</v>
      </c>
      <c r="AE26" s="888"/>
      <c r="AF26" s="888"/>
      <c r="AG26" s="888"/>
      <c r="AH26" s="888"/>
      <c r="AI26" s="888"/>
    </row>
    <row r="27" spans="16:35">
      <c r="P27" s="942"/>
      <c r="V27" s="62"/>
      <c r="AC27" t="s">
        <v>2451</v>
      </c>
      <c r="AE27" s="888"/>
      <c r="AF27" s="888"/>
      <c r="AG27" s="888"/>
      <c r="AH27" s="888"/>
      <c r="AI27" s="888"/>
    </row>
    <row r="28" spans="16:35">
      <c r="P28" s="942"/>
      <c r="V28" s="62"/>
      <c r="AC28" t="s">
        <v>2451</v>
      </c>
      <c r="AE28" s="888"/>
      <c r="AF28" s="888"/>
      <c r="AG28" s="888"/>
      <c r="AH28" s="888"/>
      <c r="AI28" s="888"/>
    </row>
    <row r="29" spans="16:35">
      <c r="P29" s="942"/>
      <c r="V29" s="62"/>
      <c r="AC29" t="s">
        <v>2451</v>
      </c>
      <c r="AE29" s="888"/>
      <c r="AF29" s="888"/>
      <c r="AG29" s="888"/>
      <c r="AH29" s="888"/>
      <c r="AI29" s="888"/>
    </row>
    <row r="30" spans="16:35">
      <c r="P30" s="942"/>
      <c r="V30" s="62"/>
      <c r="AC30" t="s">
        <v>2451</v>
      </c>
      <c r="AE30" s="888"/>
      <c r="AF30" s="888"/>
      <c r="AG30" s="888"/>
      <c r="AH30" s="888"/>
      <c r="AI30" s="888"/>
    </row>
    <row r="31" spans="16:35">
      <c r="P31" s="942"/>
      <c r="V31" s="62"/>
      <c r="AC31" t="s">
        <v>2451</v>
      </c>
      <c r="AE31" s="888"/>
      <c r="AF31" s="888"/>
      <c r="AG31" s="888"/>
      <c r="AH31" s="888"/>
      <c r="AI31" s="888"/>
    </row>
    <row r="32" spans="16:35">
      <c r="P32" s="942"/>
      <c r="V32" s="62"/>
      <c r="AC32" t="s">
        <v>2451</v>
      </c>
      <c r="AE32" s="888"/>
      <c r="AF32" s="888"/>
      <c r="AG32" s="888"/>
      <c r="AH32" s="888"/>
      <c r="AI32" s="888"/>
    </row>
    <row r="33" spans="16:35">
      <c r="P33" s="942"/>
      <c r="V33" s="62"/>
      <c r="AC33" t="s">
        <v>2451</v>
      </c>
      <c r="AE33" s="888"/>
      <c r="AF33" s="888"/>
      <c r="AG33" s="888"/>
      <c r="AH33" s="888"/>
      <c r="AI33" s="888"/>
    </row>
    <row r="34" spans="16:35">
      <c r="P34" s="942"/>
      <c r="V34" s="62"/>
      <c r="AC34" t="s">
        <v>2451</v>
      </c>
      <c r="AE34" s="888"/>
      <c r="AF34" s="888"/>
      <c r="AG34" s="888"/>
      <c r="AH34" s="888"/>
      <c r="AI34" s="888"/>
    </row>
    <row r="35" spans="16:35">
      <c r="P35" s="942"/>
      <c r="V35" s="62"/>
      <c r="AC35" t="s">
        <v>2451</v>
      </c>
      <c r="AE35" s="888"/>
      <c r="AF35" s="888"/>
      <c r="AG35" s="888"/>
      <c r="AH35" s="888"/>
      <c r="AI35" s="888"/>
    </row>
    <row r="36" spans="16:35">
      <c r="P36" s="942"/>
      <c r="V36" s="62"/>
      <c r="AC36" t="s">
        <v>2451</v>
      </c>
      <c r="AE36" s="888"/>
      <c r="AF36" s="888"/>
      <c r="AG36" s="888"/>
      <c r="AH36" s="888"/>
      <c r="AI36" s="888"/>
    </row>
    <row r="37" spans="16:35">
      <c r="P37" s="942"/>
      <c r="V37" s="62"/>
      <c r="AC37" t="s">
        <v>2451</v>
      </c>
      <c r="AE37" s="888"/>
      <c r="AF37" s="888"/>
      <c r="AG37" s="888"/>
      <c r="AH37" s="888"/>
      <c r="AI37" s="888"/>
    </row>
    <row r="38" spans="16:35">
      <c r="P38" s="942"/>
      <c r="V38" s="62"/>
      <c r="AC38" t="s">
        <v>2451</v>
      </c>
      <c r="AE38" s="888"/>
      <c r="AF38" s="888"/>
      <c r="AG38" s="888"/>
      <c r="AH38" s="888"/>
      <c r="AI38" s="888"/>
    </row>
    <row r="39" spans="16:35">
      <c r="P39" s="942"/>
      <c r="V39" s="62"/>
      <c r="AC39" t="s">
        <v>2451</v>
      </c>
      <c r="AE39" s="888"/>
      <c r="AF39" s="888"/>
      <c r="AG39" s="888"/>
      <c r="AH39" s="888"/>
      <c r="AI39" s="888"/>
    </row>
    <row r="40" spans="16:35">
      <c r="P40" s="942"/>
      <c r="V40" s="62"/>
      <c r="AC40" t="s">
        <v>2451</v>
      </c>
      <c r="AE40" s="888"/>
      <c r="AF40" s="888"/>
      <c r="AG40" s="888"/>
      <c r="AH40" s="888"/>
      <c r="AI40" s="888"/>
    </row>
    <row r="41" spans="16:35">
      <c r="P41" s="942"/>
      <c r="V41" s="62"/>
      <c r="AC41" t="s">
        <v>2451</v>
      </c>
      <c r="AE41" s="888"/>
      <c r="AF41" s="888"/>
      <c r="AG41" s="888"/>
      <c r="AH41" s="888"/>
      <c r="AI41" s="888"/>
    </row>
    <row r="42" spans="16:35">
      <c r="P42" s="942"/>
      <c r="V42" s="62"/>
      <c r="AC42" t="s">
        <v>2451</v>
      </c>
      <c r="AE42" s="888"/>
      <c r="AF42" s="888"/>
      <c r="AG42" s="888"/>
      <c r="AH42" s="888"/>
      <c r="AI42" s="888"/>
    </row>
    <row r="43" spans="16:35">
      <c r="P43" s="942"/>
      <c r="V43" s="62"/>
      <c r="AC43" t="s">
        <v>2451</v>
      </c>
      <c r="AE43" s="888"/>
      <c r="AF43" s="888"/>
      <c r="AG43" s="888"/>
      <c r="AH43" s="888"/>
      <c r="AI43" s="888"/>
    </row>
    <row r="44" spans="16:35">
      <c r="P44" s="942"/>
      <c r="V44" s="62"/>
      <c r="AC44" t="s">
        <v>2451</v>
      </c>
      <c r="AE44" s="888"/>
      <c r="AF44" s="888"/>
      <c r="AG44" s="888"/>
      <c r="AH44" s="888"/>
      <c r="AI44" s="888"/>
    </row>
    <row r="45" spans="16:35">
      <c r="P45" s="942"/>
      <c r="V45" s="62"/>
      <c r="AC45" t="s">
        <v>2451</v>
      </c>
      <c r="AE45" s="888"/>
      <c r="AF45" s="888"/>
      <c r="AG45" s="888"/>
      <c r="AH45" s="888"/>
      <c r="AI45" s="888"/>
    </row>
    <row r="46" spans="16:35">
      <c r="P46" s="942"/>
      <c r="V46" s="62"/>
      <c r="AC46" t="s">
        <v>2451</v>
      </c>
      <c r="AE46" s="888"/>
      <c r="AF46" s="888"/>
      <c r="AG46" s="888"/>
      <c r="AH46" s="888"/>
      <c r="AI46" s="888"/>
    </row>
    <row r="47" spans="16:35">
      <c r="P47" s="942"/>
      <c r="V47" s="62"/>
      <c r="AC47" t="s">
        <v>2451</v>
      </c>
      <c r="AE47" s="888"/>
      <c r="AF47" s="888"/>
      <c r="AG47" s="888"/>
      <c r="AH47" s="888"/>
      <c r="AI47" s="888"/>
    </row>
    <row r="48" spans="16:35">
      <c r="P48" s="942"/>
      <c r="V48" s="62"/>
      <c r="AC48" t="s">
        <v>2451</v>
      </c>
      <c r="AE48" s="888"/>
      <c r="AF48" s="888"/>
      <c r="AG48" s="888"/>
      <c r="AH48" s="888"/>
      <c r="AI48" s="888"/>
    </row>
    <row r="49" spans="1:35">
      <c r="P49" s="942"/>
      <c r="AC49" t="s">
        <v>2451</v>
      </c>
      <c r="AE49" s="888"/>
      <c r="AF49" s="888"/>
      <c r="AG49" s="888"/>
      <c r="AH49" s="888"/>
      <c r="AI49" s="888"/>
    </row>
    <row r="51" spans="1:35" s="46" customFormat="1" ht="18.5">
      <c r="A51" s="47" t="s">
        <v>1375</v>
      </c>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1" id="{C7EADA3A-8DE3-4753-88DD-B2A057EE2DE6}">
            <xm:f>'1.5 Universal Data'!$C$8&lt;$AE$7</xm:f>
            <x14:dxf>
              <fill>
                <patternFill patternType="lightUp">
                  <bgColor theme="0"/>
                </patternFill>
              </fill>
            </x14:dxf>
          </x14:cfRule>
          <xm:sqref>AE13:AF49</xm:sqref>
        </x14:conditionalFormatting>
        <x14:conditionalFormatting xmlns:xm="http://schemas.microsoft.com/office/excel/2006/main">
          <x14:cfRule type="expression" priority="4" id="{BB180FB6-8FDA-4700-92C2-1EA8228DB3E5}">
            <xm:f>'1.5 Universal Data'!$C$8&lt;$AG$7</xm:f>
            <x14:dxf>
              <fill>
                <patternFill patternType="lightUp">
                  <bgColor theme="0"/>
                </patternFill>
              </fill>
            </x14:dxf>
          </x14:cfRule>
          <xm:sqref>AG13:AG49</xm:sqref>
        </x14:conditionalFormatting>
        <x14:conditionalFormatting xmlns:xm="http://schemas.microsoft.com/office/excel/2006/main">
          <x14:cfRule type="expression" priority="3" id="{6FC1CA57-8F9F-4443-967D-AF7DD181DB66}">
            <xm:f>'1.5 Universal Data'!$C$8&lt;$AH$7</xm:f>
            <x14:dxf>
              <fill>
                <patternFill patternType="lightUp">
                  <bgColor theme="0"/>
                </patternFill>
              </fill>
            </x14:dxf>
          </x14:cfRule>
          <xm:sqref>AH13:AH49</xm:sqref>
        </x14:conditionalFormatting>
        <x14:conditionalFormatting xmlns:xm="http://schemas.microsoft.com/office/excel/2006/main">
          <x14:cfRule type="expression" priority="2" id="{40FC357E-437D-468F-AF36-DA7D09ED035E}">
            <xm:f>'1.5 Universal Data'!$C$8&lt;$AI$7</xm:f>
            <x14:dxf>
              <fill>
                <patternFill patternType="lightUp">
                  <bgColor theme="0"/>
                </patternFill>
              </fill>
            </x14:dxf>
          </x14:cfRule>
          <xm:sqref>AI13:AI49</xm:sqref>
        </x14:conditionalFormatting>
      </x14:conditionalFormatting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11119-15B7-4F64-86F1-6AC2A21DE115}">
  <sheetPr>
    <tabColor theme="0" tint="-0.499984740745262"/>
  </sheetPr>
  <dimension ref="A1:AI34"/>
  <sheetViews>
    <sheetView zoomScale="80" zoomScaleNormal="80" workbookViewId="0">
      <pane ySplit="8" topLeftCell="A9" activePane="bottomLeft" state="frozen"/>
      <selection activeCell="H38" sqref="H38"/>
      <selection pane="bottomLeft" activeCell="AF32" sqref="AF32"/>
    </sheetView>
  </sheetViews>
  <sheetFormatPr defaultRowHeight="14.5"/>
  <cols>
    <col min="1" max="15" width="1.7265625" customWidth="1"/>
    <col min="16" max="16" width="43" bestFit="1" customWidth="1"/>
    <col min="17" max="17" width="39.7265625" bestFit="1" customWidth="1"/>
    <col min="18" max="18" width="16.26953125" bestFit="1" customWidth="1"/>
    <col min="19" max="28" width="1.7265625" hidden="1" customWidth="1"/>
    <col min="29" max="29" width="10.26953125" bestFit="1" customWidth="1"/>
    <col min="30" max="30" width="7.7265625" customWidth="1"/>
  </cols>
  <sheetData>
    <row r="1" spans="1:35" s="46" customFormat="1" ht="23.5">
      <c r="A1" s="56" t="str">
        <f>'1.1 Cover'!A1</f>
        <v>Regulatory Reporting Pack</v>
      </c>
    </row>
    <row r="2" spans="1:35" s="46" customFormat="1" ht="23.5">
      <c r="A2" s="56" t="str">
        <f>'1.1 Cover'!A2</f>
        <v>Price base - 2018/19</v>
      </c>
    </row>
    <row r="3" spans="1:35" s="46" customFormat="1" ht="23.5">
      <c r="A3" s="56" t="str">
        <f>'1.1 Cover'!A3</f>
        <v>Regulatory Year: April 2022 - March 2023</v>
      </c>
    </row>
    <row r="4" spans="1:35" s="46" customFormat="1" ht="23.5">
      <c r="A4" s="56" t="s">
        <v>2452</v>
      </c>
    </row>
    <row r="6" spans="1:35">
      <c r="AE6" s="1476" t="s">
        <v>1146</v>
      </c>
      <c r="AF6" s="1477"/>
      <c r="AG6" s="1477"/>
      <c r="AH6" s="1477"/>
      <c r="AI6" s="1478"/>
    </row>
    <row r="7" spans="1:35" s="43" customFormat="1">
      <c r="D7" s="55"/>
      <c r="E7" s="55"/>
      <c r="F7" s="55"/>
      <c r="G7" s="55"/>
      <c r="H7" s="55"/>
      <c r="I7" s="55"/>
      <c r="J7" s="55"/>
      <c r="K7" s="55"/>
      <c r="L7" s="55"/>
      <c r="M7" s="55"/>
      <c r="N7" s="55"/>
      <c r="O7" s="55"/>
      <c r="P7" s="54"/>
      <c r="Q7" s="54"/>
      <c r="R7" s="54"/>
      <c r="S7" s="54" t="s">
        <v>1379</v>
      </c>
      <c r="T7" s="54" t="s">
        <v>1380</v>
      </c>
      <c r="U7" s="54" t="s">
        <v>1381</v>
      </c>
      <c r="V7" s="54" t="s">
        <v>1382</v>
      </c>
      <c r="W7" s="54" t="s">
        <v>1383</v>
      </c>
      <c r="X7" s="54" t="s">
        <v>1384</v>
      </c>
      <c r="Y7" s="54" t="s">
        <v>1385</v>
      </c>
      <c r="Z7" s="54" t="s">
        <v>1386</v>
      </c>
      <c r="AA7" s="54" t="s">
        <v>2324</v>
      </c>
      <c r="AB7" s="54" t="s">
        <v>2325</v>
      </c>
      <c r="AC7" s="43" t="s">
        <v>1387</v>
      </c>
      <c r="AE7" s="52">
        <v>2022</v>
      </c>
      <c r="AF7" s="51">
        <v>2023</v>
      </c>
      <c r="AG7" s="51">
        <v>2024</v>
      </c>
      <c r="AH7" s="51">
        <v>2025</v>
      </c>
      <c r="AI7" s="50">
        <v>2026</v>
      </c>
    </row>
    <row r="8" spans="1:35">
      <c r="O8" s="43"/>
      <c r="P8" s="43"/>
      <c r="Q8" s="43"/>
      <c r="R8" s="43"/>
      <c r="S8" s="43"/>
      <c r="T8" s="43"/>
      <c r="U8" s="43"/>
      <c r="V8" s="43"/>
    </row>
    <row r="9" spans="1:35" s="1" customFormat="1" ht="18">
      <c r="B9" s="2"/>
    </row>
    <row r="11" spans="1:35" s="1" customFormat="1" ht="14">
      <c r="A11" s="42"/>
      <c r="B11" s="48" t="s">
        <v>2453</v>
      </c>
    </row>
    <row r="13" spans="1:35">
      <c r="P13" t="s">
        <v>2454</v>
      </c>
      <c r="Q13" t="s">
        <v>2455</v>
      </c>
      <c r="AC13" t="s">
        <v>2451</v>
      </c>
      <c r="AE13" s="888"/>
      <c r="AF13" s="888"/>
      <c r="AG13" s="888"/>
      <c r="AH13" s="888"/>
      <c r="AI13" s="888"/>
    </row>
    <row r="14" spans="1:35">
      <c r="P14" t="s">
        <v>2454</v>
      </c>
      <c r="Q14" t="s">
        <v>2456</v>
      </c>
      <c r="R14" t="s">
        <v>2428</v>
      </c>
      <c r="V14" s="62"/>
      <c r="AC14" t="s">
        <v>2451</v>
      </c>
      <c r="AE14" s="888"/>
      <c r="AF14" s="888"/>
      <c r="AG14" s="888"/>
      <c r="AH14" s="888"/>
      <c r="AI14" s="888"/>
    </row>
    <row r="15" spans="1:35">
      <c r="P15" t="s">
        <v>2454</v>
      </c>
      <c r="Q15" t="s">
        <v>2456</v>
      </c>
      <c r="R15" t="s">
        <v>2429</v>
      </c>
      <c r="V15" s="62"/>
      <c r="AC15" t="s">
        <v>2451</v>
      </c>
      <c r="AE15" s="888"/>
      <c r="AF15" s="888"/>
      <c r="AG15" s="888"/>
      <c r="AH15" s="888"/>
      <c r="AI15" s="888"/>
    </row>
    <row r="16" spans="1:35">
      <c r="P16" t="s">
        <v>2454</v>
      </c>
      <c r="Q16" t="s">
        <v>2456</v>
      </c>
      <c r="R16" t="s">
        <v>2430</v>
      </c>
      <c r="V16" s="62"/>
      <c r="AC16" t="s">
        <v>2451</v>
      </c>
      <c r="AE16" s="888"/>
      <c r="AF16" s="888"/>
      <c r="AG16" s="888"/>
      <c r="AH16" s="888"/>
      <c r="AI16" s="888"/>
    </row>
    <row r="17" spans="1:35">
      <c r="P17" t="s">
        <v>2454</v>
      </c>
      <c r="Q17" t="s">
        <v>2456</v>
      </c>
      <c r="R17" t="s">
        <v>2431</v>
      </c>
      <c r="V17" s="62"/>
      <c r="AC17" t="s">
        <v>2451</v>
      </c>
      <c r="AE17" s="888"/>
      <c r="AF17" s="888"/>
      <c r="AG17" s="888"/>
      <c r="AH17" s="888"/>
      <c r="AI17" s="888"/>
    </row>
    <row r="18" spans="1:35">
      <c r="P18" t="s">
        <v>2454</v>
      </c>
      <c r="Q18" t="s">
        <v>2456</v>
      </c>
      <c r="R18" t="s">
        <v>2432</v>
      </c>
      <c r="V18" s="62"/>
      <c r="AC18" t="s">
        <v>2451</v>
      </c>
      <c r="AE18" s="888"/>
      <c r="AF18" s="888"/>
      <c r="AG18" s="888"/>
      <c r="AH18" s="888"/>
      <c r="AI18" s="888"/>
    </row>
    <row r="19" spans="1:35">
      <c r="P19" t="s">
        <v>2454</v>
      </c>
      <c r="Q19" t="s">
        <v>2456</v>
      </c>
      <c r="R19" t="s">
        <v>2433</v>
      </c>
      <c r="V19" s="62"/>
      <c r="AC19" t="s">
        <v>2451</v>
      </c>
      <c r="AE19" s="888"/>
      <c r="AF19" s="888"/>
      <c r="AG19" s="888"/>
      <c r="AH19" s="888"/>
      <c r="AI19" s="888"/>
    </row>
    <row r="20" spans="1:35">
      <c r="P20" t="s">
        <v>2454</v>
      </c>
      <c r="Q20" t="s">
        <v>2456</v>
      </c>
      <c r="R20" t="s">
        <v>2434</v>
      </c>
      <c r="V20" s="62"/>
      <c r="AC20" t="s">
        <v>2451</v>
      </c>
      <c r="AE20" s="888"/>
      <c r="AF20" s="888"/>
      <c r="AG20" s="888"/>
      <c r="AH20" s="888"/>
      <c r="AI20" s="888"/>
    </row>
    <row r="21" spans="1:35">
      <c r="P21" t="s">
        <v>2454</v>
      </c>
      <c r="Q21" t="s">
        <v>2456</v>
      </c>
      <c r="R21" t="s">
        <v>2435</v>
      </c>
      <c r="V21" s="62"/>
      <c r="AC21" t="s">
        <v>2451</v>
      </c>
      <c r="AE21" s="888"/>
      <c r="AF21" s="888"/>
      <c r="AG21" s="888"/>
      <c r="AH21" s="888"/>
      <c r="AI21" s="888"/>
    </row>
    <row r="22" spans="1:35">
      <c r="P22" t="s">
        <v>2454</v>
      </c>
      <c r="Q22" t="s">
        <v>2456</v>
      </c>
      <c r="R22" t="s">
        <v>2436</v>
      </c>
      <c r="V22" s="62"/>
      <c r="AC22" t="s">
        <v>2451</v>
      </c>
      <c r="AE22" s="888"/>
      <c r="AF22" s="888"/>
      <c r="AG22" s="888"/>
      <c r="AH22" s="888"/>
      <c r="AI22" s="888"/>
    </row>
    <row r="23" spans="1:35">
      <c r="P23" t="s">
        <v>2454</v>
      </c>
      <c r="Q23" t="s">
        <v>2456</v>
      </c>
      <c r="R23" t="s">
        <v>2437</v>
      </c>
      <c r="V23" s="62"/>
      <c r="AC23" t="s">
        <v>2451</v>
      </c>
      <c r="AE23" s="888"/>
      <c r="AF23" s="888"/>
      <c r="AG23" s="888"/>
      <c r="AH23" s="888"/>
      <c r="AI23" s="888"/>
    </row>
    <row r="24" spans="1:35">
      <c r="P24" t="s">
        <v>2454</v>
      </c>
      <c r="Q24" t="s">
        <v>2456</v>
      </c>
      <c r="R24" t="s">
        <v>2438</v>
      </c>
      <c r="V24" s="62"/>
      <c r="AC24" t="s">
        <v>2451</v>
      </c>
      <c r="AE24" s="888"/>
      <c r="AF24" s="888"/>
      <c r="AG24" s="888"/>
      <c r="AH24" s="888"/>
      <c r="AI24" s="888"/>
    </row>
    <row r="25" spans="1:35">
      <c r="P25" t="s">
        <v>2454</v>
      </c>
      <c r="Q25" t="s">
        <v>2456</v>
      </c>
      <c r="R25" t="s">
        <v>2457</v>
      </c>
      <c r="V25" s="62"/>
      <c r="AC25" t="s">
        <v>2451</v>
      </c>
      <c r="AE25" s="888"/>
      <c r="AF25" s="888"/>
      <c r="AG25" s="888"/>
      <c r="AH25" s="888"/>
      <c r="AI25" s="888"/>
    </row>
    <row r="26" spans="1:35">
      <c r="P26" t="s">
        <v>2454</v>
      </c>
      <c r="Q26" t="s">
        <v>2456</v>
      </c>
      <c r="R26" t="s">
        <v>2440</v>
      </c>
      <c r="V26" s="62"/>
      <c r="AC26" t="s">
        <v>2451</v>
      </c>
      <c r="AE26" s="888"/>
      <c r="AF26" s="888"/>
      <c r="AG26" s="888"/>
      <c r="AH26" s="888"/>
      <c r="AI26" s="888"/>
    </row>
    <row r="27" spans="1:35">
      <c r="P27" t="s">
        <v>2454</v>
      </c>
      <c r="Q27" t="s">
        <v>2458</v>
      </c>
      <c r="V27" s="62"/>
      <c r="AC27" t="s">
        <v>2451</v>
      </c>
      <c r="AE27" s="888"/>
      <c r="AF27" s="888"/>
      <c r="AG27" s="888"/>
      <c r="AH27" s="888"/>
      <c r="AI27" s="888"/>
    </row>
    <row r="28" spans="1:35">
      <c r="P28" t="s">
        <v>2454</v>
      </c>
      <c r="Q28" t="s">
        <v>2459</v>
      </c>
      <c r="V28" s="62"/>
      <c r="AC28" t="s">
        <v>2451</v>
      </c>
      <c r="AE28" s="888"/>
      <c r="AF28" s="888"/>
      <c r="AG28" s="888"/>
      <c r="AH28" s="888"/>
      <c r="AI28" s="888"/>
    </row>
    <row r="30" spans="1:35" s="1" customFormat="1" ht="14">
      <c r="A30" s="42"/>
      <c r="B30" s="48" t="s">
        <v>2460</v>
      </c>
    </row>
    <row r="32" spans="1:35">
      <c r="P32" t="s">
        <v>2461</v>
      </c>
      <c r="V32" s="62"/>
      <c r="AC32" t="s">
        <v>1392</v>
      </c>
      <c r="AE32" s="888"/>
      <c r="AF32" s="888"/>
      <c r="AG32" s="888"/>
      <c r="AH32" s="888"/>
      <c r="AI32" s="888"/>
    </row>
    <row r="34" spans="1:1" s="46" customFormat="1" ht="18.5">
      <c r="A34" s="47" t="s">
        <v>1375</v>
      </c>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2" id="{AF0DB074-1482-447E-ADFD-F94C0B792166}">
            <xm:f>'1.5 Universal Data'!$C$8&lt;$AE$7</xm:f>
            <x14:dxf>
              <fill>
                <patternFill patternType="lightUp">
                  <bgColor theme="0"/>
                </patternFill>
              </fill>
            </x14:dxf>
          </x14:cfRule>
          <xm:sqref>AE13:AF28</xm:sqref>
        </x14:conditionalFormatting>
        <x14:conditionalFormatting xmlns:xm="http://schemas.microsoft.com/office/excel/2006/main">
          <x14:cfRule type="expression" priority="1" id="{EF3D3CBA-4749-4C83-95BF-3D951251848B}">
            <xm:f>'1.5 Universal Data'!$C$8&lt;$AE$7</xm:f>
            <x14:dxf>
              <fill>
                <patternFill patternType="lightUp">
                  <bgColor theme="0"/>
                </patternFill>
              </fill>
            </x14:dxf>
          </x14:cfRule>
          <xm:sqref>AE32:AF32</xm:sqref>
        </x14:conditionalFormatting>
        <x14:conditionalFormatting xmlns:xm="http://schemas.microsoft.com/office/excel/2006/main">
          <x14:cfRule type="expression" priority="10" id="{B3D93D01-BFC8-4EC2-BD63-BF3F131C93A6}">
            <xm:f>'1.5 Universal Data'!$C$8&lt;$AG$7</xm:f>
            <x14:dxf>
              <fill>
                <patternFill patternType="lightUp">
                  <bgColor theme="0"/>
                </patternFill>
              </fill>
            </x14:dxf>
          </x14:cfRule>
          <xm:sqref>AG13:AG28</xm:sqref>
        </x14:conditionalFormatting>
        <x14:conditionalFormatting xmlns:xm="http://schemas.microsoft.com/office/excel/2006/main">
          <x14:cfRule type="expression" priority="5" id="{E959F1B5-9E58-408F-B62E-A8A619BFB34A}">
            <xm:f>'1.5 Universal Data'!$C$8&lt;$AG$7</xm:f>
            <x14:dxf>
              <fill>
                <patternFill patternType="lightUp">
                  <bgColor theme="0"/>
                </patternFill>
              </fill>
            </x14:dxf>
          </x14:cfRule>
          <xm:sqref>AG32</xm:sqref>
        </x14:conditionalFormatting>
        <x14:conditionalFormatting xmlns:xm="http://schemas.microsoft.com/office/excel/2006/main">
          <x14:cfRule type="expression" priority="9" id="{AD9D97BC-EF4E-4406-BF42-205CBFBFC815}">
            <xm:f>'1.5 Universal Data'!$C$8&lt;$AH$7</xm:f>
            <x14:dxf>
              <fill>
                <patternFill patternType="lightUp">
                  <bgColor theme="0"/>
                </patternFill>
              </fill>
            </x14:dxf>
          </x14:cfRule>
          <xm:sqref>AH13:AH28</xm:sqref>
        </x14:conditionalFormatting>
        <x14:conditionalFormatting xmlns:xm="http://schemas.microsoft.com/office/excel/2006/main">
          <x14:cfRule type="expression" priority="4" id="{A685EBBE-2CFE-46FC-B8A0-E16D1E010336}">
            <xm:f>'1.5 Universal Data'!$C$8&lt;$AH$7</xm:f>
            <x14:dxf>
              <fill>
                <patternFill patternType="lightUp">
                  <bgColor theme="0"/>
                </patternFill>
              </fill>
            </x14:dxf>
          </x14:cfRule>
          <xm:sqref>AH32</xm:sqref>
        </x14:conditionalFormatting>
        <x14:conditionalFormatting xmlns:xm="http://schemas.microsoft.com/office/excel/2006/main">
          <x14:cfRule type="expression" priority="8" id="{9BCFDA18-FDB5-4527-953E-C9A40DC38AB0}">
            <xm:f>'1.5 Universal Data'!$C$8&lt;$AI$7</xm:f>
            <x14:dxf>
              <fill>
                <patternFill patternType="lightUp">
                  <bgColor theme="0"/>
                </patternFill>
              </fill>
            </x14:dxf>
          </x14:cfRule>
          <xm:sqref>AI13:AI28</xm:sqref>
        </x14:conditionalFormatting>
        <x14:conditionalFormatting xmlns:xm="http://schemas.microsoft.com/office/excel/2006/main">
          <x14:cfRule type="expression" priority="3" id="{28DBD286-BAEB-42AD-B0B8-50C1D4372293}">
            <xm:f>'1.5 Universal Data'!$C$8&lt;$AI$7</xm:f>
            <x14:dxf>
              <fill>
                <patternFill patternType="lightUp">
                  <bgColor theme="0"/>
                </patternFill>
              </fill>
            </x14:dxf>
          </x14:cfRule>
          <xm:sqref>AI32</xm:sqref>
        </x14:conditionalFormatting>
      </x14:conditionalFormatting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3B21C-18A8-4168-BE33-92B45C15E1F1}">
  <sheetPr>
    <tabColor theme="0" tint="-0.499984740745262"/>
  </sheetPr>
  <dimension ref="A1:CL339"/>
  <sheetViews>
    <sheetView zoomScale="80" zoomScaleNormal="80" workbookViewId="0">
      <pane ySplit="8" topLeftCell="A9" activePane="bottomLeft" state="frozen"/>
      <selection activeCell="H38" sqref="H38"/>
      <selection pane="bottomLeft" activeCell="AR7" sqref="AR7:AV7"/>
    </sheetView>
  </sheetViews>
  <sheetFormatPr defaultRowHeight="14.5"/>
  <cols>
    <col min="1" max="7" width="1.7265625" customWidth="1"/>
    <col min="8" max="8" width="28.7265625" bestFit="1" customWidth="1"/>
    <col min="9" max="15" width="1.7265625" customWidth="1"/>
    <col min="16" max="16" width="26.453125" bestFit="1" customWidth="1"/>
    <col min="17" max="17" width="8" bestFit="1" customWidth="1"/>
    <col min="18" max="28" width="1.7265625" hidden="1" customWidth="1"/>
    <col min="29" max="29" width="9.26953125" customWidth="1"/>
    <col min="30" max="30" width="7.7265625" customWidth="1"/>
    <col min="43" max="90" width="9.26953125"/>
  </cols>
  <sheetData>
    <row r="1" spans="1:48" s="46" customFormat="1" ht="23.5">
      <c r="A1" s="56" t="str">
        <f>'1.1 Cover'!A1</f>
        <v>Regulatory Reporting Pack</v>
      </c>
    </row>
    <row r="2" spans="1:48" s="46" customFormat="1" ht="23.5">
      <c r="A2" s="56" t="str">
        <f>'1.1 Cover'!A2</f>
        <v>Price base - 2018/19</v>
      </c>
    </row>
    <row r="3" spans="1:48" s="46" customFormat="1" ht="23.5">
      <c r="A3" s="56" t="str">
        <f>'1.1 Cover'!A3</f>
        <v>Regulatory Year: April 2022 - March 2023</v>
      </c>
    </row>
    <row r="4" spans="1:48" s="46" customFormat="1" ht="23.5">
      <c r="A4" s="56" t="s">
        <v>2462</v>
      </c>
    </row>
    <row r="6" spans="1:48">
      <c r="AE6" s="1476">
        <f>'1.5 Universal Data'!C8</f>
        <v>2023</v>
      </c>
      <c r="AF6" s="1477"/>
      <c r="AG6" s="1477"/>
      <c r="AH6" s="1477"/>
      <c r="AI6" s="1477"/>
      <c r="AJ6" s="1477"/>
      <c r="AK6" s="1477"/>
      <c r="AL6" s="1477"/>
      <c r="AM6" s="1477"/>
      <c r="AN6" s="1477"/>
      <c r="AO6" s="1477"/>
      <c r="AP6" s="1478"/>
      <c r="AR6" s="1494" t="s">
        <v>1146</v>
      </c>
      <c r="AS6" s="1495"/>
      <c r="AT6" s="1495"/>
      <c r="AU6" s="1495"/>
      <c r="AV6" s="1496"/>
    </row>
    <row r="7" spans="1:48" s="43" customFormat="1">
      <c r="D7" s="55"/>
      <c r="E7" s="55"/>
      <c r="F7" s="55"/>
      <c r="G7" s="55"/>
      <c r="H7" s="55"/>
      <c r="I7" s="55"/>
      <c r="J7" s="55"/>
      <c r="K7" s="55"/>
      <c r="L7" s="55"/>
      <c r="M7" s="55"/>
      <c r="N7" s="55"/>
      <c r="O7" s="55"/>
      <c r="P7" s="43" t="s">
        <v>2463</v>
      </c>
      <c r="Q7" s="43" t="s">
        <v>1387</v>
      </c>
      <c r="R7" s="54" t="s">
        <v>1378</v>
      </c>
      <c r="S7" s="54" t="s">
        <v>1379</v>
      </c>
      <c r="T7" s="54" t="s">
        <v>1380</v>
      </c>
      <c r="U7" s="54" t="s">
        <v>1381</v>
      </c>
      <c r="V7" s="54" t="s">
        <v>1382</v>
      </c>
      <c r="W7" s="54" t="s">
        <v>1383</v>
      </c>
      <c r="X7" s="54" t="s">
        <v>1384</v>
      </c>
      <c r="Y7" s="54" t="s">
        <v>1385</v>
      </c>
      <c r="Z7" s="54" t="s">
        <v>1386</v>
      </c>
      <c r="AA7" s="54" t="s">
        <v>2324</v>
      </c>
      <c r="AB7" s="54" t="s">
        <v>2325</v>
      </c>
      <c r="AC7" s="43" t="s">
        <v>1387</v>
      </c>
      <c r="AD7"/>
      <c r="AE7" s="52" t="s">
        <v>2382</v>
      </c>
      <c r="AF7" s="51" t="s">
        <v>2383</v>
      </c>
      <c r="AG7" s="51" t="s">
        <v>2384</v>
      </c>
      <c r="AH7" s="51" t="s">
        <v>2385</v>
      </c>
      <c r="AI7" s="51" t="s">
        <v>2386</v>
      </c>
      <c r="AJ7" s="65" t="s">
        <v>2387</v>
      </c>
      <c r="AK7" s="65" t="s">
        <v>2388</v>
      </c>
      <c r="AL7" s="65" t="s">
        <v>2389</v>
      </c>
      <c r="AM7" s="65" t="s">
        <v>2390</v>
      </c>
      <c r="AN7" s="65" t="s">
        <v>2391</v>
      </c>
      <c r="AO7" s="65" t="s">
        <v>2392</v>
      </c>
      <c r="AP7" s="66" t="s">
        <v>2393</v>
      </c>
      <c r="AR7" s="57">
        <v>2022</v>
      </c>
      <c r="AS7" s="58">
        <v>2023</v>
      </c>
      <c r="AT7" s="58">
        <v>2024</v>
      </c>
      <c r="AU7" s="58">
        <v>2025</v>
      </c>
      <c r="AV7" s="59">
        <v>2026</v>
      </c>
    </row>
    <row r="8" spans="1:48">
      <c r="P8" s="43"/>
      <c r="Q8" s="43"/>
      <c r="R8" s="43"/>
      <c r="S8" s="43"/>
      <c r="T8" s="43"/>
      <c r="U8" s="43"/>
      <c r="V8" s="43"/>
    </row>
    <row r="9" spans="1:48" s="1" customFormat="1" ht="18">
      <c r="B9" s="2"/>
      <c r="P9" s="70"/>
      <c r="Q9" s="70"/>
    </row>
    <row r="11" spans="1:48" s="1" customFormat="1">
      <c r="A11" s="42"/>
      <c r="B11" s="48" t="s">
        <v>2464</v>
      </c>
      <c r="P11" s="70"/>
      <c r="Q11" s="70"/>
    </row>
    <row r="13" spans="1:48">
      <c r="H13" t="s">
        <v>2465</v>
      </c>
      <c r="P13" s="958"/>
      <c r="Q13" s="958"/>
      <c r="V13" s="62"/>
      <c r="AC13" t="s">
        <v>2466</v>
      </c>
      <c r="AE13" s="956"/>
      <c r="AF13" s="956"/>
      <c r="AG13" s="956"/>
      <c r="AH13" s="956"/>
      <c r="AI13" s="956"/>
      <c r="AJ13" s="956"/>
      <c r="AK13" s="956"/>
      <c r="AL13" s="956"/>
      <c r="AM13" s="956"/>
      <c r="AN13" s="956"/>
      <c r="AO13" s="956"/>
      <c r="AP13" s="956"/>
      <c r="AR13" s="956"/>
      <c r="AS13" s="956"/>
      <c r="AT13" s="956"/>
      <c r="AU13" s="956"/>
      <c r="AV13" s="956"/>
    </row>
    <row r="14" spans="1:48">
      <c r="H14" t="s">
        <v>2465</v>
      </c>
      <c r="P14" s="958"/>
      <c r="Q14" s="958"/>
      <c r="V14" s="62"/>
      <c r="AC14" t="s">
        <v>2466</v>
      </c>
      <c r="AE14" s="956"/>
      <c r="AF14" s="956"/>
      <c r="AG14" s="956"/>
      <c r="AH14" s="956"/>
      <c r="AI14" s="956"/>
      <c r="AJ14" s="956"/>
      <c r="AK14" s="956"/>
      <c r="AL14" s="956"/>
      <c r="AM14" s="956"/>
      <c r="AN14" s="956"/>
      <c r="AO14" s="956"/>
      <c r="AP14" s="956"/>
      <c r="AR14" s="956"/>
      <c r="AS14" s="956"/>
      <c r="AT14" s="956"/>
      <c r="AU14" s="956"/>
      <c r="AV14" s="956"/>
    </row>
    <row r="15" spans="1:48">
      <c r="H15" t="s">
        <v>2465</v>
      </c>
      <c r="P15" s="958"/>
      <c r="Q15" s="958"/>
      <c r="V15" s="62"/>
      <c r="AC15" t="s">
        <v>2466</v>
      </c>
      <c r="AE15" s="956"/>
      <c r="AF15" s="956"/>
      <c r="AG15" s="956"/>
      <c r="AH15" s="956"/>
      <c r="AI15" s="956"/>
      <c r="AJ15" s="956"/>
      <c r="AK15" s="956"/>
      <c r="AL15" s="956"/>
      <c r="AM15" s="956"/>
      <c r="AN15" s="956"/>
      <c r="AO15" s="956"/>
      <c r="AP15" s="956"/>
      <c r="AR15" s="956"/>
      <c r="AS15" s="956"/>
      <c r="AT15" s="956"/>
      <c r="AU15" s="956"/>
      <c r="AV15" s="956"/>
    </row>
    <row r="16" spans="1:48">
      <c r="H16" t="s">
        <v>2465</v>
      </c>
      <c r="P16" s="958"/>
      <c r="Q16" s="958"/>
      <c r="V16" s="62"/>
      <c r="AC16" t="s">
        <v>2466</v>
      </c>
      <c r="AE16" s="956"/>
      <c r="AF16" s="956"/>
      <c r="AG16" s="956"/>
      <c r="AH16" s="956"/>
      <c r="AI16" s="956"/>
      <c r="AJ16" s="956"/>
      <c r="AK16" s="956"/>
      <c r="AL16" s="956"/>
      <c r="AM16" s="956"/>
      <c r="AN16" s="956"/>
      <c r="AO16" s="956"/>
      <c r="AP16" s="956"/>
      <c r="AR16" s="956"/>
      <c r="AS16" s="956"/>
      <c r="AT16" s="956"/>
      <c r="AU16" s="956"/>
      <c r="AV16" s="956"/>
    </row>
    <row r="17" spans="8:48">
      <c r="H17" t="s">
        <v>2465</v>
      </c>
      <c r="P17" s="958"/>
      <c r="Q17" s="958"/>
      <c r="V17" s="62"/>
      <c r="AC17" t="s">
        <v>2466</v>
      </c>
      <c r="AE17" s="956"/>
      <c r="AF17" s="956"/>
      <c r="AG17" s="956"/>
      <c r="AH17" s="956"/>
      <c r="AI17" s="956"/>
      <c r="AJ17" s="956"/>
      <c r="AK17" s="956"/>
      <c r="AL17" s="956"/>
      <c r="AM17" s="956"/>
      <c r="AN17" s="956"/>
      <c r="AO17" s="956"/>
      <c r="AP17" s="956"/>
      <c r="AR17" s="956"/>
      <c r="AS17" s="956"/>
      <c r="AT17" s="956"/>
      <c r="AU17" s="956"/>
      <c r="AV17" s="956"/>
    </row>
    <row r="18" spans="8:48">
      <c r="H18" t="s">
        <v>2465</v>
      </c>
      <c r="P18" s="958"/>
      <c r="Q18" s="958"/>
      <c r="V18" s="62"/>
      <c r="AC18" t="s">
        <v>2466</v>
      </c>
      <c r="AE18" s="956"/>
      <c r="AF18" s="956"/>
      <c r="AG18" s="956"/>
      <c r="AH18" s="956"/>
      <c r="AI18" s="956"/>
      <c r="AJ18" s="956"/>
      <c r="AK18" s="956"/>
      <c r="AL18" s="956"/>
      <c r="AM18" s="956"/>
      <c r="AN18" s="956"/>
      <c r="AO18" s="956"/>
      <c r="AP18" s="956"/>
      <c r="AR18" s="956"/>
      <c r="AS18" s="956"/>
      <c r="AT18" s="956"/>
      <c r="AU18" s="956"/>
      <c r="AV18" s="956"/>
    </row>
    <row r="19" spans="8:48">
      <c r="H19" t="s">
        <v>2465</v>
      </c>
      <c r="P19" s="958"/>
      <c r="Q19" s="958"/>
      <c r="V19" s="62"/>
      <c r="AC19" t="s">
        <v>2466</v>
      </c>
      <c r="AE19" s="956"/>
      <c r="AF19" s="956"/>
      <c r="AG19" s="956"/>
      <c r="AH19" s="956"/>
      <c r="AI19" s="956"/>
      <c r="AJ19" s="956"/>
      <c r="AK19" s="956"/>
      <c r="AL19" s="956"/>
      <c r="AM19" s="956"/>
      <c r="AN19" s="956"/>
      <c r="AO19" s="956"/>
      <c r="AP19" s="956"/>
      <c r="AR19" s="956"/>
      <c r="AS19" s="956"/>
      <c r="AT19" s="956"/>
      <c r="AU19" s="956"/>
      <c r="AV19" s="956"/>
    </row>
    <row r="20" spans="8:48">
      <c r="H20" t="s">
        <v>2465</v>
      </c>
      <c r="P20" s="958"/>
      <c r="Q20" s="958"/>
      <c r="V20" s="62"/>
      <c r="AC20" t="s">
        <v>2466</v>
      </c>
      <c r="AE20" s="956"/>
      <c r="AF20" s="956"/>
      <c r="AG20" s="956"/>
      <c r="AH20" s="956"/>
      <c r="AI20" s="956"/>
      <c r="AJ20" s="956"/>
      <c r="AK20" s="956"/>
      <c r="AL20" s="956"/>
      <c r="AM20" s="956"/>
      <c r="AN20" s="956"/>
      <c r="AO20" s="956"/>
      <c r="AP20" s="956"/>
      <c r="AR20" s="956"/>
      <c r="AS20" s="956"/>
      <c r="AT20" s="956"/>
      <c r="AU20" s="956"/>
      <c r="AV20" s="956"/>
    </row>
    <row r="21" spans="8:48">
      <c r="H21" t="s">
        <v>2465</v>
      </c>
      <c r="P21" s="958"/>
      <c r="Q21" s="958"/>
      <c r="V21" s="62"/>
      <c r="AC21" t="s">
        <v>2466</v>
      </c>
      <c r="AE21" s="956"/>
      <c r="AF21" s="956"/>
      <c r="AG21" s="956"/>
      <c r="AH21" s="956"/>
      <c r="AI21" s="956"/>
      <c r="AJ21" s="956"/>
      <c r="AK21" s="956"/>
      <c r="AL21" s="956"/>
      <c r="AM21" s="956"/>
      <c r="AN21" s="956"/>
      <c r="AO21" s="956"/>
      <c r="AP21" s="956"/>
      <c r="AR21" s="956"/>
      <c r="AS21" s="956"/>
      <c r="AT21" s="956"/>
      <c r="AU21" s="956"/>
      <c r="AV21" s="956"/>
    </row>
    <row r="22" spans="8:48">
      <c r="H22" t="s">
        <v>2465</v>
      </c>
      <c r="P22" s="958"/>
      <c r="Q22" s="958"/>
      <c r="V22" s="62"/>
      <c r="AC22" t="s">
        <v>2466</v>
      </c>
      <c r="AE22" s="956"/>
      <c r="AF22" s="956"/>
      <c r="AG22" s="956"/>
      <c r="AH22" s="956"/>
      <c r="AI22" s="956"/>
      <c r="AJ22" s="956"/>
      <c r="AK22" s="956"/>
      <c r="AL22" s="956"/>
      <c r="AM22" s="956"/>
      <c r="AN22" s="956"/>
      <c r="AO22" s="956"/>
      <c r="AP22" s="956"/>
      <c r="AR22" s="956"/>
      <c r="AS22" s="956"/>
      <c r="AT22" s="956"/>
      <c r="AU22" s="956"/>
      <c r="AV22" s="956"/>
    </row>
    <row r="23" spans="8:48">
      <c r="H23" t="s">
        <v>2465</v>
      </c>
      <c r="P23" s="958"/>
      <c r="Q23" s="958"/>
      <c r="V23" s="62"/>
      <c r="AC23" t="s">
        <v>2466</v>
      </c>
      <c r="AE23" s="956"/>
      <c r="AF23" s="956"/>
      <c r="AG23" s="956"/>
      <c r="AH23" s="956"/>
      <c r="AI23" s="956"/>
      <c r="AJ23" s="956"/>
      <c r="AK23" s="956"/>
      <c r="AL23" s="956"/>
      <c r="AM23" s="956"/>
      <c r="AN23" s="956"/>
      <c r="AO23" s="956"/>
      <c r="AP23" s="956"/>
      <c r="AR23" s="956"/>
      <c r="AS23" s="956"/>
      <c r="AT23" s="956"/>
      <c r="AU23" s="956"/>
      <c r="AV23" s="956"/>
    </row>
    <row r="24" spans="8:48">
      <c r="H24" t="s">
        <v>2465</v>
      </c>
      <c r="P24" s="958"/>
      <c r="Q24" s="958"/>
      <c r="V24" s="62"/>
      <c r="AC24" t="s">
        <v>2466</v>
      </c>
      <c r="AE24" s="956"/>
      <c r="AF24" s="956"/>
      <c r="AG24" s="956"/>
      <c r="AH24" s="956"/>
      <c r="AI24" s="956"/>
      <c r="AJ24" s="956"/>
      <c r="AK24" s="956"/>
      <c r="AL24" s="956"/>
      <c r="AM24" s="956"/>
      <c r="AN24" s="956"/>
      <c r="AO24" s="956"/>
      <c r="AP24" s="956"/>
      <c r="AR24" s="956"/>
      <c r="AS24" s="956"/>
      <c r="AT24" s="956"/>
      <c r="AU24" s="956"/>
      <c r="AV24" s="956"/>
    </row>
    <row r="25" spans="8:48">
      <c r="H25" t="s">
        <v>2465</v>
      </c>
      <c r="P25" s="958"/>
      <c r="Q25" s="958"/>
      <c r="V25" s="62"/>
      <c r="AC25" t="s">
        <v>2466</v>
      </c>
      <c r="AE25" s="956"/>
      <c r="AF25" s="956"/>
      <c r="AG25" s="956"/>
      <c r="AH25" s="956"/>
      <c r="AI25" s="956"/>
      <c r="AJ25" s="956"/>
      <c r="AK25" s="956"/>
      <c r="AL25" s="956"/>
      <c r="AM25" s="956"/>
      <c r="AN25" s="956"/>
      <c r="AO25" s="956"/>
      <c r="AP25" s="956"/>
      <c r="AR25" s="956"/>
      <c r="AS25" s="956"/>
      <c r="AT25" s="956"/>
      <c r="AU25" s="956"/>
      <c r="AV25" s="956"/>
    </row>
    <row r="26" spans="8:48">
      <c r="H26" t="s">
        <v>2465</v>
      </c>
      <c r="P26" s="958"/>
      <c r="Q26" s="958"/>
      <c r="V26" s="62"/>
      <c r="AC26" t="s">
        <v>2466</v>
      </c>
      <c r="AE26" s="956"/>
      <c r="AF26" s="956"/>
      <c r="AG26" s="956"/>
      <c r="AH26" s="956"/>
      <c r="AI26" s="956"/>
      <c r="AJ26" s="956"/>
      <c r="AK26" s="956"/>
      <c r="AL26" s="956"/>
      <c r="AM26" s="956"/>
      <c r="AN26" s="956"/>
      <c r="AO26" s="956"/>
      <c r="AP26" s="956"/>
      <c r="AR26" s="956"/>
      <c r="AS26" s="956"/>
      <c r="AT26" s="956"/>
      <c r="AU26" s="956"/>
      <c r="AV26" s="956"/>
    </row>
    <row r="27" spans="8:48">
      <c r="H27" t="s">
        <v>2465</v>
      </c>
      <c r="P27" s="958"/>
      <c r="Q27" s="958"/>
      <c r="V27" s="62"/>
      <c r="AC27" t="s">
        <v>2466</v>
      </c>
      <c r="AE27" s="956"/>
      <c r="AF27" s="956"/>
      <c r="AG27" s="956"/>
      <c r="AH27" s="956"/>
      <c r="AI27" s="956"/>
      <c r="AJ27" s="956"/>
      <c r="AK27" s="956"/>
      <c r="AL27" s="956"/>
      <c r="AM27" s="956"/>
      <c r="AN27" s="956"/>
      <c r="AO27" s="956"/>
      <c r="AP27" s="956"/>
      <c r="AR27" s="956"/>
      <c r="AS27" s="956"/>
      <c r="AT27" s="956"/>
      <c r="AU27" s="956"/>
      <c r="AV27" s="956"/>
    </row>
    <row r="28" spans="8:48">
      <c r="H28" t="s">
        <v>2465</v>
      </c>
      <c r="P28" s="958"/>
      <c r="Q28" s="958"/>
      <c r="V28" s="62"/>
      <c r="AC28" t="s">
        <v>2466</v>
      </c>
      <c r="AE28" s="956"/>
      <c r="AF28" s="956"/>
      <c r="AG28" s="956"/>
      <c r="AH28" s="956"/>
      <c r="AI28" s="956"/>
      <c r="AJ28" s="956"/>
      <c r="AK28" s="956"/>
      <c r="AL28" s="956"/>
      <c r="AM28" s="956"/>
      <c r="AN28" s="956"/>
      <c r="AO28" s="956"/>
      <c r="AP28" s="956"/>
      <c r="AR28" s="956"/>
      <c r="AS28" s="956"/>
      <c r="AT28" s="956"/>
      <c r="AU28" s="956"/>
      <c r="AV28" s="956"/>
    </row>
    <row r="29" spans="8:48">
      <c r="H29" t="s">
        <v>2465</v>
      </c>
      <c r="P29" s="958"/>
      <c r="Q29" s="958"/>
      <c r="V29" s="62"/>
      <c r="AC29" t="s">
        <v>2466</v>
      </c>
      <c r="AE29" s="956"/>
      <c r="AF29" s="956"/>
      <c r="AG29" s="956"/>
      <c r="AH29" s="956"/>
      <c r="AI29" s="956"/>
      <c r="AJ29" s="956"/>
      <c r="AK29" s="956"/>
      <c r="AL29" s="956"/>
      <c r="AM29" s="956"/>
      <c r="AN29" s="956"/>
      <c r="AO29" s="956"/>
      <c r="AP29" s="956"/>
      <c r="AR29" s="956"/>
      <c r="AS29" s="956"/>
      <c r="AT29" s="956"/>
      <c r="AU29" s="956"/>
      <c r="AV29" s="956"/>
    </row>
    <row r="30" spans="8:48">
      <c r="H30" t="s">
        <v>2465</v>
      </c>
      <c r="P30" s="958"/>
      <c r="Q30" s="958"/>
      <c r="V30" s="62"/>
      <c r="AC30" t="s">
        <v>2466</v>
      </c>
      <c r="AE30" s="956"/>
      <c r="AF30" s="956"/>
      <c r="AG30" s="956"/>
      <c r="AH30" s="956"/>
      <c r="AI30" s="956"/>
      <c r="AJ30" s="956"/>
      <c r="AK30" s="956"/>
      <c r="AL30" s="956"/>
      <c r="AM30" s="956"/>
      <c r="AN30" s="956"/>
      <c r="AO30" s="956"/>
      <c r="AP30" s="956"/>
      <c r="AR30" s="956"/>
      <c r="AS30" s="956"/>
      <c r="AT30" s="956"/>
      <c r="AU30" s="956"/>
      <c r="AV30" s="956"/>
    </row>
    <row r="31" spans="8:48">
      <c r="H31" t="s">
        <v>2465</v>
      </c>
      <c r="P31" s="958"/>
      <c r="Q31" s="958"/>
      <c r="V31" s="62"/>
      <c r="AC31" t="s">
        <v>2466</v>
      </c>
      <c r="AE31" s="956"/>
      <c r="AF31" s="956"/>
      <c r="AG31" s="956"/>
      <c r="AH31" s="956"/>
      <c r="AI31" s="956"/>
      <c r="AJ31" s="956"/>
      <c r="AK31" s="956"/>
      <c r="AL31" s="956"/>
      <c r="AM31" s="956"/>
      <c r="AN31" s="956"/>
      <c r="AO31" s="956"/>
      <c r="AP31" s="956"/>
      <c r="AR31" s="956"/>
      <c r="AS31" s="956"/>
      <c r="AT31" s="956"/>
      <c r="AU31" s="956"/>
      <c r="AV31" s="956"/>
    </row>
    <row r="32" spans="8:48">
      <c r="H32" t="s">
        <v>2465</v>
      </c>
      <c r="P32" s="958"/>
      <c r="Q32" s="958"/>
      <c r="V32" s="62"/>
      <c r="AC32" t="s">
        <v>2466</v>
      </c>
      <c r="AE32" s="956"/>
      <c r="AF32" s="956"/>
      <c r="AG32" s="956"/>
      <c r="AH32" s="956"/>
      <c r="AI32" s="956"/>
      <c r="AJ32" s="956"/>
      <c r="AK32" s="956"/>
      <c r="AL32" s="956"/>
      <c r="AM32" s="956"/>
      <c r="AN32" s="956"/>
      <c r="AO32" s="956"/>
      <c r="AP32" s="956"/>
      <c r="AR32" s="956"/>
      <c r="AS32" s="956"/>
      <c r="AT32" s="956"/>
      <c r="AU32" s="956"/>
      <c r="AV32" s="956"/>
    </row>
    <row r="33" spans="8:48">
      <c r="H33" t="s">
        <v>2465</v>
      </c>
      <c r="P33" s="958"/>
      <c r="Q33" s="958"/>
      <c r="V33" s="62"/>
      <c r="AC33" t="s">
        <v>2466</v>
      </c>
      <c r="AE33" s="956"/>
      <c r="AF33" s="956"/>
      <c r="AG33" s="956"/>
      <c r="AH33" s="956"/>
      <c r="AI33" s="956"/>
      <c r="AJ33" s="956"/>
      <c r="AK33" s="956"/>
      <c r="AL33" s="956"/>
      <c r="AM33" s="956"/>
      <c r="AN33" s="956"/>
      <c r="AO33" s="956"/>
      <c r="AP33" s="956"/>
      <c r="AR33" s="956"/>
      <c r="AS33" s="956"/>
      <c r="AT33" s="956"/>
      <c r="AU33" s="956"/>
      <c r="AV33" s="956"/>
    </row>
    <row r="34" spans="8:48">
      <c r="H34" t="s">
        <v>2465</v>
      </c>
      <c r="P34" s="958"/>
      <c r="Q34" s="958"/>
      <c r="V34" s="62"/>
      <c r="AC34" t="s">
        <v>2466</v>
      </c>
      <c r="AE34" s="956"/>
      <c r="AF34" s="956"/>
      <c r="AG34" s="956"/>
      <c r="AH34" s="956"/>
      <c r="AI34" s="956"/>
      <c r="AJ34" s="956"/>
      <c r="AK34" s="956"/>
      <c r="AL34" s="956"/>
      <c r="AM34" s="956"/>
      <c r="AN34" s="956"/>
      <c r="AO34" s="956"/>
      <c r="AP34" s="956"/>
      <c r="AR34" s="956"/>
      <c r="AS34" s="956"/>
      <c r="AT34" s="956"/>
      <c r="AU34" s="956"/>
      <c r="AV34" s="956"/>
    </row>
    <row r="35" spans="8:48">
      <c r="H35" t="s">
        <v>2465</v>
      </c>
      <c r="P35" s="958"/>
      <c r="Q35" s="958"/>
      <c r="V35" s="62"/>
      <c r="AC35" t="s">
        <v>2466</v>
      </c>
      <c r="AE35" s="956"/>
      <c r="AF35" s="956"/>
      <c r="AG35" s="956"/>
      <c r="AH35" s="956"/>
      <c r="AI35" s="956"/>
      <c r="AJ35" s="956"/>
      <c r="AK35" s="956"/>
      <c r="AL35" s="956"/>
      <c r="AM35" s="956"/>
      <c r="AN35" s="956"/>
      <c r="AO35" s="956"/>
      <c r="AP35" s="956"/>
      <c r="AR35" s="956"/>
      <c r="AS35" s="956"/>
      <c r="AT35" s="956"/>
      <c r="AU35" s="956"/>
      <c r="AV35" s="956"/>
    </row>
    <row r="36" spans="8:48">
      <c r="H36" t="s">
        <v>2465</v>
      </c>
      <c r="P36" s="958"/>
      <c r="Q36" s="958"/>
      <c r="V36" s="62"/>
      <c r="AC36" t="s">
        <v>2466</v>
      </c>
      <c r="AE36" s="956"/>
      <c r="AF36" s="956"/>
      <c r="AG36" s="956"/>
      <c r="AH36" s="956"/>
      <c r="AI36" s="956"/>
      <c r="AJ36" s="956"/>
      <c r="AK36" s="956"/>
      <c r="AL36" s="956"/>
      <c r="AM36" s="956"/>
      <c r="AN36" s="956"/>
      <c r="AO36" s="956"/>
      <c r="AP36" s="956"/>
      <c r="AR36" s="956"/>
      <c r="AS36" s="956"/>
      <c r="AT36" s="956"/>
      <c r="AU36" s="956"/>
      <c r="AV36" s="956"/>
    </row>
    <row r="37" spans="8:48">
      <c r="H37" t="s">
        <v>2465</v>
      </c>
      <c r="P37" s="958"/>
      <c r="Q37" s="958"/>
      <c r="V37" s="62"/>
      <c r="AC37" t="s">
        <v>2466</v>
      </c>
      <c r="AE37" s="956"/>
      <c r="AF37" s="956"/>
      <c r="AG37" s="956"/>
      <c r="AH37" s="956"/>
      <c r="AI37" s="956"/>
      <c r="AJ37" s="956"/>
      <c r="AK37" s="956"/>
      <c r="AL37" s="956"/>
      <c r="AM37" s="956"/>
      <c r="AN37" s="956"/>
      <c r="AO37" s="956"/>
      <c r="AP37" s="956"/>
      <c r="AR37" s="956"/>
      <c r="AS37" s="956"/>
      <c r="AT37" s="956"/>
      <c r="AU37" s="956"/>
      <c r="AV37" s="956"/>
    </row>
    <row r="38" spans="8:48">
      <c r="H38" t="s">
        <v>2465</v>
      </c>
      <c r="P38" s="958"/>
      <c r="Q38" s="958"/>
      <c r="V38" s="62"/>
      <c r="AC38" t="s">
        <v>2466</v>
      </c>
      <c r="AE38" s="956"/>
      <c r="AF38" s="956"/>
      <c r="AG38" s="956"/>
      <c r="AH38" s="956"/>
      <c r="AI38" s="956"/>
      <c r="AJ38" s="956"/>
      <c r="AK38" s="956"/>
      <c r="AL38" s="956"/>
      <c r="AM38" s="956"/>
      <c r="AN38" s="956"/>
      <c r="AO38" s="956"/>
      <c r="AP38" s="956"/>
      <c r="AR38" s="956"/>
      <c r="AS38" s="956"/>
      <c r="AT38" s="956"/>
      <c r="AU38" s="956"/>
      <c r="AV38" s="956"/>
    </row>
    <row r="39" spans="8:48">
      <c r="H39" t="s">
        <v>2465</v>
      </c>
      <c r="P39" s="958"/>
      <c r="Q39" s="958"/>
      <c r="V39" s="62"/>
      <c r="AC39" t="s">
        <v>2466</v>
      </c>
      <c r="AE39" s="956"/>
      <c r="AF39" s="956"/>
      <c r="AG39" s="956"/>
      <c r="AH39" s="956"/>
      <c r="AI39" s="956"/>
      <c r="AJ39" s="956"/>
      <c r="AK39" s="956"/>
      <c r="AL39" s="956"/>
      <c r="AM39" s="956"/>
      <c r="AN39" s="956"/>
      <c r="AO39" s="956"/>
      <c r="AP39" s="956"/>
      <c r="AR39" s="956"/>
      <c r="AS39" s="956"/>
      <c r="AT39" s="956"/>
      <c r="AU39" s="956"/>
      <c r="AV39" s="956"/>
    </row>
    <row r="40" spans="8:48">
      <c r="H40" t="s">
        <v>2465</v>
      </c>
      <c r="P40" s="958"/>
      <c r="Q40" s="958"/>
      <c r="V40" s="62"/>
      <c r="AC40" t="s">
        <v>2466</v>
      </c>
      <c r="AE40" s="956"/>
      <c r="AF40" s="956"/>
      <c r="AG40" s="956"/>
      <c r="AH40" s="956"/>
      <c r="AI40" s="956"/>
      <c r="AJ40" s="956"/>
      <c r="AK40" s="956"/>
      <c r="AL40" s="956"/>
      <c r="AM40" s="956"/>
      <c r="AN40" s="956"/>
      <c r="AO40" s="956"/>
      <c r="AP40" s="956"/>
      <c r="AR40" s="956"/>
      <c r="AS40" s="956"/>
      <c r="AT40" s="956"/>
      <c r="AU40" s="956"/>
      <c r="AV40" s="956"/>
    </row>
    <row r="41" spans="8:48">
      <c r="H41" t="s">
        <v>2465</v>
      </c>
      <c r="P41" s="958"/>
      <c r="Q41" s="958"/>
      <c r="V41" s="62"/>
      <c r="AC41" t="s">
        <v>2466</v>
      </c>
      <c r="AE41" s="956"/>
      <c r="AF41" s="956"/>
      <c r="AG41" s="956"/>
      <c r="AH41" s="956"/>
      <c r="AI41" s="956"/>
      <c r="AJ41" s="956"/>
      <c r="AK41" s="956"/>
      <c r="AL41" s="956"/>
      <c r="AM41" s="956"/>
      <c r="AN41" s="956"/>
      <c r="AO41" s="956"/>
      <c r="AP41" s="956"/>
      <c r="AR41" s="956"/>
      <c r="AS41" s="956"/>
      <c r="AT41" s="956"/>
      <c r="AU41" s="956"/>
      <c r="AV41" s="956"/>
    </row>
    <row r="42" spans="8:48">
      <c r="H42" t="s">
        <v>2465</v>
      </c>
      <c r="P42" s="958"/>
      <c r="Q42" s="958"/>
      <c r="V42" s="62"/>
      <c r="AC42" t="s">
        <v>2466</v>
      </c>
      <c r="AE42" s="956"/>
      <c r="AF42" s="956"/>
      <c r="AG42" s="956"/>
      <c r="AH42" s="956"/>
      <c r="AI42" s="956"/>
      <c r="AJ42" s="956"/>
      <c r="AK42" s="956"/>
      <c r="AL42" s="956"/>
      <c r="AM42" s="956"/>
      <c r="AN42" s="956"/>
      <c r="AO42" s="956"/>
      <c r="AP42" s="956"/>
      <c r="AR42" s="956"/>
      <c r="AS42" s="956"/>
      <c r="AT42" s="956"/>
      <c r="AU42" s="956"/>
      <c r="AV42" s="956"/>
    </row>
    <row r="43" spans="8:48">
      <c r="H43" t="s">
        <v>2465</v>
      </c>
      <c r="P43" s="958"/>
      <c r="Q43" s="958"/>
      <c r="V43" s="62"/>
      <c r="AC43" t="s">
        <v>2466</v>
      </c>
      <c r="AE43" s="956"/>
      <c r="AF43" s="956"/>
      <c r="AG43" s="956"/>
      <c r="AH43" s="956"/>
      <c r="AI43" s="956"/>
      <c r="AJ43" s="956"/>
      <c r="AK43" s="956"/>
      <c r="AL43" s="956"/>
      <c r="AM43" s="956"/>
      <c r="AN43" s="956"/>
      <c r="AO43" s="956"/>
      <c r="AP43" s="956"/>
      <c r="AR43" s="956"/>
      <c r="AS43" s="956"/>
      <c r="AT43" s="956"/>
      <c r="AU43" s="956"/>
      <c r="AV43" s="956"/>
    </row>
    <row r="44" spans="8:48">
      <c r="H44" t="s">
        <v>2465</v>
      </c>
      <c r="P44" s="958"/>
      <c r="Q44" s="958"/>
      <c r="V44" s="62"/>
      <c r="AC44" t="s">
        <v>2466</v>
      </c>
      <c r="AE44" s="956"/>
      <c r="AF44" s="956"/>
      <c r="AG44" s="956"/>
      <c r="AH44" s="956"/>
      <c r="AI44" s="956"/>
      <c r="AJ44" s="956"/>
      <c r="AK44" s="956"/>
      <c r="AL44" s="956"/>
      <c r="AM44" s="956"/>
      <c r="AN44" s="956"/>
      <c r="AO44" s="956"/>
      <c r="AP44" s="956"/>
      <c r="AR44" s="956"/>
      <c r="AS44" s="956"/>
      <c r="AT44" s="956"/>
      <c r="AU44" s="956"/>
      <c r="AV44" s="956"/>
    </row>
    <row r="45" spans="8:48">
      <c r="H45" t="s">
        <v>2465</v>
      </c>
      <c r="P45" s="958"/>
      <c r="Q45" s="958"/>
      <c r="V45" s="62"/>
      <c r="AC45" t="s">
        <v>2466</v>
      </c>
      <c r="AE45" s="956"/>
      <c r="AF45" s="956"/>
      <c r="AG45" s="956"/>
      <c r="AH45" s="956"/>
      <c r="AI45" s="956"/>
      <c r="AJ45" s="956"/>
      <c r="AK45" s="956"/>
      <c r="AL45" s="956"/>
      <c r="AM45" s="956"/>
      <c r="AN45" s="956"/>
      <c r="AO45" s="956"/>
      <c r="AP45" s="956"/>
      <c r="AR45" s="956"/>
      <c r="AS45" s="956"/>
      <c r="AT45" s="956"/>
      <c r="AU45" s="956"/>
      <c r="AV45" s="956"/>
    </row>
    <row r="46" spans="8:48">
      <c r="H46" t="s">
        <v>2465</v>
      </c>
      <c r="P46" s="958"/>
      <c r="Q46" s="958"/>
      <c r="V46" s="62"/>
      <c r="AC46" t="s">
        <v>2466</v>
      </c>
      <c r="AE46" s="956"/>
      <c r="AF46" s="956"/>
      <c r="AG46" s="956"/>
      <c r="AH46" s="956"/>
      <c r="AI46" s="956"/>
      <c r="AJ46" s="956"/>
      <c r="AK46" s="956"/>
      <c r="AL46" s="956"/>
      <c r="AM46" s="956"/>
      <c r="AN46" s="956"/>
      <c r="AO46" s="956"/>
      <c r="AP46" s="956"/>
      <c r="AR46" s="956"/>
      <c r="AS46" s="956"/>
      <c r="AT46" s="956"/>
      <c r="AU46" s="956"/>
      <c r="AV46" s="956"/>
    </row>
    <row r="47" spans="8:48">
      <c r="H47" t="s">
        <v>2465</v>
      </c>
      <c r="P47" s="958"/>
      <c r="Q47" s="958"/>
      <c r="V47" s="62"/>
      <c r="AC47" t="s">
        <v>2466</v>
      </c>
      <c r="AE47" s="956"/>
      <c r="AF47" s="956"/>
      <c r="AG47" s="956"/>
      <c r="AH47" s="956"/>
      <c r="AI47" s="956"/>
      <c r="AJ47" s="956"/>
      <c r="AK47" s="956"/>
      <c r="AL47" s="956"/>
      <c r="AM47" s="956"/>
      <c r="AN47" s="956"/>
      <c r="AO47" s="956"/>
      <c r="AP47" s="956"/>
      <c r="AR47" s="956"/>
      <c r="AS47" s="956"/>
      <c r="AT47" s="956"/>
      <c r="AU47" s="956"/>
      <c r="AV47" s="956"/>
    </row>
    <row r="48" spans="8:48">
      <c r="H48" t="s">
        <v>2465</v>
      </c>
      <c r="P48" s="958"/>
      <c r="Q48" s="958"/>
      <c r="V48" s="62"/>
      <c r="AC48" t="s">
        <v>2466</v>
      </c>
      <c r="AE48" s="956"/>
      <c r="AF48" s="956"/>
      <c r="AG48" s="956"/>
      <c r="AH48" s="956"/>
      <c r="AI48" s="956"/>
      <c r="AJ48" s="956"/>
      <c r="AK48" s="956"/>
      <c r="AL48" s="956"/>
      <c r="AM48" s="956"/>
      <c r="AN48" s="956"/>
      <c r="AO48" s="956"/>
      <c r="AP48" s="956"/>
      <c r="AR48" s="956"/>
      <c r="AS48" s="956"/>
      <c r="AT48" s="956"/>
      <c r="AU48" s="956"/>
      <c r="AV48" s="956"/>
    </row>
    <row r="49" spans="8:48">
      <c r="H49" t="s">
        <v>2465</v>
      </c>
      <c r="P49" s="958"/>
      <c r="Q49" s="958"/>
      <c r="V49" s="62"/>
      <c r="AC49" t="s">
        <v>2466</v>
      </c>
      <c r="AE49" s="956"/>
      <c r="AF49" s="956"/>
      <c r="AG49" s="956"/>
      <c r="AH49" s="956"/>
      <c r="AI49" s="956"/>
      <c r="AJ49" s="956"/>
      <c r="AK49" s="956"/>
      <c r="AL49" s="956"/>
      <c r="AM49" s="956"/>
      <c r="AN49" s="956"/>
      <c r="AO49" s="956"/>
      <c r="AP49" s="956"/>
      <c r="AR49" s="956"/>
      <c r="AS49" s="956"/>
      <c r="AT49" s="956"/>
      <c r="AU49" s="956"/>
      <c r="AV49" s="956"/>
    </row>
    <row r="50" spans="8:48">
      <c r="H50" t="s">
        <v>2465</v>
      </c>
      <c r="P50" s="958"/>
      <c r="Q50" s="958"/>
      <c r="V50" s="62"/>
      <c r="AC50" t="s">
        <v>2466</v>
      </c>
      <c r="AE50" s="956"/>
      <c r="AF50" s="956"/>
      <c r="AG50" s="956"/>
      <c r="AH50" s="956"/>
      <c r="AI50" s="956"/>
      <c r="AJ50" s="956"/>
      <c r="AK50" s="956"/>
      <c r="AL50" s="956"/>
      <c r="AM50" s="956"/>
      <c r="AN50" s="956"/>
      <c r="AO50" s="956"/>
      <c r="AP50" s="956"/>
      <c r="AR50" s="956"/>
      <c r="AS50" s="956"/>
      <c r="AT50" s="956"/>
      <c r="AU50" s="956"/>
      <c r="AV50" s="956"/>
    </row>
    <row r="51" spans="8:48">
      <c r="H51" t="s">
        <v>2465</v>
      </c>
      <c r="P51" s="958"/>
      <c r="Q51" s="958"/>
      <c r="V51" s="62"/>
      <c r="AC51" t="s">
        <v>2466</v>
      </c>
      <c r="AE51" s="956"/>
      <c r="AF51" s="956"/>
      <c r="AG51" s="956"/>
      <c r="AH51" s="956"/>
      <c r="AI51" s="956"/>
      <c r="AJ51" s="956"/>
      <c r="AK51" s="956"/>
      <c r="AL51" s="956"/>
      <c r="AM51" s="956"/>
      <c r="AN51" s="956"/>
      <c r="AO51" s="956"/>
      <c r="AP51" s="956"/>
      <c r="AR51" s="956"/>
      <c r="AS51" s="956"/>
      <c r="AT51" s="956"/>
      <c r="AU51" s="956"/>
      <c r="AV51" s="956"/>
    </row>
    <row r="52" spans="8:48">
      <c r="H52" t="s">
        <v>2465</v>
      </c>
      <c r="P52" s="958"/>
      <c r="Q52" s="958"/>
      <c r="V52" s="62"/>
      <c r="AC52" t="s">
        <v>2466</v>
      </c>
      <c r="AE52" s="956"/>
      <c r="AF52" s="956"/>
      <c r="AG52" s="956"/>
      <c r="AH52" s="956"/>
      <c r="AI52" s="956"/>
      <c r="AJ52" s="956"/>
      <c r="AK52" s="956"/>
      <c r="AL52" s="956"/>
      <c r="AM52" s="956"/>
      <c r="AN52" s="956"/>
      <c r="AO52" s="956"/>
      <c r="AP52" s="956"/>
      <c r="AR52" s="956"/>
      <c r="AS52" s="956"/>
      <c r="AT52" s="956"/>
      <c r="AU52" s="956"/>
      <c r="AV52" s="956"/>
    </row>
    <row r="53" spans="8:48">
      <c r="H53" t="s">
        <v>2465</v>
      </c>
      <c r="P53" s="958"/>
      <c r="Q53" s="958"/>
      <c r="V53" s="62"/>
      <c r="AC53" t="s">
        <v>2466</v>
      </c>
      <c r="AE53" s="956"/>
      <c r="AF53" s="956"/>
      <c r="AG53" s="956"/>
      <c r="AH53" s="956"/>
      <c r="AI53" s="956"/>
      <c r="AJ53" s="956"/>
      <c r="AK53" s="956"/>
      <c r="AL53" s="956"/>
      <c r="AM53" s="956"/>
      <c r="AN53" s="956"/>
      <c r="AO53" s="956"/>
      <c r="AP53" s="956"/>
      <c r="AR53" s="956"/>
      <c r="AS53" s="956"/>
      <c r="AT53" s="956"/>
      <c r="AU53" s="956"/>
      <c r="AV53" s="956"/>
    </row>
    <row r="54" spans="8:48">
      <c r="H54" t="s">
        <v>2465</v>
      </c>
      <c r="P54" s="958"/>
      <c r="Q54" s="958"/>
      <c r="V54" s="62"/>
      <c r="AC54" t="s">
        <v>2466</v>
      </c>
      <c r="AE54" s="956"/>
      <c r="AF54" s="956"/>
      <c r="AG54" s="956"/>
      <c r="AH54" s="956"/>
      <c r="AI54" s="956"/>
      <c r="AJ54" s="956"/>
      <c r="AK54" s="956"/>
      <c r="AL54" s="956"/>
      <c r="AM54" s="956"/>
      <c r="AN54" s="956"/>
      <c r="AO54" s="956"/>
      <c r="AP54" s="956"/>
      <c r="AR54" s="956"/>
      <c r="AS54" s="956"/>
      <c r="AT54" s="956"/>
      <c r="AU54" s="956"/>
      <c r="AV54" s="956"/>
    </row>
    <row r="55" spans="8:48">
      <c r="H55" t="s">
        <v>2465</v>
      </c>
      <c r="P55" s="958"/>
      <c r="Q55" s="958"/>
      <c r="V55" s="62"/>
      <c r="AC55" t="s">
        <v>2466</v>
      </c>
      <c r="AE55" s="956"/>
      <c r="AF55" s="956"/>
      <c r="AG55" s="956"/>
      <c r="AH55" s="956"/>
      <c r="AI55" s="956"/>
      <c r="AJ55" s="956"/>
      <c r="AK55" s="956"/>
      <c r="AL55" s="956"/>
      <c r="AM55" s="956"/>
      <c r="AN55" s="956"/>
      <c r="AO55" s="956"/>
      <c r="AP55" s="956"/>
      <c r="AR55" s="956"/>
      <c r="AS55" s="956"/>
      <c r="AT55" s="956"/>
      <c r="AU55" s="956"/>
      <c r="AV55" s="956"/>
    </row>
    <row r="56" spans="8:48">
      <c r="H56" t="s">
        <v>2465</v>
      </c>
      <c r="P56" s="958"/>
      <c r="Q56" s="958"/>
      <c r="V56" s="62"/>
      <c r="AC56" t="s">
        <v>2466</v>
      </c>
      <c r="AE56" s="956"/>
      <c r="AF56" s="956"/>
      <c r="AG56" s="956"/>
      <c r="AH56" s="956"/>
      <c r="AI56" s="956"/>
      <c r="AJ56" s="956"/>
      <c r="AK56" s="956"/>
      <c r="AL56" s="956"/>
      <c r="AM56" s="956"/>
      <c r="AN56" s="956"/>
      <c r="AO56" s="956"/>
      <c r="AP56" s="956"/>
      <c r="AR56" s="956"/>
      <c r="AS56" s="956"/>
      <c r="AT56" s="956"/>
      <c r="AU56" s="956"/>
      <c r="AV56" s="956"/>
    </row>
    <row r="57" spans="8:48">
      <c r="H57" t="s">
        <v>2465</v>
      </c>
      <c r="P57" s="958"/>
      <c r="Q57" s="958"/>
      <c r="V57" s="62"/>
      <c r="AC57" t="s">
        <v>2466</v>
      </c>
      <c r="AE57" s="956"/>
      <c r="AF57" s="956"/>
      <c r="AG57" s="956"/>
      <c r="AH57" s="956"/>
      <c r="AI57" s="956"/>
      <c r="AJ57" s="956"/>
      <c r="AK57" s="956"/>
      <c r="AL57" s="956"/>
      <c r="AM57" s="956"/>
      <c r="AN57" s="956"/>
      <c r="AO57" s="956"/>
      <c r="AP57" s="956"/>
      <c r="AR57" s="956"/>
      <c r="AS57" s="956"/>
      <c r="AT57" s="956"/>
      <c r="AU57" s="956"/>
      <c r="AV57" s="956"/>
    </row>
    <row r="58" spans="8:48">
      <c r="H58" t="s">
        <v>2465</v>
      </c>
      <c r="P58" s="958"/>
      <c r="Q58" s="958"/>
      <c r="V58" s="62"/>
      <c r="AC58" t="s">
        <v>2466</v>
      </c>
      <c r="AE58" s="956"/>
      <c r="AF58" s="956"/>
      <c r="AG58" s="956"/>
      <c r="AH58" s="956"/>
      <c r="AI58" s="956"/>
      <c r="AJ58" s="956"/>
      <c r="AK58" s="956"/>
      <c r="AL58" s="956"/>
      <c r="AM58" s="956"/>
      <c r="AN58" s="956"/>
      <c r="AO58" s="956"/>
      <c r="AP58" s="956"/>
      <c r="AR58" s="956"/>
      <c r="AS58" s="956"/>
      <c r="AT58" s="956"/>
      <c r="AU58" s="956"/>
      <c r="AV58" s="956"/>
    </row>
    <row r="59" spans="8:48">
      <c r="H59" t="s">
        <v>2465</v>
      </c>
      <c r="P59" s="958"/>
      <c r="Q59" s="958"/>
      <c r="V59" s="62"/>
      <c r="AC59" t="s">
        <v>2466</v>
      </c>
      <c r="AE59" s="956"/>
      <c r="AF59" s="956"/>
      <c r="AG59" s="956"/>
      <c r="AH59" s="956"/>
      <c r="AI59" s="956"/>
      <c r="AJ59" s="956"/>
      <c r="AK59" s="956"/>
      <c r="AL59" s="956"/>
      <c r="AM59" s="956"/>
      <c r="AN59" s="956"/>
      <c r="AO59" s="956"/>
      <c r="AP59" s="956"/>
      <c r="AR59" s="956"/>
      <c r="AS59" s="956"/>
      <c r="AT59" s="956"/>
      <c r="AU59" s="956"/>
      <c r="AV59" s="956"/>
    </row>
    <row r="60" spans="8:48">
      <c r="H60" t="s">
        <v>2465</v>
      </c>
      <c r="P60" s="958"/>
      <c r="Q60" s="958"/>
      <c r="V60" s="62"/>
      <c r="AC60" t="s">
        <v>2466</v>
      </c>
      <c r="AE60" s="956"/>
      <c r="AF60" s="956"/>
      <c r="AG60" s="956"/>
      <c r="AH60" s="956"/>
      <c r="AI60" s="956"/>
      <c r="AJ60" s="956"/>
      <c r="AK60" s="956"/>
      <c r="AL60" s="956"/>
      <c r="AM60" s="956"/>
      <c r="AN60" s="956"/>
      <c r="AO60" s="956"/>
      <c r="AP60" s="956"/>
      <c r="AR60" s="956"/>
      <c r="AS60" s="956"/>
      <c r="AT60" s="956"/>
      <c r="AU60" s="956"/>
      <c r="AV60" s="956"/>
    </row>
    <row r="61" spans="8:48">
      <c r="H61" t="s">
        <v>2465</v>
      </c>
      <c r="P61" s="958"/>
      <c r="Q61" s="958"/>
      <c r="V61" s="62"/>
      <c r="AC61" t="s">
        <v>2466</v>
      </c>
      <c r="AE61" s="956"/>
      <c r="AF61" s="956"/>
      <c r="AG61" s="956"/>
      <c r="AH61" s="956"/>
      <c r="AI61" s="956"/>
      <c r="AJ61" s="956"/>
      <c r="AK61" s="956"/>
      <c r="AL61" s="956"/>
      <c r="AM61" s="956"/>
      <c r="AN61" s="956"/>
      <c r="AO61" s="956"/>
      <c r="AP61" s="956"/>
      <c r="AR61" s="956"/>
      <c r="AS61" s="956"/>
      <c r="AT61" s="956"/>
      <c r="AU61" s="956"/>
      <c r="AV61" s="956"/>
    </row>
    <row r="62" spans="8:48">
      <c r="H62" t="s">
        <v>2465</v>
      </c>
      <c r="P62" s="958"/>
      <c r="Q62" s="958"/>
      <c r="V62" s="62"/>
      <c r="AC62" t="s">
        <v>2466</v>
      </c>
      <c r="AE62" s="956"/>
      <c r="AF62" s="956"/>
      <c r="AG62" s="956"/>
      <c r="AH62" s="956"/>
      <c r="AI62" s="956"/>
      <c r="AJ62" s="956"/>
      <c r="AK62" s="956"/>
      <c r="AL62" s="956"/>
      <c r="AM62" s="956"/>
      <c r="AN62" s="956"/>
      <c r="AO62" s="956"/>
      <c r="AP62" s="956"/>
      <c r="AR62" s="956"/>
      <c r="AS62" s="956"/>
      <c r="AT62" s="956"/>
      <c r="AU62" s="956"/>
      <c r="AV62" s="956"/>
    </row>
    <row r="63" spans="8:48">
      <c r="H63" t="s">
        <v>2465</v>
      </c>
      <c r="P63" s="958"/>
      <c r="Q63" s="958"/>
      <c r="V63" s="62"/>
      <c r="AC63" t="s">
        <v>2466</v>
      </c>
      <c r="AE63" s="956"/>
      <c r="AF63" s="956"/>
      <c r="AG63" s="956"/>
      <c r="AH63" s="956"/>
      <c r="AI63" s="956"/>
      <c r="AJ63" s="956"/>
      <c r="AK63" s="956"/>
      <c r="AL63" s="956"/>
      <c r="AM63" s="956"/>
      <c r="AN63" s="956"/>
      <c r="AO63" s="956"/>
      <c r="AP63" s="956"/>
      <c r="AR63" s="956"/>
      <c r="AS63" s="956"/>
      <c r="AT63" s="956"/>
      <c r="AU63" s="956"/>
      <c r="AV63" s="956"/>
    </row>
    <row r="64" spans="8:48">
      <c r="H64" t="s">
        <v>2465</v>
      </c>
      <c r="P64" s="958"/>
      <c r="Q64" s="958"/>
      <c r="V64" s="62"/>
      <c r="AC64" t="s">
        <v>2466</v>
      </c>
      <c r="AE64" s="956"/>
      <c r="AF64" s="956"/>
      <c r="AG64" s="956"/>
      <c r="AH64" s="956"/>
      <c r="AI64" s="956"/>
      <c r="AJ64" s="956"/>
      <c r="AK64" s="956"/>
      <c r="AL64" s="956"/>
      <c r="AM64" s="956"/>
      <c r="AN64" s="956"/>
      <c r="AO64" s="956"/>
      <c r="AP64" s="956"/>
      <c r="AR64" s="956"/>
      <c r="AS64" s="956"/>
      <c r="AT64" s="956"/>
      <c r="AU64" s="956"/>
      <c r="AV64" s="956"/>
    </row>
    <row r="65" spans="8:48">
      <c r="H65" t="s">
        <v>2465</v>
      </c>
      <c r="P65" s="958"/>
      <c r="Q65" s="958"/>
      <c r="V65" s="62"/>
      <c r="AC65" t="s">
        <v>2466</v>
      </c>
      <c r="AE65" s="956"/>
      <c r="AF65" s="956"/>
      <c r="AG65" s="956"/>
      <c r="AH65" s="956"/>
      <c r="AI65" s="956"/>
      <c r="AJ65" s="956"/>
      <c r="AK65" s="956"/>
      <c r="AL65" s="956"/>
      <c r="AM65" s="956"/>
      <c r="AN65" s="956"/>
      <c r="AO65" s="956"/>
      <c r="AP65" s="956"/>
      <c r="AR65" s="956"/>
      <c r="AS65" s="956"/>
      <c r="AT65" s="956"/>
      <c r="AU65" s="956"/>
      <c r="AV65" s="956"/>
    </row>
    <row r="66" spans="8:48">
      <c r="H66" t="s">
        <v>2465</v>
      </c>
      <c r="P66" s="958"/>
      <c r="Q66" s="958"/>
      <c r="V66" s="62"/>
      <c r="AC66" t="s">
        <v>2466</v>
      </c>
      <c r="AE66" s="956"/>
      <c r="AF66" s="956"/>
      <c r="AG66" s="956"/>
      <c r="AH66" s="956"/>
      <c r="AI66" s="956"/>
      <c r="AJ66" s="956"/>
      <c r="AK66" s="956"/>
      <c r="AL66" s="956"/>
      <c r="AM66" s="956"/>
      <c r="AN66" s="956"/>
      <c r="AO66" s="956"/>
      <c r="AP66" s="956"/>
      <c r="AR66" s="956"/>
      <c r="AS66" s="956"/>
      <c r="AT66" s="956"/>
      <c r="AU66" s="956"/>
      <c r="AV66" s="956"/>
    </row>
    <row r="67" spans="8:48">
      <c r="H67" t="s">
        <v>2465</v>
      </c>
      <c r="P67" s="958"/>
      <c r="Q67" s="958"/>
      <c r="V67" s="62"/>
      <c r="AC67" t="s">
        <v>2466</v>
      </c>
      <c r="AE67" s="956"/>
      <c r="AF67" s="956"/>
      <c r="AG67" s="956"/>
      <c r="AH67" s="956"/>
      <c r="AI67" s="956"/>
      <c r="AJ67" s="956"/>
      <c r="AK67" s="956"/>
      <c r="AL67" s="956"/>
      <c r="AM67" s="956"/>
      <c r="AN67" s="956"/>
      <c r="AO67" s="956"/>
      <c r="AP67" s="956"/>
      <c r="AR67" s="956"/>
      <c r="AS67" s="956"/>
      <c r="AT67" s="956"/>
      <c r="AU67" s="956"/>
      <c r="AV67" s="956"/>
    </row>
    <row r="68" spans="8:48">
      <c r="H68" t="s">
        <v>2465</v>
      </c>
      <c r="P68" s="958"/>
      <c r="Q68" s="958"/>
      <c r="V68" s="62"/>
      <c r="AC68" t="s">
        <v>2466</v>
      </c>
      <c r="AE68" s="956"/>
      <c r="AF68" s="956"/>
      <c r="AG68" s="956"/>
      <c r="AH68" s="956"/>
      <c r="AI68" s="956"/>
      <c r="AJ68" s="956"/>
      <c r="AK68" s="956"/>
      <c r="AL68" s="956"/>
      <c r="AM68" s="956"/>
      <c r="AN68" s="956"/>
      <c r="AO68" s="956"/>
      <c r="AP68" s="956"/>
      <c r="AR68" s="956"/>
      <c r="AS68" s="956"/>
      <c r="AT68" s="956"/>
      <c r="AU68" s="956"/>
      <c r="AV68" s="956"/>
    </row>
    <row r="69" spans="8:48">
      <c r="H69" t="s">
        <v>2465</v>
      </c>
      <c r="P69" s="958"/>
      <c r="Q69" s="958"/>
      <c r="V69" s="62"/>
      <c r="AC69" t="s">
        <v>2466</v>
      </c>
      <c r="AE69" s="956"/>
      <c r="AF69" s="956"/>
      <c r="AG69" s="956"/>
      <c r="AH69" s="956"/>
      <c r="AI69" s="956"/>
      <c r="AJ69" s="956"/>
      <c r="AK69" s="956"/>
      <c r="AL69" s="956"/>
      <c r="AM69" s="956"/>
      <c r="AN69" s="956"/>
      <c r="AO69" s="956"/>
      <c r="AP69" s="956"/>
      <c r="AR69" s="956"/>
      <c r="AS69" s="956"/>
      <c r="AT69" s="956"/>
      <c r="AU69" s="956"/>
      <c r="AV69" s="956"/>
    </row>
    <row r="70" spans="8:48">
      <c r="H70" t="s">
        <v>2465</v>
      </c>
      <c r="P70" s="958"/>
      <c r="Q70" s="958"/>
      <c r="V70" s="62"/>
      <c r="AC70" t="s">
        <v>2466</v>
      </c>
      <c r="AE70" s="956"/>
      <c r="AF70" s="956"/>
      <c r="AG70" s="956"/>
      <c r="AH70" s="956"/>
      <c r="AI70" s="956"/>
      <c r="AJ70" s="956"/>
      <c r="AK70" s="956"/>
      <c r="AL70" s="956"/>
      <c r="AM70" s="956"/>
      <c r="AN70" s="956"/>
      <c r="AO70" s="956"/>
      <c r="AP70" s="956"/>
      <c r="AR70" s="956"/>
      <c r="AS70" s="956"/>
      <c r="AT70" s="956"/>
      <c r="AU70" s="956"/>
      <c r="AV70" s="956"/>
    </row>
    <row r="71" spans="8:48">
      <c r="H71" t="s">
        <v>2465</v>
      </c>
      <c r="P71" s="958"/>
      <c r="Q71" s="958"/>
      <c r="V71" s="62"/>
      <c r="AC71" t="s">
        <v>2466</v>
      </c>
      <c r="AE71" s="956"/>
      <c r="AF71" s="956"/>
      <c r="AG71" s="956"/>
      <c r="AH71" s="956"/>
      <c r="AI71" s="956"/>
      <c r="AJ71" s="956"/>
      <c r="AK71" s="956"/>
      <c r="AL71" s="956"/>
      <c r="AM71" s="956"/>
      <c r="AN71" s="956"/>
      <c r="AO71" s="956"/>
      <c r="AP71" s="956"/>
      <c r="AR71" s="956"/>
      <c r="AS71" s="956"/>
      <c r="AT71" s="956"/>
      <c r="AU71" s="956"/>
      <c r="AV71" s="956"/>
    </row>
    <row r="72" spans="8:48">
      <c r="H72" t="s">
        <v>2465</v>
      </c>
      <c r="P72" s="958"/>
      <c r="Q72" s="958"/>
      <c r="V72" s="62"/>
      <c r="AC72" t="s">
        <v>2466</v>
      </c>
      <c r="AE72" s="956"/>
      <c r="AF72" s="956"/>
      <c r="AG72" s="956"/>
      <c r="AH72" s="956"/>
      <c r="AI72" s="956"/>
      <c r="AJ72" s="956"/>
      <c r="AK72" s="956"/>
      <c r="AL72" s="956"/>
      <c r="AM72" s="956"/>
      <c r="AN72" s="956"/>
      <c r="AO72" s="956"/>
      <c r="AP72" s="956"/>
      <c r="AR72" s="956"/>
      <c r="AS72" s="956"/>
      <c r="AT72" s="956"/>
      <c r="AU72" s="956"/>
      <c r="AV72" s="956"/>
    </row>
    <row r="73" spans="8:48">
      <c r="H73" t="s">
        <v>2465</v>
      </c>
      <c r="P73" s="958"/>
      <c r="Q73" s="958"/>
      <c r="V73" s="62"/>
      <c r="AC73" t="s">
        <v>2466</v>
      </c>
      <c r="AE73" s="956"/>
      <c r="AF73" s="956"/>
      <c r="AG73" s="956"/>
      <c r="AH73" s="956"/>
      <c r="AI73" s="956"/>
      <c r="AJ73" s="956"/>
      <c r="AK73" s="956"/>
      <c r="AL73" s="956"/>
      <c r="AM73" s="956"/>
      <c r="AN73" s="956"/>
      <c r="AO73" s="956"/>
      <c r="AP73" s="956"/>
      <c r="AR73" s="956"/>
      <c r="AS73" s="956"/>
      <c r="AT73" s="956"/>
      <c r="AU73" s="956"/>
      <c r="AV73" s="956"/>
    </row>
    <row r="74" spans="8:48">
      <c r="H74" t="s">
        <v>2465</v>
      </c>
      <c r="P74" s="958"/>
      <c r="Q74" s="958"/>
      <c r="V74" s="62"/>
      <c r="AC74" t="s">
        <v>2466</v>
      </c>
      <c r="AE74" s="956"/>
      <c r="AF74" s="956"/>
      <c r="AG74" s="956"/>
      <c r="AH74" s="956"/>
      <c r="AI74" s="956"/>
      <c r="AJ74" s="956"/>
      <c r="AK74" s="956"/>
      <c r="AL74" s="956"/>
      <c r="AM74" s="956"/>
      <c r="AN74" s="956"/>
      <c r="AO74" s="956"/>
      <c r="AP74" s="956"/>
      <c r="AR74" s="956"/>
      <c r="AS74" s="956"/>
      <c r="AT74" s="956"/>
      <c r="AU74" s="956"/>
      <c r="AV74" s="956"/>
    </row>
    <row r="75" spans="8:48">
      <c r="H75" t="s">
        <v>2465</v>
      </c>
      <c r="P75" s="958"/>
      <c r="Q75" s="958"/>
      <c r="V75" s="62"/>
      <c r="AC75" t="s">
        <v>2466</v>
      </c>
      <c r="AE75" s="956"/>
      <c r="AF75" s="956"/>
      <c r="AG75" s="956"/>
      <c r="AH75" s="956"/>
      <c r="AI75" s="956"/>
      <c r="AJ75" s="956"/>
      <c r="AK75" s="956"/>
      <c r="AL75" s="956"/>
      <c r="AM75" s="956"/>
      <c r="AN75" s="956"/>
      <c r="AO75" s="956"/>
      <c r="AP75" s="956"/>
      <c r="AR75" s="956"/>
      <c r="AS75" s="956"/>
      <c r="AT75" s="956"/>
      <c r="AU75" s="956"/>
      <c r="AV75" s="956"/>
    </row>
    <row r="76" spans="8:48">
      <c r="H76" t="s">
        <v>2465</v>
      </c>
      <c r="P76" s="958"/>
      <c r="Q76" s="958"/>
      <c r="V76" s="62"/>
      <c r="AC76" t="s">
        <v>2466</v>
      </c>
      <c r="AE76" s="956"/>
      <c r="AF76" s="956"/>
      <c r="AG76" s="956"/>
      <c r="AH76" s="956"/>
      <c r="AI76" s="956"/>
      <c r="AJ76" s="956"/>
      <c r="AK76" s="956"/>
      <c r="AL76" s="956"/>
      <c r="AM76" s="956"/>
      <c r="AN76" s="956"/>
      <c r="AO76" s="956"/>
      <c r="AP76" s="956"/>
      <c r="AR76" s="956"/>
      <c r="AS76" s="956"/>
      <c r="AT76" s="956"/>
      <c r="AU76" s="956"/>
      <c r="AV76" s="956"/>
    </row>
    <row r="77" spans="8:48">
      <c r="H77" t="s">
        <v>2465</v>
      </c>
      <c r="P77" s="958"/>
      <c r="Q77" s="958"/>
      <c r="V77" s="62"/>
      <c r="AC77" t="s">
        <v>2466</v>
      </c>
      <c r="AE77" s="956"/>
      <c r="AF77" s="956"/>
      <c r="AG77" s="956"/>
      <c r="AH77" s="956"/>
      <c r="AI77" s="956"/>
      <c r="AJ77" s="956"/>
      <c r="AK77" s="956"/>
      <c r="AL77" s="956"/>
      <c r="AM77" s="956"/>
      <c r="AN77" s="956"/>
      <c r="AO77" s="956"/>
      <c r="AP77" s="956"/>
      <c r="AR77" s="956"/>
      <c r="AS77" s="956"/>
      <c r="AT77" s="956"/>
      <c r="AU77" s="956"/>
      <c r="AV77" s="956"/>
    </row>
    <row r="78" spans="8:48">
      <c r="H78" t="s">
        <v>2465</v>
      </c>
      <c r="P78" s="958"/>
      <c r="Q78" s="958"/>
      <c r="V78" s="62"/>
      <c r="AC78" t="s">
        <v>2466</v>
      </c>
      <c r="AE78" s="956"/>
      <c r="AF78" s="956"/>
      <c r="AG78" s="956"/>
      <c r="AH78" s="956"/>
      <c r="AI78" s="956"/>
      <c r="AJ78" s="956"/>
      <c r="AK78" s="956"/>
      <c r="AL78" s="956"/>
      <c r="AM78" s="956"/>
      <c r="AN78" s="956"/>
      <c r="AO78" s="956"/>
      <c r="AP78" s="956"/>
      <c r="AR78" s="956"/>
      <c r="AS78" s="956"/>
      <c r="AT78" s="956"/>
      <c r="AU78" s="956"/>
      <c r="AV78" s="956"/>
    </row>
    <row r="79" spans="8:48">
      <c r="H79" t="s">
        <v>2465</v>
      </c>
      <c r="P79" s="958"/>
      <c r="Q79" s="958"/>
      <c r="V79" s="62"/>
      <c r="AC79" t="s">
        <v>2466</v>
      </c>
      <c r="AE79" s="956"/>
      <c r="AF79" s="956"/>
      <c r="AG79" s="956"/>
      <c r="AH79" s="956"/>
      <c r="AI79" s="956"/>
      <c r="AJ79" s="956"/>
      <c r="AK79" s="956"/>
      <c r="AL79" s="956"/>
      <c r="AM79" s="956"/>
      <c r="AN79" s="956"/>
      <c r="AO79" s="956"/>
      <c r="AP79" s="956"/>
      <c r="AR79" s="956"/>
      <c r="AS79" s="956"/>
      <c r="AT79" s="956"/>
      <c r="AU79" s="956"/>
      <c r="AV79" s="956"/>
    </row>
    <row r="80" spans="8:48">
      <c r="H80" t="s">
        <v>2465</v>
      </c>
      <c r="P80" s="958"/>
      <c r="Q80" s="958"/>
      <c r="V80" s="62"/>
      <c r="AC80" t="s">
        <v>2466</v>
      </c>
      <c r="AE80" s="956"/>
      <c r="AF80" s="956"/>
      <c r="AG80" s="956"/>
      <c r="AH80" s="956"/>
      <c r="AI80" s="956"/>
      <c r="AJ80" s="956"/>
      <c r="AK80" s="956"/>
      <c r="AL80" s="956"/>
      <c r="AM80" s="956"/>
      <c r="AN80" s="956"/>
      <c r="AO80" s="956"/>
      <c r="AP80" s="956"/>
      <c r="AR80" s="956"/>
      <c r="AS80" s="956"/>
      <c r="AT80" s="956"/>
      <c r="AU80" s="956"/>
      <c r="AV80" s="956"/>
    </row>
    <row r="81" spans="1:90">
      <c r="H81" t="s">
        <v>2465</v>
      </c>
      <c r="P81" s="958"/>
      <c r="Q81" s="958"/>
      <c r="V81" s="62"/>
      <c r="AC81" t="s">
        <v>2466</v>
      </c>
      <c r="AE81" s="956"/>
      <c r="AF81" s="956"/>
      <c r="AG81" s="956"/>
      <c r="AH81" s="956"/>
      <c r="AI81" s="956"/>
      <c r="AJ81" s="956"/>
      <c r="AK81" s="956"/>
      <c r="AL81" s="956"/>
      <c r="AM81" s="956"/>
      <c r="AN81" s="956"/>
      <c r="AO81" s="956"/>
      <c r="AP81" s="956"/>
      <c r="AR81" s="956"/>
      <c r="AS81" s="956"/>
      <c r="AT81" s="956"/>
      <c r="AU81" s="956"/>
      <c r="AV81" s="956"/>
    </row>
    <row r="82" spans="1:90">
      <c r="H82" t="s">
        <v>2465</v>
      </c>
      <c r="P82" s="958"/>
      <c r="Q82" s="958"/>
      <c r="V82" s="62"/>
      <c r="AC82" t="s">
        <v>2466</v>
      </c>
      <c r="AE82" s="956"/>
      <c r="AF82" s="956"/>
      <c r="AG82" s="956"/>
      <c r="AH82" s="956"/>
      <c r="AI82" s="956"/>
      <c r="AJ82" s="956"/>
      <c r="AK82" s="956"/>
      <c r="AL82" s="956"/>
      <c r="AM82" s="956"/>
      <c r="AN82" s="956"/>
      <c r="AO82" s="956"/>
      <c r="AP82" s="956"/>
      <c r="AR82" s="956"/>
      <c r="AS82" s="956"/>
      <c r="AT82" s="956"/>
      <c r="AU82" s="956"/>
      <c r="AV82" s="956"/>
    </row>
    <row r="83" spans="1:90">
      <c r="H83" t="s">
        <v>2465</v>
      </c>
      <c r="P83" s="958"/>
      <c r="Q83" s="958"/>
      <c r="V83" s="62"/>
      <c r="AC83" t="s">
        <v>2466</v>
      </c>
      <c r="AE83" s="956"/>
      <c r="AF83" s="956"/>
      <c r="AG83" s="956"/>
      <c r="AH83" s="956"/>
      <c r="AI83" s="956"/>
      <c r="AJ83" s="956"/>
      <c r="AK83" s="956"/>
      <c r="AL83" s="956"/>
      <c r="AM83" s="956"/>
      <c r="AN83" s="956"/>
      <c r="AO83" s="956"/>
      <c r="AP83" s="956"/>
      <c r="AR83" s="956"/>
      <c r="AS83" s="956"/>
      <c r="AT83" s="956"/>
      <c r="AU83" s="956"/>
      <c r="AV83" s="956"/>
    </row>
    <row r="84" spans="1:90">
      <c r="H84" t="s">
        <v>2465</v>
      </c>
      <c r="P84" s="958"/>
      <c r="Q84" s="958"/>
      <c r="V84" s="62"/>
      <c r="AC84" t="s">
        <v>2466</v>
      </c>
      <c r="AE84" s="956"/>
      <c r="AF84" s="956"/>
      <c r="AG84" s="956"/>
      <c r="AH84" s="956"/>
      <c r="AI84" s="956"/>
      <c r="AJ84" s="956"/>
      <c r="AK84" s="956"/>
      <c r="AL84" s="956"/>
      <c r="AM84" s="956"/>
      <c r="AN84" s="956"/>
      <c r="AO84" s="956"/>
      <c r="AP84" s="956"/>
      <c r="AR84" s="956"/>
      <c r="AS84" s="956"/>
      <c r="AT84" s="956"/>
      <c r="AU84" s="956"/>
      <c r="AV84" s="956"/>
    </row>
    <row r="85" spans="1:90">
      <c r="H85" t="s">
        <v>2465</v>
      </c>
      <c r="P85" s="958"/>
      <c r="Q85" s="958"/>
      <c r="V85" s="62"/>
      <c r="AC85" t="s">
        <v>2466</v>
      </c>
      <c r="AE85" s="956"/>
      <c r="AF85" s="956"/>
      <c r="AG85" s="956"/>
      <c r="AH85" s="956"/>
      <c r="AI85" s="956"/>
      <c r="AJ85" s="956"/>
      <c r="AK85" s="956"/>
      <c r="AL85" s="956"/>
      <c r="AM85" s="956"/>
      <c r="AN85" s="956"/>
      <c r="AO85" s="956"/>
      <c r="AP85" s="956"/>
      <c r="AR85" s="956"/>
      <c r="AS85" s="956"/>
      <c r="AT85" s="956"/>
      <c r="AU85" s="956"/>
      <c r="AV85" s="956"/>
    </row>
    <row r="86" spans="1:90">
      <c r="H86" t="s">
        <v>2465</v>
      </c>
      <c r="P86" s="958"/>
      <c r="Q86" s="958"/>
      <c r="V86" s="62"/>
      <c r="AC86" t="s">
        <v>2466</v>
      </c>
      <c r="AE86" s="956"/>
      <c r="AF86" s="956"/>
      <c r="AG86" s="956"/>
      <c r="AH86" s="956"/>
      <c r="AI86" s="956"/>
      <c r="AJ86" s="956"/>
      <c r="AK86" s="956"/>
      <c r="AL86" s="956"/>
      <c r="AM86" s="956"/>
      <c r="AN86" s="956"/>
      <c r="AO86" s="956"/>
      <c r="AP86" s="956"/>
      <c r="AR86" s="956"/>
      <c r="AS86" s="956"/>
      <c r="AT86" s="956"/>
      <c r="AU86" s="956"/>
      <c r="AV86" s="956"/>
    </row>
    <row r="87" spans="1:90">
      <c r="H87" t="s">
        <v>2465</v>
      </c>
      <c r="P87" s="958"/>
      <c r="Q87" s="958"/>
      <c r="V87" s="62"/>
      <c r="AC87" t="s">
        <v>2466</v>
      </c>
      <c r="AE87" s="956"/>
      <c r="AF87" s="956"/>
      <c r="AG87" s="956"/>
      <c r="AH87" s="956"/>
      <c r="AI87" s="956"/>
      <c r="AJ87" s="956"/>
      <c r="AK87" s="956"/>
      <c r="AL87" s="956"/>
      <c r="AM87" s="956"/>
      <c r="AN87" s="956"/>
      <c r="AO87" s="956"/>
      <c r="AP87" s="956"/>
      <c r="AR87" s="956"/>
      <c r="AS87" s="956"/>
      <c r="AT87" s="956"/>
      <c r="AU87" s="956"/>
      <c r="AV87" s="956"/>
    </row>
    <row r="88" spans="1:90">
      <c r="H88" t="s">
        <v>2465</v>
      </c>
      <c r="P88" s="958"/>
      <c r="Q88" s="958"/>
      <c r="V88" s="62"/>
      <c r="AC88" t="s">
        <v>2466</v>
      </c>
      <c r="AE88" s="956"/>
      <c r="AF88" s="956"/>
      <c r="AG88" s="956"/>
      <c r="AH88" s="956"/>
      <c r="AI88" s="956"/>
      <c r="AJ88" s="956"/>
      <c r="AK88" s="956"/>
      <c r="AL88" s="956"/>
      <c r="AM88" s="956"/>
      <c r="AN88" s="956"/>
      <c r="AO88" s="956"/>
      <c r="AP88" s="956"/>
      <c r="AR88" s="956"/>
      <c r="AS88" s="956"/>
      <c r="AT88" s="956"/>
      <c r="AU88" s="956"/>
      <c r="AV88" s="956"/>
    </row>
    <row r="89" spans="1:90">
      <c r="H89" t="s">
        <v>2465</v>
      </c>
      <c r="P89" s="958"/>
      <c r="Q89" s="958"/>
      <c r="V89" s="62"/>
      <c r="AC89" t="s">
        <v>2466</v>
      </c>
      <c r="AE89" s="956"/>
      <c r="AF89" s="956"/>
      <c r="AG89" s="956"/>
      <c r="AH89" s="956"/>
      <c r="AI89" s="956"/>
      <c r="AJ89" s="956"/>
      <c r="AK89" s="956"/>
      <c r="AL89" s="956"/>
      <c r="AM89" s="956"/>
      <c r="AN89" s="956"/>
      <c r="AO89" s="956"/>
      <c r="AP89" s="956"/>
      <c r="AR89" s="956"/>
      <c r="AS89" s="956"/>
      <c r="AT89" s="956"/>
      <c r="AU89" s="956"/>
      <c r="AV89" s="956"/>
    </row>
    <row r="90" spans="1:90">
      <c r="H90" t="s">
        <v>2465</v>
      </c>
      <c r="P90" s="958"/>
      <c r="Q90" s="958"/>
      <c r="V90" s="62"/>
      <c r="AC90" t="s">
        <v>2466</v>
      </c>
      <c r="AE90" s="956"/>
      <c r="AF90" s="956"/>
      <c r="AG90" s="956"/>
      <c r="AH90" s="956"/>
      <c r="AI90" s="956"/>
      <c r="AJ90" s="956"/>
      <c r="AK90" s="956"/>
      <c r="AL90" s="956"/>
      <c r="AM90" s="956"/>
      <c r="AN90" s="956"/>
      <c r="AO90" s="956"/>
      <c r="AP90" s="956"/>
      <c r="AR90" s="956"/>
      <c r="AS90" s="956"/>
      <c r="AT90" s="956"/>
      <c r="AU90" s="956"/>
      <c r="AV90" s="956"/>
    </row>
    <row r="91" spans="1:90">
      <c r="H91" t="s">
        <v>2465</v>
      </c>
      <c r="P91" s="958"/>
      <c r="Q91" s="958"/>
      <c r="V91" s="62"/>
      <c r="AC91" t="s">
        <v>2466</v>
      </c>
      <c r="AE91" s="956"/>
      <c r="AF91" s="956"/>
      <c r="AG91" s="956"/>
      <c r="AH91" s="956"/>
      <c r="AI91" s="956"/>
      <c r="AJ91" s="956"/>
      <c r="AK91" s="956"/>
      <c r="AL91" s="956"/>
      <c r="AM91" s="956"/>
      <c r="AN91" s="956"/>
      <c r="AO91" s="956"/>
      <c r="AP91" s="956"/>
      <c r="AR91" s="956"/>
      <c r="AS91" s="956"/>
      <c r="AT91" s="956"/>
      <c r="AU91" s="956"/>
      <c r="AV91" s="956"/>
    </row>
    <row r="92" spans="1:90">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c r="BG92" s="67"/>
      <c r="BH92" s="67"/>
      <c r="BI92" s="67"/>
      <c r="BJ92" s="67"/>
      <c r="BK92" s="67"/>
      <c r="BL92" s="67"/>
      <c r="BM92" s="67"/>
      <c r="BN92" s="67"/>
      <c r="BO92" s="67"/>
      <c r="BP92" s="67"/>
      <c r="BQ92" s="67"/>
      <c r="BR92" s="67"/>
      <c r="BS92" s="67"/>
      <c r="BT92" s="67"/>
      <c r="BU92" s="67"/>
      <c r="BV92" s="67"/>
      <c r="BW92" s="67"/>
      <c r="BX92" s="67"/>
      <c r="BY92" s="67"/>
      <c r="BZ92" s="67"/>
      <c r="CA92" s="67"/>
      <c r="CB92" s="67"/>
      <c r="CC92" s="67"/>
      <c r="CD92" s="67"/>
      <c r="CE92" s="67"/>
      <c r="CF92" s="67"/>
      <c r="CG92" s="67"/>
      <c r="CH92" s="67"/>
      <c r="CI92" s="67"/>
      <c r="CJ92" s="67"/>
      <c r="CK92" s="67"/>
      <c r="CL92" s="67"/>
    </row>
    <row r="93" spans="1:90" s="1" customFormat="1">
      <c r="A93" s="42"/>
      <c r="B93" s="48" t="s">
        <v>2467</v>
      </c>
      <c r="P93" s="70"/>
      <c r="Q93" s="70"/>
      <c r="AE93" s="68"/>
      <c r="AF93" s="68"/>
      <c r="AG93" s="68"/>
      <c r="AH93" s="68"/>
      <c r="AI93" s="68"/>
      <c r="AJ93" s="68"/>
      <c r="AK93" s="68"/>
      <c r="AL93" s="68"/>
      <c r="AM93" s="68"/>
      <c r="AN93" s="68"/>
      <c r="AO93" s="68"/>
      <c r="AP93" s="68"/>
      <c r="AQ93" s="68"/>
      <c r="AR93" s="68"/>
      <c r="AS93" s="68"/>
      <c r="AT93" s="68"/>
      <c r="AU93" s="68"/>
      <c r="AV93" s="68"/>
      <c r="AW93" s="68"/>
      <c r="AX93" s="68"/>
      <c r="AY93" s="68"/>
      <c r="AZ93" s="68"/>
      <c r="BA93" s="68"/>
      <c r="BB93" s="68"/>
      <c r="BC93" s="68"/>
      <c r="BD93" s="68"/>
      <c r="BE93" s="68"/>
      <c r="BF93" s="68"/>
      <c r="BG93" s="68"/>
      <c r="BH93" s="68"/>
      <c r="BI93" s="68"/>
      <c r="BJ93" s="68"/>
      <c r="BK93" s="68"/>
      <c r="BL93" s="68"/>
      <c r="BM93" s="68"/>
      <c r="BN93" s="68"/>
      <c r="BO93" s="68"/>
      <c r="BP93" s="68"/>
      <c r="BQ93" s="68"/>
      <c r="BR93" s="68"/>
      <c r="BS93" s="68"/>
      <c r="BT93" s="68"/>
      <c r="BU93" s="68"/>
      <c r="BV93" s="68"/>
      <c r="BW93" s="68"/>
      <c r="BX93" s="68"/>
      <c r="BY93" s="68"/>
      <c r="BZ93" s="68"/>
      <c r="CA93" s="68"/>
      <c r="CB93" s="68"/>
      <c r="CC93" s="68"/>
      <c r="CD93" s="68"/>
      <c r="CE93" s="68"/>
      <c r="CF93" s="68"/>
      <c r="CG93" s="68"/>
      <c r="CH93" s="68"/>
      <c r="CI93" s="68"/>
      <c r="CJ93" s="68"/>
      <c r="CK93" s="68"/>
      <c r="CL93" s="68"/>
    </row>
    <row r="94" spans="1:90">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c r="BI94" s="67"/>
      <c r="BJ94" s="67"/>
      <c r="BK94" s="67"/>
      <c r="BL94" s="67"/>
      <c r="BM94" s="67"/>
      <c r="BN94" s="67"/>
      <c r="BO94" s="67"/>
      <c r="BP94" s="67"/>
      <c r="BQ94" s="67"/>
      <c r="BR94" s="67"/>
      <c r="BS94" s="67"/>
      <c r="BT94" s="67"/>
      <c r="BU94" s="67"/>
      <c r="BV94" s="67"/>
      <c r="BW94" s="67"/>
      <c r="BX94" s="67"/>
      <c r="BY94" s="67"/>
      <c r="BZ94" s="67"/>
      <c r="CA94" s="67"/>
      <c r="CB94" s="67"/>
      <c r="CC94" s="67"/>
      <c r="CD94" s="67"/>
      <c r="CE94" s="67"/>
      <c r="CF94" s="67"/>
      <c r="CG94" s="67"/>
      <c r="CH94" s="67"/>
      <c r="CI94" s="67"/>
      <c r="CJ94" s="67"/>
      <c r="CK94" s="67"/>
      <c r="CL94" s="67"/>
    </row>
    <row r="95" spans="1:90">
      <c r="H95" t="s">
        <v>2468</v>
      </c>
      <c r="P95" s="71" t="str">
        <f>IF(P13="","",P13)</f>
        <v/>
      </c>
      <c r="Q95" s="71" t="str">
        <f>IF(Q13="","",Q13)</f>
        <v/>
      </c>
      <c r="V95" s="62"/>
      <c r="AC95" t="s">
        <v>2466</v>
      </c>
      <c r="AE95" s="956"/>
      <c r="AF95" s="956"/>
      <c r="AG95" s="956"/>
      <c r="AH95" s="956"/>
      <c r="AI95" s="956"/>
      <c r="AJ95" s="956"/>
      <c r="AK95" s="956"/>
      <c r="AL95" s="956"/>
      <c r="AM95" s="956"/>
      <c r="AN95" s="956"/>
      <c r="AO95" s="956"/>
      <c r="AP95" s="956"/>
    </row>
    <row r="96" spans="1:90">
      <c r="H96" t="s">
        <v>2468</v>
      </c>
      <c r="P96" s="71" t="str">
        <f t="shared" ref="P96:Q96" si="0">IF(P14="","",P14)</f>
        <v/>
      </c>
      <c r="Q96" s="71" t="str">
        <f t="shared" si="0"/>
        <v/>
      </c>
      <c r="V96" s="62"/>
      <c r="AC96" t="s">
        <v>2466</v>
      </c>
      <c r="AE96" s="956"/>
      <c r="AF96" s="956"/>
      <c r="AG96" s="956"/>
      <c r="AH96" s="956"/>
      <c r="AI96" s="956"/>
      <c r="AJ96" s="956"/>
      <c r="AK96" s="956"/>
      <c r="AL96" s="956"/>
      <c r="AM96" s="956"/>
      <c r="AN96" s="956"/>
      <c r="AO96" s="956"/>
      <c r="AP96" s="956"/>
    </row>
    <row r="97" spans="8:42">
      <c r="H97" t="s">
        <v>2468</v>
      </c>
      <c r="P97" s="71" t="str">
        <f t="shared" ref="P97:Q97" si="1">IF(P15="","",P15)</f>
        <v/>
      </c>
      <c r="Q97" s="71" t="str">
        <f t="shared" si="1"/>
        <v/>
      </c>
      <c r="V97" s="62"/>
      <c r="AC97" t="s">
        <v>2466</v>
      </c>
      <c r="AE97" s="956"/>
      <c r="AF97" s="956"/>
      <c r="AG97" s="956"/>
      <c r="AH97" s="956"/>
      <c r="AI97" s="956"/>
      <c r="AJ97" s="956"/>
      <c r="AK97" s="956"/>
      <c r="AL97" s="956"/>
      <c r="AM97" s="956"/>
      <c r="AN97" s="956"/>
      <c r="AO97" s="956"/>
      <c r="AP97" s="956"/>
    </row>
    <row r="98" spans="8:42">
      <c r="H98" t="s">
        <v>2468</v>
      </c>
      <c r="P98" s="71" t="str">
        <f t="shared" ref="P98:Q98" si="2">IF(P16="","",P16)</f>
        <v/>
      </c>
      <c r="Q98" s="71" t="str">
        <f t="shared" si="2"/>
        <v/>
      </c>
      <c r="V98" s="62"/>
      <c r="AC98" t="s">
        <v>2466</v>
      </c>
      <c r="AE98" s="956"/>
      <c r="AF98" s="956"/>
      <c r="AG98" s="956"/>
      <c r="AH98" s="956"/>
      <c r="AI98" s="956"/>
      <c r="AJ98" s="956"/>
      <c r="AK98" s="956"/>
      <c r="AL98" s="956"/>
      <c r="AM98" s="956"/>
      <c r="AN98" s="956"/>
      <c r="AO98" s="956"/>
      <c r="AP98" s="956"/>
    </row>
    <row r="99" spans="8:42">
      <c r="H99" t="s">
        <v>2468</v>
      </c>
      <c r="P99" s="71" t="str">
        <f t="shared" ref="P99:Q99" si="3">IF(P17="","",P17)</f>
        <v/>
      </c>
      <c r="Q99" s="71" t="str">
        <f t="shared" si="3"/>
        <v/>
      </c>
      <c r="V99" s="62"/>
      <c r="AC99" t="s">
        <v>2466</v>
      </c>
      <c r="AE99" s="956"/>
      <c r="AF99" s="956"/>
      <c r="AG99" s="956"/>
      <c r="AH99" s="956"/>
      <c r="AI99" s="956"/>
      <c r="AJ99" s="956"/>
      <c r="AK99" s="956"/>
      <c r="AL99" s="956"/>
      <c r="AM99" s="956"/>
      <c r="AN99" s="956"/>
      <c r="AO99" s="956"/>
      <c r="AP99" s="956"/>
    </row>
    <row r="100" spans="8:42">
      <c r="H100" t="s">
        <v>2468</v>
      </c>
      <c r="P100" s="71" t="str">
        <f t="shared" ref="P100:Q100" si="4">IF(P18="","",P18)</f>
        <v/>
      </c>
      <c r="Q100" s="71" t="str">
        <f t="shared" si="4"/>
        <v/>
      </c>
      <c r="V100" s="62"/>
      <c r="AC100" t="s">
        <v>2466</v>
      </c>
      <c r="AE100" s="956"/>
      <c r="AF100" s="956"/>
      <c r="AG100" s="956"/>
      <c r="AH100" s="956"/>
      <c r="AI100" s="956"/>
      <c r="AJ100" s="956"/>
      <c r="AK100" s="956"/>
      <c r="AL100" s="956"/>
      <c r="AM100" s="956"/>
      <c r="AN100" s="956"/>
      <c r="AO100" s="956"/>
      <c r="AP100" s="956"/>
    </row>
    <row r="101" spans="8:42">
      <c r="H101" t="s">
        <v>2468</v>
      </c>
      <c r="P101" s="71" t="str">
        <f t="shared" ref="P101:Q101" si="5">IF(P19="","",P19)</f>
        <v/>
      </c>
      <c r="Q101" s="71" t="str">
        <f t="shared" si="5"/>
        <v/>
      </c>
      <c r="V101" s="62"/>
      <c r="AC101" t="s">
        <v>2466</v>
      </c>
      <c r="AE101" s="956"/>
      <c r="AF101" s="956"/>
      <c r="AG101" s="956"/>
      <c r="AH101" s="956"/>
      <c r="AI101" s="956"/>
      <c r="AJ101" s="956"/>
      <c r="AK101" s="956"/>
      <c r="AL101" s="956"/>
      <c r="AM101" s="956"/>
      <c r="AN101" s="956"/>
      <c r="AO101" s="956"/>
      <c r="AP101" s="956"/>
    </row>
    <row r="102" spans="8:42">
      <c r="H102" t="s">
        <v>2468</v>
      </c>
      <c r="P102" s="71" t="str">
        <f t="shared" ref="P102:Q102" si="6">IF(P20="","",P20)</f>
        <v/>
      </c>
      <c r="Q102" s="71" t="str">
        <f t="shared" si="6"/>
        <v/>
      </c>
      <c r="V102" s="62"/>
      <c r="AC102" t="s">
        <v>2466</v>
      </c>
      <c r="AE102" s="956"/>
      <c r="AF102" s="956"/>
      <c r="AG102" s="956"/>
      <c r="AH102" s="956"/>
      <c r="AI102" s="956"/>
      <c r="AJ102" s="956"/>
      <c r="AK102" s="956"/>
      <c r="AL102" s="956"/>
      <c r="AM102" s="956"/>
      <c r="AN102" s="956"/>
      <c r="AO102" s="956"/>
      <c r="AP102" s="956"/>
    </row>
    <row r="103" spans="8:42">
      <c r="H103" t="s">
        <v>2468</v>
      </c>
      <c r="P103" s="71" t="str">
        <f t="shared" ref="P103:Q103" si="7">IF(P21="","",P21)</f>
        <v/>
      </c>
      <c r="Q103" s="71" t="str">
        <f t="shared" si="7"/>
        <v/>
      </c>
      <c r="V103" s="62"/>
      <c r="AC103" t="s">
        <v>2466</v>
      </c>
      <c r="AE103" s="956"/>
      <c r="AF103" s="956"/>
      <c r="AG103" s="956"/>
      <c r="AH103" s="956"/>
      <c r="AI103" s="956"/>
      <c r="AJ103" s="956"/>
      <c r="AK103" s="956"/>
      <c r="AL103" s="956"/>
      <c r="AM103" s="956"/>
      <c r="AN103" s="956"/>
      <c r="AO103" s="956"/>
      <c r="AP103" s="956"/>
    </row>
    <row r="104" spans="8:42">
      <c r="H104" t="s">
        <v>2468</v>
      </c>
      <c r="P104" s="71" t="str">
        <f t="shared" ref="P104:Q104" si="8">IF(P22="","",P22)</f>
        <v/>
      </c>
      <c r="Q104" s="71" t="str">
        <f t="shared" si="8"/>
        <v/>
      </c>
      <c r="V104" s="62"/>
      <c r="AC104" t="s">
        <v>2466</v>
      </c>
      <c r="AE104" s="956"/>
      <c r="AF104" s="956"/>
      <c r="AG104" s="956"/>
      <c r="AH104" s="956"/>
      <c r="AI104" s="956"/>
      <c r="AJ104" s="956"/>
      <c r="AK104" s="956"/>
      <c r="AL104" s="956"/>
      <c r="AM104" s="956"/>
      <c r="AN104" s="956"/>
      <c r="AO104" s="956"/>
      <c r="AP104" s="956"/>
    </row>
    <row r="105" spans="8:42">
      <c r="H105" t="s">
        <v>2468</v>
      </c>
      <c r="P105" s="71" t="str">
        <f t="shared" ref="P105:Q105" si="9">IF(P23="","",P23)</f>
        <v/>
      </c>
      <c r="Q105" s="71" t="str">
        <f t="shared" si="9"/>
        <v/>
      </c>
      <c r="V105" s="62"/>
      <c r="AC105" t="s">
        <v>2466</v>
      </c>
      <c r="AE105" s="956"/>
      <c r="AF105" s="956"/>
      <c r="AG105" s="956"/>
      <c r="AH105" s="956"/>
      <c r="AI105" s="956"/>
      <c r="AJ105" s="956"/>
      <c r="AK105" s="956"/>
      <c r="AL105" s="956"/>
      <c r="AM105" s="956"/>
      <c r="AN105" s="956"/>
      <c r="AO105" s="956"/>
      <c r="AP105" s="956"/>
    </row>
    <row r="106" spans="8:42">
      <c r="H106" t="s">
        <v>2468</v>
      </c>
      <c r="P106" s="71" t="str">
        <f t="shared" ref="P106:Q106" si="10">IF(P24="","",P24)</f>
        <v/>
      </c>
      <c r="Q106" s="71" t="str">
        <f t="shared" si="10"/>
        <v/>
      </c>
      <c r="V106" s="62"/>
      <c r="AC106" t="s">
        <v>2466</v>
      </c>
      <c r="AE106" s="956"/>
      <c r="AF106" s="956"/>
      <c r="AG106" s="956"/>
      <c r="AH106" s="956"/>
      <c r="AI106" s="956"/>
      <c r="AJ106" s="956"/>
      <c r="AK106" s="956"/>
      <c r="AL106" s="956"/>
      <c r="AM106" s="956"/>
      <c r="AN106" s="956"/>
      <c r="AO106" s="956"/>
      <c r="AP106" s="956"/>
    </row>
    <row r="107" spans="8:42">
      <c r="H107" t="s">
        <v>2468</v>
      </c>
      <c r="P107" s="71" t="str">
        <f t="shared" ref="P107:Q107" si="11">IF(P25="","",P25)</f>
        <v/>
      </c>
      <c r="Q107" s="71" t="str">
        <f t="shared" si="11"/>
        <v/>
      </c>
      <c r="V107" s="62"/>
      <c r="AC107" t="s">
        <v>2466</v>
      </c>
      <c r="AE107" s="956"/>
      <c r="AF107" s="956"/>
      <c r="AG107" s="956"/>
      <c r="AH107" s="956"/>
      <c r="AI107" s="956"/>
      <c r="AJ107" s="956"/>
      <c r="AK107" s="956"/>
      <c r="AL107" s="956"/>
      <c r="AM107" s="956"/>
      <c r="AN107" s="956"/>
      <c r="AO107" s="956"/>
      <c r="AP107" s="956"/>
    </row>
    <row r="108" spans="8:42">
      <c r="H108" t="s">
        <v>2468</v>
      </c>
      <c r="P108" s="71" t="str">
        <f t="shared" ref="P108:Q108" si="12">IF(P26="","",P26)</f>
        <v/>
      </c>
      <c r="Q108" s="71" t="str">
        <f t="shared" si="12"/>
        <v/>
      </c>
      <c r="V108" s="62"/>
      <c r="AC108" t="s">
        <v>2466</v>
      </c>
      <c r="AE108" s="956"/>
      <c r="AF108" s="956"/>
      <c r="AG108" s="956"/>
      <c r="AH108" s="956"/>
      <c r="AI108" s="956"/>
      <c r="AJ108" s="956"/>
      <c r="AK108" s="956"/>
      <c r="AL108" s="956"/>
      <c r="AM108" s="956"/>
      <c r="AN108" s="956"/>
      <c r="AO108" s="956"/>
      <c r="AP108" s="956"/>
    </row>
    <row r="109" spans="8:42">
      <c r="H109" t="s">
        <v>2468</v>
      </c>
      <c r="P109" s="71" t="str">
        <f t="shared" ref="P109:Q109" si="13">IF(P27="","",P27)</f>
        <v/>
      </c>
      <c r="Q109" s="71" t="str">
        <f t="shared" si="13"/>
        <v/>
      </c>
      <c r="V109" s="62"/>
      <c r="AC109" t="s">
        <v>2466</v>
      </c>
      <c r="AE109" s="956"/>
      <c r="AF109" s="956"/>
      <c r="AG109" s="956"/>
      <c r="AH109" s="956"/>
      <c r="AI109" s="956"/>
      <c r="AJ109" s="956"/>
      <c r="AK109" s="956"/>
      <c r="AL109" s="956"/>
      <c r="AM109" s="956"/>
      <c r="AN109" s="956"/>
      <c r="AO109" s="956"/>
      <c r="AP109" s="956"/>
    </row>
    <row r="110" spans="8:42">
      <c r="H110" t="s">
        <v>2468</v>
      </c>
      <c r="P110" s="71" t="str">
        <f t="shared" ref="P110:Q110" si="14">IF(P28="","",P28)</f>
        <v/>
      </c>
      <c r="Q110" s="71" t="str">
        <f t="shared" si="14"/>
        <v/>
      </c>
      <c r="V110" s="62"/>
      <c r="AC110" t="s">
        <v>2466</v>
      </c>
      <c r="AE110" s="956"/>
      <c r="AF110" s="956"/>
      <c r="AG110" s="956"/>
      <c r="AH110" s="956"/>
      <c r="AI110" s="956"/>
      <c r="AJ110" s="956"/>
      <c r="AK110" s="956"/>
      <c r="AL110" s="956"/>
      <c r="AM110" s="956"/>
      <c r="AN110" s="956"/>
      <c r="AO110" s="956"/>
      <c r="AP110" s="956"/>
    </row>
    <row r="111" spans="8:42">
      <c r="H111" t="s">
        <v>2468</v>
      </c>
      <c r="P111" s="71" t="str">
        <f t="shared" ref="P111:Q111" si="15">IF(P29="","",P29)</f>
        <v/>
      </c>
      <c r="Q111" s="71" t="str">
        <f t="shared" si="15"/>
        <v/>
      </c>
      <c r="V111" s="62"/>
      <c r="AC111" t="s">
        <v>2466</v>
      </c>
      <c r="AE111" s="956"/>
      <c r="AF111" s="956"/>
      <c r="AG111" s="956"/>
      <c r="AH111" s="956"/>
      <c r="AI111" s="956"/>
      <c r="AJ111" s="956"/>
      <c r="AK111" s="956"/>
      <c r="AL111" s="956"/>
      <c r="AM111" s="956"/>
      <c r="AN111" s="956"/>
      <c r="AO111" s="956"/>
      <c r="AP111" s="956"/>
    </row>
    <row r="112" spans="8:42">
      <c r="H112" t="s">
        <v>2468</v>
      </c>
      <c r="P112" s="71" t="str">
        <f t="shared" ref="P112:Q112" si="16">IF(P30="","",P30)</f>
        <v/>
      </c>
      <c r="Q112" s="71" t="str">
        <f t="shared" si="16"/>
        <v/>
      </c>
      <c r="V112" s="62"/>
      <c r="AC112" t="s">
        <v>2466</v>
      </c>
      <c r="AE112" s="956"/>
      <c r="AF112" s="956"/>
      <c r="AG112" s="956"/>
      <c r="AH112" s="956"/>
      <c r="AI112" s="956"/>
      <c r="AJ112" s="956"/>
      <c r="AK112" s="956"/>
      <c r="AL112" s="956"/>
      <c r="AM112" s="956"/>
      <c r="AN112" s="956"/>
      <c r="AO112" s="956"/>
      <c r="AP112" s="956"/>
    </row>
    <row r="113" spans="8:42">
      <c r="H113" t="s">
        <v>2468</v>
      </c>
      <c r="P113" s="71" t="str">
        <f t="shared" ref="P113:Q113" si="17">IF(P31="","",P31)</f>
        <v/>
      </c>
      <c r="Q113" s="71" t="str">
        <f t="shared" si="17"/>
        <v/>
      </c>
      <c r="V113" s="62"/>
      <c r="AC113" t="s">
        <v>2466</v>
      </c>
      <c r="AE113" s="956"/>
      <c r="AF113" s="956"/>
      <c r="AG113" s="956"/>
      <c r="AH113" s="956"/>
      <c r="AI113" s="956"/>
      <c r="AJ113" s="956"/>
      <c r="AK113" s="956"/>
      <c r="AL113" s="956"/>
      <c r="AM113" s="956"/>
      <c r="AN113" s="956"/>
      <c r="AO113" s="956"/>
      <c r="AP113" s="956"/>
    </row>
    <row r="114" spans="8:42">
      <c r="H114" t="s">
        <v>2468</v>
      </c>
      <c r="P114" s="71" t="str">
        <f t="shared" ref="P114:Q114" si="18">IF(P32="","",P32)</f>
        <v/>
      </c>
      <c r="Q114" s="71" t="str">
        <f t="shared" si="18"/>
        <v/>
      </c>
      <c r="V114" s="62"/>
      <c r="AC114" t="s">
        <v>2466</v>
      </c>
      <c r="AE114" s="956"/>
      <c r="AF114" s="956"/>
      <c r="AG114" s="956"/>
      <c r="AH114" s="956"/>
      <c r="AI114" s="956"/>
      <c r="AJ114" s="956"/>
      <c r="AK114" s="956"/>
      <c r="AL114" s="956"/>
      <c r="AM114" s="956"/>
      <c r="AN114" s="956"/>
      <c r="AO114" s="956"/>
      <c r="AP114" s="956"/>
    </row>
    <row r="115" spans="8:42">
      <c r="H115" t="s">
        <v>2468</v>
      </c>
      <c r="P115" s="71" t="str">
        <f t="shared" ref="P115:Q115" si="19">IF(P33="","",P33)</f>
        <v/>
      </c>
      <c r="Q115" s="71" t="str">
        <f t="shared" si="19"/>
        <v/>
      </c>
      <c r="V115" s="62"/>
      <c r="AC115" t="s">
        <v>2466</v>
      </c>
      <c r="AE115" s="956"/>
      <c r="AF115" s="956"/>
      <c r="AG115" s="956"/>
      <c r="AH115" s="956"/>
      <c r="AI115" s="956"/>
      <c r="AJ115" s="956"/>
      <c r="AK115" s="956"/>
      <c r="AL115" s="956"/>
      <c r="AM115" s="956"/>
      <c r="AN115" s="956"/>
      <c r="AO115" s="956"/>
      <c r="AP115" s="956"/>
    </row>
    <row r="116" spans="8:42">
      <c r="H116" t="s">
        <v>2468</v>
      </c>
      <c r="P116" s="71" t="str">
        <f t="shared" ref="P116:Q116" si="20">IF(P34="","",P34)</f>
        <v/>
      </c>
      <c r="Q116" s="71" t="str">
        <f t="shared" si="20"/>
        <v/>
      </c>
      <c r="V116" s="62"/>
      <c r="AC116" t="s">
        <v>2466</v>
      </c>
      <c r="AE116" s="956"/>
      <c r="AF116" s="956"/>
      <c r="AG116" s="956"/>
      <c r="AH116" s="956"/>
      <c r="AI116" s="956"/>
      <c r="AJ116" s="956"/>
      <c r="AK116" s="956"/>
      <c r="AL116" s="956"/>
      <c r="AM116" s="956"/>
      <c r="AN116" s="956"/>
      <c r="AO116" s="956"/>
      <c r="AP116" s="956"/>
    </row>
    <row r="117" spans="8:42">
      <c r="H117" t="s">
        <v>2468</v>
      </c>
      <c r="P117" s="71" t="str">
        <f t="shared" ref="P117:Q117" si="21">IF(P35="","",P35)</f>
        <v/>
      </c>
      <c r="Q117" s="71" t="str">
        <f t="shared" si="21"/>
        <v/>
      </c>
      <c r="V117" s="62"/>
      <c r="AC117" t="s">
        <v>2466</v>
      </c>
      <c r="AE117" s="956"/>
      <c r="AF117" s="956"/>
      <c r="AG117" s="956"/>
      <c r="AH117" s="956"/>
      <c r="AI117" s="956"/>
      <c r="AJ117" s="956"/>
      <c r="AK117" s="956"/>
      <c r="AL117" s="956"/>
      <c r="AM117" s="956"/>
      <c r="AN117" s="956"/>
      <c r="AO117" s="956"/>
      <c r="AP117" s="956"/>
    </row>
    <row r="118" spans="8:42">
      <c r="H118" t="s">
        <v>2468</v>
      </c>
      <c r="P118" s="71" t="str">
        <f t="shared" ref="P118:Q118" si="22">IF(P36="","",P36)</f>
        <v/>
      </c>
      <c r="Q118" s="71" t="str">
        <f t="shared" si="22"/>
        <v/>
      </c>
      <c r="V118" s="62"/>
      <c r="AC118" t="s">
        <v>2466</v>
      </c>
      <c r="AE118" s="956"/>
      <c r="AF118" s="956"/>
      <c r="AG118" s="956"/>
      <c r="AH118" s="956"/>
      <c r="AI118" s="956"/>
      <c r="AJ118" s="956"/>
      <c r="AK118" s="956"/>
      <c r="AL118" s="956"/>
      <c r="AM118" s="956"/>
      <c r="AN118" s="956"/>
      <c r="AO118" s="956"/>
      <c r="AP118" s="956"/>
    </row>
    <row r="119" spans="8:42">
      <c r="H119" t="s">
        <v>2468</v>
      </c>
      <c r="P119" s="71" t="str">
        <f t="shared" ref="P119:Q119" si="23">IF(P37="","",P37)</f>
        <v/>
      </c>
      <c r="Q119" s="71" t="str">
        <f t="shared" si="23"/>
        <v/>
      </c>
      <c r="V119" s="62"/>
      <c r="AC119" t="s">
        <v>2466</v>
      </c>
      <c r="AE119" s="956"/>
      <c r="AF119" s="956"/>
      <c r="AG119" s="956"/>
      <c r="AH119" s="956"/>
      <c r="AI119" s="956"/>
      <c r="AJ119" s="956"/>
      <c r="AK119" s="956"/>
      <c r="AL119" s="956"/>
      <c r="AM119" s="956"/>
      <c r="AN119" s="956"/>
      <c r="AO119" s="956"/>
      <c r="AP119" s="956"/>
    </row>
    <row r="120" spans="8:42">
      <c r="H120" t="s">
        <v>2468</v>
      </c>
      <c r="P120" s="71" t="str">
        <f t="shared" ref="P120:Q120" si="24">IF(P38="","",P38)</f>
        <v/>
      </c>
      <c r="Q120" s="71" t="str">
        <f t="shared" si="24"/>
        <v/>
      </c>
      <c r="V120" s="62"/>
      <c r="AC120" t="s">
        <v>2466</v>
      </c>
      <c r="AE120" s="956"/>
      <c r="AF120" s="956"/>
      <c r="AG120" s="956"/>
      <c r="AH120" s="956"/>
      <c r="AI120" s="956"/>
      <c r="AJ120" s="956"/>
      <c r="AK120" s="956"/>
      <c r="AL120" s="956"/>
      <c r="AM120" s="956"/>
      <c r="AN120" s="956"/>
      <c r="AO120" s="956"/>
      <c r="AP120" s="956"/>
    </row>
    <row r="121" spans="8:42">
      <c r="H121" t="s">
        <v>2468</v>
      </c>
      <c r="P121" s="71" t="str">
        <f t="shared" ref="P121:Q121" si="25">IF(P39="","",P39)</f>
        <v/>
      </c>
      <c r="Q121" s="71" t="str">
        <f t="shared" si="25"/>
        <v/>
      </c>
      <c r="V121" s="62"/>
      <c r="AC121" t="s">
        <v>2466</v>
      </c>
      <c r="AE121" s="956"/>
      <c r="AF121" s="956"/>
      <c r="AG121" s="956"/>
      <c r="AH121" s="956"/>
      <c r="AI121" s="956"/>
      <c r="AJ121" s="956"/>
      <c r="AK121" s="956"/>
      <c r="AL121" s="956"/>
      <c r="AM121" s="956"/>
      <c r="AN121" s="956"/>
      <c r="AO121" s="956"/>
      <c r="AP121" s="956"/>
    </row>
    <row r="122" spans="8:42">
      <c r="H122" t="s">
        <v>2468</v>
      </c>
      <c r="P122" s="71" t="str">
        <f t="shared" ref="P122:Q122" si="26">IF(P40="","",P40)</f>
        <v/>
      </c>
      <c r="Q122" s="71" t="str">
        <f t="shared" si="26"/>
        <v/>
      </c>
      <c r="V122" s="62"/>
      <c r="AC122" t="s">
        <v>2466</v>
      </c>
      <c r="AE122" s="956"/>
      <c r="AF122" s="956"/>
      <c r="AG122" s="956"/>
      <c r="AH122" s="956"/>
      <c r="AI122" s="956"/>
      <c r="AJ122" s="956"/>
      <c r="AK122" s="956"/>
      <c r="AL122" s="956"/>
      <c r="AM122" s="956"/>
      <c r="AN122" s="956"/>
      <c r="AO122" s="956"/>
      <c r="AP122" s="956"/>
    </row>
    <row r="123" spans="8:42">
      <c r="H123" t="s">
        <v>2468</v>
      </c>
      <c r="P123" s="71" t="str">
        <f t="shared" ref="P123:Q123" si="27">IF(P41="","",P41)</f>
        <v/>
      </c>
      <c r="Q123" s="71" t="str">
        <f t="shared" si="27"/>
        <v/>
      </c>
      <c r="V123" s="62"/>
      <c r="AC123" t="s">
        <v>2466</v>
      </c>
      <c r="AE123" s="956"/>
      <c r="AF123" s="956"/>
      <c r="AG123" s="956"/>
      <c r="AH123" s="956"/>
      <c r="AI123" s="956"/>
      <c r="AJ123" s="956"/>
      <c r="AK123" s="956"/>
      <c r="AL123" s="956"/>
      <c r="AM123" s="956"/>
      <c r="AN123" s="956"/>
      <c r="AO123" s="956"/>
      <c r="AP123" s="956"/>
    </row>
    <row r="124" spans="8:42">
      <c r="H124" t="s">
        <v>2468</v>
      </c>
      <c r="P124" s="71" t="str">
        <f t="shared" ref="P124:Q124" si="28">IF(P42="","",P42)</f>
        <v/>
      </c>
      <c r="Q124" s="71" t="str">
        <f t="shared" si="28"/>
        <v/>
      </c>
      <c r="V124" s="62"/>
      <c r="AC124" t="s">
        <v>2466</v>
      </c>
      <c r="AE124" s="956"/>
      <c r="AF124" s="956"/>
      <c r="AG124" s="956"/>
      <c r="AH124" s="956"/>
      <c r="AI124" s="956"/>
      <c r="AJ124" s="956"/>
      <c r="AK124" s="956"/>
      <c r="AL124" s="956"/>
      <c r="AM124" s="956"/>
      <c r="AN124" s="956"/>
      <c r="AO124" s="956"/>
      <c r="AP124" s="956"/>
    </row>
    <row r="125" spans="8:42">
      <c r="H125" t="s">
        <v>2468</v>
      </c>
      <c r="P125" s="71" t="str">
        <f t="shared" ref="P125:Q125" si="29">IF(P43="","",P43)</f>
        <v/>
      </c>
      <c r="Q125" s="71" t="str">
        <f t="shared" si="29"/>
        <v/>
      </c>
      <c r="V125" s="62"/>
      <c r="AC125" t="s">
        <v>2466</v>
      </c>
      <c r="AE125" s="956"/>
      <c r="AF125" s="956"/>
      <c r="AG125" s="956"/>
      <c r="AH125" s="956"/>
      <c r="AI125" s="956"/>
      <c r="AJ125" s="956"/>
      <c r="AK125" s="956"/>
      <c r="AL125" s="956"/>
      <c r="AM125" s="956"/>
      <c r="AN125" s="956"/>
      <c r="AO125" s="956"/>
      <c r="AP125" s="956"/>
    </row>
    <row r="126" spans="8:42">
      <c r="H126" t="s">
        <v>2468</v>
      </c>
      <c r="P126" s="71" t="str">
        <f t="shared" ref="P126:Q126" si="30">IF(P44="","",P44)</f>
        <v/>
      </c>
      <c r="Q126" s="71" t="str">
        <f t="shared" si="30"/>
        <v/>
      </c>
      <c r="V126" s="62"/>
      <c r="AC126" t="s">
        <v>2466</v>
      </c>
      <c r="AE126" s="956"/>
      <c r="AF126" s="956"/>
      <c r="AG126" s="956"/>
      <c r="AH126" s="956"/>
      <c r="AI126" s="956"/>
      <c r="AJ126" s="956"/>
      <c r="AK126" s="956"/>
      <c r="AL126" s="956"/>
      <c r="AM126" s="956"/>
      <c r="AN126" s="956"/>
      <c r="AO126" s="956"/>
      <c r="AP126" s="956"/>
    </row>
    <row r="127" spans="8:42">
      <c r="H127" t="s">
        <v>2468</v>
      </c>
      <c r="P127" s="71" t="str">
        <f t="shared" ref="P127:Q127" si="31">IF(P45="","",P45)</f>
        <v/>
      </c>
      <c r="Q127" s="71" t="str">
        <f t="shared" si="31"/>
        <v/>
      </c>
      <c r="V127" s="62"/>
      <c r="AC127" t="s">
        <v>2466</v>
      </c>
      <c r="AE127" s="956"/>
      <c r="AF127" s="956"/>
      <c r="AG127" s="956"/>
      <c r="AH127" s="956"/>
      <c r="AI127" s="956"/>
      <c r="AJ127" s="956"/>
      <c r="AK127" s="956"/>
      <c r="AL127" s="956"/>
      <c r="AM127" s="956"/>
      <c r="AN127" s="956"/>
      <c r="AO127" s="956"/>
      <c r="AP127" s="956"/>
    </row>
    <row r="128" spans="8:42">
      <c r="H128" t="s">
        <v>2468</v>
      </c>
      <c r="P128" s="71" t="str">
        <f t="shared" ref="P128:Q128" si="32">IF(P46="","",P46)</f>
        <v/>
      </c>
      <c r="Q128" s="71" t="str">
        <f t="shared" si="32"/>
        <v/>
      </c>
      <c r="V128" s="62"/>
      <c r="AC128" t="s">
        <v>2466</v>
      </c>
      <c r="AE128" s="956"/>
      <c r="AF128" s="956"/>
      <c r="AG128" s="956"/>
      <c r="AH128" s="956"/>
      <c r="AI128" s="956"/>
      <c r="AJ128" s="956"/>
      <c r="AK128" s="956"/>
      <c r="AL128" s="956"/>
      <c r="AM128" s="956"/>
      <c r="AN128" s="956"/>
      <c r="AO128" s="956"/>
      <c r="AP128" s="956"/>
    </row>
    <row r="129" spans="8:42">
      <c r="H129" t="s">
        <v>2468</v>
      </c>
      <c r="P129" s="71" t="str">
        <f t="shared" ref="P129:Q129" si="33">IF(P47="","",P47)</f>
        <v/>
      </c>
      <c r="Q129" s="71" t="str">
        <f t="shared" si="33"/>
        <v/>
      </c>
      <c r="V129" s="62"/>
      <c r="AC129" t="s">
        <v>2466</v>
      </c>
      <c r="AE129" s="956"/>
      <c r="AF129" s="956"/>
      <c r="AG129" s="956"/>
      <c r="AH129" s="956"/>
      <c r="AI129" s="956"/>
      <c r="AJ129" s="956"/>
      <c r="AK129" s="956"/>
      <c r="AL129" s="956"/>
      <c r="AM129" s="956"/>
      <c r="AN129" s="956"/>
      <c r="AO129" s="956"/>
      <c r="AP129" s="956"/>
    </row>
    <row r="130" spans="8:42">
      <c r="H130" t="s">
        <v>2468</v>
      </c>
      <c r="P130" s="71" t="str">
        <f t="shared" ref="P130:Q130" si="34">IF(P48="","",P48)</f>
        <v/>
      </c>
      <c r="Q130" s="71" t="str">
        <f t="shared" si="34"/>
        <v/>
      </c>
      <c r="V130" s="62"/>
      <c r="AC130" t="s">
        <v>2466</v>
      </c>
      <c r="AE130" s="956"/>
      <c r="AF130" s="956"/>
      <c r="AG130" s="956"/>
      <c r="AH130" s="956"/>
      <c r="AI130" s="956"/>
      <c r="AJ130" s="956"/>
      <c r="AK130" s="956"/>
      <c r="AL130" s="956"/>
      <c r="AM130" s="956"/>
      <c r="AN130" s="956"/>
      <c r="AO130" s="956"/>
      <c r="AP130" s="956"/>
    </row>
    <row r="131" spans="8:42">
      <c r="H131" t="s">
        <v>2468</v>
      </c>
      <c r="P131" s="71" t="str">
        <f t="shared" ref="P131:Q131" si="35">IF(P49="","",P49)</f>
        <v/>
      </c>
      <c r="Q131" s="71" t="str">
        <f t="shared" si="35"/>
        <v/>
      </c>
      <c r="V131" s="62"/>
      <c r="AC131" t="s">
        <v>2466</v>
      </c>
      <c r="AE131" s="956"/>
      <c r="AF131" s="956"/>
      <c r="AG131" s="956"/>
      <c r="AH131" s="956"/>
      <c r="AI131" s="956"/>
      <c r="AJ131" s="956"/>
      <c r="AK131" s="956"/>
      <c r="AL131" s="956"/>
      <c r="AM131" s="956"/>
      <c r="AN131" s="956"/>
      <c r="AO131" s="956"/>
      <c r="AP131" s="956"/>
    </row>
    <row r="132" spans="8:42">
      <c r="H132" t="s">
        <v>2468</v>
      </c>
      <c r="P132" s="71" t="str">
        <f t="shared" ref="P132:Q132" si="36">IF(P50="","",P50)</f>
        <v/>
      </c>
      <c r="Q132" s="71" t="str">
        <f t="shared" si="36"/>
        <v/>
      </c>
      <c r="V132" s="62"/>
      <c r="AC132" t="s">
        <v>2466</v>
      </c>
      <c r="AE132" s="956"/>
      <c r="AF132" s="956"/>
      <c r="AG132" s="956"/>
      <c r="AH132" s="956"/>
      <c r="AI132" s="956"/>
      <c r="AJ132" s="956"/>
      <c r="AK132" s="956"/>
      <c r="AL132" s="956"/>
      <c r="AM132" s="956"/>
      <c r="AN132" s="956"/>
      <c r="AO132" s="956"/>
      <c r="AP132" s="956"/>
    </row>
    <row r="133" spans="8:42">
      <c r="H133" t="s">
        <v>2468</v>
      </c>
      <c r="P133" s="71" t="str">
        <f t="shared" ref="P133:Q133" si="37">IF(P51="","",P51)</f>
        <v/>
      </c>
      <c r="Q133" s="71" t="str">
        <f t="shared" si="37"/>
        <v/>
      </c>
      <c r="V133" s="62"/>
      <c r="AC133" t="s">
        <v>2466</v>
      </c>
      <c r="AE133" s="956"/>
      <c r="AF133" s="956"/>
      <c r="AG133" s="956"/>
      <c r="AH133" s="956"/>
      <c r="AI133" s="956"/>
      <c r="AJ133" s="956"/>
      <c r="AK133" s="956"/>
      <c r="AL133" s="956"/>
      <c r="AM133" s="956"/>
      <c r="AN133" s="956"/>
      <c r="AO133" s="956"/>
      <c r="AP133" s="956"/>
    </row>
    <row r="134" spans="8:42">
      <c r="H134" t="s">
        <v>2468</v>
      </c>
      <c r="P134" s="71" t="str">
        <f t="shared" ref="P134:Q134" si="38">IF(P52="","",P52)</f>
        <v/>
      </c>
      <c r="Q134" s="71" t="str">
        <f t="shared" si="38"/>
        <v/>
      </c>
      <c r="V134" s="62"/>
      <c r="AC134" t="s">
        <v>2466</v>
      </c>
      <c r="AE134" s="956"/>
      <c r="AF134" s="956"/>
      <c r="AG134" s="956"/>
      <c r="AH134" s="956"/>
      <c r="AI134" s="956"/>
      <c r="AJ134" s="956"/>
      <c r="AK134" s="956"/>
      <c r="AL134" s="956"/>
      <c r="AM134" s="956"/>
      <c r="AN134" s="956"/>
      <c r="AO134" s="956"/>
      <c r="AP134" s="956"/>
    </row>
    <row r="135" spans="8:42">
      <c r="H135" t="s">
        <v>2468</v>
      </c>
      <c r="P135" s="71" t="str">
        <f t="shared" ref="P135:Q135" si="39">IF(P53="","",P53)</f>
        <v/>
      </c>
      <c r="Q135" s="71" t="str">
        <f t="shared" si="39"/>
        <v/>
      </c>
      <c r="V135" s="62"/>
      <c r="AC135" t="s">
        <v>2466</v>
      </c>
      <c r="AE135" s="956"/>
      <c r="AF135" s="956"/>
      <c r="AG135" s="956"/>
      <c r="AH135" s="956"/>
      <c r="AI135" s="956"/>
      <c r="AJ135" s="956"/>
      <c r="AK135" s="956"/>
      <c r="AL135" s="956"/>
      <c r="AM135" s="956"/>
      <c r="AN135" s="956"/>
      <c r="AO135" s="956"/>
      <c r="AP135" s="956"/>
    </row>
    <row r="136" spans="8:42">
      <c r="H136" t="s">
        <v>2468</v>
      </c>
      <c r="P136" s="71" t="str">
        <f t="shared" ref="P136:Q136" si="40">IF(P54="","",P54)</f>
        <v/>
      </c>
      <c r="Q136" s="71" t="str">
        <f t="shared" si="40"/>
        <v/>
      </c>
      <c r="V136" s="62"/>
      <c r="AC136" t="s">
        <v>2466</v>
      </c>
      <c r="AE136" s="956"/>
      <c r="AF136" s="956"/>
      <c r="AG136" s="956"/>
      <c r="AH136" s="956"/>
      <c r="AI136" s="956"/>
      <c r="AJ136" s="956"/>
      <c r="AK136" s="956"/>
      <c r="AL136" s="956"/>
      <c r="AM136" s="956"/>
      <c r="AN136" s="956"/>
      <c r="AO136" s="956"/>
      <c r="AP136" s="956"/>
    </row>
    <row r="137" spans="8:42">
      <c r="H137" t="s">
        <v>2468</v>
      </c>
      <c r="P137" s="71" t="str">
        <f t="shared" ref="P137:Q137" si="41">IF(P55="","",P55)</f>
        <v/>
      </c>
      <c r="Q137" s="71" t="str">
        <f t="shared" si="41"/>
        <v/>
      </c>
      <c r="V137" s="62"/>
      <c r="AC137" t="s">
        <v>2466</v>
      </c>
      <c r="AE137" s="956"/>
      <c r="AF137" s="956"/>
      <c r="AG137" s="956"/>
      <c r="AH137" s="956"/>
      <c r="AI137" s="956"/>
      <c r="AJ137" s="956"/>
      <c r="AK137" s="956"/>
      <c r="AL137" s="956"/>
      <c r="AM137" s="956"/>
      <c r="AN137" s="956"/>
      <c r="AO137" s="956"/>
      <c r="AP137" s="956"/>
    </row>
    <row r="138" spans="8:42">
      <c r="H138" t="s">
        <v>2468</v>
      </c>
      <c r="P138" s="71" t="str">
        <f t="shared" ref="P138:Q138" si="42">IF(P56="","",P56)</f>
        <v/>
      </c>
      <c r="Q138" s="71" t="str">
        <f t="shared" si="42"/>
        <v/>
      </c>
      <c r="V138" s="62"/>
      <c r="AC138" t="s">
        <v>2466</v>
      </c>
      <c r="AE138" s="956"/>
      <c r="AF138" s="956"/>
      <c r="AG138" s="956"/>
      <c r="AH138" s="956"/>
      <c r="AI138" s="956"/>
      <c r="AJ138" s="956"/>
      <c r="AK138" s="956"/>
      <c r="AL138" s="956"/>
      <c r="AM138" s="956"/>
      <c r="AN138" s="956"/>
      <c r="AO138" s="956"/>
      <c r="AP138" s="956"/>
    </row>
    <row r="139" spans="8:42">
      <c r="H139" t="s">
        <v>2468</v>
      </c>
      <c r="P139" s="71" t="str">
        <f t="shared" ref="P139:Q139" si="43">IF(P57="","",P57)</f>
        <v/>
      </c>
      <c r="Q139" s="71" t="str">
        <f t="shared" si="43"/>
        <v/>
      </c>
      <c r="V139" s="62"/>
      <c r="AC139" t="s">
        <v>2466</v>
      </c>
      <c r="AE139" s="956"/>
      <c r="AF139" s="956"/>
      <c r="AG139" s="956"/>
      <c r="AH139" s="956"/>
      <c r="AI139" s="956"/>
      <c r="AJ139" s="956"/>
      <c r="AK139" s="956"/>
      <c r="AL139" s="956"/>
      <c r="AM139" s="956"/>
      <c r="AN139" s="956"/>
      <c r="AO139" s="956"/>
      <c r="AP139" s="956"/>
    </row>
    <row r="140" spans="8:42">
      <c r="H140" t="s">
        <v>2468</v>
      </c>
      <c r="P140" s="71" t="str">
        <f t="shared" ref="P140:Q140" si="44">IF(P58="","",P58)</f>
        <v/>
      </c>
      <c r="Q140" s="71" t="str">
        <f t="shared" si="44"/>
        <v/>
      </c>
      <c r="V140" s="62"/>
      <c r="AC140" t="s">
        <v>2466</v>
      </c>
      <c r="AE140" s="956"/>
      <c r="AF140" s="956"/>
      <c r="AG140" s="956"/>
      <c r="AH140" s="956"/>
      <c r="AI140" s="956"/>
      <c r="AJ140" s="956"/>
      <c r="AK140" s="956"/>
      <c r="AL140" s="956"/>
      <c r="AM140" s="956"/>
      <c r="AN140" s="956"/>
      <c r="AO140" s="956"/>
      <c r="AP140" s="956"/>
    </row>
    <row r="141" spans="8:42">
      <c r="H141" t="s">
        <v>2468</v>
      </c>
      <c r="P141" s="71" t="str">
        <f t="shared" ref="P141:Q141" si="45">IF(P59="","",P59)</f>
        <v/>
      </c>
      <c r="Q141" s="71" t="str">
        <f t="shared" si="45"/>
        <v/>
      </c>
      <c r="V141" s="62"/>
      <c r="AC141" t="s">
        <v>2466</v>
      </c>
      <c r="AE141" s="956"/>
      <c r="AF141" s="956"/>
      <c r="AG141" s="956"/>
      <c r="AH141" s="956"/>
      <c r="AI141" s="956"/>
      <c r="AJ141" s="956"/>
      <c r="AK141" s="956"/>
      <c r="AL141" s="956"/>
      <c r="AM141" s="956"/>
      <c r="AN141" s="956"/>
      <c r="AO141" s="956"/>
      <c r="AP141" s="956"/>
    </row>
    <row r="142" spans="8:42">
      <c r="H142" t="s">
        <v>2468</v>
      </c>
      <c r="P142" s="71" t="str">
        <f t="shared" ref="P142:Q142" si="46">IF(P60="","",P60)</f>
        <v/>
      </c>
      <c r="Q142" s="71" t="str">
        <f t="shared" si="46"/>
        <v/>
      </c>
      <c r="V142" s="62"/>
      <c r="AC142" t="s">
        <v>2466</v>
      </c>
      <c r="AE142" s="956"/>
      <c r="AF142" s="956"/>
      <c r="AG142" s="956"/>
      <c r="AH142" s="956"/>
      <c r="AI142" s="956"/>
      <c r="AJ142" s="956"/>
      <c r="AK142" s="956"/>
      <c r="AL142" s="956"/>
      <c r="AM142" s="956"/>
      <c r="AN142" s="956"/>
      <c r="AO142" s="956"/>
      <c r="AP142" s="956"/>
    </row>
    <row r="143" spans="8:42">
      <c r="H143" t="s">
        <v>2468</v>
      </c>
      <c r="P143" s="71" t="str">
        <f t="shared" ref="P143:Q143" si="47">IF(P61="","",P61)</f>
        <v/>
      </c>
      <c r="Q143" s="71" t="str">
        <f t="shared" si="47"/>
        <v/>
      </c>
      <c r="V143" s="62"/>
      <c r="AC143" t="s">
        <v>2466</v>
      </c>
      <c r="AE143" s="956"/>
      <c r="AF143" s="956"/>
      <c r="AG143" s="956"/>
      <c r="AH143" s="956"/>
      <c r="AI143" s="956"/>
      <c r="AJ143" s="956"/>
      <c r="AK143" s="956"/>
      <c r="AL143" s="956"/>
      <c r="AM143" s="956"/>
      <c r="AN143" s="956"/>
      <c r="AO143" s="956"/>
      <c r="AP143" s="956"/>
    </row>
    <row r="144" spans="8:42">
      <c r="H144" t="s">
        <v>2468</v>
      </c>
      <c r="P144" s="71" t="str">
        <f t="shared" ref="P144:Q144" si="48">IF(P62="","",P62)</f>
        <v/>
      </c>
      <c r="Q144" s="71" t="str">
        <f t="shared" si="48"/>
        <v/>
      </c>
      <c r="V144" s="62"/>
      <c r="AC144" t="s">
        <v>2466</v>
      </c>
      <c r="AE144" s="956"/>
      <c r="AF144" s="956"/>
      <c r="AG144" s="956"/>
      <c r="AH144" s="956"/>
      <c r="AI144" s="956"/>
      <c r="AJ144" s="956"/>
      <c r="AK144" s="956"/>
      <c r="AL144" s="956"/>
      <c r="AM144" s="956"/>
      <c r="AN144" s="956"/>
      <c r="AO144" s="956"/>
      <c r="AP144" s="956"/>
    </row>
    <row r="145" spans="8:42">
      <c r="H145" t="s">
        <v>2468</v>
      </c>
      <c r="P145" s="71" t="str">
        <f t="shared" ref="P145:Q145" si="49">IF(P63="","",P63)</f>
        <v/>
      </c>
      <c r="Q145" s="71" t="str">
        <f t="shared" si="49"/>
        <v/>
      </c>
      <c r="V145" s="62"/>
      <c r="AC145" t="s">
        <v>2466</v>
      </c>
      <c r="AE145" s="956"/>
      <c r="AF145" s="956"/>
      <c r="AG145" s="956"/>
      <c r="AH145" s="956"/>
      <c r="AI145" s="956"/>
      <c r="AJ145" s="956"/>
      <c r="AK145" s="956"/>
      <c r="AL145" s="956"/>
      <c r="AM145" s="956"/>
      <c r="AN145" s="956"/>
      <c r="AO145" s="956"/>
      <c r="AP145" s="956"/>
    </row>
    <row r="146" spans="8:42">
      <c r="H146" t="s">
        <v>2468</v>
      </c>
      <c r="P146" s="71" t="str">
        <f t="shared" ref="P146:Q146" si="50">IF(P64="","",P64)</f>
        <v/>
      </c>
      <c r="Q146" s="71" t="str">
        <f t="shared" si="50"/>
        <v/>
      </c>
      <c r="V146" s="62"/>
      <c r="AC146" t="s">
        <v>2466</v>
      </c>
      <c r="AE146" s="956"/>
      <c r="AF146" s="956"/>
      <c r="AG146" s="956"/>
      <c r="AH146" s="956"/>
      <c r="AI146" s="956"/>
      <c r="AJ146" s="956"/>
      <c r="AK146" s="956"/>
      <c r="AL146" s="956"/>
      <c r="AM146" s="956"/>
      <c r="AN146" s="956"/>
      <c r="AO146" s="956"/>
      <c r="AP146" s="956"/>
    </row>
    <row r="147" spans="8:42">
      <c r="H147" t="s">
        <v>2468</v>
      </c>
      <c r="P147" s="71" t="str">
        <f t="shared" ref="P147:Q147" si="51">IF(P65="","",P65)</f>
        <v/>
      </c>
      <c r="Q147" s="71" t="str">
        <f t="shared" si="51"/>
        <v/>
      </c>
      <c r="V147" s="62"/>
      <c r="AC147" t="s">
        <v>2466</v>
      </c>
      <c r="AE147" s="956"/>
      <c r="AF147" s="956"/>
      <c r="AG147" s="956"/>
      <c r="AH147" s="956"/>
      <c r="AI147" s="956"/>
      <c r="AJ147" s="956"/>
      <c r="AK147" s="956"/>
      <c r="AL147" s="956"/>
      <c r="AM147" s="956"/>
      <c r="AN147" s="956"/>
      <c r="AO147" s="956"/>
      <c r="AP147" s="956"/>
    </row>
    <row r="148" spans="8:42">
      <c r="H148" t="s">
        <v>2468</v>
      </c>
      <c r="P148" s="71" t="str">
        <f t="shared" ref="P148:Q148" si="52">IF(P66="","",P66)</f>
        <v/>
      </c>
      <c r="Q148" s="71" t="str">
        <f t="shared" si="52"/>
        <v/>
      </c>
      <c r="V148" s="62"/>
      <c r="AC148" t="s">
        <v>2466</v>
      </c>
      <c r="AE148" s="956"/>
      <c r="AF148" s="956"/>
      <c r="AG148" s="956"/>
      <c r="AH148" s="956"/>
      <c r="AI148" s="956"/>
      <c r="AJ148" s="956"/>
      <c r="AK148" s="956"/>
      <c r="AL148" s="956"/>
      <c r="AM148" s="956"/>
      <c r="AN148" s="956"/>
      <c r="AO148" s="956"/>
      <c r="AP148" s="956"/>
    </row>
    <row r="149" spans="8:42">
      <c r="H149" t="s">
        <v>2468</v>
      </c>
      <c r="P149" s="71" t="str">
        <f t="shared" ref="P149:Q149" si="53">IF(P67="","",P67)</f>
        <v/>
      </c>
      <c r="Q149" s="71" t="str">
        <f t="shared" si="53"/>
        <v/>
      </c>
      <c r="V149" s="62"/>
      <c r="AC149" t="s">
        <v>2466</v>
      </c>
      <c r="AE149" s="956"/>
      <c r="AF149" s="956"/>
      <c r="AG149" s="956"/>
      <c r="AH149" s="956"/>
      <c r="AI149" s="956"/>
      <c r="AJ149" s="956"/>
      <c r="AK149" s="956"/>
      <c r="AL149" s="956"/>
      <c r="AM149" s="956"/>
      <c r="AN149" s="956"/>
      <c r="AO149" s="956"/>
      <c r="AP149" s="956"/>
    </row>
    <row r="150" spans="8:42">
      <c r="H150" t="s">
        <v>2468</v>
      </c>
      <c r="P150" s="71" t="str">
        <f t="shared" ref="P150:Q150" si="54">IF(P68="","",P68)</f>
        <v/>
      </c>
      <c r="Q150" s="71" t="str">
        <f t="shared" si="54"/>
        <v/>
      </c>
      <c r="V150" s="62"/>
      <c r="AC150" t="s">
        <v>2466</v>
      </c>
      <c r="AE150" s="956"/>
      <c r="AF150" s="956"/>
      <c r="AG150" s="956"/>
      <c r="AH150" s="956"/>
      <c r="AI150" s="956"/>
      <c r="AJ150" s="956"/>
      <c r="AK150" s="956"/>
      <c r="AL150" s="956"/>
      <c r="AM150" s="956"/>
      <c r="AN150" s="956"/>
      <c r="AO150" s="956"/>
      <c r="AP150" s="956"/>
    </row>
    <row r="151" spans="8:42">
      <c r="H151" t="s">
        <v>2468</v>
      </c>
      <c r="P151" s="71" t="str">
        <f t="shared" ref="P151:Q151" si="55">IF(P69="","",P69)</f>
        <v/>
      </c>
      <c r="Q151" s="71" t="str">
        <f t="shared" si="55"/>
        <v/>
      </c>
      <c r="V151" s="62"/>
      <c r="AC151" t="s">
        <v>2466</v>
      </c>
      <c r="AE151" s="956"/>
      <c r="AF151" s="956"/>
      <c r="AG151" s="956"/>
      <c r="AH151" s="956"/>
      <c r="AI151" s="956"/>
      <c r="AJ151" s="956"/>
      <c r="AK151" s="956"/>
      <c r="AL151" s="956"/>
      <c r="AM151" s="956"/>
      <c r="AN151" s="956"/>
      <c r="AO151" s="956"/>
      <c r="AP151" s="956"/>
    </row>
    <row r="152" spans="8:42">
      <c r="H152" t="s">
        <v>2468</v>
      </c>
      <c r="P152" s="71" t="str">
        <f t="shared" ref="P152:Q152" si="56">IF(P70="","",P70)</f>
        <v/>
      </c>
      <c r="Q152" s="71" t="str">
        <f t="shared" si="56"/>
        <v/>
      </c>
      <c r="V152" s="62"/>
      <c r="AC152" t="s">
        <v>2466</v>
      </c>
      <c r="AE152" s="956"/>
      <c r="AF152" s="956"/>
      <c r="AG152" s="956"/>
      <c r="AH152" s="956"/>
      <c r="AI152" s="956"/>
      <c r="AJ152" s="956"/>
      <c r="AK152" s="956"/>
      <c r="AL152" s="956"/>
      <c r="AM152" s="956"/>
      <c r="AN152" s="956"/>
      <c r="AO152" s="956"/>
      <c r="AP152" s="956"/>
    </row>
    <row r="153" spans="8:42">
      <c r="H153" t="s">
        <v>2468</v>
      </c>
      <c r="P153" s="71" t="str">
        <f t="shared" ref="P153:Q153" si="57">IF(P71="","",P71)</f>
        <v/>
      </c>
      <c r="Q153" s="71" t="str">
        <f t="shared" si="57"/>
        <v/>
      </c>
      <c r="V153" s="62"/>
      <c r="AC153" t="s">
        <v>2466</v>
      </c>
      <c r="AE153" s="956"/>
      <c r="AF153" s="956"/>
      <c r="AG153" s="956"/>
      <c r="AH153" s="956"/>
      <c r="AI153" s="956"/>
      <c r="AJ153" s="956"/>
      <c r="AK153" s="956"/>
      <c r="AL153" s="956"/>
      <c r="AM153" s="956"/>
      <c r="AN153" s="956"/>
      <c r="AO153" s="956"/>
      <c r="AP153" s="956"/>
    </row>
    <row r="154" spans="8:42">
      <c r="H154" t="s">
        <v>2468</v>
      </c>
      <c r="P154" s="71" t="str">
        <f t="shared" ref="P154:Q154" si="58">IF(P72="","",P72)</f>
        <v/>
      </c>
      <c r="Q154" s="71" t="str">
        <f t="shared" si="58"/>
        <v/>
      </c>
      <c r="V154" s="62"/>
      <c r="AC154" t="s">
        <v>2466</v>
      </c>
      <c r="AE154" s="956"/>
      <c r="AF154" s="956"/>
      <c r="AG154" s="956"/>
      <c r="AH154" s="956"/>
      <c r="AI154" s="956"/>
      <c r="AJ154" s="956"/>
      <c r="AK154" s="956"/>
      <c r="AL154" s="956"/>
      <c r="AM154" s="956"/>
      <c r="AN154" s="956"/>
      <c r="AO154" s="956"/>
      <c r="AP154" s="956"/>
    </row>
    <row r="155" spans="8:42">
      <c r="H155" t="s">
        <v>2468</v>
      </c>
      <c r="P155" s="71" t="str">
        <f t="shared" ref="P155:Q155" si="59">IF(P73="","",P73)</f>
        <v/>
      </c>
      <c r="Q155" s="71" t="str">
        <f t="shared" si="59"/>
        <v/>
      </c>
      <c r="V155" s="62"/>
      <c r="AC155" t="s">
        <v>2466</v>
      </c>
      <c r="AE155" s="956"/>
      <c r="AF155" s="956"/>
      <c r="AG155" s="956"/>
      <c r="AH155" s="956"/>
      <c r="AI155" s="956"/>
      <c r="AJ155" s="956"/>
      <c r="AK155" s="956"/>
      <c r="AL155" s="956"/>
      <c r="AM155" s="956"/>
      <c r="AN155" s="956"/>
      <c r="AO155" s="956"/>
      <c r="AP155" s="956"/>
    </row>
    <row r="156" spans="8:42">
      <c r="H156" t="s">
        <v>2468</v>
      </c>
      <c r="P156" s="71" t="str">
        <f t="shared" ref="P156:Q156" si="60">IF(P74="","",P74)</f>
        <v/>
      </c>
      <c r="Q156" s="71" t="str">
        <f t="shared" si="60"/>
        <v/>
      </c>
      <c r="V156" s="62"/>
      <c r="AC156" t="s">
        <v>2466</v>
      </c>
      <c r="AE156" s="956"/>
      <c r="AF156" s="956"/>
      <c r="AG156" s="956"/>
      <c r="AH156" s="956"/>
      <c r="AI156" s="956"/>
      <c r="AJ156" s="956"/>
      <c r="AK156" s="956"/>
      <c r="AL156" s="956"/>
      <c r="AM156" s="956"/>
      <c r="AN156" s="956"/>
      <c r="AO156" s="956"/>
      <c r="AP156" s="956"/>
    </row>
    <row r="157" spans="8:42">
      <c r="H157" t="s">
        <v>2468</v>
      </c>
      <c r="P157" s="71" t="str">
        <f t="shared" ref="P157:Q157" si="61">IF(P75="","",P75)</f>
        <v/>
      </c>
      <c r="Q157" s="71" t="str">
        <f t="shared" si="61"/>
        <v/>
      </c>
      <c r="V157" s="62"/>
      <c r="AC157" t="s">
        <v>2466</v>
      </c>
      <c r="AE157" s="956"/>
      <c r="AF157" s="956"/>
      <c r="AG157" s="956"/>
      <c r="AH157" s="956"/>
      <c r="AI157" s="956"/>
      <c r="AJ157" s="956"/>
      <c r="AK157" s="956"/>
      <c r="AL157" s="956"/>
      <c r="AM157" s="956"/>
      <c r="AN157" s="956"/>
      <c r="AO157" s="956"/>
      <c r="AP157" s="956"/>
    </row>
    <row r="158" spans="8:42">
      <c r="H158" t="s">
        <v>2468</v>
      </c>
      <c r="P158" s="71" t="str">
        <f t="shared" ref="P158:Q158" si="62">IF(P76="","",P76)</f>
        <v/>
      </c>
      <c r="Q158" s="71" t="str">
        <f t="shared" si="62"/>
        <v/>
      </c>
      <c r="V158" s="62"/>
      <c r="AC158" t="s">
        <v>2466</v>
      </c>
      <c r="AE158" s="956"/>
      <c r="AF158" s="956"/>
      <c r="AG158" s="956"/>
      <c r="AH158" s="956"/>
      <c r="AI158" s="956"/>
      <c r="AJ158" s="956"/>
      <c r="AK158" s="956"/>
      <c r="AL158" s="956"/>
      <c r="AM158" s="956"/>
      <c r="AN158" s="956"/>
      <c r="AO158" s="956"/>
      <c r="AP158" s="956"/>
    </row>
    <row r="159" spans="8:42">
      <c r="H159" t="s">
        <v>2468</v>
      </c>
      <c r="P159" s="71" t="str">
        <f t="shared" ref="P159:Q159" si="63">IF(P77="","",P77)</f>
        <v/>
      </c>
      <c r="Q159" s="71" t="str">
        <f t="shared" si="63"/>
        <v/>
      </c>
      <c r="V159" s="62"/>
      <c r="AC159" t="s">
        <v>2466</v>
      </c>
      <c r="AE159" s="956"/>
      <c r="AF159" s="956"/>
      <c r="AG159" s="956"/>
      <c r="AH159" s="956"/>
      <c r="AI159" s="956"/>
      <c r="AJ159" s="956"/>
      <c r="AK159" s="956"/>
      <c r="AL159" s="956"/>
      <c r="AM159" s="956"/>
      <c r="AN159" s="956"/>
      <c r="AO159" s="956"/>
      <c r="AP159" s="956"/>
    </row>
    <row r="160" spans="8:42">
      <c r="H160" t="s">
        <v>2468</v>
      </c>
      <c r="P160" s="71" t="str">
        <f t="shared" ref="P160:Q160" si="64">IF(P78="","",P78)</f>
        <v/>
      </c>
      <c r="Q160" s="71" t="str">
        <f t="shared" si="64"/>
        <v/>
      </c>
      <c r="V160" s="62"/>
      <c r="AC160" t="s">
        <v>2466</v>
      </c>
      <c r="AE160" s="956"/>
      <c r="AF160" s="956"/>
      <c r="AG160" s="956"/>
      <c r="AH160" s="956"/>
      <c r="AI160" s="956"/>
      <c r="AJ160" s="956"/>
      <c r="AK160" s="956"/>
      <c r="AL160" s="956"/>
      <c r="AM160" s="956"/>
      <c r="AN160" s="956"/>
      <c r="AO160" s="956"/>
      <c r="AP160" s="956"/>
    </row>
    <row r="161" spans="1:90">
      <c r="H161" t="s">
        <v>2468</v>
      </c>
      <c r="P161" s="71" t="str">
        <f t="shared" ref="P161:Q161" si="65">IF(P79="","",P79)</f>
        <v/>
      </c>
      <c r="Q161" s="71" t="str">
        <f t="shared" si="65"/>
        <v/>
      </c>
      <c r="V161" s="62"/>
      <c r="AC161" t="s">
        <v>2466</v>
      </c>
      <c r="AE161" s="956"/>
      <c r="AF161" s="956"/>
      <c r="AG161" s="956"/>
      <c r="AH161" s="956"/>
      <c r="AI161" s="956"/>
      <c r="AJ161" s="956"/>
      <c r="AK161" s="956"/>
      <c r="AL161" s="956"/>
      <c r="AM161" s="956"/>
      <c r="AN161" s="956"/>
      <c r="AO161" s="956"/>
      <c r="AP161" s="956"/>
    </row>
    <row r="162" spans="1:90">
      <c r="H162" t="s">
        <v>2468</v>
      </c>
      <c r="P162" s="71" t="str">
        <f t="shared" ref="P162:Q162" si="66">IF(P80="","",P80)</f>
        <v/>
      </c>
      <c r="Q162" s="71" t="str">
        <f t="shared" si="66"/>
        <v/>
      </c>
      <c r="V162" s="62"/>
      <c r="AC162" t="s">
        <v>2466</v>
      </c>
      <c r="AE162" s="956"/>
      <c r="AF162" s="956"/>
      <c r="AG162" s="956"/>
      <c r="AH162" s="956"/>
      <c r="AI162" s="956"/>
      <c r="AJ162" s="956"/>
      <c r="AK162" s="956"/>
      <c r="AL162" s="956"/>
      <c r="AM162" s="956"/>
      <c r="AN162" s="956"/>
      <c r="AO162" s="956"/>
      <c r="AP162" s="956"/>
    </row>
    <row r="163" spans="1:90">
      <c r="H163" t="s">
        <v>2468</v>
      </c>
      <c r="P163" s="71" t="str">
        <f t="shared" ref="P163:Q163" si="67">IF(P81="","",P81)</f>
        <v/>
      </c>
      <c r="Q163" s="71" t="str">
        <f t="shared" si="67"/>
        <v/>
      </c>
      <c r="V163" s="62"/>
      <c r="AC163" t="s">
        <v>2466</v>
      </c>
      <c r="AE163" s="956"/>
      <c r="AF163" s="956"/>
      <c r="AG163" s="956"/>
      <c r="AH163" s="956"/>
      <c r="AI163" s="956"/>
      <c r="AJ163" s="956"/>
      <c r="AK163" s="956"/>
      <c r="AL163" s="956"/>
      <c r="AM163" s="956"/>
      <c r="AN163" s="956"/>
      <c r="AO163" s="956"/>
      <c r="AP163" s="956"/>
    </row>
    <row r="164" spans="1:90">
      <c r="H164" t="s">
        <v>2468</v>
      </c>
      <c r="P164" s="71" t="str">
        <f t="shared" ref="P164:Q164" si="68">IF(P82="","",P82)</f>
        <v/>
      </c>
      <c r="Q164" s="71" t="str">
        <f t="shared" si="68"/>
        <v/>
      </c>
      <c r="V164" s="62"/>
      <c r="AC164" t="s">
        <v>2466</v>
      </c>
      <c r="AE164" s="956"/>
      <c r="AF164" s="956"/>
      <c r="AG164" s="956"/>
      <c r="AH164" s="956"/>
      <c r="AI164" s="956"/>
      <c r="AJ164" s="956"/>
      <c r="AK164" s="956"/>
      <c r="AL164" s="956"/>
      <c r="AM164" s="956"/>
      <c r="AN164" s="956"/>
      <c r="AO164" s="956"/>
      <c r="AP164" s="956"/>
    </row>
    <row r="165" spans="1:90">
      <c r="H165" t="s">
        <v>2468</v>
      </c>
      <c r="P165" s="71" t="str">
        <f t="shared" ref="P165:Q165" si="69">IF(P83="","",P83)</f>
        <v/>
      </c>
      <c r="Q165" s="71" t="str">
        <f t="shared" si="69"/>
        <v/>
      </c>
      <c r="V165" s="62"/>
      <c r="AC165" t="s">
        <v>2466</v>
      </c>
      <c r="AE165" s="956"/>
      <c r="AF165" s="956"/>
      <c r="AG165" s="956"/>
      <c r="AH165" s="956"/>
      <c r="AI165" s="956"/>
      <c r="AJ165" s="956"/>
      <c r="AK165" s="956"/>
      <c r="AL165" s="956"/>
      <c r="AM165" s="956"/>
      <c r="AN165" s="956"/>
      <c r="AO165" s="956"/>
      <c r="AP165" s="956"/>
    </row>
    <row r="166" spans="1:90">
      <c r="H166" t="s">
        <v>2468</v>
      </c>
      <c r="P166" s="71" t="str">
        <f t="shared" ref="P166:Q166" si="70">IF(P84="","",P84)</f>
        <v/>
      </c>
      <c r="Q166" s="71" t="str">
        <f t="shared" si="70"/>
        <v/>
      </c>
      <c r="V166" s="62"/>
      <c r="AC166" t="s">
        <v>2466</v>
      </c>
      <c r="AE166" s="956"/>
      <c r="AF166" s="956"/>
      <c r="AG166" s="956"/>
      <c r="AH166" s="956"/>
      <c r="AI166" s="956"/>
      <c r="AJ166" s="956"/>
      <c r="AK166" s="956"/>
      <c r="AL166" s="956"/>
      <c r="AM166" s="956"/>
      <c r="AN166" s="956"/>
      <c r="AO166" s="956"/>
      <c r="AP166" s="956"/>
    </row>
    <row r="167" spans="1:90">
      <c r="H167" t="s">
        <v>2468</v>
      </c>
      <c r="P167" s="71" t="str">
        <f t="shared" ref="P167:Q167" si="71">IF(P85="","",P85)</f>
        <v/>
      </c>
      <c r="Q167" s="71" t="str">
        <f t="shared" si="71"/>
        <v/>
      </c>
      <c r="V167" s="62"/>
      <c r="AC167" t="s">
        <v>2466</v>
      </c>
      <c r="AE167" s="956"/>
      <c r="AF167" s="956"/>
      <c r="AG167" s="956"/>
      <c r="AH167" s="956"/>
      <c r="AI167" s="956"/>
      <c r="AJ167" s="956"/>
      <c r="AK167" s="956"/>
      <c r="AL167" s="956"/>
      <c r="AM167" s="956"/>
      <c r="AN167" s="956"/>
      <c r="AO167" s="956"/>
      <c r="AP167" s="956"/>
    </row>
    <row r="168" spans="1:90">
      <c r="H168" t="s">
        <v>2468</v>
      </c>
      <c r="P168" s="71" t="str">
        <f t="shared" ref="P168:Q168" si="72">IF(P86="","",P86)</f>
        <v/>
      </c>
      <c r="Q168" s="71" t="str">
        <f t="shared" si="72"/>
        <v/>
      </c>
      <c r="V168" s="62"/>
      <c r="AC168" t="s">
        <v>2466</v>
      </c>
      <c r="AE168" s="956"/>
      <c r="AF168" s="956"/>
      <c r="AG168" s="956"/>
      <c r="AH168" s="956"/>
      <c r="AI168" s="956"/>
      <c r="AJ168" s="956"/>
      <c r="AK168" s="956"/>
      <c r="AL168" s="956"/>
      <c r="AM168" s="956"/>
      <c r="AN168" s="956"/>
      <c r="AO168" s="956"/>
      <c r="AP168" s="956"/>
    </row>
    <row r="169" spans="1:90">
      <c r="H169" t="s">
        <v>2468</v>
      </c>
      <c r="P169" s="71" t="str">
        <f t="shared" ref="P169:Q169" si="73">IF(P87="","",P87)</f>
        <v/>
      </c>
      <c r="Q169" s="71" t="str">
        <f t="shared" si="73"/>
        <v/>
      </c>
      <c r="V169" s="62"/>
      <c r="AC169" t="s">
        <v>2466</v>
      </c>
      <c r="AE169" s="956"/>
      <c r="AF169" s="956"/>
      <c r="AG169" s="956"/>
      <c r="AH169" s="956"/>
      <c r="AI169" s="956"/>
      <c r="AJ169" s="956"/>
      <c r="AK169" s="956"/>
      <c r="AL169" s="956"/>
      <c r="AM169" s="956"/>
      <c r="AN169" s="956"/>
      <c r="AO169" s="956"/>
      <c r="AP169" s="956"/>
    </row>
    <row r="170" spans="1:90">
      <c r="H170" t="s">
        <v>2468</v>
      </c>
      <c r="P170" s="71" t="str">
        <f t="shared" ref="P170:Q170" si="74">IF(P88="","",P88)</f>
        <v/>
      </c>
      <c r="Q170" s="71" t="str">
        <f t="shared" si="74"/>
        <v/>
      </c>
      <c r="V170" s="62"/>
      <c r="AC170" t="s">
        <v>2466</v>
      </c>
      <c r="AE170" s="956"/>
      <c r="AF170" s="956"/>
      <c r="AG170" s="956"/>
      <c r="AH170" s="956"/>
      <c r="AI170" s="956"/>
      <c r="AJ170" s="956"/>
      <c r="AK170" s="956"/>
      <c r="AL170" s="956"/>
      <c r="AM170" s="956"/>
      <c r="AN170" s="956"/>
      <c r="AO170" s="956"/>
      <c r="AP170" s="956"/>
    </row>
    <row r="171" spans="1:90">
      <c r="H171" t="s">
        <v>2468</v>
      </c>
      <c r="P171" s="71" t="str">
        <f t="shared" ref="P171:Q171" si="75">IF(P89="","",P89)</f>
        <v/>
      </c>
      <c r="Q171" s="71" t="str">
        <f t="shared" si="75"/>
        <v/>
      </c>
      <c r="V171" s="62"/>
      <c r="AC171" t="s">
        <v>2466</v>
      </c>
      <c r="AE171" s="956"/>
      <c r="AF171" s="956"/>
      <c r="AG171" s="956"/>
      <c r="AH171" s="956"/>
      <c r="AI171" s="956"/>
      <c r="AJ171" s="956"/>
      <c r="AK171" s="956"/>
      <c r="AL171" s="956"/>
      <c r="AM171" s="956"/>
      <c r="AN171" s="956"/>
      <c r="AO171" s="956"/>
      <c r="AP171" s="956"/>
    </row>
    <row r="172" spans="1:90">
      <c r="H172" t="s">
        <v>2468</v>
      </c>
      <c r="P172" s="71" t="str">
        <f t="shared" ref="P172:Q172" si="76">IF(P90="","",P90)</f>
        <v/>
      </c>
      <c r="Q172" s="71" t="str">
        <f t="shared" si="76"/>
        <v/>
      </c>
      <c r="V172" s="62"/>
      <c r="AC172" t="s">
        <v>2466</v>
      </c>
      <c r="AE172" s="956"/>
      <c r="AF172" s="956"/>
      <c r="AG172" s="956"/>
      <c r="AH172" s="956"/>
      <c r="AI172" s="956"/>
      <c r="AJ172" s="956"/>
      <c r="AK172" s="956"/>
      <c r="AL172" s="956"/>
      <c r="AM172" s="956"/>
      <c r="AN172" s="956"/>
      <c r="AO172" s="956"/>
      <c r="AP172" s="956"/>
    </row>
    <row r="173" spans="1:90">
      <c r="H173" t="s">
        <v>2468</v>
      </c>
      <c r="P173" s="71" t="str">
        <f t="shared" ref="P173:Q173" si="77">IF(P91="","",P91)</f>
        <v/>
      </c>
      <c r="Q173" s="71" t="str">
        <f t="shared" si="77"/>
        <v/>
      </c>
      <c r="V173" s="62"/>
      <c r="AC173" t="s">
        <v>2466</v>
      </c>
      <c r="AE173" s="956"/>
      <c r="AF173" s="956"/>
      <c r="AG173" s="956"/>
      <c r="AH173" s="956"/>
      <c r="AI173" s="956"/>
      <c r="AJ173" s="956"/>
      <c r="AK173" s="956"/>
      <c r="AL173" s="956"/>
      <c r="AM173" s="956"/>
      <c r="AN173" s="956"/>
      <c r="AO173" s="956"/>
      <c r="AP173" s="956"/>
    </row>
    <row r="174" spans="1:90">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c r="BG174" s="67"/>
      <c r="BH174" s="67"/>
      <c r="BI174" s="67"/>
      <c r="BJ174" s="67"/>
      <c r="BK174" s="67"/>
      <c r="BL174" s="67"/>
      <c r="BM174" s="67"/>
      <c r="BN174" s="67"/>
      <c r="BO174" s="67"/>
      <c r="BP174" s="67"/>
      <c r="BQ174" s="67"/>
      <c r="BR174" s="67"/>
      <c r="BS174" s="67"/>
      <c r="BT174" s="67"/>
      <c r="BU174" s="67"/>
      <c r="BV174" s="67"/>
      <c r="BW174" s="67"/>
      <c r="BX174" s="67"/>
      <c r="BY174" s="67"/>
      <c r="BZ174" s="67"/>
      <c r="CA174" s="67"/>
      <c r="CB174" s="67"/>
      <c r="CC174" s="67"/>
      <c r="CD174" s="67"/>
      <c r="CE174" s="67"/>
      <c r="CF174" s="67"/>
      <c r="CG174" s="67"/>
      <c r="CH174" s="67"/>
      <c r="CI174" s="67"/>
      <c r="CJ174" s="67"/>
      <c r="CK174" s="67"/>
      <c r="CL174" s="67"/>
    </row>
    <row r="175" spans="1:90" s="1" customFormat="1">
      <c r="A175" s="42"/>
      <c r="B175" s="48" t="s">
        <v>2469</v>
      </c>
      <c r="P175" s="70"/>
      <c r="Q175" s="70"/>
    </row>
    <row r="177" spans="8:42">
      <c r="H177" t="s">
        <v>2469</v>
      </c>
      <c r="P177" s="71" t="str">
        <f>IF(P13="","",P13)</f>
        <v/>
      </c>
      <c r="Q177" s="71" t="str">
        <f>IF(Q13="","",Q13)</f>
        <v/>
      </c>
      <c r="V177" s="62"/>
      <c r="AC177" t="s">
        <v>2466</v>
      </c>
      <c r="AE177" s="956"/>
      <c r="AF177" s="956"/>
      <c r="AG177" s="956"/>
      <c r="AH177" s="956"/>
      <c r="AI177" s="956"/>
      <c r="AJ177" s="956"/>
      <c r="AK177" s="956"/>
      <c r="AL177" s="956"/>
      <c r="AM177" s="956"/>
      <c r="AN177" s="956"/>
      <c r="AO177" s="956"/>
      <c r="AP177" s="956"/>
    </row>
    <row r="178" spans="8:42">
      <c r="H178" t="s">
        <v>2469</v>
      </c>
      <c r="P178" s="71" t="str">
        <f t="shared" ref="P178:Q178" si="78">IF(P14="","",P14)</f>
        <v/>
      </c>
      <c r="Q178" s="71" t="str">
        <f t="shared" si="78"/>
        <v/>
      </c>
      <c r="V178" s="62"/>
      <c r="AC178" t="s">
        <v>2466</v>
      </c>
      <c r="AE178" s="956"/>
      <c r="AF178" s="956"/>
      <c r="AG178" s="956"/>
      <c r="AH178" s="956"/>
      <c r="AI178" s="956"/>
      <c r="AJ178" s="956"/>
      <c r="AK178" s="956"/>
      <c r="AL178" s="956"/>
      <c r="AM178" s="956"/>
      <c r="AN178" s="956"/>
      <c r="AO178" s="956"/>
      <c r="AP178" s="956"/>
    </row>
    <row r="179" spans="8:42">
      <c r="H179" t="s">
        <v>2469</v>
      </c>
      <c r="P179" s="71" t="str">
        <f t="shared" ref="P179:Q179" si="79">IF(P15="","",P15)</f>
        <v/>
      </c>
      <c r="Q179" s="71" t="str">
        <f t="shared" si="79"/>
        <v/>
      </c>
      <c r="V179" s="62"/>
      <c r="AC179" t="s">
        <v>2466</v>
      </c>
      <c r="AE179" s="956"/>
      <c r="AF179" s="956"/>
      <c r="AG179" s="956"/>
      <c r="AH179" s="956"/>
      <c r="AI179" s="956"/>
      <c r="AJ179" s="956"/>
      <c r="AK179" s="956"/>
      <c r="AL179" s="956"/>
      <c r="AM179" s="956"/>
      <c r="AN179" s="956"/>
      <c r="AO179" s="956"/>
      <c r="AP179" s="956"/>
    </row>
    <row r="180" spans="8:42">
      <c r="H180" t="s">
        <v>2469</v>
      </c>
      <c r="P180" s="71" t="str">
        <f t="shared" ref="P180:Q180" si="80">IF(P16="","",P16)</f>
        <v/>
      </c>
      <c r="Q180" s="71" t="str">
        <f t="shared" si="80"/>
        <v/>
      </c>
      <c r="V180" s="62"/>
      <c r="AC180" t="s">
        <v>2466</v>
      </c>
      <c r="AE180" s="956"/>
      <c r="AF180" s="956"/>
      <c r="AG180" s="956"/>
      <c r="AH180" s="956"/>
      <c r="AI180" s="956"/>
      <c r="AJ180" s="956"/>
      <c r="AK180" s="956"/>
      <c r="AL180" s="956"/>
      <c r="AM180" s="956"/>
      <c r="AN180" s="956"/>
      <c r="AO180" s="956"/>
      <c r="AP180" s="956"/>
    </row>
    <row r="181" spans="8:42">
      <c r="H181" t="s">
        <v>2469</v>
      </c>
      <c r="P181" s="71" t="str">
        <f t="shared" ref="P181:Q181" si="81">IF(P17="","",P17)</f>
        <v/>
      </c>
      <c r="Q181" s="71" t="str">
        <f t="shared" si="81"/>
        <v/>
      </c>
      <c r="V181" s="62"/>
      <c r="AC181" t="s">
        <v>2466</v>
      </c>
      <c r="AE181" s="956"/>
      <c r="AF181" s="956"/>
      <c r="AG181" s="956"/>
      <c r="AH181" s="956"/>
      <c r="AI181" s="956"/>
      <c r="AJ181" s="956"/>
      <c r="AK181" s="956"/>
      <c r="AL181" s="956"/>
      <c r="AM181" s="956"/>
      <c r="AN181" s="956"/>
      <c r="AO181" s="956"/>
      <c r="AP181" s="956"/>
    </row>
    <row r="182" spans="8:42">
      <c r="H182" t="s">
        <v>2469</v>
      </c>
      <c r="P182" s="71" t="str">
        <f t="shared" ref="P182:Q182" si="82">IF(P18="","",P18)</f>
        <v/>
      </c>
      <c r="Q182" s="71" t="str">
        <f t="shared" si="82"/>
        <v/>
      </c>
      <c r="V182" s="62"/>
      <c r="AC182" t="s">
        <v>2466</v>
      </c>
      <c r="AE182" s="956"/>
      <c r="AF182" s="956"/>
      <c r="AG182" s="956"/>
      <c r="AH182" s="956"/>
      <c r="AI182" s="956"/>
      <c r="AJ182" s="956"/>
      <c r="AK182" s="956"/>
      <c r="AL182" s="956"/>
      <c r="AM182" s="956"/>
      <c r="AN182" s="956"/>
      <c r="AO182" s="956"/>
      <c r="AP182" s="956"/>
    </row>
    <row r="183" spans="8:42">
      <c r="H183" t="s">
        <v>2469</v>
      </c>
      <c r="P183" s="71" t="str">
        <f t="shared" ref="P183:Q183" si="83">IF(P19="","",P19)</f>
        <v/>
      </c>
      <c r="Q183" s="71" t="str">
        <f t="shared" si="83"/>
        <v/>
      </c>
      <c r="V183" s="62"/>
      <c r="AC183" t="s">
        <v>2466</v>
      </c>
      <c r="AE183" s="956"/>
      <c r="AF183" s="956"/>
      <c r="AG183" s="956"/>
      <c r="AH183" s="956"/>
      <c r="AI183" s="956"/>
      <c r="AJ183" s="956"/>
      <c r="AK183" s="956"/>
      <c r="AL183" s="956"/>
      <c r="AM183" s="956"/>
      <c r="AN183" s="956"/>
      <c r="AO183" s="956"/>
      <c r="AP183" s="956"/>
    </row>
    <row r="184" spans="8:42">
      <c r="H184" t="s">
        <v>2469</v>
      </c>
      <c r="P184" s="71" t="str">
        <f t="shared" ref="P184:Q184" si="84">IF(P20="","",P20)</f>
        <v/>
      </c>
      <c r="Q184" s="71" t="str">
        <f t="shared" si="84"/>
        <v/>
      </c>
      <c r="V184" s="62"/>
      <c r="AC184" t="s">
        <v>2466</v>
      </c>
      <c r="AE184" s="956"/>
      <c r="AF184" s="956"/>
      <c r="AG184" s="956"/>
      <c r="AH184" s="956"/>
      <c r="AI184" s="956"/>
      <c r="AJ184" s="956"/>
      <c r="AK184" s="956"/>
      <c r="AL184" s="956"/>
      <c r="AM184" s="956"/>
      <c r="AN184" s="956"/>
      <c r="AO184" s="956"/>
      <c r="AP184" s="956"/>
    </row>
    <row r="185" spans="8:42">
      <c r="H185" t="s">
        <v>2469</v>
      </c>
      <c r="P185" s="71" t="str">
        <f t="shared" ref="P185:Q185" si="85">IF(P21="","",P21)</f>
        <v/>
      </c>
      <c r="Q185" s="71" t="str">
        <f t="shared" si="85"/>
        <v/>
      </c>
      <c r="V185" s="62"/>
      <c r="AC185" t="s">
        <v>2466</v>
      </c>
      <c r="AE185" s="956"/>
      <c r="AF185" s="956"/>
      <c r="AG185" s="956"/>
      <c r="AH185" s="956"/>
      <c r="AI185" s="956"/>
      <c r="AJ185" s="956"/>
      <c r="AK185" s="956"/>
      <c r="AL185" s="956"/>
      <c r="AM185" s="956"/>
      <c r="AN185" s="956"/>
      <c r="AO185" s="956"/>
      <c r="AP185" s="956"/>
    </row>
    <row r="186" spans="8:42">
      <c r="H186" t="s">
        <v>2469</v>
      </c>
      <c r="P186" s="71" t="str">
        <f t="shared" ref="P186:Q186" si="86">IF(P22="","",P22)</f>
        <v/>
      </c>
      <c r="Q186" s="71" t="str">
        <f t="shared" si="86"/>
        <v/>
      </c>
      <c r="V186" s="62"/>
      <c r="AC186" t="s">
        <v>2466</v>
      </c>
      <c r="AE186" s="956"/>
      <c r="AF186" s="956"/>
      <c r="AG186" s="956"/>
      <c r="AH186" s="956"/>
      <c r="AI186" s="956"/>
      <c r="AJ186" s="956"/>
      <c r="AK186" s="956"/>
      <c r="AL186" s="956"/>
      <c r="AM186" s="956"/>
      <c r="AN186" s="956"/>
      <c r="AO186" s="956"/>
      <c r="AP186" s="956"/>
    </row>
    <row r="187" spans="8:42">
      <c r="H187" t="s">
        <v>2469</v>
      </c>
      <c r="P187" s="71" t="str">
        <f t="shared" ref="P187:Q187" si="87">IF(P23="","",P23)</f>
        <v/>
      </c>
      <c r="Q187" s="71" t="str">
        <f t="shared" si="87"/>
        <v/>
      </c>
      <c r="V187" s="62"/>
      <c r="AC187" t="s">
        <v>2466</v>
      </c>
      <c r="AE187" s="956"/>
      <c r="AF187" s="956"/>
      <c r="AG187" s="956"/>
      <c r="AH187" s="956"/>
      <c r="AI187" s="956"/>
      <c r="AJ187" s="956"/>
      <c r="AK187" s="956"/>
      <c r="AL187" s="956"/>
      <c r="AM187" s="956"/>
      <c r="AN187" s="956"/>
      <c r="AO187" s="956"/>
      <c r="AP187" s="956"/>
    </row>
    <row r="188" spans="8:42">
      <c r="H188" t="s">
        <v>2469</v>
      </c>
      <c r="P188" s="71" t="str">
        <f t="shared" ref="P188:Q188" si="88">IF(P24="","",P24)</f>
        <v/>
      </c>
      <c r="Q188" s="71" t="str">
        <f t="shared" si="88"/>
        <v/>
      </c>
      <c r="V188" s="62"/>
      <c r="AC188" t="s">
        <v>2466</v>
      </c>
      <c r="AE188" s="956"/>
      <c r="AF188" s="956"/>
      <c r="AG188" s="956"/>
      <c r="AH188" s="956"/>
      <c r="AI188" s="956"/>
      <c r="AJ188" s="956"/>
      <c r="AK188" s="956"/>
      <c r="AL188" s="956"/>
      <c r="AM188" s="956"/>
      <c r="AN188" s="956"/>
      <c r="AO188" s="956"/>
      <c r="AP188" s="956"/>
    </row>
    <row r="189" spans="8:42">
      <c r="H189" t="s">
        <v>2469</v>
      </c>
      <c r="P189" s="71" t="str">
        <f t="shared" ref="P189:Q189" si="89">IF(P25="","",P25)</f>
        <v/>
      </c>
      <c r="Q189" s="71" t="str">
        <f t="shared" si="89"/>
        <v/>
      </c>
      <c r="V189" s="62"/>
      <c r="AC189" t="s">
        <v>2466</v>
      </c>
      <c r="AE189" s="956"/>
      <c r="AF189" s="956"/>
      <c r="AG189" s="956"/>
      <c r="AH189" s="956"/>
      <c r="AI189" s="956"/>
      <c r="AJ189" s="956"/>
      <c r="AK189" s="956"/>
      <c r="AL189" s="956"/>
      <c r="AM189" s="956"/>
      <c r="AN189" s="956"/>
      <c r="AO189" s="956"/>
      <c r="AP189" s="956"/>
    </row>
    <row r="190" spans="8:42">
      <c r="H190" t="s">
        <v>2469</v>
      </c>
      <c r="P190" s="71" t="str">
        <f t="shared" ref="P190:Q190" si="90">IF(P26="","",P26)</f>
        <v/>
      </c>
      <c r="Q190" s="71" t="str">
        <f t="shared" si="90"/>
        <v/>
      </c>
      <c r="V190" s="62"/>
      <c r="AC190" t="s">
        <v>2466</v>
      </c>
      <c r="AE190" s="956"/>
      <c r="AF190" s="956"/>
      <c r="AG190" s="956"/>
      <c r="AH190" s="956"/>
      <c r="AI190" s="956"/>
      <c r="AJ190" s="956"/>
      <c r="AK190" s="956"/>
      <c r="AL190" s="956"/>
      <c r="AM190" s="956"/>
      <c r="AN190" s="956"/>
      <c r="AO190" s="956"/>
      <c r="AP190" s="956"/>
    </row>
    <row r="191" spans="8:42">
      <c r="H191" t="s">
        <v>2469</v>
      </c>
      <c r="P191" s="71" t="str">
        <f t="shared" ref="P191:Q191" si="91">IF(P27="","",P27)</f>
        <v/>
      </c>
      <c r="Q191" s="71" t="str">
        <f t="shared" si="91"/>
        <v/>
      </c>
      <c r="V191" s="62"/>
      <c r="AC191" t="s">
        <v>2466</v>
      </c>
      <c r="AE191" s="956"/>
      <c r="AF191" s="956"/>
      <c r="AG191" s="956"/>
      <c r="AH191" s="956"/>
      <c r="AI191" s="956"/>
      <c r="AJ191" s="956"/>
      <c r="AK191" s="956"/>
      <c r="AL191" s="956"/>
      <c r="AM191" s="956"/>
      <c r="AN191" s="956"/>
      <c r="AO191" s="956"/>
      <c r="AP191" s="956"/>
    </row>
    <row r="192" spans="8:42">
      <c r="H192" t="s">
        <v>2469</v>
      </c>
      <c r="P192" s="71" t="str">
        <f t="shared" ref="P192:Q192" si="92">IF(P28="","",P28)</f>
        <v/>
      </c>
      <c r="Q192" s="71" t="str">
        <f t="shared" si="92"/>
        <v/>
      </c>
      <c r="V192" s="62"/>
      <c r="AC192" t="s">
        <v>2466</v>
      </c>
      <c r="AE192" s="956"/>
      <c r="AF192" s="956"/>
      <c r="AG192" s="956"/>
      <c r="AH192" s="956"/>
      <c r="AI192" s="956"/>
      <c r="AJ192" s="956"/>
      <c r="AK192" s="956"/>
      <c r="AL192" s="956"/>
      <c r="AM192" s="956"/>
      <c r="AN192" s="956"/>
      <c r="AO192" s="956"/>
      <c r="AP192" s="956"/>
    </row>
    <row r="193" spans="8:42">
      <c r="H193" t="s">
        <v>2469</v>
      </c>
      <c r="P193" s="71" t="str">
        <f t="shared" ref="P193:Q193" si="93">IF(P29="","",P29)</f>
        <v/>
      </c>
      <c r="Q193" s="71" t="str">
        <f t="shared" si="93"/>
        <v/>
      </c>
      <c r="V193" s="62"/>
      <c r="AC193" t="s">
        <v>2466</v>
      </c>
      <c r="AE193" s="956"/>
      <c r="AF193" s="956"/>
      <c r="AG193" s="956"/>
      <c r="AH193" s="956"/>
      <c r="AI193" s="956"/>
      <c r="AJ193" s="956"/>
      <c r="AK193" s="956"/>
      <c r="AL193" s="956"/>
      <c r="AM193" s="956"/>
      <c r="AN193" s="956"/>
      <c r="AO193" s="956"/>
      <c r="AP193" s="956"/>
    </row>
    <row r="194" spans="8:42">
      <c r="H194" t="s">
        <v>2469</v>
      </c>
      <c r="P194" s="71" t="str">
        <f t="shared" ref="P194:Q194" si="94">IF(P30="","",P30)</f>
        <v/>
      </c>
      <c r="Q194" s="71" t="str">
        <f t="shared" si="94"/>
        <v/>
      </c>
      <c r="V194" s="62"/>
      <c r="AC194" t="s">
        <v>2466</v>
      </c>
      <c r="AE194" s="956"/>
      <c r="AF194" s="956"/>
      <c r="AG194" s="956"/>
      <c r="AH194" s="956"/>
      <c r="AI194" s="956"/>
      <c r="AJ194" s="956"/>
      <c r="AK194" s="956"/>
      <c r="AL194" s="956"/>
      <c r="AM194" s="956"/>
      <c r="AN194" s="956"/>
      <c r="AO194" s="956"/>
      <c r="AP194" s="956"/>
    </row>
    <row r="195" spans="8:42">
      <c r="H195" t="s">
        <v>2469</v>
      </c>
      <c r="P195" s="71" t="str">
        <f t="shared" ref="P195:Q195" si="95">IF(P31="","",P31)</f>
        <v/>
      </c>
      <c r="Q195" s="71" t="str">
        <f t="shared" si="95"/>
        <v/>
      </c>
      <c r="V195" s="62"/>
      <c r="AC195" t="s">
        <v>2466</v>
      </c>
      <c r="AE195" s="956"/>
      <c r="AF195" s="956"/>
      <c r="AG195" s="956"/>
      <c r="AH195" s="956"/>
      <c r="AI195" s="956"/>
      <c r="AJ195" s="956"/>
      <c r="AK195" s="956"/>
      <c r="AL195" s="956"/>
      <c r="AM195" s="956"/>
      <c r="AN195" s="956"/>
      <c r="AO195" s="956"/>
      <c r="AP195" s="956"/>
    </row>
    <row r="196" spans="8:42">
      <c r="H196" t="s">
        <v>2469</v>
      </c>
      <c r="P196" s="71" t="str">
        <f t="shared" ref="P196:Q196" si="96">IF(P32="","",P32)</f>
        <v/>
      </c>
      <c r="Q196" s="71" t="str">
        <f t="shared" si="96"/>
        <v/>
      </c>
      <c r="V196" s="62"/>
      <c r="AC196" t="s">
        <v>2466</v>
      </c>
      <c r="AE196" s="956"/>
      <c r="AF196" s="956"/>
      <c r="AG196" s="956"/>
      <c r="AH196" s="956"/>
      <c r="AI196" s="956"/>
      <c r="AJ196" s="956"/>
      <c r="AK196" s="956"/>
      <c r="AL196" s="956"/>
      <c r="AM196" s="956"/>
      <c r="AN196" s="956"/>
      <c r="AO196" s="956"/>
      <c r="AP196" s="956"/>
    </row>
    <row r="197" spans="8:42">
      <c r="H197" t="s">
        <v>2469</v>
      </c>
      <c r="P197" s="71" t="str">
        <f t="shared" ref="P197:Q197" si="97">IF(P33="","",P33)</f>
        <v/>
      </c>
      <c r="Q197" s="71" t="str">
        <f t="shared" si="97"/>
        <v/>
      </c>
      <c r="V197" s="62"/>
      <c r="AC197" t="s">
        <v>2466</v>
      </c>
      <c r="AE197" s="956"/>
      <c r="AF197" s="956"/>
      <c r="AG197" s="956"/>
      <c r="AH197" s="956"/>
      <c r="AI197" s="956"/>
      <c r="AJ197" s="956"/>
      <c r="AK197" s="956"/>
      <c r="AL197" s="956"/>
      <c r="AM197" s="956"/>
      <c r="AN197" s="956"/>
      <c r="AO197" s="956"/>
      <c r="AP197" s="956"/>
    </row>
    <row r="198" spans="8:42">
      <c r="H198" t="s">
        <v>2469</v>
      </c>
      <c r="P198" s="71" t="str">
        <f t="shared" ref="P198:Q198" si="98">IF(P34="","",P34)</f>
        <v/>
      </c>
      <c r="Q198" s="71" t="str">
        <f t="shared" si="98"/>
        <v/>
      </c>
      <c r="V198" s="62"/>
      <c r="AC198" t="s">
        <v>2466</v>
      </c>
      <c r="AE198" s="956"/>
      <c r="AF198" s="956"/>
      <c r="AG198" s="956"/>
      <c r="AH198" s="956"/>
      <c r="AI198" s="956"/>
      <c r="AJ198" s="956"/>
      <c r="AK198" s="956"/>
      <c r="AL198" s="956"/>
      <c r="AM198" s="956"/>
      <c r="AN198" s="956"/>
      <c r="AO198" s="956"/>
      <c r="AP198" s="956"/>
    </row>
    <row r="199" spans="8:42">
      <c r="H199" t="s">
        <v>2469</v>
      </c>
      <c r="P199" s="71" t="str">
        <f t="shared" ref="P199:Q199" si="99">IF(P35="","",P35)</f>
        <v/>
      </c>
      <c r="Q199" s="71" t="str">
        <f t="shared" si="99"/>
        <v/>
      </c>
      <c r="V199" s="62"/>
      <c r="AC199" t="s">
        <v>2466</v>
      </c>
      <c r="AE199" s="956"/>
      <c r="AF199" s="956"/>
      <c r="AG199" s="956"/>
      <c r="AH199" s="956"/>
      <c r="AI199" s="956"/>
      <c r="AJ199" s="956"/>
      <c r="AK199" s="956"/>
      <c r="AL199" s="956"/>
      <c r="AM199" s="956"/>
      <c r="AN199" s="956"/>
      <c r="AO199" s="956"/>
      <c r="AP199" s="956"/>
    </row>
    <row r="200" spans="8:42">
      <c r="H200" t="s">
        <v>2469</v>
      </c>
      <c r="P200" s="71" t="str">
        <f t="shared" ref="P200:Q200" si="100">IF(P36="","",P36)</f>
        <v/>
      </c>
      <c r="Q200" s="71" t="str">
        <f t="shared" si="100"/>
        <v/>
      </c>
      <c r="V200" s="62"/>
      <c r="AC200" t="s">
        <v>2466</v>
      </c>
      <c r="AE200" s="956"/>
      <c r="AF200" s="956"/>
      <c r="AG200" s="956"/>
      <c r="AH200" s="956"/>
      <c r="AI200" s="956"/>
      <c r="AJ200" s="956"/>
      <c r="AK200" s="956"/>
      <c r="AL200" s="956"/>
      <c r="AM200" s="956"/>
      <c r="AN200" s="956"/>
      <c r="AO200" s="956"/>
      <c r="AP200" s="956"/>
    </row>
    <row r="201" spans="8:42">
      <c r="H201" t="s">
        <v>2469</v>
      </c>
      <c r="P201" s="71" t="str">
        <f t="shared" ref="P201:Q201" si="101">IF(P37="","",P37)</f>
        <v/>
      </c>
      <c r="Q201" s="71" t="str">
        <f t="shared" si="101"/>
        <v/>
      </c>
      <c r="V201" s="62"/>
      <c r="AC201" t="s">
        <v>2466</v>
      </c>
      <c r="AE201" s="956"/>
      <c r="AF201" s="956"/>
      <c r="AG201" s="956"/>
      <c r="AH201" s="956"/>
      <c r="AI201" s="956"/>
      <c r="AJ201" s="956"/>
      <c r="AK201" s="956"/>
      <c r="AL201" s="956"/>
      <c r="AM201" s="956"/>
      <c r="AN201" s="956"/>
      <c r="AO201" s="956"/>
      <c r="AP201" s="956"/>
    </row>
    <row r="202" spans="8:42">
      <c r="H202" t="s">
        <v>2469</v>
      </c>
      <c r="P202" s="71" t="str">
        <f t="shared" ref="P202:Q202" si="102">IF(P38="","",P38)</f>
        <v/>
      </c>
      <c r="Q202" s="71" t="str">
        <f t="shared" si="102"/>
        <v/>
      </c>
      <c r="V202" s="62"/>
      <c r="AC202" t="s">
        <v>2466</v>
      </c>
      <c r="AE202" s="956"/>
      <c r="AF202" s="956"/>
      <c r="AG202" s="956"/>
      <c r="AH202" s="956"/>
      <c r="AI202" s="956"/>
      <c r="AJ202" s="956"/>
      <c r="AK202" s="956"/>
      <c r="AL202" s="956"/>
      <c r="AM202" s="956"/>
      <c r="AN202" s="956"/>
      <c r="AO202" s="956"/>
      <c r="AP202" s="956"/>
    </row>
    <row r="203" spans="8:42">
      <c r="H203" t="s">
        <v>2469</v>
      </c>
      <c r="P203" s="71" t="str">
        <f t="shared" ref="P203:Q203" si="103">IF(P39="","",P39)</f>
        <v/>
      </c>
      <c r="Q203" s="71" t="str">
        <f t="shared" si="103"/>
        <v/>
      </c>
      <c r="V203" s="62"/>
      <c r="AC203" t="s">
        <v>2466</v>
      </c>
      <c r="AE203" s="956"/>
      <c r="AF203" s="956"/>
      <c r="AG203" s="956"/>
      <c r="AH203" s="956"/>
      <c r="AI203" s="956"/>
      <c r="AJ203" s="956"/>
      <c r="AK203" s="956"/>
      <c r="AL203" s="956"/>
      <c r="AM203" s="956"/>
      <c r="AN203" s="956"/>
      <c r="AO203" s="956"/>
      <c r="AP203" s="956"/>
    </row>
    <row r="204" spans="8:42">
      <c r="H204" t="s">
        <v>2469</v>
      </c>
      <c r="P204" s="71" t="str">
        <f t="shared" ref="P204:Q204" si="104">IF(P40="","",P40)</f>
        <v/>
      </c>
      <c r="Q204" s="71" t="str">
        <f t="shared" si="104"/>
        <v/>
      </c>
      <c r="V204" s="62"/>
      <c r="AC204" t="s">
        <v>2466</v>
      </c>
      <c r="AE204" s="956"/>
      <c r="AF204" s="956"/>
      <c r="AG204" s="956"/>
      <c r="AH204" s="956"/>
      <c r="AI204" s="956"/>
      <c r="AJ204" s="956"/>
      <c r="AK204" s="956"/>
      <c r="AL204" s="956"/>
      <c r="AM204" s="956"/>
      <c r="AN204" s="956"/>
      <c r="AO204" s="956"/>
      <c r="AP204" s="956"/>
    </row>
    <row r="205" spans="8:42">
      <c r="H205" t="s">
        <v>2469</v>
      </c>
      <c r="P205" s="71" t="str">
        <f t="shared" ref="P205:Q205" si="105">IF(P41="","",P41)</f>
        <v/>
      </c>
      <c r="Q205" s="71" t="str">
        <f t="shared" si="105"/>
        <v/>
      </c>
      <c r="V205" s="62"/>
      <c r="AC205" t="s">
        <v>2466</v>
      </c>
      <c r="AE205" s="956"/>
      <c r="AF205" s="956"/>
      <c r="AG205" s="956"/>
      <c r="AH205" s="956"/>
      <c r="AI205" s="956"/>
      <c r="AJ205" s="956"/>
      <c r="AK205" s="956"/>
      <c r="AL205" s="956"/>
      <c r="AM205" s="956"/>
      <c r="AN205" s="956"/>
      <c r="AO205" s="956"/>
      <c r="AP205" s="956"/>
    </row>
    <row r="206" spans="8:42">
      <c r="H206" t="s">
        <v>2469</v>
      </c>
      <c r="P206" s="71" t="str">
        <f t="shared" ref="P206:Q206" si="106">IF(P42="","",P42)</f>
        <v/>
      </c>
      <c r="Q206" s="71" t="str">
        <f t="shared" si="106"/>
        <v/>
      </c>
      <c r="V206" s="62"/>
      <c r="AC206" t="s">
        <v>2466</v>
      </c>
      <c r="AE206" s="956"/>
      <c r="AF206" s="956"/>
      <c r="AG206" s="956"/>
      <c r="AH206" s="956"/>
      <c r="AI206" s="956"/>
      <c r="AJ206" s="956"/>
      <c r="AK206" s="956"/>
      <c r="AL206" s="956"/>
      <c r="AM206" s="956"/>
      <c r="AN206" s="956"/>
      <c r="AO206" s="956"/>
      <c r="AP206" s="956"/>
    </row>
    <row r="207" spans="8:42">
      <c r="H207" t="s">
        <v>2469</v>
      </c>
      <c r="P207" s="71" t="str">
        <f t="shared" ref="P207:Q207" si="107">IF(P43="","",P43)</f>
        <v/>
      </c>
      <c r="Q207" s="71" t="str">
        <f t="shared" si="107"/>
        <v/>
      </c>
      <c r="V207" s="62"/>
      <c r="AC207" t="s">
        <v>2466</v>
      </c>
      <c r="AE207" s="956"/>
      <c r="AF207" s="956"/>
      <c r="AG207" s="956"/>
      <c r="AH207" s="956"/>
      <c r="AI207" s="956"/>
      <c r="AJ207" s="956"/>
      <c r="AK207" s="956"/>
      <c r="AL207" s="956"/>
      <c r="AM207" s="956"/>
      <c r="AN207" s="956"/>
      <c r="AO207" s="956"/>
      <c r="AP207" s="956"/>
    </row>
    <row r="208" spans="8:42">
      <c r="H208" t="s">
        <v>2469</v>
      </c>
      <c r="P208" s="71" t="str">
        <f t="shared" ref="P208:Q208" si="108">IF(P44="","",P44)</f>
        <v/>
      </c>
      <c r="Q208" s="71" t="str">
        <f t="shared" si="108"/>
        <v/>
      </c>
      <c r="V208" s="62"/>
      <c r="AC208" t="s">
        <v>2466</v>
      </c>
      <c r="AE208" s="956"/>
      <c r="AF208" s="956"/>
      <c r="AG208" s="956"/>
      <c r="AH208" s="956"/>
      <c r="AI208" s="956"/>
      <c r="AJ208" s="956"/>
      <c r="AK208" s="956"/>
      <c r="AL208" s="956"/>
      <c r="AM208" s="956"/>
      <c r="AN208" s="956"/>
      <c r="AO208" s="956"/>
      <c r="AP208" s="956"/>
    </row>
    <row r="209" spans="8:42">
      <c r="H209" t="s">
        <v>2469</v>
      </c>
      <c r="P209" s="71" t="str">
        <f t="shared" ref="P209:Q209" si="109">IF(P45="","",P45)</f>
        <v/>
      </c>
      <c r="Q209" s="71" t="str">
        <f t="shared" si="109"/>
        <v/>
      </c>
      <c r="V209" s="62"/>
      <c r="AC209" t="s">
        <v>2466</v>
      </c>
      <c r="AE209" s="956"/>
      <c r="AF209" s="956"/>
      <c r="AG209" s="956"/>
      <c r="AH209" s="956"/>
      <c r="AI209" s="956"/>
      <c r="AJ209" s="956"/>
      <c r="AK209" s="956"/>
      <c r="AL209" s="956"/>
      <c r="AM209" s="956"/>
      <c r="AN209" s="956"/>
      <c r="AO209" s="956"/>
      <c r="AP209" s="956"/>
    </row>
    <row r="210" spans="8:42">
      <c r="H210" t="s">
        <v>2469</v>
      </c>
      <c r="P210" s="71" t="str">
        <f t="shared" ref="P210:Q210" si="110">IF(P46="","",P46)</f>
        <v/>
      </c>
      <c r="Q210" s="71" t="str">
        <f t="shared" si="110"/>
        <v/>
      </c>
      <c r="V210" s="62"/>
      <c r="AC210" t="s">
        <v>2466</v>
      </c>
      <c r="AE210" s="956"/>
      <c r="AF210" s="956"/>
      <c r="AG210" s="956"/>
      <c r="AH210" s="956"/>
      <c r="AI210" s="956"/>
      <c r="AJ210" s="956"/>
      <c r="AK210" s="956"/>
      <c r="AL210" s="956"/>
      <c r="AM210" s="956"/>
      <c r="AN210" s="956"/>
      <c r="AO210" s="956"/>
      <c r="AP210" s="956"/>
    </row>
    <row r="211" spans="8:42">
      <c r="H211" t="s">
        <v>2469</v>
      </c>
      <c r="P211" s="71" t="str">
        <f t="shared" ref="P211:Q211" si="111">IF(P47="","",P47)</f>
        <v/>
      </c>
      <c r="Q211" s="71" t="str">
        <f t="shared" si="111"/>
        <v/>
      </c>
      <c r="V211" s="62"/>
      <c r="AC211" t="s">
        <v>2466</v>
      </c>
      <c r="AE211" s="956"/>
      <c r="AF211" s="956"/>
      <c r="AG211" s="956"/>
      <c r="AH211" s="956"/>
      <c r="AI211" s="956"/>
      <c r="AJ211" s="956"/>
      <c r="AK211" s="956"/>
      <c r="AL211" s="956"/>
      <c r="AM211" s="956"/>
      <c r="AN211" s="956"/>
      <c r="AO211" s="956"/>
      <c r="AP211" s="956"/>
    </row>
    <row r="212" spans="8:42">
      <c r="H212" t="s">
        <v>2469</v>
      </c>
      <c r="P212" s="71" t="str">
        <f t="shared" ref="P212:Q212" si="112">IF(P48="","",P48)</f>
        <v/>
      </c>
      <c r="Q212" s="71" t="str">
        <f t="shared" si="112"/>
        <v/>
      </c>
      <c r="V212" s="62"/>
      <c r="AC212" t="s">
        <v>2466</v>
      </c>
      <c r="AE212" s="956"/>
      <c r="AF212" s="956"/>
      <c r="AG212" s="956"/>
      <c r="AH212" s="956"/>
      <c r="AI212" s="956"/>
      <c r="AJ212" s="956"/>
      <c r="AK212" s="956"/>
      <c r="AL212" s="956"/>
      <c r="AM212" s="956"/>
      <c r="AN212" s="956"/>
      <c r="AO212" s="956"/>
      <c r="AP212" s="956"/>
    </row>
    <row r="213" spans="8:42">
      <c r="H213" t="s">
        <v>2469</v>
      </c>
      <c r="P213" s="71" t="str">
        <f t="shared" ref="P213:Q213" si="113">IF(P49="","",P49)</f>
        <v/>
      </c>
      <c r="Q213" s="71" t="str">
        <f t="shared" si="113"/>
        <v/>
      </c>
      <c r="V213" s="62"/>
      <c r="AC213" t="s">
        <v>2466</v>
      </c>
      <c r="AE213" s="956"/>
      <c r="AF213" s="956"/>
      <c r="AG213" s="956"/>
      <c r="AH213" s="956"/>
      <c r="AI213" s="956"/>
      <c r="AJ213" s="956"/>
      <c r="AK213" s="956"/>
      <c r="AL213" s="956"/>
      <c r="AM213" s="956"/>
      <c r="AN213" s="956"/>
      <c r="AO213" s="956"/>
      <c r="AP213" s="956"/>
    </row>
    <row r="214" spans="8:42">
      <c r="H214" t="s">
        <v>2469</v>
      </c>
      <c r="P214" s="71" t="str">
        <f t="shared" ref="P214:Q214" si="114">IF(P50="","",P50)</f>
        <v/>
      </c>
      <c r="Q214" s="71" t="str">
        <f t="shared" si="114"/>
        <v/>
      </c>
      <c r="V214" s="62"/>
      <c r="AC214" t="s">
        <v>2466</v>
      </c>
      <c r="AE214" s="956"/>
      <c r="AF214" s="956"/>
      <c r="AG214" s="956"/>
      <c r="AH214" s="956"/>
      <c r="AI214" s="956"/>
      <c r="AJ214" s="956"/>
      <c r="AK214" s="956"/>
      <c r="AL214" s="956"/>
      <c r="AM214" s="956"/>
      <c r="AN214" s="956"/>
      <c r="AO214" s="956"/>
      <c r="AP214" s="956"/>
    </row>
    <row r="215" spans="8:42">
      <c r="H215" t="s">
        <v>2469</v>
      </c>
      <c r="P215" s="71" t="str">
        <f t="shared" ref="P215:Q215" si="115">IF(P51="","",P51)</f>
        <v/>
      </c>
      <c r="Q215" s="71" t="str">
        <f t="shared" si="115"/>
        <v/>
      </c>
      <c r="V215" s="62"/>
      <c r="AC215" t="s">
        <v>2466</v>
      </c>
      <c r="AE215" s="956"/>
      <c r="AF215" s="956"/>
      <c r="AG215" s="956"/>
      <c r="AH215" s="956"/>
      <c r="AI215" s="956"/>
      <c r="AJ215" s="956"/>
      <c r="AK215" s="956"/>
      <c r="AL215" s="956"/>
      <c r="AM215" s="956"/>
      <c r="AN215" s="956"/>
      <c r="AO215" s="956"/>
      <c r="AP215" s="956"/>
    </row>
    <row r="216" spans="8:42">
      <c r="H216" t="s">
        <v>2469</v>
      </c>
      <c r="P216" s="71" t="str">
        <f t="shared" ref="P216:Q216" si="116">IF(P52="","",P52)</f>
        <v/>
      </c>
      <c r="Q216" s="71" t="str">
        <f t="shared" si="116"/>
        <v/>
      </c>
      <c r="V216" s="62"/>
      <c r="AC216" t="s">
        <v>2466</v>
      </c>
      <c r="AE216" s="956"/>
      <c r="AF216" s="956"/>
      <c r="AG216" s="956"/>
      <c r="AH216" s="956"/>
      <c r="AI216" s="956"/>
      <c r="AJ216" s="956"/>
      <c r="AK216" s="956"/>
      <c r="AL216" s="956"/>
      <c r="AM216" s="956"/>
      <c r="AN216" s="956"/>
      <c r="AO216" s="956"/>
      <c r="AP216" s="956"/>
    </row>
    <row r="217" spans="8:42">
      <c r="H217" t="s">
        <v>2469</v>
      </c>
      <c r="P217" s="71" t="str">
        <f t="shared" ref="P217:Q217" si="117">IF(P53="","",P53)</f>
        <v/>
      </c>
      <c r="Q217" s="71" t="str">
        <f t="shared" si="117"/>
        <v/>
      </c>
      <c r="V217" s="62"/>
      <c r="AC217" t="s">
        <v>2466</v>
      </c>
      <c r="AE217" s="956"/>
      <c r="AF217" s="956"/>
      <c r="AG217" s="956"/>
      <c r="AH217" s="956"/>
      <c r="AI217" s="956"/>
      <c r="AJ217" s="956"/>
      <c r="AK217" s="956"/>
      <c r="AL217" s="956"/>
      <c r="AM217" s="956"/>
      <c r="AN217" s="956"/>
      <c r="AO217" s="956"/>
      <c r="AP217" s="956"/>
    </row>
    <row r="218" spans="8:42">
      <c r="H218" t="s">
        <v>2469</v>
      </c>
      <c r="P218" s="71" t="str">
        <f t="shared" ref="P218:Q218" si="118">IF(P54="","",P54)</f>
        <v/>
      </c>
      <c r="Q218" s="71" t="str">
        <f t="shared" si="118"/>
        <v/>
      </c>
      <c r="V218" s="62"/>
      <c r="AC218" t="s">
        <v>2466</v>
      </c>
      <c r="AE218" s="956"/>
      <c r="AF218" s="956"/>
      <c r="AG218" s="956"/>
      <c r="AH218" s="956"/>
      <c r="AI218" s="956"/>
      <c r="AJ218" s="956"/>
      <c r="AK218" s="956"/>
      <c r="AL218" s="956"/>
      <c r="AM218" s="956"/>
      <c r="AN218" s="956"/>
      <c r="AO218" s="956"/>
      <c r="AP218" s="956"/>
    </row>
    <row r="219" spans="8:42">
      <c r="H219" t="s">
        <v>2469</v>
      </c>
      <c r="P219" s="71" t="str">
        <f t="shared" ref="P219:Q219" si="119">IF(P55="","",P55)</f>
        <v/>
      </c>
      <c r="Q219" s="71" t="str">
        <f t="shared" si="119"/>
        <v/>
      </c>
      <c r="V219" s="62"/>
      <c r="AC219" t="s">
        <v>2466</v>
      </c>
      <c r="AE219" s="956"/>
      <c r="AF219" s="956"/>
      <c r="AG219" s="956"/>
      <c r="AH219" s="956"/>
      <c r="AI219" s="956"/>
      <c r="AJ219" s="956"/>
      <c r="AK219" s="956"/>
      <c r="AL219" s="956"/>
      <c r="AM219" s="956"/>
      <c r="AN219" s="956"/>
      <c r="AO219" s="956"/>
      <c r="AP219" s="956"/>
    </row>
    <row r="220" spans="8:42">
      <c r="H220" t="s">
        <v>2469</v>
      </c>
      <c r="P220" s="71" t="str">
        <f t="shared" ref="P220:Q220" si="120">IF(P56="","",P56)</f>
        <v/>
      </c>
      <c r="Q220" s="71" t="str">
        <f t="shared" si="120"/>
        <v/>
      </c>
      <c r="V220" s="62"/>
      <c r="AC220" t="s">
        <v>2466</v>
      </c>
      <c r="AE220" s="956"/>
      <c r="AF220" s="956"/>
      <c r="AG220" s="956"/>
      <c r="AH220" s="956"/>
      <c r="AI220" s="956"/>
      <c r="AJ220" s="956"/>
      <c r="AK220" s="956"/>
      <c r="AL220" s="956"/>
      <c r="AM220" s="956"/>
      <c r="AN220" s="956"/>
      <c r="AO220" s="956"/>
      <c r="AP220" s="956"/>
    </row>
    <row r="221" spans="8:42">
      <c r="H221" t="s">
        <v>2469</v>
      </c>
      <c r="P221" s="71" t="str">
        <f t="shared" ref="P221:Q221" si="121">IF(P57="","",P57)</f>
        <v/>
      </c>
      <c r="Q221" s="71" t="str">
        <f t="shared" si="121"/>
        <v/>
      </c>
      <c r="V221" s="62"/>
      <c r="AC221" t="s">
        <v>2466</v>
      </c>
      <c r="AE221" s="956"/>
      <c r="AF221" s="956"/>
      <c r="AG221" s="956"/>
      <c r="AH221" s="956"/>
      <c r="AI221" s="956"/>
      <c r="AJ221" s="956"/>
      <c r="AK221" s="956"/>
      <c r="AL221" s="956"/>
      <c r="AM221" s="956"/>
      <c r="AN221" s="956"/>
      <c r="AO221" s="956"/>
      <c r="AP221" s="956"/>
    </row>
    <row r="222" spans="8:42">
      <c r="H222" t="s">
        <v>2469</v>
      </c>
      <c r="P222" s="71" t="str">
        <f t="shared" ref="P222:Q222" si="122">IF(P58="","",P58)</f>
        <v/>
      </c>
      <c r="Q222" s="71" t="str">
        <f t="shared" si="122"/>
        <v/>
      </c>
      <c r="V222" s="62"/>
      <c r="AC222" t="s">
        <v>2466</v>
      </c>
      <c r="AE222" s="956"/>
      <c r="AF222" s="956"/>
      <c r="AG222" s="956"/>
      <c r="AH222" s="956"/>
      <c r="AI222" s="956"/>
      <c r="AJ222" s="956"/>
      <c r="AK222" s="956"/>
      <c r="AL222" s="956"/>
      <c r="AM222" s="956"/>
      <c r="AN222" s="956"/>
      <c r="AO222" s="956"/>
      <c r="AP222" s="956"/>
    </row>
    <row r="223" spans="8:42">
      <c r="H223" t="s">
        <v>2469</v>
      </c>
      <c r="P223" s="71" t="str">
        <f t="shared" ref="P223:Q223" si="123">IF(P59="","",P59)</f>
        <v/>
      </c>
      <c r="Q223" s="71" t="str">
        <f t="shared" si="123"/>
        <v/>
      </c>
      <c r="V223" s="62"/>
      <c r="AC223" t="s">
        <v>2466</v>
      </c>
      <c r="AE223" s="956"/>
      <c r="AF223" s="956"/>
      <c r="AG223" s="956"/>
      <c r="AH223" s="956"/>
      <c r="AI223" s="956"/>
      <c r="AJ223" s="956"/>
      <c r="AK223" s="956"/>
      <c r="AL223" s="956"/>
      <c r="AM223" s="956"/>
      <c r="AN223" s="956"/>
      <c r="AO223" s="956"/>
      <c r="AP223" s="956"/>
    </row>
    <row r="224" spans="8:42">
      <c r="H224" t="s">
        <v>2469</v>
      </c>
      <c r="P224" s="71" t="str">
        <f t="shared" ref="P224:Q224" si="124">IF(P60="","",P60)</f>
        <v/>
      </c>
      <c r="Q224" s="71" t="str">
        <f t="shared" si="124"/>
        <v/>
      </c>
      <c r="V224" s="62"/>
      <c r="AC224" t="s">
        <v>2466</v>
      </c>
      <c r="AE224" s="956"/>
      <c r="AF224" s="956"/>
      <c r="AG224" s="956"/>
      <c r="AH224" s="956"/>
      <c r="AI224" s="956"/>
      <c r="AJ224" s="956"/>
      <c r="AK224" s="956"/>
      <c r="AL224" s="956"/>
      <c r="AM224" s="956"/>
      <c r="AN224" s="956"/>
      <c r="AO224" s="956"/>
      <c r="AP224" s="956"/>
    </row>
    <row r="225" spans="8:42">
      <c r="H225" t="s">
        <v>2469</v>
      </c>
      <c r="P225" s="71" t="str">
        <f t="shared" ref="P225:Q225" si="125">IF(P61="","",P61)</f>
        <v/>
      </c>
      <c r="Q225" s="71" t="str">
        <f t="shared" si="125"/>
        <v/>
      </c>
      <c r="V225" s="62"/>
      <c r="AC225" t="s">
        <v>2466</v>
      </c>
      <c r="AE225" s="956"/>
      <c r="AF225" s="956"/>
      <c r="AG225" s="956"/>
      <c r="AH225" s="956"/>
      <c r="AI225" s="956"/>
      <c r="AJ225" s="956"/>
      <c r="AK225" s="956"/>
      <c r="AL225" s="956"/>
      <c r="AM225" s="956"/>
      <c r="AN225" s="956"/>
      <c r="AO225" s="956"/>
      <c r="AP225" s="956"/>
    </row>
    <row r="226" spans="8:42">
      <c r="H226" t="s">
        <v>2469</v>
      </c>
      <c r="P226" s="71" t="str">
        <f t="shared" ref="P226:Q226" si="126">IF(P62="","",P62)</f>
        <v/>
      </c>
      <c r="Q226" s="71" t="str">
        <f t="shared" si="126"/>
        <v/>
      </c>
      <c r="V226" s="62"/>
      <c r="AC226" t="s">
        <v>2466</v>
      </c>
      <c r="AE226" s="956"/>
      <c r="AF226" s="956"/>
      <c r="AG226" s="956"/>
      <c r="AH226" s="956"/>
      <c r="AI226" s="956"/>
      <c r="AJ226" s="956"/>
      <c r="AK226" s="956"/>
      <c r="AL226" s="956"/>
      <c r="AM226" s="956"/>
      <c r="AN226" s="956"/>
      <c r="AO226" s="956"/>
      <c r="AP226" s="956"/>
    </row>
    <row r="227" spans="8:42">
      <c r="H227" t="s">
        <v>2469</v>
      </c>
      <c r="P227" s="71" t="str">
        <f t="shared" ref="P227:Q227" si="127">IF(P63="","",P63)</f>
        <v/>
      </c>
      <c r="Q227" s="71" t="str">
        <f t="shared" si="127"/>
        <v/>
      </c>
      <c r="V227" s="62"/>
      <c r="AC227" t="s">
        <v>2466</v>
      </c>
      <c r="AE227" s="956"/>
      <c r="AF227" s="956"/>
      <c r="AG227" s="956"/>
      <c r="AH227" s="956"/>
      <c r="AI227" s="956"/>
      <c r="AJ227" s="956"/>
      <c r="AK227" s="956"/>
      <c r="AL227" s="956"/>
      <c r="AM227" s="956"/>
      <c r="AN227" s="956"/>
      <c r="AO227" s="956"/>
      <c r="AP227" s="956"/>
    </row>
    <row r="228" spans="8:42">
      <c r="H228" t="s">
        <v>2469</v>
      </c>
      <c r="P228" s="71" t="str">
        <f t="shared" ref="P228:Q228" si="128">IF(P64="","",P64)</f>
        <v/>
      </c>
      <c r="Q228" s="71" t="str">
        <f t="shared" si="128"/>
        <v/>
      </c>
      <c r="V228" s="62"/>
      <c r="AC228" t="s">
        <v>2466</v>
      </c>
      <c r="AE228" s="956"/>
      <c r="AF228" s="956"/>
      <c r="AG228" s="956"/>
      <c r="AH228" s="956"/>
      <c r="AI228" s="956"/>
      <c r="AJ228" s="956"/>
      <c r="AK228" s="956"/>
      <c r="AL228" s="956"/>
      <c r="AM228" s="956"/>
      <c r="AN228" s="956"/>
      <c r="AO228" s="956"/>
      <c r="AP228" s="956"/>
    </row>
    <row r="229" spans="8:42">
      <c r="H229" t="s">
        <v>2469</v>
      </c>
      <c r="P229" s="71" t="str">
        <f t="shared" ref="P229:Q229" si="129">IF(P65="","",P65)</f>
        <v/>
      </c>
      <c r="Q229" s="71" t="str">
        <f t="shared" si="129"/>
        <v/>
      </c>
      <c r="V229" s="62"/>
      <c r="AC229" t="s">
        <v>2466</v>
      </c>
      <c r="AE229" s="956"/>
      <c r="AF229" s="956"/>
      <c r="AG229" s="956"/>
      <c r="AH229" s="956"/>
      <c r="AI229" s="956"/>
      <c r="AJ229" s="956"/>
      <c r="AK229" s="956"/>
      <c r="AL229" s="956"/>
      <c r="AM229" s="956"/>
      <c r="AN229" s="956"/>
      <c r="AO229" s="956"/>
      <c r="AP229" s="956"/>
    </row>
    <row r="230" spans="8:42">
      <c r="H230" t="s">
        <v>2469</v>
      </c>
      <c r="P230" s="71" t="str">
        <f t="shared" ref="P230:Q230" si="130">IF(P66="","",P66)</f>
        <v/>
      </c>
      <c r="Q230" s="71" t="str">
        <f t="shared" si="130"/>
        <v/>
      </c>
      <c r="V230" s="62"/>
      <c r="AC230" t="s">
        <v>2466</v>
      </c>
      <c r="AE230" s="956"/>
      <c r="AF230" s="956"/>
      <c r="AG230" s="956"/>
      <c r="AH230" s="956"/>
      <c r="AI230" s="956"/>
      <c r="AJ230" s="956"/>
      <c r="AK230" s="956"/>
      <c r="AL230" s="956"/>
      <c r="AM230" s="956"/>
      <c r="AN230" s="956"/>
      <c r="AO230" s="956"/>
      <c r="AP230" s="956"/>
    </row>
    <row r="231" spans="8:42">
      <c r="H231" t="s">
        <v>2469</v>
      </c>
      <c r="P231" s="71" t="str">
        <f t="shared" ref="P231:Q231" si="131">IF(P67="","",P67)</f>
        <v/>
      </c>
      <c r="Q231" s="71" t="str">
        <f t="shared" si="131"/>
        <v/>
      </c>
      <c r="V231" s="62"/>
      <c r="AC231" t="s">
        <v>2466</v>
      </c>
      <c r="AE231" s="956"/>
      <c r="AF231" s="956"/>
      <c r="AG231" s="956"/>
      <c r="AH231" s="956"/>
      <c r="AI231" s="956"/>
      <c r="AJ231" s="956"/>
      <c r="AK231" s="956"/>
      <c r="AL231" s="956"/>
      <c r="AM231" s="956"/>
      <c r="AN231" s="956"/>
      <c r="AO231" s="956"/>
      <c r="AP231" s="956"/>
    </row>
    <row r="232" spans="8:42">
      <c r="H232" t="s">
        <v>2469</v>
      </c>
      <c r="P232" s="71" t="str">
        <f t="shared" ref="P232:Q232" si="132">IF(P68="","",P68)</f>
        <v/>
      </c>
      <c r="Q232" s="71" t="str">
        <f t="shared" si="132"/>
        <v/>
      </c>
      <c r="V232" s="62"/>
      <c r="AC232" t="s">
        <v>2466</v>
      </c>
      <c r="AE232" s="956"/>
      <c r="AF232" s="956"/>
      <c r="AG232" s="956"/>
      <c r="AH232" s="956"/>
      <c r="AI232" s="956"/>
      <c r="AJ232" s="956"/>
      <c r="AK232" s="956"/>
      <c r="AL232" s="956"/>
      <c r="AM232" s="956"/>
      <c r="AN232" s="956"/>
      <c r="AO232" s="956"/>
      <c r="AP232" s="956"/>
    </row>
    <row r="233" spans="8:42">
      <c r="H233" t="s">
        <v>2469</v>
      </c>
      <c r="P233" s="71" t="str">
        <f t="shared" ref="P233:Q233" si="133">IF(P69="","",P69)</f>
        <v/>
      </c>
      <c r="Q233" s="71" t="str">
        <f t="shared" si="133"/>
        <v/>
      </c>
      <c r="V233" s="62"/>
      <c r="AC233" t="s">
        <v>2466</v>
      </c>
      <c r="AE233" s="956"/>
      <c r="AF233" s="956"/>
      <c r="AG233" s="956"/>
      <c r="AH233" s="956"/>
      <c r="AI233" s="956"/>
      <c r="AJ233" s="956"/>
      <c r="AK233" s="956"/>
      <c r="AL233" s="956"/>
      <c r="AM233" s="956"/>
      <c r="AN233" s="956"/>
      <c r="AO233" s="956"/>
      <c r="AP233" s="956"/>
    </row>
    <row r="234" spans="8:42">
      <c r="H234" t="s">
        <v>2469</v>
      </c>
      <c r="P234" s="71" t="str">
        <f t="shared" ref="P234:Q234" si="134">IF(P70="","",P70)</f>
        <v/>
      </c>
      <c r="Q234" s="71" t="str">
        <f t="shared" si="134"/>
        <v/>
      </c>
      <c r="V234" s="62"/>
      <c r="AC234" t="s">
        <v>2466</v>
      </c>
      <c r="AE234" s="956"/>
      <c r="AF234" s="956"/>
      <c r="AG234" s="956"/>
      <c r="AH234" s="956"/>
      <c r="AI234" s="956"/>
      <c r="AJ234" s="956"/>
      <c r="AK234" s="956"/>
      <c r="AL234" s="956"/>
      <c r="AM234" s="956"/>
      <c r="AN234" s="956"/>
      <c r="AO234" s="956"/>
      <c r="AP234" s="956"/>
    </row>
    <row r="235" spans="8:42">
      <c r="H235" t="s">
        <v>2469</v>
      </c>
      <c r="P235" s="71" t="str">
        <f t="shared" ref="P235:Q235" si="135">IF(P71="","",P71)</f>
        <v/>
      </c>
      <c r="Q235" s="71" t="str">
        <f t="shared" si="135"/>
        <v/>
      </c>
      <c r="V235" s="62"/>
      <c r="AC235" t="s">
        <v>2466</v>
      </c>
      <c r="AE235" s="956"/>
      <c r="AF235" s="956"/>
      <c r="AG235" s="956"/>
      <c r="AH235" s="956"/>
      <c r="AI235" s="956"/>
      <c r="AJ235" s="956"/>
      <c r="AK235" s="956"/>
      <c r="AL235" s="956"/>
      <c r="AM235" s="956"/>
      <c r="AN235" s="956"/>
      <c r="AO235" s="956"/>
      <c r="AP235" s="956"/>
    </row>
    <row r="236" spans="8:42">
      <c r="H236" t="s">
        <v>2469</v>
      </c>
      <c r="P236" s="71" t="str">
        <f t="shared" ref="P236:Q236" si="136">IF(P72="","",P72)</f>
        <v/>
      </c>
      <c r="Q236" s="71" t="str">
        <f t="shared" si="136"/>
        <v/>
      </c>
      <c r="V236" s="62"/>
      <c r="AC236" t="s">
        <v>2466</v>
      </c>
      <c r="AE236" s="956"/>
      <c r="AF236" s="956"/>
      <c r="AG236" s="956"/>
      <c r="AH236" s="956"/>
      <c r="AI236" s="956"/>
      <c r="AJ236" s="956"/>
      <c r="AK236" s="956"/>
      <c r="AL236" s="956"/>
      <c r="AM236" s="956"/>
      <c r="AN236" s="956"/>
      <c r="AO236" s="956"/>
      <c r="AP236" s="956"/>
    </row>
    <row r="237" spans="8:42">
      <c r="H237" t="s">
        <v>2469</v>
      </c>
      <c r="P237" s="71" t="str">
        <f t="shared" ref="P237:Q237" si="137">IF(P73="","",P73)</f>
        <v/>
      </c>
      <c r="Q237" s="71" t="str">
        <f t="shared" si="137"/>
        <v/>
      </c>
      <c r="V237" s="62"/>
      <c r="AC237" t="s">
        <v>2466</v>
      </c>
      <c r="AE237" s="956"/>
      <c r="AF237" s="956"/>
      <c r="AG237" s="956"/>
      <c r="AH237" s="956"/>
      <c r="AI237" s="956"/>
      <c r="AJ237" s="956"/>
      <c r="AK237" s="956"/>
      <c r="AL237" s="956"/>
      <c r="AM237" s="956"/>
      <c r="AN237" s="956"/>
      <c r="AO237" s="956"/>
      <c r="AP237" s="956"/>
    </row>
    <row r="238" spans="8:42">
      <c r="H238" t="s">
        <v>2469</v>
      </c>
      <c r="P238" s="71" t="str">
        <f t="shared" ref="P238:Q238" si="138">IF(P74="","",P74)</f>
        <v/>
      </c>
      <c r="Q238" s="71" t="str">
        <f t="shared" si="138"/>
        <v/>
      </c>
      <c r="V238" s="62"/>
      <c r="AC238" t="s">
        <v>2466</v>
      </c>
      <c r="AE238" s="956"/>
      <c r="AF238" s="956"/>
      <c r="AG238" s="956"/>
      <c r="AH238" s="956"/>
      <c r="AI238" s="956"/>
      <c r="AJ238" s="956"/>
      <c r="AK238" s="956"/>
      <c r="AL238" s="956"/>
      <c r="AM238" s="956"/>
      <c r="AN238" s="956"/>
      <c r="AO238" s="956"/>
      <c r="AP238" s="956"/>
    </row>
    <row r="239" spans="8:42">
      <c r="H239" t="s">
        <v>2469</v>
      </c>
      <c r="P239" s="71" t="str">
        <f t="shared" ref="P239:Q239" si="139">IF(P75="","",P75)</f>
        <v/>
      </c>
      <c r="Q239" s="71" t="str">
        <f t="shared" si="139"/>
        <v/>
      </c>
      <c r="V239" s="62"/>
      <c r="AC239" t="s">
        <v>2466</v>
      </c>
      <c r="AE239" s="956"/>
      <c r="AF239" s="956"/>
      <c r="AG239" s="956"/>
      <c r="AH239" s="956"/>
      <c r="AI239" s="956"/>
      <c r="AJ239" s="956"/>
      <c r="AK239" s="956"/>
      <c r="AL239" s="956"/>
      <c r="AM239" s="956"/>
      <c r="AN239" s="956"/>
      <c r="AO239" s="956"/>
      <c r="AP239" s="956"/>
    </row>
    <row r="240" spans="8:42">
      <c r="H240" t="s">
        <v>2469</v>
      </c>
      <c r="P240" s="71" t="str">
        <f t="shared" ref="P240:Q240" si="140">IF(P76="","",P76)</f>
        <v/>
      </c>
      <c r="Q240" s="71" t="str">
        <f t="shared" si="140"/>
        <v/>
      </c>
      <c r="V240" s="62"/>
      <c r="AC240" t="s">
        <v>2466</v>
      </c>
      <c r="AE240" s="956"/>
      <c r="AF240" s="956"/>
      <c r="AG240" s="956"/>
      <c r="AH240" s="956"/>
      <c r="AI240" s="956"/>
      <c r="AJ240" s="956"/>
      <c r="AK240" s="956"/>
      <c r="AL240" s="956"/>
      <c r="AM240" s="956"/>
      <c r="AN240" s="956"/>
      <c r="AO240" s="956"/>
      <c r="AP240" s="956"/>
    </row>
    <row r="241" spans="8:42">
      <c r="H241" t="s">
        <v>2469</v>
      </c>
      <c r="P241" s="71" t="str">
        <f t="shared" ref="P241:Q241" si="141">IF(P77="","",P77)</f>
        <v/>
      </c>
      <c r="Q241" s="71" t="str">
        <f t="shared" si="141"/>
        <v/>
      </c>
      <c r="V241" s="62"/>
      <c r="AC241" t="s">
        <v>2466</v>
      </c>
      <c r="AE241" s="956"/>
      <c r="AF241" s="956"/>
      <c r="AG241" s="956"/>
      <c r="AH241" s="956"/>
      <c r="AI241" s="956"/>
      <c r="AJ241" s="956"/>
      <c r="AK241" s="956"/>
      <c r="AL241" s="956"/>
      <c r="AM241" s="956"/>
      <c r="AN241" s="956"/>
      <c r="AO241" s="956"/>
      <c r="AP241" s="956"/>
    </row>
    <row r="242" spans="8:42">
      <c r="H242" t="s">
        <v>2469</v>
      </c>
      <c r="P242" s="71" t="str">
        <f t="shared" ref="P242:Q242" si="142">IF(P78="","",P78)</f>
        <v/>
      </c>
      <c r="Q242" s="71" t="str">
        <f t="shared" si="142"/>
        <v/>
      </c>
      <c r="V242" s="62"/>
      <c r="AC242" t="s">
        <v>2466</v>
      </c>
      <c r="AE242" s="956"/>
      <c r="AF242" s="956"/>
      <c r="AG242" s="956"/>
      <c r="AH242" s="956"/>
      <c r="AI242" s="956"/>
      <c r="AJ242" s="956"/>
      <c r="AK242" s="956"/>
      <c r="AL242" s="956"/>
      <c r="AM242" s="956"/>
      <c r="AN242" s="956"/>
      <c r="AO242" s="956"/>
      <c r="AP242" s="956"/>
    </row>
    <row r="243" spans="8:42">
      <c r="H243" t="s">
        <v>2469</v>
      </c>
      <c r="P243" s="71" t="str">
        <f t="shared" ref="P243:Q243" si="143">IF(P79="","",P79)</f>
        <v/>
      </c>
      <c r="Q243" s="71" t="str">
        <f t="shared" si="143"/>
        <v/>
      </c>
      <c r="V243" s="62"/>
      <c r="AC243" t="s">
        <v>2466</v>
      </c>
      <c r="AE243" s="956"/>
      <c r="AF243" s="956"/>
      <c r="AG243" s="956"/>
      <c r="AH243" s="956"/>
      <c r="AI243" s="956"/>
      <c r="AJ243" s="956"/>
      <c r="AK243" s="956"/>
      <c r="AL243" s="956"/>
      <c r="AM243" s="956"/>
      <c r="AN243" s="956"/>
      <c r="AO243" s="956"/>
      <c r="AP243" s="956"/>
    </row>
    <row r="244" spans="8:42">
      <c r="H244" t="s">
        <v>2469</v>
      </c>
      <c r="P244" s="71" t="str">
        <f t="shared" ref="P244:Q244" si="144">IF(P80="","",P80)</f>
        <v/>
      </c>
      <c r="Q244" s="71" t="str">
        <f t="shared" si="144"/>
        <v/>
      </c>
      <c r="V244" s="62"/>
      <c r="AC244" t="s">
        <v>2466</v>
      </c>
      <c r="AE244" s="956"/>
      <c r="AF244" s="956"/>
      <c r="AG244" s="956"/>
      <c r="AH244" s="956"/>
      <c r="AI244" s="956"/>
      <c r="AJ244" s="956"/>
      <c r="AK244" s="956"/>
      <c r="AL244" s="956"/>
      <c r="AM244" s="956"/>
      <c r="AN244" s="956"/>
      <c r="AO244" s="956"/>
      <c r="AP244" s="956"/>
    </row>
    <row r="245" spans="8:42">
      <c r="H245" t="s">
        <v>2469</v>
      </c>
      <c r="P245" s="71" t="str">
        <f t="shared" ref="P245:Q245" si="145">IF(P81="","",P81)</f>
        <v/>
      </c>
      <c r="Q245" s="71" t="str">
        <f t="shared" si="145"/>
        <v/>
      </c>
      <c r="V245" s="62"/>
      <c r="AC245" t="s">
        <v>2466</v>
      </c>
      <c r="AE245" s="956"/>
      <c r="AF245" s="956"/>
      <c r="AG245" s="956"/>
      <c r="AH245" s="956"/>
      <c r="AI245" s="956"/>
      <c r="AJ245" s="956"/>
      <c r="AK245" s="956"/>
      <c r="AL245" s="956"/>
      <c r="AM245" s="956"/>
      <c r="AN245" s="956"/>
      <c r="AO245" s="956"/>
      <c r="AP245" s="956"/>
    </row>
    <row r="246" spans="8:42">
      <c r="H246" t="s">
        <v>2469</v>
      </c>
      <c r="P246" s="71" t="str">
        <f t="shared" ref="P246:Q246" si="146">IF(P82="","",P82)</f>
        <v/>
      </c>
      <c r="Q246" s="71" t="str">
        <f t="shared" si="146"/>
        <v/>
      </c>
      <c r="V246" s="62"/>
      <c r="AC246" t="s">
        <v>2466</v>
      </c>
      <c r="AE246" s="956"/>
      <c r="AF246" s="956"/>
      <c r="AG246" s="956"/>
      <c r="AH246" s="956"/>
      <c r="AI246" s="956"/>
      <c r="AJ246" s="956"/>
      <c r="AK246" s="956"/>
      <c r="AL246" s="956"/>
      <c r="AM246" s="956"/>
      <c r="AN246" s="956"/>
      <c r="AO246" s="956"/>
      <c r="AP246" s="956"/>
    </row>
    <row r="247" spans="8:42">
      <c r="H247" t="s">
        <v>2469</v>
      </c>
      <c r="P247" s="71" t="str">
        <f t="shared" ref="P247:Q247" si="147">IF(P83="","",P83)</f>
        <v/>
      </c>
      <c r="Q247" s="71" t="str">
        <f t="shared" si="147"/>
        <v/>
      </c>
      <c r="V247" s="62"/>
      <c r="AC247" t="s">
        <v>2466</v>
      </c>
      <c r="AE247" s="956"/>
      <c r="AF247" s="956"/>
      <c r="AG247" s="956"/>
      <c r="AH247" s="956"/>
      <c r="AI247" s="956"/>
      <c r="AJ247" s="956"/>
      <c r="AK247" s="956"/>
      <c r="AL247" s="956"/>
      <c r="AM247" s="956"/>
      <c r="AN247" s="956"/>
      <c r="AO247" s="956"/>
      <c r="AP247" s="956"/>
    </row>
    <row r="248" spans="8:42">
      <c r="H248" t="s">
        <v>2469</v>
      </c>
      <c r="P248" s="71" t="str">
        <f t="shared" ref="P248:Q248" si="148">IF(P84="","",P84)</f>
        <v/>
      </c>
      <c r="Q248" s="71" t="str">
        <f t="shared" si="148"/>
        <v/>
      </c>
      <c r="V248" s="62"/>
      <c r="AC248" t="s">
        <v>2466</v>
      </c>
      <c r="AE248" s="956"/>
      <c r="AF248" s="956"/>
      <c r="AG248" s="956"/>
      <c r="AH248" s="956"/>
      <c r="AI248" s="956"/>
      <c r="AJ248" s="956"/>
      <c r="AK248" s="956"/>
      <c r="AL248" s="956"/>
      <c r="AM248" s="956"/>
      <c r="AN248" s="956"/>
      <c r="AO248" s="956"/>
      <c r="AP248" s="956"/>
    </row>
    <row r="249" spans="8:42">
      <c r="H249" t="s">
        <v>2469</v>
      </c>
      <c r="P249" s="71" t="str">
        <f t="shared" ref="P249:Q249" si="149">IF(P85="","",P85)</f>
        <v/>
      </c>
      <c r="Q249" s="71" t="str">
        <f t="shared" si="149"/>
        <v/>
      </c>
      <c r="V249" s="62"/>
      <c r="AC249" t="s">
        <v>2466</v>
      </c>
      <c r="AE249" s="956"/>
      <c r="AF249" s="956"/>
      <c r="AG249" s="956"/>
      <c r="AH249" s="956"/>
      <c r="AI249" s="956"/>
      <c r="AJ249" s="956"/>
      <c r="AK249" s="956"/>
      <c r="AL249" s="956"/>
      <c r="AM249" s="956"/>
      <c r="AN249" s="956"/>
      <c r="AO249" s="956"/>
      <c r="AP249" s="956"/>
    </row>
    <row r="250" spans="8:42">
      <c r="H250" t="s">
        <v>2469</v>
      </c>
      <c r="P250" s="71" t="str">
        <f t="shared" ref="P250:Q250" si="150">IF(P86="","",P86)</f>
        <v/>
      </c>
      <c r="Q250" s="71" t="str">
        <f t="shared" si="150"/>
        <v/>
      </c>
      <c r="V250" s="62"/>
      <c r="AC250" t="s">
        <v>2466</v>
      </c>
      <c r="AE250" s="956"/>
      <c r="AF250" s="956"/>
      <c r="AG250" s="956"/>
      <c r="AH250" s="956"/>
      <c r="AI250" s="956"/>
      <c r="AJ250" s="956"/>
      <c r="AK250" s="956"/>
      <c r="AL250" s="956"/>
      <c r="AM250" s="956"/>
      <c r="AN250" s="956"/>
      <c r="AO250" s="956"/>
      <c r="AP250" s="956"/>
    </row>
    <row r="251" spans="8:42">
      <c r="H251" t="s">
        <v>2469</v>
      </c>
      <c r="P251" s="71" t="str">
        <f t="shared" ref="P251:Q251" si="151">IF(P87="","",P87)</f>
        <v/>
      </c>
      <c r="Q251" s="71" t="str">
        <f t="shared" si="151"/>
        <v/>
      </c>
      <c r="V251" s="62"/>
      <c r="AC251" t="s">
        <v>2466</v>
      </c>
      <c r="AE251" s="956"/>
      <c r="AF251" s="956"/>
      <c r="AG251" s="956"/>
      <c r="AH251" s="956"/>
      <c r="AI251" s="956"/>
      <c r="AJ251" s="956"/>
      <c r="AK251" s="956"/>
      <c r="AL251" s="956"/>
      <c r="AM251" s="956"/>
      <c r="AN251" s="956"/>
      <c r="AO251" s="956"/>
      <c r="AP251" s="956"/>
    </row>
    <row r="252" spans="8:42">
      <c r="H252" t="s">
        <v>2469</v>
      </c>
      <c r="P252" s="71" t="str">
        <f t="shared" ref="P252:Q252" si="152">IF(P88="","",P88)</f>
        <v/>
      </c>
      <c r="Q252" s="71" t="str">
        <f t="shared" si="152"/>
        <v/>
      </c>
      <c r="V252" s="62"/>
      <c r="AC252" t="s">
        <v>2466</v>
      </c>
      <c r="AE252" s="956"/>
      <c r="AF252" s="956"/>
      <c r="AG252" s="956"/>
      <c r="AH252" s="956"/>
      <c r="AI252" s="956"/>
      <c r="AJ252" s="956"/>
      <c r="AK252" s="956"/>
      <c r="AL252" s="956"/>
      <c r="AM252" s="956"/>
      <c r="AN252" s="956"/>
      <c r="AO252" s="956"/>
      <c r="AP252" s="956"/>
    </row>
    <row r="253" spans="8:42">
      <c r="H253" t="s">
        <v>2469</v>
      </c>
      <c r="P253" s="71" t="str">
        <f t="shared" ref="P253:Q253" si="153">IF(P89="","",P89)</f>
        <v/>
      </c>
      <c r="Q253" s="71" t="str">
        <f t="shared" si="153"/>
        <v/>
      </c>
      <c r="V253" s="62"/>
      <c r="AC253" t="s">
        <v>2466</v>
      </c>
      <c r="AE253" s="956"/>
      <c r="AF253" s="956"/>
      <c r="AG253" s="956"/>
      <c r="AH253" s="956"/>
      <c r="AI253" s="956"/>
      <c r="AJ253" s="956"/>
      <c r="AK253" s="956"/>
      <c r="AL253" s="956"/>
      <c r="AM253" s="956"/>
      <c r="AN253" s="956"/>
      <c r="AO253" s="956"/>
      <c r="AP253" s="956"/>
    </row>
    <row r="254" spans="8:42">
      <c r="H254" t="s">
        <v>2469</v>
      </c>
      <c r="P254" s="71" t="str">
        <f t="shared" ref="P254:Q254" si="154">IF(P90="","",P90)</f>
        <v/>
      </c>
      <c r="Q254" s="71" t="str">
        <f t="shared" si="154"/>
        <v/>
      </c>
      <c r="V254" s="62"/>
      <c r="AC254" t="s">
        <v>2466</v>
      </c>
      <c r="AE254" s="956"/>
      <c r="AF254" s="956"/>
      <c r="AG254" s="956"/>
      <c r="AH254" s="956"/>
      <c r="AI254" s="956"/>
      <c r="AJ254" s="956"/>
      <c r="AK254" s="956"/>
      <c r="AL254" s="956"/>
      <c r="AM254" s="956"/>
      <c r="AN254" s="956"/>
      <c r="AO254" s="956"/>
      <c r="AP254" s="956"/>
    </row>
    <row r="255" spans="8:42">
      <c r="H255" t="s">
        <v>2469</v>
      </c>
      <c r="P255" s="71" t="str">
        <f t="shared" ref="P255:Q255" si="155">IF(P91="","",P91)</f>
        <v/>
      </c>
      <c r="Q255" s="71" t="str">
        <f t="shared" si="155"/>
        <v/>
      </c>
      <c r="V255" s="62"/>
      <c r="AC255" t="s">
        <v>2466</v>
      </c>
      <c r="AE255" s="956"/>
      <c r="AF255" s="956"/>
      <c r="AG255" s="956"/>
      <c r="AH255" s="956"/>
      <c r="AI255" s="956"/>
      <c r="AJ255" s="956"/>
      <c r="AK255" s="956"/>
      <c r="AL255" s="956"/>
      <c r="AM255" s="956"/>
      <c r="AN255" s="956"/>
      <c r="AO255" s="956"/>
      <c r="AP255" s="956"/>
    </row>
    <row r="257" spans="1:42" s="1" customFormat="1">
      <c r="A257" s="42"/>
      <c r="B257" s="48" t="s">
        <v>2470</v>
      </c>
      <c r="P257" s="70"/>
      <c r="Q257" s="70"/>
    </row>
    <row r="259" spans="1:42">
      <c r="H259" t="s">
        <v>2471</v>
      </c>
      <c r="P259" s="71" t="str">
        <f>IF(P177="","",P177)</f>
        <v/>
      </c>
      <c r="Q259" s="71" t="str">
        <f>IF(Q177="","",Q177)</f>
        <v/>
      </c>
      <c r="V259" s="62"/>
      <c r="AC259" t="s">
        <v>2466</v>
      </c>
      <c r="AE259" s="956"/>
      <c r="AF259" s="956"/>
      <c r="AG259" s="956"/>
      <c r="AH259" s="956"/>
      <c r="AI259" s="956"/>
      <c r="AJ259" s="956"/>
      <c r="AK259" s="956"/>
      <c r="AL259" s="956"/>
      <c r="AM259" s="956"/>
      <c r="AN259" s="956"/>
      <c r="AO259" s="956"/>
      <c r="AP259" s="956"/>
    </row>
    <row r="260" spans="1:42">
      <c r="H260" t="s">
        <v>2471</v>
      </c>
      <c r="P260" s="71" t="str">
        <f t="shared" ref="P260:Q260" si="156">IF(P178="","",P178)</f>
        <v/>
      </c>
      <c r="Q260" s="71" t="str">
        <f t="shared" si="156"/>
        <v/>
      </c>
      <c r="V260" s="62"/>
      <c r="AC260" t="s">
        <v>2466</v>
      </c>
      <c r="AE260" s="956"/>
      <c r="AF260" s="956"/>
      <c r="AG260" s="956"/>
      <c r="AH260" s="956"/>
      <c r="AI260" s="956"/>
      <c r="AJ260" s="956"/>
      <c r="AK260" s="956"/>
      <c r="AL260" s="956"/>
      <c r="AM260" s="956"/>
      <c r="AN260" s="956"/>
      <c r="AO260" s="956"/>
      <c r="AP260" s="956"/>
    </row>
    <row r="261" spans="1:42">
      <c r="H261" t="s">
        <v>2471</v>
      </c>
      <c r="P261" s="71" t="str">
        <f t="shared" ref="P261:Q261" si="157">IF(P179="","",P179)</f>
        <v/>
      </c>
      <c r="Q261" s="71" t="str">
        <f t="shared" si="157"/>
        <v/>
      </c>
      <c r="V261" s="62"/>
      <c r="AC261" t="s">
        <v>2466</v>
      </c>
      <c r="AE261" s="956"/>
      <c r="AF261" s="956"/>
      <c r="AG261" s="956"/>
      <c r="AH261" s="956"/>
      <c r="AI261" s="956"/>
      <c r="AJ261" s="956"/>
      <c r="AK261" s="956"/>
      <c r="AL261" s="956"/>
      <c r="AM261" s="956"/>
      <c r="AN261" s="956"/>
      <c r="AO261" s="956"/>
      <c r="AP261" s="956"/>
    </row>
    <row r="262" spans="1:42">
      <c r="H262" t="s">
        <v>2471</v>
      </c>
      <c r="P262" s="71" t="str">
        <f t="shared" ref="P262:Q262" si="158">IF(P180="","",P180)</f>
        <v/>
      </c>
      <c r="Q262" s="71" t="str">
        <f t="shared" si="158"/>
        <v/>
      </c>
      <c r="V262" s="62"/>
      <c r="AC262" t="s">
        <v>2466</v>
      </c>
      <c r="AE262" s="956"/>
      <c r="AF262" s="956"/>
      <c r="AG262" s="956"/>
      <c r="AH262" s="956"/>
      <c r="AI262" s="956"/>
      <c r="AJ262" s="956"/>
      <c r="AK262" s="956"/>
      <c r="AL262" s="956"/>
      <c r="AM262" s="956"/>
      <c r="AN262" s="956"/>
      <c r="AO262" s="956"/>
      <c r="AP262" s="956"/>
    </row>
    <row r="263" spans="1:42">
      <c r="H263" t="s">
        <v>2471</v>
      </c>
      <c r="P263" s="71" t="str">
        <f t="shared" ref="P263:Q263" si="159">IF(P181="","",P181)</f>
        <v/>
      </c>
      <c r="Q263" s="71" t="str">
        <f t="shared" si="159"/>
        <v/>
      </c>
      <c r="V263" s="62"/>
      <c r="AC263" t="s">
        <v>2466</v>
      </c>
      <c r="AE263" s="956"/>
      <c r="AF263" s="956"/>
      <c r="AG263" s="956"/>
      <c r="AH263" s="956"/>
      <c r="AI263" s="956"/>
      <c r="AJ263" s="956"/>
      <c r="AK263" s="956"/>
      <c r="AL263" s="956"/>
      <c r="AM263" s="956"/>
      <c r="AN263" s="956"/>
      <c r="AO263" s="956"/>
      <c r="AP263" s="956"/>
    </row>
    <row r="264" spans="1:42">
      <c r="H264" t="s">
        <v>2471</v>
      </c>
      <c r="P264" s="71" t="str">
        <f t="shared" ref="P264:Q264" si="160">IF(P182="","",P182)</f>
        <v/>
      </c>
      <c r="Q264" s="71" t="str">
        <f t="shared" si="160"/>
        <v/>
      </c>
      <c r="V264" s="62"/>
      <c r="AC264" t="s">
        <v>2466</v>
      </c>
      <c r="AE264" s="956"/>
      <c r="AF264" s="956"/>
      <c r="AG264" s="956"/>
      <c r="AH264" s="956"/>
      <c r="AI264" s="956"/>
      <c r="AJ264" s="956"/>
      <c r="AK264" s="956"/>
      <c r="AL264" s="956"/>
      <c r="AM264" s="956"/>
      <c r="AN264" s="956"/>
      <c r="AO264" s="956"/>
      <c r="AP264" s="956"/>
    </row>
    <row r="265" spans="1:42">
      <c r="H265" t="s">
        <v>2471</v>
      </c>
      <c r="P265" s="71" t="str">
        <f t="shared" ref="P265:Q265" si="161">IF(P183="","",P183)</f>
        <v/>
      </c>
      <c r="Q265" s="71" t="str">
        <f t="shared" si="161"/>
        <v/>
      </c>
      <c r="V265" s="62"/>
      <c r="AC265" t="s">
        <v>2466</v>
      </c>
      <c r="AE265" s="956"/>
      <c r="AF265" s="956"/>
      <c r="AG265" s="956"/>
      <c r="AH265" s="956"/>
      <c r="AI265" s="956"/>
      <c r="AJ265" s="956"/>
      <c r="AK265" s="956"/>
      <c r="AL265" s="956"/>
      <c r="AM265" s="956"/>
      <c r="AN265" s="956"/>
      <c r="AO265" s="956"/>
      <c r="AP265" s="956"/>
    </row>
    <row r="266" spans="1:42">
      <c r="H266" t="s">
        <v>2471</v>
      </c>
      <c r="P266" s="71" t="str">
        <f t="shared" ref="P266:Q266" si="162">IF(P184="","",P184)</f>
        <v/>
      </c>
      <c r="Q266" s="71" t="str">
        <f t="shared" si="162"/>
        <v/>
      </c>
      <c r="V266" s="62"/>
      <c r="AC266" t="s">
        <v>2466</v>
      </c>
      <c r="AE266" s="956"/>
      <c r="AF266" s="956"/>
      <c r="AG266" s="956"/>
      <c r="AH266" s="956"/>
      <c r="AI266" s="956"/>
      <c r="AJ266" s="956"/>
      <c r="AK266" s="956"/>
      <c r="AL266" s="956"/>
      <c r="AM266" s="956"/>
      <c r="AN266" s="956"/>
      <c r="AO266" s="956"/>
      <c r="AP266" s="956"/>
    </row>
    <row r="267" spans="1:42">
      <c r="H267" t="s">
        <v>2471</v>
      </c>
      <c r="P267" s="71" t="str">
        <f t="shared" ref="P267:Q267" si="163">IF(P185="","",P185)</f>
        <v/>
      </c>
      <c r="Q267" s="71" t="str">
        <f t="shared" si="163"/>
        <v/>
      </c>
      <c r="V267" s="62"/>
      <c r="AC267" t="s">
        <v>2466</v>
      </c>
      <c r="AE267" s="956"/>
      <c r="AF267" s="956"/>
      <c r="AG267" s="956"/>
      <c r="AH267" s="956"/>
      <c r="AI267" s="956"/>
      <c r="AJ267" s="956"/>
      <c r="AK267" s="956"/>
      <c r="AL267" s="956"/>
      <c r="AM267" s="956"/>
      <c r="AN267" s="956"/>
      <c r="AO267" s="956"/>
      <c r="AP267" s="956"/>
    </row>
    <row r="268" spans="1:42">
      <c r="H268" t="s">
        <v>2471</v>
      </c>
      <c r="P268" s="71" t="str">
        <f t="shared" ref="P268:Q268" si="164">IF(P186="","",P186)</f>
        <v/>
      </c>
      <c r="Q268" s="71" t="str">
        <f t="shared" si="164"/>
        <v/>
      </c>
      <c r="V268" s="62"/>
      <c r="AC268" t="s">
        <v>2466</v>
      </c>
      <c r="AE268" s="956"/>
      <c r="AF268" s="956"/>
      <c r="AG268" s="956"/>
      <c r="AH268" s="956"/>
      <c r="AI268" s="956"/>
      <c r="AJ268" s="956"/>
      <c r="AK268" s="956"/>
      <c r="AL268" s="956"/>
      <c r="AM268" s="956"/>
      <c r="AN268" s="956"/>
      <c r="AO268" s="956"/>
      <c r="AP268" s="956"/>
    </row>
    <row r="269" spans="1:42">
      <c r="H269" t="s">
        <v>2471</v>
      </c>
      <c r="P269" s="71" t="str">
        <f t="shared" ref="P269:Q269" si="165">IF(P187="","",P187)</f>
        <v/>
      </c>
      <c r="Q269" s="71" t="str">
        <f t="shared" si="165"/>
        <v/>
      </c>
      <c r="V269" s="62"/>
      <c r="AC269" t="s">
        <v>2466</v>
      </c>
      <c r="AE269" s="956"/>
      <c r="AF269" s="956"/>
      <c r="AG269" s="956"/>
      <c r="AH269" s="956"/>
      <c r="AI269" s="956"/>
      <c r="AJ269" s="956"/>
      <c r="AK269" s="956"/>
      <c r="AL269" s="956"/>
      <c r="AM269" s="956"/>
      <c r="AN269" s="956"/>
      <c r="AO269" s="956"/>
      <c r="AP269" s="956"/>
    </row>
    <row r="270" spans="1:42">
      <c r="H270" t="s">
        <v>2471</v>
      </c>
      <c r="P270" s="71" t="str">
        <f t="shared" ref="P270:Q270" si="166">IF(P188="","",P188)</f>
        <v/>
      </c>
      <c r="Q270" s="71" t="str">
        <f t="shared" si="166"/>
        <v/>
      </c>
      <c r="V270" s="62"/>
      <c r="AC270" t="s">
        <v>2466</v>
      </c>
      <c r="AE270" s="956"/>
      <c r="AF270" s="956"/>
      <c r="AG270" s="956"/>
      <c r="AH270" s="956"/>
      <c r="AI270" s="956"/>
      <c r="AJ270" s="956"/>
      <c r="AK270" s="956"/>
      <c r="AL270" s="956"/>
      <c r="AM270" s="956"/>
      <c r="AN270" s="956"/>
      <c r="AO270" s="956"/>
      <c r="AP270" s="956"/>
    </row>
    <row r="271" spans="1:42">
      <c r="H271" t="s">
        <v>2471</v>
      </c>
      <c r="P271" s="71" t="str">
        <f t="shared" ref="P271:Q271" si="167">IF(P189="","",P189)</f>
        <v/>
      </c>
      <c r="Q271" s="71" t="str">
        <f t="shared" si="167"/>
        <v/>
      </c>
      <c r="V271" s="62"/>
      <c r="AC271" t="s">
        <v>2466</v>
      </c>
      <c r="AE271" s="956"/>
      <c r="AF271" s="956"/>
      <c r="AG271" s="956"/>
      <c r="AH271" s="956"/>
      <c r="AI271" s="956"/>
      <c r="AJ271" s="956"/>
      <c r="AK271" s="956"/>
      <c r="AL271" s="956"/>
      <c r="AM271" s="956"/>
      <c r="AN271" s="956"/>
      <c r="AO271" s="956"/>
      <c r="AP271" s="956"/>
    </row>
    <row r="272" spans="1:42">
      <c r="H272" t="s">
        <v>2471</v>
      </c>
      <c r="P272" s="71" t="str">
        <f t="shared" ref="P272:Q272" si="168">IF(P190="","",P190)</f>
        <v/>
      </c>
      <c r="Q272" s="71" t="str">
        <f t="shared" si="168"/>
        <v/>
      </c>
      <c r="V272" s="62"/>
      <c r="AC272" t="s">
        <v>2466</v>
      </c>
      <c r="AE272" s="956"/>
      <c r="AF272" s="956"/>
      <c r="AG272" s="956"/>
      <c r="AH272" s="956"/>
      <c r="AI272" s="956"/>
      <c r="AJ272" s="956"/>
      <c r="AK272" s="956"/>
      <c r="AL272" s="956"/>
      <c r="AM272" s="956"/>
      <c r="AN272" s="956"/>
      <c r="AO272" s="956"/>
      <c r="AP272" s="956"/>
    </row>
    <row r="273" spans="8:42">
      <c r="H273" t="s">
        <v>2471</v>
      </c>
      <c r="P273" s="71" t="str">
        <f t="shared" ref="P273:Q273" si="169">IF(P191="","",P191)</f>
        <v/>
      </c>
      <c r="Q273" s="71" t="str">
        <f t="shared" si="169"/>
        <v/>
      </c>
      <c r="V273" s="62"/>
      <c r="AC273" t="s">
        <v>2466</v>
      </c>
      <c r="AE273" s="956"/>
      <c r="AF273" s="956"/>
      <c r="AG273" s="956"/>
      <c r="AH273" s="956"/>
      <c r="AI273" s="956"/>
      <c r="AJ273" s="956"/>
      <c r="AK273" s="956"/>
      <c r="AL273" s="956"/>
      <c r="AM273" s="956"/>
      <c r="AN273" s="956"/>
      <c r="AO273" s="956"/>
      <c r="AP273" s="956"/>
    </row>
    <row r="274" spans="8:42">
      <c r="H274" t="s">
        <v>2471</v>
      </c>
      <c r="P274" s="71" t="str">
        <f t="shared" ref="P274:Q274" si="170">IF(P192="","",P192)</f>
        <v/>
      </c>
      <c r="Q274" s="71" t="str">
        <f t="shared" si="170"/>
        <v/>
      </c>
      <c r="V274" s="62"/>
      <c r="AC274" t="s">
        <v>2466</v>
      </c>
      <c r="AE274" s="956"/>
      <c r="AF274" s="956"/>
      <c r="AG274" s="956"/>
      <c r="AH274" s="956"/>
      <c r="AI274" s="956"/>
      <c r="AJ274" s="956"/>
      <c r="AK274" s="956"/>
      <c r="AL274" s="956"/>
      <c r="AM274" s="956"/>
      <c r="AN274" s="956"/>
      <c r="AO274" s="956"/>
      <c r="AP274" s="956"/>
    </row>
    <row r="275" spans="8:42">
      <c r="H275" t="s">
        <v>2471</v>
      </c>
      <c r="P275" s="71" t="str">
        <f t="shared" ref="P275:Q275" si="171">IF(P193="","",P193)</f>
        <v/>
      </c>
      <c r="Q275" s="71" t="str">
        <f t="shared" si="171"/>
        <v/>
      </c>
      <c r="V275" s="62"/>
      <c r="AC275" t="s">
        <v>2466</v>
      </c>
      <c r="AE275" s="956"/>
      <c r="AF275" s="956"/>
      <c r="AG275" s="956"/>
      <c r="AH275" s="956"/>
      <c r="AI275" s="956"/>
      <c r="AJ275" s="956"/>
      <c r="AK275" s="956"/>
      <c r="AL275" s="956"/>
      <c r="AM275" s="956"/>
      <c r="AN275" s="956"/>
      <c r="AO275" s="956"/>
      <c r="AP275" s="956"/>
    </row>
    <row r="276" spans="8:42">
      <c r="H276" t="s">
        <v>2471</v>
      </c>
      <c r="P276" s="71" t="str">
        <f t="shared" ref="P276:Q276" si="172">IF(P194="","",P194)</f>
        <v/>
      </c>
      <c r="Q276" s="71" t="str">
        <f t="shared" si="172"/>
        <v/>
      </c>
      <c r="V276" s="62"/>
      <c r="AC276" t="s">
        <v>2466</v>
      </c>
      <c r="AE276" s="956"/>
      <c r="AF276" s="956"/>
      <c r="AG276" s="956"/>
      <c r="AH276" s="956"/>
      <c r="AI276" s="956"/>
      <c r="AJ276" s="956"/>
      <c r="AK276" s="956"/>
      <c r="AL276" s="956"/>
      <c r="AM276" s="956"/>
      <c r="AN276" s="956"/>
      <c r="AO276" s="956"/>
      <c r="AP276" s="956"/>
    </row>
    <row r="277" spans="8:42">
      <c r="H277" t="s">
        <v>2471</v>
      </c>
      <c r="P277" s="71" t="str">
        <f t="shared" ref="P277:Q277" si="173">IF(P195="","",P195)</f>
        <v/>
      </c>
      <c r="Q277" s="71" t="str">
        <f t="shared" si="173"/>
        <v/>
      </c>
      <c r="V277" s="62"/>
      <c r="AC277" t="s">
        <v>2466</v>
      </c>
      <c r="AE277" s="956"/>
      <c r="AF277" s="956"/>
      <c r="AG277" s="956"/>
      <c r="AH277" s="956"/>
      <c r="AI277" s="956"/>
      <c r="AJ277" s="956"/>
      <c r="AK277" s="956"/>
      <c r="AL277" s="956"/>
      <c r="AM277" s="956"/>
      <c r="AN277" s="956"/>
      <c r="AO277" s="956"/>
      <c r="AP277" s="956"/>
    </row>
    <row r="278" spans="8:42">
      <c r="H278" t="s">
        <v>2471</v>
      </c>
      <c r="P278" s="71" t="str">
        <f t="shared" ref="P278:Q278" si="174">IF(P196="","",P196)</f>
        <v/>
      </c>
      <c r="Q278" s="71" t="str">
        <f t="shared" si="174"/>
        <v/>
      </c>
      <c r="V278" s="62"/>
      <c r="AC278" t="s">
        <v>2466</v>
      </c>
      <c r="AE278" s="956"/>
      <c r="AF278" s="956"/>
      <c r="AG278" s="956"/>
      <c r="AH278" s="956"/>
      <c r="AI278" s="956"/>
      <c r="AJ278" s="956"/>
      <c r="AK278" s="956"/>
      <c r="AL278" s="956"/>
      <c r="AM278" s="956"/>
      <c r="AN278" s="956"/>
      <c r="AO278" s="956"/>
      <c r="AP278" s="956"/>
    </row>
    <row r="279" spans="8:42">
      <c r="H279" t="s">
        <v>2471</v>
      </c>
      <c r="P279" s="71" t="str">
        <f t="shared" ref="P279:Q279" si="175">IF(P197="","",P197)</f>
        <v/>
      </c>
      <c r="Q279" s="71" t="str">
        <f t="shared" si="175"/>
        <v/>
      </c>
      <c r="V279" s="62"/>
      <c r="AC279" t="s">
        <v>2466</v>
      </c>
      <c r="AE279" s="956"/>
      <c r="AF279" s="956"/>
      <c r="AG279" s="956"/>
      <c r="AH279" s="956"/>
      <c r="AI279" s="956"/>
      <c r="AJ279" s="956"/>
      <c r="AK279" s="956"/>
      <c r="AL279" s="956"/>
      <c r="AM279" s="956"/>
      <c r="AN279" s="956"/>
      <c r="AO279" s="956"/>
      <c r="AP279" s="956"/>
    </row>
    <row r="280" spans="8:42">
      <c r="H280" t="s">
        <v>2471</v>
      </c>
      <c r="P280" s="71" t="str">
        <f t="shared" ref="P280:Q280" si="176">IF(P198="","",P198)</f>
        <v/>
      </c>
      <c r="Q280" s="71" t="str">
        <f t="shared" si="176"/>
        <v/>
      </c>
      <c r="V280" s="62"/>
      <c r="AC280" t="s">
        <v>2466</v>
      </c>
      <c r="AE280" s="956"/>
      <c r="AF280" s="956"/>
      <c r="AG280" s="956"/>
      <c r="AH280" s="956"/>
      <c r="AI280" s="956"/>
      <c r="AJ280" s="956"/>
      <c r="AK280" s="956"/>
      <c r="AL280" s="956"/>
      <c r="AM280" s="956"/>
      <c r="AN280" s="956"/>
      <c r="AO280" s="956"/>
      <c r="AP280" s="956"/>
    </row>
    <row r="281" spans="8:42">
      <c r="H281" t="s">
        <v>2471</v>
      </c>
      <c r="P281" s="71" t="str">
        <f t="shared" ref="P281:Q281" si="177">IF(P199="","",P199)</f>
        <v/>
      </c>
      <c r="Q281" s="71" t="str">
        <f t="shared" si="177"/>
        <v/>
      </c>
      <c r="V281" s="62"/>
      <c r="AC281" t="s">
        <v>2466</v>
      </c>
      <c r="AE281" s="956"/>
      <c r="AF281" s="956"/>
      <c r="AG281" s="956"/>
      <c r="AH281" s="956"/>
      <c r="AI281" s="956"/>
      <c r="AJ281" s="956"/>
      <c r="AK281" s="956"/>
      <c r="AL281" s="956"/>
      <c r="AM281" s="956"/>
      <c r="AN281" s="956"/>
      <c r="AO281" s="956"/>
      <c r="AP281" s="956"/>
    </row>
    <row r="282" spans="8:42">
      <c r="H282" t="s">
        <v>2471</v>
      </c>
      <c r="P282" s="71" t="str">
        <f t="shared" ref="P282:Q282" si="178">IF(P200="","",P200)</f>
        <v/>
      </c>
      <c r="Q282" s="71" t="str">
        <f t="shared" si="178"/>
        <v/>
      </c>
      <c r="V282" s="62"/>
      <c r="AC282" t="s">
        <v>2466</v>
      </c>
      <c r="AE282" s="956"/>
      <c r="AF282" s="956"/>
      <c r="AG282" s="956"/>
      <c r="AH282" s="956"/>
      <c r="AI282" s="956"/>
      <c r="AJ282" s="956"/>
      <c r="AK282" s="956"/>
      <c r="AL282" s="956"/>
      <c r="AM282" s="956"/>
      <c r="AN282" s="956"/>
      <c r="AO282" s="956"/>
      <c r="AP282" s="956"/>
    </row>
    <row r="283" spans="8:42">
      <c r="H283" t="s">
        <v>2471</v>
      </c>
      <c r="P283" s="71" t="str">
        <f t="shared" ref="P283:Q283" si="179">IF(P201="","",P201)</f>
        <v/>
      </c>
      <c r="Q283" s="71" t="str">
        <f t="shared" si="179"/>
        <v/>
      </c>
      <c r="V283" s="62"/>
      <c r="AC283" t="s">
        <v>2466</v>
      </c>
      <c r="AE283" s="956"/>
      <c r="AF283" s="956"/>
      <c r="AG283" s="956"/>
      <c r="AH283" s="956"/>
      <c r="AI283" s="956"/>
      <c r="AJ283" s="956"/>
      <c r="AK283" s="956"/>
      <c r="AL283" s="956"/>
      <c r="AM283" s="956"/>
      <c r="AN283" s="956"/>
      <c r="AO283" s="956"/>
      <c r="AP283" s="956"/>
    </row>
    <row r="284" spans="8:42">
      <c r="H284" t="s">
        <v>2471</v>
      </c>
      <c r="P284" s="71" t="str">
        <f t="shared" ref="P284:Q284" si="180">IF(P202="","",P202)</f>
        <v/>
      </c>
      <c r="Q284" s="71" t="str">
        <f t="shared" si="180"/>
        <v/>
      </c>
      <c r="V284" s="62"/>
      <c r="AC284" t="s">
        <v>2466</v>
      </c>
      <c r="AE284" s="956"/>
      <c r="AF284" s="956"/>
      <c r="AG284" s="956"/>
      <c r="AH284" s="956"/>
      <c r="AI284" s="956"/>
      <c r="AJ284" s="956"/>
      <c r="AK284" s="956"/>
      <c r="AL284" s="956"/>
      <c r="AM284" s="956"/>
      <c r="AN284" s="956"/>
      <c r="AO284" s="956"/>
      <c r="AP284" s="956"/>
    </row>
    <row r="285" spans="8:42">
      <c r="H285" t="s">
        <v>2471</v>
      </c>
      <c r="P285" s="71" t="str">
        <f t="shared" ref="P285:Q285" si="181">IF(P203="","",P203)</f>
        <v/>
      </c>
      <c r="Q285" s="71" t="str">
        <f t="shared" si="181"/>
        <v/>
      </c>
      <c r="V285" s="62"/>
      <c r="AC285" t="s">
        <v>2466</v>
      </c>
      <c r="AE285" s="956"/>
      <c r="AF285" s="956"/>
      <c r="AG285" s="956"/>
      <c r="AH285" s="956"/>
      <c r="AI285" s="956"/>
      <c r="AJ285" s="956"/>
      <c r="AK285" s="956"/>
      <c r="AL285" s="956"/>
      <c r="AM285" s="956"/>
      <c r="AN285" s="956"/>
      <c r="AO285" s="956"/>
      <c r="AP285" s="956"/>
    </row>
    <row r="286" spans="8:42">
      <c r="H286" t="s">
        <v>2471</v>
      </c>
      <c r="P286" s="71" t="str">
        <f t="shared" ref="P286:Q286" si="182">IF(P204="","",P204)</f>
        <v/>
      </c>
      <c r="Q286" s="71" t="str">
        <f t="shared" si="182"/>
        <v/>
      </c>
      <c r="V286" s="62"/>
      <c r="AC286" t="s">
        <v>2466</v>
      </c>
      <c r="AE286" s="956"/>
      <c r="AF286" s="956"/>
      <c r="AG286" s="956"/>
      <c r="AH286" s="956"/>
      <c r="AI286" s="956"/>
      <c r="AJ286" s="956"/>
      <c r="AK286" s="956"/>
      <c r="AL286" s="956"/>
      <c r="AM286" s="956"/>
      <c r="AN286" s="956"/>
      <c r="AO286" s="956"/>
      <c r="AP286" s="956"/>
    </row>
    <row r="287" spans="8:42">
      <c r="H287" t="s">
        <v>2471</v>
      </c>
      <c r="P287" s="71" t="str">
        <f t="shared" ref="P287:Q287" si="183">IF(P205="","",P205)</f>
        <v/>
      </c>
      <c r="Q287" s="71" t="str">
        <f t="shared" si="183"/>
        <v/>
      </c>
      <c r="V287" s="62"/>
      <c r="AC287" t="s">
        <v>2466</v>
      </c>
      <c r="AE287" s="956"/>
      <c r="AF287" s="956"/>
      <c r="AG287" s="956"/>
      <c r="AH287" s="956"/>
      <c r="AI287" s="956"/>
      <c r="AJ287" s="956"/>
      <c r="AK287" s="956"/>
      <c r="AL287" s="956"/>
      <c r="AM287" s="956"/>
      <c r="AN287" s="956"/>
      <c r="AO287" s="956"/>
      <c r="AP287" s="956"/>
    </row>
    <row r="288" spans="8:42">
      <c r="H288" t="s">
        <v>2471</v>
      </c>
      <c r="P288" s="71" t="str">
        <f t="shared" ref="P288:Q288" si="184">IF(P206="","",P206)</f>
        <v/>
      </c>
      <c r="Q288" s="71" t="str">
        <f t="shared" si="184"/>
        <v/>
      </c>
      <c r="V288" s="62"/>
      <c r="AC288" t="s">
        <v>2466</v>
      </c>
      <c r="AE288" s="956"/>
      <c r="AF288" s="956"/>
      <c r="AG288" s="956"/>
      <c r="AH288" s="956"/>
      <c r="AI288" s="956"/>
      <c r="AJ288" s="956"/>
      <c r="AK288" s="956"/>
      <c r="AL288" s="956"/>
      <c r="AM288" s="956"/>
      <c r="AN288" s="956"/>
      <c r="AO288" s="956"/>
      <c r="AP288" s="956"/>
    </row>
    <row r="289" spans="8:42">
      <c r="H289" t="s">
        <v>2471</v>
      </c>
      <c r="P289" s="71" t="str">
        <f t="shared" ref="P289:Q289" si="185">IF(P207="","",P207)</f>
        <v/>
      </c>
      <c r="Q289" s="71" t="str">
        <f t="shared" si="185"/>
        <v/>
      </c>
      <c r="V289" s="62"/>
      <c r="AC289" t="s">
        <v>2466</v>
      </c>
      <c r="AE289" s="956"/>
      <c r="AF289" s="956"/>
      <c r="AG289" s="956"/>
      <c r="AH289" s="956"/>
      <c r="AI289" s="956"/>
      <c r="AJ289" s="956"/>
      <c r="AK289" s="956"/>
      <c r="AL289" s="956"/>
      <c r="AM289" s="956"/>
      <c r="AN289" s="956"/>
      <c r="AO289" s="956"/>
      <c r="AP289" s="956"/>
    </row>
    <row r="290" spans="8:42">
      <c r="H290" t="s">
        <v>2471</v>
      </c>
      <c r="P290" s="71" t="str">
        <f t="shared" ref="P290:Q290" si="186">IF(P208="","",P208)</f>
        <v/>
      </c>
      <c r="Q290" s="71" t="str">
        <f t="shared" si="186"/>
        <v/>
      </c>
      <c r="V290" s="62"/>
      <c r="AC290" t="s">
        <v>2466</v>
      </c>
      <c r="AE290" s="956"/>
      <c r="AF290" s="956"/>
      <c r="AG290" s="956"/>
      <c r="AH290" s="956"/>
      <c r="AI290" s="956"/>
      <c r="AJ290" s="956"/>
      <c r="AK290" s="956"/>
      <c r="AL290" s="956"/>
      <c r="AM290" s="956"/>
      <c r="AN290" s="956"/>
      <c r="AO290" s="956"/>
      <c r="AP290" s="956"/>
    </row>
    <row r="291" spans="8:42">
      <c r="H291" t="s">
        <v>2471</v>
      </c>
      <c r="P291" s="71" t="str">
        <f t="shared" ref="P291:Q291" si="187">IF(P209="","",P209)</f>
        <v/>
      </c>
      <c r="Q291" s="71" t="str">
        <f t="shared" si="187"/>
        <v/>
      </c>
      <c r="V291" s="62"/>
      <c r="AC291" t="s">
        <v>2466</v>
      </c>
      <c r="AE291" s="956"/>
      <c r="AF291" s="956"/>
      <c r="AG291" s="956"/>
      <c r="AH291" s="956"/>
      <c r="AI291" s="956"/>
      <c r="AJ291" s="956"/>
      <c r="AK291" s="956"/>
      <c r="AL291" s="956"/>
      <c r="AM291" s="956"/>
      <c r="AN291" s="956"/>
      <c r="AO291" s="956"/>
      <c r="AP291" s="956"/>
    </row>
    <row r="292" spans="8:42">
      <c r="H292" t="s">
        <v>2471</v>
      </c>
      <c r="P292" s="71" t="str">
        <f t="shared" ref="P292:Q292" si="188">IF(P210="","",P210)</f>
        <v/>
      </c>
      <c r="Q292" s="71" t="str">
        <f t="shared" si="188"/>
        <v/>
      </c>
      <c r="V292" s="62"/>
      <c r="AC292" t="s">
        <v>2466</v>
      </c>
      <c r="AE292" s="956"/>
      <c r="AF292" s="956"/>
      <c r="AG292" s="956"/>
      <c r="AH292" s="956"/>
      <c r="AI292" s="956"/>
      <c r="AJ292" s="956"/>
      <c r="AK292" s="956"/>
      <c r="AL292" s="956"/>
      <c r="AM292" s="956"/>
      <c r="AN292" s="956"/>
      <c r="AO292" s="956"/>
      <c r="AP292" s="956"/>
    </row>
    <row r="293" spans="8:42">
      <c r="H293" t="s">
        <v>2471</v>
      </c>
      <c r="P293" s="71" t="str">
        <f t="shared" ref="P293:Q293" si="189">IF(P211="","",P211)</f>
        <v/>
      </c>
      <c r="Q293" s="71" t="str">
        <f t="shared" si="189"/>
        <v/>
      </c>
      <c r="V293" s="62"/>
      <c r="AC293" t="s">
        <v>2466</v>
      </c>
      <c r="AE293" s="956"/>
      <c r="AF293" s="956"/>
      <c r="AG293" s="956"/>
      <c r="AH293" s="956"/>
      <c r="AI293" s="956"/>
      <c r="AJ293" s="956"/>
      <c r="AK293" s="956"/>
      <c r="AL293" s="956"/>
      <c r="AM293" s="956"/>
      <c r="AN293" s="956"/>
      <c r="AO293" s="956"/>
      <c r="AP293" s="956"/>
    </row>
    <row r="294" spans="8:42">
      <c r="H294" t="s">
        <v>2471</v>
      </c>
      <c r="P294" s="71" t="str">
        <f t="shared" ref="P294:Q294" si="190">IF(P212="","",P212)</f>
        <v/>
      </c>
      <c r="Q294" s="71" t="str">
        <f t="shared" si="190"/>
        <v/>
      </c>
      <c r="V294" s="62"/>
      <c r="AC294" t="s">
        <v>2466</v>
      </c>
      <c r="AE294" s="956"/>
      <c r="AF294" s="956"/>
      <c r="AG294" s="956"/>
      <c r="AH294" s="956"/>
      <c r="AI294" s="956"/>
      <c r="AJ294" s="956"/>
      <c r="AK294" s="956"/>
      <c r="AL294" s="956"/>
      <c r="AM294" s="956"/>
      <c r="AN294" s="956"/>
      <c r="AO294" s="956"/>
      <c r="AP294" s="956"/>
    </row>
    <row r="295" spans="8:42">
      <c r="H295" t="s">
        <v>2471</v>
      </c>
      <c r="P295" s="71" t="str">
        <f t="shared" ref="P295:Q295" si="191">IF(P213="","",P213)</f>
        <v/>
      </c>
      <c r="Q295" s="71" t="str">
        <f t="shared" si="191"/>
        <v/>
      </c>
      <c r="V295" s="62"/>
      <c r="AC295" t="s">
        <v>2466</v>
      </c>
      <c r="AE295" s="956"/>
      <c r="AF295" s="956"/>
      <c r="AG295" s="956"/>
      <c r="AH295" s="956"/>
      <c r="AI295" s="956"/>
      <c r="AJ295" s="956"/>
      <c r="AK295" s="956"/>
      <c r="AL295" s="956"/>
      <c r="AM295" s="956"/>
      <c r="AN295" s="956"/>
      <c r="AO295" s="956"/>
      <c r="AP295" s="956"/>
    </row>
    <row r="296" spans="8:42">
      <c r="H296" t="s">
        <v>2471</v>
      </c>
      <c r="P296" s="71" t="str">
        <f t="shared" ref="P296:Q296" si="192">IF(P214="","",P214)</f>
        <v/>
      </c>
      <c r="Q296" s="71" t="str">
        <f t="shared" si="192"/>
        <v/>
      </c>
      <c r="V296" s="62"/>
      <c r="AC296" t="s">
        <v>2466</v>
      </c>
      <c r="AE296" s="956"/>
      <c r="AF296" s="956"/>
      <c r="AG296" s="956"/>
      <c r="AH296" s="956"/>
      <c r="AI296" s="956"/>
      <c r="AJ296" s="956"/>
      <c r="AK296" s="956"/>
      <c r="AL296" s="956"/>
      <c r="AM296" s="956"/>
      <c r="AN296" s="956"/>
      <c r="AO296" s="956"/>
      <c r="AP296" s="956"/>
    </row>
    <row r="297" spans="8:42">
      <c r="H297" t="s">
        <v>2471</v>
      </c>
      <c r="P297" s="71" t="str">
        <f t="shared" ref="P297:Q297" si="193">IF(P215="","",P215)</f>
        <v/>
      </c>
      <c r="Q297" s="71" t="str">
        <f t="shared" si="193"/>
        <v/>
      </c>
      <c r="V297" s="62"/>
      <c r="AC297" t="s">
        <v>2466</v>
      </c>
      <c r="AE297" s="956"/>
      <c r="AF297" s="956"/>
      <c r="AG297" s="956"/>
      <c r="AH297" s="956"/>
      <c r="AI297" s="956"/>
      <c r="AJ297" s="956"/>
      <c r="AK297" s="956"/>
      <c r="AL297" s="956"/>
      <c r="AM297" s="956"/>
      <c r="AN297" s="956"/>
      <c r="AO297" s="956"/>
      <c r="AP297" s="956"/>
    </row>
    <row r="298" spans="8:42">
      <c r="H298" t="s">
        <v>2471</v>
      </c>
      <c r="P298" s="71" t="str">
        <f t="shared" ref="P298:Q298" si="194">IF(P216="","",P216)</f>
        <v/>
      </c>
      <c r="Q298" s="71" t="str">
        <f t="shared" si="194"/>
        <v/>
      </c>
      <c r="V298" s="62"/>
      <c r="AC298" t="s">
        <v>2466</v>
      </c>
      <c r="AE298" s="956"/>
      <c r="AF298" s="956"/>
      <c r="AG298" s="956"/>
      <c r="AH298" s="956"/>
      <c r="AI298" s="956"/>
      <c r="AJ298" s="956"/>
      <c r="AK298" s="956"/>
      <c r="AL298" s="956"/>
      <c r="AM298" s="956"/>
      <c r="AN298" s="956"/>
      <c r="AO298" s="956"/>
      <c r="AP298" s="956"/>
    </row>
    <row r="299" spans="8:42">
      <c r="H299" t="s">
        <v>2471</v>
      </c>
      <c r="P299" s="71" t="str">
        <f t="shared" ref="P299:Q299" si="195">IF(P217="","",P217)</f>
        <v/>
      </c>
      <c r="Q299" s="71" t="str">
        <f t="shared" si="195"/>
        <v/>
      </c>
      <c r="V299" s="62"/>
      <c r="AC299" t="s">
        <v>2466</v>
      </c>
      <c r="AE299" s="956"/>
      <c r="AF299" s="956"/>
      <c r="AG299" s="956"/>
      <c r="AH299" s="956"/>
      <c r="AI299" s="956"/>
      <c r="AJ299" s="956"/>
      <c r="AK299" s="956"/>
      <c r="AL299" s="956"/>
      <c r="AM299" s="956"/>
      <c r="AN299" s="956"/>
      <c r="AO299" s="956"/>
      <c r="AP299" s="956"/>
    </row>
    <row r="300" spans="8:42">
      <c r="H300" t="s">
        <v>2471</v>
      </c>
      <c r="P300" s="71" t="str">
        <f t="shared" ref="P300:Q300" si="196">IF(P218="","",P218)</f>
        <v/>
      </c>
      <c r="Q300" s="71" t="str">
        <f t="shared" si="196"/>
        <v/>
      </c>
      <c r="V300" s="62"/>
      <c r="AC300" t="s">
        <v>2466</v>
      </c>
      <c r="AE300" s="956"/>
      <c r="AF300" s="956"/>
      <c r="AG300" s="956"/>
      <c r="AH300" s="956"/>
      <c r="AI300" s="956"/>
      <c r="AJ300" s="956"/>
      <c r="AK300" s="956"/>
      <c r="AL300" s="956"/>
      <c r="AM300" s="956"/>
      <c r="AN300" s="956"/>
      <c r="AO300" s="956"/>
      <c r="AP300" s="956"/>
    </row>
    <row r="301" spans="8:42">
      <c r="H301" t="s">
        <v>2471</v>
      </c>
      <c r="P301" s="71" t="str">
        <f t="shared" ref="P301:Q301" si="197">IF(P219="","",P219)</f>
        <v/>
      </c>
      <c r="Q301" s="71" t="str">
        <f t="shared" si="197"/>
        <v/>
      </c>
      <c r="V301" s="62"/>
      <c r="AC301" t="s">
        <v>2466</v>
      </c>
      <c r="AE301" s="956"/>
      <c r="AF301" s="956"/>
      <c r="AG301" s="956"/>
      <c r="AH301" s="956"/>
      <c r="AI301" s="956"/>
      <c r="AJ301" s="956"/>
      <c r="AK301" s="956"/>
      <c r="AL301" s="956"/>
      <c r="AM301" s="956"/>
      <c r="AN301" s="956"/>
      <c r="AO301" s="956"/>
      <c r="AP301" s="956"/>
    </row>
    <row r="302" spans="8:42">
      <c r="H302" t="s">
        <v>2471</v>
      </c>
      <c r="P302" s="71" t="str">
        <f t="shared" ref="P302:Q302" si="198">IF(P220="","",P220)</f>
        <v/>
      </c>
      <c r="Q302" s="71" t="str">
        <f t="shared" si="198"/>
        <v/>
      </c>
      <c r="V302" s="62"/>
      <c r="AC302" t="s">
        <v>2466</v>
      </c>
      <c r="AE302" s="956"/>
      <c r="AF302" s="956"/>
      <c r="AG302" s="956"/>
      <c r="AH302" s="956"/>
      <c r="AI302" s="956"/>
      <c r="AJ302" s="956"/>
      <c r="AK302" s="956"/>
      <c r="AL302" s="956"/>
      <c r="AM302" s="956"/>
      <c r="AN302" s="956"/>
      <c r="AO302" s="956"/>
      <c r="AP302" s="956"/>
    </row>
    <row r="303" spans="8:42">
      <c r="H303" t="s">
        <v>2471</v>
      </c>
      <c r="P303" s="71" t="str">
        <f t="shared" ref="P303:Q303" si="199">IF(P221="","",P221)</f>
        <v/>
      </c>
      <c r="Q303" s="71" t="str">
        <f t="shared" si="199"/>
        <v/>
      </c>
      <c r="V303" s="62"/>
      <c r="AC303" t="s">
        <v>2466</v>
      </c>
      <c r="AE303" s="956"/>
      <c r="AF303" s="956"/>
      <c r="AG303" s="956"/>
      <c r="AH303" s="956"/>
      <c r="AI303" s="956"/>
      <c r="AJ303" s="956"/>
      <c r="AK303" s="956"/>
      <c r="AL303" s="956"/>
      <c r="AM303" s="956"/>
      <c r="AN303" s="956"/>
      <c r="AO303" s="956"/>
      <c r="AP303" s="956"/>
    </row>
    <row r="304" spans="8:42">
      <c r="H304" t="s">
        <v>2471</v>
      </c>
      <c r="P304" s="71" t="str">
        <f t="shared" ref="P304:Q304" si="200">IF(P222="","",P222)</f>
        <v/>
      </c>
      <c r="Q304" s="71" t="str">
        <f t="shared" si="200"/>
        <v/>
      </c>
      <c r="V304" s="62"/>
      <c r="AC304" t="s">
        <v>2466</v>
      </c>
      <c r="AE304" s="956"/>
      <c r="AF304" s="956"/>
      <c r="AG304" s="956"/>
      <c r="AH304" s="956"/>
      <c r="AI304" s="956"/>
      <c r="AJ304" s="956"/>
      <c r="AK304" s="956"/>
      <c r="AL304" s="956"/>
      <c r="AM304" s="956"/>
      <c r="AN304" s="956"/>
      <c r="AO304" s="956"/>
      <c r="AP304" s="956"/>
    </row>
    <row r="305" spans="8:42">
      <c r="H305" t="s">
        <v>2471</v>
      </c>
      <c r="P305" s="71" t="str">
        <f t="shared" ref="P305:Q305" si="201">IF(P223="","",P223)</f>
        <v/>
      </c>
      <c r="Q305" s="71" t="str">
        <f t="shared" si="201"/>
        <v/>
      </c>
      <c r="V305" s="62"/>
      <c r="AC305" t="s">
        <v>2466</v>
      </c>
      <c r="AE305" s="956"/>
      <c r="AF305" s="956"/>
      <c r="AG305" s="956"/>
      <c r="AH305" s="956"/>
      <c r="AI305" s="956"/>
      <c r="AJ305" s="956"/>
      <c r="AK305" s="956"/>
      <c r="AL305" s="956"/>
      <c r="AM305" s="956"/>
      <c r="AN305" s="956"/>
      <c r="AO305" s="956"/>
      <c r="AP305" s="956"/>
    </row>
    <row r="306" spans="8:42">
      <c r="H306" t="s">
        <v>2471</v>
      </c>
      <c r="P306" s="71" t="str">
        <f t="shared" ref="P306:Q306" si="202">IF(P224="","",P224)</f>
        <v/>
      </c>
      <c r="Q306" s="71" t="str">
        <f t="shared" si="202"/>
        <v/>
      </c>
      <c r="V306" s="62"/>
      <c r="AC306" t="s">
        <v>2466</v>
      </c>
      <c r="AE306" s="956"/>
      <c r="AF306" s="956"/>
      <c r="AG306" s="956"/>
      <c r="AH306" s="956"/>
      <c r="AI306" s="956"/>
      <c r="AJ306" s="956"/>
      <c r="AK306" s="956"/>
      <c r="AL306" s="956"/>
      <c r="AM306" s="956"/>
      <c r="AN306" s="956"/>
      <c r="AO306" s="956"/>
      <c r="AP306" s="956"/>
    </row>
    <row r="307" spans="8:42">
      <c r="H307" t="s">
        <v>2471</v>
      </c>
      <c r="P307" s="71" t="str">
        <f t="shared" ref="P307:Q307" si="203">IF(P225="","",P225)</f>
        <v/>
      </c>
      <c r="Q307" s="71" t="str">
        <f t="shared" si="203"/>
        <v/>
      </c>
      <c r="V307" s="62"/>
      <c r="AC307" t="s">
        <v>2466</v>
      </c>
      <c r="AE307" s="956"/>
      <c r="AF307" s="956"/>
      <c r="AG307" s="956"/>
      <c r="AH307" s="956"/>
      <c r="AI307" s="956"/>
      <c r="AJ307" s="956"/>
      <c r="AK307" s="956"/>
      <c r="AL307" s="956"/>
      <c r="AM307" s="956"/>
      <c r="AN307" s="956"/>
      <c r="AO307" s="956"/>
      <c r="AP307" s="956"/>
    </row>
    <row r="308" spans="8:42">
      <c r="H308" t="s">
        <v>2471</v>
      </c>
      <c r="P308" s="71" t="str">
        <f t="shared" ref="P308:Q308" si="204">IF(P226="","",P226)</f>
        <v/>
      </c>
      <c r="Q308" s="71" t="str">
        <f t="shared" si="204"/>
        <v/>
      </c>
      <c r="V308" s="62"/>
      <c r="AC308" t="s">
        <v>2466</v>
      </c>
      <c r="AE308" s="956"/>
      <c r="AF308" s="956"/>
      <c r="AG308" s="956"/>
      <c r="AH308" s="956"/>
      <c r="AI308" s="956"/>
      <c r="AJ308" s="956"/>
      <c r="AK308" s="956"/>
      <c r="AL308" s="956"/>
      <c r="AM308" s="956"/>
      <c r="AN308" s="956"/>
      <c r="AO308" s="956"/>
      <c r="AP308" s="956"/>
    </row>
    <row r="309" spans="8:42">
      <c r="H309" t="s">
        <v>2471</v>
      </c>
      <c r="P309" s="71" t="str">
        <f t="shared" ref="P309:Q309" si="205">IF(P227="","",P227)</f>
        <v/>
      </c>
      <c r="Q309" s="71" t="str">
        <f t="shared" si="205"/>
        <v/>
      </c>
      <c r="V309" s="62"/>
      <c r="AC309" t="s">
        <v>2466</v>
      </c>
      <c r="AE309" s="956"/>
      <c r="AF309" s="956"/>
      <c r="AG309" s="956"/>
      <c r="AH309" s="956"/>
      <c r="AI309" s="956"/>
      <c r="AJ309" s="956"/>
      <c r="AK309" s="956"/>
      <c r="AL309" s="956"/>
      <c r="AM309" s="956"/>
      <c r="AN309" s="956"/>
      <c r="AO309" s="956"/>
      <c r="AP309" s="956"/>
    </row>
    <row r="310" spans="8:42">
      <c r="H310" t="s">
        <v>2471</v>
      </c>
      <c r="P310" s="71" t="str">
        <f t="shared" ref="P310:Q310" si="206">IF(P228="","",P228)</f>
        <v/>
      </c>
      <c r="Q310" s="71" t="str">
        <f t="shared" si="206"/>
        <v/>
      </c>
      <c r="V310" s="62"/>
      <c r="AC310" t="s">
        <v>2466</v>
      </c>
      <c r="AE310" s="956"/>
      <c r="AF310" s="956"/>
      <c r="AG310" s="956"/>
      <c r="AH310" s="956"/>
      <c r="AI310" s="956"/>
      <c r="AJ310" s="956"/>
      <c r="AK310" s="956"/>
      <c r="AL310" s="956"/>
      <c r="AM310" s="956"/>
      <c r="AN310" s="956"/>
      <c r="AO310" s="956"/>
      <c r="AP310" s="956"/>
    </row>
    <row r="311" spans="8:42">
      <c r="H311" t="s">
        <v>2471</v>
      </c>
      <c r="P311" s="71" t="str">
        <f t="shared" ref="P311:Q311" si="207">IF(P229="","",P229)</f>
        <v/>
      </c>
      <c r="Q311" s="71" t="str">
        <f t="shared" si="207"/>
        <v/>
      </c>
      <c r="V311" s="62"/>
      <c r="AC311" t="s">
        <v>2466</v>
      </c>
      <c r="AE311" s="956"/>
      <c r="AF311" s="956"/>
      <c r="AG311" s="956"/>
      <c r="AH311" s="956"/>
      <c r="AI311" s="956"/>
      <c r="AJ311" s="956"/>
      <c r="AK311" s="956"/>
      <c r="AL311" s="956"/>
      <c r="AM311" s="956"/>
      <c r="AN311" s="956"/>
      <c r="AO311" s="956"/>
      <c r="AP311" s="956"/>
    </row>
    <row r="312" spans="8:42">
      <c r="H312" t="s">
        <v>2471</v>
      </c>
      <c r="P312" s="71" t="str">
        <f t="shared" ref="P312:Q312" si="208">IF(P230="","",P230)</f>
        <v/>
      </c>
      <c r="Q312" s="71" t="str">
        <f t="shared" si="208"/>
        <v/>
      </c>
      <c r="V312" s="62"/>
      <c r="AC312" t="s">
        <v>2466</v>
      </c>
      <c r="AE312" s="956"/>
      <c r="AF312" s="956"/>
      <c r="AG312" s="956"/>
      <c r="AH312" s="956"/>
      <c r="AI312" s="956"/>
      <c r="AJ312" s="956"/>
      <c r="AK312" s="956"/>
      <c r="AL312" s="956"/>
      <c r="AM312" s="956"/>
      <c r="AN312" s="956"/>
      <c r="AO312" s="956"/>
      <c r="AP312" s="956"/>
    </row>
    <row r="313" spans="8:42">
      <c r="H313" t="s">
        <v>2471</v>
      </c>
      <c r="P313" s="71" t="str">
        <f t="shared" ref="P313:Q313" si="209">IF(P231="","",P231)</f>
        <v/>
      </c>
      <c r="Q313" s="71" t="str">
        <f t="shared" si="209"/>
        <v/>
      </c>
      <c r="V313" s="62"/>
      <c r="AC313" t="s">
        <v>2466</v>
      </c>
      <c r="AE313" s="956"/>
      <c r="AF313" s="956"/>
      <c r="AG313" s="956"/>
      <c r="AH313" s="956"/>
      <c r="AI313" s="956"/>
      <c r="AJ313" s="956"/>
      <c r="AK313" s="956"/>
      <c r="AL313" s="956"/>
      <c r="AM313" s="956"/>
      <c r="AN313" s="956"/>
      <c r="AO313" s="956"/>
      <c r="AP313" s="956"/>
    </row>
    <row r="314" spans="8:42">
      <c r="H314" t="s">
        <v>2471</v>
      </c>
      <c r="P314" s="71" t="str">
        <f t="shared" ref="P314:Q314" si="210">IF(P232="","",P232)</f>
        <v/>
      </c>
      <c r="Q314" s="71" t="str">
        <f t="shared" si="210"/>
        <v/>
      </c>
      <c r="V314" s="62"/>
      <c r="AC314" t="s">
        <v>2466</v>
      </c>
      <c r="AE314" s="956"/>
      <c r="AF314" s="956"/>
      <c r="AG314" s="956"/>
      <c r="AH314" s="956"/>
      <c r="AI314" s="956"/>
      <c r="AJ314" s="956"/>
      <c r="AK314" s="956"/>
      <c r="AL314" s="956"/>
      <c r="AM314" s="956"/>
      <c r="AN314" s="956"/>
      <c r="AO314" s="956"/>
      <c r="AP314" s="956"/>
    </row>
    <row r="315" spans="8:42">
      <c r="H315" t="s">
        <v>2471</v>
      </c>
      <c r="P315" s="71" t="str">
        <f t="shared" ref="P315:Q315" si="211">IF(P233="","",P233)</f>
        <v/>
      </c>
      <c r="Q315" s="71" t="str">
        <f t="shared" si="211"/>
        <v/>
      </c>
      <c r="V315" s="62"/>
      <c r="AC315" t="s">
        <v>2466</v>
      </c>
      <c r="AE315" s="956"/>
      <c r="AF315" s="956"/>
      <c r="AG315" s="956"/>
      <c r="AH315" s="956"/>
      <c r="AI315" s="956"/>
      <c r="AJ315" s="956"/>
      <c r="AK315" s="956"/>
      <c r="AL315" s="956"/>
      <c r="AM315" s="956"/>
      <c r="AN315" s="956"/>
      <c r="AO315" s="956"/>
      <c r="AP315" s="956"/>
    </row>
    <row r="316" spans="8:42">
      <c r="H316" t="s">
        <v>2471</v>
      </c>
      <c r="P316" s="71" t="str">
        <f t="shared" ref="P316:Q316" si="212">IF(P234="","",P234)</f>
        <v/>
      </c>
      <c r="Q316" s="71" t="str">
        <f t="shared" si="212"/>
        <v/>
      </c>
      <c r="V316" s="62"/>
      <c r="AC316" t="s">
        <v>2466</v>
      </c>
      <c r="AE316" s="956"/>
      <c r="AF316" s="956"/>
      <c r="AG316" s="956"/>
      <c r="AH316" s="956"/>
      <c r="AI316" s="956"/>
      <c r="AJ316" s="956"/>
      <c r="AK316" s="956"/>
      <c r="AL316" s="956"/>
      <c r="AM316" s="956"/>
      <c r="AN316" s="956"/>
      <c r="AO316" s="956"/>
      <c r="AP316" s="956"/>
    </row>
    <row r="317" spans="8:42">
      <c r="H317" t="s">
        <v>2471</v>
      </c>
      <c r="P317" s="71" t="str">
        <f t="shared" ref="P317:Q317" si="213">IF(P235="","",P235)</f>
        <v/>
      </c>
      <c r="Q317" s="71" t="str">
        <f t="shared" si="213"/>
        <v/>
      </c>
      <c r="V317" s="62"/>
      <c r="AC317" t="s">
        <v>2466</v>
      </c>
      <c r="AE317" s="956"/>
      <c r="AF317" s="956"/>
      <c r="AG317" s="956"/>
      <c r="AH317" s="956"/>
      <c r="AI317" s="956"/>
      <c r="AJ317" s="956"/>
      <c r="AK317" s="956"/>
      <c r="AL317" s="956"/>
      <c r="AM317" s="956"/>
      <c r="AN317" s="956"/>
      <c r="AO317" s="956"/>
      <c r="AP317" s="956"/>
    </row>
    <row r="318" spans="8:42">
      <c r="H318" t="s">
        <v>2471</v>
      </c>
      <c r="P318" s="71" t="str">
        <f t="shared" ref="P318:Q318" si="214">IF(P236="","",P236)</f>
        <v/>
      </c>
      <c r="Q318" s="71" t="str">
        <f t="shared" si="214"/>
        <v/>
      </c>
      <c r="V318" s="62"/>
      <c r="AC318" t="s">
        <v>2466</v>
      </c>
      <c r="AE318" s="956"/>
      <c r="AF318" s="956"/>
      <c r="AG318" s="956"/>
      <c r="AH318" s="956"/>
      <c r="AI318" s="956"/>
      <c r="AJ318" s="956"/>
      <c r="AK318" s="956"/>
      <c r="AL318" s="956"/>
      <c r="AM318" s="956"/>
      <c r="AN318" s="956"/>
      <c r="AO318" s="956"/>
      <c r="AP318" s="956"/>
    </row>
    <row r="319" spans="8:42">
      <c r="H319" t="s">
        <v>2471</v>
      </c>
      <c r="P319" s="71" t="str">
        <f t="shared" ref="P319:Q319" si="215">IF(P237="","",P237)</f>
        <v/>
      </c>
      <c r="Q319" s="71" t="str">
        <f t="shared" si="215"/>
        <v/>
      </c>
      <c r="V319" s="62"/>
      <c r="AC319" t="s">
        <v>2466</v>
      </c>
      <c r="AE319" s="956"/>
      <c r="AF319" s="956"/>
      <c r="AG319" s="956"/>
      <c r="AH319" s="956"/>
      <c r="AI319" s="956"/>
      <c r="AJ319" s="956"/>
      <c r="AK319" s="956"/>
      <c r="AL319" s="956"/>
      <c r="AM319" s="956"/>
      <c r="AN319" s="956"/>
      <c r="AO319" s="956"/>
      <c r="AP319" s="956"/>
    </row>
    <row r="320" spans="8:42">
      <c r="H320" t="s">
        <v>2471</v>
      </c>
      <c r="P320" s="71" t="str">
        <f t="shared" ref="P320:Q320" si="216">IF(P238="","",P238)</f>
        <v/>
      </c>
      <c r="Q320" s="71" t="str">
        <f t="shared" si="216"/>
        <v/>
      </c>
      <c r="V320" s="62"/>
      <c r="AC320" t="s">
        <v>2466</v>
      </c>
      <c r="AE320" s="956"/>
      <c r="AF320" s="956"/>
      <c r="AG320" s="956"/>
      <c r="AH320" s="956"/>
      <c r="AI320" s="956"/>
      <c r="AJ320" s="956"/>
      <c r="AK320" s="956"/>
      <c r="AL320" s="956"/>
      <c r="AM320" s="956"/>
      <c r="AN320" s="956"/>
      <c r="AO320" s="956"/>
      <c r="AP320" s="956"/>
    </row>
    <row r="321" spans="8:42">
      <c r="H321" t="s">
        <v>2471</v>
      </c>
      <c r="P321" s="71" t="str">
        <f t="shared" ref="P321:Q321" si="217">IF(P239="","",P239)</f>
        <v/>
      </c>
      <c r="Q321" s="71" t="str">
        <f t="shared" si="217"/>
        <v/>
      </c>
      <c r="V321" s="62"/>
      <c r="AC321" t="s">
        <v>2466</v>
      </c>
      <c r="AE321" s="956"/>
      <c r="AF321" s="956"/>
      <c r="AG321" s="956"/>
      <c r="AH321" s="956"/>
      <c r="AI321" s="956"/>
      <c r="AJ321" s="956"/>
      <c r="AK321" s="956"/>
      <c r="AL321" s="956"/>
      <c r="AM321" s="956"/>
      <c r="AN321" s="956"/>
      <c r="AO321" s="956"/>
      <c r="AP321" s="956"/>
    </row>
    <row r="322" spans="8:42">
      <c r="H322" t="s">
        <v>2471</v>
      </c>
      <c r="P322" s="71" t="str">
        <f t="shared" ref="P322:Q322" si="218">IF(P240="","",P240)</f>
        <v/>
      </c>
      <c r="Q322" s="71" t="str">
        <f t="shared" si="218"/>
        <v/>
      </c>
      <c r="V322" s="62"/>
      <c r="AC322" t="s">
        <v>2466</v>
      </c>
      <c r="AE322" s="956"/>
      <c r="AF322" s="956"/>
      <c r="AG322" s="956"/>
      <c r="AH322" s="956"/>
      <c r="AI322" s="956"/>
      <c r="AJ322" s="956"/>
      <c r="AK322" s="956"/>
      <c r="AL322" s="956"/>
      <c r="AM322" s="956"/>
      <c r="AN322" s="956"/>
      <c r="AO322" s="956"/>
      <c r="AP322" s="956"/>
    </row>
    <row r="323" spans="8:42">
      <c r="H323" t="s">
        <v>2471</v>
      </c>
      <c r="P323" s="71" t="str">
        <f t="shared" ref="P323:Q323" si="219">IF(P241="","",P241)</f>
        <v/>
      </c>
      <c r="Q323" s="71" t="str">
        <f t="shared" si="219"/>
        <v/>
      </c>
      <c r="V323" s="62"/>
      <c r="AC323" t="s">
        <v>2466</v>
      </c>
      <c r="AE323" s="956"/>
      <c r="AF323" s="956"/>
      <c r="AG323" s="956"/>
      <c r="AH323" s="956"/>
      <c r="AI323" s="956"/>
      <c r="AJ323" s="956"/>
      <c r="AK323" s="956"/>
      <c r="AL323" s="956"/>
      <c r="AM323" s="956"/>
      <c r="AN323" s="956"/>
      <c r="AO323" s="956"/>
      <c r="AP323" s="956"/>
    </row>
    <row r="324" spans="8:42">
      <c r="H324" t="s">
        <v>2471</v>
      </c>
      <c r="P324" s="71" t="str">
        <f t="shared" ref="P324:Q324" si="220">IF(P242="","",P242)</f>
        <v/>
      </c>
      <c r="Q324" s="71" t="str">
        <f t="shared" si="220"/>
        <v/>
      </c>
      <c r="V324" s="62"/>
      <c r="AC324" t="s">
        <v>2466</v>
      </c>
      <c r="AE324" s="956"/>
      <c r="AF324" s="956"/>
      <c r="AG324" s="956"/>
      <c r="AH324" s="956"/>
      <c r="AI324" s="956"/>
      <c r="AJ324" s="956"/>
      <c r="AK324" s="956"/>
      <c r="AL324" s="956"/>
      <c r="AM324" s="956"/>
      <c r="AN324" s="956"/>
      <c r="AO324" s="956"/>
      <c r="AP324" s="956"/>
    </row>
    <row r="325" spans="8:42">
      <c r="H325" t="s">
        <v>2471</v>
      </c>
      <c r="P325" s="71" t="str">
        <f t="shared" ref="P325:Q325" si="221">IF(P243="","",P243)</f>
        <v/>
      </c>
      <c r="Q325" s="71" t="str">
        <f t="shared" si="221"/>
        <v/>
      </c>
      <c r="V325" s="62"/>
      <c r="AC325" t="s">
        <v>2466</v>
      </c>
      <c r="AE325" s="956"/>
      <c r="AF325" s="956"/>
      <c r="AG325" s="956"/>
      <c r="AH325" s="956"/>
      <c r="AI325" s="956"/>
      <c r="AJ325" s="956"/>
      <c r="AK325" s="956"/>
      <c r="AL325" s="956"/>
      <c r="AM325" s="956"/>
      <c r="AN325" s="956"/>
      <c r="AO325" s="956"/>
      <c r="AP325" s="956"/>
    </row>
    <row r="326" spans="8:42">
      <c r="H326" t="s">
        <v>2471</v>
      </c>
      <c r="P326" s="71" t="str">
        <f t="shared" ref="P326:Q326" si="222">IF(P244="","",P244)</f>
        <v/>
      </c>
      <c r="Q326" s="71" t="str">
        <f t="shared" si="222"/>
        <v/>
      </c>
      <c r="V326" s="62"/>
      <c r="AC326" t="s">
        <v>2466</v>
      </c>
      <c r="AE326" s="956"/>
      <c r="AF326" s="956"/>
      <c r="AG326" s="956"/>
      <c r="AH326" s="956"/>
      <c r="AI326" s="956"/>
      <c r="AJ326" s="956"/>
      <c r="AK326" s="956"/>
      <c r="AL326" s="956"/>
      <c r="AM326" s="956"/>
      <c r="AN326" s="956"/>
      <c r="AO326" s="956"/>
      <c r="AP326" s="956"/>
    </row>
    <row r="327" spans="8:42">
      <c r="H327" t="s">
        <v>2471</v>
      </c>
      <c r="P327" s="71" t="str">
        <f t="shared" ref="P327:Q327" si="223">IF(P245="","",P245)</f>
        <v/>
      </c>
      <c r="Q327" s="71" t="str">
        <f t="shared" si="223"/>
        <v/>
      </c>
      <c r="V327" s="62"/>
      <c r="AC327" t="s">
        <v>2466</v>
      </c>
      <c r="AE327" s="956"/>
      <c r="AF327" s="956"/>
      <c r="AG327" s="956"/>
      <c r="AH327" s="956"/>
      <c r="AI327" s="956"/>
      <c r="AJ327" s="956"/>
      <c r="AK327" s="956"/>
      <c r="AL327" s="956"/>
      <c r="AM327" s="956"/>
      <c r="AN327" s="956"/>
      <c r="AO327" s="956"/>
      <c r="AP327" s="956"/>
    </row>
    <row r="328" spans="8:42">
      <c r="H328" t="s">
        <v>2471</v>
      </c>
      <c r="P328" s="71" t="str">
        <f t="shared" ref="P328:Q328" si="224">IF(P246="","",P246)</f>
        <v/>
      </c>
      <c r="Q328" s="71" t="str">
        <f t="shared" si="224"/>
        <v/>
      </c>
      <c r="V328" s="62"/>
      <c r="AC328" t="s">
        <v>2466</v>
      </c>
      <c r="AE328" s="956"/>
      <c r="AF328" s="956"/>
      <c r="AG328" s="956"/>
      <c r="AH328" s="956"/>
      <c r="AI328" s="956"/>
      <c r="AJ328" s="956"/>
      <c r="AK328" s="956"/>
      <c r="AL328" s="956"/>
      <c r="AM328" s="956"/>
      <c r="AN328" s="956"/>
      <c r="AO328" s="956"/>
      <c r="AP328" s="956"/>
    </row>
    <row r="329" spans="8:42">
      <c r="H329" t="s">
        <v>2471</v>
      </c>
      <c r="P329" s="71" t="str">
        <f t="shared" ref="P329:Q329" si="225">IF(P247="","",P247)</f>
        <v/>
      </c>
      <c r="Q329" s="71" t="str">
        <f t="shared" si="225"/>
        <v/>
      </c>
      <c r="V329" s="62"/>
      <c r="AC329" t="s">
        <v>2466</v>
      </c>
      <c r="AE329" s="956"/>
      <c r="AF329" s="956"/>
      <c r="AG329" s="956"/>
      <c r="AH329" s="956"/>
      <c r="AI329" s="956"/>
      <c r="AJ329" s="956"/>
      <c r="AK329" s="956"/>
      <c r="AL329" s="956"/>
      <c r="AM329" s="956"/>
      <c r="AN329" s="956"/>
      <c r="AO329" s="956"/>
      <c r="AP329" s="956"/>
    </row>
    <row r="330" spans="8:42">
      <c r="H330" t="s">
        <v>2471</v>
      </c>
      <c r="P330" s="71" t="str">
        <f t="shared" ref="P330:Q330" si="226">IF(P248="","",P248)</f>
        <v/>
      </c>
      <c r="Q330" s="71" t="str">
        <f t="shared" si="226"/>
        <v/>
      </c>
      <c r="V330" s="62"/>
      <c r="AC330" t="s">
        <v>2466</v>
      </c>
      <c r="AE330" s="956"/>
      <c r="AF330" s="956"/>
      <c r="AG330" s="956"/>
      <c r="AH330" s="956"/>
      <c r="AI330" s="956"/>
      <c r="AJ330" s="956"/>
      <c r="AK330" s="956"/>
      <c r="AL330" s="956"/>
      <c r="AM330" s="956"/>
      <c r="AN330" s="956"/>
      <c r="AO330" s="956"/>
      <c r="AP330" s="956"/>
    </row>
    <row r="331" spans="8:42">
      <c r="H331" t="s">
        <v>2471</v>
      </c>
      <c r="P331" s="71" t="str">
        <f t="shared" ref="P331:Q331" si="227">IF(P249="","",P249)</f>
        <v/>
      </c>
      <c r="Q331" s="71" t="str">
        <f t="shared" si="227"/>
        <v/>
      </c>
      <c r="V331" s="62"/>
      <c r="AC331" t="s">
        <v>2466</v>
      </c>
      <c r="AE331" s="956"/>
      <c r="AF331" s="956"/>
      <c r="AG331" s="956"/>
      <c r="AH331" s="956"/>
      <c r="AI331" s="956"/>
      <c r="AJ331" s="956"/>
      <c r="AK331" s="956"/>
      <c r="AL331" s="956"/>
      <c r="AM331" s="956"/>
      <c r="AN331" s="956"/>
      <c r="AO331" s="956"/>
      <c r="AP331" s="956"/>
    </row>
    <row r="332" spans="8:42">
      <c r="H332" t="s">
        <v>2471</v>
      </c>
      <c r="P332" s="71" t="str">
        <f t="shared" ref="P332:Q332" si="228">IF(P250="","",P250)</f>
        <v/>
      </c>
      <c r="Q332" s="71" t="str">
        <f t="shared" si="228"/>
        <v/>
      </c>
      <c r="V332" s="62"/>
      <c r="AC332" t="s">
        <v>2466</v>
      </c>
      <c r="AE332" s="956"/>
      <c r="AF332" s="956"/>
      <c r="AG332" s="956"/>
      <c r="AH332" s="956"/>
      <c r="AI332" s="956"/>
      <c r="AJ332" s="956"/>
      <c r="AK332" s="956"/>
      <c r="AL332" s="956"/>
      <c r="AM332" s="956"/>
      <c r="AN332" s="956"/>
      <c r="AO332" s="956"/>
      <c r="AP332" s="956"/>
    </row>
    <row r="333" spans="8:42">
      <c r="H333" t="s">
        <v>2471</v>
      </c>
      <c r="P333" s="71" t="str">
        <f t="shared" ref="P333:Q333" si="229">IF(P251="","",P251)</f>
        <v/>
      </c>
      <c r="Q333" s="71" t="str">
        <f t="shared" si="229"/>
        <v/>
      </c>
      <c r="V333" s="62"/>
      <c r="AC333" t="s">
        <v>2466</v>
      </c>
      <c r="AE333" s="956"/>
      <c r="AF333" s="956"/>
      <c r="AG333" s="956"/>
      <c r="AH333" s="956"/>
      <c r="AI333" s="956"/>
      <c r="AJ333" s="956"/>
      <c r="AK333" s="956"/>
      <c r="AL333" s="956"/>
      <c r="AM333" s="956"/>
      <c r="AN333" s="956"/>
      <c r="AO333" s="956"/>
      <c r="AP333" s="956"/>
    </row>
    <row r="334" spans="8:42">
      <c r="H334" t="s">
        <v>2471</v>
      </c>
      <c r="P334" s="71" t="str">
        <f t="shared" ref="P334:Q334" si="230">IF(P252="","",P252)</f>
        <v/>
      </c>
      <c r="Q334" s="71" t="str">
        <f t="shared" si="230"/>
        <v/>
      </c>
      <c r="V334" s="62"/>
      <c r="AC334" t="s">
        <v>2466</v>
      </c>
      <c r="AE334" s="956"/>
      <c r="AF334" s="956"/>
      <c r="AG334" s="956"/>
      <c r="AH334" s="956"/>
      <c r="AI334" s="956"/>
      <c r="AJ334" s="956"/>
      <c r="AK334" s="956"/>
      <c r="AL334" s="956"/>
      <c r="AM334" s="956"/>
      <c r="AN334" s="956"/>
      <c r="AO334" s="956"/>
      <c r="AP334" s="956"/>
    </row>
    <row r="335" spans="8:42">
      <c r="H335" t="s">
        <v>2471</v>
      </c>
      <c r="P335" s="71" t="str">
        <f t="shared" ref="P335:Q335" si="231">IF(P253="","",P253)</f>
        <v/>
      </c>
      <c r="Q335" s="71" t="str">
        <f t="shared" si="231"/>
        <v/>
      </c>
      <c r="V335" s="62"/>
      <c r="AC335" t="s">
        <v>2466</v>
      </c>
      <c r="AE335" s="956"/>
      <c r="AF335" s="956"/>
      <c r="AG335" s="956"/>
      <c r="AH335" s="956"/>
      <c r="AI335" s="956"/>
      <c r="AJ335" s="956"/>
      <c r="AK335" s="956"/>
      <c r="AL335" s="956"/>
      <c r="AM335" s="956"/>
      <c r="AN335" s="956"/>
      <c r="AO335" s="956"/>
      <c r="AP335" s="956"/>
    </row>
    <row r="336" spans="8:42">
      <c r="H336" t="s">
        <v>2471</v>
      </c>
      <c r="P336" s="71" t="str">
        <f t="shared" ref="P336:Q336" si="232">IF(P254="","",P254)</f>
        <v/>
      </c>
      <c r="Q336" s="71" t="str">
        <f t="shared" si="232"/>
        <v/>
      </c>
      <c r="V336" s="62"/>
      <c r="AC336" t="s">
        <v>2466</v>
      </c>
      <c r="AE336" s="956"/>
      <c r="AF336" s="956"/>
      <c r="AG336" s="956"/>
      <c r="AH336" s="956"/>
      <c r="AI336" s="956"/>
      <c r="AJ336" s="956"/>
      <c r="AK336" s="956"/>
      <c r="AL336" s="956"/>
      <c r="AM336" s="956"/>
      <c r="AN336" s="956"/>
      <c r="AO336" s="956"/>
      <c r="AP336" s="956"/>
    </row>
    <row r="337" spans="1:42">
      <c r="H337" t="s">
        <v>2471</v>
      </c>
      <c r="P337" s="71" t="str">
        <f t="shared" ref="P337:Q337" si="233">IF(P255="","",P255)</f>
        <v/>
      </c>
      <c r="Q337" s="71" t="str">
        <f t="shared" si="233"/>
        <v/>
      </c>
      <c r="V337" s="62"/>
      <c r="AC337" t="s">
        <v>2466</v>
      </c>
      <c r="AE337" s="956"/>
      <c r="AF337" s="956"/>
      <c r="AG337" s="956"/>
      <c r="AH337" s="956"/>
      <c r="AI337" s="956"/>
      <c r="AJ337" s="956"/>
      <c r="AK337" s="956"/>
      <c r="AL337" s="956"/>
      <c r="AM337" s="956"/>
      <c r="AN337" s="956"/>
      <c r="AO337" s="956"/>
      <c r="AP337" s="956"/>
    </row>
    <row r="339" spans="1:42" s="46" customFormat="1" ht="18.5">
      <c r="A339" s="47" t="s">
        <v>1375</v>
      </c>
    </row>
  </sheetData>
  <mergeCells count="2">
    <mergeCell ref="AR6:AV6"/>
    <mergeCell ref="AE6:AP6"/>
  </mergeCells>
  <pageMargins left="0.7" right="0.7" top="0.75" bottom="0.75" header="0.3" footer="0.3"/>
  <pageSetup paperSize="9" orientation="portrait" r:id="rId1"/>
  <headerFooter>
    <oddFooter>&amp;C_x000D_&amp;1#&amp;"Calibri"&amp;10&amp;K000000 OFFICIAL-InternalOnly</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4E8C7-4390-4513-A373-95A7C9B52A3D}">
  <sheetPr>
    <tabColor theme="0" tint="-0.499984740745262"/>
  </sheetPr>
  <dimension ref="A1:AV123"/>
  <sheetViews>
    <sheetView topLeftCell="AG1" zoomScale="80" zoomScaleNormal="80" workbookViewId="0">
      <pane ySplit="8" topLeftCell="A9" activePane="bottomLeft" state="frozen"/>
      <selection activeCell="H38" sqref="H38"/>
      <selection pane="bottomLeft" activeCell="AR22" sqref="AR22"/>
    </sheetView>
  </sheetViews>
  <sheetFormatPr defaultRowHeight="14.5"/>
  <cols>
    <col min="1" max="7" width="1.7265625" customWidth="1"/>
    <col min="8" max="8" width="28.7265625" bestFit="1" customWidth="1"/>
    <col min="9" max="15" width="1.7265625" customWidth="1"/>
    <col min="16" max="16" width="26.453125" bestFit="1" customWidth="1"/>
    <col min="17" max="17" width="12.7265625" customWidth="1"/>
    <col min="18" max="28" width="1.7265625" hidden="1" customWidth="1"/>
    <col min="29" max="29" width="9.26953125" customWidth="1"/>
    <col min="30" max="30" width="7.7265625" customWidth="1"/>
    <col min="31" max="48" width="19.7265625" customWidth="1"/>
  </cols>
  <sheetData>
    <row r="1" spans="1:48" s="46" customFormat="1" ht="23.5">
      <c r="A1" s="56" t="str">
        <f>'1.1 Cover'!A1</f>
        <v>Regulatory Reporting Pack</v>
      </c>
    </row>
    <row r="2" spans="1:48" s="46" customFormat="1" ht="23.5">
      <c r="A2" s="56" t="str">
        <f>'1.1 Cover'!A2</f>
        <v>Price base - 2018/19</v>
      </c>
    </row>
    <row r="3" spans="1:48" s="46" customFormat="1" ht="23.5">
      <c r="A3" s="56" t="str">
        <f>'1.1 Cover'!A3</f>
        <v>Regulatory Year: April 2022 - March 2023</v>
      </c>
    </row>
    <row r="4" spans="1:48" s="46" customFormat="1" ht="23.5">
      <c r="A4" s="56" t="s">
        <v>2472</v>
      </c>
    </row>
    <row r="7" spans="1:48" s="43" customFormat="1" ht="43.5">
      <c r="D7" s="55"/>
      <c r="E7" s="55"/>
      <c r="F7" s="55"/>
      <c r="G7" s="55"/>
      <c r="H7" s="55"/>
      <c r="I7" s="55"/>
      <c r="J7" s="55"/>
      <c r="K7" s="55"/>
      <c r="L7" s="55"/>
      <c r="M7" s="55"/>
      <c r="N7" s="55"/>
      <c r="O7" s="55"/>
      <c r="P7" s="72" t="s">
        <v>2463</v>
      </c>
      <c r="Q7" s="72" t="s">
        <v>2473</v>
      </c>
      <c r="R7" s="54" t="s">
        <v>1378</v>
      </c>
      <c r="S7" s="54" t="s">
        <v>1379</v>
      </c>
      <c r="T7" s="54" t="s">
        <v>1380</v>
      </c>
      <c r="U7" s="54" t="s">
        <v>1381</v>
      </c>
      <c r="V7" s="54" t="s">
        <v>1382</v>
      </c>
      <c r="W7" s="54" t="s">
        <v>1383</v>
      </c>
      <c r="X7" s="54" t="s">
        <v>1384</v>
      </c>
      <c r="Y7" s="54" t="s">
        <v>1385</v>
      </c>
      <c r="Z7" s="54" t="s">
        <v>1386</v>
      </c>
      <c r="AA7" s="54" t="s">
        <v>2324</v>
      </c>
      <c r="AB7" s="54" t="s">
        <v>2325</v>
      </c>
      <c r="AE7" s="72" t="s">
        <v>2474</v>
      </c>
      <c r="AF7" s="72" t="s">
        <v>2475</v>
      </c>
      <c r="AG7" s="72" t="s">
        <v>2476</v>
      </c>
      <c r="AH7" s="72" t="s">
        <v>2477</v>
      </c>
      <c r="AI7" s="72" t="s">
        <v>2478</v>
      </c>
      <c r="AJ7" s="72" t="s">
        <v>2479</v>
      </c>
      <c r="AK7" s="72" t="s">
        <v>2480</v>
      </c>
      <c r="AL7" s="72" t="s">
        <v>2481</v>
      </c>
      <c r="AM7" s="72" t="s">
        <v>2482</v>
      </c>
      <c r="AN7" s="72" t="s">
        <v>2483</v>
      </c>
      <c r="AO7" s="72" t="s">
        <v>2484</v>
      </c>
      <c r="AP7" s="72" t="s">
        <v>2485</v>
      </c>
      <c r="AQ7" s="72" t="s">
        <v>2486</v>
      </c>
      <c r="AR7" s="72" t="s">
        <v>2487</v>
      </c>
      <c r="AS7" s="72" t="s">
        <v>2488</v>
      </c>
      <c r="AT7" s="72" t="s">
        <v>2489</v>
      </c>
      <c r="AU7" s="72" t="s">
        <v>2490</v>
      </c>
      <c r="AV7" s="72" t="s">
        <v>2491</v>
      </c>
    </row>
    <row r="8" spans="1:48">
      <c r="P8" s="72"/>
      <c r="Q8" s="72"/>
      <c r="R8" s="72"/>
      <c r="S8" s="72"/>
      <c r="T8" s="72"/>
      <c r="U8" s="72"/>
      <c r="V8" s="72"/>
      <c r="W8" s="72"/>
      <c r="X8" s="72"/>
      <c r="Y8" s="72"/>
      <c r="Z8" s="72"/>
      <c r="AA8" s="72"/>
      <c r="AB8" s="72"/>
    </row>
    <row r="9" spans="1:48" s="1" customFormat="1" ht="18">
      <c r="B9" s="2"/>
      <c r="P9" s="70"/>
      <c r="Q9" s="70"/>
    </row>
    <row r="11" spans="1:48" s="1" customFormat="1">
      <c r="A11" s="42"/>
      <c r="B11" s="48" t="s">
        <v>2492</v>
      </c>
      <c r="P11" s="70"/>
      <c r="Q11" s="70"/>
    </row>
    <row r="13" spans="1:48">
      <c r="H13" t="s">
        <v>2492</v>
      </c>
      <c r="P13" s="819" t="str">
        <f>IF('7.5_Compressor_Util_Perf'!P13="","",'7.5_Compressor_Util_Perf'!P13)</f>
        <v/>
      </c>
      <c r="Q13" s="819" t="str">
        <f>IF('7.5_Compressor_Util_Perf'!Q13="","",'7.5_Compressor_Util_Perf'!Q13)</f>
        <v/>
      </c>
      <c r="V13" s="62"/>
      <c r="AE13" s="958"/>
      <c r="AF13" s="958"/>
      <c r="AG13" s="958"/>
      <c r="AH13" s="958"/>
      <c r="AI13" s="959" t="str">
        <f>IFERROR(AJ13/AH13,"")</f>
        <v/>
      </c>
      <c r="AJ13" s="958"/>
      <c r="AK13" s="958"/>
      <c r="AL13" s="958"/>
      <c r="AM13" s="958"/>
      <c r="AN13" s="958"/>
      <c r="AO13" s="958"/>
      <c r="AP13" s="958"/>
      <c r="AQ13" s="958"/>
      <c r="AR13" s="958"/>
      <c r="AS13" s="958"/>
      <c r="AT13" s="1359"/>
      <c r="AU13" s="958"/>
      <c r="AV13" s="958"/>
    </row>
    <row r="14" spans="1:48">
      <c r="H14" t="s">
        <v>2492</v>
      </c>
      <c r="P14" s="819" t="str">
        <f>IF('7.5_Compressor_Util_Perf'!P14="","",'7.5_Compressor_Util_Perf'!P14)</f>
        <v/>
      </c>
      <c r="Q14" s="819" t="str">
        <f>IF('7.5_Compressor_Util_Perf'!Q14="","",'7.5_Compressor_Util_Perf'!Q14)</f>
        <v/>
      </c>
      <c r="V14" s="62"/>
      <c r="AE14" s="958"/>
      <c r="AF14" s="958"/>
      <c r="AG14" s="958"/>
      <c r="AH14" s="958"/>
      <c r="AI14" s="959" t="str">
        <f t="shared" ref="AI14:AI77" si="0">IFERROR(AJ14/AH14,"")</f>
        <v/>
      </c>
      <c r="AJ14" s="958"/>
      <c r="AK14" s="958"/>
      <c r="AL14" s="958"/>
      <c r="AM14" s="958"/>
      <c r="AN14" s="958"/>
      <c r="AO14" s="958"/>
      <c r="AP14" s="958"/>
      <c r="AQ14" s="958"/>
      <c r="AR14" s="958"/>
      <c r="AS14" s="958"/>
      <c r="AT14" s="958"/>
      <c r="AU14" s="958"/>
      <c r="AV14" s="958"/>
    </row>
    <row r="15" spans="1:48">
      <c r="H15" t="s">
        <v>2492</v>
      </c>
      <c r="P15" s="819" t="str">
        <f>IF('7.5_Compressor_Util_Perf'!P15="","",'7.5_Compressor_Util_Perf'!P15)</f>
        <v/>
      </c>
      <c r="Q15" s="819" t="str">
        <f>IF('7.5_Compressor_Util_Perf'!Q15="","",'7.5_Compressor_Util_Perf'!Q15)</f>
        <v/>
      </c>
      <c r="V15" s="62"/>
      <c r="AE15" s="958"/>
      <c r="AF15" s="958"/>
      <c r="AG15" s="958"/>
      <c r="AH15" s="958"/>
      <c r="AI15" s="959" t="str">
        <f t="shared" si="0"/>
        <v/>
      </c>
      <c r="AJ15" s="958"/>
      <c r="AK15" s="958"/>
      <c r="AL15" s="958"/>
      <c r="AM15" s="958"/>
      <c r="AN15" s="958"/>
      <c r="AO15" s="958"/>
      <c r="AP15" s="958"/>
      <c r="AQ15" s="958"/>
      <c r="AR15" s="958"/>
      <c r="AS15" s="958"/>
      <c r="AT15" s="958"/>
      <c r="AU15" s="958"/>
      <c r="AV15" s="958"/>
    </row>
    <row r="16" spans="1:48">
      <c r="H16" t="s">
        <v>2492</v>
      </c>
      <c r="P16" s="819" t="str">
        <f>IF('7.5_Compressor_Util_Perf'!P16="","",'7.5_Compressor_Util_Perf'!P16)</f>
        <v/>
      </c>
      <c r="Q16" s="819" t="str">
        <f>IF('7.5_Compressor_Util_Perf'!Q16="","",'7.5_Compressor_Util_Perf'!Q16)</f>
        <v/>
      </c>
      <c r="V16" s="62"/>
      <c r="AE16" s="958"/>
      <c r="AF16" s="958"/>
      <c r="AG16" s="958"/>
      <c r="AH16" s="958"/>
      <c r="AI16" s="959" t="str">
        <f t="shared" si="0"/>
        <v/>
      </c>
      <c r="AJ16" s="958"/>
      <c r="AK16" s="958"/>
      <c r="AL16" s="958"/>
      <c r="AM16" s="958"/>
      <c r="AN16" s="958"/>
      <c r="AO16" s="958"/>
      <c r="AP16" s="958"/>
      <c r="AQ16" s="958"/>
      <c r="AR16" s="958"/>
      <c r="AS16" s="958"/>
      <c r="AT16" s="958"/>
      <c r="AU16" s="958"/>
      <c r="AV16" s="958"/>
    </row>
    <row r="17" spans="8:48">
      <c r="H17" t="s">
        <v>2492</v>
      </c>
      <c r="P17" s="819" t="str">
        <f>IF('7.5_Compressor_Util_Perf'!P17="","",'7.5_Compressor_Util_Perf'!P17)</f>
        <v/>
      </c>
      <c r="Q17" s="819" t="str">
        <f>IF('7.5_Compressor_Util_Perf'!Q17="","",'7.5_Compressor_Util_Perf'!Q17)</f>
        <v/>
      </c>
      <c r="V17" s="62"/>
      <c r="AE17" s="958"/>
      <c r="AF17" s="958"/>
      <c r="AG17" s="958"/>
      <c r="AH17" s="958"/>
      <c r="AI17" s="959" t="str">
        <f t="shared" si="0"/>
        <v/>
      </c>
      <c r="AJ17" s="958"/>
      <c r="AK17" s="958"/>
      <c r="AL17" s="958"/>
      <c r="AM17" s="958"/>
      <c r="AN17" s="958"/>
      <c r="AO17" s="958"/>
      <c r="AP17" s="958"/>
      <c r="AQ17" s="958"/>
      <c r="AR17" s="958"/>
      <c r="AS17" s="958"/>
      <c r="AT17" s="958"/>
      <c r="AU17" s="958"/>
      <c r="AV17" s="958"/>
    </row>
    <row r="18" spans="8:48">
      <c r="H18" t="s">
        <v>2492</v>
      </c>
      <c r="P18" s="819" t="str">
        <f>IF('7.5_Compressor_Util_Perf'!P18="","",'7.5_Compressor_Util_Perf'!P18)</f>
        <v/>
      </c>
      <c r="Q18" s="819" t="str">
        <f>IF('7.5_Compressor_Util_Perf'!Q18="","",'7.5_Compressor_Util_Perf'!Q18)</f>
        <v/>
      </c>
      <c r="V18" s="62"/>
      <c r="AE18" s="958"/>
      <c r="AF18" s="958"/>
      <c r="AG18" s="958"/>
      <c r="AH18" s="958"/>
      <c r="AI18" s="959" t="str">
        <f t="shared" si="0"/>
        <v/>
      </c>
      <c r="AJ18" s="958"/>
      <c r="AK18" s="958"/>
      <c r="AL18" s="958"/>
      <c r="AM18" s="958"/>
      <c r="AN18" s="958"/>
      <c r="AO18" s="958"/>
      <c r="AP18" s="958"/>
      <c r="AQ18" s="958"/>
      <c r="AR18" s="958"/>
      <c r="AS18" s="958"/>
      <c r="AT18" s="958"/>
      <c r="AU18" s="958"/>
      <c r="AV18" s="958"/>
    </row>
    <row r="19" spans="8:48">
      <c r="H19" t="s">
        <v>2492</v>
      </c>
      <c r="P19" s="819" t="str">
        <f>IF('7.5_Compressor_Util_Perf'!P19="","",'7.5_Compressor_Util_Perf'!P19)</f>
        <v/>
      </c>
      <c r="Q19" s="819" t="str">
        <f>IF('7.5_Compressor_Util_Perf'!Q19="","",'7.5_Compressor_Util_Perf'!Q19)</f>
        <v/>
      </c>
      <c r="V19" s="62"/>
      <c r="AE19" s="958"/>
      <c r="AF19" s="958"/>
      <c r="AG19" s="958"/>
      <c r="AH19" s="958"/>
      <c r="AI19" s="959" t="str">
        <f t="shared" si="0"/>
        <v/>
      </c>
      <c r="AJ19" s="958"/>
      <c r="AK19" s="958"/>
      <c r="AL19" s="958"/>
      <c r="AM19" s="958"/>
      <c r="AN19" s="958"/>
      <c r="AO19" s="958"/>
      <c r="AP19" s="958"/>
      <c r="AQ19" s="958"/>
      <c r="AR19" s="958"/>
      <c r="AS19" s="958"/>
      <c r="AT19" s="958"/>
      <c r="AU19" s="958"/>
      <c r="AV19" s="958"/>
    </row>
    <row r="20" spans="8:48">
      <c r="H20" t="s">
        <v>2492</v>
      </c>
      <c r="P20" s="819" t="str">
        <f>IF('7.5_Compressor_Util_Perf'!P20="","",'7.5_Compressor_Util_Perf'!P20)</f>
        <v/>
      </c>
      <c r="Q20" s="819" t="str">
        <f>IF('7.5_Compressor_Util_Perf'!Q20="","",'7.5_Compressor_Util_Perf'!Q20)</f>
        <v/>
      </c>
      <c r="V20" s="62"/>
      <c r="AE20" s="958"/>
      <c r="AF20" s="958"/>
      <c r="AG20" s="958"/>
      <c r="AH20" s="958"/>
      <c r="AI20" s="959" t="str">
        <f t="shared" si="0"/>
        <v/>
      </c>
      <c r="AJ20" s="958"/>
      <c r="AK20" s="958"/>
      <c r="AL20" s="958"/>
      <c r="AM20" s="958"/>
      <c r="AN20" s="958"/>
      <c r="AO20" s="958"/>
      <c r="AP20" s="958"/>
      <c r="AQ20" s="958"/>
      <c r="AR20" s="958"/>
      <c r="AS20" s="958"/>
      <c r="AT20" s="958"/>
      <c r="AU20" s="958"/>
      <c r="AV20" s="958"/>
    </row>
    <row r="21" spans="8:48">
      <c r="H21" t="s">
        <v>2492</v>
      </c>
      <c r="P21" s="819" t="str">
        <f>IF('7.5_Compressor_Util_Perf'!P21="","",'7.5_Compressor_Util_Perf'!P21)</f>
        <v/>
      </c>
      <c r="Q21" s="819" t="str">
        <f>IF('7.5_Compressor_Util_Perf'!Q21="","",'7.5_Compressor_Util_Perf'!Q21)</f>
        <v/>
      </c>
      <c r="V21" s="62"/>
      <c r="AE21" s="958"/>
      <c r="AF21" s="958"/>
      <c r="AG21" s="958"/>
      <c r="AH21" s="958"/>
      <c r="AI21" s="959" t="str">
        <f t="shared" si="0"/>
        <v/>
      </c>
      <c r="AJ21" s="958"/>
      <c r="AK21" s="958"/>
      <c r="AL21" s="958"/>
      <c r="AM21" s="958"/>
      <c r="AN21" s="958"/>
      <c r="AO21" s="958"/>
      <c r="AP21" s="958"/>
      <c r="AQ21" s="958"/>
      <c r="AR21" s="958"/>
      <c r="AS21" s="958"/>
      <c r="AT21" s="958"/>
      <c r="AU21" s="958"/>
      <c r="AV21" s="958"/>
    </row>
    <row r="22" spans="8:48">
      <c r="H22" t="s">
        <v>2492</v>
      </c>
      <c r="P22" s="819" t="str">
        <f>IF('7.5_Compressor_Util_Perf'!P22="","",'7.5_Compressor_Util_Perf'!P22)</f>
        <v/>
      </c>
      <c r="Q22" s="819" t="str">
        <f>IF('7.5_Compressor_Util_Perf'!Q22="","",'7.5_Compressor_Util_Perf'!Q22)</f>
        <v/>
      </c>
      <c r="V22" s="62"/>
      <c r="AE22" s="958"/>
      <c r="AF22" s="958"/>
      <c r="AG22" s="958"/>
      <c r="AH22" s="958"/>
      <c r="AI22" s="959" t="str">
        <f t="shared" si="0"/>
        <v/>
      </c>
      <c r="AJ22" s="958"/>
      <c r="AK22" s="958"/>
      <c r="AL22" s="958"/>
      <c r="AM22" s="958"/>
      <c r="AN22" s="958"/>
      <c r="AO22" s="958"/>
      <c r="AP22" s="958"/>
      <c r="AQ22" s="958"/>
      <c r="AR22" s="958"/>
      <c r="AS22" s="958"/>
      <c r="AT22" s="958"/>
      <c r="AU22" s="958"/>
      <c r="AV22" s="958"/>
    </row>
    <row r="23" spans="8:48">
      <c r="H23" t="s">
        <v>2492</v>
      </c>
      <c r="P23" s="819" t="str">
        <f>IF('7.5_Compressor_Util_Perf'!P23="","",'7.5_Compressor_Util_Perf'!P23)</f>
        <v/>
      </c>
      <c r="Q23" s="819" t="str">
        <f>IF('7.5_Compressor_Util_Perf'!Q23="","",'7.5_Compressor_Util_Perf'!Q23)</f>
        <v/>
      </c>
      <c r="V23" s="62"/>
      <c r="AE23" s="958"/>
      <c r="AF23" s="958"/>
      <c r="AG23" s="958"/>
      <c r="AH23" s="958"/>
      <c r="AI23" s="959" t="str">
        <f t="shared" si="0"/>
        <v/>
      </c>
      <c r="AJ23" s="958"/>
      <c r="AK23" s="958"/>
      <c r="AL23" s="958"/>
      <c r="AM23" s="958"/>
      <c r="AN23" s="958"/>
      <c r="AO23" s="958"/>
      <c r="AP23" s="958"/>
      <c r="AQ23" s="958"/>
      <c r="AR23" s="958"/>
      <c r="AS23" s="958"/>
      <c r="AT23" s="958"/>
      <c r="AU23" s="958"/>
      <c r="AV23" s="958"/>
    </row>
    <row r="24" spans="8:48">
      <c r="H24" t="s">
        <v>2492</v>
      </c>
      <c r="P24" s="819" t="str">
        <f>IF('7.5_Compressor_Util_Perf'!P24="","",'7.5_Compressor_Util_Perf'!P24)</f>
        <v/>
      </c>
      <c r="Q24" s="819" t="str">
        <f>IF('7.5_Compressor_Util_Perf'!Q24="","",'7.5_Compressor_Util_Perf'!Q24)</f>
        <v/>
      </c>
      <c r="V24" s="62"/>
      <c r="AE24" s="958"/>
      <c r="AF24" s="958"/>
      <c r="AG24" s="958"/>
      <c r="AH24" s="958"/>
      <c r="AI24" s="959" t="str">
        <f t="shared" si="0"/>
        <v/>
      </c>
      <c r="AJ24" s="958"/>
      <c r="AK24" s="958"/>
      <c r="AL24" s="958"/>
      <c r="AM24" s="958"/>
      <c r="AN24" s="958"/>
      <c r="AO24" s="958"/>
      <c r="AP24" s="958"/>
      <c r="AQ24" s="958"/>
      <c r="AR24" s="958"/>
      <c r="AS24" s="958"/>
      <c r="AT24" s="958"/>
      <c r="AU24" s="958"/>
      <c r="AV24" s="958"/>
    </row>
    <row r="25" spans="8:48">
      <c r="H25" t="s">
        <v>2492</v>
      </c>
      <c r="P25" s="819" t="str">
        <f>IF('7.5_Compressor_Util_Perf'!P25="","",'7.5_Compressor_Util_Perf'!P25)</f>
        <v/>
      </c>
      <c r="Q25" s="819" t="str">
        <f>IF('7.5_Compressor_Util_Perf'!Q25="","",'7.5_Compressor_Util_Perf'!Q25)</f>
        <v/>
      </c>
      <c r="V25" s="62"/>
      <c r="AE25" s="958"/>
      <c r="AF25" s="958"/>
      <c r="AG25" s="958"/>
      <c r="AH25" s="958"/>
      <c r="AI25" s="959" t="str">
        <f t="shared" si="0"/>
        <v/>
      </c>
      <c r="AJ25" s="958"/>
      <c r="AK25" s="958"/>
      <c r="AL25" s="958"/>
      <c r="AM25" s="958"/>
      <c r="AN25" s="958"/>
      <c r="AO25" s="958"/>
      <c r="AP25" s="958"/>
      <c r="AQ25" s="958"/>
      <c r="AR25" s="958"/>
      <c r="AS25" s="958"/>
      <c r="AT25" s="958"/>
      <c r="AU25" s="958"/>
      <c r="AV25" s="958"/>
    </row>
    <row r="26" spans="8:48">
      <c r="H26" t="s">
        <v>2492</v>
      </c>
      <c r="P26" s="819" t="str">
        <f>IF('7.5_Compressor_Util_Perf'!P26="","",'7.5_Compressor_Util_Perf'!P26)</f>
        <v/>
      </c>
      <c r="Q26" s="819" t="str">
        <f>IF('7.5_Compressor_Util_Perf'!Q26="","",'7.5_Compressor_Util_Perf'!Q26)</f>
        <v/>
      </c>
      <c r="V26" s="62"/>
      <c r="AE26" s="958"/>
      <c r="AF26" s="958"/>
      <c r="AG26" s="958"/>
      <c r="AH26" s="958"/>
      <c r="AI26" s="959" t="str">
        <f t="shared" si="0"/>
        <v/>
      </c>
      <c r="AJ26" s="958"/>
      <c r="AK26" s="958"/>
      <c r="AL26" s="958"/>
      <c r="AM26" s="958"/>
      <c r="AN26" s="958"/>
      <c r="AO26" s="958"/>
      <c r="AP26" s="958"/>
      <c r="AQ26" s="958"/>
      <c r="AR26" s="958"/>
      <c r="AS26" s="958"/>
      <c r="AT26" s="958"/>
      <c r="AU26" s="958"/>
      <c r="AV26" s="958"/>
    </row>
    <row r="27" spans="8:48">
      <c r="H27" t="s">
        <v>2492</v>
      </c>
      <c r="P27" s="819" t="str">
        <f>IF('7.5_Compressor_Util_Perf'!P27="","",'7.5_Compressor_Util_Perf'!P27)</f>
        <v/>
      </c>
      <c r="Q27" s="819" t="str">
        <f>IF('7.5_Compressor_Util_Perf'!Q27="","",'7.5_Compressor_Util_Perf'!Q27)</f>
        <v/>
      </c>
      <c r="V27" s="62"/>
      <c r="AE27" s="958"/>
      <c r="AF27" s="958"/>
      <c r="AG27" s="958"/>
      <c r="AH27" s="958"/>
      <c r="AI27" s="959" t="str">
        <f t="shared" si="0"/>
        <v/>
      </c>
      <c r="AJ27" s="958"/>
      <c r="AK27" s="958"/>
      <c r="AL27" s="958"/>
      <c r="AM27" s="958"/>
      <c r="AN27" s="958"/>
      <c r="AO27" s="958"/>
      <c r="AP27" s="958"/>
      <c r="AQ27" s="958"/>
      <c r="AR27" s="958"/>
      <c r="AS27" s="958"/>
      <c r="AT27" s="958"/>
      <c r="AU27" s="958"/>
      <c r="AV27" s="958"/>
    </row>
    <row r="28" spans="8:48">
      <c r="H28" t="s">
        <v>2492</v>
      </c>
      <c r="P28" s="819" t="str">
        <f>IF('7.5_Compressor_Util_Perf'!P28="","",'7.5_Compressor_Util_Perf'!P28)</f>
        <v/>
      </c>
      <c r="Q28" s="819" t="str">
        <f>IF('7.5_Compressor_Util_Perf'!Q28="","",'7.5_Compressor_Util_Perf'!Q28)</f>
        <v/>
      </c>
      <c r="V28" s="62"/>
      <c r="AE28" s="958"/>
      <c r="AF28" s="958"/>
      <c r="AG28" s="958"/>
      <c r="AH28" s="958"/>
      <c r="AI28" s="959" t="str">
        <f t="shared" si="0"/>
        <v/>
      </c>
      <c r="AJ28" s="958"/>
      <c r="AK28" s="958"/>
      <c r="AL28" s="958"/>
      <c r="AM28" s="958"/>
      <c r="AN28" s="958"/>
      <c r="AO28" s="958"/>
      <c r="AP28" s="958"/>
      <c r="AQ28" s="958"/>
      <c r="AR28" s="958"/>
      <c r="AS28" s="958"/>
      <c r="AT28" s="958"/>
      <c r="AU28" s="958"/>
      <c r="AV28" s="958"/>
    </row>
    <row r="29" spans="8:48">
      <c r="H29" t="s">
        <v>2492</v>
      </c>
      <c r="P29" s="819" t="str">
        <f>IF('7.5_Compressor_Util_Perf'!P29="","",'7.5_Compressor_Util_Perf'!P29)</f>
        <v/>
      </c>
      <c r="Q29" s="819" t="str">
        <f>IF('7.5_Compressor_Util_Perf'!Q29="","",'7.5_Compressor_Util_Perf'!Q29)</f>
        <v/>
      </c>
      <c r="V29" s="62"/>
      <c r="AE29" s="958"/>
      <c r="AF29" s="958"/>
      <c r="AG29" s="958"/>
      <c r="AH29" s="958"/>
      <c r="AI29" s="959" t="str">
        <f t="shared" si="0"/>
        <v/>
      </c>
      <c r="AJ29" s="958"/>
      <c r="AK29" s="958"/>
      <c r="AL29" s="958"/>
      <c r="AM29" s="958"/>
      <c r="AN29" s="958"/>
      <c r="AO29" s="958"/>
      <c r="AP29" s="958"/>
      <c r="AQ29" s="958"/>
      <c r="AR29" s="958"/>
      <c r="AS29" s="958"/>
      <c r="AT29" s="958"/>
      <c r="AU29" s="958"/>
      <c r="AV29" s="958"/>
    </row>
    <row r="30" spans="8:48">
      <c r="H30" t="s">
        <v>2492</v>
      </c>
      <c r="P30" s="819" t="str">
        <f>IF('7.5_Compressor_Util_Perf'!P30="","",'7.5_Compressor_Util_Perf'!P30)</f>
        <v/>
      </c>
      <c r="Q30" s="819" t="str">
        <f>IF('7.5_Compressor_Util_Perf'!Q30="","",'7.5_Compressor_Util_Perf'!Q30)</f>
        <v/>
      </c>
      <c r="V30" s="62"/>
      <c r="AE30" s="958"/>
      <c r="AF30" s="958"/>
      <c r="AG30" s="958"/>
      <c r="AH30" s="958"/>
      <c r="AI30" s="959" t="str">
        <f t="shared" si="0"/>
        <v/>
      </c>
      <c r="AJ30" s="958"/>
      <c r="AK30" s="958"/>
      <c r="AL30" s="958"/>
      <c r="AM30" s="958"/>
      <c r="AN30" s="958"/>
      <c r="AO30" s="958"/>
      <c r="AP30" s="958"/>
      <c r="AQ30" s="958"/>
      <c r="AR30" s="958"/>
      <c r="AS30" s="958"/>
      <c r="AT30" s="958"/>
      <c r="AU30" s="958"/>
      <c r="AV30" s="958"/>
    </row>
    <row r="31" spans="8:48">
      <c r="H31" t="s">
        <v>2492</v>
      </c>
      <c r="P31" s="819" t="str">
        <f>IF('7.5_Compressor_Util_Perf'!P31="","",'7.5_Compressor_Util_Perf'!P31)</f>
        <v/>
      </c>
      <c r="Q31" s="819" t="str">
        <f>IF('7.5_Compressor_Util_Perf'!Q31="","",'7.5_Compressor_Util_Perf'!Q31)</f>
        <v/>
      </c>
      <c r="V31" s="62"/>
      <c r="AE31" s="958"/>
      <c r="AF31" s="958"/>
      <c r="AG31" s="958"/>
      <c r="AH31" s="958"/>
      <c r="AI31" s="959" t="str">
        <f t="shared" si="0"/>
        <v/>
      </c>
      <c r="AJ31" s="958"/>
      <c r="AK31" s="958"/>
      <c r="AL31" s="958"/>
      <c r="AM31" s="958"/>
      <c r="AN31" s="958"/>
      <c r="AO31" s="958"/>
      <c r="AP31" s="958"/>
      <c r="AQ31" s="958"/>
      <c r="AR31" s="958"/>
      <c r="AS31" s="958"/>
      <c r="AT31" s="958"/>
      <c r="AU31" s="958"/>
      <c r="AV31" s="958"/>
    </row>
    <row r="32" spans="8:48">
      <c r="H32" t="s">
        <v>2492</v>
      </c>
      <c r="P32" s="819" t="str">
        <f>IF('7.5_Compressor_Util_Perf'!P32="","",'7.5_Compressor_Util_Perf'!P32)</f>
        <v/>
      </c>
      <c r="Q32" s="819" t="str">
        <f>IF('7.5_Compressor_Util_Perf'!Q32="","",'7.5_Compressor_Util_Perf'!Q32)</f>
        <v/>
      </c>
      <c r="V32" s="62"/>
      <c r="AE32" s="958"/>
      <c r="AF32" s="958"/>
      <c r="AG32" s="958"/>
      <c r="AH32" s="958"/>
      <c r="AI32" s="959" t="str">
        <f t="shared" si="0"/>
        <v/>
      </c>
      <c r="AJ32" s="958"/>
      <c r="AK32" s="958"/>
      <c r="AL32" s="958"/>
      <c r="AM32" s="958"/>
      <c r="AN32" s="958"/>
      <c r="AO32" s="958"/>
      <c r="AP32" s="958"/>
      <c r="AQ32" s="958"/>
      <c r="AR32" s="958"/>
      <c r="AS32" s="958"/>
      <c r="AT32" s="958"/>
      <c r="AU32" s="958"/>
      <c r="AV32" s="958"/>
    </row>
    <row r="33" spans="8:48">
      <c r="H33" t="s">
        <v>2492</v>
      </c>
      <c r="P33" s="819" t="str">
        <f>IF('7.5_Compressor_Util_Perf'!P33="","",'7.5_Compressor_Util_Perf'!P33)</f>
        <v/>
      </c>
      <c r="Q33" s="819" t="str">
        <f>IF('7.5_Compressor_Util_Perf'!Q33="","",'7.5_Compressor_Util_Perf'!Q33)</f>
        <v/>
      </c>
      <c r="V33" s="62"/>
      <c r="AE33" s="958"/>
      <c r="AF33" s="958"/>
      <c r="AG33" s="958"/>
      <c r="AH33" s="958"/>
      <c r="AI33" s="959" t="str">
        <f t="shared" si="0"/>
        <v/>
      </c>
      <c r="AJ33" s="958"/>
      <c r="AK33" s="958"/>
      <c r="AL33" s="958"/>
      <c r="AM33" s="958"/>
      <c r="AN33" s="958"/>
      <c r="AO33" s="958"/>
      <c r="AP33" s="958"/>
      <c r="AQ33" s="958"/>
      <c r="AR33" s="958"/>
      <c r="AS33" s="958"/>
      <c r="AT33" s="958"/>
      <c r="AU33" s="958"/>
      <c r="AV33" s="958"/>
    </row>
    <row r="34" spans="8:48">
      <c r="H34" t="s">
        <v>2492</v>
      </c>
      <c r="P34" s="819" t="str">
        <f>IF('7.5_Compressor_Util_Perf'!P34="","",'7.5_Compressor_Util_Perf'!P34)</f>
        <v/>
      </c>
      <c r="Q34" s="819" t="str">
        <f>IF('7.5_Compressor_Util_Perf'!Q34="","",'7.5_Compressor_Util_Perf'!Q34)</f>
        <v/>
      </c>
      <c r="V34" s="62"/>
      <c r="AE34" s="958"/>
      <c r="AF34" s="958"/>
      <c r="AG34" s="958"/>
      <c r="AH34" s="958"/>
      <c r="AI34" s="959" t="str">
        <f t="shared" si="0"/>
        <v/>
      </c>
      <c r="AJ34" s="958"/>
      <c r="AK34" s="958"/>
      <c r="AL34" s="958"/>
      <c r="AM34" s="958"/>
      <c r="AN34" s="958"/>
      <c r="AO34" s="958"/>
      <c r="AP34" s="958"/>
      <c r="AQ34" s="958"/>
      <c r="AR34" s="958"/>
      <c r="AS34" s="958"/>
      <c r="AT34" s="958"/>
      <c r="AU34" s="958"/>
      <c r="AV34" s="958"/>
    </row>
    <row r="35" spans="8:48">
      <c r="H35" t="s">
        <v>2492</v>
      </c>
      <c r="P35" s="819" t="str">
        <f>IF('7.5_Compressor_Util_Perf'!P35="","",'7.5_Compressor_Util_Perf'!P35)</f>
        <v/>
      </c>
      <c r="Q35" s="819" t="str">
        <f>IF('7.5_Compressor_Util_Perf'!Q35="","",'7.5_Compressor_Util_Perf'!Q35)</f>
        <v/>
      </c>
      <c r="V35" s="62"/>
      <c r="AE35" s="958"/>
      <c r="AF35" s="958"/>
      <c r="AG35" s="958"/>
      <c r="AH35" s="958"/>
      <c r="AI35" s="959" t="str">
        <f t="shared" si="0"/>
        <v/>
      </c>
      <c r="AJ35" s="958"/>
      <c r="AK35" s="958"/>
      <c r="AL35" s="958"/>
      <c r="AM35" s="958"/>
      <c r="AN35" s="958"/>
      <c r="AO35" s="958"/>
      <c r="AP35" s="958"/>
      <c r="AQ35" s="958"/>
      <c r="AR35" s="958"/>
      <c r="AS35" s="958"/>
      <c r="AT35" s="958"/>
      <c r="AU35" s="958"/>
      <c r="AV35" s="958"/>
    </row>
    <row r="36" spans="8:48">
      <c r="H36" t="s">
        <v>2492</v>
      </c>
      <c r="P36" s="819" t="str">
        <f>IF('7.5_Compressor_Util_Perf'!P36="","",'7.5_Compressor_Util_Perf'!P36)</f>
        <v/>
      </c>
      <c r="Q36" s="819" t="str">
        <f>IF('7.5_Compressor_Util_Perf'!Q36="","",'7.5_Compressor_Util_Perf'!Q36)</f>
        <v/>
      </c>
      <c r="V36" s="62"/>
      <c r="AE36" s="958"/>
      <c r="AF36" s="958"/>
      <c r="AG36" s="958"/>
      <c r="AH36" s="958"/>
      <c r="AI36" s="959" t="str">
        <f t="shared" si="0"/>
        <v/>
      </c>
      <c r="AJ36" s="958"/>
      <c r="AK36" s="958"/>
      <c r="AL36" s="958"/>
      <c r="AM36" s="958"/>
      <c r="AN36" s="958"/>
      <c r="AO36" s="958"/>
      <c r="AP36" s="958"/>
      <c r="AQ36" s="958"/>
      <c r="AR36" s="958"/>
      <c r="AS36" s="958"/>
      <c r="AT36" s="958"/>
      <c r="AU36" s="958"/>
      <c r="AV36" s="958"/>
    </row>
    <row r="37" spans="8:48">
      <c r="H37" t="s">
        <v>2492</v>
      </c>
      <c r="P37" s="819" t="str">
        <f>IF('7.5_Compressor_Util_Perf'!P37="","",'7.5_Compressor_Util_Perf'!P37)</f>
        <v/>
      </c>
      <c r="Q37" s="819" t="str">
        <f>IF('7.5_Compressor_Util_Perf'!Q37="","",'7.5_Compressor_Util_Perf'!Q37)</f>
        <v/>
      </c>
      <c r="V37" s="62"/>
      <c r="AE37" s="958"/>
      <c r="AF37" s="958"/>
      <c r="AG37" s="958"/>
      <c r="AH37" s="958"/>
      <c r="AI37" s="959" t="str">
        <f t="shared" si="0"/>
        <v/>
      </c>
      <c r="AJ37" s="958"/>
      <c r="AK37" s="958"/>
      <c r="AL37" s="958"/>
      <c r="AM37" s="958"/>
      <c r="AN37" s="958"/>
      <c r="AO37" s="958"/>
      <c r="AP37" s="958"/>
      <c r="AQ37" s="958"/>
      <c r="AR37" s="958"/>
      <c r="AS37" s="958"/>
      <c r="AT37" s="958"/>
      <c r="AU37" s="958"/>
      <c r="AV37" s="958"/>
    </row>
    <row r="38" spans="8:48">
      <c r="H38" t="s">
        <v>2492</v>
      </c>
      <c r="P38" s="819" t="str">
        <f>IF('7.5_Compressor_Util_Perf'!P38="","",'7.5_Compressor_Util_Perf'!P38)</f>
        <v/>
      </c>
      <c r="Q38" s="819" t="str">
        <f>IF('7.5_Compressor_Util_Perf'!Q38="","",'7.5_Compressor_Util_Perf'!Q38)</f>
        <v/>
      </c>
      <c r="V38" s="62"/>
      <c r="AE38" s="958"/>
      <c r="AF38" s="958"/>
      <c r="AG38" s="958"/>
      <c r="AH38" s="958"/>
      <c r="AI38" s="959" t="str">
        <f t="shared" si="0"/>
        <v/>
      </c>
      <c r="AJ38" s="958"/>
      <c r="AK38" s="958"/>
      <c r="AL38" s="958"/>
      <c r="AM38" s="958"/>
      <c r="AN38" s="958"/>
      <c r="AO38" s="958"/>
      <c r="AP38" s="958"/>
      <c r="AQ38" s="958"/>
      <c r="AR38" s="958"/>
      <c r="AS38" s="958"/>
      <c r="AT38" s="958"/>
      <c r="AU38" s="958"/>
      <c r="AV38" s="958"/>
    </row>
    <row r="39" spans="8:48">
      <c r="H39" t="s">
        <v>2492</v>
      </c>
      <c r="P39" s="819" t="str">
        <f>IF('7.5_Compressor_Util_Perf'!P39="","",'7.5_Compressor_Util_Perf'!P39)</f>
        <v/>
      </c>
      <c r="Q39" s="819" t="str">
        <f>IF('7.5_Compressor_Util_Perf'!Q39="","",'7.5_Compressor_Util_Perf'!Q39)</f>
        <v/>
      </c>
      <c r="V39" s="62"/>
      <c r="AE39" s="958"/>
      <c r="AF39" s="958"/>
      <c r="AG39" s="958"/>
      <c r="AH39" s="958"/>
      <c r="AI39" s="959" t="str">
        <f t="shared" si="0"/>
        <v/>
      </c>
      <c r="AJ39" s="958"/>
      <c r="AK39" s="958"/>
      <c r="AL39" s="958"/>
      <c r="AM39" s="958"/>
      <c r="AN39" s="958"/>
      <c r="AO39" s="958"/>
      <c r="AP39" s="958"/>
      <c r="AQ39" s="958"/>
      <c r="AR39" s="958"/>
      <c r="AS39" s="958"/>
      <c r="AT39" s="958"/>
      <c r="AU39" s="958"/>
      <c r="AV39" s="958"/>
    </row>
    <row r="40" spans="8:48">
      <c r="H40" t="s">
        <v>2492</v>
      </c>
      <c r="P40" s="819" t="str">
        <f>IF('7.5_Compressor_Util_Perf'!P40="","",'7.5_Compressor_Util_Perf'!P40)</f>
        <v/>
      </c>
      <c r="Q40" s="819" t="str">
        <f>IF('7.5_Compressor_Util_Perf'!Q40="","",'7.5_Compressor_Util_Perf'!Q40)</f>
        <v/>
      </c>
      <c r="V40" s="62"/>
      <c r="AE40" s="958"/>
      <c r="AF40" s="958"/>
      <c r="AG40" s="958"/>
      <c r="AH40" s="958"/>
      <c r="AI40" s="959" t="str">
        <f t="shared" si="0"/>
        <v/>
      </c>
      <c r="AJ40" s="958"/>
      <c r="AK40" s="958"/>
      <c r="AL40" s="958"/>
      <c r="AM40" s="958"/>
      <c r="AN40" s="958"/>
      <c r="AO40" s="958"/>
      <c r="AP40" s="958"/>
      <c r="AQ40" s="958"/>
      <c r="AR40" s="958"/>
      <c r="AS40" s="958"/>
      <c r="AT40" s="958"/>
      <c r="AU40" s="958"/>
      <c r="AV40" s="958"/>
    </row>
    <row r="41" spans="8:48">
      <c r="H41" t="s">
        <v>2492</v>
      </c>
      <c r="P41" s="819" t="str">
        <f>IF('7.5_Compressor_Util_Perf'!P41="","",'7.5_Compressor_Util_Perf'!P41)</f>
        <v/>
      </c>
      <c r="Q41" s="819" t="str">
        <f>IF('7.5_Compressor_Util_Perf'!Q41="","",'7.5_Compressor_Util_Perf'!Q41)</f>
        <v/>
      </c>
      <c r="V41" s="62"/>
      <c r="AE41" s="958"/>
      <c r="AF41" s="958"/>
      <c r="AG41" s="958"/>
      <c r="AH41" s="958"/>
      <c r="AI41" s="959" t="str">
        <f t="shared" si="0"/>
        <v/>
      </c>
      <c r="AJ41" s="958"/>
      <c r="AK41" s="958"/>
      <c r="AL41" s="958"/>
      <c r="AM41" s="958"/>
      <c r="AN41" s="958"/>
      <c r="AO41" s="958"/>
      <c r="AP41" s="958"/>
      <c r="AQ41" s="958"/>
      <c r="AR41" s="958"/>
      <c r="AS41" s="958"/>
      <c r="AT41" s="958"/>
      <c r="AU41" s="958"/>
      <c r="AV41" s="958"/>
    </row>
    <row r="42" spans="8:48">
      <c r="H42" t="s">
        <v>2492</v>
      </c>
      <c r="P42" s="819" t="str">
        <f>IF('7.5_Compressor_Util_Perf'!P42="","",'7.5_Compressor_Util_Perf'!P42)</f>
        <v/>
      </c>
      <c r="Q42" s="819" t="str">
        <f>IF('7.5_Compressor_Util_Perf'!Q42="","",'7.5_Compressor_Util_Perf'!Q42)</f>
        <v/>
      </c>
      <c r="V42" s="62"/>
      <c r="AE42" s="958"/>
      <c r="AF42" s="958"/>
      <c r="AG42" s="958"/>
      <c r="AH42" s="958"/>
      <c r="AI42" s="959" t="str">
        <f t="shared" si="0"/>
        <v/>
      </c>
      <c r="AJ42" s="958"/>
      <c r="AK42" s="958"/>
      <c r="AL42" s="958"/>
      <c r="AM42" s="958"/>
      <c r="AN42" s="958"/>
      <c r="AO42" s="958"/>
      <c r="AP42" s="958"/>
      <c r="AQ42" s="958"/>
      <c r="AR42" s="958"/>
      <c r="AS42" s="958"/>
      <c r="AT42" s="958"/>
      <c r="AU42" s="958"/>
      <c r="AV42" s="958"/>
    </row>
    <row r="43" spans="8:48">
      <c r="H43" t="s">
        <v>2492</v>
      </c>
      <c r="P43" s="819" t="str">
        <f>IF('7.5_Compressor_Util_Perf'!P43="","",'7.5_Compressor_Util_Perf'!P43)</f>
        <v/>
      </c>
      <c r="Q43" s="819" t="str">
        <f>IF('7.5_Compressor_Util_Perf'!Q43="","",'7.5_Compressor_Util_Perf'!Q43)</f>
        <v/>
      </c>
      <c r="V43" s="62"/>
      <c r="AE43" s="958"/>
      <c r="AF43" s="958"/>
      <c r="AG43" s="958"/>
      <c r="AH43" s="958"/>
      <c r="AI43" s="959" t="str">
        <f t="shared" si="0"/>
        <v/>
      </c>
      <c r="AJ43" s="958"/>
      <c r="AK43" s="958"/>
      <c r="AL43" s="958"/>
      <c r="AM43" s="958"/>
      <c r="AN43" s="958"/>
      <c r="AO43" s="958"/>
      <c r="AP43" s="958"/>
      <c r="AQ43" s="958"/>
      <c r="AR43" s="958"/>
      <c r="AS43" s="958"/>
      <c r="AT43" s="958"/>
      <c r="AU43" s="958"/>
      <c r="AV43" s="958"/>
    </row>
    <row r="44" spans="8:48">
      <c r="H44" t="s">
        <v>2492</v>
      </c>
      <c r="P44" s="819" t="str">
        <f>IF('7.5_Compressor_Util_Perf'!P44="","",'7.5_Compressor_Util_Perf'!P44)</f>
        <v/>
      </c>
      <c r="Q44" s="819" t="str">
        <f>IF('7.5_Compressor_Util_Perf'!Q44="","",'7.5_Compressor_Util_Perf'!Q44)</f>
        <v/>
      </c>
      <c r="V44" s="62"/>
      <c r="AE44" s="958"/>
      <c r="AF44" s="958"/>
      <c r="AG44" s="958"/>
      <c r="AH44" s="958"/>
      <c r="AI44" s="959" t="str">
        <f t="shared" si="0"/>
        <v/>
      </c>
      <c r="AJ44" s="958"/>
      <c r="AK44" s="958"/>
      <c r="AL44" s="958"/>
      <c r="AM44" s="958"/>
      <c r="AN44" s="958"/>
      <c r="AO44" s="958"/>
      <c r="AP44" s="958"/>
      <c r="AQ44" s="958"/>
      <c r="AR44" s="958"/>
      <c r="AS44" s="958"/>
      <c r="AT44" s="958"/>
      <c r="AU44" s="958"/>
      <c r="AV44" s="958"/>
    </row>
    <row r="45" spans="8:48">
      <c r="H45" t="s">
        <v>2492</v>
      </c>
      <c r="P45" s="819" t="str">
        <f>IF('7.5_Compressor_Util_Perf'!P45="","",'7.5_Compressor_Util_Perf'!P45)</f>
        <v/>
      </c>
      <c r="Q45" s="819" t="str">
        <f>IF('7.5_Compressor_Util_Perf'!Q45="","",'7.5_Compressor_Util_Perf'!Q45)</f>
        <v/>
      </c>
      <c r="V45" s="62"/>
      <c r="AE45" s="958"/>
      <c r="AF45" s="958"/>
      <c r="AG45" s="958"/>
      <c r="AH45" s="958"/>
      <c r="AI45" s="959" t="str">
        <f t="shared" si="0"/>
        <v/>
      </c>
      <c r="AJ45" s="958"/>
      <c r="AK45" s="958"/>
      <c r="AL45" s="958"/>
      <c r="AM45" s="958"/>
      <c r="AN45" s="958"/>
      <c r="AO45" s="958"/>
      <c r="AP45" s="958"/>
      <c r="AQ45" s="958"/>
      <c r="AR45" s="958"/>
      <c r="AS45" s="958"/>
      <c r="AT45" s="958"/>
      <c r="AU45" s="958"/>
      <c r="AV45" s="958"/>
    </row>
    <row r="46" spans="8:48">
      <c r="H46" t="s">
        <v>2492</v>
      </c>
      <c r="P46" s="819" t="str">
        <f>IF('7.5_Compressor_Util_Perf'!P46="","",'7.5_Compressor_Util_Perf'!P46)</f>
        <v/>
      </c>
      <c r="Q46" s="819" t="str">
        <f>IF('7.5_Compressor_Util_Perf'!Q46="","",'7.5_Compressor_Util_Perf'!Q46)</f>
        <v/>
      </c>
      <c r="V46" s="62"/>
      <c r="AE46" s="958"/>
      <c r="AF46" s="958"/>
      <c r="AG46" s="958"/>
      <c r="AH46" s="958"/>
      <c r="AI46" s="959" t="str">
        <f t="shared" si="0"/>
        <v/>
      </c>
      <c r="AJ46" s="958"/>
      <c r="AK46" s="958"/>
      <c r="AL46" s="958"/>
      <c r="AM46" s="958"/>
      <c r="AN46" s="958"/>
      <c r="AO46" s="958"/>
      <c r="AP46" s="958"/>
      <c r="AQ46" s="958"/>
      <c r="AR46" s="958"/>
      <c r="AS46" s="958"/>
      <c r="AT46" s="958"/>
      <c r="AU46" s="958"/>
      <c r="AV46" s="958"/>
    </row>
    <row r="47" spans="8:48">
      <c r="H47" t="s">
        <v>2492</v>
      </c>
      <c r="P47" s="819" t="str">
        <f>IF('7.5_Compressor_Util_Perf'!P47="","",'7.5_Compressor_Util_Perf'!P47)</f>
        <v/>
      </c>
      <c r="Q47" s="819" t="str">
        <f>IF('7.5_Compressor_Util_Perf'!Q47="","",'7.5_Compressor_Util_Perf'!Q47)</f>
        <v/>
      </c>
      <c r="V47" s="62"/>
      <c r="AE47" s="958"/>
      <c r="AF47" s="958"/>
      <c r="AG47" s="958"/>
      <c r="AH47" s="958"/>
      <c r="AI47" s="959" t="str">
        <f t="shared" si="0"/>
        <v/>
      </c>
      <c r="AJ47" s="958"/>
      <c r="AK47" s="958"/>
      <c r="AL47" s="958"/>
      <c r="AM47" s="958"/>
      <c r="AN47" s="958"/>
      <c r="AO47" s="958"/>
      <c r="AP47" s="958"/>
      <c r="AQ47" s="958"/>
      <c r="AR47" s="958"/>
      <c r="AS47" s="958"/>
      <c r="AT47" s="958"/>
      <c r="AU47" s="958"/>
      <c r="AV47" s="958"/>
    </row>
    <row r="48" spans="8:48">
      <c r="H48" t="s">
        <v>2492</v>
      </c>
      <c r="P48" s="819" t="str">
        <f>IF('7.5_Compressor_Util_Perf'!P48="","",'7.5_Compressor_Util_Perf'!P48)</f>
        <v/>
      </c>
      <c r="Q48" s="819" t="str">
        <f>IF('7.5_Compressor_Util_Perf'!Q48="","",'7.5_Compressor_Util_Perf'!Q48)</f>
        <v/>
      </c>
      <c r="V48" s="62"/>
      <c r="AE48" s="958"/>
      <c r="AF48" s="958"/>
      <c r="AG48" s="958"/>
      <c r="AH48" s="958"/>
      <c r="AI48" s="959" t="str">
        <f t="shared" si="0"/>
        <v/>
      </c>
      <c r="AJ48" s="958"/>
      <c r="AK48" s="958"/>
      <c r="AL48" s="958"/>
      <c r="AM48" s="958"/>
      <c r="AN48" s="958"/>
      <c r="AO48" s="958"/>
      <c r="AP48" s="958"/>
      <c r="AQ48" s="958"/>
      <c r="AR48" s="958"/>
      <c r="AS48" s="958"/>
      <c r="AT48" s="958"/>
      <c r="AU48" s="958"/>
      <c r="AV48" s="958"/>
    </row>
    <row r="49" spans="8:48">
      <c r="H49" t="s">
        <v>2492</v>
      </c>
      <c r="P49" s="819" t="str">
        <f>IF('7.5_Compressor_Util_Perf'!P49="","",'7.5_Compressor_Util_Perf'!P49)</f>
        <v/>
      </c>
      <c r="Q49" s="819" t="str">
        <f>IF('7.5_Compressor_Util_Perf'!Q49="","",'7.5_Compressor_Util_Perf'!Q49)</f>
        <v/>
      </c>
      <c r="V49" s="62"/>
      <c r="AE49" s="958"/>
      <c r="AF49" s="958"/>
      <c r="AG49" s="958"/>
      <c r="AH49" s="958"/>
      <c r="AI49" s="959" t="str">
        <f t="shared" si="0"/>
        <v/>
      </c>
      <c r="AJ49" s="958"/>
      <c r="AK49" s="958"/>
      <c r="AL49" s="958"/>
      <c r="AM49" s="958"/>
      <c r="AN49" s="958"/>
      <c r="AO49" s="958"/>
      <c r="AP49" s="958"/>
      <c r="AQ49" s="958"/>
      <c r="AR49" s="958"/>
      <c r="AS49" s="958"/>
      <c r="AT49" s="958"/>
      <c r="AU49" s="958"/>
      <c r="AV49" s="958"/>
    </row>
    <row r="50" spans="8:48">
      <c r="H50" t="s">
        <v>2492</v>
      </c>
      <c r="P50" s="819" t="str">
        <f>IF('7.5_Compressor_Util_Perf'!P50="","",'7.5_Compressor_Util_Perf'!P50)</f>
        <v/>
      </c>
      <c r="Q50" s="819" t="str">
        <f>IF('7.5_Compressor_Util_Perf'!Q50="","",'7.5_Compressor_Util_Perf'!Q50)</f>
        <v/>
      </c>
      <c r="V50" s="62"/>
      <c r="AE50" s="958"/>
      <c r="AF50" s="958"/>
      <c r="AG50" s="958"/>
      <c r="AH50" s="958"/>
      <c r="AI50" s="959" t="str">
        <f t="shared" si="0"/>
        <v/>
      </c>
      <c r="AJ50" s="958"/>
      <c r="AK50" s="958"/>
      <c r="AL50" s="958"/>
      <c r="AM50" s="958"/>
      <c r="AN50" s="958"/>
      <c r="AO50" s="958"/>
      <c r="AP50" s="958"/>
      <c r="AQ50" s="958"/>
      <c r="AR50" s="958"/>
      <c r="AS50" s="958"/>
      <c r="AT50" s="958"/>
      <c r="AU50" s="958"/>
      <c r="AV50" s="958"/>
    </row>
    <row r="51" spans="8:48">
      <c r="H51" t="s">
        <v>2492</v>
      </c>
      <c r="P51" s="819" t="str">
        <f>IF('7.5_Compressor_Util_Perf'!P51="","",'7.5_Compressor_Util_Perf'!P51)</f>
        <v/>
      </c>
      <c r="Q51" s="819" t="str">
        <f>IF('7.5_Compressor_Util_Perf'!Q51="","",'7.5_Compressor_Util_Perf'!Q51)</f>
        <v/>
      </c>
      <c r="V51" s="62"/>
      <c r="AE51" s="958"/>
      <c r="AF51" s="958"/>
      <c r="AG51" s="958"/>
      <c r="AH51" s="958"/>
      <c r="AI51" s="959" t="str">
        <f t="shared" si="0"/>
        <v/>
      </c>
      <c r="AJ51" s="958"/>
      <c r="AK51" s="958"/>
      <c r="AL51" s="958"/>
      <c r="AM51" s="958"/>
      <c r="AN51" s="958"/>
      <c r="AO51" s="958"/>
      <c r="AP51" s="958"/>
      <c r="AQ51" s="958"/>
      <c r="AR51" s="958"/>
      <c r="AS51" s="958"/>
      <c r="AT51" s="958"/>
      <c r="AU51" s="958"/>
      <c r="AV51" s="958"/>
    </row>
    <row r="52" spans="8:48">
      <c r="H52" t="s">
        <v>2492</v>
      </c>
      <c r="P52" s="819" t="str">
        <f>IF('7.5_Compressor_Util_Perf'!P52="","",'7.5_Compressor_Util_Perf'!P52)</f>
        <v/>
      </c>
      <c r="Q52" s="819" t="str">
        <f>IF('7.5_Compressor_Util_Perf'!Q52="","",'7.5_Compressor_Util_Perf'!Q52)</f>
        <v/>
      </c>
      <c r="V52" s="62"/>
      <c r="AE52" s="958"/>
      <c r="AF52" s="958"/>
      <c r="AG52" s="958"/>
      <c r="AH52" s="958"/>
      <c r="AI52" s="959" t="str">
        <f t="shared" si="0"/>
        <v/>
      </c>
      <c r="AJ52" s="958"/>
      <c r="AK52" s="958"/>
      <c r="AL52" s="958"/>
      <c r="AM52" s="958"/>
      <c r="AN52" s="958"/>
      <c r="AO52" s="958"/>
      <c r="AP52" s="958"/>
      <c r="AQ52" s="958"/>
      <c r="AR52" s="958"/>
      <c r="AS52" s="958"/>
      <c r="AT52" s="958"/>
      <c r="AU52" s="958"/>
      <c r="AV52" s="958"/>
    </row>
    <row r="53" spans="8:48">
      <c r="H53" t="s">
        <v>2492</v>
      </c>
      <c r="P53" s="819" t="str">
        <f>IF('7.5_Compressor_Util_Perf'!P53="","",'7.5_Compressor_Util_Perf'!P53)</f>
        <v/>
      </c>
      <c r="Q53" s="819" t="str">
        <f>IF('7.5_Compressor_Util_Perf'!Q53="","",'7.5_Compressor_Util_Perf'!Q53)</f>
        <v/>
      </c>
      <c r="V53" s="62"/>
      <c r="AE53" s="958"/>
      <c r="AF53" s="958"/>
      <c r="AG53" s="958"/>
      <c r="AH53" s="958"/>
      <c r="AI53" s="959" t="str">
        <f t="shared" si="0"/>
        <v/>
      </c>
      <c r="AJ53" s="958"/>
      <c r="AK53" s="958"/>
      <c r="AL53" s="958"/>
      <c r="AM53" s="958"/>
      <c r="AN53" s="958"/>
      <c r="AO53" s="958"/>
      <c r="AP53" s="958"/>
      <c r="AQ53" s="958"/>
      <c r="AR53" s="958"/>
      <c r="AS53" s="958"/>
      <c r="AT53" s="958"/>
      <c r="AU53" s="958"/>
      <c r="AV53" s="958"/>
    </row>
    <row r="54" spans="8:48">
      <c r="H54" t="s">
        <v>2492</v>
      </c>
      <c r="P54" s="819" t="str">
        <f>IF('7.5_Compressor_Util_Perf'!P54="","",'7.5_Compressor_Util_Perf'!P54)</f>
        <v/>
      </c>
      <c r="Q54" s="819" t="str">
        <f>IF('7.5_Compressor_Util_Perf'!Q54="","",'7.5_Compressor_Util_Perf'!Q54)</f>
        <v/>
      </c>
      <c r="V54" s="62"/>
      <c r="AE54" s="958"/>
      <c r="AF54" s="958"/>
      <c r="AG54" s="958"/>
      <c r="AH54" s="958"/>
      <c r="AI54" s="959" t="str">
        <f t="shared" si="0"/>
        <v/>
      </c>
      <c r="AJ54" s="958"/>
      <c r="AK54" s="958"/>
      <c r="AL54" s="958"/>
      <c r="AM54" s="958"/>
      <c r="AN54" s="958"/>
      <c r="AO54" s="958"/>
      <c r="AP54" s="958"/>
      <c r="AQ54" s="958"/>
      <c r="AR54" s="958"/>
      <c r="AS54" s="958"/>
      <c r="AT54" s="958"/>
      <c r="AU54" s="958"/>
      <c r="AV54" s="958"/>
    </row>
    <row r="55" spans="8:48">
      <c r="H55" t="s">
        <v>2492</v>
      </c>
      <c r="P55" s="819" t="str">
        <f>IF('7.5_Compressor_Util_Perf'!P55="","",'7.5_Compressor_Util_Perf'!P55)</f>
        <v/>
      </c>
      <c r="Q55" s="819" t="str">
        <f>IF('7.5_Compressor_Util_Perf'!Q55="","",'7.5_Compressor_Util_Perf'!Q55)</f>
        <v/>
      </c>
      <c r="V55" s="62"/>
      <c r="AE55" s="958"/>
      <c r="AF55" s="958"/>
      <c r="AG55" s="958"/>
      <c r="AH55" s="958"/>
      <c r="AI55" s="959" t="str">
        <f t="shared" si="0"/>
        <v/>
      </c>
      <c r="AJ55" s="958"/>
      <c r="AK55" s="958"/>
      <c r="AL55" s="958"/>
      <c r="AM55" s="958"/>
      <c r="AN55" s="958"/>
      <c r="AO55" s="958"/>
      <c r="AP55" s="958"/>
      <c r="AQ55" s="958"/>
      <c r="AR55" s="958"/>
      <c r="AS55" s="958"/>
      <c r="AT55" s="958"/>
      <c r="AU55" s="958"/>
      <c r="AV55" s="958"/>
    </row>
    <row r="56" spans="8:48">
      <c r="H56" t="s">
        <v>2492</v>
      </c>
      <c r="P56" s="819" t="str">
        <f>IF('7.5_Compressor_Util_Perf'!P56="","",'7.5_Compressor_Util_Perf'!P56)</f>
        <v/>
      </c>
      <c r="Q56" s="819" t="str">
        <f>IF('7.5_Compressor_Util_Perf'!Q56="","",'7.5_Compressor_Util_Perf'!Q56)</f>
        <v/>
      </c>
      <c r="V56" s="62"/>
      <c r="AE56" s="958"/>
      <c r="AF56" s="958"/>
      <c r="AG56" s="958"/>
      <c r="AH56" s="958"/>
      <c r="AI56" s="959" t="str">
        <f t="shared" si="0"/>
        <v/>
      </c>
      <c r="AJ56" s="958"/>
      <c r="AK56" s="958"/>
      <c r="AL56" s="958"/>
      <c r="AM56" s="958"/>
      <c r="AN56" s="958"/>
      <c r="AO56" s="958"/>
      <c r="AP56" s="958"/>
      <c r="AQ56" s="958"/>
      <c r="AR56" s="958"/>
      <c r="AS56" s="958"/>
      <c r="AT56" s="958"/>
      <c r="AU56" s="958"/>
      <c r="AV56" s="958"/>
    </row>
    <row r="57" spans="8:48">
      <c r="H57" t="s">
        <v>2492</v>
      </c>
      <c r="P57" s="819" t="str">
        <f>IF('7.5_Compressor_Util_Perf'!P57="","",'7.5_Compressor_Util_Perf'!P57)</f>
        <v/>
      </c>
      <c r="Q57" s="819" t="str">
        <f>IF('7.5_Compressor_Util_Perf'!Q57="","",'7.5_Compressor_Util_Perf'!Q57)</f>
        <v/>
      </c>
      <c r="V57" s="62"/>
      <c r="AE57" s="958"/>
      <c r="AF57" s="958"/>
      <c r="AG57" s="958"/>
      <c r="AH57" s="958"/>
      <c r="AI57" s="959" t="str">
        <f t="shared" si="0"/>
        <v/>
      </c>
      <c r="AJ57" s="958"/>
      <c r="AK57" s="958"/>
      <c r="AL57" s="958"/>
      <c r="AM57" s="958"/>
      <c r="AN57" s="958"/>
      <c r="AO57" s="958"/>
      <c r="AP57" s="958"/>
      <c r="AQ57" s="958"/>
      <c r="AR57" s="958"/>
      <c r="AS57" s="958"/>
      <c r="AT57" s="958"/>
      <c r="AU57" s="958"/>
      <c r="AV57" s="958"/>
    </row>
    <row r="58" spans="8:48">
      <c r="H58" t="s">
        <v>2492</v>
      </c>
      <c r="P58" s="819" t="str">
        <f>IF('7.5_Compressor_Util_Perf'!P58="","",'7.5_Compressor_Util_Perf'!P58)</f>
        <v/>
      </c>
      <c r="Q58" s="819" t="str">
        <f>IF('7.5_Compressor_Util_Perf'!Q58="","",'7.5_Compressor_Util_Perf'!Q58)</f>
        <v/>
      </c>
      <c r="V58" s="62"/>
      <c r="AE58" s="958"/>
      <c r="AF58" s="958"/>
      <c r="AG58" s="958"/>
      <c r="AH58" s="958"/>
      <c r="AI58" s="959" t="str">
        <f t="shared" si="0"/>
        <v/>
      </c>
      <c r="AJ58" s="958"/>
      <c r="AK58" s="958"/>
      <c r="AL58" s="958"/>
      <c r="AM58" s="958"/>
      <c r="AN58" s="958"/>
      <c r="AO58" s="958"/>
      <c r="AP58" s="958"/>
      <c r="AQ58" s="958"/>
      <c r="AR58" s="958"/>
      <c r="AS58" s="958"/>
      <c r="AT58" s="958"/>
      <c r="AU58" s="958"/>
      <c r="AV58" s="958"/>
    </row>
    <row r="59" spans="8:48">
      <c r="H59" t="s">
        <v>2492</v>
      </c>
      <c r="P59" s="819" t="str">
        <f>IF('7.5_Compressor_Util_Perf'!P59="","",'7.5_Compressor_Util_Perf'!P59)</f>
        <v/>
      </c>
      <c r="Q59" s="819" t="str">
        <f>IF('7.5_Compressor_Util_Perf'!Q59="","",'7.5_Compressor_Util_Perf'!Q59)</f>
        <v/>
      </c>
      <c r="V59" s="62"/>
      <c r="AE59" s="958"/>
      <c r="AF59" s="958"/>
      <c r="AG59" s="958"/>
      <c r="AH59" s="958"/>
      <c r="AI59" s="959" t="str">
        <f t="shared" si="0"/>
        <v/>
      </c>
      <c r="AJ59" s="958"/>
      <c r="AK59" s="958"/>
      <c r="AL59" s="958"/>
      <c r="AM59" s="958"/>
      <c r="AN59" s="958"/>
      <c r="AO59" s="958"/>
      <c r="AP59" s="958"/>
      <c r="AQ59" s="958"/>
      <c r="AR59" s="958"/>
      <c r="AS59" s="958"/>
      <c r="AT59" s="958"/>
      <c r="AU59" s="958"/>
      <c r="AV59" s="958"/>
    </row>
    <row r="60" spans="8:48">
      <c r="H60" t="s">
        <v>2492</v>
      </c>
      <c r="P60" s="819" t="str">
        <f>IF('7.5_Compressor_Util_Perf'!P60="","",'7.5_Compressor_Util_Perf'!P60)</f>
        <v/>
      </c>
      <c r="Q60" s="819" t="str">
        <f>IF('7.5_Compressor_Util_Perf'!Q60="","",'7.5_Compressor_Util_Perf'!Q60)</f>
        <v/>
      </c>
      <c r="V60" s="62"/>
      <c r="AE60" s="958"/>
      <c r="AF60" s="958"/>
      <c r="AG60" s="958"/>
      <c r="AH60" s="958"/>
      <c r="AI60" s="959" t="str">
        <f t="shared" si="0"/>
        <v/>
      </c>
      <c r="AJ60" s="958"/>
      <c r="AK60" s="958"/>
      <c r="AL60" s="958"/>
      <c r="AM60" s="958"/>
      <c r="AN60" s="958"/>
      <c r="AO60" s="958"/>
      <c r="AP60" s="958"/>
      <c r="AQ60" s="958"/>
      <c r="AR60" s="958"/>
      <c r="AS60" s="958"/>
      <c r="AT60" s="958"/>
      <c r="AU60" s="958"/>
      <c r="AV60" s="958"/>
    </row>
    <row r="61" spans="8:48">
      <c r="H61" t="s">
        <v>2492</v>
      </c>
      <c r="P61" s="819" t="str">
        <f>IF('7.5_Compressor_Util_Perf'!P61="","",'7.5_Compressor_Util_Perf'!P61)</f>
        <v/>
      </c>
      <c r="Q61" s="819" t="str">
        <f>IF('7.5_Compressor_Util_Perf'!Q61="","",'7.5_Compressor_Util_Perf'!Q61)</f>
        <v/>
      </c>
      <c r="V61" s="62"/>
      <c r="AE61" s="958"/>
      <c r="AF61" s="958"/>
      <c r="AG61" s="958"/>
      <c r="AH61" s="958"/>
      <c r="AI61" s="959" t="str">
        <f t="shared" si="0"/>
        <v/>
      </c>
      <c r="AJ61" s="958"/>
      <c r="AK61" s="958"/>
      <c r="AL61" s="958"/>
      <c r="AM61" s="958"/>
      <c r="AN61" s="958"/>
      <c r="AO61" s="958"/>
      <c r="AP61" s="958"/>
      <c r="AQ61" s="958"/>
      <c r="AR61" s="958"/>
      <c r="AS61" s="958"/>
      <c r="AT61" s="958"/>
      <c r="AU61" s="958"/>
      <c r="AV61" s="958"/>
    </row>
    <row r="62" spans="8:48">
      <c r="H62" t="s">
        <v>2492</v>
      </c>
      <c r="P62" s="819" t="str">
        <f>IF('7.5_Compressor_Util_Perf'!P62="","",'7.5_Compressor_Util_Perf'!P62)</f>
        <v/>
      </c>
      <c r="Q62" s="819" t="str">
        <f>IF('7.5_Compressor_Util_Perf'!Q62="","",'7.5_Compressor_Util_Perf'!Q62)</f>
        <v/>
      </c>
      <c r="V62" s="62"/>
      <c r="AE62" s="958"/>
      <c r="AF62" s="958"/>
      <c r="AG62" s="958"/>
      <c r="AH62" s="958"/>
      <c r="AI62" s="959" t="str">
        <f t="shared" si="0"/>
        <v/>
      </c>
      <c r="AJ62" s="958"/>
      <c r="AK62" s="958"/>
      <c r="AL62" s="958"/>
      <c r="AM62" s="958"/>
      <c r="AN62" s="958"/>
      <c r="AO62" s="958"/>
      <c r="AP62" s="958"/>
      <c r="AQ62" s="958"/>
      <c r="AR62" s="958"/>
      <c r="AS62" s="958"/>
      <c r="AT62" s="958"/>
      <c r="AU62" s="958"/>
      <c r="AV62" s="958"/>
    </row>
    <row r="63" spans="8:48">
      <c r="H63" t="s">
        <v>2492</v>
      </c>
      <c r="P63" s="819" t="str">
        <f>IF('7.5_Compressor_Util_Perf'!P63="","",'7.5_Compressor_Util_Perf'!P63)</f>
        <v/>
      </c>
      <c r="Q63" s="819" t="str">
        <f>IF('7.5_Compressor_Util_Perf'!Q63="","",'7.5_Compressor_Util_Perf'!Q63)</f>
        <v/>
      </c>
      <c r="V63" s="62"/>
      <c r="AE63" s="958"/>
      <c r="AF63" s="958"/>
      <c r="AG63" s="958"/>
      <c r="AH63" s="958"/>
      <c r="AI63" s="959" t="str">
        <f t="shared" si="0"/>
        <v/>
      </c>
      <c r="AJ63" s="958"/>
      <c r="AK63" s="958"/>
      <c r="AL63" s="958"/>
      <c r="AM63" s="958"/>
      <c r="AN63" s="958"/>
      <c r="AO63" s="958"/>
      <c r="AP63" s="958"/>
      <c r="AQ63" s="958"/>
      <c r="AR63" s="958"/>
      <c r="AS63" s="958"/>
      <c r="AT63" s="958"/>
      <c r="AU63" s="958"/>
      <c r="AV63" s="958"/>
    </row>
    <row r="64" spans="8:48">
      <c r="H64" t="s">
        <v>2492</v>
      </c>
      <c r="P64" s="819" t="str">
        <f>IF('7.5_Compressor_Util_Perf'!P64="","",'7.5_Compressor_Util_Perf'!P64)</f>
        <v/>
      </c>
      <c r="Q64" s="819" t="str">
        <f>IF('7.5_Compressor_Util_Perf'!Q64="","",'7.5_Compressor_Util_Perf'!Q64)</f>
        <v/>
      </c>
      <c r="V64" s="62"/>
      <c r="AE64" s="958"/>
      <c r="AF64" s="958"/>
      <c r="AG64" s="958"/>
      <c r="AH64" s="958"/>
      <c r="AI64" s="959" t="str">
        <f t="shared" si="0"/>
        <v/>
      </c>
      <c r="AJ64" s="958"/>
      <c r="AK64" s="958"/>
      <c r="AL64" s="958"/>
      <c r="AM64" s="958"/>
      <c r="AN64" s="958"/>
      <c r="AO64" s="958"/>
      <c r="AP64" s="958"/>
      <c r="AQ64" s="958"/>
      <c r="AR64" s="958"/>
      <c r="AS64" s="958"/>
      <c r="AT64" s="958"/>
      <c r="AU64" s="958"/>
      <c r="AV64" s="958"/>
    </row>
    <row r="65" spans="8:48">
      <c r="H65" t="s">
        <v>2492</v>
      </c>
      <c r="P65" s="819" t="str">
        <f>IF('7.5_Compressor_Util_Perf'!P65="","",'7.5_Compressor_Util_Perf'!P65)</f>
        <v/>
      </c>
      <c r="Q65" s="819" t="str">
        <f>IF('7.5_Compressor_Util_Perf'!Q65="","",'7.5_Compressor_Util_Perf'!Q65)</f>
        <v/>
      </c>
      <c r="V65" s="62"/>
      <c r="AE65" s="958"/>
      <c r="AF65" s="958"/>
      <c r="AG65" s="958"/>
      <c r="AH65" s="958"/>
      <c r="AI65" s="959" t="str">
        <f t="shared" si="0"/>
        <v/>
      </c>
      <c r="AJ65" s="958"/>
      <c r="AK65" s="958"/>
      <c r="AL65" s="958"/>
      <c r="AM65" s="958"/>
      <c r="AN65" s="958"/>
      <c r="AO65" s="958"/>
      <c r="AP65" s="958"/>
      <c r="AQ65" s="958"/>
      <c r="AR65" s="958"/>
      <c r="AS65" s="958"/>
      <c r="AT65" s="958"/>
      <c r="AU65" s="958"/>
      <c r="AV65" s="958"/>
    </row>
    <row r="66" spans="8:48">
      <c r="H66" t="s">
        <v>2492</v>
      </c>
      <c r="P66" s="819" t="str">
        <f>IF('7.5_Compressor_Util_Perf'!P66="","",'7.5_Compressor_Util_Perf'!P66)</f>
        <v/>
      </c>
      <c r="Q66" s="819" t="str">
        <f>IF('7.5_Compressor_Util_Perf'!Q66="","",'7.5_Compressor_Util_Perf'!Q66)</f>
        <v/>
      </c>
      <c r="V66" s="62"/>
      <c r="AE66" s="958"/>
      <c r="AF66" s="958"/>
      <c r="AG66" s="958"/>
      <c r="AH66" s="958"/>
      <c r="AI66" s="959" t="str">
        <f t="shared" si="0"/>
        <v/>
      </c>
      <c r="AJ66" s="958"/>
      <c r="AK66" s="958"/>
      <c r="AL66" s="958"/>
      <c r="AM66" s="958"/>
      <c r="AN66" s="958"/>
      <c r="AO66" s="958"/>
      <c r="AP66" s="958"/>
      <c r="AQ66" s="958"/>
      <c r="AR66" s="958"/>
      <c r="AS66" s="958"/>
      <c r="AT66" s="958"/>
      <c r="AU66" s="958"/>
      <c r="AV66" s="958"/>
    </row>
    <row r="67" spans="8:48">
      <c r="H67" t="s">
        <v>2492</v>
      </c>
      <c r="P67" s="819" t="str">
        <f>IF('7.5_Compressor_Util_Perf'!P67="","",'7.5_Compressor_Util_Perf'!P67)</f>
        <v/>
      </c>
      <c r="Q67" s="819" t="str">
        <f>IF('7.5_Compressor_Util_Perf'!Q67="","",'7.5_Compressor_Util_Perf'!Q67)</f>
        <v/>
      </c>
      <c r="V67" s="62"/>
      <c r="AE67" s="958"/>
      <c r="AF67" s="958"/>
      <c r="AG67" s="958"/>
      <c r="AH67" s="958"/>
      <c r="AI67" s="959" t="str">
        <f t="shared" si="0"/>
        <v/>
      </c>
      <c r="AJ67" s="958"/>
      <c r="AK67" s="958"/>
      <c r="AL67" s="958"/>
      <c r="AM67" s="958"/>
      <c r="AN67" s="958"/>
      <c r="AO67" s="958"/>
      <c r="AP67" s="958"/>
      <c r="AQ67" s="958"/>
      <c r="AR67" s="958"/>
      <c r="AS67" s="958"/>
      <c r="AT67" s="958"/>
      <c r="AU67" s="958"/>
      <c r="AV67" s="958"/>
    </row>
    <row r="68" spans="8:48">
      <c r="H68" t="s">
        <v>2492</v>
      </c>
      <c r="P68" s="819" t="str">
        <f>IF('7.5_Compressor_Util_Perf'!P68="","",'7.5_Compressor_Util_Perf'!P68)</f>
        <v/>
      </c>
      <c r="Q68" s="819" t="str">
        <f>IF('7.5_Compressor_Util_Perf'!Q68="","",'7.5_Compressor_Util_Perf'!Q68)</f>
        <v/>
      </c>
      <c r="V68" s="62"/>
      <c r="AE68" s="958"/>
      <c r="AF68" s="958"/>
      <c r="AG68" s="958"/>
      <c r="AH68" s="958"/>
      <c r="AI68" s="959" t="str">
        <f t="shared" si="0"/>
        <v/>
      </c>
      <c r="AJ68" s="958"/>
      <c r="AK68" s="958"/>
      <c r="AL68" s="958"/>
      <c r="AM68" s="958"/>
      <c r="AN68" s="958"/>
      <c r="AO68" s="958"/>
      <c r="AP68" s="958"/>
      <c r="AQ68" s="958"/>
      <c r="AR68" s="958"/>
      <c r="AS68" s="958"/>
      <c r="AT68" s="958"/>
      <c r="AU68" s="958"/>
      <c r="AV68" s="958"/>
    </row>
    <row r="69" spans="8:48">
      <c r="H69" t="s">
        <v>2492</v>
      </c>
      <c r="P69" s="819" t="str">
        <f>IF('7.5_Compressor_Util_Perf'!P69="","",'7.5_Compressor_Util_Perf'!P69)</f>
        <v/>
      </c>
      <c r="Q69" s="819" t="str">
        <f>IF('7.5_Compressor_Util_Perf'!Q69="","",'7.5_Compressor_Util_Perf'!Q69)</f>
        <v/>
      </c>
      <c r="V69" s="62"/>
      <c r="AE69" s="958"/>
      <c r="AF69" s="958"/>
      <c r="AG69" s="958"/>
      <c r="AH69" s="958"/>
      <c r="AI69" s="959" t="str">
        <f t="shared" si="0"/>
        <v/>
      </c>
      <c r="AJ69" s="958"/>
      <c r="AK69" s="958"/>
      <c r="AL69" s="958"/>
      <c r="AM69" s="958"/>
      <c r="AN69" s="958"/>
      <c r="AO69" s="958"/>
      <c r="AP69" s="958"/>
      <c r="AQ69" s="958"/>
      <c r="AR69" s="958"/>
      <c r="AS69" s="958"/>
      <c r="AT69" s="958"/>
      <c r="AU69" s="958"/>
      <c r="AV69" s="958"/>
    </row>
    <row r="70" spans="8:48">
      <c r="H70" t="s">
        <v>2492</v>
      </c>
      <c r="P70" s="819" t="str">
        <f>IF('7.5_Compressor_Util_Perf'!P70="","",'7.5_Compressor_Util_Perf'!P70)</f>
        <v/>
      </c>
      <c r="Q70" s="819" t="str">
        <f>IF('7.5_Compressor_Util_Perf'!Q70="","",'7.5_Compressor_Util_Perf'!Q70)</f>
        <v/>
      </c>
      <c r="V70" s="62"/>
      <c r="AE70" s="958"/>
      <c r="AF70" s="958"/>
      <c r="AG70" s="958"/>
      <c r="AH70" s="958"/>
      <c r="AI70" s="959" t="str">
        <f t="shared" si="0"/>
        <v/>
      </c>
      <c r="AJ70" s="958"/>
      <c r="AK70" s="958"/>
      <c r="AL70" s="958"/>
      <c r="AM70" s="958"/>
      <c r="AN70" s="958"/>
      <c r="AO70" s="958"/>
      <c r="AP70" s="958"/>
      <c r="AQ70" s="958"/>
      <c r="AR70" s="958"/>
      <c r="AS70" s="958"/>
      <c r="AT70" s="958"/>
      <c r="AU70" s="958"/>
      <c r="AV70" s="958"/>
    </row>
    <row r="71" spans="8:48">
      <c r="H71" t="s">
        <v>2492</v>
      </c>
      <c r="P71" s="819" t="str">
        <f>IF('7.5_Compressor_Util_Perf'!P71="","",'7.5_Compressor_Util_Perf'!P71)</f>
        <v/>
      </c>
      <c r="Q71" s="819" t="str">
        <f>IF('7.5_Compressor_Util_Perf'!Q71="","",'7.5_Compressor_Util_Perf'!Q71)</f>
        <v/>
      </c>
      <c r="V71" s="62"/>
      <c r="AE71" s="958"/>
      <c r="AF71" s="958"/>
      <c r="AG71" s="958"/>
      <c r="AH71" s="958"/>
      <c r="AI71" s="959" t="str">
        <f t="shared" si="0"/>
        <v/>
      </c>
      <c r="AJ71" s="958"/>
      <c r="AK71" s="958"/>
      <c r="AL71" s="958"/>
      <c r="AM71" s="958"/>
      <c r="AN71" s="958"/>
      <c r="AO71" s="958"/>
      <c r="AP71" s="958"/>
      <c r="AQ71" s="958"/>
      <c r="AR71" s="958"/>
      <c r="AS71" s="958"/>
      <c r="AT71" s="958"/>
      <c r="AU71" s="958"/>
      <c r="AV71" s="958"/>
    </row>
    <row r="72" spans="8:48">
      <c r="H72" t="s">
        <v>2492</v>
      </c>
      <c r="P72" s="819" t="str">
        <f>IF('7.5_Compressor_Util_Perf'!P72="","",'7.5_Compressor_Util_Perf'!P72)</f>
        <v/>
      </c>
      <c r="Q72" s="819" t="str">
        <f>IF('7.5_Compressor_Util_Perf'!Q72="","",'7.5_Compressor_Util_Perf'!Q72)</f>
        <v/>
      </c>
      <c r="V72" s="62"/>
      <c r="AE72" s="958"/>
      <c r="AF72" s="958"/>
      <c r="AG72" s="958"/>
      <c r="AH72" s="958"/>
      <c r="AI72" s="959" t="str">
        <f t="shared" si="0"/>
        <v/>
      </c>
      <c r="AJ72" s="958"/>
      <c r="AK72" s="958"/>
      <c r="AL72" s="958"/>
      <c r="AM72" s="958"/>
      <c r="AN72" s="958"/>
      <c r="AO72" s="958"/>
      <c r="AP72" s="958"/>
      <c r="AQ72" s="958"/>
      <c r="AR72" s="958"/>
      <c r="AS72" s="958"/>
      <c r="AT72" s="958"/>
      <c r="AU72" s="958"/>
      <c r="AV72" s="958"/>
    </row>
    <row r="73" spans="8:48">
      <c r="H73" t="s">
        <v>2492</v>
      </c>
      <c r="P73" s="819" t="str">
        <f>IF('7.5_Compressor_Util_Perf'!P73="","",'7.5_Compressor_Util_Perf'!P73)</f>
        <v/>
      </c>
      <c r="Q73" s="819" t="str">
        <f>IF('7.5_Compressor_Util_Perf'!Q73="","",'7.5_Compressor_Util_Perf'!Q73)</f>
        <v/>
      </c>
      <c r="V73" s="62"/>
      <c r="AE73" s="958"/>
      <c r="AF73" s="958"/>
      <c r="AG73" s="958"/>
      <c r="AH73" s="958"/>
      <c r="AI73" s="959" t="str">
        <f t="shared" si="0"/>
        <v/>
      </c>
      <c r="AJ73" s="958"/>
      <c r="AK73" s="958"/>
      <c r="AL73" s="958"/>
      <c r="AM73" s="958"/>
      <c r="AN73" s="958"/>
      <c r="AO73" s="958"/>
      <c r="AP73" s="958"/>
      <c r="AQ73" s="958"/>
      <c r="AR73" s="958"/>
      <c r="AS73" s="958"/>
      <c r="AT73" s="958"/>
      <c r="AU73" s="958"/>
      <c r="AV73" s="958"/>
    </row>
    <row r="74" spans="8:48">
      <c r="H74" t="s">
        <v>2492</v>
      </c>
      <c r="P74" s="819" t="str">
        <f>IF('7.5_Compressor_Util_Perf'!P74="","",'7.5_Compressor_Util_Perf'!P74)</f>
        <v/>
      </c>
      <c r="Q74" s="819" t="str">
        <f>IF('7.5_Compressor_Util_Perf'!Q74="","",'7.5_Compressor_Util_Perf'!Q74)</f>
        <v/>
      </c>
      <c r="V74" s="62"/>
      <c r="AE74" s="958"/>
      <c r="AF74" s="958"/>
      <c r="AG74" s="958"/>
      <c r="AH74" s="958"/>
      <c r="AI74" s="959" t="str">
        <f t="shared" si="0"/>
        <v/>
      </c>
      <c r="AJ74" s="958"/>
      <c r="AK74" s="958"/>
      <c r="AL74" s="958"/>
      <c r="AM74" s="958"/>
      <c r="AN74" s="958"/>
      <c r="AO74" s="958"/>
      <c r="AP74" s="958"/>
      <c r="AQ74" s="958"/>
      <c r="AR74" s="958"/>
      <c r="AS74" s="958"/>
      <c r="AT74" s="958"/>
      <c r="AU74" s="958"/>
      <c r="AV74" s="958"/>
    </row>
    <row r="75" spans="8:48">
      <c r="H75" t="s">
        <v>2492</v>
      </c>
      <c r="P75" s="819" t="str">
        <f>IF('7.5_Compressor_Util_Perf'!P75="","",'7.5_Compressor_Util_Perf'!P75)</f>
        <v/>
      </c>
      <c r="Q75" s="819" t="str">
        <f>IF('7.5_Compressor_Util_Perf'!Q75="","",'7.5_Compressor_Util_Perf'!Q75)</f>
        <v/>
      </c>
      <c r="V75" s="62"/>
      <c r="AE75" s="958"/>
      <c r="AF75" s="958"/>
      <c r="AG75" s="958"/>
      <c r="AH75" s="958"/>
      <c r="AI75" s="959" t="str">
        <f t="shared" si="0"/>
        <v/>
      </c>
      <c r="AJ75" s="958"/>
      <c r="AK75" s="958"/>
      <c r="AL75" s="958"/>
      <c r="AM75" s="958"/>
      <c r="AN75" s="958"/>
      <c r="AO75" s="958"/>
      <c r="AP75" s="958"/>
      <c r="AQ75" s="958"/>
      <c r="AR75" s="958"/>
      <c r="AS75" s="958"/>
      <c r="AT75" s="958"/>
      <c r="AU75" s="958"/>
      <c r="AV75" s="958"/>
    </row>
    <row r="76" spans="8:48">
      <c r="H76" t="s">
        <v>2492</v>
      </c>
      <c r="P76" s="819" t="str">
        <f>IF('7.5_Compressor_Util_Perf'!P76="","",'7.5_Compressor_Util_Perf'!P76)</f>
        <v/>
      </c>
      <c r="Q76" s="819" t="str">
        <f>IF('7.5_Compressor_Util_Perf'!Q76="","",'7.5_Compressor_Util_Perf'!Q76)</f>
        <v/>
      </c>
      <c r="V76" s="62"/>
      <c r="AE76" s="958"/>
      <c r="AF76" s="958"/>
      <c r="AG76" s="958"/>
      <c r="AH76" s="958"/>
      <c r="AI76" s="959" t="str">
        <f t="shared" si="0"/>
        <v/>
      </c>
      <c r="AJ76" s="958"/>
      <c r="AK76" s="958"/>
      <c r="AL76" s="958"/>
      <c r="AM76" s="958"/>
      <c r="AN76" s="958"/>
      <c r="AO76" s="958"/>
      <c r="AP76" s="958"/>
      <c r="AQ76" s="958"/>
      <c r="AR76" s="958"/>
      <c r="AS76" s="958"/>
      <c r="AT76" s="958"/>
      <c r="AU76" s="958"/>
      <c r="AV76" s="958"/>
    </row>
    <row r="77" spans="8:48">
      <c r="H77" t="s">
        <v>2492</v>
      </c>
      <c r="P77" s="819" t="str">
        <f>IF('7.5_Compressor_Util_Perf'!P77="","",'7.5_Compressor_Util_Perf'!P77)</f>
        <v/>
      </c>
      <c r="Q77" s="819" t="str">
        <f>IF('7.5_Compressor_Util_Perf'!Q77="","",'7.5_Compressor_Util_Perf'!Q77)</f>
        <v/>
      </c>
      <c r="V77" s="62"/>
      <c r="AE77" s="958"/>
      <c r="AF77" s="958"/>
      <c r="AG77" s="958"/>
      <c r="AH77" s="958"/>
      <c r="AI77" s="959" t="str">
        <f t="shared" si="0"/>
        <v/>
      </c>
      <c r="AJ77" s="958"/>
      <c r="AK77" s="958"/>
      <c r="AL77" s="958"/>
      <c r="AM77" s="958"/>
      <c r="AN77" s="958"/>
      <c r="AO77" s="958"/>
      <c r="AP77" s="958"/>
      <c r="AQ77" s="958"/>
      <c r="AR77" s="958"/>
      <c r="AS77" s="958"/>
      <c r="AT77" s="958"/>
      <c r="AU77" s="958"/>
      <c r="AV77" s="958"/>
    </row>
    <row r="78" spans="8:48">
      <c r="H78" t="s">
        <v>2492</v>
      </c>
      <c r="P78" s="819" t="str">
        <f>IF('7.5_Compressor_Util_Perf'!P78="","",'7.5_Compressor_Util_Perf'!P78)</f>
        <v/>
      </c>
      <c r="Q78" s="819" t="str">
        <f>IF('7.5_Compressor_Util_Perf'!Q78="","",'7.5_Compressor_Util_Perf'!Q78)</f>
        <v/>
      </c>
      <c r="V78" s="62"/>
      <c r="AE78" s="958"/>
      <c r="AF78" s="958"/>
      <c r="AG78" s="958"/>
      <c r="AH78" s="958"/>
      <c r="AI78" s="959" t="str">
        <f t="shared" ref="AI78:AI91" si="1">IFERROR(AJ78/AH78,"")</f>
        <v/>
      </c>
      <c r="AJ78" s="958"/>
      <c r="AK78" s="958"/>
      <c r="AL78" s="958"/>
      <c r="AM78" s="958"/>
      <c r="AN78" s="958"/>
      <c r="AO78" s="958"/>
      <c r="AP78" s="958"/>
      <c r="AQ78" s="958"/>
      <c r="AR78" s="958"/>
      <c r="AS78" s="958"/>
      <c r="AT78" s="958"/>
      <c r="AU78" s="958"/>
      <c r="AV78" s="958"/>
    </row>
    <row r="79" spans="8:48">
      <c r="H79" t="s">
        <v>2492</v>
      </c>
      <c r="P79" s="819" t="str">
        <f>IF('7.5_Compressor_Util_Perf'!P79="","",'7.5_Compressor_Util_Perf'!P79)</f>
        <v/>
      </c>
      <c r="Q79" s="819" t="str">
        <f>IF('7.5_Compressor_Util_Perf'!Q79="","",'7.5_Compressor_Util_Perf'!Q79)</f>
        <v/>
      </c>
      <c r="V79" s="62"/>
      <c r="AE79" s="958"/>
      <c r="AF79" s="958"/>
      <c r="AG79" s="958"/>
      <c r="AH79" s="958"/>
      <c r="AI79" s="959" t="str">
        <f t="shared" si="1"/>
        <v/>
      </c>
      <c r="AJ79" s="958"/>
      <c r="AK79" s="958"/>
      <c r="AL79" s="958"/>
      <c r="AM79" s="958"/>
      <c r="AN79" s="958"/>
      <c r="AO79" s="958"/>
      <c r="AP79" s="958"/>
      <c r="AQ79" s="958"/>
      <c r="AR79" s="958"/>
      <c r="AS79" s="958"/>
      <c r="AT79" s="958"/>
      <c r="AU79" s="958"/>
      <c r="AV79" s="958"/>
    </row>
    <row r="80" spans="8:48">
      <c r="H80" t="s">
        <v>2492</v>
      </c>
      <c r="P80" s="819" t="str">
        <f>IF('7.5_Compressor_Util_Perf'!P80="","",'7.5_Compressor_Util_Perf'!P80)</f>
        <v/>
      </c>
      <c r="Q80" s="819" t="str">
        <f>IF('7.5_Compressor_Util_Perf'!Q80="","",'7.5_Compressor_Util_Perf'!Q80)</f>
        <v/>
      </c>
      <c r="V80" s="62"/>
      <c r="AE80" s="958"/>
      <c r="AF80" s="958"/>
      <c r="AG80" s="958"/>
      <c r="AH80" s="958"/>
      <c r="AI80" s="959" t="str">
        <f t="shared" si="1"/>
        <v/>
      </c>
      <c r="AJ80" s="958"/>
      <c r="AK80" s="958"/>
      <c r="AL80" s="958"/>
      <c r="AM80" s="958"/>
      <c r="AN80" s="958"/>
      <c r="AO80" s="958"/>
      <c r="AP80" s="958"/>
      <c r="AQ80" s="958"/>
      <c r="AR80" s="958"/>
      <c r="AS80" s="958"/>
      <c r="AT80" s="958"/>
      <c r="AU80" s="958"/>
      <c r="AV80" s="958"/>
    </row>
    <row r="81" spans="1:48">
      <c r="H81" t="s">
        <v>2492</v>
      </c>
      <c r="P81" s="819" t="str">
        <f>IF('7.5_Compressor_Util_Perf'!P81="","",'7.5_Compressor_Util_Perf'!P81)</f>
        <v/>
      </c>
      <c r="Q81" s="819" t="str">
        <f>IF('7.5_Compressor_Util_Perf'!Q81="","",'7.5_Compressor_Util_Perf'!Q81)</f>
        <v/>
      </c>
      <c r="V81" s="62"/>
      <c r="AE81" s="958"/>
      <c r="AF81" s="958"/>
      <c r="AG81" s="958"/>
      <c r="AH81" s="958"/>
      <c r="AI81" s="959" t="str">
        <f t="shared" si="1"/>
        <v/>
      </c>
      <c r="AJ81" s="958"/>
      <c r="AK81" s="958"/>
      <c r="AL81" s="958"/>
      <c r="AM81" s="958"/>
      <c r="AN81" s="958"/>
      <c r="AO81" s="958"/>
      <c r="AP81" s="958"/>
      <c r="AQ81" s="958"/>
      <c r="AR81" s="958"/>
      <c r="AS81" s="958"/>
      <c r="AT81" s="958"/>
      <c r="AU81" s="958"/>
      <c r="AV81" s="958"/>
    </row>
    <row r="82" spans="1:48">
      <c r="H82" t="s">
        <v>2492</v>
      </c>
      <c r="P82" s="819" t="str">
        <f>IF('7.5_Compressor_Util_Perf'!P82="","",'7.5_Compressor_Util_Perf'!P82)</f>
        <v/>
      </c>
      <c r="Q82" s="819" t="str">
        <f>IF('7.5_Compressor_Util_Perf'!Q82="","",'7.5_Compressor_Util_Perf'!Q82)</f>
        <v/>
      </c>
      <c r="V82" s="62"/>
      <c r="AE82" s="958"/>
      <c r="AF82" s="958"/>
      <c r="AG82" s="958"/>
      <c r="AH82" s="958"/>
      <c r="AI82" s="959" t="str">
        <f t="shared" si="1"/>
        <v/>
      </c>
      <c r="AJ82" s="958"/>
      <c r="AK82" s="958"/>
      <c r="AL82" s="958"/>
      <c r="AM82" s="958"/>
      <c r="AN82" s="958"/>
      <c r="AO82" s="958"/>
      <c r="AP82" s="958"/>
      <c r="AQ82" s="958"/>
      <c r="AR82" s="958"/>
      <c r="AS82" s="958"/>
      <c r="AT82" s="958"/>
      <c r="AU82" s="958"/>
      <c r="AV82" s="958"/>
    </row>
    <row r="83" spans="1:48">
      <c r="H83" t="s">
        <v>2492</v>
      </c>
      <c r="P83" s="819" t="str">
        <f>IF('7.5_Compressor_Util_Perf'!P83="","",'7.5_Compressor_Util_Perf'!P83)</f>
        <v/>
      </c>
      <c r="Q83" s="819" t="str">
        <f>IF('7.5_Compressor_Util_Perf'!Q83="","",'7.5_Compressor_Util_Perf'!Q83)</f>
        <v/>
      </c>
      <c r="V83" s="62"/>
      <c r="AE83" s="958"/>
      <c r="AF83" s="958"/>
      <c r="AG83" s="958"/>
      <c r="AH83" s="958"/>
      <c r="AI83" s="959" t="str">
        <f t="shared" si="1"/>
        <v/>
      </c>
      <c r="AJ83" s="958"/>
      <c r="AK83" s="958"/>
      <c r="AL83" s="958"/>
      <c r="AM83" s="958"/>
      <c r="AN83" s="958"/>
      <c r="AO83" s="958"/>
      <c r="AP83" s="958"/>
      <c r="AQ83" s="958"/>
      <c r="AR83" s="958"/>
      <c r="AS83" s="958"/>
      <c r="AT83" s="958"/>
      <c r="AU83" s="958"/>
      <c r="AV83" s="958"/>
    </row>
    <row r="84" spans="1:48">
      <c r="H84" t="s">
        <v>2492</v>
      </c>
      <c r="P84" s="819" t="str">
        <f>IF('7.5_Compressor_Util_Perf'!P84="","",'7.5_Compressor_Util_Perf'!P84)</f>
        <v/>
      </c>
      <c r="Q84" s="819" t="str">
        <f>IF('7.5_Compressor_Util_Perf'!Q84="","",'7.5_Compressor_Util_Perf'!Q84)</f>
        <v/>
      </c>
      <c r="V84" s="62"/>
      <c r="AE84" s="958"/>
      <c r="AF84" s="958"/>
      <c r="AG84" s="958"/>
      <c r="AH84" s="958"/>
      <c r="AI84" s="959" t="str">
        <f t="shared" si="1"/>
        <v/>
      </c>
      <c r="AJ84" s="958"/>
      <c r="AK84" s="958"/>
      <c r="AL84" s="958"/>
      <c r="AM84" s="958"/>
      <c r="AN84" s="958"/>
      <c r="AO84" s="958"/>
      <c r="AP84" s="958"/>
      <c r="AQ84" s="958"/>
      <c r="AR84" s="958"/>
      <c r="AS84" s="958"/>
      <c r="AT84" s="958"/>
      <c r="AU84" s="958"/>
      <c r="AV84" s="958"/>
    </row>
    <row r="85" spans="1:48">
      <c r="H85" t="s">
        <v>2492</v>
      </c>
      <c r="P85" s="819" t="str">
        <f>IF('7.5_Compressor_Util_Perf'!P85="","",'7.5_Compressor_Util_Perf'!P85)</f>
        <v/>
      </c>
      <c r="Q85" s="819" t="str">
        <f>IF('7.5_Compressor_Util_Perf'!Q85="","",'7.5_Compressor_Util_Perf'!Q85)</f>
        <v/>
      </c>
      <c r="V85" s="62"/>
      <c r="AE85" s="958"/>
      <c r="AF85" s="958"/>
      <c r="AG85" s="958"/>
      <c r="AH85" s="958"/>
      <c r="AI85" s="959" t="str">
        <f t="shared" si="1"/>
        <v/>
      </c>
      <c r="AJ85" s="958"/>
      <c r="AK85" s="958"/>
      <c r="AL85" s="958"/>
      <c r="AM85" s="958"/>
      <c r="AN85" s="958"/>
      <c r="AO85" s="958"/>
      <c r="AP85" s="958"/>
      <c r="AQ85" s="958"/>
      <c r="AR85" s="958"/>
      <c r="AS85" s="958"/>
      <c r="AT85" s="958"/>
      <c r="AU85" s="958"/>
      <c r="AV85" s="958"/>
    </row>
    <row r="86" spans="1:48">
      <c r="H86" t="s">
        <v>2492</v>
      </c>
      <c r="P86" s="819" t="str">
        <f>IF('7.5_Compressor_Util_Perf'!P86="","",'7.5_Compressor_Util_Perf'!P86)</f>
        <v/>
      </c>
      <c r="Q86" s="819" t="str">
        <f>IF('7.5_Compressor_Util_Perf'!Q86="","",'7.5_Compressor_Util_Perf'!Q86)</f>
        <v/>
      </c>
      <c r="V86" s="62"/>
      <c r="AE86" s="958"/>
      <c r="AF86" s="958"/>
      <c r="AG86" s="958"/>
      <c r="AH86" s="958"/>
      <c r="AI86" s="959" t="str">
        <f t="shared" si="1"/>
        <v/>
      </c>
      <c r="AJ86" s="958"/>
      <c r="AK86" s="958"/>
      <c r="AL86" s="958"/>
      <c r="AM86" s="958"/>
      <c r="AN86" s="958"/>
      <c r="AO86" s="958"/>
      <c r="AP86" s="958"/>
      <c r="AQ86" s="958"/>
      <c r="AR86" s="958"/>
      <c r="AS86" s="958"/>
      <c r="AT86" s="958"/>
      <c r="AU86" s="958"/>
      <c r="AV86" s="958"/>
    </row>
    <row r="87" spans="1:48">
      <c r="H87" t="s">
        <v>2492</v>
      </c>
      <c r="P87" s="819" t="str">
        <f>IF('7.5_Compressor_Util_Perf'!P87="","",'7.5_Compressor_Util_Perf'!P87)</f>
        <v/>
      </c>
      <c r="Q87" s="819" t="str">
        <f>IF('7.5_Compressor_Util_Perf'!Q87="","",'7.5_Compressor_Util_Perf'!Q87)</f>
        <v/>
      </c>
      <c r="V87" s="62"/>
      <c r="AE87" s="958"/>
      <c r="AF87" s="958"/>
      <c r="AG87" s="958"/>
      <c r="AH87" s="958"/>
      <c r="AI87" s="959" t="str">
        <f t="shared" si="1"/>
        <v/>
      </c>
      <c r="AJ87" s="958"/>
      <c r="AK87" s="958"/>
      <c r="AL87" s="958"/>
      <c r="AM87" s="958"/>
      <c r="AN87" s="958"/>
      <c r="AO87" s="958"/>
      <c r="AP87" s="958"/>
      <c r="AQ87" s="958"/>
      <c r="AR87" s="958"/>
      <c r="AS87" s="958"/>
      <c r="AT87" s="958"/>
      <c r="AU87" s="958"/>
      <c r="AV87" s="958"/>
    </row>
    <row r="88" spans="1:48">
      <c r="H88" t="s">
        <v>2492</v>
      </c>
      <c r="P88" s="819" t="str">
        <f>IF('7.5_Compressor_Util_Perf'!P88="","",'7.5_Compressor_Util_Perf'!P88)</f>
        <v/>
      </c>
      <c r="Q88" s="819" t="str">
        <f>IF('7.5_Compressor_Util_Perf'!Q88="","",'7.5_Compressor_Util_Perf'!Q88)</f>
        <v/>
      </c>
      <c r="V88" s="62"/>
      <c r="AE88" s="958"/>
      <c r="AF88" s="958"/>
      <c r="AG88" s="958"/>
      <c r="AH88" s="958"/>
      <c r="AI88" s="959" t="str">
        <f t="shared" si="1"/>
        <v/>
      </c>
      <c r="AJ88" s="958"/>
      <c r="AK88" s="958"/>
      <c r="AL88" s="958"/>
      <c r="AM88" s="958"/>
      <c r="AN88" s="958"/>
      <c r="AO88" s="958"/>
      <c r="AP88" s="958"/>
      <c r="AQ88" s="958"/>
      <c r="AR88" s="958"/>
      <c r="AS88" s="958"/>
      <c r="AT88" s="958"/>
      <c r="AU88" s="958"/>
      <c r="AV88" s="958"/>
    </row>
    <row r="89" spans="1:48">
      <c r="H89" t="s">
        <v>2492</v>
      </c>
      <c r="P89" s="819" t="str">
        <f>IF('7.5_Compressor_Util_Perf'!P89="","",'7.5_Compressor_Util_Perf'!P89)</f>
        <v/>
      </c>
      <c r="Q89" s="819" t="str">
        <f>IF('7.5_Compressor_Util_Perf'!Q89="","",'7.5_Compressor_Util_Perf'!Q89)</f>
        <v/>
      </c>
      <c r="V89" s="62"/>
      <c r="AE89" s="958"/>
      <c r="AF89" s="958"/>
      <c r="AG89" s="958"/>
      <c r="AH89" s="958"/>
      <c r="AI89" s="959" t="str">
        <f t="shared" si="1"/>
        <v/>
      </c>
      <c r="AJ89" s="958"/>
      <c r="AK89" s="958"/>
      <c r="AL89" s="958"/>
      <c r="AM89" s="958"/>
      <c r="AN89" s="958"/>
      <c r="AO89" s="958"/>
      <c r="AP89" s="958"/>
      <c r="AQ89" s="958"/>
      <c r="AR89" s="958"/>
      <c r="AS89" s="958"/>
      <c r="AT89" s="958"/>
      <c r="AU89" s="958"/>
      <c r="AV89" s="958"/>
    </row>
    <row r="90" spans="1:48">
      <c r="H90" t="s">
        <v>2492</v>
      </c>
      <c r="P90" s="819" t="str">
        <f>IF('7.5_Compressor_Util_Perf'!P90="","",'7.5_Compressor_Util_Perf'!P90)</f>
        <v/>
      </c>
      <c r="Q90" s="819" t="str">
        <f>IF('7.5_Compressor_Util_Perf'!Q90="","",'7.5_Compressor_Util_Perf'!Q90)</f>
        <v/>
      </c>
      <c r="V90" s="62"/>
      <c r="AE90" s="958"/>
      <c r="AF90" s="958"/>
      <c r="AG90" s="958"/>
      <c r="AH90" s="958"/>
      <c r="AI90" s="959" t="str">
        <f t="shared" si="1"/>
        <v/>
      </c>
      <c r="AJ90" s="958"/>
      <c r="AK90" s="958"/>
      <c r="AL90" s="958"/>
      <c r="AM90" s="958"/>
      <c r="AN90" s="958"/>
      <c r="AO90" s="958"/>
      <c r="AP90" s="958"/>
      <c r="AQ90" s="958"/>
      <c r="AR90" s="958"/>
      <c r="AS90" s="958"/>
      <c r="AT90" s="958"/>
      <c r="AU90" s="958"/>
      <c r="AV90" s="958"/>
    </row>
    <row r="91" spans="1:48">
      <c r="H91" t="s">
        <v>2492</v>
      </c>
      <c r="P91" s="819" t="str">
        <f>IF('7.5_Compressor_Util_Perf'!P91="","",'7.5_Compressor_Util_Perf'!P91)</f>
        <v/>
      </c>
      <c r="Q91" s="819" t="str">
        <f>IF('7.5_Compressor_Util_Perf'!Q91="","",'7.5_Compressor_Util_Perf'!Q91)</f>
        <v/>
      </c>
      <c r="V91" s="62"/>
      <c r="AE91" s="958"/>
      <c r="AF91" s="958"/>
      <c r="AG91" s="958"/>
      <c r="AH91" s="958"/>
      <c r="AI91" s="959" t="str">
        <f t="shared" si="1"/>
        <v/>
      </c>
      <c r="AJ91" s="958"/>
      <c r="AK91" s="958"/>
      <c r="AL91" s="958"/>
      <c r="AM91" s="958"/>
      <c r="AN91" s="958"/>
      <c r="AO91" s="958"/>
      <c r="AP91" s="958"/>
      <c r="AQ91" s="958"/>
      <c r="AR91" s="958"/>
      <c r="AS91" s="958"/>
      <c r="AT91" s="958"/>
      <c r="AU91" s="958"/>
      <c r="AV91" s="958"/>
    </row>
    <row r="93" spans="1:48" s="1" customFormat="1">
      <c r="A93" s="42"/>
      <c r="B93" s="48" t="s">
        <v>2493</v>
      </c>
      <c r="P93" s="70"/>
      <c r="Q93" s="70"/>
    </row>
    <row r="95" spans="1:48">
      <c r="H95" t="s">
        <v>2492</v>
      </c>
      <c r="P95" s="958"/>
      <c r="Q95" s="958"/>
      <c r="V95" s="62"/>
      <c r="AE95" s="958"/>
      <c r="AF95" s="958"/>
      <c r="AG95" s="958"/>
      <c r="AH95" s="958"/>
      <c r="AI95" s="959" t="str">
        <f t="shared" ref="AI95:AI121" si="2">IFERROR(AJ95/AH95,"")</f>
        <v/>
      </c>
      <c r="AJ95" s="958"/>
      <c r="AK95" s="916"/>
      <c r="AL95" s="916"/>
      <c r="AM95" s="916"/>
      <c r="AN95" s="916"/>
      <c r="AO95" s="916"/>
      <c r="AP95" s="916"/>
      <c r="AQ95" s="916"/>
      <c r="AR95" s="916"/>
      <c r="AS95" s="916"/>
      <c r="AT95" s="916"/>
      <c r="AU95" s="916"/>
      <c r="AV95" s="916"/>
    </row>
    <row r="96" spans="1:48">
      <c r="H96" t="s">
        <v>2492</v>
      </c>
      <c r="P96" s="958"/>
      <c r="Q96" s="958"/>
      <c r="V96" s="62"/>
      <c r="AE96" s="958"/>
      <c r="AF96" s="958"/>
      <c r="AG96" s="958"/>
      <c r="AH96" s="958"/>
      <c r="AI96" s="959" t="str">
        <f t="shared" si="2"/>
        <v/>
      </c>
      <c r="AJ96" s="958"/>
      <c r="AK96" s="916"/>
      <c r="AL96" s="916"/>
      <c r="AM96" s="916"/>
      <c r="AN96" s="916"/>
      <c r="AO96" s="916"/>
      <c r="AP96" s="916"/>
      <c r="AQ96" s="916"/>
      <c r="AR96" s="916"/>
      <c r="AS96" s="916"/>
      <c r="AT96" s="916"/>
      <c r="AU96" s="916"/>
      <c r="AV96" s="916"/>
    </row>
    <row r="97" spans="8:48">
      <c r="H97" t="s">
        <v>2492</v>
      </c>
      <c r="P97" s="958"/>
      <c r="Q97" s="958"/>
      <c r="V97" s="62"/>
      <c r="AE97" s="958"/>
      <c r="AF97" s="958"/>
      <c r="AG97" s="958"/>
      <c r="AH97" s="958"/>
      <c r="AI97" s="959" t="str">
        <f t="shared" si="2"/>
        <v/>
      </c>
      <c r="AJ97" s="958"/>
      <c r="AK97" s="916"/>
      <c r="AL97" s="916"/>
      <c r="AM97" s="916"/>
      <c r="AN97" s="916"/>
      <c r="AO97" s="916"/>
      <c r="AP97" s="916"/>
      <c r="AQ97" s="916"/>
      <c r="AR97" s="916"/>
      <c r="AS97" s="916"/>
      <c r="AT97" s="916"/>
      <c r="AU97" s="916"/>
      <c r="AV97" s="916"/>
    </row>
    <row r="98" spans="8:48">
      <c r="H98" t="s">
        <v>2492</v>
      </c>
      <c r="P98" s="958"/>
      <c r="Q98" s="958"/>
      <c r="V98" s="62"/>
      <c r="AE98" s="958"/>
      <c r="AF98" s="958"/>
      <c r="AG98" s="958"/>
      <c r="AH98" s="958"/>
      <c r="AI98" s="959" t="str">
        <f t="shared" si="2"/>
        <v/>
      </c>
      <c r="AJ98" s="958"/>
      <c r="AK98" s="916"/>
      <c r="AL98" s="916"/>
      <c r="AM98" s="916"/>
      <c r="AN98" s="916"/>
      <c r="AO98" s="916"/>
      <c r="AP98" s="916"/>
      <c r="AQ98" s="916"/>
      <c r="AR98" s="916"/>
      <c r="AS98" s="916"/>
      <c r="AT98" s="916"/>
      <c r="AU98" s="916"/>
      <c r="AV98" s="916"/>
    </row>
    <row r="99" spans="8:48">
      <c r="H99" t="s">
        <v>2492</v>
      </c>
      <c r="P99" s="958"/>
      <c r="Q99" s="958"/>
      <c r="V99" s="62"/>
      <c r="AE99" s="958"/>
      <c r="AF99" s="958"/>
      <c r="AG99" s="958"/>
      <c r="AH99" s="958"/>
      <c r="AI99" s="959" t="str">
        <f t="shared" si="2"/>
        <v/>
      </c>
      <c r="AJ99" s="958"/>
      <c r="AK99" s="916"/>
      <c r="AL99" s="916"/>
      <c r="AM99" s="916"/>
      <c r="AN99" s="916"/>
      <c r="AO99" s="916"/>
      <c r="AP99" s="916"/>
      <c r="AQ99" s="916"/>
      <c r="AR99" s="916"/>
      <c r="AS99" s="916"/>
      <c r="AT99" s="916"/>
      <c r="AU99" s="916"/>
      <c r="AV99" s="916"/>
    </row>
    <row r="100" spans="8:48">
      <c r="H100" t="s">
        <v>2492</v>
      </c>
      <c r="P100" s="958"/>
      <c r="Q100" s="958"/>
      <c r="V100" s="62"/>
      <c r="AE100" s="958"/>
      <c r="AF100" s="958"/>
      <c r="AG100" s="958"/>
      <c r="AH100" s="958"/>
      <c r="AI100" s="959" t="str">
        <f t="shared" si="2"/>
        <v/>
      </c>
      <c r="AJ100" s="958"/>
      <c r="AK100" s="916"/>
      <c r="AL100" s="916"/>
      <c r="AM100" s="916"/>
      <c r="AN100" s="916"/>
      <c r="AO100" s="916"/>
      <c r="AP100" s="916"/>
      <c r="AQ100" s="916"/>
      <c r="AR100" s="916"/>
      <c r="AS100" s="916"/>
      <c r="AT100" s="916"/>
      <c r="AU100" s="916"/>
      <c r="AV100" s="916"/>
    </row>
    <row r="101" spans="8:48">
      <c r="H101" t="s">
        <v>2492</v>
      </c>
      <c r="P101" s="958"/>
      <c r="Q101" s="958"/>
      <c r="V101" s="62"/>
      <c r="AE101" s="958"/>
      <c r="AF101" s="958"/>
      <c r="AG101" s="958"/>
      <c r="AH101" s="958"/>
      <c r="AI101" s="959" t="str">
        <f t="shared" si="2"/>
        <v/>
      </c>
      <c r="AJ101" s="958"/>
      <c r="AK101" s="916"/>
      <c r="AL101" s="916"/>
      <c r="AM101" s="916"/>
      <c r="AN101" s="916"/>
      <c r="AO101" s="916"/>
      <c r="AP101" s="916"/>
      <c r="AQ101" s="916"/>
      <c r="AR101" s="916"/>
      <c r="AS101" s="916"/>
      <c r="AT101" s="916"/>
      <c r="AU101" s="916"/>
      <c r="AV101" s="916"/>
    </row>
    <row r="102" spans="8:48">
      <c r="H102" t="s">
        <v>2492</v>
      </c>
      <c r="P102" s="958"/>
      <c r="Q102" s="958"/>
      <c r="V102" s="62"/>
      <c r="AE102" s="958"/>
      <c r="AF102" s="958"/>
      <c r="AG102" s="958"/>
      <c r="AH102" s="958"/>
      <c r="AI102" s="959" t="str">
        <f t="shared" si="2"/>
        <v/>
      </c>
      <c r="AJ102" s="958"/>
      <c r="AK102" s="916"/>
      <c r="AL102" s="916"/>
      <c r="AM102" s="916"/>
      <c r="AN102" s="916"/>
      <c r="AO102" s="916"/>
      <c r="AP102" s="916"/>
      <c r="AQ102" s="916"/>
      <c r="AR102" s="916"/>
      <c r="AS102" s="916"/>
      <c r="AT102" s="916"/>
      <c r="AU102" s="916"/>
      <c r="AV102" s="916"/>
    </row>
    <row r="103" spans="8:48">
      <c r="H103" t="s">
        <v>2492</v>
      </c>
      <c r="P103" s="958"/>
      <c r="Q103" s="958"/>
      <c r="V103" s="62"/>
      <c r="AE103" s="958"/>
      <c r="AF103" s="958"/>
      <c r="AG103" s="958"/>
      <c r="AH103" s="958"/>
      <c r="AI103" s="959" t="str">
        <f t="shared" si="2"/>
        <v/>
      </c>
      <c r="AJ103" s="958"/>
      <c r="AK103" s="916"/>
      <c r="AL103" s="916"/>
      <c r="AM103" s="916"/>
      <c r="AN103" s="916"/>
      <c r="AO103" s="916"/>
      <c r="AP103" s="916"/>
      <c r="AQ103" s="916"/>
      <c r="AR103" s="916"/>
      <c r="AS103" s="916"/>
      <c r="AT103" s="916"/>
      <c r="AU103" s="916"/>
      <c r="AV103" s="916"/>
    </row>
    <row r="104" spans="8:48">
      <c r="H104" t="s">
        <v>2492</v>
      </c>
      <c r="P104" s="958"/>
      <c r="Q104" s="958"/>
      <c r="V104" s="62"/>
      <c r="AE104" s="958"/>
      <c r="AF104" s="958"/>
      <c r="AG104" s="958"/>
      <c r="AH104" s="958"/>
      <c r="AI104" s="959" t="str">
        <f t="shared" si="2"/>
        <v/>
      </c>
      <c r="AJ104" s="958"/>
      <c r="AK104" s="916"/>
      <c r="AL104" s="916"/>
      <c r="AM104" s="916"/>
      <c r="AN104" s="916"/>
      <c r="AO104" s="916"/>
      <c r="AP104" s="916"/>
      <c r="AQ104" s="916"/>
      <c r="AR104" s="916"/>
      <c r="AS104" s="916"/>
      <c r="AT104" s="916"/>
      <c r="AU104" s="916"/>
      <c r="AV104" s="916"/>
    </row>
    <row r="105" spans="8:48">
      <c r="H105" t="s">
        <v>2492</v>
      </c>
      <c r="P105" s="958"/>
      <c r="Q105" s="958"/>
      <c r="V105" s="62"/>
      <c r="AE105" s="958"/>
      <c r="AF105" s="958"/>
      <c r="AG105" s="958"/>
      <c r="AH105" s="958"/>
      <c r="AI105" s="959" t="str">
        <f t="shared" si="2"/>
        <v/>
      </c>
      <c r="AJ105" s="958"/>
      <c r="AK105" s="916"/>
      <c r="AL105" s="916"/>
      <c r="AM105" s="916"/>
      <c r="AN105" s="916"/>
      <c r="AO105" s="916"/>
      <c r="AP105" s="916"/>
      <c r="AQ105" s="916"/>
      <c r="AR105" s="916"/>
      <c r="AS105" s="916"/>
      <c r="AT105" s="916"/>
      <c r="AU105" s="916"/>
      <c r="AV105" s="916"/>
    </row>
    <row r="106" spans="8:48">
      <c r="H106" t="s">
        <v>2492</v>
      </c>
      <c r="P106" s="958"/>
      <c r="Q106" s="958"/>
      <c r="V106" s="62"/>
      <c r="AE106" s="958"/>
      <c r="AF106" s="958"/>
      <c r="AG106" s="958"/>
      <c r="AH106" s="958"/>
      <c r="AI106" s="959" t="str">
        <f t="shared" si="2"/>
        <v/>
      </c>
      <c r="AJ106" s="958"/>
      <c r="AK106" s="916"/>
      <c r="AL106" s="916"/>
      <c r="AM106" s="916"/>
      <c r="AN106" s="916"/>
      <c r="AO106" s="916"/>
      <c r="AP106" s="916"/>
      <c r="AQ106" s="916"/>
      <c r="AR106" s="916"/>
      <c r="AS106" s="916"/>
      <c r="AT106" s="916"/>
      <c r="AU106" s="916"/>
      <c r="AV106" s="916"/>
    </row>
    <row r="107" spans="8:48">
      <c r="H107" t="s">
        <v>2492</v>
      </c>
      <c r="P107" s="958"/>
      <c r="Q107" s="958"/>
      <c r="V107" s="62"/>
      <c r="AE107" s="958"/>
      <c r="AF107" s="958"/>
      <c r="AG107" s="958"/>
      <c r="AH107" s="958"/>
      <c r="AI107" s="959" t="str">
        <f t="shared" si="2"/>
        <v/>
      </c>
      <c r="AJ107" s="958"/>
      <c r="AK107" s="916"/>
      <c r="AL107" s="916"/>
      <c r="AM107" s="916"/>
      <c r="AN107" s="916"/>
      <c r="AO107" s="916"/>
      <c r="AP107" s="916"/>
      <c r="AQ107" s="916"/>
      <c r="AR107" s="916"/>
      <c r="AS107" s="916"/>
      <c r="AT107" s="916"/>
      <c r="AU107" s="916"/>
      <c r="AV107" s="916"/>
    </row>
    <row r="108" spans="8:48">
      <c r="H108" t="s">
        <v>2492</v>
      </c>
      <c r="P108" s="958"/>
      <c r="Q108" s="958"/>
      <c r="V108" s="62"/>
      <c r="AE108" s="958"/>
      <c r="AF108" s="958"/>
      <c r="AG108" s="958"/>
      <c r="AH108" s="958"/>
      <c r="AI108" s="959" t="str">
        <f t="shared" si="2"/>
        <v/>
      </c>
      <c r="AJ108" s="958"/>
      <c r="AK108" s="916"/>
      <c r="AL108" s="916"/>
      <c r="AM108" s="916"/>
      <c r="AN108" s="916"/>
      <c r="AO108" s="916"/>
      <c r="AP108" s="916"/>
      <c r="AQ108" s="916"/>
      <c r="AR108" s="916"/>
      <c r="AS108" s="916"/>
      <c r="AT108" s="916"/>
      <c r="AU108" s="916"/>
      <c r="AV108" s="916"/>
    </row>
    <row r="109" spans="8:48">
      <c r="H109" t="s">
        <v>2492</v>
      </c>
      <c r="P109" s="958"/>
      <c r="Q109" s="958"/>
      <c r="V109" s="62"/>
      <c r="AE109" s="958"/>
      <c r="AF109" s="958"/>
      <c r="AG109" s="958"/>
      <c r="AH109" s="958"/>
      <c r="AI109" s="959" t="str">
        <f t="shared" si="2"/>
        <v/>
      </c>
      <c r="AJ109" s="958"/>
      <c r="AK109" s="916"/>
      <c r="AL109" s="916"/>
      <c r="AM109" s="916"/>
      <c r="AN109" s="916"/>
      <c r="AO109" s="916"/>
      <c r="AP109" s="916"/>
      <c r="AQ109" s="916"/>
      <c r="AR109" s="916"/>
      <c r="AS109" s="916"/>
      <c r="AT109" s="916"/>
      <c r="AU109" s="916"/>
      <c r="AV109" s="916"/>
    </row>
    <row r="110" spans="8:48">
      <c r="H110" t="s">
        <v>2492</v>
      </c>
      <c r="P110" s="958"/>
      <c r="Q110" s="958"/>
      <c r="V110" s="62"/>
      <c r="AE110" s="958"/>
      <c r="AF110" s="958"/>
      <c r="AG110" s="958"/>
      <c r="AH110" s="958"/>
      <c r="AI110" s="959" t="str">
        <f t="shared" si="2"/>
        <v/>
      </c>
      <c r="AJ110" s="958"/>
      <c r="AK110" s="916"/>
      <c r="AL110" s="916"/>
      <c r="AM110" s="916"/>
      <c r="AN110" s="916"/>
      <c r="AO110" s="916"/>
      <c r="AP110" s="916"/>
      <c r="AQ110" s="916"/>
      <c r="AR110" s="916"/>
      <c r="AS110" s="916"/>
      <c r="AT110" s="916"/>
      <c r="AU110" s="916"/>
      <c r="AV110" s="916"/>
    </row>
    <row r="111" spans="8:48">
      <c r="H111" t="s">
        <v>2492</v>
      </c>
      <c r="P111" s="958"/>
      <c r="Q111" s="958"/>
      <c r="V111" s="62"/>
      <c r="AE111" s="958"/>
      <c r="AF111" s="958"/>
      <c r="AG111" s="958"/>
      <c r="AH111" s="958"/>
      <c r="AI111" s="959" t="str">
        <f t="shared" si="2"/>
        <v/>
      </c>
      <c r="AJ111" s="958"/>
      <c r="AK111" s="916"/>
      <c r="AL111" s="916"/>
      <c r="AM111" s="916"/>
      <c r="AN111" s="916"/>
      <c r="AO111" s="916"/>
      <c r="AP111" s="916"/>
      <c r="AQ111" s="916"/>
      <c r="AR111" s="916"/>
      <c r="AS111" s="916"/>
      <c r="AT111" s="916"/>
      <c r="AU111" s="916"/>
      <c r="AV111" s="916"/>
    </row>
    <row r="112" spans="8:48">
      <c r="H112" t="s">
        <v>2492</v>
      </c>
      <c r="P112" s="958"/>
      <c r="Q112" s="958"/>
      <c r="V112" s="62"/>
      <c r="AE112" s="958"/>
      <c r="AF112" s="958"/>
      <c r="AG112" s="958"/>
      <c r="AH112" s="958"/>
      <c r="AI112" s="959" t="str">
        <f t="shared" si="2"/>
        <v/>
      </c>
      <c r="AJ112" s="958"/>
      <c r="AK112" s="916"/>
      <c r="AL112" s="916"/>
      <c r="AM112" s="916"/>
      <c r="AN112" s="916"/>
      <c r="AO112" s="916"/>
      <c r="AP112" s="916"/>
      <c r="AQ112" s="916"/>
      <c r="AR112" s="916"/>
      <c r="AS112" s="916"/>
      <c r="AT112" s="916"/>
      <c r="AU112" s="916"/>
      <c r="AV112" s="916"/>
    </row>
    <row r="113" spans="1:48">
      <c r="H113" t="s">
        <v>2492</v>
      </c>
      <c r="P113" s="958"/>
      <c r="Q113" s="958"/>
      <c r="V113" s="62"/>
      <c r="AE113" s="958"/>
      <c r="AF113" s="958"/>
      <c r="AG113" s="958"/>
      <c r="AH113" s="958"/>
      <c r="AI113" s="959" t="str">
        <f t="shared" si="2"/>
        <v/>
      </c>
      <c r="AJ113" s="958"/>
      <c r="AK113" s="916"/>
      <c r="AL113" s="916"/>
      <c r="AM113" s="916"/>
      <c r="AN113" s="916"/>
      <c r="AO113" s="916"/>
      <c r="AP113" s="916"/>
      <c r="AQ113" s="916"/>
      <c r="AR113" s="916"/>
      <c r="AS113" s="916"/>
      <c r="AT113" s="916"/>
      <c r="AU113" s="916"/>
      <c r="AV113" s="916"/>
    </row>
    <row r="114" spans="1:48">
      <c r="H114" t="s">
        <v>2492</v>
      </c>
      <c r="P114" s="958"/>
      <c r="Q114" s="958"/>
      <c r="V114" s="62"/>
      <c r="AE114" s="958"/>
      <c r="AF114" s="958"/>
      <c r="AG114" s="958"/>
      <c r="AH114" s="958"/>
      <c r="AI114" s="959" t="str">
        <f t="shared" si="2"/>
        <v/>
      </c>
      <c r="AJ114" s="958"/>
      <c r="AK114" s="916"/>
      <c r="AL114" s="916"/>
      <c r="AM114" s="916"/>
      <c r="AN114" s="916"/>
      <c r="AO114" s="916"/>
      <c r="AP114" s="916"/>
      <c r="AQ114" s="916"/>
      <c r="AR114" s="916"/>
      <c r="AS114" s="916"/>
      <c r="AT114" s="916"/>
      <c r="AU114" s="916"/>
      <c r="AV114" s="916"/>
    </row>
    <row r="115" spans="1:48">
      <c r="H115" t="s">
        <v>2492</v>
      </c>
      <c r="P115" s="958"/>
      <c r="Q115" s="958"/>
      <c r="V115" s="62"/>
      <c r="AE115" s="958"/>
      <c r="AF115" s="958"/>
      <c r="AG115" s="958"/>
      <c r="AH115" s="958"/>
      <c r="AI115" s="959" t="str">
        <f t="shared" si="2"/>
        <v/>
      </c>
      <c r="AJ115" s="958"/>
      <c r="AK115" s="916"/>
      <c r="AL115" s="916"/>
      <c r="AM115" s="916"/>
      <c r="AN115" s="916"/>
      <c r="AO115" s="916"/>
      <c r="AP115" s="916"/>
      <c r="AQ115" s="916"/>
      <c r="AR115" s="916"/>
      <c r="AS115" s="916"/>
      <c r="AT115" s="916"/>
      <c r="AU115" s="916"/>
      <c r="AV115" s="916"/>
    </row>
    <row r="116" spans="1:48">
      <c r="H116" t="s">
        <v>2492</v>
      </c>
      <c r="P116" s="958"/>
      <c r="Q116" s="958"/>
      <c r="V116" s="62"/>
      <c r="AE116" s="958"/>
      <c r="AF116" s="958"/>
      <c r="AG116" s="958"/>
      <c r="AH116" s="958"/>
      <c r="AI116" s="959" t="str">
        <f t="shared" si="2"/>
        <v/>
      </c>
      <c r="AJ116" s="958"/>
      <c r="AK116" s="916"/>
      <c r="AL116" s="916"/>
      <c r="AM116" s="916"/>
      <c r="AN116" s="916"/>
      <c r="AO116" s="916"/>
      <c r="AP116" s="916"/>
      <c r="AQ116" s="916"/>
      <c r="AR116" s="916"/>
      <c r="AS116" s="916"/>
      <c r="AT116" s="916"/>
      <c r="AU116" s="916"/>
      <c r="AV116" s="916"/>
    </row>
    <row r="117" spans="1:48">
      <c r="H117" t="s">
        <v>2492</v>
      </c>
      <c r="P117" s="958"/>
      <c r="Q117" s="958"/>
      <c r="V117" s="62"/>
      <c r="AE117" s="958"/>
      <c r="AF117" s="958"/>
      <c r="AG117" s="958"/>
      <c r="AH117" s="958"/>
      <c r="AI117" s="959" t="str">
        <f t="shared" si="2"/>
        <v/>
      </c>
      <c r="AJ117" s="958"/>
      <c r="AK117" s="916"/>
      <c r="AL117" s="916"/>
      <c r="AM117" s="916"/>
      <c r="AN117" s="916"/>
      <c r="AO117" s="916"/>
      <c r="AP117" s="916"/>
      <c r="AQ117" s="916"/>
      <c r="AR117" s="916"/>
      <c r="AS117" s="916"/>
      <c r="AT117" s="916"/>
      <c r="AU117" s="916"/>
      <c r="AV117" s="916"/>
    </row>
    <row r="118" spans="1:48">
      <c r="H118" t="s">
        <v>2492</v>
      </c>
      <c r="P118" s="958"/>
      <c r="Q118" s="958"/>
      <c r="V118" s="62"/>
      <c r="AE118" s="958"/>
      <c r="AF118" s="958"/>
      <c r="AG118" s="958"/>
      <c r="AH118" s="958"/>
      <c r="AI118" s="959" t="str">
        <f t="shared" si="2"/>
        <v/>
      </c>
      <c r="AJ118" s="958"/>
      <c r="AK118" s="916"/>
      <c r="AL118" s="916"/>
      <c r="AM118" s="916"/>
      <c r="AN118" s="916"/>
      <c r="AO118" s="916"/>
      <c r="AP118" s="916"/>
      <c r="AQ118" s="916"/>
      <c r="AR118" s="916"/>
      <c r="AS118" s="916"/>
      <c r="AT118" s="916"/>
      <c r="AU118" s="916"/>
      <c r="AV118" s="916"/>
    </row>
    <row r="119" spans="1:48">
      <c r="H119" t="s">
        <v>2492</v>
      </c>
      <c r="P119" s="958"/>
      <c r="Q119" s="958"/>
      <c r="V119" s="62"/>
      <c r="AE119" s="958"/>
      <c r="AF119" s="958"/>
      <c r="AG119" s="958"/>
      <c r="AH119" s="958"/>
      <c r="AI119" s="959" t="str">
        <f t="shared" si="2"/>
        <v/>
      </c>
      <c r="AJ119" s="958"/>
      <c r="AK119" s="916"/>
      <c r="AL119" s="916"/>
      <c r="AM119" s="916"/>
      <c r="AN119" s="916"/>
      <c r="AO119" s="916"/>
      <c r="AP119" s="916"/>
      <c r="AQ119" s="916"/>
      <c r="AR119" s="916"/>
      <c r="AS119" s="916"/>
      <c r="AT119" s="916"/>
      <c r="AU119" s="916"/>
      <c r="AV119" s="916"/>
    </row>
    <row r="120" spans="1:48">
      <c r="H120" t="s">
        <v>2492</v>
      </c>
      <c r="P120" s="958"/>
      <c r="Q120" s="958"/>
      <c r="V120" s="62"/>
      <c r="AE120" s="958"/>
      <c r="AF120" s="958"/>
      <c r="AG120" s="958"/>
      <c r="AH120" s="958"/>
      <c r="AI120" s="959" t="str">
        <f t="shared" si="2"/>
        <v/>
      </c>
      <c r="AJ120" s="958"/>
      <c r="AK120" s="916"/>
      <c r="AL120" s="916"/>
      <c r="AM120" s="916"/>
      <c r="AN120" s="916"/>
      <c r="AO120" s="916"/>
      <c r="AP120" s="916"/>
      <c r="AQ120" s="916"/>
      <c r="AR120" s="916"/>
      <c r="AS120" s="916"/>
      <c r="AT120" s="916"/>
      <c r="AU120" s="916"/>
      <c r="AV120" s="916"/>
    </row>
    <row r="121" spans="1:48">
      <c r="H121" t="s">
        <v>2492</v>
      </c>
      <c r="P121" s="958"/>
      <c r="Q121" s="958"/>
      <c r="V121" s="62"/>
      <c r="AE121" s="958"/>
      <c r="AF121" s="958"/>
      <c r="AG121" s="958"/>
      <c r="AH121" s="958"/>
      <c r="AI121" s="959" t="str">
        <f t="shared" si="2"/>
        <v/>
      </c>
      <c r="AJ121" s="958"/>
      <c r="AK121" s="916"/>
      <c r="AL121" s="916"/>
      <c r="AM121" s="916"/>
      <c r="AN121" s="916"/>
      <c r="AO121" s="916"/>
      <c r="AP121" s="916"/>
      <c r="AQ121" s="916"/>
      <c r="AR121" s="916"/>
      <c r="AS121" s="916"/>
      <c r="AT121" s="916"/>
      <c r="AU121" s="916"/>
      <c r="AV121" s="916"/>
    </row>
    <row r="123" spans="1:48" s="46" customFormat="1" ht="18.5">
      <c r="A123" s="47" t="s">
        <v>1375</v>
      </c>
    </row>
  </sheetData>
  <pageMargins left="0.7" right="0.7" top="0.75" bottom="0.75" header="0.3" footer="0.3"/>
  <pageSetup paperSize="9" orientation="portrait" r:id="rId1"/>
  <headerFooter>
    <oddFooter>&amp;C_x000D_&amp;1#&amp;"Calibri"&amp;10&amp;K000000 OFFICIAL-InternalOnly</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35D88F-B0BA-4385-9546-5ECD3184CC92}">
  <sheetPr>
    <tabColor theme="0" tint="-0.499984740745262"/>
  </sheetPr>
  <dimension ref="A1:AI165"/>
  <sheetViews>
    <sheetView zoomScale="80" zoomScaleNormal="80" workbookViewId="0">
      <pane ySplit="8" topLeftCell="A136" activePane="bottomLeft" state="frozen"/>
      <selection activeCell="H38" sqref="H38"/>
      <selection pane="bottomLeft" activeCell="AL166" sqref="AL166"/>
    </sheetView>
  </sheetViews>
  <sheetFormatPr defaultRowHeight="14.5"/>
  <cols>
    <col min="1" max="7" width="1.7265625" customWidth="1"/>
    <col min="8" max="8" width="23.453125" bestFit="1" customWidth="1"/>
    <col min="9" max="15" width="1.7265625" customWidth="1"/>
    <col min="16" max="16" width="17.7265625" bestFit="1" customWidth="1"/>
    <col min="17" max="17" width="14.453125" customWidth="1"/>
    <col min="18" max="28" width="1.7265625" hidden="1" customWidth="1"/>
    <col min="29" max="29" width="9.26953125" customWidth="1"/>
  </cols>
  <sheetData>
    <row r="1" spans="1:35" s="46" customFormat="1" ht="23.5">
      <c r="A1" s="56" t="str">
        <f>'1.1 Cover'!A1</f>
        <v>Regulatory Reporting Pack</v>
      </c>
    </row>
    <row r="2" spans="1:35" s="46" customFormat="1" ht="23.5">
      <c r="A2" s="56" t="str">
        <f>'1.1 Cover'!A2</f>
        <v>Price base - 2018/19</v>
      </c>
    </row>
    <row r="3" spans="1:35" s="46" customFormat="1" ht="23.5">
      <c r="A3" s="56" t="str">
        <f>'1.1 Cover'!A3</f>
        <v>Regulatory Year: April 2022 - March 2023</v>
      </c>
    </row>
    <row r="4" spans="1:35" s="46" customFormat="1" ht="23.5">
      <c r="A4" s="56" t="s">
        <v>2494</v>
      </c>
    </row>
    <row r="6" spans="1:35">
      <c r="AE6" s="1494" t="s">
        <v>1146</v>
      </c>
      <c r="AF6" s="1495"/>
      <c r="AG6" s="1495"/>
      <c r="AH6" s="1495"/>
      <c r="AI6" s="1496"/>
    </row>
    <row r="7" spans="1:35" s="43" customFormat="1">
      <c r="D7" s="55"/>
      <c r="E7" s="55"/>
      <c r="F7" s="55"/>
      <c r="G7" s="55"/>
      <c r="H7" s="55"/>
      <c r="I7" s="55"/>
      <c r="J7" s="55"/>
      <c r="K7" s="55"/>
      <c r="L7" s="55"/>
      <c r="M7" s="55"/>
      <c r="N7" s="55"/>
      <c r="O7" s="55"/>
      <c r="P7" s="72" t="s">
        <v>2463</v>
      </c>
      <c r="Q7" s="72" t="s">
        <v>2473</v>
      </c>
      <c r="R7" s="54" t="s">
        <v>1378</v>
      </c>
      <c r="S7" s="54" t="s">
        <v>1379</v>
      </c>
      <c r="T7" s="54" t="s">
        <v>1380</v>
      </c>
      <c r="U7" s="54" t="s">
        <v>1381</v>
      </c>
      <c r="V7" s="54" t="s">
        <v>1382</v>
      </c>
      <c r="W7" s="54" t="s">
        <v>1383</v>
      </c>
      <c r="X7" s="54" t="s">
        <v>1384</v>
      </c>
      <c r="Y7" s="54" t="s">
        <v>1385</v>
      </c>
      <c r="Z7" s="54" t="s">
        <v>1386</v>
      </c>
      <c r="AA7" s="54" t="s">
        <v>2324</v>
      </c>
      <c r="AB7" s="54" t="s">
        <v>2325</v>
      </c>
      <c r="AC7" s="43" t="s">
        <v>1387</v>
      </c>
      <c r="AE7" s="57">
        <v>2022</v>
      </c>
      <c r="AF7" s="58">
        <v>2023</v>
      </c>
      <c r="AG7" s="58">
        <v>2024</v>
      </c>
      <c r="AH7" s="58">
        <v>2025</v>
      </c>
      <c r="AI7" s="59">
        <v>2026</v>
      </c>
    </row>
    <row r="8" spans="1:35">
      <c r="P8" s="43"/>
      <c r="Q8" s="43"/>
      <c r="R8" s="43"/>
      <c r="S8" s="43"/>
      <c r="T8" s="43"/>
      <c r="U8" s="43"/>
      <c r="V8" s="43"/>
    </row>
    <row r="9" spans="1:35" s="1" customFormat="1" ht="18">
      <c r="B9" s="2"/>
      <c r="P9" s="70"/>
      <c r="Q9" s="70"/>
    </row>
    <row r="11" spans="1:35" s="1" customFormat="1">
      <c r="A11" s="42"/>
      <c r="B11" s="48" t="s">
        <v>2495</v>
      </c>
      <c r="P11" s="70"/>
      <c r="Q11" s="70"/>
    </row>
    <row r="13" spans="1:35">
      <c r="H13" t="s">
        <v>2496</v>
      </c>
      <c r="P13" s="958" t="s">
        <v>2497</v>
      </c>
      <c r="Q13" s="958" t="s">
        <v>198</v>
      </c>
      <c r="V13" s="62"/>
      <c r="AC13" t="s">
        <v>2498</v>
      </c>
      <c r="AD13" s="49"/>
      <c r="AE13" s="888"/>
      <c r="AF13" s="888"/>
      <c r="AG13" s="888"/>
      <c r="AH13" s="888"/>
      <c r="AI13" s="888"/>
    </row>
    <row r="14" spans="1:35">
      <c r="H14" t="s">
        <v>2496</v>
      </c>
      <c r="P14" s="958" t="s">
        <v>2497</v>
      </c>
      <c r="Q14" s="958" t="s">
        <v>199</v>
      </c>
      <c r="V14" s="62"/>
      <c r="AC14" t="s">
        <v>2498</v>
      </c>
      <c r="AD14" s="49"/>
      <c r="AE14" s="888"/>
      <c r="AF14" s="888"/>
      <c r="AG14" s="888"/>
      <c r="AH14" s="888"/>
      <c r="AI14" s="888"/>
    </row>
    <row r="15" spans="1:35">
      <c r="H15" t="s">
        <v>2496</v>
      </c>
      <c r="P15" s="958" t="s">
        <v>2497</v>
      </c>
      <c r="Q15" s="958" t="s">
        <v>200</v>
      </c>
      <c r="V15" s="62"/>
      <c r="AC15" t="s">
        <v>2498</v>
      </c>
      <c r="AD15" s="49"/>
      <c r="AE15" s="888"/>
      <c r="AF15" s="888"/>
      <c r="AG15" s="888"/>
      <c r="AH15" s="888"/>
      <c r="AI15" s="888"/>
    </row>
    <row r="16" spans="1:35">
      <c r="H16" t="s">
        <v>2496</v>
      </c>
      <c r="P16" s="958" t="s">
        <v>2499</v>
      </c>
      <c r="Q16" s="958" t="s">
        <v>198</v>
      </c>
      <c r="V16" s="62"/>
      <c r="AC16" t="s">
        <v>2498</v>
      </c>
      <c r="AD16" s="49"/>
      <c r="AE16" s="888"/>
      <c r="AF16" s="888"/>
      <c r="AG16" s="888"/>
      <c r="AH16" s="888"/>
      <c r="AI16" s="888"/>
    </row>
    <row r="17" spans="8:35">
      <c r="H17" t="s">
        <v>2496</v>
      </c>
      <c r="P17" s="958" t="s">
        <v>2499</v>
      </c>
      <c r="Q17" s="958" t="s">
        <v>199</v>
      </c>
      <c r="V17" s="62"/>
      <c r="AC17" t="s">
        <v>2498</v>
      </c>
      <c r="AD17" s="49"/>
      <c r="AE17" s="888"/>
      <c r="AF17" s="888"/>
      <c r="AG17" s="888"/>
      <c r="AH17" s="888"/>
      <c r="AI17" s="888"/>
    </row>
    <row r="18" spans="8:35">
      <c r="H18" t="s">
        <v>2496</v>
      </c>
      <c r="P18" s="958" t="s">
        <v>2499</v>
      </c>
      <c r="Q18" s="958" t="s">
        <v>200</v>
      </c>
      <c r="V18" s="62"/>
      <c r="AC18" t="s">
        <v>2498</v>
      </c>
      <c r="AE18" s="888"/>
      <c r="AF18" s="888"/>
      <c r="AG18" s="888"/>
      <c r="AH18" s="888"/>
      <c r="AI18" s="888"/>
    </row>
    <row r="19" spans="8:35">
      <c r="H19" t="s">
        <v>2496</v>
      </c>
      <c r="P19" s="958" t="s">
        <v>2500</v>
      </c>
      <c r="Q19" s="958" t="s">
        <v>2501</v>
      </c>
      <c r="AC19" t="s">
        <v>2498</v>
      </c>
      <c r="AE19" s="888"/>
      <c r="AF19" s="888"/>
      <c r="AG19" s="888"/>
      <c r="AH19" s="888"/>
      <c r="AI19" s="888"/>
    </row>
    <row r="20" spans="8:35">
      <c r="H20" t="s">
        <v>2496</v>
      </c>
      <c r="P20" s="958" t="s">
        <v>2500</v>
      </c>
      <c r="Q20" s="958" t="s">
        <v>2502</v>
      </c>
      <c r="V20" s="62"/>
      <c r="AC20" t="s">
        <v>2498</v>
      </c>
      <c r="AE20" s="888"/>
      <c r="AF20" s="888"/>
      <c r="AG20" s="888"/>
      <c r="AH20" s="888"/>
      <c r="AI20" s="888"/>
    </row>
    <row r="21" spans="8:35">
      <c r="H21" t="s">
        <v>2496</v>
      </c>
      <c r="P21" s="958" t="s">
        <v>2500</v>
      </c>
      <c r="Q21" s="958" t="s">
        <v>2503</v>
      </c>
      <c r="AC21" t="s">
        <v>2498</v>
      </c>
      <c r="AE21" s="888"/>
      <c r="AF21" s="888"/>
      <c r="AG21" s="888"/>
      <c r="AH21" s="888"/>
      <c r="AI21" s="888"/>
    </row>
    <row r="22" spans="8:35">
      <c r="H22" t="s">
        <v>2496</v>
      </c>
      <c r="P22" s="958" t="s">
        <v>2500</v>
      </c>
      <c r="Q22" s="958" t="s">
        <v>2504</v>
      </c>
      <c r="AC22" t="s">
        <v>2498</v>
      </c>
      <c r="AE22" s="888"/>
      <c r="AF22" s="888"/>
      <c r="AG22" s="888"/>
      <c r="AH22" s="888"/>
      <c r="AI22" s="888"/>
    </row>
    <row r="23" spans="8:35">
      <c r="H23" t="s">
        <v>2496</v>
      </c>
      <c r="P23" s="958" t="s">
        <v>2505</v>
      </c>
      <c r="Q23" s="958" t="s">
        <v>198</v>
      </c>
      <c r="AC23" t="s">
        <v>2498</v>
      </c>
      <c r="AE23" s="888"/>
      <c r="AF23" s="888"/>
      <c r="AG23" s="888"/>
      <c r="AH23" s="888"/>
      <c r="AI23" s="888"/>
    </row>
    <row r="24" spans="8:35">
      <c r="H24" t="s">
        <v>2496</v>
      </c>
      <c r="P24" s="958" t="s">
        <v>2505</v>
      </c>
      <c r="Q24" s="958" t="s">
        <v>199</v>
      </c>
      <c r="AC24" t="s">
        <v>2498</v>
      </c>
      <c r="AE24" s="888"/>
      <c r="AF24" s="888"/>
      <c r="AG24" s="888"/>
      <c r="AH24" s="888"/>
      <c r="AI24" s="888"/>
    </row>
    <row r="25" spans="8:35">
      <c r="H25" t="s">
        <v>2496</v>
      </c>
      <c r="P25" s="958" t="s">
        <v>2506</v>
      </c>
      <c r="Q25" s="958" t="s">
        <v>198</v>
      </c>
      <c r="AC25" t="s">
        <v>2498</v>
      </c>
      <c r="AE25" s="888"/>
      <c r="AF25" s="888"/>
      <c r="AG25" s="888"/>
      <c r="AH25" s="888"/>
      <c r="AI25" s="888"/>
    </row>
    <row r="26" spans="8:35">
      <c r="H26" t="s">
        <v>2496</v>
      </c>
      <c r="P26" s="958" t="s">
        <v>2506</v>
      </c>
      <c r="Q26" s="958" t="s">
        <v>199</v>
      </c>
      <c r="AC26" t="s">
        <v>2498</v>
      </c>
      <c r="AE26" s="888"/>
      <c r="AF26" s="888"/>
      <c r="AG26" s="888"/>
      <c r="AH26" s="888"/>
      <c r="AI26" s="888"/>
    </row>
    <row r="27" spans="8:35">
      <c r="H27" t="s">
        <v>2496</v>
      </c>
      <c r="P27" s="958" t="s">
        <v>2507</v>
      </c>
      <c r="Q27" s="958" t="s">
        <v>198</v>
      </c>
      <c r="AC27" t="s">
        <v>2498</v>
      </c>
      <c r="AE27" s="888"/>
      <c r="AF27" s="888"/>
      <c r="AG27" s="888"/>
      <c r="AH27" s="888"/>
      <c r="AI27" s="888"/>
    </row>
    <row r="28" spans="8:35">
      <c r="H28" t="s">
        <v>2496</v>
      </c>
      <c r="P28" s="958" t="s">
        <v>2507</v>
      </c>
      <c r="Q28" s="958" t="s">
        <v>199</v>
      </c>
      <c r="AC28" t="s">
        <v>2498</v>
      </c>
      <c r="AE28" s="888"/>
      <c r="AF28" s="888"/>
      <c r="AG28" s="888"/>
      <c r="AH28" s="888"/>
      <c r="AI28" s="888"/>
    </row>
    <row r="29" spans="8:35">
      <c r="H29" t="s">
        <v>2496</v>
      </c>
      <c r="P29" s="958" t="s">
        <v>2507</v>
      </c>
      <c r="Q29" s="958" t="s">
        <v>200</v>
      </c>
      <c r="AC29" t="s">
        <v>2498</v>
      </c>
      <c r="AE29" s="888"/>
      <c r="AF29" s="888"/>
      <c r="AG29" s="888"/>
      <c r="AH29" s="888"/>
      <c r="AI29" s="888"/>
    </row>
    <row r="30" spans="8:35">
      <c r="H30" t="s">
        <v>2496</v>
      </c>
      <c r="P30" s="958" t="s">
        <v>2508</v>
      </c>
      <c r="Q30" s="958" t="s">
        <v>199</v>
      </c>
      <c r="AC30" t="s">
        <v>2498</v>
      </c>
      <c r="AE30" s="888"/>
      <c r="AF30" s="888"/>
      <c r="AG30" s="888"/>
      <c r="AH30" s="888"/>
      <c r="AI30" s="888"/>
    </row>
    <row r="31" spans="8:35">
      <c r="H31" t="s">
        <v>2496</v>
      </c>
      <c r="P31" s="958" t="s">
        <v>2508</v>
      </c>
      <c r="Q31" s="958" t="s">
        <v>200</v>
      </c>
      <c r="AC31" t="s">
        <v>2498</v>
      </c>
      <c r="AE31" s="888"/>
      <c r="AF31" s="888"/>
      <c r="AG31" s="888"/>
      <c r="AH31" s="888"/>
      <c r="AI31" s="888"/>
    </row>
    <row r="32" spans="8:35">
      <c r="H32" t="s">
        <v>2496</v>
      </c>
      <c r="P32" s="958" t="s">
        <v>2509</v>
      </c>
      <c r="Q32" s="958" t="s">
        <v>198</v>
      </c>
      <c r="AC32" t="s">
        <v>2498</v>
      </c>
      <c r="AE32" s="888"/>
      <c r="AF32" s="888"/>
      <c r="AG32" s="888"/>
      <c r="AH32" s="888"/>
      <c r="AI32" s="888"/>
    </row>
    <row r="33" spans="8:35">
      <c r="H33" t="s">
        <v>2496</v>
      </c>
      <c r="P33" s="958" t="s">
        <v>2509</v>
      </c>
      <c r="Q33" s="958" t="s">
        <v>199</v>
      </c>
      <c r="AC33" t="s">
        <v>2498</v>
      </c>
      <c r="AE33" s="888"/>
      <c r="AF33" s="888"/>
      <c r="AG33" s="888"/>
      <c r="AH33" s="888"/>
      <c r="AI33" s="888"/>
    </row>
    <row r="34" spans="8:35">
      <c r="H34" t="s">
        <v>2496</v>
      </c>
      <c r="P34" s="958" t="s">
        <v>2510</v>
      </c>
      <c r="Q34" s="958" t="s">
        <v>201</v>
      </c>
      <c r="AC34" t="s">
        <v>2498</v>
      </c>
      <c r="AE34" s="888"/>
      <c r="AF34" s="888"/>
      <c r="AG34" s="888"/>
      <c r="AH34" s="888"/>
      <c r="AI34" s="888"/>
    </row>
    <row r="35" spans="8:35">
      <c r="H35" t="s">
        <v>2496</v>
      </c>
      <c r="P35" s="958" t="s">
        <v>2511</v>
      </c>
      <c r="Q35" s="958" t="s">
        <v>198</v>
      </c>
      <c r="AC35" t="s">
        <v>2498</v>
      </c>
      <c r="AE35" s="888"/>
      <c r="AF35" s="888"/>
      <c r="AG35" s="888"/>
      <c r="AH35" s="888"/>
      <c r="AI35" s="888"/>
    </row>
    <row r="36" spans="8:35">
      <c r="H36" t="s">
        <v>2496</v>
      </c>
      <c r="P36" s="958" t="s">
        <v>2511</v>
      </c>
      <c r="Q36" s="958" t="s">
        <v>199</v>
      </c>
      <c r="AC36" t="s">
        <v>2498</v>
      </c>
      <c r="AE36" s="888"/>
      <c r="AF36" s="888"/>
      <c r="AG36" s="888"/>
      <c r="AH36" s="888"/>
      <c r="AI36" s="888"/>
    </row>
    <row r="37" spans="8:35">
      <c r="H37" t="s">
        <v>2496</v>
      </c>
      <c r="P37" s="958" t="s">
        <v>2511</v>
      </c>
      <c r="Q37" s="958" t="s">
        <v>200</v>
      </c>
      <c r="AC37" t="s">
        <v>2498</v>
      </c>
      <c r="AE37" s="888"/>
      <c r="AF37" s="888"/>
      <c r="AG37" s="888"/>
      <c r="AH37" s="888"/>
      <c r="AI37" s="888"/>
    </row>
    <row r="38" spans="8:35">
      <c r="H38" t="s">
        <v>2496</v>
      </c>
      <c r="P38" s="958" t="s">
        <v>2512</v>
      </c>
      <c r="Q38" s="958" t="s">
        <v>199</v>
      </c>
      <c r="AC38" t="s">
        <v>2498</v>
      </c>
      <c r="AE38" s="888"/>
      <c r="AF38" s="888"/>
      <c r="AG38" s="888"/>
      <c r="AH38" s="888"/>
      <c r="AI38" s="888"/>
    </row>
    <row r="39" spans="8:35">
      <c r="H39" t="s">
        <v>2496</v>
      </c>
      <c r="P39" s="958" t="s">
        <v>2512</v>
      </c>
      <c r="Q39" s="958" t="s">
        <v>200</v>
      </c>
      <c r="AC39" t="s">
        <v>2498</v>
      </c>
      <c r="AE39" s="888"/>
      <c r="AF39" s="888"/>
      <c r="AG39" s="888"/>
      <c r="AH39" s="888"/>
      <c r="AI39" s="888"/>
    </row>
    <row r="40" spans="8:35">
      <c r="H40" t="s">
        <v>2496</v>
      </c>
      <c r="P40" s="958" t="s">
        <v>286</v>
      </c>
      <c r="Q40" s="958" t="s">
        <v>198</v>
      </c>
      <c r="AC40" t="s">
        <v>2498</v>
      </c>
      <c r="AE40" s="888"/>
      <c r="AF40" s="888"/>
      <c r="AG40" s="888"/>
      <c r="AH40" s="888"/>
      <c r="AI40" s="888"/>
    </row>
    <row r="41" spans="8:35">
      <c r="H41" t="s">
        <v>2496</v>
      </c>
      <c r="P41" s="958" t="s">
        <v>286</v>
      </c>
      <c r="Q41" s="958" t="s">
        <v>199</v>
      </c>
      <c r="AC41" t="s">
        <v>2498</v>
      </c>
      <c r="AE41" s="888"/>
      <c r="AF41" s="888"/>
      <c r="AG41" s="888"/>
      <c r="AH41" s="888"/>
      <c r="AI41" s="888"/>
    </row>
    <row r="42" spans="8:35">
      <c r="H42" t="s">
        <v>2496</v>
      </c>
      <c r="P42" s="958" t="s">
        <v>286</v>
      </c>
      <c r="Q42" s="958" t="s">
        <v>200</v>
      </c>
      <c r="AC42" t="s">
        <v>2498</v>
      </c>
      <c r="AE42" s="888"/>
      <c r="AF42" s="888"/>
      <c r="AG42" s="888"/>
      <c r="AH42" s="888"/>
      <c r="AI42" s="888"/>
    </row>
    <row r="43" spans="8:35">
      <c r="H43" t="s">
        <v>2496</v>
      </c>
      <c r="P43" s="958" t="s">
        <v>2513</v>
      </c>
      <c r="Q43" s="958" t="s">
        <v>198</v>
      </c>
      <c r="AC43" t="s">
        <v>2498</v>
      </c>
      <c r="AE43" s="888"/>
      <c r="AF43" s="888"/>
      <c r="AG43" s="888"/>
      <c r="AH43" s="888"/>
      <c r="AI43" s="888"/>
    </row>
    <row r="44" spans="8:35">
      <c r="H44" t="s">
        <v>2496</v>
      </c>
      <c r="P44" s="958" t="s">
        <v>2513</v>
      </c>
      <c r="Q44" s="958" t="s">
        <v>199</v>
      </c>
      <c r="AC44" t="s">
        <v>2498</v>
      </c>
      <c r="AE44" s="888"/>
      <c r="AF44" s="888"/>
      <c r="AG44" s="888"/>
      <c r="AH44" s="888"/>
      <c r="AI44" s="888"/>
    </row>
    <row r="45" spans="8:35">
      <c r="H45" t="s">
        <v>2496</v>
      </c>
      <c r="P45" s="958" t="s">
        <v>2513</v>
      </c>
      <c r="Q45" s="958" t="s">
        <v>200</v>
      </c>
      <c r="AC45" t="s">
        <v>2498</v>
      </c>
      <c r="AE45" s="888"/>
      <c r="AF45" s="888"/>
      <c r="AG45" s="888"/>
      <c r="AH45" s="888"/>
      <c r="AI45" s="888"/>
    </row>
    <row r="46" spans="8:35">
      <c r="H46" t="s">
        <v>2496</v>
      </c>
      <c r="P46" s="958" t="s">
        <v>371</v>
      </c>
      <c r="Q46" s="958" t="s">
        <v>199</v>
      </c>
      <c r="AC46" t="s">
        <v>2498</v>
      </c>
      <c r="AE46" s="888"/>
      <c r="AF46" s="888"/>
      <c r="AG46" s="888"/>
      <c r="AH46" s="888"/>
      <c r="AI46" s="888"/>
    </row>
    <row r="47" spans="8:35">
      <c r="H47" t="s">
        <v>2496</v>
      </c>
      <c r="P47" s="958" t="s">
        <v>371</v>
      </c>
      <c r="Q47" s="958" t="s">
        <v>200</v>
      </c>
      <c r="AC47" t="s">
        <v>2498</v>
      </c>
      <c r="AE47" s="888"/>
      <c r="AF47" s="888"/>
      <c r="AG47" s="888"/>
      <c r="AH47" s="888"/>
      <c r="AI47" s="888"/>
    </row>
    <row r="48" spans="8:35">
      <c r="H48" t="s">
        <v>2496</v>
      </c>
      <c r="P48" s="958" t="s">
        <v>371</v>
      </c>
      <c r="Q48" s="958" t="s">
        <v>201</v>
      </c>
      <c r="AC48" t="s">
        <v>2498</v>
      </c>
      <c r="AE48" s="888"/>
      <c r="AF48" s="888"/>
      <c r="AG48" s="888"/>
      <c r="AH48" s="888"/>
      <c r="AI48" s="888"/>
    </row>
    <row r="49" spans="8:35">
      <c r="H49" t="s">
        <v>2496</v>
      </c>
      <c r="P49" s="958" t="s">
        <v>2514</v>
      </c>
      <c r="Q49" s="958" t="s">
        <v>198</v>
      </c>
      <c r="AC49" t="s">
        <v>2498</v>
      </c>
      <c r="AE49" s="888"/>
      <c r="AF49" s="888"/>
      <c r="AG49" s="888"/>
      <c r="AH49" s="888"/>
      <c r="AI49" s="888"/>
    </row>
    <row r="50" spans="8:35">
      <c r="H50" t="s">
        <v>2496</v>
      </c>
      <c r="P50" s="958" t="s">
        <v>2514</v>
      </c>
      <c r="Q50" s="958" t="s">
        <v>199</v>
      </c>
      <c r="AC50" t="s">
        <v>2498</v>
      </c>
      <c r="AE50" s="888"/>
      <c r="AF50" s="888"/>
      <c r="AG50" s="888"/>
      <c r="AH50" s="888"/>
      <c r="AI50" s="888"/>
    </row>
    <row r="51" spans="8:35">
      <c r="H51" t="s">
        <v>2496</v>
      </c>
      <c r="P51" s="958" t="s">
        <v>2514</v>
      </c>
      <c r="Q51" s="958" t="s">
        <v>200</v>
      </c>
      <c r="AC51" t="s">
        <v>2498</v>
      </c>
      <c r="AE51" s="888"/>
      <c r="AF51" s="888"/>
      <c r="AG51" s="888"/>
      <c r="AH51" s="888"/>
      <c r="AI51" s="888"/>
    </row>
    <row r="52" spans="8:35">
      <c r="H52" t="s">
        <v>2496</v>
      </c>
      <c r="P52" s="958" t="s">
        <v>2442</v>
      </c>
      <c r="Q52" s="958" t="s">
        <v>198</v>
      </c>
      <c r="AC52" t="s">
        <v>2498</v>
      </c>
      <c r="AE52" s="888"/>
      <c r="AF52" s="888"/>
      <c r="AG52" s="888"/>
      <c r="AH52" s="888"/>
      <c r="AI52" s="888"/>
    </row>
    <row r="53" spans="8:35">
      <c r="H53" t="s">
        <v>2496</v>
      </c>
      <c r="P53" s="958" t="s">
        <v>2442</v>
      </c>
      <c r="Q53" s="958" t="s">
        <v>199</v>
      </c>
      <c r="AC53" t="s">
        <v>2498</v>
      </c>
      <c r="AE53" s="888"/>
      <c r="AF53" s="888"/>
      <c r="AG53" s="888"/>
      <c r="AH53" s="888"/>
      <c r="AI53" s="888"/>
    </row>
    <row r="54" spans="8:35">
      <c r="H54" t="s">
        <v>2496</v>
      </c>
      <c r="P54" s="958" t="s">
        <v>2515</v>
      </c>
      <c r="Q54" s="958" t="s">
        <v>198</v>
      </c>
      <c r="AC54" t="s">
        <v>2498</v>
      </c>
      <c r="AE54" s="888"/>
      <c r="AF54" s="888"/>
      <c r="AG54" s="888"/>
      <c r="AH54" s="888"/>
      <c r="AI54" s="888"/>
    </row>
    <row r="55" spans="8:35">
      <c r="H55" t="s">
        <v>2496</v>
      </c>
      <c r="P55" s="958" t="s">
        <v>2515</v>
      </c>
      <c r="Q55" s="958" t="s">
        <v>199</v>
      </c>
      <c r="AC55" t="s">
        <v>2498</v>
      </c>
      <c r="AE55" s="888"/>
      <c r="AF55" s="888"/>
      <c r="AG55" s="888"/>
      <c r="AH55" s="888"/>
      <c r="AI55" s="888"/>
    </row>
    <row r="56" spans="8:35">
      <c r="H56" t="s">
        <v>2496</v>
      </c>
      <c r="P56" s="958" t="s">
        <v>336</v>
      </c>
      <c r="Q56" s="958" t="s">
        <v>198</v>
      </c>
      <c r="AC56" t="s">
        <v>2498</v>
      </c>
      <c r="AE56" s="888"/>
      <c r="AF56" s="888"/>
      <c r="AG56" s="888"/>
      <c r="AH56" s="888"/>
      <c r="AI56" s="888"/>
    </row>
    <row r="57" spans="8:35">
      <c r="H57" t="s">
        <v>2496</v>
      </c>
      <c r="P57" s="958" t="s">
        <v>336</v>
      </c>
      <c r="Q57" s="958" t="s">
        <v>199</v>
      </c>
      <c r="AC57" t="s">
        <v>2498</v>
      </c>
      <c r="AE57" s="888"/>
      <c r="AF57" s="888"/>
      <c r="AG57" s="888"/>
      <c r="AH57" s="888"/>
      <c r="AI57" s="888"/>
    </row>
    <row r="58" spans="8:35">
      <c r="H58" t="s">
        <v>2496</v>
      </c>
      <c r="P58" s="958" t="s">
        <v>336</v>
      </c>
      <c r="Q58" s="958" t="s">
        <v>200</v>
      </c>
      <c r="AC58" t="s">
        <v>2498</v>
      </c>
      <c r="AE58" s="888"/>
      <c r="AF58" s="888"/>
      <c r="AG58" s="888"/>
      <c r="AH58" s="888"/>
      <c r="AI58" s="888"/>
    </row>
    <row r="59" spans="8:35">
      <c r="H59" t="s">
        <v>2496</v>
      </c>
      <c r="P59" s="958" t="s">
        <v>355</v>
      </c>
      <c r="Q59" s="958" t="s">
        <v>2516</v>
      </c>
      <c r="AC59" t="s">
        <v>2498</v>
      </c>
      <c r="AE59" s="888"/>
      <c r="AF59" s="888"/>
      <c r="AG59" s="888"/>
      <c r="AH59" s="888"/>
      <c r="AI59" s="888"/>
    </row>
    <row r="60" spans="8:35">
      <c r="H60" t="s">
        <v>2496</v>
      </c>
      <c r="P60" s="958" t="s">
        <v>355</v>
      </c>
      <c r="Q60" s="958" t="s">
        <v>2517</v>
      </c>
      <c r="AC60" t="s">
        <v>2498</v>
      </c>
      <c r="AE60" s="888"/>
      <c r="AF60" s="888"/>
      <c r="AG60" s="888"/>
      <c r="AH60" s="888"/>
      <c r="AI60" s="888"/>
    </row>
    <row r="61" spans="8:35">
      <c r="H61" t="s">
        <v>2496</v>
      </c>
      <c r="P61" s="958" t="s">
        <v>355</v>
      </c>
      <c r="Q61" s="958" t="s">
        <v>2518</v>
      </c>
      <c r="AC61" t="s">
        <v>2498</v>
      </c>
      <c r="AE61" s="888"/>
      <c r="AF61" s="888"/>
      <c r="AG61" s="888"/>
      <c r="AH61" s="888"/>
      <c r="AI61" s="888"/>
    </row>
    <row r="62" spans="8:35">
      <c r="H62" t="s">
        <v>2496</v>
      </c>
      <c r="P62" s="958" t="s">
        <v>355</v>
      </c>
      <c r="Q62" s="958" t="s">
        <v>2519</v>
      </c>
      <c r="AC62" t="s">
        <v>2498</v>
      </c>
      <c r="AE62" s="888"/>
      <c r="AF62" s="888"/>
      <c r="AG62" s="888"/>
      <c r="AH62" s="888"/>
      <c r="AI62" s="888"/>
    </row>
    <row r="63" spans="8:35">
      <c r="H63" t="s">
        <v>2496</v>
      </c>
      <c r="P63" s="958" t="s">
        <v>355</v>
      </c>
      <c r="Q63" s="958" t="s">
        <v>2520</v>
      </c>
      <c r="AC63" t="s">
        <v>2498</v>
      </c>
      <c r="AE63" s="888"/>
      <c r="AF63" s="888"/>
      <c r="AG63" s="888"/>
      <c r="AH63" s="888"/>
      <c r="AI63" s="888"/>
    </row>
    <row r="64" spans="8:35">
      <c r="H64" t="s">
        <v>2496</v>
      </c>
      <c r="P64" s="958" t="s">
        <v>355</v>
      </c>
      <c r="Q64" s="958" t="s">
        <v>2521</v>
      </c>
      <c r="AC64" t="s">
        <v>2498</v>
      </c>
      <c r="AE64" s="888"/>
      <c r="AF64" s="888"/>
      <c r="AG64" s="888"/>
      <c r="AH64" s="888"/>
      <c r="AI64" s="888"/>
    </row>
    <row r="65" spans="8:35">
      <c r="H65" t="s">
        <v>2496</v>
      </c>
      <c r="P65" s="958" t="s">
        <v>355</v>
      </c>
      <c r="Q65" s="958" t="s">
        <v>2522</v>
      </c>
      <c r="AC65" t="s">
        <v>2498</v>
      </c>
      <c r="AE65" s="888"/>
      <c r="AF65" s="888"/>
      <c r="AG65" s="888"/>
      <c r="AH65" s="888"/>
      <c r="AI65" s="888"/>
    </row>
    <row r="66" spans="8:35">
      <c r="H66" t="s">
        <v>2496</v>
      </c>
      <c r="P66" s="958" t="s">
        <v>2523</v>
      </c>
      <c r="Q66" s="958" t="s">
        <v>198</v>
      </c>
      <c r="AC66" t="s">
        <v>2498</v>
      </c>
      <c r="AE66" s="888"/>
      <c r="AF66" s="888"/>
      <c r="AG66" s="888"/>
      <c r="AH66" s="888"/>
      <c r="AI66" s="888"/>
    </row>
    <row r="67" spans="8:35">
      <c r="H67" t="s">
        <v>2496</v>
      </c>
      <c r="P67" s="958" t="s">
        <v>2523</v>
      </c>
      <c r="Q67" s="958" t="s">
        <v>199</v>
      </c>
      <c r="AC67" t="s">
        <v>2498</v>
      </c>
      <c r="AE67" s="888"/>
      <c r="AF67" s="888"/>
      <c r="AG67" s="888"/>
      <c r="AH67" s="888"/>
      <c r="AI67" s="888"/>
    </row>
    <row r="68" spans="8:35">
      <c r="H68" t="s">
        <v>2496</v>
      </c>
      <c r="P68" s="958" t="s">
        <v>2524</v>
      </c>
      <c r="Q68" s="958" t="s">
        <v>198</v>
      </c>
      <c r="AC68" t="s">
        <v>2498</v>
      </c>
      <c r="AE68" s="888"/>
      <c r="AF68" s="888"/>
      <c r="AG68" s="888"/>
      <c r="AH68" s="888"/>
      <c r="AI68" s="888"/>
    </row>
    <row r="69" spans="8:35">
      <c r="H69" t="s">
        <v>2496</v>
      </c>
      <c r="P69" s="958" t="s">
        <v>2524</v>
      </c>
      <c r="Q69" s="958" t="s">
        <v>199</v>
      </c>
      <c r="AC69" t="s">
        <v>2498</v>
      </c>
      <c r="AE69" s="888"/>
      <c r="AF69" s="888"/>
      <c r="AG69" s="888"/>
      <c r="AH69" s="888"/>
      <c r="AI69" s="888"/>
    </row>
    <row r="70" spans="8:35">
      <c r="H70" t="s">
        <v>2496</v>
      </c>
      <c r="P70" s="958" t="s">
        <v>2525</v>
      </c>
      <c r="Q70" s="958" t="s">
        <v>198</v>
      </c>
      <c r="AC70" t="s">
        <v>2498</v>
      </c>
      <c r="AE70" s="888"/>
      <c r="AF70" s="888"/>
      <c r="AG70" s="888"/>
      <c r="AH70" s="888"/>
      <c r="AI70" s="888"/>
    </row>
    <row r="71" spans="8:35">
      <c r="H71" t="s">
        <v>2496</v>
      </c>
      <c r="P71" s="958" t="s">
        <v>2525</v>
      </c>
      <c r="Q71" s="958" t="s">
        <v>199</v>
      </c>
      <c r="AC71" t="s">
        <v>2498</v>
      </c>
      <c r="AE71" s="888"/>
      <c r="AF71" s="888"/>
      <c r="AG71" s="888"/>
      <c r="AH71" s="888"/>
      <c r="AI71" s="888"/>
    </row>
    <row r="72" spans="8:35">
      <c r="H72" t="s">
        <v>2496</v>
      </c>
      <c r="P72" s="958" t="s">
        <v>315</v>
      </c>
      <c r="Q72" s="958" t="s">
        <v>198</v>
      </c>
      <c r="AC72" t="s">
        <v>2498</v>
      </c>
      <c r="AE72" s="888"/>
      <c r="AF72" s="888"/>
      <c r="AG72" s="888"/>
      <c r="AH72" s="888"/>
      <c r="AI72" s="888"/>
    </row>
    <row r="73" spans="8:35">
      <c r="H73" t="s">
        <v>2496</v>
      </c>
      <c r="P73" s="958" t="s">
        <v>315</v>
      </c>
      <c r="Q73" s="958" t="s">
        <v>199</v>
      </c>
      <c r="AC73" t="s">
        <v>2498</v>
      </c>
      <c r="AE73" s="888"/>
      <c r="AF73" s="888"/>
      <c r="AG73" s="888"/>
      <c r="AH73" s="888"/>
      <c r="AI73" s="888"/>
    </row>
    <row r="74" spans="8:35">
      <c r="H74" t="s">
        <v>2496</v>
      </c>
      <c r="P74" s="958"/>
      <c r="Q74" s="958"/>
      <c r="AC74" t="s">
        <v>2498</v>
      </c>
      <c r="AE74" s="888"/>
      <c r="AF74" s="888"/>
      <c r="AG74" s="888"/>
      <c r="AH74" s="888"/>
      <c r="AI74" s="888"/>
    </row>
    <row r="75" spans="8:35">
      <c r="H75" t="s">
        <v>2496</v>
      </c>
      <c r="P75" s="958"/>
      <c r="Q75" s="958"/>
      <c r="AC75" t="s">
        <v>2498</v>
      </c>
      <c r="AE75" s="888"/>
      <c r="AF75" s="888"/>
      <c r="AG75" s="888"/>
      <c r="AH75" s="888"/>
      <c r="AI75" s="888"/>
    </row>
    <row r="76" spans="8:35">
      <c r="H76" t="s">
        <v>2496</v>
      </c>
      <c r="P76" s="958"/>
      <c r="Q76" s="958"/>
      <c r="AC76" t="s">
        <v>2498</v>
      </c>
      <c r="AE76" s="888"/>
      <c r="AF76" s="888"/>
      <c r="AG76" s="888"/>
      <c r="AH76" s="888"/>
      <c r="AI76" s="888"/>
    </row>
    <row r="77" spans="8:35">
      <c r="H77" t="s">
        <v>2496</v>
      </c>
      <c r="P77" s="958"/>
      <c r="Q77" s="958"/>
      <c r="AC77" t="s">
        <v>2498</v>
      </c>
      <c r="AE77" s="888"/>
      <c r="AF77" s="888"/>
      <c r="AG77" s="888"/>
      <c r="AH77" s="888"/>
      <c r="AI77" s="888"/>
    </row>
    <row r="78" spans="8:35">
      <c r="H78" t="s">
        <v>2496</v>
      </c>
      <c r="P78" s="958"/>
      <c r="Q78" s="958"/>
      <c r="AC78" t="s">
        <v>2498</v>
      </c>
      <c r="AE78" s="888"/>
      <c r="AF78" s="888"/>
      <c r="AG78" s="888"/>
      <c r="AH78" s="888"/>
      <c r="AI78" s="888"/>
    </row>
    <row r="79" spans="8:35">
      <c r="H79" t="s">
        <v>2496</v>
      </c>
      <c r="P79" s="958"/>
      <c r="Q79" s="958"/>
      <c r="AC79" t="s">
        <v>2498</v>
      </c>
      <c r="AE79" s="888"/>
      <c r="AF79" s="888"/>
      <c r="AG79" s="888"/>
      <c r="AH79" s="888"/>
      <c r="AI79" s="888"/>
    </row>
    <row r="80" spans="8:35">
      <c r="H80" t="s">
        <v>2496</v>
      </c>
      <c r="P80" s="958"/>
      <c r="Q80" s="958"/>
      <c r="AC80" t="s">
        <v>2498</v>
      </c>
      <c r="AE80" s="888"/>
      <c r="AF80" s="888"/>
      <c r="AG80" s="888"/>
      <c r="AH80" s="888"/>
      <c r="AI80" s="888"/>
    </row>
    <row r="81" spans="1:35">
      <c r="H81" t="s">
        <v>2496</v>
      </c>
      <c r="P81" s="958"/>
      <c r="Q81" s="958"/>
      <c r="AC81" t="s">
        <v>2498</v>
      </c>
      <c r="AE81" s="888"/>
      <c r="AF81" s="888"/>
      <c r="AG81" s="888"/>
      <c r="AH81" s="888"/>
      <c r="AI81" s="888"/>
    </row>
    <row r="82" spans="1:35">
      <c r="H82" t="s">
        <v>2496</v>
      </c>
      <c r="P82" s="958"/>
      <c r="Q82" s="958"/>
      <c r="AC82" t="s">
        <v>2498</v>
      </c>
      <c r="AE82" s="888"/>
      <c r="AF82" s="888"/>
      <c r="AG82" s="888"/>
      <c r="AH82" s="888"/>
      <c r="AI82" s="888"/>
    </row>
    <row r="83" spans="1:35">
      <c r="H83" t="s">
        <v>2496</v>
      </c>
      <c r="P83" s="958"/>
      <c r="Q83" s="958"/>
      <c r="AC83" t="s">
        <v>2498</v>
      </c>
      <c r="AE83" s="888"/>
      <c r="AF83" s="888"/>
      <c r="AG83" s="888"/>
      <c r="AH83" s="888"/>
      <c r="AI83" s="888"/>
    </row>
    <row r="85" spans="1:35" s="1" customFormat="1">
      <c r="A85" s="42"/>
      <c r="B85" s="48" t="s">
        <v>2526</v>
      </c>
      <c r="P85" s="70"/>
      <c r="Q85" s="70"/>
    </row>
    <row r="87" spans="1:35">
      <c r="H87" t="s">
        <v>2527</v>
      </c>
      <c r="P87" s="71" t="str">
        <f t="shared" ref="P87:Q106" si="0">P13</f>
        <v>Aberdeen</v>
      </c>
      <c r="Q87" s="71" t="str">
        <f t="shared" si="0"/>
        <v>A</v>
      </c>
      <c r="AC87" t="s">
        <v>2528</v>
      </c>
      <c r="AE87" s="888"/>
      <c r="AF87" s="888"/>
      <c r="AG87" s="888"/>
      <c r="AH87" s="888"/>
      <c r="AI87" s="888"/>
    </row>
    <row r="88" spans="1:35">
      <c r="H88" t="s">
        <v>2527</v>
      </c>
      <c r="P88" s="71" t="str">
        <f t="shared" si="0"/>
        <v>Aberdeen</v>
      </c>
      <c r="Q88" s="71" t="str">
        <f t="shared" si="0"/>
        <v>B</v>
      </c>
      <c r="AC88" t="s">
        <v>2528</v>
      </c>
      <c r="AE88" s="888"/>
      <c r="AF88" s="888"/>
      <c r="AG88" s="888"/>
      <c r="AH88" s="888"/>
      <c r="AI88" s="888"/>
    </row>
    <row r="89" spans="1:35">
      <c r="H89" t="s">
        <v>2527</v>
      </c>
      <c r="P89" s="71" t="str">
        <f t="shared" si="0"/>
        <v>Aberdeen</v>
      </c>
      <c r="Q89" s="71" t="str">
        <f t="shared" si="0"/>
        <v>C</v>
      </c>
      <c r="AC89" t="s">
        <v>2528</v>
      </c>
      <c r="AE89" s="888"/>
      <c r="AF89" s="888"/>
      <c r="AG89" s="888"/>
      <c r="AH89" s="888"/>
      <c r="AI89" s="888"/>
    </row>
    <row r="90" spans="1:35">
      <c r="H90" t="s">
        <v>2527</v>
      </c>
      <c r="P90" s="71" t="str">
        <f t="shared" si="0"/>
        <v>Alrewas</v>
      </c>
      <c r="Q90" s="71" t="str">
        <f t="shared" si="0"/>
        <v>A</v>
      </c>
      <c r="AC90" t="s">
        <v>2528</v>
      </c>
      <c r="AE90" s="888"/>
      <c r="AF90" s="888"/>
      <c r="AG90" s="888"/>
      <c r="AH90" s="888"/>
      <c r="AI90" s="888"/>
    </row>
    <row r="91" spans="1:35">
      <c r="H91" t="s">
        <v>2527</v>
      </c>
      <c r="P91" s="71" t="str">
        <f t="shared" si="0"/>
        <v>Alrewas</v>
      </c>
      <c r="Q91" s="71" t="str">
        <f t="shared" si="0"/>
        <v>B</v>
      </c>
      <c r="AC91" t="s">
        <v>2528</v>
      </c>
      <c r="AE91" s="888"/>
      <c r="AF91" s="888"/>
      <c r="AG91" s="888"/>
      <c r="AH91" s="888"/>
      <c r="AI91" s="888"/>
    </row>
    <row r="92" spans="1:35">
      <c r="H92" t="s">
        <v>2527</v>
      </c>
      <c r="P92" s="71" t="str">
        <f t="shared" si="0"/>
        <v>Alrewas</v>
      </c>
      <c r="Q92" s="71" t="str">
        <f t="shared" si="0"/>
        <v>C</v>
      </c>
      <c r="AC92" t="s">
        <v>2528</v>
      </c>
      <c r="AE92" s="888"/>
      <c r="AF92" s="888"/>
      <c r="AG92" s="888"/>
      <c r="AH92" s="888"/>
      <c r="AI92" s="888"/>
    </row>
    <row r="93" spans="1:35">
      <c r="H93" t="s">
        <v>2527</v>
      </c>
      <c r="P93" s="71" t="str">
        <f t="shared" si="0"/>
        <v>Avonbridge</v>
      </c>
      <c r="Q93" s="71" t="str">
        <f t="shared" si="0"/>
        <v>1A {W}</v>
      </c>
      <c r="AC93" t="s">
        <v>2528</v>
      </c>
      <c r="AE93" s="888"/>
      <c r="AF93" s="888"/>
      <c r="AG93" s="888"/>
      <c r="AH93" s="888"/>
      <c r="AI93" s="888"/>
    </row>
    <row r="94" spans="1:35">
      <c r="H94" t="s">
        <v>2527</v>
      </c>
      <c r="P94" s="71" t="str">
        <f t="shared" si="0"/>
        <v>Avonbridge</v>
      </c>
      <c r="Q94" s="71" t="str">
        <f t="shared" si="0"/>
        <v>1B {W}</v>
      </c>
      <c r="AC94" t="s">
        <v>2528</v>
      </c>
      <c r="AE94" s="888"/>
      <c r="AF94" s="888"/>
      <c r="AG94" s="888"/>
      <c r="AH94" s="888"/>
      <c r="AI94" s="888"/>
    </row>
    <row r="95" spans="1:35">
      <c r="H95" t="s">
        <v>2527</v>
      </c>
      <c r="P95" s="71" t="str">
        <f t="shared" si="0"/>
        <v>Avonbridge</v>
      </c>
      <c r="Q95" s="71" t="str">
        <f t="shared" si="0"/>
        <v>2A {E}</v>
      </c>
      <c r="AC95" t="s">
        <v>2528</v>
      </c>
      <c r="AE95" s="888"/>
      <c r="AF95" s="888"/>
      <c r="AG95" s="888"/>
      <c r="AH95" s="888"/>
      <c r="AI95" s="888"/>
    </row>
    <row r="96" spans="1:35">
      <c r="H96" t="s">
        <v>2527</v>
      </c>
      <c r="P96" s="71" t="str">
        <f t="shared" si="0"/>
        <v>Avonbridge</v>
      </c>
      <c r="Q96" s="71" t="str">
        <f t="shared" si="0"/>
        <v>2B {E}</v>
      </c>
      <c r="AC96" t="s">
        <v>2528</v>
      </c>
      <c r="AE96" s="888"/>
      <c r="AF96" s="888"/>
      <c r="AG96" s="888"/>
      <c r="AH96" s="888"/>
      <c r="AI96" s="888"/>
    </row>
    <row r="97" spans="8:35">
      <c r="H97" t="s">
        <v>2527</v>
      </c>
      <c r="P97" s="71" t="str">
        <f t="shared" si="0"/>
        <v>Aylesbury</v>
      </c>
      <c r="Q97" s="71" t="str">
        <f t="shared" si="0"/>
        <v>A</v>
      </c>
      <c r="AC97" t="s">
        <v>2528</v>
      </c>
      <c r="AE97" s="888"/>
      <c r="AF97" s="888"/>
      <c r="AG97" s="888"/>
      <c r="AH97" s="888"/>
      <c r="AI97" s="888"/>
    </row>
    <row r="98" spans="8:35">
      <c r="H98" t="s">
        <v>2527</v>
      </c>
      <c r="P98" s="71" t="str">
        <f t="shared" si="0"/>
        <v>Aylesbury</v>
      </c>
      <c r="Q98" s="71" t="str">
        <f t="shared" si="0"/>
        <v>B</v>
      </c>
      <c r="AC98" t="s">
        <v>2528</v>
      </c>
      <c r="AE98" s="888"/>
      <c r="AF98" s="888"/>
      <c r="AG98" s="888"/>
      <c r="AH98" s="888"/>
      <c r="AI98" s="888"/>
    </row>
    <row r="99" spans="8:35">
      <c r="H99" t="s">
        <v>2527</v>
      </c>
      <c r="P99" s="71" t="str">
        <f t="shared" si="0"/>
        <v>Bishop Auckland</v>
      </c>
      <c r="Q99" s="71" t="str">
        <f t="shared" si="0"/>
        <v>A</v>
      </c>
      <c r="AC99" t="s">
        <v>2528</v>
      </c>
      <c r="AE99" s="888"/>
      <c r="AF99" s="888"/>
      <c r="AG99" s="888"/>
      <c r="AH99" s="888"/>
      <c r="AI99" s="888"/>
    </row>
    <row r="100" spans="8:35">
      <c r="H100" t="s">
        <v>2527</v>
      </c>
      <c r="P100" s="71" t="str">
        <f t="shared" si="0"/>
        <v>Bishop Auckland</v>
      </c>
      <c r="Q100" s="71" t="str">
        <f t="shared" si="0"/>
        <v>B</v>
      </c>
      <c r="AC100" t="s">
        <v>2528</v>
      </c>
      <c r="AE100" s="888"/>
      <c r="AF100" s="888"/>
      <c r="AG100" s="888"/>
      <c r="AH100" s="888"/>
      <c r="AI100" s="888"/>
    </row>
    <row r="101" spans="8:35">
      <c r="H101" t="s">
        <v>2527</v>
      </c>
      <c r="P101" s="71" t="str">
        <f t="shared" si="0"/>
        <v>Cambridge</v>
      </c>
      <c r="Q101" s="71" t="str">
        <f t="shared" si="0"/>
        <v>A</v>
      </c>
      <c r="AC101" t="s">
        <v>2528</v>
      </c>
      <c r="AE101" s="888"/>
      <c r="AF101" s="888"/>
      <c r="AG101" s="888"/>
      <c r="AH101" s="888"/>
      <c r="AI101" s="888"/>
    </row>
    <row r="102" spans="8:35">
      <c r="H102" t="s">
        <v>2527</v>
      </c>
      <c r="P102" s="71" t="str">
        <f t="shared" si="0"/>
        <v>Cambridge</v>
      </c>
      <c r="Q102" s="71" t="str">
        <f t="shared" si="0"/>
        <v>B</v>
      </c>
      <c r="AC102" t="s">
        <v>2528</v>
      </c>
      <c r="AE102" s="888"/>
      <c r="AF102" s="888"/>
      <c r="AG102" s="888"/>
      <c r="AH102" s="888"/>
      <c r="AI102" s="888"/>
    </row>
    <row r="103" spans="8:35">
      <c r="H103" t="s">
        <v>2527</v>
      </c>
      <c r="P103" s="71" t="str">
        <f t="shared" si="0"/>
        <v>Cambridge</v>
      </c>
      <c r="Q103" s="71" t="str">
        <f t="shared" si="0"/>
        <v>C</v>
      </c>
      <c r="AC103" t="s">
        <v>2528</v>
      </c>
      <c r="AE103" s="888"/>
      <c r="AF103" s="888"/>
      <c r="AG103" s="888"/>
      <c r="AH103" s="888"/>
      <c r="AI103" s="888"/>
    </row>
    <row r="104" spans="8:35">
      <c r="H104" t="s">
        <v>2527</v>
      </c>
      <c r="P104" s="71" t="str">
        <f t="shared" si="0"/>
        <v>Carnforth</v>
      </c>
      <c r="Q104" s="71" t="str">
        <f t="shared" si="0"/>
        <v>B</v>
      </c>
      <c r="AC104" t="s">
        <v>2528</v>
      </c>
      <c r="AE104" s="888"/>
      <c r="AF104" s="888"/>
      <c r="AG104" s="888"/>
      <c r="AH104" s="888"/>
      <c r="AI104" s="888"/>
    </row>
    <row r="105" spans="8:35">
      <c r="H105" t="s">
        <v>2527</v>
      </c>
      <c r="P105" s="71" t="str">
        <f t="shared" si="0"/>
        <v>Carnforth</v>
      </c>
      <c r="Q105" s="71" t="str">
        <f t="shared" si="0"/>
        <v>C</v>
      </c>
      <c r="AC105" t="s">
        <v>2528</v>
      </c>
      <c r="AE105" s="888"/>
      <c r="AF105" s="888"/>
      <c r="AG105" s="888"/>
      <c r="AH105" s="888"/>
      <c r="AI105" s="888"/>
    </row>
    <row r="106" spans="8:35">
      <c r="H106" t="s">
        <v>2527</v>
      </c>
      <c r="P106" s="71" t="str">
        <f t="shared" si="0"/>
        <v>Chelmsford</v>
      </c>
      <c r="Q106" s="71" t="str">
        <f t="shared" si="0"/>
        <v>A</v>
      </c>
      <c r="AC106" t="s">
        <v>2528</v>
      </c>
      <c r="AE106" s="888"/>
      <c r="AF106" s="888"/>
      <c r="AG106" s="888"/>
      <c r="AH106" s="888"/>
      <c r="AI106" s="888"/>
    </row>
    <row r="107" spans="8:35">
      <c r="H107" t="s">
        <v>2527</v>
      </c>
      <c r="P107" s="71" t="str">
        <f t="shared" ref="P107:Q126" si="1">P33</f>
        <v>Chelmsford</v>
      </c>
      <c r="Q107" s="71" t="str">
        <f t="shared" si="1"/>
        <v>B</v>
      </c>
      <c r="AC107" t="s">
        <v>2528</v>
      </c>
      <c r="AE107" s="888"/>
      <c r="AF107" s="888"/>
      <c r="AG107" s="888"/>
      <c r="AH107" s="888"/>
      <c r="AI107" s="888"/>
    </row>
    <row r="108" spans="8:35">
      <c r="H108" t="s">
        <v>2527</v>
      </c>
      <c r="P108" s="71" t="str">
        <f t="shared" si="1"/>
        <v>Churchover</v>
      </c>
      <c r="Q108" s="71" t="str">
        <f t="shared" si="1"/>
        <v>D</v>
      </c>
      <c r="AC108" t="s">
        <v>2528</v>
      </c>
      <c r="AE108" s="888"/>
      <c r="AF108" s="888"/>
      <c r="AG108" s="888"/>
      <c r="AH108" s="888"/>
      <c r="AI108" s="888"/>
    </row>
    <row r="109" spans="8:35">
      <c r="H109" t="s">
        <v>2527</v>
      </c>
      <c r="P109" s="71" t="str">
        <f t="shared" si="1"/>
        <v>Diss</v>
      </c>
      <c r="Q109" s="71" t="str">
        <f t="shared" si="1"/>
        <v>A</v>
      </c>
      <c r="AC109" t="s">
        <v>2528</v>
      </c>
      <c r="AE109" s="888"/>
      <c r="AF109" s="888"/>
      <c r="AG109" s="888"/>
      <c r="AH109" s="888"/>
      <c r="AI109" s="888"/>
    </row>
    <row r="110" spans="8:35">
      <c r="H110" t="s">
        <v>2527</v>
      </c>
      <c r="P110" s="71" t="str">
        <f t="shared" si="1"/>
        <v>Diss</v>
      </c>
      <c r="Q110" s="71" t="str">
        <f t="shared" si="1"/>
        <v>B</v>
      </c>
      <c r="AC110" t="s">
        <v>2528</v>
      </c>
      <c r="AE110" s="888"/>
      <c r="AF110" s="888"/>
      <c r="AG110" s="888"/>
      <c r="AH110" s="888"/>
      <c r="AI110" s="888"/>
    </row>
    <row r="111" spans="8:35">
      <c r="H111" t="s">
        <v>2527</v>
      </c>
      <c r="P111" s="71" t="str">
        <f t="shared" si="1"/>
        <v>Diss</v>
      </c>
      <c r="Q111" s="71" t="str">
        <f t="shared" si="1"/>
        <v>C</v>
      </c>
      <c r="AC111" t="s">
        <v>2528</v>
      </c>
      <c r="AE111" s="888"/>
      <c r="AF111" s="888"/>
      <c r="AG111" s="888"/>
      <c r="AH111" s="888"/>
      <c r="AI111" s="888"/>
    </row>
    <row r="112" spans="8:35">
      <c r="H112" t="s">
        <v>2527</v>
      </c>
      <c r="P112" s="71" t="str">
        <f t="shared" si="1"/>
        <v>Felindre</v>
      </c>
      <c r="Q112" s="71" t="str">
        <f t="shared" si="1"/>
        <v>B</v>
      </c>
      <c r="AC112" t="s">
        <v>2528</v>
      </c>
      <c r="AE112" s="888"/>
      <c r="AF112" s="888"/>
      <c r="AG112" s="888"/>
      <c r="AH112" s="888"/>
      <c r="AI112" s="888"/>
    </row>
    <row r="113" spans="8:35">
      <c r="H113" t="s">
        <v>2527</v>
      </c>
      <c r="P113" s="71" t="str">
        <f t="shared" si="1"/>
        <v>Felindre</v>
      </c>
      <c r="Q113" s="71" t="str">
        <f t="shared" si="1"/>
        <v>C</v>
      </c>
      <c r="AC113" t="s">
        <v>2528</v>
      </c>
      <c r="AE113" s="888"/>
      <c r="AF113" s="888"/>
      <c r="AG113" s="888"/>
      <c r="AH113" s="888"/>
      <c r="AI113" s="888"/>
    </row>
    <row r="114" spans="8:35">
      <c r="H114" t="s">
        <v>2527</v>
      </c>
      <c r="P114" s="71" t="str">
        <f t="shared" si="1"/>
        <v>Hatton</v>
      </c>
      <c r="Q114" s="71" t="str">
        <f t="shared" si="1"/>
        <v>A</v>
      </c>
      <c r="AC114" t="s">
        <v>2528</v>
      </c>
      <c r="AE114" s="888"/>
      <c r="AF114" s="888"/>
      <c r="AG114" s="888"/>
      <c r="AH114" s="888"/>
      <c r="AI114" s="888"/>
    </row>
    <row r="115" spans="8:35">
      <c r="H115" t="s">
        <v>2527</v>
      </c>
      <c r="P115" s="71" t="str">
        <f t="shared" si="1"/>
        <v>Hatton</v>
      </c>
      <c r="Q115" s="71" t="str">
        <f t="shared" si="1"/>
        <v>B</v>
      </c>
      <c r="AC115" t="s">
        <v>2528</v>
      </c>
      <c r="AE115" s="888"/>
      <c r="AF115" s="888"/>
      <c r="AG115" s="888"/>
      <c r="AH115" s="888"/>
      <c r="AI115" s="888"/>
    </row>
    <row r="116" spans="8:35">
      <c r="H116" t="s">
        <v>2527</v>
      </c>
      <c r="P116" s="71" t="str">
        <f t="shared" si="1"/>
        <v>Hatton</v>
      </c>
      <c r="Q116" s="71" t="str">
        <f t="shared" si="1"/>
        <v>C</v>
      </c>
      <c r="AC116" t="s">
        <v>2528</v>
      </c>
      <c r="AE116" s="888"/>
      <c r="AF116" s="888"/>
      <c r="AG116" s="888"/>
      <c r="AH116" s="888"/>
      <c r="AI116" s="888"/>
    </row>
    <row r="117" spans="8:35">
      <c r="H117" t="s">
        <v>2527</v>
      </c>
      <c r="P117" s="71" t="str">
        <f t="shared" si="1"/>
        <v>Huntingdon</v>
      </c>
      <c r="Q117" s="71" t="str">
        <f t="shared" si="1"/>
        <v>A</v>
      </c>
      <c r="AC117" t="s">
        <v>2528</v>
      </c>
      <c r="AE117" s="888"/>
      <c r="AF117" s="888"/>
      <c r="AG117" s="888"/>
      <c r="AH117" s="888"/>
      <c r="AI117" s="888"/>
    </row>
    <row r="118" spans="8:35">
      <c r="H118" t="s">
        <v>2527</v>
      </c>
      <c r="P118" s="71" t="str">
        <f t="shared" si="1"/>
        <v>Huntingdon</v>
      </c>
      <c r="Q118" s="71" t="str">
        <f t="shared" si="1"/>
        <v>B</v>
      </c>
      <c r="AC118" t="s">
        <v>2528</v>
      </c>
      <c r="AE118" s="888"/>
      <c r="AF118" s="888"/>
      <c r="AG118" s="888"/>
      <c r="AH118" s="888"/>
      <c r="AI118" s="888"/>
    </row>
    <row r="119" spans="8:35">
      <c r="H119" t="s">
        <v>2527</v>
      </c>
      <c r="P119" s="71" t="str">
        <f t="shared" si="1"/>
        <v>Huntingdon</v>
      </c>
      <c r="Q119" s="71" t="str">
        <f t="shared" si="1"/>
        <v>C</v>
      </c>
      <c r="AC119" t="s">
        <v>2528</v>
      </c>
      <c r="AE119" s="888"/>
      <c r="AF119" s="888"/>
      <c r="AG119" s="888"/>
      <c r="AH119" s="888"/>
      <c r="AI119" s="888"/>
    </row>
    <row r="120" spans="8:35">
      <c r="H120" t="s">
        <v>2527</v>
      </c>
      <c r="P120" s="71" t="str">
        <f t="shared" si="1"/>
        <v>Kings Lynn</v>
      </c>
      <c r="Q120" s="71" t="str">
        <f t="shared" si="1"/>
        <v>B</v>
      </c>
      <c r="AC120" t="s">
        <v>2528</v>
      </c>
      <c r="AE120" s="888"/>
      <c r="AF120" s="888"/>
      <c r="AG120" s="888"/>
      <c r="AH120" s="888"/>
      <c r="AI120" s="888"/>
    </row>
    <row r="121" spans="8:35">
      <c r="H121" t="s">
        <v>2527</v>
      </c>
      <c r="P121" s="71" t="str">
        <f t="shared" si="1"/>
        <v>Kings Lynn</v>
      </c>
      <c r="Q121" s="71" t="str">
        <f t="shared" si="1"/>
        <v>C</v>
      </c>
      <c r="AC121" t="s">
        <v>2528</v>
      </c>
      <c r="AE121" s="888"/>
      <c r="AF121" s="888"/>
      <c r="AG121" s="888"/>
      <c r="AH121" s="888"/>
      <c r="AI121" s="888"/>
    </row>
    <row r="122" spans="8:35">
      <c r="H122" t="s">
        <v>2527</v>
      </c>
      <c r="P122" s="71" t="str">
        <f t="shared" si="1"/>
        <v>Kings Lynn</v>
      </c>
      <c r="Q122" s="71" t="str">
        <f t="shared" si="1"/>
        <v>D</v>
      </c>
      <c r="AC122" t="s">
        <v>2528</v>
      </c>
      <c r="AE122" s="888"/>
      <c r="AF122" s="888"/>
      <c r="AG122" s="888"/>
      <c r="AH122" s="888"/>
      <c r="AI122" s="888"/>
    </row>
    <row r="123" spans="8:35">
      <c r="H123" t="s">
        <v>2527</v>
      </c>
      <c r="P123" s="71" t="str">
        <f t="shared" si="1"/>
        <v>Kirriemuir</v>
      </c>
      <c r="Q123" s="71" t="str">
        <f t="shared" si="1"/>
        <v>A</v>
      </c>
      <c r="AC123" t="s">
        <v>2528</v>
      </c>
      <c r="AE123" s="888"/>
      <c r="AF123" s="888"/>
      <c r="AG123" s="888"/>
      <c r="AH123" s="888"/>
      <c r="AI123" s="888"/>
    </row>
    <row r="124" spans="8:35">
      <c r="H124" t="s">
        <v>2527</v>
      </c>
      <c r="P124" s="71" t="str">
        <f t="shared" si="1"/>
        <v>Kirriemuir</v>
      </c>
      <c r="Q124" s="71" t="str">
        <f t="shared" si="1"/>
        <v>B</v>
      </c>
      <c r="AC124" t="s">
        <v>2528</v>
      </c>
      <c r="AE124" s="888"/>
      <c r="AF124" s="888"/>
      <c r="AG124" s="888"/>
      <c r="AH124" s="888"/>
      <c r="AI124" s="888"/>
    </row>
    <row r="125" spans="8:35">
      <c r="H125" t="s">
        <v>2527</v>
      </c>
      <c r="P125" s="71" t="str">
        <f t="shared" si="1"/>
        <v>Kirriemuir</v>
      </c>
      <c r="Q125" s="71" t="str">
        <f t="shared" si="1"/>
        <v>C</v>
      </c>
      <c r="AC125" t="s">
        <v>2528</v>
      </c>
      <c r="AE125" s="888"/>
      <c r="AF125" s="888"/>
      <c r="AG125" s="888"/>
      <c r="AH125" s="888"/>
      <c r="AI125" s="888"/>
    </row>
    <row r="126" spans="8:35">
      <c r="H126" t="s">
        <v>2527</v>
      </c>
      <c r="P126" s="71" t="str">
        <f t="shared" si="1"/>
        <v>Moffat</v>
      </c>
      <c r="Q126" s="71" t="str">
        <f t="shared" si="1"/>
        <v>A</v>
      </c>
      <c r="AC126" t="s">
        <v>2528</v>
      </c>
      <c r="AE126" s="888"/>
      <c r="AF126" s="888"/>
      <c r="AG126" s="888"/>
      <c r="AH126" s="888"/>
      <c r="AI126" s="888"/>
    </row>
    <row r="127" spans="8:35">
      <c r="H127" t="s">
        <v>2527</v>
      </c>
      <c r="P127" s="71" t="str">
        <f t="shared" ref="P127:Q146" si="2">P53</f>
        <v>Moffat</v>
      </c>
      <c r="Q127" s="71" t="str">
        <f t="shared" si="2"/>
        <v>B</v>
      </c>
      <c r="AC127" t="s">
        <v>2528</v>
      </c>
      <c r="AE127" s="888"/>
      <c r="AF127" s="888"/>
      <c r="AG127" s="888"/>
      <c r="AH127" s="888"/>
      <c r="AI127" s="888"/>
    </row>
    <row r="128" spans="8:35">
      <c r="H128" t="s">
        <v>2527</v>
      </c>
      <c r="P128" s="71" t="str">
        <f t="shared" si="2"/>
        <v>Nether Kellet</v>
      </c>
      <c r="Q128" s="71" t="str">
        <f t="shared" si="2"/>
        <v>A</v>
      </c>
      <c r="AC128" t="s">
        <v>2528</v>
      </c>
      <c r="AE128" s="888"/>
      <c r="AF128" s="888"/>
      <c r="AG128" s="888"/>
      <c r="AH128" s="888"/>
      <c r="AI128" s="888"/>
    </row>
    <row r="129" spans="8:35">
      <c r="H129" t="s">
        <v>2527</v>
      </c>
      <c r="P129" s="71" t="str">
        <f t="shared" si="2"/>
        <v>Nether Kellet</v>
      </c>
      <c r="Q129" s="71" t="str">
        <f t="shared" si="2"/>
        <v>B</v>
      </c>
      <c r="AC129" t="s">
        <v>2528</v>
      </c>
      <c r="AE129" s="888"/>
      <c r="AF129" s="888"/>
      <c r="AG129" s="888"/>
      <c r="AH129" s="888"/>
      <c r="AI129" s="888"/>
    </row>
    <row r="130" spans="8:35">
      <c r="H130" t="s">
        <v>2527</v>
      </c>
      <c r="P130" s="71" t="str">
        <f t="shared" si="2"/>
        <v>Peterborough</v>
      </c>
      <c r="Q130" s="71" t="str">
        <f t="shared" si="2"/>
        <v>A</v>
      </c>
      <c r="AC130" t="s">
        <v>2528</v>
      </c>
      <c r="AE130" s="888"/>
      <c r="AF130" s="888"/>
      <c r="AG130" s="888"/>
      <c r="AH130" s="888"/>
      <c r="AI130" s="888"/>
    </row>
    <row r="131" spans="8:35">
      <c r="H131" t="s">
        <v>2527</v>
      </c>
      <c r="P131" s="71" t="str">
        <f t="shared" si="2"/>
        <v>Peterborough</v>
      </c>
      <c r="Q131" s="71" t="str">
        <f t="shared" si="2"/>
        <v>B</v>
      </c>
      <c r="AC131" t="s">
        <v>2528</v>
      </c>
      <c r="AE131" s="888"/>
      <c r="AF131" s="888"/>
      <c r="AG131" s="888"/>
      <c r="AH131" s="888"/>
      <c r="AI131" s="888"/>
    </row>
    <row r="132" spans="8:35">
      <c r="H132" t="s">
        <v>2527</v>
      </c>
      <c r="P132" s="71" t="str">
        <f t="shared" si="2"/>
        <v>Peterborough</v>
      </c>
      <c r="Q132" s="71" t="str">
        <f t="shared" si="2"/>
        <v>C</v>
      </c>
      <c r="AC132" t="s">
        <v>2528</v>
      </c>
      <c r="AE132" s="888"/>
      <c r="AF132" s="888"/>
      <c r="AG132" s="888"/>
      <c r="AH132" s="888"/>
      <c r="AI132" s="888"/>
    </row>
    <row r="133" spans="8:35">
      <c r="H133" t="s">
        <v>2527</v>
      </c>
      <c r="P133" s="71" t="str">
        <f t="shared" si="2"/>
        <v>St Fergus</v>
      </c>
      <c r="Q133" s="71" t="str">
        <f t="shared" si="2"/>
        <v>1A</v>
      </c>
      <c r="AC133" t="s">
        <v>2528</v>
      </c>
      <c r="AE133" s="888"/>
      <c r="AF133" s="888"/>
      <c r="AG133" s="888"/>
      <c r="AH133" s="888"/>
      <c r="AI133" s="888"/>
    </row>
    <row r="134" spans="8:35">
      <c r="H134" t="s">
        <v>2527</v>
      </c>
      <c r="P134" s="71" t="str">
        <f t="shared" si="2"/>
        <v>St Fergus</v>
      </c>
      <c r="Q134" s="71" t="str">
        <f t="shared" si="2"/>
        <v>1B</v>
      </c>
      <c r="AC134" t="s">
        <v>2528</v>
      </c>
      <c r="AE134" s="888"/>
      <c r="AF134" s="888"/>
      <c r="AG134" s="888"/>
      <c r="AH134" s="888"/>
      <c r="AI134" s="888"/>
    </row>
    <row r="135" spans="8:35">
      <c r="H135" t="s">
        <v>2527</v>
      </c>
      <c r="P135" s="71" t="str">
        <f t="shared" si="2"/>
        <v>St Fergus</v>
      </c>
      <c r="Q135" s="71" t="str">
        <f t="shared" si="2"/>
        <v>1C</v>
      </c>
      <c r="AC135" t="s">
        <v>2528</v>
      </c>
      <c r="AE135" s="888"/>
      <c r="AF135" s="888"/>
      <c r="AG135" s="888"/>
      <c r="AH135" s="888"/>
      <c r="AI135" s="888"/>
    </row>
    <row r="136" spans="8:35">
      <c r="H136" t="s">
        <v>2527</v>
      </c>
      <c r="P136" s="71" t="str">
        <f t="shared" si="2"/>
        <v>St Fergus</v>
      </c>
      <c r="Q136" s="71" t="str">
        <f t="shared" si="2"/>
        <v>1D</v>
      </c>
      <c r="AC136" t="s">
        <v>2528</v>
      </c>
      <c r="AE136" s="888"/>
      <c r="AF136" s="888"/>
      <c r="AG136" s="888"/>
      <c r="AH136" s="888"/>
      <c r="AI136" s="888"/>
    </row>
    <row r="137" spans="8:35">
      <c r="H137" t="s">
        <v>2527</v>
      </c>
      <c r="P137" s="71" t="str">
        <f t="shared" si="2"/>
        <v>St Fergus</v>
      </c>
      <c r="Q137" s="71" t="str">
        <f t="shared" si="2"/>
        <v>2A</v>
      </c>
      <c r="AC137" t="s">
        <v>2528</v>
      </c>
      <c r="AE137" s="888"/>
      <c r="AF137" s="888"/>
      <c r="AG137" s="888"/>
      <c r="AH137" s="888"/>
      <c r="AI137" s="888"/>
    </row>
    <row r="138" spans="8:35">
      <c r="H138" t="s">
        <v>2527</v>
      </c>
      <c r="P138" s="71" t="str">
        <f t="shared" si="2"/>
        <v>St Fergus</v>
      </c>
      <c r="Q138" s="71" t="str">
        <f t="shared" si="2"/>
        <v>2B</v>
      </c>
      <c r="AC138" t="s">
        <v>2528</v>
      </c>
      <c r="AE138" s="888"/>
      <c r="AF138" s="888"/>
      <c r="AG138" s="888"/>
      <c r="AH138" s="888"/>
      <c r="AI138" s="888"/>
    </row>
    <row r="139" spans="8:35">
      <c r="H139" t="s">
        <v>2527</v>
      </c>
      <c r="P139" s="71" t="str">
        <f t="shared" si="2"/>
        <v>St Fergus</v>
      </c>
      <c r="Q139" s="71" t="str">
        <f t="shared" si="2"/>
        <v>2D</v>
      </c>
      <c r="AC139" t="s">
        <v>2528</v>
      </c>
      <c r="AE139" s="888"/>
      <c r="AF139" s="888"/>
      <c r="AG139" s="888"/>
      <c r="AH139" s="888"/>
      <c r="AI139" s="888"/>
    </row>
    <row r="140" spans="8:35">
      <c r="H140" t="s">
        <v>2527</v>
      </c>
      <c r="P140" s="71" t="str">
        <f t="shared" si="2"/>
        <v>Warrington</v>
      </c>
      <c r="Q140" s="71" t="str">
        <f t="shared" si="2"/>
        <v>A</v>
      </c>
      <c r="AC140" t="s">
        <v>2528</v>
      </c>
      <c r="AE140" s="888"/>
      <c r="AF140" s="888"/>
      <c r="AG140" s="888"/>
      <c r="AH140" s="888"/>
      <c r="AI140" s="888"/>
    </row>
    <row r="141" spans="8:35">
      <c r="H141" t="s">
        <v>2527</v>
      </c>
      <c r="P141" s="71" t="str">
        <f t="shared" si="2"/>
        <v>Warrington</v>
      </c>
      <c r="Q141" s="71" t="str">
        <f t="shared" si="2"/>
        <v>B</v>
      </c>
      <c r="AC141" t="s">
        <v>2528</v>
      </c>
      <c r="AE141" s="888"/>
      <c r="AF141" s="888"/>
      <c r="AG141" s="888"/>
      <c r="AH141" s="888"/>
      <c r="AI141" s="888"/>
    </row>
    <row r="142" spans="8:35">
      <c r="H142" t="s">
        <v>2527</v>
      </c>
      <c r="P142" s="71" t="str">
        <f t="shared" si="2"/>
        <v>Wisbech</v>
      </c>
      <c r="Q142" s="71" t="str">
        <f t="shared" si="2"/>
        <v>A</v>
      </c>
      <c r="AC142" t="s">
        <v>2528</v>
      </c>
      <c r="AE142" s="888"/>
      <c r="AF142" s="888"/>
      <c r="AG142" s="888"/>
      <c r="AH142" s="888"/>
      <c r="AI142" s="888"/>
    </row>
    <row r="143" spans="8:35">
      <c r="H143" t="s">
        <v>2527</v>
      </c>
      <c r="P143" s="71" t="str">
        <f t="shared" si="2"/>
        <v>Wisbech</v>
      </c>
      <c r="Q143" s="71" t="str">
        <f t="shared" si="2"/>
        <v>B</v>
      </c>
      <c r="AC143" t="s">
        <v>2528</v>
      </c>
      <c r="AE143" s="888"/>
      <c r="AF143" s="888"/>
      <c r="AG143" s="888"/>
      <c r="AH143" s="888"/>
      <c r="AI143" s="888"/>
    </row>
    <row r="144" spans="8:35">
      <c r="H144" t="s">
        <v>2527</v>
      </c>
      <c r="P144" s="71" t="str">
        <f t="shared" si="2"/>
        <v>Wooler</v>
      </c>
      <c r="Q144" s="71" t="str">
        <f t="shared" si="2"/>
        <v>A</v>
      </c>
      <c r="AC144" t="s">
        <v>2528</v>
      </c>
      <c r="AE144" s="888"/>
      <c r="AF144" s="888"/>
      <c r="AG144" s="888"/>
      <c r="AH144" s="888"/>
      <c r="AI144" s="888"/>
    </row>
    <row r="145" spans="1:35">
      <c r="H145" t="s">
        <v>2527</v>
      </c>
      <c r="P145" s="71" t="str">
        <f t="shared" si="2"/>
        <v>Wooler</v>
      </c>
      <c r="Q145" s="71" t="str">
        <f t="shared" si="2"/>
        <v>B</v>
      </c>
      <c r="AC145" t="s">
        <v>2528</v>
      </c>
      <c r="AE145" s="888"/>
      <c r="AF145" s="888"/>
      <c r="AG145" s="888"/>
      <c r="AH145" s="888"/>
      <c r="AI145" s="888"/>
    </row>
    <row r="146" spans="1:35">
      <c r="H146" t="s">
        <v>2527</v>
      </c>
      <c r="P146" s="71" t="str">
        <f t="shared" si="2"/>
        <v>Wormington</v>
      </c>
      <c r="Q146" s="71" t="str">
        <f t="shared" si="2"/>
        <v>A</v>
      </c>
      <c r="AC146" t="s">
        <v>2528</v>
      </c>
      <c r="AE146" s="888"/>
      <c r="AF146" s="888"/>
      <c r="AG146" s="888"/>
      <c r="AH146" s="888"/>
      <c r="AI146" s="888"/>
    </row>
    <row r="147" spans="1:35">
      <c r="H147" t="s">
        <v>2527</v>
      </c>
      <c r="P147" s="71" t="str">
        <f t="shared" ref="P147:Q147" si="3">P73</f>
        <v>Wormington</v>
      </c>
      <c r="Q147" s="71" t="str">
        <f t="shared" si="3"/>
        <v>B</v>
      </c>
      <c r="AC147" t="s">
        <v>2528</v>
      </c>
      <c r="AE147" s="888"/>
      <c r="AF147" s="888"/>
      <c r="AG147" s="888"/>
      <c r="AH147" s="888"/>
      <c r="AI147" s="888"/>
    </row>
    <row r="148" spans="1:35">
      <c r="H148" t="s">
        <v>2527</v>
      </c>
      <c r="P148" s="1360">
        <f t="shared" ref="P148:Q148" si="4">P74</f>
        <v>0</v>
      </c>
      <c r="Q148" s="1360">
        <f t="shared" si="4"/>
        <v>0</v>
      </c>
      <c r="AC148" t="s">
        <v>2528</v>
      </c>
      <c r="AE148" s="888"/>
      <c r="AF148" s="888"/>
      <c r="AG148" s="888"/>
      <c r="AH148" s="888"/>
      <c r="AI148" s="888"/>
    </row>
    <row r="149" spans="1:35">
      <c r="H149" t="s">
        <v>2527</v>
      </c>
      <c r="P149" s="1360">
        <f t="shared" ref="P149:Q149" si="5">P75</f>
        <v>0</v>
      </c>
      <c r="Q149" s="1360">
        <f t="shared" si="5"/>
        <v>0</v>
      </c>
      <c r="AC149" t="s">
        <v>2528</v>
      </c>
      <c r="AE149" s="888"/>
      <c r="AF149" s="888"/>
      <c r="AG149" s="888"/>
      <c r="AH149" s="888"/>
      <c r="AI149" s="888"/>
    </row>
    <row r="150" spans="1:35">
      <c r="H150" t="s">
        <v>2527</v>
      </c>
      <c r="P150" s="1360">
        <f t="shared" ref="P150:Q150" si="6">P76</f>
        <v>0</v>
      </c>
      <c r="Q150" s="1360">
        <f t="shared" si="6"/>
        <v>0</v>
      </c>
      <c r="AC150" t="s">
        <v>2528</v>
      </c>
      <c r="AE150" s="888"/>
      <c r="AF150" s="888"/>
      <c r="AG150" s="888"/>
      <c r="AH150" s="888"/>
      <c r="AI150" s="888"/>
    </row>
    <row r="151" spans="1:35">
      <c r="H151" t="s">
        <v>2527</v>
      </c>
      <c r="P151" s="1360">
        <f t="shared" ref="P151:Q151" si="7">P77</f>
        <v>0</v>
      </c>
      <c r="Q151" s="1360">
        <f t="shared" si="7"/>
        <v>0</v>
      </c>
      <c r="AC151" t="s">
        <v>2528</v>
      </c>
      <c r="AE151" s="888"/>
      <c r="AF151" s="888"/>
      <c r="AG151" s="888"/>
      <c r="AH151" s="888"/>
      <c r="AI151" s="888"/>
    </row>
    <row r="152" spans="1:35">
      <c r="H152" t="s">
        <v>2527</v>
      </c>
      <c r="P152" s="1360">
        <f t="shared" ref="P152:Q152" si="8">P78</f>
        <v>0</v>
      </c>
      <c r="Q152" s="1360">
        <f t="shared" si="8"/>
        <v>0</v>
      </c>
      <c r="AC152" t="s">
        <v>2528</v>
      </c>
      <c r="AE152" s="888"/>
      <c r="AF152" s="888"/>
      <c r="AG152" s="888"/>
      <c r="AH152" s="888"/>
      <c r="AI152" s="888"/>
    </row>
    <row r="153" spans="1:35">
      <c r="H153" t="s">
        <v>2527</v>
      </c>
      <c r="P153" s="1360">
        <f t="shared" ref="P153:Q153" si="9">P79</f>
        <v>0</v>
      </c>
      <c r="Q153" s="1360">
        <f t="shared" si="9"/>
        <v>0</v>
      </c>
      <c r="AC153" t="s">
        <v>2528</v>
      </c>
      <c r="AE153" s="888"/>
      <c r="AF153" s="888"/>
      <c r="AG153" s="888"/>
      <c r="AH153" s="888"/>
      <c r="AI153" s="888"/>
    </row>
    <row r="154" spans="1:35">
      <c r="H154" t="s">
        <v>2527</v>
      </c>
      <c r="P154" s="1360">
        <f t="shared" ref="P154:Q154" si="10">P80</f>
        <v>0</v>
      </c>
      <c r="Q154" s="1360">
        <f t="shared" si="10"/>
        <v>0</v>
      </c>
      <c r="AC154" t="s">
        <v>2528</v>
      </c>
      <c r="AE154" s="888"/>
      <c r="AF154" s="888"/>
      <c r="AG154" s="888"/>
      <c r="AH154" s="888"/>
      <c r="AI154" s="888"/>
    </row>
    <row r="155" spans="1:35">
      <c r="H155" t="s">
        <v>2527</v>
      </c>
      <c r="P155" s="1360">
        <f t="shared" ref="P155:Q155" si="11">P81</f>
        <v>0</v>
      </c>
      <c r="Q155" s="1360">
        <f t="shared" si="11"/>
        <v>0</v>
      </c>
      <c r="AC155" t="s">
        <v>2528</v>
      </c>
      <c r="AE155" s="888"/>
      <c r="AF155" s="888"/>
      <c r="AG155" s="888"/>
      <c r="AH155" s="888"/>
      <c r="AI155" s="888"/>
    </row>
    <row r="156" spans="1:35">
      <c r="H156" t="s">
        <v>2527</v>
      </c>
      <c r="P156" s="1360">
        <f t="shared" ref="P156:Q156" si="12">P82</f>
        <v>0</v>
      </c>
      <c r="Q156" s="1360">
        <f t="shared" si="12"/>
        <v>0</v>
      </c>
      <c r="AC156" t="s">
        <v>2528</v>
      </c>
      <c r="AE156" s="888"/>
      <c r="AF156" s="888"/>
      <c r="AG156" s="888"/>
      <c r="AH156" s="888"/>
      <c r="AI156" s="888"/>
    </row>
    <row r="157" spans="1:35">
      <c r="H157" t="s">
        <v>2527</v>
      </c>
      <c r="P157" s="1360">
        <f t="shared" ref="P157:Q157" si="13">P83</f>
        <v>0</v>
      </c>
      <c r="Q157" s="1360">
        <f t="shared" si="13"/>
        <v>0</v>
      </c>
      <c r="AC157" t="s">
        <v>2528</v>
      </c>
      <c r="AE157" s="888"/>
      <c r="AF157" s="888"/>
      <c r="AG157" s="888"/>
      <c r="AH157" s="888"/>
      <c r="AI157" s="888"/>
    </row>
    <row r="159" spans="1:35" s="1" customFormat="1">
      <c r="A159" s="42"/>
      <c r="B159" s="48" t="s">
        <v>2529</v>
      </c>
      <c r="P159" s="70"/>
      <c r="Q159" s="70"/>
    </row>
    <row r="161" spans="8:35">
      <c r="H161" t="s">
        <v>2530</v>
      </c>
      <c r="I161" t="s">
        <v>397</v>
      </c>
      <c r="AC161" t="s">
        <v>2531</v>
      </c>
      <c r="AE161" s="888"/>
      <c r="AF161" s="888"/>
      <c r="AG161" s="888"/>
      <c r="AH161" s="888"/>
      <c r="AI161" s="888"/>
    </row>
    <row r="162" spans="8:35">
      <c r="H162" t="s">
        <v>2530</v>
      </c>
      <c r="I162" t="s">
        <v>2532</v>
      </c>
      <c r="AC162" t="s">
        <v>2531</v>
      </c>
      <c r="AE162" s="888"/>
      <c r="AF162" s="888"/>
      <c r="AG162" s="888"/>
      <c r="AH162" s="888"/>
      <c r="AI162" s="888"/>
    </row>
    <row r="164" spans="8:35">
      <c r="H164" t="s">
        <v>2530</v>
      </c>
      <c r="I164" t="s">
        <v>2533</v>
      </c>
      <c r="AC164" t="s">
        <v>1392</v>
      </c>
      <c r="AE164" s="888"/>
      <c r="AF164" s="888"/>
      <c r="AG164" s="888"/>
      <c r="AH164" s="888"/>
      <c r="AI164" s="888"/>
    </row>
    <row r="165" spans="8:35">
      <c r="H165" t="s">
        <v>2530</v>
      </c>
      <c r="I165" t="s">
        <v>2534</v>
      </c>
      <c r="AC165" t="s">
        <v>1392</v>
      </c>
      <c r="AE165" s="888"/>
      <c r="AF165" s="888"/>
      <c r="AG165" s="888"/>
      <c r="AH165" s="888"/>
      <c r="AI165" s="888"/>
    </row>
  </sheetData>
  <mergeCells count="1">
    <mergeCell ref="AE6:AI6"/>
  </mergeCells>
  <phoneticPr fontId="48" type="noConversion"/>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4" id="{333973E2-8236-4483-B667-BCD6F94A490E}">
            <xm:f>'1.5 Universal Data'!$C$8&lt;$AE$7</xm:f>
            <x14:dxf>
              <fill>
                <patternFill patternType="lightUp">
                  <bgColor theme="0"/>
                </patternFill>
              </fill>
            </x14:dxf>
          </x14:cfRule>
          <xm:sqref>AE13:AF83</xm:sqref>
        </x14:conditionalFormatting>
        <x14:conditionalFormatting xmlns:xm="http://schemas.microsoft.com/office/excel/2006/main">
          <x14:cfRule type="expression" priority="3" id="{571C51EE-F39C-46B8-8F25-EC800F6FB28F}">
            <xm:f>'1.5 Universal Data'!$C$8&lt;$AE$7</xm:f>
            <x14:dxf>
              <fill>
                <patternFill patternType="lightUp">
                  <bgColor theme="0"/>
                </patternFill>
              </fill>
            </x14:dxf>
          </x14:cfRule>
          <xm:sqref>AE87:AF157</xm:sqref>
        </x14:conditionalFormatting>
        <x14:conditionalFormatting xmlns:xm="http://schemas.microsoft.com/office/excel/2006/main">
          <x14:cfRule type="expression" priority="2" id="{F647A79E-8D2F-4689-8F8C-8D73975E665F}">
            <xm:f>'1.5 Universal Data'!$C$8&lt;$AE$7</xm:f>
            <x14:dxf>
              <fill>
                <patternFill patternType="lightUp">
                  <bgColor theme="0"/>
                </patternFill>
              </fill>
            </x14:dxf>
          </x14:cfRule>
          <xm:sqref>AE161:AF162</xm:sqref>
        </x14:conditionalFormatting>
        <x14:conditionalFormatting xmlns:xm="http://schemas.microsoft.com/office/excel/2006/main">
          <x14:cfRule type="expression" priority="1" id="{97983250-5D21-43A5-B582-E81B5F854435}">
            <xm:f>'1.5 Universal Data'!$C$8&lt;$AE$7</xm:f>
            <x14:dxf>
              <fill>
                <patternFill patternType="lightUp">
                  <bgColor theme="0"/>
                </patternFill>
              </fill>
            </x14:dxf>
          </x14:cfRule>
          <xm:sqref>AE164:AF165</xm:sqref>
        </x14:conditionalFormatting>
        <x14:conditionalFormatting xmlns:xm="http://schemas.microsoft.com/office/excel/2006/main">
          <x14:cfRule type="expression" priority="22" id="{AFDE0FC2-E198-4C50-A6EA-CEAADB550A97}">
            <xm:f>'1.5 Universal Data'!$C$8&lt;$AG$7</xm:f>
            <x14:dxf>
              <fill>
                <patternFill patternType="lightUp">
                  <bgColor theme="0"/>
                </patternFill>
              </fill>
            </x14:dxf>
          </x14:cfRule>
          <xm:sqref>AG13:AG83</xm:sqref>
        </x14:conditionalFormatting>
        <x14:conditionalFormatting xmlns:xm="http://schemas.microsoft.com/office/excel/2006/main">
          <x14:cfRule type="expression" priority="17" id="{4618346F-469D-446A-8979-E231ACDD5AC1}">
            <xm:f>'1.5 Universal Data'!$C$8&lt;$AG$7</xm:f>
            <x14:dxf>
              <fill>
                <patternFill patternType="lightUp">
                  <bgColor theme="0"/>
                </patternFill>
              </fill>
            </x14:dxf>
          </x14:cfRule>
          <xm:sqref>AG87:AG157</xm:sqref>
        </x14:conditionalFormatting>
        <x14:conditionalFormatting xmlns:xm="http://schemas.microsoft.com/office/excel/2006/main">
          <x14:cfRule type="expression" priority="12" id="{89181C87-2DDD-45A7-AE1D-98C0CE5519F1}">
            <xm:f>'1.5 Universal Data'!$C$8&lt;$AG$7</xm:f>
            <x14:dxf>
              <fill>
                <patternFill patternType="lightUp">
                  <bgColor theme="0"/>
                </patternFill>
              </fill>
            </x14:dxf>
          </x14:cfRule>
          <xm:sqref>AG161:AG162</xm:sqref>
        </x14:conditionalFormatting>
        <x14:conditionalFormatting xmlns:xm="http://schemas.microsoft.com/office/excel/2006/main">
          <x14:cfRule type="expression" priority="7" id="{C6DD05FE-2525-4031-ACD5-BE757393CE30}">
            <xm:f>'1.5 Universal Data'!$C$8&lt;$AG$7</xm:f>
            <x14:dxf>
              <fill>
                <patternFill patternType="lightUp">
                  <bgColor theme="0"/>
                </patternFill>
              </fill>
            </x14:dxf>
          </x14:cfRule>
          <xm:sqref>AG164:AG165</xm:sqref>
        </x14:conditionalFormatting>
        <x14:conditionalFormatting xmlns:xm="http://schemas.microsoft.com/office/excel/2006/main">
          <x14:cfRule type="expression" priority="21" id="{B0EF2386-E91F-423B-B93F-6AD257480F16}">
            <xm:f>'1.5 Universal Data'!$C$8&lt;$AH$7</xm:f>
            <x14:dxf>
              <fill>
                <patternFill patternType="lightUp">
                  <bgColor theme="0"/>
                </patternFill>
              </fill>
            </x14:dxf>
          </x14:cfRule>
          <xm:sqref>AH13:AH83</xm:sqref>
        </x14:conditionalFormatting>
        <x14:conditionalFormatting xmlns:xm="http://schemas.microsoft.com/office/excel/2006/main">
          <x14:cfRule type="expression" priority="16" id="{C353E789-6E60-46AB-9FEB-F58E57E35455}">
            <xm:f>'1.5 Universal Data'!$C$8&lt;$AH$7</xm:f>
            <x14:dxf>
              <fill>
                <patternFill patternType="lightUp">
                  <bgColor theme="0"/>
                </patternFill>
              </fill>
            </x14:dxf>
          </x14:cfRule>
          <xm:sqref>AH87:AH157</xm:sqref>
        </x14:conditionalFormatting>
        <x14:conditionalFormatting xmlns:xm="http://schemas.microsoft.com/office/excel/2006/main">
          <x14:cfRule type="expression" priority="11" id="{873D2AFD-CE69-4AA7-ADB5-EC74541F47DD}">
            <xm:f>'1.5 Universal Data'!$C$8&lt;$AH$7</xm:f>
            <x14:dxf>
              <fill>
                <patternFill patternType="lightUp">
                  <bgColor theme="0"/>
                </patternFill>
              </fill>
            </x14:dxf>
          </x14:cfRule>
          <xm:sqref>AH161:AH162</xm:sqref>
        </x14:conditionalFormatting>
        <x14:conditionalFormatting xmlns:xm="http://schemas.microsoft.com/office/excel/2006/main">
          <x14:cfRule type="expression" priority="6" id="{A5B903C8-84EE-49EB-B6A4-D5C52AC241EF}">
            <xm:f>'1.5 Universal Data'!$C$8&lt;$AH$7</xm:f>
            <x14:dxf>
              <fill>
                <patternFill patternType="lightUp">
                  <bgColor theme="0"/>
                </patternFill>
              </fill>
            </x14:dxf>
          </x14:cfRule>
          <xm:sqref>AH164:AH165</xm:sqref>
        </x14:conditionalFormatting>
        <x14:conditionalFormatting xmlns:xm="http://schemas.microsoft.com/office/excel/2006/main">
          <x14:cfRule type="expression" priority="20" id="{DAC987A8-DB94-430C-B314-696CBBB00C5F}">
            <xm:f>'1.5 Universal Data'!$C$8&lt;$AI$7</xm:f>
            <x14:dxf>
              <fill>
                <patternFill patternType="lightUp">
                  <bgColor theme="0"/>
                </patternFill>
              </fill>
            </x14:dxf>
          </x14:cfRule>
          <xm:sqref>AI13:AI83</xm:sqref>
        </x14:conditionalFormatting>
        <x14:conditionalFormatting xmlns:xm="http://schemas.microsoft.com/office/excel/2006/main">
          <x14:cfRule type="expression" priority="15" id="{AA80A0A0-1F6A-4E59-93C5-651E69D33F33}">
            <xm:f>'1.5 Universal Data'!$C$8&lt;$AI$7</xm:f>
            <x14:dxf>
              <fill>
                <patternFill patternType="lightUp">
                  <bgColor theme="0"/>
                </patternFill>
              </fill>
            </x14:dxf>
          </x14:cfRule>
          <xm:sqref>AI87:AI157</xm:sqref>
        </x14:conditionalFormatting>
        <x14:conditionalFormatting xmlns:xm="http://schemas.microsoft.com/office/excel/2006/main">
          <x14:cfRule type="expression" priority="10" id="{84FD7BD6-3888-426B-B633-B596F08AAAE2}">
            <xm:f>'1.5 Universal Data'!$C$8&lt;$AI$7</xm:f>
            <x14:dxf>
              <fill>
                <patternFill patternType="lightUp">
                  <bgColor theme="0"/>
                </patternFill>
              </fill>
            </x14:dxf>
          </x14:cfRule>
          <xm:sqref>AI161:AI162</xm:sqref>
        </x14:conditionalFormatting>
        <x14:conditionalFormatting xmlns:xm="http://schemas.microsoft.com/office/excel/2006/main">
          <x14:cfRule type="expression" priority="5" id="{6D1C7624-7431-484C-9309-05F53A12242A}">
            <xm:f>'1.5 Universal Data'!$C$8&lt;$AI$7</xm:f>
            <x14:dxf>
              <fill>
                <patternFill patternType="lightUp">
                  <bgColor theme="0"/>
                </patternFill>
              </fill>
            </x14:dxf>
          </x14:cfRule>
          <xm:sqref>AI164:AI165</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F0DEE9-5792-418B-A274-67458BF17C51}">
  <sheetPr codeName="Sheet5"/>
  <dimension ref="A1:B7"/>
  <sheetViews>
    <sheetView zoomScale="90" zoomScaleNormal="90" workbookViewId="0">
      <selection activeCell="J28" sqref="J28"/>
    </sheetView>
  </sheetViews>
  <sheetFormatPr defaultRowHeight="14.5"/>
  <cols>
    <col min="1" max="1" width="12.7265625" customWidth="1"/>
  </cols>
  <sheetData>
    <row r="1" spans="1:2" s="46" customFormat="1" ht="23.5">
      <c r="A1" s="56" t="str">
        <f>'1.1 Cover'!A1</f>
        <v>Regulatory Reporting Pack</v>
      </c>
    </row>
    <row r="2" spans="1:2" s="46" customFormat="1" ht="23.5">
      <c r="A2" s="56" t="str">
        <f>'1.1 Cover'!A2</f>
        <v>Price base - 2018/19</v>
      </c>
    </row>
    <row r="3" spans="1:2" s="46" customFormat="1" ht="23.5">
      <c r="A3" s="56" t="str">
        <f>'1.1 Cover'!A3</f>
        <v>Regulatory Year: April 2022 - March 2023</v>
      </c>
    </row>
    <row r="4" spans="1:2" s="46" customFormat="1" ht="23.5">
      <c r="A4" s="56" t="s">
        <v>32</v>
      </c>
    </row>
    <row r="7" spans="1:2">
      <c r="B7" s="43"/>
    </row>
  </sheetData>
  <pageMargins left="0.7" right="0.7" top="0.75" bottom="0.75" header="0.3" footer="0.3"/>
  <headerFooter>
    <oddFooter>&amp;C_x000D_&amp;1#&amp;"Calibri"&amp;10&amp;K000000 OFFICIAL-InternalOnly</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362400-5253-4246-B758-671C767DE5A4}">
  <sheetPr>
    <tabColor theme="0" tint="-0.499984740745262"/>
  </sheetPr>
  <dimension ref="A1:AI764"/>
  <sheetViews>
    <sheetView zoomScale="80" zoomScaleNormal="80" workbookViewId="0">
      <selection activeCell="U236" sqref="U236:AD238"/>
    </sheetView>
  </sheetViews>
  <sheetFormatPr defaultRowHeight="14.5"/>
  <cols>
    <col min="1" max="15" width="1.7265625" customWidth="1"/>
    <col min="16" max="16" width="18" customWidth="1"/>
    <col min="17" max="17" width="17.26953125" customWidth="1"/>
    <col min="18" max="20" width="14.453125" customWidth="1"/>
    <col min="21" max="21" width="16.7265625" customWidth="1"/>
    <col min="22" max="22" width="14.453125" customWidth="1"/>
    <col min="23" max="23" width="19.26953125" customWidth="1"/>
    <col min="24" max="24" width="14.453125" customWidth="1"/>
    <col min="25" max="28" width="0" hidden="1" customWidth="1"/>
  </cols>
  <sheetData>
    <row r="1" spans="1:35" s="46" customFormat="1" ht="23.5">
      <c r="A1" s="56" t="str">
        <f>'1.1 Cover'!A1</f>
        <v>Regulatory Reporting Pack</v>
      </c>
    </row>
    <row r="2" spans="1:35" s="46" customFormat="1" ht="23.5">
      <c r="A2" s="56" t="str">
        <f>'1.1 Cover'!A2</f>
        <v>Price base - 2018/19</v>
      </c>
    </row>
    <row r="3" spans="1:35" s="46" customFormat="1" ht="23.5">
      <c r="A3" s="56" t="str">
        <f>'1.1 Cover'!A3</f>
        <v>Regulatory Year: April 2022 - March 2023</v>
      </c>
    </row>
    <row r="4" spans="1:35" s="46" customFormat="1" ht="23.5">
      <c r="A4" s="56" t="s">
        <v>141</v>
      </c>
    </row>
    <row r="6" spans="1:35">
      <c r="AE6" s="1494" t="s">
        <v>1146</v>
      </c>
      <c r="AF6" s="1495"/>
      <c r="AG6" s="1495"/>
      <c r="AH6" s="1495"/>
      <c r="AI6" s="1496"/>
    </row>
    <row r="7" spans="1:35" s="43" customFormat="1" ht="44.65" customHeight="1">
      <c r="D7" s="55"/>
      <c r="E7" s="55"/>
      <c r="F7" s="55"/>
      <c r="G7" s="55"/>
      <c r="H7" s="55"/>
      <c r="I7" s="55"/>
      <c r="J7" s="55"/>
      <c r="K7" s="55"/>
      <c r="L7" s="55"/>
      <c r="M7" s="55"/>
      <c r="N7" s="55"/>
      <c r="O7" s="55"/>
      <c r="P7" s="690" t="s">
        <v>397</v>
      </c>
      <c r="Q7" s="690" t="s">
        <v>2535</v>
      </c>
      <c r="R7" s="690" t="s">
        <v>2536</v>
      </c>
      <c r="S7" s="690" t="s">
        <v>2537</v>
      </c>
      <c r="T7" s="690" t="s">
        <v>2538</v>
      </c>
      <c r="U7" s="690" t="s">
        <v>2539</v>
      </c>
      <c r="V7" s="690" t="s">
        <v>2540</v>
      </c>
      <c r="W7" s="690" t="s">
        <v>2541</v>
      </c>
      <c r="X7" s="690" t="s">
        <v>2542</v>
      </c>
      <c r="Y7" s="54" t="s">
        <v>1385</v>
      </c>
      <c r="Z7" s="54" t="s">
        <v>1386</v>
      </c>
      <c r="AA7" s="54" t="s">
        <v>2324</v>
      </c>
      <c r="AB7" s="54" t="s">
        <v>2325</v>
      </c>
      <c r="AC7" s="43" t="s">
        <v>1387</v>
      </c>
      <c r="AE7" s="57">
        <v>2022</v>
      </c>
      <c r="AF7" s="58">
        <v>2023</v>
      </c>
      <c r="AG7" s="58">
        <v>2024</v>
      </c>
      <c r="AH7" s="58">
        <v>2025</v>
      </c>
      <c r="AI7" s="59">
        <v>2026</v>
      </c>
    </row>
    <row r="8" spans="1:35">
      <c r="P8" s="43"/>
      <c r="Q8" s="43"/>
      <c r="R8" s="43"/>
      <c r="S8" s="43"/>
      <c r="T8" s="43"/>
      <c r="U8" s="43"/>
      <c r="V8" s="43"/>
    </row>
    <row r="9" spans="1:35" s="1" customFormat="1" ht="18">
      <c r="A9" s="48" t="s">
        <v>2543</v>
      </c>
      <c r="B9" s="2"/>
      <c r="P9" s="70"/>
      <c r="Q9" s="70"/>
    </row>
    <row r="11" spans="1:35" s="1" customFormat="1">
      <c r="A11" s="42"/>
      <c r="B11" s="48" t="s">
        <v>397</v>
      </c>
      <c r="P11" s="70"/>
      <c r="Q11" s="70"/>
    </row>
    <row r="13" spans="1:35">
      <c r="P13" s="888"/>
      <c r="Q13" s="888"/>
      <c r="R13" s="888"/>
      <c r="S13" s="888"/>
      <c r="T13" s="888"/>
      <c r="U13" s="888"/>
      <c r="V13" s="1361"/>
      <c r="W13" s="888"/>
      <c r="X13" s="956"/>
      <c r="AC13" t="s">
        <v>2329</v>
      </c>
      <c r="AE13" s="888"/>
      <c r="AF13" s="888"/>
      <c r="AG13" s="888"/>
      <c r="AH13" s="888"/>
      <c r="AI13" s="888"/>
    </row>
    <row r="14" spans="1:35">
      <c r="P14" s="888"/>
      <c r="Q14" s="888"/>
      <c r="R14" s="888"/>
      <c r="S14" s="888"/>
      <c r="T14" s="888"/>
      <c r="U14" s="888"/>
      <c r="V14" s="1361"/>
      <c r="W14" s="888"/>
      <c r="X14" s="956"/>
      <c r="AC14" t="s">
        <v>2329</v>
      </c>
      <c r="AE14" s="888"/>
      <c r="AF14" s="888"/>
      <c r="AG14" s="888"/>
      <c r="AH14" s="888"/>
      <c r="AI14" s="888"/>
    </row>
    <row r="15" spans="1:35">
      <c r="P15" s="888"/>
      <c r="Q15" s="888"/>
      <c r="R15" s="888"/>
      <c r="S15" s="888"/>
      <c r="T15" s="888"/>
      <c r="U15" s="888"/>
      <c r="V15" s="1361"/>
      <c r="W15" s="888"/>
      <c r="X15" s="956"/>
      <c r="AC15" t="s">
        <v>2329</v>
      </c>
      <c r="AE15" s="888"/>
      <c r="AF15" s="888"/>
      <c r="AG15" s="888"/>
      <c r="AH15" s="888"/>
      <c r="AI15" s="888"/>
    </row>
    <row r="16" spans="1:35">
      <c r="P16" s="888"/>
      <c r="Q16" s="888"/>
      <c r="R16" s="888"/>
      <c r="S16" s="888"/>
      <c r="T16" s="888"/>
      <c r="U16" s="888"/>
      <c r="V16" s="1361"/>
      <c r="W16" s="888"/>
      <c r="X16" s="956"/>
      <c r="AC16" t="s">
        <v>2329</v>
      </c>
      <c r="AE16" s="888"/>
      <c r="AF16" s="888"/>
      <c r="AG16" s="888"/>
      <c r="AH16" s="888"/>
      <c r="AI16" s="888"/>
    </row>
    <row r="17" spans="16:35">
      <c r="P17" s="888"/>
      <c r="Q17" s="888"/>
      <c r="R17" s="888"/>
      <c r="S17" s="888"/>
      <c r="T17" s="888"/>
      <c r="U17" s="888"/>
      <c r="V17" s="1361"/>
      <c r="W17" s="888"/>
      <c r="X17" s="956"/>
      <c r="AC17" t="s">
        <v>2329</v>
      </c>
      <c r="AE17" s="888"/>
      <c r="AF17" s="888"/>
      <c r="AG17" s="888"/>
      <c r="AH17" s="888"/>
      <c r="AI17" s="888"/>
    </row>
    <row r="18" spans="16:35">
      <c r="P18" s="888"/>
      <c r="Q18" s="888"/>
      <c r="R18" s="888"/>
      <c r="S18" s="888"/>
      <c r="T18" s="888"/>
      <c r="U18" s="888"/>
      <c r="V18" s="1361"/>
      <c r="W18" s="888"/>
      <c r="X18" s="956"/>
      <c r="AC18" t="s">
        <v>2329</v>
      </c>
      <c r="AE18" s="888"/>
      <c r="AF18" s="888"/>
      <c r="AG18" s="888"/>
      <c r="AH18" s="888"/>
      <c r="AI18" s="888"/>
    </row>
    <row r="19" spans="16:35">
      <c r="P19" s="888"/>
      <c r="Q19" s="888"/>
      <c r="R19" s="888"/>
      <c r="S19" s="888"/>
      <c r="T19" s="888"/>
      <c r="U19" s="888"/>
      <c r="V19" s="1361"/>
      <c r="W19" s="888"/>
      <c r="X19" s="956"/>
      <c r="AC19" t="s">
        <v>2329</v>
      </c>
      <c r="AE19" s="888"/>
      <c r="AF19" s="888"/>
      <c r="AG19" s="888"/>
      <c r="AH19" s="888"/>
      <c r="AI19" s="888"/>
    </row>
    <row r="20" spans="16:35">
      <c r="P20" s="888"/>
      <c r="Q20" s="888"/>
      <c r="R20" s="888"/>
      <c r="S20" s="888"/>
      <c r="T20" s="888"/>
      <c r="U20" s="888"/>
      <c r="V20" s="1361"/>
      <c r="W20" s="888"/>
      <c r="X20" s="956"/>
      <c r="AC20" t="s">
        <v>2329</v>
      </c>
      <c r="AE20" s="888"/>
      <c r="AF20" s="888"/>
      <c r="AG20" s="888"/>
      <c r="AH20" s="888"/>
      <c r="AI20" s="888"/>
    </row>
    <row r="21" spans="16:35">
      <c r="P21" s="888"/>
      <c r="Q21" s="888"/>
      <c r="R21" s="888"/>
      <c r="S21" s="888"/>
      <c r="T21" s="888"/>
      <c r="U21" s="888"/>
      <c r="V21" s="1361"/>
      <c r="W21" s="888"/>
      <c r="X21" s="956"/>
      <c r="AC21" t="s">
        <v>2329</v>
      </c>
      <c r="AE21" s="888"/>
      <c r="AF21" s="888"/>
      <c r="AG21" s="888"/>
      <c r="AH21" s="888"/>
      <c r="AI21" s="888"/>
    </row>
    <row r="22" spans="16:35">
      <c r="P22" s="888"/>
      <c r="Q22" s="888"/>
      <c r="R22" s="888"/>
      <c r="S22" s="888"/>
      <c r="T22" s="888"/>
      <c r="U22" s="888"/>
      <c r="V22" s="1361"/>
      <c r="W22" s="888"/>
      <c r="X22" s="956"/>
      <c r="AC22" t="s">
        <v>2329</v>
      </c>
      <c r="AE22" s="888"/>
      <c r="AF22" s="888"/>
      <c r="AG22" s="888"/>
      <c r="AH22" s="888"/>
      <c r="AI22" s="888"/>
    </row>
    <row r="23" spans="16:35">
      <c r="P23" s="888"/>
      <c r="Q23" s="888"/>
      <c r="R23" s="888"/>
      <c r="S23" s="888"/>
      <c r="T23" s="888"/>
      <c r="U23" s="888"/>
      <c r="V23" s="1361"/>
      <c r="W23" s="888"/>
      <c r="X23" s="956"/>
      <c r="AC23" t="s">
        <v>2329</v>
      </c>
      <c r="AE23" s="888"/>
      <c r="AF23" s="888"/>
      <c r="AG23" s="888"/>
      <c r="AH23" s="888"/>
      <c r="AI23" s="888"/>
    </row>
    <row r="24" spans="16:35">
      <c r="P24" s="888"/>
      <c r="Q24" s="888"/>
      <c r="R24" s="888"/>
      <c r="S24" s="888"/>
      <c r="T24" s="888"/>
      <c r="U24" s="888"/>
      <c r="V24" s="1361"/>
      <c r="W24" s="888"/>
      <c r="X24" s="956"/>
      <c r="AC24" t="s">
        <v>2329</v>
      </c>
      <c r="AE24" s="888"/>
      <c r="AF24" s="888"/>
      <c r="AG24" s="888"/>
      <c r="AH24" s="888"/>
      <c r="AI24" s="888"/>
    </row>
    <row r="25" spans="16:35">
      <c r="P25" s="888"/>
      <c r="Q25" s="888"/>
      <c r="R25" s="888"/>
      <c r="S25" s="888"/>
      <c r="T25" s="888"/>
      <c r="U25" s="888"/>
      <c r="V25" s="1361"/>
      <c r="W25" s="888"/>
      <c r="X25" s="956"/>
      <c r="AC25" t="s">
        <v>2329</v>
      </c>
      <c r="AE25" s="888"/>
      <c r="AF25" s="888"/>
      <c r="AG25" s="888"/>
      <c r="AH25" s="888"/>
      <c r="AI25" s="888"/>
    </row>
    <row r="26" spans="16:35">
      <c r="P26" s="888"/>
      <c r="Q26" s="888"/>
      <c r="R26" s="888"/>
      <c r="S26" s="888"/>
      <c r="T26" s="888"/>
      <c r="U26" s="888"/>
      <c r="V26" s="1361"/>
      <c r="W26" s="888"/>
      <c r="X26" s="956"/>
      <c r="AC26" t="s">
        <v>2329</v>
      </c>
      <c r="AE26" s="888"/>
      <c r="AF26" s="888"/>
      <c r="AG26" s="888"/>
      <c r="AH26" s="888"/>
      <c r="AI26" s="888"/>
    </row>
    <row r="27" spans="16:35">
      <c r="P27" s="888"/>
      <c r="Q27" s="888"/>
      <c r="R27" s="888"/>
      <c r="S27" s="888"/>
      <c r="T27" s="888"/>
      <c r="U27" s="888"/>
      <c r="V27" s="1361"/>
      <c r="W27" s="888"/>
      <c r="X27" s="956"/>
      <c r="AC27" t="s">
        <v>2329</v>
      </c>
      <c r="AE27" s="888"/>
      <c r="AF27" s="888"/>
      <c r="AG27" s="888"/>
      <c r="AH27" s="888"/>
      <c r="AI27" s="888"/>
    </row>
    <row r="28" spans="16:35">
      <c r="P28" s="888"/>
      <c r="Q28" s="888"/>
      <c r="R28" s="888"/>
      <c r="S28" s="888"/>
      <c r="T28" s="888"/>
      <c r="U28" s="888"/>
      <c r="V28" s="1361"/>
      <c r="W28" s="888"/>
      <c r="X28" s="956"/>
      <c r="AC28" t="s">
        <v>2329</v>
      </c>
      <c r="AE28" s="888"/>
      <c r="AF28" s="888"/>
      <c r="AG28" s="888"/>
      <c r="AH28" s="888"/>
      <c r="AI28" s="888"/>
    </row>
    <row r="29" spans="16:35">
      <c r="P29" s="888"/>
      <c r="Q29" s="888"/>
      <c r="R29" s="888"/>
      <c r="S29" s="888"/>
      <c r="T29" s="888"/>
      <c r="U29" s="888"/>
      <c r="V29" s="1361"/>
      <c r="W29" s="888"/>
      <c r="X29" s="956"/>
      <c r="AC29" t="s">
        <v>2329</v>
      </c>
      <c r="AE29" s="888"/>
      <c r="AF29" s="888"/>
      <c r="AG29" s="888"/>
      <c r="AH29" s="888"/>
      <c r="AI29" s="888"/>
    </row>
    <row r="30" spans="16:35">
      <c r="P30" s="888"/>
      <c r="Q30" s="888"/>
      <c r="R30" s="888"/>
      <c r="S30" s="888"/>
      <c r="T30" s="888"/>
      <c r="U30" s="888"/>
      <c r="V30" s="1361"/>
      <c r="W30" s="888"/>
      <c r="X30" s="956"/>
      <c r="AC30" t="s">
        <v>2329</v>
      </c>
      <c r="AE30" s="888"/>
      <c r="AF30" s="888"/>
      <c r="AG30" s="888"/>
      <c r="AH30" s="888"/>
      <c r="AI30" s="888"/>
    </row>
    <row r="31" spans="16:35">
      <c r="P31" s="888"/>
      <c r="Q31" s="888"/>
      <c r="R31" s="888"/>
      <c r="S31" s="888"/>
      <c r="T31" s="888"/>
      <c r="U31" s="888"/>
      <c r="V31" s="1361"/>
      <c r="W31" s="888"/>
      <c r="X31" s="956"/>
      <c r="AC31" t="s">
        <v>2329</v>
      </c>
      <c r="AE31" s="888"/>
      <c r="AF31" s="888"/>
      <c r="AG31" s="888"/>
      <c r="AH31" s="888"/>
      <c r="AI31" s="888"/>
    </row>
    <row r="32" spans="16:35">
      <c r="P32" s="888"/>
      <c r="Q32" s="888"/>
      <c r="R32" s="888"/>
      <c r="S32" s="888"/>
      <c r="T32" s="888"/>
      <c r="U32" s="888"/>
      <c r="V32" s="1361"/>
      <c r="W32" s="888"/>
      <c r="X32" s="956"/>
      <c r="AC32" t="s">
        <v>2329</v>
      </c>
      <c r="AE32" s="888"/>
      <c r="AF32" s="888"/>
      <c r="AG32" s="888"/>
      <c r="AH32" s="888"/>
      <c r="AI32" s="888"/>
    </row>
    <row r="33" spans="16:35">
      <c r="P33" s="888"/>
      <c r="Q33" s="888"/>
      <c r="R33" s="888"/>
      <c r="S33" s="888"/>
      <c r="T33" s="888"/>
      <c r="U33" s="888"/>
      <c r="V33" s="1361"/>
      <c r="W33" s="888"/>
      <c r="X33" s="956"/>
      <c r="AC33" t="s">
        <v>2329</v>
      </c>
      <c r="AE33" s="888"/>
      <c r="AF33" s="888"/>
      <c r="AG33" s="888"/>
      <c r="AH33" s="888"/>
      <c r="AI33" s="888"/>
    </row>
    <row r="34" spans="16:35">
      <c r="P34" s="888"/>
      <c r="Q34" s="888"/>
      <c r="R34" s="888"/>
      <c r="S34" s="888"/>
      <c r="T34" s="888"/>
      <c r="U34" s="888"/>
      <c r="V34" s="1361"/>
      <c r="W34" s="888"/>
      <c r="X34" s="956"/>
      <c r="AC34" t="s">
        <v>2329</v>
      </c>
      <c r="AE34" s="888"/>
      <c r="AF34" s="888"/>
      <c r="AG34" s="888"/>
      <c r="AH34" s="888"/>
      <c r="AI34" s="888"/>
    </row>
    <row r="35" spans="16:35">
      <c r="P35" s="888"/>
      <c r="Q35" s="888"/>
      <c r="R35" s="888"/>
      <c r="S35" s="888"/>
      <c r="T35" s="888"/>
      <c r="U35" s="888"/>
      <c r="V35" s="1361"/>
      <c r="W35" s="888"/>
      <c r="X35" s="956"/>
      <c r="AC35" t="s">
        <v>2329</v>
      </c>
      <c r="AE35" s="888"/>
      <c r="AF35" s="888"/>
      <c r="AG35" s="888"/>
      <c r="AH35" s="888"/>
      <c r="AI35" s="888"/>
    </row>
    <row r="36" spans="16:35">
      <c r="P36" s="888"/>
      <c r="Q36" s="888"/>
      <c r="R36" s="888"/>
      <c r="S36" s="888"/>
      <c r="T36" s="888"/>
      <c r="U36" s="888"/>
      <c r="V36" s="1361"/>
      <c r="W36" s="888"/>
      <c r="X36" s="956"/>
      <c r="AC36" t="s">
        <v>2329</v>
      </c>
      <c r="AE36" s="888"/>
      <c r="AF36" s="888"/>
      <c r="AG36" s="888"/>
      <c r="AH36" s="888"/>
      <c r="AI36" s="888"/>
    </row>
    <row r="37" spans="16:35">
      <c r="P37" s="888"/>
      <c r="Q37" s="888"/>
      <c r="R37" s="888"/>
      <c r="S37" s="888"/>
      <c r="T37" s="888"/>
      <c r="U37" s="888"/>
      <c r="V37" s="1361"/>
      <c r="W37" s="888"/>
      <c r="X37" s="956"/>
      <c r="AC37" t="s">
        <v>2329</v>
      </c>
      <c r="AE37" s="888"/>
      <c r="AF37" s="888"/>
      <c r="AG37" s="888"/>
      <c r="AH37" s="888"/>
      <c r="AI37" s="888"/>
    </row>
    <row r="38" spans="16:35">
      <c r="P38" s="888"/>
      <c r="Q38" s="888"/>
      <c r="R38" s="888"/>
      <c r="S38" s="888"/>
      <c r="T38" s="888"/>
      <c r="U38" s="888"/>
      <c r="V38" s="1361"/>
      <c r="W38" s="888"/>
      <c r="X38" s="956"/>
      <c r="AC38" t="s">
        <v>2329</v>
      </c>
      <c r="AE38" s="888"/>
      <c r="AF38" s="888"/>
      <c r="AG38" s="888"/>
      <c r="AH38" s="888"/>
      <c r="AI38" s="888"/>
    </row>
    <row r="39" spans="16:35">
      <c r="P39" s="888"/>
      <c r="Q39" s="888"/>
      <c r="R39" s="888"/>
      <c r="S39" s="888"/>
      <c r="T39" s="888"/>
      <c r="U39" s="888"/>
      <c r="V39" s="1361"/>
      <c r="W39" s="888"/>
      <c r="X39" s="956"/>
      <c r="AC39" t="s">
        <v>2329</v>
      </c>
      <c r="AE39" s="888"/>
      <c r="AF39" s="888"/>
      <c r="AG39" s="888"/>
      <c r="AH39" s="888"/>
      <c r="AI39" s="888"/>
    </row>
    <row r="40" spans="16:35">
      <c r="P40" s="888"/>
      <c r="Q40" s="888"/>
      <c r="R40" s="888"/>
      <c r="S40" s="888"/>
      <c r="T40" s="888"/>
      <c r="U40" s="888"/>
      <c r="V40" s="1361"/>
      <c r="W40" s="888"/>
      <c r="X40" s="956"/>
      <c r="AC40" t="s">
        <v>2329</v>
      </c>
      <c r="AE40" s="888"/>
      <c r="AF40" s="888"/>
      <c r="AG40" s="888"/>
      <c r="AH40" s="888"/>
      <c r="AI40" s="888"/>
    </row>
    <row r="41" spans="16:35">
      <c r="P41" s="888"/>
      <c r="Q41" s="888"/>
      <c r="R41" s="888"/>
      <c r="S41" s="888"/>
      <c r="T41" s="888"/>
      <c r="U41" s="888"/>
      <c r="V41" s="1361"/>
      <c r="W41" s="888"/>
      <c r="X41" s="956"/>
      <c r="AC41" t="s">
        <v>2329</v>
      </c>
      <c r="AE41" s="888"/>
      <c r="AF41" s="888"/>
      <c r="AG41" s="888"/>
      <c r="AH41" s="888"/>
      <c r="AI41" s="888"/>
    </row>
    <row r="42" spans="16:35">
      <c r="P42" s="888"/>
      <c r="Q42" s="888"/>
      <c r="R42" s="888"/>
      <c r="S42" s="888"/>
      <c r="T42" s="888"/>
      <c r="U42" s="888"/>
      <c r="V42" s="1361"/>
      <c r="W42" s="888"/>
      <c r="X42" s="956"/>
      <c r="AC42" t="s">
        <v>2329</v>
      </c>
      <c r="AE42" s="888"/>
      <c r="AF42" s="888"/>
      <c r="AG42" s="888"/>
      <c r="AH42" s="888"/>
      <c r="AI42" s="888"/>
    </row>
    <row r="43" spans="16:35">
      <c r="P43" s="888"/>
      <c r="Q43" s="888"/>
      <c r="R43" s="888"/>
      <c r="S43" s="888"/>
      <c r="T43" s="888"/>
      <c r="U43" s="888"/>
      <c r="V43" s="1361"/>
      <c r="W43" s="888"/>
      <c r="X43" s="956"/>
      <c r="AC43" t="s">
        <v>2329</v>
      </c>
      <c r="AE43" s="888"/>
      <c r="AF43" s="888"/>
      <c r="AG43" s="888"/>
      <c r="AH43" s="888"/>
      <c r="AI43" s="888"/>
    </row>
    <row r="44" spans="16:35">
      <c r="P44" s="888"/>
      <c r="Q44" s="888"/>
      <c r="R44" s="888"/>
      <c r="S44" s="888"/>
      <c r="T44" s="888"/>
      <c r="U44" s="888"/>
      <c r="V44" s="1361"/>
      <c r="W44" s="888"/>
      <c r="X44" s="956"/>
      <c r="AC44" t="s">
        <v>2329</v>
      </c>
      <c r="AE44" s="888"/>
      <c r="AF44" s="888"/>
      <c r="AG44" s="888"/>
      <c r="AH44" s="888"/>
      <c r="AI44" s="888"/>
    </row>
    <row r="45" spans="16:35">
      <c r="P45" s="888"/>
      <c r="Q45" s="888"/>
      <c r="R45" s="888"/>
      <c r="S45" s="888"/>
      <c r="T45" s="888"/>
      <c r="U45" s="888"/>
      <c r="V45" s="1361"/>
      <c r="W45" s="888"/>
      <c r="X45" s="956"/>
      <c r="AC45" t="s">
        <v>2329</v>
      </c>
      <c r="AE45" s="888"/>
      <c r="AF45" s="888"/>
      <c r="AG45" s="888"/>
      <c r="AH45" s="888"/>
      <c r="AI45" s="888"/>
    </row>
    <row r="46" spans="16:35">
      <c r="P46" s="888"/>
      <c r="Q46" s="888"/>
      <c r="R46" s="888"/>
      <c r="S46" s="888"/>
      <c r="T46" s="888"/>
      <c r="U46" s="888"/>
      <c r="V46" s="1361"/>
      <c r="W46" s="888"/>
      <c r="X46" s="956"/>
      <c r="AC46" t="s">
        <v>2329</v>
      </c>
      <c r="AE46" s="888"/>
      <c r="AF46" s="888"/>
      <c r="AG46" s="888"/>
      <c r="AH46" s="888"/>
      <c r="AI46" s="888"/>
    </row>
    <row r="47" spans="16:35">
      <c r="P47" s="888"/>
      <c r="Q47" s="888"/>
      <c r="R47" s="888"/>
      <c r="S47" s="888"/>
      <c r="T47" s="888"/>
      <c r="U47" s="888"/>
      <c r="V47" s="1361"/>
      <c r="W47" s="888"/>
      <c r="X47" s="956"/>
      <c r="AC47" t="s">
        <v>2329</v>
      </c>
      <c r="AE47" s="888"/>
      <c r="AF47" s="888"/>
      <c r="AG47" s="888"/>
      <c r="AH47" s="888"/>
      <c r="AI47" s="888"/>
    </row>
    <row r="48" spans="16:35">
      <c r="P48" s="888"/>
      <c r="Q48" s="888"/>
      <c r="R48" s="888"/>
      <c r="S48" s="888"/>
      <c r="T48" s="888"/>
      <c r="U48" s="888"/>
      <c r="V48" s="1361"/>
      <c r="W48" s="888"/>
      <c r="X48" s="956"/>
      <c r="AC48" t="s">
        <v>2329</v>
      </c>
      <c r="AE48" s="888"/>
      <c r="AF48" s="888"/>
      <c r="AG48" s="888"/>
      <c r="AH48" s="888"/>
      <c r="AI48" s="888"/>
    </row>
    <row r="49" spans="16:35">
      <c r="P49" s="888"/>
      <c r="Q49" s="888"/>
      <c r="R49" s="888"/>
      <c r="S49" s="888"/>
      <c r="T49" s="888"/>
      <c r="U49" s="888"/>
      <c r="V49" s="1361"/>
      <c r="W49" s="888"/>
      <c r="X49" s="956"/>
      <c r="AC49" t="s">
        <v>2329</v>
      </c>
      <c r="AE49" s="888"/>
      <c r="AF49" s="888"/>
      <c r="AG49" s="888"/>
      <c r="AH49" s="888"/>
      <c r="AI49" s="888"/>
    </row>
    <row r="50" spans="16:35">
      <c r="P50" s="888"/>
      <c r="Q50" s="888"/>
      <c r="R50" s="888"/>
      <c r="S50" s="888"/>
      <c r="T50" s="888"/>
      <c r="U50" s="888"/>
      <c r="V50" s="1361"/>
      <c r="W50" s="888"/>
      <c r="X50" s="956"/>
      <c r="AC50" t="s">
        <v>2329</v>
      </c>
      <c r="AE50" s="888"/>
      <c r="AF50" s="888"/>
      <c r="AG50" s="888"/>
      <c r="AH50" s="888"/>
      <c r="AI50" s="888"/>
    </row>
    <row r="51" spans="16:35">
      <c r="P51" s="888"/>
      <c r="Q51" s="888"/>
      <c r="R51" s="888"/>
      <c r="S51" s="888"/>
      <c r="T51" s="888"/>
      <c r="U51" s="888"/>
      <c r="V51" s="1361"/>
      <c r="W51" s="888"/>
      <c r="X51" s="956"/>
      <c r="AC51" t="s">
        <v>2329</v>
      </c>
      <c r="AE51" s="888"/>
      <c r="AF51" s="888"/>
      <c r="AG51" s="888"/>
      <c r="AH51" s="888"/>
      <c r="AI51" s="888"/>
    </row>
    <row r="52" spans="16:35">
      <c r="P52" s="888"/>
      <c r="Q52" s="888"/>
      <c r="R52" s="888"/>
      <c r="S52" s="888"/>
      <c r="T52" s="888"/>
      <c r="U52" s="888"/>
      <c r="V52" s="1361"/>
      <c r="W52" s="888"/>
      <c r="X52" s="956"/>
      <c r="AC52" t="s">
        <v>2329</v>
      </c>
      <c r="AE52" s="888"/>
      <c r="AF52" s="888"/>
      <c r="AG52" s="888"/>
      <c r="AH52" s="888"/>
      <c r="AI52" s="888"/>
    </row>
    <row r="53" spans="16:35">
      <c r="P53" s="888"/>
      <c r="Q53" s="888"/>
      <c r="R53" s="888"/>
      <c r="S53" s="888"/>
      <c r="T53" s="888"/>
      <c r="U53" s="888"/>
      <c r="V53" s="1361"/>
      <c r="W53" s="888"/>
      <c r="X53" s="956"/>
      <c r="AC53" t="s">
        <v>2329</v>
      </c>
      <c r="AE53" s="888"/>
      <c r="AF53" s="888"/>
      <c r="AG53" s="888"/>
      <c r="AH53" s="888"/>
      <c r="AI53" s="888"/>
    </row>
    <row r="54" spans="16:35">
      <c r="P54" s="888"/>
      <c r="Q54" s="888"/>
      <c r="R54" s="888"/>
      <c r="S54" s="888"/>
      <c r="T54" s="888"/>
      <c r="U54" s="888"/>
      <c r="V54" s="1361"/>
      <c r="W54" s="888"/>
      <c r="X54" s="956"/>
      <c r="AC54" t="s">
        <v>2329</v>
      </c>
      <c r="AE54" s="888"/>
      <c r="AF54" s="888"/>
      <c r="AG54" s="888"/>
      <c r="AH54" s="888"/>
      <c r="AI54" s="888"/>
    </row>
    <row r="55" spans="16:35">
      <c r="P55" s="888"/>
      <c r="Q55" s="888"/>
      <c r="R55" s="888"/>
      <c r="S55" s="888"/>
      <c r="T55" s="888"/>
      <c r="U55" s="888"/>
      <c r="V55" s="1361"/>
      <c r="W55" s="888"/>
      <c r="X55" s="956"/>
      <c r="AC55" t="s">
        <v>2329</v>
      </c>
      <c r="AE55" s="888"/>
      <c r="AF55" s="888"/>
      <c r="AG55" s="888"/>
      <c r="AH55" s="888"/>
      <c r="AI55" s="888"/>
    </row>
    <row r="56" spans="16:35">
      <c r="P56" s="888"/>
      <c r="Q56" s="888"/>
      <c r="R56" s="888"/>
      <c r="S56" s="888"/>
      <c r="T56" s="888"/>
      <c r="U56" s="888"/>
      <c r="V56" s="1361"/>
      <c r="W56" s="888"/>
      <c r="X56" s="956"/>
      <c r="AC56" t="s">
        <v>2329</v>
      </c>
      <c r="AE56" s="888"/>
      <c r="AF56" s="888"/>
      <c r="AG56" s="888"/>
      <c r="AH56" s="888"/>
      <c r="AI56" s="888"/>
    </row>
    <row r="57" spans="16:35">
      <c r="P57" s="888"/>
      <c r="Q57" s="888"/>
      <c r="R57" s="888"/>
      <c r="S57" s="888"/>
      <c r="T57" s="888"/>
      <c r="U57" s="888"/>
      <c r="V57" s="1361"/>
      <c r="W57" s="888"/>
      <c r="X57" s="956"/>
      <c r="AC57" t="s">
        <v>2329</v>
      </c>
      <c r="AE57" s="888"/>
      <c r="AF57" s="888"/>
      <c r="AG57" s="888"/>
      <c r="AH57" s="888"/>
      <c r="AI57" s="888"/>
    </row>
    <row r="58" spans="16:35">
      <c r="P58" s="888"/>
      <c r="Q58" s="888"/>
      <c r="R58" s="888"/>
      <c r="S58" s="888"/>
      <c r="T58" s="888"/>
      <c r="U58" s="888"/>
      <c r="V58" s="1361"/>
      <c r="W58" s="888"/>
      <c r="X58" s="956"/>
      <c r="AC58" t="s">
        <v>2329</v>
      </c>
      <c r="AE58" s="888"/>
      <c r="AF58" s="888"/>
      <c r="AG58" s="888"/>
      <c r="AH58" s="888"/>
      <c r="AI58" s="888"/>
    </row>
    <row r="59" spans="16:35">
      <c r="P59" s="888"/>
      <c r="Q59" s="888"/>
      <c r="R59" s="888"/>
      <c r="S59" s="888"/>
      <c r="T59" s="888"/>
      <c r="U59" s="888"/>
      <c r="V59" s="1361"/>
      <c r="W59" s="888"/>
      <c r="X59" s="956"/>
      <c r="AC59" t="s">
        <v>2329</v>
      </c>
      <c r="AE59" s="888"/>
      <c r="AF59" s="888"/>
      <c r="AG59" s="888"/>
      <c r="AH59" s="888"/>
      <c r="AI59" s="888"/>
    </row>
    <row r="60" spans="16:35">
      <c r="P60" s="888"/>
      <c r="Q60" s="888"/>
      <c r="R60" s="888"/>
      <c r="S60" s="888"/>
      <c r="T60" s="888"/>
      <c r="U60" s="888"/>
      <c r="V60" s="1361"/>
      <c r="W60" s="888"/>
      <c r="X60" s="956"/>
      <c r="AC60" t="s">
        <v>2329</v>
      </c>
      <c r="AE60" s="888"/>
      <c r="AF60" s="888"/>
      <c r="AG60" s="888"/>
      <c r="AH60" s="888"/>
      <c r="AI60" s="888"/>
    </row>
    <row r="61" spans="16:35">
      <c r="P61" s="888"/>
      <c r="Q61" s="888"/>
      <c r="R61" s="888"/>
      <c r="S61" s="888"/>
      <c r="T61" s="888"/>
      <c r="U61" s="888"/>
      <c r="V61" s="1361"/>
      <c r="W61" s="888"/>
      <c r="X61" s="956"/>
      <c r="AC61" t="s">
        <v>2329</v>
      </c>
      <c r="AE61" s="888"/>
      <c r="AF61" s="888"/>
      <c r="AG61" s="888"/>
      <c r="AH61" s="888"/>
      <c r="AI61" s="888"/>
    </row>
    <row r="62" spans="16:35">
      <c r="P62" s="888"/>
      <c r="Q62" s="888"/>
      <c r="R62" s="888"/>
      <c r="S62" s="888"/>
      <c r="T62" s="888"/>
      <c r="U62" s="888"/>
      <c r="V62" s="1361"/>
      <c r="W62" s="888"/>
      <c r="X62" s="956"/>
      <c r="AC62" t="s">
        <v>2329</v>
      </c>
      <c r="AE62" s="888"/>
      <c r="AF62" s="888"/>
      <c r="AG62" s="888"/>
      <c r="AH62" s="888"/>
      <c r="AI62" s="888"/>
    </row>
    <row r="63" spans="16:35">
      <c r="P63" s="888"/>
      <c r="Q63" s="888"/>
      <c r="R63" s="888"/>
      <c r="S63" s="888"/>
      <c r="T63" s="888"/>
      <c r="U63" s="888"/>
      <c r="V63" s="1361"/>
      <c r="W63" s="888"/>
      <c r="X63" s="956"/>
      <c r="AC63" t="s">
        <v>2329</v>
      </c>
      <c r="AE63" s="888"/>
      <c r="AF63" s="888"/>
      <c r="AG63" s="888"/>
      <c r="AH63" s="888"/>
      <c r="AI63" s="888"/>
    </row>
    <row r="64" spans="16:35">
      <c r="P64" s="888"/>
      <c r="Q64" s="888"/>
      <c r="R64" s="888"/>
      <c r="S64" s="888"/>
      <c r="T64" s="888"/>
      <c r="U64" s="888"/>
      <c r="V64" s="1361"/>
      <c r="W64" s="888"/>
      <c r="X64" s="956"/>
      <c r="AC64" t="s">
        <v>2329</v>
      </c>
      <c r="AE64" s="888"/>
      <c r="AF64" s="888"/>
      <c r="AG64" s="888"/>
      <c r="AH64" s="888"/>
      <c r="AI64" s="888"/>
    </row>
    <row r="65" spans="16:35">
      <c r="P65" s="888"/>
      <c r="Q65" s="888"/>
      <c r="R65" s="888"/>
      <c r="S65" s="888"/>
      <c r="T65" s="888"/>
      <c r="U65" s="888"/>
      <c r="V65" s="1361"/>
      <c r="W65" s="888"/>
      <c r="X65" s="956"/>
      <c r="AC65" t="s">
        <v>2329</v>
      </c>
      <c r="AE65" s="888"/>
      <c r="AF65" s="888"/>
      <c r="AG65" s="888"/>
      <c r="AH65" s="888"/>
      <c r="AI65" s="888"/>
    </row>
    <row r="66" spans="16:35">
      <c r="P66" s="888"/>
      <c r="Q66" s="888"/>
      <c r="R66" s="888"/>
      <c r="S66" s="888"/>
      <c r="T66" s="888"/>
      <c r="U66" s="888"/>
      <c r="V66" s="1361"/>
      <c r="W66" s="888"/>
      <c r="X66" s="956"/>
      <c r="AC66" t="s">
        <v>2329</v>
      </c>
      <c r="AE66" s="888"/>
      <c r="AF66" s="888"/>
      <c r="AG66" s="888"/>
      <c r="AH66" s="888"/>
      <c r="AI66" s="888"/>
    </row>
    <row r="67" spans="16:35">
      <c r="P67" s="888"/>
      <c r="Q67" s="888"/>
      <c r="R67" s="888"/>
      <c r="S67" s="888"/>
      <c r="T67" s="888"/>
      <c r="U67" s="888"/>
      <c r="V67" s="1361"/>
      <c r="W67" s="888"/>
      <c r="X67" s="956"/>
      <c r="AC67" t="s">
        <v>2329</v>
      </c>
      <c r="AE67" s="888"/>
      <c r="AF67" s="888"/>
      <c r="AG67" s="888"/>
      <c r="AH67" s="888"/>
      <c r="AI67" s="888"/>
    </row>
    <row r="68" spans="16:35">
      <c r="P68" s="888"/>
      <c r="Q68" s="888"/>
      <c r="R68" s="888"/>
      <c r="S68" s="888"/>
      <c r="T68" s="888"/>
      <c r="U68" s="888"/>
      <c r="V68" s="1361"/>
      <c r="W68" s="888"/>
      <c r="X68" s="956"/>
      <c r="AC68" t="s">
        <v>2329</v>
      </c>
      <c r="AE68" s="888"/>
      <c r="AF68" s="888"/>
      <c r="AG68" s="888"/>
      <c r="AH68" s="888"/>
      <c r="AI68" s="888"/>
    </row>
    <row r="69" spans="16:35">
      <c r="P69" s="888"/>
      <c r="Q69" s="888"/>
      <c r="R69" s="888"/>
      <c r="S69" s="888"/>
      <c r="T69" s="888"/>
      <c r="U69" s="888"/>
      <c r="V69" s="1361"/>
      <c r="W69" s="888"/>
      <c r="X69" s="956"/>
      <c r="AC69" t="s">
        <v>2329</v>
      </c>
      <c r="AE69" s="888"/>
      <c r="AF69" s="888"/>
      <c r="AG69" s="888"/>
      <c r="AH69" s="888"/>
      <c r="AI69" s="888"/>
    </row>
    <row r="70" spans="16:35">
      <c r="P70" s="888"/>
      <c r="Q70" s="888"/>
      <c r="R70" s="888"/>
      <c r="S70" s="888"/>
      <c r="T70" s="888"/>
      <c r="U70" s="888"/>
      <c r="V70" s="1361"/>
      <c r="W70" s="888"/>
      <c r="X70" s="956"/>
      <c r="AC70" t="s">
        <v>2329</v>
      </c>
      <c r="AE70" s="888"/>
      <c r="AF70" s="888"/>
      <c r="AG70" s="888"/>
      <c r="AH70" s="888"/>
      <c r="AI70" s="888"/>
    </row>
    <row r="71" spans="16:35">
      <c r="P71" s="888"/>
      <c r="Q71" s="888"/>
      <c r="R71" s="888"/>
      <c r="S71" s="888"/>
      <c r="T71" s="888"/>
      <c r="U71" s="888"/>
      <c r="V71" s="1361"/>
      <c r="W71" s="888"/>
      <c r="X71" s="956"/>
      <c r="AC71" t="s">
        <v>2329</v>
      </c>
      <c r="AE71" s="888"/>
      <c r="AF71" s="888"/>
      <c r="AG71" s="888"/>
      <c r="AH71" s="888"/>
      <c r="AI71" s="888"/>
    </row>
    <row r="72" spans="16:35">
      <c r="P72" s="888"/>
      <c r="Q72" s="888"/>
      <c r="R72" s="888"/>
      <c r="S72" s="888"/>
      <c r="T72" s="888"/>
      <c r="U72" s="888"/>
      <c r="V72" s="1361"/>
      <c r="W72" s="888"/>
      <c r="X72" s="956"/>
      <c r="AC72" t="s">
        <v>2329</v>
      </c>
      <c r="AE72" s="888"/>
      <c r="AF72" s="888"/>
      <c r="AG72" s="888"/>
      <c r="AH72" s="888"/>
      <c r="AI72" s="888"/>
    </row>
    <row r="73" spans="16:35">
      <c r="P73" s="888"/>
      <c r="Q73" s="888"/>
      <c r="R73" s="888"/>
      <c r="S73" s="888"/>
      <c r="T73" s="888"/>
      <c r="U73" s="888"/>
      <c r="V73" s="1361"/>
      <c r="W73" s="888"/>
      <c r="X73" s="956"/>
      <c r="AC73" t="s">
        <v>2329</v>
      </c>
      <c r="AE73" s="888"/>
      <c r="AF73" s="888"/>
      <c r="AG73" s="888"/>
      <c r="AH73" s="888"/>
      <c r="AI73" s="888"/>
    </row>
    <row r="74" spans="16:35">
      <c r="P74" s="888"/>
      <c r="Q74" s="888"/>
      <c r="R74" s="888"/>
      <c r="S74" s="888"/>
      <c r="T74" s="888"/>
      <c r="U74" s="888"/>
      <c r="V74" s="1361"/>
      <c r="W74" s="888"/>
      <c r="X74" s="956"/>
      <c r="AC74" t="s">
        <v>2329</v>
      </c>
      <c r="AE74" s="888"/>
      <c r="AF74" s="888"/>
      <c r="AG74" s="888"/>
      <c r="AH74" s="888"/>
      <c r="AI74" s="888"/>
    </row>
    <row r="75" spans="16:35">
      <c r="P75" s="888"/>
      <c r="Q75" s="888"/>
      <c r="R75" s="888"/>
      <c r="S75" s="888"/>
      <c r="T75" s="888"/>
      <c r="U75" s="888"/>
      <c r="V75" s="1361"/>
      <c r="W75" s="888"/>
      <c r="X75" s="956"/>
      <c r="AC75" t="s">
        <v>2329</v>
      </c>
      <c r="AE75" s="888"/>
      <c r="AF75" s="888"/>
      <c r="AG75" s="888"/>
      <c r="AH75" s="888"/>
      <c r="AI75" s="888"/>
    </row>
    <row r="76" spans="16:35">
      <c r="P76" s="888"/>
      <c r="Q76" s="888"/>
      <c r="R76" s="888"/>
      <c r="S76" s="888"/>
      <c r="T76" s="888"/>
      <c r="U76" s="888"/>
      <c r="V76" s="1361"/>
      <c r="W76" s="888"/>
      <c r="X76" s="956"/>
      <c r="AC76" t="s">
        <v>2329</v>
      </c>
      <c r="AE76" s="888"/>
      <c r="AF76" s="888"/>
      <c r="AG76" s="888"/>
      <c r="AH76" s="888"/>
      <c r="AI76" s="888"/>
    </row>
    <row r="77" spans="16:35">
      <c r="P77" s="888"/>
      <c r="Q77" s="888"/>
      <c r="R77" s="888"/>
      <c r="S77" s="888"/>
      <c r="T77" s="888"/>
      <c r="U77" s="888"/>
      <c r="V77" s="1361"/>
      <c r="W77" s="888"/>
      <c r="X77" s="956"/>
      <c r="AC77" t="s">
        <v>2329</v>
      </c>
      <c r="AE77" s="888"/>
      <c r="AF77" s="888"/>
      <c r="AG77" s="888"/>
      <c r="AH77" s="888"/>
      <c r="AI77" s="888"/>
    </row>
    <row r="78" spans="16:35">
      <c r="P78" s="888"/>
      <c r="Q78" s="888"/>
      <c r="R78" s="888"/>
      <c r="S78" s="888"/>
      <c r="T78" s="888"/>
      <c r="U78" s="888"/>
      <c r="V78" s="1361"/>
      <c r="W78" s="888"/>
      <c r="X78" s="956"/>
      <c r="AC78" t="s">
        <v>2329</v>
      </c>
      <c r="AE78" s="888"/>
      <c r="AF78" s="888"/>
      <c r="AG78" s="888"/>
      <c r="AH78" s="888"/>
      <c r="AI78" s="888"/>
    </row>
    <row r="79" spans="16:35">
      <c r="P79" s="888"/>
      <c r="Q79" s="888"/>
      <c r="R79" s="888"/>
      <c r="S79" s="888"/>
      <c r="T79" s="888"/>
      <c r="U79" s="888"/>
      <c r="V79" s="1361"/>
      <c r="W79" s="888"/>
      <c r="X79" s="956"/>
      <c r="AC79" t="s">
        <v>2329</v>
      </c>
      <c r="AE79" s="888"/>
      <c r="AF79" s="888"/>
      <c r="AG79" s="888"/>
      <c r="AH79" s="888"/>
      <c r="AI79" s="888"/>
    </row>
    <row r="80" spans="16:35">
      <c r="P80" s="888"/>
      <c r="Q80" s="888"/>
      <c r="R80" s="888"/>
      <c r="S80" s="888"/>
      <c r="T80" s="888"/>
      <c r="U80" s="888"/>
      <c r="V80" s="1361"/>
      <c r="W80" s="888"/>
      <c r="X80" s="956"/>
      <c r="AC80" t="s">
        <v>2329</v>
      </c>
      <c r="AE80" s="888"/>
      <c r="AF80" s="888"/>
      <c r="AG80" s="888"/>
      <c r="AH80" s="888"/>
      <c r="AI80" s="888"/>
    </row>
    <row r="81" spans="16:35">
      <c r="P81" s="888"/>
      <c r="Q81" s="888"/>
      <c r="R81" s="888"/>
      <c r="S81" s="888"/>
      <c r="T81" s="888"/>
      <c r="U81" s="888"/>
      <c r="V81" s="1361"/>
      <c r="W81" s="888"/>
      <c r="X81" s="956"/>
      <c r="AC81" t="s">
        <v>2329</v>
      </c>
      <c r="AE81" s="888"/>
      <c r="AF81" s="888"/>
      <c r="AG81" s="888"/>
      <c r="AH81" s="888"/>
      <c r="AI81" s="888"/>
    </row>
    <row r="82" spans="16:35">
      <c r="P82" s="888"/>
      <c r="Q82" s="888"/>
      <c r="R82" s="888"/>
      <c r="S82" s="888"/>
      <c r="T82" s="888"/>
      <c r="U82" s="888"/>
      <c r="V82" s="1361"/>
      <c r="W82" s="888"/>
      <c r="X82" s="956"/>
      <c r="AC82" t="s">
        <v>2329</v>
      </c>
      <c r="AE82" s="888"/>
      <c r="AF82" s="888"/>
      <c r="AG82" s="888"/>
      <c r="AH82" s="888"/>
      <c r="AI82" s="888"/>
    </row>
    <row r="83" spans="16:35">
      <c r="P83" s="888"/>
      <c r="Q83" s="888"/>
      <c r="R83" s="888"/>
      <c r="S83" s="888"/>
      <c r="T83" s="888"/>
      <c r="U83" s="888"/>
      <c r="V83" s="1361"/>
      <c r="W83" s="888"/>
      <c r="X83" s="956"/>
      <c r="AC83" t="s">
        <v>2329</v>
      </c>
      <c r="AE83" s="888"/>
      <c r="AF83" s="888"/>
      <c r="AG83" s="888"/>
      <c r="AH83" s="888"/>
      <c r="AI83" s="888"/>
    </row>
    <row r="84" spans="16:35">
      <c r="P84" s="888"/>
      <c r="Q84" s="888"/>
      <c r="R84" s="888"/>
      <c r="S84" s="888"/>
      <c r="T84" s="888"/>
      <c r="U84" s="888"/>
      <c r="V84" s="1361"/>
      <c r="W84" s="888"/>
      <c r="X84" s="956"/>
      <c r="AC84" t="s">
        <v>2329</v>
      </c>
      <c r="AE84" s="888"/>
      <c r="AF84" s="888"/>
      <c r="AG84" s="888"/>
      <c r="AH84" s="888"/>
      <c r="AI84" s="888"/>
    </row>
    <row r="85" spans="16:35">
      <c r="P85" s="888"/>
      <c r="Q85" s="888"/>
      <c r="R85" s="888"/>
      <c r="S85" s="888"/>
      <c r="T85" s="888"/>
      <c r="U85" s="888"/>
      <c r="V85" s="1361"/>
      <c r="W85" s="888"/>
      <c r="X85" s="956"/>
      <c r="AC85" t="s">
        <v>2329</v>
      </c>
      <c r="AE85" s="888"/>
      <c r="AF85" s="888"/>
      <c r="AG85" s="888"/>
      <c r="AH85" s="888"/>
      <c r="AI85" s="888"/>
    </row>
    <row r="86" spans="16:35">
      <c r="P86" s="888"/>
      <c r="Q86" s="888"/>
      <c r="R86" s="888"/>
      <c r="S86" s="888"/>
      <c r="T86" s="888"/>
      <c r="U86" s="888"/>
      <c r="V86" s="1361"/>
      <c r="W86" s="888"/>
      <c r="X86" s="956"/>
      <c r="AC86" t="s">
        <v>2329</v>
      </c>
      <c r="AE86" s="888"/>
      <c r="AF86" s="888"/>
      <c r="AG86" s="888"/>
      <c r="AH86" s="888"/>
      <c r="AI86" s="888"/>
    </row>
    <row r="87" spans="16:35">
      <c r="P87" s="888"/>
      <c r="Q87" s="888"/>
      <c r="R87" s="888"/>
      <c r="S87" s="888"/>
      <c r="T87" s="888"/>
      <c r="U87" s="888"/>
      <c r="V87" s="1361"/>
      <c r="W87" s="888"/>
      <c r="X87" s="956"/>
      <c r="AC87" t="s">
        <v>2329</v>
      </c>
      <c r="AE87" s="888"/>
      <c r="AF87" s="888"/>
      <c r="AG87" s="888"/>
      <c r="AH87" s="888"/>
      <c r="AI87" s="888"/>
    </row>
    <row r="88" spans="16:35">
      <c r="P88" s="888"/>
      <c r="Q88" s="888"/>
      <c r="R88" s="888"/>
      <c r="S88" s="888"/>
      <c r="T88" s="888"/>
      <c r="U88" s="888"/>
      <c r="V88" s="1361"/>
      <c r="W88" s="888"/>
      <c r="X88" s="956"/>
      <c r="AC88" t="s">
        <v>2329</v>
      </c>
      <c r="AE88" s="888"/>
      <c r="AF88" s="888"/>
      <c r="AG88" s="888"/>
      <c r="AH88" s="888"/>
      <c r="AI88" s="888"/>
    </row>
    <row r="89" spans="16:35">
      <c r="P89" s="888"/>
      <c r="Q89" s="888"/>
      <c r="R89" s="888"/>
      <c r="S89" s="888"/>
      <c r="T89" s="888"/>
      <c r="U89" s="888"/>
      <c r="V89" s="1361"/>
      <c r="W89" s="888"/>
      <c r="X89" s="956"/>
      <c r="AC89" t="s">
        <v>2329</v>
      </c>
      <c r="AE89" s="888"/>
      <c r="AF89" s="888"/>
      <c r="AG89" s="888"/>
      <c r="AH89" s="888"/>
      <c r="AI89" s="888"/>
    </row>
    <row r="90" spans="16:35">
      <c r="P90" s="888"/>
      <c r="Q90" s="888"/>
      <c r="R90" s="888"/>
      <c r="S90" s="888"/>
      <c r="T90" s="888"/>
      <c r="U90" s="888"/>
      <c r="V90" s="1361"/>
      <c r="W90" s="888"/>
      <c r="X90" s="956"/>
      <c r="AC90" t="s">
        <v>2329</v>
      </c>
      <c r="AE90" s="888"/>
      <c r="AF90" s="888"/>
      <c r="AG90" s="888"/>
      <c r="AH90" s="888"/>
      <c r="AI90" s="888"/>
    </row>
    <row r="91" spans="16:35">
      <c r="P91" s="888"/>
      <c r="Q91" s="888"/>
      <c r="R91" s="888"/>
      <c r="S91" s="888"/>
      <c r="T91" s="888"/>
      <c r="U91" s="888"/>
      <c r="V91" s="1361"/>
      <c r="W91" s="888"/>
      <c r="X91" s="956"/>
      <c r="AC91" t="s">
        <v>2329</v>
      </c>
      <c r="AE91" s="888"/>
      <c r="AF91" s="888"/>
      <c r="AG91" s="888"/>
      <c r="AH91" s="888"/>
      <c r="AI91" s="888"/>
    </row>
    <row r="92" spans="16:35">
      <c r="P92" s="888"/>
      <c r="Q92" s="888"/>
      <c r="R92" s="888"/>
      <c r="S92" s="888"/>
      <c r="T92" s="888"/>
      <c r="U92" s="888"/>
      <c r="V92" s="1361"/>
      <c r="W92" s="888"/>
      <c r="X92" s="956"/>
      <c r="AC92" t="s">
        <v>2329</v>
      </c>
      <c r="AE92" s="888"/>
      <c r="AF92" s="888"/>
      <c r="AG92" s="888"/>
      <c r="AH92" s="888"/>
      <c r="AI92" s="888"/>
    </row>
    <row r="93" spans="16:35">
      <c r="P93" s="888"/>
      <c r="Q93" s="888"/>
      <c r="R93" s="888"/>
      <c r="S93" s="888"/>
      <c r="T93" s="888"/>
      <c r="U93" s="888"/>
      <c r="V93" s="1361"/>
      <c r="W93" s="888"/>
      <c r="X93" s="956"/>
      <c r="AC93" t="s">
        <v>2329</v>
      </c>
      <c r="AE93" s="888"/>
      <c r="AF93" s="888"/>
      <c r="AG93" s="888"/>
      <c r="AH93" s="888"/>
      <c r="AI93" s="888"/>
    </row>
    <row r="94" spans="16:35">
      <c r="P94" s="888"/>
      <c r="Q94" s="888"/>
      <c r="R94" s="888"/>
      <c r="S94" s="888"/>
      <c r="T94" s="888"/>
      <c r="U94" s="888"/>
      <c r="V94" s="1361"/>
      <c r="W94" s="888"/>
      <c r="X94" s="956"/>
      <c r="AC94" t="s">
        <v>2329</v>
      </c>
      <c r="AE94" s="888"/>
      <c r="AF94" s="888"/>
      <c r="AG94" s="888"/>
      <c r="AH94" s="888"/>
      <c r="AI94" s="888"/>
    </row>
    <row r="95" spans="16:35">
      <c r="P95" s="888"/>
      <c r="Q95" s="888"/>
      <c r="R95" s="888"/>
      <c r="S95" s="888"/>
      <c r="T95" s="888"/>
      <c r="U95" s="888"/>
      <c r="V95" s="1361"/>
      <c r="W95" s="888"/>
      <c r="X95" s="956"/>
      <c r="AC95" t="s">
        <v>2329</v>
      </c>
      <c r="AE95" s="888"/>
      <c r="AF95" s="888"/>
      <c r="AG95" s="888"/>
      <c r="AH95" s="888"/>
      <c r="AI95" s="888"/>
    </row>
    <row r="96" spans="16:35">
      <c r="P96" s="888"/>
      <c r="Q96" s="888"/>
      <c r="R96" s="888"/>
      <c r="S96" s="888"/>
      <c r="T96" s="888"/>
      <c r="U96" s="888"/>
      <c r="V96" s="1361"/>
      <c r="W96" s="888"/>
      <c r="X96" s="956"/>
      <c r="AC96" t="s">
        <v>2329</v>
      </c>
      <c r="AE96" s="888"/>
      <c r="AF96" s="888"/>
      <c r="AG96" s="888"/>
      <c r="AH96" s="888"/>
      <c r="AI96" s="888"/>
    </row>
    <row r="97" spans="16:35">
      <c r="P97" s="888"/>
      <c r="Q97" s="888"/>
      <c r="R97" s="888"/>
      <c r="S97" s="888"/>
      <c r="T97" s="888"/>
      <c r="U97" s="888"/>
      <c r="V97" s="1361"/>
      <c r="W97" s="888"/>
      <c r="X97" s="956"/>
      <c r="AC97" t="s">
        <v>2329</v>
      </c>
      <c r="AE97" s="888"/>
      <c r="AF97" s="888"/>
      <c r="AG97" s="888"/>
      <c r="AH97" s="888"/>
      <c r="AI97" s="888"/>
    </row>
    <row r="98" spans="16:35">
      <c r="P98" s="888"/>
      <c r="Q98" s="888"/>
      <c r="R98" s="888"/>
      <c r="S98" s="888"/>
      <c r="T98" s="888"/>
      <c r="U98" s="888"/>
      <c r="V98" s="1361"/>
      <c r="W98" s="888"/>
      <c r="X98" s="956"/>
      <c r="AC98" t="s">
        <v>2329</v>
      </c>
      <c r="AE98" s="888"/>
      <c r="AF98" s="888"/>
      <c r="AG98" s="888"/>
      <c r="AH98" s="888"/>
      <c r="AI98" s="888"/>
    </row>
    <row r="99" spans="16:35">
      <c r="P99" s="888"/>
      <c r="Q99" s="888"/>
      <c r="R99" s="888"/>
      <c r="S99" s="888"/>
      <c r="T99" s="888"/>
      <c r="U99" s="888"/>
      <c r="V99" s="1361"/>
      <c r="W99" s="888"/>
      <c r="X99" s="956"/>
      <c r="AC99" t="s">
        <v>2329</v>
      </c>
      <c r="AE99" s="888"/>
      <c r="AF99" s="888"/>
      <c r="AG99" s="888"/>
      <c r="AH99" s="888"/>
      <c r="AI99" s="888"/>
    </row>
    <row r="100" spans="16:35">
      <c r="P100" s="888"/>
      <c r="Q100" s="888"/>
      <c r="R100" s="888"/>
      <c r="S100" s="888"/>
      <c r="T100" s="888"/>
      <c r="U100" s="888"/>
      <c r="V100" s="1361"/>
      <c r="W100" s="888"/>
      <c r="X100" s="956"/>
      <c r="AC100" t="s">
        <v>2329</v>
      </c>
      <c r="AE100" s="888"/>
      <c r="AF100" s="888"/>
      <c r="AG100" s="888"/>
      <c r="AH100" s="888"/>
      <c r="AI100" s="888"/>
    </row>
    <row r="101" spans="16:35">
      <c r="P101" s="888"/>
      <c r="Q101" s="888"/>
      <c r="R101" s="888"/>
      <c r="S101" s="888"/>
      <c r="T101" s="888"/>
      <c r="U101" s="888"/>
      <c r="V101" s="1361"/>
      <c r="W101" s="888"/>
      <c r="X101" s="956"/>
      <c r="AC101" t="s">
        <v>2329</v>
      </c>
      <c r="AE101" s="888"/>
      <c r="AF101" s="888"/>
      <c r="AG101" s="888"/>
      <c r="AH101" s="888"/>
      <c r="AI101" s="888"/>
    </row>
    <row r="102" spans="16:35">
      <c r="P102" s="888"/>
      <c r="Q102" s="888"/>
      <c r="R102" s="888"/>
      <c r="S102" s="888"/>
      <c r="T102" s="888"/>
      <c r="U102" s="888"/>
      <c r="V102" s="1361"/>
      <c r="W102" s="888"/>
      <c r="X102" s="956"/>
      <c r="AC102" t="s">
        <v>2329</v>
      </c>
      <c r="AE102" s="888"/>
      <c r="AF102" s="888"/>
      <c r="AG102" s="888"/>
      <c r="AH102" s="888"/>
      <c r="AI102" s="888"/>
    </row>
    <row r="103" spans="16:35">
      <c r="P103" s="888"/>
      <c r="Q103" s="888"/>
      <c r="R103" s="888"/>
      <c r="S103" s="888"/>
      <c r="T103" s="888"/>
      <c r="U103" s="888"/>
      <c r="V103" s="1361"/>
      <c r="W103" s="888"/>
      <c r="X103" s="956"/>
      <c r="AC103" t="s">
        <v>2329</v>
      </c>
      <c r="AE103" s="888"/>
      <c r="AF103" s="888"/>
      <c r="AG103" s="888"/>
      <c r="AH103" s="888"/>
      <c r="AI103" s="888"/>
    </row>
    <row r="104" spans="16:35">
      <c r="P104" s="888"/>
      <c r="Q104" s="888"/>
      <c r="R104" s="888"/>
      <c r="S104" s="888"/>
      <c r="T104" s="888"/>
      <c r="U104" s="888"/>
      <c r="V104" s="1361"/>
      <c r="W104" s="888"/>
      <c r="X104" s="956"/>
      <c r="AC104" t="s">
        <v>2329</v>
      </c>
      <c r="AE104" s="888"/>
      <c r="AF104" s="888"/>
      <c r="AG104" s="888"/>
      <c r="AH104" s="888"/>
      <c r="AI104" s="888"/>
    </row>
    <row r="105" spans="16:35">
      <c r="P105" s="888"/>
      <c r="Q105" s="888"/>
      <c r="R105" s="888"/>
      <c r="S105" s="888"/>
      <c r="T105" s="888"/>
      <c r="U105" s="888"/>
      <c r="V105" s="1361"/>
      <c r="W105" s="888"/>
      <c r="X105" s="956"/>
      <c r="AC105" t="s">
        <v>2329</v>
      </c>
      <c r="AE105" s="888"/>
      <c r="AF105" s="888"/>
      <c r="AG105" s="888"/>
      <c r="AH105" s="888"/>
      <c r="AI105" s="888"/>
    </row>
    <row r="106" spans="16:35">
      <c r="P106" s="888"/>
      <c r="Q106" s="888"/>
      <c r="R106" s="888"/>
      <c r="S106" s="888"/>
      <c r="T106" s="888"/>
      <c r="U106" s="888"/>
      <c r="V106" s="1361"/>
      <c r="W106" s="888"/>
      <c r="X106" s="956"/>
      <c r="AC106" t="s">
        <v>2329</v>
      </c>
      <c r="AE106" s="888"/>
      <c r="AF106" s="888"/>
      <c r="AG106" s="888"/>
      <c r="AH106" s="888"/>
      <c r="AI106" s="888"/>
    </row>
    <row r="107" spans="16:35">
      <c r="P107" s="888"/>
      <c r="Q107" s="888"/>
      <c r="R107" s="888"/>
      <c r="S107" s="888"/>
      <c r="T107" s="888"/>
      <c r="U107" s="888"/>
      <c r="V107" s="1361"/>
      <c r="W107" s="888"/>
      <c r="X107" s="956"/>
      <c r="AC107" t="s">
        <v>2329</v>
      </c>
      <c r="AE107" s="888"/>
      <c r="AF107" s="888"/>
      <c r="AG107" s="888"/>
      <c r="AH107" s="888"/>
      <c r="AI107" s="888"/>
    </row>
    <row r="108" spans="16:35">
      <c r="P108" s="888"/>
      <c r="Q108" s="888"/>
      <c r="R108" s="888"/>
      <c r="S108" s="888"/>
      <c r="T108" s="888"/>
      <c r="U108" s="888"/>
      <c r="V108" s="1361"/>
      <c r="W108" s="888"/>
      <c r="X108" s="956"/>
      <c r="AC108" t="s">
        <v>2329</v>
      </c>
      <c r="AE108" s="888"/>
      <c r="AF108" s="888"/>
      <c r="AG108" s="888"/>
      <c r="AH108" s="888"/>
      <c r="AI108" s="888"/>
    </row>
    <row r="109" spans="16:35">
      <c r="P109" s="888"/>
      <c r="Q109" s="888"/>
      <c r="R109" s="888"/>
      <c r="S109" s="888"/>
      <c r="T109" s="888"/>
      <c r="U109" s="888"/>
      <c r="V109" s="1361"/>
      <c r="W109" s="888"/>
      <c r="X109" s="956"/>
      <c r="AC109" t="s">
        <v>2329</v>
      </c>
      <c r="AE109" s="888"/>
      <c r="AF109" s="888"/>
      <c r="AG109" s="888"/>
      <c r="AH109" s="888"/>
      <c r="AI109" s="888"/>
    </row>
    <row r="110" spans="16:35">
      <c r="P110" s="888"/>
      <c r="Q110" s="888"/>
      <c r="R110" s="888"/>
      <c r="S110" s="888"/>
      <c r="T110" s="888"/>
      <c r="U110" s="888"/>
      <c r="V110" s="1361"/>
      <c r="W110" s="888"/>
      <c r="X110" s="956"/>
      <c r="AC110" t="s">
        <v>2329</v>
      </c>
      <c r="AE110" s="888"/>
      <c r="AF110" s="888"/>
      <c r="AG110" s="888"/>
      <c r="AH110" s="888"/>
      <c r="AI110" s="888"/>
    </row>
    <row r="111" spans="16:35">
      <c r="P111" s="888"/>
      <c r="Q111" s="888"/>
      <c r="R111" s="888"/>
      <c r="S111" s="888"/>
      <c r="T111" s="888"/>
      <c r="U111" s="888"/>
      <c r="V111" s="1361"/>
      <c r="W111" s="888"/>
      <c r="X111" s="956"/>
      <c r="AC111" t="s">
        <v>2329</v>
      </c>
      <c r="AE111" s="888"/>
      <c r="AF111" s="888"/>
      <c r="AG111" s="888"/>
      <c r="AH111" s="888"/>
      <c r="AI111" s="888"/>
    </row>
    <row r="112" spans="16:35">
      <c r="P112" s="888"/>
      <c r="Q112" s="888"/>
      <c r="R112" s="888"/>
      <c r="S112" s="888"/>
      <c r="T112" s="888"/>
      <c r="U112" s="888"/>
      <c r="V112" s="1361"/>
      <c r="W112" s="888"/>
      <c r="X112" s="956"/>
      <c r="AC112" t="s">
        <v>2329</v>
      </c>
      <c r="AE112" s="888"/>
      <c r="AF112" s="888"/>
      <c r="AG112" s="888"/>
      <c r="AH112" s="888"/>
      <c r="AI112" s="888"/>
    </row>
    <row r="113" spans="16:35">
      <c r="P113" s="888"/>
      <c r="Q113" s="888"/>
      <c r="R113" s="888"/>
      <c r="S113" s="888"/>
      <c r="T113" s="888"/>
      <c r="U113" s="888"/>
      <c r="V113" s="1361"/>
      <c r="W113" s="888"/>
      <c r="X113" s="956"/>
      <c r="AC113" t="s">
        <v>2329</v>
      </c>
      <c r="AE113" s="888"/>
      <c r="AF113" s="888"/>
      <c r="AG113" s="888"/>
      <c r="AH113" s="888"/>
      <c r="AI113" s="888"/>
    </row>
    <row r="114" spans="16:35">
      <c r="P114" s="888"/>
      <c r="Q114" s="888"/>
      <c r="R114" s="888"/>
      <c r="S114" s="888"/>
      <c r="T114" s="888"/>
      <c r="U114" s="888"/>
      <c r="V114" s="1361"/>
      <c r="W114" s="888"/>
      <c r="X114" s="956"/>
      <c r="AC114" t="s">
        <v>2329</v>
      </c>
      <c r="AE114" s="888"/>
      <c r="AF114" s="888"/>
      <c r="AG114" s="888"/>
      <c r="AH114" s="888"/>
      <c r="AI114" s="888"/>
    </row>
    <row r="115" spans="16:35">
      <c r="P115" s="888"/>
      <c r="Q115" s="888"/>
      <c r="R115" s="888"/>
      <c r="S115" s="888"/>
      <c r="T115" s="888"/>
      <c r="U115" s="888"/>
      <c r="V115" s="1361"/>
      <c r="W115" s="888"/>
      <c r="X115" s="956"/>
      <c r="AC115" t="s">
        <v>2329</v>
      </c>
      <c r="AE115" s="888"/>
      <c r="AF115" s="888"/>
      <c r="AG115" s="888"/>
      <c r="AH115" s="888"/>
      <c r="AI115" s="888"/>
    </row>
    <row r="116" spans="16:35">
      <c r="P116" s="888"/>
      <c r="Q116" s="888"/>
      <c r="R116" s="888"/>
      <c r="S116" s="888"/>
      <c r="T116" s="888"/>
      <c r="U116" s="888"/>
      <c r="V116" s="1361"/>
      <c r="W116" s="888"/>
      <c r="X116" s="956"/>
      <c r="AC116" t="s">
        <v>2329</v>
      </c>
      <c r="AE116" s="888"/>
      <c r="AF116" s="888"/>
      <c r="AG116" s="888"/>
      <c r="AH116" s="888"/>
      <c r="AI116" s="888"/>
    </row>
    <row r="117" spans="16:35">
      <c r="P117" s="888"/>
      <c r="Q117" s="888"/>
      <c r="R117" s="888"/>
      <c r="S117" s="888"/>
      <c r="T117" s="888"/>
      <c r="U117" s="888"/>
      <c r="V117" s="1361"/>
      <c r="W117" s="888"/>
      <c r="X117" s="956"/>
      <c r="AC117" t="s">
        <v>2329</v>
      </c>
      <c r="AE117" s="888"/>
      <c r="AF117" s="888"/>
      <c r="AG117" s="888"/>
      <c r="AH117" s="888"/>
      <c r="AI117" s="888"/>
    </row>
    <row r="118" spans="16:35">
      <c r="P118" s="888"/>
      <c r="Q118" s="888"/>
      <c r="R118" s="888"/>
      <c r="S118" s="888"/>
      <c r="T118" s="888"/>
      <c r="U118" s="888"/>
      <c r="V118" s="1361"/>
      <c r="W118" s="888"/>
      <c r="X118" s="956"/>
      <c r="AC118" t="s">
        <v>2329</v>
      </c>
      <c r="AE118" s="888"/>
      <c r="AF118" s="888"/>
      <c r="AG118" s="888"/>
      <c r="AH118" s="888"/>
      <c r="AI118" s="888"/>
    </row>
    <row r="119" spans="16:35">
      <c r="P119" s="888"/>
      <c r="Q119" s="888"/>
      <c r="R119" s="888"/>
      <c r="S119" s="888"/>
      <c r="T119" s="888"/>
      <c r="U119" s="888"/>
      <c r="V119" s="1361"/>
      <c r="W119" s="888"/>
      <c r="X119" s="956"/>
      <c r="AC119" t="s">
        <v>2329</v>
      </c>
      <c r="AE119" s="888"/>
      <c r="AF119" s="888"/>
      <c r="AG119" s="888"/>
      <c r="AH119" s="888"/>
      <c r="AI119" s="888"/>
    </row>
    <row r="120" spans="16:35">
      <c r="P120" s="888"/>
      <c r="Q120" s="888"/>
      <c r="R120" s="888"/>
      <c r="S120" s="888"/>
      <c r="T120" s="888"/>
      <c r="U120" s="888"/>
      <c r="V120" s="1361"/>
      <c r="W120" s="888"/>
      <c r="X120" s="956"/>
      <c r="AC120" t="s">
        <v>2329</v>
      </c>
      <c r="AE120" s="888"/>
      <c r="AF120" s="888"/>
      <c r="AG120" s="888"/>
      <c r="AH120" s="888"/>
      <c r="AI120" s="888"/>
    </row>
    <row r="121" spans="16:35">
      <c r="P121" s="888"/>
      <c r="Q121" s="888"/>
      <c r="R121" s="888"/>
      <c r="S121" s="888"/>
      <c r="T121" s="888"/>
      <c r="U121" s="888"/>
      <c r="V121" s="1361"/>
      <c r="W121" s="888"/>
      <c r="X121" s="956"/>
      <c r="AC121" t="s">
        <v>2329</v>
      </c>
      <c r="AE121" s="888"/>
      <c r="AF121" s="888"/>
      <c r="AG121" s="888"/>
      <c r="AH121" s="888"/>
      <c r="AI121" s="888"/>
    </row>
    <row r="122" spans="16:35">
      <c r="P122" s="888"/>
      <c r="Q122" s="888"/>
      <c r="R122" s="888"/>
      <c r="S122" s="888"/>
      <c r="T122" s="888"/>
      <c r="U122" s="888"/>
      <c r="V122" s="1361"/>
      <c r="W122" s="888"/>
      <c r="X122" s="956"/>
      <c r="AC122" t="s">
        <v>2329</v>
      </c>
      <c r="AE122" s="888"/>
      <c r="AF122" s="888"/>
      <c r="AG122" s="888"/>
      <c r="AH122" s="888"/>
      <c r="AI122" s="888"/>
    </row>
    <row r="123" spans="16:35">
      <c r="P123" s="888"/>
      <c r="Q123" s="888"/>
      <c r="R123" s="888"/>
      <c r="S123" s="888"/>
      <c r="T123" s="888"/>
      <c r="U123" s="888"/>
      <c r="V123" s="1361"/>
      <c r="W123" s="888"/>
      <c r="X123" s="956"/>
      <c r="AC123" t="s">
        <v>2329</v>
      </c>
      <c r="AE123" s="888"/>
      <c r="AF123" s="888"/>
      <c r="AG123" s="888"/>
      <c r="AH123" s="888"/>
      <c r="AI123" s="888"/>
    </row>
    <row r="124" spans="16:35">
      <c r="P124" s="888"/>
      <c r="Q124" s="888"/>
      <c r="R124" s="888"/>
      <c r="S124" s="888"/>
      <c r="T124" s="888"/>
      <c r="U124" s="888"/>
      <c r="V124" s="1361"/>
      <c r="W124" s="888"/>
      <c r="X124" s="956"/>
      <c r="AC124" t="s">
        <v>2329</v>
      </c>
      <c r="AE124" s="888"/>
      <c r="AF124" s="888"/>
      <c r="AG124" s="888"/>
      <c r="AH124" s="888"/>
      <c r="AI124" s="888"/>
    </row>
    <row r="125" spans="16:35">
      <c r="P125" s="888"/>
      <c r="Q125" s="888"/>
      <c r="R125" s="888"/>
      <c r="S125" s="888"/>
      <c r="T125" s="888"/>
      <c r="U125" s="888"/>
      <c r="V125" s="1361"/>
      <c r="W125" s="888"/>
      <c r="X125" s="956"/>
      <c r="AC125" t="s">
        <v>2329</v>
      </c>
      <c r="AE125" s="888"/>
      <c r="AF125" s="888"/>
      <c r="AG125" s="888"/>
      <c r="AH125" s="888"/>
      <c r="AI125" s="888"/>
    </row>
    <row r="126" spans="16:35">
      <c r="P126" s="888"/>
      <c r="Q126" s="888"/>
      <c r="R126" s="888"/>
      <c r="S126" s="888"/>
      <c r="T126" s="888"/>
      <c r="U126" s="888"/>
      <c r="V126" s="1361"/>
      <c r="W126" s="888"/>
      <c r="X126" s="956"/>
      <c r="AC126" t="s">
        <v>2329</v>
      </c>
      <c r="AE126" s="888"/>
      <c r="AF126" s="888"/>
      <c r="AG126" s="888"/>
      <c r="AH126" s="888"/>
      <c r="AI126" s="888"/>
    </row>
    <row r="127" spans="16:35">
      <c r="P127" s="888"/>
      <c r="Q127" s="888"/>
      <c r="R127" s="888"/>
      <c r="S127" s="888"/>
      <c r="T127" s="888"/>
      <c r="U127" s="888"/>
      <c r="V127" s="1361"/>
      <c r="W127" s="888"/>
      <c r="X127" s="956"/>
      <c r="AC127" t="s">
        <v>2329</v>
      </c>
      <c r="AE127" s="888"/>
      <c r="AF127" s="888"/>
      <c r="AG127" s="888"/>
      <c r="AH127" s="888"/>
      <c r="AI127" s="888"/>
    </row>
    <row r="128" spans="16:35">
      <c r="P128" s="888"/>
      <c r="Q128" s="888"/>
      <c r="R128" s="888"/>
      <c r="S128" s="888"/>
      <c r="T128" s="888"/>
      <c r="U128" s="888"/>
      <c r="V128" s="1361"/>
      <c r="W128" s="888"/>
      <c r="X128" s="956"/>
      <c r="AC128" t="s">
        <v>2329</v>
      </c>
      <c r="AE128" s="888"/>
      <c r="AF128" s="888"/>
      <c r="AG128" s="888"/>
      <c r="AH128" s="888"/>
      <c r="AI128" s="888"/>
    </row>
    <row r="129" spans="16:35">
      <c r="P129" s="888"/>
      <c r="Q129" s="888"/>
      <c r="R129" s="888"/>
      <c r="S129" s="888"/>
      <c r="T129" s="888"/>
      <c r="U129" s="888"/>
      <c r="V129" s="1361"/>
      <c r="W129" s="888"/>
      <c r="X129" s="956"/>
      <c r="AC129" t="s">
        <v>2329</v>
      </c>
      <c r="AE129" s="888"/>
      <c r="AF129" s="888"/>
      <c r="AG129" s="888"/>
      <c r="AH129" s="888"/>
      <c r="AI129" s="888"/>
    </row>
    <row r="130" spans="16:35">
      <c r="P130" s="888"/>
      <c r="Q130" s="888"/>
      <c r="R130" s="888"/>
      <c r="S130" s="888"/>
      <c r="T130" s="888"/>
      <c r="U130" s="888"/>
      <c r="V130" s="1361"/>
      <c r="W130" s="888"/>
      <c r="X130" s="956"/>
      <c r="AC130" t="s">
        <v>2329</v>
      </c>
      <c r="AE130" s="888"/>
      <c r="AF130" s="888"/>
      <c r="AG130" s="888"/>
      <c r="AH130" s="888"/>
      <c r="AI130" s="888"/>
    </row>
    <row r="131" spans="16:35">
      <c r="P131" s="888"/>
      <c r="Q131" s="888"/>
      <c r="R131" s="888"/>
      <c r="S131" s="888"/>
      <c r="T131" s="888"/>
      <c r="U131" s="888"/>
      <c r="V131" s="1361"/>
      <c r="W131" s="888"/>
      <c r="X131" s="956"/>
      <c r="AC131" t="s">
        <v>2329</v>
      </c>
      <c r="AE131" s="888"/>
      <c r="AF131" s="888"/>
      <c r="AG131" s="888"/>
      <c r="AH131" s="888"/>
      <c r="AI131" s="888"/>
    </row>
    <row r="132" spans="16:35">
      <c r="P132" s="888"/>
      <c r="Q132" s="888"/>
      <c r="R132" s="888"/>
      <c r="S132" s="888"/>
      <c r="T132" s="888"/>
      <c r="U132" s="888"/>
      <c r="V132" s="1361"/>
      <c r="W132" s="888"/>
      <c r="X132" s="956"/>
      <c r="AC132" t="s">
        <v>2329</v>
      </c>
      <c r="AE132" s="888"/>
      <c r="AF132" s="888"/>
      <c r="AG132" s="888"/>
      <c r="AH132" s="888"/>
      <c r="AI132" s="888"/>
    </row>
    <row r="133" spans="16:35">
      <c r="P133" s="888"/>
      <c r="Q133" s="888"/>
      <c r="R133" s="888"/>
      <c r="S133" s="888"/>
      <c r="T133" s="888"/>
      <c r="U133" s="888"/>
      <c r="V133" s="1361"/>
      <c r="W133" s="888"/>
      <c r="X133" s="956"/>
      <c r="AC133" t="s">
        <v>2329</v>
      </c>
      <c r="AE133" s="888"/>
      <c r="AF133" s="888"/>
      <c r="AG133" s="888"/>
      <c r="AH133" s="888"/>
      <c r="AI133" s="888"/>
    </row>
    <row r="134" spans="16:35">
      <c r="P134" s="888"/>
      <c r="Q134" s="888"/>
      <c r="R134" s="888"/>
      <c r="S134" s="888"/>
      <c r="T134" s="888"/>
      <c r="U134" s="888"/>
      <c r="V134" s="1361"/>
      <c r="W134" s="888"/>
      <c r="X134" s="956"/>
      <c r="AC134" t="s">
        <v>2329</v>
      </c>
      <c r="AE134" s="888"/>
      <c r="AF134" s="888"/>
      <c r="AG134" s="888"/>
      <c r="AH134" s="888"/>
      <c r="AI134" s="888"/>
    </row>
    <row r="135" spans="16:35">
      <c r="P135" s="888"/>
      <c r="Q135" s="888"/>
      <c r="R135" s="888"/>
      <c r="S135" s="888"/>
      <c r="T135" s="888"/>
      <c r="U135" s="888"/>
      <c r="V135" s="1361"/>
      <c r="W135" s="888"/>
      <c r="X135" s="956"/>
      <c r="AC135" t="s">
        <v>2329</v>
      </c>
      <c r="AE135" s="888"/>
      <c r="AF135" s="888"/>
      <c r="AG135" s="888"/>
      <c r="AH135" s="888"/>
      <c r="AI135" s="888"/>
    </row>
    <row r="136" spans="16:35">
      <c r="P136" s="888"/>
      <c r="Q136" s="888"/>
      <c r="R136" s="888"/>
      <c r="S136" s="888"/>
      <c r="T136" s="888"/>
      <c r="U136" s="888"/>
      <c r="V136" s="1361"/>
      <c r="W136" s="888"/>
      <c r="X136" s="956"/>
      <c r="AC136" t="s">
        <v>2329</v>
      </c>
      <c r="AE136" s="888"/>
      <c r="AF136" s="888"/>
      <c r="AG136" s="888"/>
      <c r="AH136" s="888"/>
      <c r="AI136" s="888"/>
    </row>
    <row r="137" spans="16:35">
      <c r="P137" s="888"/>
      <c r="Q137" s="888"/>
      <c r="R137" s="888"/>
      <c r="S137" s="888"/>
      <c r="T137" s="888"/>
      <c r="U137" s="888"/>
      <c r="V137" s="1361"/>
      <c r="W137" s="888"/>
      <c r="X137" s="956"/>
      <c r="AC137" t="s">
        <v>2329</v>
      </c>
      <c r="AE137" s="888"/>
      <c r="AF137" s="888"/>
      <c r="AG137" s="888"/>
      <c r="AH137" s="888"/>
      <c r="AI137" s="888"/>
    </row>
    <row r="138" spans="16:35">
      <c r="P138" s="888"/>
      <c r="Q138" s="888"/>
      <c r="R138" s="888"/>
      <c r="S138" s="888"/>
      <c r="T138" s="888"/>
      <c r="U138" s="888"/>
      <c r="V138" s="1361"/>
      <c r="W138" s="888"/>
      <c r="X138" s="956"/>
      <c r="AC138" t="s">
        <v>2329</v>
      </c>
      <c r="AE138" s="888"/>
      <c r="AF138" s="888"/>
      <c r="AG138" s="888"/>
      <c r="AH138" s="888"/>
      <c r="AI138" s="888"/>
    </row>
    <row r="139" spans="16:35">
      <c r="P139" s="888"/>
      <c r="Q139" s="888"/>
      <c r="R139" s="888"/>
      <c r="S139" s="888"/>
      <c r="T139" s="888"/>
      <c r="U139" s="888"/>
      <c r="V139" s="1361"/>
      <c r="W139" s="888"/>
      <c r="X139" s="956"/>
      <c r="AC139" t="s">
        <v>2329</v>
      </c>
      <c r="AE139" s="888"/>
      <c r="AF139" s="888"/>
      <c r="AG139" s="888"/>
      <c r="AH139" s="888"/>
      <c r="AI139" s="888"/>
    </row>
    <row r="140" spans="16:35">
      <c r="P140" s="888"/>
      <c r="Q140" s="888"/>
      <c r="R140" s="888"/>
      <c r="S140" s="888"/>
      <c r="T140" s="888"/>
      <c r="U140" s="888"/>
      <c r="V140" s="1361"/>
      <c r="W140" s="888"/>
      <c r="X140" s="956"/>
      <c r="AC140" t="s">
        <v>2329</v>
      </c>
      <c r="AE140" s="888"/>
      <c r="AF140" s="888"/>
      <c r="AG140" s="888"/>
      <c r="AH140" s="888"/>
      <c r="AI140" s="888"/>
    </row>
    <row r="141" spans="16:35">
      <c r="P141" s="888"/>
      <c r="Q141" s="888"/>
      <c r="R141" s="888"/>
      <c r="S141" s="888"/>
      <c r="T141" s="888"/>
      <c r="U141" s="888"/>
      <c r="V141" s="1361"/>
      <c r="W141" s="888"/>
      <c r="X141" s="956"/>
      <c r="AC141" t="s">
        <v>2329</v>
      </c>
      <c r="AE141" s="888"/>
      <c r="AF141" s="888"/>
      <c r="AG141" s="888"/>
      <c r="AH141" s="888"/>
      <c r="AI141" s="888"/>
    </row>
    <row r="142" spans="16:35">
      <c r="P142" s="888"/>
      <c r="Q142" s="888"/>
      <c r="R142" s="888"/>
      <c r="S142" s="888"/>
      <c r="T142" s="888"/>
      <c r="U142" s="888"/>
      <c r="V142" s="1361"/>
      <c r="W142" s="888"/>
      <c r="X142" s="956"/>
      <c r="AC142" t="s">
        <v>2329</v>
      </c>
      <c r="AE142" s="888"/>
      <c r="AF142" s="888"/>
      <c r="AG142" s="888"/>
      <c r="AH142" s="888"/>
      <c r="AI142" s="888"/>
    </row>
    <row r="143" spans="16:35">
      <c r="P143" s="888"/>
      <c r="Q143" s="888"/>
      <c r="R143" s="888"/>
      <c r="S143" s="888"/>
      <c r="T143" s="888"/>
      <c r="U143" s="888"/>
      <c r="V143" s="1361"/>
      <c r="W143" s="888"/>
      <c r="X143" s="956"/>
      <c r="AC143" t="s">
        <v>2329</v>
      </c>
      <c r="AE143" s="888"/>
      <c r="AF143" s="888"/>
      <c r="AG143" s="888"/>
      <c r="AH143" s="888"/>
      <c r="AI143" s="888"/>
    </row>
    <row r="144" spans="16:35">
      <c r="P144" s="888"/>
      <c r="Q144" s="888"/>
      <c r="R144" s="888"/>
      <c r="S144" s="888"/>
      <c r="T144" s="888"/>
      <c r="U144" s="888"/>
      <c r="V144" s="1361"/>
      <c r="W144" s="888"/>
      <c r="X144" s="956"/>
      <c r="AC144" t="s">
        <v>2329</v>
      </c>
      <c r="AE144" s="888"/>
      <c r="AF144" s="888"/>
      <c r="AG144" s="888"/>
      <c r="AH144" s="888"/>
      <c r="AI144" s="888"/>
    </row>
    <row r="145" spans="16:35">
      <c r="P145" s="888"/>
      <c r="Q145" s="888"/>
      <c r="R145" s="888"/>
      <c r="S145" s="888"/>
      <c r="T145" s="888"/>
      <c r="U145" s="888"/>
      <c r="V145" s="1361"/>
      <c r="W145" s="888"/>
      <c r="X145" s="956"/>
      <c r="AC145" t="s">
        <v>2329</v>
      </c>
      <c r="AE145" s="888"/>
      <c r="AF145" s="888"/>
      <c r="AG145" s="888"/>
      <c r="AH145" s="888"/>
      <c r="AI145" s="888"/>
    </row>
    <row r="146" spans="16:35">
      <c r="P146" s="888"/>
      <c r="Q146" s="888"/>
      <c r="R146" s="888"/>
      <c r="S146" s="888"/>
      <c r="T146" s="888"/>
      <c r="U146" s="888"/>
      <c r="V146" s="1361"/>
      <c r="W146" s="888"/>
      <c r="X146" s="956"/>
      <c r="AC146" t="s">
        <v>2329</v>
      </c>
      <c r="AE146" s="888"/>
      <c r="AF146" s="888"/>
      <c r="AG146" s="888"/>
      <c r="AH146" s="888"/>
      <c r="AI146" s="888"/>
    </row>
    <row r="147" spans="16:35">
      <c r="P147" s="888"/>
      <c r="Q147" s="888"/>
      <c r="R147" s="888"/>
      <c r="S147" s="888"/>
      <c r="T147" s="888"/>
      <c r="U147" s="888"/>
      <c r="V147" s="1361"/>
      <c r="W147" s="888"/>
      <c r="X147" s="956"/>
      <c r="AC147" t="s">
        <v>2329</v>
      </c>
      <c r="AE147" s="888"/>
      <c r="AF147" s="888"/>
      <c r="AG147" s="888"/>
      <c r="AH147" s="888"/>
      <c r="AI147" s="888"/>
    </row>
    <row r="148" spans="16:35">
      <c r="P148" s="888"/>
      <c r="Q148" s="888"/>
      <c r="R148" s="888"/>
      <c r="S148" s="888"/>
      <c r="T148" s="888"/>
      <c r="U148" s="888"/>
      <c r="V148" s="1361"/>
      <c r="W148" s="888"/>
      <c r="X148" s="956"/>
      <c r="AC148" t="s">
        <v>2329</v>
      </c>
      <c r="AE148" s="888"/>
      <c r="AF148" s="888"/>
      <c r="AG148" s="888"/>
      <c r="AH148" s="888"/>
      <c r="AI148" s="888"/>
    </row>
    <row r="149" spans="16:35">
      <c r="P149" s="888"/>
      <c r="Q149" s="888"/>
      <c r="R149" s="888"/>
      <c r="S149" s="888"/>
      <c r="T149" s="888"/>
      <c r="U149" s="888"/>
      <c r="V149" s="1361"/>
      <c r="W149" s="888"/>
      <c r="X149" s="956"/>
      <c r="AC149" t="s">
        <v>2329</v>
      </c>
      <c r="AE149" s="888"/>
      <c r="AF149" s="888"/>
      <c r="AG149" s="888"/>
      <c r="AH149" s="888"/>
      <c r="AI149" s="888"/>
    </row>
    <row r="150" spans="16:35">
      <c r="P150" s="888"/>
      <c r="Q150" s="888"/>
      <c r="R150" s="888"/>
      <c r="S150" s="888"/>
      <c r="T150" s="888"/>
      <c r="U150" s="888"/>
      <c r="V150" s="1361"/>
      <c r="W150" s="888"/>
      <c r="X150" s="956"/>
      <c r="AC150" t="s">
        <v>2329</v>
      </c>
      <c r="AE150" s="888"/>
      <c r="AF150" s="888"/>
      <c r="AG150" s="888"/>
      <c r="AH150" s="888"/>
      <c r="AI150" s="888"/>
    </row>
    <row r="151" spans="16:35">
      <c r="P151" s="888"/>
      <c r="Q151" s="888"/>
      <c r="R151" s="888"/>
      <c r="S151" s="888"/>
      <c r="T151" s="888"/>
      <c r="U151" s="888"/>
      <c r="V151" s="1361"/>
      <c r="W151" s="888"/>
      <c r="X151" s="956"/>
      <c r="AC151" t="s">
        <v>2329</v>
      </c>
      <c r="AE151" s="888"/>
      <c r="AF151" s="888"/>
      <c r="AG151" s="888"/>
      <c r="AH151" s="888"/>
      <c r="AI151" s="888"/>
    </row>
    <row r="152" spans="16:35">
      <c r="P152" s="888"/>
      <c r="Q152" s="888"/>
      <c r="R152" s="888"/>
      <c r="S152" s="888"/>
      <c r="T152" s="888"/>
      <c r="U152" s="888"/>
      <c r="V152" s="1361"/>
      <c r="W152" s="888"/>
      <c r="X152" s="956"/>
      <c r="AC152" t="s">
        <v>2329</v>
      </c>
      <c r="AE152" s="888"/>
      <c r="AF152" s="888"/>
      <c r="AG152" s="888"/>
      <c r="AH152" s="888"/>
      <c r="AI152" s="888"/>
    </row>
    <row r="153" spans="16:35">
      <c r="P153" s="888"/>
      <c r="Q153" s="888"/>
      <c r="R153" s="888"/>
      <c r="S153" s="888"/>
      <c r="T153" s="888"/>
      <c r="U153" s="888"/>
      <c r="V153" s="1361"/>
      <c r="W153" s="888"/>
      <c r="X153" s="956"/>
      <c r="AC153" t="s">
        <v>2329</v>
      </c>
      <c r="AE153" s="888"/>
      <c r="AF153" s="888"/>
      <c r="AG153" s="888"/>
      <c r="AH153" s="888"/>
      <c r="AI153" s="888"/>
    </row>
    <row r="154" spans="16:35">
      <c r="P154" s="888"/>
      <c r="Q154" s="888"/>
      <c r="R154" s="888"/>
      <c r="S154" s="888"/>
      <c r="T154" s="888"/>
      <c r="U154" s="888"/>
      <c r="V154" s="1361"/>
      <c r="W154" s="888"/>
      <c r="X154" s="956"/>
      <c r="AC154" t="s">
        <v>2329</v>
      </c>
      <c r="AE154" s="888"/>
      <c r="AF154" s="888"/>
      <c r="AG154" s="888"/>
      <c r="AH154" s="888"/>
      <c r="AI154" s="888"/>
    </row>
    <row r="155" spans="16:35">
      <c r="P155" s="888"/>
      <c r="Q155" s="888"/>
      <c r="R155" s="888"/>
      <c r="S155" s="888"/>
      <c r="T155" s="888"/>
      <c r="U155" s="888"/>
      <c r="V155" s="1361"/>
      <c r="W155" s="888"/>
      <c r="X155" s="956"/>
      <c r="AC155" t="s">
        <v>2329</v>
      </c>
      <c r="AE155" s="888"/>
      <c r="AF155" s="888"/>
      <c r="AG155" s="888"/>
      <c r="AH155" s="888"/>
      <c r="AI155" s="888"/>
    </row>
    <row r="156" spans="16:35">
      <c r="P156" s="888"/>
      <c r="Q156" s="888"/>
      <c r="R156" s="888"/>
      <c r="S156" s="888"/>
      <c r="T156" s="888"/>
      <c r="U156" s="888"/>
      <c r="V156" s="1361"/>
      <c r="W156" s="888"/>
      <c r="X156" s="956"/>
      <c r="AC156" t="s">
        <v>2329</v>
      </c>
      <c r="AE156" s="888"/>
      <c r="AF156" s="888"/>
      <c r="AG156" s="888"/>
      <c r="AH156" s="888"/>
      <c r="AI156" s="888"/>
    </row>
    <row r="157" spans="16:35">
      <c r="P157" s="888"/>
      <c r="Q157" s="888"/>
      <c r="R157" s="888"/>
      <c r="S157" s="888"/>
      <c r="T157" s="888"/>
      <c r="U157" s="888"/>
      <c r="V157" s="1361"/>
      <c r="W157" s="888"/>
      <c r="X157" s="956"/>
      <c r="AC157" t="s">
        <v>2329</v>
      </c>
      <c r="AE157" s="888"/>
      <c r="AF157" s="888"/>
      <c r="AG157" s="888"/>
      <c r="AH157" s="888"/>
      <c r="AI157" s="888"/>
    </row>
    <row r="158" spans="16:35">
      <c r="P158" s="888"/>
      <c r="Q158" s="888"/>
      <c r="R158" s="888"/>
      <c r="S158" s="888"/>
      <c r="T158" s="888"/>
      <c r="U158" s="888"/>
      <c r="V158" s="1361"/>
      <c r="W158" s="888"/>
      <c r="X158" s="956"/>
      <c r="AC158" t="s">
        <v>2329</v>
      </c>
      <c r="AE158" s="888"/>
      <c r="AF158" s="888"/>
      <c r="AG158" s="888"/>
      <c r="AH158" s="888"/>
      <c r="AI158" s="888"/>
    </row>
    <row r="159" spans="16:35">
      <c r="P159" s="888"/>
      <c r="Q159" s="888"/>
      <c r="R159" s="888"/>
      <c r="S159" s="888"/>
      <c r="T159" s="888"/>
      <c r="U159" s="888"/>
      <c r="V159" s="1361"/>
      <c r="W159" s="888"/>
      <c r="X159" s="956"/>
      <c r="AC159" t="s">
        <v>2329</v>
      </c>
      <c r="AE159" s="888"/>
      <c r="AF159" s="888"/>
      <c r="AG159" s="888"/>
      <c r="AH159" s="888"/>
      <c r="AI159" s="888"/>
    </row>
    <row r="160" spans="16:35">
      <c r="P160" s="888"/>
      <c r="Q160" s="888"/>
      <c r="R160" s="888"/>
      <c r="S160" s="888"/>
      <c r="T160" s="888"/>
      <c r="U160" s="888"/>
      <c r="V160" s="1361"/>
      <c r="W160" s="888"/>
      <c r="X160" s="956"/>
      <c r="AC160" t="s">
        <v>2329</v>
      </c>
      <c r="AE160" s="888"/>
      <c r="AF160" s="888"/>
      <c r="AG160" s="888"/>
      <c r="AH160" s="888"/>
      <c r="AI160" s="888"/>
    </row>
    <row r="161" spans="16:35">
      <c r="P161" s="888"/>
      <c r="Q161" s="888"/>
      <c r="R161" s="888"/>
      <c r="S161" s="888"/>
      <c r="T161" s="888"/>
      <c r="U161" s="888"/>
      <c r="V161" s="1361"/>
      <c r="W161" s="888"/>
      <c r="X161" s="956"/>
      <c r="AC161" t="s">
        <v>2329</v>
      </c>
      <c r="AE161" s="888"/>
      <c r="AF161" s="888"/>
      <c r="AG161" s="888"/>
      <c r="AH161" s="888"/>
      <c r="AI161" s="888"/>
    </row>
    <row r="162" spans="16:35">
      <c r="P162" s="888"/>
      <c r="Q162" s="888"/>
      <c r="R162" s="888"/>
      <c r="S162" s="888"/>
      <c r="T162" s="888"/>
      <c r="U162" s="888"/>
      <c r="V162" s="1361"/>
      <c r="W162" s="888"/>
      <c r="X162" s="956"/>
      <c r="AC162" t="s">
        <v>2329</v>
      </c>
      <c r="AE162" s="888"/>
      <c r="AF162" s="888"/>
      <c r="AG162" s="888"/>
      <c r="AH162" s="888"/>
      <c r="AI162" s="888"/>
    </row>
    <row r="163" spans="16:35">
      <c r="P163" s="888"/>
      <c r="Q163" s="888"/>
      <c r="R163" s="888"/>
      <c r="S163" s="888"/>
      <c r="T163" s="888"/>
      <c r="U163" s="888"/>
      <c r="V163" s="1361"/>
      <c r="W163" s="888"/>
      <c r="X163" s="956"/>
      <c r="AC163" t="s">
        <v>2329</v>
      </c>
      <c r="AE163" s="888"/>
      <c r="AF163" s="888"/>
      <c r="AG163" s="888"/>
      <c r="AH163" s="888"/>
      <c r="AI163" s="888"/>
    </row>
    <row r="164" spans="16:35">
      <c r="P164" s="888"/>
      <c r="Q164" s="888"/>
      <c r="R164" s="888"/>
      <c r="S164" s="888"/>
      <c r="T164" s="888"/>
      <c r="U164" s="888"/>
      <c r="V164" s="1361"/>
      <c r="W164" s="888"/>
      <c r="X164" s="956"/>
      <c r="AC164" t="s">
        <v>2329</v>
      </c>
      <c r="AE164" s="888"/>
      <c r="AF164" s="888"/>
      <c r="AG164" s="888"/>
      <c r="AH164" s="888"/>
      <c r="AI164" s="888"/>
    </row>
    <row r="165" spans="16:35">
      <c r="P165" s="888"/>
      <c r="Q165" s="888"/>
      <c r="R165" s="888"/>
      <c r="S165" s="888"/>
      <c r="T165" s="888"/>
      <c r="U165" s="888"/>
      <c r="V165" s="1361"/>
      <c r="W165" s="888"/>
      <c r="X165" s="956"/>
      <c r="AC165" t="s">
        <v>2329</v>
      </c>
      <c r="AE165" s="888"/>
      <c r="AF165" s="888"/>
      <c r="AG165" s="888"/>
      <c r="AH165" s="888"/>
      <c r="AI165" s="888"/>
    </row>
    <row r="166" spans="16:35">
      <c r="P166" s="888"/>
      <c r="Q166" s="888"/>
      <c r="R166" s="888"/>
      <c r="S166" s="888"/>
      <c r="T166" s="888"/>
      <c r="U166" s="888"/>
      <c r="V166" s="1361"/>
      <c r="W166" s="888"/>
      <c r="X166" s="956"/>
      <c r="AC166" t="s">
        <v>2329</v>
      </c>
      <c r="AE166" s="888"/>
      <c r="AF166" s="888"/>
      <c r="AG166" s="888"/>
      <c r="AH166" s="888"/>
      <c r="AI166" s="888"/>
    </row>
    <row r="167" spans="16:35">
      <c r="P167" s="888"/>
      <c r="Q167" s="888"/>
      <c r="R167" s="888"/>
      <c r="S167" s="888"/>
      <c r="T167" s="888"/>
      <c r="U167" s="888"/>
      <c r="V167" s="1361"/>
      <c r="W167" s="888"/>
      <c r="X167" s="956"/>
      <c r="AC167" t="s">
        <v>2329</v>
      </c>
      <c r="AE167" s="888"/>
      <c r="AF167" s="888"/>
      <c r="AG167" s="888"/>
      <c r="AH167" s="888"/>
      <c r="AI167" s="888"/>
    </row>
    <row r="168" spans="16:35">
      <c r="P168" s="888"/>
      <c r="Q168" s="888"/>
      <c r="R168" s="888"/>
      <c r="S168" s="888"/>
      <c r="T168" s="888"/>
      <c r="U168" s="888"/>
      <c r="V168" s="1361"/>
      <c r="W168" s="888"/>
      <c r="X168" s="956"/>
      <c r="AC168" t="s">
        <v>2329</v>
      </c>
      <c r="AE168" s="888"/>
      <c r="AF168" s="888"/>
      <c r="AG168" s="888"/>
      <c r="AH168" s="888"/>
      <c r="AI168" s="888"/>
    </row>
    <row r="169" spans="16:35">
      <c r="P169" s="888"/>
      <c r="Q169" s="888"/>
      <c r="R169" s="888"/>
      <c r="S169" s="888"/>
      <c r="T169" s="888"/>
      <c r="U169" s="888"/>
      <c r="V169" s="1361"/>
      <c r="W169" s="888"/>
      <c r="X169" s="956"/>
      <c r="AC169" t="s">
        <v>2329</v>
      </c>
      <c r="AE169" s="888"/>
      <c r="AF169" s="888"/>
      <c r="AG169" s="888"/>
      <c r="AH169" s="888"/>
      <c r="AI169" s="888"/>
    </row>
    <row r="170" spans="16:35">
      <c r="P170" s="888"/>
      <c r="Q170" s="888"/>
      <c r="R170" s="888"/>
      <c r="S170" s="888"/>
      <c r="T170" s="888"/>
      <c r="U170" s="888"/>
      <c r="V170" s="1361"/>
      <c r="W170" s="888"/>
      <c r="X170" s="956"/>
      <c r="AC170" t="s">
        <v>2329</v>
      </c>
      <c r="AE170" s="888"/>
      <c r="AF170" s="888"/>
      <c r="AG170" s="888"/>
      <c r="AH170" s="888"/>
      <c r="AI170" s="888"/>
    </row>
    <row r="171" spans="16:35">
      <c r="P171" s="888"/>
      <c r="Q171" s="888"/>
      <c r="R171" s="888"/>
      <c r="S171" s="888"/>
      <c r="T171" s="888"/>
      <c r="U171" s="888"/>
      <c r="V171" s="1361"/>
      <c r="W171" s="888"/>
      <c r="X171" s="956"/>
      <c r="AC171" t="s">
        <v>2329</v>
      </c>
      <c r="AE171" s="888"/>
      <c r="AF171" s="888"/>
      <c r="AG171" s="888"/>
      <c r="AH171" s="888"/>
      <c r="AI171" s="888"/>
    </row>
    <row r="172" spans="16:35">
      <c r="P172" s="888"/>
      <c r="Q172" s="888"/>
      <c r="R172" s="888"/>
      <c r="S172" s="888"/>
      <c r="T172" s="888"/>
      <c r="U172" s="888"/>
      <c r="V172" s="1361"/>
      <c r="W172" s="888"/>
      <c r="X172" s="956"/>
      <c r="AC172" t="s">
        <v>2329</v>
      </c>
      <c r="AE172" s="888"/>
      <c r="AF172" s="888"/>
      <c r="AG172" s="888"/>
      <c r="AH172" s="888"/>
      <c r="AI172" s="888"/>
    </row>
    <row r="173" spans="16:35">
      <c r="P173" s="888"/>
      <c r="Q173" s="888"/>
      <c r="R173" s="888"/>
      <c r="S173" s="888"/>
      <c r="T173" s="888"/>
      <c r="U173" s="888"/>
      <c r="V173" s="1361"/>
      <c r="W173" s="888"/>
      <c r="X173" s="956"/>
      <c r="AC173" t="s">
        <v>2329</v>
      </c>
      <c r="AE173" s="888"/>
      <c r="AF173" s="888"/>
      <c r="AG173" s="888"/>
      <c r="AH173" s="888"/>
      <c r="AI173" s="888"/>
    </row>
    <row r="174" spans="16:35">
      <c r="P174" s="888"/>
      <c r="Q174" s="888"/>
      <c r="R174" s="888"/>
      <c r="S174" s="888"/>
      <c r="T174" s="888"/>
      <c r="U174" s="888"/>
      <c r="V174" s="1361"/>
      <c r="W174" s="888"/>
      <c r="X174" s="956"/>
      <c r="AC174" t="s">
        <v>2329</v>
      </c>
      <c r="AE174" s="888"/>
      <c r="AF174" s="888"/>
      <c r="AG174" s="888"/>
      <c r="AH174" s="888"/>
      <c r="AI174" s="888"/>
    </row>
    <row r="175" spans="16:35">
      <c r="P175" s="888"/>
      <c r="Q175" s="888"/>
      <c r="R175" s="888"/>
      <c r="S175" s="888"/>
      <c r="T175" s="888"/>
      <c r="U175" s="888"/>
      <c r="V175" s="1361"/>
      <c r="W175" s="888"/>
      <c r="X175" s="956"/>
      <c r="AC175" t="s">
        <v>2329</v>
      </c>
      <c r="AE175" s="888"/>
      <c r="AF175" s="888"/>
      <c r="AG175" s="888"/>
      <c r="AH175" s="888"/>
      <c r="AI175" s="888"/>
    </row>
    <row r="176" spans="16:35">
      <c r="P176" s="888"/>
      <c r="Q176" s="888"/>
      <c r="R176" s="888"/>
      <c r="S176" s="888"/>
      <c r="T176" s="888"/>
      <c r="U176" s="888"/>
      <c r="V176" s="1361"/>
      <c r="W176" s="888"/>
      <c r="X176" s="956"/>
      <c r="AC176" t="s">
        <v>2329</v>
      </c>
      <c r="AE176" s="888"/>
      <c r="AF176" s="888"/>
      <c r="AG176" s="888"/>
      <c r="AH176" s="888"/>
      <c r="AI176" s="888"/>
    </row>
    <row r="177" spans="16:35">
      <c r="P177" s="888"/>
      <c r="Q177" s="888"/>
      <c r="R177" s="888"/>
      <c r="S177" s="888"/>
      <c r="T177" s="888"/>
      <c r="U177" s="888"/>
      <c r="V177" s="1361"/>
      <c r="W177" s="888"/>
      <c r="X177" s="956"/>
      <c r="AC177" t="s">
        <v>2329</v>
      </c>
      <c r="AE177" s="888"/>
      <c r="AF177" s="888"/>
      <c r="AG177" s="888"/>
      <c r="AH177" s="888"/>
      <c r="AI177" s="888"/>
    </row>
    <row r="178" spans="16:35">
      <c r="P178" s="888"/>
      <c r="Q178" s="888"/>
      <c r="R178" s="888"/>
      <c r="S178" s="888"/>
      <c r="T178" s="888"/>
      <c r="U178" s="888"/>
      <c r="V178" s="1361"/>
      <c r="W178" s="888"/>
      <c r="X178" s="956"/>
      <c r="AC178" t="s">
        <v>2329</v>
      </c>
      <c r="AE178" s="888"/>
      <c r="AF178" s="888"/>
      <c r="AG178" s="888"/>
      <c r="AH178" s="888"/>
      <c r="AI178" s="888"/>
    </row>
    <row r="179" spans="16:35">
      <c r="P179" s="888"/>
      <c r="Q179" s="888"/>
      <c r="R179" s="888"/>
      <c r="S179" s="888"/>
      <c r="T179" s="888"/>
      <c r="U179" s="888"/>
      <c r="V179" s="1361"/>
      <c r="W179" s="888"/>
      <c r="X179" s="956"/>
      <c r="AC179" t="s">
        <v>2329</v>
      </c>
      <c r="AE179" s="888"/>
      <c r="AF179" s="888"/>
      <c r="AG179" s="888"/>
      <c r="AH179" s="888"/>
      <c r="AI179" s="888"/>
    </row>
    <row r="180" spans="16:35">
      <c r="P180" s="888"/>
      <c r="Q180" s="888"/>
      <c r="R180" s="888"/>
      <c r="S180" s="888"/>
      <c r="T180" s="888"/>
      <c r="U180" s="888"/>
      <c r="V180" s="1361"/>
      <c r="W180" s="888"/>
      <c r="X180" s="956"/>
      <c r="AC180" t="s">
        <v>2329</v>
      </c>
      <c r="AE180" s="888"/>
      <c r="AF180" s="888"/>
      <c r="AG180" s="888"/>
      <c r="AH180" s="888"/>
      <c r="AI180" s="888"/>
    </row>
    <row r="181" spans="16:35">
      <c r="P181" s="888"/>
      <c r="Q181" s="888"/>
      <c r="R181" s="888"/>
      <c r="S181" s="888"/>
      <c r="T181" s="888"/>
      <c r="U181" s="888"/>
      <c r="V181" s="1361"/>
      <c r="W181" s="888"/>
      <c r="X181" s="956"/>
      <c r="AC181" t="s">
        <v>2329</v>
      </c>
      <c r="AE181" s="888"/>
      <c r="AF181" s="888"/>
      <c r="AG181" s="888"/>
      <c r="AH181" s="888"/>
      <c r="AI181" s="888"/>
    </row>
    <row r="182" spans="16:35">
      <c r="P182" s="888"/>
      <c r="Q182" s="888"/>
      <c r="R182" s="888"/>
      <c r="S182" s="888"/>
      <c r="T182" s="888"/>
      <c r="U182" s="888"/>
      <c r="V182" s="1361"/>
      <c r="W182" s="888"/>
      <c r="X182" s="956"/>
      <c r="AC182" t="s">
        <v>2329</v>
      </c>
      <c r="AE182" s="888"/>
      <c r="AF182" s="888"/>
      <c r="AG182" s="888"/>
      <c r="AH182" s="888"/>
      <c r="AI182" s="888"/>
    </row>
    <row r="183" spans="16:35">
      <c r="P183" s="888"/>
      <c r="Q183" s="888"/>
      <c r="R183" s="888"/>
      <c r="S183" s="888"/>
      <c r="T183" s="888"/>
      <c r="U183" s="888"/>
      <c r="V183" s="1361"/>
      <c r="W183" s="888"/>
      <c r="X183" s="956"/>
      <c r="AC183" t="s">
        <v>2329</v>
      </c>
      <c r="AE183" s="888"/>
      <c r="AF183" s="888"/>
      <c r="AG183" s="888"/>
      <c r="AH183" s="888"/>
      <c r="AI183" s="888"/>
    </row>
    <row r="184" spans="16:35">
      <c r="P184" s="888"/>
      <c r="Q184" s="888"/>
      <c r="R184" s="888"/>
      <c r="S184" s="888"/>
      <c r="T184" s="888"/>
      <c r="U184" s="888"/>
      <c r="V184" s="1361"/>
      <c r="W184" s="888"/>
      <c r="X184" s="956"/>
      <c r="AC184" t="s">
        <v>2329</v>
      </c>
      <c r="AE184" s="888"/>
      <c r="AF184" s="888"/>
      <c r="AG184" s="888"/>
      <c r="AH184" s="888"/>
      <c r="AI184" s="888"/>
    </row>
    <row r="185" spans="16:35">
      <c r="P185" s="888"/>
      <c r="Q185" s="888"/>
      <c r="R185" s="888"/>
      <c r="S185" s="888"/>
      <c r="T185" s="888"/>
      <c r="U185" s="888"/>
      <c r="V185" s="1361"/>
      <c r="W185" s="888"/>
      <c r="X185" s="956"/>
      <c r="AC185" t="s">
        <v>2329</v>
      </c>
      <c r="AE185" s="888"/>
      <c r="AF185" s="888"/>
      <c r="AG185" s="888"/>
      <c r="AH185" s="888"/>
      <c r="AI185" s="888"/>
    </row>
    <row r="186" spans="16:35">
      <c r="P186" s="888"/>
      <c r="Q186" s="888"/>
      <c r="R186" s="888"/>
      <c r="S186" s="888"/>
      <c r="T186" s="888"/>
      <c r="U186" s="888"/>
      <c r="V186" s="1361"/>
      <c r="W186" s="888"/>
      <c r="X186" s="956"/>
      <c r="AC186" t="s">
        <v>2329</v>
      </c>
      <c r="AE186" s="888"/>
      <c r="AF186" s="888"/>
      <c r="AG186" s="888"/>
      <c r="AH186" s="888"/>
      <c r="AI186" s="888"/>
    </row>
    <row r="187" spans="16:35">
      <c r="P187" s="888"/>
      <c r="Q187" s="888"/>
      <c r="R187" s="888"/>
      <c r="S187" s="888"/>
      <c r="T187" s="888"/>
      <c r="U187" s="888"/>
      <c r="V187" s="1361"/>
      <c r="W187" s="888"/>
      <c r="X187" s="956"/>
      <c r="AC187" t="s">
        <v>2329</v>
      </c>
      <c r="AE187" s="888"/>
      <c r="AF187" s="888"/>
      <c r="AG187" s="888"/>
      <c r="AH187" s="888"/>
      <c r="AI187" s="888"/>
    </row>
    <row r="188" spans="16:35">
      <c r="P188" s="888"/>
      <c r="Q188" s="888"/>
      <c r="R188" s="888"/>
      <c r="S188" s="888"/>
      <c r="T188" s="888"/>
      <c r="U188" s="888"/>
      <c r="V188" s="1361"/>
      <c r="W188" s="888"/>
      <c r="X188" s="956"/>
      <c r="AC188" t="s">
        <v>2329</v>
      </c>
      <c r="AE188" s="888"/>
      <c r="AF188" s="888"/>
      <c r="AG188" s="888"/>
      <c r="AH188" s="888"/>
      <c r="AI188" s="888"/>
    </row>
    <row r="189" spans="16:35">
      <c r="P189" s="888"/>
      <c r="Q189" s="888"/>
      <c r="R189" s="888"/>
      <c r="S189" s="888"/>
      <c r="T189" s="888"/>
      <c r="U189" s="888"/>
      <c r="V189" s="1361"/>
      <c r="W189" s="888"/>
      <c r="X189" s="956"/>
      <c r="AC189" t="s">
        <v>2329</v>
      </c>
      <c r="AE189" s="888"/>
      <c r="AF189" s="888"/>
      <c r="AG189" s="888"/>
      <c r="AH189" s="888"/>
      <c r="AI189" s="888"/>
    </row>
    <row r="190" spans="16:35">
      <c r="P190" s="888"/>
      <c r="Q190" s="888"/>
      <c r="R190" s="888"/>
      <c r="S190" s="888"/>
      <c r="T190" s="888"/>
      <c r="U190" s="888"/>
      <c r="V190" s="1361"/>
      <c r="W190" s="888"/>
      <c r="X190" s="956"/>
      <c r="AC190" t="s">
        <v>2329</v>
      </c>
      <c r="AE190" s="888"/>
      <c r="AF190" s="888"/>
      <c r="AG190" s="888"/>
      <c r="AH190" s="888"/>
      <c r="AI190" s="888"/>
    </row>
    <row r="191" spans="16:35">
      <c r="P191" s="888"/>
      <c r="Q191" s="888"/>
      <c r="R191" s="888"/>
      <c r="S191" s="888"/>
      <c r="T191" s="888"/>
      <c r="U191" s="888"/>
      <c r="V191" s="1361"/>
      <c r="W191" s="888"/>
      <c r="X191" s="956"/>
      <c r="AC191" t="s">
        <v>2329</v>
      </c>
      <c r="AE191" s="888"/>
      <c r="AF191" s="888"/>
      <c r="AG191" s="888"/>
      <c r="AH191" s="888"/>
      <c r="AI191" s="888"/>
    </row>
    <row r="192" spans="16:35">
      <c r="P192" s="888"/>
      <c r="Q192" s="888"/>
      <c r="R192" s="888"/>
      <c r="S192" s="888"/>
      <c r="T192" s="888"/>
      <c r="U192" s="888"/>
      <c r="V192" s="1361"/>
      <c r="W192" s="888"/>
      <c r="X192" s="956"/>
      <c r="AC192" t="s">
        <v>2329</v>
      </c>
      <c r="AE192" s="888"/>
      <c r="AF192" s="888"/>
      <c r="AG192" s="888"/>
      <c r="AH192" s="888"/>
      <c r="AI192" s="888"/>
    </row>
    <row r="193" spans="16:35">
      <c r="P193" s="888"/>
      <c r="Q193" s="888"/>
      <c r="R193" s="888"/>
      <c r="S193" s="888"/>
      <c r="T193" s="888"/>
      <c r="U193" s="888"/>
      <c r="V193" s="1361"/>
      <c r="W193" s="888"/>
      <c r="X193" s="956"/>
      <c r="AC193" t="s">
        <v>2329</v>
      </c>
      <c r="AE193" s="888"/>
      <c r="AF193" s="888"/>
      <c r="AG193" s="888"/>
      <c r="AH193" s="888"/>
      <c r="AI193" s="888"/>
    </row>
    <row r="194" spans="16:35">
      <c r="P194" s="888"/>
      <c r="Q194" s="888"/>
      <c r="R194" s="888"/>
      <c r="S194" s="888"/>
      <c r="T194" s="888"/>
      <c r="U194" s="888"/>
      <c r="V194" s="1361"/>
      <c r="W194" s="888"/>
      <c r="X194" s="956"/>
      <c r="AC194" t="s">
        <v>2329</v>
      </c>
      <c r="AE194" s="888"/>
      <c r="AF194" s="888"/>
      <c r="AG194" s="888"/>
      <c r="AH194" s="888"/>
      <c r="AI194" s="888"/>
    </row>
    <row r="195" spans="16:35">
      <c r="P195" s="888"/>
      <c r="Q195" s="888"/>
      <c r="R195" s="888"/>
      <c r="S195" s="888"/>
      <c r="T195" s="888"/>
      <c r="U195" s="888"/>
      <c r="V195" s="1361"/>
      <c r="W195" s="888"/>
      <c r="X195" s="956"/>
      <c r="AC195" t="s">
        <v>2329</v>
      </c>
      <c r="AE195" s="888"/>
      <c r="AF195" s="888"/>
      <c r="AG195" s="888"/>
      <c r="AH195" s="888"/>
      <c r="AI195" s="888"/>
    </row>
    <row r="196" spans="16:35">
      <c r="P196" s="888"/>
      <c r="Q196" s="888"/>
      <c r="R196" s="888"/>
      <c r="S196" s="888"/>
      <c r="T196" s="888"/>
      <c r="U196" s="888"/>
      <c r="V196" s="1361"/>
      <c r="W196" s="888"/>
      <c r="X196" s="956"/>
      <c r="AC196" t="s">
        <v>2329</v>
      </c>
      <c r="AE196" s="888"/>
      <c r="AF196" s="888"/>
      <c r="AG196" s="888"/>
      <c r="AH196" s="888"/>
      <c r="AI196" s="888"/>
    </row>
    <row r="197" spans="16:35">
      <c r="P197" s="888"/>
      <c r="Q197" s="888"/>
      <c r="R197" s="888"/>
      <c r="S197" s="888"/>
      <c r="T197" s="888"/>
      <c r="U197" s="888"/>
      <c r="V197" s="1361"/>
      <c r="W197" s="888"/>
      <c r="X197" s="956"/>
      <c r="AC197" t="s">
        <v>2329</v>
      </c>
      <c r="AE197" s="888"/>
      <c r="AF197" s="888"/>
      <c r="AG197" s="888"/>
      <c r="AH197" s="888"/>
      <c r="AI197" s="888"/>
    </row>
    <row r="198" spans="16:35">
      <c r="P198" s="888"/>
      <c r="Q198" s="888"/>
      <c r="R198" s="888"/>
      <c r="S198" s="888"/>
      <c r="T198" s="888"/>
      <c r="U198" s="888"/>
      <c r="V198" s="1361"/>
      <c r="W198" s="888"/>
      <c r="X198" s="956"/>
      <c r="AC198" t="s">
        <v>2329</v>
      </c>
      <c r="AE198" s="888"/>
      <c r="AF198" s="888"/>
      <c r="AG198" s="888"/>
      <c r="AH198" s="888"/>
      <c r="AI198" s="888"/>
    </row>
    <row r="199" spans="16:35">
      <c r="P199" s="888"/>
      <c r="Q199" s="888"/>
      <c r="R199" s="888"/>
      <c r="S199" s="888"/>
      <c r="T199" s="888"/>
      <c r="U199" s="888"/>
      <c r="V199" s="1361"/>
      <c r="W199" s="888"/>
      <c r="X199" s="956"/>
      <c r="AC199" t="s">
        <v>2329</v>
      </c>
      <c r="AE199" s="888"/>
      <c r="AF199" s="888"/>
      <c r="AG199" s="888"/>
      <c r="AH199" s="888"/>
      <c r="AI199" s="888"/>
    </row>
    <row r="200" spans="16:35">
      <c r="P200" s="888"/>
      <c r="Q200" s="888"/>
      <c r="R200" s="888"/>
      <c r="S200" s="888"/>
      <c r="T200" s="888"/>
      <c r="U200" s="888"/>
      <c r="V200" s="1361"/>
      <c r="W200" s="888"/>
      <c r="X200" s="956"/>
      <c r="AC200" t="s">
        <v>2329</v>
      </c>
      <c r="AE200" s="888"/>
      <c r="AF200" s="888"/>
      <c r="AG200" s="888"/>
      <c r="AH200" s="888"/>
      <c r="AI200" s="888"/>
    </row>
    <row r="201" spans="16:35">
      <c r="P201" s="888"/>
      <c r="Q201" s="888"/>
      <c r="R201" s="888"/>
      <c r="S201" s="888"/>
      <c r="T201" s="888"/>
      <c r="U201" s="888"/>
      <c r="V201" s="1361"/>
      <c r="W201" s="888"/>
      <c r="X201" s="956"/>
      <c r="AC201" t="s">
        <v>2329</v>
      </c>
      <c r="AE201" s="888"/>
      <c r="AF201" s="888"/>
      <c r="AG201" s="888"/>
      <c r="AH201" s="888"/>
      <c r="AI201" s="888"/>
    </row>
    <row r="202" spans="16:35">
      <c r="P202" s="888"/>
      <c r="Q202" s="888"/>
      <c r="R202" s="888"/>
      <c r="S202" s="888"/>
      <c r="T202" s="888"/>
      <c r="U202" s="888"/>
      <c r="V202" s="1361"/>
      <c r="W202" s="888"/>
      <c r="X202" s="956"/>
      <c r="AC202" t="s">
        <v>2329</v>
      </c>
      <c r="AE202" s="888"/>
      <c r="AF202" s="888"/>
      <c r="AG202" s="888"/>
      <c r="AH202" s="888"/>
      <c r="AI202" s="888"/>
    </row>
    <row r="203" spans="16:35">
      <c r="P203" s="888"/>
      <c r="Q203" s="888"/>
      <c r="R203" s="888"/>
      <c r="S203" s="888"/>
      <c r="T203" s="888"/>
      <c r="U203" s="888"/>
      <c r="V203" s="1361"/>
      <c r="W203" s="888"/>
      <c r="X203" s="956"/>
      <c r="AC203" t="s">
        <v>2329</v>
      </c>
      <c r="AE203" s="888"/>
      <c r="AF203" s="888"/>
      <c r="AG203" s="888"/>
      <c r="AH203" s="888"/>
      <c r="AI203" s="888"/>
    </row>
    <row r="204" spans="16:35">
      <c r="P204" s="888"/>
      <c r="Q204" s="888"/>
      <c r="R204" s="888"/>
      <c r="S204" s="888"/>
      <c r="T204" s="888"/>
      <c r="U204" s="888"/>
      <c r="V204" s="1361"/>
      <c r="W204" s="888"/>
      <c r="X204" s="956"/>
      <c r="AC204" t="s">
        <v>2329</v>
      </c>
      <c r="AE204" s="888"/>
      <c r="AF204" s="888"/>
      <c r="AG204" s="888"/>
      <c r="AH204" s="888"/>
      <c r="AI204" s="888"/>
    </row>
    <row r="205" spans="16:35">
      <c r="P205" s="888"/>
      <c r="Q205" s="888"/>
      <c r="R205" s="888"/>
      <c r="S205" s="888"/>
      <c r="T205" s="888"/>
      <c r="U205" s="888"/>
      <c r="V205" s="1361"/>
      <c r="W205" s="888"/>
      <c r="X205" s="956"/>
      <c r="AC205" t="s">
        <v>2329</v>
      </c>
      <c r="AE205" s="888"/>
      <c r="AF205" s="888"/>
      <c r="AG205" s="888"/>
      <c r="AH205" s="888"/>
      <c r="AI205" s="888"/>
    </row>
    <row r="206" spans="16:35">
      <c r="P206" s="888"/>
      <c r="Q206" s="888"/>
      <c r="R206" s="888"/>
      <c r="S206" s="888"/>
      <c r="T206" s="888"/>
      <c r="U206" s="888"/>
      <c r="V206" s="1361"/>
      <c r="W206" s="888"/>
      <c r="X206" s="956"/>
      <c r="AC206" t="s">
        <v>2329</v>
      </c>
      <c r="AE206" s="888"/>
      <c r="AF206" s="888"/>
      <c r="AG206" s="888"/>
      <c r="AH206" s="888"/>
      <c r="AI206" s="888"/>
    </row>
    <row r="207" spans="16:35">
      <c r="P207" s="888"/>
      <c r="Q207" s="888"/>
      <c r="R207" s="888"/>
      <c r="S207" s="888"/>
      <c r="T207" s="888"/>
      <c r="U207" s="888"/>
      <c r="V207" s="1361"/>
      <c r="W207" s="888"/>
      <c r="X207" s="956"/>
      <c r="AC207" t="s">
        <v>2329</v>
      </c>
      <c r="AE207" s="888"/>
      <c r="AF207" s="888"/>
      <c r="AG207" s="888"/>
      <c r="AH207" s="888"/>
      <c r="AI207" s="888"/>
    </row>
    <row r="208" spans="16:35">
      <c r="P208" s="888"/>
      <c r="Q208" s="888"/>
      <c r="R208" s="888"/>
      <c r="S208" s="888"/>
      <c r="T208" s="888"/>
      <c r="U208" s="888"/>
      <c r="V208" s="1361"/>
      <c r="W208" s="888"/>
      <c r="X208" s="956"/>
      <c r="AC208" t="s">
        <v>2329</v>
      </c>
      <c r="AE208" s="888"/>
      <c r="AF208" s="888"/>
      <c r="AG208" s="888"/>
      <c r="AH208" s="888"/>
      <c r="AI208" s="888"/>
    </row>
    <row r="209" spans="16:35">
      <c r="P209" s="888"/>
      <c r="Q209" s="888"/>
      <c r="R209" s="888"/>
      <c r="S209" s="888"/>
      <c r="T209" s="888"/>
      <c r="U209" s="888"/>
      <c r="V209" s="1361"/>
      <c r="W209" s="888"/>
      <c r="X209" s="956"/>
      <c r="AC209" t="s">
        <v>2329</v>
      </c>
      <c r="AE209" s="888"/>
      <c r="AF209" s="888"/>
      <c r="AG209" s="888"/>
      <c r="AH209" s="888"/>
      <c r="AI209" s="888"/>
    </row>
    <row r="210" spans="16:35">
      <c r="P210" s="888"/>
      <c r="Q210" s="888"/>
      <c r="R210" s="888"/>
      <c r="S210" s="888"/>
      <c r="T210" s="888"/>
      <c r="U210" s="888"/>
      <c r="V210" s="1361"/>
      <c r="W210" s="888"/>
      <c r="X210" s="956"/>
      <c r="AC210" t="s">
        <v>2329</v>
      </c>
      <c r="AE210" s="888"/>
      <c r="AF210" s="888"/>
      <c r="AG210" s="888"/>
      <c r="AH210" s="888"/>
      <c r="AI210" s="888"/>
    </row>
    <row r="211" spans="16:35">
      <c r="P211" s="888"/>
      <c r="Q211" s="888"/>
      <c r="R211" s="888"/>
      <c r="S211" s="888"/>
      <c r="T211" s="888"/>
      <c r="U211" s="888"/>
      <c r="V211" s="1361"/>
      <c r="W211" s="888"/>
      <c r="X211" s="956"/>
      <c r="AC211" t="s">
        <v>2329</v>
      </c>
      <c r="AE211" s="888"/>
      <c r="AF211" s="888"/>
      <c r="AG211" s="888"/>
      <c r="AH211" s="888"/>
      <c r="AI211" s="888"/>
    </row>
    <row r="212" spans="16:35">
      <c r="P212" s="888"/>
      <c r="Q212" s="888"/>
      <c r="R212" s="888"/>
      <c r="S212" s="888"/>
      <c r="T212" s="888"/>
      <c r="U212" s="888"/>
      <c r="V212" s="1361"/>
      <c r="W212" s="888"/>
      <c r="X212" s="956"/>
      <c r="AC212" t="s">
        <v>2329</v>
      </c>
      <c r="AE212" s="888"/>
      <c r="AF212" s="888"/>
      <c r="AG212" s="888"/>
      <c r="AH212" s="888"/>
      <c r="AI212" s="888"/>
    </row>
    <row r="213" spans="16:35">
      <c r="P213" s="888"/>
      <c r="Q213" s="888"/>
      <c r="R213" s="888"/>
      <c r="S213" s="888"/>
      <c r="T213" s="888"/>
      <c r="U213" s="888"/>
      <c r="V213" s="1361"/>
      <c r="W213" s="888"/>
      <c r="X213" s="956"/>
      <c r="AC213" t="s">
        <v>2329</v>
      </c>
      <c r="AE213" s="888"/>
      <c r="AF213" s="888"/>
      <c r="AG213" s="888"/>
      <c r="AH213" s="888"/>
      <c r="AI213" s="888"/>
    </row>
    <row r="214" spans="16:35">
      <c r="P214" s="888"/>
      <c r="Q214" s="888"/>
      <c r="R214" s="888"/>
      <c r="S214" s="888"/>
      <c r="T214" s="888"/>
      <c r="U214" s="888"/>
      <c r="V214" s="1361"/>
      <c r="W214" s="888"/>
      <c r="X214" s="956"/>
      <c r="AC214" t="s">
        <v>2329</v>
      </c>
      <c r="AE214" s="888"/>
      <c r="AF214" s="888"/>
      <c r="AG214" s="888"/>
      <c r="AH214" s="888"/>
      <c r="AI214" s="888"/>
    </row>
    <row r="215" spans="16:35">
      <c r="P215" s="888"/>
      <c r="Q215" s="888"/>
      <c r="R215" s="888"/>
      <c r="S215" s="888"/>
      <c r="T215" s="888"/>
      <c r="U215" s="888"/>
      <c r="V215" s="1361"/>
      <c r="W215" s="888"/>
      <c r="X215" s="956"/>
      <c r="AC215" t="s">
        <v>2329</v>
      </c>
      <c r="AE215" s="888"/>
      <c r="AF215" s="888"/>
      <c r="AG215" s="888"/>
      <c r="AH215" s="888"/>
      <c r="AI215" s="888"/>
    </row>
    <row r="216" spans="16:35">
      <c r="P216" s="888"/>
      <c r="Q216" s="888"/>
      <c r="R216" s="888"/>
      <c r="S216" s="888"/>
      <c r="T216" s="888"/>
      <c r="U216" s="888"/>
      <c r="V216" s="1361"/>
      <c r="W216" s="888"/>
      <c r="X216" s="956"/>
      <c r="AC216" t="s">
        <v>2329</v>
      </c>
      <c r="AE216" s="888"/>
      <c r="AF216" s="888"/>
      <c r="AG216" s="888"/>
      <c r="AH216" s="888"/>
      <c r="AI216" s="888"/>
    </row>
    <row r="217" spans="16:35">
      <c r="P217" s="888"/>
      <c r="Q217" s="888"/>
      <c r="R217" s="888"/>
      <c r="S217" s="888"/>
      <c r="T217" s="888"/>
      <c r="U217" s="888"/>
      <c r="V217" s="1361"/>
      <c r="W217" s="888"/>
      <c r="X217" s="956"/>
      <c r="AC217" t="s">
        <v>2329</v>
      </c>
      <c r="AE217" s="888"/>
      <c r="AF217" s="888"/>
      <c r="AG217" s="888"/>
      <c r="AH217" s="888"/>
      <c r="AI217" s="888"/>
    </row>
    <row r="218" spans="16:35">
      <c r="P218" s="888"/>
      <c r="Q218" s="888"/>
      <c r="R218" s="888"/>
      <c r="S218" s="888"/>
      <c r="T218" s="888"/>
      <c r="U218" s="888"/>
      <c r="V218" s="1361"/>
      <c r="W218" s="888"/>
      <c r="X218" s="956"/>
      <c r="AC218" t="s">
        <v>2329</v>
      </c>
      <c r="AE218" s="888"/>
      <c r="AF218" s="888"/>
      <c r="AG218" s="888"/>
      <c r="AH218" s="888"/>
      <c r="AI218" s="888"/>
    </row>
    <row r="219" spans="16:35">
      <c r="P219" s="888"/>
      <c r="Q219" s="888"/>
      <c r="R219" s="888"/>
      <c r="S219" s="888"/>
      <c r="T219" s="888"/>
      <c r="U219" s="888"/>
      <c r="V219" s="1361"/>
      <c r="W219" s="888"/>
      <c r="X219" s="956"/>
      <c r="AC219" t="s">
        <v>2329</v>
      </c>
      <c r="AE219" s="888"/>
      <c r="AF219" s="888"/>
      <c r="AG219" s="888"/>
      <c r="AH219" s="888"/>
      <c r="AI219" s="888"/>
    </row>
    <row r="220" spans="16:35">
      <c r="P220" s="888"/>
      <c r="Q220" s="888"/>
      <c r="R220" s="888"/>
      <c r="S220" s="888"/>
      <c r="T220" s="888"/>
      <c r="U220" s="888"/>
      <c r="V220" s="1361"/>
      <c r="W220" s="888"/>
      <c r="X220" s="956"/>
      <c r="AC220" t="s">
        <v>2329</v>
      </c>
      <c r="AE220" s="888"/>
      <c r="AF220" s="888"/>
      <c r="AG220" s="888"/>
      <c r="AH220" s="888"/>
      <c r="AI220" s="888"/>
    </row>
    <row r="221" spans="16:35">
      <c r="P221" s="888"/>
      <c r="Q221" s="888"/>
      <c r="R221" s="888"/>
      <c r="S221" s="888"/>
      <c r="T221" s="888"/>
      <c r="U221" s="888"/>
      <c r="V221" s="1361"/>
      <c r="W221" s="888"/>
      <c r="X221" s="956"/>
      <c r="AC221" t="s">
        <v>2329</v>
      </c>
      <c r="AE221" s="888"/>
      <c r="AF221" s="888"/>
      <c r="AG221" s="888"/>
      <c r="AH221" s="888"/>
      <c r="AI221" s="888"/>
    </row>
    <row r="222" spans="16:35">
      <c r="P222" s="888"/>
      <c r="Q222" s="888"/>
      <c r="R222" s="888"/>
      <c r="S222" s="888"/>
      <c r="T222" s="888"/>
      <c r="U222" s="888"/>
      <c r="V222" s="1361"/>
      <c r="W222" s="888"/>
      <c r="X222" s="956"/>
      <c r="AC222" t="s">
        <v>2329</v>
      </c>
      <c r="AE222" s="888"/>
      <c r="AF222" s="888"/>
      <c r="AG222" s="888"/>
      <c r="AH222" s="888"/>
      <c r="AI222" s="888"/>
    </row>
    <row r="223" spans="16:35">
      <c r="P223" s="888"/>
      <c r="Q223" s="888"/>
      <c r="R223" s="888"/>
      <c r="S223" s="888"/>
      <c r="T223" s="888"/>
      <c r="U223" s="888"/>
      <c r="V223" s="1361"/>
      <c r="W223" s="888"/>
      <c r="X223" s="956"/>
      <c r="AC223" t="s">
        <v>2329</v>
      </c>
      <c r="AE223" s="888"/>
      <c r="AF223" s="888"/>
      <c r="AG223" s="888"/>
      <c r="AH223" s="888"/>
      <c r="AI223" s="888"/>
    </row>
    <row r="224" spans="16:35">
      <c r="P224" s="888"/>
      <c r="Q224" s="888"/>
      <c r="R224" s="888"/>
      <c r="S224" s="888"/>
      <c r="T224" s="888"/>
      <c r="U224" s="888"/>
      <c r="V224" s="1361"/>
      <c r="W224" s="888"/>
      <c r="X224" s="956"/>
      <c r="AC224" t="s">
        <v>2329</v>
      </c>
      <c r="AE224" s="888"/>
      <c r="AF224" s="888"/>
      <c r="AG224" s="888"/>
      <c r="AH224" s="888"/>
      <c r="AI224" s="888"/>
    </row>
    <row r="225" spans="1:35">
      <c r="P225" s="888"/>
      <c r="Q225" s="888"/>
      <c r="R225" s="888"/>
      <c r="S225" s="888"/>
      <c r="T225" s="888"/>
      <c r="U225" s="888"/>
      <c r="V225" s="1361"/>
      <c r="W225" s="888"/>
      <c r="X225" s="956"/>
      <c r="AC225" t="s">
        <v>2329</v>
      </c>
      <c r="AE225" s="888"/>
      <c r="AF225" s="888"/>
      <c r="AG225" s="888"/>
      <c r="AH225" s="888"/>
      <c r="AI225" s="888"/>
    </row>
    <row r="226" spans="1:35">
      <c r="P226" s="888"/>
      <c r="Q226" s="888"/>
      <c r="R226" s="888"/>
      <c r="S226" s="888"/>
      <c r="T226" s="888"/>
      <c r="U226" s="888"/>
      <c r="V226" s="1361"/>
      <c r="W226" s="888"/>
      <c r="X226" s="956"/>
      <c r="AC226" t="s">
        <v>2329</v>
      </c>
      <c r="AE226" s="888"/>
      <c r="AF226" s="888"/>
      <c r="AG226" s="888"/>
      <c r="AH226" s="888"/>
      <c r="AI226" s="888"/>
    </row>
    <row r="227" spans="1:35">
      <c r="P227" s="888"/>
      <c r="Q227" s="888"/>
      <c r="R227" s="888"/>
      <c r="S227" s="888"/>
      <c r="T227" s="888"/>
      <c r="U227" s="888"/>
      <c r="V227" s="1361"/>
      <c r="W227" s="888"/>
      <c r="X227" s="956"/>
      <c r="AC227" t="s">
        <v>2329</v>
      </c>
      <c r="AE227" s="888"/>
      <c r="AF227" s="888"/>
      <c r="AG227" s="888"/>
      <c r="AH227" s="888"/>
      <c r="AI227" s="888"/>
    </row>
    <row r="228" spans="1:35">
      <c r="P228" s="888"/>
      <c r="Q228" s="888"/>
      <c r="R228" s="888"/>
      <c r="S228" s="888"/>
      <c r="T228" s="888"/>
      <c r="U228" s="888"/>
      <c r="V228" s="1361"/>
      <c r="W228" s="888"/>
      <c r="X228" s="956"/>
      <c r="AC228" t="s">
        <v>2329</v>
      </c>
      <c r="AE228" s="888"/>
      <c r="AF228" s="888"/>
      <c r="AG228" s="888"/>
      <c r="AH228" s="888"/>
      <c r="AI228" s="888"/>
    </row>
    <row r="229" spans="1:35">
      <c r="P229" s="888"/>
      <c r="Q229" s="888"/>
      <c r="R229" s="888"/>
      <c r="S229" s="888"/>
      <c r="T229" s="888"/>
      <c r="U229" s="888"/>
      <c r="V229" s="1361"/>
      <c r="W229" s="888"/>
      <c r="X229" s="956"/>
      <c r="AC229" t="s">
        <v>2329</v>
      </c>
      <c r="AE229" s="888"/>
      <c r="AF229" s="888"/>
      <c r="AG229" s="888"/>
      <c r="AH229" s="888"/>
      <c r="AI229" s="888"/>
    </row>
    <row r="230" spans="1:35">
      <c r="P230" s="888"/>
      <c r="Q230" s="888"/>
      <c r="R230" s="888"/>
      <c r="S230" s="888"/>
      <c r="T230" s="888"/>
      <c r="U230" s="888"/>
      <c r="V230" s="1361"/>
      <c r="W230" s="888"/>
      <c r="X230" s="956"/>
      <c r="AC230" t="s">
        <v>2329</v>
      </c>
      <c r="AE230" s="888"/>
      <c r="AF230" s="888"/>
      <c r="AG230" s="888"/>
      <c r="AH230" s="888"/>
      <c r="AI230" s="888"/>
    </row>
    <row r="231" spans="1:35">
      <c r="P231" s="888"/>
      <c r="Q231" s="888"/>
      <c r="R231" s="888"/>
      <c r="S231" s="888"/>
      <c r="T231" s="888"/>
      <c r="U231" s="888"/>
      <c r="V231" s="1361"/>
      <c r="W231" s="888"/>
      <c r="X231" s="956"/>
      <c r="AC231" t="s">
        <v>2329</v>
      </c>
      <c r="AE231" s="888"/>
      <c r="AF231" s="888"/>
      <c r="AG231" s="888"/>
      <c r="AH231" s="888"/>
      <c r="AI231" s="888"/>
    </row>
    <row r="232" spans="1:35">
      <c r="P232" s="888"/>
      <c r="Q232" s="888"/>
      <c r="R232" s="888"/>
      <c r="S232" s="888"/>
      <c r="T232" s="888"/>
      <c r="U232" s="888"/>
      <c r="V232" s="1361"/>
      <c r="W232" s="888"/>
      <c r="X232" s="956"/>
      <c r="AC232" t="s">
        <v>2329</v>
      </c>
      <c r="AE232" s="888"/>
      <c r="AF232" s="888"/>
      <c r="AG232" s="888"/>
      <c r="AH232" s="888"/>
      <c r="AI232" s="888"/>
    </row>
    <row r="233" spans="1:35">
      <c r="P233" s="888"/>
      <c r="Q233" s="888"/>
      <c r="R233" s="888"/>
      <c r="S233" s="888"/>
      <c r="T233" s="888"/>
      <c r="U233" s="888"/>
      <c r="V233" s="1361"/>
      <c r="W233" s="888"/>
      <c r="X233" s="956"/>
      <c r="AC233" t="s">
        <v>2329</v>
      </c>
      <c r="AE233" s="888"/>
      <c r="AF233" s="888"/>
      <c r="AG233" s="888"/>
      <c r="AH233" s="888"/>
      <c r="AI233" s="888"/>
    </row>
    <row r="234" spans="1:35">
      <c r="P234" s="888"/>
      <c r="Q234" s="888"/>
      <c r="R234" s="888"/>
      <c r="S234" s="888"/>
      <c r="T234" s="888"/>
      <c r="U234" s="888"/>
      <c r="V234" s="1361"/>
      <c r="W234" s="888"/>
      <c r="X234" s="956"/>
      <c r="AC234" t="s">
        <v>2329</v>
      </c>
      <c r="AE234" s="888"/>
      <c r="AF234" s="888"/>
      <c r="AG234" s="888"/>
      <c r="AH234" s="888"/>
      <c r="AI234" s="888"/>
    </row>
    <row r="235" spans="1:35">
      <c r="P235" s="888"/>
      <c r="Q235" s="888"/>
      <c r="R235" s="888"/>
      <c r="S235" s="888"/>
      <c r="T235" s="888"/>
      <c r="U235" s="888"/>
      <c r="V235" s="1361"/>
      <c r="W235" s="888"/>
      <c r="X235" s="956"/>
      <c r="AC235" t="s">
        <v>2329</v>
      </c>
      <c r="AE235" s="888"/>
      <c r="AF235" s="888"/>
      <c r="AG235" s="888"/>
      <c r="AH235" s="888"/>
      <c r="AI235" s="888"/>
    </row>
    <row r="237" spans="1:35" s="1" customFormat="1">
      <c r="A237" s="42"/>
      <c r="B237" s="48" t="s">
        <v>2544</v>
      </c>
      <c r="P237" s="70"/>
      <c r="Q237" s="70"/>
    </row>
    <row r="239" spans="1:35">
      <c r="P239" s="888"/>
      <c r="Q239" s="888"/>
      <c r="R239" s="888"/>
      <c r="U239" s="888"/>
      <c r="V239" s="1361"/>
      <c r="W239" s="888"/>
      <c r="X239" s="956"/>
      <c r="AC239" t="s">
        <v>1392</v>
      </c>
      <c r="AE239" s="888"/>
      <c r="AF239" s="888"/>
      <c r="AG239" s="888"/>
      <c r="AH239" s="888"/>
      <c r="AI239" s="888"/>
    </row>
    <row r="240" spans="1:35">
      <c r="P240" s="888"/>
      <c r="Q240" s="888"/>
      <c r="R240" s="888"/>
      <c r="U240" s="888"/>
      <c r="V240" s="1361"/>
      <c r="W240" s="888"/>
      <c r="X240" s="956"/>
      <c r="AC240" t="s">
        <v>1392</v>
      </c>
      <c r="AE240" s="888"/>
      <c r="AF240" s="888"/>
      <c r="AG240" s="888"/>
      <c r="AH240" s="888"/>
      <c r="AI240" s="888"/>
    </row>
    <row r="241" spans="16:35">
      <c r="P241" s="888"/>
      <c r="Q241" s="888"/>
      <c r="R241" s="888"/>
      <c r="U241" s="888"/>
      <c r="V241" s="1361"/>
      <c r="W241" s="888"/>
      <c r="X241" s="956"/>
      <c r="AC241" t="s">
        <v>1392</v>
      </c>
      <c r="AE241" s="888"/>
      <c r="AF241" s="888"/>
      <c r="AG241" s="888"/>
      <c r="AH241" s="888"/>
      <c r="AI241" s="888"/>
    </row>
    <row r="242" spans="16:35">
      <c r="P242" s="888"/>
      <c r="Q242" s="888"/>
      <c r="R242" s="888"/>
      <c r="U242" s="888"/>
      <c r="V242" s="1361"/>
      <c r="W242" s="888"/>
      <c r="X242" s="956"/>
      <c r="AC242" t="s">
        <v>1392</v>
      </c>
      <c r="AE242" s="888"/>
      <c r="AF242" s="888"/>
      <c r="AG242" s="888"/>
      <c r="AH242" s="888"/>
      <c r="AI242" s="888"/>
    </row>
    <row r="243" spans="16:35">
      <c r="P243" s="888"/>
      <c r="Q243" s="888"/>
      <c r="R243" s="888"/>
      <c r="U243" s="888"/>
      <c r="V243" s="1361"/>
      <c r="W243" s="888"/>
      <c r="X243" s="956"/>
      <c r="AC243" t="s">
        <v>1392</v>
      </c>
      <c r="AE243" s="888"/>
      <c r="AF243" s="888"/>
      <c r="AG243" s="888"/>
      <c r="AH243" s="888"/>
      <c r="AI243" s="888"/>
    </row>
    <row r="244" spans="16:35">
      <c r="P244" s="888"/>
      <c r="Q244" s="888"/>
      <c r="R244" s="888"/>
      <c r="U244" s="888"/>
      <c r="V244" s="1361"/>
      <c r="W244" s="888"/>
      <c r="X244" s="956"/>
      <c r="AC244" t="s">
        <v>1392</v>
      </c>
      <c r="AE244" s="888"/>
      <c r="AF244" s="888"/>
      <c r="AG244" s="888"/>
      <c r="AH244" s="888"/>
      <c r="AI244" s="888"/>
    </row>
    <row r="245" spans="16:35">
      <c r="P245" s="888"/>
      <c r="Q245" s="888"/>
      <c r="R245" s="888"/>
      <c r="U245" s="888"/>
      <c r="V245" s="1361"/>
      <c r="W245" s="888"/>
      <c r="X245" s="956"/>
      <c r="AC245" t="s">
        <v>1392</v>
      </c>
      <c r="AE245" s="888"/>
      <c r="AF245" s="888"/>
      <c r="AG245" s="888"/>
      <c r="AH245" s="888"/>
      <c r="AI245" s="888"/>
    </row>
    <row r="246" spans="16:35">
      <c r="P246" s="888"/>
      <c r="Q246" s="888"/>
      <c r="R246" s="888"/>
      <c r="U246" s="888"/>
      <c r="V246" s="1361"/>
      <c r="W246" s="888"/>
      <c r="X246" s="956"/>
      <c r="AC246" t="s">
        <v>1392</v>
      </c>
      <c r="AE246" s="888"/>
      <c r="AF246" s="888"/>
      <c r="AG246" s="888"/>
      <c r="AH246" s="888"/>
      <c r="AI246" s="888"/>
    </row>
    <row r="247" spans="16:35">
      <c r="P247" s="888"/>
      <c r="Q247" s="888"/>
      <c r="R247" s="888"/>
      <c r="U247" s="888"/>
      <c r="V247" s="1361"/>
      <c r="W247" s="888"/>
      <c r="X247" s="956"/>
      <c r="AC247" t="s">
        <v>1392</v>
      </c>
      <c r="AE247" s="888"/>
      <c r="AF247" s="888"/>
      <c r="AG247" s="888"/>
      <c r="AH247" s="888"/>
      <c r="AI247" s="888"/>
    </row>
    <row r="248" spans="16:35">
      <c r="P248" s="888"/>
      <c r="Q248" s="888"/>
      <c r="R248" s="888"/>
      <c r="U248" s="888"/>
      <c r="V248" s="1361"/>
      <c r="W248" s="888"/>
      <c r="X248" s="956"/>
      <c r="AC248" t="s">
        <v>1392</v>
      </c>
      <c r="AE248" s="888"/>
      <c r="AF248" s="888"/>
      <c r="AG248" s="888"/>
      <c r="AH248" s="888"/>
      <c r="AI248" s="888"/>
    </row>
    <row r="249" spans="16:35">
      <c r="P249" s="888"/>
      <c r="Q249" s="888"/>
      <c r="R249" s="888"/>
      <c r="U249" s="888"/>
      <c r="V249" s="1361"/>
      <c r="W249" s="888"/>
      <c r="X249" s="956"/>
      <c r="AC249" t="s">
        <v>1392</v>
      </c>
      <c r="AE249" s="888"/>
      <c r="AF249" s="888"/>
      <c r="AG249" s="888"/>
      <c r="AH249" s="888"/>
      <c r="AI249" s="888"/>
    </row>
    <row r="250" spans="16:35">
      <c r="P250" s="888"/>
      <c r="Q250" s="888"/>
      <c r="R250" s="888"/>
      <c r="U250" s="888"/>
      <c r="V250" s="1361"/>
      <c r="W250" s="888"/>
      <c r="X250" s="956"/>
      <c r="AC250" t="s">
        <v>1392</v>
      </c>
      <c r="AE250" s="888"/>
      <c r="AF250" s="888"/>
      <c r="AG250" s="888"/>
      <c r="AH250" s="888"/>
      <c r="AI250" s="888"/>
    </row>
    <row r="251" spans="16:35">
      <c r="P251" s="888"/>
      <c r="Q251" s="888"/>
      <c r="R251" s="888"/>
      <c r="U251" s="888"/>
      <c r="V251" s="1361"/>
      <c r="W251" s="888"/>
      <c r="X251" s="956"/>
      <c r="AC251" t="s">
        <v>1392</v>
      </c>
      <c r="AE251" s="888"/>
      <c r="AF251" s="888"/>
      <c r="AG251" s="888"/>
      <c r="AH251" s="888"/>
      <c r="AI251" s="888"/>
    </row>
    <row r="252" spans="16:35">
      <c r="P252" s="888"/>
      <c r="Q252" s="888"/>
      <c r="R252" s="888"/>
      <c r="U252" s="888"/>
      <c r="V252" s="1361"/>
      <c r="W252" s="888"/>
      <c r="X252" s="956"/>
      <c r="AC252" t="s">
        <v>1392</v>
      </c>
      <c r="AE252" s="888"/>
      <c r="AF252" s="888"/>
      <c r="AG252" s="888"/>
      <c r="AH252" s="888"/>
      <c r="AI252" s="888"/>
    </row>
    <row r="253" spans="16:35">
      <c r="P253" s="888"/>
      <c r="Q253" s="888"/>
      <c r="R253" s="888"/>
      <c r="U253" s="888"/>
      <c r="V253" s="1361"/>
      <c r="W253" s="888"/>
      <c r="X253" s="956"/>
      <c r="AC253" t="s">
        <v>1392</v>
      </c>
      <c r="AE253" s="888"/>
      <c r="AF253" s="888"/>
      <c r="AG253" s="888"/>
      <c r="AH253" s="888"/>
      <c r="AI253" s="888"/>
    </row>
    <row r="254" spans="16:35">
      <c r="P254" s="888"/>
      <c r="Q254" s="888"/>
      <c r="R254" s="888"/>
      <c r="U254" s="888"/>
      <c r="V254" s="1361"/>
      <c r="W254" s="888"/>
      <c r="X254" s="956"/>
      <c r="AC254" t="s">
        <v>1392</v>
      </c>
      <c r="AE254" s="888"/>
      <c r="AF254" s="888"/>
      <c r="AG254" s="888"/>
      <c r="AH254" s="888"/>
      <c r="AI254" s="888"/>
    </row>
    <row r="255" spans="16:35">
      <c r="P255" s="888"/>
      <c r="Q255" s="888"/>
      <c r="R255" s="888"/>
      <c r="U255" s="888"/>
      <c r="V255" s="1361"/>
      <c r="W255" s="888"/>
      <c r="X255" s="956"/>
      <c r="AC255" t="s">
        <v>1392</v>
      </c>
      <c r="AE255" s="888"/>
      <c r="AF255" s="888"/>
      <c r="AG255" s="888"/>
      <c r="AH255" s="888"/>
      <c r="AI255" s="888"/>
    </row>
    <row r="256" spans="16:35">
      <c r="P256" s="888"/>
      <c r="Q256" s="888"/>
      <c r="R256" s="888"/>
      <c r="U256" s="888"/>
      <c r="V256" s="1361"/>
      <c r="W256" s="888"/>
      <c r="X256" s="956"/>
      <c r="AC256" t="s">
        <v>1392</v>
      </c>
      <c r="AE256" s="888"/>
      <c r="AF256" s="888"/>
      <c r="AG256" s="888"/>
      <c r="AH256" s="888"/>
      <c r="AI256" s="888"/>
    </row>
    <row r="257" spans="16:35">
      <c r="P257" s="888"/>
      <c r="Q257" s="888"/>
      <c r="R257" s="888"/>
      <c r="U257" s="888"/>
      <c r="V257" s="1361"/>
      <c r="W257" s="888"/>
      <c r="X257" s="956"/>
      <c r="AC257" t="s">
        <v>1392</v>
      </c>
      <c r="AE257" s="888"/>
      <c r="AF257" s="888"/>
      <c r="AG257" s="888"/>
      <c r="AH257" s="888"/>
      <c r="AI257" s="888"/>
    </row>
    <row r="258" spans="16:35">
      <c r="P258" s="888"/>
      <c r="Q258" s="888"/>
      <c r="R258" s="888"/>
      <c r="U258" s="888"/>
      <c r="V258" s="1361"/>
      <c r="W258" s="888"/>
      <c r="X258" s="956"/>
      <c r="AC258" t="s">
        <v>1392</v>
      </c>
      <c r="AE258" s="888"/>
      <c r="AF258" s="888"/>
      <c r="AG258" s="888"/>
      <c r="AH258" s="888"/>
      <c r="AI258" s="888"/>
    </row>
    <row r="259" spans="16:35">
      <c r="P259" s="888"/>
      <c r="Q259" s="888"/>
      <c r="R259" s="888"/>
      <c r="U259" s="888"/>
      <c r="V259" s="1361"/>
      <c r="W259" s="888"/>
      <c r="X259" s="956"/>
      <c r="AC259" t="s">
        <v>1392</v>
      </c>
      <c r="AE259" s="888"/>
      <c r="AF259" s="888"/>
      <c r="AG259" s="888"/>
      <c r="AH259" s="888"/>
      <c r="AI259" s="888"/>
    </row>
    <row r="260" spans="16:35">
      <c r="P260" s="888"/>
      <c r="Q260" s="888"/>
      <c r="R260" s="888"/>
      <c r="U260" s="888"/>
      <c r="V260" s="1361"/>
      <c r="W260" s="888"/>
      <c r="X260" s="956"/>
      <c r="AC260" t="s">
        <v>1392</v>
      </c>
      <c r="AE260" s="888"/>
      <c r="AF260" s="888"/>
      <c r="AG260" s="888"/>
      <c r="AH260" s="888"/>
      <c r="AI260" s="888"/>
    </row>
    <row r="261" spans="16:35">
      <c r="P261" s="888"/>
      <c r="Q261" s="888"/>
      <c r="R261" s="888"/>
      <c r="U261" s="888"/>
      <c r="V261" s="1361"/>
      <c r="W261" s="888"/>
      <c r="X261" s="956"/>
      <c r="AC261" t="s">
        <v>1392</v>
      </c>
      <c r="AE261" s="888"/>
      <c r="AF261" s="888"/>
      <c r="AG261" s="888"/>
      <c r="AH261" s="888"/>
      <c r="AI261" s="888"/>
    </row>
    <row r="262" spans="16:35">
      <c r="P262" s="888"/>
      <c r="Q262" s="888"/>
      <c r="R262" s="888"/>
      <c r="U262" s="888"/>
      <c r="V262" s="1361"/>
      <c r="W262" s="888"/>
      <c r="X262" s="956"/>
      <c r="AC262" t="s">
        <v>1392</v>
      </c>
      <c r="AE262" s="888"/>
      <c r="AF262" s="888"/>
      <c r="AG262" s="888"/>
      <c r="AH262" s="888"/>
      <c r="AI262" s="888"/>
    </row>
    <row r="263" spans="16:35">
      <c r="P263" s="888"/>
      <c r="Q263" s="888"/>
      <c r="R263" s="888"/>
      <c r="U263" s="888"/>
      <c r="V263" s="1361"/>
      <c r="W263" s="888"/>
      <c r="X263" s="956"/>
      <c r="AC263" t="s">
        <v>1392</v>
      </c>
      <c r="AE263" s="888"/>
      <c r="AF263" s="888"/>
      <c r="AG263" s="888"/>
      <c r="AH263" s="888"/>
      <c r="AI263" s="888"/>
    </row>
    <row r="264" spans="16:35">
      <c r="P264" s="888"/>
      <c r="Q264" s="888"/>
      <c r="R264" s="888"/>
      <c r="U264" s="888"/>
      <c r="V264" s="1361"/>
      <c r="W264" s="888"/>
      <c r="X264" s="956"/>
      <c r="AC264" t="s">
        <v>1392</v>
      </c>
      <c r="AE264" s="888"/>
      <c r="AF264" s="888"/>
      <c r="AG264" s="888"/>
      <c r="AH264" s="888"/>
      <c r="AI264" s="888"/>
    </row>
    <row r="265" spans="16:35">
      <c r="P265" s="888"/>
      <c r="Q265" s="888"/>
      <c r="R265" s="888"/>
      <c r="U265" s="888"/>
      <c r="V265" s="1361"/>
      <c r="W265" s="888"/>
      <c r="X265" s="956"/>
      <c r="AC265" t="s">
        <v>1392</v>
      </c>
      <c r="AE265" s="888"/>
      <c r="AF265" s="888"/>
      <c r="AG265" s="888"/>
      <c r="AH265" s="888"/>
      <c r="AI265" s="888"/>
    </row>
    <row r="266" spans="16:35">
      <c r="P266" s="888"/>
      <c r="Q266" s="888"/>
      <c r="R266" s="888"/>
      <c r="U266" s="888"/>
      <c r="V266" s="1361"/>
      <c r="W266" s="888"/>
      <c r="X266" s="956"/>
      <c r="AC266" t="s">
        <v>1392</v>
      </c>
      <c r="AE266" s="888"/>
      <c r="AF266" s="888"/>
      <c r="AG266" s="888"/>
      <c r="AH266" s="888"/>
      <c r="AI266" s="888"/>
    </row>
    <row r="267" spans="16:35">
      <c r="P267" s="888"/>
      <c r="Q267" s="888"/>
      <c r="R267" s="888"/>
      <c r="U267" s="888"/>
      <c r="V267" s="1361"/>
      <c r="W267" s="888"/>
      <c r="X267" s="956"/>
      <c r="AC267" t="s">
        <v>1392</v>
      </c>
      <c r="AE267" s="888"/>
      <c r="AF267" s="888"/>
      <c r="AG267" s="888"/>
      <c r="AH267" s="888"/>
      <c r="AI267" s="888"/>
    </row>
    <row r="268" spans="16:35">
      <c r="P268" s="888"/>
      <c r="Q268" s="888"/>
      <c r="R268" s="888"/>
      <c r="U268" s="888"/>
      <c r="V268" s="1361"/>
      <c r="W268" s="888"/>
      <c r="X268" s="956"/>
      <c r="AC268" t="s">
        <v>1392</v>
      </c>
      <c r="AE268" s="888"/>
      <c r="AF268" s="888"/>
      <c r="AG268" s="888"/>
      <c r="AH268" s="888"/>
      <c r="AI268" s="888"/>
    </row>
    <row r="269" spans="16:35">
      <c r="P269" s="888"/>
      <c r="Q269" s="888"/>
      <c r="R269" s="888"/>
      <c r="U269" s="888"/>
      <c r="V269" s="1361"/>
      <c r="W269" s="888"/>
      <c r="X269" s="956"/>
      <c r="AC269" t="s">
        <v>1392</v>
      </c>
      <c r="AE269" s="888"/>
      <c r="AF269" s="888"/>
      <c r="AG269" s="888"/>
      <c r="AH269" s="888"/>
      <c r="AI269" s="888"/>
    </row>
    <row r="270" spans="16:35">
      <c r="P270" s="888"/>
      <c r="Q270" s="888"/>
      <c r="R270" s="888"/>
      <c r="U270" s="888"/>
      <c r="V270" s="1361"/>
      <c r="W270" s="888"/>
      <c r="X270" s="956"/>
      <c r="AC270" t="s">
        <v>1392</v>
      </c>
      <c r="AE270" s="888"/>
      <c r="AF270" s="888"/>
      <c r="AG270" s="888"/>
      <c r="AH270" s="888"/>
      <c r="AI270" s="888"/>
    </row>
    <row r="271" spans="16:35">
      <c r="P271" s="888"/>
      <c r="Q271" s="888"/>
      <c r="R271" s="888"/>
      <c r="U271" s="888"/>
      <c r="V271" s="1361"/>
      <c r="W271" s="888"/>
      <c r="X271" s="956"/>
      <c r="AC271" t="s">
        <v>1392</v>
      </c>
      <c r="AE271" s="888"/>
      <c r="AF271" s="888"/>
      <c r="AG271" s="888"/>
      <c r="AH271" s="888"/>
      <c r="AI271" s="888"/>
    </row>
    <row r="272" spans="16:35">
      <c r="P272" s="888"/>
      <c r="Q272" s="888"/>
      <c r="R272" s="888"/>
      <c r="U272" s="888"/>
      <c r="V272" s="1361"/>
      <c r="W272" s="888"/>
      <c r="X272" s="956"/>
      <c r="AC272" t="s">
        <v>1392</v>
      </c>
      <c r="AE272" s="888"/>
      <c r="AF272" s="888"/>
      <c r="AG272" s="888"/>
      <c r="AH272" s="888"/>
      <c r="AI272" s="888"/>
    </row>
    <row r="273" spans="16:35">
      <c r="P273" s="888"/>
      <c r="Q273" s="888"/>
      <c r="R273" s="888"/>
      <c r="U273" s="888"/>
      <c r="V273" s="1361"/>
      <c r="W273" s="888"/>
      <c r="X273" s="956"/>
      <c r="AC273" t="s">
        <v>1392</v>
      </c>
      <c r="AE273" s="888"/>
      <c r="AF273" s="888"/>
      <c r="AG273" s="888"/>
      <c r="AH273" s="888"/>
      <c r="AI273" s="888"/>
    </row>
    <row r="274" spans="16:35">
      <c r="P274" s="888"/>
      <c r="Q274" s="888"/>
      <c r="R274" s="888"/>
      <c r="U274" s="888"/>
      <c r="V274" s="1361"/>
      <c r="W274" s="888"/>
      <c r="X274" s="956"/>
      <c r="AC274" t="s">
        <v>1392</v>
      </c>
      <c r="AE274" s="888"/>
      <c r="AF274" s="888"/>
      <c r="AG274" s="888"/>
      <c r="AH274" s="888"/>
      <c r="AI274" s="888"/>
    </row>
    <row r="275" spans="16:35">
      <c r="P275" s="888"/>
      <c r="Q275" s="888"/>
      <c r="R275" s="888"/>
      <c r="U275" s="888"/>
      <c r="V275" s="1361"/>
      <c r="W275" s="888"/>
      <c r="X275" s="956"/>
      <c r="AC275" t="s">
        <v>1392</v>
      </c>
      <c r="AE275" s="888"/>
      <c r="AF275" s="888"/>
      <c r="AG275" s="888"/>
      <c r="AH275" s="888"/>
      <c r="AI275" s="888"/>
    </row>
    <row r="276" spans="16:35">
      <c r="P276" s="888"/>
      <c r="Q276" s="888"/>
      <c r="R276" s="888"/>
      <c r="U276" s="888"/>
      <c r="V276" s="1361"/>
      <c r="W276" s="888"/>
      <c r="X276" s="956"/>
      <c r="AC276" t="s">
        <v>1392</v>
      </c>
      <c r="AE276" s="888"/>
      <c r="AF276" s="888"/>
      <c r="AG276" s="888"/>
      <c r="AH276" s="888"/>
      <c r="AI276" s="888"/>
    </row>
    <row r="277" spans="16:35">
      <c r="P277" s="888"/>
      <c r="Q277" s="888"/>
      <c r="R277" s="888"/>
      <c r="U277" s="888"/>
      <c r="V277" s="1361"/>
      <c r="W277" s="888"/>
      <c r="X277" s="956"/>
      <c r="AC277" t="s">
        <v>1392</v>
      </c>
      <c r="AE277" s="888"/>
      <c r="AF277" s="888"/>
      <c r="AG277" s="888"/>
      <c r="AH277" s="888"/>
      <c r="AI277" s="888"/>
    </row>
    <row r="278" spans="16:35">
      <c r="P278" s="888"/>
      <c r="Q278" s="888"/>
      <c r="R278" s="888"/>
      <c r="U278" s="888"/>
      <c r="V278" s="1361"/>
      <c r="W278" s="888"/>
      <c r="X278" s="956"/>
      <c r="AC278" t="s">
        <v>1392</v>
      </c>
      <c r="AE278" s="888"/>
      <c r="AF278" s="888"/>
      <c r="AG278" s="888"/>
      <c r="AH278" s="888"/>
      <c r="AI278" s="888"/>
    </row>
    <row r="279" spans="16:35">
      <c r="P279" s="888"/>
      <c r="Q279" s="888"/>
      <c r="R279" s="888"/>
      <c r="U279" s="888"/>
      <c r="V279" s="1361"/>
      <c r="W279" s="888"/>
      <c r="X279" s="956"/>
      <c r="AC279" t="s">
        <v>1392</v>
      </c>
      <c r="AE279" s="888"/>
      <c r="AF279" s="888"/>
      <c r="AG279" s="888"/>
      <c r="AH279" s="888"/>
      <c r="AI279" s="888"/>
    </row>
    <row r="280" spans="16:35">
      <c r="P280" s="888"/>
      <c r="Q280" s="888"/>
      <c r="R280" s="888"/>
      <c r="U280" s="888"/>
      <c r="V280" s="1361"/>
      <c r="W280" s="888"/>
      <c r="X280" s="956"/>
      <c r="AC280" t="s">
        <v>1392</v>
      </c>
      <c r="AE280" s="888"/>
      <c r="AF280" s="888"/>
      <c r="AG280" s="888"/>
      <c r="AH280" s="888"/>
      <c r="AI280" s="888"/>
    </row>
    <row r="281" spans="16:35">
      <c r="P281" s="888"/>
      <c r="Q281" s="888"/>
      <c r="R281" s="888"/>
      <c r="U281" s="888"/>
      <c r="V281" s="1361"/>
      <c r="W281" s="888"/>
      <c r="X281" s="956"/>
      <c r="AC281" t="s">
        <v>1392</v>
      </c>
      <c r="AE281" s="888"/>
      <c r="AF281" s="888"/>
      <c r="AG281" s="888"/>
      <c r="AH281" s="888"/>
      <c r="AI281" s="888"/>
    </row>
    <row r="282" spans="16:35">
      <c r="P282" s="888"/>
      <c r="Q282" s="888"/>
      <c r="R282" s="888"/>
      <c r="U282" s="888"/>
      <c r="V282" s="1361"/>
      <c r="W282" s="888"/>
      <c r="X282" s="956"/>
      <c r="AC282" t="s">
        <v>1392</v>
      </c>
      <c r="AE282" s="888"/>
      <c r="AF282" s="888"/>
      <c r="AG282" s="888"/>
      <c r="AH282" s="888"/>
      <c r="AI282" s="888"/>
    </row>
    <row r="283" spans="16:35">
      <c r="P283" s="888"/>
      <c r="Q283" s="888"/>
      <c r="R283" s="888"/>
      <c r="U283" s="888"/>
      <c r="V283" s="1361"/>
      <c r="W283" s="888"/>
      <c r="X283" s="956"/>
      <c r="AC283" t="s">
        <v>1392</v>
      </c>
      <c r="AE283" s="888"/>
      <c r="AF283" s="888"/>
      <c r="AG283" s="888"/>
      <c r="AH283" s="888"/>
      <c r="AI283" s="888"/>
    </row>
    <row r="284" spans="16:35">
      <c r="P284" s="888"/>
      <c r="Q284" s="888"/>
      <c r="R284" s="888"/>
      <c r="U284" s="888"/>
      <c r="V284" s="1361"/>
      <c r="W284" s="888"/>
      <c r="X284" s="956"/>
      <c r="AC284" t="s">
        <v>1392</v>
      </c>
      <c r="AE284" s="888"/>
      <c r="AF284" s="888"/>
      <c r="AG284" s="888"/>
      <c r="AH284" s="888"/>
      <c r="AI284" s="888"/>
    </row>
    <row r="285" spans="16:35">
      <c r="P285" s="888"/>
      <c r="Q285" s="888"/>
      <c r="R285" s="888"/>
      <c r="U285" s="888"/>
      <c r="V285" s="1361"/>
      <c r="W285" s="888"/>
      <c r="X285" s="956"/>
      <c r="AC285" t="s">
        <v>1392</v>
      </c>
      <c r="AE285" s="888"/>
      <c r="AF285" s="888"/>
      <c r="AG285" s="888"/>
      <c r="AH285" s="888"/>
      <c r="AI285" s="888"/>
    </row>
    <row r="286" spans="16:35">
      <c r="P286" s="888"/>
      <c r="Q286" s="888"/>
      <c r="R286" s="888"/>
      <c r="U286" s="888"/>
      <c r="V286" s="1361"/>
      <c r="W286" s="888"/>
      <c r="X286" s="956"/>
      <c r="AC286" t="s">
        <v>1392</v>
      </c>
      <c r="AE286" s="888"/>
      <c r="AF286" s="888"/>
      <c r="AG286" s="888"/>
      <c r="AH286" s="888"/>
      <c r="AI286" s="888"/>
    </row>
    <row r="287" spans="16:35">
      <c r="P287" s="888"/>
      <c r="Q287" s="888"/>
      <c r="R287" s="888"/>
      <c r="U287" s="888"/>
      <c r="V287" s="1361"/>
      <c r="W287" s="888"/>
      <c r="X287" s="956"/>
      <c r="AC287" t="s">
        <v>1392</v>
      </c>
      <c r="AE287" s="888"/>
      <c r="AF287" s="888"/>
      <c r="AG287" s="888"/>
      <c r="AH287" s="888"/>
      <c r="AI287" s="888"/>
    </row>
    <row r="288" spans="16:35">
      <c r="P288" s="888"/>
      <c r="Q288" s="888"/>
      <c r="R288" s="888"/>
      <c r="U288" s="888"/>
      <c r="V288" s="1361"/>
      <c r="W288" s="888"/>
      <c r="X288" s="956"/>
      <c r="AC288" t="s">
        <v>1392</v>
      </c>
      <c r="AE288" s="888"/>
      <c r="AF288" s="888"/>
      <c r="AG288" s="888"/>
      <c r="AH288" s="888"/>
      <c r="AI288" s="888"/>
    </row>
    <row r="289" spans="16:35">
      <c r="P289" s="888"/>
      <c r="Q289" s="888"/>
      <c r="R289" s="888"/>
      <c r="U289" s="888"/>
      <c r="V289" s="1361"/>
      <c r="W289" s="888"/>
      <c r="X289" s="956"/>
      <c r="AC289" t="s">
        <v>1392</v>
      </c>
      <c r="AE289" s="888"/>
      <c r="AF289" s="888"/>
      <c r="AG289" s="888"/>
      <c r="AH289" s="888"/>
      <c r="AI289" s="888"/>
    </row>
    <row r="290" spans="16:35">
      <c r="P290" s="888"/>
      <c r="Q290" s="888"/>
      <c r="R290" s="888"/>
      <c r="U290" s="888"/>
      <c r="V290" s="1361"/>
      <c r="W290" s="888"/>
      <c r="X290" s="956"/>
      <c r="AC290" t="s">
        <v>1392</v>
      </c>
      <c r="AE290" s="888"/>
      <c r="AF290" s="888"/>
      <c r="AG290" s="888"/>
      <c r="AH290" s="888"/>
      <c r="AI290" s="888"/>
    </row>
    <row r="291" spans="16:35">
      <c r="P291" s="888"/>
      <c r="Q291" s="888"/>
      <c r="R291" s="888"/>
      <c r="U291" s="888"/>
      <c r="V291" s="1361"/>
      <c r="W291" s="888"/>
      <c r="X291" s="956"/>
      <c r="AC291" t="s">
        <v>1392</v>
      </c>
      <c r="AE291" s="888"/>
      <c r="AF291" s="888"/>
      <c r="AG291" s="888"/>
      <c r="AH291" s="888"/>
      <c r="AI291" s="888"/>
    </row>
    <row r="292" spans="16:35">
      <c r="P292" s="888"/>
      <c r="Q292" s="888"/>
      <c r="R292" s="888"/>
      <c r="U292" s="888"/>
      <c r="V292" s="1361"/>
      <c r="W292" s="888"/>
      <c r="X292" s="956"/>
      <c r="AC292" t="s">
        <v>1392</v>
      </c>
      <c r="AE292" s="888"/>
      <c r="AF292" s="888"/>
      <c r="AG292" s="888"/>
      <c r="AH292" s="888"/>
      <c r="AI292" s="888"/>
    </row>
    <row r="293" spans="16:35">
      <c r="P293" s="888"/>
      <c r="Q293" s="888"/>
      <c r="R293" s="888"/>
      <c r="U293" s="888"/>
      <c r="V293" s="1361"/>
      <c r="W293" s="888"/>
      <c r="X293" s="956"/>
      <c r="AC293" t="s">
        <v>1392</v>
      </c>
      <c r="AE293" s="888"/>
      <c r="AF293" s="888"/>
      <c r="AG293" s="888"/>
      <c r="AH293" s="888"/>
      <c r="AI293" s="888"/>
    </row>
    <row r="294" spans="16:35">
      <c r="P294" s="888"/>
      <c r="Q294" s="888"/>
      <c r="R294" s="888"/>
      <c r="U294" s="888"/>
      <c r="V294" s="1361"/>
      <c r="W294" s="888"/>
      <c r="X294" s="956"/>
      <c r="AC294" t="s">
        <v>1392</v>
      </c>
      <c r="AE294" s="888"/>
      <c r="AF294" s="888"/>
      <c r="AG294" s="888"/>
      <c r="AH294" s="888"/>
      <c r="AI294" s="888"/>
    </row>
    <row r="295" spans="16:35">
      <c r="P295" s="888"/>
      <c r="Q295" s="888"/>
      <c r="R295" s="888"/>
      <c r="U295" s="888"/>
      <c r="V295" s="1361"/>
      <c r="W295" s="888"/>
      <c r="X295" s="956"/>
      <c r="AC295" t="s">
        <v>1392</v>
      </c>
      <c r="AE295" s="888"/>
      <c r="AF295" s="888"/>
      <c r="AG295" s="888"/>
      <c r="AH295" s="888"/>
      <c r="AI295" s="888"/>
    </row>
    <row r="296" spans="16:35">
      <c r="P296" s="888"/>
      <c r="Q296" s="888"/>
      <c r="R296" s="888"/>
      <c r="U296" s="888"/>
      <c r="V296" s="1361"/>
      <c r="W296" s="888"/>
      <c r="X296" s="956"/>
      <c r="AC296" t="s">
        <v>1392</v>
      </c>
      <c r="AE296" s="888"/>
      <c r="AF296" s="888"/>
      <c r="AG296" s="888"/>
      <c r="AH296" s="888"/>
      <c r="AI296" s="888"/>
    </row>
    <row r="297" spans="16:35">
      <c r="P297" s="888"/>
      <c r="Q297" s="888"/>
      <c r="R297" s="888"/>
      <c r="U297" s="888"/>
      <c r="V297" s="1361"/>
      <c r="W297" s="888"/>
      <c r="X297" s="956"/>
      <c r="AC297" t="s">
        <v>1392</v>
      </c>
      <c r="AE297" s="888"/>
      <c r="AF297" s="888"/>
      <c r="AG297" s="888"/>
      <c r="AH297" s="888"/>
      <c r="AI297" s="888"/>
    </row>
    <row r="298" spans="16:35">
      <c r="P298" s="888"/>
      <c r="Q298" s="888"/>
      <c r="R298" s="888"/>
      <c r="U298" s="888"/>
      <c r="V298" s="1361"/>
      <c r="W298" s="888"/>
      <c r="X298" s="956"/>
      <c r="AC298" t="s">
        <v>1392</v>
      </c>
      <c r="AE298" s="888"/>
      <c r="AF298" s="888"/>
      <c r="AG298" s="888"/>
      <c r="AH298" s="888"/>
      <c r="AI298" s="888"/>
    </row>
    <row r="299" spans="16:35">
      <c r="P299" s="888"/>
      <c r="Q299" s="888"/>
      <c r="R299" s="888"/>
      <c r="U299" s="888"/>
      <c r="V299" s="1361"/>
      <c r="W299" s="888"/>
      <c r="X299" s="956"/>
      <c r="AC299" t="s">
        <v>1392</v>
      </c>
      <c r="AE299" s="888"/>
      <c r="AF299" s="888"/>
      <c r="AG299" s="888"/>
      <c r="AH299" s="888"/>
      <c r="AI299" s="888"/>
    </row>
    <row r="300" spans="16:35">
      <c r="P300" s="888"/>
      <c r="Q300" s="888"/>
      <c r="R300" s="888"/>
      <c r="U300" s="888"/>
      <c r="V300" s="1361"/>
      <c r="W300" s="888"/>
      <c r="X300" s="956"/>
      <c r="AC300" t="s">
        <v>1392</v>
      </c>
      <c r="AE300" s="888"/>
      <c r="AF300" s="888"/>
      <c r="AG300" s="888"/>
      <c r="AH300" s="888"/>
      <c r="AI300" s="888"/>
    </row>
    <row r="301" spans="16:35">
      <c r="P301" s="888"/>
      <c r="Q301" s="888"/>
      <c r="R301" s="888"/>
      <c r="U301" s="888"/>
      <c r="V301" s="1361"/>
      <c r="W301" s="888"/>
      <c r="X301" s="956"/>
      <c r="AC301" t="s">
        <v>1392</v>
      </c>
      <c r="AE301" s="888"/>
      <c r="AF301" s="888"/>
      <c r="AG301" s="888"/>
      <c r="AH301" s="888"/>
      <c r="AI301" s="888"/>
    </row>
    <row r="302" spans="16:35">
      <c r="P302" s="888"/>
      <c r="Q302" s="888"/>
      <c r="R302" s="888"/>
      <c r="U302" s="888"/>
      <c r="V302" s="1361"/>
      <c r="W302" s="888"/>
      <c r="X302" s="956"/>
      <c r="AC302" t="s">
        <v>1392</v>
      </c>
      <c r="AE302" s="888"/>
      <c r="AF302" s="888"/>
      <c r="AG302" s="888"/>
      <c r="AH302" s="888"/>
      <c r="AI302" s="888"/>
    </row>
    <row r="303" spans="16:35">
      <c r="P303" s="888"/>
      <c r="Q303" s="888"/>
      <c r="R303" s="888"/>
      <c r="U303" s="888"/>
      <c r="V303" s="1361"/>
      <c r="W303" s="888"/>
      <c r="X303" s="956"/>
      <c r="AC303" t="s">
        <v>1392</v>
      </c>
      <c r="AE303" s="888"/>
      <c r="AF303" s="888"/>
      <c r="AG303" s="888"/>
      <c r="AH303" s="888"/>
      <c r="AI303" s="888"/>
    </row>
    <row r="304" spans="16:35">
      <c r="P304" s="888"/>
      <c r="Q304" s="888"/>
      <c r="R304" s="888"/>
      <c r="U304" s="888"/>
      <c r="V304" s="1361"/>
      <c r="W304" s="888"/>
      <c r="X304" s="956"/>
      <c r="AC304" t="s">
        <v>1392</v>
      </c>
      <c r="AE304" s="888"/>
      <c r="AF304" s="888"/>
      <c r="AG304" s="888"/>
      <c r="AH304" s="888"/>
      <c r="AI304" s="888"/>
    </row>
    <row r="305" spans="16:35">
      <c r="P305" s="888"/>
      <c r="Q305" s="888"/>
      <c r="R305" s="888"/>
      <c r="U305" s="888"/>
      <c r="V305" s="1361"/>
      <c r="W305" s="888"/>
      <c r="X305" s="956"/>
      <c r="AC305" t="s">
        <v>1392</v>
      </c>
      <c r="AE305" s="888"/>
      <c r="AF305" s="888"/>
      <c r="AG305" s="888"/>
      <c r="AH305" s="888"/>
      <c r="AI305" s="888"/>
    </row>
    <row r="306" spans="16:35">
      <c r="P306" s="888"/>
      <c r="Q306" s="888"/>
      <c r="R306" s="888"/>
      <c r="U306" s="888"/>
      <c r="V306" s="1361"/>
      <c r="W306" s="888"/>
      <c r="X306" s="956"/>
      <c r="AC306" t="s">
        <v>1392</v>
      </c>
      <c r="AE306" s="888"/>
      <c r="AF306" s="888"/>
      <c r="AG306" s="888"/>
      <c r="AH306" s="888"/>
      <c r="AI306" s="888"/>
    </row>
    <row r="307" spans="16:35">
      <c r="P307" s="888"/>
      <c r="Q307" s="888"/>
      <c r="R307" s="888"/>
      <c r="U307" s="888"/>
      <c r="V307" s="1361"/>
      <c r="W307" s="888"/>
      <c r="X307" s="956"/>
      <c r="AC307" t="s">
        <v>1392</v>
      </c>
      <c r="AE307" s="888"/>
      <c r="AF307" s="888"/>
      <c r="AG307" s="888"/>
      <c r="AH307" s="888"/>
      <c r="AI307" s="888"/>
    </row>
    <row r="308" spans="16:35">
      <c r="P308" s="888"/>
      <c r="Q308" s="888"/>
      <c r="R308" s="888"/>
      <c r="U308" s="888"/>
      <c r="V308" s="1361"/>
      <c r="W308" s="888"/>
      <c r="X308" s="956"/>
      <c r="AC308" t="s">
        <v>1392</v>
      </c>
      <c r="AE308" s="888"/>
      <c r="AF308" s="888"/>
      <c r="AG308" s="888"/>
      <c r="AH308" s="888"/>
      <c r="AI308" s="888"/>
    </row>
    <row r="309" spans="16:35">
      <c r="P309" s="888"/>
      <c r="Q309" s="888"/>
      <c r="R309" s="888"/>
      <c r="U309" s="888"/>
      <c r="V309" s="1361"/>
      <c r="W309" s="888"/>
      <c r="X309" s="956"/>
      <c r="AC309" t="s">
        <v>1392</v>
      </c>
      <c r="AE309" s="888"/>
      <c r="AF309" s="888"/>
      <c r="AG309" s="888"/>
      <c r="AH309" s="888"/>
      <c r="AI309" s="888"/>
    </row>
    <row r="310" spans="16:35">
      <c r="P310" s="888"/>
      <c r="Q310" s="888"/>
      <c r="R310" s="888"/>
      <c r="U310" s="888"/>
      <c r="V310" s="1361"/>
      <c r="W310" s="888"/>
      <c r="X310" s="956"/>
      <c r="AC310" t="s">
        <v>1392</v>
      </c>
      <c r="AE310" s="888"/>
      <c r="AF310" s="888"/>
      <c r="AG310" s="888"/>
      <c r="AH310" s="888"/>
      <c r="AI310" s="888"/>
    </row>
    <row r="311" spans="16:35">
      <c r="P311" s="888"/>
      <c r="Q311" s="888"/>
      <c r="R311" s="888"/>
      <c r="U311" s="888"/>
      <c r="V311" s="1361"/>
      <c r="W311" s="888"/>
      <c r="X311" s="956"/>
      <c r="AC311" t="s">
        <v>1392</v>
      </c>
      <c r="AE311" s="888"/>
      <c r="AF311" s="888"/>
      <c r="AG311" s="888"/>
      <c r="AH311" s="888"/>
      <c r="AI311" s="888"/>
    </row>
    <row r="312" spans="16:35">
      <c r="P312" s="888"/>
      <c r="Q312" s="888"/>
      <c r="R312" s="888"/>
      <c r="U312" s="888"/>
      <c r="V312" s="1361"/>
      <c r="W312" s="888"/>
      <c r="X312" s="956"/>
      <c r="AC312" t="s">
        <v>1392</v>
      </c>
      <c r="AE312" s="888"/>
      <c r="AF312" s="888"/>
      <c r="AG312" s="888"/>
      <c r="AH312" s="888"/>
      <c r="AI312" s="888"/>
    </row>
    <row r="313" spans="16:35">
      <c r="P313" s="888"/>
      <c r="Q313" s="888"/>
      <c r="R313" s="888"/>
      <c r="U313" s="888"/>
      <c r="V313" s="1361"/>
      <c r="W313" s="888"/>
      <c r="X313" s="956"/>
      <c r="AC313" t="s">
        <v>1392</v>
      </c>
      <c r="AE313" s="888"/>
      <c r="AF313" s="888"/>
      <c r="AG313" s="888"/>
      <c r="AH313" s="888"/>
      <c r="AI313" s="888"/>
    </row>
    <row r="314" spans="16:35">
      <c r="P314" s="888"/>
      <c r="Q314" s="888"/>
      <c r="R314" s="888"/>
      <c r="U314" s="888"/>
      <c r="V314" s="1361"/>
      <c r="W314" s="888"/>
      <c r="X314" s="956"/>
      <c r="AC314" t="s">
        <v>1392</v>
      </c>
      <c r="AE314" s="888"/>
      <c r="AF314" s="888"/>
      <c r="AG314" s="888"/>
      <c r="AH314" s="888"/>
      <c r="AI314" s="888"/>
    </row>
    <row r="315" spans="16:35">
      <c r="P315" s="888"/>
      <c r="Q315" s="888"/>
      <c r="R315" s="888"/>
      <c r="U315" s="888"/>
      <c r="V315" s="1361"/>
      <c r="W315" s="888"/>
      <c r="X315" s="956"/>
      <c r="AC315" t="s">
        <v>1392</v>
      </c>
      <c r="AE315" s="888"/>
      <c r="AF315" s="888"/>
      <c r="AG315" s="888"/>
      <c r="AH315" s="888"/>
      <c r="AI315" s="888"/>
    </row>
    <row r="316" spans="16:35">
      <c r="P316" s="888"/>
      <c r="Q316" s="888"/>
      <c r="R316" s="888"/>
      <c r="U316" s="888"/>
      <c r="V316" s="1361"/>
      <c r="W316" s="888"/>
      <c r="X316" s="956"/>
      <c r="AC316" t="s">
        <v>1392</v>
      </c>
      <c r="AE316" s="888"/>
      <c r="AF316" s="888"/>
      <c r="AG316" s="888"/>
      <c r="AH316" s="888"/>
      <c r="AI316" s="888"/>
    </row>
    <row r="317" spans="16:35">
      <c r="P317" s="888"/>
      <c r="Q317" s="888"/>
      <c r="R317" s="888"/>
      <c r="U317" s="888"/>
      <c r="V317" s="1361"/>
      <c r="W317" s="888"/>
      <c r="X317" s="956"/>
      <c r="AC317" t="s">
        <v>1392</v>
      </c>
      <c r="AE317" s="888"/>
      <c r="AF317" s="888"/>
      <c r="AG317" s="888"/>
      <c r="AH317" s="888"/>
      <c r="AI317" s="888"/>
    </row>
    <row r="318" spans="16:35">
      <c r="P318" s="888"/>
      <c r="Q318" s="888"/>
      <c r="R318" s="888"/>
      <c r="U318" s="888"/>
      <c r="V318" s="1361"/>
      <c r="W318" s="888"/>
      <c r="X318" s="956"/>
      <c r="AC318" t="s">
        <v>1392</v>
      </c>
      <c r="AE318" s="888"/>
      <c r="AF318" s="888"/>
      <c r="AG318" s="888"/>
      <c r="AH318" s="888"/>
      <c r="AI318" s="888"/>
    </row>
    <row r="319" spans="16:35">
      <c r="P319" s="888"/>
      <c r="Q319" s="888"/>
      <c r="R319" s="888"/>
      <c r="U319" s="888"/>
      <c r="V319" s="1361"/>
      <c r="W319" s="888"/>
      <c r="X319" s="956"/>
      <c r="AC319" t="s">
        <v>1392</v>
      </c>
      <c r="AE319" s="888"/>
      <c r="AF319" s="888"/>
      <c r="AG319" s="888"/>
      <c r="AH319" s="888"/>
      <c r="AI319" s="888"/>
    </row>
    <row r="320" spans="16:35">
      <c r="P320" s="888"/>
      <c r="Q320" s="888"/>
      <c r="R320" s="888"/>
      <c r="U320" s="888"/>
      <c r="V320" s="1361"/>
      <c r="W320" s="888"/>
      <c r="X320" s="956"/>
      <c r="AC320" t="s">
        <v>1392</v>
      </c>
      <c r="AE320" s="888"/>
      <c r="AF320" s="888"/>
      <c r="AG320" s="888"/>
      <c r="AH320" s="888"/>
      <c r="AI320" s="888"/>
    </row>
    <row r="321" spans="16:35">
      <c r="P321" s="888"/>
      <c r="Q321" s="888"/>
      <c r="R321" s="888"/>
      <c r="U321" s="888"/>
      <c r="V321" s="1361"/>
      <c r="W321" s="888"/>
      <c r="X321" s="956"/>
      <c r="AC321" t="s">
        <v>1392</v>
      </c>
      <c r="AE321" s="888"/>
      <c r="AF321" s="888"/>
      <c r="AG321" s="888"/>
      <c r="AH321" s="888"/>
      <c r="AI321" s="888"/>
    </row>
    <row r="322" spans="16:35">
      <c r="P322" s="888"/>
      <c r="Q322" s="888"/>
      <c r="R322" s="888"/>
      <c r="U322" s="888"/>
      <c r="V322" s="1361"/>
      <c r="W322" s="888"/>
      <c r="X322" s="956"/>
      <c r="AC322" t="s">
        <v>1392</v>
      </c>
      <c r="AE322" s="888"/>
      <c r="AF322" s="888"/>
      <c r="AG322" s="888"/>
      <c r="AH322" s="888"/>
      <c r="AI322" s="888"/>
    </row>
    <row r="323" spans="16:35">
      <c r="P323" s="888"/>
      <c r="Q323" s="888"/>
      <c r="R323" s="888"/>
      <c r="U323" s="888"/>
      <c r="V323" s="1361"/>
      <c r="W323" s="888"/>
      <c r="X323" s="956"/>
      <c r="AC323" t="s">
        <v>1392</v>
      </c>
      <c r="AE323" s="888"/>
      <c r="AF323" s="888"/>
      <c r="AG323" s="888"/>
      <c r="AH323" s="888"/>
      <c r="AI323" s="888"/>
    </row>
    <row r="324" spans="16:35">
      <c r="P324" s="888"/>
      <c r="Q324" s="888"/>
      <c r="R324" s="888"/>
      <c r="U324" s="888"/>
      <c r="V324" s="1361"/>
      <c r="W324" s="888"/>
      <c r="X324" s="956"/>
      <c r="AC324" t="s">
        <v>1392</v>
      </c>
      <c r="AE324" s="888"/>
      <c r="AF324" s="888"/>
      <c r="AG324" s="888"/>
      <c r="AH324" s="888"/>
      <c r="AI324" s="888"/>
    </row>
    <row r="325" spans="16:35">
      <c r="P325" s="888"/>
      <c r="Q325" s="888"/>
      <c r="R325" s="888"/>
      <c r="U325" s="888"/>
      <c r="V325" s="1361"/>
      <c r="W325" s="888"/>
      <c r="X325" s="956"/>
      <c r="AC325" t="s">
        <v>1392</v>
      </c>
      <c r="AE325" s="888"/>
      <c r="AF325" s="888"/>
      <c r="AG325" s="888"/>
      <c r="AH325" s="888"/>
      <c r="AI325" s="888"/>
    </row>
    <row r="326" spans="16:35">
      <c r="P326" s="888"/>
      <c r="Q326" s="888"/>
      <c r="R326" s="888"/>
      <c r="U326" s="888"/>
      <c r="V326" s="1361"/>
      <c r="W326" s="888"/>
      <c r="X326" s="956"/>
      <c r="AC326" t="s">
        <v>1392</v>
      </c>
      <c r="AE326" s="888"/>
      <c r="AF326" s="888"/>
      <c r="AG326" s="888"/>
      <c r="AH326" s="888"/>
      <c r="AI326" s="888"/>
    </row>
    <row r="327" spans="16:35">
      <c r="P327" s="888"/>
      <c r="Q327" s="888"/>
      <c r="R327" s="888"/>
      <c r="U327" s="888"/>
      <c r="V327" s="1361"/>
      <c r="W327" s="888"/>
      <c r="X327" s="956"/>
      <c r="AC327" t="s">
        <v>1392</v>
      </c>
      <c r="AE327" s="888"/>
      <c r="AF327" s="888"/>
      <c r="AG327" s="888"/>
      <c r="AH327" s="888"/>
      <c r="AI327" s="888"/>
    </row>
    <row r="328" spans="16:35">
      <c r="P328" s="888"/>
      <c r="Q328" s="888"/>
      <c r="R328" s="888"/>
      <c r="U328" s="888"/>
      <c r="V328" s="1361"/>
      <c r="W328" s="888"/>
      <c r="X328" s="956"/>
      <c r="AC328" t="s">
        <v>1392</v>
      </c>
      <c r="AE328" s="888"/>
      <c r="AF328" s="888"/>
      <c r="AG328" s="888"/>
      <c r="AH328" s="888"/>
      <c r="AI328" s="888"/>
    </row>
    <row r="329" spans="16:35">
      <c r="P329" s="888"/>
      <c r="Q329" s="888"/>
      <c r="R329" s="888"/>
      <c r="U329" s="888"/>
      <c r="V329" s="1361"/>
      <c r="W329" s="888"/>
      <c r="X329" s="956"/>
      <c r="AC329" t="s">
        <v>1392</v>
      </c>
      <c r="AE329" s="888"/>
      <c r="AF329" s="888"/>
      <c r="AG329" s="888"/>
      <c r="AH329" s="888"/>
      <c r="AI329" s="888"/>
    </row>
    <row r="330" spans="16:35">
      <c r="P330" s="888"/>
      <c r="Q330" s="888"/>
      <c r="R330" s="888"/>
      <c r="U330" s="888"/>
      <c r="V330" s="1361"/>
      <c r="W330" s="888"/>
      <c r="X330" s="956"/>
      <c r="AC330" t="s">
        <v>1392</v>
      </c>
      <c r="AE330" s="888"/>
      <c r="AF330" s="888"/>
      <c r="AG330" s="888"/>
      <c r="AH330" s="888"/>
      <c r="AI330" s="888"/>
    </row>
    <row r="331" spans="16:35">
      <c r="P331" s="888"/>
      <c r="Q331" s="888"/>
      <c r="R331" s="888"/>
      <c r="U331" s="888"/>
      <c r="V331" s="1361"/>
      <c r="W331" s="888"/>
      <c r="X331" s="956"/>
      <c r="AC331" t="s">
        <v>1392</v>
      </c>
      <c r="AE331" s="888"/>
      <c r="AF331" s="888"/>
      <c r="AG331" s="888"/>
      <c r="AH331" s="888"/>
      <c r="AI331" s="888"/>
    </row>
    <row r="332" spans="16:35">
      <c r="P332" s="888"/>
      <c r="Q332" s="888"/>
      <c r="R332" s="888"/>
      <c r="U332" s="888"/>
      <c r="V332" s="1361"/>
      <c r="W332" s="888"/>
      <c r="X332" s="956"/>
      <c r="AC332" t="s">
        <v>1392</v>
      </c>
      <c r="AE332" s="888"/>
      <c r="AF332" s="888"/>
      <c r="AG332" s="888"/>
      <c r="AH332" s="888"/>
      <c r="AI332" s="888"/>
    </row>
    <row r="333" spans="16:35">
      <c r="P333" s="888"/>
      <c r="Q333" s="888"/>
      <c r="R333" s="888"/>
      <c r="U333" s="888"/>
      <c r="V333" s="1361"/>
      <c r="W333" s="888"/>
      <c r="X333" s="956"/>
      <c r="AC333" t="s">
        <v>1392</v>
      </c>
      <c r="AE333" s="888"/>
      <c r="AF333" s="888"/>
      <c r="AG333" s="888"/>
      <c r="AH333" s="888"/>
      <c r="AI333" s="888"/>
    </row>
    <row r="334" spans="16:35">
      <c r="P334" s="888"/>
      <c r="Q334" s="888"/>
      <c r="R334" s="888"/>
      <c r="U334" s="888"/>
      <c r="V334" s="1361"/>
      <c r="W334" s="888"/>
      <c r="X334" s="956"/>
      <c r="AC334" t="s">
        <v>1392</v>
      </c>
      <c r="AE334" s="888"/>
      <c r="AF334" s="888"/>
      <c r="AG334" s="888"/>
      <c r="AH334" s="888"/>
      <c r="AI334" s="888"/>
    </row>
    <row r="335" spans="16:35">
      <c r="P335" s="888"/>
      <c r="Q335" s="888"/>
      <c r="R335" s="888"/>
      <c r="U335" s="888"/>
      <c r="V335" s="1361"/>
      <c r="W335" s="888"/>
      <c r="X335" s="956"/>
      <c r="AC335" t="s">
        <v>1392</v>
      </c>
      <c r="AE335" s="888"/>
      <c r="AF335" s="888"/>
      <c r="AG335" s="888"/>
      <c r="AH335" s="888"/>
      <c r="AI335" s="888"/>
    </row>
    <row r="336" spans="16:35">
      <c r="P336" s="888"/>
      <c r="Q336" s="888"/>
      <c r="R336" s="888"/>
      <c r="U336" s="888"/>
      <c r="V336" s="1361"/>
      <c r="W336" s="888"/>
      <c r="X336" s="956"/>
      <c r="AC336" t="s">
        <v>1392</v>
      </c>
      <c r="AE336" s="888"/>
      <c r="AF336" s="888"/>
      <c r="AG336" s="888"/>
      <c r="AH336" s="888"/>
      <c r="AI336" s="888"/>
    </row>
    <row r="337" spans="16:35">
      <c r="P337" s="888"/>
      <c r="Q337" s="888"/>
      <c r="R337" s="888"/>
      <c r="U337" s="888"/>
      <c r="V337" s="1361"/>
      <c r="W337" s="888"/>
      <c r="X337" s="956"/>
      <c r="AC337" t="s">
        <v>1392</v>
      </c>
      <c r="AE337" s="888"/>
      <c r="AF337" s="888"/>
      <c r="AG337" s="888"/>
      <c r="AH337" s="888"/>
      <c r="AI337" s="888"/>
    </row>
    <row r="338" spans="16:35">
      <c r="P338" s="888"/>
      <c r="Q338" s="888"/>
      <c r="R338" s="888"/>
      <c r="U338" s="888"/>
      <c r="V338" s="1361"/>
      <c r="W338" s="888"/>
      <c r="X338" s="956"/>
      <c r="AC338" t="s">
        <v>1392</v>
      </c>
      <c r="AE338" s="888"/>
      <c r="AF338" s="888"/>
      <c r="AG338" s="888"/>
      <c r="AH338" s="888"/>
      <c r="AI338" s="888"/>
    </row>
    <row r="339" spans="16:35">
      <c r="P339" s="888"/>
      <c r="Q339" s="888"/>
      <c r="R339" s="888"/>
      <c r="U339" s="888"/>
      <c r="V339" s="1361"/>
      <c r="W339" s="888"/>
      <c r="X339" s="956"/>
      <c r="AC339" t="s">
        <v>1392</v>
      </c>
      <c r="AE339" s="888"/>
      <c r="AF339" s="888"/>
      <c r="AG339" s="888"/>
      <c r="AH339" s="888"/>
      <c r="AI339" s="888"/>
    </row>
    <row r="340" spans="16:35">
      <c r="P340" s="888"/>
      <c r="Q340" s="888"/>
      <c r="R340" s="888"/>
      <c r="U340" s="888"/>
      <c r="V340" s="1361"/>
      <c r="W340" s="888"/>
      <c r="X340" s="956"/>
      <c r="AC340" t="s">
        <v>1392</v>
      </c>
      <c r="AE340" s="888"/>
      <c r="AF340" s="888"/>
      <c r="AG340" s="888"/>
      <c r="AH340" s="888"/>
      <c r="AI340" s="888"/>
    </row>
    <row r="341" spans="16:35">
      <c r="P341" s="888"/>
      <c r="Q341" s="888"/>
      <c r="R341" s="888"/>
      <c r="U341" s="888"/>
      <c r="V341" s="1361"/>
      <c r="W341" s="888"/>
      <c r="X341" s="956"/>
      <c r="AC341" t="s">
        <v>1392</v>
      </c>
      <c r="AE341" s="888"/>
      <c r="AF341" s="888"/>
      <c r="AG341" s="888"/>
      <c r="AH341" s="888"/>
      <c r="AI341" s="888"/>
    </row>
    <row r="342" spans="16:35">
      <c r="P342" s="888"/>
      <c r="Q342" s="888"/>
      <c r="R342" s="888"/>
      <c r="U342" s="888"/>
      <c r="V342" s="1361"/>
      <c r="W342" s="888"/>
      <c r="X342" s="956"/>
      <c r="AC342" t="s">
        <v>1392</v>
      </c>
      <c r="AE342" s="888"/>
      <c r="AF342" s="888"/>
      <c r="AG342" s="888"/>
      <c r="AH342" s="888"/>
      <c r="AI342" s="888"/>
    </row>
    <row r="343" spans="16:35">
      <c r="P343" s="888"/>
      <c r="Q343" s="888"/>
      <c r="R343" s="888"/>
      <c r="U343" s="888"/>
      <c r="V343" s="1361"/>
      <c r="W343" s="888"/>
      <c r="X343" s="956"/>
      <c r="AC343" t="s">
        <v>1392</v>
      </c>
      <c r="AE343" s="888"/>
      <c r="AF343" s="888"/>
      <c r="AG343" s="888"/>
      <c r="AH343" s="888"/>
      <c r="AI343" s="888"/>
    </row>
    <row r="344" spans="16:35">
      <c r="P344" s="888"/>
      <c r="Q344" s="888"/>
      <c r="R344" s="888"/>
      <c r="U344" s="888"/>
      <c r="V344" s="1361"/>
      <c r="W344" s="888"/>
      <c r="X344" s="956"/>
      <c r="AC344" t="s">
        <v>1392</v>
      </c>
      <c r="AE344" s="888"/>
      <c r="AF344" s="888"/>
      <c r="AG344" s="888"/>
      <c r="AH344" s="888"/>
      <c r="AI344" s="888"/>
    </row>
    <row r="345" spans="16:35">
      <c r="P345" s="888"/>
      <c r="Q345" s="888"/>
      <c r="R345" s="888"/>
      <c r="U345" s="888"/>
      <c r="V345" s="1361"/>
      <c r="W345" s="888"/>
      <c r="X345" s="956"/>
      <c r="AC345" t="s">
        <v>1392</v>
      </c>
      <c r="AE345" s="888"/>
      <c r="AF345" s="888"/>
      <c r="AG345" s="888"/>
      <c r="AH345" s="888"/>
      <c r="AI345" s="888"/>
    </row>
    <row r="346" spans="16:35">
      <c r="P346" s="888"/>
      <c r="Q346" s="888"/>
      <c r="R346" s="888"/>
      <c r="U346" s="888"/>
      <c r="V346" s="1361"/>
      <c r="W346" s="888"/>
      <c r="X346" s="956"/>
      <c r="AC346" t="s">
        <v>1392</v>
      </c>
      <c r="AE346" s="888"/>
      <c r="AF346" s="888"/>
      <c r="AG346" s="888"/>
      <c r="AH346" s="888"/>
      <c r="AI346" s="888"/>
    </row>
    <row r="347" spans="16:35">
      <c r="P347" s="888"/>
      <c r="Q347" s="888"/>
      <c r="R347" s="888"/>
      <c r="U347" s="888"/>
      <c r="V347" s="1361"/>
      <c r="W347" s="888"/>
      <c r="X347" s="956"/>
      <c r="AC347" t="s">
        <v>1392</v>
      </c>
      <c r="AE347" s="888"/>
      <c r="AF347" s="888"/>
      <c r="AG347" s="888"/>
      <c r="AH347" s="888"/>
      <c r="AI347" s="888"/>
    </row>
    <row r="348" spans="16:35">
      <c r="P348" s="888"/>
      <c r="Q348" s="888"/>
      <c r="R348" s="888"/>
      <c r="U348" s="888"/>
      <c r="V348" s="1361"/>
      <c r="W348" s="888"/>
      <c r="X348" s="956"/>
      <c r="AC348" t="s">
        <v>1392</v>
      </c>
      <c r="AE348" s="888"/>
      <c r="AF348" s="888"/>
      <c r="AG348" s="888"/>
      <c r="AH348" s="888"/>
      <c r="AI348" s="888"/>
    </row>
    <row r="349" spans="16:35">
      <c r="P349" s="888"/>
      <c r="Q349" s="888"/>
      <c r="R349" s="888"/>
      <c r="U349" s="888"/>
      <c r="V349" s="1361"/>
      <c r="W349" s="888"/>
      <c r="X349" s="956"/>
      <c r="AC349" t="s">
        <v>1392</v>
      </c>
      <c r="AE349" s="888"/>
      <c r="AF349" s="888"/>
      <c r="AG349" s="888"/>
      <c r="AH349" s="888"/>
      <c r="AI349" s="888"/>
    </row>
    <row r="350" spans="16:35">
      <c r="P350" s="888"/>
      <c r="Q350" s="888"/>
      <c r="R350" s="888"/>
      <c r="U350" s="888"/>
      <c r="V350" s="1361"/>
      <c r="W350" s="888"/>
      <c r="X350" s="956"/>
      <c r="AC350" t="s">
        <v>1392</v>
      </c>
      <c r="AE350" s="888"/>
      <c r="AF350" s="888"/>
      <c r="AG350" s="888"/>
      <c r="AH350" s="888"/>
      <c r="AI350" s="888"/>
    </row>
    <row r="351" spans="16:35">
      <c r="P351" s="888"/>
      <c r="Q351" s="888"/>
      <c r="R351" s="888"/>
      <c r="U351" s="888"/>
      <c r="V351" s="1361"/>
      <c r="W351" s="888"/>
      <c r="X351" s="956"/>
      <c r="AC351" t="s">
        <v>1392</v>
      </c>
      <c r="AE351" s="888"/>
      <c r="AF351" s="888"/>
      <c r="AG351" s="888"/>
      <c r="AH351" s="888"/>
      <c r="AI351" s="888"/>
    </row>
    <row r="352" spans="16:35">
      <c r="P352" s="888"/>
      <c r="Q352" s="888"/>
      <c r="R352" s="888"/>
      <c r="U352" s="888"/>
      <c r="V352" s="1361"/>
      <c r="W352" s="888"/>
      <c r="X352" s="956"/>
      <c r="AC352" t="s">
        <v>1392</v>
      </c>
      <c r="AE352" s="888"/>
      <c r="AF352" s="888"/>
      <c r="AG352" s="888"/>
      <c r="AH352" s="888"/>
      <c r="AI352" s="888"/>
    </row>
    <row r="353" spans="1:35">
      <c r="P353" s="888"/>
      <c r="Q353" s="888"/>
      <c r="R353" s="888"/>
      <c r="U353" s="888"/>
      <c r="V353" s="1361"/>
      <c r="W353" s="888"/>
      <c r="X353" s="956"/>
      <c r="AC353" t="s">
        <v>1392</v>
      </c>
      <c r="AE353" s="888"/>
      <c r="AF353" s="888"/>
      <c r="AG353" s="888"/>
      <c r="AH353" s="888"/>
      <c r="AI353" s="888"/>
    </row>
    <row r="354" spans="1:35">
      <c r="P354" s="888"/>
      <c r="Q354" s="888"/>
      <c r="R354" s="888"/>
      <c r="U354" s="888"/>
      <c r="V354" s="1361"/>
      <c r="W354" s="888"/>
      <c r="X354" s="956"/>
      <c r="AC354" t="s">
        <v>1392</v>
      </c>
      <c r="AE354" s="888"/>
      <c r="AF354" s="888"/>
      <c r="AG354" s="888"/>
      <c r="AH354" s="888"/>
      <c r="AI354" s="888"/>
    </row>
    <row r="355" spans="1:35">
      <c r="P355" s="888"/>
      <c r="Q355" s="888"/>
      <c r="R355" s="888"/>
      <c r="U355" s="888"/>
      <c r="V355" s="1361"/>
      <c r="W355" s="888"/>
      <c r="X355" s="956"/>
      <c r="AC355" t="s">
        <v>1392</v>
      </c>
      <c r="AE355" s="888"/>
      <c r="AF355" s="888"/>
      <c r="AG355" s="888"/>
      <c r="AH355" s="888"/>
      <c r="AI355" s="888"/>
    </row>
    <row r="356" spans="1:35">
      <c r="P356" s="888"/>
      <c r="Q356" s="888"/>
      <c r="R356" s="888"/>
      <c r="U356" s="888"/>
      <c r="V356" s="1361"/>
      <c r="W356" s="888"/>
      <c r="X356" s="956"/>
      <c r="AC356" t="s">
        <v>1392</v>
      </c>
      <c r="AE356" s="888"/>
      <c r="AF356" s="888"/>
      <c r="AG356" s="888"/>
      <c r="AH356" s="888"/>
      <c r="AI356" s="888"/>
    </row>
    <row r="357" spans="1:35">
      <c r="P357" s="888"/>
      <c r="Q357" s="888"/>
      <c r="R357" s="888"/>
      <c r="U357" s="888"/>
      <c r="V357" s="1361"/>
      <c r="W357" s="888"/>
      <c r="X357" s="956"/>
      <c r="AC357" t="s">
        <v>1392</v>
      </c>
      <c r="AE357" s="888"/>
      <c r="AF357" s="888"/>
      <c r="AG357" s="888"/>
      <c r="AH357" s="888"/>
      <c r="AI357" s="888"/>
    </row>
    <row r="358" spans="1:35">
      <c r="P358" s="888"/>
      <c r="Q358" s="888"/>
      <c r="R358" s="888"/>
      <c r="U358" s="888"/>
      <c r="V358" s="1361"/>
      <c r="W358" s="888"/>
      <c r="X358" s="956"/>
      <c r="AC358" t="s">
        <v>1392</v>
      </c>
      <c r="AE358" s="888"/>
      <c r="AF358" s="888"/>
      <c r="AG358" s="888"/>
      <c r="AH358" s="888"/>
      <c r="AI358" s="888"/>
    </row>
    <row r="359" spans="1:35">
      <c r="P359" s="888"/>
      <c r="Q359" s="888"/>
      <c r="R359" s="888"/>
      <c r="U359" s="888"/>
      <c r="V359" s="1361"/>
      <c r="W359" s="888"/>
      <c r="X359" s="956"/>
      <c r="AC359" t="s">
        <v>1392</v>
      </c>
      <c r="AE359" s="888"/>
      <c r="AF359" s="888"/>
      <c r="AG359" s="888"/>
      <c r="AH359" s="888"/>
      <c r="AI359" s="888"/>
    </row>
    <row r="360" spans="1:35">
      <c r="P360" s="888"/>
      <c r="Q360" s="888"/>
      <c r="R360" s="888"/>
      <c r="U360" s="888"/>
      <c r="V360" s="1361"/>
      <c r="W360" s="888"/>
      <c r="X360" s="956"/>
      <c r="AC360" t="s">
        <v>1392</v>
      </c>
      <c r="AE360" s="888"/>
      <c r="AF360" s="888"/>
      <c r="AG360" s="888"/>
      <c r="AH360" s="888"/>
      <c r="AI360" s="888"/>
    </row>
    <row r="361" spans="1:35">
      <c r="P361" s="888"/>
      <c r="Q361" s="888"/>
      <c r="R361" s="888"/>
      <c r="U361" s="888"/>
      <c r="V361" s="1361"/>
      <c r="W361" s="888"/>
      <c r="X361" s="956"/>
      <c r="AC361" t="s">
        <v>1392</v>
      </c>
      <c r="AE361" s="888"/>
      <c r="AF361" s="888"/>
      <c r="AG361" s="888"/>
      <c r="AH361" s="888"/>
      <c r="AI361" s="888"/>
    </row>
    <row r="362" spans="1:35">
      <c r="P362" s="888"/>
      <c r="Q362" s="888"/>
      <c r="R362" s="888"/>
      <c r="U362" s="888"/>
      <c r="V362" s="1361"/>
      <c r="W362" s="888"/>
      <c r="X362" s="956"/>
      <c r="AC362" t="s">
        <v>1392</v>
      </c>
      <c r="AE362" s="888"/>
      <c r="AF362" s="888"/>
      <c r="AG362" s="888"/>
      <c r="AH362" s="888"/>
      <c r="AI362" s="888"/>
    </row>
    <row r="363" spans="1:35">
      <c r="P363" s="888"/>
      <c r="Q363" s="888"/>
      <c r="R363" s="888"/>
      <c r="U363" s="888"/>
      <c r="V363" s="1361"/>
      <c r="W363" s="888"/>
      <c r="X363" s="956"/>
      <c r="AC363" t="s">
        <v>1392</v>
      </c>
      <c r="AE363" s="888"/>
      <c r="AF363" s="888"/>
      <c r="AG363" s="888"/>
      <c r="AH363" s="888"/>
      <c r="AI363" s="888"/>
    </row>
    <row r="365" spans="1:35" s="1" customFormat="1">
      <c r="A365" s="42"/>
      <c r="B365" s="48" t="s">
        <v>2545</v>
      </c>
      <c r="P365" s="70"/>
      <c r="Q365" s="70"/>
    </row>
    <row r="367" spans="1:35">
      <c r="P367" s="888"/>
      <c r="Q367" s="888"/>
      <c r="R367" s="888"/>
      <c r="U367" s="888"/>
      <c r="V367" s="1361"/>
      <c r="W367" s="888"/>
      <c r="X367" s="956"/>
      <c r="AC367" t="s">
        <v>1392</v>
      </c>
      <c r="AE367" s="888"/>
      <c r="AF367" s="888"/>
      <c r="AG367" s="888"/>
      <c r="AH367" s="888"/>
      <c r="AI367" s="888"/>
    </row>
    <row r="368" spans="1:35">
      <c r="P368" s="888"/>
      <c r="Q368" s="888"/>
      <c r="R368" s="888"/>
      <c r="U368" s="888"/>
      <c r="V368" s="1361"/>
      <c r="W368" s="888"/>
      <c r="X368" s="956"/>
      <c r="AC368" t="s">
        <v>1392</v>
      </c>
      <c r="AE368" s="888"/>
      <c r="AF368" s="888"/>
      <c r="AG368" s="888"/>
      <c r="AH368" s="888"/>
      <c r="AI368" s="888"/>
    </row>
    <row r="369" spans="16:35">
      <c r="P369" s="888"/>
      <c r="Q369" s="888"/>
      <c r="R369" s="888"/>
      <c r="U369" s="888"/>
      <c r="V369" s="1361"/>
      <c r="W369" s="888"/>
      <c r="X369" s="956"/>
      <c r="AC369" t="s">
        <v>1392</v>
      </c>
      <c r="AE369" s="888"/>
      <c r="AF369" s="888"/>
      <c r="AG369" s="888"/>
      <c r="AH369" s="888"/>
      <c r="AI369" s="888"/>
    </row>
    <row r="370" spans="16:35">
      <c r="P370" s="888"/>
      <c r="Q370" s="888"/>
      <c r="R370" s="888"/>
      <c r="U370" s="888"/>
      <c r="V370" s="1361"/>
      <c r="W370" s="888"/>
      <c r="X370" s="956"/>
      <c r="AC370" t="s">
        <v>1392</v>
      </c>
      <c r="AE370" s="888"/>
      <c r="AF370" s="888"/>
      <c r="AG370" s="888"/>
      <c r="AH370" s="888"/>
      <c r="AI370" s="888"/>
    </row>
    <row r="371" spans="16:35">
      <c r="P371" s="888"/>
      <c r="Q371" s="888"/>
      <c r="R371" s="888"/>
      <c r="U371" s="888"/>
      <c r="V371" s="1361"/>
      <c r="W371" s="888"/>
      <c r="X371" s="956"/>
      <c r="AC371" t="s">
        <v>1392</v>
      </c>
      <c r="AE371" s="888"/>
      <c r="AF371" s="888"/>
      <c r="AG371" s="888"/>
      <c r="AH371" s="888"/>
      <c r="AI371" s="888"/>
    </row>
    <row r="372" spans="16:35">
      <c r="P372" s="888"/>
      <c r="Q372" s="888"/>
      <c r="R372" s="888"/>
      <c r="U372" s="888"/>
      <c r="V372" s="1361"/>
      <c r="W372" s="888"/>
      <c r="X372" s="956"/>
      <c r="AC372" t="s">
        <v>1392</v>
      </c>
      <c r="AE372" s="888"/>
      <c r="AF372" s="888"/>
      <c r="AG372" s="888"/>
      <c r="AH372" s="888"/>
      <c r="AI372" s="888"/>
    </row>
    <row r="373" spans="16:35">
      <c r="P373" s="888"/>
      <c r="Q373" s="888"/>
      <c r="R373" s="888"/>
      <c r="U373" s="888"/>
      <c r="V373" s="1361"/>
      <c r="W373" s="888"/>
      <c r="X373" s="956"/>
      <c r="AC373" t="s">
        <v>1392</v>
      </c>
      <c r="AE373" s="888"/>
      <c r="AF373" s="888"/>
      <c r="AG373" s="888"/>
      <c r="AH373" s="888"/>
      <c r="AI373" s="888"/>
    </row>
    <row r="374" spans="16:35">
      <c r="P374" s="888"/>
      <c r="Q374" s="888"/>
      <c r="R374" s="888"/>
      <c r="U374" s="888"/>
      <c r="V374" s="1361"/>
      <c r="W374" s="888"/>
      <c r="X374" s="956"/>
      <c r="AC374" t="s">
        <v>1392</v>
      </c>
      <c r="AE374" s="888"/>
      <c r="AF374" s="888"/>
      <c r="AG374" s="888"/>
      <c r="AH374" s="888"/>
      <c r="AI374" s="888"/>
    </row>
    <row r="375" spans="16:35">
      <c r="P375" s="888"/>
      <c r="Q375" s="888"/>
      <c r="R375" s="888"/>
      <c r="U375" s="888"/>
      <c r="V375" s="1361"/>
      <c r="W375" s="888"/>
      <c r="X375" s="956"/>
      <c r="AC375" t="s">
        <v>1392</v>
      </c>
      <c r="AE375" s="888"/>
      <c r="AF375" s="888"/>
      <c r="AG375" s="888"/>
      <c r="AH375" s="888"/>
      <c r="AI375" s="888"/>
    </row>
    <row r="376" spans="16:35">
      <c r="P376" s="888"/>
      <c r="Q376" s="888"/>
      <c r="R376" s="888"/>
      <c r="U376" s="888"/>
      <c r="V376" s="1361"/>
      <c r="W376" s="888"/>
      <c r="X376" s="956"/>
      <c r="AC376" t="s">
        <v>1392</v>
      </c>
      <c r="AE376" s="888"/>
      <c r="AF376" s="888"/>
      <c r="AG376" s="888"/>
      <c r="AH376" s="888"/>
      <c r="AI376" s="888"/>
    </row>
    <row r="377" spans="16:35">
      <c r="P377" s="888"/>
      <c r="Q377" s="888"/>
      <c r="R377" s="888"/>
      <c r="U377" s="888"/>
      <c r="V377" s="1361"/>
      <c r="W377" s="888"/>
      <c r="X377" s="956"/>
      <c r="AC377" t="s">
        <v>1392</v>
      </c>
      <c r="AE377" s="888"/>
      <c r="AF377" s="888"/>
      <c r="AG377" s="888"/>
      <c r="AH377" s="888"/>
      <c r="AI377" s="888"/>
    </row>
    <row r="378" spans="16:35">
      <c r="P378" s="888"/>
      <c r="Q378" s="888"/>
      <c r="R378" s="888"/>
      <c r="U378" s="888"/>
      <c r="V378" s="1361"/>
      <c r="W378" s="888"/>
      <c r="X378" s="956"/>
      <c r="AC378" t="s">
        <v>1392</v>
      </c>
      <c r="AE378" s="888"/>
      <c r="AF378" s="888"/>
      <c r="AG378" s="888"/>
      <c r="AH378" s="888"/>
      <c r="AI378" s="888"/>
    </row>
    <row r="379" spans="16:35">
      <c r="P379" s="888"/>
      <c r="Q379" s="888"/>
      <c r="R379" s="888"/>
      <c r="U379" s="888"/>
      <c r="V379" s="1361"/>
      <c r="W379" s="888"/>
      <c r="X379" s="956"/>
      <c r="AC379" t="s">
        <v>1392</v>
      </c>
      <c r="AE379" s="888"/>
      <c r="AF379" s="888"/>
      <c r="AG379" s="888"/>
      <c r="AH379" s="888"/>
      <c r="AI379" s="888"/>
    </row>
    <row r="380" spans="16:35">
      <c r="P380" s="888"/>
      <c r="Q380" s="888"/>
      <c r="R380" s="888"/>
      <c r="U380" s="888"/>
      <c r="V380" s="1361"/>
      <c r="W380" s="888"/>
      <c r="X380" s="956"/>
      <c r="AC380" t="s">
        <v>1392</v>
      </c>
      <c r="AE380" s="888"/>
      <c r="AF380" s="888"/>
      <c r="AG380" s="888"/>
      <c r="AH380" s="888"/>
      <c r="AI380" s="888"/>
    </row>
    <row r="381" spans="16:35">
      <c r="P381" s="888"/>
      <c r="Q381" s="888"/>
      <c r="R381" s="888"/>
      <c r="U381" s="888"/>
      <c r="V381" s="1361"/>
      <c r="W381" s="888"/>
      <c r="X381" s="956"/>
      <c r="AC381" t="s">
        <v>1392</v>
      </c>
      <c r="AE381" s="888"/>
      <c r="AF381" s="888"/>
      <c r="AG381" s="888"/>
      <c r="AH381" s="888"/>
      <c r="AI381" s="888"/>
    </row>
    <row r="382" spans="16:35">
      <c r="P382" s="888"/>
      <c r="Q382" s="888"/>
      <c r="R382" s="888"/>
      <c r="U382" s="888"/>
      <c r="V382" s="1361"/>
      <c r="W382" s="888"/>
      <c r="X382" s="956"/>
      <c r="AC382" t="s">
        <v>1392</v>
      </c>
      <c r="AE382" s="888"/>
      <c r="AF382" s="888"/>
      <c r="AG382" s="888"/>
      <c r="AH382" s="888"/>
      <c r="AI382" s="888"/>
    </row>
    <row r="383" spans="16:35">
      <c r="P383" s="888"/>
      <c r="Q383" s="888"/>
      <c r="R383" s="888"/>
      <c r="U383" s="888"/>
      <c r="V383" s="1361"/>
      <c r="W383" s="888"/>
      <c r="X383" s="956"/>
      <c r="AC383" t="s">
        <v>1392</v>
      </c>
      <c r="AE383" s="888"/>
      <c r="AF383" s="888"/>
      <c r="AG383" s="888"/>
      <c r="AH383" s="888"/>
      <c r="AI383" s="888"/>
    </row>
    <row r="384" spans="16:35">
      <c r="P384" s="888"/>
      <c r="Q384" s="888"/>
      <c r="R384" s="888"/>
      <c r="U384" s="888"/>
      <c r="V384" s="1361"/>
      <c r="W384" s="888"/>
      <c r="X384" s="956"/>
      <c r="AC384" t="s">
        <v>1392</v>
      </c>
      <c r="AE384" s="888"/>
      <c r="AF384" s="888"/>
      <c r="AG384" s="888"/>
      <c r="AH384" s="888"/>
      <c r="AI384" s="888"/>
    </row>
    <row r="385" spans="1:35">
      <c r="P385" s="888"/>
      <c r="Q385" s="888"/>
      <c r="R385" s="888"/>
      <c r="U385" s="888"/>
      <c r="V385" s="1361"/>
      <c r="W385" s="888"/>
      <c r="X385" s="956"/>
      <c r="AC385" t="s">
        <v>1392</v>
      </c>
      <c r="AE385" s="888"/>
      <c r="AF385" s="888"/>
      <c r="AG385" s="888"/>
      <c r="AH385" s="888"/>
      <c r="AI385" s="888"/>
    </row>
    <row r="386" spans="1:35">
      <c r="P386" s="888"/>
      <c r="Q386" s="888"/>
      <c r="R386" s="888"/>
      <c r="U386" s="888"/>
      <c r="V386" s="1361"/>
      <c r="W386" s="888"/>
      <c r="X386" s="956"/>
      <c r="AC386" t="s">
        <v>1392</v>
      </c>
      <c r="AE386" s="888"/>
      <c r="AF386" s="888"/>
      <c r="AG386" s="888"/>
      <c r="AH386" s="888"/>
      <c r="AI386" s="888"/>
    </row>
    <row r="387" spans="1:35">
      <c r="P387" s="888"/>
      <c r="Q387" s="888"/>
      <c r="R387" s="888"/>
      <c r="U387" s="888"/>
      <c r="V387" s="1361"/>
      <c r="W387" s="888"/>
      <c r="X387" s="956"/>
      <c r="AC387" t="s">
        <v>1392</v>
      </c>
      <c r="AE387" s="888"/>
      <c r="AF387" s="888"/>
      <c r="AG387" s="888"/>
      <c r="AH387" s="888"/>
      <c r="AI387" s="888"/>
    </row>
    <row r="389" spans="1:35" s="1" customFormat="1">
      <c r="A389" s="42"/>
      <c r="B389" s="48" t="s">
        <v>2546</v>
      </c>
      <c r="P389" s="70"/>
      <c r="Q389" s="70"/>
    </row>
    <row r="391" spans="1:35">
      <c r="P391" s="888"/>
      <c r="Q391" s="888"/>
      <c r="R391" s="888"/>
      <c r="U391" s="888"/>
      <c r="V391" s="1361"/>
      <c r="W391" s="888"/>
      <c r="X391" s="956"/>
      <c r="AC391" t="s">
        <v>1392</v>
      </c>
      <c r="AE391" s="888"/>
      <c r="AF391" s="888"/>
      <c r="AG391" s="888"/>
      <c r="AH391" s="888"/>
      <c r="AI391" s="888"/>
    </row>
    <row r="392" spans="1:35">
      <c r="P392" s="888"/>
      <c r="Q392" s="888"/>
      <c r="R392" s="888"/>
      <c r="U392" s="888"/>
      <c r="V392" s="1361"/>
      <c r="W392" s="888"/>
      <c r="X392" s="956"/>
      <c r="AC392" t="s">
        <v>1392</v>
      </c>
      <c r="AE392" s="888"/>
      <c r="AF392" s="888"/>
      <c r="AG392" s="888"/>
      <c r="AH392" s="888"/>
      <c r="AI392" s="888"/>
    </row>
    <row r="393" spans="1:35">
      <c r="P393" s="888"/>
      <c r="Q393" s="888"/>
      <c r="R393" s="888"/>
      <c r="U393" s="888"/>
      <c r="V393" s="1361"/>
      <c r="W393" s="888"/>
      <c r="X393" s="956"/>
      <c r="AC393" t="s">
        <v>1392</v>
      </c>
      <c r="AE393" s="888"/>
      <c r="AF393" s="888"/>
      <c r="AG393" s="888"/>
      <c r="AH393" s="888"/>
      <c r="AI393" s="888"/>
    </row>
    <row r="394" spans="1:35">
      <c r="P394" s="888"/>
      <c r="Q394" s="888"/>
      <c r="R394" s="888"/>
      <c r="U394" s="888"/>
      <c r="V394" s="1361"/>
      <c r="W394" s="888"/>
      <c r="X394" s="956"/>
      <c r="AC394" t="s">
        <v>1392</v>
      </c>
      <c r="AE394" s="888"/>
      <c r="AF394" s="888"/>
      <c r="AG394" s="888"/>
      <c r="AH394" s="888"/>
      <c r="AI394" s="888"/>
    </row>
    <row r="395" spans="1:35">
      <c r="P395" s="888"/>
      <c r="Q395" s="888"/>
      <c r="R395" s="888"/>
      <c r="U395" s="888"/>
      <c r="V395" s="1361"/>
      <c r="W395" s="888"/>
      <c r="X395" s="956"/>
      <c r="AC395" t="s">
        <v>1392</v>
      </c>
      <c r="AE395" s="888"/>
      <c r="AF395" s="888"/>
      <c r="AG395" s="888"/>
      <c r="AH395" s="888"/>
      <c r="AI395" s="888"/>
    </row>
    <row r="396" spans="1:35">
      <c r="P396" s="888"/>
      <c r="Q396" s="888"/>
      <c r="R396" s="888"/>
      <c r="U396" s="888"/>
      <c r="V396" s="1361"/>
      <c r="W396" s="888"/>
      <c r="X396" s="956"/>
      <c r="AC396" t="s">
        <v>1392</v>
      </c>
      <c r="AE396" s="888"/>
      <c r="AF396" s="888"/>
      <c r="AG396" s="888"/>
      <c r="AH396" s="888"/>
      <c r="AI396" s="888"/>
    </row>
    <row r="397" spans="1:35">
      <c r="P397" s="888"/>
      <c r="Q397" s="888"/>
      <c r="R397" s="888"/>
      <c r="U397" s="888"/>
      <c r="V397" s="1361"/>
      <c r="W397" s="888"/>
      <c r="X397" s="956"/>
      <c r="AC397" t="s">
        <v>1392</v>
      </c>
      <c r="AE397" s="888"/>
      <c r="AF397" s="888"/>
      <c r="AG397" s="888"/>
      <c r="AH397" s="888"/>
      <c r="AI397" s="888"/>
    </row>
    <row r="398" spans="1:35">
      <c r="P398" s="888"/>
      <c r="Q398" s="888"/>
      <c r="R398" s="888"/>
      <c r="U398" s="888"/>
      <c r="V398" s="1361"/>
      <c r="W398" s="888"/>
      <c r="X398" s="956"/>
      <c r="AC398" t="s">
        <v>1392</v>
      </c>
      <c r="AE398" s="888"/>
      <c r="AF398" s="888"/>
      <c r="AG398" s="888"/>
      <c r="AH398" s="888"/>
      <c r="AI398" s="888"/>
    </row>
    <row r="399" spans="1:35">
      <c r="P399" s="888"/>
      <c r="Q399" s="888"/>
      <c r="R399" s="888"/>
      <c r="U399" s="888"/>
      <c r="V399" s="1361"/>
      <c r="W399" s="888"/>
      <c r="X399" s="956"/>
      <c r="AC399" t="s">
        <v>1392</v>
      </c>
      <c r="AE399" s="888"/>
      <c r="AF399" s="888"/>
      <c r="AG399" s="888"/>
      <c r="AH399" s="888"/>
      <c r="AI399" s="888"/>
    </row>
    <row r="400" spans="1:35">
      <c r="P400" s="888"/>
      <c r="Q400" s="888"/>
      <c r="R400" s="888"/>
      <c r="U400" s="888"/>
      <c r="V400" s="1361"/>
      <c r="W400" s="888"/>
      <c r="X400" s="956"/>
      <c r="AC400" t="s">
        <v>1392</v>
      </c>
      <c r="AE400" s="888"/>
      <c r="AF400" s="888"/>
      <c r="AG400" s="888"/>
      <c r="AH400" s="888"/>
      <c r="AI400" s="888"/>
    </row>
    <row r="401" spans="16:35">
      <c r="P401" s="888"/>
      <c r="Q401" s="888"/>
      <c r="R401" s="888"/>
      <c r="U401" s="888"/>
      <c r="V401" s="1361"/>
      <c r="W401" s="888"/>
      <c r="X401" s="956"/>
      <c r="AC401" t="s">
        <v>1392</v>
      </c>
      <c r="AE401" s="888"/>
      <c r="AF401" s="888"/>
      <c r="AG401" s="888"/>
      <c r="AH401" s="888"/>
      <c r="AI401" s="888"/>
    </row>
    <row r="402" spans="16:35">
      <c r="P402" s="888"/>
      <c r="Q402" s="888"/>
      <c r="R402" s="888"/>
      <c r="U402" s="888"/>
      <c r="V402" s="1361"/>
      <c r="W402" s="888"/>
      <c r="X402" s="956"/>
      <c r="AC402" t="s">
        <v>1392</v>
      </c>
      <c r="AE402" s="888"/>
      <c r="AF402" s="888"/>
      <c r="AG402" s="888"/>
      <c r="AH402" s="888"/>
      <c r="AI402" s="888"/>
    </row>
    <row r="403" spans="16:35">
      <c r="P403" s="888"/>
      <c r="Q403" s="888"/>
      <c r="R403" s="888"/>
      <c r="U403" s="888"/>
      <c r="V403" s="1361"/>
      <c r="W403" s="888"/>
      <c r="X403" s="956"/>
      <c r="AC403" t="s">
        <v>1392</v>
      </c>
      <c r="AE403" s="888"/>
      <c r="AF403" s="888"/>
      <c r="AG403" s="888"/>
      <c r="AH403" s="888"/>
      <c r="AI403" s="888"/>
    </row>
    <row r="404" spans="16:35">
      <c r="P404" s="888"/>
      <c r="Q404" s="888"/>
      <c r="R404" s="888"/>
      <c r="U404" s="888"/>
      <c r="V404" s="1361"/>
      <c r="W404" s="888"/>
      <c r="X404" s="956"/>
      <c r="AC404" t="s">
        <v>1392</v>
      </c>
      <c r="AE404" s="888"/>
      <c r="AF404" s="888"/>
      <c r="AG404" s="888"/>
      <c r="AH404" s="888"/>
      <c r="AI404" s="888"/>
    </row>
    <row r="405" spans="16:35">
      <c r="P405" s="888"/>
      <c r="Q405" s="888"/>
      <c r="R405" s="888"/>
      <c r="U405" s="888"/>
      <c r="V405" s="1361"/>
      <c r="W405" s="888"/>
      <c r="X405" s="956"/>
      <c r="AC405" t="s">
        <v>1392</v>
      </c>
      <c r="AE405" s="888"/>
      <c r="AF405" s="888"/>
      <c r="AG405" s="888"/>
      <c r="AH405" s="888"/>
      <c r="AI405" s="888"/>
    </row>
    <row r="406" spans="16:35">
      <c r="P406" s="888"/>
      <c r="Q406" s="888"/>
      <c r="R406" s="888"/>
      <c r="U406" s="888"/>
      <c r="V406" s="1361"/>
      <c r="W406" s="888"/>
      <c r="X406" s="956"/>
      <c r="AC406" t="s">
        <v>1392</v>
      </c>
      <c r="AE406" s="888"/>
      <c r="AF406" s="888"/>
      <c r="AG406" s="888"/>
      <c r="AH406" s="888"/>
      <c r="AI406" s="888"/>
    </row>
    <row r="407" spans="16:35">
      <c r="P407" s="888"/>
      <c r="Q407" s="888"/>
      <c r="R407" s="888"/>
      <c r="U407" s="888"/>
      <c r="V407" s="1361"/>
      <c r="W407" s="888"/>
      <c r="X407" s="956"/>
      <c r="AC407" t="s">
        <v>1392</v>
      </c>
      <c r="AE407" s="888"/>
      <c r="AF407" s="888"/>
      <c r="AG407" s="888"/>
      <c r="AH407" s="888"/>
      <c r="AI407" s="888"/>
    </row>
    <row r="408" spans="16:35">
      <c r="P408" s="888"/>
      <c r="Q408" s="888"/>
      <c r="R408" s="888"/>
      <c r="U408" s="888"/>
      <c r="V408" s="1361"/>
      <c r="W408" s="888"/>
      <c r="X408" s="956"/>
      <c r="AC408" t="s">
        <v>1392</v>
      </c>
      <c r="AE408" s="888"/>
      <c r="AF408" s="888"/>
      <c r="AG408" s="888"/>
      <c r="AH408" s="888"/>
      <c r="AI408" s="888"/>
    </row>
    <row r="409" spans="16:35">
      <c r="P409" s="888"/>
      <c r="Q409" s="888"/>
      <c r="R409" s="888"/>
      <c r="U409" s="888"/>
      <c r="V409" s="1361"/>
      <c r="W409" s="888"/>
      <c r="X409" s="956"/>
      <c r="AC409" t="s">
        <v>1392</v>
      </c>
      <c r="AE409" s="888"/>
      <c r="AF409" s="888"/>
      <c r="AG409" s="888"/>
      <c r="AH409" s="888"/>
      <c r="AI409" s="888"/>
    </row>
    <row r="410" spans="16:35">
      <c r="P410" s="888"/>
      <c r="Q410" s="888"/>
      <c r="R410" s="888"/>
      <c r="U410" s="888"/>
      <c r="V410" s="1361"/>
      <c r="W410" s="888"/>
      <c r="X410" s="956"/>
      <c r="AC410" t="s">
        <v>1392</v>
      </c>
      <c r="AE410" s="888"/>
      <c r="AF410" s="888"/>
      <c r="AG410" s="888"/>
      <c r="AH410" s="888"/>
      <c r="AI410" s="888"/>
    </row>
    <row r="411" spans="16:35">
      <c r="P411" s="888"/>
      <c r="Q411" s="888"/>
      <c r="R411" s="888"/>
      <c r="U411" s="888"/>
      <c r="V411" s="1361"/>
      <c r="W411" s="888"/>
      <c r="X411" s="956"/>
      <c r="AC411" t="s">
        <v>1392</v>
      </c>
      <c r="AE411" s="888"/>
      <c r="AF411" s="888"/>
      <c r="AG411" s="888"/>
      <c r="AH411" s="888"/>
      <c r="AI411" s="888"/>
    </row>
    <row r="412" spans="16:35">
      <c r="P412" s="888"/>
      <c r="Q412" s="888"/>
      <c r="R412" s="888"/>
      <c r="U412" s="888"/>
      <c r="V412" s="1361"/>
      <c r="W412" s="888"/>
      <c r="X412" s="956"/>
      <c r="AC412" t="s">
        <v>1392</v>
      </c>
      <c r="AE412" s="888"/>
      <c r="AF412" s="888"/>
      <c r="AG412" s="888"/>
      <c r="AH412" s="888"/>
      <c r="AI412" s="888"/>
    </row>
    <row r="413" spans="16:35">
      <c r="P413" s="888"/>
      <c r="Q413" s="888"/>
      <c r="R413" s="888"/>
      <c r="U413" s="888"/>
      <c r="V413" s="1361"/>
      <c r="W413" s="888"/>
      <c r="X413" s="956"/>
      <c r="AC413" t="s">
        <v>1392</v>
      </c>
      <c r="AE413" s="888"/>
      <c r="AF413" s="888"/>
      <c r="AG413" s="888"/>
      <c r="AH413" s="888"/>
      <c r="AI413" s="888"/>
    </row>
    <row r="414" spans="16:35">
      <c r="P414" s="888"/>
      <c r="Q414" s="888"/>
      <c r="R414" s="888"/>
      <c r="U414" s="888"/>
      <c r="V414" s="1361"/>
      <c r="W414" s="888"/>
      <c r="X414" s="956"/>
      <c r="AC414" t="s">
        <v>1392</v>
      </c>
      <c r="AE414" s="888"/>
      <c r="AF414" s="888"/>
      <c r="AG414" s="888"/>
      <c r="AH414" s="888"/>
      <c r="AI414" s="888"/>
    </row>
    <row r="415" spans="16:35">
      <c r="P415" s="888"/>
      <c r="Q415" s="888"/>
      <c r="R415" s="888"/>
      <c r="U415" s="888"/>
      <c r="V415" s="1361"/>
      <c r="W415" s="888"/>
      <c r="X415" s="956"/>
      <c r="AC415" t="s">
        <v>1392</v>
      </c>
      <c r="AE415" s="888"/>
      <c r="AF415" s="888"/>
      <c r="AG415" s="888"/>
      <c r="AH415" s="888"/>
      <c r="AI415" s="888"/>
    </row>
    <row r="416" spans="16:35">
      <c r="P416" s="888"/>
      <c r="Q416" s="888"/>
      <c r="R416" s="888"/>
      <c r="U416" s="888"/>
      <c r="V416" s="1361"/>
      <c r="W416" s="888"/>
      <c r="X416" s="956"/>
      <c r="AC416" t="s">
        <v>1392</v>
      </c>
      <c r="AE416" s="888"/>
      <c r="AF416" s="888"/>
      <c r="AG416" s="888"/>
      <c r="AH416" s="888"/>
      <c r="AI416" s="888"/>
    </row>
    <row r="417" spans="16:35">
      <c r="P417" s="888"/>
      <c r="Q417" s="888"/>
      <c r="R417" s="888"/>
      <c r="U417" s="888"/>
      <c r="V417" s="1361"/>
      <c r="W417" s="888"/>
      <c r="X417" s="956"/>
      <c r="AC417" t="s">
        <v>1392</v>
      </c>
      <c r="AE417" s="888"/>
      <c r="AF417" s="888"/>
      <c r="AG417" s="888"/>
      <c r="AH417" s="888"/>
      <c r="AI417" s="888"/>
    </row>
    <row r="418" spans="16:35">
      <c r="P418" s="888"/>
      <c r="Q418" s="888"/>
      <c r="R418" s="888"/>
      <c r="U418" s="888"/>
      <c r="V418" s="1361"/>
      <c r="W418" s="888"/>
      <c r="X418" s="956"/>
      <c r="AC418" t="s">
        <v>1392</v>
      </c>
      <c r="AE418" s="888"/>
      <c r="AF418" s="888"/>
      <c r="AG418" s="888"/>
      <c r="AH418" s="888"/>
      <c r="AI418" s="888"/>
    </row>
    <row r="419" spans="16:35">
      <c r="P419" s="888"/>
      <c r="Q419" s="888"/>
      <c r="R419" s="888"/>
      <c r="U419" s="888"/>
      <c r="V419" s="1361"/>
      <c r="W419" s="888"/>
      <c r="X419" s="956"/>
      <c r="AC419" t="s">
        <v>1392</v>
      </c>
      <c r="AE419" s="888"/>
      <c r="AF419" s="888"/>
      <c r="AG419" s="888"/>
      <c r="AH419" s="888"/>
      <c r="AI419" s="888"/>
    </row>
    <row r="420" spans="16:35">
      <c r="P420" s="888"/>
      <c r="Q420" s="888"/>
      <c r="R420" s="888"/>
      <c r="U420" s="888"/>
      <c r="V420" s="1361"/>
      <c r="W420" s="888"/>
      <c r="X420" s="956"/>
      <c r="AC420" t="s">
        <v>1392</v>
      </c>
      <c r="AE420" s="888"/>
      <c r="AF420" s="888"/>
      <c r="AG420" s="888"/>
      <c r="AH420" s="888"/>
      <c r="AI420" s="888"/>
    </row>
    <row r="421" spans="16:35">
      <c r="P421" s="888"/>
      <c r="Q421" s="888"/>
      <c r="R421" s="888"/>
      <c r="U421" s="888"/>
      <c r="V421" s="1361"/>
      <c r="W421" s="888"/>
      <c r="X421" s="956"/>
      <c r="AC421" t="s">
        <v>1392</v>
      </c>
      <c r="AE421" s="888"/>
      <c r="AF421" s="888"/>
      <c r="AG421" s="888"/>
      <c r="AH421" s="888"/>
      <c r="AI421" s="888"/>
    </row>
    <row r="422" spans="16:35">
      <c r="P422" s="888"/>
      <c r="Q422" s="888"/>
      <c r="R422" s="888"/>
      <c r="U422" s="888"/>
      <c r="V422" s="1361"/>
      <c r="W422" s="888"/>
      <c r="X422" s="956"/>
      <c r="AC422" t="s">
        <v>1392</v>
      </c>
      <c r="AE422" s="888"/>
      <c r="AF422" s="888"/>
      <c r="AG422" s="888"/>
      <c r="AH422" s="888"/>
      <c r="AI422" s="888"/>
    </row>
    <row r="423" spans="16:35">
      <c r="P423" s="888"/>
      <c r="Q423" s="888"/>
      <c r="R423" s="888"/>
      <c r="U423" s="888"/>
      <c r="V423" s="1361"/>
      <c r="W423" s="888"/>
      <c r="X423" s="956"/>
      <c r="AC423" t="s">
        <v>1392</v>
      </c>
      <c r="AE423" s="888"/>
      <c r="AF423" s="888"/>
      <c r="AG423" s="888"/>
      <c r="AH423" s="888"/>
      <c r="AI423" s="888"/>
    </row>
    <row r="424" spans="16:35">
      <c r="P424" s="888"/>
      <c r="Q424" s="888"/>
      <c r="R424" s="888"/>
      <c r="U424" s="888"/>
      <c r="V424" s="1361"/>
      <c r="W424" s="888"/>
      <c r="X424" s="956"/>
      <c r="AC424" t="s">
        <v>1392</v>
      </c>
      <c r="AE424" s="888"/>
      <c r="AF424" s="888"/>
      <c r="AG424" s="888"/>
      <c r="AH424" s="888"/>
      <c r="AI424" s="888"/>
    </row>
    <row r="425" spans="16:35">
      <c r="P425" s="888"/>
      <c r="Q425" s="888"/>
      <c r="R425" s="888"/>
      <c r="U425" s="888"/>
      <c r="V425" s="1361"/>
      <c r="W425" s="888"/>
      <c r="X425" s="956"/>
      <c r="AC425" t="s">
        <v>1392</v>
      </c>
      <c r="AE425" s="888"/>
      <c r="AF425" s="888"/>
      <c r="AG425" s="888"/>
      <c r="AH425" s="888"/>
      <c r="AI425" s="888"/>
    </row>
    <row r="426" spans="16:35">
      <c r="P426" s="888"/>
      <c r="Q426" s="888"/>
      <c r="R426" s="888"/>
      <c r="U426" s="888"/>
      <c r="V426" s="1361"/>
      <c r="W426" s="888"/>
      <c r="X426" s="956"/>
      <c r="AC426" t="s">
        <v>1392</v>
      </c>
      <c r="AE426" s="888"/>
      <c r="AF426" s="888"/>
      <c r="AG426" s="888"/>
      <c r="AH426" s="888"/>
      <c r="AI426" s="888"/>
    </row>
    <row r="427" spans="16:35">
      <c r="P427" s="888"/>
      <c r="Q427" s="888"/>
      <c r="R427" s="888"/>
      <c r="U427" s="888"/>
      <c r="V427" s="1361"/>
      <c r="W427" s="888"/>
      <c r="X427" s="956"/>
      <c r="AC427" t="s">
        <v>1392</v>
      </c>
      <c r="AE427" s="888"/>
      <c r="AF427" s="888"/>
      <c r="AG427" s="888"/>
      <c r="AH427" s="888"/>
      <c r="AI427" s="888"/>
    </row>
    <row r="428" spans="16:35">
      <c r="P428" s="888"/>
      <c r="Q428" s="888"/>
      <c r="R428" s="888"/>
      <c r="U428" s="888"/>
      <c r="V428" s="1361"/>
      <c r="W428" s="888"/>
      <c r="X428" s="956"/>
      <c r="AC428" t="s">
        <v>1392</v>
      </c>
      <c r="AE428" s="888"/>
      <c r="AF428" s="888"/>
      <c r="AG428" s="888"/>
      <c r="AH428" s="888"/>
      <c r="AI428" s="888"/>
    </row>
    <row r="429" spans="16:35">
      <c r="P429" s="888"/>
      <c r="Q429" s="888"/>
      <c r="R429" s="888"/>
      <c r="U429" s="888"/>
      <c r="V429" s="1361"/>
      <c r="W429" s="888"/>
      <c r="X429" s="956"/>
      <c r="AC429" t="s">
        <v>1392</v>
      </c>
      <c r="AE429" s="888"/>
      <c r="AF429" s="888"/>
      <c r="AG429" s="888"/>
      <c r="AH429" s="888"/>
      <c r="AI429" s="888"/>
    </row>
    <row r="430" spans="16:35">
      <c r="P430" s="888"/>
      <c r="Q430" s="888"/>
      <c r="R430" s="888"/>
      <c r="U430" s="888"/>
      <c r="V430" s="1361"/>
      <c r="W430" s="888"/>
      <c r="X430" s="956"/>
      <c r="AC430" t="s">
        <v>1392</v>
      </c>
      <c r="AE430" s="888"/>
      <c r="AF430" s="888"/>
      <c r="AG430" s="888"/>
      <c r="AH430" s="888"/>
      <c r="AI430" s="888"/>
    </row>
    <row r="431" spans="16:35">
      <c r="P431" s="888"/>
      <c r="Q431" s="888"/>
      <c r="R431" s="888"/>
      <c r="U431" s="888"/>
      <c r="V431" s="1361"/>
      <c r="W431" s="888"/>
      <c r="X431" s="956"/>
      <c r="AC431" t="s">
        <v>1392</v>
      </c>
      <c r="AE431" s="888"/>
      <c r="AF431" s="888"/>
      <c r="AG431" s="888"/>
      <c r="AH431" s="888"/>
      <c r="AI431" s="888"/>
    </row>
    <row r="432" spans="16:35">
      <c r="P432" s="888"/>
      <c r="Q432" s="888"/>
      <c r="R432" s="888"/>
      <c r="U432" s="888"/>
      <c r="V432" s="1361"/>
      <c r="W432" s="888"/>
      <c r="X432" s="956"/>
      <c r="AC432" t="s">
        <v>1392</v>
      </c>
      <c r="AE432" s="888"/>
      <c r="AF432" s="888"/>
      <c r="AG432" s="888"/>
      <c r="AH432" s="888"/>
      <c r="AI432" s="888"/>
    </row>
    <row r="433" spans="16:35">
      <c r="P433" s="888"/>
      <c r="Q433" s="888"/>
      <c r="R433" s="888"/>
      <c r="U433" s="888"/>
      <c r="V433" s="1361"/>
      <c r="W433" s="888"/>
      <c r="X433" s="956"/>
      <c r="AC433" t="s">
        <v>1392</v>
      </c>
      <c r="AE433" s="888"/>
      <c r="AF433" s="888"/>
      <c r="AG433" s="888"/>
      <c r="AH433" s="888"/>
      <c r="AI433" s="888"/>
    </row>
    <row r="434" spans="16:35">
      <c r="P434" s="888"/>
      <c r="Q434" s="888"/>
      <c r="R434" s="888"/>
      <c r="U434" s="888"/>
      <c r="V434" s="1361"/>
      <c r="W434" s="888"/>
      <c r="X434" s="956"/>
      <c r="AC434" t="s">
        <v>1392</v>
      </c>
      <c r="AE434" s="888"/>
      <c r="AF434" s="888"/>
      <c r="AG434" s="888"/>
      <c r="AH434" s="888"/>
      <c r="AI434" s="888"/>
    </row>
    <row r="435" spans="16:35">
      <c r="P435" s="888"/>
      <c r="Q435" s="888"/>
      <c r="R435" s="888"/>
      <c r="U435" s="888"/>
      <c r="V435" s="1361"/>
      <c r="W435" s="888"/>
      <c r="X435" s="956"/>
      <c r="AC435" t="s">
        <v>1392</v>
      </c>
      <c r="AE435" s="888"/>
      <c r="AF435" s="888"/>
      <c r="AG435" s="888"/>
      <c r="AH435" s="888"/>
      <c r="AI435" s="888"/>
    </row>
    <row r="436" spans="16:35">
      <c r="P436" s="888"/>
      <c r="Q436" s="888"/>
      <c r="R436" s="888"/>
      <c r="U436" s="888"/>
      <c r="V436" s="1361"/>
      <c r="W436" s="888"/>
      <c r="X436" s="956"/>
      <c r="AC436" t="s">
        <v>1392</v>
      </c>
      <c r="AE436" s="888"/>
      <c r="AF436" s="888"/>
      <c r="AG436" s="888"/>
      <c r="AH436" s="888"/>
      <c r="AI436" s="888"/>
    </row>
    <row r="437" spans="16:35">
      <c r="P437" s="888"/>
      <c r="Q437" s="888"/>
      <c r="R437" s="888"/>
      <c r="U437" s="888"/>
      <c r="V437" s="1361"/>
      <c r="W437" s="888"/>
      <c r="X437" s="956"/>
      <c r="AC437" t="s">
        <v>1392</v>
      </c>
      <c r="AE437" s="888"/>
      <c r="AF437" s="888"/>
      <c r="AG437" s="888"/>
      <c r="AH437" s="888"/>
      <c r="AI437" s="888"/>
    </row>
    <row r="438" spans="16:35">
      <c r="P438" s="888"/>
      <c r="Q438" s="888"/>
      <c r="R438" s="888"/>
      <c r="U438" s="888"/>
      <c r="V438" s="1361"/>
      <c r="W438" s="888"/>
      <c r="X438" s="956"/>
      <c r="AC438" t="s">
        <v>1392</v>
      </c>
      <c r="AE438" s="888"/>
      <c r="AF438" s="888"/>
      <c r="AG438" s="888"/>
      <c r="AH438" s="888"/>
      <c r="AI438" s="888"/>
    </row>
    <row r="439" spans="16:35">
      <c r="P439" s="888"/>
      <c r="Q439" s="888"/>
      <c r="R439" s="888"/>
      <c r="U439" s="888"/>
      <c r="V439" s="1361"/>
      <c r="W439" s="888"/>
      <c r="X439" s="956"/>
      <c r="AC439" t="s">
        <v>1392</v>
      </c>
      <c r="AE439" s="888"/>
      <c r="AF439" s="888"/>
      <c r="AG439" s="888"/>
      <c r="AH439" s="888"/>
      <c r="AI439" s="888"/>
    </row>
    <row r="440" spans="16:35">
      <c r="P440" s="888"/>
      <c r="Q440" s="888"/>
      <c r="R440" s="888"/>
      <c r="U440" s="888"/>
      <c r="V440" s="1361"/>
      <c r="W440" s="888"/>
      <c r="X440" s="956"/>
      <c r="AC440" t="s">
        <v>1392</v>
      </c>
      <c r="AE440" s="888"/>
      <c r="AF440" s="888"/>
      <c r="AG440" s="888"/>
      <c r="AH440" s="888"/>
      <c r="AI440" s="888"/>
    </row>
    <row r="441" spans="16:35">
      <c r="P441" s="888"/>
      <c r="Q441" s="888"/>
      <c r="R441" s="888"/>
      <c r="U441" s="888"/>
      <c r="V441" s="1361"/>
      <c r="W441" s="888"/>
      <c r="X441" s="956"/>
      <c r="AC441" t="s">
        <v>1392</v>
      </c>
      <c r="AE441" s="888"/>
      <c r="AF441" s="888"/>
      <c r="AG441" s="888"/>
      <c r="AH441" s="888"/>
      <c r="AI441" s="888"/>
    </row>
    <row r="442" spans="16:35">
      <c r="P442" s="888"/>
      <c r="Q442" s="888"/>
      <c r="R442" s="888"/>
      <c r="U442" s="888"/>
      <c r="V442" s="1361"/>
      <c r="W442" s="888"/>
      <c r="X442" s="956"/>
      <c r="AC442" t="s">
        <v>1392</v>
      </c>
      <c r="AE442" s="888"/>
      <c r="AF442" s="888"/>
      <c r="AG442" s="888"/>
      <c r="AH442" s="888"/>
      <c r="AI442" s="888"/>
    </row>
    <row r="443" spans="16:35">
      <c r="P443" s="888"/>
      <c r="Q443" s="888"/>
      <c r="R443" s="888"/>
      <c r="U443" s="888"/>
      <c r="V443" s="1361"/>
      <c r="W443" s="888"/>
      <c r="X443" s="956"/>
      <c r="AC443" t="s">
        <v>1392</v>
      </c>
      <c r="AE443" s="888"/>
      <c r="AF443" s="888"/>
      <c r="AG443" s="888"/>
      <c r="AH443" s="888"/>
      <c r="AI443" s="888"/>
    </row>
    <row r="444" spans="16:35">
      <c r="P444" s="888"/>
      <c r="Q444" s="888"/>
      <c r="R444" s="888"/>
      <c r="U444" s="888"/>
      <c r="V444" s="1361"/>
      <c r="W444" s="888"/>
      <c r="X444" s="956"/>
      <c r="AC444" t="s">
        <v>1392</v>
      </c>
      <c r="AE444" s="888"/>
      <c r="AF444" s="888"/>
      <c r="AG444" s="888"/>
      <c r="AH444" s="888"/>
      <c r="AI444" s="888"/>
    </row>
    <row r="445" spans="16:35">
      <c r="P445" s="888"/>
      <c r="Q445" s="888"/>
      <c r="R445" s="888"/>
      <c r="U445" s="888"/>
      <c r="V445" s="1361"/>
      <c r="W445" s="888"/>
      <c r="X445" s="956"/>
      <c r="AC445" t="s">
        <v>1392</v>
      </c>
      <c r="AE445" s="888"/>
      <c r="AF445" s="888"/>
      <c r="AG445" s="888"/>
      <c r="AH445" s="888"/>
      <c r="AI445" s="888"/>
    </row>
    <row r="446" spans="16:35">
      <c r="P446" s="888"/>
      <c r="Q446" s="888"/>
      <c r="R446" s="888"/>
      <c r="U446" s="888"/>
      <c r="V446" s="1361"/>
      <c r="W446" s="888"/>
      <c r="X446" s="956"/>
      <c r="AC446" t="s">
        <v>1392</v>
      </c>
      <c r="AE446" s="888"/>
      <c r="AF446" s="888"/>
      <c r="AG446" s="888"/>
      <c r="AH446" s="888"/>
      <c r="AI446" s="888"/>
    </row>
    <row r="447" spans="16:35">
      <c r="P447" s="888"/>
      <c r="Q447" s="888"/>
      <c r="R447" s="888"/>
      <c r="U447" s="888"/>
      <c r="V447" s="1361"/>
      <c r="W447" s="888"/>
      <c r="X447" s="956"/>
      <c r="AC447" t="s">
        <v>1392</v>
      </c>
      <c r="AE447" s="888"/>
      <c r="AF447" s="888"/>
      <c r="AG447" s="888"/>
      <c r="AH447" s="888"/>
      <c r="AI447" s="888"/>
    </row>
    <row r="448" spans="16:35">
      <c r="P448" s="888"/>
      <c r="Q448" s="888"/>
      <c r="R448" s="888"/>
      <c r="U448" s="888"/>
      <c r="V448" s="1361"/>
      <c r="W448" s="888"/>
      <c r="X448" s="956"/>
      <c r="AC448" t="s">
        <v>1392</v>
      </c>
      <c r="AE448" s="888"/>
      <c r="AF448" s="888"/>
      <c r="AG448" s="888"/>
      <c r="AH448" s="888"/>
      <c r="AI448" s="888"/>
    </row>
    <row r="449" spans="16:35">
      <c r="P449" s="888"/>
      <c r="Q449" s="888"/>
      <c r="R449" s="888"/>
      <c r="U449" s="888"/>
      <c r="V449" s="1361"/>
      <c r="W449" s="888"/>
      <c r="X449" s="956"/>
      <c r="AC449" t="s">
        <v>1392</v>
      </c>
      <c r="AE449" s="888"/>
      <c r="AF449" s="888"/>
      <c r="AG449" s="888"/>
      <c r="AH449" s="888"/>
      <c r="AI449" s="888"/>
    </row>
    <row r="450" spans="16:35">
      <c r="P450" s="888"/>
      <c r="Q450" s="888"/>
      <c r="R450" s="888"/>
      <c r="U450" s="888"/>
      <c r="V450" s="1361"/>
      <c r="W450" s="888"/>
      <c r="X450" s="956"/>
      <c r="AC450" t="s">
        <v>1392</v>
      </c>
      <c r="AE450" s="888"/>
      <c r="AF450" s="888"/>
      <c r="AG450" s="888"/>
      <c r="AH450" s="888"/>
      <c r="AI450" s="888"/>
    </row>
    <row r="451" spans="16:35">
      <c r="P451" s="888"/>
      <c r="Q451" s="888"/>
      <c r="R451" s="888"/>
      <c r="U451" s="888"/>
      <c r="V451" s="1361"/>
      <c r="W451" s="888"/>
      <c r="X451" s="956"/>
      <c r="AC451" t="s">
        <v>1392</v>
      </c>
      <c r="AE451" s="888"/>
      <c r="AF451" s="888"/>
      <c r="AG451" s="888"/>
      <c r="AH451" s="888"/>
      <c r="AI451" s="888"/>
    </row>
    <row r="452" spans="16:35">
      <c r="P452" s="888"/>
      <c r="Q452" s="888"/>
      <c r="R452" s="888"/>
      <c r="U452" s="888"/>
      <c r="V452" s="1361"/>
      <c r="W452" s="888"/>
      <c r="X452" s="956"/>
      <c r="AC452" t="s">
        <v>1392</v>
      </c>
      <c r="AE452" s="888"/>
      <c r="AF452" s="888"/>
      <c r="AG452" s="888"/>
      <c r="AH452" s="888"/>
      <c r="AI452" s="888"/>
    </row>
    <row r="453" spans="16:35">
      <c r="P453" s="888"/>
      <c r="Q453" s="888"/>
      <c r="R453" s="888"/>
      <c r="U453" s="888"/>
      <c r="V453" s="1361"/>
      <c r="W453" s="888"/>
      <c r="X453" s="956"/>
      <c r="AC453" t="s">
        <v>1392</v>
      </c>
      <c r="AE453" s="888"/>
      <c r="AF453" s="888"/>
      <c r="AG453" s="888"/>
      <c r="AH453" s="888"/>
      <c r="AI453" s="888"/>
    </row>
    <row r="454" spans="16:35">
      <c r="P454" s="888"/>
      <c r="Q454" s="888"/>
      <c r="R454" s="888"/>
      <c r="U454" s="888"/>
      <c r="V454" s="1361"/>
      <c r="W454" s="888"/>
      <c r="X454" s="956"/>
      <c r="AC454" t="s">
        <v>1392</v>
      </c>
      <c r="AE454" s="888"/>
      <c r="AF454" s="888"/>
      <c r="AG454" s="888"/>
      <c r="AH454" s="888"/>
      <c r="AI454" s="888"/>
    </row>
    <row r="455" spans="16:35">
      <c r="P455" s="888"/>
      <c r="Q455" s="888"/>
      <c r="R455" s="888"/>
      <c r="U455" s="888"/>
      <c r="V455" s="1361"/>
      <c r="W455" s="888"/>
      <c r="X455" s="956"/>
      <c r="AC455" t="s">
        <v>1392</v>
      </c>
      <c r="AE455" s="888"/>
      <c r="AF455" s="888"/>
      <c r="AG455" s="888"/>
      <c r="AH455" s="888"/>
      <c r="AI455" s="888"/>
    </row>
    <row r="456" spans="16:35">
      <c r="P456" s="888"/>
      <c r="Q456" s="888"/>
      <c r="R456" s="888"/>
      <c r="U456" s="888"/>
      <c r="V456" s="1361"/>
      <c r="W456" s="888"/>
      <c r="X456" s="956"/>
      <c r="AC456" t="s">
        <v>1392</v>
      </c>
      <c r="AE456" s="888"/>
      <c r="AF456" s="888"/>
      <c r="AG456" s="888"/>
      <c r="AH456" s="888"/>
      <c r="AI456" s="888"/>
    </row>
    <row r="457" spans="16:35">
      <c r="P457" s="888"/>
      <c r="Q457" s="888"/>
      <c r="R457" s="888"/>
      <c r="U457" s="888"/>
      <c r="V457" s="1361"/>
      <c r="W457" s="888"/>
      <c r="X457" s="956"/>
      <c r="AC457" t="s">
        <v>1392</v>
      </c>
      <c r="AE457" s="888"/>
      <c r="AF457" s="888"/>
      <c r="AG457" s="888"/>
      <c r="AH457" s="888"/>
      <c r="AI457" s="888"/>
    </row>
    <row r="458" spans="16:35">
      <c r="P458" s="888"/>
      <c r="Q458" s="888"/>
      <c r="R458" s="888"/>
      <c r="U458" s="888"/>
      <c r="V458" s="1361"/>
      <c r="W458" s="888"/>
      <c r="X458" s="956"/>
      <c r="AC458" t="s">
        <v>1392</v>
      </c>
      <c r="AE458" s="888"/>
      <c r="AF458" s="888"/>
      <c r="AG458" s="888"/>
      <c r="AH458" s="888"/>
      <c r="AI458" s="888"/>
    </row>
    <row r="459" spans="16:35">
      <c r="P459" s="888"/>
      <c r="Q459" s="888"/>
      <c r="R459" s="888"/>
      <c r="U459" s="888"/>
      <c r="V459" s="1361"/>
      <c r="W459" s="888"/>
      <c r="X459" s="956"/>
      <c r="AC459" t="s">
        <v>1392</v>
      </c>
      <c r="AE459" s="888"/>
      <c r="AF459" s="888"/>
      <c r="AG459" s="888"/>
      <c r="AH459" s="888"/>
      <c r="AI459" s="888"/>
    </row>
    <row r="460" spans="16:35">
      <c r="P460" s="888"/>
      <c r="Q460" s="888"/>
      <c r="R460" s="888"/>
      <c r="U460" s="888"/>
      <c r="V460" s="1361"/>
      <c r="W460" s="888"/>
      <c r="X460" s="956"/>
      <c r="AC460" t="s">
        <v>1392</v>
      </c>
      <c r="AE460" s="888"/>
      <c r="AF460" s="888"/>
      <c r="AG460" s="888"/>
      <c r="AH460" s="888"/>
      <c r="AI460" s="888"/>
    </row>
    <row r="461" spans="16:35">
      <c r="P461" s="888"/>
      <c r="Q461" s="888"/>
      <c r="R461" s="888"/>
      <c r="U461" s="888"/>
      <c r="V461" s="1361"/>
      <c r="W461" s="888"/>
      <c r="X461" s="956"/>
      <c r="AC461" t="s">
        <v>1392</v>
      </c>
      <c r="AE461" s="888"/>
      <c r="AF461" s="888"/>
      <c r="AG461" s="888"/>
      <c r="AH461" s="888"/>
      <c r="AI461" s="888"/>
    </row>
    <row r="462" spans="16:35">
      <c r="P462" s="888"/>
      <c r="Q462" s="888"/>
      <c r="R462" s="888"/>
      <c r="U462" s="888"/>
      <c r="V462" s="1361"/>
      <c r="W462" s="888"/>
      <c r="X462" s="956"/>
      <c r="AC462" t="s">
        <v>1392</v>
      </c>
      <c r="AE462" s="888"/>
      <c r="AF462" s="888"/>
      <c r="AG462" s="888"/>
      <c r="AH462" s="888"/>
      <c r="AI462" s="888"/>
    </row>
    <row r="463" spans="16:35">
      <c r="P463" s="888"/>
      <c r="Q463" s="888"/>
      <c r="R463" s="888"/>
      <c r="U463" s="888"/>
      <c r="V463" s="1361"/>
      <c r="W463" s="888"/>
      <c r="X463" s="956"/>
      <c r="AC463" t="s">
        <v>1392</v>
      </c>
      <c r="AE463" s="888"/>
      <c r="AF463" s="888"/>
      <c r="AG463" s="888"/>
      <c r="AH463" s="888"/>
      <c r="AI463" s="888"/>
    </row>
    <row r="464" spans="16:35">
      <c r="P464" s="888"/>
      <c r="Q464" s="888"/>
      <c r="R464" s="888"/>
      <c r="U464" s="888"/>
      <c r="V464" s="1361"/>
      <c r="W464" s="888"/>
      <c r="X464" s="956"/>
      <c r="AC464" t="s">
        <v>1392</v>
      </c>
      <c r="AE464" s="888"/>
      <c r="AF464" s="888"/>
      <c r="AG464" s="888"/>
      <c r="AH464" s="888"/>
      <c r="AI464" s="888"/>
    </row>
    <row r="465" spans="1:35">
      <c r="P465" s="888"/>
      <c r="Q465" s="888"/>
      <c r="R465" s="888"/>
      <c r="U465" s="888"/>
      <c r="V465" s="1361"/>
      <c r="W465" s="888"/>
      <c r="X465" s="956"/>
      <c r="AC465" t="s">
        <v>1392</v>
      </c>
      <c r="AE465" s="888"/>
      <c r="AF465" s="888"/>
      <c r="AG465" s="888"/>
      <c r="AH465" s="888"/>
      <c r="AI465" s="888"/>
    </row>
    <row r="466" spans="1:35">
      <c r="P466" s="888"/>
      <c r="Q466" s="888"/>
      <c r="R466" s="888"/>
      <c r="U466" s="888"/>
      <c r="V466" s="1361"/>
      <c r="W466" s="888"/>
      <c r="X466" s="956"/>
      <c r="AC466" t="s">
        <v>1392</v>
      </c>
      <c r="AE466" s="888"/>
      <c r="AF466" s="888"/>
      <c r="AG466" s="888"/>
      <c r="AH466" s="888"/>
      <c r="AI466" s="888"/>
    </row>
    <row r="467" spans="1:35">
      <c r="P467" s="888"/>
      <c r="Q467" s="888"/>
      <c r="R467" s="888"/>
      <c r="U467" s="888"/>
      <c r="V467" s="1361"/>
      <c r="W467" s="888"/>
      <c r="X467" s="956"/>
      <c r="AC467" t="s">
        <v>1392</v>
      </c>
      <c r="AE467" s="888"/>
      <c r="AF467" s="888"/>
      <c r="AG467" s="888"/>
      <c r="AH467" s="888"/>
      <c r="AI467" s="888"/>
    </row>
    <row r="468" spans="1:35">
      <c r="P468" s="888"/>
      <c r="Q468" s="888"/>
      <c r="R468" s="888"/>
      <c r="U468" s="888"/>
      <c r="V468" s="1361"/>
      <c r="W468" s="888"/>
      <c r="X468" s="956"/>
      <c r="AC468" t="s">
        <v>1392</v>
      </c>
      <c r="AE468" s="888"/>
      <c r="AF468" s="888"/>
      <c r="AG468" s="888"/>
      <c r="AH468" s="888"/>
      <c r="AI468" s="888"/>
    </row>
    <row r="469" spans="1:35">
      <c r="P469" s="888"/>
      <c r="Q469" s="888"/>
      <c r="R469" s="888"/>
      <c r="U469" s="888"/>
      <c r="V469" s="1361"/>
      <c r="W469" s="888"/>
      <c r="X469" s="956"/>
      <c r="AC469" t="s">
        <v>1392</v>
      </c>
      <c r="AE469" s="888"/>
      <c r="AF469" s="888"/>
      <c r="AG469" s="888"/>
      <c r="AH469" s="888"/>
      <c r="AI469" s="888"/>
    </row>
    <row r="470" spans="1:35">
      <c r="P470" s="888"/>
      <c r="Q470" s="888"/>
      <c r="R470" s="888"/>
      <c r="U470" s="888"/>
      <c r="V470" s="1361"/>
      <c r="W470" s="888"/>
      <c r="X470" s="956"/>
      <c r="AC470" t="s">
        <v>1392</v>
      </c>
      <c r="AE470" s="888"/>
      <c r="AF470" s="888"/>
      <c r="AG470" s="888"/>
      <c r="AH470" s="888"/>
      <c r="AI470" s="888"/>
    </row>
    <row r="471" spans="1:35">
      <c r="P471" s="888"/>
      <c r="Q471" s="888"/>
      <c r="R471" s="888"/>
      <c r="U471" s="888"/>
      <c r="V471" s="1361"/>
      <c r="W471" s="888"/>
      <c r="X471" s="956"/>
      <c r="AC471" t="s">
        <v>1392</v>
      </c>
      <c r="AE471" s="888"/>
      <c r="AF471" s="888"/>
      <c r="AG471" s="888"/>
      <c r="AH471" s="888"/>
      <c r="AI471" s="888"/>
    </row>
    <row r="472" spans="1:35">
      <c r="P472" s="888"/>
      <c r="Q472" s="888"/>
      <c r="R472" s="888"/>
      <c r="U472" s="888"/>
      <c r="V472" s="1361"/>
      <c r="W472" s="888"/>
      <c r="X472" s="956"/>
      <c r="AC472" t="s">
        <v>1392</v>
      </c>
      <c r="AE472" s="888"/>
      <c r="AF472" s="888"/>
      <c r="AG472" s="888"/>
      <c r="AH472" s="888"/>
      <c r="AI472" s="888"/>
    </row>
    <row r="473" spans="1:35">
      <c r="P473" s="888"/>
      <c r="Q473" s="888"/>
      <c r="R473" s="888"/>
      <c r="U473" s="888"/>
      <c r="V473" s="1361"/>
      <c r="W473" s="888"/>
      <c r="X473" s="956"/>
      <c r="AC473" t="s">
        <v>1392</v>
      </c>
      <c r="AE473" s="888"/>
      <c r="AF473" s="888"/>
      <c r="AG473" s="888"/>
      <c r="AH473" s="888"/>
      <c r="AI473" s="888"/>
    </row>
    <row r="475" spans="1:35" s="1" customFormat="1">
      <c r="A475" s="42"/>
      <c r="B475" s="48" t="s">
        <v>2547</v>
      </c>
      <c r="P475" s="70"/>
      <c r="Q475" s="70"/>
    </row>
    <row r="477" spans="1:35">
      <c r="P477" s="888"/>
      <c r="Q477" s="888"/>
      <c r="R477" s="888"/>
      <c r="U477" s="888"/>
      <c r="V477" s="1361"/>
      <c r="W477" s="888"/>
      <c r="X477" s="956"/>
      <c r="AC477" t="s">
        <v>1392</v>
      </c>
      <c r="AE477" s="888"/>
      <c r="AF477" s="888"/>
      <c r="AG477" s="888"/>
      <c r="AH477" s="888"/>
      <c r="AI477" s="888"/>
    </row>
    <row r="478" spans="1:35">
      <c r="P478" s="888"/>
      <c r="Q478" s="888"/>
      <c r="R478" s="888"/>
      <c r="U478" s="888"/>
      <c r="V478" s="1361"/>
      <c r="W478" s="888"/>
      <c r="X478" s="956"/>
      <c r="AC478" t="s">
        <v>1392</v>
      </c>
      <c r="AE478" s="888"/>
      <c r="AF478" s="888"/>
      <c r="AG478" s="888"/>
      <c r="AH478" s="888"/>
      <c r="AI478" s="888"/>
    </row>
    <row r="479" spans="1:35">
      <c r="P479" s="888"/>
      <c r="Q479" s="888"/>
      <c r="R479" s="888"/>
      <c r="U479" s="888"/>
      <c r="V479" s="1361"/>
      <c r="W479" s="888"/>
      <c r="X479" s="956"/>
      <c r="AC479" t="s">
        <v>1392</v>
      </c>
      <c r="AE479" s="888"/>
      <c r="AF479" s="888"/>
      <c r="AG479" s="888"/>
      <c r="AH479" s="888"/>
      <c r="AI479" s="888"/>
    </row>
    <row r="480" spans="1:35">
      <c r="P480" s="888"/>
      <c r="Q480" s="888"/>
      <c r="R480" s="888"/>
      <c r="U480" s="888"/>
      <c r="V480" s="1361"/>
      <c r="W480" s="888"/>
      <c r="X480" s="956"/>
      <c r="AC480" t="s">
        <v>1392</v>
      </c>
      <c r="AE480" s="888"/>
      <c r="AF480" s="888"/>
      <c r="AG480" s="888"/>
      <c r="AH480" s="888"/>
      <c r="AI480" s="888"/>
    </row>
    <row r="481" spans="16:35">
      <c r="P481" s="888"/>
      <c r="Q481" s="888"/>
      <c r="R481" s="888"/>
      <c r="U481" s="888"/>
      <c r="V481" s="1361"/>
      <c r="W481" s="888"/>
      <c r="X481" s="956"/>
      <c r="AC481" t="s">
        <v>1392</v>
      </c>
      <c r="AE481" s="888"/>
      <c r="AF481" s="888"/>
      <c r="AG481" s="888"/>
      <c r="AH481" s="888"/>
      <c r="AI481" s="888"/>
    </row>
    <row r="482" spans="16:35">
      <c r="P482" s="888"/>
      <c r="Q482" s="888"/>
      <c r="R482" s="888"/>
      <c r="U482" s="888"/>
      <c r="V482" s="1361"/>
      <c r="W482" s="888"/>
      <c r="X482" s="956"/>
      <c r="AC482" t="s">
        <v>1392</v>
      </c>
      <c r="AE482" s="888"/>
      <c r="AF482" s="888"/>
      <c r="AG482" s="888"/>
      <c r="AH482" s="888"/>
      <c r="AI482" s="888"/>
    </row>
    <row r="483" spans="16:35">
      <c r="P483" s="888"/>
      <c r="Q483" s="888"/>
      <c r="R483" s="888"/>
      <c r="U483" s="888"/>
      <c r="V483" s="1361"/>
      <c r="W483" s="888"/>
      <c r="X483" s="956"/>
      <c r="AC483" t="s">
        <v>1392</v>
      </c>
      <c r="AE483" s="888"/>
      <c r="AF483" s="888"/>
      <c r="AG483" s="888"/>
      <c r="AH483" s="888"/>
      <c r="AI483" s="888"/>
    </row>
    <row r="484" spans="16:35">
      <c r="P484" s="888"/>
      <c r="Q484" s="888"/>
      <c r="R484" s="888"/>
      <c r="U484" s="888"/>
      <c r="V484" s="1361"/>
      <c r="W484" s="888"/>
      <c r="X484" s="956"/>
      <c r="AC484" t="s">
        <v>1392</v>
      </c>
      <c r="AE484" s="888"/>
      <c r="AF484" s="888"/>
      <c r="AG484" s="888"/>
      <c r="AH484" s="888"/>
      <c r="AI484" s="888"/>
    </row>
    <row r="485" spans="16:35">
      <c r="P485" s="888"/>
      <c r="Q485" s="888"/>
      <c r="R485" s="888"/>
      <c r="U485" s="888"/>
      <c r="V485" s="1361"/>
      <c r="W485" s="888"/>
      <c r="X485" s="956"/>
      <c r="AC485" t="s">
        <v>1392</v>
      </c>
      <c r="AE485" s="888"/>
      <c r="AF485" s="888"/>
      <c r="AG485" s="888"/>
      <c r="AH485" s="888"/>
      <c r="AI485" s="888"/>
    </row>
    <row r="486" spans="16:35">
      <c r="P486" s="888"/>
      <c r="Q486" s="888"/>
      <c r="R486" s="888"/>
      <c r="U486" s="888"/>
      <c r="V486" s="1361"/>
      <c r="W486" s="888"/>
      <c r="X486" s="956"/>
      <c r="AC486" t="s">
        <v>1392</v>
      </c>
      <c r="AE486" s="888"/>
      <c r="AF486" s="888"/>
      <c r="AG486" s="888"/>
      <c r="AH486" s="888"/>
      <c r="AI486" s="888"/>
    </row>
    <row r="487" spans="16:35">
      <c r="P487" s="888"/>
      <c r="Q487" s="888"/>
      <c r="R487" s="888"/>
      <c r="U487" s="888"/>
      <c r="V487" s="1361"/>
      <c r="W487" s="888"/>
      <c r="X487" s="956"/>
      <c r="AC487" t="s">
        <v>1392</v>
      </c>
      <c r="AE487" s="888"/>
      <c r="AF487" s="888"/>
      <c r="AG487" s="888"/>
      <c r="AH487" s="888"/>
      <c r="AI487" s="888"/>
    </row>
    <row r="488" spans="16:35">
      <c r="P488" s="888"/>
      <c r="Q488" s="888"/>
      <c r="R488" s="888"/>
      <c r="U488" s="888"/>
      <c r="V488" s="1361"/>
      <c r="W488" s="888"/>
      <c r="X488" s="956"/>
      <c r="AC488" t="s">
        <v>1392</v>
      </c>
      <c r="AE488" s="888"/>
      <c r="AF488" s="888"/>
      <c r="AG488" s="888"/>
      <c r="AH488" s="888"/>
      <c r="AI488" s="888"/>
    </row>
    <row r="489" spans="16:35">
      <c r="P489" s="888"/>
      <c r="Q489" s="888"/>
      <c r="R489" s="888"/>
      <c r="U489" s="888"/>
      <c r="V489" s="1361"/>
      <c r="W489" s="888"/>
      <c r="X489" s="956"/>
      <c r="AC489" t="s">
        <v>1392</v>
      </c>
      <c r="AE489" s="888"/>
      <c r="AF489" s="888"/>
      <c r="AG489" s="888"/>
      <c r="AH489" s="888"/>
      <c r="AI489" s="888"/>
    </row>
    <row r="490" spans="16:35">
      <c r="P490" s="888"/>
      <c r="Q490" s="888"/>
      <c r="R490" s="888"/>
      <c r="U490" s="888"/>
      <c r="V490" s="1361"/>
      <c r="W490" s="888"/>
      <c r="X490" s="956"/>
      <c r="AC490" t="s">
        <v>1392</v>
      </c>
      <c r="AE490" s="888"/>
      <c r="AF490" s="888"/>
      <c r="AG490" s="888"/>
      <c r="AH490" s="888"/>
      <c r="AI490" s="888"/>
    </row>
    <row r="491" spans="16:35">
      <c r="P491" s="888"/>
      <c r="Q491" s="888"/>
      <c r="R491" s="888"/>
      <c r="U491" s="888"/>
      <c r="V491" s="1361"/>
      <c r="W491" s="888"/>
      <c r="X491" s="956"/>
      <c r="AC491" t="s">
        <v>1392</v>
      </c>
      <c r="AE491" s="888"/>
      <c r="AF491" s="888"/>
      <c r="AG491" s="888"/>
      <c r="AH491" s="888"/>
      <c r="AI491" s="888"/>
    </row>
    <row r="492" spans="16:35">
      <c r="P492" s="888"/>
      <c r="Q492" s="888"/>
      <c r="R492" s="888"/>
      <c r="U492" s="888"/>
      <c r="V492" s="1361"/>
      <c r="W492" s="888"/>
      <c r="X492" s="956"/>
      <c r="AC492" t="s">
        <v>1392</v>
      </c>
      <c r="AE492" s="888"/>
      <c r="AF492" s="888"/>
      <c r="AG492" s="888"/>
      <c r="AH492" s="888"/>
      <c r="AI492" s="888"/>
    </row>
    <row r="493" spans="16:35">
      <c r="P493" s="888"/>
      <c r="Q493" s="888"/>
      <c r="R493" s="888"/>
      <c r="U493" s="888"/>
      <c r="V493" s="1361"/>
      <c r="W493" s="888"/>
      <c r="X493" s="956"/>
      <c r="AC493" t="s">
        <v>1392</v>
      </c>
      <c r="AE493" s="888"/>
      <c r="AF493" s="888"/>
      <c r="AG493" s="888"/>
      <c r="AH493" s="888"/>
      <c r="AI493" s="888"/>
    </row>
    <row r="494" spans="16:35">
      <c r="P494" s="888"/>
      <c r="Q494" s="888"/>
      <c r="R494" s="888"/>
      <c r="U494" s="888"/>
      <c r="V494" s="1361"/>
      <c r="W494" s="888"/>
      <c r="X494" s="956"/>
      <c r="AC494" t="s">
        <v>1392</v>
      </c>
      <c r="AE494" s="888"/>
      <c r="AF494" s="888"/>
      <c r="AG494" s="888"/>
      <c r="AH494" s="888"/>
      <c r="AI494" s="888"/>
    </row>
    <row r="495" spans="16:35">
      <c r="P495" s="888"/>
      <c r="Q495" s="888"/>
      <c r="R495" s="888"/>
      <c r="U495" s="888"/>
      <c r="V495" s="1361"/>
      <c r="W495" s="888"/>
      <c r="X495" s="956"/>
      <c r="AC495" t="s">
        <v>1392</v>
      </c>
      <c r="AE495" s="888"/>
      <c r="AF495" s="888"/>
      <c r="AG495" s="888"/>
      <c r="AH495" s="888"/>
      <c r="AI495" s="888"/>
    </row>
    <row r="496" spans="16:35">
      <c r="P496" s="888"/>
      <c r="Q496" s="888"/>
      <c r="R496" s="888"/>
      <c r="U496" s="888"/>
      <c r="V496" s="1361"/>
      <c r="W496" s="888"/>
      <c r="X496" s="956"/>
      <c r="AC496" t="s">
        <v>1392</v>
      </c>
      <c r="AE496" s="888"/>
      <c r="AF496" s="888"/>
      <c r="AG496" s="888"/>
      <c r="AH496" s="888"/>
      <c r="AI496" s="888"/>
    </row>
    <row r="497" spans="16:35">
      <c r="P497" s="888"/>
      <c r="Q497" s="888"/>
      <c r="R497" s="888"/>
      <c r="U497" s="888"/>
      <c r="V497" s="1361"/>
      <c r="W497" s="888"/>
      <c r="X497" s="956"/>
      <c r="AC497" t="s">
        <v>1392</v>
      </c>
      <c r="AE497" s="888"/>
      <c r="AF497" s="888"/>
      <c r="AG497" s="888"/>
      <c r="AH497" s="888"/>
      <c r="AI497" s="888"/>
    </row>
    <row r="498" spans="16:35">
      <c r="P498" s="888"/>
      <c r="Q498" s="888"/>
      <c r="R498" s="888"/>
      <c r="U498" s="888"/>
      <c r="V498" s="1361"/>
      <c r="W498" s="888"/>
      <c r="X498" s="956"/>
      <c r="AC498" t="s">
        <v>1392</v>
      </c>
      <c r="AE498" s="888"/>
      <c r="AF498" s="888"/>
      <c r="AG498" s="888"/>
      <c r="AH498" s="888"/>
      <c r="AI498" s="888"/>
    </row>
    <row r="499" spans="16:35">
      <c r="P499" s="888"/>
      <c r="Q499" s="888"/>
      <c r="R499" s="888"/>
      <c r="U499" s="888"/>
      <c r="V499" s="1361"/>
      <c r="W499" s="888"/>
      <c r="X499" s="956"/>
      <c r="AC499" t="s">
        <v>1392</v>
      </c>
      <c r="AE499" s="888"/>
      <c r="AF499" s="888"/>
      <c r="AG499" s="888"/>
      <c r="AH499" s="888"/>
      <c r="AI499" s="888"/>
    </row>
    <row r="500" spans="16:35">
      <c r="P500" s="888"/>
      <c r="Q500" s="888"/>
      <c r="R500" s="888"/>
      <c r="U500" s="888"/>
      <c r="V500" s="1361"/>
      <c r="W500" s="888"/>
      <c r="X500" s="956"/>
      <c r="AC500" t="s">
        <v>1392</v>
      </c>
      <c r="AE500" s="888"/>
      <c r="AF500" s="888"/>
      <c r="AG500" s="888"/>
      <c r="AH500" s="888"/>
      <c r="AI500" s="888"/>
    </row>
    <row r="501" spans="16:35">
      <c r="P501" s="888"/>
      <c r="Q501" s="888"/>
      <c r="R501" s="888"/>
      <c r="U501" s="888"/>
      <c r="V501" s="1361"/>
      <c r="W501" s="888"/>
      <c r="X501" s="956"/>
      <c r="AC501" t="s">
        <v>1392</v>
      </c>
      <c r="AE501" s="888"/>
      <c r="AF501" s="888"/>
      <c r="AG501" s="888"/>
      <c r="AH501" s="888"/>
      <c r="AI501" s="888"/>
    </row>
    <row r="502" spans="16:35">
      <c r="P502" s="888"/>
      <c r="Q502" s="888"/>
      <c r="R502" s="888"/>
      <c r="U502" s="888"/>
      <c r="V502" s="1361"/>
      <c r="W502" s="888"/>
      <c r="X502" s="956"/>
      <c r="AC502" t="s">
        <v>1392</v>
      </c>
      <c r="AE502" s="888"/>
      <c r="AF502" s="888"/>
      <c r="AG502" s="888"/>
      <c r="AH502" s="888"/>
      <c r="AI502" s="888"/>
    </row>
    <row r="503" spans="16:35">
      <c r="P503" s="888"/>
      <c r="Q503" s="888"/>
      <c r="R503" s="888"/>
      <c r="U503" s="888"/>
      <c r="V503" s="1361"/>
      <c r="W503" s="888"/>
      <c r="X503" s="956"/>
      <c r="AC503" t="s">
        <v>1392</v>
      </c>
      <c r="AE503" s="888"/>
      <c r="AF503" s="888"/>
      <c r="AG503" s="888"/>
      <c r="AH503" s="888"/>
      <c r="AI503" s="888"/>
    </row>
    <row r="504" spans="16:35">
      <c r="P504" s="888"/>
      <c r="Q504" s="888"/>
      <c r="R504" s="888"/>
      <c r="U504" s="888"/>
      <c r="V504" s="1361"/>
      <c r="W504" s="888"/>
      <c r="X504" s="956"/>
      <c r="AC504" t="s">
        <v>1392</v>
      </c>
      <c r="AE504" s="888"/>
      <c r="AF504" s="888"/>
      <c r="AG504" s="888"/>
      <c r="AH504" s="888"/>
      <c r="AI504" s="888"/>
    </row>
    <row r="505" spans="16:35">
      <c r="P505" s="888"/>
      <c r="Q505" s="888"/>
      <c r="R505" s="888"/>
      <c r="U505" s="888"/>
      <c r="V505" s="1361"/>
      <c r="W505" s="888"/>
      <c r="X505" s="956"/>
      <c r="AC505" t="s">
        <v>1392</v>
      </c>
      <c r="AE505" s="888"/>
      <c r="AF505" s="888"/>
      <c r="AG505" s="888"/>
      <c r="AH505" s="888"/>
      <c r="AI505" s="888"/>
    </row>
    <row r="506" spans="16:35">
      <c r="P506" s="888"/>
      <c r="Q506" s="888"/>
      <c r="R506" s="888"/>
      <c r="U506" s="888"/>
      <c r="V506" s="1361"/>
      <c r="W506" s="888"/>
      <c r="X506" s="956"/>
      <c r="AC506" t="s">
        <v>1392</v>
      </c>
      <c r="AE506" s="888"/>
      <c r="AF506" s="888"/>
      <c r="AG506" s="888"/>
      <c r="AH506" s="888"/>
      <c r="AI506" s="888"/>
    </row>
    <row r="507" spans="16:35">
      <c r="P507" s="888"/>
      <c r="Q507" s="888"/>
      <c r="R507" s="888"/>
      <c r="U507" s="888"/>
      <c r="V507" s="1361"/>
      <c r="W507" s="888"/>
      <c r="X507" s="956"/>
      <c r="AC507" t="s">
        <v>1392</v>
      </c>
      <c r="AE507" s="888"/>
      <c r="AF507" s="888"/>
      <c r="AG507" s="888"/>
      <c r="AH507" s="888"/>
      <c r="AI507" s="888"/>
    </row>
    <row r="508" spans="16:35">
      <c r="P508" s="888"/>
      <c r="Q508" s="888"/>
      <c r="R508" s="888"/>
      <c r="U508" s="888"/>
      <c r="V508" s="1361"/>
      <c r="W508" s="888"/>
      <c r="X508" s="956"/>
      <c r="AC508" t="s">
        <v>1392</v>
      </c>
      <c r="AE508" s="888"/>
      <c r="AF508" s="888"/>
      <c r="AG508" s="888"/>
      <c r="AH508" s="888"/>
      <c r="AI508" s="888"/>
    </row>
    <row r="509" spans="16:35">
      <c r="P509" s="888"/>
      <c r="Q509" s="888"/>
      <c r="R509" s="888"/>
      <c r="U509" s="888"/>
      <c r="V509" s="1361"/>
      <c r="W509" s="888"/>
      <c r="X509" s="956"/>
      <c r="AC509" t="s">
        <v>1392</v>
      </c>
      <c r="AE509" s="888"/>
      <c r="AF509" s="888"/>
      <c r="AG509" s="888"/>
      <c r="AH509" s="888"/>
      <c r="AI509" s="888"/>
    </row>
    <row r="510" spans="16:35">
      <c r="P510" s="888"/>
      <c r="Q510" s="888"/>
      <c r="R510" s="888"/>
      <c r="U510" s="888"/>
      <c r="V510" s="1361"/>
      <c r="W510" s="888"/>
      <c r="X510" s="956"/>
      <c r="AC510" t="s">
        <v>1392</v>
      </c>
      <c r="AE510" s="888"/>
      <c r="AF510" s="888"/>
      <c r="AG510" s="888"/>
      <c r="AH510" s="888"/>
      <c r="AI510" s="888"/>
    </row>
    <row r="511" spans="16:35">
      <c r="P511" s="888"/>
      <c r="Q511" s="888"/>
      <c r="R511" s="888"/>
      <c r="U511" s="888"/>
      <c r="V511" s="1361"/>
      <c r="W511" s="888"/>
      <c r="X511" s="956"/>
      <c r="AC511" t="s">
        <v>1392</v>
      </c>
      <c r="AE511" s="888"/>
      <c r="AF511" s="888"/>
      <c r="AG511" s="888"/>
      <c r="AH511" s="888"/>
      <c r="AI511" s="888"/>
    </row>
    <row r="512" spans="16:35">
      <c r="P512" s="888"/>
      <c r="Q512" s="888"/>
      <c r="R512" s="888"/>
      <c r="U512" s="888"/>
      <c r="V512" s="1361"/>
      <c r="W512" s="888"/>
      <c r="X512" s="956"/>
      <c r="AC512" t="s">
        <v>1392</v>
      </c>
      <c r="AE512" s="888"/>
      <c r="AF512" s="888"/>
      <c r="AG512" s="888"/>
      <c r="AH512" s="888"/>
      <c r="AI512" s="888"/>
    </row>
    <row r="513" spans="16:35">
      <c r="P513" s="888"/>
      <c r="Q513" s="888"/>
      <c r="R513" s="888"/>
      <c r="U513" s="888"/>
      <c r="V513" s="1361"/>
      <c r="W513" s="888"/>
      <c r="X513" s="956"/>
      <c r="AC513" t="s">
        <v>1392</v>
      </c>
      <c r="AE513" s="888"/>
      <c r="AF513" s="888"/>
      <c r="AG513" s="888"/>
      <c r="AH513" s="888"/>
      <c r="AI513" s="888"/>
    </row>
    <row r="514" spans="16:35">
      <c r="P514" s="888"/>
      <c r="Q514" s="888"/>
      <c r="R514" s="888"/>
      <c r="U514" s="888"/>
      <c r="V514" s="1361"/>
      <c r="W514" s="888"/>
      <c r="X514" s="956"/>
      <c r="AC514" t="s">
        <v>1392</v>
      </c>
      <c r="AE514" s="888"/>
      <c r="AF514" s="888"/>
      <c r="AG514" s="888"/>
      <c r="AH514" s="888"/>
      <c r="AI514" s="888"/>
    </row>
    <row r="515" spans="16:35">
      <c r="P515" s="888"/>
      <c r="Q515" s="888"/>
      <c r="R515" s="888"/>
      <c r="U515" s="888"/>
      <c r="V515" s="1361"/>
      <c r="W515" s="888"/>
      <c r="X515" s="956"/>
      <c r="AC515" t="s">
        <v>1392</v>
      </c>
      <c r="AE515" s="888"/>
      <c r="AF515" s="888"/>
      <c r="AG515" s="888"/>
      <c r="AH515" s="888"/>
      <c r="AI515" s="888"/>
    </row>
    <row r="516" spans="16:35">
      <c r="P516" s="888"/>
      <c r="Q516" s="888"/>
      <c r="R516" s="888"/>
      <c r="U516" s="888"/>
      <c r="V516" s="1361"/>
      <c r="W516" s="888"/>
      <c r="X516" s="956"/>
      <c r="AC516" t="s">
        <v>1392</v>
      </c>
      <c r="AE516" s="888"/>
      <c r="AF516" s="888"/>
      <c r="AG516" s="888"/>
      <c r="AH516" s="888"/>
      <c r="AI516" s="888"/>
    </row>
    <row r="517" spans="16:35">
      <c r="P517" s="888"/>
      <c r="Q517" s="888"/>
      <c r="R517" s="888"/>
      <c r="U517" s="888"/>
      <c r="V517" s="1361"/>
      <c r="W517" s="888"/>
      <c r="X517" s="956"/>
      <c r="AC517" t="s">
        <v>1392</v>
      </c>
      <c r="AE517" s="888"/>
      <c r="AF517" s="888"/>
      <c r="AG517" s="888"/>
      <c r="AH517" s="888"/>
      <c r="AI517" s="888"/>
    </row>
    <row r="518" spans="16:35">
      <c r="P518" s="888"/>
      <c r="Q518" s="888"/>
      <c r="R518" s="888"/>
      <c r="U518" s="888"/>
      <c r="V518" s="1361"/>
      <c r="W518" s="888"/>
      <c r="X518" s="956"/>
      <c r="AC518" t="s">
        <v>1392</v>
      </c>
      <c r="AE518" s="888"/>
      <c r="AF518" s="888"/>
      <c r="AG518" s="888"/>
      <c r="AH518" s="888"/>
      <c r="AI518" s="888"/>
    </row>
    <row r="519" spans="16:35">
      <c r="P519" s="888"/>
      <c r="Q519" s="888"/>
      <c r="R519" s="888"/>
      <c r="U519" s="888"/>
      <c r="V519" s="1361"/>
      <c r="W519" s="888"/>
      <c r="X519" s="956"/>
      <c r="AC519" t="s">
        <v>1392</v>
      </c>
      <c r="AE519" s="888"/>
      <c r="AF519" s="888"/>
      <c r="AG519" s="888"/>
      <c r="AH519" s="888"/>
      <c r="AI519" s="888"/>
    </row>
    <row r="520" spans="16:35">
      <c r="P520" s="888"/>
      <c r="Q520" s="888"/>
      <c r="R520" s="888"/>
      <c r="U520" s="888"/>
      <c r="V520" s="1361"/>
      <c r="W520" s="888"/>
      <c r="X520" s="956"/>
      <c r="AC520" t="s">
        <v>1392</v>
      </c>
      <c r="AE520" s="888"/>
      <c r="AF520" s="888"/>
      <c r="AG520" s="888"/>
      <c r="AH520" s="888"/>
      <c r="AI520" s="888"/>
    </row>
    <row r="521" spans="16:35">
      <c r="P521" s="888"/>
      <c r="Q521" s="888"/>
      <c r="R521" s="888"/>
      <c r="U521" s="888"/>
      <c r="V521" s="1361"/>
      <c r="W521" s="888"/>
      <c r="X521" s="956"/>
      <c r="AC521" t="s">
        <v>1392</v>
      </c>
      <c r="AE521" s="888"/>
      <c r="AF521" s="888"/>
      <c r="AG521" s="888"/>
      <c r="AH521" s="888"/>
      <c r="AI521" s="888"/>
    </row>
    <row r="522" spans="16:35">
      <c r="P522" s="888"/>
      <c r="Q522" s="888"/>
      <c r="R522" s="888"/>
      <c r="U522" s="888"/>
      <c r="V522" s="1361"/>
      <c r="W522" s="888"/>
      <c r="X522" s="956"/>
      <c r="AC522" t="s">
        <v>1392</v>
      </c>
      <c r="AE522" s="888"/>
      <c r="AF522" s="888"/>
      <c r="AG522" s="888"/>
      <c r="AH522" s="888"/>
      <c r="AI522" s="888"/>
    </row>
    <row r="523" spans="16:35">
      <c r="P523" s="888"/>
      <c r="Q523" s="888"/>
      <c r="R523" s="888"/>
      <c r="U523" s="888"/>
      <c r="V523" s="1361"/>
      <c r="W523" s="888"/>
      <c r="X523" s="956"/>
      <c r="AC523" t="s">
        <v>1392</v>
      </c>
      <c r="AE523" s="888"/>
      <c r="AF523" s="888"/>
      <c r="AG523" s="888"/>
      <c r="AH523" s="888"/>
      <c r="AI523" s="888"/>
    </row>
    <row r="524" spans="16:35">
      <c r="P524" s="888"/>
      <c r="Q524" s="888"/>
      <c r="R524" s="888"/>
      <c r="U524" s="888"/>
      <c r="V524" s="1361"/>
      <c r="W524" s="888"/>
      <c r="X524" s="956"/>
      <c r="AC524" t="s">
        <v>1392</v>
      </c>
      <c r="AE524" s="888"/>
      <c r="AF524" s="888"/>
      <c r="AG524" s="888"/>
      <c r="AH524" s="888"/>
      <c r="AI524" s="888"/>
    </row>
    <row r="525" spans="16:35">
      <c r="P525" s="888"/>
      <c r="Q525" s="888"/>
      <c r="R525" s="888"/>
      <c r="U525" s="888"/>
      <c r="V525" s="1361"/>
      <c r="W525" s="888"/>
      <c r="X525" s="956"/>
      <c r="AC525" t="s">
        <v>1392</v>
      </c>
      <c r="AE525" s="888"/>
      <c r="AF525" s="888"/>
      <c r="AG525" s="888"/>
      <c r="AH525" s="888"/>
      <c r="AI525" s="888"/>
    </row>
    <row r="526" spans="16:35">
      <c r="P526" s="888"/>
      <c r="Q526" s="888"/>
      <c r="R526" s="888"/>
      <c r="U526" s="888"/>
      <c r="V526" s="1361"/>
      <c r="W526" s="888"/>
      <c r="X526" s="956"/>
      <c r="AC526" t="s">
        <v>1392</v>
      </c>
      <c r="AE526" s="888"/>
      <c r="AF526" s="888"/>
      <c r="AG526" s="888"/>
      <c r="AH526" s="888"/>
      <c r="AI526" s="888"/>
    </row>
    <row r="527" spans="16:35">
      <c r="P527" s="888"/>
      <c r="Q527" s="888"/>
      <c r="R527" s="888"/>
      <c r="U527" s="888"/>
      <c r="V527" s="1361"/>
      <c r="W527" s="888"/>
      <c r="X527" s="956"/>
      <c r="AC527" t="s">
        <v>1392</v>
      </c>
      <c r="AE527" s="888"/>
      <c r="AF527" s="888"/>
      <c r="AG527" s="888"/>
      <c r="AH527" s="888"/>
      <c r="AI527" s="888"/>
    </row>
    <row r="528" spans="16:35">
      <c r="P528" s="888"/>
      <c r="Q528" s="888"/>
      <c r="R528" s="888"/>
      <c r="U528" s="888"/>
      <c r="V528" s="1361"/>
      <c r="W528" s="888"/>
      <c r="X528" s="956"/>
      <c r="AC528" t="s">
        <v>1392</v>
      </c>
      <c r="AE528" s="888"/>
      <c r="AF528" s="888"/>
      <c r="AG528" s="888"/>
      <c r="AH528" s="888"/>
      <c r="AI528" s="888"/>
    </row>
    <row r="529" spans="16:35">
      <c r="P529" s="888"/>
      <c r="Q529" s="888"/>
      <c r="R529" s="888"/>
      <c r="U529" s="888"/>
      <c r="V529" s="1361"/>
      <c r="W529" s="888"/>
      <c r="X529" s="956"/>
      <c r="AC529" t="s">
        <v>1392</v>
      </c>
      <c r="AE529" s="888"/>
      <c r="AF529" s="888"/>
      <c r="AG529" s="888"/>
      <c r="AH529" s="888"/>
      <c r="AI529" s="888"/>
    </row>
    <row r="530" spans="16:35">
      <c r="P530" s="888"/>
      <c r="Q530" s="888"/>
      <c r="R530" s="888"/>
      <c r="U530" s="888"/>
      <c r="V530" s="1361"/>
      <c r="W530" s="888"/>
      <c r="X530" s="956"/>
      <c r="AC530" t="s">
        <v>1392</v>
      </c>
      <c r="AE530" s="888"/>
      <c r="AF530" s="888"/>
      <c r="AG530" s="888"/>
      <c r="AH530" s="888"/>
      <c r="AI530" s="888"/>
    </row>
    <row r="531" spans="16:35">
      <c r="P531" s="888"/>
      <c r="Q531" s="888"/>
      <c r="R531" s="888"/>
      <c r="U531" s="888"/>
      <c r="V531" s="1361"/>
      <c r="W531" s="888"/>
      <c r="X531" s="956"/>
      <c r="AC531" t="s">
        <v>1392</v>
      </c>
      <c r="AE531" s="888"/>
      <c r="AF531" s="888"/>
      <c r="AG531" s="888"/>
      <c r="AH531" s="888"/>
      <c r="AI531" s="888"/>
    </row>
    <row r="532" spans="16:35">
      <c r="P532" s="888"/>
      <c r="Q532" s="888"/>
      <c r="R532" s="888"/>
      <c r="U532" s="888"/>
      <c r="V532" s="1361"/>
      <c r="W532" s="888"/>
      <c r="X532" s="956"/>
      <c r="AC532" t="s">
        <v>1392</v>
      </c>
      <c r="AE532" s="888"/>
      <c r="AF532" s="888"/>
      <c r="AG532" s="888"/>
      <c r="AH532" s="888"/>
      <c r="AI532" s="888"/>
    </row>
    <row r="533" spans="16:35">
      <c r="P533" s="888"/>
      <c r="Q533" s="888"/>
      <c r="R533" s="888"/>
      <c r="U533" s="888"/>
      <c r="V533" s="1361"/>
      <c r="W533" s="888"/>
      <c r="X533" s="956"/>
      <c r="AC533" t="s">
        <v>1392</v>
      </c>
      <c r="AE533" s="888"/>
      <c r="AF533" s="888"/>
      <c r="AG533" s="888"/>
      <c r="AH533" s="888"/>
      <c r="AI533" s="888"/>
    </row>
    <row r="534" spans="16:35">
      <c r="P534" s="888"/>
      <c r="Q534" s="888"/>
      <c r="R534" s="888"/>
      <c r="U534" s="888"/>
      <c r="V534" s="1361"/>
      <c r="W534" s="888"/>
      <c r="X534" s="956"/>
      <c r="AC534" t="s">
        <v>1392</v>
      </c>
      <c r="AE534" s="888"/>
      <c r="AF534" s="888"/>
      <c r="AG534" s="888"/>
      <c r="AH534" s="888"/>
      <c r="AI534" s="888"/>
    </row>
    <row r="535" spans="16:35">
      <c r="P535" s="888"/>
      <c r="Q535" s="888"/>
      <c r="R535" s="888"/>
      <c r="U535" s="888"/>
      <c r="V535" s="1361"/>
      <c r="W535" s="888"/>
      <c r="X535" s="956"/>
      <c r="AC535" t="s">
        <v>1392</v>
      </c>
      <c r="AE535" s="888"/>
      <c r="AF535" s="888"/>
      <c r="AG535" s="888"/>
      <c r="AH535" s="888"/>
      <c r="AI535" s="888"/>
    </row>
    <row r="536" spans="16:35">
      <c r="P536" s="888"/>
      <c r="Q536" s="888"/>
      <c r="R536" s="888"/>
      <c r="U536" s="888"/>
      <c r="V536" s="1361"/>
      <c r="W536" s="888"/>
      <c r="X536" s="956"/>
      <c r="AC536" t="s">
        <v>1392</v>
      </c>
      <c r="AE536" s="888"/>
      <c r="AF536" s="888"/>
      <c r="AG536" s="888"/>
      <c r="AH536" s="888"/>
      <c r="AI536" s="888"/>
    </row>
    <row r="537" spans="16:35">
      <c r="P537" s="888"/>
      <c r="Q537" s="888"/>
      <c r="R537" s="888"/>
      <c r="U537" s="888"/>
      <c r="V537" s="1361"/>
      <c r="W537" s="888"/>
      <c r="X537" s="956"/>
      <c r="AC537" t="s">
        <v>1392</v>
      </c>
      <c r="AE537" s="888"/>
      <c r="AF537" s="888"/>
      <c r="AG537" s="888"/>
      <c r="AH537" s="888"/>
      <c r="AI537" s="888"/>
    </row>
    <row r="538" spans="16:35">
      <c r="P538" s="888"/>
      <c r="Q538" s="888"/>
      <c r="R538" s="888"/>
      <c r="U538" s="888"/>
      <c r="V538" s="1361"/>
      <c r="W538" s="888"/>
      <c r="X538" s="956"/>
      <c r="AC538" t="s">
        <v>1392</v>
      </c>
      <c r="AE538" s="888"/>
      <c r="AF538" s="888"/>
      <c r="AG538" s="888"/>
      <c r="AH538" s="888"/>
      <c r="AI538" s="888"/>
    </row>
    <row r="539" spans="16:35">
      <c r="P539" s="888"/>
      <c r="Q539" s="888"/>
      <c r="R539" s="888"/>
      <c r="U539" s="888"/>
      <c r="V539" s="1361"/>
      <c r="W539" s="888"/>
      <c r="X539" s="956"/>
      <c r="AC539" t="s">
        <v>1392</v>
      </c>
      <c r="AE539" s="888"/>
      <c r="AF539" s="888"/>
      <c r="AG539" s="888"/>
      <c r="AH539" s="888"/>
      <c r="AI539" s="888"/>
    </row>
    <row r="540" spans="16:35">
      <c r="P540" s="888"/>
      <c r="Q540" s="888"/>
      <c r="R540" s="888"/>
      <c r="U540" s="888"/>
      <c r="V540" s="1361"/>
      <c r="W540" s="888"/>
      <c r="X540" s="956"/>
      <c r="AC540" t="s">
        <v>1392</v>
      </c>
      <c r="AE540" s="888"/>
      <c r="AF540" s="888"/>
      <c r="AG540" s="888"/>
      <c r="AH540" s="888"/>
      <c r="AI540" s="888"/>
    </row>
    <row r="541" spans="16:35">
      <c r="P541" s="888"/>
      <c r="Q541" s="888"/>
      <c r="R541" s="888"/>
      <c r="U541" s="888"/>
      <c r="V541" s="1361"/>
      <c r="W541" s="888"/>
      <c r="X541" s="956"/>
      <c r="AC541" t="s">
        <v>1392</v>
      </c>
      <c r="AE541" s="888"/>
      <c r="AF541" s="888"/>
      <c r="AG541" s="888"/>
      <c r="AH541" s="888"/>
      <c r="AI541" s="888"/>
    </row>
    <row r="542" spans="16:35">
      <c r="P542" s="888"/>
      <c r="Q542" s="888"/>
      <c r="R542" s="888"/>
      <c r="U542" s="888"/>
      <c r="V542" s="1361"/>
      <c r="W542" s="888"/>
      <c r="X542" s="956"/>
      <c r="AC542" t="s">
        <v>1392</v>
      </c>
      <c r="AE542" s="888"/>
      <c r="AF542" s="888"/>
      <c r="AG542" s="888"/>
      <c r="AH542" s="888"/>
      <c r="AI542" s="888"/>
    </row>
    <row r="543" spans="16:35">
      <c r="P543" s="888"/>
      <c r="Q543" s="888"/>
      <c r="R543" s="888"/>
      <c r="U543" s="888"/>
      <c r="V543" s="1361"/>
      <c r="W543" s="888"/>
      <c r="X543" s="956"/>
      <c r="AC543" t="s">
        <v>1392</v>
      </c>
      <c r="AE543" s="888"/>
      <c r="AF543" s="888"/>
      <c r="AG543" s="888"/>
      <c r="AH543" s="888"/>
      <c r="AI543" s="888"/>
    </row>
    <row r="544" spans="16:35">
      <c r="P544" s="888"/>
      <c r="Q544" s="888"/>
      <c r="R544" s="888"/>
      <c r="U544" s="888"/>
      <c r="V544" s="1361"/>
      <c r="W544" s="888"/>
      <c r="X544" s="956"/>
      <c r="AC544" t="s">
        <v>1392</v>
      </c>
      <c r="AE544" s="888"/>
      <c r="AF544" s="888"/>
      <c r="AG544" s="888"/>
      <c r="AH544" s="888"/>
      <c r="AI544" s="888"/>
    </row>
    <row r="545" spans="16:35">
      <c r="P545" s="888"/>
      <c r="Q545" s="888"/>
      <c r="R545" s="888"/>
      <c r="U545" s="888"/>
      <c r="V545" s="1361"/>
      <c r="W545" s="888"/>
      <c r="X545" s="956"/>
      <c r="AC545" t="s">
        <v>1392</v>
      </c>
      <c r="AE545" s="888"/>
      <c r="AF545" s="888"/>
      <c r="AG545" s="888"/>
      <c r="AH545" s="888"/>
      <c r="AI545" s="888"/>
    </row>
    <row r="546" spans="16:35">
      <c r="P546" s="888"/>
      <c r="Q546" s="888"/>
      <c r="R546" s="888"/>
      <c r="U546" s="888"/>
      <c r="V546" s="1361"/>
      <c r="W546" s="888"/>
      <c r="X546" s="956"/>
      <c r="AC546" t="s">
        <v>1392</v>
      </c>
      <c r="AE546" s="888"/>
      <c r="AF546" s="888"/>
      <c r="AG546" s="888"/>
      <c r="AH546" s="888"/>
      <c r="AI546" s="888"/>
    </row>
    <row r="547" spans="16:35">
      <c r="P547" s="888"/>
      <c r="Q547" s="888"/>
      <c r="R547" s="888"/>
      <c r="U547" s="888"/>
      <c r="V547" s="1361"/>
      <c r="W547" s="888"/>
      <c r="X547" s="956"/>
      <c r="AC547" t="s">
        <v>1392</v>
      </c>
      <c r="AE547" s="888"/>
      <c r="AF547" s="888"/>
      <c r="AG547" s="888"/>
      <c r="AH547" s="888"/>
      <c r="AI547" s="888"/>
    </row>
    <row r="548" spans="16:35">
      <c r="P548" s="888"/>
      <c r="Q548" s="888"/>
      <c r="R548" s="888"/>
      <c r="U548" s="888"/>
      <c r="V548" s="1361"/>
      <c r="W548" s="888"/>
      <c r="X548" s="956"/>
      <c r="AC548" t="s">
        <v>1392</v>
      </c>
      <c r="AE548" s="888"/>
      <c r="AF548" s="888"/>
      <c r="AG548" s="888"/>
      <c r="AH548" s="888"/>
      <c r="AI548" s="888"/>
    </row>
    <row r="549" spans="16:35">
      <c r="P549" s="888"/>
      <c r="Q549" s="888"/>
      <c r="R549" s="888"/>
      <c r="U549" s="888"/>
      <c r="V549" s="1361"/>
      <c r="W549" s="888"/>
      <c r="X549" s="956"/>
      <c r="AC549" t="s">
        <v>1392</v>
      </c>
      <c r="AE549" s="888"/>
      <c r="AF549" s="888"/>
      <c r="AG549" s="888"/>
      <c r="AH549" s="888"/>
      <c r="AI549" s="888"/>
    </row>
    <row r="550" spans="16:35">
      <c r="P550" s="888"/>
      <c r="Q550" s="888"/>
      <c r="R550" s="888"/>
      <c r="U550" s="888"/>
      <c r="V550" s="1361"/>
      <c r="W550" s="888"/>
      <c r="X550" s="956"/>
      <c r="AC550" t="s">
        <v>1392</v>
      </c>
      <c r="AE550" s="888"/>
      <c r="AF550" s="888"/>
      <c r="AG550" s="888"/>
      <c r="AH550" s="888"/>
      <c r="AI550" s="888"/>
    </row>
    <row r="551" spans="16:35">
      <c r="P551" s="888"/>
      <c r="Q551" s="888"/>
      <c r="R551" s="888"/>
      <c r="U551" s="888"/>
      <c r="V551" s="1361"/>
      <c r="W551" s="888"/>
      <c r="X551" s="956"/>
      <c r="AC551" t="s">
        <v>1392</v>
      </c>
      <c r="AE551" s="888"/>
      <c r="AF551" s="888"/>
      <c r="AG551" s="888"/>
      <c r="AH551" s="888"/>
      <c r="AI551" s="888"/>
    </row>
    <row r="552" spans="16:35">
      <c r="P552" s="888"/>
      <c r="Q552" s="888"/>
      <c r="R552" s="888"/>
      <c r="U552" s="888"/>
      <c r="V552" s="1361"/>
      <c r="W552" s="888"/>
      <c r="X552" s="956"/>
      <c r="AC552" t="s">
        <v>1392</v>
      </c>
      <c r="AE552" s="888"/>
      <c r="AF552" s="888"/>
      <c r="AG552" s="888"/>
      <c r="AH552" s="888"/>
      <c r="AI552" s="888"/>
    </row>
    <row r="553" spans="16:35">
      <c r="P553" s="888"/>
      <c r="Q553" s="888"/>
      <c r="R553" s="888"/>
      <c r="U553" s="888"/>
      <c r="V553" s="1361"/>
      <c r="W553" s="888"/>
      <c r="X553" s="956"/>
      <c r="AC553" t="s">
        <v>1392</v>
      </c>
      <c r="AE553" s="888"/>
      <c r="AF553" s="888"/>
      <c r="AG553" s="888"/>
      <c r="AH553" s="888"/>
      <c r="AI553" s="888"/>
    </row>
    <row r="554" spans="16:35">
      <c r="P554" s="888"/>
      <c r="Q554" s="888"/>
      <c r="R554" s="888"/>
      <c r="U554" s="888"/>
      <c r="V554" s="1361"/>
      <c r="W554" s="888"/>
      <c r="X554" s="956"/>
      <c r="AC554" t="s">
        <v>1392</v>
      </c>
      <c r="AE554" s="888"/>
      <c r="AF554" s="888"/>
      <c r="AG554" s="888"/>
      <c r="AH554" s="888"/>
      <c r="AI554" s="888"/>
    </row>
    <row r="555" spans="16:35">
      <c r="P555" s="888"/>
      <c r="Q555" s="888"/>
      <c r="R555" s="888"/>
      <c r="U555" s="888"/>
      <c r="V555" s="1361"/>
      <c r="W555" s="888"/>
      <c r="X555" s="956"/>
      <c r="AC555" t="s">
        <v>1392</v>
      </c>
      <c r="AE555" s="888"/>
      <c r="AF555" s="888"/>
      <c r="AG555" s="888"/>
      <c r="AH555" s="888"/>
      <c r="AI555" s="888"/>
    </row>
    <row r="556" spans="16:35">
      <c r="P556" s="888"/>
      <c r="Q556" s="888"/>
      <c r="R556" s="888"/>
      <c r="U556" s="888"/>
      <c r="V556" s="1361"/>
      <c r="W556" s="888"/>
      <c r="X556" s="956"/>
      <c r="AC556" t="s">
        <v>1392</v>
      </c>
      <c r="AE556" s="888"/>
      <c r="AF556" s="888"/>
      <c r="AG556" s="888"/>
      <c r="AH556" s="888"/>
      <c r="AI556" s="888"/>
    </row>
    <row r="557" spans="16:35">
      <c r="P557" s="888"/>
      <c r="Q557" s="888"/>
      <c r="R557" s="888"/>
      <c r="U557" s="888"/>
      <c r="V557" s="1361"/>
      <c r="W557" s="888"/>
      <c r="X557" s="956"/>
      <c r="AC557" t="s">
        <v>1392</v>
      </c>
      <c r="AE557" s="888"/>
      <c r="AF557" s="888"/>
      <c r="AG557" s="888"/>
      <c r="AH557" s="888"/>
      <c r="AI557" s="888"/>
    </row>
    <row r="558" spans="16:35">
      <c r="P558" s="888"/>
      <c r="Q558" s="888"/>
      <c r="R558" s="888"/>
      <c r="U558" s="888"/>
      <c r="V558" s="1361"/>
      <c r="W558" s="888"/>
      <c r="X558" s="956"/>
      <c r="AC558" t="s">
        <v>1392</v>
      </c>
      <c r="AE558" s="888"/>
      <c r="AF558" s="888"/>
      <c r="AG558" s="888"/>
      <c r="AH558" s="888"/>
      <c r="AI558" s="888"/>
    </row>
    <row r="559" spans="16:35">
      <c r="P559" s="888"/>
      <c r="Q559" s="888"/>
      <c r="R559" s="888"/>
      <c r="U559" s="888"/>
      <c r="V559" s="1361"/>
      <c r="W559" s="888"/>
      <c r="X559" s="956"/>
      <c r="AC559" t="s">
        <v>1392</v>
      </c>
      <c r="AE559" s="888"/>
      <c r="AF559" s="888"/>
      <c r="AG559" s="888"/>
      <c r="AH559" s="888"/>
      <c r="AI559" s="888"/>
    </row>
    <row r="560" spans="16:35">
      <c r="P560" s="888"/>
      <c r="Q560" s="888"/>
      <c r="R560" s="888"/>
      <c r="U560" s="888"/>
      <c r="V560" s="1361"/>
      <c r="W560" s="888"/>
      <c r="X560" s="956"/>
      <c r="AC560" t="s">
        <v>1392</v>
      </c>
      <c r="AE560" s="888"/>
      <c r="AF560" s="888"/>
      <c r="AG560" s="888"/>
      <c r="AH560" s="888"/>
      <c r="AI560" s="888"/>
    </row>
    <row r="561" spans="16:35">
      <c r="P561" s="888"/>
      <c r="Q561" s="888"/>
      <c r="R561" s="888"/>
      <c r="U561" s="888"/>
      <c r="V561" s="1361"/>
      <c r="W561" s="888"/>
      <c r="X561" s="956"/>
      <c r="AC561" t="s">
        <v>1392</v>
      </c>
      <c r="AE561" s="888"/>
      <c r="AF561" s="888"/>
      <c r="AG561" s="888"/>
      <c r="AH561" s="888"/>
      <c r="AI561" s="888"/>
    </row>
    <row r="562" spans="16:35">
      <c r="P562" s="888"/>
      <c r="Q562" s="888"/>
      <c r="R562" s="888"/>
      <c r="U562" s="888"/>
      <c r="V562" s="1361"/>
      <c r="W562" s="888"/>
      <c r="X562" s="956"/>
      <c r="AC562" t="s">
        <v>1392</v>
      </c>
      <c r="AE562" s="888"/>
      <c r="AF562" s="888"/>
      <c r="AG562" s="888"/>
      <c r="AH562" s="888"/>
      <c r="AI562" s="888"/>
    </row>
    <row r="563" spans="16:35">
      <c r="P563" s="888"/>
      <c r="Q563" s="888"/>
      <c r="R563" s="888"/>
      <c r="U563" s="888"/>
      <c r="V563" s="1361"/>
      <c r="W563" s="888"/>
      <c r="X563" s="956"/>
      <c r="AC563" t="s">
        <v>1392</v>
      </c>
      <c r="AE563" s="888"/>
      <c r="AF563" s="888"/>
      <c r="AG563" s="888"/>
      <c r="AH563" s="888"/>
      <c r="AI563" s="888"/>
    </row>
    <row r="564" spans="16:35">
      <c r="P564" s="888"/>
      <c r="Q564" s="888"/>
      <c r="R564" s="888"/>
      <c r="U564" s="888"/>
      <c r="V564" s="1361"/>
      <c r="W564" s="888"/>
      <c r="X564" s="956"/>
      <c r="AC564" t="s">
        <v>1392</v>
      </c>
      <c r="AE564" s="888"/>
      <c r="AF564" s="888"/>
      <c r="AG564" s="888"/>
      <c r="AH564" s="888"/>
      <c r="AI564" s="888"/>
    </row>
    <row r="565" spans="16:35">
      <c r="P565" s="888"/>
      <c r="Q565" s="888"/>
      <c r="R565" s="888"/>
      <c r="U565" s="888"/>
      <c r="V565" s="1361"/>
      <c r="W565" s="888"/>
      <c r="X565" s="956"/>
      <c r="AC565" t="s">
        <v>1392</v>
      </c>
      <c r="AE565" s="888"/>
      <c r="AF565" s="888"/>
      <c r="AG565" s="888"/>
      <c r="AH565" s="888"/>
      <c r="AI565" s="888"/>
    </row>
    <row r="566" spans="16:35">
      <c r="P566" s="888"/>
      <c r="Q566" s="888"/>
      <c r="R566" s="888"/>
      <c r="U566" s="888"/>
      <c r="V566" s="1361"/>
      <c r="W566" s="888"/>
      <c r="X566" s="956"/>
      <c r="AC566" t="s">
        <v>1392</v>
      </c>
      <c r="AE566" s="888"/>
      <c r="AF566" s="888"/>
      <c r="AG566" s="888"/>
      <c r="AH566" s="888"/>
      <c r="AI566" s="888"/>
    </row>
    <row r="567" spans="16:35">
      <c r="P567" s="888"/>
      <c r="Q567" s="888"/>
      <c r="R567" s="888"/>
      <c r="U567" s="888"/>
      <c r="V567" s="1361"/>
      <c r="W567" s="888"/>
      <c r="X567" s="956"/>
      <c r="AC567" t="s">
        <v>1392</v>
      </c>
      <c r="AE567" s="888"/>
      <c r="AF567" s="888"/>
      <c r="AG567" s="888"/>
      <c r="AH567" s="888"/>
      <c r="AI567" s="888"/>
    </row>
    <row r="568" spans="16:35">
      <c r="P568" s="888"/>
      <c r="Q568" s="888"/>
      <c r="R568" s="888"/>
      <c r="U568" s="888"/>
      <c r="V568" s="1361"/>
      <c r="W568" s="888"/>
      <c r="X568" s="956"/>
      <c r="AC568" t="s">
        <v>1392</v>
      </c>
      <c r="AE568" s="888"/>
      <c r="AF568" s="888"/>
      <c r="AG568" s="888"/>
      <c r="AH568" s="888"/>
      <c r="AI568" s="888"/>
    </row>
    <row r="569" spans="16:35">
      <c r="P569" s="888"/>
      <c r="Q569" s="888"/>
      <c r="R569" s="888"/>
      <c r="U569" s="888"/>
      <c r="V569" s="1361"/>
      <c r="W569" s="888"/>
      <c r="X569" s="956"/>
      <c r="AC569" t="s">
        <v>1392</v>
      </c>
      <c r="AE569" s="888"/>
      <c r="AF569" s="888"/>
      <c r="AG569" s="888"/>
      <c r="AH569" s="888"/>
      <c r="AI569" s="888"/>
    </row>
    <row r="570" spans="16:35">
      <c r="P570" s="888"/>
      <c r="Q570" s="888"/>
      <c r="R570" s="888"/>
      <c r="U570" s="888"/>
      <c r="V570" s="1361"/>
      <c r="W570" s="888"/>
      <c r="X570" s="956"/>
      <c r="AC570" t="s">
        <v>1392</v>
      </c>
      <c r="AE570" s="888"/>
      <c r="AF570" s="888"/>
      <c r="AG570" s="888"/>
      <c r="AH570" s="888"/>
      <c r="AI570" s="888"/>
    </row>
    <row r="571" spans="16:35">
      <c r="P571" s="888"/>
      <c r="Q571" s="888"/>
      <c r="R571" s="888"/>
      <c r="U571" s="888"/>
      <c r="V571" s="1361"/>
      <c r="W571" s="888"/>
      <c r="X571" s="956"/>
      <c r="AC571" t="s">
        <v>1392</v>
      </c>
      <c r="AE571" s="888"/>
      <c r="AF571" s="888"/>
      <c r="AG571" s="888"/>
      <c r="AH571" s="888"/>
      <c r="AI571" s="888"/>
    </row>
    <row r="572" spans="16:35">
      <c r="P572" s="888"/>
      <c r="Q572" s="888"/>
      <c r="R572" s="888"/>
      <c r="U572" s="888"/>
      <c r="V572" s="1361"/>
      <c r="W572" s="888"/>
      <c r="X572" s="956"/>
      <c r="AC572" t="s">
        <v>1392</v>
      </c>
      <c r="AE572" s="888"/>
      <c r="AF572" s="888"/>
      <c r="AG572" s="888"/>
      <c r="AH572" s="888"/>
      <c r="AI572" s="888"/>
    </row>
    <row r="573" spans="16:35">
      <c r="P573" s="888"/>
      <c r="Q573" s="888"/>
      <c r="R573" s="888"/>
      <c r="U573" s="888"/>
      <c r="V573" s="1361"/>
      <c r="W573" s="888"/>
      <c r="X573" s="956"/>
      <c r="AC573" t="s">
        <v>1392</v>
      </c>
      <c r="AE573" s="888"/>
      <c r="AF573" s="888"/>
      <c r="AG573" s="888"/>
      <c r="AH573" s="888"/>
      <c r="AI573" s="888"/>
    </row>
    <row r="574" spans="16:35">
      <c r="P574" s="888"/>
      <c r="Q574" s="888"/>
      <c r="R574" s="888"/>
      <c r="U574" s="888"/>
      <c r="V574" s="1361"/>
      <c r="W574" s="888"/>
      <c r="X574" s="956"/>
      <c r="AC574" t="s">
        <v>1392</v>
      </c>
      <c r="AE574" s="888"/>
      <c r="AF574" s="888"/>
      <c r="AG574" s="888"/>
      <c r="AH574" s="888"/>
      <c r="AI574" s="888"/>
    </row>
    <row r="575" spans="16:35">
      <c r="P575" s="888"/>
      <c r="Q575" s="888"/>
      <c r="R575" s="888"/>
      <c r="U575" s="888"/>
      <c r="V575" s="1361"/>
      <c r="W575" s="888"/>
      <c r="X575" s="956"/>
      <c r="AC575" t="s">
        <v>1392</v>
      </c>
      <c r="AE575" s="888"/>
      <c r="AF575" s="888"/>
      <c r="AG575" s="888"/>
      <c r="AH575" s="888"/>
      <c r="AI575" s="888"/>
    </row>
    <row r="576" spans="16:35">
      <c r="P576" s="888"/>
      <c r="Q576" s="888"/>
      <c r="R576" s="888"/>
      <c r="U576" s="888"/>
      <c r="V576" s="1361"/>
      <c r="W576" s="888"/>
      <c r="X576" s="956"/>
      <c r="AC576" t="s">
        <v>1392</v>
      </c>
      <c r="AE576" s="888"/>
      <c r="AF576" s="888"/>
      <c r="AG576" s="888"/>
      <c r="AH576" s="888"/>
      <c r="AI576" s="888"/>
    </row>
    <row r="577" spans="16:35">
      <c r="P577" s="888"/>
      <c r="Q577" s="888"/>
      <c r="R577" s="888"/>
      <c r="U577" s="888"/>
      <c r="V577" s="1361"/>
      <c r="W577" s="888"/>
      <c r="X577" s="956"/>
      <c r="AC577" t="s">
        <v>1392</v>
      </c>
      <c r="AE577" s="888"/>
      <c r="AF577" s="888"/>
      <c r="AG577" s="888"/>
      <c r="AH577" s="888"/>
      <c r="AI577" s="888"/>
    </row>
    <row r="578" spans="16:35">
      <c r="P578" s="888"/>
      <c r="Q578" s="888"/>
      <c r="R578" s="888"/>
      <c r="U578" s="888"/>
      <c r="V578" s="1361"/>
      <c r="W578" s="888"/>
      <c r="X578" s="956"/>
      <c r="AC578" t="s">
        <v>1392</v>
      </c>
      <c r="AE578" s="888"/>
      <c r="AF578" s="888"/>
      <c r="AG578" s="888"/>
      <c r="AH578" s="888"/>
      <c r="AI578" s="888"/>
    </row>
    <row r="579" spans="16:35">
      <c r="P579" s="888"/>
      <c r="Q579" s="888"/>
      <c r="R579" s="888"/>
      <c r="U579" s="888"/>
      <c r="V579" s="1361"/>
      <c r="W579" s="888"/>
      <c r="X579" s="956"/>
      <c r="AC579" t="s">
        <v>1392</v>
      </c>
      <c r="AE579" s="888"/>
      <c r="AF579" s="888"/>
      <c r="AG579" s="888"/>
      <c r="AH579" s="888"/>
      <c r="AI579" s="888"/>
    </row>
    <row r="580" spans="16:35">
      <c r="P580" s="888"/>
      <c r="Q580" s="888"/>
      <c r="R580" s="888"/>
      <c r="U580" s="888"/>
      <c r="V580" s="1361"/>
      <c r="W580" s="888"/>
      <c r="X580" s="956"/>
      <c r="AC580" t="s">
        <v>1392</v>
      </c>
      <c r="AE580" s="888"/>
      <c r="AF580" s="888"/>
      <c r="AG580" s="888"/>
      <c r="AH580" s="888"/>
      <c r="AI580" s="888"/>
    </row>
    <row r="581" spans="16:35">
      <c r="P581" s="888"/>
      <c r="Q581" s="888"/>
      <c r="R581" s="888"/>
      <c r="U581" s="888"/>
      <c r="V581" s="1361"/>
      <c r="W581" s="888"/>
      <c r="X581" s="956"/>
      <c r="AC581" t="s">
        <v>1392</v>
      </c>
      <c r="AE581" s="888"/>
      <c r="AF581" s="888"/>
      <c r="AG581" s="888"/>
      <c r="AH581" s="888"/>
      <c r="AI581" s="888"/>
    </row>
    <row r="582" spans="16:35">
      <c r="P582" s="888"/>
      <c r="Q582" s="888"/>
      <c r="R582" s="888"/>
      <c r="U582" s="888"/>
      <c r="V582" s="1361"/>
      <c r="W582" s="888"/>
      <c r="X582" s="956"/>
      <c r="AC582" t="s">
        <v>1392</v>
      </c>
      <c r="AE582" s="888"/>
      <c r="AF582" s="888"/>
      <c r="AG582" s="888"/>
      <c r="AH582" s="888"/>
      <c r="AI582" s="888"/>
    </row>
    <row r="583" spans="16:35">
      <c r="P583" s="888"/>
      <c r="Q583" s="888"/>
      <c r="R583" s="888"/>
      <c r="U583" s="888"/>
      <c r="V583" s="1361"/>
      <c r="W583" s="888"/>
      <c r="X583" s="956"/>
      <c r="AC583" t="s">
        <v>1392</v>
      </c>
      <c r="AE583" s="888"/>
      <c r="AF583" s="888"/>
      <c r="AG583" s="888"/>
      <c r="AH583" s="888"/>
      <c r="AI583" s="888"/>
    </row>
    <row r="584" spans="16:35">
      <c r="P584" s="888"/>
      <c r="Q584" s="888"/>
      <c r="R584" s="888"/>
      <c r="U584" s="888"/>
      <c r="V584" s="1361"/>
      <c r="W584" s="888"/>
      <c r="X584" s="956"/>
      <c r="AC584" t="s">
        <v>1392</v>
      </c>
      <c r="AE584" s="888"/>
      <c r="AF584" s="888"/>
      <c r="AG584" s="888"/>
      <c r="AH584" s="888"/>
      <c r="AI584" s="888"/>
    </row>
    <row r="585" spans="16:35">
      <c r="P585" s="888"/>
      <c r="Q585" s="888"/>
      <c r="R585" s="888"/>
      <c r="U585" s="888"/>
      <c r="V585" s="1361"/>
      <c r="W585" s="888"/>
      <c r="X585" s="956"/>
      <c r="AC585" t="s">
        <v>1392</v>
      </c>
      <c r="AE585" s="888"/>
      <c r="AF585" s="888"/>
      <c r="AG585" s="888"/>
      <c r="AH585" s="888"/>
      <c r="AI585" s="888"/>
    </row>
    <row r="586" spans="16:35">
      <c r="P586" s="888"/>
      <c r="Q586" s="888"/>
      <c r="R586" s="888"/>
      <c r="U586" s="888"/>
      <c r="V586" s="1361"/>
      <c r="W586" s="888"/>
      <c r="X586" s="956"/>
      <c r="AC586" t="s">
        <v>1392</v>
      </c>
      <c r="AE586" s="888"/>
      <c r="AF586" s="888"/>
      <c r="AG586" s="888"/>
      <c r="AH586" s="888"/>
      <c r="AI586" s="888"/>
    </row>
    <row r="587" spans="16:35">
      <c r="P587" s="888"/>
      <c r="Q587" s="888"/>
      <c r="R587" s="888"/>
      <c r="U587" s="888"/>
      <c r="V587" s="1361"/>
      <c r="W587" s="888"/>
      <c r="X587" s="956"/>
      <c r="AC587" t="s">
        <v>1392</v>
      </c>
      <c r="AE587" s="888"/>
      <c r="AF587" s="888"/>
      <c r="AG587" s="888"/>
      <c r="AH587" s="888"/>
      <c r="AI587" s="888"/>
    </row>
    <row r="588" spans="16:35">
      <c r="P588" s="888"/>
      <c r="Q588" s="888"/>
      <c r="R588" s="888"/>
      <c r="U588" s="888"/>
      <c r="V588" s="1361"/>
      <c r="W588" s="888"/>
      <c r="X588" s="956"/>
      <c r="AC588" t="s">
        <v>1392</v>
      </c>
      <c r="AE588" s="888"/>
      <c r="AF588" s="888"/>
      <c r="AG588" s="888"/>
      <c r="AH588" s="888"/>
      <c r="AI588" s="888"/>
    </row>
    <row r="589" spans="16:35">
      <c r="P589" s="888"/>
      <c r="Q589" s="888"/>
      <c r="R589" s="888"/>
      <c r="U589" s="888"/>
      <c r="V589" s="1361"/>
      <c r="W589" s="888"/>
      <c r="X589" s="956"/>
      <c r="AC589" t="s">
        <v>1392</v>
      </c>
      <c r="AE589" s="888"/>
      <c r="AF589" s="888"/>
      <c r="AG589" s="888"/>
      <c r="AH589" s="888"/>
      <c r="AI589" s="888"/>
    </row>
    <row r="590" spans="16:35">
      <c r="P590" s="888"/>
      <c r="Q590" s="888"/>
      <c r="R590" s="888"/>
      <c r="U590" s="888"/>
      <c r="V590" s="1361"/>
      <c r="W590" s="888"/>
      <c r="X590" s="956"/>
      <c r="AC590" t="s">
        <v>1392</v>
      </c>
      <c r="AE590" s="888"/>
      <c r="AF590" s="888"/>
      <c r="AG590" s="888"/>
      <c r="AH590" s="888"/>
      <c r="AI590" s="888"/>
    </row>
    <row r="591" spans="16:35">
      <c r="P591" s="888"/>
      <c r="Q591" s="888"/>
      <c r="R591" s="888"/>
      <c r="U591" s="888"/>
      <c r="V591" s="1361"/>
      <c r="W591" s="888"/>
      <c r="X591" s="956"/>
      <c r="AC591" t="s">
        <v>1392</v>
      </c>
      <c r="AE591" s="888"/>
      <c r="AF591" s="888"/>
      <c r="AG591" s="888"/>
      <c r="AH591" s="888"/>
      <c r="AI591" s="888"/>
    </row>
    <row r="592" spans="16:35">
      <c r="P592" s="888"/>
      <c r="Q592" s="888"/>
      <c r="R592" s="888"/>
      <c r="U592" s="888"/>
      <c r="V592" s="1361"/>
      <c r="W592" s="888"/>
      <c r="X592" s="956"/>
      <c r="AC592" t="s">
        <v>1392</v>
      </c>
      <c r="AE592" s="888"/>
      <c r="AF592" s="888"/>
      <c r="AG592" s="888"/>
      <c r="AH592" s="888"/>
      <c r="AI592" s="888"/>
    </row>
    <row r="593" spans="16:35">
      <c r="P593" s="888"/>
      <c r="Q593" s="888"/>
      <c r="R593" s="888"/>
      <c r="U593" s="888"/>
      <c r="V593" s="1361"/>
      <c r="W593" s="888"/>
      <c r="X593" s="956"/>
      <c r="AC593" t="s">
        <v>1392</v>
      </c>
      <c r="AE593" s="888"/>
      <c r="AF593" s="888"/>
      <c r="AG593" s="888"/>
      <c r="AH593" s="888"/>
      <c r="AI593" s="888"/>
    </row>
    <row r="594" spans="16:35">
      <c r="P594" s="888"/>
      <c r="Q594" s="888"/>
      <c r="R594" s="888"/>
      <c r="U594" s="888"/>
      <c r="V594" s="1361"/>
      <c r="W594" s="888"/>
      <c r="X594" s="956"/>
      <c r="AC594" t="s">
        <v>1392</v>
      </c>
      <c r="AE594" s="888"/>
      <c r="AF594" s="888"/>
      <c r="AG594" s="888"/>
      <c r="AH594" s="888"/>
      <c r="AI594" s="888"/>
    </row>
    <row r="595" spans="16:35">
      <c r="P595" s="888"/>
      <c r="Q595" s="888"/>
      <c r="R595" s="888"/>
      <c r="U595" s="888"/>
      <c r="V595" s="1361"/>
      <c r="W595" s="888"/>
      <c r="X595" s="956"/>
      <c r="AC595" t="s">
        <v>1392</v>
      </c>
      <c r="AE595" s="888"/>
      <c r="AF595" s="888"/>
      <c r="AG595" s="888"/>
      <c r="AH595" s="888"/>
      <c r="AI595" s="888"/>
    </row>
    <row r="596" spans="16:35">
      <c r="P596" s="888"/>
      <c r="Q596" s="888"/>
      <c r="R596" s="888"/>
      <c r="U596" s="888"/>
      <c r="V596" s="1361"/>
      <c r="W596" s="888"/>
      <c r="X596" s="956"/>
      <c r="AC596" t="s">
        <v>1392</v>
      </c>
      <c r="AE596" s="888"/>
      <c r="AF596" s="888"/>
      <c r="AG596" s="888"/>
      <c r="AH596" s="888"/>
      <c r="AI596" s="888"/>
    </row>
    <row r="597" spans="16:35">
      <c r="P597" s="888"/>
      <c r="Q597" s="888"/>
      <c r="R597" s="888"/>
      <c r="U597" s="888"/>
      <c r="V597" s="1361"/>
      <c r="W597" s="888"/>
      <c r="X597" s="956"/>
      <c r="AC597" t="s">
        <v>1392</v>
      </c>
      <c r="AE597" s="888"/>
      <c r="AF597" s="888"/>
      <c r="AG597" s="888"/>
      <c r="AH597" s="888"/>
      <c r="AI597" s="888"/>
    </row>
    <row r="598" spans="16:35">
      <c r="P598" s="888"/>
      <c r="Q598" s="888"/>
      <c r="R598" s="888"/>
      <c r="U598" s="888"/>
      <c r="V598" s="1361"/>
      <c r="W598" s="888"/>
      <c r="X598" s="956"/>
      <c r="AC598" t="s">
        <v>1392</v>
      </c>
      <c r="AE598" s="888"/>
      <c r="AF598" s="888"/>
      <c r="AG598" s="888"/>
      <c r="AH598" s="888"/>
      <c r="AI598" s="888"/>
    </row>
    <row r="599" spans="16:35">
      <c r="P599" s="888"/>
      <c r="Q599" s="888"/>
      <c r="R599" s="888"/>
      <c r="U599" s="888"/>
      <c r="V599" s="1361"/>
      <c r="W599" s="888"/>
      <c r="X599" s="956"/>
      <c r="AC599" t="s">
        <v>1392</v>
      </c>
      <c r="AE599" s="888"/>
      <c r="AF599" s="888"/>
      <c r="AG599" s="888"/>
      <c r="AH599" s="888"/>
      <c r="AI599" s="888"/>
    </row>
    <row r="600" spans="16:35">
      <c r="P600" s="888"/>
      <c r="Q600" s="888"/>
      <c r="R600" s="888"/>
      <c r="U600" s="888"/>
      <c r="V600" s="1361"/>
      <c r="W600" s="888"/>
      <c r="X600" s="956"/>
      <c r="AC600" t="s">
        <v>1392</v>
      </c>
      <c r="AE600" s="888"/>
      <c r="AF600" s="888"/>
      <c r="AG600" s="888"/>
      <c r="AH600" s="888"/>
      <c r="AI600" s="888"/>
    </row>
    <row r="601" spans="16:35">
      <c r="P601" s="888"/>
      <c r="Q601" s="888"/>
      <c r="R601" s="888"/>
      <c r="U601" s="888"/>
      <c r="V601" s="1361"/>
      <c r="W601" s="888"/>
      <c r="X601" s="956"/>
      <c r="AC601" t="s">
        <v>1392</v>
      </c>
      <c r="AE601" s="888"/>
      <c r="AF601" s="888"/>
      <c r="AG601" s="888"/>
      <c r="AH601" s="888"/>
      <c r="AI601" s="888"/>
    </row>
    <row r="602" spans="16:35">
      <c r="P602" s="888"/>
      <c r="Q602" s="888"/>
      <c r="R602" s="888"/>
      <c r="U602" s="888"/>
      <c r="V602" s="1361"/>
      <c r="W602" s="888"/>
      <c r="X602" s="956"/>
      <c r="AC602" t="s">
        <v>1392</v>
      </c>
      <c r="AE602" s="888"/>
      <c r="AF602" s="888"/>
      <c r="AG602" s="888"/>
      <c r="AH602" s="888"/>
      <c r="AI602" s="888"/>
    </row>
    <row r="603" spans="16:35">
      <c r="P603" s="888"/>
      <c r="Q603" s="888"/>
      <c r="R603" s="888"/>
      <c r="U603" s="888"/>
      <c r="V603" s="1361"/>
      <c r="W603" s="888"/>
      <c r="X603" s="956"/>
      <c r="AC603" t="s">
        <v>1392</v>
      </c>
      <c r="AE603" s="888"/>
      <c r="AF603" s="888"/>
      <c r="AG603" s="888"/>
      <c r="AH603" s="888"/>
      <c r="AI603" s="888"/>
    </row>
    <row r="604" spans="16:35">
      <c r="P604" s="888"/>
      <c r="Q604" s="888"/>
      <c r="R604" s="888"/>
      <c r="U604" s="888"/>
      <c r="V604" s="1361"/>
      <c r="W604" s="888"/>
      <c r="X604" s="956"/>
      <c r="AC604" t="s">
        <v>1392</v>
      </c>
      <c r="AE604" s="888"/>
      <c r="AF604" s="888"/>
      <c r="AG604" s="888"/>
      <c r="AH604" s="888"/>
      <c r="AI604" s="888"/>
    </row>
    <row r="605" spans="16:35">
      <c r="P605" s="888"/>
      <c r="Q605" s="888"/>
      <c r="R605" s="888"/>
      <c r="U605" s="888"/>
      <c r="V605" s="1361"/>
      <c r="W605" s="888"/>
      <c r="X605" s="956"/>
      <c r="AC605" t="s">
        <v>1392</v>
      </c>
      <c r="AE605" s="888"/>
      <c r="AF605" s="888"/>
      <c r="AG605" s="888"/>
      <c r="AH605" s="888"/>
      <c r="AI605" s="888"/>
    </row>
    <row r="606" spans="16:35">
      <c r="P606" s="888"/>
      <c r="Q606" s="888"/>
      <c r="R606" s="888"/>
      <c r="U606" s="888"/>
      <c r="V606" s="1361"/>
      <c r="W606" s="888"/>
      <c r="X606" s="956"/>
      <c r="AC606" t="s">
        <v>1392</v>
      </c>
      <c r="AE606" s="888"/>
      <c r="AF606" s="888"/>
      <c r="AG606" s="888"/>
      <c r="AH606" s="888"/>
      <c r="AI606" s="888"/>
    </row>
    <row r="607" spans="16:35">
      <c r="P607" s="888"/>
      <c r="Q607" s="888"/>
      <c r="R607" s="888"/>
      <c r="U607" s="888"/>
      <c r="V607" s="1361"/>
      <c r="W607" s="888"/>
      <c r="X607" s="956"/>
      <c r="AC607" t="s">
        <v>1392</v>
      </c>
      <c r="AE607" s="888"/>
      <c r="AF607" s="888"/>
      <c r="AG607" s="888"/>
      <c r="AH607" s="888"/>
      <c r="AI607" s="888"/>
    </row>
    <row r="608" spans="16:35">
      <c r="P608" s="888"/>
      <c r="Q608" s="888"/>
      <c r="R608" s="888"/>
      <c r="U608" s="888"/>
      <c r="V608" s="1361"/>
      <c r="W608" s="888"/>
      <c r="X608" s="956"/>
      <c r="AC608" t="s">
        <v>1392</v>
      </c>
      <c r="AE608" s="888"/>
      <c r="AF608" s="888"/>
      <c r="AG608" s="888"/>
      <c r="AH608" s="888"/>
      <c r="AI608" s="888"/>
    </row>
    <row r="609" spans="16:35">
      <c r="P609" s="888"/>
      <c r="Q609" s="888"/>
      <c r="R609" s="888"/>
      <c r="U609" s="888"/>
      <c r="V609" s="1361"/>
      <c r="W609" s="888"/>
      <c r="X609" s="956"/>
      <c r="AC609" t="s">
        <v>1392</v>
      </c>
      <c r="AE609" s="888"/>
      <c r="AF609" s="888"/>
      <c r="AG609" s="888"/>
      <c r="AH609" s="888"/>
      <c r="AI609" s="888"/>
    </row>
    <row r="610" spans="16:35">
      <c r="P610" s="888"/>
      <c r="Q610" s="888"/>
      <c r="R610" s="888"/>
      <c r="U610" s="888"/>
      <c r="V610" s="1361"/>
      <c r="W610" s="888"/>
      <c r="X610" s="956"/>
      <c r="AC610" t="s">
        <v>1392</v>
      </c>
      <c r="AE610" s="888"/>
      <c r="AF610" s="888"/>
      <c r="AG610" s="888"/>
      <c r="AH610" s="888"/>
      <c r="AI610" s="888"/>
    </row>
    <row r="611" spans="16:35">
      <c r="P611" s="888"/>
      <c r="Q611" s="888"/>
      <c r="R611" s="888"/>
      <c r="U611" s="888"/>
      <c r="V611" s="1361"/>
      <c r="W611" s="888"/>
      <c r="X611" s="956"/>
      <c r="AC611" t="s">
        <v>1392</v>
      </c>
      <c r="AE611" s="888"/>
      <c r="AF611" s="888"/>
      <c r="AG611" s="888"/>
      <c r="AH611" s="888"/>
      <c r="AI611" s="888"/>
    </row>
    <row r="612" spans="16:35">
      <c r="P612" s="888"/>
      <c r="Q612" s="888"/>
      <c r="R612" s="888"/>
      <c r="U612" s="888"/>
      <c r="V612" s="1361"/>
      <c r="W612" s="888"/>
      <c r="X612" s="956"/>
      <c r="AC612" t="s">
        <v>1392</v>
      </c>
      <c r="AE612" s="888"/>
      <c r="AF612" s="888"/>
      <c r="AG612" s="888"/>
      <c r="AH612" s="888"/>
      <c r="AI612" s="888"/>
    </row>
    <row r="613" spans="16:35">
      <c r="P613" s="888"/>
      <c r="Q613" s="888"/>
      <c r="R613" s="888"/>
      <c r="U613" s="888"/>
      <c r="V613" s="1361"/>
      <c r="W613" s="888"/>
      <c r="X613" s="956"/>
      <c r="AC613" t="s">
        <v>1392</v>
      </c>
      <c r="AE613" s="888"/>
      <c r="AF613" s="888"/>
      <c r="AG613" s="888"/>
      <c r="AH613" s="888"/>
      <c r="AI613" s="888"/>
    </row>
    <row r="614" spans="16:35">
      <c r="P614" s="888"/>
      <c r="Q614" s="888"/>
      <c r="R614" s="888"/>
      <c r="U614" s="888"/>
      <c r="V614" s="1361"/>
      <c r="W614" s="888"/>
      <c r="X614" s="956"/>
      <c r="AC614" t="s">
        <v>1392</v>
      </c>
      <c r="AE614" s="888"/>
      <c r="AF614" s="888"/>
      <c r="AG614" s="888"/>
      <c r="AH614" s="888"/>
      <c r="AI614" s="888"/>
    </row>
    <row r="615" spans="16:35">
      <c r="P615" s="888"/>
      <c r="Q615" s="888"/>
      <c r="R615" s="888"/>
      <c r="U615" s="888"/>
      <c r="V615" s="1361"/>
      <c r="W615" s="888"/>
      <c r="X615" s="956"/>
      <c r="AC615" t="s">
        <v>1392</v>
      </c>
      <c r="AE615" s="888"/>
      <c r="AF615" s="888"/>
      <c r="AG615" s="888"/>
      <c r="AH615" s="888"/>
      <c r="AI615" s="888"/>
    </row>
    <row r="616" spans="16:35">
      <c r="P616" s="888"/>
      <c r="Q616" s="888"/>
      <c r="R616" s="888"/>
      <c r="U616" s="888"/>
      <c r="V616" s="1361"/>
      <c r="W616" s="888"/>
      <c r="X616" s="956"/>
      <c r="AC616" t="s">
        <v>1392</v>
      </c>
      <c r="AE616" s="888"/>
      <c r="AF616" s="888"/>
      <c r="AG616" s="888"/>
      <c r="AH616" s="888"/>
      <c r="AI616" s="888"/>
    </row>
    <row r="617" spans="16:35">
      <c r="P617" s="888"/>
      <c r="Q617" s="888"/>
      <c r="R617" s="888"/>
      <c r="U617" s="888"/>
      <c r="V617" s="1361"/>
      <c r="W617" s="888"/>
      <c r="X617" s="956"/>
      <c r="AC617" t="s">
        <v>1392</v>
      </c>
      <c r="AE617" s="888"/>
      <c r="AF617" s="888"/>
      <c r="AG617" s="888"/>
      <c r="AH617" s="888"/>
      <c r="AI617" s="888"/>
    </row>
    <row r="618" spans="16:35">
      <c r="P618" s="888"/>
      <c r="Q618" s="888"/>
      <c r="R618" s="888"/>
      <c r="U618" s="888"/>
      <c r="V618" s="1361"/>
      <c r="W618" s="888"/>
      <c r="X618" s="956"/>
      <c r="AC618" t="s">
        <v>1392</v>
      </c>
      <c r="AE618" s="888"/>
      <c r="AF618" s="888"/>
      <c r="AG618" s="888"/>
      <c r="AH618" s="888"/>
      <c r="AI618" s="888"/>
    </row>
    <row r="619" spans="16:35">
      <c r="P619" s="888"/>
      <c r="Q619" s="888"/>
      <c r="R619" s="888"/>
      <c r="U619" s="888"/>
      <c r="V619" s="1361"/>
      <c r="W619" s="888"/>
      <c r="X619" s="956"/>
      <c r="AC619" t="s">
        <v>1392</v>
      </c>
      <c r="AE619" s="888"/>
      <c r="AF619" s="888"/>
      <c r="AG619" s="888"/>
      <c r="AH619" s="888"/>
      <c r="AI619" s="888"/>
    </row>
    <row r="620" spans="16:35">
      <c r="P620" s="888"/>
      <c r="Q620" s="888"/>
      <c r="R620" s="888"/>
      <c r="U620" s="888"/>
      <c r="V620" s="1361"/>
      <c r="W620" s="888"/>
      <c r="X620" s="956"/>
      <c r="AC620" t="s">
        <v>1392</v>
      </c>
      <c r="AE620" s="888"/>
      <c r="AF620" s="888"/>
      <c r="AG620" s="888"/>
      <c r="AH620" s="888"/>
      <c r="AI620" s="888"/>
    </row>
    <row r="621" spans="16:35">
      <c r="P621" s="888"/>
      <c r="Q621" s="888"/>
      <c r="R621" s="888"/>
      <c r="U621" s="888"/>
      <c r="V621" s="1361"/>
      <c r="W621" s="888"/>
      <c r="X621" s="956"/>
      <c r="AC621" t="s">
        <v>1392</v>
      </c>
      <c r="AE621" s="888"/>
      <c r="AF621" s="888"/>
      <c r="AG621" s="888"/>
      <c r="AH621" s="888"/>
      <c r="AI621" s="888"/>
    </row>
    <row r="622" spans="16:35">
      <c r="P622" s="888"/>
      <c r="Q622" s="888"/>
      <c r="R622" s="888"/>
      <c r="U622" s="888"/>
      <c r="V622" s="1361"/>
      <c r="W622" s="888"/>
      <c r="X622" s="956"/>
      <c r="AC622" t="s">
        <v>1392</v>
      </c>
      <c r="AE622" s="888"/>
      <c r="AF622" s="888"/>
      <c r="AG622" s="888"/>
      <c r="AH622" s="888"/>
      <c r="AI622" s="888"/>
    </row>
    <row r="623" spans="16:35">
      <c r="P623" s="888"/>
      <c r="Q623" s="888"/>
      <c r="R623" s="888"/>
      <c r="U623" s="888"/>
      <c r="V623" s="1361"/>
      <c r="W623" s="888"/>
      <c r="X623" s="956"/>
      <c r="AC623" t="s">
        <v>1392</v>
      </c>
      <c r="AE623" s="888"/>
      <c r="AF623" s="888"/>
      <c r="AG623" s="888"/>
      <c r="AH623" s="888"/>
      <c r="AI623" s="888"/>
    </row>
    <row r="624" spans="16:35">
      <c r="P624" s="888"/>
      <c r="Q624" s="888"/>
      <c r="R624" s="888"/>
      <c r="U624" s="888"/>
      <c r="V624" s="1361"/>
      <c r="W624" s="888"/>
      <c r="X624" s="956"/>
      <c r="AC624" t="s">
        <v>1392</v>
      </c>
      <c r="AE624" s="888"/>
      <c r="AF624" s="888"/>
      <c r="AG624" s="888"/>
      <c r="AH624" s="888"/>
      <c r="AI624" s="888"/>
    </row>
    <row r="625" spans="16:35">
      <c r="P625" s="888"/>
      <c r="Q625" s="888"/>
      <c r="R625" s="888"/>
      <c r="U625" s="888"/>
      <c r="V625" s="1361"/>
      <c r="W625" s="888"/>
      <c r="X625" s="956"/>
      <c r="AC625" t="s">
        <v>1392</v>
      </c>
      <c r="AE625" s="888"/>
      <c r="AF625" s="888"/>
      <c r="AG625" s="888"/>
      <c r="AH625" s="888"/>
      <c r="AI625" s="888"/>
    </row>
    <row r="626" spans="16:35">
      <c r="P626" s="888"/>
      <c r="Q626" s="888"/>
      <c r="R626" s="888"/>
      <c r="U626" s="888"/>
      <c r="V626" s="1361"/>
      <c r="W626" s="888"/>
      <c r="X626" s="956"/>
      <c r="AC626" t="s">
        <v>1392</v>
      </c>
      <c r="AE626" s="888"/>
      <c r="AF626" s="888"/>
      <c r="AG626" s="888"/>
      <c r="AH626" s="888"/>
      <c r="AI626" s="888"/>
    </row>
    <row r="627" spans="16:35">
      <c r="P627" s="888"/>
      <c r="Q627" s="888"/>
      <c r="R627" s="888"/>
      <c r="U627" s="888"/>
      <c r="V627" s="1361"/>
      <c r="W627" s="888"/>
      <c r="X627" s="956"/>
      <c r="AC627" t="s">
        <v>1392</v>
      </c>
      <c r="AE627" s="888"/>
      <c r="AF627" s="888"/>
      <c r="AG627" s="888"/>
      <c r="AH627" s="888"/>
      <c r="AI627" s="888"/>
    </row>
    <row r="628" spans="16:35">
      <c r="P628" s="888"/>
      <c r="Q628" s="888"/>
      <c r="R628" s="888"/>
      <c r="U628" s="888"/>
      <c r="V628" s="1361"/>
      <c r="W628" s="888"/>
      <c r="X628" s="956"/>
      <c r="AC628" t="s">
        <v>1392</v>
      </c>
      <c r="AE628" s="888"/>
      <c r="AF628" s="888"/>
      <c r="AG628" s="888"/>
      <c r="AH628" s="888"/>
      <c r="AI628" s="888"/>
    </row>
    <row r="629" spans="16:35">
      <c r="P629" s="888"/>
      <c r="Q629" s="888"/>
      <c r="R629" s="888"/>
      <c r="U629" s="888"/>
      <c r="V629" s="1361"/>
      <c r="W629" s="888"/>
      <c r="X629" s="956"/>
      <c r="AC629" t="s">
        <v>1392</v>
      </c>
      <c r="AE629" s="888"/>
      <c r="AF629" s="888"/>
      <c r="AG629" s="888"/>
      <c r="AH629" s="888"/>
      <c r="AI629" s="888"/>
    </row>
    <row r="630" spans="16:35">
      <c r="P630" s="888"/>
      <c r="Q630" s="888"/>
      <c r="R630" s="888"/>
      <c r="U630" s="888"/>
      <c r="V630" s="1361"/>
      <c r="W630" s="888"/>
      <c r="X630" s="956"/>
      <c r="AC630" t="s">
        <v>1392</v>
      </c>
      <c r="AE630" s="888"/>
      <c r="AF630" s="888"/>
      <c r="AG630" s="888"/>
      <c r="AH630" s="888"/>
      <c r="AI630" s="888"/>
    </row>
    <row r="631" spans="16:35">
      <c r="P631" s="888"/>
      <c r="Q631" s="888"/>
      <c r="R631" s="888"/>
      <c r="U631" s="888"/>
      <c r="V631" s="1361"/>
      <c r="W631" s="888"/>
      <c r="X631" s="956"/>
      <c r="AC631" t="s">
        <v>1392</v>
      </c>
      <c r="AE631" s="888"/>
      <c r="AF631" s="888"/>
      <c r="AG631" s="888"/>
      <c r="AH631" s="888"/>
      <c r="AI631" s="888"/>
    </row>
    <row r="632" spans="16:35">
      <c r="P632" s="888"/>
      <c r="Q632" s="888"/>
      <c r="R632" s="888"/>
      <c r="U632" s="888"/>
      <c r="V632" s="1361"/>
      <c r="W632" s="888"/>
      <c r="X632" s="956"/>
      <c r="AC632" t="s">
        <v>1392</v>
      </c>
      <c r="AE632" s="888"/>
      <c r="AF632" s="888"/>
      <c r="AG632" s="888"/>
      <c r="AH632" s="888"/>
      <c r="AI632" s="888"/>
    </row>
    <row r="633" spans="16:35">
      <c r="P633" s="888"/>
      <c r="Q633" s="888"/>
      <c r="R633" s="888"/>
      <c r="U633" s="888"/>
      <c r="V633" s="1361"/>
      <c r="W633" s="888"/>
      <c r="X633" s="956"/>
      <c r="AC633" t="s">
        <v>1392</v>
      </c>
      <c r="AE633" s="888"/>
      <c r="AF633" s="888"/>
      <c r="AG633" s="888"/>
      <c r="AH633" s="888"/>
      <c r="AI633" s="888"/>
    </row>
    <row r="634" spans="16:35">
      <c r="P634" s="888"/>
      <c r="Q634" s="888"/>
      <c r="R634" s="888"/>
      <c r="U634" s="888"/>
      <c r="V634" s="1361"/>
      <c r="W634" s="888"/>
      <c r="X634" s="956"/>
      <c r="AC634" t="s">
        <v>1392</v>
      </c>
      <c r="AE634" s="888"/>
      <c r="AF634" s="888"/>
      <c r="AG634" s="888"/>
      <c r="AH634" s="888"/>
      <c r="AI634" s="888"/>
    </row>
    <row r="635" spans="16:35">
      <c r="P635" s="888"/>
      <c r="Q635" s="888"/>
      <c r="R635" s="888"/>
      <c r="U635" s="888"/>
      <c r="V635" s="1361"/>
      <c r="W635" s="888"/>
      <c r="X635" s="956"/>
      <c r="AC635" t="s">
        <v>1392</v>
      </c>
      <c r="AE635" s="888"/>
      <c r="AF635" s="888"/>
      <c r="AG635" s="888"/>
      <c r="AH635" s="888"/>
      <c r="AI635" s="888"/>
    </row>
    <row r="636" spans="16:35">
      <c r="P636" s="888"/>
      <c r="Q636" s="888"/>
      <c r="R636" s="888"/>
      <c r="U636" s="888"/>
      <c r="V636" s="1361"/>
      <c r="W636" s="888"/>
      <c r="X636" s="956"/>
      <c r="AC636" t="s">
        <v>1392</v>
      </c>
      <c r="AE636" s="888"/>
      <c r="AF636" s="888"/>
      <c r="AG636" s="888"/>
      <c r="AH636" s="888"/>
      <c r="AI636" s="888"/>
    </row>
    <row r="637" spans="16:35">
      <c r="P637" s="888"/>
      <c r="Q637" s="888"/>
      <c r="R637" s="888"/>
      <c r="U637" s="888"/>
      <c r="V637" s="1361"/>
      <c r="W637" s="888"/>
      <c r="X637" s="956"/>
      <c r="AC637" t="s">
        <v>1392</v>
      </c>
      <c r="AE637" s="888"/>
      <c r="AF637" s="888"/>
      <c r="AG637" s="888"/>
      <c r="AH637" s="888"/>
      <c r="AI637" s="888"/>
    </row>
    <row r="638" spans="16:35">
      <c r="P638" s="888"/>
      <c r="Q638" s="888"/>
      <c r="R638" s="888"/>
      <c r="U638" s="888"/>
      <c r="V638" s="1361"/>
      <c r="W638" s="888"/>
      <c r="X638" s="956"/>
      <c r="AC638" t="s">
        <v>1392</v>
      </c>
      <c r="AE638" s="888"/>
      <c r="AF638" s="888"/>
      <c r="AG638" s="888"/>
      <c r="AH638" s="888"/>
      <c r="AI638" s="888"/>
    </row>
    <row r="639" spans="16:35">
      <c r="P639" s="888"/>
      <c r="Q639" s="888"/>
      <c r="R639" s="888"/>
      <c r="U639" s="888"/>
      <c r="V639" s="1361"/>
      <c r="W639" s="888"/>
      <c r="X639" s="956"/>
      <c r="AC639" t="s">
        <v>1392</v>
      </c>
      <c r="AE639" s="888"/>
      <c r="AF639" s="888"/>
      <c r="AG639" s="888"/>
      <c r="AH639" s="888"/>
      <c r="AI639" s="888"/>
    </row>
    <row r="640" spans="16:35">
      <c r="P640" s="888"/>
      <c r="Q640" s="888"/>
      <c r="R640" s="888"/>
      <c r="U640" s="888"/>
      <c r="V640" s="1361"/>
      <c r="W640" s="888"/>
      <c r="X640" s="956"/>
      <c r="AC640" t="s">
        <v>1392</v>
      </c>
      <c r="AE640" s="888"/>
      <c r="AF640" s="888"/>
      <c r="AG640" s="888"/>
      <c r="AH640" s="888"/>
      <c r="AI640" s="888"/>
    </row>
    <row r="641" spans="16:35">
      <c r="P641" s="888"/>
      <c r="Q641" s="888"/>
      <c r="R641" s="888"/>
      <c r="U641" s="888"/>
      <c r="V641" s="1361"/>
      <c r="W641" s="888"/>
      <c r="X641" s="956"/>
      <c r="AC641" t="s">
        <v>1392</v>
      </c>
      <c r="AE641" s="888"/>
      <c r="AF641" s="888"/>
      <c r="AG641" s="888"/>
      <c r="AH641" s="888"/>
      <c r="AI641" s="888"/>
    </row>
    <row r="642" spans="16:35">
      <c r="P642" s="888"/>
      <c r="Q642" s="888"/>
      <c r="R642" s="888"/>
      <c r="U642" s="888"/>
      <c r="V642" s="1361"/>
      <c r="W642" s="888"/>
      <c r="X642" s="956"/>
      <c r="AC642" t="s">
        <v>1392</v>
      </c>
      <c r="AE642" s="888"/>
      <c r="AF642" s="888"/>
      <c r="AG642" s="888"/>
      <c r="AH642" s="888"/>
      <c r="AI642" s="888"/>
    </row>
    <row r="643" spans="16:35">
      <c r="P643" s="888"/>
      <c r="Q643" s="888"/>
      <c r="R643" s="888"/>
      <c r="U643" s="888"/>
      <c r="V643" s="1361"/>
      <c r="W643" s="888"/>
      <c r="X643" s="956"/>
      <c r="AC643" t="s">
        <v>1392</v>
      </c>
      <c r="AE643" s="888"/>
      <c r="AF643" s="888"/>
      <c r="AG643" s="888"/>
      <c r="AH643" s="888"/>
      <c r="AI643" s="888"/>
    </row>
    <row r="644" spans="16:35">
      <c r="P644" s="888"/>
      <c r="Q644" s="888"/>
      <c r="R644" s="888"/>
      <c r="U644" s="888"/>
      <c r="V644" s="1361"/>
      <c r="W644" s="888"/>
      <c r="X644" s="956"/>
      <c r="AC644" t="s">
        <v>1392</v>
      </c>
      <c r="AE644" s="888"/>
      <c r="AF644" s="888"/>
      <c r="AG644" s="888"/>
      <c r="AH644" s="888"/>
      <c r="AI644" s="888"/>
    </row>
    <row r="645" spans="16:35">
      <c r="P645" s="888"/>
      <c r="Q645" s="888"/>
      <c r="R645" s="888"/>
      <c r="U645" s="888"/>
      <c r="V645" s="1361"/>
      <c r="W645" s="888"/>
      <c r="X645" s="956"/>
      <c r="AC645" t="s">
        <v>1392</v>
      </c>
      <c r="AE645" s="888"/>
      <c r="AF645" s="888"/>
      <c r="AG645" s="888"/>
      <c r="AH645" s="888"/>
      <c r="AI645" s="888"/>
    </row>
    <row r="646" spans="16:35">
      <c r="P646" s="888"/>
      <c r="Q646" s="888"/>
      <c r="R646" s="888"/>
      <c r="U646" s="888"/>
      <c r="V646" s="1361"/>
      <c r="W646" s="888"/>
      <c r="X646" s="956"/>
      <c r="AC646" t="s">
        <v>1392</v>
      </c>
      <c r="AE646" s="888"/>
      <c r="AF646" s="888"/>
      <c r="AG646" s="888"/>
      <c r="AH646" s="888"/>
      <c r="AI646" s="888"/>
    </row>
    <row r="647" spans="16:35">
      <c r="P647" s="888"/>
      <c r="Q647" s="888"/>
      <c r="R647" s="888"/>
      <c r="U647" s="888"/>
      <c r="V647" s="1361"/>
      <c r="W647" s="888"/>
      <c r="X647" s="956"/>
      <c r="AC647" t="s">
        <v>1392</v>
      </c>
      <c r="AE647" s="888"/>
      <c r="AF647" s="888"/>
      <c r="AG647" s="888"/>
      <c r="AH647" s="888"/>
      <c r="AI647" s="888"/>
    </row>
    <row r="648" spans="16:35">
      <c r="P648" s="888"/>
      <c r="Q648" s="888"/>
      <c r="R648" s="888"/>
      <c r="U648" s="888"/>
      <c r="V648" s="1361"/>
      <c r="W648" s="888"/>
      <c r="X648" s="956"/>
      <c r="AC648" t="s">
        <v>1392</v>
      </c>
      <c r="AE648" s="888"/>
      <c r="AF648" s="888"/>
      <c r="AG648" s="888"/>
      <c r="AH648" s="888"/>
      <c r="AI648" s="888"/>
    </row>
    <row r="649" spans="16:35">
      <c r="P649" s="888"/>
      <c r="Q649" s="888"/>
      <c r="R649" s="888"/>
      <c r="U649" s="888"/>
      <c r="V649" s="1361"/>
      <c r="W649" s="888"/>
      <c r="X649" s="956"/>
      <c r="AC649" t="s">
        <v>1392</v>
      </c>
      <c r="AE649" s="888"/>
      <c r="AF649" s="888"/>
      <c r="AG649" s="888"/>
      <c r="AH649" s="888"/>
      <c r="AI649" s="888"/>
    </row>
    <row r="650" spans="16:35">
      <c r="P650" s="888"/>
      <c r="Q650" s="888"/>
      <c r="R650" s="888"/>
      <c r="U650" s="888"/>
      <c r="V650" s="1361"/>
      <c r="W650" s="888"/>
      <c r="X650" s="956"/>
      <c r="AC650" t="s">
        <v>1392</v>
      </c>
      <c r="AE650" s="888"/>
      <c r="AF650" s="888"/>
      <c r="AG650" s="888"/>
      <c r="AH650" s="888"/>
      <c r="AI650" s="888"/>
    </row>
    <row r="651" spans="16:35">
      <c r="P651" s="888"/>
      <c r="Q651" s="888"/>
      <c r="R651" s="888"/>
      <c r="U651" s="888"/>
      <c r="V651" s="1361"/>
      <c r="W651" s="888"/>
      <c r="X651" s="956"/>
      <c r="AC651" t="s">
        <v>1392</v>
      </c>
      <c r="AE651" s="888"/>
      <c r="AF651" s="888"/>
      <c r="AG651" s="888"/>
      <c r="AH651" s="888"/>
      <c r="AI651" s="888"/>
    </row>
    <row r="652" spans="16:35">
      <c r="P652" s="888"/>
      <c r="Q652" s="888"/>
      <c r="R652" s="888"/>
      <c r="U652" s="888"/>
      <c r="V652" s="1361"/>
      <c r="W652" s="888"/>
      <c r="X652" s="956"/>
      <c r="AC652" t="s">
        <v>1392</v>
      </c>
      <c r="AE652" s="888"/>
      <c r="AF652" s="888"/>
      <c r="AG652" s="888"/>
      <c r="AH652" s="888"/>
      <c r="AI652" s="888"/>
    </row>
    <row r="653" spans="16:35">
      <c r="P653" s="888"/>
      <c r="Q653" s="888"/>
      <c r="R653" s="888"/>
      <c r="U653" s="888"/>
      <c r="V653" s="1361"/>
      <c r="W653" s="888"/>
      <c r="X653" s="956"/>
      <c r="AC653" t="s">
        <v>1392</v>
      </c>
      <c r="AE653" s="888"/>
      <c r="AF653" s="888"/>
      <c r="AG653" s="888"/>
      <c r="AH653" s="888"/>
      <c r="AI653" s="888"/>
    </row>
    <row r="654" spans="16:35">
      <c r="P654" s="888"/>
      <c r="Q654" s="888"/>
      <c r="R654" s="888"/>
      <c r="U654" s="888"/>
      <c r="V654" s="1361"/>
      <c r="W654" s="888"/>
      <c r="X654" s="956"/>
      <c r="AC654" t="s">
        <v>1392</v>
      </c>
      <c r="AE654" s="888"/>
      <c r="AF654" s="888"/>
      <c r="AG654" s="888"/>
      <c r="AH654" s="888"/>
      <c r="AI654" s="888"/>
    </row>
    <row r="655" spans="16:35">
      <c r="P655" s="888"/>
      <c r="Q655" s="888"/>
      <c r="R655" s="888"/>
      <c r="U655" s="888"/>
      <c r="V655" s="1361"/>
      <c r="W655" s="888"/>
      <c r="X655" s="956"/>
      <c r="AC655" t="s">
        <v>1392</v>
      </c>
      <c r="AE655" s="888"/>
      <c r="AF655" s="888"/>
      <c r="AG655" s="888"/>
      <c r="AH655" s="888"/>
      <c r="AI655" s="888"/>
    </row>
    <row r="656" spans="16:35">
      <c r="P656" s="888"/>
      <c r="Q656" s="888"/>
      <c r="R656" s="888"/>
      <c r="U656" s="888"/>
      <c r="V656" s="1361"/>
      <c r="W656" s="888"/>
      <c r="X656" s="956"/>
      <c r="AC656" t="s">
        <v>1392</v>
      </c>
      <c r="AE656" s="888"/>
      <c r="AF656" s="888"/>
      <c r="AG656" s="888"/>
      <c r="AH656" s="888"/>
      <c r="AI656" s="888"/>
    </row>
    <row r="657" spans="16:35">
      <c r="P657" s="888"/>
      <c r="Q657" s="888"/>
      <c r="R657" s="888"/>
      <c r="U657" s="888"/>
      <c r="V657" s="1361"/>
      <c r="W657" s="888"/>
      <c r="X657" s="956"/>
      <c r="AC657" t="s">
        <v>1392</v>
      </c>
      <c r="AE657" s="888"/>
      <c r="AF657" s="888"/>
      <c r="AG657" s="888"/>
      <c r="AH657" s="888"/>
      <c r="AI657" s="888"/>
    </row>
    <row r="658" spans="16:35">
      <c r="P658" s="888"/>
      <c r="Q658" s="888"/>
      <c r="R658" s="888"/>
      <c r="U658" s="888"/>
      <c r="V658" s="1361"/>
      <c r="W658" s="888"/>
      <c r="X658" s="956"/>
      <c r="AC658" t="s">
        <v>1392</v>
      </c>
      <c r="AE658" s="888"/>
      <c r="AF658" s="888"/>
      <c r="AG658" s="888"/>
      <c r="AH658" s="888"/>
      <c r="AI658" s="888"/>
    </row>
    <row r="659" spans="16:35">
      <c r="P659" s="888"/>
      <c r="Q659" s="888"/>
      <c r="R659" s="888"/>
      <c r="U659" s="888"/>
      <c r="V659" s="1361"/>
      <c r="W659" s="888"/>
      <c r="X659" s="956"/>
      <c r="AC659" t="s">
        <v>1392</v>
      </c>
      <c r="AE659" s="888"/>
      <c r="AF659" s="888"/>
      <c r="AG659" s="888"/>
      <c r="AH659" s="888"/>
      <c r="AI659" s="888"/>
    </row>
    <row r="660" spans="16:35">
      <c r="P660" s="888"/>
      <c r="Q660" s="888"/>
      <c r="R660" s="888"/>
      <c r="U660" s="888"/>
      <c r="V660" s="1361"/>
      <c r="W660" s="888"/>
      <c r="X660" s="956"/>
      <c r="AC660" t="s">
        <v>1392</v>
      </c>
      <c r="AE660" s="888"/>
      <c r="AF660" s="888"/>
      <c r="AG660" s="888"/>
      <c r="AH660" s="888"/>
      <c r="AI660" s="888"/>
    </row>
    <row r="661" spans="16:35">
      <c r="P661" s="888"/>
      <c r="Q661" s="888"/>
      <c r="R661" s="888"/>
      <c r="U661" s="888"/>
      <c r="V661" s="1361"/>
      <c r="W661" s="888"/>
      <c r="X661" s="956"/>
      <c r="AC661" t="s">
        <v>1392</v>
      </c>
      <c r="AE661" s="888"/>
      <c r="AF661" s="888"/>
      <c r="AG661" s="888"/>
      <c r="AH661" s="888"/>
      <c r="AI661" s="888"/>
    </row>
    <row r="662" spans="16:35">
      <c r="P662" s="888"/>
      <c r="Q662" s="888"/>
      <c r="R662" s="888"/>
      <c r="U662" s="888"/>
      <c r="V662" s="1361"/>
      <c r="W662" s="888"/>
      <c r="X662" s="956"/>
      <c r="AC662" t="s">
        <v>1392</v>
      </c>
      <c r="AE662" s="888"/>
      <c r="AF662" s="888"/>
      <c r="AG662" s="888"/>
      <c r="AH662" s="888"/>
      <c r="AI662" s="888"/>
    </row>
    <row r="663" spans="16:35">
      <c r="P663" s="888"/>
      <c r="Q663" s="888"/>
      <c r="R663" s="888"/>
      <c r="U663" s="888"/>
      <c r="V663" s="1361"/>
      <c r="W663" s="888"/>
      <c r="X663" s="956"/>
      <c r="AC663" t="s">
        <v>1392</v>
      </c>
      <c r="AE663" s="888"/>
      <c r="AF663" s="888"/>
      <c r="AG663" s="888"/>
      <c r="AH663" s="888"/>
      <c r="AI663" s="888"/>
    </row>
    <row r="664" spans="16:35">
      <c r="P664" s="888"/>
      <c r="Q664" s="888"/>
      <c r="R664" s="888"/>
      <c r="U664" s="888"/>
      <c r="V664" s="1361"/>
      <c r="W664" s="888"/>
      <c r="X664" s="956"/>
      <c r="AC664" t="s">
        <v>1392</v>
      </c>
      <c r="AE664" s="888"/>
      <c r="AF664" s="888"/>
      <c r="AG664" s="888"/>
      <c r="AH664" s="888"/>
      <c r="AI664" s="888"/>
    </row>
    <row r="665" spans="16:35">
      <c r="P665" s="888"/>
      <c r="Q665" s="888"/>
      <c r="R665" s="888"/>
      <c r="U665" s="888"/>
      <c r="V665" s="1361"/>
      <c r="W665" s="888"/>
      <c r="X665" s="956"/>
      <c r="AC665" t="s">
        <v>1392</v>
      </c>
      <c r="AE665" s="888"/>
      <c r="AF665" s="888"/>
      <c r="AG665" s="888"/>
      <c r="AH665" s="888"/>
      <c r="AI665" s="888"/>
    </row>
    <row r="666" spans="16:35">
      <c r="P666" s="888"/>
      <c r="Q666" s="888"/>
      <c r="R666" s="888"/>
      <c r="U666" s="888"/>
      <c r="V666" s="1361"/>
      <c r="W666" s="888"/>
      <c r="X666" s="956"/>
      <c r="AC666" t="s">
        <v>1392</v>
      </c>
      <c r="AE666" s="888"/>
      <c r="AF666" s="888"/>
      <c r="AG666" s="888"/>
      <c r="AH666" s="888"/>
      <c r="AI666" s="888"/>
    </row>
    <row r="667" spans="16:35">
      <c r="P667" s="888"/>
      <c r="Q667" s="888"/>
      <c r="R667" s="888"/>
      <c r="U667" s="888"/>
      <c r="V667" s="1361"/>
      <c r="W667" s="888"/>
      <c r="X667" s="956"/>
      <c r="AC667" t="s">
        <v>1392</v>
      </c>
      <c r="AE667" s="888"/>
      <c r="AF667" s="888"/>
      <c r="AG667" s="888"/>
      <c r="AH667" s="888"/>
      <c r="AI667" s="888"/>
    </row>
    <row r="668" spans="16:35">
      <c r="P668" s="888"/>
      <c r="Q668" s="888"/>
      <c r="R668" s="888"/>
      <c r="U668" s="888"/>
      <c r="V668" s="1361"/>
      <c r="W668" s="888"/>
      <c r="X668" s="956"/>
      <c r="AC668" t="s">
        <v>1392</v>
      </c>
      <c r="AE668" s="888"/>
      <c r="AF668" s="888"/>
      <c r="AG668" s="888"/>
      <c r="AH668" s="888"/>
      <c r="AI668" s="888"/>
    </row>
    <row r="669" spans="16:35">
      <c r="P669" s="888"/>
      <c r="Q669" s="888"/>
      <c r="R669" s="888"/>
      <c r="U669" s="888"/>
      <c r="V669" s="1361"/>
      <c r="W669" s="888"/>
      <c r="X669" s="956"/>
      <c r="AC669" t="s">
        <v>1392</v>
      </c>
      <c r="AE669" s="888"/>
      <c r="AF669" s="888"/>
      <c r="AG669" s="888"/>
      <c r="AH669" s="888"/>
      <c r="AI669" s="888"/>
    </row>
    <row r="670" spans="16:35">
      <c r="P670" s="888"/>
      <c r="Q670" s="888"/>
      <c r="R670" s="888"/>
      <c r="U670" s="888"/>
      <c r="V670" s="1361"/>
      <c r="W670" s="888"/>
      <c r="X670" s="956"/>
      <c r="AC670" t="s">
        <v>1392</v>
      </c>
      <c r="AE670" s="888"/>
      <c r="AF670" s="888"/>
      <c r="AG670" s="888"/>
      <c r="AH670" s="888"/>
      <c r="AI670" s="888"/>
    </row>
    <row r="671" spans="16:35">
      <c r="P671" s="888"/>
      <c r="Q671" s="888"/>
      <c r="R671" s="888"/>
      <c r="U671" s="888"/>
      <c r="V671" s="1361"/>
      <c r="W671" s="888"/>
      <c r="X671" s="956"/>
      <c r="AC671" t="s">
        <v>1392</v>
      </c>
      <c r="AE671" s="888"/>
      <c r="AF671" s="888"/>
      <c r="AG671" s="888"/>
      <c r="AH671" s="888"/>
      <c r="AI671" s="888"/>
    </row>
    <row r="672" spans="16:35">
      <c r="P672" s="888"/>
      <c r="Q672" s="888"/>
      <c r="R672" s="888"/>
      <c r="U672" s="888"/>
      <c r="V672" s="1361"/>
      <c r="W672" s="888"/>
      <c r="X672" s="956"/>
      <c r="AC672" t="s">
        <v>1392</v>
      </c>
      <c r="AE672" s="888"/>
      <c r="AF672" s="888"/>
      <c r="AG672" s="888"/>
      <c r="AH672" s="888"/>
      <c r="AI672" s="888"/>
    </row>
    <row r="673" spans="16:35">
      <c r="P673" s="888"/>
      <c r="Q673" s="888"/>
      <c r="R673" s="888"/>
      <c r="U673" s="888"/>
      <c r="V673" s="1361"/>
      <c r="W673" s="888"/>
      <c r="X673" s="956"/>
      <c r="AC673" t="s">
        <v>1392</v>
      </c>
      <c r="AE673" s="888"/>
      <c r="AF673" s="888"/>
      <c r="AG673" s="888"/>
      <c r="AH673" s="888"/>
      <c r="AI673" s="888"/>
    </row>
    <row r="674" spans="16:35">
      <c r="P674" s="888"/>
      <c r="Q674" s="888"/>
      <c r="R674" s="888"/>
      <c r="U674" s="888"/>
      <c r="V674" s="1361"/>
      <c r="W674" s="888"/>
      <c r="X674" s="956"/>
      <c r="AC674" t="s">
        <v>1392</v>
      </c>
      <c r="AE674" s="888"/>
      <c r="AF674" s="888"/>
      <c r="AG674" s="888"/>
      <c r="AH674" s="888"/>
      <c r="AI674" s="888"/>
    </row>
    <row r="675" spans="16:35">
      <c r="P675" s="888"/>
      <c r="Q675" s="888"/>
      <c r="R675" s="888"/>
      <c r="U675" s="888"/>
      <c r="V675" s="1361"/>
      <c r="W675" s="888"/>
      <c r="X675" s="956"/>
      <c r="AC675" t="s">
        <v>1392</v>
      </c>
      <c r="AE675" s="888"/>
      <c r="AF675" s="888"/>
      <c r="AG675" s="888"/>
      <c r="AH675" s="888"/>
      <c r="AI675" s="888"/>
    </row>
    <row r="676" spans="16:35">
      <c r="P676" s="888"/>
      <c r="Q676" s="888"/>
      <c r="R676" s="888"/>
      <c r="U676" s="888"/>
      <c r="V676" s="1361"/>
      <c r="W676" s="888"/>
      <c r="X676" s="956"/>
      <c r="AC676" t="s">
        <v>1392</v>
      </c>
      <c r="AE676" s="888"/>
      <c r="AF676" s="888"/>
      <c r="AG676" s="888"/>
      <c r="AH676" s="888"/>
      <c r="AI676" s="888"/>
    </row>
    <row r="677" spans="16:35">
      <c r="P677" s="888"/>
      <c r="Q677" s="888"/>
      <c r="R677" s="888"/>
      <c r="U677" s="888"/>
      <c r="V677" s="1361"/>
      <c r="W677" s="888"/>
      <c r="X677" s="956"/>
      <c r="AC677" t="s">
        <v>1392</v>
      </c>
      <c r="AE677" s="888"/>
      <c r="AF677" s="888"/>
      <c r="AG677" s="888"/>
      <c r="AH677" s="888"/>
      <c r="AI677" s="888"/>
    </row>
    <row r="678" spans="16:35">
      <c r="P678" s="888"/>
      <c r="Q678" s="888"/>
      <c r="R678" s="888"/>
      <c r="U678" s="888"/>
      <c r="V678" s="1361"/>
      <c r="W678" s="888"/>
      <c r="X678" s="956"/>
      <c r="AC678" t="s">
        <v>1392</v>
      </c>
      <c r="AE678" s="888"/>
      <c r="AF678" s="888"/>
      <c r="AG678" s="888"/>
      <c r="AH678" s="888"/>
      <c r="AI678" s="888"/>
    </row>
    <row r="679" spans="16:35">
      <c r="P679" s="888"/>
      <c r="Q679" s="888"/>
      <c r="R679" s="888"/>
      <c r="U679" s="888"/>
      <c r="V679" s="1361"/>
      <c r="W679" s="888"/>
      <c r="X679" s="956"/>
      <c r="AC679" t="s">
        <v>1392</v>
      </c>
      <c r="AE679" s="888"/>
      <c r="AF679" s="888"/>
      <c r="AG679" s="888"/>
      <c r="AH679" s="888"/>
      <c r="AI679" s="888"/>
    </row>
    <row r="680" spans="16:35">
      <c r="P680" s="888"/>
      <c r="Q680" s="888"/>
      <c r="R680" s="888"/>
      <c r="U680" s="888"/>
      <c r="V680" s="1361"/>
      <c r="W680" s="888"/>
      <c r="X680" s="956"/>
      <c r="AC680" t="s">
        <v>1392</v>
      </c>
      <c r="AE680" s="888"/>
      <c r="AF680" s="888"/>
      <c r="AG680" s="888"/>
      <c r="AH680" s="888"/>
      <c r="AI680" s="888"/>
    </row>
    <row r="681" spans="16:35">
      <c r="P681" s="888"/>
      <c r="Q681" s="888"/>
      <c r="R681" s="888"/>
      <c r="U681" s="888"/>
      <c r="V681" s="1361"/>
      <c r="W681" s="888"/>
      <c r="X681" s="956"/>
      <c r="AC681" t="s">
        <v>1392</v>
      </c>
      <c r="AE681" s="888"/>
      <c r="AF681" s="888"/>
      <c r="AG681" s="888"/>
      <c r="AH681" s="888"/>
      <c r="AI681" s="888"/>
    </row>
    <row r="682" spans="16:35">
      <c r="P682" s="888"/>
      <c r="Q682" s="888"/>
      <c r="R682" s="888"/>
      <c r="U682" s="888"/>
      <c r="V682" s="1361"/>
      <c r="W682" s="888"/>
      <c r="X682" s="956"/>
      <c r="AC682" t="s">
        <v>1392</v>
      </c>
      <c r="AE682" s="888"/>
      <c r="AF682" s="888"/>
      <c r="AG682" s="888"/>
      <c r="AH682" s="888"/>
      <c r="AI682" s="888"/>
    </row>
    <row r="683" spans="16:35">
      <c r="P683" s="888"/>
      <c r="Q683" s="888"/>
      <c r="R683" s="888"/>
      <c r="U683" s="888"/>
      <c r="V683" s="1361"/>
      <c r="W683" s="888"/>
      <c r="X683" s="956"/>
      <c r="AC683" t="s">
        <v>1392</v>
      </c>
      <c r="AE683" s="888"/>
      <c r="AF683" s="888"/>
      <c r="AG683" s="888"/>
      <c r="AH683" s="888"/>
      <c r="AI683" s="888"/>
    </row>
    <row r="684" spans="16:35">
      <c r="P684" s="888"/>
      <c r="Q684" s="888"/>
      <c r="R684" s="888"/>
      <c r="U684" s="888"/>
      <c r="V684" s="1361"/>
      <c r="W684" s="888"/>
      <c r="X684" s="956"/>
      <c r="AC684" t="s">
        <v>1392</v>
      </c>
      <c r="AE684" s="888"/>
      <c r="AF684" s="888"/>
      <c r="AG684" s="888"/>
      <c r="AH684" s="888"/>
      <c r="AI684" s="888"/>
    </row>
    <row r="685" spans="16:35">
      <c r="P685" s="888"/>
      <c r="Q685" s="888"/>
      <c r="R685" s="888"/>
      <c r="U685" s="888"/>
      <c r="V685" s="1361"/>
      <c r="W685" s="888"/>
      <c r="X685" s="956"/>
      <c r="AC685" t="s">
        <v>1392</v>
      </c>
      <c r="AE685" s="888"/>
      <c r="AF685" s="888"/>
      <c r="AG685" s="888"/>
      <c r="AH685" s="888"/>
      <c r="AI685" s="888"/>
    </row>
    <row r="686" spans="16:35">
      <c r="P686" s="888"/>
      <c r="Q686" s="888"/>
      <c r="R686" s="888"/>
      <c r="U686" s="888"/>
      <c r="V686" s="1361"/>
      <c r="W686" s="888"/>
      <c r="X686" s="956"/>
      <c r="AC686" t="s">
        <v>1392</v>
      </c>
      <c r="AE686" s="888"/>
      <c r="AF686" s="888"/>
      <c r="AG686" s="888"/>
      <c r="AH686" s="888"/>
      <c r="AI686" s="888"/>
    </row>
    <row r="687" spans="16:35">
      <c r="P687" s="888"/>
      <c r="Q687" s="888"/>
      <c r="R687" s="888"/>
      <c r="U687" s="888"/>
      <c r="V687" s="1361"/>
      <c r="W687" s="888"/>
      <c r="X687" s="956"/>
      <c r="AC687" t="s">
        <v>1392</v>
      </c>
      <c r="AE687" s="888"/>
      <c r="AF687" s="888"/>
      <c r="AG687" s="888"/>
      <c r="AH687" s="888"/>
      <c r="AI687" s="888"/>
    </row>
    <row r="688" spans="16:35">
      <c r="P688" s="888"/>
      <c r="Q688" s="888"/>
      <c r="R688" s="888"/>
      <c r="U688" s="888"/>
      <c r="V688" s="1361"/>
      <c r="W688" s="888"/>
      <c r="X688" s="956"/>
      <c r="AC688" t="s">
        <v>1392</v>
      </c>
      <c r="AE688" s="888"/>
      <c r="AF688" s="888"/>
      <c r="AG688" s="888"/>
      <c r="AH688" s="888"/>
      <c r="AI688" s="888"/>
    </row>
    <row r="689" spans="16:35">
      <c r="P689" s="888"/>
      <c r="Q689" s="888"/>
      <c r="R689" s="888"/>
      <c r="U689" s="888"/>
      <c r="V689" s="1361"/>
      <c r="W689" s="888"/>
      <c r="X689" s="956"/>
      <c r="AC689" t="s">
        <v>1392</v>
      </c>
      <c r="AE689" s="888"/>
      <c r="AF689" s="888"/>
      <c r="AG689" s="888"/>
      <c r="AH689" s="888"/>
      <c r="AI689" s="888"/>
    </row>
    <row r="690" spans="16:35">
      <c r="P690" s="888"/>
      <c r="Q690" s="888"/>
      <c r="R690" s="888"/>
      <c r="U690" s="888"/>
      <c r="V690" s="1361"/>
      <c r="W690" s="888"/>
      <c r="X690" s="956"/>
      <c r="AC690" t="s">
        <v>1392</v>
      </c>
      <c r="AE690" s="888"/>
      <c r="AF690" s="888"/>
      <c r="AG690" s="888"/>
      <c r="AH690" s="888"/>
      <c r="AI690" s="888"/>
    </row>
    <row r="691" spans="16:35">
      <c r="P691" s="888"/>
      <c r="Q691" s="888"/>
      <c r="R691" s="888"/>
      <c r="U691" s="888"/>
      <c r="V691" s="1361"/>
      <c r="W691" s="888"/>
      <c r="X691" s="956"/>
      <c r="AC691" t="s">
        <v>1392</v>
      </c>
      <c r="AE691" s="888"/>
      <c r="AF691" s="888"/>
      <c r="AG691" s="888"/>
      <c r="AH691" s="888"/>
      <c r="AI691" s="888"/>
    </row>
    <row r="692" spans="16:35">
      <c r="P692" s="888"/>
      <c r="Q692" s="888"/>
      <c r="R692" s="888"/>
      <c r="U692" s="888"/>
      <c r="V692" s="1361"/>
      <c r="W692" s="888"/>
      <c r="X692" s="956"/>
      <c r="AC692" t="s">
        <v>1392</v>
      </c>
      <c r="AE692" s="888"/>
      <c r="AF692" s="888"/>
      <c r="AG692" s="888"/>
      <c r="AH692" s="888"/>
      <c r="AI692" s="888"/>
    </row>
    <row r="693" spans="16:35">
      <c r="P693" s="888"/>
      <c r="Q693" s="888"/>
      <c r="R693" s="888"/>
      <c r="U693" s="888"/>
      <c r="V693" s="1361"/>
      <c r="W693" s="888"/>
      <c r="X693" s="956"/>
      <c r="AC693" t="s">
        <v>1392</v>
      </c>
      <c r="AE693" s="888"/>
      <c r="AF693" s="888"/>
      <c r="AG693" s="888"/>
      <c r="AH693" s="888"/>
      <c r="AI693" s="888"/>
    </row>
    <row r="694" spans="16:35">
      <c r="P694" s="888"/>
      <c r="Q694" s="888"/>
      <c r="R694" s="888"/>
      <c r="U694" s="888"/>
      <c r="V694" s="1361"/>
      <c r="W694" s="888"/>
      <c r="X694" s="956"/>
      <c r="AC694" t="s">
        <v>1392</v>
      </c>
      <c r="AE694" s="888"/>
      <c r="AF694" s="888"/>
      <c r="AG694" s="888"/>
      <c r="AH694" s="888"/>
      <c r="AI694" s="888"/>
    </row>
    <row r="695" spans="16:35">
      <c r="P695" s="888"/>
      <c r="Q695" s="888"/>
      <c r="R695" s="888"/>
      <c r="U695" s="888"/>
      <c r="V695" s="1361"/>
      <c r="W695" s="888"/>
      <c r="X695" s="956"/>
      <c r="AC695" t="s">
        <v>1392</v>
      </c>
      <c r="AE695" s="888"/>
      <c r="AF695" s="888"/>
      <c r="AG695" s="888"/>
      <c r="AH695" s="888"/>
      <c r="AI695" s="888"/>
    </row>
    <row r="696" spans="16:35">
      <c r="P696" s="888"/>
      <c r="Q696" s="888"/>
      <c r="R696" s="888"/>
      <c r="U696" s="888"/>
      <c r="V696" s="1361"/>
      <c r="W696" s="888"/>
      <c r="X696" s="956"/>
      <c r="AC696" t="s">
        <v>1392</v>
      </c>
      <c r="AE696" s="888"/>
      <c r="AF696" s="888"/>
      <c r="AG696" s="888"/>
      <c r="AH696" s="888"/>
      <c r="AI696" s="888"/>
    </row>
    <row r="697" spans="16:35">
      <c r="P697" s="888"/>
      <c r="Q697" s="888"/>
      <c r="R697" s="888"/>
      <c r="U697" s="888"/>
      <c r="V697" s="1361"/>
      <c r="W697" s="888"/>
      <c r="X697" s="956"/>
      <c r="AC697" t="s">
        <v>1392</v>
      </c>
      <c r="AE697" s="888"/>
      <c r="AF697" s="888"/>
      <c r="AG697" s="888"/>
      <c r="AH697" s="888"/>
      <c r="AI697" s="888"/>
    </row>
    <row r="698" spans="16:35">
      <c r="P698" s="888"/>
      <c r="Q698" s="888"/>
      <c r="R698" s="888"/>
      <c r="U698" s="888"/>
      <c r="V698" s="1361"/>
      <c r="W698" s="888"/>
      <c r="X698" s="956"/>
      <c r="AC698" t="s">
        <v>1392</v>
      </c>
      <c r="AE698" s="888"/>
      <c r="AF698" s="888"/>
      <c r="AG698" s="888"/>
      <c r="AH698" s="888"/>
      <c r="AI698" s="888"/>
    </row>
    <row r="699" spans="16:35">
      <c r="P699" s="888"/>
      <c r="Q699" s="888"/>
      <c r="R699" s="888"/>
      <c r="U699" s="888"/>
      <c r="V699" s="1361"/>
      <c r="W699" s="888"/>
      <c r="X699" s="956"/>
      <c r="AC699" t="s">
        <v>1392</v>
      </c>
      <c r="AE699" s="888"/>
      <c r="AF699" s="888"/>
      <c r="AG699" s="888"/>
      <c r="AH699" s="888"/>
      <c r="AI699" s="888"/>
    </row>
    <row r="700" spans="16:35">
      <c r="P700" s="888"/>
      <c r="Q700" s="888"/>
      <c r="R700" s="888"/>
      <c r="U700" s="888"/>
      <c r="V700" s="1361"/>
      <c r="W700" s="888"/>
      <c r="X700" s="956"/>
      <c r="AC700" t="s">
        <v>1392</v>
      </c>
      <c r="AE700" s="888"/>
      <c r="AF700" s="888"/>
      <c r="AG700" s="888"/>
      <c r="AH700" s="888"/>
      <c r="AI700" s="888"/>
    </row>
    <row r="701" spans="16:35">
      <c r="P701" s="888"/>
      <c r="Q701" s="888"/>
      <c r="R701" s="888"/>
      <c r="U701" s="888"/>
      <c r="V701" s="1361"/>
      <c r="W701" s="888"/>
      <c r="X701" s="956"/>
      <c r="AC701" t="s">
        <v>1392</v>
      </c>
      <c r="AE701" s="888"/>
      <c r="AF701" s="888"/>
      <c r="AG701" s="888"/>
      <c r="AH701" s="888"/>
      <c r="AI701" s="888"/>
    </row>
    <row r="702" spans="16:35">
      <c r="P702" s="888"/>
      <c r="Q702" s="888"/>
      <c r="R702" s="888"/>
      <c r="U702" s="888"/>
      <c r="V702" s="1361"/>
      <c r="W702" s="888"/>
      <c r="X702" s="956"/>
      <c r="AC702" t="s">
        <v>1392</v>
      </c>
      <c r="AE702" s="888"/>
      <c r="AF702" s="888"/>
      <c r="AG702" s="888"/>
      <c r="AH702" s="888"/>
      <c r="AI702" s="888"/>
    </row>
    <row r="703" spans="16:35">
      <c r="P703" s="888"/>
      <c r="Q703" s="888"/>
      <c r="R703" s="888"/>
      <c r="U703" s="888"/>
      <c r="V703" s="1361"/>
      <c r="W703" s="888"/>
      <c r="X703" s="956"/>
      <c r="AC703" t="s">
        <v>1392</v>
      </c>
      <c r="AE703" s="888"/>
      <c r="AF703" s="888"/>
      <c r="AG703" s="888"/>
      <c r="AH703" s="888"/>
      <c r="AI703" s="888"/>
    </row>
    <row r="704" spans="16:35">
      <c r="P704" s="888"/>
      <c r="Q704" s="888"/>
      <c r="R704" s="888"/>
      <c r="U704" s="888"/>
      <c r="V704" s="1361"/>
      <c r="W704" s="888"/>
      <c r="X704" s="956"/>
      <c r="AC704" t="s">
        <v>1392</v>
      </c>
      <c r="AE704" s="888"/>
      <c r="AF704" s="888"/>
      <c r="AG704" s="888"/>
      <c r="AH704" s="888"/>
      <c r="AI704" s="888"/>
    </row>
    <row r="705" spans="16:35">
      <c r="P705" s="888"/>
      <c r="Q705" s="888"/>
      <c r="R705" s="888"/>
      <c r="U705" s="888"/>
      <c r="V705" s="1361"/>
      <c r="W705" s="888"/>
      <c r="X705" s="956"/>
      <c r="AC705" t="s">
        <v>1392</v>
      </c>
      <c r="AE705" s="888"/>
      <c r="AF705" s="888"/>
      <c r="AG705" s="888"/>
      <c r="AH705" s="888"/>
      <c r="AI705" s="888"/>
    </row>
    <row r="706" spans="16:35">
      <c r="P706" s="888"/>
      <c r="Q706" s="888"/>
      <c r="R706" s="888"/>
      <c r="U706" s="888"/>
      <c r="V706" s="1361"/>
      <c r="W706" s="888"/>
      <c r="X706" s="956"/>
      <c r="AC706" t="s">
        <v>1392</v>
      </c>
      <c r="AE706" s="888"/>
      <c r="AF706" s="888"/>
      <c r="AG706" s="888"/>
      <c r="AH706" s="888"/>
      <c r="AI706" s="888"/>
    </row>
    <row r="707" spans="16:35">
      <c r="P707" s="888"/>
      <c r="Q707" s="888"/>
      <c r="R707" s="888"/>
      <c r="U707" s="888"/>
      <c r="V707" s="1361"/>
      <c r="W707" s="888"/>
      <c r="X707" s="956"/>
      <c r="AC707" t="s">
        <v>1392</v>
      </c>
      <c r="AE707" s="888"/>
      <c r="AF707" s="888"/>
      <c r="AG707" s="888"/>
      <c r="AH707" s="888"/>
      <c r="AI707" s="888"/>
    </row>
    <row r="708" spans="16:35">
      <c r="P708" s="888"/>
      <c r="Q708" s="888"/>
      <c r="R708" s="888"/>
      <c r="U708" s="888"/>
      <c r="V708" s="1361"/>
      <c r="W708" s="888"/>
      <c r="X708" s="956"/>
      <c r="AC708" t="s">
        <v>1392</v>
      </c>
      <c r="AE708" s="888"/>
      <c r="AF708" s="888"/>
      <c r="AG708" s="888"/>
      <c r="AH708" s="888"/>
      <c r="AI708" s="888"/>
    </row>
    <row r="709" spans="16:35">
      <c r="P709" s="888"/>
      <c r="Q709" s="888"/>
      <c r="R709" s="888"/>
      <c r="U709" s="888"/>
      <c r="V709" s="1361"/>
      <c r="W709" s="888"/>
      <c r="X709" s="956"/>
      <c r="AC709" t="s">
        <v>1392</v>
      </c>
      <c r="AE709" s="888"/>
      <c r="AF709" s="888"/>
      <c r="AG709" s="888"/>
      <c r="AH709" s="888"/>
      <c r="AI709" s="888"/>
    </row>
    <row r="710" spans="16:35">
      <c r="P710" s="888"/>
      <c r="Q710" s="888"/>
      <c r="R710" s="888"/>
      <c r="U710" s="888"/>
      <c r="V710" s="1361"/>
      <c r="W710" s="888"/>
      <c r="X710" s="956"/>
      <c r="AC710" t="s">
        <v>1392</v>
      </c>
      <c r="AE710" s="888"/>
      <c r="AF710" s="888"/>
      <c r="AG710" s="888"/>
      <c r="AH710" s="888"/>
      <c r="AI710" s="888"/>
    </row>
    <row r="711" spans="16:35">
      <c r="P711" s="888"/>
      <c r="Q711" s="888"/>
      <c r="R711" s="888"/>
      <c r="U711" s="888"/>
      <c r="V711" s="1361"/>
      <c r="W711" s="888"/>
      <c r="X711" s="956"/>
      <c r="AC711" t="s">
        <v>1392</v>
      </c>
      <c r="AE711" s="888"/>
      <c r="AF711" s="888"/>
      <c r="AG711" s="888"/>
      <c r="AH711" s="888"/>
      <c r="AI711" s="888"/>
    </row>
    <row r="712" spans="16:35">
      <c r="P712" s="888"/>
      <c r="Q712" s="888"/>
      <c r="R712" s="888"/>
      <c r="U712" s="888"/>
      <c r="V712" s="1361"/>
      <c r="W712" s="888"/>
      <c r="X712" s="956"/>
      <c r="AC712" t="s">
        <v>1392</v>
      </c>
      <c r="AE712" s="888"/>
      <c r="AF712" s="888"/>
      <c r="AG712" s="888"/>
      <c r="AH712" s="888"/>
      <c r="AI712" s="888"/>
    </row>
    <row r="713" spans="16:35">
      <c r="P713" s="888"/>
      <c r="Q713" s="888"/>
      <c r="R713" s="888"/>
      <c r="U713" s="888"/>
      <c r="V713" s="1361"/>
      <c r="W713" s="888"/>
      <c r="X713" s="956"/>
      <c r="AC713" t="s">
        <v>1392</v>
      </c>
      <c r="AE713" s="888"/>
      <c r="AF713" s="888"/>
      <c r="AG713" s="888"/>
      <c r="AH713" s="888"/>
      <c r="AI713" s="888"/>
    </row>
    <row r="714" spans="16:35">
      <c r="P714" s="888"/>
      <c r="Q714" s="888"/>
      <c r="R714" s="888"/>
      <c r="U714" s="888"/>
      <c r="V714" s="1361"/>
      <c r="W714" s="888"/>
      <c r="X714" s="956"/>
      <c r="AC714" t="s">
        <v>1392</v>
      </c>
      <c r="AE714" s="888"/>
      <c r="AF714" s="888"/>
      <c r="AG714" s="888"/>
      <c r="AH714" s="888"/>
      <c r="AI714" s="888"/>
    </row>
    <row r="715" spans="16:35">
      <c r="P715" s="888"/>
      <c r="Q715" s="888"/>
      <c r="R715" s="888"/>
      <c r="U715" s="888"/>
      <c r="V715" s="1361"/>
      <c r="W715" s="888"/>
      <c r="X715" s="956"/>
      <c r="AC715" t="s">
        <v>1392</v>
      </c>
      <c r="AE715" s="888"/>
      <c r="AF715" s="888"/>
      <c r="AG715" s="888"/>
      <c r="AH715" s="888"/>
      <c r="AI715" s="888"/>
    </row>
    <row r="716" spans="16:35">
      <c r="P716" s="888"/>
      <c r="Q716" s="888"/>
      <c r="R716" s="888"/>
      <c r="U716" s="888"/>
      <c r="V716" s="1361"/>
      <c r="W716" s="888"/>
      <c r="X716" s="956"/>
      <c r="AC716" t="s">
        <v>1392</v>
      </c>
      <c r="AE716" s="888"/>
      <c r="AF716" s="888"/>
      <c r="AG716" s="888"/>
      <c r="AH716" s="888"/>
      <c r="AI716" s="888"/>
    </row>
    <row r="717" spans="16:35">
      <c r="P717" s="888"/>
      <c r="Q717" s="888"/>
      <c r="R717" s="888"/>
      <c r="U717" s="888"/>
      <c r="V717" s="1361"/>
      <c r="W717" s="888"/>
      <c r="X717" s="956"/>
      <c r="AC717" t="s">
        <v>1392</v>
      </c>
      <c r="AE717" s="888"/>
      <c r="AF717" s="888"/>
      <c r="AG717" s="888"/>
      <c r="AH717" s="888"/>
      <c r="AI717" s="888"/>
    </row>
    <row r="718" spans="16:35">
      <c r="P718" s="888"/>
      <c r="Q718" s="888"/>
      <c r="R718" s="888"/>
      <c r="U718" s="888"/>
      <c r="V718" s="1361"/>
      <c r="W718" s="888"/>
      <c r="X718" s="956"/>
      <c r="AC718" t="s">
        <v>1392</v>
      </c>
      <c r="AE718" s="888"/>
      <c r="AF718" s="888"/>
      <c r="AG718" s="888"/>
      <c r="AH718" s="888"/>
      <c r="AI718" s="888"/>
    </row>
    <row r="719" spans="16:35">
      <c r="P719" s="888"/>
      <c r="Q719" s="888"/>
      <c r="R719" s="888"/>
      <c r="U719" s="888"/>
      <c r="V719" s="1361"/>
      <c r="W719" s="888"/>
      <c r="X719" s="956"/>
      <c r="AC719" t="s">
        <v>1392</v>
      </c>
      <c r="AE719" s="888"/>
      <c r="AF719" s="888"/>
      <c r="AG719" s="888"/>
      <c r="AH719" s="888"/>
      <c r="AI719" s="888"/>
    </row>
    <row r="720" spans="16:35">
      <c r="P720" s="888"/>
      <c r="Q720" s="888"/>
      <c r="R720" s="888"/>
      <c r="U720" s="888"/>
      <c r="V720" s="1361"/>
      <c r="W720" s="888"/>
      <c r="X720" s="956"/>
      <c r="AC720" t="s">
        <v>1392</v>
      </c>
      <c r="AE720" s="888"/>
      <c r="AF720" s="888"/>
      <c r="AG720" s="888"/>
      <c r="AH720" s="888"/>
      <c r="AI720" s="888"/>
    </row>
    <row r="721" spans="16:35">
      <c r="P721" s="888"/>
      <c r="Q721" s="888"/>
      <c r="R721" s="888"/>
      <c r="U721" s="888"/>
      <c r="V721" s="1361"/>
      <c r="W721" s="888"/>
      <c r="X721" s="956"/>
      <c r="AC721" t="s">
        <v>1392</v>
      </c>
      <c r="AE721" s="888"/>
      <c r="AF721" s="888"/>
      <c r="AG721" s="888"/>
      <c r="AH721" s="888"/>
      <c r="AI721" s="888"/>
    </row>
    <row r="722" spans="16:35">
      <c r="P722" s="888"/>
      <c r="Q722" s="888"/>
      <c r="R722" s="888"/>
      <c r="U722" s="888"/>
      <c r="V722" s="1361"/>
      <c r="W722" s="888"/>
      <c r="X722" s="956"/>
      <c r="AC722" t="s">
        <v>1392</v>
      </c>
      <c r="AE722" s="888"/>
      <c r="AF722" s="888"/>
      <c r="AG722" s="888"/>
      <c r="AH722" s="888"/>
      <c r="AI722" s="888"/>
    </row>
    <row r="723" spans="16:35">
      <c r="P723" s="888"/>
      <c r="Q723" s="888"/>
      <c r="R723" s="888"/>
      <c r="U723" s="888"/>
      <c r="V723" s="1361"/>
      <c r="W723" s="888"/>
      <c r="X723" s="956"/>
      <c r="AC723" t="s">
        <v>1392</v>
      </c>
      <c r="AE723" s="888"/>
      <c r="AF723" s="888"/>
      <c r="AG723" s="888"/>
      <c r="AH723" s="888"/>
      <c r="AI723" s="888"/>
    </row>
    <row r="724" spans="16:35">
      <c r="P724" s="888"/>
      <c r="Q724" s="888"/>
      <c r="R724" s="888"/>
      <c r="U724" s="888"/>
      <c r="V724" s="1361"/>
      <c r="W724" s="888"/>
      <c r="X724" s="956"/>
      <c r="AC724" t="s">
        <v>1392</v>
      </c>
      <c r="AE724" s="888"/>
      <c r="AF724" s="888"/>
      <c r="AG724" s="888"/>
      <c r="AH724" s="888"/>
      <c r="AI724" s="888"/>
    </row>
    <row r="725" spans="16:35">
      <c r="P725" s="888"/>
      <c r="Q725" s="888"/>
      <c r="R725" s="888"/>
      <c r="U725" s="888"/>
      <c r="V725" s="1361"/>
      <c r="W725" s="888"/>
      <c r="X725" s="956"/>
      <c r="AC725" t="s">
        <v>1392</v>
      </c>
      <c r="AE725" s="888"/>
      <c r="AF725" s="888"/>
      <c r="AG725" s="888"/>
      <c r="AH725" s="888"/>
      <c r="AI725" s="888"/>
    </row>
    <row r="726" spans="16:35">
      <c r="P726" s="888"/>
      <c r="Q726" s="888"/>
      <c r="R726" s="888"/>
      <c r="U726" s="888"/>
      <c r="V726" s="1361"/>
      <c r="W726" s="888"/>
      <c r="X726" s="956"/>
      <c r="AC726" t="s">
        <v>1392</v>
      </c>
      <c r="AE726" s="888"/>
      <c r="AF726" s="888"/>
      <c r="AG726" s="888"/>
      <c r="AH726" s="888"/>
      <c r="AI726" s="888"/>
    </row>
    <row r="727" spans="16:35">
      <c r="P727" s="888"/>
      <c r="Q727" s="888"/>
      <c r="R727" s="888"/>
      <c r="U727" s="888"/>
      <c r="V727" s="1361"/>
      <c r="W727" s="888"/>
      <c r="X727" s="956"/>
      <c r="AC727" t="s">
        <v>1392</v>
      </c>
      <c r="AE727" s="888"/>
      <c r="AF727" s="888"/>
      <c r="AG727" s="888"/>
      <c r="AH727" s="888"/>
      <c r="AI727" s="888"/>
    </row>
    <row r="728" spans="16:35">
      <c r="P728" s="888"/>
      <c r="Q728" s="888"/>
      <c r="R728" s="888"/>
      <c r="U728" s="888"/>
      <c r="V728" s="1361"/>
      <c r="W728" s="888"/>
      <c r="X728" s="956"/>
      <c r="AC728" t="s">
        <v>1392</v>
      </c>
      <c r="AE728" s="888"/>
      <c r="AF728" s="888"/>
      <c r="AG728" s="888"/>
      <c r="AH728" s="888"/>
      <c r="AI728" s="888"/>
    </row>
    <row r="729" spans="16:35">
      <c r="P729" s="888"/>
      <c r="Q729" s="888"/>
      <c r="R729" s="888"/>
      <c r="U729" s="888"/>
      <c r="V729" s="1361"/>
      <c r="W729" s="888"/>
      <c r="X729" s="956"/>
      <c r="AC729" t="s">
        <v>1392</v>
      </c>
      <c r="AE729" s="888"/>
      <c r="AF729" s="888"/>
      <c r="AG729" s="888"/>
      <c r="AH729" s="888"/>
      <c r="AI729" s="888"/>
    </row>
    <row r="730" spans="16:35">
      <c r="P730" s="888"/>
      <c r="Q730" s="888"/>
      <c r="R730" s="888"/>
      <c r="U730" s="888"/>
      <c r="V730" s="1361"/>
      <c r="W730" s="888"/>
      <c r="X730" s="956"/>
      <c r="AC730" t="s">
        <v>1392</v>
      </c>
      <c r="AE730" s="888"/>
      <c r="AF730" s="888"/>
      <c r="AG730" s="888"/>
      <c r="AH730" s="888"/>
      <c r="AI730" s="888"/>
    </row>
    <row r="731" spans="16:35">
      <c r="P731" s="888"/>
      <c r="Q731" s="888"/>
      <c r="R731" s="888"/>
      <c r="U731" s="888"/>
      <c r="V731" s="1361"/>
      <c r="W731" s="888"/>
      <c r="X731" s="956"/>
      <c r="AC731" t="s">
        <v>1392</v>
      </c>
      <c r="AE731" s="888"/>
      <c r="AF731" s="888"/>
      <c r="AG731" s="888"/>
      <c r="AH731" s="888"/>
      <c r="AI731" s="888"/>
    </row>
    <row r="732" spans="16:35">
      <c r="P732" s="888"/>
      <c r="Q732" s="888"/>
      <c r="R732" s="888"/>
      <c r="U732" s="888"/>
      <c r="V732" s="1361"/>
      <c r="W732" s="888"/>
      <c r="X732" s="956"/>
      <c r="AC732" t="s">
        <v>1392</v>
      </c>
      <c r="AE732" s="888"/>
      <c r="AF732" s="888"/>
      <c r="AG732" s="888"/>
      <c r="AH732" s="888"/>
      <c r="AI732" s="888"/>
    </row>
    <row r="733" spans="16:35">
      <c r="P733" s="888"/>
      <c r="Q733" s="888"/>
      <c r="R733" s="888"/>
      <c r="U733" s="888"/>
      <c r="V733" s="1361"/>
      <c r="W733" s="888"/>
      <c r="X733" s="956"/>
      <c r="AC733" t="s">
        <v>1392</v>
      </c>
      <c r="AE733" s="888"/>
      <c r="AF733" s="888"/>
      <c r="AG733" s="888"/>
      <c r="AH733" s="888"/>
      <c r="AI733" s="888"/>
    </row>
    <row r="734" spans="16:35">
      <c r="P734" s="888"/>
      <c r="Q734" s="888"/>
      <c r="R734" s="888"/>
      <c r="U734" s="888"/>
      <c r="V734" s="1361"/>
      <c r="W734" s="888"/>
      <c r="X734" s="956"/>
      <c r="AC734" t="s">
        <v>1392</v>
      </c>
      <c r="AE734" s="888"/>
      <c r="AF734" s="888"/>
      <c r="AG734" s="888"/>
      <c r="AH734" s="888"/>
      <c r="AI734" s="888"/>
    </row>
    <row r="735" spans="16:35">
      <c r="P735" s="888"/>
      <c r="Q735" s="888"/>
      <c r="R735" s="888"/>
      <c r="U735" s="888"/>
      <c r="V735" s="1361"/>
      <c r="W735" s="888"/>
      <c r="X735" s="956"/>
      <c r="AC735" t="s">
        <v>1392</v>
      </c>
      <c r="AE735" s="888"/>
      <c r="AF735" s="888"/>
      <c r="AG735" s="888"/>
      <c r="AH735" s="888"/>
      <c r="AI735" s="888"/>
    </row>
    <row r="736" spans="16:35">
      <c r="P736" s="888"/>
      <c r="Q736" s="888"/>
      <c r="R736" s="888"/>
      <c r="U736" s="888"/>
      <c r="V736" s="1361"/>
      <c r="W736" s="888"/>
      <c r="X736" s="956"/>
      <c r="AC736" t="s">
        <v>1392</v>
      </c>
      <c r="AE736" s="888"/>
      <c r="AF736" s="888"/>
      <c r="AG736" s="888"/>
      <c r="AH736" s="888"/>
      <c r="AI736" s="888"/>
    </row>
    <row r="737" spans="1:35">
      <c r="P737" s="888"/>
      <c r="Q737" s="888"/>
      <c r="R737" s="888"/>
      <c r="U737" s="888"/>
      <c r="V737" s="1361"/>
      <c r="W737" s="888"/>
      <c r="X737" s="956"/>
      <c r="AC737" t="s">
        <v>1392</v>
      </c>
      <c r="AE737" s="888"/>
      <c r="AF737" s="888"/>
      <c r="AG737" s="888"/>
      <c r="AH737" s="888"/>
      <c r="AI737" s="888"/>
    </row>
    <row r="739" spans="1:35" s="1" customFormat="1">
      <c r="A739" s="42"/>
      <c r="B739" s="48" t="s">
        <v>391</v>
      </c>
      <c r="P739" s="70"/>
      <c r="Q739" s="70"/>
    </row>
    <row r="741" spans="1:35">
      <c r="P741" s="888"/>
      <c r="Q741" s="888"/>
      <c r="R741" s="888"/>
      <c r="U741" s="888"/>
      <c r="V741" s="1361"/>
      <c r="W741" s="888"/>
      <c r="X741" s="956"/>
      <c r="AC741" t="s">
        <v>1392</v>
      </c>
      <c r="AE741" s="888"/>
      <c r="AF741" s="888"/>
      <c r="AG741" s="888"/>
      <c r="AH741" s="888"/>
      <c r="AI741" s="888"/>
    </row>
    <row r="742" spans="1:35">
      <c r="P742" s="888"/>
      <c r="Q742" s="888"/>
      <c r="R742" s="888"/>
      <c r="U742" s="888"/>
      <c r="V742" s="1361"/>
      <c r="W742" s="888"/>
      <c r="X742" s="956"/>
      <c r="AC742" t="s">
        <v>1392</v>
      </c>
      <c r="AE742" s="888"/>
      <c r="AF742" s="888"/>
      <c r="AG742" s="888"/>
      <c r="AH742" s="888"/>
      <c r="AI742" s="888"/>
    </row>
    <row r="743" spans="1:35">
      <c r="P743" s="888"/>
      <c r="Q743" s="888"/>
      <c r="R743" s="888"/>
      <c r="U743" s="888"/>
      <c r="V743" s="1361"/>
      <c r="W743" s="888"/>
      <c r="X743" s="956"/>
      <c r="AC743" t="s">
        <v>1392</v>
      </c>
      <c r="AE743" s="888"/>
      <c r="AF743" s="888"/>
      <c r="AG743" s="888"/>
      <c r="AH743" s="888"/>
      <c r="AI743" s="888"/>
    </row>
    <row r="744" spans="1:35">
      <c r="P744" s="888"/>
      <c r="Q744" s="888"/>
      <c r="R744" s="888"/>
      <c r="U744" s="888"/>
      <c r="V744" s="1361"/>
      <c r="W744" s="888"/>
      <c r="X744" s="956"/>
      <c r="AC744" t="s">
        <v>1392</v>
      </c>
      <c r="AE744" s="888"/>
      <c r="AF744" s="888"/>
      <c r="AG744" s="888"/>
      <c r="AH744" s="888"/>
      <c r="AI744" s="888"/>
    </row>
    <row r="745" spans="1:35">
      <c r="P745" s="888"/>
      <c r="Q745" s="888"/>
      <c r="R745" s="888"/>
      <c r="U745" s="888"/>
      <c r="V745" s="1361"/>
      <c r="W745" s="888"/>
      <c r="X745" s="956"/>
      <c r="AC745" t="s">
        <v>1392</v>
      </c>
      <c r="AE745" s="888"/>
      <c r="AF745" s="888"/>
      <c r="AG745" s="888"/>
      <c r="AH745" s="888"/>
      <c r="AI745" s="888"/>
    </row>
    <row r="746" spans="1:35">
      <c r="P746" s="888"/>
      <c r="Q746" s="888"/>
      <c r="R746" s="888"/>
      <c r="U746" s="888"/>
      <c r="V746" s="1361"/>
      <c r="W746" s="888"/>
      <c r="X746" s="956"/>
      <c r="AC746" t="s">
        <v>1392</v>
      </c>
      <c r="AE746" s="888"/>
      <c r="AF746" s="888"/>
      <c r="AG746" s="888"/>
      <c r="AH746" s="888"/>
      <c r="AI746" s="888"/>
    </row>
    <row r="747" spans="1:35">
      <c r="P747" s="888"/>
      <c r="Q747" s="888"/>
      <c r="R747" s="888"/>
      <c r="U747" s="888"/>
      <c r="V747" s="1361"/>
      <c r="W747" s="888"/>
      <c r="X747" s="956"/>
      <c r="AC747" t="s">
        <v>1392</v>
      </c>
      <c r="AE747" s="888"/>
      <c r="AF747" s="888"/>
      <c r="AG747" s="888"/>
      <c r="AH747" s="888"/>
      <c r="AI747" s="888"/>
    </row>
    <row r="748" spans="1:35">
      <c r="P748" s="888"/>
      <c r="Q748" s="888"/>
      <c r="R748" s="888"/>
      <c r="U748" s="888"/>
      <c r="V748" s="1361"/>
      <c r="W748" s="888"/>
      <c r="X748" s="956"/>
      <c r="AC748" t="s">
        <v>1392</v>
      </c>
      <c r="AE748" s="888"/>
      <c r="AF748" s="888"/>
      <c r="AG748" s="888"/>
      <c r="AH748" s="888"/>
      <c r="AI748" s="888"/>
    </row>
    <row r="749" spans="1:35">
      <c r="P749" s="888"/>
      <c r="Q749" s="888"/>
      <c r="R749" s="888"/>
      <c r="U749" s="888"/>
      <c r="V749" s="1361"/>
      <c r="W749" s="888"/>
      <c r="X749" s="956"/>
      <c r="AC749" t="s">
        <v>1392</v>
      </c>
      <c r="AE749" s="888"/>
      <c r="AF749" s="888"/>
      <c r="AG749" s="888"/>
      <c r="AH749" s="888"/>
      <c r="AI749" s="888"/>
    </row>
    <row r="750" spans="1:35">
      <c r="P750" s="888"/>
      <c r="Q750" s="888"/>
      <c r="R750" s="888"/>
      <c r="U750" s="888"/>
      <c r="V750" s="1361"/>
      <c r="W750" s="888"/>
      <c r="X750" s="956"/>
      <c r="AC750" t="s">
        <v>1392</v>
      </c>
      <c r="AE750" s="888"/>
      <c r="AF750" s="888"/>
      <c r="AG750" s="888"/>
      <c r="AH750" s="888"/>
      <c r="AI750" s="888"/>
    </row>
    <row r="751" spans="1:35">
      <c r="P751" s="888"/>
      <c r="Q751" s="888"/>
      <c r="R751" s="888"/>
      <c r="U751" s="888"/>
      <c r="V751" s="1361"/>
      <c r="W751" s="888"/>
      <c r="X751" s="956"/>
      <c r="AC751" t="s">
        <v>1392</v>
      </c>
      <c r="AE751" s="888"/>
      <c r="AF751" s="888"/>
      <c r="AG751" s="888"/>
      <c r="AH751" s="888"/>
      <c r="AI751" s="888"/>
    </row>
    <row r="752" spans="1:35">
      <c r="P752" s="888"/>
      <c r="Q752" s="888"/>
      <c r="R752" s="888"/>
      <c r="U752" s="888"/>
      <c r="V752" s="1361"/>
      <c r="W752" s="888"/>
      <c r="X752" s="956"/>
      <c r="AC752" t="s">
        <v>1392</v>
      </c>
      <c r="AE752" s="888"/>
      <c r="AF752" s="888"/>
      <c r="AG752" s="888"/>
      <c r="AH752" s="888"/>
      <c r="AI752" s="888"/>
    </row>
    <row r="753" spans="1:35">
      <c r="P753" s="888"/>
      <c r="Q753" s="888"/>
      <c r="R753" s="888"/>
      <c r="U753" s="888"/>
      <c r="V753" s="1361"/>
      <c r="W753" s="888"/>
      <c r="X753" s="956"/>
      <c r="AC753" t="s">
        <v>1392</v>
      </c>
      <c r="AE753" s="888"/>
      <c r="AF753" s="888"/>
      <c r="AG753" s="888"/>
      <c r="AH753" s="888"/>
      <c r="AI753" s="888"/>
    </row>
    <row r="754" spans="1:35">
      <c r="P754" s="888"/>
      <c r="Q754" s="888"/>
      <c r="R754" s="888"/>
      <c r="U754" s="888"/>
      <c r="V754" s="1361"/>
      <c r="W754" s="888"/>
      <c r="X754" s="956"/>
      <c r="AC754" t="s">
        <v>1392</v>
      </c>
      <c r="AE754" s="888"/>
      <c r="AF754" s="888"/>
      <c r="AG754" s="888"/>
      <c r="AH754" s="888"/>
      <c r="AI754" s="888"/>
    </row>
    <row r="755" spans="1:35">
      <c r="P755" s="888"/>
      <c r="Q755" s="888"/>
      <c r="R755" s="888"/>
      <c r="U755" s="888"/>
      <c r="V755" s="1361"/>
      <c r="W755" s="888"/>
      <c r="X755" s="956"/>
      <c r="AC755" t="s">
        <v>1392</v>
      </c>
      <c r="AE755" s="888"/>
      <c r="AF755" s="888"/>
      <c r="AG755" s="888"/>
      <c r="AH755" s="888"/>
      <c r="AI755" s="888"/>
    </row>
    <row r="756" spans="1:35">
      <c r="P756" s="888"/>
      <c r="Q756" s="888"/>
      <c r="R756" s="888"/>
      <c r="U756" s="888"/>
      <c r="V756" s="1361"/>
      <c r="W756" s="888"/>
      <c r="X756" s="956"/>
      <c r="AC756" t="s">
        <v>1392</v>
      </c>
      <c r="AE756" s="888"/>
      <c r="AF756" s="888"/>
      <c r="AG756" s="888"/>
      <c r="AH756" s="888"/>
      <c r="AI756" s="888"/>
    </row>
    <row r="757" spans="1:35">
      <c r="P757" s="888"/>
      <c r="Q757" s="888"/>
      <c r="R757" s="888"/>
      <c r="U757" s="888"/>
      <c r="V757" s="1361"/>
      <c r="W757" s="888"/>
      <c r="X757" s="956"/>
      <c r="AC757" t="s">
        <v>1392</v>
      </c>
      <c r="AE757" s="888"/>
      <c r="AF757" s="888"/>
      <c r="AG757" s="888"/>
      <c r="AH757" s="888"/>
      <c r="AI757" s="888"/>
    </row>
    <row r="758" spans="1:35">
      <c r="P758" s="888"/>
      <c r="Q758" s="888"/>
      <c r="R758" s="888"/>
      <c r="U758" s="888"/>
      <c r="V758" s="1361"/>
      <c r="W758" s="888"/>
      <c r="X758" s="956"/>
      <c r="AC758" t="s">
        <v>1392</v>
      </c>
      <c r="AE758" s="888"/>
      <c r="AF758" s="888"/>
      <c r="AG758" s="888"/>
      <c r="AH758" s="888"/>
      <c r="AI758" s="888"/>
    </row>
    <row r="759" spans="1:35">
      <c r="P759" s="888"/>
      <c r="Q759" s="888"/>
      <c r="R759" s="888"/>
      <c r="U759" s="888"/>
      <c r="V759" s="1361"/>
      <c r="W759" s="888"/>
      <c r="X759" s="956"/>
      <c r="AC759" t="s">
        <v>1392</v>
      </c>
      <c r="AE759" s="888"/>
      <c r="AF759" s="888"/>
      <c r="AG759" s="888"/>
      <c r="AH759" s="888"/>
      <c r="AI759" s="888"/>
    </row>
    <row r="760" spans="1:35">
      <c r="P760" s="888"/>
      <c r="Q760" s="888"/>
      <c r="R760" s="888"/>
      <c r="U760" s="888"/>
      <c r="V760" s="1361"/>
      <c r="W760" s="888"/>
      <c r="X760" s="956"/>
      <c r="AC760" t="s">
        <v>1392</v>
      </c>
      <c r="AE760" s="888"/>
      <c r="AF760" s="888"/>
      <c r="AG760" s="888"/>
      <c r="AH760" s="888"/>
      <c r="AI760" s="888"/>
    </row>
    <row r="761" spans="1:35">
      <c r="P761" s="888"/>
      <c r="Q761" s="888"/>
      <c r="R761" s="888"/>
      <c r="U761" s="888"/>
      <c r="V761" s="1361"/>
      <c r="W761" s="888"/>
      <c r="X761" s="956"/>
      <c r="AC761" t="s">
        <v>1392</v>
      </c>
      <c r="AE761" s="888"/>
      <c r="AF761" s="888"/>
      <c r="AG761" s="888"/>
      <c r="AH761" s="888"/>
      <c r="AI761" s="888"/>
    </row>
    <row r="762" spans="1:35">
      <c r="P762" s="888"/>
      <c r="Q762" s="888"/>
      <c r="R762" s="888"/>
      <c r="U762" s="888"/>
      <c r="V762" s="1361"/>
      <c r="W762" s="888"/>
      <c r="X762" s="956"/>
      <c r="AC762" t="s">
        <v>1392</v>
      </c>
      <c r="AE762" s="888"/>
      <c r="AF762" s="888"/>
      <c r="AG762" s="888"/>
      <c r="AH762" s="888"/>
      <c r="AI762" s="888"/>
    </row>
    <row r="764" spans="1:35" s="46" customFormat="1" ht="18.5">
      <c r="A764" s="47" t="s">
        <v>1375</v>
      </c>
    </row>
  </sheetData>
  <mergeCells count="1">
    <mergeCell ref="AE6:AI6"/>
  </mergeCells>
  <pageMargins left="0.7" right="0.7" top="0.75" bottom="0.75" header="0.3" footer="0.3"/>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6" id="{7820AD4E-8AF3-461F-B991-F7EC3CA04B8C}">
            <xm:f>'1.5 Universal Data'!$C$8&lt;$AE$7</xm:f>
            <x14:dxf>
              <fill>
                <patternFill patternType="lightUp">
                  <bgColor theme="0"/>
                </patternFill>
              </fill>
            </x14:dxf>
          </x14:cfRule>
          <xm:sqref>AE13:AF235</xm:sqref>
        </x14:conditionalFormatting>
        <x14:conditionalFormatting xmlns:xm="http://schemas.microsoft.com/office/excel/2006/main">
          <x14:cfRule type="expression" priority="5" id="{7A2782A2-39E6-4C70-9BA9-B12ADB8E072D}">
            <xm:f>'1.5 Universal Data'!$C$8&lt;$AE$7</xm:f>
            <x14:dxf>
              <fill>
                <patternFill patternType="lightUp">
                  <bgColor theme="0"/>
                </patternFill>
              </fill>
            </x14:dxf>
          </x14:cfRule>
          <xm:sqref>AE239:AF363</xm:sqref>
        </x14:conditionalFormatting>
        <x14:conditionalFormatting xmlns:xm="http://schemas.microsoft.com/office/excel/2006/main">
          <x14:cfRule type="expression" priority="4" id="{8305EA3D-897D-411C-9B4C-740248E90643}">
            <xm:f>'1.5 Universal Data'!$C$8&lt;$AE$7</xm:f>
            <x14:dxf>
              <fill>
                <patternFill patternType="lightUp">
                  <bgColor theme="0"/>
                </patternFill>
              </fill>
            </x14:dxf>
          </x14:cfRule>
          <xm:sqref>AE367:AF387</xm:sqref>
        </x14:conditionalFormatting>
        <x14:conditionalFormatting xmlns:xm="http://schemas.microsoft.com/office/excel/2006/main">
          <x14:cfRule type="expression" priority="3" id="{49BF8DD1-E17A-4C8B-BE30-3AE953D5D092}">
            <xm:f>'1.5 Universal Data'!$C$8&lt;$AE$7</xm:f>
            <x14:dxf>
              <fill>
                <patternFill patternType="lightUp">
                  <bgColor theme="0"/>
                </patternFill>
              </fill>
            </x14:dxf>
          </x14:cfRule>
          <xm:sqref>AE391:AF473</xm:sqref>
        </x14:conditionalFormatting>
        <x14:conditionalFormatting xmlns:xm="http://schemas.microsoft.com/office/excel/2006/main">
          <x14:cfRule type="expression" priority="2" id="{D738E056-3780-466B-923A-33CC5CCF6AD6}">
            <xm:f>'1.5 Universal Data'!$C$8&lt;$AE$7</xm:f>
            <x14:dxf>
              <fill>
                <patternFill patternType="lightUp">
                  <bgColor theme="0"/>
                </patternFill>
              </fill>
            </x14:dxf>
          </x14:cfRule>
          <xm:sqref>AE477:AF737</xm:sqref>
        </x14:conditionalFormatting>
        <x14:conditionalFormatting xmlns:xm="http://schemas.microsoft.com/office/excel/2006/main">
          <x14:cfRule type="expression" priority="1" id="{F6A2C2EC-076C-4A4F-9C30-864FB597FFDE}">
            <xm:f>'1.5 Universal Data'!$C$8&lt;$AE$7</xm:f>
            <x14:dxf>
              <fill>
                <patternFill patternType="lightUp">
                  <bgColor theme="0"/>
                </patternFill>
              </fill>
            </x14:dxf>
          </x14:cfRule>
          <xm:sqref>AE741:AF762</xm:sqref>
        </x14:conditionalFormatting>
        <x14:conditionalFormatting xmlns:xm="http://schemas.microsoft.com/office/excel/2006/main">
          <x14:cfRule type="expression" priority="34" id="{57E73804-15B6-4B28-9DA6-A045282E0850}">
            <xm:f>'1.5 Universal Data'!$C$8&lt;$AG$7</xm:f>
            <x14:dxf>
              <fill>
                <patternFill patternType="lightUp">
                  <bgColor theme="0"/>
                </patternFill>
              </fill>
            </x14:dxf>
          </x14:cfRule>
          <xm:sqref>AG13:AG235</xm:sqref>
        </x14:conditionalFormatting>
        <x14:conditionalFormatting xmlns:xm="http://schemas.microsoft.com/office/excel/2006/main">
          <x14:cfRule type="expression" priority="29" id="{0EAD0558-80E2-4C89-9547-CBA40C896B8F}">
            <xm:f>'1.5 Universal Data'!$C$8&lt;$AG$7</xm:f>
            <x14:dxf>
              <fill>
                <patternFill patternType="lightUp">
                  <bgColor theme="0"/>
                </patternFill>
              </fill>
            </x14:dxf>
          </x14:cfRule>
          <xm:sqref>AG239:AG363</xm:sqref>
        </x14:conditionalFormatting>
        <x14:conditionalFormatting xmlns:xm="http://schemas.microsoft.com/office/excel/2006/main">
          <x14:cfRule type="expression" priority="24" id="{A250DA21-175D-45A5-9432-18C442F03B53}">
            <xm:f>'1.5 Universal Data'!$C$8&lt;$AG$7</xm:f>
            <x14:dxf>
              <fill>
                <patternFill patternType="lightUp">
                  <bgColor theme="0"/>
                </patternFill>
              </fill>
            </x14:dxf>
          </x14:cfRule>
          <xm:sqref>AG367:AG387</xm:sqref>
        </x14:conditionalFormatting>
        <x14:conditionalFormatting xmlns:xm="http://schemas.microsoft.com/office/excel/2006/main">
          <x14:cfRule type="expression" priority="19" id="{704DFCF0-9117-43E1-B6DC-2B98C600EA8F}">
            <xm:f>'1.5 Universal Data'!$C$8&lt;$AG$7</xm:f>
            <x14:dxf>
              <fill>
                <patternFill patternType="lightUp">
                  <bgColor theme="0"/>
                </patternFill>
              </fill>
            </x14:dxf>
          </x14:cfRule>
          <xm:sqref>AG391:AG473</xm:sqref>
        </x14:conditionalFormatting>
        <x14:conditionalFormatting xmlns:xm="http://schemas.microsoft.com/office/excel/2006/main">
          <x14:cfRule type="expression" priority="14" id="{E3738A8D-BBB1-4F3F-906F-662BE96EE705}">
            <xm:f>'1.5 Universal Data'!$C$8&lt;$AG$7</xm:f>
            <x14:dxf>
              <fill>
                <patternFill patternType="lightUp">
                  <bgColor theme="0"/>
                </patternFill>
              </fill>
            </x14:dxf>
          </x14:cfRule>
          <xm:sqref>AG477:AG737</xm:sqref>
        </x14:conditionalFormatting>
        <x14:conditionalFormatting xmlns:xm="http://schemas.microsoft.com/office/excel/2006/main">
          <x14:cfRule type="expression" priority="9" id="{CFA2F8F6-AD42-41C7-888A-0D68BD910737}">
            <xm:f>'1.5 Universal Data'!$C$8&lt;$AG$7</xm:f>
            <x14:dxf>
              <fill>
                <patternFill patternType="lightUp">
                  <bgColor theme="0"/>
                </patternFill>
              </fill>
            </x14:dxf>
          </x14:cfRule>
          <xm:sqref>AG741:AG762</xm:sqref>
        </x14:conditionalFormatting>
        <x14:conditionalFormatting xmlns:xm="http://schemas.microsoft.com/office/excel/2006/main">
          <x14:cfRule type="expression" priority="33" id="{31DDBF5C-ECE8-452D-AB86-3E4B970D4BFE}">
            <xm:f>'1.5 Universal Data'!$C$8&lt;$AH$7</xm:f>
            <x14:dxf>
              <fill>
                <patternFill patternType="lightUp">
                  <bgColor theme="0"/>
                </patternFill>
              </fill>
            </x14:dxf>
          </x14:cfRule>
          <xm:sqref>AH13:AH235</xm:sqref>
        </x14:conditionalFormatting>
        <x14:conditionalFormatting xmlns:xm="http://schemas.microsoft.com/office/excel/2006/main">
          <x14:cfRule type="expression" priority="28" id="{5CC90100-BF89-43E8-AFE8-4D27F8AC5B76}">
            <xm:f>'1.5 Universal Data'!$C$8&lt;$AH$7</xm:f>
            <x14:dxf>
              <fill>
                <patternFill patternType="lightUp">
                  <bgColor theme="0"/>
                </patternFill>
              </fill>
            </x14:dxf>
          </x14:cfRule>
          <xm:sqref>AH239:AH363</xm:sqref>
        </x14:conditionalFormatting>
        <x14:conditionalFormatting xmlns:xm="http://schemas.microsoft.com/office/excel/2006/main">
          <x14:cfRule type="expression" priority="23" id="{CCCEE45C-8745-4D90-AB05-1F4E6CAF585D}">
            <xm:f>'1.5 Universal Data'!$C$8&lt;$AH$7</xm:f>
            <x14:dxf>
              <fill>
                <patternFill patternType="lightUp">
                  <bgColor theme="0"/>
                </patternFill>
              </fill>
            </x14:dxf>
          </x14:cfRule>
          <xm:sqref>AH367:AH387</xm:sqref>
        </x14:conditionalFormatting>
        <x14:conditionalFormatting xmlns:xm="http://schemas.microsoft.com/office/excel/2006/main">
          <x14:cfRule type="expression" priority="18" id="{96B4B6B2-5153-4AF4-BEA5-223CEDFDA18E}">
            <xm:f>'1.5 Universal Data'!$C$8&lt;$AH$7</xm:f>
            <x14:dxf>
              <fill>
                <patternFill patternType="lightUp">
                  <bgColor theme="0"/>
                </patternFill>
              </fill>
            </x14:dxf>
          </x14:cfRule>
          <xm:sqref>AH391:AH473</xm:sqref>
        </x14:conditionalFormatting>
        <x14:conditionalFormatting xmlns:xm="http://schemas.microsoft.com/office/excel/2006/main">
          <x14:cfRule type="expression" priority="13" id="{8DD8E8CE-79FB-4F9C-B942-E68B2E21A87F}">
            <xm:f>'1.5 Universal Data'!$C$8&lt;$AH$7</xm:f>
            <x14:dxf>
              <fill>
                <patternFill patternType="lightUp">
                  <bgColor theme="0"/>
                </patternFill>
              </fill>
            </x14:dxf>
          </x14:cfRule>
          <xm:sqref>AH477:AH737</xm:sqref>
        </x14:conditionalFormatting>
        <x14:conditionalFormatting xmlns:xm="http://schemas.microsoft.com/office/excel/2006/main">
          <x14:cfRule type="expression" priority="8" id="{75AA1C11-D53A-4AB8-9FA5-26BB8AE7DD30}">
            <xm:f>'1.5 Universal Data'!$C$8&lt;$AH$7</xm:f>
            <x14:dxf>
              <fill>
                <patternFill patternType="lightUp">
                  <bgColor theme="0"/>
                </patternFill>
              </fill>
            </x14:dxf>
          </x14:cfRule>
          <xm:sqref>AH741:AH762</xm:sqref>
        </x14:conditionalFormatting>
        <x14:conditionalFormatting xmlns:xm="http://schemas.microsoft.com/office/excel/2006/main">
          <x14:cfRule type="expression" priority="32" id="{326E7444-E88D-4A5F-AC3A-AD7F267567B2}">
            <xm:f>'1.5 Universal Data'!$C$8&lt;$AI$7</xm:f>
            <x14:dxf>
              <fill>
                <patternFill patternType="lightUp">
                  <bgColor theme="0"/>
                </patternFill>
              </fill>
            </x14:dxf>
          </x14:cfRule>
          <xm:sqref>AI13:AI235</xm:sqref>
        </x14:conditionalFormatting>
        <x14:conditionalFormatting xmlns:xm="http://schemas.microsoft.com/office/excel/2006/main">
          <x14:cfRule type="expression" priority="27" id="{F1CAD733-9915-44B0-90C6-C88F5815AB23}">
            <xm:f>'1.5 Universal Data'!$C$8&lt;$AI$7</xm:f>
            <x14:dxf>
              <fill>
                <patternFill patternType="lightUp">
                  <bgColor theme="0"/>
                </patternFill>
              </fill>
            </x14:dxf>
          </x14:cfRule>
          <xm:sqref>AI239:AI363</xm:sqref>
        </x14:conditionalFormatting>
        <x14:conditionalFormatting xmlns:xm="http://schemas.microsoft.com/office/excel/2006/main">
          <x14:cfRule type="expression" priority="22" id="{FD88EFEC-F8F4-426A-AFE3-A78D8DD33367}">
            <xm:f>'1.5 Universal Data'!$C$8&lt;$AI$7</xm:f>
            <x14:dxf>
              <fill>
                <patternFill patternType="lightUp">
                  <bgColor theme="0"/>
                </patternFill>
              </fill>
            </x14:dxf>
          </x14:cfRule>
          <xm:sqref>AI367:AI387</xm:sqref>
        </x14:conditionalFormatting>
        <x14:conditionalFormatting xmlns:xm="http://schemas.microsoft.com/office/excel/2006/main">
          <x14:cfRule type="expression" priority="17" id="{3E1D33AD-134B-42EE-BD09-64731179EDAC}">
            <xm:f>'1.5 Universal Data'!$C$8&lt;$AI$7</xm:f>
            <x14:dxf>
              <fill>
                <patternFill patternType="lightUp">
                  <bgColor theme="0"/>
                </patternFill>
              </fill>
            </x14:dxf>
          </x14:cfRule>
          <xm:sqref>AI391:AI473</xm:sqref>
        </x14:conditionalFormatting>
        <x14:conditionalFormatting xmlns:xm="http://schemas.microsoft.com/office/excel/2006/main">
          <x14:cfRule type="expression" priority="12" id="{9F056773-673E-4B46-B56B-65E3C7F44B9D}">
            <xm:f>'1.5 Universal Data'!$C$8&lt;$AI$7</xm:f>
            <x14:dxf>
              <fill>
                <patternFill patternType="lightUp">
                  <bgColor theme="0"/>
                </patternFill>
              </fill>
            </x14:dxf>
          </x14:cfRule>
          <xm:sqref>AI477:AI737</xm:sqref>
        </x14:conditionalFormatting>
        <x14:conditionalFormatting xmlns:xm="http://schemas.microsoft.com/office/excel/2006/main">
          <x14:cfRule type="expression" priority="7" id="{2CD0A38B-42F7-4B54-B306-6FF30038B0CF}">
            <xm:f>'1.5 Universal Data'!$C$8&lt;$AI$7</xm:f>
            <x14:dxf>
              <fill>
                <patternFill patternType="lightUp">
                  <bgColor theme="0"/>
                </patternFill>
              </fill>
            </x14:dxf>
          </x14:cfRule>
          <xm:sqref>AI741:AI762</xm:sqref>
        </x14:conditionalFormatting>
      </x14:conditionalFormatting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60ECB-BBC9-427D-9C1F-04EFF1F446CE}">
  <sheetPr>
    <tabColor theme="0" tint="-0.499984740745262"/>
  </sheetPr>
  <dimension ref="A1:AN155"/>
  <sheetViews>
    <sheetView topLeftCell="K1" zoomScale="80" zoomScaleNormal="80" workbookViewId="0">
      <pane ySplit="8" topLeftCell="A14" activePane="bottomLeft" state="frozen"/>
      <selection activeCell="AS35" sqref="AS35"/>
      <selection pane="bottomLeft" activeCell="O50" sqref="O50"/>
    </sheetView>
  </sheetViews>
  <sheetFormatPr defaultRowHeight="14.5"/>
  <cols>
    <col min="1" max="14" width="1.7265625" customWidth="1"/>
    <col min="15" max="15" width="15.26953125" customWidth="1"/>
    <col min="16" max="16" width="26.453125" bestFit="1" customWidth="1"/>
    <col min="17" max="28" width="1.7265625" hidden="1" customWidth="1"/>
    <col min="29" max="29" width="9.26953125" customWidth="1"/>
    <col min="30" max="30" width="7.7265625" customWidth="1"/>
  </cols>
  <sheetData>
    <row r="1" spans="1:40" s="46" customFormat="1" ht="23.5">
      <c r="A1" s="56" t="str">
        <f>'1.1 Cover'!A1</f>
        <v>Regulatory Reporting Pack</v>
      </c>
    </row>
    <row r="2" spans="1:40" s="46" customFormat="1" ht="23.5">
      <c r="A2" s="56" t="str">
        <f>'1.1 Cover'!A2</f>
        <v>Price base - 2018/19</v>
      </c>
    </row>
    <row r="3" spans="1:40" s="46" customFormat="1" ht="23.5">
      <c r="A3" s="56" t="str">
        <f>'1.1 Cover'!A3</f>
        <v>Regulatory Year: April 2022 - March 2023</v>
      </c>
    </row>
    <row r="4" spans="1:40" s="46" customFormat="1" ht="23.5">
      <c r="A4" s="56" t="s">
        <v>143</v>
      </c>
    </row>
    <row r="6" spans="1:40">
      <c r="AE6" s="1476" t="s">
        <v>1146</v>
      </c>
      <c r="AF6" s="1477"/>
      <c r="AG6" s="1477"/>
      <c r="AH6" s="1477"/>
      <c r="AI6" s="1478"/>
      <c r="AJ6" s="1476" t="s">
        <v>2548</v>
      </c>
      <c r="AK6" s="1477"/>
      <c r="AL6" s="1477"/>
      <c r="AM6" s="1477"/>
      <c r="AN6" s="1478"/>
    </row>
    <row r="7" spans="1:40" s="43" customFormat="1">
      <c r="D7" s="55"/>
      <c r="E7" s="55"/>
      <c r="F7" s="55"/>
      <c r="G7" s="55"/>
      <c r="H7" s="55"/>
      <c r="I7" s="55"/>
      <c r="J7" s="55"/>
      <c r="K7" s="55"/>
      <c r="L7" s="55"/>
      <c r="M7" s="55"/>
      <c r="N7" s="55"/>
      <c r="O7" s="43" t="s">
        <v>2549</v>
      </c>
      <c r="P7" s="43" t="s">
        <v>2550</v>
      </c>
      <c r="Q7" s="54" t="s">
        <v>1377</v>
      </c>
      <c r="R7" s="54" t="s">
        <v>1378</v>
      </c>
      <c r="S7" s="54" t="s">
        <v>1379</v>
      </c>
      <c r="T7" s="54" t="s">
        <v>1380</v>
      </c>
      <c r="U7" s="54" t="s">
        <v>1381</v>
      </c>
      <c r="V7" s="54" t="s">
        <v>1382</v>
      </c>
      <c r="W7" s="54" t="s">
        <v>1383</v>
      </c>
      <c r="X7" s="54" t="s">
        <v>1384</v>
      </c>
      <c r="Y7" s="54" t="s">
        <v>1385</v>
      </c>
      <c r="Z7" s="54" t="s">
        <v>1386</v>
      </c>
      <c r="AA7" s="54" t="s">
        <v>2324</v>
      </c>
      <c r="AB7" s="54" t="s">
        <v>2325</v>
      </c>
      <c r="AC7" s="43" t="s">
        <v>1387</v>
      </c>
      <c r="AD7"/>
      <c r="AE7" s="52">
        <v>2022</v>
      </c>
      <c r="AF7" s="51">
        <v>2023</v>
      </c>
      <c r="AG7" s="51">
        <v>2024</v>
      </c>
      <c r="AH7" s="51">
        <v>2025</v>
      </c>
      <c r="AI7" s="50">
        <v>2026</v>
      </c>
      <c r="AJ7" s="52">
        <v>2027</v>
      </c>
      <c r="AK7" s="51">
        <v>2028</v>
      </c>
      <c r="AL7" s="51">
        <v>2029</v>
      </c>
      <c r="AM7" s="51">
        <v>2030</v>
      </c>
      <c r="AN7" s="50">
        <v>2031</v>
      </c>
    </row>
    <row r="8" spans="1:40">
      <c r="O8" s="43"/>
      <c r="P8" s="43"/>
      <c r="Q8" s="43"/>
      <c r="R8" s="43"/>
      <c r="S8" s="43"/>
      <c r="T8" s="43"/>
      <c r="U8" s="43"/>
      <c r="V8" s="43"/>
    </row>
    <row r="9" spans="1:40" s="1" customFormat="1" ht="18">
      <c r="B9" s="2"/>
    </row>
    <row r="11" spans="1:40" s="1" customFormat="1" ht="14">
      <c r="A11" s="42"/>
      <c r="B11" s="48" t="s">
        <v>2551</v>
      </c>
    </row>
    <row r="13" spans="1:40">
      <c r="O13" s="942"/>
      <c r="P13" t="s">
        <v>2395</v>
      </c>
      <c r="AC13" t="s">
        <v>2396</v>
      </c>
      <c r="AE13" s="888"/>
      <c r="AF13" s="888"/>
      <c r="AG13" s="888"/>
      <c r="AH13" s="888"/>
      <c r="AI13" s="888"/>
      <c r="AJ13" s="888"/>
      <c r="AK13" s="888"/>
      <c r="AL13" s="888"/>
      <c r="AM13" s="888"/>
      <c r="AN13" s="888"/>
    </row>
    <row r="14" spans="1:40">
      <c r="O14" s="826" t="str">
        <f>IF(O13="","",O13)</f>
        <v/>
      </c>
      <c r="P14" t="s">
        <v>2397</v>
      </c>
      <c r="V14" s="62"/>
      <c r="AC14" t="s">
        <v>2396</v>
      </c>
      <c r="AE14" s="888"/>
      <c r="AF14" s="888"/>
      <c r="AG14" s="888"/>
      <c r="AH14" s="888"/>
      <c r="AI14" s="888"/>
      <c r="AJ14" s="888"/>
      <c r="AK14" s="888"/>
      <c r="AL14" s="888"/>
      <c r="AM14" s="888"/>
      <c r="AN14" s="888"/>
    </row>
    <row r="15" spans="1:40">
      <c r="O15" s="826" t="str">
        <f t="shared" ref="O15:O45" si="0">IF(O14="","",O14)</f>
        <v/>
      </c>
      <c r="P15" t="s">
        <v>2398</v>
      </c>
      <c r="V15" s="62"/>
      <c r="AC15" t="s">
        <v>2396</v>
      </c>
      <c r="AE15" s="888"/>
      <c r="AF15" s="888"/>
      <c r="AG15" s="888"/>
      <c r="AH15" s="888"/>
      <c r="AI15" s="888"/>
      <c r="AJ15" s="888"/>
      <c r="AK15" s="888"/>
      <c r="AL15" s="888"/>
      <c r="AM15" s="888"/>
      <c r="AN15" s="888"/>
    </row>
    <row r="16" spans="1:40">
      <c r="O16" s="826" t="str">
        <f t="shared" si="0"/>
        <v/>
      </c>
      <c r="P16" t="s">
        <v>2399</v>
      </c>
      <c r="V16" s="62"/>
      <c r="AC16" t="s">
        <v>2396</v>
      </c>
      <c r="AE16" s="888"/>
      <c r="AF16" s="888"/>
      <c r="AG16" s="888"/>
      <c r="AH16" s="888"/>
      <c r="AI16" s="888"/>
      <c r="AJ16" s="888"/>
      <c r="AK16" s="888"/>
      <c r="AL16" s="888"/>
      <c r="AM16" s="888"/>
      <c r="AN16" s="888"/>
    </row>
    <row r="17" spans="15:40">
      <c r="O17" s="826" t="str">
        <f t="shared" si="0"/>
        <v/>
      </c>
      <c r="P17" t="s">
        <v>2400</v>
      </c>
      <c r="V17" s="62"/>
      <c r="AC17" t="s">
        <v>2396</v>
      </c>
      <c r="AE17" s="888"/>
      <c r="AF17" s="888"/>
      <c r="AG17" s="888"/>
      <c r="AH17" s="888"/>
      <c r="AI17" s="888"/>
      <c r="AJ17" s="888"/>
      <c r="AK17" s="888"/>
      <c r="AL17" s="888"/>
      <c r="AM17" s="888"/>
      <c r="AN17" s="888"/>
    </row>
    <row r="18" spans="15:40">
      <c r="O18" s="826" t="str">
        <f t="shared" si="0"/>
        <v/>
      </c>
      <c r="P18" t="s">
        <v>355</v>
      </c>
      <c r="V18" s="62"/>
      <c r="AC18" t="s">
        <v>2396</v>
      </c>
      <c r="AE18" s="888"/>
      <c r="AF18" s="888"/>
      <c r="AG18" s="888"/>
      <c r="AH18" s="888"/>
      <c r="AI18" s="888"/>
      <c r="AJ18" s="888"/>
      <c r="AK18" s="888"/>
      <c r="AL18" s="888"/>
      <c r="AM18" s="888"/>
      <c r="AN18" s="888"/>
    </row>
    <row r="19" spans="15:40">
      <c r="O19" s="826" t="str">
        <f t="shared" si="0"/>
        <v/>
      </c>
      <c r="P19" t="s">
        <v>2401</v>
      </c>
      <c r="V19" s="62"/>
      <c r="AC19" t="s">
        <v>2396</v>
      </c>
      <c r="AE19" s="888"/>
      <c r="AF19" s="888"/>
      <c r="AG19" s="888"/>
      <c r="AH19" s="888"/>
      <c r="AI19" s="888"/>
      <c r="AJ19" s="888"/>
      <c r="AK19" s="888"/>
      <c r="AL19" s="888"/>
      <c r="AM19" s="888"/>
      <c r="AN19" s="888"/>
    </row>
    <row r="20" spans="15:40">
      <c r="O20" s="826" t="str">
        <f t="shared" si="0"/>
        <v/>
      </c>
      <c r="P20" t="s">
        <v>2402</v>
      </c>
      <c r="V20" s="62"/>
      <c r="AC20" t="s">
        <v>2396</v>
      </c>
      <c r="AE20" s="888"/>
      <c r="AF20" s="888"/>
      <c r="AG20" s="888"/>
      <c r="AH20" s="888"/>
      <c r="AI20" s="888"/>
      <c r="AJ20" s="888"/>
      <c r="AK20" s="888"/>
      <c r="AL20" s="888"/>
      <c r="AM20" s="888"/>
      <c r="AN20" s="888"/>
    </row>
    <row r="21" spans="15:40">
      <c r="O21" s="826" t="str">
        <f t="shared" si="0"/>
        <v/>
      </c>
      <c r="P21" t="s">
        <v>2403</v>
      </c>
      <c r="V21" s="62"/>
      <c r="AC21" t="s">
        <v>2396</v>
      </c>
      <c r="AE21" s="888"/>
      <c r="AF21" s="888"/>
      <c r="AG21" s="888"/>
      <c r="AH21" s="888"/>
      <c r="AI21" s="888"/>
      <c r="AJ21" s="888"/>
      <c r="AK21" s="888"/>
      <c r="AL21" s="888"/>
      <c r="AM21" s="888"/>
      <c r="AN21" s="888"/>
    </row>
    <row r="22" spans="15:40">
      <c r="O22" s="826" t="str">
        <f t="shared" si="0"/>
        <v/>
      </c>
      <c r="P22" t="s">
        <v>2404</v>
      </c>
      <c r="V22" s="62"/>
      <c r="AC22" t="s">
        <v>2396</v>
      </c>
      <c r="AE22" s="888"/>
      <c r="AF22" s="888"/>
      <c r="AG22" s="888"/>
      <c r="AH22" s="888"/>
      <c r="AI22" s="888"/>
      <c r="AJ22" s="888"/>
      <c r="AK22" s="888"/>
      <c r="AL22" s="888"/>
      <c r="AM22" s="888"/>
      <c r="AN22" s="888"/>
    </row>
    <row r="23" spans="15:40">
      <c r="O23" s="826" t="str">
        <f t="shared" si="0"/>
        <v/>
      </c>
      <c r="P23" t="s">
        <v>2405</v>
      </c>
      <c r="V23" s="62"/>
      <c r="AC23" t="s">
        <v>2396</v>
      </c>
      <c r="AE23" s="888"/>
      <c r="AF23" s="888"/>
      <c r="AG23" s="888"/>
      <c r="AH23" s="888"/>
      <c r="AI23" s="888"/>
      <c r="AJ23" s="888"/>
      <c r="AK23" s="888"/>
      <c r="AL23" s="888"/>
      <c r="AM23" s="888"/>
      <c r="AN23" s="888"/>
    </row>
    <row r="24" spans="15:40">
      <c r="O24" s="826" t="str">
        <f t="shared" si="0"/>
        <v/>
      </c>
      <c r="P24" t="s">
        <v>2406</v>
      </c>
      <c r="V24" s="62"/>
      <c r="AC24" t="s">
        <v>2396</v>
      </c>
      <c r="AE24" s="888"/>
      <c r="AF24" s="888"/>
      <c r="AG24" s="888"/>
      <c r="AH24" s="888"/>
      <c r="AI24" s="888"/>
      <c r="AJ24" s="888"/>
      <c r="AK24" s="888"/>
      <c r="AL24" s="888"/>
      <c r="AM24" s="888"/>
      <c r="AN24" s="888"/>
    </row>
    <row r="25" spans="15:40">
      <c r="O25" s="826" t="str">
        <f t="shared" si="0"/>
        <v/>
      </c>
      <c r="P25" t="s">
        <v>2407</v>
      </c>
      <c r="V25" s="62"/>
      <c r="AC25" t="s">
        <v>2396</v>
      </c>
      <c r="AE25" s="888"/>
      <c r="AF25" s="888"/>
      <c r="AG25" s="888"/>
      <c r="AH25" s="888"/>
      <c r="AI25" s="888"/>
      <c r="AJ25" s="888"/>
      <c r="AK25" s="888"/>
      <c r="AL25" s="888"/>
      <c r="AM25" s="888"/>
      <c r="AN25" s="888"/>
    </row>
    <row r="26" spans="15:40">
      <c r="O26" s="826" t="str">
        <f t="shared" si="0"/>
        <v/>
      </c>
      <c r="P26" t="s">
        <v>2408</v>
      </c>
      <c r="V26" s="62"/>
      <c r="AC26" t="s">
        <v>2396</v>
      </c>
      <c r="AE26" s="888"/>
      <c r="AF26" s="888"/>
      <c r="AG26" s="888"/>
      <c r="AH26" s="888"/>
      <c r="AI26" s="888"/>
      <c r="AJ26" s="888"/>
      <c r="AK26" s="888"/>
      <c r="AL26" s="888"/>
      <c r="AM26" s="888"/>
      <c r="AN26" s="888"/>
    </row>
    <row r="27" spans="15:40">
      <c r="O27" s="826" t="str">
        <f t="shared" si="0"/>
        <v/>
      </c>
      <c r="P27" t="s">
        <v>2409</v>
      </c>
      <c r="V27" s="62"/>
      <c r="AC27" t="s">
        <v>2396</v>
      </c>
      <c r="AE27" s="888"/>
      <c r="AF27" s="888"/>
      <c r="AG27" s="888"/>
      <c r="AH27" s="888"/>
      <c r="AI27" s="888"/>
      <c r="AJ27" s="888"/>
      <c r="AK27" s="888"/>
      <c r="AL27" s="888"/>
      <c r="AM27" s="888"/>
      <c r="AN27" s="888"/>
    </row>
    <row r="28" spans="15:40">
      <c r="O28" s="826" t="str">
        <f t="shared" si="0"/>
        <v/>
      </c>
      <c r="P28" t="s">
        <v>3373</v>
      </c>
      <c r="V28" s="62"/>
      <c r="AC28" t="s">
        <v>2396</v>
      </c>
      <c r="AE28" s="888"/>
      <c r="AF28" s="888"/>
      <c r="AG28" s="888"/>
      <c r="AH28" s="888"/>
      <c r="AI28" s="888"/>
      <c r="AJ28" s="888"/>
      <c r="AK28" s="888"/>
      <c r="AL28" s="888"/>
      <c r="AM28" s="888"/>
      <c r="AN28" s="888"/>
    </row>
    <row r="29" spans="15:40">
      <c r="O29" s="826"/>
      <c r="P29" t="s">
        <v>3374</v>
      </c>
      <c r="V29" s="62"/>
      <c r="AC29" t="s">
        <v>2396</v>
      </c>
      <c r="AE29" s="888"/>
      <c r="AF29" s="888"/>
      <c r="AG29" s="888"/>
      <c r="AH29" s="888"/>
      <c r="AI29" s="888"/>
      <c r="AJ29" s="888"/>
      <c r="AK29" s="888"/>
      <c r="AL29" s="888"/>
      <c r="AM29" s="888"/>
      <c r="AN29" s="888"/>
    </row>
    <row r="30" spans="15:40">
      <c r="O30" s="826" t="str">
        <f>IF(O28="","",O28)</f>
        <v/>
      </c>
      <c r="P30" t="s">
        <v>2411</v>
      </c>
      <c r="V30" s="62"/>
      <c r="AC30" t="s">
        <v>2396</v>
      </c>
      <c r="AE30" s="888"/>
      <c r="AF30" s="888"/>
      <c r="AG30" s="888"/>
      <c r="AH30" s="888"/>
      <c r="AI30" s="888"/>
      <c r="AJ30" s="888"/>
      <c r="AK30" s="888"/>
      <c r="AL30" s="888"/>
      <c r="AM30" s="888"/>
      <c r="AN30" s="888"/>
    </row>
    <row r="31" spans="15:40">
      <c r="O31" s="826" t="str">
        <f t="shared" si="0"/>
        <v/>
      </c>
      <c r="P31" t="s">
        <v>2412</v>
      </c>
      <c r="V31" s="62"/>
      <c r="AC31" t="s">
        <v>2396</v>
      </c>
      <c r="AE31" s="888"/>
      <c r="AF31" s="888"/>
      <c r="AG31" s="888"/>
      <c r="AH31" s="888"/>
      <c r="AI31" s="888"/>
      <c r="AJ31" s="888"/>
      <c r="AK31" s="888"/>
      <c r="AL31" s="888"/>
      <c r="AM31" s="888"/>
      <c r="AN31" s="888"/>
    </row>
    <row r="32" spans="15:40">
      <c r="O32" s="826" t="str">
        <f t="shared" si="0"/>
        <v/>
      </c>
      <c r="P32" t="s">
        <v>2413</v>
      </c>
      <c r="V32" s="62"/>
      <c r="AC32" t="s">
        <v>2396</v>
      </c>
      <c r="AE32" s="888"/>
      <c r="AF32" s="888"/>
      <c r="AG32" s="888"/>
      <c r="AH32" s="888"/>
      <c r="AI32" s="888"/>
      <c r="AJ32" s="888"/>
      <c r="AK32" s="888"/>
      <c r="AL32" s="888"/>
      <c r="AM32" s="888"/>
      <c r="AN32" s="888"/>
    </row>
    <row r="33" spans="1:40">
      <c r="O33" s="826" t="str">
        <f t="shared" si="0"/>
        <v/>
      </c>
      <c r="P33" t="s">
        <v>2414</v>
      </c>
      <c r="V33" s="62"/>
      <c r="AC33" t="s">
        <v>2396</v>
      </c>
      <c r="AE33" s="888"/>
      <c r="AF33" s="888"/>
      <c r="AG33" s="888"/>
      <c r="AH33" s="888"/>
      <c r="AI33" s="888"/>
      <c r="AJ33" s="888"/>
      <c r="AK33" s="888"/>
      <c r="AL33" s="888"/>
      <c r="AM33" s="888"/>
      <c r="AN33" s="888"/>
    </row>
    <row r="34" spans="1:40">
      <c r="O34" s="826" t="str">
        <f t="shared" si="0"/>
        <v/>
      </c>
      <c r="P34" t="s">
        <v>2415</v>
      </c>
      <c r="V34" s="62"/>
      <c r="AC34" t="s">
        <v>2396</v>
      </c>
      <c r="AE34" s="888"/>
      <c r="AF34" s="888"/>
      <c r="AG34" s="888"/>
      <c r="AH34" s="888"/>
      <c r="AI34" s="888"/>
      <c r="AJ34" s="888"/>
      <c r="AK34" s="888"/>
      <c r="AL34" s="888"/>
      <c r="AM34" s="888"/>
      <c r="AN34" s="888"/>
    </row>
    <row r="35" spans="1:40">
      <c r="O35" s="826" t="str">
        <f t="shared" si="0"/>
        <v/>
      </c>
      <c r="P35" t="s">
        <v>2416</v>
      </c>
      <c r="V35" s="62"/>
      <c r="AC35" t="s">
        <v>2396</v>
      </c>
      <c r="AE35" s="888"/>
      <c r="AF35" s="888"/>
      <c r="AG35" s="888"/>
      <c r="AH35" s="888"/>
      <c r="AI35" s="888"/>
      <c r="AJ35" s="888"/>
      <c r="AK35" s="888"/>
      <c r="AL35" s="888"/>
      <c r="AM35" s="888"/>
      <c r="AN35" s="888"/>
    </row>
    <row r="36" spans="1:40">
      <c r="O36" s="826" t="str">
        <f t="shared" si="0"/>
        <v/>
      </c>
      <c r="P36" t="s">
        <v>2417</v>
      </c>
      <c r="V36" s="62"/>
      <c r="AC36" t="s">
        <v>2396</v>
      </c>
      <c r="AE36" s="888"/>
      <c r="AF36" s="888"/>
      <c r="AG36" s="888"/>
      <c r="AH36" s="888"/>
      <c r="AI36" s="888"/>
      <c r="AJ36" s="888"/>
      <c r="AK36" s="888"/>
      <c r="AL36" s="888"/>
      <c r="AM36" s="888"/>
      <c r="AN36" s="888"/>
    </row>
    <row r="37" spans="1:40">
      <c r="O37" s="826" t="str">
        <f t="shared" si="0"/>
        <v/>
      </c>
      <c r="P37" t="s">
        <v>2418</v>
      </c>
      <c r="V37" s="62"/>
      <c r="AC37" t="s">
        <v>2396</v>
      </c>
      <c r="AE37" s="888"/>
      <c r="AF37" s="888"/>
      <c r="AG37" s="888"/>
      <c r="AH37" s="888"/>
      <c r="AI37" s="888"/>
      <c r="AJ37" s="888"/>
      <c r="AK37" s="888"/>
      <c r="AL37" s="888"/>
      <c r="AM37" s="888"/>
      <c r="AN37" s="888"/>
    </row>
    <row r="38" spans="1:40">
      <c r="O38" s="826" t="str">
        <f t="shared" si="0"/>
        <v/>
      </c>
      <c r="P38" t="s">
        <v>2419</v>
      </c>
      <c r="V38" s="62"/>
      <c r="AC38" t="s">
        <v>2396</v>
      </c>
      <c r="AE38" s="888"/>
      <c r="AF38" s="888"/>
      <c r="AG38" s="888"/>
      <c r="AH38" s="888"/>
      <c r="AI38" s="888"/>
      <c r="AJ38" s="888"/>
      <c r="AK38" s="888"/>
      <c r="AL38" s="888"/>
      <c r="AM38" s="888"/>
      <c r="AN38" s="888"/>
    </row>
    <row r="39" spans="1:40">
      <c r="O39" s="826" t="str">
        <f t="shared" si="0"/>
        <v/>
      </c>
      <c r="P39" t="s">
        <v>2420</v>
      </c>
      <c r="V39" s="62"/>
      <c r="AC39" t="s">
        <v>2396</v>
      </c>
      <c r="AE39" s="888"/>
      <c r="AF39" s="888"/>
      <c r="AG39" s="888"/>
      <c r="AH39" s="888"/>
      <c r="AI39" s="888"/>
      <c r="AJ39" s="888"/>
      <c r="AK39" s="888"/>
      <c r="AL39" s="888"/>
      <c r="AM39" s="888"/>
      <c r="AN39" s="888"/>
    </row>
    <row r="40" spans="1:40">
      <c r="O40" s="826" t="str">
        <f t="shared" si="0"/>
        <v/>
      </c>
      <c r="P40" t="s">
        <v>2421</v>
      </c>
      <c r="V40" s="62"/>
      <c r="AC40" t="s">
        <v>2396</v>
      </c>
      <c r="AE40" s="888"/>
      <c r="AF40" s="888"/>
      <c r="AG40" s="888"/>
      <c r="AH40" s="888"/>
      <c r="AI40" s="888"/>
      <c r="AJ40" s="888"/>
      <c r="AK40" s="888"/>
      <c r="AL40" s="888"/>
      <c r="AM40" s="888"/>
      <c r="AN40" s="888"/>
    </row>
    <row r="41" spans="1:40">
      <c r="O41" s="826" t="str">
        <f t="shared" si="0"/>
        <v/>
      </c>
      <c r="P41" t="s">
        <v>2422</v>
      </c>
      <c r="V41" s="62"/>
      <c r="AC41" t="s">
        <v>2396</v>
      </c>
      <c r="AE41" s="888"/>
      <c r="AF41" s="888"/>
      <c r="AG41" s="888"/>
      <c r="AH41" s="888"/>
      <c r="AI41" s="888"/>
      <c r="AJ41" s="888"/>
      <c r="AK41" s="888"/>
      <c r="AL41" s="888"/>
      <c r="AM41" s="888"/>
      <c r="AN41" s="888"/>
    </row>
    <row r="42" spans="1:40">
      <c r="O42" s="826" t="str">
        <f t="shared" si="0"/>
        <v/>
      </c>
      <c r="P42" t="s">
        <v>2424</v>
      </c>
      <c r="V42" s="62"/>
      <c r="AC42" t="s">
        <v>2396</v>
      </c>
      <c r="AE42" s="888"/>
      <c r="AF42" s="888"/>
      <c r="AG42" s="888"/>
      <c r="AH42" s="888"/>
      <c r="AI42" s="888"/>
      <c r="AJ42" s="888"/>
      <c r="AK42" s="888"/>
      <c r="AL42" s="888"/>
      <c r="AM42" s="888"/>
      <c r="AN42" s="888"/>
    </row>
    <row r="43" spans="1:40">
      <c r="O43" s="826" t="str">
        <f t="shared" si="0"/>
        <v/>
      </c>
      <c r="P43" s="942"/>
      <c r="AC43" t="s">
        <v>2396</v>
      </c>
      <c r="AE43" s="888"/>
      <c r="AF43" s="888"/>
      <c r="AG43" s="888"/>
      <c r="AH43" s="888"/>
      <c r="AI43" s="888"/>
      <c r="AJ43" s="888"/>
      <c r="AK43" s="888"/>
      <c r="AL43" s="888"/>
      <c r="AM43" s="888"/>
      <c r="AN43" s="888"/>
    </row>
    <row r="44" spans="1:40">
      <c r="O44" s="826" t="str">
        <f t="shared" si="0"/>
        <v/>
      </c>
      <c r="P44" s="942"/>
      <c r="AC44" t="s">
        <v>2396</v>
      </c>
      <c r="AE44" s="888"/>
      <c r="AF44" s="888"/>
      <c r="AG44" s="888"/>
      <c r="AH44" s="888"/>
      <c r="AI44" s="888"/>
      <c r="AJ44" s="888"/>
      <c r="AK44" s="888"/>
      <c r="AL44" s="888"/>
      <c r="AM44" s="888"/>
      <c r="AN44" s="888"/>
    </row>
    <row r="45" spans="1:40">
      <c r="O45" s="826" t="str">
        <f t="shared" si="0"/>
        <v/>
      </c>
      <c r="P45" s="942"/>
      <c r="AC45" t="s">
        <v>2396</v>
      </c>
      <c r="AE45" s="888"/>
      <c r="AF45" s="888"/>
      <c r="AG45" s="888"/>
      <c r="AH45" s="888"/>
      <c r="AI45" s="888"/>
      <c r="AJ45" s="888"/>
      <c r="AK45" s="888"/>
      <c r="AL45" s="888"/>
      <c r="AM45" s="888"/>
      <c r="AN45" s="888"/>
    </row>
    <row r="46" spans="1:40">
      <c r="AE46" s="67"/>
      <c r="AF46" s="67"/>
      <c r="AG46" s="67"/>
      <c r="AH46" s="67"/>
      <c r="AI46" s="67"/>
      <c r="AJ46" s="67"/>
      <c r="AK46" s="67"/>
      <c r="AL46" s="67"/>
      <c r="AM46" s="67"/>
      <c r="AN46" s="67"/>
    </row>
    <row r="47" spans="1:40" s="1" customFormat="1" ht="14">
      <c r="A47" s="42"/>
      <c r="B47" s="48" t="s">
        <v>2552</v>
      </c>
    </row>
    <row r="49" spans="15:40">
      <c r="O49" s="942"/>
      <c r="P49" t="s">
        <v>2395</v>
      </c>
      <c r="AC49" t="s">
        <v>2396</v>
      </c>
      <c r="AE49" s="888"/>
      <c r="AF49" s="888"/>
      <c r="AG49" s="888"/>
      <c r="AH49" s="888"/>
      <c r="AI49" s="888"/>
      <c r="AJ49" s="888"/>
      <c r="AK49" s="888"/>
      <c r="AL49" s="888"/>
      <c r="AM49" s="888"/>
      <c r="AN49" s="888"/>
    </row>
    <row r="50" spans="15:40">
      <c r="O50" s="69" t="str">
        <f>IF(O49="","",O49)</f>
        <v/>
      </c>
      <c r="P50" t="s">
        <v>2397</v>
      </c>
      <c r="V50" s="62"/>
      <c r="AC50" t="s">
        <v>2396</v>
      </c>
      <c r="AE50" s="888"/>
      <c r="AF50" s="888"/>
      <c r="AG50" s="888"/>
      <c r="AH50" s="888"/>
      <c r="AI50" s="888"/>
      <c r="AJ50" s="888"/>
      <c r="AK50" s="888"/>
      <c r="AL50" s="888"/>
      <c r="AM50" s="888"/>
      <c r="AN50" s="888"/>
    </row>
    <row r="51" spans="15:40">
      <c r="O51" s="69" t="str">
        <f t="shared" ref="O51:O81" si="1">IF(O50="","",O50)</f>
        <v/>
      </c>
      <c r="P51" t="s">
        <v>2398</v>
      </c>
      <c r="V51" s="62"/>
      <c r="AC51" t="s">
        <v>2396</v>
      </c>
      <c r="AE51" s="888"/>
      <c r="AF51" s="888"/>
      <c r="AG51" s="888"/>
      <c r="AH51" s="888"/>
      <c r="AI51" s="888"/>
      <c r="AJ51" s="888"/>
      <c r="AK51" s="888"/>
      <c r="AL51" s="888"/>
      <c r="AM51" s="888"/>
      <c r="AN51" s="888"/>
    </row>
    <row r="52" spans="15:40">
      <c r="O52" s="69" t="str">
        <f t="shared" si="1"/>
        <v/>
      </c>
      <c r="P52" t="s">
        <v>2399</v>
      </c>
      <c r="V52" s="62"/>
      <c r="AC52" t="s">
        <v>2396</v>
      </c>
      <c r="AE52" s="888"/>
      <c r="AF52" s="888"/>
      <c r="AG52" s="888"/>
      <c r="AH52" s="888"/>
      <c r="AI52" s="888"/>
      <c r="AJ52" s="888"/>
      <c r="AK52" s="888"/>
      <c r="AL52" s="888"/>
      <c r="AM52" s="888"/>
      <c r="AN52" s="888"/>
    </row>
    <row r="53" spans="15:40">
      <c r="O53" s="69" t="str">
        <f t="shared" si="1"/>
        <v/>
      </c>
      <c r="P53" t="s">
        <v>2400</v>
      </c>
      <c r="V53" s="62"/>
      <c r="AC53" t="s">
        <v>2396</v>
      </c>
      <c r="AE53" s="888"/>
      <c r="AF53" s="888"/>
      <c r="AG53" s="888"/>
      <c r="AH53" s="888"/>
      <c r="AI53" s="888"/>
      <c r="AJ53" s="888"/>
      <c r="AK53" s="888"/>
      <c r="AL53" s="888"/>
      <c r="AM53" s="888"/>
      <c r="AN53" s="888"/>
    </row>
    <row r="54" spans="15:40">
      <c r="O54" s="69" t="str">
        <f t="shared" si="1"/>
        <v/>
      </c>
      <c r="P54" t="s">
        <v>355</v>
      </c>
      <c r="V54" s="62"/>
      <c r="AC54" t="s">
        <v>2396</v>
      </c>
      <c r="AE54" s="888"/>
      <c r="AF54" s="888"/>
      <c r="AG54" s="888"/>
      <c r="AH54" s="888"/>
      <c r="AI54" s="888"/>
      <c r="AJ54" s="888"/>
      <c r="AK54" s="888"/>
      <c r="AL54" s="888"/>
      <c r="AM54" s="888"/>
      <c r="AN54" s="888"/>
    </row>
    <row r="55" spans="15:40">
      <c r="O55" s="69" t="str">
        <f t="shared" si="1"/>
        <v/>
      </c>
      <c r="P55" t="s">
        <v>2401</v>
      </c>
      <c r="V55" s="62"/>
      <c r="AC55" t="s">
        <v>2396</v>
      </c>
      <c r="AE55" s="888"/>
      <c r="AF55" s="888"/>
      <c r="AG55" s="888"/>
      <c r="AH55" s="888"/>
      <c r="AI55" s="888"/>
      <c r="AJ55" s="888"/>
      <c r="AK55" s="888"/>
      <c r="AL55" s="888"/>
      <c r="AM55" s="888"/>
      <c r="AN55" s="888"/>
    </row>
    <row r="56" spans="15:40">
      <c r="O56" s="69" t="str">
        <f t="shared" si="1"/>
        <v/>
      </c>
      <c r="P56" t="s">
        <v>2402</v>
      </c>
      <c r="V56" s="62"/>
      <c r="AC56" t="s">
        <v>2396</v>
      </c>
      <c r="AE56" s="888"/>
      <c r="AF56" s="888"/>
      <c r="AG56" s="888"/>
      <c r="AH56" s="888"/>
      <c r="AI56" s="888"/>
      <c r="AJ56" s="888"/>
      <c r="AK56" s="888"/>
      <c r="AL56" s="888"/>
      <c r="AM56" s="888"/>
      <c r="AN56" s="888"/>
    </row>
    <row r="57" spans="15:40">
      <c r="O57" s="69" t="str">
        <f t="shared" si="1"/>
        <v/>
      </c>
      <c r="P57" t="s">
        <v>2403</v>
      </c>
      <c r="V57" s="62"/>
      <c r="AC57" t="s">
        <v>2396</v>
      </c>
      <c r="AE57" s="888"/>
      <c r="AF57" s="888"/>
      <c r="AG57" s="888"/>
      <c r="AH57" s="888"/>
      <c r="AI57" s="888"/>
      <c r="AJ57" s="888"/>
      <c r="AK57" s="888"/>
      <c r="AL57" s="888"/>
      <c r="AM57" s="888"/>
      <c r="AN57" s="888"/>
    </row>
    <row r="58" spans="15:40">
      <c r="O58" s="69" t="str">
        <f t="shared" si="1"/>
        <v/>
      </c>
      <c r="P58" t="s">
        <v>2404</v>
      </c>
      <c r="V58" s="62"/>
      <c r="AC58" t="s">
        <v>2396</v>
      </c>
      <c r="AE58" s="888"/>
      <c r="AF58" s="888"/>
      <c r="AG58" s="888"/>
      <c r="AH58" s="888"/>
      <c r="AI58" s="888"/>
      <c r="AJ58" s="888"/>
      <c r="AK58" s="888"/>
      <c r="AL58" s="888"/>
      <c r="AM58" s="888"/>
      <c r="AN58" s="888"/>
    </row>
    <row r="59" spans="15:40">
      <c r="O59" s="69" t="str">
        <f t="shared" si="1"/>
        <v/>
      </c>
      <c r="P59" t="s">
        <v>2405</v>
      </c>
      <c r="V59" s="62"/>
      <c r="AC59" t="s">
        <v>2396</v>
      </c>
      <c r="AE59" s="888"/>
      <c r="AF59" s="888"/>
      <c r="AG59" s="888"/>
      <c r="AH59" s="888"/>
      <c r="AI59" s="888"/>
      <c r="AJ59" s="888"/>
      <c r="AK59" s="888"/>
      <c r="AL59" s="888"/>
      <c r="AM59" s="888"/>
      <c r="AN59" s="888"/>
    </row>
    <row r="60" spans="15:40">
      <c r="O60" s="69" t="str">
        <f t="shared" si="1"/>
        <v/>
      </c>
      <c r="P60" t="s">
        <v>2406</v>
      </c>
      <c r="V60" s="62"/>
      <c r="AC60" t="s">
        <v>2396</v>
      </c>
      <c r="AE60" s="888"/>
      <c r="AF60" s="888"/>
      <c r="AG60" s="888"/>
      <c r="AH60" s="888"/>
      <c r="AI60" s="888"/>
      <c r="AJ60" s="888"/>
      <c r="AK60" s="888"/>
      <c r="AL60" s="888"/>
      <c r="AM60" s="888"/>
      <c r="AN60" s="888"/>
    </row>
    <row r="61" spans="15:40">
      <c r="O61" s="69" t="str">
        <f t="shared" si="1"/>
        <v/>
      </c>
      <c r="P61" t="s">
        <v>2407</v>
      </c>
      <c r="V61" s="62"/>
      <c r="AC61" t="s">
        <v>2396</v>
      </c>
      <c r="AE61" s="888"/>
      <c r="AF61" s="888"/>
      <c r="AG61" s="888"/>
      <c r="AH61" s="888"/>
      <c r="AI61" s="888"/>
      <c r="AJ61" s="888"/>
      <c r="AK61" s="888"/>
      <c r="AL61" s="888"/>
      <c r="AM61" s="888"/>
      <c r="AN61" s="888"/>
    </row>
    <row r="62" spans="15:40">
      <c r="O62" s="69" t="str">
        <f t="shared" si="1"/>
        <v/>
      </c>
      <c r="P62" t="s">
        <v>2408</v>
      </c>
      <c r="V62" s="62"/>
      <c r="AC62" t="s">
        <v>2396</v>
      </c>
      <c r="AE62" s="888"/>
      <c r="AF62" s="888"/>
      <c r="AG62" s="888"/>
      <c r="AH62" s="888"/>
      <c r="AI62" s="888"/>
      <c r="AJ62" s="888"/>
      <c r="AK62" s="888"/>
      <c r="AL62" s="888"/>
      <c r="AM62" s="888"/>
      <c r="AN62" s="888"/>
    </row>
    <row r="63" spans="15:40">
      <c r="O63" s="69" t="str">
        <f t="shared" si="1"/>
        <v/>
      </c>
      <c r="P63" t="s">
        <v>2409</v>
      </c>
      <c r="V63" s="62"/>
      <c r="AC63" t="s">
        <v>2396</v>
      </c>
      <c r="AE63" s="888"/>
      <c r="AF63" s="888"/>
      <c r="AG63" s="888"/>
      <c r="AH63" s="888"/>
      <c r="AI63" s="888"/>
      <c r="AJ63" s="888"/>
      <c r="AK63" s="888"/>
      <c r="AL63" s="888"/>
      <c r="AM63" s="888"/>
      <c r="AN63" s="888"/>
    </row>
    <row r="64" spans="15:40">
      <c r="O64" s="69" t="str">
        <f t="shared" si="1"/>
        <v/>
      </c>
      <c r="P64" t="s">
        <v>3373</v>
      </c>
      <c r="V64" s="62"/>
      <c r="AC64" t="s">
        <v>2396</v>
      </c>
      <c r="AE64" s="888"/>
      <c r="AF64" s="888"/>
      <c r="AG64" s="888"/>
      <c r="AH64" s="888"/>
      <c r="AI64" s="888"/>
      <c r="AJ64" s="888"/>
      <c r="AK64" s="888"/>
      <c r="AL64" s="888"/>
      <c r="AM64" s="888"/>
      <c r="AN64" s="888"/>
    </row>
    <row r="65" spans="15:40">
      <c r="O65" s="69" t="str">
        <f t="shared" si="1"/>
        <v/>
      </c>
      <c r="P65" t="s">
        <v>3374</v>
      </c>
      <c r="V65" s="62"/>
      <c r="AC65" t="s">
        <v>2396</v>
      </c>
      <c r="AE65" s="888"/>
      <c r="AF65" s="888"/>
      <c r="AG65" s="888"/>
      <c r="AH65" s="888"/>
      <c r="AI65" s="888"/>
      <c r="AJ65" s="888"/>
      <c r="AK65" s="888"/>
      <c r="AL65" s="888"/>
      <c r="AM65" s="888"/>
      <c r="AN65" s="888"/>
    </row>
    <row r="66" spans="15:40">
      <c r="O66" s="69" t="str">
        <f t="shared" si="1"/>
        <v/>
      </c>
      <c r="P66" t="s">
        <v>2411</v>
      </c>
      <c r="V66" s="62"/>
      <c r="AC66" t="s">
        <v>2396</v>
      </c>
      <c r="AE66" s="888"/>
      <c r="AF66" s="888"/>
      <c r="AG66" s="888"/>
      <c r="AH66" s="888"/>
      <c r="AI66" s="888"/>
      <c r="AJ66" s="888"/>
      <c r="AK66" s="888"/>
      <c r="AL66" s="888"/>
      <c r="AM66" s="888"/>
      <c r="AN66" s="888"/>
    </row>
    <row r="67" spans="15:40">
      <c r="O67" s="69" t="str">
        <f t="shared" si="1"/>
        <v/>
      </c>
      <c r="P67" t="s">
        <v>2412</v>
      </c>
      <c r="V67" s="62"/>
      <c r="AC67" t="s">
        <v>2396</v>
      </c>
      <c r="AE67" s="888"/>
      <c r="AF67" s="888"/>
      <c r="AG67" s="888"/>
      <c r="AH67" s="888"/>
      <c r="AI67" s="888"/>
      <c r="AJ67" s="888"/>
      <c r="AK67" s="888"/>
      <c r="AL67" s="888"/>
      <c r="AM67" s="888"/>
      <c r="AN67" s="888"/>
    </row>
    <row r="68" spans="15:40">
      <c r="O68" s="69" t="str">
        <f t="shared" si="1"/>
        <v/>
      </c>
      <c r="P68" t="s">
        <v>2413</v>
      </c>
      <c r="V68" s="62"/>
      <c r="AC68" t="s">
        <v>2396</v>
      </c>
      <c r="AE68" s="888"/>
      <c r="AF68" s="888"/>
      <c r="AG68" s="888"/>
      <c r="AH68" s="888"/>
      <c r="AI68" s="888"/>
      <c r="AJ68" s="888"/>
      <c r="AK68" s="888"/>
      <c r="AL68" s="888"/>
      <c r="AM68" s="888"/>
      <c r="AN68" s="888"/>
    </row>
    <row r="69" spans="15:40">
      <c r="O69" s="69" t="str">
        <f t="shared" si="1"/>
        <v/>
      </c>
      <c r="P69" t="s">
        <v>2414</v>
      </c>
      <c r="V69" s="62"/>
      <c r="AC69" t="s">
        <v>2396</v>
      </c>
      <c r="AE69" s="888"/>
      <c r="AF69" s="888"/>
      <c r="AG69" s="888"/>
      <c r="AH69" s="888"/>
      <c r="AI69" s="888"/>
      <c r="AJ69" s="888"/>
      <c r="AK69" s="888"/>
      <c r="AL69" s="888"/>
      <c r="AM69" s="888"/>
      <c r="AN69" s="888"/>
    </row>
    <row r="70" spans="15:40">
      <c r="O70" s="69" t="str">
        <f t="shared" si="1"/>
        <v/>
      </c>
      <c r="P70" t="s">
        <v>2415</v>
      </c>
      <c r="V70" s="62"/>
      <c r="AC70" t="s">
        <v>2396</v>
      </c>
      <c r="AE70" s="888"/>
      <c r="AF70" s="888"/>
      <c r="AG70" s="888"/>
      <c r="AH70" s="888"/>
      <c r="AI70" s="888"/>
      <c r="AJ70" s="888"/>
      <c r="AK70" s="888"/>
      <c r="AL70" s="888"/>
      <c r="AM70" s="888"/>
      <c r="AN70" s="888"/>
    </row>
    <row r="71" spans="15:40">
      <c r="O71" s="69" t="str">
        <f t="shared" si="1"/>
        <v/>
      </c>
      <c r="P71" t="s">
        <v>2416</v>
      </c>
      <c r="V71" s="62"/>
      <c r="AC71" t="s">
        <v>2396</v>
      </c>
      <c r="AE71" s="888"/>
      <c r="AF71" s="888"/>
      <c r="AG71" s="888"/>
      <c r="AH71" s="888"/>
      <c r="AI71" s="888"/>
      <c r="AJ71" s="888"/>
      <c r="AK71" s="888"/>
      <c r="AL71" s="888"/>
      <c r="AM71" s="888"/>
      <c r="AN71" s="888"/>
    </row>
    <row r="72" spans="15:40">
      <c r="O72" s="69" t="str">
        <f t="shared" si="1"/>
        <v/>
      </c>
      <c r="P72" t="s">
        <v>2417</v>
      </c>
      <c r="V72" s="62"/>
      <c r="AC72" t="s">
        <v>2396</v>
      </c>
      <c r="AE72" s="888"/>
      <c r="AF72" s="888"/>
      <c r="AG72" s="888"/>
      <c r="AH72" s="888"/>
      <c r="AI72" s="888"/>
      <c r="AJ72" s="888"/>
      <c r="AK72" s="888"/>
      <c r="AL72" s="888"/>
      <c r="AM72" s="888"/>
      <c r="AN72" s="888"/>
    </row>
    <row r="73" spans="15:40">
      <c r="O73" s="69" t="str">
        <f t="shared" si="1"/>
        <v/>
      </c>
      <c r="P73" t="s">
        <v>2418</v>
      </c>
      <c r="V73" s="62"/>
      <c r="AC73" t="s">
        <v>2396</v>
      </c>
      <c r="AE73" s="888"/>
      <c r="AF73" s="888"/>
      <c r="AG73" s="888"/>
      <c r="AH73" s="888"/>
      <c r="AI73" s="888"/>
      <c r="AJ73" s="888"/>
      <c r="AK73" s="888"/>
      <c r="AL73" s="888"/>
      <c r="AM73" s="888"/>
      <c r="AN73" s="888"/>
    </row>
    <row r="74" spans="15:40">
      <c r="O74" s="69" t="str">
        <f t="shared" si="1"/>
        <v/>
      </c>
      <c r="P74" t="s">
        <v>2419</v>
      </c>
      <c r="V74" s="62"/>
      <c r="AC74" t="s">
        <v>2396</v>
      </c>
      <c r="AE74" s="888"/>
      <c r="AF74" s="888"/>
      <c r="AG74" s="888"/>
      <c r="AH74" s="888"/>
      <c r="AI74" s="888"/>
      <c r="AJ74" s="888"/>
      <c r="AK74" s="888"/>
      <c r="AL74" s="888"/>
      <c r="AM74" s="888"/>
      <c r="AN74" s="888"/>
    </row>
    <row r="75" spans="15:40">
      <c r="O75" s="69" t="str">
        <f t="shared" si="1"/>
        <v/>
      </c>
      <c r="P75" t="s">
        <v>2420</v>
      </c>
      <c r="V75" s="62"/>
      <c r="AC75" t="s">
        <v>2396</v>
      </c>
      <c r="AE75" s="888"/>
      <c r="AF75" s="888"/>
      <c r="AG75" s="888"/>
      <c r="AH75" s="888"/>
      <c r="AI75" s="888"/>
      <c r="AJ75" s="888"/>
      <c r="AK75" s="888"/>
      <c r="AL75" s="888"/>
      <c r="AM75" s="888"/>
      <c r="AN75" s="888"/>
    </row>
    <row r="76" spans="15:40">
      <c r="O76" s="69" t="str">
        <f t="shared" si="1"/>
        <v/>
      </c>
      <c r="P76" t="s">
        <v>2421</v>
      </c>
      <c r="V76" s="62"/>
      <c r="AC76" t="s">
        <v>2396</v>
      </c>
      <c r="AE76" s="888"/>
      <c r="AF76" s="888"/>
      <c r="AG76" s="888"/>
      <c r="AH76" s="888"/>
      <c r="AI76" s="888"/>
      <c r="AJ76" s="888"/>
      <c r="AK76" s="888"/>
      <c r="AL76" s="888"/>
      <c r="AM76" s="888"/>
      <c r="AN76" s="888"/>
    </row>
    <row r="77" spans="15:40">
      <c r="O77" s="69" t="str">
        <f t="shared" si="1"/>
        <v/>
      </c>
      <c r="P77" t="s">
        <v>2422</v>
      </c>
      <c r="V77" s="62"/>
      <c r="AC77" t="s">
        <v>2396</v>
      </c>
      <c r="AE77" s="888"/>
      <c r="AF77" s="888"/>
      <c r="AG77" s="888"/>
      <c r="AH77" s="888"/>
      <c r="AI77" s="888"/>
      <c r="AJ77" s="888"/>
      <c r="AK77" s="888"/>
      <c r="AL77" s="888"/>
      <c r="AM77" s="888"/>
      <c r="AN77" s="888"/>
    </row>
    <row r="78" spans="15:40">
      <c r="O78" s="69" t="str">
        <f t="shared" si="1"/>
        <v/>
      </c>
      <c r="P78" t="s">
        <v>2424</v>
      </c>
      <c r="V78" s="62"/>
      <c r="AC78" t="s">
        <v>2396</v>
      </c>
      <c r="AE78" s="888"/>
      <c r="AF78" s="888"/>
      <c r="AG78" s="888"/>
      <c r="AH78" s="888"/>
      <c r="AI78" s="888"/>
      <c r="AJ78" s="888"/>
      <c r="AK78" s="888"/>
      <c r="AL78" s="888"/>
      <c r="AM78" s="888"/>
      <c r="AN78" s="888"/>
    </row>
    <row r="79" spans="15:40">
      <c r="O79" s="69" t="str">
        <f t="shared" si="1"/>
        <v/>
      </c>
      <c r="P79" s="942"/>
      <c r="AC79" t="s">
        <v>2396</v>
      </c>
      <c r="AE79" s="888"/>
      <c r="AF79" s="888"/>
      <c r="AG79" s="888"/>
      <c r="AH79" s="888"/>
      <c r="AI79" s="888"/>
      <c r="AJ79" s="888"/>
      <c r="AK79" s="888"/>
      <c r="AL79" s="888"/>
      <c r="AM79" s="888"/>
      <c r="AN79" s="888"/>
    </row>
    <row r="80" spans="15:40">
      <c r="O80" s="69" t="str">
        <f t="shared" si="1"/>
        <v/>
      </c>
      <c r="P80" s="942"/>
      <c r="AC80" t="s">
        <v>2396</v>
      </c>
      <c r="AE80" s="888"/>
      <c r="AF80" s="888"/>
      <c r="AG80" s="888"/>
      <c r="AH80" s="888"/>
      <c r="AI80" s="888"/>
      <c r="AJ80" s="888"/>
      <c r="AK80" s="888"/>
      <c r="AL80" s="888"/>
      <c r="AM80" s="888"/>
      <c r="AN80" s="888"/>
    </row>
    <row r="81" spans="1:40">
      <c r="O81" s="69" t="str">
        <f t="shared" si="1"/>
        <v/>
      </c>
      <c r="P81" s="942"/>
      <c r="AC81" t="s">
        <v>2396</v>
      </c>
      <c r="AE81" s="888"/>
      <c r="AF81" s="888"/>
      <c r="AG81" s="888"/>
      <c r="AH81" s="888"/>
      <c r="AI81" s="888"/>
      <c r="AJ81" s="888"/>
      <c r="AK81" s="888"/>
      <c r="AL81" s="888"/>
      <c r="AM81" s="888"/>
      <c r="AN81" s="888"/>
    </row>
    <row r="82" spans="1:40">
      <c r="AE82" s="803"/>
      <c r="AF82" s="803"/>
      <c r="AG82" s="803"/>
      <c r="AH82" s="803"/>
      <c r="AI82" s="803"/>
      <c r="AJ82" s="803"/>
      <c r="AK82" s="803"/>
      <c r="AL82" s="803"/>
      <c r="AM82" s="803"/>
      <c r="AN82" s="803"/>
    </row>
    <row r="83" spans="1:40" s="1" customFormat="1" ht="14">
      <c r="A83" s="42"/>
      <c r="B83" s="48" t="s">
        <v>2553</v>
      </c>
    </row>
    <row r="85" spans="1:40">
      <c r="O85" s="942"/>
      <c r="P85" t="s">
        <v>2395</v>
      </c>
      <c r="AC85" t="s">
        <v>2396</v>
      </c>
      <c r="AE85" s="888"/>
      <c r="AF85" s="888"/>
      <c r="AG85" s="888"/>
      <c r="AH85" s="888"/>
      <c r="AI85" s="888"/>
      <c r="AJ85" s="888"/>
      <c r="AK85" s="888"/>
      <c r="AL85" s="888"/>
      <c r="AM85" s="888"/>
      <c r="AN85" s="888"/>
    </row>
    <row r="86" spans="1:40">
      <c r="O86" s="69" t="str">
        <f>IF(O85="","",O85)</f>
        <v/>
      </c>
      <c r="P86" t="s">
        <v>2397</v>
      </c>
      <c r="V86" s="62"/>
      <c r="AC86" t="s">
        <v>2396</v>
      </c>
      <c r="AE86" s="888"/>
      <c r="AF86" s="888"/>
      <c r="AG86" s="888"/>
      <c r="AH86" s="888"/>
      <c r="AI86" s="888"/>
      <c r="AJ86" s="888"/>
      <c r="AK86" s="888"/>
      <c r="AL86" s="888"/>
      <c r="AM86" s="888"/>
      <c r="AN86" s="888"/>
    </row>
    <row r="87" spans="1:40">
      <c r="O87" s="69" t="str">
        <f t="shared" ref="O87:O117" si="2">IF(O86="","",O86)</f>
        <v/>
      </c>
      <c r="P87" t="s">
        <v>2398</v>
      </c>
      <c r="V87" s="62"/>
      <c r="AC87" t="s">
        <v>2396</v>
      </c>
      <c r="AE87" s="888"/>
      <c r="AF87" s="888"/>
      <c r="AG87" s="888"/>
      <c r="AH87" s="888"/>
      <c r="AI87" s="888"/>
      <c r="AJ87" s="888"/>
      <c r="AK87" s="888"/>
      <c r="AL87" s="888"/>
      <c r="AM87" s="888"/>
      <c r="AN87" s="888"/>
    </row>
    <row r="88" spans="1:40">
      <c r="O88" s="69" t="str">
        <f t="shared" si="2"/>
        <v/>
      </c>
      <c r="P88" t="s">
        <v>2399</v>
      </c>
      <c r="V88" s="62"/>
      <c r="AC88" t="s">
        <v>2396</v>
      </c>
      <c r="AE88" s="888"/>
      <c r="AF88" s="888"/>
      <c r="AG88" s="888"/>
      <c r="AH88" s="888"/>
      <c r="AI88" s="888"/>
      <c r="AJ88" s="888"/>
      <c r="AK88" s="888"/>
      <c r="AL88" s="888"/>
      <c r="AM88" s="888"/>
      <c r="AN88" s="888"/>
    </row>
    <row r="89" spans="1:40">
      <c r="O89" s="69" t="str">
        <f t="shared" si="2"/>
        <v/>
      </c>
      <c r="P89" t="s">
        <v>2400</v>
      </c>
      <c r="V89" s="62"/>
      <c r="AC89" t="s">
        <v>2396</v>
      </c>
      <c r="AE89" s="888"/>
      <c r="AF89" s="888"/>
      <c r="AG89" s="888"/>
      <c r="AH89" s="888"/>
      <c r="AI89" s="888"/>
      <c r="AJ89" s="888"/>
      <c r="AK89" s="888"/>
      <c r="AL89" s="888"/>
      <c r="AM89" s="888"/>
      <c r="AN89" s="888"/>
    </row>
    <row r="90" spans="1:40">
      <c r="O90" s="69" t="str">
        <f t="shared" si="2"/>
        <v/>
      </c>
      <c r="P90" t="s">
        <v>355</v>
      </c>
      <c r="V90" s="62"/>
      <c r="AC90" t="s">
        <v>2396</v>
      </c>
      <c r="AE90" s="888"/>
      <c r="AF90" s="888"/>
      <c r="AG90" s="888"/>
      <c r="AH90" s="888"/>
      <c r="AI90" s="888"/>
      <c r="AJ90" s="888"/>
      <c r="AK90" s="888"/>
      <c r="AL90" s="888"/>
      <c r="AM90" s="888"/>
      <c r="AN90" s="888"/>
    </row>
    <row r="91" spans="1:40">
      <c r="O91" s="69" t="str">
        <f t="shared" si="2"/>
        <v/>
      </c>
      <c r="P91" t="s">
        <v>2401</v>
      </c>
      <c r="V91" s="62"/>
      <c r="AC91" t="s">
        <v>2396</v>
      </c>
      <c r="AE91" s="888"/>
      <c r="AF91" s="888"/>
      <c r="AG91" s="888"/>
      <c r="AH91" s="888"/>
      <c r="AI91" s="888"/>
      <c r="AJ91" s="888"/>
      <c r="AK91" s="888"/>
      <c r="AL91" s="888"/>
      <c r="AM91" s="888"/>
      <c r="AN91" s="888"/>
    </row>
    <row r="92" spans="1:40">
      <c r="O92" s="69" t="str">
        <f t="shared" si="2"/>
        <v/>
      </c>
      <c r="P92" t="s">
        <v>2402</v>
      </c>
      <c r="V92" s="62"/>
      <c r="AC92" t="s">
        <v>2396</v>
      </c>
      <c r="AE92" s="888"/>
      <c r="AF92" s="888"/>
      <c r="AG92" s="888"/>
      <c r="AH92" s="888"/>
      <c r="AI92" s="888"/>
      <c r="AJ92" s="888"/>
      <c r="AK92" s="888"/>
      <c r="AL92" s="888"/>
      <c r="AM92" s="888"/>
      <c r="AN92" s="888"/>
    </row>
    <row r="93" spans="1:40">
      <c r="O93" s="69" t="str">
        <f t="shared" si="2"/>
        <v/>
      </c>
      <c r="P93" t="s">
        <v>2403</v>
      </c>
      <c r="V93" s="62"/>
      <c r="AC93" t="s">
        <v>2396</v>
      </c>
      <c r="AE93" s="888"/>
      <c r="AF93" s="888"/>
      <c r="AG93" s="888"/>
      <c r="AH93" s="888"/>
      <c r="AI93" s="888"/>
      <c r="AJ93" s="888"/>
      <c r="AK93" s="888"/>
      <c r="AL93" s="888"/>
      <c r="AM93" s="888"/>
      <c r="AN93" s="888"/>
    </row>
    <row r="94" spans="1:40">
      <c r="O94" s="69" t="str">
        <f t="shared" si="2"/>
        <v/>
      </c>
      <c r="P94" t="s">
        <v>2404</v>
      </c>
      <c r="V94" s="62"/>
      <c r="AC94" t="s">
        <v>2396</v>
      </c>
      <c r="AE94" s="888"/>
      <c r="AF94" s="888"/>
      <c r="AG94" s="888"/>
      <c r="AH94" s="888"/>
      <c r="AI94" s="888"/>
      <c r="AJ94" s="888"/>
      <c r="AK94" s="888"/>
      <c r="AL94" s="888"/>
      <c r="AM94" s="888"/>
      <c r="AN94" s="888"/>
    </row>
    <row r="95" spans="1:40">
      <c r="O95" s="69" t="str">
        <f t="shared" si="2"/>
        <v/>
      </c>
      <c r="P95" t="s">
        <v>2405</v>
      </c>
      <c r="V95" s="62"/>
      <c r="AC95" t="s">
        <v>2396</v>
      </c>
      <c r="AE95" s="888"/>
      <c r="AF95" s="888"/>
      <c r="AG95" s="888"/>
      <c r="AH95" s="888"/>
      <c r="AI95" s="888"/>
      <c r="AJ95" s="888"/>
      <c r="AK95" s="888"/>
      <c r="AL95" s="888"/>
      <c r="AM95" s="888"/>
      <c r="AN95" s="888"/>
    </row>
    <row r="96" spans="1:40">
      <c r="O96" s="69" t="str">
        <f t="shared" si="2"/>
        <v/>
      </c>
      <c r="P96" t="s">
        <v>2406</v>
      </c>
      <c r="V96" s="62"/>
      <c r="AC96" t="s">
        <v>2396</v>
      </c>
      <c r="AE96" s="888"/>
      <c r="AF96" s="888"/>
      <c r="AG96" s="888"/>
      <c r="AH96" s="888"/>
      <c r="AI96" s="888"/>
      <c r="AJ96" s="888"/>
      <c r="AK96" s="888"/>
      <c r="AL96" s="888"/>
      <c r="AM96" s="888"/>
      <c r="AN96" s="888"/>
    </row>
    <row r="97" spans="15:40">
      <c r="O97" s="69" t="str">
        <f t="shared" si="2"/>
        <v/>
      </c>
      <c r="P97" t="s">
        <v>2407</v>
      </c>
      <c r="V97" s="62"/>
      <c r="AC97" t="s">
        <v>2396</v>
      </c>
      <c r="AE97" s="888"/>
      <c r="AF97" s="888"/>
      <c r="AG97" s="888"/>
      <c r="AH97" s="888"/>
      <c r="AI97" s="888"/>
      <c r="AJ97" s="888"/>
      <c r="AK97" s="888"/>
      <c r="AL97" s="888"/>
      <c r="AM97" s="888"/>
      <c r="AN97" s="888"/>
    </row>
    <row r="98" spans="15:40">
      <c r="O98" s="69" t="str">
        <f t="shared" si="2"/>
        <v/>
      </c>
      <c r="P98" t="s">
        <v>2408</v>
      </c>
      <c r="V98" s="62"/>
      <c r="AC98" t="s">
        <v>2396</v>
      </c>
      <c r="AE98" s="888"/>
      <c r="AF98" s="888"/>
      <c r="AG98" s="888"/>
      <c r="AH98" s="888"/>
      <c r="AI98" s="888"/>
      <c r="AJ98" s="888"/>
      <c r="AK98" s="888"/>
      <c r="AL98" s="888"/>
      <c r="AM98" s="888"/>
      <c r="AN98" s="888"/>
    </row>
    <row r="99" spans="15:40">
      <c r="O99" s="69" t="str">
        <f t="shared" si="2"/>
        <v/>
      </c>
      <c r="P99" t="s">
        <v>2409</v>
      </c>
      <c r="V99" s="62"/>
      <c r="AC99" t="s">
        <v>2396</v>
      </c>
      <c r="AE99" s="888"/>
      <c r="AF99" s="888"/>
      <c r="AG99" s="888"/>
      <c r="AH99" s="888"/>
      <c r="AI99" s="888"/>
      <c r="AJ99" s="888"/>
      <c r="AK99" s="888"/>
      <c r="AL99" s="888"/>
      <c r="AM99" s="888"/>
      <c r="AN99" s="888"/>
    </row>
    <row r="100" spans="15:40">
      <c r="O100" s="69" t="str">
        <f t="shared" si="2"/>
        <v/>
      </c>
      <c r="P100" t="s">
        <v>3373</v>
      </c>
      <c r="V100" s="62"/>
      <c r="AC100" t="s">
        <v>2396</v>
      </c>
      <c r="AE100" s="888"/>
      <c r="AF100" s="888"/>
      <c r="AG100" s="888"/>
      <c r="AH100" s="888"/>
      <c r="AI100" s="888"/>
      <c r="AJ100" s="888"/>
      <c r="AK100" s="888"/>
      <c r="AL100" s="888"/>
      <c r="AM100" s="888"/>
      <c r="AN100" s="888"/>
    </row>
    <row r="101" spans="15:40">
      <c r="O101" s="69" t="str">
        <f t="shared" si="2"/>
        <v/>
      </c>
      <c r="P101" t="s">
        <v>3374</v>
      </c>
      <c r="V101" s="62"/>
      <c r="AC101" t="s">
        <v>2396</v>
      </c>
      <c r="AE101" s="888"/>
      <c r="AF101" s="888"/>
      <c r="AG101" s="888"/>
      <c r="AH101" s="888"/>
      <c r="AI101" s="888"/>
      <c r="AJ101" s="888"/>
      <c r="AK101" s="888"/>
      <c r="AL101" s="888"/>
      <c r="AM101" s="888"/>
      <c r="AN101" s="888"/>
    </row>
    <row r="102" spans="15:40">
      <c r="O102" s="69" t="str">
        <f t="shared" si="2"/>
        <v/>
      </c>
      <c r="P102" t="s">
        <v>2411</v>
      </c>
      <c r="V102" s="62"/>
      <c r="AC102" t="s">
        <v>2396</v>
      </c>
      <c r="AE102" s="888"/>
      <c r="AF102" s="888"/>
      <c r="AG102" s="888"/>
      <c r="AH102" s="888"/>
      <c r="AI102" s="888"/>
      <c r="AJ102" s="888"/>
      <c r="AK102" s="888"/>
      <c r="AL102" s="888"/>
      <c r="AM102" s="888"/>
      <c r="AN102" s="888"/>
    </row>
    <row r="103" spans="15:40">
      <c r="O103" s="69" t="str">
        <f t="shared" si="2"/>
        <v/>
      </c>
      <c r="P103" t="s">
        <v>2412</v>
      </c>
      <c r="V103" s="62"/>
      <c r="AC103" t="s">
        <v>2396</v>
      </c>
      <c r="AE103" s="888"/>
      <c r="AF103" s="888"/>
      <c r="AG103" s="888"/>
      <c r="AH103" s="888"/>
      <c r="AI103" s="888"/>
      <c r="AJ103" s="888"/>
      <c r="AK103" s="888"/>
      <c r="AL103" s="888"/>
      <c r="AM103" s="888"/>
      <c r="AN103" s="888"/>
    </row>
    <row r="104" spans="15:40">
      <c r="O104" s="69" t="str">
        <f t="shared" si="2"/>
        <v/>
      </c>
      <c r="P104" t="s">
        <v>2413</v>
      </c>
      <c r="V104" s="62"/>
      <c r="AC104" t="s">
        <v>2396</v>
      </c>
      <c r="AE104" s="888"/>
      <c r="AF104" s="888"/>
      <c r="AG104" s="888"/>
      <c r="AH104" s="888"/>
      <c r="AI104" s="888"/>
      <c r="AJ104" s="888"/>
      <c r="AK104" s="888"/>
      <c r="AL104" s="888"/>
      <c r="AM104" s="888"/>
      <c r="AN104" s="888"/>
    </row>
    <row r="105" spans="15:40">
      <c r="O105" s="69" t="str">
        <f t="shared" si="2"/>
        <v/>
      </c>
      <c r="P105" t="s">
        <v>2414</v>
      </c>
      <c r="V105" s="62"/>
      <c r="AC105" t="s">
        <v>2396</v>
      </c>
      <c r="AE105" s="888"/>
      <c r="AF105" s="888"/>
      <c r="AG105" s="888"/>
      <c r="AH105" s="888"/>
      <c r="AI105" s="888"/>
      <c r="AJ105" s="888"/>
      <c r="AK105" s="888"/>
      <c r="AL105" s="888"/>
      <c r="AM105" s="888"/>
      <c r="AN105" s="888"/>
    </row>
    <row r="106" spans="15:40">
      <c r="O106" s="69" t="str">
        <f t="shared" si="2"/>
        <v/>
      </c>
      <c r="P106" t="s">
        <v>2415</v>
      </c>
      <c r="V106" s="62"/>
      <c r="AC106" t="s">
        <v>2396</v>
      </c>
      <c r="AE106" s="888"/>
      <c r="AF106" s="888"/>
      <c r="AG106" s="888"/>
      <c r="AH106" s="888"/>
      <c r="AI106" s="888"/>
      <c r="AJ106" s="888"/>
      <c r="AK106" s="888"/>
      <c r="AL106" s="888"/>
      <c r="AM106" s="888"/>
      <c r="AN106" s="888"/>
    </row>
    <row r="107" spans="15:40">
      <c r="O107" s="69" t="str">
        <f t="shared" si="2"/>
        <v/>
      </c>
      <c r="P107" t="s">
        <v>2416</v>
      </c>
      <c r="V107" s="62"/>
      <c r="AC107" t="s">
        <v>2396</v>
      </c>
      <c r="AE107" s="888"/>
      <c r="AF107" s="888"/>
      <c r="AG107" s="888"/>
      <c r="AH107" s="888"/>
      <c r="AI107" s="888"/>
      <c r="AJ107" s="888"/>
      <c r="AK107" s="888"/>
      <c r="AL107" s="888"/>
      <c r="AM107" s="888"/>
      <c r="AN107" s="888"/>
    </row>
    <row r="108" spans="15:40">
      <c r="O108" s="69" t="str">
        <f t="shared" si="2"/>
        <v/>
      </c>
      <c r="P108" t="s">
        <v>2417</v>
      </c>
      <c r="V108" s="62"/>
      <c r="AC108" t="s">
        <v>2396</v>
      </c>
      <c r="AE108" s="888"/>
      <c r="AF108" s="888"/>
      <c r="AG108" s="888"/>
      <c r="AH108" s="888"/>
      <c r="AI108" s="888"/>
      <c r="AJ108" s="888"/>
      <c r="AK108" s="888"/>
      <c r="AL108" s="888"/>
      <c r="AM108" s="888"/>
      <c r="AN108" s="888"/>
    </row>
    <row r="109" spans="15:40">
      <c r="O109" s="69" t="str">
        <f t="shared" si="2"/>
        <v/>
      </c>
      <c r="P109" t="s">
        <v>2418</v>
      </c>
      <c r="V109" s="62"/>
      <c r="AC109" t="s">
        <v>2396</v>
      </c>
      <c r="AE109" s="888"/>
      <c r="AF109" s="888"/>
      <c r="AG109" s="888"/>
      <c r="AH109" s="888"/>
      <c r="AI109" s="888"/>
      <c r="AJ109" s="888"/>
      <c r="AK109" s="888"/>
      <c r="AL109" s="888"/>
      <c r="AM109" s="888"/>
      <c r="AN109" s="888"/>
    </row>
    <row r="110" spans="15:40">
      <c r="O110" s="69" t="str">
        <f t="shared" si="2"/>
        <v/>
      </c>
      <c r="P110" t="s">
        <v>2419</v>
      </c>
      <c r="V110" s="62"/>
      <c r="AC110" t="s">
        <v>2396</v>
      </c>
      <c r="AE110" s="888"/>
      <c r="AF110" s="888"/>
      <c r="AG110" s="888"/>
      <c r="AH110" s="888"/>
      <c r="AI110" s="888"/>
      <c r="AJ110" s="888"/>
      <c r="AK110" s="888"/>
      <c r="AL110" s="888"/>
      <c r="AM110" s="888"/>
      <c r="AN110" s="888"/>
    </row>
    <row r="111" spans="15:40">
      <c r="O111" s="69" t="str">
        <f t="shared" si="2"/>
        <v/>
      </c>
      <c r="P111" t="s">
        <v>2420</v>
      </c>
      <c r="V111" s="62"/>
      <c r="AC111" t="s">
        <v>2396</v>
      </c>
      <c r="AE111" s="888"/>
      <c r="AF111" s="888"/>
      <c r="AG111" s="888"/>
      <c r="AH111" s="888"/>
      <c r="AI111" s="888"/>
      <c r="AJ111" s="888"/>
      <c r="AK111" s="888"/>
      <c r="AL111" s="888"/>
      <c r="AM111" s="888"/>
      <c r="AN111" s="888"/>
    </row>
    <row r="112" spans="15:40">
      <c r="O112" s="69" t="str">
        <f t="shared" si="2"/>
        <v/>
      </c>
      <c r="P112" t="s">
        <v>2421</v>
      </c>
      <c r="V112" s="62"/>
      <c r="AC112" t="s">
        <v>2396</v>
      </c>
      <c r="AE112" s="888"/>
      <c r="AF112" s="888"/>
      <c r="AG112" s="888"/>
      <c r="AH112" s="888"/>
      <c r="AI112" s="888"/>
      <c r="AJ112" s="888"/>
      <c r="AK112" s="888"/>
      <c r="AL112" s="888"/>
      <c r="AM112" s="888"/>
      <c r="AN112" s="888"/>
    </row>
    <row r="113" spans="1:40">
      <c r="O113" s="69" t="str">
        <f t="shared" si="2"/>
        <v/>
      </c>
      <c r="P113" t="s">
        <v>2422</v>
      </c>
      <c r="V113" s="62"/>
      <c r="AC113" t="s">
        <v>2396</v>
      </c>
      <c r="AE113" s="888"/>
      <c r="AF113" s="888"/>
      <c r="AG113" s="888"/>
      <c r="AH113" s="888"/>
      <c r="AI113" s="888"/>
      <c r="AJ113" s="888"/>
      <c r="AK113" s="888"/>
      <c r="AL113" s="888"/>
      <c r="AM113" s="888"/>
      <c r="AN113" s="888"/>
    </row>
    <row r="114" spans="1:40">
      <c r="O114" s="69" t="str">
        <f t="shared" si="2"/>
        <v/>
      </c>
      <c r="P114" t="s">
        <v>2424</v>
      </c>
      <c r="V114" s="62"/>
      <c r="AC114" t="s">
        <v>2396</v>
      </c>
      <c r="AE114" s="888"/>
      <c r="AF114" s="888"/>
      <c r="AG114" s="888"/>
      <c r="AH114" s="888"/>
      <c r="AI114" s="888"/>
      <c r="AJ114" s="888"/>
      <c r="AK114" s="888"/>
      <c r="AL114" s="888"/>
      <c r="AM114" s="888"/>
      <c r="AN114" s="888"/>
    </row>
    <row r="115" spans="1:40">
      <c r="O115" s="69" t="str">
        <f t="shared" si="2"/>
        <v/>
      </c>
      <c r="P115" s="942"/>
      <c r="AC115" t="s">
        <v>2396</v>
      </c>
      <c r="AE115" s="888"/>
      <c r="AF115" s="888"/>
      <c r="AG115" s="888"/>
      <c r="AH115" s="888"/>
      <c r="AI115" s="888"/>
      <c r="AJ115" s="888"/>
      <c r="AK115" s="888"/>
      <c r="AL115" s="888"/>
      <c r="AM115" s="888"/>
      <c r="AN115" s="888"/>
    </row>
    <row r="116" spans="1:40">
      <c r="O116" s="69" t="str">
        <f t="shared" si="2"/>
        <v/>
      </c>
      <c r="P116" s="942"/>
      <c r="AC116" t="s">
        <v>2396</v>
      </c>
      <c r="AE116" s="888"/>
      <c r="AF116" s="888"/>
      <c r="AG116" s="888"/>
      <c r="AH116" s="888"/>
      <c r="AI116" s="888"/>
      <c r="AJ116" s="888"/>
      <c r="AK116" s="888"/>
      <c r="AL116" s="888"/>
      <c r="AM116" s="888"/>
      <c r="AN116" s="888"/>
    </row>
    <row r="117" spans="1:40">
      <c r="O117" s="69" t="str">
        <f t="shared" si="2"/>
        <v/>
      </c>
      <c r="P117" s="942"/>
      <c r="AC117" t="s">
        <v>2396</v>
      </c>
      <c r="AE117" s="888"/>
      <c r="AF117" s="888"/>
      <c r="AG117" s="888"/>
      <c r="AH117" s="888"/>
      <c r="AI117" s="888"/>
      <c r="AJ117" s="888"/>
      <c r="AK117" s="888"/>
      <c r="AL117" s="888"/>
      <c r="AM117" s="888"/>
      <c r="AN117" s="888"/>
    </row>
    <row r="118" spans="1:40">
      <c r="AE118" s="803"/>
      <c r="AF118" s="803"/>
      <c r="AG118" s="803"/>
      <c r="AH118" s="803"/>
      <c r="AI118" s="803"/>
      <c r="AJ118" s="803"/>
      <c r="AK118" s="803"/>
      <c r="AL118" s="803"/>
      <c r="AM118" s="803"/>
      <c r="AN118" s="803"/>
    </row>
    <row r="119" spans="1:40" s="1" customFormat="1" ht="14">
      <c r="A119" s="42"/>
      <c r="B119" s="48" t="s">
        <v>2554</v>
      </c>
    </row>
    <row r="121" spans="1:40">
      <c r="O121" s="942"/>
      <c r="P121" t="s">
        <v>2395</v>
      </c>
      <c r="AC121" t="s">
        <v>2396</v>
      </c>
      <c r="AE121" s="888"/>
      <c r="AF121" s="888"/>
      <c r="AG121" s="888"/>
      <c r="AH121" s="888"/>
      <c r="AI121" s="888"/>
      <c r="AJ121" s="888"/>
      <c r="AK121" s="888"/>
      <c r="AL121" s="888"/>
      <c r="AM121" s="888"/>
      <c r="AN121" s="888"/>
    </row>
    <row r="122" spans="1:40">
      <c r="O122" s="69" t="str">
        <f>IF(O121="","",O121)</f>
        <v/>
      </c>
      <c r="P122" t="s">
        <v>2397</v>
      </c>
      <c r="V122" s="62"/>
      <c r="AC122" t="s">
        <v>2396</v>
      </c>
      <c r="AE122" s="888"/>
      <c r="AF122" s="888"/>
      <c r="AG122" s="888"/>
      <c r="AH122" s="888"/>
      <c r="AI122" s="888"/>
      <c r="AJ122" s="888"/>
      <c r="AK122" s="888"/>
      <c r="AL122" s="888"/>
      <c r="AM122" s="888"/>
      <c r="AN122" s="888"/>
    </row>
    <row r="123" spans="1:40">
      <c r="O123" s="69" t="str">
        <f t="shared" ref="O123:O153" si="3">IF(O122="","",O122)</f>
        <v/>
      </c>
      <c r="P123" t="s">
        <v>2398</v>
      </c>
      <c r="V123" s="62"/>
      <c r="AC123" t="s">
        <v>2396</v>
      </c>
      <c r="AE123" s="888"/>
      <c r="AF123" s="888"/>
      <c r="AG123" s="888"/>
      <c r="AH123" s="888"/>
      <c r="AI123" s="888"/>
      <c r="AJ123" s="888"/>
      <c r="AK123" s="888"/>
      <c r="AL123" s="888"/>
      <c r="AM123" s="888"/>
      <c r="AN123" s="888"/>
    </row>
    <row r="124" spans="1:40">
      <c r="O124" s="69" t="str">
        <f t="shared" si="3"/>
        <v/>
      </c>
      <c r="P124" t="s">
        <v>2399</v>
      </c>
      <c r="V124" s="62"/>
      <c r="AC124" t="s">
        <v>2396</v>
      </c>
      <c r="AE124" s="888"/>
      <c r="AF124" s="888"/>
      <c r="AG124" s="888"/>
      <c r="AH124" s="888"/>
      <c r="AI124" s="888"/>
      <c r="AJ124" s="888"/>
      <c r="AK124" s="888"/>
      <c r="AL124" s="888"/>
      <c r="AM124" s="888"/>
      <c r="AN124" s="888"/>
    </row>
    <row r="125" spans="1:40">
      <c r="O125" s="69" t="str">
        <f t="shared" si="3"/>
        <v/>
      </c>
      <c r="P125" t="s">
        <v>2400</v>
      </c>
      <c r="V125" s="62"/>
      <c r="AC125" t="s">
        <v>2396</v>
      </c>
      <c r="AE125" s="888"/>
      <c r="AF125" s="888"/>
      <c r="AG125" s="888"/>
      <c r="AH125" s="888"/>
      <c r="AI125" s="888"/>
      <c r="AJ125" s="888"/>
      <c r="AK125" s="888"/>
      <c r="AL125" s="888"/>
      <c r="AM125" s="888"/>
      <c r="AN125" s="888"/>
    </row>
    <row r="126" spans="1:40">
      <c r="O126" s="69" t="str">
        <f t="shared" si="3"/>
        <v/>
      </c>
      <c r="P126" t="s">
        <v>355</v>
      </c>
      <c r="V126" s="62"/>
      <c r="AC126" t="s">
        <v>2396</v>
      </c>
      <c r="AE126" s="888"/>
      <c r="AF126" s="888"/>
      <c r="AG126" s="888"/>
      <c r="AH126" s="888"/>
      <c r="AI126" s="888"/>
      <c r="AJ126" s="888"/>
      <c r="AK126" s="888"/>
      <c r="AL126" s="888"/>
      <c r="AM126" s="888"/>
      <c r="AN126" s="888"/>
    </row>
    <row r="127" spans="1:40">
      <c r="O127" s="69" t="str">
        <f t="shared" si="3"/>
        <v/>
      </c>
      <c r="P127" t="s">
        <v>2401</v>
      </c>
      <c r="V127" s="62"/>
      <c r="AC127" t="s">
        <v>2396</v>
      </c>
      <c r="AE127" s="888"/>
      <c r="AF127" s="888"/>
      <c r="AG127" s="888"/>
      <c r="AH127" s="888"/>
      <c r="AI127" s="888"/>
      <c r="AJ127" s="888"/>
      <c r="AK127" s="888"/>
      <c r="AL127" s="888"/>
      <c r="AM127" s="888"/>
      <c r="AN127" s="888"/>
    </row>
    <row r="128" spans="1:40">
      <c r="O128" s="69" t="str">
        <f t="shared" si="3"/>
        <v/>
      </c>
      <c r="P128" t="s">
        <v>2402</v>
      </c>
      <c r="V128" s="62"/>
      <c r="AC128" t="s">
        <v>2396</v>
      </c>
      <c r="AE128" s="888"/>
      <c r="AF128" s="888"/>
      <c r="AG128" s="888"/>
      <c r="AH128" s="888"/>
      <c r="AI128" s="888"/>
      <c r="AJ128" s="888"/>
      <c r="AK128" s="888"/>
      <c r="AL128" s="888"/>
      <c r="AM128" s="888"/>
      <c r="AN128" s="888"/>
    </row>
    <row r="129" spans="15:40">
      <c r="O129" s="69" t="str">
        <f t="shared" si="3"/>
        <v/>
      </c>
      <c r="P129" t="s">
        <v>2403</v>
      </c>
      <c r="V129" s="62"/>
      <c r="AC129" t="s">
        <v>2396</v>
      </c>
      <c r="AE129" s="888"/>
      <c r="AF129" s="888"/>
      <c r="AG129" s="888"/>
      <c r="AH129" s="888"/>
      <c r="AI129" s="888"/>
      <c r="AJ129" s="888"/>
      <c r="AK129" s="888"/>
      <c r="AL129" s="888"/>
      <c r="AM129" s="888"/>
      <c r="AN129" s="888"/>
    </row>
    <row r="130" spans="15:40">
      <c r="O130" s="69" t="str">
        <f t="shared" si="3"/>
        <v/>
      </c>
      <c r="P130" t="s">
        <v>2404</v>
      </c>
      <c r="V130" s="62"/>
      <c r="AC130" t="s">
        <v>2396</v>
      </c>
      <c r="AE130" s="888"/>
      <c r="AF130" s="888"/>
      <c r="AG130" s="888"/>
      <c r="AH130" s="888"/>
      <c r="AI130" s="888"/>
      <c r="AJ130" s="888"/>
      <c r="AK130" s="888"/>
      <c r="AL130" s="888"/>
      <c r="AM130" s="888"/>
      <c r="AN130" s="888"/>
    </row>
    <row r="131" spans="15:40">
      <c r="O131" s="69" t="str">
        <f t="shared" si="3"/>
        <v/>
      </c>
      <c r="P131" t="s">
        <v>2405</v>
      </c>
      <c r="V131" s="62"/>
      <c r="AC131" t="s">
        <v>2396</v>
      </c>
      <c r="AE131" s="888"/>
      <c r="AF131" s="888"/>
      <c r="AG131" s="888"/>
      <c r="AH131" s="888"/>
      <c r="AI131" s="888"/>
      <c r="AJ131" s="888"/>
      <c r="AK131" s="888"/>
      <c r="AL131" s="888"/>
      <c r="AM131" s="888"/>
      <c r="AN131" s="888"/>
    </row>
    <row r="132" spans="15:40">
      <c r="O132" s="69" t="str">
        <f t="shared" si="3"/>
        <v/>
      </c>
      <c r="P132" t="s">
        <v>2406</v>
      </c>
      <c r="V132" s="62"/>
      <c r="AC132" t="s">
        <v>2396</v>
      </c>
      <c r="AE132" s="888"/>
      <c r="AF132" s="888"/>
      <c r="AG132" s="888"/>
      <c r="AH132" s="888"/>
      <c r="AI132" s="888"/>
      <c r="AJ132" s="888"/>
      <c r="AK132" s="888"/>
      <c r="AL132" s="888"/>
      <c r="AM132" s="888"/>
      <c r="AN132" s="888"/>
    </row>
    <row r="133" spans="15:40">
      <c r="O133" s="69" t="str">
        <f t="shared" si="3"/>
        <v/>
      </c>
      <c r="P133" t="s">
        <v>2407</v>
      </c>
      <c r="V133" s="62"/>
      <c r="AC133" t="s">
        <v>2396</v>
      </c>
      <c r="AE133" s="888"/>
      <c r="AF133" s="888"/>
      <c r="AG133" s="888"/>
      <c r="AH133" s="888"/>
      <c r="AI133" s="888"/>
      <c r="AJ133" s="888"/>
      <c r="AK133" s="888"/>
      <c r="AL133" s="888"/>
      <c r="AM133" s="888"/>
      <c r="AN133" s="888"/>
    </row>
    <row r="134" spans="15:40">
      <c r="O134" s="69" t="str">
        <f t="shared" si="3"/>
        <v/>
      </c>
      <c r="P134" t="s">
        <v>2408</v>
      </c>
      <c r="V134" s="62"/>
      <c r="AC134" t="s">
        <v>2396</v>
      </c>
      <c r="AE134" s="888"/>
      <c r="AF134" s="888"/>
      <c r="AG134" s="888"/>
      <c r="AH134" s="888"/>
      <c r="AI134" s="888"/>
      <c r="AJ134" s="888"/>
      <c r="AK134" s="888"/>
      <c r="AL134" s="888"/>
      <c r="AM134" s="888"/>
      <c r="AN134" s="888"/>
    </row>
    <row r="135" spans="15:40">
      <c r="O135" s="69" t="str">
        <f t="shared" si="3"/>
        <v/>
      </c>
      <c r="P135" t="s">
        <v>2409</v>
      </c>
      <c r="V135" s="62"/>
      <c r="AC135" t="s">
        <v>2396</v>
      </c>
      <c r="AE135" s="888"/>
      <c r="AF135" s="888"/>
      <c r="AG135" s="888"/>
      <c r="AH135" s="888"/>
      <c r="AI135" s="888"/>
      <c r="AJ135" s="888"/>
      <c r="AK135" s="888"/>
      <c r="AL135" s="888"/>
      <c r="AM135" s="888"/>
      <c r="AN135" s="888"/>
    </row>
    <row r="136" spans="15:40">
      <c r="O136" s="69" t="str">
        <f t="shared" si="3"/>
        <v/>
      </c>
      <c r="P136" s="1267" t="s">
        <v>3373</v>
      </c>
      <c r="V136" s="62"/>
      <c r="AC136" t="s">
        <v>2396</v>
      </c>
      <c r="AE136" s="888"/>
      <c r="AF136" s="888"/>
      <c r="AG136" s="888"/>
      <c r="AH136" s="888"/>
      <c r="AI136" s="888"/>
      <c r="AJ136" s="888"/>
      <c r="AK136" s="888"/>
      <c r="AL136" s="888"/>
      <c r="AM136" s="888"/>
      <c r="AN136" s="888"/>
    </row>
    <row r="137" spans="15:40">
      <c r="O137" s="69" t="str">
        <f t="shared" si="3"/>
        <v/>
      </c>
      <c r="P137" s="1267" t="s">
        <v>3374</v>
      </c>
      <c r="V137" s="62"/>
      <c r="AC137" t="s">
        <v>2396</v>
      </c>
      <c r="AE137" s="888"/>
      <c r="AF137" s="888"/>
      <c r="AG137" s="888"/>
      <c r="AH137" s="888"/>
      <c r="AI137" s="888"/>
      <c r="AJ137" s="888"/>
      <c r="AK137" s="888"/>
      <c r="AL137" s="888"/>
      <c r="AM137" s="888"/>
      <c r="AN137" s="888"/>
    </row>
    <row r="138" spans="15:40">
      <c r="O138" s="69" t="str">
        <f t="shared" si="3"/>
        <v/>
      </c>
      <c r="P138" t="s">
        <v>2411</v>
      </c>
      <c r="V138" s="62"/>
      <c r="AC138" t="s">
        <v>2396</v>
      </c>
      <c r="AE138" s="888"/>
      <c r="AF138" s="888"/>
      <c r="AG138" s="888"/>
      <c r="AH138" s="888"/>
      <c r="AI138" s="888"/>
      <c r="AJ138" s="888"/>
      <c r="AK138" s="888"/>
      <c r="AL138" s="888"/>
      <c r="AM138" s="888"/>
      <c r="AN138" s="888"/>
    </row>
    <row r="139" spans="15:40">
      <c r="O139" s="69" t="str">
        <f t="shared" si="3"/>
        <v/>
      </c>
      <c r="P139" t="s">
        <v>2412</v>
      </c>
      <c r="V139" s="62"/>
      <c r="AC139" t="s">
        <v>2396</v>
      </c>
      <c r="AE139" s="888"/>
      <c r="AF139" s="888"/>
      <c r="AG139" s="888"/>
      <c r="AH139" s="888"/>
      <c r="AI139" s="888"/>
      <c r="AJ139" s="888"/>
      <c r="AK139" s="888"/>
      <c r="AL139" s="888"/>
      <c r="AM139" s="888"/>
      <c r="AN139" s="888"/>
    </row>
    <row r="140" spans="15:40">
      <c r="O140" s="69" t="str">
        <f t="shared" si="3"/>
        <v/>
      </c>
      <c r="P140" t="s">
        <v>2413</v>
      </c>
      <c r="V140" s="62"/>
      <c r="AC140" t="s">
        <v>2396</v>
      </c>
      <c r="AE140" s="888"/>
      <c r="AF140" s="888"/>
      <c r="AG140" s="888"/>
      <c r="AH140" s="888"/>
      <c r="AI140" s="888"/>
      <c r="AJ140" s="888"/>
      <c r="AK140" s="888"/>
      <c r="AL140" s="888"/>
      <c r="AM140" s="888"/>
      <c r="AN140" s="888"/>
    </row>
    <row r="141" spans="15:40">
      <c r="O141" s="69" t="str">
        <f t="shared" si="3"/>
        <v/>
      </c>
      <c r="P141" t="s">
        <v>2414</v>
      </c>
      <c r="V141" s="62"/>
      <c r="AC141" t="s">
        <v>2396</v>
      </c>
      <c r="AE141" s="888"/>
      <c r="AF141" s="888"/>
      <c r="AG141" s="888"/>
      <c r="AH141" s="888"/>
      <c r="AI141" s="888"/>
      <c r="AJ141" s="888"/>
      <c r="AK141" s="888"/>
      <c r="AL141" s="888"/>
      <c r="AM141" s="888"/>
      <c r="AN141" s="888"/>
    </row>
    <row r="142" spans="15:40">
      <c r="O142" s="69" t="str">
        <f t="shared" si="3"/>
        <v/>
      </c>
      <c r="P142" t="s">
        <v>2415</v>
      </c>
      <c r="V142" s="62"/>
      <c r="AC142" t="s">
        <v>2396</v>
      </c>
      <c r="AE142" s="888"/>
      <c r="AF142" s="888"/>
      <c r="AG142" s="888"/>
      <c r="AH142" s="888"/>
      <c r="AI142" s="888"/>
      <c r="AJ142" s="888"/>
      <c r="AK142" s="888"/>
      <c r="AL142" s="888"/>
      <c r="AM142" s="888"/>
      <c r="AN142" s="888"/>
    </row>
    <row r="143" spans="15:40">
      <c r="O143" s="69" t="str">
        <f t="shared" si="3"/>
        <v/>
      </c>
      <c r="P143" t="s">
        <v>2416</v>
      </c>
      <c r="V143" s="62"/>
      <c r="AC143" t="s">
        <v>2396</v>
      </c>
      <c r="AE143" s="888"/>
      <c r="AF143" s="888"/>
      <c r="AG143" s="888"/>
      <c r="AH143" s="888"/>
      <c r="AI143" s="888"/>
      <c r="AJ143" s="888"/>
      <c r="AK143" s="888"/>
      <c r="AL143" s="888"/>
      <c r="AM143" s="888"/>
      <c r="AN143" s="888"/>
    </row>
    <row r="144" spans="15:40">
      <c r="O144" s="69" t="str">
        <f t="shared" si="3"/>
        <v/>
      </c>
      <c r="P144" t="s">
        <v>2417</v>
      </c>
      <c r="V144" s="62"/>
      <c r="AC144" t="s">
        <v>2396</v>
      </c>
      <c r="AE144" s="888"/>
      <c r="AF144" s="888"/>
      <c r="AG144" s="888"/>
      <c r="AH144" s="888"/>
      <c r="AI144" s="888"/>
      <c r="AJ144" s="888"/>
      <c r="AK144" s="888"/>
      <c r="AL144" s="888"/>
      <c r="AM144" s="888"/>
      <c r="AN144" s="888"/>
    </row>
    <row r="145" spans="1:40">
      <c r="O145" s="69" t="str">
        <f t="shared" si="3"/>
        <v/>
      </c>
      <c r="P145" t="s">
        <v>2418</v>
      </c>
      <c r="V145" s="62"/>
      <c r="AC145" t="s">
        <v>2396</v>
      </c>
      <c r="AE145" s="888"/>
      <c r="AF145" s="888"/>
      <c r="AG145" s="888"/>
      <c r="AH145" s="888"/>
      <c r="AI145" s="888"/>
      <c r="AJ145" s="888"/>
      <c r="AK145" s="888"/>
      <c r="AL145" s="888"/>
      <c r="AM145" s="888"/>
      <c r="AN145" s="888"/>
    </row>
    <row r="146" spans="1:40">
      <c r="O146" s="69" t="str">
        <f t="shared" si="3"/>
        <v/>
      </c>
      <c r="P146" t="s">
        <v>2419</v>
      </c>
      <c r="V146" s="62"/>
      <c r="AC146" t="s">
        <v>2396</v>
      </c>
      <c r="AE146" s="888"/>
      <c r="AF146" s="888"/>
      <c r="AG146" s="888"/>
      <c r="AH146" s="888"/>
      <c r="AI146" s="888"/>
      <c r="AJ146" s="888"/>
      <c r="AK146" s="888"/>
      <c r="AL146" s="888"/>
      <c r="AM146" s="888"/>
      <c r="AN146" s="888"/>
    </row>
    <row r="147" spans="1:40">
      <c r="O147" s="69" t="str">
        <f t="shared" si="3"/>
        <v/>
      </c>
      <c r="P147" t="s">
        <v>2420</v>
      </c>
      <c r="V147" s="62"/>
      <c r="AC147" t="s">
        <v>2396</v>
      </c>
      <c r="AE147" s="888"/>
      <c r="AF147" s="888"/>
      <c r="AG147" s="888"/>
      <c r="AH147" s="888"/>
      <c r="AI147" s="888"/>
      <c r="AJ147" s="888"/>
      <c r="AK147" s="888"/>
      <c r="AL147" s="888"/>
      <c r="AM147" s="888"/>
      <c r="AN147" s="888"/>
    </row>
    <row r="148" spans="1:40">
      <c r="O148" s="69" t="str">
        <f t="shared" si="3"/>
        <v/>
      </c>
      <c r="P148" t="s">
        <v>2421</v>
      </c>
      <c r="V148" s="62"/>
      <c r="AC148" t="s">
        <v>2396</v>
      </c>
      <c r="AE148" s="888"/>
      <c r="AF148" s="888"/>
      <c r="AG148" s="888"/>
      <c r="AH148" s="888"/>
      <c r="AI148" s="888"/>
      <c r="AJ148" s="888"/>
      <c r="AK148" s="888"/>
      <c r="AL148" s="888"/>
      <c r="AM148" s="888"/>
      <c r="AN148" s="888"/>
    </row>
    <row r="149" spans="1:40">
      <c r="O149" s="69" t="str">
        <f t="shared" si="3"/>
        <v/>
      </c>
      <c r="P149" t="s">
        <v>2422</v>
      </c>
      <c r="V149" s="62"/>
      <c r="AC149" t="s">
        <v>2396</v>
      </c>
      <c r="AE149" s="888"/>
      <c r="AF149" s="888"/>
      <c r="AG149" s="888"/>
      <c r="AH149" s="888"/>
      <c r="AI149" s="888"/>
      <c r="AJ149" s="888"/>
      <c r="AK149" s="888"/>
      <c r="AL149" s="888"/>
      <c r="AM149" s="888"/>
      <c r="AN149" s="888"/>
    </row>
    <row r="150" spans="1:40">
      <c r="O150" s="69" t="str">
        <f t="shared" si="3"/>
        <v/>
      </c>
      <c r="P150" t="s">
        <v>2424</v>
      </c>
      <c r="V150" s="62"/>
      <c r="AC150" t="s">
        <v>2396</v>
      </c>
      <c r="AE150" s="888"/>
      <c r="AF150" s="888"/>
      <c r="AG150" s="888"/>
      <c r="AH150" s="888"/>
      <c r="AI150" s="888"/>
      <c r="AJ150" s="888"/>
      <c r="AK150" s="888"/>
      <c r="AL150" s="888"/>
      <c r="AM150" s="888"/>
      <c r="AN150" s="888"/>
    </row>
    <row r="151" spans="1:40">
      <c r="O151" s="69" t="str">
        <f t="shared" si="3"/>
        <v/>
      </c>
      <c r="P151" s="69" t="str">
        <f>IF(P115="","",P115)</f>
        <v/>
      </c>
      <c r="AC151" t="s">
        <v>2396</v>
      </c>
      <c r="AE151" s="960"/>
      <c r="AF151" s="960"/>
      <c r="AG151" s="960"/>
      <c r="AH151" s="960"/>
      <c r="AI151" s="960"/>
      <c r="AJ151" s="960"/>
      <c r="AK151" s="960"/>
      <c r="AL151" s="960"/>
      <c r="AM151" s="960"/>
      <c r="AN151" s="960"/>
    </row>
    <row r="152" spans="1:40">
      <c r="O152" s="69" t="str">
        <f t="shared" si="3"/>
        <v/>
      </c>
      <c r="P152" s="69" t="str">
        <f>IF(P116="","",P116)</f>
        <v/>
      </c>
      <c r="AC152" t="s">
        <v>2396</v>
      </c>
      <c r="AE152" s="960"/>
      <c r="AF152" s="960"/>
      <c r="AG152" s="960"/>
      <c r="AH152" s="960"/>
      <c r="AI152" s="960"/>
      <c r="AJ152" s="960"/>
      <c r="AK152" s="960"/>
      <c r="AL152" s="960"/>
      <c r="AM152" s="960"/>
      <c r="AN152" s="960"/>
    </row>
    <row r="153" spans="1:40">
      <c r="O153" s="69" t="str">
        <f t="shared" si="3"/>
        <v/>
      </c>
      <c r="P153" s="69" t="str">
        <f t="shared" ref="P153" si="4">IF(P117="","",P117)</f>
        <v/>
      </c>
      <c r="AC153" t="s">
        <v>2396</v>
      </c>
      <c r="AE153" s="960"/>
      <c r="AF153" s="960"/>
      <c r="AG153" s="960"/>
      <c r="AH153" s="960"/>
      <c r="AI153" s="960"/>
      <c r="AJ153" s="960"/>
      <c r="AK153" s="960"/>
      <c r="AL153" s="960"/>
      <c r="AM153" s="960"/>
      <c r="AN153" s="960"/>
    </row>
    <row r="155" spans="1:40" s="46" customFormat="1" ht="18.5">
      <c r="A155" s="47" t="s">
        <v>1375</v>
      </c>
    </row>
  </sheetData>
  <mergeCells count="2">
    <mergeCell ref="AE6:AI6"/>
    <mergeCell ref="AJ6:AN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3" id="{58FA4337-87E8-44F3-91EE-B24B49A7A493}">
            <xm:f>$AE$7&lt;='1.5 Universal Data'!$C$8</xm:f>
            <x14:dxf>
              <fill>
                <patternFill patternType="lightUp">
                  <bgColor theme="0"/>
                </patternFill>
              </fill>
            </x14:dxf>
          </x14:cfRule>
          <xm:sqref>AE13:AF45</xm:sqref>
        </x14:conditionalFormatting>
        <x14:conditionalFormatting xmlns:xm="http://schemas.microsoft.com/office/excel/2006/main">
          <x14:cfRule type="expression" priority="1" id="{037E4978-3C6D-4C60-BEBB-4646ECB55FE2}">
            <xm:f>$AE$7&lt;='1.5 Universal Data'!$C$8</xm:f>
            <x14:dxf>
              <fill>
                <patternFill patternType="lightUp">
                  <bgColor theme="0"/>
                </patternFill>
              </fill>
            </x14:dxf>
          </x14:cfRule>
          <xm:sqref>AE49:AF150</xm:sqref>
        </x14:conditionalFormatting>
        <x14:conditionalFormatting xmlns:xm="http://schemas.microsoft.com/office/excel/2006/main">
          <x14:cfRule type="expression" priority="67" id="{EAD62690-1B4D-4B84-B5C3-CAD6864008E0}">
            <xm:f>$AG$7&lt;='1.5 Universal Data'!$C$8</xm:f>
            <x14:dxf>
              <fill>
                <patternFill patternType="lightUp">
                  <bgColor theme="0"/>
                </patternFill>
              </fill>
            </x14:dxf>
          </x14:cfRule>
          <xm:sqref>AG13:AG45</xm:sqref>
        </x14:conditionalFormatting>
        <x14:conditionalFormatting xmlns:xm="http://schemas.microsoft.com/office/excel/2006/main">
          <x14:cfRule type="expression" priority="24" id="{013D530C-0A84-4A1D-B98F-268B28786235}">
            <xm:f>$AG$7&lt;='1.5 Universal Data'!$C$8</xm:f>
            <x14:dxf>
              <fill>
                <patternFill patternType="lightUp">
                  <bgColor theme="0"/>
                </patternFill>
              </fill>
            </x14:dxf>
          </x14:cfRule>
          <xm:sqref>AG49:AG81</xm:sqref>
        </x14:conditionalFormatting>
        <x14:conditionalFormatting xmlns:xm="http://schemas.microsoft.com/office/excel/2006/main">
          <x14:cfRule type="expression" priority="15" id="{91D981A6-9B08-48B9-BD7B-3C8C36E5843A}">
            <xm:f>$AG$7&lt;='1.5 Universal Data'!$C$8</xm:f>
            <x14:dxf>
              <fill>
                <patternFill patternType="lightUp">
                  <bgColor theme="0"/>
                </patternFill>
              </fill>
            </x14:dxf>
          </x14:cfRule>
          <xm:sqref>AG85:AG117</xm:sqref>
        </x14:conditionalFormatting>
        <x14:conditionalFormatting xmlns:xm="http://schemas.microsoft.com/office/excel/2006/main">
          <x14:cfRule type="expression" priority="6" id="{64B4C904-3BCC-4501-82A2-A95EC6FE9E3A}">
            <xm:f>$AG$7&lt;='1.5 Universal Data'!$C$8</xm:f>
            <x14:dxf>
              <fill>
                <patternFill patternType="lightUp">
                  <bgColor theme="0"/>
                </patternFill>
              </fill>
            </x14:dxf>
          </x14:cfRule>
          <xm:sqref>AG121:AG150</xm:sqref>
        </x14:conditionalFormatting>
        <x14:conditionalFormatting xmlns:xm="http://schemas.microsoft.com/office/excel/2006/main">
          <x14:cfRule type="expression" priority="66" id="{180A8E78-93EA-41C7-ACC0-D563D1462F29}">
            <xm:f>$AH$7&lt;='1.5 Universal Data'!$C$8</xm:f>
            <x14:dxf>
              <fill>
                <patternFill patternType="lightUp">
                  <bgColor theme="0"/>
                </patternFill>
              </fill>
            </x14:dxf>
          </x14:cfRule>
          <xm:sqref>AH13:AH45</xm:sqref>
        </x14:conditionalFormatting>
        <x14:conditionalFormatting xmlns:xm="http://schemas.microsoft.com/office/excel/2006/main">
          <x14:cfRule type="expression" priority="23" id="{96C35B12-44FD-4179-99EF-C30B49B5FE89}">
            <xm:f>$AH$7&lt;='1.5 Universal Data'!$C$8</xm:f>
            <x14:dxf>
              <fill>
                <patternFill patternType="lightUp">
                  <bgColor theme="0"/>
                </patternFill>
              </fill>
            </x14:dxf>
          </x14:cfRule>
          <xm:sqref>AH49:AH81</xm:sqref>
        </x14:conditionalFormatting>
        <x14:conditionalFormatting xmlns:xm="http://schemas.microsoft.com/office/excel/2006/main">
          <x14:cfRule type="expression" priority="14" id="{D186335E-CBD0-4515-92D2-C4F12829A7D5}">
            <xm:f>$AH$7&lt;='1.5 Universal Data'!$C$8</xm:f>
            <x14:dxf>
              <fill>
                <patternFill patternType="lightUp">
                  <bgColor theme="0"/>
                </patternFill>
              </fill>
            </x14:dxf>
          </x14:cfRule>
          <xm:sqref>AH85:AH117</xm:sqref>
        </x14:conditionalFormatting>
        <x14:conditionalFormatting xmlns:xm="http://schemas.microsoft.com/office/excel/2006/main">
          <x14:cfRule type="expression" priority="5" id="{4464041A-AA32-4D70-AEFB-A3A35C1A8365}">
            <xm:f>$AH$7&lt;='1.5 Universal Data'!$C$8</xm:f>
            <x14:dxf>
              <fill>
                <patternFill patternType="lightUp">
                  <bgColor theme="0"/>
                </patternFill>
              </fill>
            </x14:dxf>
          </x14:cfRule>
          <xm:sqref>AH121:AH150</xm:sqref>
        </x14:conditionalFormatting>
        <x14:conditionalFormatting xmlns:xm="http://schemas.microsoft.com/office/excel/2006/main">
          <x14:cfRule type="expression" priority="65" id="{3EE72A5E-9999-4054-B812-AEBF02EC0C39}">
            <xm:f>$AI$7&lt;='1.5 Universal Data'!$C$8</xm:f>
            <x14:dxf>
              <fill>
                <patternFill patternType="lightUp">
                  <bgColor theme="0"/>
                </patternFill>
              </fill>
            </x14:dxf>
          </x14:cfRule>
          <xm:sqref>AI13:AI45</xm:sqref>
        </x14:conditionalFormatting>
        <x14:conditionalFormatting xmlns:xm="http://schemas.microsoft.com/office/excel/2006/main">
          <x14:cfRule type="expression" priority="22" id="{2C9834B2-69CD-43E5-BCF1-EF567975A640}">
            <xm:f>$AI$7&lt;='1.5 Universal Data'!$C$8</xm:f>
            <x14:dxf>
              <fill>
                <patternFill patternType="lightUp">
                  <bgColor theme="0"/>
                </patternFill>
              </fill>
            </x14:dxf>
          </x14:cfRule>
          <xm:sqref>AI49:AI81</xm:sqref>
        </x14:conditionalFormatting>
        <x14:conditionalFormatting xmlns:xm="http://schemas.microsoft.com/office/excel/2006/main">
          <x14:cfRule type="expression" priority="13" id="{1FA2031F-0FCC-47EB-B483-57A0C655A3D0}">
            <xm:f>$AI$7&lt;='1.5 Universal Data'!$C$8</xm:f>
            <x14:dxf>
              <fill>
                <patternFill patternType="lightUp">
                  <bgColor theme="0"/>
                </patternFill>
              </fill>
            </x14:dxf>
          </x14:cfRule>
          <xm:sqref>AI85:AI117</xm:sqref>
        </x14:conditionalFormatting>
        <x14:conditionalFormatting xmlns:xm="http://schemas.microsoft.com/office/excel/2006/main">
          <x14:cfRule type="expression" priority="4" id="{E5359CA9-AB31-4575-A2C5-746A5854EA15}">
            <xm:f>$AI$7&lt;='1.5 Universal Data'!$C$8</xm:f>
            <x14:dxf>
              <fill>
                <patternFill patternType="lightUp">
                  <bgColor theme="0"/>
                </patternFill>
              </fill>
            </x14:dxf>
          </x14:cfRule>
          <xm:sqref>AI121:AI150</xm:sqref>
        </x14:conditionalFormatting>
        <x14:conditionalFormatting xmlns:xm="http://schemas.microsoft.com/office/excel/2006/main">
          <x14:cfRule type="expression" priority="73" id="{C1D3E568-B397-4B32-A038-E1DEEB4E1D95}">
            <xm:f>'1.5 Universal Data'!$C$8&lt;$AE$7</xm:f>
            <x14:dxf>
              <fill>
                <patternFill patternType="lightUp">
                  <bgColor theme="0"/>
                </patternFill>
              </fill>
            </x14:dxf>
          </x14:cfRule>
          <xm:sqref>AJ13:AJ45</xm:sqref>
        </x14:conditionalFormatting>
        <x14:conditionalFormatting xmlns:xm="http://schemas.microsoft.com/office/excel/2006/main">
          <x14:cfRule type="expression" priority="29" id="{00C1F82D-97F5-4C68-9951-BB21646F2757}">
            <xm:f>'1.5 Universal Data'!$C$8&lt;$AE$7</xm:f>
            <x14:dxf>
              <fill>
                <patternFill patternType="lightUp">
                  <bgColor theme="0"/>
                </patternFill>
              </fill>
            </x14:dxf>
          </x14:cfRule>
          <xm:sqref>AJ49:AJ81</xm:sqref>
        </x14:conditionalFormatting>
        <x14:conditionalFormatting xmlns:xm="http://schemas.microsoft.com/office/excel/2006/main">
          <x14:cfRule type="expression" priority="20" id="{A2B309BC-121B-42EA-9A31-D62400CF5F49}">
            <xm:f>'1.5 Universal Data'!$C$8&lt;$AE$7</xm:f>
            <x14:dxf>
              <fill>
                <patternFill patternType="lightUp">
                  <bgColor theme="0"/>
                </patternFill>
              </fill>
            </x14:dxf>
          </x14:cfRule>
          <xm:sqref>AJ85:AJ117</xm:sqref>
        </x14:conditionalFormatting>
        <x14:conditionalFormatting xmlns:xm="http://schemas.microsoft.com/office/excel/2006/main">
          <x14:cfRule type="expression" priority="11" id="{0B48F09E-E08C-4AE6-8D00-FCB5526D56F2}">
            <xm:f>'1.5 Universal Data'!$C$8&lt;$AE$7</xm:f>
            <x14:dxf>
              <fill>
                <patternFill patternType="lightUp">
                  <bgColor theme="0"/>
                </patternFill>
              </fill>
            </x14:dxf>
          </x14:cfRule>
          <xm:sqref>AJ121:AJ150</xm:sqref>
        </x14:conditionalFormatting>
        <x14:conditionalFormatting xmlns:xm="http://schemas.microsoft.com/office/excel/2006/main">
          <x14:cfRule type="expression" priority="72" id="{9FD80031-ADDE-428B-B575-188430110863}">
            <xm:f>'1.5 Universal Data'!$C$8&lt;$AF$7</xm:f>
            <x14:dxf>
              <fill>
                <patternFill patternType="lightUp">
                  <bgColor theme="0"/>
                </patternFill>
              </fill>
            </x14:dxf>
          </x14:cfRule>
          <xm:sqref>AK13:AK45</xm:sqref>
        </x14:conditionalFormatting>
        <x14:conditionalFormatting xmlns:xm="http://schemas.microsoft.com/office/excel/2006/main">
          <x14:cfRule type="expression" priority="28" id="{49D70E57-27E0-4282-A7CC-A2B30F09BA7C}">
            <xm:f>'1.5 Universal Data'!$C$8&lt;$AF$7</xm:f>
            <x14:dxf>
              <fill>
                <patternFill patternType="lightUp">
                  <bgColor theme="0"/>
                </patternFill>
              </fill>
            </x14:dxf>
          </x14:cfRule>
          <xm:sqref>AK49:AK81</xm:sqref>
        </x14:conditionalFormatting>
        <x14:conditionalFormatting xmlns:xm="http://schemas.microsoft.com/office/excel/2006/main">
          <x14:cfRule type="expression" priority="19" id="{E77D254A-6DCA-4086-9CE2-73104C83F76B}">
            <xm:f>'1.5 Universal Data'!$C$8&lt;$AF$7</xm:f>
            <x14:dxf>
              <fill>
                <patternFill patternType="lightUp">
                  <bgColor theme="0"/>
                </patternFill>
              </fill>
            </x14:dxf>
          </x14:cfRule>
          <xm:sqref>AK85:AK117</xm:sqref>
        </x14:conditionalFormatting>
        <x14:conditionalFormatting xmlns:xm="http://schemas.microsoft.com/office/excel/2006/main">
          <x14:cfRule type="expression" priority="10" id="{3EE25BFD-E594-476B-9CC1-002D7D1FC5F7}">
            <xm:f>'1.5 Universal Data'!$C$8&lt;$AF$7</xm:f>
            <x14:dxf>
              <fill>
                <patternFill patternType="lightUp">
                  <bgColor theme="0"/>
                </patternFill>
              </fill>
            </x14:dxf>
          </x14:cfRule>
          <xm:sqref>AK121:AK150</xm:sqref>
        </x14:conditionalFormatting>
        <x14:conditionalFormatting xmlns:xm="http://schemas.microsoft.com/office/excel/2006/main">
          <x14:cfRule type="expression" priority="71" id="{6F1B8F88-4EE7-45EC-9372-597E74123950}">
            <xm:f>'1.5 Universal Data'!$C$8&lt;$AG$7</xm:f>
            <x14:dxf>
              <fill>
                <patternFill patternType="lightUp">
                  <bgColor theme="0"/>
                </patternFill>
              </fill>
            </x14:dxf>
          </x14:cfRule>
          <xm:sqref>AL13:AL45</xm:sqref>
        </x14:conditionalFormatting>
        <x14:conditionalFormatting xmlns:xm="http://schemas.microsoft.com/office/excel/2006/main">
          <x14:cfRule type="expression" priority="27" id="{45BE3633-6C48-4775-85AF-73689F8BAADA}">
            <xm:f>'1.5 Universal Data'!$C$8&lt;$AG$7</xm:f>
            <x14:dxf>
              <fill>
                <patternFill patternType="lightUp">
                  <bgColor theme="0"/>
                </patternFill>
              </fill>
            </x14:dxf>
          </x14:cfRule>
          <xm:sqref>AL49:AL81</xm:sqref>
        </x14:conditionalFormatting>
        <x14:conditionalFormatting xmlns:xm="http://schemas.microsoft.com/office/excel/2006/main">
          <x14:cfRule type="expression" priority="18" id="{D9EBBFE4-BB1C-411F-B220-323CE66E137C}">
            <xm:f>'1.5 Universal Data'!$C$8&lt;$AG$7</xm:f>
            <x14:dxf>
              <fill>
                <patternFill patternType="lightUp">
                  <bgColor theme="0"/>
                </patternFill>
              </fill>
            </x14:dxf>
          </x14:cfRule>
          <xm:sqref>AL85:AL117</xm:sqref>
        </x14:conditionalFormatting>
        <x14:conditionalFormatting xmlns:xm="http://schemas.microsoft.com/office/excel/2006/main">
          <x14:cfRule type="expression" priority="9" id="{CEE209B2-126F-4F5F-9DE3-2EE462D26DCD}">
            <xm:f>'1.5 Universal Data'!$C$8&lt;$AG$7</xm:f>
            <x14:dxf>
              <fill>
                <patternFill patternType="lightUp">
                  <bgColor theme="0"/>
                </patternFill>
              </fill>
            </x14:dxf>
          </x14:cfRule>
          <xm:sqref>AL121:AL150</xm:sqref>
        </x14:conditionalFormatting>
        <x14:conditionalFormatting xmlns:xm="http://schemas.microsoft.com/office/excel/2006/main">
          <x14:cfRule type="expression" priority="70" id="{86331CE4-050C-4EA3-9961-AED633FBDA45}">
            <xm:f>'1.5 Universal Data'!$C$8&lt;$AH$7</xm:f>
            <x14:dxf>
              <fill>
                <patternFill patternType="lightUp">
                  <bgColor theme="0"/>
                </patternFill>
              </fill>
            </x14:dxf>
          </x14:cfRule>
          <xm:sqref>AM13:AM45</xm:sqref>
        </x14:conditionalFormatting>
        <x14:conditionalFormatting xmlns:xm="http://schemas.microsoft.com/office/excel/2006/main">
          <x14:cfRule type="expression" priority="26" id="{2756A482-71AD-4F8B-AFAF-12CE708169A7}">
            <xm:f>'1.5 Universal Data'!$C$8&lt;$AH$7</xm:f>
            <x14:dxf>
              <fill>
                <patternFill patternType="lightUp">
                  <bgColor theme="0"/>
                </patternFill>
              </fill>
            </x14:dxf>
          </x14:cfRule>
          <xm:sqref>AM49:AM81</xm:sqref>
        </x14:conditionalFormatting>
        <x14:conditionalFormatting xmlns:xm="http://schemas.microsoft.com/office/excel/2006/main">
          <x14:cfRule type="expression" priority="17" id="{1DA7C988-0A03-458F-A19D-820FD5870E78}">
            <xm:f>'1.5 Universal Data'!$C$8&lt;$AH$7</xm:f>
            <x14:dxf>
              <fill>
                <patternFill patternType="lightUp">
                  <bgColor theme="0"/>
                </patternFill>
              </fill>
            </x14:dxf>
          </x14:cfRule>
          <xm:sqref>AM85:AM117</xm:sqref>
        </x14:conditionalFormatting>
        <x14:conditionalFormatting xmlns:xm="http://schemas.microsoft.com/office/excel/2006/main">
          <x14:cfRule type="expression" priority="8" id="{78950F93-26BC-4AAD-AFED-E78D71B670A0}">
            <xm:f>'1.5 Universal Data'!$C$8&lt;$AH$7</xm:f>
            <x14:dxf>
              <fill>
                <patternFill patternType="lightUp">
                  <bgColor theme="0"/>
                </patternFill>
              </fill>
            </x14:dxf>
          </x14:cfRule>
          <xm:sqref>AM121:AM150</xm:sqref>
        </x14:conditionalFormatting>
        <x14:conditionalFormatting xmlns:xm="http://schemas.microsoft.com/office/excel/2006/main">
          <x14:cfRule type="expression" priority="74" id="{E2D62906-227B-447E-9F9D-20F80656AB38}">
            <xm:f>'1.5 Universal Data'!$C$8&lt;$AI$7</xm:f>
            <x14:dxf>
              <fill>
                <patternFill patternType="lightUp">
                  <bgColor theme="0"/>
                </patternFill>
              </fill>
            </x14:dxf>
          </x14:cfRule>
          <xm:sqref>AN13:AN45</xm:sqref>
        </x14:conditionalFormatting>
        <x14:conditionalFormatting xmlns:xm="http://schemas.microsoft.com/office/excel/2006/main">
          <x14:cfRule type="expression" priority="30" id="{35CA6C94-018A-4ACD-A49A-F2271A65CF14}">
            <xm:f>'1.5 Universal Data'!$C$8&lt;$AI$7</xm:f>
            <x14:dxf>
              <fill>
                <patternFill patternType="lightUp">
                  <bgColor theme="0"/>
                </patternFill>
              </fill>
            </x14:dxf>
          </x14:cfRule>
          <xm:sqref>AN49:AN81</xm:sqref>
        </x14:conditionalFormatting>
        <x14:conditionalFormatting xmlns:xm="http://schemas.microsoft.com/office/excel/2006/main">
          <x14:cfRule type="expression" priority="21" id="{DE4B4E4C-FFAC-4D27-BB13-774BCA1A108F}">
            <xm:f>'1.5 Universal Data'!$C$8&lt;$AI$7</xm:f>
            <x14:dxf>
              <fill>
                <patternFill patternType="lightUp">
                  <bgColor theme="0"/>
                </patternFill>
              </fill>
            </x14:dxf>
          </x14:cfRule>
          <xm:sqref>AN85:AN117</xm:sqref>
        </x14:conditionalFormatting>
        <x14:conditionalFormatting xmlns:xm="http://schemas.microsoft.com/office/excel/2006/main">
          <x14:cfRule type="expression" priority="12" id="{4515E98F-AA94-4C42-A241-D0AD520D05BD}">
            <xm:f>'1.5 Universal Data'!$C$8&lt;$AI$7</xm:f>
            <x14:dxf>
              <fill>
                <patternFill patternType="lightUp">
                  <bgColor theme="0"/>
                </patternFill>
              </fill>
            </x14:dxf>
          </x14:cfRule>
          <xm:sqref>AN121:AN150</xm:sqref>
        </x14:conditionalFormatting>
      </x14:conditionalFormatting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46A89-2506-4145-9D33-C66F85E25D31}">
  <sheetPr>
    <tabColor theme="4" tint="0.39997558519241921"/>
  </sheetPr>
  <dimension ref="A1:AI19"/>
  <sheetViews>
    <sheetView zoomScale="80" zoomScaleNormal="80" workbookViewId="0">
      <pane ySplit="8" topLeftCell="A9" activePane="bottomLeft" state="frozen"/>
      <selection pane="bottomLeft"/>
    </sheetView>
  </sheetViews>
  <sheetFormatPr defaultColWidth="9.26953125" defaultRowHeight="14.5"/>
  <cols>
    <col min="1" max="5" width="1.7265625" customWidth="1"/>
    <col min="6" max="6" width="13.7265625" bestFit="1" customWidth="1"/>
    <col min="7" max="7" width="1.7265625" customWidth="1"/>
    <col min="8" max="8" width="23.453125" bestFit="1" customWidth="1"/>
    <col min="9" max="9" width="13.453125" bestFit="1" customWidth="1"/>
    <col min="10" max="12" width="1.7265625" customWidth="1"/>
    <col min="13" max="13" width="14.7265625" bestFit="1" customWidth="1"/>
    <col min="14" max="15" width="1.7265625" customWidth="1"/>
    <col min="16" max="28" width="1.7265625" hidden="1" customWidth="1"/>
    <col min="29" max="29" width="6.453125" bestFit="1" customWidth="1"/>
    <col min="30" max="30" width="7.7265625" customWidth="1"/>
  </cols>
  <sheetData>
    <row r="1" spans="1:35" s="46" customFormat="1" ht="23.5">
      <c r="A1" s="56" t="str">
        <f>'1.1 Cover'!A1</f>
        <v>Regulatory Reporting Pack</v>
      </c>
    </row>
    <row r="2" spans="1:35" s="46" customFormat="1" ht="23.5">
      <c r="A2" s="56" t="str">
        <f>'1.1 Cover'!A2</f>
        <v>Price base - 2018/19</v>
      </c>
    </row>
    <row r="3" spans="1:35" s="46" customFormat="1" ht="23.5">
      <c r="A3" s="56" t="str">
        <f>'1.1 Cover'!A3</f>
        <v>Regulatory Year: April 2022 - March 2023</v>
      </c>
    </row>
    <row r="4" spans="1:35" s="46" customFormat="1" ht="23.5">
      <c r="A4" s="56" t="s">
        <v>2555</v>
      </c>
    </row>
    <row r="5" spans="1:35">
      <c r="AE5" t="s">
        <v>2556</v>
      </c>
      <c r="AF5" t="s">
        <v>2556</v>
      </c>
      <c r="AG5" t="s">
        <v>2557</v>
      </c>
      <c r="AH5" t="s">
        <v>2557</v>
      </c>
      <c r="AI5" t="s">
        <v>2557</v>
      </c>
    </row>
    <row r="6" spans="1:35">
      <c r="AD6" s="49"/>
      <c r="AE6" s="1476" t="s">
        <v>1146</v>
      </c>
      <c r="AF6" s="1477"/>
      <c r="AG6" s="1477"/>
      <c r="AH6" s="1477"/>
      <c r="AI6" s="1478"/>
    </row>
    <row r="7" spans="1:35" s="43" customFormat="1">
      <c r="D7" s="55"/>
      <c r="E7" s="55"/>
      <c r="F7" s="55"/>
      <c r="G7" s="55"/>
      <c r="H7" s="55"/>
      <c r="I7" s="55"/>
      <c r="J7" s="55"/>
      <c r="K7" s="55"/>
      <c r="L7" s="55"/>
      <c r="M7" s="55"/>
      <c r="N7" s="55"/>
      <c r="O7" s="55"/>
      <c r="P7" s="54" t="s">
        <v>1376</v>
      </c>
      <c r="Q7" s="54" t="s">
        <v>1377</v>
      </c>
      <c r="R7" s="54" t="s">
        <v>1378</v>
      </c>
      <c r="S7" s="54" t="s">
        <v>1379</v>
      </c>
      <c r="T7" s="54" t="s">
        <v>1380</v>
      </c>
      <c r="U7" s="54" t="s">
        <v>1381</v>
      </c>
      <c r="V7" s="54" t="s">
        <v>1382</v>
      </c>
      <c r="W7" s="54" t="s">
        <v>1383</v>
      </c>
      <c r="X7" s="54" t="s">
        <v>1384</v>
      </c>
      <c r="Y7" s="54" t="s">
        <v>1385</v>
      </c>
      <c r="Z7" s="54" t="s">
        <v>1386</v>
      </c>
      <c r="AA7" s="54" t="s">
        <v>2324</v>
      </c>
      <c r="AB7" s="54" t="s">
        <v>2325</v>
      </c>
      <c r="AC7" s="43" t="s">
        <v>1387</v>
      </c>
      <c r="AD7" s="49"/>
      <c r="AE7" s="52">
        <v>2022</v>
      </c>
      <c r="AF7" s="51">
        <v>2023</v>
      </c>
      <c r="AG7" s="51">
        <v>2024</v>
      </c>
      <c r="AH7" s="51">
        <v>2025</v>
      </c>
      <c r="AI7" s="50">
        <v>2026</v>
      </c>
    </row>
    <row r="8" spans="1:35">
      <c r="P8" s="43"/>
      <c r="Q8" s="43"/>
      <c r="R8" s="43"/>
      <c r="S8" s="43"/>
    </row>
    <row r="9" spans="1:35" s="1" customFormat="1" ht="18">
      <c r="B9" s="2" t="s">
        <v>2558</v>
      </c>
    </row>
    <row r="11" spans="1:35" s="1" customFormat="1" ht="14">
      <c r="A11" s="42"/>
      <c r="B11" s="48" t="s">
        <v>146</v>
      </c>
    </row>
    <row r="13" spans="1:35">
      <c r="F13" t="s">
        <v>2559</v>
      </c>
      <c r="H13" t="s">
        <v>2560</v>
      </c>
      <c r="M13" t="s">
        <v>2561</v>
      </c>
      <c r="N13" s="307"/>
      <c r="O13" s="307"/>
      <c r="P13" s="307"/>
      <c r="Q13" s="307"/>
      <c r="R13" s="307"/>
      <c r="S13" s="307"/>
      <c r="AC13" t="s">
        <v>1787</v>
      </c>
      <c r="AD13" s="49"/>
      <c r="AE13" s="888"/>
      <c r="AF13" s="888"/>
      <c r="AG13" s="888"/>
      <c r="AH13" s="888"/>
      <c r="AI13" s="888"/>
    </row>
    <row r="15" spans="1:35" s="1" customFormat="1" ht="14">
      <c r="A15" s="42"/>
      <c r="B15" s="48" t="s">
        <v>2562</v>
      </c>
    </row>
    <row r="17" spans="1:35">
      <c r="F17" t="s">
        <v>2559</v>
      </c>
      <c r="H17" t="s">
        <v>2563</v>
      </c>
      <c r="N17" s="307"/>
      <c r="O17" s="307"/>
      <c r="P17" s="307"/>
      <c r="Q17" s="307"/>
      <c r="R17" s="307"/>
      <c r="S17" s="307"/>
      <c r="AC17" t="s">
        <v>1787</v>
      </c>
      <c r="AD17" s="49"/>
      <c r="AE17" s="888"/>
      <c r="AF17" s="888"/>
      <c r="AG17" s="888"/>
      <c r="AH17" s="888"/>
      <c r="AI17" s="888"/>
    </row>
    <row r="19" spans="1:35" s="46" customFormat="1" ht="18.5">
      <c r="A19" s="47" t="s">
        <v>1375</v>
      </c>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5B43F-EF4D-4F7D-BAB2-2778108896D1}">
  <sheetPr>
    <tabColor theme="4" tint="0.39997558519241921"/>
    <pageSetUpPr autoPageBreaks="0"/>
  </sheetPr>
  <dimension ref="A1:L71"/>
  <sheetViews>
    <sheetView topLeftCell="A2" zoomScale="80" zoomScaleNormal="80" workbookViewId="0">
      <selection activeCell="D20" sqref="D20:D22"/>
    </sheetView>
  </sheetViews>
  <sheetFormatPr defaultColWidth="9.26953125" defaultRowHeight="13.5"/>
  <cols>
    <col min="1" max="1" width="1.453125" style="309" customWidth="1"/>
    <col min="2" max="2" width="13.453125" style="309" customWidth="1"/>
    <col min="3" max="3" width="15.453125" style="309" customWidth="1"/>
    <col min="4" max="4" width="26" style="309" customWidth="1"/>
    <col min="5" max="5" width="29.26953125" style="309" bestFit="1" customWidth="1"/>
    <col min="6" max="6" width="9.26953125" style="309"/>
    <col min="7" max="7" width="14" style="309" customWidth="1"/>
    <col min="8" max="8" width="12" style="309" customWidth="1"/>
    <col min="9" max="9" width="9.26953125" style="309"/>
    <col min="10" max="13" width="10.7265625" style="309" bestFit="1" customWidth="1"/>
    <col min="14" max="14" width="14.26953125" style="309" customWidth="1"/>
    <col min="15" max="15" width="10.7265625" style="309" bestFit="1" customWidth="1"/>
    <col min="16" max="16384" width="9.26953125" style="309"/>
  </cols>
  <sheetData>
    <row r="1" spans="1:11" s="46" customFormat="1" ht="23.5">
      <c r="A1" s="56" t="str">
        <f>'1.1 Cover'!A1</f>
        <v>Regulatory Reporting Pack</v>
      </c>
    </row>
    <row r="2" spans="1:11" s="46" customFormat="1" ht="23.5">
      <c r="A2" s="56" t="str">
        <f>'1.1 Cover'!A2</f>
        <v>Price base - 2018/19</v>
      </c>
    </row>
    <row r="3" spans="1:11" s="46" customFormat="1" ht="23.5">
      <c r="A3" s="56" t="str">
        <f>'1.1 Cover'!A3</f>
        <v>Regulatory Year: April 2022 - March 2023</v>
      </c>
    </row>
    <row r="4" spans="1:11" s="46" customFormat="1" ht="23.5">
      <c r="A4" s="56" t="s">
        <v>2564</v>
      </c>
    </row>
    <row r="6" spans="1:11">
      <c r="B6" s="316" t="s">
        <v>3468</v>
      </c>
    </row>
    <row r="9" spans="1:11" ht="14.5">
      <c r="B9" s="961"/>
      <c r="C9" s="962" t="s">
        <v>2280</v>
      </c>
      <c r="D9" s="961" t="s">
        <v>2565</v>
      </c>
      <c r="E9" s="961" t="s">
        <v>2227</v>
      </c>
      <c r="F9" s="963" t="s">
        <v>2136</v>
      </c>
      <c r="G9" s="964">
        <v>2022</v>
      </c>
      <c r="H9" s="964">
        <v>2023</v>
      </c>
      <c r="I9" s="964">
        <v>2024</v>
      </c>
      <c r="J9" s="964">
        <v>2025</v>
      </c>
      <c r="K9" s="964">
        <v>2026</v>
      </c>
    </row>
    <row r="10" spans="1:11" ht="12.75" customHeight="1">
      <c r="B10" s="1508" t="s">
        <v>2564</v>
      </c>
      <c r="C10" s="1506" t="s">
        <v>2566</v>
      </c>
      <c r="D10" s="1511" t="s">
        <v>2567</v>
      </c>
      <c r="E10" s="965" t="s">
        <v>2568</v>
      </c>
      <c r="F10" s="966" t="s">
        <v>1249</v>
      </c>
      <c r="G10" s="967"/>
      <c r="H10" s="967"/>
      <c r="I10" s="967"/>
      <c r="J10" s="967"/>
      <c r="K10" s="967"/>
    </row>
    <row r="11" spans="1:11">
      <c r="B11" s="1509"/>
      <c r="C11" s="1506"/>
      <c r="D11" s="1511"/>
      <c r="E11" s="965" t="s">
        <v>2569</v>
      </c>
      <c r="F11" s="966" t="s">
        <v>1249</v>
      </c>
      <c r="G11" s="967"/>
      <c r="H11" s="967"/>
      <c r="I11" s="967"/>
      <c r="J11" s="967"/>
      <c r="K11" s="967"/>
    </row>
    <row r="12" spans="1:11">
      <c r="B12" s="1509"/>
      <c r="C12" s="1506"/>
      <c r="D12" s="1511"/>
      <c r="E12" s="968" t="s">
        <v>2133</v>
      </c>
      <c r="F12" s="961" t="s">
        <v>1249</v>
      </c>
      <c r="G12" s="969">
        <f t="shared" ref="G12:K12" si="0">SUM(G10:G11)</f>
        <v>0</v>
      </c>
      <c r="H12" s="969">
        <f t="shared" si="0"/>
        <v>0</v>
      </c>
      <c r="I12" s="969">
        <f t="shared" si="0"/>
        <v>0</v>
      </c>
      <c r="J12" s="969">
        <f t="shared" si="0"/>
        <v>0</v>
      </c>
      <c r="K12" s="969">
        <f t="shared" si="0"/>
        <v>0</v>
      </c>
    </row>
    <row r="13" spans="1:11">
      <c r="B13" s="1509"/>
      <c r="C13" s="1506"/>
      <c r="D13" s="1512" t="s">
        <v>2570</v>
      </c>
      <c r="E13" s="965" t="s">
        <v>2571</v>
      </c>
      <c r="F13" s="966" t="s">
        <v>1249</v>
      </c>
      <c r="G13" s="967"/>
      <c r="H13" s="967"/>
      <c r="I13" s="967"/>
      <c r="J13" s="967"/>
      <c r="K13" s="967"/>
    </row>
    <row r="14" spans="1:11">
      <c r="B14" s="1509"/>
      <c r="C14" s="1506"/>
      <c r="D14" s="1512"/>
      <c r="E14" s="965" t="s">
        <v>2572</v>
      </c>
      <c r="F14" s="966" t="s">
        <v>1249</v>
      </c>
      <c r="G14" s="967"/>
      <c r="H14" s="967"/>
      <c r="I14" s="967"/>
      <c r="J14" s="967"/>
      <c r="K14" s="967"/>
    </row>
    <row r="15" spans="1:11">
      <c r="B15" s="1509"/>
      <c r="C15" s="1506"/>
      <c r="D15" s="1512"/>
      <c r="E15" s="965" t="s">
        <v>2569</v>
      </c>
      <c r="F15" s="966" t="s">
        <v>1249</v>
      </c>
      <c r="G15" s="967"/>
      <c r="H15" s="967"/>
      <c r="I15" s="967"/>
      <c r="J15" s="967"/>
      <c r="K15" s="967"/>
    </row>
    <row r="16" spans="1:11">
      <c r="B16" s="1509"/>
      <c r="C16" s="1506"/>
      <c r="D16" s="1512"/>
      <c r="E16" s="968" t="s">
        <v>2133</v>
      </c>
      <c r="F16" s="961" t="s">
        <v>1249</v>
      </c>
      <c r="G16" s="970">
        <f>SUM(G13:G15)</f>
        <v>0</v>
      </c>
      <c r="H16" s="970">
        <f t="shared" ref="H16:K16" si="1">SUM(H13:H15)</f>
        <v>0</v>
      </c>
      <c r="I16" s="970">
        <f t="shared" si="1"/>
        <v>0</v>
      </c>
      <c r="J16" s="970">
        <f t="shared" si="1"/>
        <v>0</v>
      </c>
      <c r="K16" s="970">
        <f t="shared" si="1"/>
        <v>0</v>
      </c>
    </row>
    <row r="17" spans="2:12">
      <c r="B17" s="1509"/>
      <c r="C17" s="1506"/>
      <c r="D17" s="1516" t="s">
        <v>2573</v>
      </c>
      <c r="E17" s="965" t="s">
        <v>2576</v>
      </c>
      <c r="F17" s="966" t="s">
        <v>1249</v>
      </c>
      <c r="G17" s="967"/>
      <c r="H17" s="967"/>
      <c r="I17" s="967"/>
      <c r="J17" s="967"/>
      <c r="K17" s="967"/>
    </row>
    <row r="18" spans="2:12">
      <c r="B18" s="1509"/>
      <c r="C18" s="1506"/>
      <c r="D18" s="1517"/>
      <c r="E18" s="965" t="s">
        <v>2577</v>
      </c>
      <c r="F18" s="966" t="s">
        <v>1249</v>
      </c>
      <c r="G18" s="967"/>
      <c r="H18" s="967"/>
      <c r="I18" s="967"/>
      <c r="J18" s="967"/>
      <c r="K18" s="967"/>
    </row>
    <row r="19" spans="2:12">
      <c r="B19" s="1509"/>
      <c r="C19" s="1506"/>
      <c r="D19" s="1518"/>
      <c r="E19" s="968" t="s">
        <v>2133</v>
      </c>
      <c r="F19" s="961" t="s">
        <v>1249</v>
      </c>
      <c r="G19" s="970">
        <f>SUM(G17:G18)</f>
        <v>0</v>
      </c>
      <c r="H19" s="970">
        <f>SUM(H17:H18)</f>
        <v>0</v>
      </c>
      <c r="I19" s="970">
        <f>SUM(I17:I18)</f>
        <v>0</v>
      </c>
      <c r="J19" s="970">
        <f>SUM(J17:J18)</f>
        <v>0</v>
      </c>
      <c r="K19" s="970">
        <f>SUM(K17:K18)</f>
        <v>0</v>
      </c>
    </row>
    <row r="20" spans="2:12">
      <c r="B20" s="1509"/>
      <c r="C20" s="1506"/>
      <c r="D20" s="1516" t="s">
        <v>3363</v>
      </c>
      <c r="E20" s="965" t="s">
        <v>2574</v>
      </c>
      <c r="F20" s="966" t="s">
        <v>1249</v>
      </c>
      <c r="G20" s="967"/>
      <c r="H20" s="967"/>
      <c r="I20" s="967"/>
      <c r="J20" s="967"/>
      <c r="K20" s="967"/>
      <c r="L20" s="412" t="s">
        <v>2575</v>
      </c>
    </row>
    <row r="21" spans="2:12">
      <c r="B21" s="1509"/>
      <c r="C21" s="1506"/>
      <c r="D21" s="1517"/>
      <c r="E21" s="965" t="s">
        <v>3362</v>
      </c>
      <c r="F21" s="966" t="s">
        <v>1249</v>
      </c>
      <c r="G21" s="967"/>
      <c r="H21" s="967"/>
      <c r="I21" s="967"/>
      <c r="J21" s="967"/>
      <c r="K21" s="967"/>
      <c r="L21" s="412"/>
    </row>
    <row r="22" spans="2:12">
      <c r="B22" s="1509"/>
      <c r="C22" s="1506"/>
      <c r="D22" s="1518"/>
      <c r="E22" s="968" t="s">
        <v>2133</v>
      </c>
      <c r="F22" s="961" t="s">
        <v>1249</v>
      </c>
      <c r="G22" s="970">
        <f>SUM(G20:G21)</f>
        <v>0</v>
      </c>
      <c r="H22" s="970">
        <f t="shared" ref="H22:K22" si="2">SUM(H20:H21)</f>
        <v>0</v>
      </c>
      <c r="I22" s="970">
        <f t="shared" si="2"/>
        <v>0</v>
      </c>
      <c r="J22" s="970">
        <f t="shared" si="2"/>
        <v>0</v>
      </c>
      <c r="K22" s="970">
        <f t="shared" si="2"/>
        <v>0</v>
      </c>
    </row>
    <row r="23" spans="2:12">
      <c r="B23" s="1509"/>
      <c r="C23" s="1506"/>
      <c r="D23" s="1502" t="s">
        <v>2578</v>
      </c>
      <c r="E23" s="966" t="s">
        <v>2579</v>
      </c>
      <c r="F23" s="966" t="s">
        <v>1249</v>
      </c>
      <c r="G23" s="967"/>
      <c r="H23" s="967"/>
      <c r="I23" s="967"/>
      <c r="J23" s="967"/>
      <c r="K23" s="967"/>
    </row>
    <row r="24" spans="2:12">
      <c r="B24" s="1509"/>
      <c r="C24" s="1506"/>
      <c r="D24" s="1503"/>
      <c r="E24" s="966" t="s">
        <v>2580</v>
      </c>
      <c r="F24" s="966" t="s">
        <v>1249</v>
      </c>
      <c r="G24" s="967"/>
      <c r="H24" s="967"/>
      <c r="I24" s="967"/>
      <c r="J24" s="967"/>
      <c r="K24" s="967"/>
    </row>
    <row r="25" spans="2:12">
      <c r="B25" s="1509"/>
      <c r="C25" s="1506"/>
      <c r="D25" s="1503"/>
      <c r="E25" s="966" t="s">
        <v>2581</v>
      </c>
      <c r="F25" s="966" t="s">
        <v>1249</v>
      </c>
      <c r="G25" s="967"/>
      <c r="H25" s="967"/>
      <c r="I25" s="967"/>
      <c r="J25" s="967"/>
      <c r="K25" s="967"/>
    </row>
    <row r="26" spans="2:12">
      <c r="B26" s="1509"/>
      <c r="C26" s="1506"/>
      <c r="D26" s="1504"/>
      <c r="E26" s="961" t="s">
        <v>2582</v>
      </c>
      <c r="F26" s="961" t="s">
        <v>1249</v>
      </c>
      <c r="G26" s="970">
        <f t="shared" ref="G26:K26" si="3">SUM(G23:G25)</f>
        <v>0</v>
      </c>
      <c r="H26" s="970">
        <f t="shared" si="3"/>
        <v>0</v>
      </c>
      <c r="I26" s="970">
        <f t="shared" si="3"/>
        <v>0</v>
      </c>
      <c r="J26" s="970">
        <f t="shared" si="3"/>
        <v>0</v>
      </c>
      <c r="K26" s="970">
        <f t="shared" si="3"/>
        <v>0</v>
      </c>
    </row>
    <row r="27" spans="2:12">
      <c r="B27" s="1509"/>
      <c r="C27" s="1506"/>
      <c r="D27" s="1505" t="s">
        <v>2583</v>
      </c>
      <c r="E27" s="1505"/>
      <c r="F27" s="961" t="s">
        <v>1249</v>
      </c>
      <c r="G27" s="971">
        <f>SUM(G12,G16,G19,G22,G26)</f>
        <v>0</v>
      </c>
      <c r="H27" s="971">
        <f t="shared" ref="H27:K27" si="4">SUM(H12,H16,H19,H22,H26)</f>
        <v>0</v>
      </c>
      <c r="I27" s="971">
        <f t="shared" si="4"/>
        <v>0</v>
      </c>
      <c r="J27" s="971">
        <f t="shared" si="4"/>
        <v>0</v>
      </c>
      <c r="K27" s="971">
        <f t="shared" si="4"/>
        <v>0</v>
      </c>
    </row>
    <row r="28" spans="2:12">
      <c r="B28" s="1509"/>
      <c r="C28" s="1506" t="s">
        <v>2584</v>
      </c>
      <c r="D28" s="1507" t="s">
        <v>2585</v>
      </c>
      <c r="E28" s="966" t="s">
        <v>2586</v>
      </c>
      <c r="F28" s="966" t="s">
        <v>1249</v>
      </c>
      <c r="G28" s="967"/>
      <c r="H28" s="967"/>
      <c r="I28" s="967"/>
      <c r="J28" s="967"/>
      <c r="K28" s="967"/>
    </row>
    <row r="29" spans="2:12">
      <c r="B29" s="1509"/>
      <c r="C29" s="1506"/>
      <c r="D29" s="1507"/>
      <c r="E29" s="966" t="s">
        <v>2569</v>
      </c>
      <c r="F29" s="966" t="s">
        <v>1249</v>
      </c>
      <c r="G29" s="967"/>
      <c r="H29" s="967"/>
      <c r="I29" s="967"/>
      <c r="J29" s="967"/>
      <c r="K29" s="967"/>
    </row>
    <row r="30" spans="2:12">
      <c r="B30" s="1509"/>
      <c r="C30" s="1506"/>
      <c r="D30" s="1507"/>
      <c r="E30" s="961" t="s">
        <v>2133</v>
      </c>
      <c r="F30" s="961" t="s">
        <v>1249</v>
      </c>
      <c r="G30" s="969">
        <f t="shared" ref="G30:K30" si="5">SUM(G28:G29)</f>
        <v>0</v>
      </c>
      <c r="H30" s="969">
        <f t="shared" si="5"/>
        <v>0</v>
      </c>
      <c r="I30" s="969">
        <f t="shared" si="5"/>
        <v>0</v>
      </c>
      <c r="J30" s="969">
        <f t="shared" si="5"/>
        <v>0</v>
      </c>
      <c r="K30" s="969">
        <f t="shared" si="5"/>
        <v>0</v>
      </c>
    </row>
    <row r="31" spans="2:12">
      <c r="B31" s="1509"/>
      <c r="C31" s="1506"/>
      <c r="D31" s="1505" t="s">
        <v>2587</v>
      </c>
      <c r="E31" s="1505"/>
      <c r="F31" s="961" t="s">
        <v>1249</v>
      </c>
      <c r="G31" s="969">
        <f>SUM(G30)</f>
        <v>0</v>
      </c>
      <c r="H31" s="969">
        <f t="shared" ref="H31:K31" si="6">SUM(H30)</f>
        <v>0</v>
      </c>
      <c r="I31" s="969">
        <f t="shared" si="6"/>
        <v>0</v>
      </c>
      <c r="J31" s="969">
        <f t="shared" si="6"/>
        <v>0</v>
      </c>
      <c r="K31" s="969">
        <f t="shared" si="6"/>
        <v>0</v>
      </c>
    </row>
    <row r="32" spans="2:12" ht="27">
      <c r="B32" s="1510"/>
      <c r="C32" s="972" t="s">
        <v>2588</v>
      </c>
      <c r="D32" s="1501" t="s">
        <v>2589</v>
      </c>
      <c r="E32" s="1501"/>
      <c r="F32" s="961" t="s">
        <v>1249</v>
      </c>
      <c r="G32" s="969">
        <f>SUM(,G31,G27)</f>
        <v>0</v>
      </c>
      <c r="H32" s="969">
        <f t="shared" ref="H32:K32" si="7">SUM(,H31,H27)</f>
        <v>0</v>
      </c>
      <c r="I32" s="969">
        <f t="shared" si="7"/>
        <v>0</v>
      </c>
      <c r="J32" s="969">
        <f t="shared" si="7"/>
        <v>0</v>
      </c>
      <c r="K32" s="969">
        <f t="shared" si="7"/>
        <v>0</v>
      </c>
    </row>
    <row r="33" spans="2:11">
      <c r="B33" s="323"/>
      <c r="C33" s="323"/>
      <c r="D33" s="324"/>
      <c r="E33" s="973" t="s">
        <v>2590</v>
      </c>
      <c r="F33" s="974" t="s">
        <v>1289</v>
      </c>
      <c r="G33" s="975"/>
      <c r="H33" s="975"/>
      <c r="I33" s="975"/>
      <c r="J33" s="975"/>
      <c r="K33" s="975"/>
    </row>
    <row r="34" spans="2:11">
      <c r="B34" s="323"/>
      <c r="C34" s="323"/>
      <c r="D34" s="324"/>
      <c r="E34" s="973" t="s">
        <v>2591</v>
      </c>
      <c r="F34" s="974" t="s">
        <v>1289</v>
      </c>
      <c r="G34" s="975"/>
      <c r="H34" s="975"/>
      <c r="I34" s="975"/>
      <c r="J34" s="975"/>
      <c r="K34" s="975"/>
    </row>
    <row r="36" spans="2:11" ht="14.5">
      <c r="B36" s="961"/>
      <c r="C36" s="962" t="s">
        <v>2280</v>
      </c>
      <c r="D36" s="961" t="s">
        <v>2565</v>
      </c>
      <c r="E36" s="961" t="s">
        <v>2227</v>
      </c>
      <c r="F36" s="963" t="s">
        <v>2136</v>
      </c>
      <c r="G36" s="964">
        <v>2022</v>
      </c>
      <c r="H36" s="964">
        <v>2023</v>
      </c>
      <c r="I36" s="964">
        <v>2024</v>
      </c>
      <c r="J36" s="964">
        <v>2025</v>
      </c>
      <c r="K36" s="964">
        <v>2026</v>
      </c>
    </row>
    <row r="37" spans="2:11">
      <c r="B37" s="1513" t="s">
        <v>2592</v>
      </c>
      <c r="C37" s="1508" t="s">
        <v>2593</v>
      </c>
      <c r="D37" s="1508" t="s">
        <v>2594</v>
      </c>
      <c r="E37" s="966" t="s">
        <v>2569</v>
      </c>
      <c r="F37" s="966" t="s">
        <v>1249</v>
      </c>
      <c r="G37" s="967"/>
      <c r="H37" s="967"/>
      <c r="I37" s="967"/>
      <c r="J37" s="967"/>
      <c r="K37" s="967"/>
    </row>
    <row r="38" spans="2:11">
      <c r="B38" s="1514"/>
      <c r="C38" s="1509"/>
      <c r="D38" s="1509"/>
      <c r="E38" s="966" t="s">
        <v>2569</v>
      </c>
      <c r="F38" s="966" t="s">
        <v>1249</v>
      </c>
      <c r="G38" s="967"/>
      <c r="H38" s="967"/>
      <c r="I38" s="967"/>
      <c r="J38" s="967"/>
      <c r="K38" s="967"/>
    </row>
    <row r="39" spans="2:11">
      <c r="B39" s="1514"/>
      <c r="C39" s="1509"/>
      <c r="D39" s="1509"/>
      <c r="E39" s="961" t="s">
        <v>2133</v>
      </c>
      <c r="F39" s="966" t="s">
        <v>1249</v>
      </c>
      <c r="G39" s="976">
        <f t="shared" ref="G39:K39" si="8">SUM(G37:G38)</f>
        <v>0</v>
      </c>
      <c r="H39" s="976">
        <f t="shared" si="8"/>
        <v>0</v>
      </c>
      <c r="I39" s="976">
        <f t="shared" si="8"/>
        <v>0</v>
      </c>
      <c r="J39" s="976">
        <f t="shared" si="8"/>
        <v>0</v>
      </c>
      <c r="K39" s="976">
        <f t="shared" si="8"/>
        <v>0</v>
      </c>
    </row>
    <row r="40" spans="2:11">
      <c r="B40" s="1514"/>
      <c r="C40" s="1509"/>
      <c r="D40" s="1503" t="s">
        <v>2595</v>
      </c>
      <c r="E40" s="966" t="s">
        <v>2569</v>
      </c>
      <c r="F40" s="966" t="s">
        <v>1249</v>
      </c>
      <c r="G40" s="967"/>
      <c r="H40" s="967"/>
      <c r="I40" s="967"/>
      <c r="J40" s="967"/>
      <c r="K40" s="967"/>
    </row>
    <row r="41" spans="2:11">
      <c r="B41" s="1514"/>
      <c r="C41" s="1509"/>
      <c r="D41" s="1503"/>
      <c r="E41" s="966" t="s">
        <v>2569</v>
      </c>
      <c r="F41" s="966" t="s">
        <v>1249</v>
      </c>
      <c r="G41" s="967"/>
      <c r="H41" s="967"/>
      <c r="I41" s="967"/>
      <c r="J41" s="967"/>
      <c r="K41" s="967"/>
    </row>
    <row r="42" spans="2:11">
      <c r="B42" s="1514"/>
      <c r="C42" s="1509"/>
      <c r="D42" s="1503"/>
      <c r="E42" s="966" t="s">
        <v>2569</v>
      </c>
      <c r="F42" s="966" t="s">
        <v>1249</v>
      </c>
      <c r="G42" s="967"/>
      <c r="H42" s="967"/>
      <c r="I42" s="967"/>
      <c r="J42" s="967"/>
      <c r="K42" s="967"/>
    </row>
    <row r="43" spans="2:11">
      <c r="B43" s="1514"/>
      <c r="C43" s="1509"/>
      <c r="D43" s="1503"/>
      <c r="E43" s="961" t="s">
        <v>2133</v>
      </c>
      <c r="F43" s="966" t="s">
        <v>1249</v>
      </c>
      <c r="G43" s="976">
        <f t="shared" ref="G43:K43" si="9">SUM(G40:G42)</f>
        <v>0</v>
      </c>
      <c r="H43" s="976">
        <f t="shared" si="9"/>
        <v>0</v>
      </c>
      <c r="I43" s="976">
        <f t="shared" si="9"/>
        <v>0</v>
      </c>
      <c r="J43" s="976">
        <f t="shared" si="9"/>
        <v>0</v>
      </c>
      <c r="K43" s="976">
        <f t="shared" si="9"/>
        <v>0</v>
      </c>
    </row>
    <row r="44" spans="2:11">
      <c r="B44" s="1514"/>
      <c r="C44" s="1509"/>
      <c r="D44" s="1509" t="s">
        <v>2596</v>
      </c>
      <c r="E44" s="966" t="s">
        <v>2569</v>
      </c>
      <c r="F44" s="966" t="s">
        <v>1249</v>
      </c>
      <c r="G44" s="967"/>
      <c r="H44" s="967"/>
      <c r="I44" s="967"/>
      <c r="J44" s="967"/>
      <c r="K44" s="967"/>
    </row>
    <row r="45" spans="2:11">
      <c r="B45" s="1514"/>
      <c r="C45" s="1509"/>
      <c r="D45" s="1509"/>
      <c r="E45" s="966" t="s">
        <v>2569</v>
      </c>
      <c r="F45" s="966" t="s">
        <v>1249</v>
      </c>
      <c r="G45" s="967"/>
      <c r="H45" s="967"/>
      <c r="I45" s="967"/>
      <c r="J45" s="967"/>
      <c r="K45" s="967"/>
    </row>
    <row r="46" spans="2:11">
      <c r="B46" s="1514"/>
      <c r="C46" s="1509"/>
      <c r="D46" s="1509"/>
      <c r="E46" s="966" t="s">
        <v>2569</v>
      </c>
      <c r="F46" s="966" t="s">
        <v>1249</v>
      </c>
      <c r="G46" s="967"/>
      <c r="H46" s="967"/>
      <c r="I46" s="967"/>
      <c r="J46" s="967"/>
      <c r="K46" s="967"/>
    </row>
    <row r="47" spans="2:11">
      <c r="B47" s="1514"/>
      <c r="C47" s="1509"/>
      <c r="D47" s="1509"/>
      <c r="E47" s="961" t="s">
        <v>2133</v>
      </c>
      <c r="F47" s="966" t="s">
        <v>1249</v>
      </c>
      <c r="G47" s="976">
        <f t="shared" ref="G47:K47" si="10">SUM(G44:G46)</f>
        <v>0</v>
      </c>
      <c r="H47" s="976">
        <f t="shared" si="10"/>
        <v>0</v>
      </c>
      <c r="I47" s="976">
        <f t="shared" si="10"/>
        <v>0</v>
      </c>
      <c r="J47" s="976">
        <f t="shared" si="10"/>
        <v>0</v>
      </c>
      <c r="K47" s="976">
        <f t="shared" si="10"/>
        <v>0</v>
      </c>
    </row>
    <row r="48" spans="2:11">
      <c r="B48" s="1514"/>
      <c r="C48" s="1509"/>
      <c r="D48" s="1509" t="s">
        <v>2597</v>
      </c>
      <c r="E48" s="966" t="s">
        <v>2569</v>
      </c>
      <c r="F48" s="966" t="s">
        <v>1249</v>
      </c>
      <c r="G48" s="967"/>
      <c r="H48" s="967"/>
      <c r="I48" s="967"/>
      <c r="J48" s="967"/>
      <c r="K48" s="967"/>
    </row>
    <row r="49" spans="2:11">
      <c r="B49" s="1514"/>
      <c r="C49" s="1509"/>
      <c r="D49" s="1509"/>
      <c r="E49" s="966" t="s">
        <v>2569</v>
      </c>
      <c r="F49" s="966" t="s">
        <v>1249</v>
      </c>
      <c r="G49" s="967"/>
      <c r="H49" s="967"/>
      <c r="I49" s="967"/>
      <c r="J49" s="967"/>
      <c r="K49" s="967"/>
    </row>
    <row r="50" spans="2:11">
      <c r="B50" s="1514"/>
      <c r="C50" s="1509"/>
      <c r="D50" s="1509"/>
      <c r="E50" s="966" t="s">
        <v>2569</v>
      </c>
      <c r="F50" s="966" t="s">
        <v>1249</v>
      </c>
      <c r="G50" s="967"/>
      <c r="H50" s="967"/>
      <c r="I50" s="967"/>
      <c r="J50" s="967"/>
      <c r="K50" s="967"/>
    </row>
    <row r="51" spans="2:11">
      <c r="B51" s="1514"/>
      <c r="C51" s="1509"/>
      <c r="D51" s="1509"/>
      <c r="E51" s="961" t="s">
        <v>2133</v>
      </c>
      <c r="F51" s="966" t="s">
        <v>1249</v>
      </c>
      <c r="G51" s="976">
        <f t="shared" ref="G51:K51" si="11">SUM(G48:G50)</f>
        <v>0</v>
      </c>
      <c r="H51" s="976">
        <f t="shared" si="11"/>
        <v>0</v>
      </c>
      <c r="I51" s="976">
        <f t="shared" si="11"/>
        <v>0</v>
      </c>
      <c r="J51" s="976">
        <f t="shared" si="11"/>
        <v>0</v>
      </c>
      <c r="K51" s="976">
        <f t="shared" si="11"/>
        <v>0</v>
      </c>
    </row>
    <row r="52" spans="2:11">
      <c r="B52" s="1514"/>
      <c r="C52" s="1509"/>
      <c r="D52" s="1509" t="s">
        <v>2598</v>
      </c>
      <c r="E52" s="966" t="s">
        <v>2569</v>
      </c>
      <c r="F52" s="966" t="s">
        <v>1249</v>
      </c>
      <c r="G52" s="967"/>
      <c r="H52" s="967"/>
      <c r="I52" s="967"/>
      <c r="J52" s="967"/>
      <c r="K52" s="967"/>
    </row>
    <row r="53" spans="2:11">
      <c r="B53" s="1514"/>
      <c r="C53" s="1509"/>
      <c r="D53" s="1509"/>
      <c r="E53" s="966" t="s">
        <v>2569</v>
      </c>
      <c r="F53" s="966" t="s">
        <v>1249</v>
      </c>
      <c r="G53" s="967"/>
      <c r="H53" s="967"/>
      <c r="I53" s="967"/>
      <c r="J53" s="967"/>
      <c r="K53" s="967"/>
    </row>
    <row r="54" spans="2:11">
      <c r="B54" s="1514"/>
      <c r="C54" s="1509"/>
      <c r="D54" s="1509"/>
      <c r="E54" s="966" t="s">
        <v>2569</v>
      </c>
      <c r="F54" s="966" t="s">
        <v>1249</v>
      </c>
      <c r="G54" s="967"/>
      <c r="H54" s="967"/>
      <c r="I54" s="967"/>
      <c r="J54" s="967"/>
      <c r="K54" s="967"/>
    </row>
    <row r="55" spans="2:11">
      <c r="B55" s="1514"/>
      <c r="C55" s="1509"/>
      <c r="D55" s="1509"/>
      <c r="E55" s="961" t="s">
        <v>2133</v>
      </c>
      <c r="F55" s="966" t="s">
        <v>1249</v>
      </c>
      <c r="G55" s="976">
        <f t="shared" ref="G55:K55" si="12">SUM(G52:G54)</f>
        <v>0</v>
      </c>
      <c r="H55" s="976">
        <f t="shared" si="12"/>
        <v>0</v>
      </c>
      <c r="I55" s="976">
        <f t="shared" si="12"/>
        <v>0</v>
      </c>
      <c r="J55" s="976">
        <f t="shared" si="12"/>
        <v>0</v>
      </c>
      <c r="K55" s="976">
        <f t="shared" si="12"/>
        <v>0</v>
      </c>
    </row>
    <row r="56" spans="2:11">
      <c r="B56" s="1514"/>
      <c r="C56" s="1509"/>
      <c r="D56" s="1503" t="s">
        <v>2599</v>
      </c>
      <c r="E56" s="309" t="s">
        <v>2600</v>
      </c>
      <c r="F56" s="966" t="s">
        <v>1249</v>
      </c>
      <c r="G56" s="967"/>
      <c r="H56" s="967"/>
      <c r="I56" s="967"/>
      <c r="J56" s="967"/>
      <c r="K56" s="967"/>
    </row>
    <row r="57" spans="2:11">
      <c r="B57" s="1514"/>
      <c r="C57" s="1509"/>
      <c r="D57" s="1503"/>
      <c r="E57" s="309" t="s">
        <v>2601</v>
      </c>
      <c r="F57" s="966" t="s">
        <v>1249</v>
      </c>
      <c r="G57" s="967"/>
      <c r="H57" s="967"/>
      <c r="I57" s="967"/>
      <c r="J57" s="967"/>
      <c r="K57" s="967"/>
    </row>
    <row r="58" spans="2:11">
      <c r="B58" s="1514"/>
      <c r="C58" s="1509"/>
      <c r="D58" s="1503"/>
      <c r="E58" s="966" t="s">
        <v>2602</v>
      </c>
      <c r="F58" s="966" t="s">
        <v>1249</v>
      </c>
      <c r="G58" s="967"/>
      <c r="H58" s="967"/>
      <c r="I58" s="967"/>
      <c r="J58" s="967"/>
      <c r="K58" s="967"/>
    </row>
    <row r="59" spans="2:11">
      <c r="B59" s="1514"/>
      <c r="C59" s="1509"/>
      <c r="D59" s="1503"/>
      <c r="E59" s="966" t="s">
        <v>2603</v>
      </c>
      <c r="F59" s="966" t="s">
        <v>1249</v>
      </c>
      <c r="G59" s="967"/>
      <c r="H59" s="967"/>
      <c r="I59" s="967"/>
      <c r="J59" s="967"/>
      <c r="K59" s="967"/>
    </row>
    <row r="60" spans="2:11">
      <c r="B60" s="1514"/>
      <c r="C60" s="1509"/>
      <c r="D60" s="1503"/>
      <c r="E60" s="966" t="s">
        <v>2604</v>
      </c>
      <c r="F60" s="966" t="s">
        <v>1249</v>
      </c>
      <c r="G60" s="967"/>
      <c r="H60" s="967"/>
      <c r="I60" s="967"/>
      <c r="J60" s="967"/>
      <c r="K60" s="967"/>
    </row>
    <row r="61" spans="2:11">
      <c r="B61" s="1514"/>
      <c r="C61" s="1509"/>
      <c r="D61" s="1503"/>
      <c r="E61" s="966" t="s">
        <v>2569</v>
      </c>
      <c r="F61" s="966" t="s">
        <v>1249</v>
      </c>
      <c r="G61" s="967"/>
      <c r="H61" s="967"/>
      <c r="I61" s="967"/>
      <c r="J61" s="967"/>
      <c r="K61" s="967"/>
    </row>
    <row r="62" spans="2:11">
      <c r="B62" s="1514"/>
      <c r="C62" s="1509"/>
      <c r="D62" s="1503"/>
      <c r="E62" s="961" t="s">
        <v>2133</v>
      </c>
      <c r="F62" s="966" t="s">
        <v>1249</v>
      </c>
      <c r="G62" s="976">
        <f t="shared" ref="G62:K62" si="13">SUM(G56:G61)</f>
        <v>0</v>
      </c>
      <c r="H62" s="976">
        <f t="shared" si="13"/>
        <v>0</v>
      </c>
      <c r="I62" s="976">
        <f t="shared" si="13"/>
        <v>0</v>
      </c>
      <c r="J62" s="976">
        <f t="shared" si="13"/>
        <v>0</v>
      </c>
      <c r="K62" s="976">
        <f t="shared" si="13"/>
        <v>0</v>
      </c>
    </row>
    <row r="63" spans="2:11">
      <c r="B63" s="1514"/>
      <c r="C63" s="1509"/>
      <c r="D63" s="1503" t="s">
        <v>2605</v>
      </c>
      <c r="E63" s="966" t="s">
        <v>2569</v>
      </c>
      <c r="F63" s="966" t="s">
        <v>1249</v>
      </c>
      <c r="G63" s="967"/>
      <c r="H63" s="967"/>
      <c r="I63" s="967"/>
      <c r="J63" s="967"/>
      <c r="K63" s="967"/>
    </row>
    <row r="64" spans="2:11">
      <c r="B64" s="1514"/>
      <c r="C64" s="1509"/>
      <c r="D64" s="1503"/>
      <c r="E64" s="966" t="s">
        <v>2569</v>
      </c>
      <c r="F64" s="966" t="s">
        <v>1249</v>
      </c>
      <c r="G64" s="967"/>
      <c r="H64" s="967"/>
      <c r="I64" s="967"/>
      <c r="J64" s="967"/>
      <c r="K64" s="967"/>
    </row>
    <row r="65" spans="2:11">
      <c r="B65" s="1514"/>
      <c r="C65" s="1509"/>
      <c r="D65" s="1503"/>
      <c r="E65" s="966" t="s">
        <v>2569</v>
      </c>
      <c r="F65" s="966" t="s">
        <v>1249</v>
      </c>
      <c r="G65" s="967"/>
      <c r="H65" s="967"/>
      <c r="I65" s="967"/>
      <c r="J65" s="967"/>
      <c r="K65" s="967"/>
    </row>
    <row r="66" spans="2:11">
      <c r="B66" s="1514"/>
      <c r="C66" s="1509"/>
      <c r="D66" s="1503"/>
      <c r="E66" s="961" t="s">
        <v>2133</v>
      </c>
      <c r="F66" s="966" t="s">
        <v>1249</v>
      </c>
      <c r="G66" s="976">
        <f t="shared" ref="G66:K66" si="14">SUM(G63:G65)</f>
        <v>0</v>
      </c>
      <c r="H66" s="976">
        <f t="shared" si="14"/>
        <v>0</v>
      </c>
      <c r="I66" s="976">
        <f t="shared" si="14"/>
        <v>0</v>
      </c>
      <c r="J66" s="976">
        <f t="shared" si="14"/>
        <v>0</v>
      </c>
      <c r="K66" s="976">
        <f t="shared" si="14"/>
        <v>0</v>
      </c>
    </row>
    <row r="67" spans="2:11">
      <c r="B67" s="1514"/>
      <c r="C67" s="1509"/>
      <c r="D67" s="1503" t="s">
        <v>2606</v>
      </c>
      <c r="E67" s="966" t="s">
        <v>2569</v>
      </c>
      <c r="F67" s="966" t="s">
        <v>1249</v>
      </c>
      <c r="G67" s="967"/>
      <c r="H67" s="967"/>
      <c r="I67" s="967"/>
      <c r="J67" s="967"/>
      <c r="K67" s="967"/>
    </row>
    <row r="68" spans="2:11">
      <c r="B68" s="1514"/>
      <c r="C68" s="1509"/>
      <c r="D68" s="1503"/>
      <c r="E68" s="966" t="s">
        <v>2569</v>
      </c>
      <c r="F68" s="966" t="s">
        <v>1249</v>
      </c>
      <c r="G68" s="967"/>
      <c r="H68" s="967"/>
      <c r="I68" s="967"/>
      <c r="J68" s="967"/>
      <c r="K68" s="967"/>
    </row>
    <row r="69" spans="2:11">
      <c r="B69" s="1514"/>
      <c r="C69" s="1509"/>
      <c r="D69" s="1503"/>
      <c r="E69" s="966" t="s">
        <v>2569</v>
      </c>
      <c r="F69" s="966" t="s">
        <v>1249</v>
      </c>
      <c r="G69" s="967"/>
      <c r="H69" s="967"/>
      <c r="I69" s="967"/>
      <c r="J69" s="967"/>
      <c r="K69" s="967"/>
    </row>
    <row r="70" spans="2:11">
      <c r="B70" s="1514"/>
      <c r="C70" s="1509"/>
      <c r="D70" s="1504"/>
      <c r="E70" s="961" t="s">
        <v>2133</v>
      </c>
      <c r="F70" s="966" t="s">
        <v>1249</v>
      </c>
      <c r="G70" s="976">
        <f t="shared" ref="G70:K70" si="15">SUM(G67:G69)</f>
        <v>0</v>
      </c>
      <c r="H70" s="976">
        <f t="shared" si="15"/>
        <v>0</v>
      </c>
      <c r="I70" s="976">
        <f t="shared" si="15"/>
        <v>0</v>
      </c>
      <c r="J70" s="976">
        <f t="shared" si="15"/>
        <v>0</v>
      </c>
      <c r="K70" s="976">
        <f t="shared" si="15"/>
        <v>0</v>
      </c>
    </row>
    <row r="71" spans="2:11">
      <c r="B71" s="1515"/>
      <c r="C71" s="1510"/>
      <c r="D71" s="1499" t="s">
        <v>2607</v>
      </c>
      <c r="E71" s="1500"/>
      <c r="F71" s="961" t="s">
        <v>1249</v>
      </c>
      <c r="G71" s="977">
        <f>G70+G66+G62+G55+G51+G47+G43+G39</f>
        <v>0</v>
      </c>
      <c r="H71" s="977">
        <f>H70+H66+H62+H55+H51+H47+H43+H39</f>
        <v>0</v>
      </c>
      <c r="I71" s="977">
        <f>I70+I66+I62+I55+I51+I47+I43+I39</f>
        <v>0</v>
      </c>
      <c r="J71" s="977">
        <f>J70+J66+J62+J55+J51+J47+J43+J39</f>
        <v>0</v>
      </c>
      <c r="K71" s="977">
        <f>K70+K66+K62+K55+K51+K47+K43+K39</f>
        <v>0</v>
      </c>
    </row>
  </sheetData>
  <mergeCells count="23">
    <mergeCell ref="B10:B32"/>
    <mergeCell ref="C10:C27"/>
    <mergeCell ref="D10:D12"/>
    <mergeCell ref="D13:D16"/>
    <mergeCell ref="B37:B71"/>
    <mergeCell ref="C37:C71"/>
    <mergeCell ref="D37:D39"/>
    <mergeCell ref="D40:D43"/>
    <mergeCell ref="D44:D47"/>
    <mergeCell ref="D48:D51"/>
    <mergeCell ref="D52:D55"/>
    <mergeCell ref="D56:D62"/>
    <mergeCell ref="D63:D66"/>
    <mergeCell ref="D20:D22"/>
    <mergeCell ref="D17:D19"/>
    <mergeCell ref="D67:D70"/>
    <mergeCell ref="D71:E71"/>
    <mergeCell ref="D32:E32"/>
    <mergeCell ref="D23:D26"/>
    <mergeCell ref="D27:E27"/>
    <mergeCell ref="C28:C31"/>
    <mergeCell ref="D28:D30"/>
    <mergeCell ref="D31:E31"/>
  </mergeCells>
  <pageMargins left="0.7" right="0.7" top="0.75" bottom="0.75" header="0.3" footer="0.3"/>
  <pageSetup paperSize="9" orientation="portrait" r:id="rId1"/>
  <headerFooter>
    <oddFooter>&amp;C_x000D_&amp;1#&amp;"Calibri"&amp;10&amp;K000000 OFFICIAL-InternalOnly</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3A32A-9C89-4585-A6B4-C99DECCB3CB9}">
  <sheetPr>
    <tabColor theme="4" tint="0.39997558519241921"/>
    <pageSetUpPr autoPageBreaks="0"/>
  </sheetPr>
  <dimension ref="A1:DD259"/>
  <sheetViews>
    <sheetView topLeftCell="AX155" zoomScale="80" zoomScaleNormal="80" workbookViewId="0">
      <selection activeCell="BA169" activeCellId="4" sqref="E169 Q169 AC169 AO169 BA169"/>
    </sheetView>
  </sheetViews>
  <sheetFormatPr defaultColWidth="0" defaultRowHeight="13.5"/>
  <cols>
    <col min="1" max="1" width="5.26953125" style="325" customWidth="1"/>
    <col min="2" max="2" width="53.26953125" style="325" customWidth="1"/>
    <col min="3" max="3" width="18.7265625" style="325" customWidth="1"/>
    <col min="4" max="4" width="34.7265625" style="325" customWidth="1"/>
    <col min="5" max="5" width="21.453125" style="325" customWidth="1"/>
    <col min="6" max="6" width="27.26953125" style="325" customWidth="1"/>
    <col min="7" max="7" width="23.453125" style="325" customWidth="1"/>
    <col min="8" max="8" width="23.26953125" style="325" customWidth="1"/>
    <col min="9" max="9" width="21.453125" style="325" customWidth="1"/>
    <col min="10" max="10" width="24.26953125" style="325" customWidth="1"/>
    <col min="11" max="11" width="24.7265625" style="325" customWidth="1"/>
    <col min="12" max="12" width="26.26953125" style="325" customWidth="1"/>
    <col min="13" max="13" width="21" style="325" bestFit="1" customWidth="1"/>
    <col min="14" max="14" width="19.453125" style="325" customWidth="1"/>
    <col min="15" max="15" width="29" style="325" customWidth="1"/>
    <col min="16" max="17" width="19.453125" style="325" customWidth="1"/>
    <col min="18" max="18" width="39.453125" style="325" bestFit="1" customWidth="1"/>
    <col min="19" max="19" width="19.453125" style="325" customWidth="1"/>
    <col min="20" max="21" width="26.7265625" style="325" bestFit="1" customWidth="1"/>
    <col min="22" max="22" width="20.453125" style="325" customWidth="1"/>
    <col min="23" max="23" width="18.453125" style="325" customWidth="1"/>
    <col min="24" max="24" width="14.26953125" style="325" bestFit="1" customWidth="1"/>
    <col min="25" max="25" width="40.453125" style="325" customWidth="1"/>
    <col min="26" max="26" width="26.7265625" style="325" bestFit="1" customWidth="1"/>
    <col min="27" max="27" width="22.26953125" style="325" customWidth="1"/>
    <col min="28" max="28" width="21.7265625" style="325" customWidth="1"/>
    <col min="29" max="29" width="25.453125" style="325" customWidth="1"/>
    <col min="30" max="30" width="16.453125" style="325" customWidth="1"/>
    <col min="31" max="31" width="26.7265625" style="325" bestFit="1" customWidth="1"/>
    <col min="32" max="32" width="39.453125" style="325" bestFit="1" customWidth="1"/>
    <col min="33" max="33" width="18.7265625" style="325" bestFit="1" customWidth="1"/>
    <col min="34" max="34" width="18.453125" style="325" bestFit="1" customWidth="1"/>
    <col min="35" max="35" width="26.7265625" style="325" bestFit="1" customWidth="1"/>
    <col min="36" max="36" width="19.453125" style="325" bestFit="1" customWidth="1"/>
    <col min="37" max="37" width="11" style="325" customWidth="1"/>
    <col min="38" max="38" width="18.7265625" style="325" customWidth="1"/>
    <col min="39" max="39" width="23" style="325" customWidth="1"/>
    <col min="40" max="40" width="15.7265625" style="325" customWidth="1"/>
    <col min="41" max="41" width="24.26953125" style="325" bestFit="1" customWidth="1"/>
    <col min="42" max="42" width="20.7265625" style="325" customWidth="1"/>
    <col min="43" max="43" width="19.7265625" style="325" bestFit="1" customWidth="1"/>
    <col min="44" max="44" width="16.453125" style="325" customWidth="1"/>
    <col min="45" max="45" width="14.453125" style="325" customWidth="1"/>
    <col min="46" max="46" width="20.26953125" style="325" customWidth="1"/>
    <col min="47" max="47" width="13.7265625" style="325" customWidth="1"/>
    <col min="48" max="48" width="12.453125" style="325" bestFit="1" customWidth="1"/>
    <col min="49" max="49" width="21.453125" style="325" bestFit="1" customWidth="1"/>
    <col min="50" max="50" width="23" style="325" customWidth="1"/>
    <col min="51" max="51" width="29.7265625" style="325" customWidth="1"/>
    <col min="52" max="52" width="27" style="325" customWidth="1"/>
    <col min="53" max="53" width="11" style="325" customWidth="1"/>
    <col min="54" max="54" width="16.453125" style="325" customWidth="1"/>
    <col min="55" max="55" width="19.7265625" style="325" bestFit="1" customWidth="1"/>
    <col min="56" max="56" width="16.453125" style="325" customWidth="1"/>
    <col min="57" max="57" width="11" style="325" customWidth="1"/>
    <col min="58" max="58" width="19.7265625" style="325" bestFit="1" customWidth="1"/>
    <col min="59" max="59" width="16.7265625" style="325" customWidth="1"/>
    <col min="60" max="61" width="11" style="325" customWidth="1"/>
    <col min="62" max="62" width="16.453125" style="325" customWidth="1"/>
    <col min="63" max="64" width="11" style="325" customWidth="1"/>
    <col min="65" max="65" width="11.26953125" style="325" customWidth="1"/>
    <col min="66" max="66" width="11.26953125" style="337" customWidth="1" collapsed="1"/>
    <col min="67" max="67" width="11.26953125" style="337" customWidth="1"/>
    <col min="68" max="68" width="11" style="337" customWidth="1"/>
    <col min="69" max="84" width="11" style="337" hidden="1" customWidth="1"/>
    <col min="85" max="85" width="8.453125" style="337" hidden="1" customWidth="1"/>
    <col min="86" max="92" width="0" style="325" hidden="1" customWidth="1"/>
    <col min="93" max="93" width="8.453125" style="325" hidden="1" customWidth="1"/>
    <col min="94" max="108" width="0" style="325" hidden="1" customWidth="1"/>
    <col min="109" max="16384" width="9.453125" style="325" hidden="1"/>
  </cols>
  <sheetData>
    <row r="1" spans="1:88" s="46" customFormat="1" ht="23.5">
      <c r="A1" s="56" t="str">
        <f>'1.1 Cover'!A1</f>
        <v>Regulatory Reporting Pack</v>
      </c>
    </row>
    <row r="2" spans="1:88" s="46" customFormat="1" ht="23.5">
      <c r="A2" s="56" t="str">
        <f>'1.1 Cover'!A2</f>
        <v>Price base - 2018/19</v>
      </c>
    </row>
    <row r="3" spans="1:88" s="46" customFormat="1" ht="23.5">
      <c r="A3" s="56" t="str">
        <f>'1.1 Cover'!A3</f>
        <v>Regulatory Year: April 2022 - March 2023</v>
      </c>
    </row>
    <row r="4" spans="1:88" s="46" customFormat="1" ht="23.5">
      <c r="A4" s="56" t="s">
        <v>1008</v>
      </c>
    </row>
    <row r="5" spans="1:88">
      <c r="BN5" s="325"/>
      <c r="BO5" s="325"/>
      <c r="BP5" s="326"/>
      <c r="BQ5" s="326"/>
      <c r="BR5" s="326"/>
      <c r="BS5" s="326"/>
      <c r="BT5" s="326"/>
      <c r="BU5" s="326"/>
      <c r="BV5" s="326"/>
      <c r="BW5" s="326"/>
      <c r="BX5" s="326"/>
      <c r="BY5" s="326"/>
      <c r="BZ5" s="326"/>
      <c r="CA5" s="326"/>
      <c r="CB5" s="326"/>
      <c r="CC5" s="326"/>
      <c r="CD5" s="326"/>
      <c r="CE5" s="326"/>
      <c r="CF5" s="326"/>
      <c r="CG5" s="326"/>
      <c r="CH5" s="326"/>
      <c r="CI5" s="326"/>
      <c r="CJ5" s="326"/>
    </row>
    <row r="6" spans="1:88">
      <c r="BN6" s="325"/>
      <c r="BO6" s="325"/>
      <c r="BP6" s="326"/>
      <c r="BQ6" s="326"/>
      <c r="BR6" s="326"/>
      <c r="BS6" s="326"/>
      <c r="BT6" s="326"/>
      <c r="BU6" s="326"/>
      <c r="BV6" s="326"/>
      <c r="BW6" s="326"/>
      <c r="BX6" s="326"/>
      <c r="BY6" s="326"/>
      <c r="BZ6" s="326"/>
      <c r="CA6" s="326"/>
      <c r="CB6" s="326"/>
      <c r="CC6" s="326"/>
      <c r="CD6" s="326"/>
      <c r="CE6" s="326"/>
      <c r="CF6" s="326"/>
      <c r="CG6" s="326"/>
      <c r="CH6" s="326"/>
      <c r="CI6" s="326"/>
      <c r="CJ6" s="326"/>
    </row>
    <row r="7" spans="1:88">
      <c r="BN7" s="325"/>
      <c r="BO7" s="325"/>
      <c r="BP7" s="326"/>
      <c r="BQ7" s="326"/>
      <c r="BR7" s="326"/>
      <c r="BS7" s="326"/>
      <c r="BT7" s="326"/>
      <c r="BU7" s="326"/>
      <c r="BV7" s="326"/>
      <c r="BW7" s="326"/>
      <c r="BX7" s="326"/>
      <c r="BY7" s="326"/>
      <c r="BZ7" s="326"/>
      <c r="CA7" s="326"/>
      <c r="CB7" s="326"/>
      <c r="CC7" s="326"/>
      <c r="CD7" s="326"/>
      <c r="CE7" s="326"/>
      <c r="CF7" s="326"/>
      <c r="CG7" s="326"/>
      <c r="CH7" s="326"/>
      <c r="CI7" s="326"/>
      <c r="CJ7" s="326"/>
    </row>
    <row r="8" spans="1:88">
      <c r="BN8" s="325"/>
      <c r="BO8" s="325"/>
      <c r="BP8" s="326"/>
      <c r="BQ8" s="326"/>
      <c r="BR8" s="326"/>
      <c r="BS8" s="326"/>
      <c r="BT8" s="326"/>
      <c r="BU8" s="326"/>
      <c r="BV8" s="326"/>
      <c r="BW8" s="326"/>
      <c r="BX8" s="326"/>
      <c r="BY8" s="326"/>
      <c r="BZ8" s="326"/>
      <c r="CA8" s="326"/>
      <c r="CB8" s="326"/>
      <c r="CC8" s="326"/>
      <c r="CD8" s="326"/>
      <c r="CE8" s="326"/>
      <c r="CF8" s="326"/>
      <c r="CG8" s="326"/>
      <c r="CH8" s="326"/>
      <c r="CI8" s="326"/>
      <c r="CJ8" s="326"/>
    </row>
    <row r="9" spans="1:88">
      <c r="BN9" s="325"/>
      <c r="BO9" s="325"/>
      <c r="BP9" s="326"/>
      <c r="BQ9" s="326"/>
      <c r="BR9" s="326"/>
      <c r="BS9" s="326"/>
      <c r="BT9" s="326"/>
      <c r="BU9" s="326"/>
      <c r="BV9" s="326"/>
      <c r="BW9" s="326"/>
      <c r="BX9" s="326"/>
      <c r="BY9" s="326"/>
      <c r="BZ9" s="326"/>
      <c r="CA9" s="326"/>
      <c r="CB9" s="326"/>
      <c r="CC9" s="326"/>
      <c r="CD9" s="326"/>
      <c r="CE9" s="326"/>
      <c r="CF9" s="326"/>
      <c r="CG9" s="326"/>
      <c r="CH9" s="326"/>
      <c r="CI9" s="326"/>
      <c r="CJ9" s="326"/>
    </row>
    <row r="10" spans="1:88">
      <c r="B10" s="327" t="s">
        <v>2608</v>
      </c>
      <c r="D10" s="328"/>
      <c r="E10" s="328"/>
      <c r="F10" s="328"/>
      <c r="G10" s="328"/>
      <c r="H10" s="328"/>
      <c r="BN10" s="325"/>
      <c r="BO10" s="325"/>
      <c r="BP10" s="326"/>
      <c r="BQ10" s="326"/>
      <c r="BR10" s="326"/>
      <c r="BS10" s="326"/>
      <c r="BT10" s="326"/>
      <c r="BU10" s="326"/>
      <c r="BV10" s="326"/>
      <c r="BW10" s="326"/>
      <c r="BX10" s="326"/>
      <c r="BY10" s="326"/>
      <c r="BZ10" s="326"/>
      <c r="CA10" s="326"/>
      <c r="CB10" s="326"/>
      <c r="CC10" s="326"/>
      <c r="CD10" s="326"/>
      <c r="CE10" s="326"/>
      <c r="CF10" s="326"/>
      <c r="CG10" s="326"/>
      <c r="CH10" s="326"/>
      <c r="CI10" s="326"/>
      <c r="CJ10" s="326"/>
    </row>
    <row r="11" spans="1:88" ht="15" thickBot="1">
      <c r="B11" s="329"/>
      <c r="C11" s="330"/>
      <c r="D11" s="978">
        <v>2022</v>
      </c>
      <c r="E11" s="979">
        <v>2023</v>
      </c>
      <c r="F11" s="980">
        <v>2024</v>
      </c>
      <c r="G11" s="979">
        <v>2025</v>
      </c>
      <c r="H11" s="981">
        <v>2026</v>
      </c>
      <c r="BN11" s="325"/>
      <c r="BO11" s="326"/>
      <c r="BP11" s="326"/>
      <c r="BQ11" s="326"/>
      <c r="BR11" s="326"/>
      <c r="BS11" s="326"/>
      <c r="BT11" s="326"/>
      <c r="BU11" s="326"/>
      <c r="BV11" s="326"/>
      <c r="BW11" s="326"/>
      <c r="BX11" s="326"/>
      <c r="BY11" s="326"/>
      <c r="BZ11" s="326"/>
      <c r="CA11" s="326"/>
      <c r="CB11" s="326"/>
      <c r="CC11" s="326"/>
      <c r="CD11" s="326"/>
      <c r="CE11" s="326"/>
      <c r="CF11" s="326"/>
      <c r="CG11" s="326"/>
      <c r="CH11" s="326"/>
      <c r="CI11" s="326"/>
    </row>
    <row r="12" spans="1:88" ht="14.5">
      <c r="B12" s="982" t="s">
        <v>2609</v>
      </c>
      <c r="C12" s="331" t="s">
        <v>1289</v>
      </c>
      <c r="D12" s="983">
        <f>H33</f>
        <v>-1</v>
      </c>
      <c r="E12" s="983">
        <f>O33</f>
        <v>-1</v>
      </c>
      <c r="F12" s="983">
        <f>V33</f>
        <v>-1</v>
      </c>
      <c r="G12" s="983">
        <f>AC33</f>
        <v>-1</v>
      </c>
      <c r="H12" s="823">
        <f>AJ33</f>
        <v>-1</v>
      </c>
      <c r="BN12" s="325"/>
      <c r="BO12" s="326"/>
      <c r="BP12" s="326"/>
      <c r="BQ12" s="326"/>
      <c r="BR12" s="326"/>
      <c r="BS12" s="326"/>
      <c r="BT12" s="326"/>
      <c r="BU12" s="326"/>
      <c r="BV12" s="326"/>
      <c r="BW12" s="326"/>
      <c r="BX12" s="326"/>
      <c r="BY12" s="326"/>
      <c r="BZ12" s="326"/>
      <c r="CA12" s="326"/>
      <c r="CB12" s="326"/>
      <c r="CC12" s="326"/>
      <c r="CD12" s="326"/>
      <c r="CE12" s="326"/>
      <c r="CF12" s="326"/>
      <c r="CG12" s="326"/>
      <c r="CH12" s="326"/>
      <c r="CI12" s="326"/>
    </row>
    <row r="13" spans="1:88" ht="14.5">
      <c r="B13" s="982" t="s">
        <v>2610</v>
      </c>
      <c r="C13" s="984" t="s">
        <v>1289</v>
      </c>
      <c r="D13" s="983">
        <f>H48</f>
        <v>-1</v>
      </c>
      <c r="E13" s="983">
        <f>O48</f>
        <v>-1</v>
      </c>
      <c r="F13" s="983">
        <f>V48</f>
        <v>-1</v>
      </c>
      <c r="G13" s="983">
        <f>AC48</f>
        <v>-1</v>
      </c>
      <c r="H13" s="823">
        <f>AJ48</f>
        <v>-1</v>
      </c>
      <c r="BN13" s="325"/>
      <c r="BO13" s="326"/>
      <c r="BP13" s="326"/>
      <c r="BQ13" s="326"/>
      <c r="BR13" s="326"/>
      <c r="BS13" s="326"/>
      <c r="BT13" s="326"/>
      <c r="BU13" s="326"/>
      <c r="BV13" s="326"/>
      <c r="BW13" s="326"/>
      <c r="BX13" s="326"/>
      <c r="BY13" s="326"/>
      <c r="BZ13" s="326"/>
      <c r="CA13" s="326"/>
      <c r="CB13" s="326"/>
      <c r="CC13" s="326"/>
      <c r="CD13" s="326"/>
      <c r="CE13" s="326"/>
      <c r="CF13" s="326"/>
      <c r="CG13" s="326"/>
      <c r="CH13" s="326"/>
      <c r="CI13" s="326"/>
    </row>
    <row r="14" spans="1:88" ht="14.5">
      <c r="B14" s="982" t="s">
        <v>2611</v>
      </c>
      <c r="C14" s="984" t="s">
        <v>1289</v>
      </c>
      <c r="D14" s="983" t="e">
        <f>E84</f>
        <v>#DIV/0!</v>
      </c>
      <c r="E14" s="983" t="e">
        <f>L84</f>
        <v>#DIV/0!</v>
      </c>
      <c r="F14" s="983" t="e">
        <f>S84</f>
        <v>#DIV/0!</v>
      </c>
      <c r="G14" s="983" t="e">
        <f>Z84</f>
        <v>#DIV/0!</v>
      </c>
      <c r="H14" s="823" t="e">
        <f>AG84</f>
        <v>#DIV/0!</v>
      </c>
      <c r="BN14" s="325"/>
      <c r="BO14" s="326"/>
      <c r="BP14" s="326"/>
      <c r="BQ14" s="326"/>
      <c r="BR14" s="326"/>
      <c r="BS14" s="326"/>
      <c r="BT14" s="326"/>
      <c r="BU14" s="326"/>
      <c r="BV14" s="326"/>
      <c r="BW14" s="326"/>
      <c r="BX14" s="326"/>
      <c r="BY14" s="326"/>
      <c r="BZ14" s="326"/>
      <c r="CA14" s="326"/>
      <c r="CB14" s="326"/>
      <c r="CC14" s="326"/>
      <c r="CD14" s="326"/>
      <c r="CE14" s="326"/>
      <c r="CF14" s="326"/>
      <c r="CG14" s="326"/>
      <c r="CH14" s="326"/>
      <c r="CI14" s="326"/>
    </row>
    <row r="15" spans="1:88" ht="14.5">
      <c r="B15" s="982" t="s">
        <v>2612</v>
      </c>
      <c r="C15" s="984" t="s">
        <v>1289</v>
      </c>
      <c r="D15" s="983">
        <f>E120</f>
        <v>-1</v>
      </c>
      <c r="E15" s="983">
        <f>L120</f>
        <v>-1</v>
      </c>
      <c r="F15" s="983">
        <f>S120</f>
        <v>-1</v>
      </c>
      <c r="G15" s="983">
        <f>Z120</f>
        <v>-1</v>
      </c>
      <c r="H15" s="823">
        <f>AG120</f>
        <v>-1</v>
      </c>
      <c r="BN15" s="325"/>
      <c r="BO15" s="326"/>
      <c r="BP15" s="326"/>
      <c r="BQ15" s="326"/>
      <c r="BR15" s="326"/>
      <c r="BS15" s="326"/>
      <c r="BT15" s="326"/>
      <c r="BU15" s="326"/>
      <c r="BV15" s="326"/>
      <c r="BW15" s="326"/>
      <c r="BX15" s="326"/>
      <c r="BY15" s="326"/>
      <c r="BZ15" s="326"/>
      <c r="CA15" s="326"/>
      <c r="CB15" s="326"/>
      <c r="CC15" s="326"/>
      <c r="CD15" s="326"/>
      <c r="CE15" s="326"/>
      <c r="CF15" s="326"/>
      <c r="CG15" s="326"/>
      <c r="CH15" s="326"/>
      <c r="CI15" s="326"/>
    </row>
    <row r="16" spans="1:88" ht="14.5">
      <c r="B16" s="982" t="s">
        <v>2613</v>
      </c>
      <c r="C16" s="984" t="s">
        <v>1289</v>
      </c>
      <c r="D16" s="983">
        <f>E134</f>
        <v>-1</v>
      </c>
      <c r="E16" s="983">
        <f>L134</f>
        <v>-1</v>
      </c>
      <c r="F16" s="983">
        <f>S134</f>
        <v>-1</v>
      </c>
      <c r="G16" s="983">
        <f>Z134</f>
        <v>-1</v>
      </c>
      <c r="H16" s="823">
        <f>AG134</f>
        <v>-1</v>
      </c>
      <c r="BN16" s="325"/>
      <c r="BO16" s="326"/>
      <c r="BP16" s="326"/>
      <c r="BQ16" s="326"/>
      <c r="BR16" s="326"/>
      <c r="BS16" s="326"/>
      <c r="BT16" s="326"/>
      <c r="BU16" s="326"/>
      <c r="BV16" s="326"/>
      <c r="BW16" s="326"/>
      <c r="BX16" s="326"/>
      <c r="BY16" s="326"/>
      <c r="BZ16" s="326"/>
      <c r="CA16" s="326"/>
      <c r="CB16" s="326"/>
      <c r="CC16" s="326"/>
      <c r="CD16" s="326"/>
      <c r="CE16" s="326"/>
      <c r="CF16" s="326"/>
      <c r="CG16" s="326"/>
      <c r="CH16" s="326"/>
      <c r="CI16" s="326"/>
    </row>
    <row r="17" spans="2:88" ht="14.5">
      <c r="B17" s="985" t="s">
        <v>2614</v>
      </c>
      <c r="C17" s="984" t="s">
        <v>1289</v>
      </c>
      <c r="D17" s="983">
        <f>E171</f>
        <v>0</v>
      </c>
      <c r="E17" s="983">
        <f>Q171</f>
        <v>0</v>
      </c>
      <c r="F17" s="983">
        <f>AC171</f>
        <v>0</v>
      </c>
      <c r="G17" s="983">
        <f>AO171</f>
        <v>0</v>
      </c>
      <c r="H17" s="823">
        <f>BA171</f>
        <v>0</v>
      </c>
      <c r="BN17" s="325"/>
      <c r="BO17" s="326"/>
      <c r="BP17" s="326"/>
      <c r="BQ17" s="326"/>
      <c r="BR17" s="326"/>
      <c r="BS17" s="326"/>
      <c r="BT17" s="326"/>
      <c r="BU17" s="326"/>
      <c r="BV17" s="326"/>
      <c r="BW17" s="326"/>
      <c r="BX17" s="326"/>
      <c r="BY17" s="326"/>
      <c r="BZ17" s="326"/>
      <c r="CA17" s="326"/>
      <c r="CB17" s="326"/>
      <c r="CC17" s="326"/>
      <c r="CD17" s="326"/>
      <c r="CE17" s="326"/>
      <c r="CF17" s="326"/>
      <c r="CG17" s="326"/>
      <c r="CH17" s="326"/>
      <c r="CI17" s="326"/>
    </row>
    <row r="18" spans="2:88" ht="14.5">
      <c r="B18" s="986" t="s">
        <v>2615</v>
      </c>
      <c r="C18" s="987" t="s">
        <v>2616</v>
      </c>
      <c r="D18" s="988">
        <f>E206</f>
        <v>0</v>
      </c>
      <c r="E18" s="988">
        <f>R206</f>
        <v>0</v>
      </c>
      <c r="F18" s="988">
        <f>AE206</f>
        <v>0</v>
      </c>
      <c r="G18" s="988">
        <f>AR206</f>
        <v>0</v>
      </c>
      <c r="H18" s="988">
        <f>BE206</f>
        <v>0</v>
      </c>
      <c r="BN18" s="325"/>
      <c r="BO18" s="326"/>
      <c r="BP18" s="326"/>
      <c r="BQ18" s="326"/>
      <c r="BR18" s="326"/>
      <c r="BS18" s="326"/>
      <c r="BT18" s="326"/>
      <c r="BU18" s="326"/>
      <c r="BV18" s="326"/>
      <c r="BW18" s="326"/>
      <c r="BX18" s="326"/>
      <c r="BY18" s="326"/>
      <c r="BZ18" s="326"/>
      <c r="CA18" s="326"/>
      <c r="CB18" s="326"/>
      <c r="CC18" s="326"/>
      <c r="CD18" s="326"/>
      <c r="CE18" s="326"/>
      <c r="CF18" s="326"/>
      <c r="CG18" s="326"/>
      <c r="CH18" s="326"/>
      <c r="CI18" s="326"/>
    </row>
    <row r="19" spans="2:88" ht="15" thickBot="1">
      <c r="B19" s="332" t="s">
        <v>2617</v>
      </c>
      <c r="C19" s="333" t="s">
        <v>2616</v>
      </c>
      <c r="D19" s="988">
        <f>E207</f>
        <v>0</v>
      </c>
      <c r="E19" s="988">
        <f>R207</f>
        <v>0</v>
      </c>
      <c r="F19" s="988">
        <f>AE207</f>
        <v>0</v>
      </c>
      <c r="G19" s="988">
        <f>AR207</f>
        <v>0</v>
      </c>
      <c r="H19" s="988">
        <f>BE207</f>
        <v>0</v>
      </c>
      <c r="BN19" s="325"/>
      <c r="BO19" s="326"/>
      <c r="BP19" s="326"/>
      <c r="BQ19" s="326"/>
      <c r="BR19" s="326"/>
      <c r="BS19" s="326"/>
      <c r="BT19" s="326"/>
      <c r="BU19" s="326"/>
      <c r="BV19" s="326"/>
      <c r="BW19" s="326"/>
      <c r="BX19" s="326"/>
      <c r="BY19" s="326"/>
      <c r="BZ19" s="326"/>
      <c r="CA19" s="326"/>
      <c r="CB19" s="326"/>
      <c r="CC19" s="326"/>
      <c r="CD19" s="326"/>
      <c r="CE19" s="326"/>
      <c r="CF19" s="326"/>
      <c r="CG19" s="326"/>
      <c r="CH19" s="326"/>
      <c r="CI19" s="326"/>
    </row>
    <row r="20" spans="2:88">
      <c r="BN20" s="325"/>
      <c r="BO20" s="325"/>
      <c r="BP20" s="326"/>
      <c r="BQ20" s="326"/>
      <c r="BR20" s="326"/>
      <c r="BS20" s="326"/>
      <c r="BT20" s="326"/>
      <c r="BU20" s="326"/>
      <c r="BV20" s="326"/>
      <c r="BW20" s="326"/>
      <c r="BX20" s="326"/>
      <c r="BY20" s="326"/>
      <c r="BZ20" s="326"/>
      <c r="CA20" s="326"/>
      <c r="CB20" s="326"/>
      <c r="CC20" s="326"/>
      <c r="CD20" s="326"/>
      <c r="CE20" s="326"/>
      <c r="CF20" s="326"/>
      <c r="CG20" s="326"/>
      <c r="CH20" s="326"/>
      <c r="CI20" s="326"/>
      <c r="CJ20" s="326"/>
    </row>
    <row r="21" spans="2:88">
      <c r="BN21" s="325"/>
      <c r="BO21" s="325"/>
      <c r="BP21" s="326"/>
      <c r="BQ21" s="326"/>
      <c r="BR21" s="326"/>
      <c r="BS21" s="326"/>
      <c r="BT21" s="326"/>
      <c r="BU21" s="326"/>
      <c r="BV21" s="326"/>
      <c r="BW21" s="326"/>
      <c r="BX21" s="326"/>
      <c r="BY21" s="326"/>
      <c r="BZ21" s="326"/>
      <c r="CA21" s="326"/>
      <c r="CB21" s="326"/>
      <c r="CC21" s="326"/>
      <c r="CD21" s="326"/>
      <c r="CE21" s="326"/>
      <c r="CF21" s="326"/>
      <c r="CG21" s="326"/>
      <c r="CH21" s="326"/>
      <c r="CI21" s="326"/>
      <c r="CJ21" s="326"/>
    </row>
    <row r="22" spans="2:88">
      <c r="B22" s="334"/>
      <c r="D22" s="335" t="s">
        <v>2618</v>
      </c>
      <c r="E22" s="325" t="s">
        <v>2619</v>
      </c>
      <c r="K22" s="335" t="s">
        <v>2620</v>
      </c>
      <c r="R22" s="335" t="s">
        <v>2621</v>
      </c>
      <c r="Y22" s="335" t="s">
        <v>2622</v>
      </c>
      <c r="AF22" s="335" t="s">
        <v>2623</v>
      </c>
      <c r="BN22" s="325"/>
      <c r="BO22" s="325"/>
      <c r="BP22" s="326"/>
      <c r="BQ22" s="326"/>
      <c r="BR22" s="326"/>
      <c r="BS22" s="326"/>
      <c r="BT22" s="326"/>
      <c r="BU22" s="326"/>
      <c r="BV22" s="326"/>
      <c r="BW22" s="326"/>
      <c r="BX22" s="326"/>
      <c r="BY22" s="326"/>
      <c r="BZ22" s="326"/>
      <c r="CA22" s="326"/>
      <c r="CB22" s="326"/>
      <c r="CC22" s="326"/>
      <c r="CD22" s="326"/>
      <c r="CE22" s="326"/>
      <c r="CF22" s="326"/>
      <c r="CG22" s="326"/>
      <c r="CH22" s="326"/>
      <c r="CI22" s="326"/>
      <c r="CJ22" s="326"/>
    </row>
    <row r="23" spans="2:88">
      <c r="B23" s="334"/>
      <c r="D23" s="325" t="s">
        <v>3469</v>
      </c>
      <c r="K23" s="335"/>
      <c r="R23" s="335"/>
      <c r="Z23" s="335"/>
      <c r="AG23" s="335"/>
      <c r="BN23" s="325"/>
      <c r="BO23" s="325"/>
      <c r="BP23" s="326"/>
      <c r="BQ23" s="326"/>
      <c r="BR23" s="326"/>
      <c r="BS23" s="326"/>
      <c r="BT23" s="326"/>
      <c r="BU23" s="326"/>
      <c r="BV23" s="326"/>
      <c r="BW23" s="326"/>
      <c r="BX23" s="326"/>
      <c r="BY23" s="326"/>
      <c r="BZ23" s="326"/>
      <c r="CA23" s="326"/>
      <c r="CB23" s="326"/>
      <c r="CC23" s="326"/>
      <c r="CD23" s="326"/>
      <c r="CE23" s="326"/>
      <c r="CF23" s="326"/>
      <c r="CG23" s="326"/>
      <c r="CH23" s="326"/>
      <c r="CI23" s="326"/>
      <c r="CJ23" s="326"/>
    </row>
    <row r="24" spans="2:88">
      <c r="D24" s="327" t="s">
        <v>2624</v>
      </c>
      <c r="E24" s="327" t="s">
        <v>2625</v>
      </c>
      <c r="F24" s="327" t="s">
        <v>2626</v>
      </c>
      <c r="G24" s="327" t="s">
        <v>2627</v>
      </c>
      <c r="H24" s="327" t="s">
        <v>1249</v>
      </c>
      <c r="K24" s="327" t="s">
        <v>2624</v>
      </c>
      <c r="L24" s="327" t="s">
        <v>2625</v>
      </c>
      <c r="M24" s="327" t="s">
        <v>2626</v>
      </c>
      <c r="N24" s="327" t="s">
        <v>2627</v>
      </c>
      <c r="O24" s="327" t="s">
        <v>1249</v>
      </c>
      <c r="R24" s="327" t="s">
        <v>2624</v>
      </c>
      <c r="S24" s="327" t="s">
        <v>2625</v>
      </c>
      <c r="T24" s="327" t="s">
        <v>2626</v>
      </c>
      <c r="U24" s="327" t="s">
        <v>2627</v>
      </c>
      <c r="V24" s="327" t="s">
        <v>1249</v>
      </c>
      <c r="Y24" s="327" t="s">
        <v>2624</v>
      </c>
      <c r="Z24" s="327" t="s">
        <v>2625</v>
      </c>
      <c r="AA24" s="327" t="s">
        <v>2626</v>
      </c>
      <c r="AB24" s="327" t="s">
        <v>2627</v>
      </c>
      <c r="AC24" s="327" t="s">
        <v>1249</v>
      </c>
      <c r="AF24" s="327" t="s">
        <v>2624</v>
      </c>
      <c r="AG24" s="327" t="s">
        <v>2625</v>
      </c>
      <c r="AH24" s="327" t="s">
        <v>2626</v>
      </c>
      <c r="AI24" s="327" t="s">
        <v>2627</v>
      </c>
      <c r="AJ24" s="327" t="s">
        <v>1249</v>
      </c>
      <c r="BN24" s="325"/>
      <c r="BO24" s="326"/>
      <c r="BP24" s="326"/>
      <c r="BQ24" s="326"/>
      <c r="BR24" s="326"/>
      <c r="BS24" s="326"/>
      <c r="BT24" s="326"/>
      <c r="BU24" s="326"/>
      <c r="BV24" s="326"/>
      <c r="BW24" s="326"/>
      <c r="BX24" s="326"/>
      <c r="BY24" s="326"/>
      <c r="BZ24" s="326"/>
      <c r="CA24" s="326"/>
      <c r="CB24" s="326"/>
      <c r="CC24" s="326"/>
      <c r="CD24" s="326"/>
      <c r="CE24" s="326"/>
      <c r="CF24" s="326"/>
      <c r="CG24" s="326"/>
      <c r="CH24" s="326"/>
      <c r="CI24" s="326"/>
    </row>
    <row r="25" spans="2:88">
      <c r="D25" s="989" t="s">
        <v>2628</v>
      </c>
      <c r="E25" s="989" t="s">
        <v>2629</v>
      </c>
      <c r="F25" s="990"/>
      <c r="G25" s="991"/>
      <c r="H25" s="992">
        <f>F25*G25/1000</f>
        <v>0</v>
      </c>
      <c r="K25" s="989" t="s">
        <v>2628</v>
      </c>
      <c r="L25" s="989" t="s">
        <v>2629</v>
      </c>
      <c r="M25" s="990"/>
      <c r="N25" s="991"/>
      <c r="O25" s="992">
        <f>M25*N25/1000</f>
        <v>0</v>
      </c>
      <c r="R25" s="989" t="s">
        <v>2628</v>
      </c>
      <c r="S25" s="989" t="s">
        <v>2629</v>
      </c>
      <c r="T25" s="990"/>
      <c r="U25" s="991"/>
      <c r="V25" s="992">
        <f>T25*U25/1000</f>
        <v>0</v>
      </c>
      <c r="Y25" s="989" t="s">
        <v>2628</v>
      </c>
      <c r="Z25" s="989" t="s">
        <v>2629</v>
      </c>
      <c r="AA25" s="990"/>
      <c r="AB25" s="991"/>
      <c r="AC25" s="992">
        <f>AA25*AB25/1000</f>
        <v>0</v>
      </c>
      <c r="AF25" s="989" t="s">
        <v>2628</v>
      </c>
      <c r="AG25" s="989" t="s">
        <v>2629</v>
      </c>
      <c r="AH25" s="990"/>
      <c r="AI25" s="991"/>
      <c r="AJ25" s="992">
        <f>AH25*AI25/1000</f>
        <v>0</v>
      </c>
      <c r="BN25" s="325"/>
      <c r="BO25" s="326"/>
      <c r="BP25" s="326"/>
      <c r="BQ25" s="326"/>
      <c r="BR25" s="326"/>
      <c r="BS25" s="326"/>
      <c r="BT25" s="326"/>
      <c r="BU25" s="326"/>
      <c r="BV25" s="326"/>
      <c r="BW25" s="326"/>
      <c r="BX25" s="326"/>
      <c r="BY25" s="326"/>
      <c r="BZ25" s="326"/>
      <c r="CA25" s="326"/>
      <c r="CB25" s="326"/>
      <c r="CC25" s="326"/>
      <c r="CD25" s="326"/>
      <c r="CE25" s="326"/>
      <c r="CF25" s="326"/>
      <c r="CG25" s="326"/>
      <c r="CH25" s="326"/>
      <c r="CI25" s="326"/>
    </row>
    <row r="26" spans="2:88">
      <c r="D26" s="989" t="s">
        <v>2630</v>
      </c>
      <c r="E26" s="989" t="s">
        <v>2631</v>
      </c>
      <c r="F26" s="990"/>
      <c r="G26" s="991"/>
      <c r="H26" s="992">
        <f t="shared" ref="H26:H30" si="0">F26*G26/1000</f>
        <v>0</v>
      </c>
      <c r="K26" s="989" t="s">
        <v>2630</v>
      </c>
      <c r="L26" s="989" t="s">
        <v>2631</v>
      </c>
      <c r="M26" s="990"/>
      <c r="N26" s="991"/>
      <c r="O26" s="992">
        <f t="shared" ref="O26:O30" si="1">M26*N26/1000</f>
        <v>0</v>
      </c>
      <c r="R26" s="989" t="s">
        <v>2630</v>
      </c>
      <c r="S26" s="989" t="s">
        <v>2631</v>
      </c>
      <c r="T26" s="990"/>
      <c r="U26" s="991"/>
      <c r="V26" s="992">
        <f t="shared" ref="V26:V30" si="2">T26*U26/1000</f>
        <v>0</v>
      </c>
      <c r="Y26" s="989" t="s">
        <v>2630</v>
      </c>
      <c r="Z26" s="989" t="s">
        <v>2631</v>
      </c>
      <c r="AA26" s="990"/>
      <c r="AB26" s="991"/>
      <c r="AC26" s="992">
        <f t="shared" ref="AC26:AC30" si="3">AA26*AB26/1000</f>
        <v>0</v>
      </c>
      <c r="AF26" s="989" t="s">
        <v>2630</v>
      </c>
      <c r="AG26" s="989" t="s">
        <v>2631</v>
      </c>
      <c r="AH26" s="990"/>
      <c r="AI26" s="991"/>
      <c r="AJ26" s="992">
        <f t="shared" ref="AJ26:AJ30" si="4">AH26*AI26/1000</f>
        <v>0</v>
      </c>
      <c r="BN26" s="325"/>
      <c r="BO26" s="326"/>
      <c r="BP26" s="326"/>
      <c r="BQ26" s="326"/>
      <c r="BR26" s="326"/>
      <c r="BS26" s="326"/>
      <c r="BT26" s="326"/>
      <c r="BU26" s="326"/>
      <c r="BV26" s="326"/>
      <c r="BW26" s="326"/>
      <c r="BX26" s="326"/>
      <c r="BY26" s="326"/>
      <c r="BZ26" s="326"/>
      <c r="CA26" s="326"/>
      <c r="CB26" s="326"/>
      <c r="CC26" s="326"/>
      <c r="CD26" s="326"/>
      <c r="CE26" s="326"/>
      <c r="CF26" s="326"/>
      <c r="CG26" s="326"/>
      <c r="CH26" s="326"/>
      <c r="CI26" s="326"/>
    </row>
    <row r="27" spans="2:88">
      <c r="D27" s="989" t="s">
        <v>2632</v>
      </c>
      <c r="E27" s="989" t="s">
        <v>2631</v>
      </c>
      <c r="F27" s="990"/>
      <c r="G27" s="991"/>
      <c r="H27" s="992">
        <f t="shared" si="0"/>
        <v>0</v>
      </c>
      <c r="K27" s="989" t="s">
        <v>2632</v>
      </c>
      <c r="L27" s="989" t="s">
        <v>2631</v>
      </c>
      <c r="M27" s="990"/>
      <c r="N27" s="991"/>
      <c r="O27" s="992">
        <f t="shared" si="1"/>
        <v>0</v>
      </c>
      <c r="R27" s="989" t="s">
        <v>2632</v>
      </c>
      <c r="S27" s="989" t="s">
        <v>2631</v>
      </c>
      <c r="T27" s="990"/>
      <c r="U27" s="991"/>
      <c r="V27" s="992">
        <f t="shared" si="2"/>
        <v>0</v>
      </c>
      <c r="Y27" s="989" t="s">
        <v>2632</v>
      </c>
      <c r="Z27" s="989" t="s">
        <v>2631</v>
      </c>
      <c r="AA27" s="990"/>
      <c r="AB27" s="991"/>
      <c r="AC27" s="992">
        <f t="shared" si="3"/>
        <v>0</v>
      </c>
      <c r="AF27" s="989" t="s">
        <v>2632</v>
      </c>
      <c r="AG27" s="989" t="s">
        <v>2631</v>
      </c>
      <c r="AH27" s="990"/>
      <c r="AI27" s="991"/>
      <c r="AJ27" s="992">
        <f t="shared" si="4"/>
        <v>0</v>
      </c>
      <c r="BN27" s="325"/>
      <c r="BO27" s="326"/>
      <c r="BP27" s="326"/>
      <c r="BQ27" s="326"/>
      <c r="BR27" s="326"/>
      <c r="BS27" s="326"/>
      <c r="BT27" s="326"/>
      <c r="BU27" s="326"/>
      <c r="BV27" s="326"/>
      <c r="BW27" s="326"/>
      <c r="BX27" s="326"/>
      <c r="BY27" s="326"/>
      <c r="BZ27" s="326"/>
      <c r="CA27" s="326"/>
      <c r="CB27" s="326"/>
      <c r="CC27" s="326"/>
      <c r="CD27" s="326"/>
      <c r="CE27" s="326"/>
      <c r="CF27" s="326"/>
      <c r="CG27" s="326"/>
      <c r="CH27" s="326"/>
      <c r="CI27" s="326"/>
    </row>
    <row r="28" spans="2:88">
      <c r="D28" s="989" t="s">
        <v>2579</v>
      </c>
      <c r="E28" s="989" t="s">
        <v>2629</v>
      </c>
      <c r="F28" s="990"/>
      <c r="G28" s="991"/>
      <c r="H28" s="992">
        <f t="shared" si="0"/>
        <v>0</v>
      </c>
      <c r="K28" s="989" t="s">
        <v>2579</v>
      </c>
      <c r="L28" s="989" t="s">
        <v>2629</v>
      </c>
      <c r="M28" s="990"/>
      <c r="N28" s="993"/>
      <c r="O28" s="992">
        <f t="shared" si="1"/>
        <v>0</v>
      </c>
      <c r="R28" s="989" t="s">
        <v>2579</v>
      </c>
      <c r="S28" s="989" t="s">
        <v>2629</v>
      </c>
      <c r="T28" s="990"/>
      <c r="U28" s="993"/>
      <c r="V28" s="992">
        <f t="shared" si="2"/>
        <v>0</v>
      </c>
      <c r="Y28" s="989" t="s">
        <v>2579</v>
      </c>
      <c r="Z28" s="989" t="s">
        <v>2629</v>
      </c>
      <c r="AA28" s="990"/>
      <c r="AB28" s="993"/>
      <c r="AC28" s="992">
        <f t="shared" si="3"/>
        <v>0</v>
      </c>
      <c r="AF28" s="989" t="s">
        <v>2579</v>
      </c>
      <c r="AG28" s="989" t="s">
        <v>2629</v>
      </c>
      <c r="AH28" s="990"/>
      <c r="AI28" s="993"/>
      <c r="AJ28" s="992">
        <f t="shared" si="4"/>
        <v>0</v>
      </c>
      <c r="BN28" s="325"/>
      <c r="BO28" s="326"/>
      <c r="BP28" s="326"/>
      <c r="BQ28" s="326"/>
      <c r="BR28" s="326"/>
      <c r="BS28" s="326"/>
      <c r="BT28" s="326"/>
      <c r="BU28" s="326"/>
      <c r="BV28" s="326"/>
      <c r="BW28" s="326"/>
      <c r="BX28" s="326"/>
      <c r="BY28" s="326"/>
      <c r="BZ28" s="326"/>
      <c r="CA28" s="326"/>
      <c r="CB28" s="326"/>
      <c r="CC28" s="326"/>
      <c r="CD28" s="326"/>
      <c r="CE28" s="326"/>
      <c r="CF28" s="326"/>
      <c r="CG28" s="326"/>
      <c r="CH28" s="326"/>
      <c r="CI28" s="326"/>
    </row>
    <row r="29" spans="2:88">
      <c r="D29" s="989"/>
      <c r="E29" s="989"/>
      <c r="F29" s="991"/>
      <c r="G29" s="991"/>
      <c r="H29" s="992">
        <f t="shared" si="0"/>
        <v>0</v>
      </c>
      <c r="K29" s="989" t="s">
        <v>2633</v>
      </c>
      <c r="L29" s="989"/>
      <c r="M29" s="991"/>
      <c r="N29" s="991"/>
      <c r="O29" s="992">
        <f t="shared" si="1"/>
        <v>0</v>
      </c>
      <c r="R29" s="989" t="s">
        <v>2633</v>
      </c>
      <c r="S29" s="989"/>
      <c r="T29" s="991"/>
      <c r="U29" s="991"/>
      <c r="V29" s="992">
        <f t="shared" si="2"/>
        <v>0</v>
      </c>
      <c r="Y29" s="989" t="s">
        <v>2633</v>
      </c>
      <c r="Z29" s="989"/>
      <c r="AA29" s="991"/>
      <c r="AB29" s="991"/>
      <c r="AC29" s="992">
        <f t="shared" si="3"/>
        <v>0</v>
      </c>
      <c r="AF29" s="989" t="s">
        <v>2633</v>
      </c>
      <c r="AG29" s="989"/>
      <c r="AH29" s="991"/>
      <c r="AI29" s="991"/>
      <c r="AJ29" s="992">
        <f t="shared" si="4"/>
        <v>0</v>
      </c>
      <c r="BN29" s="325"/>
      <c r="BO29" s="326"/>
      <c r="BP29" s="326"/>
      <c r="BQ29" s="326"/>
      <c r="BR29" s="326"/>
      <c r="BS29" s="326"/>
      <c r="BT29" s="326"/>
      <c r="BU29" s="326"/>
      <c r="BV29" s="326"/>
      <c r="BW29" s="326"/>
      <c r="BX29" s="326"/>
      <c r="BY29" s="326"/>
      <c r="BZ29" s="326"/>
      <c r="CA29" s="326"/>
      <c r="CB29" s="326"/>
      <c r="CC29" s="326"/>
      <c r="CD29" s="326"/>
      <c r="CE29" s="326"/>
      <c r="CF29" s="326"/>
      <c r="CG29" s="326"/>
      <c r="CH29" s="326"/>
      <c r="CI29" s="326"/>
    </row>
    <row r="30" spans="2:88">
      <c r="D30" s="989"/>
      <c r="E30" s="989"/>
      <c r="F30" s="991"/>
      <c r="G30" s="991"/>
      <c r="H30" s="992">
        <f t="shared" si="0"/>
        <v>0</v>
      </c>
      <c r="K30" s="989"/>
      <c r="L30" s="989"/>
      <c r="M30" s="991"/>
      <c r="N30" s="991"/>
      <c r="O30" s="992">
        <f t="shared" si="1"/>
        <v>0</v>
      </c>
      <c r="R30" s="989"/>
      <c r="S30" s="989"/>
      <c r="T30" s="991"/>
      <c r="U30" s="991"/>
      <c r="V30" s="992">
        <f t="shared" si="2"/>
        <v>0</v>
      </c>
      <c r="Y30" s="989"/>
      <c r="Z30" s="989"/>
      <c r="AA30" s="991"/>
      <c r="AB30" s="991"/>
      <c r="AC30" s="992">
        <f t="shared" si="3"/>
        <v>0</v>
      </c>
      <c r="AF30" s="989"/>
      <c r="AG30" s="989"/>
      <c r="AH30" s="991"/>
      <c r="AI30" s="991"/>
      <c r="AJ30" s="992">
        <f t="shared" si="4"/>
        <v>0</v>
      </c>
      <c r="BN30" s="325"/>
      <c r="BO30" s="326"/>
      <c r="BP30" s="326"/>
      <c r="BQ30" s="326"/>
      <c r="BR30" s="326"/>
      <c r="BS30" s="326"/>
      <c r="BT30" s="326"/>
      <c r="BU30" s="326"/>
      <c r="BV30" s="326"/>
      <c r="BW30" s="326"/>
      <c r="BX30" s="326"/>
      <c r="BY30" s="326"/>
      <c r="BZ30" s="326"/>
      <c r="CA30" s="326"/>
      <c r="CB30" s="326"/>
      <c r="CC30" s="326"/>
      <c r="CD30" s="326"/>
      <c r="CE30" s="326"/>
      <c r="CF30" s="326"/>
      <c r="CG30" s="326"/>
      <c r="CH30" s="326"/>
      <c r="CI30" s="326"/>
    </row>
    <row r="31" spans="2:88">
      <c r="G31" s="334" t="s">
        <v>2133</v>
      </c>
      <c r="H31" s="992">
        <f>SUM(H25:H30)</f>
        <v>0</v>
      </c>
      <c r="N31" s="334" t="s">
        <v>2133</v>
      </c>
      <c r="O31" s="992">
        <f>SUM(O25:O30)</f>
        <v>0</v>
      </c>
      <c r="U31" s="334" t="s">
        <v>2133</v>
      </c>
      <c r="V31" s="992">
        <f>SUM(V25:V30)</f>
        <v>0</v>
      </c>
      <c r="AB31" s="334" t="s">
        <v>2133</v>
      </c>
      <c r="AC31" s="992">
        <f>SUM(AC25:AC30)</f>
        <v>0</v>
      </c>
      <c r="AI31" s="334" t="s">
        <v>2133</v>
      </c>
      <c r="AJ31" s="992">
        <f>SUM(AJ25:AJ30)</f>
        <v>0</v>
      </c>
      <c r="BN31" s="325"/>
      <c r="BO31" s="325"/>
      <c r="BP31" s="326"/>
      <c r="BQ31" s="326"/>
      <c r="BR31" s="326"/>
      <c r="BS31" s="326"/>
      <c r="BT31" s="326"/>
      <c r="BU31" s="326"/>
      <c r="BV31" s="326"/>
      <c r="BW31" s="326"/>
      <c r="BX31" s="326"/>
      <c r="BY31" s="326"/>
      <c r="BZ31" s="326"/>
      <c r="CA31" s="326"/>
      <c r="CB31" s="326"/>
      <c r="CC31" s="326"/>
      <c r="CD31" s="326"/>
      <c r="CE31" s="326"/>
      <c r="CF31" s="326"/>
      <c r="CG31" s="326"/>
      <c r="CH31" s="326"/>
      <c r="CI31" s="326"/>
      <c r="CJ31" s="326"/>
    </row>
    <row r="32" spans="2:88">
      <c r="G32" s="334" t="s">
        <v>2634</v>
      </c>
      <c r="H32" s="994">
        <v>1748</v>
      </c>
      <c r="N32" s="334" t="s">
        <v>2634</v>
      </c>
      <c r="O32" s="994">
        <f>H32</f>
        <v>1748</v>
      </c>
      <c r="U32" s="334" t="s">
        <v>2634</v>
      </c>
      <c r="V32" s="994">
        <f>O32</f>
        <v>1748</v>
      </c>
      <c r="AB32" s="334" t="s">
        <v>2634</v>
      </c>
      <c r="AC32" s="994">
        <f>V32</f>
        <v>1748</v>
      </c>
      <c r="AI32" s="334" t="s">
        <v>2634</v>
      </c>
      <c r="AJ32" s="994">
        <f>AC32</f>
        <v>1748</v>
      </c>
      <c r="BN32" s="325"/>
      <c r="BO32" s="325"/>
      <c r="BP32" s="326"/>
      <c r="BQ32" s="326"/>
      <c r="BR32" s="326"/>
      <c r="BS32" s="326"/>
      <c r="BT32" s="326"/>
      <c r="BU32" s="326"/>
      <c r="BV32" s="326"/>
      <c r="BW32" s="326"/>
      <c r="BX32" s="326"/>
      <c r="BY32" s="326"/>
      <c r="BZ32" s="326"/>
      <c r="CA32" s="326"/>
      <c r="CB32" s="326"/>
      <c r="CC32" s="326"/>
      <c r="CD32" s="326"/>
      <c r="CE32" s="326"/>
      <c r="CF32" s="326"/>
      <c r="CG32" s="326"/>
      <c r="CH32" s="326"/>
      <c r="CI32" s="326"/>
      <c r="CJ32" s="326"/>
    </row>
    <row r="33" spans="4:88">
      <c r="G33" s="334" t="s">
        <v>2635</v>
      </c>
      <c r="H33" s="821">
        <f>H31/H32-1</f>
        <v>-1</v>
      </c>
      <c r="N33" s="334" t="s">
        <v>2635</v>
      </c>
      <c r="O33" s="821">
        <f>O31/O32-1</f>
        <v>-1</v>
      </c>
      <c r="U33" s="334" t="s">
        <v>2635</v>
      </c>
      <c r="V33" s="821">
        <f>V31/V32-1</f>
        <v>-1</v>
      </c>
      <c r="AB33" s="334" t="s">
        <v>2635</v>
      </c>
      <c r="AC33" s="821">
        <f>AC31/AC32-1</f>
        <v>-1</v>
      </c>
      <c r="AI33" s="334" t="s">
        <v>2635</v>
      </c>
      <c r="AJ33" s="821">
        <f>AJ31/AJ32-1</f>
        <v>-1</v>
      </c>
      <c r="BN33" s="325"/>
      <c r="BO33" s="325"/>
      <c r="BP33" s="326"/>
      <c r="BQ33" s="326"/>
      <c r="BR33" s="326"/>
      <c r="BS33" s="326"/>
      <c r="BT33" s="326"/>
      <c r="BU33" s="326"/>
      <c r="BV33" s="326"/>
      <c r="BW33" s="326"/>
      <c r="BX33" s="326"/>
      <c r="BY33" s="326"/>
      <c r="BZ33" s="326"/>
      <c r="CA33" s="326"/>
      <c r="CB33" s="326"/>
      <c r="CC33" s="326"/>
      <c r="CD33" s="326"/>
      <c r="CE33" s="326"/>
      <c r="CF33" s="326"/>
      <c r="CG33" s="326"/>
      <c r="CH33" s="326"/>
      <c r="CI33" s="326"/>
      <c r="CJ33" s="326"/>
    </row>
    <row r="34" spans="4:88">
      <c r="BN34" s="325"/>
      <c r="BO34" s="325"/>
      <c r="BP34" s="326"/>
      <c r="BQ34" s="326"/>
      <c r="BR34" s="326"/>
      <c r="BS34" s="326"/>
      <c r="BT34" s="326"/>
      <c r="BU34" s="326"/>
      <c r="BV34" s="326"/>
      <c r="BW34" s="326"/>
      <c r="BX34" s="326"/>
      <c r="BY34" s="326"/>
      <c r="BZ34" s="326"/>
      <c r="CA34" s="326"/>
      <c r="CB34" s="326"/>
      <c r="CC34" s="326"/>
      <c r="CD34" s="326"/>
      <c r="CE34" s="326"/>
      <c r="CF34" s="326"/>
      <c r="CG34" s="326"/>
      <c r="CH34" s="326"/>
      <c r="CI34" s="326"/>
      <c r="CJ34" s="326"/>
    </row>
    <row r="35" spans="4:88">
      <c r="D35" s="335" t="s">
        <v>2636</v>
      </c>
      <c r="K35" s="335" t="s">
        <v>2637</v>
      </c>
      <c r="R35" s="335" t="s">
        <v>2638</v>
      </c>
      <c r="Y35" s="335" t="s">
        <v>2639</v>
      </c>
      <c r="AF35" s="335" t="s">
        <v>2640</v>
      </c>
      <c r="BN35" s="325"/>
      <c r="BO35" s="325"/>
      <c r="BP35" s="326"/>
      <c r="BQ35" s="326"/>
      <c r="BR35" s="326"/>
      <c r="BS35" s="326"/>
      <c r="BT35" s="326"/>
      <c r="BU35" s="326"/>
      <c r="BV35" s="326"/>
      <c r="BW35" s="326"/>
      <c r="BX35" s="326"/>
      <c r="BY35" s="326"/>
      <c r="BZ35" s="326"/>
      <c r="CA35" s="326"/>
      <c r="CB35" s="326"/>
      <c r="CC35" s="326"/>
      <c r="CD35" s="326"/>
      <c r="CE35" s="326"/>
      <c r="CF35" s="326"/>
      <c r="CG35" s="326"/>
      <c r="CH35" s="326"/>
      <c r="CI35" s="326"/>
      <c r="CJ35" s="326"/>
    </row>
    <row r="36" spans="4:88">
      <c r="D36" s="335"/>
      <c r="G36" s="325" t="s">
        <v>2641</v>
      </c>
      <c r="K36" s="335"/>
      <c r="R36" s="335"/>
      <c r="Z36" s="335"/>
      <c r="AG36" s="335"/>
      <c r="BN36" s="325"/>
      <c r="BO36" s="325"/>
      <c r="BP36" s="326"/>
      <c r="BQ36" s="326"/>
      <c r="BR36" s="326"/>
      <c r="BS36" s="326"/>
      <c r="BT36" s="326"/>
      <c r="BU36" s="326"/>
      <c r="BV36" s="326"/>
      <c r="BW36" s="326"/>
      <c r="BX36" s="326"/>
      <c r="BY36" s="326"/>
      <c r="BZ36" s="326"/>
      <c r="CA36" s="326"/>
      <c r="CB36" s="326"/>
      <c r="CC36" s="326"/>
      <c r="CD36" s="326"/>
      <c r="CE36" s="326"/>
      <c r="CF36" s="326"/>
      <c r="CG36" s="326"/>
      <c r="CH36" s="326"/>
      <c r="CI36" s="326"/>
      <c r="CJ36" s="326"/>
    </row>
    <row r="37" spans="4:88">
      <c r="D37" s="327" t="s">
        <v>2624</v>
      </c>
      <c r="E37" s="327" t="s">
        <v>2625</v>
      </c>
      <c r="F37" s="327" t="s">
        <v>2626</v>
      </c>
      <c r="G37" s="327" t="s">
        <v>2627</v>
      </c>
      <c r="H37" s="327" t="s">
        <v>1249</v>
      </c>
      <c r="K37" s="327" t="s">
        <v>2624</v>
      </c>
      <c r="L37" s="327" t="s">
        <v>2625</v>
      </c>
      <c r="M37" s="327" t="s">
        <v>2626</v>
      </c>
      <c r="N37" s="327" t="s">
        <v>2627</v>
      </c>
      <c r="O37" s="327" t="s">
        <v>1249</v>
      </c>
      <c r="R37" s="327" t="s">
        <v>2624</v>
      </c>
      <c r="S37" s="327" t="s">
        <v>2625</v>
      </c>
      <c r="T37" s="327" t="s">
        <v>2626</v>
      </c>
      <c r="U37" s="327" t="s">
        <v>2627</v>
      </c>
      <c r="V37" s="327" t="s">
        <v>1249</v>
      </c>
      <c r="Y37" s="327" t="s">
        <v>2624</v>
      </c>
      <c r="Z37" s="327" t="s">
        <v>2625</v>
      </c>
      <c r="AA37" s="327" t="s">
        <v>2626</v>
      </c>
      <c r="AB37" s="327" t="s">
        <v>2627</v>
      </c>
      <c r="AC37" s="327" t="s">
        <v>1249</v>
      </c>
      <c r="AF37" s="327" t="s">
        <v>2624</v>
      </c>
      <c r="AG37" s="327" t="s">
        <v>2625</v>
      </c>
      <c r="AH37" s="327" t="s">
        <v>2626</v>
      </c>
      <c r="AI37" s="327" t="s">
        <v>2627</v>
      </c>
      <c r="AJ37" s="327" t="s">
        <v>1249</v>
      </c>
      <c r="BN37" s="325"/>
      <c r="BO37" s="326"/>
      <c r="BP37" s="326"/>
      <c r="BQ37" s="326"/>
      <c r="BR37" s="326"/>
      <c r="BS37" s="326"/>
      <c r="BT37" s="326"/>
      <c r="BU37" s="326"/>
      <c r="BV37" s="326"/>
      <c r="BW37" s="326"/>
      <c r="BX37" s="326"/>
      <c r="BY37" s="326"/>
      <c r="BZ37" s="326"/>
      <c r="CA37" s="326"/>
      <c r="CB37" s="326"/>
      <c r="CC37" s="326"/>
      <c r="CD37" s="326"/>
      <c r="CE37" s="326"/>
      <c r="CF37" s="326"/>
      <c r="CG37" s="326"/>
      <c r="CH37" s="326"/>
      <c r="CI37" s="326"/>
    </row>
    <row r="38" spans="4:88">
      <c r="D38" s="989" t="s">
        <v>3366</v>
      </c>
      <c r="E38" s="989" t="s">
        <v>2631</v>
      </c>
      <c r="F38" s="990"/>
      <c r="G38" s="993"/>
      <c r="H38" s="992">
        <f>F38*G38/1000</f>
        <v>0</v>
      </c>
      <c r="K38" s="989" t="s">
        <v>3366</v>
      </c>
      <c r="L38" s="989" t="s">
        <v>2631</v>
      </c>
      <c r="M38" s="990"/>
      <c r="N38" s="993"/>
      <c r="O38" s="992">
        <f>M38*N38/1000</f>
        <v>0</v>
      </c>
      <c r="R38" s="989" t="s">
        <v>3366</v>
      </c>
      <c r="S38" s="989" t="s">
        <v>2631</v>
      </c>
      <c r="T38" s="990"/>
      <c r="U38" s="993"/>
      <c r="V38" s="992">
        <f>T38*U38/1000</f>
        <v>0</v>
      </c>
      <c r="Y38" s="989" t="s">
        <v>3366</v>
      </c>
      <c r="Z38" s="989" t="s">
        <v>2631</v>
      </c>
      <c r="AA38" s="990"/>
      <c r="AB38" s="993"/>
      <c r="AC38" s="992">
        <f>AA38*AB38/1000</f>
        <v>0</v>
      </c>
      <c r="AF38" s="989" t="s">
        <v>3366</v>
      </c>
      <c r="AG38" s="989" t="s">
        <v>2631</v>
      </c>
      <c r="AH38" s="990"/>
      <c r="AI38" s="993"/>
      <c r="AJ38" s="992">
        <f>AH38*AI38/1000</f>
        <v>0</v>
      </c>
      <c r="BN38" s="325"/>
      <c r="BO38" s="326"/>
      <c r="BP38" s="326"/>
      <c r="BQ38" s="326"/>
      <c r="BR38" s="326"/>
      <c r="BS38" s="326"/>
      <c r="BT38" s="326"/>
      <c r="BU38" s="326"/>
      <c r="BV38" s="326"/>
      <c r="BW38" s="326"/>
      <c r="BX38" s="326"/>
      <c r="BY38" s="326"/>
      <c r="BZ38" s="326"/>
      <c r="CA38" s="326"/>
      <c r="CB38" s="326"/>
      <c r="CC38" s="326"/>
      <c r="CD38" s="326"/>
      <c r="CE38" s="326"/>
      <c r="CF38" s="326"/>
      <c r="CG38" s="326"/>
      <c r="CH38" s="326"/>
      <c r="CI38" s="326"/>
    </row>
    <row r="39" spans="4:88">
      <c r="D39" s="989" t="s">
        <v>3368</v>
      </c>
      <c r="E39" s="989" t="s">
        <v>2631</v>
      </c>
      <c r="F39" s="990"/>
      <c r="G39" s="993"/>
      <c r="H39" s="992">
        <f t="shared" ref="H39:H42" si="5">F39*G39/1000</f>
        <v>0</v>
      </c>
      <c r="K39" s="989" t="s">
        <v>3368</v>
      </c>
      <c r="L39" s="989" t="s">
        <v>2631</v>
      </c>
      <c r="M39" s="990"/>
      <c r="N39" s="993"/>
      <c r="O39" s="992">
        <f t="shared" ref="O39:O41" si="6">M39*N39/1000</f>
        <v>0</v>
      </c>
      <c r="R39" s="989" t="s">
        <v>3368</v>
      </c>
      <c r="S39" s="989" t="s">
        <v>2631</v>
      </c>
      <c r="T39" s="990"/>
      <c r="U39" s="993"/>
      <c r="V39" s="992">
        <f t="shared" ref="V39:V41" si="7">T39*U39/1000</f>
        <v>0</v>
      </c>
      <c r="Y39" s="989" t="s">
        <v>3368</v>
      </c>
      <c r="Z39" s="989" t="s">
        <v>2631</v>
      </c>
      <c r="AA39" s="990"/>
      <c r="AB39" s="993"/>
      <c r="AC39" s="992">
        <f t="shared" ref="AC39:AC41" si="8">AA39*AB39/1000</f>
        <v>0</v>
      </c>
      <c r="AF39" s="989" t="s">
        <v>3368</v>
      </c>
      <c r="AG39" s="989" t="s">
        <v>2631</v>
      </c>
      <c r="AH39" s="990"/>
      <c r="AI39" s="993"/>
      <c r="AJ39" s="992">
        <f t="shared" ref="AJ39:AJ41" si="9">AH39*AI39/1000</f>
        <v>0</v>
      </c>
      <c r="BN39" s="325"/>
      <c r="BO39" s="326"/>
      <c r="BP39" s="326"/>
      <c r="BQ39" s="326"/>
      <c r="BR39" s="326"/>
      <c r="BS39" s="326"/>
      <c r="BT39" s="326"/>
      <c r="BU39" s="326"/>
      <c r="BV39" s="326"/>
      <c r="BW39" s="326"/>
      <c r="BX39" s="326"/>
      <c r="BY39" s="326"/>
      <c r="BZ39" s="326"/>
      <c r="CA39" s="326"/>
      <c r="CB39" s="326"/>
      <c r="CC39" s="326"/>
      <c r="CD39" s="326"/>
      <c r="CE39" s="326"/>
      <c r="CF39" s="326"/>
      <c r="CG39" s="326"/>
      <c r="CH39" s="326"/>
      <c r="CI39" s="326"/>
    </row>
    <row r="40" spans="4:88">
      <c r="D40" s="989" t="s">
        <v>3369</v>
      </c>
      <c r="E40" s="989" t="s">
        <v>2631</v>
      </c>
      <c r="F40" s="990"/>
      <c r="G40" s="993"/>
      <c r="H40" s="992">
        <f t="shared" si="5"/>
        <v>0</v>
      </c>
      <c r="K40" s="989" t="s">
        <v>3369</v>
      </c>
      <c r="L40" s="989" t="s">
        <v>2631</v>
      </c>
      <c r="M40" s="990"/>
      <c r="N40" s="993"/>
      <c r="O40" s="992">
        <f t="shared" si="6"/>
        <v>0</v>
      </c>
      <c r="R40" s="989" t="s">
        <v>3369</v>
      </c>
      <c r="S40" s="989" t="s">
        <v>2631</v>
      </c>
      <c r="T40" s="990"/>
      <c r="U40" s="993"/>
      <c r="V40" s="992">
        <f t="shared" si="7"/>
        <v>0</v>
      </c>
      <c r="Y40" s="989" t="s">
        <v>3369</v>
      </c>
      <c r="Z40" s="989" t="s">
        <v>2631</v>
      </c>
      <c r="AA40" s="990"/>
      <c r="AB40" s="993"/>
      <c r="AC40" s="992">
        <f t="shared" si="8"/>
        <v>0</v>
      </c>
      <c r="AF40" s="989" t="s">
        <v>3369</v>
      </c>
      <c r="AG40" s="989" t="s">
        <v>2631</v>
      </c>
      <c r="AH40" s="990"/>
      <c r="AI40" s="993"/>
      <c r="AJ40" s="992">
        <f t="shared" si="9"/>
        <v>0</v>
      </c>
      <c r="BN40" s="325"/>
      <c r="BO40" s="326"/>
      <c r="BP40" s="326"/>
      <c r="BQ40" s="326"/>
      <c r="BR40" s="326"/>
      <c r="BS40" s="326"/>
      <c r="BT40" s="326"/>
      <c r="BU40" s="326"/>
      <c r="BV40" s="326"/>
      <c r="BW40" s="326"/>
      <c r="BX40" s="326"/>
      <c r="BY40" s="326"/>
      <c r="BZ40" s="326"/>
      <c r="CA40" s="326"/>
      <c r="CB40" s="326"/>
      <c r="CC40" s="326"/>
      <c r="CD40" s="326"/>
      <c r="CE40" s="326"/>
      <c r="CF40" s="326"/>
      <c r="CG40" s="326"/>
      <c r="CH40" s="326"/>
      <c r="CI40" s="326"/>
    </row>
    <row r="41" spans="4:88">
      <c r="D41" s="989" t="s">
        <v>3370</v>
      </c>
      <c r="E41" s="989" t="s">
        <v>2631</v>
      </c>
      <c r="F41" s="990"/>
      <c r="G41" s="993"/>
      <c r="H41" s="992">
        <f t="shared" si="5"/>
        <v>0</v>
      </c>
      <c r="K41" s="989" t="s">
        <v>3370</v>
      </c>
      <c r="L41" s="989" t="s">
        <v>2631</v>
      </c>
      <c r="M41" s="990"/>
      <c r="N41" s="993"/>
      <c r="O41" s="992">
        <f t="shared" si="6"/>
        <v>0</v>
      </c>
      <c r="R41" s="989" t="s">
        <v>3370</v>
      </c>
      <c r="S41" s="989" t="s">
        <v>2631</v>
      </c>
      <c r="T41" s="990"/>
      <c r="U41" s="993"/>
      <c r="V41" s="992">
        <f t="shared" si="7"/>
        <v>0</v>
      </c>
      <c r="Y41" s="989" t="s">
        <v>3370</v>
      </c>
      <c r="Z41" s="989" t="s">
        <v>2631</v>
      </c>
      <c r="AA41" s="990"/>
      <c r="AB41" s="993"/>
      <c r="AC41" s="992">
        <f t="shared" si="8"/>
        <v>0</v>
      </c>
      <c r="AF41" s="989" t="s">
        <v>3370</v>
      </c>
      <c r="AG41" s="989" t="s">
        <v>2631</v>
      </c>
      <c r="AH41" s="990"/>
      <c r="AI41" s="993"/>
      <c r="AJ41" s="992">
        <f t="shared" si="9"/>
        <v>0</v>
      </c>
      <c r="BN41" s="325"/>
      <c r="BO41" s="326"/>
      <c r="BP41" s="326"/>
      <c r="BQ41" s="326"/>
      <c r="BR41" s="326"/>
      <c r="BS41" s="326"/>
      <c r="BT41" s="326"/>
      <c r="BU41" s="326"/>
      <c r="BV41" s="326"/>
      <c r="BW41" s="326"/>
      <c r="BX41" s="326"/>
      <c r="BY41" s="326"/>
      <c r="BZ41" s="326"/>
      <c r="CA41" s="326"/>
      <c r="CB41" s="326"/>
      <c r="CC41" s="326"/>
      <c r="CD41" s="326"/>
      <c r="CE41" s="326"/>
      <c r="CF41" s="326"/>
      <c r="CG41" s="326"/>
      <c r="CH41" s="326"/>
      <c r="CI41" s="326"/>
    </row>
    <row r="42" spans="4:88" ht="10.5" customHeight="1">
      <c r="D42" s="989" t="s">
        <v>3372</v>
      </c>
      <c r="E42" s="989" t="s">
        <v>2631</v>
      </c>
      <c r="F42" s="990"/>
      <c r="G42" s="993"/>
      <c r="H42" s="992">
        <f t="shared" si="5"/>
        <v>0</v>
      </c>
      <c r="K42" s="989" t="s">
        <v>3372</v>
      </c>
      <c r="L42" s="989" t="s">
        <v>2631</v>
      </c>
      <c r="M42" s="990"/>
      <c r="N42" s="993"/>
      <c r="O42" s="992">
        <f t="shared" ref="O42:O45" si="10">M42*N42/1000</f>
        <v>0</v>
      </c>
      <c r="R42" s="989" t="s">
        <v>3372</v>
      </c>
      <c r="S42" s="989" t="s">
        <v>2631</v>
      </c>
      <c r="T42" s="990"/>
      <c r="U42" s="993"/>
      <c r="V42" s="992">
        <f t="shared" ref="V42:V45" si="11">T42*U42/1000</f>
        <v>0</v>
      </c>
      <c r="Y42" s="989" t="s">
        <v>3372</v>
      </c>
      <c r="Z42" s="989" t="s">
        <v>2631</v>
      </c>
      <c r="AA42" s="990"/>
      <c r="AB42" s="993"/>
      <c r="AC42" s="992">
        <f t="shared" ref="AC42:AC45" si="12">AA42*AB42/1000</f>
        <v>0</v>
      </c>
      <c r="AF42" s="989" t="s">
        <v>3372</v>
      </c>
      <c r="AG42" s="989" t="s">
        <v>2631</v>
      </c>
      <c r="AH42" s="990"/>
      <c r="AI42" s="993"/>
      <c r="AJ42" s="992">
        <f t="shared" ref="AJ42:AJ45" si="13">AH42*AI42/1000</f>
        <v>0</v>
      </c>
      <c r="BN42" s="325"/>
      <c r="BO42" s="326"/>
      <c r="BP42" s="326"/>
      <c r="BQ42" s="326"/>
      <c r="BR42" s="326"/>
      <c r="BS42" s="326"/>
      <c r="BT42" s="326"/>
      <c r="BU42" s="326"/>
      <c r="BV42" s="326"/>
      <c r="BW42" s="326"/>
      <c r="BX42" s="326"/>
      <c r="BY42" s="326"/>
      <c r="BZ42" s="326"/>
      <c r="CA42" s="326"/>
      <c r="CB42" s="326"/>
      <c r="CC42" s="326"/>
      <c r="CD42" s="326"/>
      <c r="CE42" s="326"/>
      <c r="CF42" s="326"/>
      <c r="CG42" s="326"/>
      <c r="CH42" s="326"/>
      <c r="CI42" s="326"/>
    </row>
    <row r="43" spans="4:88">
      <c r="D43" s="989" t="s">
        <v>3371</v>
      </c>
      <c r="E43" s="989" t="s">
        <v>2631</v>
      </c>
      <c r="F43" s="990"/>
      <c r="G43" s="993"/>
      <c r="H43" s="992">
        <f t="shared" ref="H43:H45" si="14">F43*G43/1000</f>
        <v>0</v>
      </c>
      <c r="K43" s="989" t="s">
        <v>3371</v>
      </c>
      <c r="L43" s="989" t="s">
        <v>2631</v>
      </c>
      <c r="M43" s="990"/>
      <c r="N43" s="993"/>
      <c r="O43" s="992">
        <f t="shared" si="10"/>
        <v>0</v>
      </c>
      <c r="R43" s="989" t="s">
        <v>3371</v>
      </c>
      <c r="S43" s="989" t="s">
        <v>2631</v>
      </c>
      <c r="T43" s="990"/>
      <c r="U43" s="993"/>
      <c r="V43" s="992">
        <f t="shared" si="11"/>
        <v>0</v>
      </c>
      <c r="Y43" s="989" t="s">
        <v>3371</v>
      </c>
      <c r="Z43" s="989" t="s">
        <v>2631</v>
      </c>
      <c r="AA43" s="990"/>
      <c r="AB43" s="993"/>
      <c r="AC43" s="992">
        <f t="shared" si="12"/>
        <v>0</v>
      </c>
      <c r="AF43" s="989" t="s">
        <v>3371</v>
      </c>
      <c r="AG43" s="989" t="s">
        <v>2631</v>
      </c>
      <c r="AH43" s="990"/>
      <c r="AI43" s="993"/>
      <c r="AJ43" s="992">
        <f t="shared" si="13"/>
        <v>0</v>
      </c>
      <c r="BN43" s="325"/>
      <c r="BO43" s="326"/>
      <c r="BP43" s="326"/>
      <c r="BQ43" s="326"/>
      <c r="BR43" s="326"/>
      <c r="BS43" s="326"/>
      <c r="BT43" s="326"/>
      <c r="BU43" s="326"/>
      <c r="BV43" s="326"/>
      <c r="BW43" s="326"/>
      <c r="BX43" s="326"/>
      <c r="BY43" s="326"/>
      <c r="BZ43" s="326"/>
      <c r="CA43" s="326"/>
      <c r="CB43" s="326"/>
      <c r="CC43" s="326"/>
      <c r="CD43" s="326"/>
      <c r="CE43" s="326"/>
      <c r="CF43" s="326"/>
      <c r="CG43" s="326"/>
      <c r="CH43" s="326"/>
      <c r="CI43" s="326"/>
    </row>
    <row r="44" spans="4:88">
      <c r="D44" s="989" t="s">
        <v>3367</v>
      </c>
      <c r="E44" s="989" t="s">
        <v>2631</v>
      </c>
      <c r="F44" s="990"/>
      <c r="G44" s="993"/>
      <c r="H44" s="992">
        <f>F44*G44/1000</f>
        <v>0</v>
      </c>
      <c r="K44" s="989" t="s">
        <v>3367</v>
      </c>
      <c r="L44" s="989" t="s">
        <v>2631</v>
      </c>
      <c r="M44" s="990"/>
      <c r="N44" s="993"/>
      <c r="O44" s="992">
        <f t="shared" si="10"/>
        <v>0</v>
      </c>
      <c r="R44" s="989" t="s">
        <v>3367</v>
      </c>
      <c r="S44" s="989" t="s">
        <v>2631</v>
      </c>
      <c r="T44" s="990"/>
      <c r="U44" s="993"/>
      <c r="V44" s="992">
        <f t="shared" si="11"/>
        <v>0</v>
      </c>
      <c r="Y44" s="989" t="s">
        <v>3367</v>
      </c>
      <c r="Z44" s="989" t="s">
        <v>2631</v>
      </c>
      <c r="AA44" s="990"/>
      <c r="AB44" s="993"/>
      <c r="AC44" s="992">
        <f t="shared" si="12"/>
        <v>0</v>
      </c>
      <c r="AF44" s="989" t="s">
        <v>3367</v>
      </c>
      <c r="AG44" s="989" t="s">
        <v>2631</v>
      </c>
      <c r="AH44" s="990"/>
      <c r="AI44" s="993"/>
      <c r="AJ44" s="992">
        <f t="shared" si="13"/>
        <v>0</v>
      </c>
      <c r="BN44" s="325"/>
      <c r="BO44" s="326"/>
      <c r="BP44" s="326"/>
      <c r="BQ44" s="326"/>
      <c r="BR44" s="326"/>
      <c r="BS44" s="326"/>
      <c r="BT44" s="326"/>
      <c r="BU44" s="326"/>
      <c r="BV44" s="326"/>
      <c r="BW44" s="326"/>
      <c r="BX44" s="326"/>
      <c r="BY44" s="326"/>
      <c r="BZ44" s="326"/>
      <c r="CA44" s="326"/>
      <c r="CB44" s="326"/>
      <c r="CC44" s="326"/>
      <c r="CD44" s="326"/>
      <c r="CE44" s="326"/>
      <c r="CF44" s="326"/>
      <c r="CG44" s="326"/>
      <c r="CH44" s="326"/>
      <c r="CI44" s="326"/>
    </row>
    <row r="45" spans="4:88">
      <c r="D45" s="989" t="s">
        <v>2632</v>
      </c>
      <c r="E45" s="989" t="s">
        <v>2631</v>
      </c>
      <c r="F45" s="991"/>
      <c r="G45" s="991"/>
      <c r="H45" s="992">
        <f t="shared" si="14"/>
        <v>0</v>
      </c>
      <c r="K45" s="989" t="s">
        <v>2632</v>
      </c>
      <c r="L45" s="989" t="s">
        <v>2631</v>
      </c>
      <c r="M45" s="991"/>
      <c r="N45" s="991"/>
      <c r="O45" s="992">
        <f t="shared" si="10"/>
        <v>0</v>
      </c>
      <c r="R45" s="989" t="s">
        <v>2632</v>
      </c>
      <c r="S45" s="989" t="s">
        <v>2631</v>
      </c>
      <c r="T45" s="991"/>
      <c r="U45" s="991"/>
      <c r="V45" s="992">
        <f t="shared" si="11"/>
        <v>0</v>
      </c>
      <c r="Y45" s="989" t="s">
        <v>2632</v>
      </c>
      <c r="Z45" s="989" t="s">
        <v>2631</v>
      </c>
      <c r="AA45" s="991"/>
      <c r="AB45" s="991"/>
      <c r="AC45" s="992">
        <f t="shared" si="12"/>
        <v>0</v>
      </c>
      <c r="AF45" s="989" t="s">
        <v>2632</v>
      </c>
      <c r="AG45" s="989" t="s">
        <v>2631</v>
      </c>
      <c r="AH45" s="991"/>
      <c r="AI45" s="991"/>
      <c r="AJ45" s="992">
        <f t="shared" si="13"/>
        <v>0</v>
      </c>
      <c r="BN45" s="325"/>
      <c r="BO45" s="326"/>
      <c r="BP45" s="326"/>
      <c r="BQ45" s="326"/>
      <c r="BR45" s="326"/>
      <c r="BS45" s="326"/>
      <c r="BT45" s="326"/>
      <c r="BU45" s="326"/>
      <c r="BV45" s="326"/>
      <c r="BW45" s="326"/>
      <c r="BX45" s="326"/>
      <c r="BY45" s="326"/>
      <c r="BZ45" s="326"/>
      <c r="CA45" s="326"/>
      <c r="CB45" s="326"/>
      <c r="CC45" s="326"/>
      <c r="CD45" s="326"/>
      <c r="CE45" s="326"/>
      <c r="CF45" s="326"/>
      <c r="CG45" s="326"/>
      <c r="CH45" s="326"/>
      <c r="CI45" s="326"/>
    </row>
    <row r="46" spans="4:88">
      <c r="G46" s="334" t="s">
        <v>2133</v>
      </c>
      <c r="H46" s="992">
        <f>SUM(H38:H45)</f>
        <v>0</v>
      </c>
      <c r="N46" s="334" t="s">
        <v>2133</v>
      </c>
      <c r="O46" s="992">
        <f>SUM(O38:O45)</f>
        <v>0</v>
      </c>
      <c r="U46" s="334" t="s">
        <v>2133</v>
      </c>
      <c r="V46" s="992">
        <f>SUM(V38:V45)</f>
        <v>0</v>
      </c>
      <c r="AB46" s="334" t="s">
        <v>2133</v>
      </c>
      <c r="AC46" s="992">
        <f>SUM(AC38:AC45)</f>
        <v>0</v>
      </c>
      <c r="AI46" s="334" t="s">
        <v>2133</v>
      </c>
      <c r="AJ46" s="992">
        <f>SUM(AJ38:AJ45)</f>
        <v>0</v>
      </c>
      <c r="BN46" s="325"/>
      <c r="BO46" s="326"/>
      <c r="BP46" s="326"/>
      <c r="BQ46" s="326"/>
      <c r="BR46" s="326"/>
      <c r="BS46" s="326"/>
      <c r="BT46" s="326"/>
      <c r="BU46" s="326"/>
      <c r="BV46" s="326"/>
      <c r="BW46" s="326"/>
      <c r="BX46" s="326"/>
      <c r="BY46" s="326"/>
      <c r="BZ46" s="326"/>
      <c r="CA46" s="326"/>
      <c r="CB46" s="326"/>
      <c r="CC46" s="326"/>
      <c r="CD46" s="326"/>
      <c r="CE46" s="326"/>
      <c r="CF46" s="326"/>
      <c r="CG46" s="326"/>
      <c r="CH46" s="326"/>
      <c r="CI46" s="326"/>
    </row>
    <row r="47" spans="4:88">
      <c r="G47" s="334" t="s">
        <v>2634</v>
      </c>
      <c r="H47" s="1625">
        <v>1608</v>
      </c>
      <c r="N47" s="334" t="s">
        <v>2634</v>
      </c>
      <c r="O47" s="1625">
        <v>1608</v>
      </c>
      <c r="U47" s="334" t="s">
        <v>2634</v>
      </c>
      <c r="V47" s="1625">
        <v>1608</v>
      </c>
      <c r="AB47" s="334" t="s">
        <v>2634</v>
      </c>
      <c r="AC47" s="1625">
        <v>1608</v>
      </c>
      <c r="AI47" s="334" t="s">
        <v>2634</v>
      </c>
      <c r="AJ47" s="1625">
        <v>1608</v>
      </c>
      <c r="BN47" s="325"/>
      <c r="BO47" s="326"/>
      <c r="BP47" s="326"/>
      <c r="BQ47" s="326"/>
      <c r="BR47" s="326"/>
      <c r="BS47" s="326"/>
      <c r="BT47" s="326"/>
      <c r="BU47" s="326"/>
      <c r="BV47" s="326"/>
      <c r="BW47" s="326"/>
      <c r="BX47" s="326"/>
      <c r="BY47" s="326"/>
      <c r="BZ47" s="326"/>
      <c r="CA47" s="326"/>
      <c r="CB47" s="326"/>
      <c r="CC47" s="326"/>
      <c r="CD47" s="326"/>
      <c r="CE47" s="326"/>
      <c r="CF47" s="326"/>
      <c r="CG47" s="326"/>
      <c r="CH47" s="326"/>
      <c r="CI47" s="326"/>
    </row>
    <row r="48" spans="4:88">
      <c r="G48" s="334" t="s">
        <v>2635</v>
      </c>
      <c r="H48" s="821">
        <f>H46/H47-1</f>
        <v>-1</v>
      </c>
      <c r="N48" s="334" t="s">
        <v>2635</v>
      </c>
      <c r="O48" s="821">
        <f>O46/O47-1</f>
        <v>-1</v>
      </c>
      <c r="U48" s="334" t="s">
        <v>2635</v>
      </c>
      <c r="V48" s="821">
        <f>V46/V47-1</f>
        <v>-1</v>
      </c>
      <c r="AB48" s="334" t="s">
        <v>2635</v>
      </c>
      <c r="AC48" s="821">
        <f>AC46/AC47-1</f>
        <v>-1</v>
      </c>
      <c r="AI48" s="334" t="s">
        <v>2635</v>
      </c>
      <c r="AJ48" s="821">
        <f>AJ46/AJ47-1</f>
        <v>-1</v>
      </c>
      <c r="BN48" s="325"/>
      <c r="BO48" s="326"/>
      <c r="BP48" s="326"/>
      <c r="BQ48" s="326"/>
      <c r="BR48" s="326"/>
      <c r="BS48" s="326"/>
      <c r="BT48" s="326"/>
      <c r="BU48" s="326"/>
      <c r="BV48" s="326"/>
      <c r="BW48" s="326"/>
      <c r="BX48" s="326"/>
      <c r="BY48" s="326"/>
      <c r="BZ48" s="326"/>
      <c r="CA48" s="326"/>
      <c r="CB48" s="326"/>
      <c r="CC48" s="326"/>
      <c r="CD48" s="326"/>
      <c r="CE48" s="326"/>
      <c r="CF48" s="326"/>
      <c r="CG48" s="326"/>
      <c r="CH48" s="326"/>
      <c r="CI48" s="326"/>
    </row>
    <row r="49" spans="4:88">
      <c r="BN49" s="325"/>
      <c r="BO49" s="325"/>
      <c r="BP49" s="326"/>
      <c r="BQ49" s="326"/>
      <c r="BR49" s="326"/>
      <c r="BS49" s="326"/>
      <c r="BT49" s="326"/>
      <c r="BU49" s="326"/>
      <c r="BV49" s="326"/>
      <c r="BW49" s="326"/>
      <c r="BX49" s="326"/>
      <c r="BY49" s="326"/>
      <c r="BZ49" s="326"/>
      <c r="CA49" s="326"/>
      <c r="CB49" s="326"/>
      <c r="CC49" s="326"/>
      <c r="CD49" s="326"/>
      <c r="CE49" s="326"/>
      <c r="CF49" s="326"/>
      <c r="CG49" s="326"/>
      <c r="CH49" s="326"/>
      <c r="CI49" s="326"/>
      <c r="CJ49" s="326"/>
    </row>
    <row r="50" spans="4:88">
      <c r="D50" s="335" t="s">
        <v>2642</v>
      </c>
      <c r="K50" s="335" t="s">
        <v>2643</v>
      </c>
      <c r="R50" s="335" t="s">
        <v>2644</v>
      </c>
      <c r="Y50" s="335" t="s">
        <v>2645</v>
      </c>
      <c r="AF50" s="335" t="s">
        <v>2646</v>
      </c>
      <c r="BN50" s="325"/>
      <c r="BO50" s="325"/>
      <c r="BP50" s="326"/>
      <c r="BQ50" s="326"/>
      <c r="BR50" s="326"/>
      <c r="BS50" s="326"/>
      <c r="BT50" s="326"/>
      <c r="BU50" s="326"/>
      <c r="BV50" s="326"/>
      <c r="BW50" s="326"/>
      <c r="BX50" s="326"/>
      <c r="BY50" s="326"/>
      <c r="BZ50" s="326"/>
      <c r="CA50" s="326"/>
      <c r="CB50" s="326"/>
      <c r="CC50" s="326"/>
      <c r="CD50" s="326"/>
      <c r="CE50" s="326"/>
      <c r="CF50" s="326"/>
      <c r="CG50" s="326"/>
      <c r="CH50" s="326"/>
      <c r="CI50" s="326"/>
      <c r="CJ50" s="326"/>
    </row>
    <row r="51" spans="4:88">
      <c r="BN51" s="325"/>
      <c r="BO51" s="325"/>
      <c r="BP51" s="326"/>
      <c r="BQ51" s="326"/>
      <c r="BR51" s="326"/>
      <c r="BS51" s="326"/>
      <c r="BT51" s="326"/>
      <c r="BU51" s="326"/>
      <c r="BV51" s="326"/>
      <c r="BW51" s="326"/>
      <c r="BX51" s="326"/>
      <c r="BY51" s="326"/>
      <c r="BZ51" s="326"/>
      <c r="CA51" s="326"/>
      <c r="CB51" s="326"/>
      <c r="CC51" s="326"/>
      <c r="CD51" s="326"/>
      <c r="CE51" s="326"/>
      <c r="CF51" s="326"/>
      <c r="CG51" s="326"/>
      <c r="CH51" s="326"/>
      <c r="CI51" s="326"/>
      <c r="CJ51" s="326"/>
    </row>
    <row r="52" spans="4:88">
      <c r="D52" s="327" t="s">
        <v>2647</v>
      </c>
      <c r="E52" s="327" t="s">
        <v>2648</v>
      </c>
      <c r="F52" s="327" t="s">
        <v>2649</v>
      </c>
      <c r="G52" s="327" t="s">
        <v>2650</v>
      </c>
      <c r="K52" s="327" t="s">
        <v>2647</v>
      </c>
      <c r="L52" s="327" t="s">
        <v>2648</v>
      </c>
      <c r="M52" s="327" t="s">
        <v>2649</v>
      </c>
      <c r="N52" s="327" t="s">
        <v>2650</v>
      </c>
      <c r="R52" s="327" t="s">
        <v>2647</v>
      </c>
      <c r="S52" s="327" t="s">
        <v>2648</v>
      </c>
      <c r="T52" s="327" t="s">
        <v>2649</v>
      </c>
      <c r="U52" s="327" t="s">
        <v>2650</v>
      </c>
      <c r="Y52" s="327" t="s">
        <v>2647</v>
      </c>
      <c r="Z52" s="327" t="s">
        <v>2648</v>
      </c>
      <c r="AA52" s="327" t="s">
        <v>2649</v>
      </c>
      <c r="AB52" s="327" t="s">
        <v>2650</v>
      </c>
      <c r="AF52" s="327" t="s">
        <v>2647</v>
      </c>
      <c r="AG52" s="327" t="s">
        <v>2648</v>
      </c>
      <c r="AH52" s="327" t="s">
        <v>2649</v>
      </c>
      <c r="AI52" s="327" t="s">
        <v>2650</v>
      </c>
      <c r="BN52" s="325"/>
      <c r="BO52" s="325"/>
      <c r="BP52" s="326"/>
      <c r="BQ52" s="326"/>
      <c r="BR52" s="326"/>
      <c r="BS52" s="326"/>
      <c r="BT52" s="326"/>
      <c r="BU52" s="326"/>
      <c r="BV52" s="326"/>
      <c r="BW52" s="326"/>
      <c r="BX52" s="326"/>
      <c r="BY52" s="326"/>
      <c r="BZ52" s="326"/>
      <c r="CA52" s="326"/>
      <c r="CB52" s="326"/>
      <c r="CC52" s="326"/>
      <c r="CD52" s="326"/>
      <c r="CE52" s="326"/>
      <c r="CF52" s="326"/>
      <c r="CG52" s="326"/>
      <c r="CH52" s="326"/>
      <c r="CI52" s="326"/>
      <c r="CJ52" s="326"/>
    </row>
    <row r="53" spans="4:88">
      <c r="D53" s="990"/>
      <c r="E53" s="990"/>
      <c r="F53" s="990"/>
      <c r="G53" s="995"/>
      <c r="K53" s="990"/>
      <c r="L53" s="990"/>
      <c r="M53" s="990"/>
      <c r="N53" s="995"/>
      <c r="R53" s="990"/>
      <c r="S53" s="990"/>
      <c r="T53" s="990"/>
      <c r="U53" s="995"/>
      <c r="Y53" s="990"/>
      <c r="Z53" s="990"/>
      <c r="AA53" s="990"/>
      <c r="AB53" s="995"/>
      <c r="AF53" s="990"/>
      <c r="AG53" s="990"/>
      <c r="AH53" s="990"/>
      <c r="AI53" s="995"/>
      <c r="BN53" s="325"/>
      <c r="BO53" s="325"/>
      <c r="BP53" s="326"/>
      <c r="BQ53" s="326"/>
      <c r="BR53" s="326"/>
      <c r="BS53" s="326"/>
      <c r="BT53" s="326"/>
      <c r="BU53" s="326"/>
      <c r="BV53" s="326"/>
      <c r="BW53" s="326"/>
      <c r="BX53" s="326"/>
      <c r="BY53" s="326"/>
      <c r="BZ53" s="326"/>
      <c r="CA53" s="326"/>
      <c r="CB53" s="326"/>
      <c r="CC53" s="326"/>
      <c r="CD53" s="326"/>
      <c r="CE53" s="326"/>
      <c r="CF53" s="326"/>
      <c r="CG53" s="326"/>
      <c r="CH53" s="326"/>
      <c r="CI53" s="326"/>
      <c r="CJ53" s="326"/>
    </row>
    <row r="54" spans="4:88">
      <c r="D54" s="990"/>
      <c r="E54" s="990"/>
      <c r="F54" s="990"/>
      <c r="G54" s="995"/>
      <c r="K54" s="990"/>
      <c r="L54" s="990"/>
      <c r="M54" s="990"/>
      <c r="N54" s="995"/>
      <c r="R54" s="990"/>
      <c r="S54" s="990"/>
      <c r="T54" s="990"/>
      <c r="U54" s="995"/>
      <c r="Y54" s="990"/>
      <c r="Z54" s="990"/>
      <c r="AA54" s="990"/>
      <c r="AB54" s="995"/>
      <c r="AF54" s="990"/>
      <c r="AG54" s="990"/>
      <c r="AH54" s="990"/>
      <c r="AI54" s="995"/>
      <c r="BN54" s="325"/>
      <c r="BO54" s="325"/>
      <c r="BP54" s="326"/>
      <c r="BQ54" s="326"/>
      <c r="BR54" s="326"/>
      <c r="BS54" s="326"/>
      <c r="BT54" s="326"/>
      <c r="BU54" s="326"/>
      <c r="BV54" s="326"/>
      <c r="BW54" s="326"/>
      <c r="BX54" s="326"/>
      <c r="BY54" s="326"/>
      <c r="BZ54" s="326"/>
      <c r="CA54" s="326"/>
      <c r="CB54" s="326"/>
      <c r="CC54" s="326"/>
      <c r="CD54" s="326"/>
      <c r="CE54" s="326"/>
      <c r="CF54" s="326"/>
      <c r="CG54" s="326"/>
      <c r="CH54" s="326"/>
      <c r="CI54" s="326"/>
      <c r="CJ54" s="326"/>
    </row>
    <row r="55" spans="4:88">
      <c r="D55" s="990"/>
      <c r="E55" s="990"/>
      <c r="F55" s="990"/>
      <c r="G55" s="995"/>
      <c r="K55" s="990"/>
      <c r="L55" s="990"/>
      <c r="M55" s="990"/>
      <c r="N55" s="995"/>
      <c r="R55" s="990"/>
      <c r="S55" s="990"/>
      <c r="T55" s="990"/>
      <c r="U55" s="995"/>
      <c r="Y55" s="990"/>
      <c r="Z55" s="990"/>
      <c r="AA55" s="990"/>
      <c r="AB55" s="995"/>
      <c r="AF55" s="990"/>
      <c r="AG55" s="990"/>
      <c r="AH55" s="990"/>
      <c r="AI55" s="995"/>
      <c r="BN55" s="325"/>
      <c r="BO55" s="325"/>
      <c r="BP55" s="326"/>
      <c r="BQ55" s="326"/>
      <c r="BR55" s="326"/>
      <c r="BS55" s="326"/>
      <c r="BT55" s="326"/>
      <c r="BU55" s="326"/>
      <c r="BV55" s="326"/>
      <c r="BW55" s="326"/>
      <c r="BX55" s="326"/>
      <c r="BY55" s="326"/>
      <c r="BZ55" s="326"/>
      <c r="CA55" s="326"/>
      <c r="CB55" s="326"/>
      <c r="CC55" s="326"/>
      <c r="CD55" s="326"/>
      <c r="CE55" s="326"/>
      <c r="CF55" s="326"/>
      <c r="CG55" s="326"/>
      <c r="CH55" s="326"/>
      <c r="CI55" s="326"/>
      <c r="CJ55" s="326"/>
    </row>
    <row r="56" spans="4:88">
      <c r="D56" s="990"/>
      <c r="E56" s="990"/>
      <c r="F56" s="990"/>
      <c r="G56" s="995"/>
      <c r="K56" s="990"/>
      <c r="L56" s="990"/>
      <c r="M56" s="990"/>
      <c r="N56" s="995"/>
      <c r="R56" s="990"/>
      <c r="S56" s="990"/>
      <c r="T56" s="990"/>
      <c r="U56" s="995"/>
      <c r="Y56" s="990"/>
      <c r="Z56" s="990"/>
      <c r="AA56" s="990"/>
      <c r="AB56" s="995"/>
      <c r="AF56" s="990"/>
      <c r="AG56" s="990"/>
      <c r="AH56" s="990"/>
      <c r="AI56" s="995"/>
      <c r="BN56" s="325"/>
      <c r="BO56" s="325"/>
      <c r="BP56" s="326"/>
      <c r="BQ56" s="326"/>
      <c r="BR56" s="326"/>
      <c r="BS56" s="326"/>
      <c r="BT56" s="326"/>
      <c r="BU56" s="326"/>
      <c r="BV56" s="326"/>
      <c r="BW56" s="326"/>
      <c r="BX56" s="326"/>
      <c r="BY56" s="326"/>
      <c r="BZ56" s="326"/>
      <c r="CA56" s="326"/>
      <c r="CB56" s="326"/>
      <c r="CC56" s="326"/>
      <c r="CD56" s="326"/>
      <c r="CE56" s="326"/>
      <c r="CF56" s="326"/>
      <c r="CG56" s="326"/>
      <c r="CH56" s="326"/>
      <c r="CI56" s="326"/>
      <c r="CJ56" s="326"/>
    </row>
    <row r="57" spans="4:88">
      <c r="D57" s="990"/>
      <c r="E57" s="990"/>
      <c r="F57" s="990"/>
      <c r="G57" s="995"/>
      <c r="K57" s="990"/>
      <c r="L57" s="990"/>
      <c r="M57" s="990"/>
      <c r="N57" s="995"/>
      <c r="R57" s="990"/>
      <c r="S57" s="990"/>
      <c r="T57" s="990"/>
      <c r="U57" s="995"/>
      <c r="Y57" s="990"/>
      <c r="Z57" s="990"/>
      <c r="AA57" s="990"/>
      <c r="AB57" s="995"/>
      <c r="AF57" s="990"/>
      <c r="AG57" s="990"/>
      <c r="AH57" s="990"/>
      <c r="AI57" s="995"/>
      <c r="BN57" s="325"/>
      <c r="BO57" s="325"/>
      <c r="BP57" s="326"/>
      <c r="BQ57" s="326"/>
      <c r="BR57" s="326"/>
      <c r="BS57" s="326"/>
      <c r="BT57" s="326"/>
      <c r="BU57" s="326"/>
      <c r="BV57" s="326"/>
      <c r="BW57" s="326"/>
      <c r="BX57" s="326"/>
      <c r="BY57" s="326"/>
      <c r="BZ57" s="326"/>
      <c r="CA57" s="326"/>
      <c r="CB57" s="326"/>
      <c r="CC57" s="326"/>
      <c r="CD57" s="326"/>
      <c r="CE57" s="326"/>
      <c r="CF57" s="326"/>
      <c r="CG57" s="326"/>
      <c r="CH57" s="326"/>
      <c r="CI57" s="326"/>
      <c r="CJ57" s="326"/>
    </row>
    <row r="58" spans="4:88">
      <c r="D58" s="990"/>
      <c r="E58" s="990"/>
      <c r="F58" s="990"/>
      <c r="G58" s="995"/>
      <c r="K58" s="990"/>
      <c r="L58" s="990"/>
      <c r="M58" s="990"/>
      <c r="N58" s="995"/>
      <c r="R58" s="990"/>
      <c r="S58" s="990"/>
      <c r="T58" s="990"/>
      <c r="U58" s="995"/>
      <c r="Y58" s="990"/>
      <c r="Z58" s="990"/>
      <c r="AA58" s="990"/>
      <c r="AB58" s="995"/>
      <c r="AF58" s="990"/>
      <c r="AG58" s="990"/>
      <c r="AH58" s="990"/>
      <c r="AI58" s="995"/>
      <c r="BN58" s="325"/>
      <c r="BO58" s="325"/>
      <c r="BP58" s="326"/>
      <c r="BQ58" s="326"/>
      <c r="BR58" s="326"/>
      <c r="BS58" s="326"/>
      <c r="BT58" s="326"/>
      <c r="BU58" s="326"/>
      <c r="BV58" s="326"/>
      <c r="BW58" s="326"/>
      <c r="BX58" s="326"/>
      <c r="BY58" s="326"/>
      <c r="BZ58" s="326"/>
      <c r="CA58" s="326"/>
      <c r="CB58" s="326"/>
      <c r="CC58" s="326"/>
      <c r="CD58" s="326"/>
      <c r="CE58" s="326"/>
      <c r="CF58" s="326"/>
      <c r="CG58" s="326"/>
      <c r="CH58" s="326"/>
      <c r="CI58" s="326"/>
      <c r="CJ58" s="326"/>
    </row>
    <row r="59" spans="4:88">
      <c r="D59" s="990"/>
      <c r="E59" s="990"/>
      <c r="F59" s="990"/>
      <c r="G59" s="995"/>
      <c r="K59" s="990"/>
      <c r="L59" s="990"/>
      <c r="M59" s="990"/>
      <c r="N59" s="995"/>
      <c r="R59" s="990"/>
      <c r="S59" s="990"/>
      <c r="T59" s="990"/>
      <c r="U59" s="995"/>
      <c r="Y59" s="990"/>
      <c r="Z59" s="990"/>
      <c r="AA59" s="990"/>
      <c r="AB59" s="995"/>
      <c r="AF59" s="990"/>
      <c r="AG59" s="990"/>
      <c r="AH59" s="990"/>
      <c r="AI59" s="995"/>
      <c r="BN59" s="325"/>
      <c r="BO59" s="325"/>
      <c r="BP59" s="326"/>
      <c r="BQ59" s="326"/>
      <c r="BR59" s="326"/>
      <c r="BS59" s="326"/>
      <c r="BT59" s="326"/>
      <c r="BU59" s="326"/>
      <c r="BV59" s="326"/>
      <c r="BW59" s="326"/>
      <c r="BX59" s="326"/>
      <c r="BY59" s="326"/>
      <c r="BZ59" s="326"/>
      <c r="CA59" s="326"/>
      <c r="CB59" s="326"/>
      <c r="CC59" s="326"/>
      <c r="CD59" s="326"/>
      <c r="CE59" s="326"/>
      <c r="CF59" s="326"/>
      <c r="CG59" s="326"/>
      <c r="CH59" s="326"/>
      <c r="CI59" s="326"/>
      <c r="CJ59" s="326"/>
    </row>
    <row r="60" spans="4:88">
      <c r="D60" s="990"/>
      <c r="E60" s="990"/>
      <c r="F60" s="990"/>
      <c r="G60" s="995"/>
      <c r="K60" s="990"/>
      <c r="L60" s="990"/>
      <c r="M60" s="990"/>
      <c r="N60" s="995"/>
      <c r="R60" s="990"/>
      <c r="S60" s="990"/>
      <c r="T60" s="990"/>
      <c r="U60" s="995"/>
      <c r="Y60" s="990"/>
      <c r="Z60" s="990"/>
      <c r="AA60" s="990"/>
      <c r="AB60" s="995"/>
      <c r="AF60" s="990"/>
      <c r="AG60" s="990"/>
      <c r="AH60" s="990"/>
      <c r="AI60" s="995"/>
      <c r="BN60" s="325"/>
      <c r="BO60" s="325"/>
      <c r="BP60" s="326"/>
      <c r="BQ60" s="326"/>
      <c r="BR60" s="326"/>
      <c r="BS60" s="326"/>
      <c r="BT60" s="326"/>
      <c r="BU60" s="326"/>
      <c r="BV60" s="326"/>
      <c r="BW60" s="326"/>
      <c r="BX60" s="326"/>
      <c r="BY60" s="326"/>
      <c r="BZ60" s="326"/>
      <c r="CA60" s="326"/>
      <c r="CB60" s="326"/>
      <c r="CC60" s="326"/>
      <c r="CD60" s="326"/>
      <c r="CE60" s="326"/>
      <c r="CF60" s="326"/>
      <c r="CG60" s="326"/>
      <c r="CH60" s="326"/>
      <c r="CI60" s="326"/>
      <c r="CJ60" s="326"/>
    </row>
    <row r="61" spans="4:88">
      <c r="D61" s="990"/>
      <c r="E61" s="990"/>
      <c r="F61" s="990"/>
      <c r="G61" s="995"/>
      <c r="K61" s="990"/>
      <c r="L61" s="990"/>
      <c r="M61" s="990"/>
      <c r="N61" s="995"/>
      <c r="R61" s="990"/>
      <c r="S61" s="990"/>
      <c r="T61" s="990"/>
      <c r="U61" s="995"/>
      <c r="Y61" s="990"/>
      <c r="Z61" s="990"/>
      <c r="AA61" s="990"/>
      <c r="AB61" s="995"/>
      <c r="AF61" s="990"/>
      <c r="AG61" s="990"/>
      <c r="AH61" s="990"/>
      <c r="AI61" s="995"/>
      <c r="BN61" s="325"/>
      <c r="BO61" s="325"/>
      <c r="BP61" s="326"/>
      <c r="BQ61" s="326"/>
      <c r="BR61" s="326"/>
      <c r="BS61" s="326"/>
      <c r="BT61" s="326"/>
      <c r="BU61" s="326"/>
      <c r="BV61" s="326"/>
      <c r="BW61" s="326"/>
      <c r="BX61" s="326"/>
      <c r="BY61" s="326"/>
      <c r="BZ61" s="326"/>
      <c r="CA61" s="326"/>
      <c r="CB61" s="326"/>
      <c r="CC61" s="326"/>
      <c r="CD61" s="326"/>
      <c r="CE61" s="326"/>
      <c r="CF61" s="326"/>
      <c r="CG61" s="326"/>
      <c r="CH61" s="326"/>
      <c r="CI61" s="326"/>
      <c r="CJ61" s="326"/>
    </row>
    <row r="62" spans="4:88">
      <c r="D62" s="990"/>
      <c r="E62" s="990"/>
      <c r="F62" s="990"/>
      <c r="G62" s="995"/>
      <c r="K62" s="990"/>
      <c r="L62" s="990"/>
      <c r="M62" s="990"/>
      <c r="N62" s="995"/>
      <c r="R62" s="990"/>
      <c r="S62" s="990"/>
      <c r="T62" s="990"/>
      <c r="U62" s="995"/>
      <c r="Y62" s="990"/>
      <c r="Z62" s="990"/>
      <c r="AA62" s="990"/>
      <c r="AB62" s="995"/>
      <c r="AF62" s="990"/>
      <c r="AG62" s="990"/>
      <c r="AH62" s="990"/>
      <c r="AI62" s="995"/>
      <c r="BN62" s="325"/>
      <c r="BO62" s="325"/>
      <c r="BP62" s="326"/>
      <c r="BQ62" s="326"/>
      <c r="BR62" s="326"/>
      <c r="BS62" s="326"/>
      <c r="BT62" s="326"/>
      <c r="BU62" s="326"/>
      <c r="BV62" s="326"/>
      <c r="BW62" s="326"/>
      <c r="BX62" s="326"/>
      <c r="BY62" s="326"/>
      <c r="BZ62" s="326"/>
      <c r="CA62" s="326"/>
      <c r="CB62" s="326"/>
      <c r="CC62" s="326"/>
      <c r="CD62" s="326"/>
      <c r="CE62" s="326"/>
      <c r="CF62" s="326"/>
      <c r="CG62" s="326"/>
      <c r="CH62" s="326"/>
      <c r="CI62" s="326"/>
      <c r="CJ62" s="326"/>
    </row>
    <row r="63" spans="4:88">
      <c r="D63" s="990"/>
      <c r="E63" s="990"/>
      <c r="F63" s="990"/>
      <c r="G63" s="995"/>
      <c r="K63" s="990"/>
      <c r="L63" s="990"/>
      <c r="M63" s="990"/>
      <c r="N63" s="995"/>
      <c r="R63" s="990"/>
      <c r="S63" s="990"/>
      <c r="T63" s="990"/>
      <c r="U63" s="995"/>
      <c r="Y63" s="990"/>
      <c r="Z63" s="990"/>
      <c r="AA63" s="990"/>
      <c r="AB63" s="995"/>
      <c r="AF63" s="990"/>
      <c r="AG63" s="990"/>
      <c r="AH63" s="990"/>
      <c r="AI63" s="995"/>
      <c r="BN63" s="325"/>
      <c r="BO63" s="325"/>
      <c r="BP63" s="326"/>
      <c r="BQ63" s="326"/>
      <c r="BR63" s="326"/>
      <c r="BS63" s="326"/>
      <c r="BT63" s="326"/>
      <c r="BU63" s="326"/>
      <c r="BV63" s="326"/>
      <c r="BW63" s="326"/>
      <c r="BX63" s="326"/>
      <c r="BY63" s="326"/>
      <c r="BZ63" s="326"/>
      <c r="CA63" s="326"/>
      <c r="CB63" s="326"/>
      <c r="CC63" s="326"/>
      <c r="CD63" s="326"/>
      <c r="CE63" s="326"/>
      <c r="CF63" s="326"/>
      <c r="CG63" s="326"/>
      <c r="CH63" s="326"/>
      <c r="CI63" s="326"/>
      <c r="CJ63" s="326"/>
    </row>
    <row r="64" spans="4:88">
      <c r="D64" s="990"/>
      <c r="E64" s="990"/>
      <c r="F64" s="990"/>
      <c r="G64" s="995"/>
      <c r="K64" s="990"/>
      <c r="L64" s="990"/>
      <c r="M64" s="990"/>
      <c r="N64" s="995"/>
      <c r="R64" s="990"/>
      <c r="S64" s="990"/>
      <c r="T64" s="990"/>
      <c r="U64" s="995"/>
      <c r="Y64" s="990"/>
      <c r="Z64" s="990"/>
      <c r="AA64" s="990"/>
      <c r="AB64" s="995"/>
      <c r="AF64" s="990"/>
      <c r="AG64" s="990"/>
      <c r="AH64" s="990"/>
      <c r="AI64" s="995"/>
      <c r="BN64" s="325"/>
      <c r="BO64" s="325"/>
      <c r="BP64" s="326"/>
      <c r="BQ64" s="326"/>
      <c r="BR64" s="326"/>
      <c r="BS64" s="326"/>
      <c r="BT64" s="326"/>
      <c r="BU64" s="326"/>
      <c r="BV64" s="326"/>
      <c r="BW64" s="326"/>
      <c r="BX64" s="326"/>
      <c r="BY64" s="326"/>
      <c r="BZ64" s="326"/>
      <c r="CA64" s="326"/>
      <c r="CB64" s="326"/>
      <c r="CC64" s="326"/>
      <c r="CD64" s="326"/>
      <c r="CE64" s="326"/>
      <c r="CF64" s="326"/>
      <c r="CG64" s="326"/>
      <c r="CH64" s="326"/>
      <c r="CI64" s="326"/>
      <c r="CJ64" s="326"/>
    </row>
    <row r="65" spans="4:88">
      <c r="D65" s="990"/>
      <c r="E65" s="990"/>
      <c r="F65" s="990"/>
      <c r="G65" s="995"/>
      <c r="K65" s="990"/>
      <c r="L65" s="990"/>
      <c r="M65" s="990"/>
      <c r="N65" s="995"/>
      <c r="R65" s="990"/>
      <c r="S65" s="990"/>
      <c r="T65" s="990"/>
      <c r="U65" s="995"/>
      <c r="Y65" s="990"/>
      <c r="Z65" s="990"/>
      <c r="AA65" s="990"/>
      <c r="AB65" s="995"/>
      <c r="AF65" s="990"/>
      <c r="AG65" s="990"/>
      <c r="AH65" s="990"/>
      <c r="AI65" s="995"/>
      <c r="BN65" s="325"/>
      <c r="BO65" s="325"/>
      <c r="BP65" s="326"/>
      <c r="BQ65" s="326"/>
      <c r="BR65" s="326"/>
      <c r="BS65" s="326"/>
      <c r="BT65" s="326"/>
      <c r="BU65" s="326"/>
      <c r="BV65" s="326"/>
      <c r="BW65" s="326"/>
      <c r="BX65" s="326"/>
      <c r="BY65" s="326"/>
      <c r="BZ65" s="326"/>
      <c r="CA65" s="326"/>
      <c r="CB65" s="326"/>
      <c r="CC65" s="326"/>
      <c r="CD65" s="326"/>
      <c r="CE65" s="326"/>
      <c r="CF65" s="326"/>
      <c r="CG65" s="326"/>
      <c r="CH65" s="326"/>
      <c r="CI65" s="326"/>
      <c r="CJ65" s="326"/>
    </row>
    <row r="66" spans="4:88">
      <c r="D66" s="990"/>
      <c r="E66" s="990"/>
      <c r="F66" s="990"/>
      <c r="G66" s="995"/>
      <c r="K66" s="990"/>
      <c r="L66" s="990"/>
      <c r="M66" s="990"/>
      <c r="N66" s="995"/>
      <c r="R66" s="990"/>
      <c r="S66" s="990"/>
      <c r="T66" s="990"/>
      <c r="U66" s="995"/>
      <c r="Y66" s="990"/>
      <c r="Z66" s="990"/>
      <c r="AA66" s="990"/>
      <c r="AB66" s="995"/>
      <c r="AF66" s="990"/>
      <c r="AG66" s="990"/>
      <c r="AH66" s="990"/>
      <c r="AI66" s="995"/>
      <c r="BN66" s="325"/>
      <c r="BO66" s="325"/>
      <c r="BP66" s="326"/>
      <c r="BQ66" s="326"/>
      <c r="BR66" s="326"/>
      <c r="BS66" s="326"/>
      <c r="BT66" s="326"/>
      <c r="BU66" s="326"/>
      <c r="BV66" s="326"/>
      <c r="BW66" s="326"/>
      <c r="BX66" s="326"/>
      <c r="BY66" s="326"/>
      <c r="BZ66" s="326"/>
      <c r="CA66" s="326"/>
      <c r="CB66" s="326"/>
      <c r="CC66" s="326"/>
      <c r="CD66" s="326"/>
      <c r="CE66" s="326"/>
      <c r="CF66" s="326"/>
      <c r="CG66" s="326"/>
      <c r="CH66" s="326"/>
      <c r="CI66" s="326"/>
      <c r="CJ66" s="326"/>
    </row>
    <row r="67" spans="4:88">
      <c r="D67" s="990"/>
      <c r="E67" s="990"/>
      <c r="F67" s="990"/>
      <c r="G67" s="995"/>
      <c r="K67" s="990"/>
      <c r="L67" s="990"/>
      <c r="M67" s="990"/>
      <c r="N67" s="995"/>
      <c r="R67" s="990"/>
      <c r="S67" s="990"/>
      <c r="T67" s="990"/>
      <c r="U67" s="995"/>
      <c r="Y67" s="990"/>
      <c r="Z67" s="990"/>
      <c r="AA67" s="990"/>
      <c r="AB67" s="995"/>
      <c r="AF67" s="990"/>
      <c r="AG67" s="990"/>
      <c r="AH67" s="990"/>
      <c r="AI67" s="995"/>
      <c r="BN67" s="325"/>
      <c r="BO67" s="325"/>
      <c r="BP67" s="326"/>
      <c r="BQ67" s="326"/>
      <c r="BR67" s="326"/>
      <c r="BS67" s="326"/>
      <c r="BT67" s="326"/>
      <c r="BU67" s="326"/>
      <c r="BV67" s="326"/>
      <c r="BW67" s="326"/>
      <c r="BX67" s="326"/>
      <c r="BY67" s="326"/>
      <c r="BZ67" s="326"/>
      <c r="CA67" s="326"/>
      <c r="CB67" s="326"/>
      <c r="CC67" s="326"/>
      <c r="CD67" s="326"/>
      <c r="CE67" s="326"/>
      <c r="CF67" s="326"/>
      <c r="CG67" s="326"/>
      <c r="CH67" s="326"/>
      <c r="CI67" s="326"/>
      <c r="CJ67" s="326"/>
    </row>
    <row r="68" spans="4:88">
      <c r="D68" s="990"/>
      <c r="E68" s="990"/>
      <c r="F68" s="990"/>
      <c r="G68" s="995"/>
      <c r="K68" s="990"/>
      <c r="L68" s="990"/>
      <c r="M68" s="990"/>
      <c r="N68" s="995"/>
      <c r="R68" s="990"/>
      <c r="S68" s="990"/>
      <c r="T68" s="990"/>
      <c r="U68" s="995"/>
      <c r="Y68" s="990"/>
      <c r="Z68" s="990"/>
      <c r="AA68" s="990"/>
      <c r="AB68" s="995"/>
      <c r="AF68" s="990"/>
      <c r="AG68" s="990"/>
      <c r="AH68" s="990"/>
      <c r="AI68" s="995"/>
      <c r="BN68" s="325"/>
      <c r="BO68" s="325"/>
      <c r="BP68" s="326"/>
      <c r="BQ68" s="326"/>
      <c r="BR68" s="326"/>
      <c r="BS68" s="326"/>
      <c r="BT68" s="326"/>
      <c r="BU68" s="326"/>
      <c r="BV68" s="326"/>
      <c r="BW68" s="326"/>
      <c r="BX68" s="326"/>
      <c r="BY68" s="326"/>
      <c r="BZ68" s="326"/>
      <c r="CA68" s="326"/>
      <c r="CB68" s="326"/>
      <c r="CC68" s="326"/>
      <c r="CD68" s="326"/>
      <c r="CE68" s="326"/>
      <c r="CF68" s="326"/>
      <c r="CG68" s="326"/>
      <c r="CH68" s="326"/>
      <c r="CI68" s="326"/>
      <c r="CJ68" s="326"/>
    </row>
    <row r="69" spans="4:88">
      <c r="D69" s="990"/>
      <c r="E69" s="990"/>
      <c r="F69" s="990"/>
      <c r="G69" s="995"/>
      <c r="K69" s="990"/>
      <c r="L69" s="990"/>
      <c r="M69" s="990"/>
      <c r="N69" s="995"/>
      <c r="R69" s="990"/>
      <c r="S69" s="990"/>
      <c r="T69" s="990"/>
      <c r="U69" s="995"/>
      <c r="Y69" s="990"/>
      <c r="Z69" s="990"/>
      <c r="AA69" s="990"/>
      <c r="AB69" s="995"/>
      <c r="AF69" s="990"/>
      <c r="AG69" s="990"/>
      <c r="AH69" s="990"/>
      <c r="AI69" s="995"/>
      <c r="BN69" s="325"/>
      <c r="BO69" s="325"/>
      <c r="BP69" s="326"/>
      <c r="BQ69" s="326"/>
      <c r="BR69" s="326"/>
      <c r="BS69" s="326"/>
      <c r="BT69" s="326"/>
      <c r="BU69" s="326"/>
      <c r="BV69" s="326"/>
      <c r="BW69" s="326"/>
      <c r="BX69" s="326"/>
      <c r="BY69" s="326"/>
      <c r="BZ69" s="326"/>
      <c r="CA69" s="326"/>
      <c r="CB69" s="326"/>
      <c r="CC69" s="326"/>
      <c r="CD69" s="326"/>
      <c r="CE69" s="326"/>
      <c r="CF69" s="326"/>
      <c r="CG69" s="326"/>
      <c r="CH69" s="326"/>
      <c r="CI69" s="326"/>
      <c r="CJ69" s="326"/>
    </row>
    <row r="70" spans="4:88">
      <c r="D70" s="990"/>
      <c r="E70" s="990"/>
      <c r="F70" s="990"/>
      <c r="G70" s="995"/>
      <c r="K70" s="990"/>
      <c r="L70" s="990"/>
      <c r="M70" s="990"/>
      <c r="N70" s="995"/>
      <c r="R70" s="990"/>
      <c r="S70" s="990"/>
      <c r="T70" s="990"/>
      <c r="U70" s="995"/>
      <c r="Y70" s="990"/>
      <c r="Z70" s="990"/>
      <c r="AA70" s="990"/>
      <c r="AB70" s="995"/>
      <c r="AF70" s="990"/>
      <c r="AG70" s="990"/>
      <c r="AH70" s="990"/>
      <c r="AI70" s="995"/>
      <c r="BN70" s="325"/>
      <c r="BO70" s="325"/>
      <c r="BP70" s="326"/>
      <c r="BQ70" s="326"/>
      <c r="BR70" s="326"/>
      <c r="BS70" s="326"/>
      <c r="BT70" s="326"/>
      <c r="BU70" s="326"/>
      <c r="BV70" s="326"/>
      <c r="BW70" s="326"/>
      <c r="BX70" s="326"/>
      <c r="BY70" s="326"/>
      <c r="BZ70" s="326"/>
      <c r="CA70" s="326"/>
      <c r="CB70" s="326"/>
      <c r="CC70" s="326"/>
      <c r="CD70" s="326"/>
      <c r="CE70" s="326"/>
      <c r="CF70" s="326"/>
      <c r="CG70" s="326"/>
      <c r="CH70" s="326"/>
      <c r="CI70" s="326"/>
      <c r="CJ70" s="326"/>
    </row>
    <row r="71" spans="4:88">
      <c r="D71" s="990"/>
      <c r="E71" s="990"/>
      <c r="F71" s="990"/>
      <c r="G71" s="995"/>
      <c r="K71" s="990"/>
      <c r="L71" s="990"/>
      <c r="M71" s="990"/>
      <c r="N71" s="995"/>
      <c r="R71" s="990"/>
      <c r="S71" s="990"/>
      <c r="T71" s="990"/>
      <c r="U71" s="995"/>
      <c r="Y71" s="990"/>
      <c r="Z71" s="990"/>
      <c r="AA71" s="990"/>
      <c r="AB71" s="995"/>
      <c r="AF71" s="990"/>
      <c r="AG71" s="990"/>
      <c r="AH71" s="990"/>
      <c r="AI71" s="995"/>
      <c r="BN71" s="325"/>
      <c r="BO71" s="325"/>
      <c r="BP71" s="326"/>
      <c r="BQ71" s="326"/>
      <c r="BR71" s="326"/>
      <c r="BS71" s="326"/>
      <c r="BT71" s="326"/>
      <c r="BU71" s="326"/>
      <c r="BV71" s="326"/>
      <c r="BW71" s="326"/>
      <c r="BX71" s="326"/>
      <c r="BY71" s="326"/>
      <c r="BZ71" s="326"/>
      <c r="CA71" s="326"/>
      <c r="CB71" s="326"/>
      <c r="CC71" s="326"/>
      <c r="CD71" s="326"/>
      <c r="CE71" s="326"/>
      <c r="CF71" s="326"/>
      <c r="CG71" s="326"/>
      <c r="CH71" s="326"/>
      <c r="CI71" s="326"/>
      <c r="CJ71" s="326"/>
    </row>
    <row r="72" spans="4:88">
      <c r="D72" s="990"/>
      <c r="E72" s="990"/>
      <c r="F72" s="990"/>
      <c r="G72" s="995"/>
      <c r="K72" s="990"/>
      <c r="L72" s="990"/>
      <c r="M72" s="990"/>
      <c r="N72" s="995"/>
      <c r="R72" s="990"/>
      <c r="S72" s="990"/>
      <c r="T72" s="990"/>
      <c r="U72" s="995"/>
      <c r="Y72" s="990"/>
      <c r="Z72" s="990"/>
      <c r="AA72" s="990"/>
      <c r="AB72" s="995"/>
      <c r="AF72" s="990"/>
      <c r="AG72" s="990"/>
      <c r="AH72" s="990"/>
      <c r="AI72" s="995"/>
      <c r="BN72" s="325"/>
      <c r="BO72" s="325"/>
      <c r="BP72" s="326"/>
      <c r="BQ72" s="326"/>
      <c r="BR72" s="326"/>
      <c r="BS72" s="326"/>
      <c r="BT72" s="326"/>
      <c r="BU72" s="326"/>
      <c r="BV72" s="326"/>
      <c r="BW72" s="326"/>
      <c r="BX72" s="326"/>
      <c r="BY72" s="326"/>
      <c r="BZ72" s="326"/>
      <c r="CA72" s="326"/>
      <c r="CB72" s="326"/>
      <c r="CC72" s="326"/>
      <c r="CD72" s="326"/>
      <c r="CE72" s="326"/>
      <c r="CF72" s="326"/>
      <c r="CG72" s="326"/>
      <c r="CH72" s="326"/>
      <c r="CI72" s="326"/>
      <c r="CJ72" s="326"/>
    </row>
    <row r="73" spans="4:88">
      <c r="D73" s="990"/>
      <c r="E73" s="990"/>
      <c r="F73" s="990"/>
      <c r="G73" s="995"/>
      <c r="K73" s="990"/>
      <c r="L73" s="990"/>
      <c r="M73" s="990"/>
      <c r="N73" s="995"/>
      <c r="R73" s="990"/>
      <c r="S73" s="990"/>
      <c r="T73" s="990"/>
      <c r="U73" s="995"/>
      <c r="Y73" s="990"/>
      <c r="Z73" s="990"/>
      <c r="AA73" s="990"/>
      <c r="AB73" s="995"/>
      <c r="AF73" s="990"/>
      <c r="AG73" s="990"/>
      <c r="AH73" s="990"/>
      <c r="AI73" s="995"/>
      <c r="BN73" s="325"/>
      <c r="BO73" s="325"/>
      <c r="BP73" s="326"/>
      <c r="BQ73" s="326"/>
      <c r="BR73" s="326"/>
      <c r="BS73" s="326"/>
      <c r="BT73" s="326"/>
      <c r="BU73" s="326"/>
      <c r="BV73" s="326"/>
      <c r="BW73" s="326"/>
      <c r="BX73" s="326"/>
      <c r="BY73" s="326"/>
      <c r="BZ73" s="326"/>
      <c r="CA73" s="326"/>
      <c r="CB73" s="326"/>
      <c r="CC73" s="326"/>
      <c r="CD73" s="326"/>
      <c r="CE73" s="326"/>
      <c r="CF73" s="326"/>
      <c r="CG73" s="326"/>
      <c r="CH73" s="326"/>
      <c r="CI73" s="326"/>
      <c r="CJ73" s="326"/>
    </row>
    <row r="74" spans="4:88">
      <c r="D74" s="990"/>
      <c r="E74" s="990"/>
      <c r="F74" s="990"/>
      <c r="G74" s="995"/>
      <c r="K74" s="990"/>
      <c r="L74" s="990"/>
      <c r="M74" s="990"/>
      <c r="N74" s="995"/>
      <c r="R74" s="990"/>
      <c r="S74" s="990"/>
      <c r="T74" s="990"/>
      <c r="U74" s="995"/>
      <c r="Y74" s="990"/>
      <c r="Z74" s="990"/>
      <c r="AA74" s="990"/>
      <c r="AB74" s="995"/>
      <c r="AF74" s="990"/>
      <c r="AG74" s="990"/>
      <c r="AH74" s="990"/>
      <c r="AI74" s="995"/>
      <c r="BN74" s="325"/>
      <c r="BO74" s="325"/>
      <c r="BP74" s="326"/>
      <c r="BQ74" s="326"/>
      <c r="BR74" s="326"/>
      <c r="BS74" s="326"/>
      <c r="BT74" s="326"/>
      <c r="BU74" s="326"/>
      <c r="BV74" s="326"/>
      <c r="BW74" s="326"/>
      <c r="BX74" s="326"/>
      <c r="BY74" s="326"/>
      <c r="BZ74" s="326"/>
      <c r="CA74" s="326"/>
      <c r="CB74" s="326"/>
      <c r="CC74" s="326"/>
      <c r="CD74" s="326"/>
      <c r="CE74" s="326"/>
      <c r="CF74" s="326"/>
      <c r="CG74" s="326"/>
      <c r="CH74" s="326"/>
      <c r="CI74" s="326"/>
      <c r="CJ74" s="326"/>
    </row>
    <row r="75" spans="4:88">
      <c r="D75" s="990"/>
      <c r="E75" s="990"/>
      <c r="F75" s="990"/>
      <c r="G75" s="995"/>
      <c r="K75" s="990"/>
      <c r="L75" s="990"/>
      <c r="M75" s="990"/>
      <c r="N75" s="995"/>
      <c r="R75" s="990"/>
      <c r="S75" s="990"/>
      <c r="T75" s="990"/>
      <c r="U75" s="995"/>
      <c r="Y75" s="990"/>
      <c r="Z75" s="990"/>
      <c r="AA75" s="990"/>
      <c r="AB75" s="995"/>
      <c r="AF75" s="990"/>
      <c r="AG75" s="990"/>
      <c r="AH75" s="990"/>
      <c r="AI75" s="995"/>
      <c r="BN75" s="325"/>
      <c r="BO75" s="325"/>
      <c r="BP75" s="326"/>
      <c r="BQ75" s="326"/>
      <c r="BR75" s="326"/>
      <c r="BS75" s="326"/>
      <c r="BT75" s="326"/>
      <c r="BU75" s="326"/>
      <c r="BV75" s="326"/>
      <c r="BW75" s="326"/>
      <c r="BX75" s="326"/>
      <c r="BY75" s="326"/>
      <c r="BZ75" s="326"/>
      <c r="CA75" s="326"/>
      <c r="CB75" s="326"/>
      <c r="CC75" s="326"/>
      <c r="CD75" s="326"/>
      <c r="CE75" s="326"/>
      <c r="CF75" s="326"/>
      <c r="CG75" s="326"/>
      <c r="CH75" s="326"/>
      <c r="CI75" s="326"/>
      <c r="CJ75" s="326"/>
    </row>
    <row r="76" spans="4:88">
      <c r="D76" s="990"/>
      <c r="E76" s="990"/>
      <c r="F76" s="990"/>
      <c r="G76" s="995"/>
      <c r="K76" s="990"/>
      <c r="L76" s="990"/>
      <c r="M76" s="990"/>
      <c r="N76" s="995"/>
      <c r="R76" s="990"/>
      <c r="S76" s="990"/>
      <c r="T76" s="990"/>
      <c r="U76" s="995"/>
      <c r="Y76" s="990"/>
      <c r="Z76" s="990"/>
      <c r="AA76" s="990"/>
      <c r="AB76" s="995"/>
      <c r="AF76" s="990"/>
      <c r="AG76" s="990"/>
      <c r="AH76" s="990"/>
      <c r="AI76" s="995"/>
      <c r="BN76" s="325"/>
      <c r="BO76" s="325"/>
      <c r="BP76" s="325"/>
      <c r="BQ76" s="326"/>
      <c r="BR76" s="326"/>
      <c r="BS76" s="326"/>
      <c r="BT76" s="326"/>
      <c r="BU76" s="326"/>
      <c r="BV76" s="326"/>
      <c r="BW76" s="326"/>
      <c r="BX76" s="326"/>
      <c r="BY76" s="326"/>
      <c r="BZ76" s="326"/>
      <c r="CA76" s="326"/>
      <c r="CB76" s="326"/>
      <c r="CC76" s="326"/>
      <c r="CD76" s="326"/>
      <c r="CE76" s="326"/>
      <c r="CF76" s="326"/>
      <c r="CG76" s="326"/>
      <c r="CH76" s="326"/>
      <c r="CI76" s="326"/>
      <c r="CJ76" s="326"/>
    </row>
    <row r="77" spans="4:88">
      <c r="D77" s="990"/>
      <c r="E77" s="990"/>
      <c r="F77" s="990"/>
      <c r="G77" s="995"/>
      <c r="K77" s="990"/>
      <c r="L77" s="990"/>
      <c r="M77" s="990"/>
      <c r="N77" s="995"/>
      <c r="R77" s="990"/>
      <c r="S77" s="990"/>
      <c r="T77" s="990"/>
      <c r="U77" s="995"/>
      <c r="X77" s="326"/>
      <c r="Y77" s="990"/>
      <c r="Z77" s="990"/>
      <c r="AA77" s="990"/>
      <c r="AB77" s="995"/>
      <c r="AE77" s="326"/>
      <c r="AF77" s="990"/>
      <c r="AG77" s="990"/>
      <c r="AH77" s="990"/>
      <c r="AI77" s="995"/>
      <c r="AL77" s="326"/>
      <c r="AM77" s="326"/>
      <c r="AN77" s="326"/>
      <c r="AO77" s="326"/>
      <c r="AP77" s="326"/>
      <c r="BN77" s="325"/>
      <c r="BO77" s="325"/>
      <c r="BP77" s="325"/>
      <c r="BQ77" s="325"/>
      <c r="BR77" s="325"/>
      <c r="BS77" s="325"/>
      <c r="BT77" s="325"/>
      <c r="BU77" s="325"/>
      <c r="BV77" s="325"/>
      <c r="BW77" s="325"/>
      <c r="BX77" s="325"/>
      <c r="BY77" s="325"/>
      <c r="BZ77" s="325"/>
      <c r="CA77" s="325"/>
      <c r="CB77" s="325"/>
      <c r="CC77" s="325"/>
      <c r="CD77" s="325"/>
      <c r="CE77" s="325"/>
      <c r="CF77" s="325"/>
      <c r="CG77" s="325"/>
    </row>
    <row r="78" spans="4:88">
      <c r="D78" s="990"/>
      <c r="E78" s="990"/>
      <c r="F78" s="990"/>
      <c r="G78" s="995"/>
      <c r="K78" s="990"/>
      <c r="L78" s="990"/>
      <c r="M78" s="990"/>
      <c r="N78" s="995"/>
      <c r="R78" s="990"/>
      <c r="S78" s="990"/>
      <c r="T78" s="990"/>
      <c r="U78" s="995"/>
      <c r="X78" s="326"/>
      <c r="Y78" s="990"/>
      <c r="Z78" s="990"/>
      <c r="AA78" s="990"/>
      <c r="AB78" s="995"/>
      <c r="AE78" s="326"/>
      <c r="AF78" s="990"/>
      <c r="AG78" s="990"/>
      <c r="AH78" s="990"/>
      <c r="AI78" s="995"/>
      <c r="AL78" s="326"/>
      <c r="AM78" s="326"/>
      <c r="AN78" s="326"/>
      <c r="AO78" s="326"/>
      <c r="AP78" s="326"/>
      <c r="BN78" s="325"/>
      <c r="BO78" s="325"/>
      <c r="BP78" s="325"/>
      <c r="BQ78" s="325"/>
      <c r="BR78" s="325"/>
      <c r="BS78" s="325"/>
      <c r="BT78" s="325"/>
      <c r="BU78" s="325"/>
      <c r="BV78" s="325"/>
      <c r="BW78" s="325"/>
      <c r="BX78" s="325"/>
      <c r="BY78" s="325"/>
      <c r="BZ78" s="325"/>
      <c r="CA78" s="325"/>
      <c r="CB78" s="325"/>
      <c r="CC78" s="325"/>
      <c r="CD78" s="325"/>
      <c r="CE78" s="325"/>
      <c r="CF78" s="325"/>
      <c r="CG78" s="325"/>
    </row>
    <row r="79" spans="4:88">
      <c r="D79" s="990"/>
      <c r="E79" s="990"/>
      <c r="F79" s="990"/>
      <c r="G79" s="995"/>
      <c r="K79" s="990"/>
      <c r="L79" s="990"/>
      <c r="M79" s="990"/>
      <c r="N79" s="995"/>
      <c r="R79" s="990"/>
      <c r="S79" s="990"/>
      <c r="T79" s="990"/>
      <c r="U79" s="995"/>
      <c r="X79" s="326"/>
      <c r="Y79" s="990"/>
      <c r="Z79" s="990"/>
      <c r="AA79" s="990"/>
      <c r="AB79" s="995"/>
      <c r="AE79" s="326"/>
      <c r="AF79" s="990"/>
      <c r="AG79" s="990"/>
      <c r="AH79" s="990"/>
      <c r="AI79" s="995"/>
      <c r="AL79" s="326"/>
      <c r="AM79" s="326"/>
      <c r="AN79" s="326"/>
      <c r="AO79" s="326"/>
      <c r="AP79" s="326"/>
      <c r="BN79" s="325"/>
      <c r="BO79" s="325"/>
      <c r="BP79" s="325"/>
      <c r="BQ79" s="325"/>
      <c r="BR79" s="325"/>
      <c r="BS79" s="325"/>
      <c r="BT79" s="325"/>
      <c r="BU79" s="325"/>
      <c r="BV79" s="325"/>
      <c r="BW79" s="325"/>
      <c r="BX79" s="325"/>
      <c r="BY79" s="325"/>
      <c r="BZ79" s="325"/>
      <c r="CA79" s="325"/>
      <c r="CB79" s="325"/>
      <c r="CC79" s="325"/>
      <c r="CD79" s="325"/>
      <c r="CE79" s="325"/>
      <c r="CF79" s="325"/>
      <c r="CG79" s="325"/>
    </row>
    <row r="80" spans="4:88">
      <c r="D80" s="336" t="s">
        <v>2651</v>
      </c>
      <c r="E80" s="996">
        <f>SUM(E53:E79)</f>
        <v>0</v>
      </c>
      <c r="F80" s="336" t="s">
        <v>2652</v>
      </c>
      <c r="G80" s="992">
        <f>SUMIF(G53:G79,"Yes",E53:E79)</f>
        <v>0</v>
      </c>
      <c r="K80" s="336" t="s">
        <v>2651</v>
      </c>
      <c r="L80" s="992">
        <f>SUM(L53:L79)</f>
        <v>0</v>
      </c>
      <c r="M80" s="336" t="s">
        <v>2652</v>
      </c>
      <c r="N80" s="992">
        <f>SUMIF(N53:N79,"Yes",L53:L79)</f>
        <v>0</v>
      </c>
      <c r="R80" s="336" t="s">
        <v>2651</v>
      </c>
      <c r="S80" s="992">
        <f>SUM(S53:S79)</f>
        <v>0</v>
      </c>
      <c r="T80" s="336" t="s">
        <v>2652</v>
      </c>
      <c r="U80" s="992">
        <f>SUMIF(U53:U79,"Yes",S53:S79)</f>
        <v>0</v>
      </c>
      <c r="X80" s="326"/>
      <c r="Y80" s="336" t="s">
        <v>2651</v>
      </c>
      <c r="Z80" s="992">
        <f>SUM(Z53:Z79)</f>
        <v>0</v>
      </c>
      <c r="AA80" s="336" t="s">
        <v>2652</v>
      </c>
      <c r="AB80" s="992">
        <f>SUMIF(AB53:AB79,"Yes",Z53:Z79)</f>
        <v>0</v>
      </c>
      <c r="AE80" s="326"/>
      <c r="AF80" s="336" t="s">
        <v>2651</v>
      </c>
      <c r="AG80" s="992">
        <f>SUM(AG53:AG79)</f>
        <v>0</v>
      </c>
      <c r="AH80" s="336" t="s">
        <v>2652</v>
      </c>
      <c r="AI80" s="992">
        <f>SUMIF(AI53:AI79,"Yes",AG53:AG79)</f>
        <v>0</v>
      </c>
      <c r="AL80" s="326"/>
      <c r="AM80" s="326"/>
      <c r="AN80" s="326"/>
      <c r="AO80" s="326"/>
      <c r="AP80" s="326"/>
      <c r="BN80" s="325"/>
      <c r="BO80" s="325"/>
      <c r="BP80" s="325"/>
      <c r="BQ80" s="325"/>
      <c r="BR80" s="325"/>
      <c r="BS80" s="325"/>
      <c r="BT80" s="325"/>
      <c r="BU80" s="325"/>
      <c r="BV80" s="325"/>
      <c r="BW80" s="325"/>
      <c r="BX80" s="325"/>
      <c r="BY80" s="325"/>
      <c r="BZ80" s="325"/>
      <c r="CA80" s="325"/>
      <c r="CB80" s="325"/>
      <c r="CC80" s="325"/>
      <c r="CD80" s="325"/>
      <c r="CE80" s="325"/>
      <c r="CF80" s="325"/>
      <c r="CG80" s="325"/>
    </row>
    <row r="81" spans="4:88" ht="14.5">
      <c r="D81" s="336" t="s">
        <v>2653</v>
      </c>
      <c r="E81" s="997" t="e">
        <f>G80/E80</f>
        <v>#DIV/0!</v>
      </c>
      <c r="F81" s="336"/>
      <c r="K81" s="336" t="s">
        <v>2653</v>
      </c>
      <c r="L81" s="997" t="e">
        <f>N80/L80</f>
        <v>#DIV/0!</v>
      </c>
      <c r="M81" s="336"/>
      <c r="R81" s="336" t="s">
        <v>2653</v>
      </c>
      <c r="S81" s="997" t="e">
        <f>U80/S80</f>
        <v>#DIV/0!</v>
      </c>
      <c r="T81" s="336"/>
      <c r="X81" s="326"/>
      <c r="Y81" s="336" t="s">
        <v>2653</v>
      </c>
      <c r="Z81" s="997" t="e">
        <f>AB80/Z80</f>
        <v>#DIV/0!</v>
      </c>
      <c r="AA81" s="336"/>
      <c r="AE81" s="326"/>
      <c r="AF81" s="336" t="s">
        <v>2653</v>
      </c>
      <c r="AG81" s="997" t="e">
        <f>AI80/AG80</f>
        <v>#DIV/0!</v>
      </c>
      <c r="AH81" s="336"/>
      <c r="AL81" s="326"/>
      <c r="AM81" s="326"/>
      <c r="AN81" s="326"/>
      <c r="AO81" s="326"/>
      <c r="AP81" s="326"/>
      <c r="BN81" s="325"/>
      <c r="BO81" s="325"/>
      <c r="BP81" s="325"/>
      <c r="BQ81" s="325"/>
      <c r="BR81" s="325"/>
      <c r="BS81" s="325"/>
      <c r="BT81" s="325"/>
      <c r="BU81" s="325"/>
      <c r="BV81" s="325"/>
      <c r="BW81" s="325"/>
      <c r="BX81" s="325"/>
      <c r="BY81" s="325"/>
      <c r="BZ81" s="325"/>
      <c r="CA81" s="325"/>
      <c r="CB81" s="325"/>
      <c r="CC81" s="325"/>
      <c r="CD81" s="325"/>
      <c r="CE81" s="325"/>
      <c r="CF81" s="325"/>
      <c r="CG81" s="325"/>
    </row>
    <row r="82" spans="4:88">
      <c r="D82" s="336" t="s">
        <v>2654</v>
      </c>
      <c r="E82" s="996">
        <f>E80+E117</f>
        <v>0</v>
      </c>
      <c r="K82" s="336" t="s">
        <v>2654</v>
      </c>
      <c r="L82" s="992">
        <f>L80+L117</f>
        <v>0</v>
      </c>
      <c r="R82" s="336" t="s">
        <v>2654</v>
      </c>
      <c r="S82" s="992">
        <f>S80+S117</f>
        <v>0</v>
      </c>
      <c r="X82" s="326"/>
      <c r="Y82" s="336" t="s">
        <v>2654</v>
      </c>
      <c r="Z82" s="992">
        <f>Z80+Z117</f>
        <v>0</v>
      </c>
      <c r="AE82" s="326"/>
      <c r="AF82" s="336" t="s">
        <v>2654</v>
      </c>
      <c r="AG82" s="992">
        <f>AG80+AG117</f>
        <v>0</v>
      </c>
      <c r="AL82" s="326"/>
      <c r="AM82" s="326"/>
      <c r="AN82" s="326"/>
      <c r="AO82" s="326"/>
      <c r="AP82" s="326"/>
      <c r="BN82" s="325"/>
      <c r="BO82" s="325"/>
      <c r="BP82" s="325"/>
      <c r="BQ82" s="325"/>
      <c r="BR82" s="325"/>
      <c r="BS82" s="325"/>
      <c r="BT82" s="325"/>
      <c r="BU82" s="325"/>
      <c r="BV82" s="325"/>
      <c r="BW82" s="325"/>
      <c r="BX82" s="325"/>
      <c r="BY82" s="325"/>
      <c r="BZ82" s="325"/>
      <c r="CA82" s="325"/>
      <c r="CB82" s="325"/>
      <c r="CC82" s="325"/>
      <c r="CD82" s="325"/>
      <c r="CE82" s="325"/>
      <c r="CF82" s="325"/>
      <c r="CG82" s="325"/>
    </row>
    <row r="83" spans="4:88">
      <c r="D83" s="336" t="s">
        <v>2655</v>
      </c>
      <c r="E83" s="998" t="e">
        <f>E80/E82</f>
        <v>#DIV/0!</v>
      </c>
      <c r="K83" s="336" t="s">
        <v>2655</v>
      </c>
      <c r="L83" s="998" t="e">
        <f>L80/L82</f>
        <v>#DIV/0!</v>
      </c>
      <c r="R83" s="336" t="s">
        <v>2655</v>
      </c>
      <c r="S83" s="998" t="e">
        <f>S80/S82</f>
        <v>#DIV/0!</v>
      </c>
      <c r="X83" s="326"/>
      <c r="Y83" s="336" t="s">
        <v>2655</v>
      </c>
      <c r="Z83" s="998" t="e">
        <f>Z80/Z82</f>
        <v>#DIV/0!</v>
      </c>
      <c r="AE83" s="326"/>
      <c r="AF83" s="336" t="s">
        <v>2655</v>
      </c>
      <c r="AG83" s="998" t="e">
        <f>AG80/AG82</f>
        <v>#DIV/0!</v>
      </c>
      <c r="AL83" s="326"/>
      <c r="AM83" s="326"/>
      <c r="AN83" s="326"/>
      <c r="AO83" s="326"/>
      <c r="AP83" s="326"/>
      <c r="BN83" s="325"/>
      <c r="BO83" s="325"/>
      <c r="BP83" s="325"/>
      <c r="BQ83" s="325"/>
      <c r="BR83" s="325"/>
      <c r="BS83" s="325"/>
      <c r="BT83" s="325"/>
      <c r="BU83" s="325"/>
      <c r="BV83" s="325"/>
      <c r="BW83" s="325"/>
      <c r="BX83" s="325"/>
      <c r="BY83" s="325"/>
      <c r="BZ83" s="325"/>
      <c r="CA83" s="325"/>
      <c r="CB83" s="325"/>
      <c r="CC83" s="325"/>
      <c r="CD83" s="325"/>
      <c r="CE83" s="325"/>
      <c r="CF83" s="325"/>
      <c r="CG83" s="325"/>
    </row>
    <row r="84" spans="4:88">
      <c r="D84" s="334" t="s">
        <v>2656</v>
      </c>
      <c r="E84" s="828" t="e">
        <f>E83*E81+(1-E83)*E118</f>
        <v>#DIV/0!</v>
      </c>
      <c r="K84" s="334" t="s">
        <v>2656</v>
      </c>
      <c r="L84" s="828" t="e">
        <f>L83*L81+(1-L83)*L118</f>
        <v>#DIV/0!</v>
      </c>
      <c r="R84" s="334" t="s">
        <v>2656</v>
      </c>
      <c r="S84" s="828" t="e">
        <f>S83*S81+(1-S83)*S118</f>
        <v>#DIV/0!</v>
      </c>
      <c r="X84" s="326"/>
      <c r="Y84" s="334" t="s">
        <v>2656</v>
      </c>
      <c r="Z84" s="828" t="e">
        <f>Z83*Z81+(1-Z83)*Z118</f>
        <v>#DIV/0!</v>
      </c>
      <c r="AE84" s="326"/>
      <c r="AF84" s="334" t="s">
        <v>2656</v>
      </c>
      <c r="AG84" s="828" t="e">
        <f>AG83*AG81+(1-AG83)*AG118</f>
        <v>#DIV/0!</v>
      </c>
      <c r="AL84" s="326"/>
      <c r="AM84" s="326"/>
      <c r="AN84" s="326"/>
      <c r="AO84" s="326"/>
      <c r="AP84" s="326"/>
      <c r="BN84" s="325"/>
      <c r="BO84" s="325"/>
      <c r="BP84" s="325"/>
      <c r="BQ84" s="325"/>
      <c r="BR84" s="325"/>
      <c r="BS84" s="325"/>
      <c r="BT84" s="325"/>
      <c r="BU84" s="325"/>
      <c r="BV84" s="325"/>
      <c r="BW84" s="325"/>
      <c r="BX84" s="325"/>
      <c r="BY84" s="325"/>
      <c r="BZ84" s="325"/>
      <c r="CA84" s="325"/>
      <c r="CB84" s="325"/>
      <c r="CC84" s="325"/>
      <c r="CD84" s="325"/>
      <c r="CE84" s="325"/>
      <c r="CF84" s="325"/>
      <c r="CG84" s="325"/>
    </row>
    <row r="85" spans="4:88">
      <c r="T85" s="337"/>
      <c r="U85" s="337"/>
      <c r="V85" s="337"/>
      <c r="W85" s="326"/>
      <c r="X85" s="326"/>
      <c r="Y85" s="326"/>
      <c r="Z85" s="326"/>
      <c r="AA85" s="326"/>
      <c r="AB85" s="326"/>
      <c r="AC85" s="326"/>
      <c r="AD85" s="326"/>
      <c r="AE85" s="326"/>
      <c r="AF85" s="326"/>
      <c r="AG85" s="326"/>
      <c r="AH85" s="326"/>
      <c r="AI85" s="326"/>
      <c r="AJ85" s="326"/>
      <c r="AK85" s="326"/>
      <c r="AL85" s="326"/>
      <c r="AM85" s="326"/>
      <c r="AN85" s="326"/>
      <c r="AO85" s="326"/>
      <c r="AP85" s="326"/>
      <c r="BN85" s="325"/>
      <c r="BO85" s="325"/>
      <c r="BP85" s="325"/>
      <c r="BQ85" s="325"/>
      <c r="BR85" s="325"/>
      <c r="BS85" s="325"/>
      <c r="BT85" s="325"/>
      <c r="BU85" s="325"/>
      <c r="BV85" s="325"/>
      <c r="BW85" s="325"/>
      <c r="BX85" s="325"/>
      <c r="BY85" s="325"/>
      <c r="BZ85" s="325"/>
      <c r="CA85" s="325"/>
      <c r="CB85" s="325"/>
      <c r="CC85" s="325"/>
      <c r="CD85" s="325"/>
      <c r="CE85" s="325"/>
      <c r="CF85" s="325"/>
      <c r="CG85" s="325"/>
    </row>
    <row r="86" spans="4:88">
      <c r="T86" s="337"/>
      <c r="U86" s="337"/>
      <c r="V86" s="337"/>
      <c r="W86" s="326"/>
      <c r="X86" s="326"/>
      <c r="Y86" s="326"/>
      <c r="Z86" s="326"/>
      <c r="AA86" s="326"/>
      <c r="AB86" s="326"/>
      <c r="AC86" s="326"/>
      <c r="AD86" s="326"/>
      <c r="AE86" s="326"/>
      <c r="AF86" s="326"/>
      <c r="AG86" s="326"/>
      <c r="AH86" s="326"/>
      <c r="AI86" s="326"/>
      <c r="AJ86" s="326"/>
      <c r="AK86" s="326"/>
      <c r="AL86" s="326"/>
      <c r="AM86" s="326"/>
      <c r="AN86" s="326"/>
      <c r="AO86" s="326"/>
      <c r="AP86" s="326"/>
      <c r="BN86" s="325"/>
      <c r="BO86" s="325"/>
      <c r="BP86" s="325"/>
      <c r="BQ86" s="325"/>
      <c r="BR86" s="325"/>
      <c r="BS86" s="325"/>
      <c r="BT86" s="325"/>
      <c r="BU86" s="325"/>
      <c r="BV86" s="325"/>
      <c r="BW86" s="325"/>
      <c r="BX86" s="325"/>
      <c r="BY86" s="325"/>
      <c r="BZ86" s="325"/>
      <c r="CA86" s="325"/>
      <c r="CB86" s="325"/>
      <c r="CC86" s="325"/>
      <c r="CD86" s="325"/>
      <c r="CE86" s="325"/>
      <c r="CF86" s="325"/>
      <c r="CG86" s="325"/>
    </row>
    <row r="87" spans="4:88">
      <c r="D87" s="335" t="s">
        <v>2657</v>
      </c>
      <c r="K87" s="335" t="s">
        <v>2658</v>
      </c>
      <c r="R87" s="335" t="s">
        <v>2659</v>
      </c>
      <c r="Y87" s="335" t="s">
        <v>2660</v>
      </c>
      <c r="AF87" s="335" t="s">
        <v>2661</v>
      </c>
      <c r="BN87" s="325"/>
      <c r="BO87" s="325"/>
      <c r="BP87" s="326"/>
      <c r="BQ87" s="326"/>
      <c r="BR87" s="326"/>
      <c r="BS87" s="326"/>
      <c r="BT87" s="326"/>
      <c r="BU87" s="326"/>
      <c r="BV87" s="326"/>
      <c r="BW87" s="326"/>
      <c r="BX87" s="326"/>
      <c r="BY87" s="326"/>
      <c r="BZ87" s="326"/>
      <c r="CA87" s="326"/>
      <c r="CB87" s="326"/>
      <c r="CC87" s="326"/>
      <c r="CD87" s="326"/>
      <c r="CE87" s="326"/>
      <c r="CF87" s="326"/>
      <c r="CG87" s="326"/>
      <c r="CH87" s="326"/>
      <c r="CI87" s="326"/>
      <c r="CJ87" s="326"/>
    </row>
    <row r="88" spans="4:88">
      <c r="BN88" s="325"/>
      <c r="BO88" s="325"/>
      <c r="BP88" s="326"/>
      <c r="BQ88" s="326"/>
      <c r="BR88" s="326"/>
      <c r="BS88" s="326"/>
      <c r="BT88" s="326"/>
      <c r="BU88" s="326"/>
      <c r="BV88" s="326"/>
      <c r="BW88" s="326"/>
      <c r="BX88" s="326"/>
      <c r="BY88" s="326"/>
      <c r="BZ88" s="326"/>
      <c r="CA88" s="326"/>
      <c r="CB88" s="326"/>
      <c r="CC88" s="326"/>
      <c r="CD88" s="326"/>
      <c r="CE88" s="326"/>
      <c r="CF88" s="326"/>
      <c r="CG88" s="326"/>
      <c r="CH88" s="326"/>
      <c r="CI88" s="326"/>
      <c r="CJ88" s="326"/>
    </row>
    <row r="89" spans="4:88">
      <c r="D89" s="327" t="s">
        <v>2647</v>
      </c>
      <c r="E89" s="327" t="s">
        <v>2648</v>
      </c>
      <c r="F89" s="327" t="s">
        <v>2649</v>
      </c>
      <c r="G89" s="327" t="s">
        <v>2650</v>
      </c>
      <c r="K89" s="327" t="s">
        <v>2647</v>
      </c>
      <c r="L89" s="327" t="s">
        <v>2648</v>
      </c>
      <c r="M89" s="327" t="s">
        <v>2649</v>
      </c>
      <c r="N89" s="327" t="s">
        <v>2650</v>
      </c>
      <c r="O89" s="327" t="s">
        <v>2627</v>
      </c>
      <c r="P89" s="327" t="s">
        <v>1249</v>
      </c>
      <c r="R89" s="327" t="s">
        <v>2647</v>
      </c>
      <c r="S89" s="327" t="s">
        <v>2648</v>
      </c>
      <c r="T89" s="327" t="s">
        <v>2649</v>
      </c>
      <c r="U89" s="327" t="s">
        <v>2650</v>
      </c>
      <c r="V89" s="327" t="s">
        <v>2627</v>
      </c>
      <c r="W89" s="327" t="s">
        <v>1249</v>
      </c>
      <c r="Y89" s="327" t="s">
        <v>2647</v>
      </c>
      <c r="Z89" s="327" t="s">
        <v>2648</v>
      </c>
      <c r="AA89" s="327" t="s">
        <v>2649</v>
      </c>
      <c r="AB89" s="327" t="s">
        <v>2650</v>
      </c>
      <c r="AC89" s="327" t="s">
        <v>2627</v>
      </c>
      <c r="AD89" s="327" t="s">
        <v>1249</v>
      </c>
      <c r="AF89" s="327" t="s">
        <v>2647</v>
      </c>
      <c r="AG89" s="327" t="s">
        <v>2648</v>
      </c>
      <c r="AH89" s="327" t="s">
        <v>2649</v>
      </c>
      <c r="AI89" s="327" t="s">
        <v>2650</v>
      </c>
      <c r="AJ89" s="327" t="s">
        <v>2627</v>
      </c>
      <c r="AK89" s="327" t="s">
        <v>1249</v>
      </c>
      <c r="BN89" s="325"/>
      <c r="BO89" s="325"/>
      <c r="BP89" s="326"/>
      <c r="BQ89" s="326"/>
      <c r="BR89" s="326"/>
      <c r="BS89" s="326"/>
      <c r="BT89" s="326"/>
      <c r="BU89" s="326"/>
      <c r="BV89" s="326"/>
      <c r="BW89" s="326"/>
      <c r="BX89" s="326"/>
      <c r="BY89" s="326"/>
      <c r="BZ89" s="326"/>
      <c r="CA89" s="326"/>
      <c r="CB89" s="326"/>
      <c r="CC89" s="326"/>
      <c r="CD89" s="326"/>
      <c r="CE89" s="326"/>
      <c r="CF89" s="326"/>
      <c r="CG89" s="326"/>
      <c r="CH89" s="326"/>
      <c r="CI89" s="326"/>
      <c r="CJ89" s="326"/>
    </row>
    <row r="90" spans="4:88">
      <c r="D90" s="990"/>
      <c r="E90" s="990"/>
      <c r="F90" s="990"/>
      <c r="G90" s="995"/>
      <c r="K90" s="990"/>
      <c r="L90" s="990"/>
      <c r="M90" s="990"/>
      <c r="N90" s="995"/>
      <c r="O90" s="990"/>
      <c r="P90" s="992">
        <f>O90*L90</f>
        <v>0</v>
      </c>
      <c r="R90" s="990"/>
      <c r="S90" s="990"/>
      <c r="T90" s="990"/>
      <c r="U90" s="995"/>
      <c r="V90" s="990"/>
      <c r="W90" s="992">
        <f>V90*S90</f>
        <v>0</v>
      </c>
      <c r="Y90" s="990"/>
      <c r="Z90" s="990"/>
      <c r="AA90" s="990"/>
      <c r="AB90" s="995"/>
      <c r="AC90" s="990"/>
      <c r="AD90" s="992">
        <f>AC90*Z90</f>
        <v>0</v>
      </c>
      <c r="AF90" s="990"/>
      <c r="AG90" s="990"/>
      <c r="AH90" s="990"/>
      <c r="AI90" s="995"/>
      <c r="AJ90" s="990"/>
      <c r="AK90" s="992">
        <f>AJ90*AG90</f>
        <v>0</v>
      </c>
      <c r="BN90" s="325"/>
      <c r="BO90" s="325"/>
      <c r="BP90" s="326"/>
      <c r="BQ90" s="326"/>
      <c r="BR90" s="326"/>
      <c r="BS90" s="326"/>
      <c r="BT90" s="326"/>
      <c r="BU90" s="326"/>
      <c r="BV90" s="326"/>
      <c r="BW90" s="326"/>
      <c r="BX90" s="326"/>
      <c r="BY90" s="326"/>
      <c r="BZ90" s="326"/>
      <c r="CA90" s="326"/>
      <c r="CB90" s="326"/>
      <c r="CC90" s="326"/>
      <c r="CD90" s="326"/>
      <c r="CE90" s="326"/>
      <c r="CF90" s="326"/>
      <c r="CG90" s="326"/>
      <c r="CH90" s="326"/>
      <c r="CI90" s="326"/>
      <c r="CJ90" s="326"/>
    </row>
    <row r="91" spans="4:88">
      <c r="D91" s="990"/>
      <c r="E91" s="990"/>
      <c r="F91" s="990"/>
      <c r="G91" s="995"/>
      <c r="K91" s="990"/>
      <c r="L91" s="990"/>
      <c r="M91" s="990"/>
      <c r="N91" s="995"/>
      <c r="O91" s="990"/>
      <c r="P91" s="992">
        <f t="shared" ref="P91:P116" si="15">O91*L91</f>
        <v>0</v>
      </c>
      <c r="R91" s="990"/>
      <c r="S91" s="990"/>
      <c r="T91" s="990"/>
      <c r="U91" s="995"/>
      <c r="V91" s="990"/>
      <c r="W91" s="992">
        <f t="shared" ref="W91:W116" si="16">V91*S91</f>
        <v>0</v>
      </c>
      <c r="Y91" s="990"/>
      <c r="Z91" s="990"/>
      <c r="AA91" s="990"/>
      <c r="AB91" s="995"/>
      <c r="AC91" s="990"/>
      <c r="AD91" s="992">
        <f t="shared" ref="AD91:AD116" si="17">AC91*Z91</f>
        <v>0</v>
      </c>
      <c r="AF91" s="990"/>
      <c r="AG91" s="990"/>
      <c r="AH91" s="990"/>
      <c r="AI91" s="995"/>
      <c r="AJ91" s="990"/>
      <c r="AK91" s="992">
        <f t="shared" ref="AK91:AK116" si="18">AJ91*AG91</f>
        <v>0</v>
      </c>
      <c r="BN91" s="325"/>
      <c r="BO91" s="325"/>
      <c r="BP91" s="326"/>
      <c r="BQ91" s="326"/>
      <c r="BR91" s="326"/>
      <c r="BS91" s="326"/>
      <c r="BT91" s="326"/>
      <c r="BU91" s="326"/>
      <c r="BV91" s="326"/>
      <c r="BW91" s="326"/>
      <c r="BX91" s="326"/>
      <c r="BY91" s="326"/>
      <c r="BZ91" s="326"/>
      <c r="CA91" s="326"/>
      <c r="CB91" s="326"/>
      <c r="CC91" s="326"/>
      <c r="CD91" s="326"/>
      <c r="CE91" s="326"/>
      <c r="CF91" s="326"/>
      <c r="CG91" s="326"/>
      <c r="CH91" s="326"/>
      <c r="CI91" s="326"/>
      <c r="CJ91" s="326"/>
    </row>
    <row r="92" spans="4:88">
      <c r="D92" s="990"/>
      <c r="E92" s="990"/>
      <c r="F92" s="990"/>
      <c r="G92" s="995"/>
      <c r="K92" s="990"/>
      <c r="L92" s="990"/>
      <c r="M92" s="990"/>
      <c r="N92" s="995"/>
      <c r="O92" s="990"/>
      <c r="P92" s="992">
        <f t="shared" si="15"/>
        <v>0</v>
      </c>
      <c r="R92" s="990"/>
      <c r="S92" s="990"/>
      <c r="T92" s="990"/>
      <c r="U92" s="995"/>
      <c r="V92" s="990"/>
      <c r="W92" s="992">
        <f t="shared" si="16"/>
        <v>0</v>
      </c>
      <c r="Y92" s="990"/>
      <c r="Z92" s="990"/>
      <c r="AA92" s="990"/>
      <c r="AB92" s="995"/>
      <c r="AC92" s="990"/>
      <c r="AD92" s="992">
        <f t="shared" si="17"/>
        <v>0</v>
      </c>
      <c r="AF92" s="990"/>
      <c r="AG92" s="990"/>
      <c r="AH92" s="990"/>
      <c r="AI92" s="995"/>
      <c r="AJ92" s="990"/>
      <c r="AK92" s="992">
        <f t="shared" si="18"/>
        <v>0</v>
      </c>
      <c r="BN92" s="325"/>
      <c r="BO92" s="325"/>
      <c r="BP92" s="326"/>
      <c r="BQ92" s="326"/>
      <c r="BR92" s="326"/>
      <c r="BS92" s="326"/>
      <c r="BT92" s="326"/>
      <c r="BU92" s="326"/>
      <c r="BV92" s="326"/>
      <c r="BW92" s="326"/>
      <c r="BX92" s="326"/>
      <c r="BY92" s="326"/>
      <c r="BZ92" s="326"/>
      <c r="CA92" s="326"/>
      <c r="CB92" s="326"/>
      <c r="CC92" s="326"/>
      <c r="CD92" s="326"/>
      <c r="CE92" s="326"/>
      <c r="CF92" s="326"/>
      <c r="CG92" s="326"/>
      <c r="CH92" s="326"/>
      <c r="CI92" s="326"/>
      <c r="CJ92" s="326"/>
    </row>
    <row r="93" spans="4:88">
      <c r="D93" s="990"/>
      <c r="E93" s="990"/>
      <c r="F93" s="990"/>
      <c r="G93" s="995"/>
      <c r="K93" s="990"/>
      <c r="L93" s="990"/>
      <c r="M93" s="990"/>
      <c r="N93" s="995"/>
      <c r="O93" s="990"/>
      <c r="P93" s="992">
        <f t="shared" si="15"/>
        <v>0</v>
      </c>
      <c r="R93" s="990"/>
      <c r="S93" s="990"/>
      <c r="T93" s="990"/>
      <c r="U93" s="995"/>
      <c r="V93" s="990"/>
      <c r="W93" s="992">
        <f t="shared" si="16"/>
        <v>0</v>
      </c>
      <c r="Y93" s="990"/>
      <c r="Z93" s="990"/>
      <c r="AA93" s="990"/>
      <c r="AB93" s="995"/>
      <c r="AC93" s="990"/>
      <c r="AD93" s="992">
        <f t="shared" si="17"/>
        <v>0</v>
      </c>
      <c r="AF93" s="990"/>
      <c r="AG93" s="990"/>
      <c r="AH93" s="990"/>
      <c r="AI93" s="995"/>
      <c r="AJ93" s="990"/>
      <c r="AK93" s="992">
        <f t="shared" si="18"/>
        <v>0</v>
      </c>
      <c r="BN93" s="325"/>
      <c r="BO93" s="325"/>
      <c r="BP93" s="326"/>
      <c r="BQ93" s="326"/>
      <c r="BR93" s="326"/>
      <c r="BS93" s="326"/>
      <c r="BT93" s="326"/>
      <c r="BU93" s="326"/>
      <c r="BV93" s="326"/>
      <c r="BW93" s="326"/>
      <c r="BX93" s="326"/>
      <c r="BY93" s="326"/>
      <c r="BZ93" s="326"/>
      <c r="CA93" s="326"/>
      <c r="CB93" s="326"/>
      <c r="CC93" s="326"/>
      <c r="CD93" s="326"/>
      <c r="CE93" s="326"/>
      <c r="CF93" s="326"/>
      <c r="CG93" s="326"/>
      <c r="CH93" s="326"/>
      <c r="CI93" s="326"/>
      <c r="CJ93" s="326"/>
    </row>
    <row r="94" spans="4:88">
      <c r="D94" s="990"/>
      <c r="E94" s="990"/>
      <c r="F94" s="990"/>
      <c r="G94" s="995"/>
      <c r="K94" s="990"/>
      <c r="L94" s="990"/>
      <c r="M94" s="990"/>
      <c r="N94" s="995"/>
      <c r="O94" s="990"/>
      <c r="P94" s="992">
        <f t="shared" si="15"/>
        <v>0</v>
      </c>
      <c r="R94" s="990"/>
      <c r="S94" s="990"/>
      <c r="T94" s="990"/>
      <c r="U94" s="995"/>
      <c r="V94" s="990"/>
      <c r="W94" s="992">
        <f t="shared" si="16"/>
        <v>0</v>
      </c>
      <c r="Y94" s="990"/>
      <c r="Z94" s="990"/>
      <c r="AA94" s="990"/>
      <c r="AB94" s="995"/>
      <c r="AC94" s="990"/>
      <c r="AD94" s="992">
        <f t="shared" si="17"/>
        <v>0</v>
      </c>
      <c r="AF94" s="990"/>
      <c r="AG94" s="990"/>
      <c r="AH94" s="990"/>
      <c r="AI94" s="995"/>
      <c r="AJ94" s="990"/>
      <c r="AK94" s="992">
        <f t="shared" si="18"/>
        <v>0</v>
      </c>
      <c r="BN94" s="325"/>
      <c r="BO94" s="325"/>
      <c r="BP94" s="326"/>
      <c r="BQ94" s="326"/>
      <c r="BR94" s="326"/>
      <c r="BS94" s="326"/>
      <c r="BT94" s="326"/>
      <c r="BU94" s="326"/>
      <c r="BV94" s="326"/>
      <c r="BW94" s="326"/>
      <c r="BX94" s="326"/>
      <c r="BY94" s="326"/>
      <c r="BZ94" s="326"/>
      <c r="CA94" s="326"/>
      <c r="CB94" s="326"/>
      <c r="CC94" s="326"/>
      <c r="CD94" s="326"/>
      <c r="CE94" s="326"/>
      <c r="CF94" s="326"/>
      <c r="CG94" s="326"/>
      <c r="CH94" s="326"/>
      <c r="CI94" s="326"/>
      <c r="CJ94" s="326"/>
    </row>
    <row r="95" spans="4:88">
      <c r="D95" s="990"/>
      <c r="E95" s="990"/>
      <c r="F95" s="990"/>
      <c r="G95" s="995"/>
      <c r="K95" s="990"/>
      <c r="L95" s="990"/>
      <c r="M95" s="990"/>
      <c r="N95" s="995"/>
      <c r="O95" s="990"/>
      <c r="P95" s="992">
        <f t="shared" si="15"/>
        <v>0</v>
      </c>
      <c r="R95" s="990"/>
      <c r="S95" s="990"/>
      <c r="T95" s="990"/>
      <c r="U95" s="995"/>
      <c r="V95" s="990"/>
      <c r="W95" s="992">
        <f t="shared" si="16"/>
        <v>0</v>
      </c>
      <c r="Y95" s="990"/>
      <c r="Z95" s="990"/>
      <c r="AA95" s="990"/>
      <c r="AB95" s="995"/>
      <c r="AC95" s="990"/>
      <c r="AD95" s="992">
        <f t="shared" si="17"/>
        <v>0</v>
      </c>
      <c r="AF95" s="990"/>
      <c r="AG95" s="990"/>
      <c r="AH95" s="990"/>
      <c r="AI95" s="995"/>
      <c r="AJ95" s="990"/>
      <c r="AK95" s="992">
        <f t="shared" si="18"/>
        <v>0</v>
      </c>
      <c r="BN95" s="325"/>
      <c r="BO95" s="325"/>
      <c r="BP95" s="326"/>
      <c r="BQ95" s="326"/>
      <c r="BR95" s="326"/>
      <c r="BS95" s="326"/>
      <c r="BT95" s="326"/>
      <c r="BU95" s="326"/>
      <c r="BV95" s="326"/>
      <c r="BW95" s="326"/>
      <c r="BX95" s="326"/>
      <c r="BY95" s="326"/>
      <c r="BZ95" s="326"/>
      <c r="CA95" s="326"/>
      <c r="CB95" s="326"/>
      <c r="CC95" s="326"/>
      <c r="CD95" s="326"/>
      <c r="CE95" s="326"/>
      <c r="CF95" s="326"/>
      <c r="CG95" s="326"/>
      <c r="CH95" s="326"/>
      <c r="CI95" s="326"/>
      <c r="CJ95" s="326"/>
    </row>
    <row r="96" spans="4:88">
      <c r="D96" s="990"/>
      <c r="E96" s="990"/>
      <c r="F96" s="990"/>
      <c r="G96" s="995"/>
      <c r="K96" s="990"/>
      <c r="L96" s="990"/>
      <c r="M96" s="990"/>
      <c r="N96" s="995"/>
      <c r="O96" s="990"/>
      <c r="P96" s="992">
        <f t="shared" si="15"/>
        <v>0</v>
      </c>
      <c r="R96" s="990"/>
      <c r="S96" s="990"/>
      <c r="T96" s="990"/>
      <c r="U96" s="995"/>
      <c r="V96" s="990"/>
      <c r="W96" s="992">
        <f t="shared" si="16"/>
        <v>0</v>
      </c>
      <c r="Y96" s="990"/>
      <c r="Z96" s="990"/>
      <c r="AA96" s="990"/>
      <c r="AB96" s="995"/>
      <c r="AC96" s="990"/>
      <c r="AD96" s="992">
        <f t="shared" si="17"/>
        <v>0</v>
      </c>
      <c r="AF96" s="990"/>
      <c r="AG96" s="990"/>
      <c r="AH96" s="990"/>
      <c r="AI96" s="995"/>
      <c r="AJ96" s="990"/>
      <c r="AK96" s="992">
        <f t="shared" si="18"/>
        <v>0</v>
      </c>
      <c r="BN96" s="325"/>
      <c r="BO96" s="325"/>
      <c r="BP96" s="326"/>
      <c r="BQ96" s="326"/>
      <c r="BR96" s="326"/>
      <c r="BS96" s="326"/>
      <c r="BT96" s="326"/>
      <c r="BU96" s="326"/>
      <c r="BV96" s="326"/>
      <c r="BW96" s="326"/>
      <c r="BX96" s="326"/>
      <c r="BY96" s="326"/>
      <c r="BZ96" s="326"/>
      <c r="CA96" s="326"/>
      <c r="CB96" s="326"/>
      <c r="CC96" s="326"/>
      <c r="CD96" s="326"/>
      <c r="CE96" s="326"/>
      <c r="CF96" s="326"/>
      <c r="CG96" s="326"/>
      <c r="CH96" s="326"/>
      <c r="CI96" s="326"/>
      <c r="CJ96" s="326"/>
    </row>
    <row r="97" spans="4:88">
      <c r="D97" s="990"/>
      <c r="E97" s="990"/>
      <c r="F97" s="990"/>
      <c r="G97" s="995"/>
      <c r="K97" s="990"/>
      <c r="L97" s="990"/>
      <c r="M97" s="990"/>
      <c r="N97" s="995"/>
      <c r="O97" s="990"/>
      <c r="P97" s="992">
        <f t="shared" si="15"/>
        <v>0</v>
      </c>
      <c r="R97" s="990"/>
      <c r="S97" s="990"/>
      <c r="T97" s="990"/>
      <c r="U97" s="995"/>
      <c r="V97" s="990"/>
      <c r="W97" s="992">
        <f t="shared" si="16"/>
        <v>0</v>
      </c>
      <c r="Y97" s="990"/>
      <c r="Z97" s="990"/>
      <c r="AA97" s="990"/>
      <c r="AB97" s="995"/>
      <c r="AC97" s="990"/>
      <c r="AD97" s="992">
        <f t="shared" si="17"/>
        <v>0</v>
      </c>
      <c r="AF97" s="990"/>
      <c r="AG97" s="990"/>
      <c r="AH97" s="990"/>
      <c r="AI97" s="995"/>
      <c r="AJ97" s="990"/>
      <c r="AK97" s="992">
        <f t="shared" si="18"/>
        <v>0</v>
      </c>
      <c r="BN97" s="325"/>
      <c r="BO97" s="325"/>
      <c r="BP97" s="326"/>
      <c r="BQ97" s="326"/>
      <c r="BR97" s="326"/>
      <c r="BS97" s="326"/>
      <c r="BT97" s="326"/>
      <c r="BU97" s="326"/>
      <c r="BV97" s="326"/>
      <c r="BW97" s="326"/>
      <c r="BX97" s="326"/>
      <c r="BY97" s="326"/>
      <c r="BZ97" s="326"/>
      <c r="CA97" s="326"/>
      <c r="CB97" s="326"/>
      <c r="CC97" s="326"/>
      <c r="CD97" s="326"/>
      <c r="CE97" s="326"/>
      <c r="CF97" s="326"/>
      <c r="CG97" s="326"/>
      <c r="CH97" s="326"/>
      <c r="CI97" s="326"/>
      <c r="CJ97" s="326"/>
    </row>
    <row r="98" spans="4:88">
      <c r="D98" s="990"/>
      <c r="E98" s="990"/>
      <c r="F98" s="990"/>
      <c r="G98" s="995"/>
      <c r="K98" s="990"/>
      <c r="L98" s="990"/>
      <c r="M98" s="990"/>
      <c r="N98" s="995"/>
      <c r="O98" s="990"/>
      <c r="P98" s="992">
        <f t="shared" si="15"/>
        <v>0</v>
      </c>
      <c r="R98" s="990"/>
      <c r="S98" s="990"/>
      <c r="T98" s="990"/>
      <c r="U98" s="995"/>
      <c r="V98" s="990"/>
      <c r="W98" s="992">
        <f t="shared" si="16"/>
        <v>0</v>
      </c>
      <c r="Y98" s="990"/>
      <c r="Z98" s="990"/>
      <c r="AA98" s="990"/>
      <c r="AB98" s="995"/>
      <c r="AC98" s="990"/>
      <c r="AD98" s="992">
        <f t="shared" si="17"/>
        <v>0</v>
      </c>
      <c r="AF98" s="990"/>
      <c r="AG98" s="990"/>
      <c r="AH98" s="990"/>
      <c r="AI98" s="995"/>
      <c r="AJ98" s="990"/>
      <c r="AK98" s="992">
        <f t="shared" si="18"/>
        <v>0</v>
      </c>
      <c r="BN98" s="325"/>
      <c r="BO98" s="325"/>
      <c r="BP98" s="326"/>
      <c r="BQ98" s="326"/>
      <c r="BR98" s="326"/>
      <c r="BS98" s="326"/>
      <c r="BT98" s="326"/>
      <c r="BU98" s="326"/>
      <c r="BV98" s="326"/>
      <c r="BW98" s="326"/>
      <c r="BX98" s="326"/>
      <c r="BY98" s="326"/>
      <c r="BZ98" s="326"/>
      <c r="CA98" s="326"/>
      <c r="CB98" s="326"/>
      <c r="CC98" s="326"/>
      <c r="CD98" s="326"/>
      <c r="CE98" s="326"/>
      <c r="CF98" s="326"/>
      <c r="CG98" s="326"/>
      <c r="CH98" s="326"/>
      <c r="CI98" s="326"/>
      <c r="CJ98" s="326"/>
    </row>
    <row r="99" spans="4:88">
      <c r="D99" s="990"/>
      <c r="E99" s="990"/>
      <c r="F99" s="990"/>
      <c r="G99" s="995"/>
      <c r="K99" s="990"/>
      <c r="L99" s="990"/>
      <c r="M99" s="990"/>
      <c r="N99" s="995"/>
      <c r="O99" s="990"/>
      <c r="P99" s="992">
        <f t="shared" si="15"/>
        <v>0</v>
      </c>
      <c r="R99" s="990"/>
      <c r="S99" s="990"/>
      <c r="T99" s="990"/>
      <c r="U99" s="995"/>
      <c r="V99" s="990"/>
      <c r="W99" s="992">
        <f t="shared" si="16"/>
        <v>0</v>
      </c>
      <c r="Y99" s="990"/>
      <c r="Z99" s="990"/>
      <c r="AA99" s="990"/>
      <c r="AB99" s="995"/>
      <c r="AC99" s="990"/>
      <c r="AD99" s="992">
        <f t="shared" si="17"/>
        <v>0</v>
      </c>
      <c r="AF99" s="990"/>
      <c r="AG99" s="990"/>
      <c r="AH99" s="990"/>
      <c r="AI99" s="995"/>
      <c r="AJ99" s="990"/>
      <c r="AK99" s="992">
        <f t="shared" si="18"/>
        <v>0</v>
      </c>
      <c r="BN99" s="325"/>
      <c r="BO99" s="325"/>
      <c r="BP99" s="326"/>
      <c r="BQ99" s="326"/>
      <c r="BR99" s="326"/>
      <c r="BS99" s="326"/>
      <c r="BT99" s="326"/>
      <c r="BU99" s="326"/>
      <c r="BV99" s="326"/>
      <c r="BW99" s="326"/>
      <c r="BX99" s="326"/>
      <c r="BY99" s="326"/>
      <c r="BZ99" s="326"/>
      <c r="CA99" s="326"/>
      <c r="CB99" s="326"/>
      <c r="CC99" s="326"/>
      <c r="CD99" s="326"/>
      <c r="CE99" s="326"/>
      <c r="CF99" s="326"/>
      <c r="CG99" s="326"/>
      <c r="CH99" s="326"/>
      <c r="CI99" s="326"/>
      <c r="CJ99" s="326"/>
    </row>
    <row r="100" spans="4:88">
      <c r="D100" s="990"/>
      <c r="E100" s="990"/>
      <c r="F100" s="990"/>
      <c r="G100" s="995"/>
      <c r="K100" s="990"/>
      <c r="L100" s="990"/>
      <c r="M100" s="990"/>
      <c r="N100" s="995"/>
      <c r="O100" s="990"/>
      <c r="P100" s="992">
        <f t="shared" si="15"/>
        <v>0</v>
      </c>
      <c r="R100" s="990"/>
      <c r="S100" s="990"/>
      <c r="T100" s="990"/>
      <c r="U100" s="995"/>
      <c r="V100" s="990"/>
      <c r="W100" s="992">
        <f t="shared" si="16"/>
        <v>0</v>
      </c>
      <c r="Y100" s="990"/>
      <c r="Z100" s="990"/>
      <c r="AA100" s="990"/>
      <c r="AB100" s="995"/>
      <c r="AC100" s="990"/>
      <c r="AD100" s="992">
        <f t="shared" si="17"/>
        <v>0</v>
      </c>
      <c r="AF100" s="990"/>
      <c r="AG100" s="990"/>
      <c r="AH100" s="990"/>
      <c r="AI100" s="995"/>
      <c r="AJ100" s="990"/>
      <c r="AK100" s="992">
        <f t="shared" si="18"/>
        <v>0</v>
      </c>
      <c r="BN100" s="325"/>
      <c r="BO100" s="325"/>
      <c r="BP100" s="326"/>
      <c r="BQ100" s="326"/>
      <c r="BR100" s="326"/>
      <c r="BS100" s="326"/>
      <c r="BT100" s="326"/>
      <c r="BU100" s="326"/>
      <c r="BV100" s="326"/>
      <c r="BW100" s="326"/>
      <c r="BX100" s="326"/>
      <c r="BY100" s="326"/>
      <c r="BZ100" s="326"/>
      <c r="CA100" s="326"/>
      <c r="CB100" s="326"/>
      <c r="CC100" s="326"/>
      <c r="CD100" s="326"/>
      <c r="CE100" s="326"/>
      <c r="CF100" s="326"/>
      <c r="CG100" s="326"/>
      <c r="CH100" s="326"/>
      <c r="CI100" s="326"/>
      <c r="CJ100" s="326"/>
    </row>
    <row r="101" spans="4:88">
      <c r="D101" s="990"/>
      <c r="E101" s="990"/>
      <c r="F101" s="990"/>
      <c r="G101" s="995"/>
      <c r="K101" s="990"/>
      <c r="L101" s="990"/>
      <c r="M101" s="990"/>
      <c r="N101" s="995"/>
      <c r="O101" s="990"/>
      <c r="P101" s="992">
        <f t="shared" si="15"/>
        <v>0</v>
      </c>
      <c r="R101" s="990"/>
      <c r="S101" s="990"/>
      <c r="T101" s="990"/>
      <c r="U101" s="995"/>
      <c r="V101" s="990"/>
      <c r="W101" s="992">
        <f t="shared" si="16"/>
        <v>0</v>
      </c>
      <c r="Y101" s="990"/>
      <c r="Z101" s="990"/>
      <c r="AA101" s="990"/>
      <c r="AB101" s="995"/>
      <c r="AC101" s="990"/>
      <c r="AD101" s="992">
        <f t="shared" si="17"/>
        <v>0</v>
      </c>
      <c r="AF101" s="990"/>
      <c r="AG101" s="990"/>
      <c r="AH101" s="990"/>
      <c r="AI101" s="995"/>
      <c r="AJ101" s="990"/>
      <c r="AK101" s="992">
        <f t="shared" si="18"/>
        <v>0</v>
      </c>
      <c r="BN101" s="325"/>
      <c r="BO101" s="325"/>
      <c r="BP101" s="326"/>
      <c r="BQ101" s="326"/>
      <c r="BR101" s="326"/>
      <c r="BS101" s="326"/>
      <c r="BT101" s="326"/>
      <c r="BU101" s="326"/>
      <c r="BV101" s="326"/>
      <c r="BW101" s="326"/>
      <c r="BX101" s="326"/>
      <c r="BY101" s="326"/>
      <c r="BZ101" s="326"/>
      <c r="CA101" s="326"/>
      <c r="CB101" s="326"/>
      <c r="CC101" s="326"/>
      <c r="CD101" s="326"/>
      <c r="CE101" s="326"/>
      <c r="CF101" s="326"/>
      <c r="CG101" s="326"/>
      <c r="CH101" s="326"/>
      <c r="CI101" s="326"/>
      <c r="CJ101" s="326"/>
    </row>
    <row r="102" spans="4:88">
      <c r="D102" s="990"/>
      <c r="E102" s="990"/>
      <c r="F102" s="990"/>
      <c r="G102" s="995"/>
      <c r="K102" s="990"/>
      <c r="L102" s="990"/>
      <c r="M102" s="990"/>
      <c r="N102" s="995"/>
      <c r="O102" s="990"/>
      <c r="P102" s="992">
        <f t="shared" si="15"/>
        <v>0</v>
      </c>
      <c r="R102" s="990"/>
      <c r="S102" s="990"/>
      <c r="T102" s="990"/>
      <c r="U102" s="995"/>
      <c r="V102" s="990"/>
      <c r="W102" s="992">
        <f t="shared" si="16"/>
        <v>0</v>
      </c>
      <c r="Y102" s="990"/>
      <c r="Z102" s="990"/>
      <c r="AA102" s="990"/>
      <c r="AB102" s="995"/>
      <c r="AC102" s="990"/>
      <c r="AD102" s="992">
        <f t="shared" si="17"/>
        <v>0</v>
      </c>
      <c r="AF102" s="990"/>
      <c r="AG102" s="990"/>
      <c r="AH102" s="990"/>
      <c r="AI102" s="995"/>
      <c r="AJ102" s="990"/>
      <c r="AK102" s="992">
        <f t="shared" si="18"/>
        <v>0</v>
      </c>
      <c r="BN102" s="325"/>
      <c r="BO102" s="325"/>
      <c r="BP102" s="326"/>
      <c r="BQ102" s="326"/>
      <c r="BR102" s="326"/>
      <c r="BS102" s="326"/>
      <c r="BT102" s="326"/>
      <c r="BU102" s="326"/>
      <c r="BV102" s="326"/>
      <c r="BW102" s="326"/>
      <c r="BX102" s="326"/>
      <c r="BY102" s="326"/>
      <c r="BZ102" s="326"/>
      <c r="CA102" s="326"/>
      <c r="CB102" s="326"/>
      <c r="CC102" s="326"/>
      <c r="CD102" s="326"/>
      <c r="CE102" s="326"/>
      <c r="CF102" s="326"/>
      <c r="CG102" s="326"/>
      <c r="CH102" s="326"/>
      <c r="CI102" s="326"/>
      <c r="CJ102" s="326"/>
    </row>
    <row r="103" spans="4:88">
      <c r="D103" s="990"/>
      <c r="E103" s="990"/>
      <c r="F103" s="990"/>
      <c r="G103" s="995"/>
      <c r="K103" s="990"/>
      <c r="L103" s="990"/>
      <c r="M103" s="990"/>
      <c r="N103" s="995"/>
      <c r="O103" s="990"/>
      <c r="P103" s="992">
        <f t="shared" si="15"/>
        <v>0</v>
      </c>
      <c r="R103" s="990"/>
      <c r="S103" s="990"/>
      <c r="T103" s="990"/>
      <c r="U103" s="995"/>
      <c r="V103" s="990"/>
      <c r="W103" s="992">
        <f t="shared" si="16"/>
        <v>0</v>
      </c>
      <c r="Y103" s="990"/>
      <c r="Z103" s="990"/>
      <c r="AA103" s="990"/>
      <c r="AB103" s="995"/>
      <c r="AC103" s="990"/>
      <c r="AD103" s="992">
        <f t="shared" si="17"/>
        <v>0</v>
      </c>
      <c r="AF103" s="990"/>
      <c r="AG103" s="990"/>
      <c r="AH103" s="990"/>
      <c r="AI103" s="995"/>
      <c r="AJ103" s="990"/>
      <c r="AK103" s="992">
        <f t="shared" si="18"/>
        <v>0</v>
      </c>
      <c r="BN103" s="325"/>
      <c r="BO103" s="325"/>
      <c r="BP103" s="326"/>
      <c r="BQ103" s="326"/>
      <c r="BR103" s="326"/>
      <c r="BS103" s="326"/>
      <c r="BT103" s="326"/>
      <c r="BU103" s="326"/>
      <c r="BV103" s="326"/>
      <c r="BW103" s="326"/>
      <c r="BX103" s="326"/>
      <c r="BY103" s="326"/>
      <c r="BZ103" s="326"/>
      <c r="CA103" s="326"/>
      <c r="CB103" s="326"/>
      <c r="CC103" s="326"/>
      <c r="CD103" s="326"/>
      <c r="CE103" s="326"/>
      <c r="CF103" s="326"/>
      <c r="CG103" s="326"/>
      <c r="CH103" s="326"/>
      <c r="CI103" s="326"/>
      <c r="CJ103" s="326"/>
    </row>
    <row r="104" spans="4:88">
      <c r="D104" s="990"/>
      <c r="E104" s="990"/>
      <c r="F104" s="990"/>
      <c r="G104" s="995"/>
      <c r="K104" s="990"/>
      <c r="L104" s="990"/>
      <c r="M104" s="990"/>
      <c r="N104" s="995"/>
      <c r="O104" s="990"/>
      <c r="P104" s="992">
        <f t="shared" si="15"/>
        <v>0</v>
      </c>
      <c r="R104" s="990"/>
      <c r="S104" s="990"/>
      <c r="T104" s="990"/>
      <c r="U104" s="995"/>
      <c r="V104" s="990"/>
      <c r="W104" s="992">
        <f t="shared" si="16"/>
        <v>0</v>
      </c>
      <c r="Y104" s="990"/>
      <c r="Z104" s="990"/>
      <c r="AA104" s="990"/>
      <c r="AB104" s="995"/>
      <c r="AC104" s="990"/>
      <c r="AD104" s="992">
        <f t="shared" si="17"/>
        <v>0</v>
      </c>
      <c r="AF104" s="990"/>
      <c r="AG104" s="990"/>
      <c r="AH104" s="990"/>
      <c r="AI104" s="995"/>
      <c r="AJ104" s="990"/>
      <c r="AK104" s="992">
        <f t="shared" si="18"/>
        <v>0</v>
      </c>
      <c r="BN104" s="325"/>
      <c r="BO104" s="325"/>
      <c r="BP104" s="326"/>
      <c r="BQ104" s="326"/>
      <c r="BR104" s="326"/>
      <c r="BS104" s="326"/>
      <c r="BT104" s="326"/>
      <c r="BU104" s="326"/>
      <c r="BV104" s="326"/>
      <c r="BW104" s="326"/>
      <c r="BX104" s="326"/>
      <c r="BY104" s="326"/>
      <c r="BZ104" s="326"/>
      <c r="CA104" s="326"/>
      <c r="CB104" s="326"/>
      <c r="CC104" s="326"/>
      <c r="CD104" s="326"/>
      <c r="CE104" s="326"/>
      <c r="CF104" s="326"/>
      <c r="CG104" s="326"/>
      <c r="CH104" s="326"/>
      <c r="CI104" s="326"/>
      <c r="CJ104" s="326"/>
    </row>
    <row r="105" spans="4:88">
      <c r="D105" s="990"/>
      <c r="E105" s="990"/>
      <c r="F105" s="990"/>
      <c r="G105" s="995"/>
      <c r="K105" s="990"/>
      <c r="L105" s="990"/>
      <c r="M105" s="990"/>
      <c r="N105" s="995"/>
      <c r="O105" s="990"/>
      <c r="P105" s="992">
        <f t="shared" si="15"/>
        <v>0</v>
      </c>
      <c r="R105" s="990"/>
      <c r="S105" s="990"/>
      <c r="T105" s="990"/>
      <c r="U105" s="995"/>
      <c r="V105" s="990"/>
      <c r="W105" s="992">
        <f t="shared" si="16"/>
        <v>0</v>
      </c>
      <c r="Y105" s="990"/>
      <c r="Z105" s="990"/>
      <c r="AA105" s="990"/>
      <c r="AB105" s="995"/>
      <c r="AC105" s="990"/>
      <c r="AD105" s="992">
        <f t="shared" si="17"/>
        <v>0</v>
      </c>
      <c r="AF105" s="990"/>
      <c r="AG105" s="990"/>
      <c r="AH105" s="990"/>
      <c r="AI105" s="995"/>
      <c r="AJ105" s="990"/>
      <c r="AK105" s="992">
        <f t="shared" si="18"/>
        <v>0</v>
      </c>
      <c r="BN105" s="325"/>
      <c r="BO105" s="325"/>
      <c r="BP105" s="326"/>
      <c r="BQ105" s="326"/>
      <c r="BR105" s="326"/>
      <c r="BS105" s="326"/>
      <c r="BT105" s="326"/>
      <c r="BU105" s="326"/>
      <c r="BV105" s="326"/>
      <c r="BW105" s="326"/>
      <c r="BX105" s="326"/>
      <c r="BY105" s="326"/>
      <c r="BZ105" s="326"/>
      <c r="CA105" s="326"/>
      <c r="CB105" s="326"/>
      <c r="CC105" s="326"/>
      <c r="CD105" s="326"/>
      <c r="CE105" s="326"/>
      <c r="CF105" s="326"/>
      <c r="CG105" s="326"/>
      <c r="CH105" s="326"/>
      <c r="CI105" s="326"/>
      <c r="CJ105" s="326"/>
    </row>
    <row r="106" spans="4:88">
      <c r="D106" s="990"/>
      <c r="E106" s="990"/>
      <c r="F106" s="990"/>
      <c r="G106" s="995"/>
      <c r="K106" s="990"/>
      <c r="L106" s="990"/>
      <c r="M106" s="990"/>
      <c r="N106" s="995"/>
      <c r="O106" s="990"/>
      <c r="P106" s="992">
        <f t="shared" si="15"/>
        <v>0</v>
      </c>
      <c r="R106" s="990"/>
      <c r="S106" s="990"/>
      <c r="T106" s="990"/>
      <c r="U106" s="995"/>
      <c r="V106" s="990"/>
      <c r="W106" s="992">
        <f t="shared" si="16"/>
        <v>0</v>
      </c>
      <c r="Y106" s="990"/>
      <c r="Z106" s="990"/>
      <c r="AA106" s="990"/>
      <c r="AB106" s="995"/>
      <c r="AC106" s="990"/>
      <c r="AD106" s="992">
        <f t="shared" si="17"/>
        <v>0</v>
      </c>
      <c r="AF106" s="990"/>
      <c r="AG106" s="990"/>
      <c r="AH106" s="990"/>
      <c r="AI106" s="995"/>
      <c r="AJ106" s="990"/>
      <c r="AK106" s="992">
        <f t="shared" si="18"/>
        <v>0</v>
      </c>
      <c r="BN106" s="325"/>
      <c r="BO106" s="325"/>
      <c r="BP106" s="326"/>
      <c r="BQ106" s="326"/>
      <c r="BR106" s="326"/>
      <c r="BS106" s="326"/>
      <c r="BT106" s="326"/>
      <c r="BU106" s="326"/>
      <c r="BV106" s="326"/>
      <c r="BW106" s="326"/>
      <c r="BX106" s="326"/>
      <c r="BY106" s="326"/>
      <c r="BZ106" s="326"/>
      <c r="CA106" s="326"/>
      <c r="CB106" s="326"/>
      <c r="CC106" s="326"/>
      <c r="CD106" s="326"/>
      <c r="CE106" s="326"/>
      <c r="CF106" s="326"/>
      <c r="CG106" s="326"/>
      <c r="CH106" s="326"/>
      <c r="CI106" s="326"/>
      <c r="CJ106" s="326"/>
    </row>
    <row r="107" spans="4:88">
      <c r="D107" s="990"/>
      <c r="E107" s="990"/>
      <c r="F107" s="990"/>
      <c r="G107" s="995"/>
      <c r="K107" s="990"/>
      <c r="L107" s="990"/>
      <c r="M107" s="990"/>
      <c r="N107" s="995"/>
      <c r="O107" s="990"/>
      <c r="P107" s="992">
        <f t="shared" si="15"/>
        <v>0</v>
      </c>
      <c r="R107" s="990"/>
      <c r="S107" s="990"/>
      <c r="T107" s="990"/>
      <c r="U107" s="995"/>
      <c r="V107" s="990"/>
      <c r="W107" s="992">
        <f t="shared" si="16"/>
        <v>0</v>
      </c>
      <c r="Y107" s="990"/>
      <c r="Z107" s="990"/>
      <c r="AA107" s="990"/>
      <c r="AB107" s="995"/>
      <c r="AC107" s="990"/>
      <c r="AD107" s="992">
        <f t="shared" si="17"/>
        <v>0</v>
      </c>
      <c r="AF107" s="990"/>
      <c r="AG107" s="990"/>
      <c r="AH107" s="990"/>
      <c r="AI107" s="995"/>
      <c r="AJ107" s="990"/>
      <c r="AK107" s="992">
        <f t="shared" si="18"/>
        <v>0</v>
      </c>
      <c r="BN107" s="325"/>
      <c r="BO107" s="325"/>
      <c r="BP107" s="326"/>
      <c r="BQ107" s="326"/>
      <c r="BR107" s="326"/>
      <c r="BS107" s="326"/>
      <c r="BT107" s="326"/>
      <c r="BU107" s="326"/>
      <c r="BV107" s="326"/>
      <c r="BW107" s="326"/>
      <c r="BX107" s="326"/>
      <c r="BY107" s="326"/>
      <c r="BZ107" s="326"/>
      <c r="CA107" s="326"/>
      <c r="CB107" s="326"/>
      <c r="CC107" s="326"/>
      <c r="CD107" s="326"/>
      <c r="CE107" s="326"/>
      <c r="CF107" s="326"/>
      <c r="CG107" s="326"/>
      <c r="CH107" s="326"/>
      <c r="CI107" s="326"/>
      <c r="CJ107" s="326"/>
    </row>
    <row r="108" spans="4:88">
      <c r="D108" s="990"/>
      <c r="E108" s="990"/>
      <c r="F108" s="990"/>
      <c r="G108" s="995"/>
      <c r="K108" s="990"/>
      <c r="L108" s="990"/>
      <c r="M108" s="990"/>
      <c r="N108" s="995"/>
      <c r="O108" s="990"/>
      <c r="P108" s="992">
        <f t="shared" si="15"/>
        <v>0</v>
      </c>
      <c r="R108" s="990"/>
      <c r="S108" s="990"/>
      <c r="T108" s="990"/>
      <c r="U108" s="995"/>
      <c r="V108" s="990"/>
      <c r="W108" s="992">
        <f t="shared" si="16"/>
        <v>0</v>
      </c>
      <c r="Y108" s="990"/>
      <c r="Z108" s="990"/>
      <c r="AA108" s="990"/>
      <c r="AB108" s="995"/>
      <c r="AC108" s="990"/>
      <c r="AD108" s="992">
        <f t="shared" si="17"/>
        <v>0</v>
      </c>
      <c r="AF108" s="990"/>
      <c r="AG108" s="990"/>
      <c r="AH108" s="990"/>
      <c r="AI108" s="995"/>
      <c r="AJ108" s="990"/>
      <c r="AK108" s="992">
        <f t="shared" si="18"/>
        <v>0</v>
      </c>
      <c r="BN108" s="325"/>
      <c r="BO108" s="325"/>
      <c r="BP108" s="326"/>
      <c r="BQ108" s="326"/>
      <c r="BR108" s="326"/>
      <c r="BS108" s="326"/>
      <c r="BT108" s="326"/>
      <c r="BU108" s="326"/>
      <c r="BV108" s="326"/>
      <c r="BW108" s="326"/>
      <c r="BX108" s="326"/>
      <c r="BY108" s="326"/>
      <c r="BZ108" s="326"/>
      <c r="CA108" s="326"/>
      <c r="CB108" s="326"/>
      <c r="CC108" s="326"/>
      <c r="CD108" s="326"/>
      <c r="CE108" s="326"/>
      <c r="CF108" s="326"/>
      <c r="CG108" s="326"/>
      <c r="CH108" s="326"/>
      <c r="CI108" s="326"/>
      <c r="CJ108" s="326"/>
    </row>
    <row r="109" spans="4:88">
      <c r="D109" s="990"/>
      <c r="E109" s="990"/>
      <c r="F109" s="990"/>
      <c r="G109" s="995"/>
      <c r="K109" s="990"/>
      <c r="L109" s="990"/>
      <c r="M109" s="990"/>
      <c r="N109" s="995"/>
      <c r="O109" s="990"/>
      <c r="P109" s="992">
        <f t="shared" si="15"/>
        <v>0</v>
      </c>
      <c r="R109" s="990"/>
      <c r="S109" s="990"/>
      <c r="T109" s="990"/>
      <c r="U109" s="995"/>
      <c r="V109" s="990"/>
      <c r="W109" s="992">
        <f t="shared" si="16"/>
        <v>0</v>
      </c>
      <c r="Y109" s="990"/>
      <c r="Z109" s="990"/>
      <c r="AA109" s="990"/>
      <c r="AB109" s="995"/>
      <c r="AC109" s="990"/>
      <c r="AD109" s="992">
        <f t="shared" si="17"/>
        <v>0</v>
      </c>
      <c r="AF109" s="990"/>
      <c r="AG109" s="990"/>
      <c r="AH109" s="990"/>
      <c r="AI109" s="995"/>
      <c r="AJ109" s="990"/>
      <c r="AK109" s="992">
        <f t="shared" si="18"/>
        <v>0</v>
      </c>
      <c r="BN109" s="325"/>
      <c r="BO109" s="325"/>
      <c r="BP109" s="326"/>
      <c r="BQ109" s="326"/>
      <c r="BR109" s="326"/>
      <c r="BS109" s="326"/>
      <c r="BT109" s="326"/>
      <c r="BU109" s="326"/>
      <c r="BV109" s="326"/>
      <c r="BW109" s="326"/>
      <c r="BX109" s="326"/>
      <c r="BY109" s="326"/>
      <c r="BZ109" s="326"/>
      <c r="CA109" s="326"/>
      <c r="CB109" s="326"/>
      <c r="CC109" s="326"/>
      <c r="CD109" s="326"/>
      <c r="CE109" s="326"/>
      <c r="CF109" s="326"/>
      <c r="CG109" s="326"/>
      <c r="CH109" s="326"/>
      <c r="CI109" s="326"/>
      <c r="CJ109" s="326"/>
    </row>
    <row r="110" spans="4:88">
      <c r="D110" s="990"/>
      <c r="E110" s="990"/>
      <c r="F110" s="990"/>
      <c r="G110" s="995"/>
      <c r="K110" s="990"/>
      <c r="L110" s="990"/>
      <c r="M110" s="990"/>
      <c r="N110" s="995"/>
      <c r="O110" s="990"/>
      <c r="P110" s="992">
        <f t="shared" si="15"/>
        <v>0</v>
      </c>
      <c r="R110" s="990"/>
      <c r="S110" s="990"/>
      <c r="T110" s="990"/>
      <c r="U110" s="995"/>
      <c r="V110" s="990"/>
      <c r="W110" s="992">
        <f t="shared" si="16"/>
        <v>0</v>
      </c>
      <c r="Y110" s="990"/>
      <c r="Z110" s="990"/>
      <c r="AA110" s="990"/>
      <c r="AB110" s="995"/>
      <c r="AC110" s="990"/>
      <c r="AD110" s="992">
        <f t="shared" si="17"/>
        <v>0</v>
      </c>
      <c r="AF110" s="990"/>
      <c r="AG110" s="990"/>
      <c r="AH110" s="990"/>
      <c r="AI110" s="995"/>
      <c r="AJ110" s="990"/>
      <c r="AK110" s="992">
        <f t="shared" si="18"/>
        <v>0</v>
      </c>
      <c r="BN110" s="325"/>
      <c r="BO110" s="325"/>
      <c r="BP110" s="326"/>
      <c r="BQ110" s="326"/>
      <c r="BR110" s="326"/>
      <c r="BS110" s="326"/>
      <c r="BT110" s="326"/>
      <c r="BU110" s="326"/>
      <c r="BV110" s="326"/>
      <c r="BW110" s="326"/>
      <c r="BX110" s="326"/>
      <c r="BY110" s="326"/>
      <c r="BZ110" s="326"/>
      <c r="CA110" s="326"/>
      <c r="CB110" s="326"/>
      <c r="CC110" s="326"/>
      <c r="CD110" s="326"/>
      <c r="CE110" s="326"/>
      <c r="CF110" s="326"/>
      <c r="CG110" s="326"/>
      <c r="CH110" s="326"/>
      <c r="CI110" s="326"/>
      <c r="CJ110" s="326"/>
    </row>
    <row r="111" spans="4:88">
      <c r="D111" s="990"/>
      <c r="E111" s="990"/>
      <c r="F111" s="990"/>
      <c r="G111" s="995"/>
      <c r="K111" s="990"/>
      <c r="L111" s="990"/>
      <c r="M111" s="990"/>
      <c r="N111" s="995"/>
      <c r="O111" s="990"/>
      <c r="P111" s="992">
        <f t="shared" si="15"/>
        <v>0</v>
      </c>
      <c r="R111" s="990"/>
      <c r="S111" s="990"/>
      <c r="T111" s="990"/>
      <c r="U111" s="995"/>
      <c r="V111" s="990"/>
      <c r="W111" s="992">
        <f t="shared" si="16"/>
        <v>0</v>
      </c>
      <c r="Y111" s="990"/>
      <c r="Z111" s="990"/>
      <c r="AA111" s="990"/>
      <c r="AB111" s="995"/>
      <c r="AC111" s="990"/>
      <c r="AD111" s="992">
        <f t="shared" si="17"/>
        <v>0</v>
      </c>
      <c r="AF111" s="990"/>
      <c r="AG111" s="990"/>
      <c r="AH111" s="990"/>
      <c r="AI111" s="995"/>
      <c r="AJ111" s="990"/>
      <c r="AK111" s="992">
        <f t="shared" si="18"/>
        <v>0</v>
      </c>
      <c r="BN111" s="325"/>
      <c r="BO111" s="325"/>
      <c r="BP111" s="326"/>
      <c r="BQ111" s="326"/>
      <c r="BR111" s="326"/>
      <c r="BS111" s="326"/>
      <c r="BT111" s="326"/>
      <c r="BU111" s="326"/>
      <c r="BV111" s="326"/>
      <c r="BW111" s="326"/>
      <c r="BX111" s="326"/>
      <c r="BY111" s="326"/>
      <c r="BZ111" s="326"/>
      <c r="CA111" s="326"/>
      <c r="CB111" s="326"/>
      <c r="CC111" s="326"/>
      <c r="CD111" s="326"/>
      <c r="CE111" s="326"/>
      <c r="CF111" s="326"/>
      <c r="CG111" s="326"/>
      <c r="CH111" s="326"/>
      <c r="CI111" s="326"/>
      <c r="CJ111" s="326"/>
    </row>
    <row r="112" spans="4:88">
      <c r="D112" s="990"/>
      <c r="E112" s="990"/>
      <c r="F112" s="990"/>
      <c r="G112" s="995"/>
      <c r="K112" s="990"/>
      <c r="L112" s="990"/>
      <c r="M112" s="990"/>
      <c r="N112" s="995"/>
      <c r="O112" s="990"/>
      <c r="P112" s="992">
        <f t="shared" si="15"/>
        <v>0</v>
      </c>
      <c r="R112" s="990"/>
      <c r="S112" s="990"/>
      <c r="T112" s="990"/>
      <c r="U112" s="995"/>
      <c r="V112" s="990"/>
      <c r="W112" s="992">
        <f t="shared" si="16"/>
        <v>0</v>
      </c>
      <c r="Y112" s="990"/>
      <c r="Z112" s="990"/>
      <c r="AA112" s="990"/>
      <c r="AB112" s="995"/>
      <c r="AC112" s="990"/>
      <c r="AD112" s="992">
        <f t="shared" si="17"/>
        <v>0</v>
      </c>
      <c r="AF112" s="990"/>
      <c r="AG112" s="990"/>
      <c r="AH112" s="990"/>
      <c r="AI112" s="995"/>
      <c r="AJ112" s="990"/>
      <c r="AK112" s="992">
        <f t="shared" si="18"/>
        <v>0</v>
      </c>
      <c r="BN112" s="325"/>
      <c r="BO112" s="325"/>
      <c r="BP112" s="326"/>
      <c r="BQ112" s="326"/>
      <c r="BR112" s="326"/>
      <c r="BS112" s="326"/>
      <c r="BT112" s="326"/>
      <c r="BU112" s="326"/>
      <c r="BV112" s="326"/>
      <c r="BW112" s="326"/>
      <c r="BX112" s="326"/>
      <c r="BY112" s="326"/>
      <c r="BZ112" s="326"/>
      <c r="CA112" s="326"/>
      <c r="CB112" s="326"/>
      <c r="CC112" s="326"/>
      <c r="CD112" s="326"/>
      <c r="CE112" s="326"/>
      <c r="CF112" s="326"/>
      <c r="CG112" s="326"/>
      <c r="CH112" s="326"/>
      <c r="CI112" s="326"/>
      <c r="CJ112" s="326"/>
    </row>
    <row r="113" spans="4:88">
      <c r="D113" s="990"/>
      <c r="E113" s="990"/>
      <c r="F113" s="990"/>
      <c r="G113" s="995"/>
      <c r="K113" s="990"/>
      <c r="L113" s="990"/>
      <c r="M113" s="990"/>
      <c r="N113" s="995"/>
      <c r="O113" s="990"/>
      <c r="P113" s="992">
        <f t="shared" si="15"/>
        <v>0</v>
      </c>
      <c r="R113" s="990"/>
      <c r="S113" s="990"/>
      <c r="T113" s="990"/>
      <c r="U113" s="995"/>
      <c r="V113" s="990"/>
      <c r="W113" s="992">
        <f t="shared" si="16"/>
        <v>0</v>
      </c>
      <c r="Y113" s="990"/>
      <c r="Z113" s="990"/>
      <c r="AA113" s="990"/>
      <c r="AB113" s="995"/>
      <c r="AC113" s="990"/>
      <c r="AD113" s="992">
        <f t="shared" si="17"/>
        <v>0</v>
      </c>
      <c r="AF113" s="990"/>
      <c r="AG113" s="990"/>
      <c r="AH113" s="990"/>
      <c r="AI113" s="995"/>
      <c r="AJ113" s="990"/>
      <c r="AK113" s="992">
        <f t="shared" si="18"/>
        <v>0</v>
      </c>
      <c r="BN113" s="325"/>
      <c r="BO113" s="325"/>
      <c r="BP113" s="325"/>
      <c r="BQ113" s="326"/>
      <c r="BR113" s="326"/>
      <c r="BS113" s="326"/>
      <c r="BT113" s="326"/>
      <c r="BU113" s="326"/>
      <c r="BV113" s="326"/>
      <c r="BW113" s="326"/>
      <c r="BX113" s="326"/>
      <c r="BY113" s="326"/>
      <c r="BZ113" s="326"/>
      <c r="CA113" s="326"/>
      <c r="CB113" s="326"/>
      <c r="CC113" s="326"/>
      <c r="CD113" s="326"/>
      <c r="CE113" s="326"/>
      <c r="CF113" s="326"/>
      <c r="CG113" s="326"/>
      <c r="CH113" s="326"/>
      <c r="CI113" s="326"/>
      <c r="CJ113" s="326"/>
    </row>
    <row r="114" spans="4:88">
      <c r="D114" s="990"/>
      <c r="E114" s="990"/>
      <c r="F114" s="990"/>
      <c r="G114" s="995"/>
      <c r="K114" s="990"/>
      <c r="L114" s="990"/>
      <c r="M114" s="990"/>
      <c r="N114" s="995"/>
      <c r="O114" s="990"/>
      <c r="P114" s="992">
        <f t="shared" si="15"/>
        <v>0</v>
      </c>
      <c r="R114" s="990"/>
      <c r="S114" s="990"/>
      <c r="T114" s="990"/>
      <c r="U114" s="995"/>
      <c r="V114" s="990"/>
      <c r="W114" s="992">
        <f t="shared" si="16"/>
        <v>0</v>
      </c>
      <c r="X114" s="326"/>
      <c r="Y114" s="990"/>
      <c r="Z114" s="990"/>
      <c r="AA114" s="990"/>
      <c r="AB114" s="995"/>
      <c r="AC114" s="990"/>
      <c r="AD114" s="992">
        <f t="shared" si="17"/>
        <v>0</v>
      </c>
      <c r="AE114" s="326"/>
      <c r="AF114" s="990"/>
      <c r="AG114" s="990"/>
      <c r="AH114" s="990"/>
      <c r="AI114" s="995"/>
      <c r="AJ114" s="990"/>
      <c r="AK114" s="992">
        <f t="shared" si="18"/>
        <v>0</v>
      </c>
      <c r="AL114" s="326"/>
      <c r="AM114" s="326"/>
      <c r="AN114" s="326"/>
      <c r="AO114" s="326"/>
      <c r="AP114" s="326"/>
      <c r="BN114" s="325"/>
      <c r="BO114" s="325"/>
      <c r="BP114" s="325"/>
      <c r="BQ114" s="325"/>
      <c r="BR114" s="325"/>
      <c r="BS114" s="325"/>
      <c r="BT114" s="325"/>
      <c r="BU114" s="325"/>
      <c r="BV114" s="325"/>
      <c r="BW114" s="325"/>
      <c r="BX114" s="325"/>
      <c r="BY114" s="325"/>
      <c r="BZ114" s="325"/>
      <c r="CA114" s="325"/>
      <c r="CB114" s="325"/>
      <c r="CC114" s="325"/>
      <c r="CD114" s="325"/>
      <c r="CE114" s="325"/>
      <c r="CF114" s="325"/>
      <c r="CG114" s="325"/>
    </row>
    <row r="115" spans="4:88">
      <c r="D115" s="990"/>
      <c r="E115" s="990"/>
      <c r="F115" s="990"/>
      <c r="G115" s="995"/>
      <c r="K115" s="990"/>
      <c r="L115" s="990"/>
      <c r="M115" s="990"/>
      <c r="N115" s="995"/>
      <c r="O115" s="990"/>
      <c r="P115" s="992">
        <f t="shared" si="15"/>
        <v>0</v>
      </c>
      <c r="R115" s="990"/>
      <c r="S115" s="990"/>
      <c r="T115" s="990"/>
      <c r="U115" s="995"/>
      <c r="V115" s="990"/>
      <c r="W115" s="992">
        <f t="shared" si="16"/>
        <v>0</v>
      </c>
      <c r="X115" s="326"/>
      <c r="Y115" s="990"/>
      <c r="Z115" s="990"/>
      <c r="AA115" s="990"/>
      <c r="AB115" s="995"/>
      <c r="AC115" s="990"/>
      <c r="AD115" s="992">
        <f t="shared" si="17"/>
        <v>0</v>
      </c>
      <c r="AE115" s="326"/>
      <c r="AF115" s="990"/>
      <c r="AG115" s="990"/>
      <c r="AH115" s="990"/>
      <c r="AI115" s="995"/>
      <c r="AJ115" s="990"/>
      <c r="AK115" s="992">
        <f t="shared" si="18"/>
        <v>0</v>
      </c>
      <c r="AL115" s="326"/>
      <c r="AM115" s="326"/>
      <c r="AN115" s="326"/>
      <c r="AO115" s="326"/>
      <c r="AP115" s="326"/>
      <c r="BN115" s="325"/>
      <c r="BO115" s="325"/>
      <c r="BP115" s="325"/>
      <c r="BQ115" s="325"/>
      <c r="BR115" s="325"/>
      <c r="BS115" s="325"/>
      <c r="BT115" s="325"/>
      <c r="BU115" s="325"/>
      <c r="BV115" s="325"/>
      <c r="BW115" s="325"/>
      <c r="BX115" s="325"/>
      <c r="BY115" s="325"/>
      <c r="BZ115" s="325"/>
      <c r="CA115" s="325"/>
      <c r="CB115" s="325"/>
      <c r="CC115" s="325"/>
      <c r="CD115" s="325"/>
      <c r="CE115" s="325"/>
      <c r="CF115" s="325"/>
      <c r="CG115" s="325"/>
    </row>
    <row r="116" spans="4:88">
      <c r="D116" s="990"/>
      <c r="E116" s="990"/>
      <c r="F116" s="990"/>
      <c r="G116" s="995"/>
      <c r="K116" s="990"/>
      <c r="L116" s="990"/>
      <c r="M116" s="990"/>
      <c r="N116" s="995"/>
      <c r="O116" s="990"/>
      <c r="P116" s="992">
        <f t="shared" si="15"/>
        <v>0</v>
      </c>
      <c r="R116" s="990"/>
      <c r="S116" s="990"/>
      <c r="T116" s="990"/>
      <c r="U116" s="995"/>
      <c r="V116" s="990"/>
      <c r="W116" s="992">
        <f t="shared" si="16"/>
        <v>0</v>
      </c>
      <c r="X116" s="326"/>
      <c r="Y116" s="990"/>
      <c r="Z116" s="990"/>
      <c r="AA116" s="990"/>
      <c r="AB116" s="995"/>
      <c r="AC116" s="990"/>
      <c r="AD116" s="992">
        <f t="shared" si="17"/>
        <v>0</v>
      </c>
      <c r="AE116" s="326"/>
      <c r="AF116" s="990"/>
      <c r="AG116" s="990"/>
      <c r="AH116" s="990"/>
      <c r="AI116" s="995"/>
      <c r="AJ116" s="990"/>
      <c r="AK116" s="992">
        <f t="shared" si="18"/>
        <v>0</v>
      </c>
      <c r="AL116" s="326"/>
      <c r="AM116" s="326"/>
      <c r="AN116" s="326"/>
      <c r="AO116" s="326"/>
      <c r="AP116" s="326"/>
      <c r="BN116" s="325"/>
      <c r="BO116" s="325"/>
      <c r="BP116" s="325"/>
      <c r="BQ116" s="325"/>
      <c r="BR116" s="325"/>
      <c r="BS116" s="325"/>
      <c r="BT116" s="325"/>
      <c r="BU116" s="325"/>
      <c r="BV116" s="325"/>
      <c r="BW116" s="325"/>
      <c r="BX116" s="325"/>
      <c r="BY116" s="325"/>
      <c r="BZ116" s="325"/>
      <c r="CA116" s="325"/>
      <c r="CB116" s="325"/>
      <c r="CC116" s="325"/>
      <c r="CD116" s="325"/>
      <c r="CE116" s="325"/>
      <c r="CF116" s="325"/>
      <c r="CG116" s="325"/>
    </row>
    <row r="117" spans="4:88">
      <c r="D117" s="336" t="s">
        <v>2662</v>
      </c>
      <c r="E117" s="996">
        <f>SUM(E90:E116)</f>
        <v>0</v>
      </c>
      <c r="F117" s="336" t="s">
        <v>2652</v>
      </c>
      <c r="G117" s="992">
        <f>SUMIF(G90:G116,"Yes",E90:E116)</f>
        <v>0</v>
      </c>
      <c r="K117" s="336" t="s">
        <v>2651</v>
      </c>
      <c r="L117" s="992">
        <f>SUM(L90:L116)</f>
        <v>0</v>
      </c>
      <c r="M117" s="336" t="s">
        <v>2652</v>
      </c>
      <c r="N117" s="992">
        <f>SUMIF(N90:N116,"Yes",L90:L116)</f>
        <v>0</v>
      </c>
      <c r="O117" s="334" t="s">
        <v>2663</v>
      </c>
      <c r="P117" s="992">
        <f>SUM(P111:P116)</f>
        <v>0</v>
      </c>
      <c r="R117" s="336" t="s">
        <v>2651</v>
      </c>
      <c r="S117" s="992">
        <f>SUM(S90:S116)</f>
        <v>0</v>
      </c>
      <c r="T117" s="336" t="s">
        <v>2652</v>
      </c>
      <c r="U117" s="992">
        <f>SUMIF(U90:U116,"Yes",S90:S116)</f>
        <v>0</v>
      </c>
      <c r="V117" s="334" t="s">
        <v>2663</v>
      </c>
      <c r="W117" s="992">
        <f>SUM(W111:W116)</f>
        <v>0</v>
      </c>
      <c r="X117" s="326"/>
      <c r="Y117" s="336" t="s">
        <v>2651</v>
      </c>
      <c r="Z117" s="992">
        <f>SUM(Z90:Z116)</f>
        <v>0</v>
      </c>
      <c r="AA117" s="336" t="s">
        <v>2652</v>
      </c>
      <c r="AB117" s="992">
        <f>SUMIF(AB90:AB116,"Yes",Z90:Z116)</f>
        <v>0</v>
      </c>
      <c r="AC117" s="334" t="s">
        <v>2663</v>
      </c>
      <c r="AD117" s="992">
        <f>SUM(AD111:AD116)</f>
        <v>0</v>
      </c>
      <c r="AE117" s="326"/>
      <c r="AF117" s="336" t="s">
        <v>2651</v>
      </c>
      <c r="AG117" s="992">
        <f>SUM(AG90:AG116)</f>
        <v>0</v>
      </c>
      <c r="AH117" s="336" t="s">
        <v>2652</v>
      </c>
      <c r="AI117" s="992">
        <f>SUMIF(AI90:AI116,"Yes",AG90:AG116)</f>
        <v>0</v>
      </c>
      <c r="AJ117" s="334" t="s">
        <v>2663</v>
      </c>
      <c r="AK117" s="992">
        <f>SUM(AK111:AK116)</f>
        <v>0</v>
      </c>
      <c r="AL117" s="326"/>
      <c r="AM117" s="326"/>
      <c r="AN117" s="326"/>
      <c r="AO117" s="326"/>
      <c r="AP117" s="326"/>
      <c r="BN117" s="325"/>
      <c r="BO117" s="325"/>
      <c r="BP117" s="325"/>
      <c r="BQ117" s="325"/>
      <c r="BR117" s="325"/>
      <c r="BS117" s="325"/>
      <c r="BT117" s="325"/>
      <c r="BU117" s="325"/>
      <c r="BV117" s="325"/>
      <c r="BW117" s="325"/>
      <c r="BX117" s="325"/>
      <c r="BY117" s="325"/>
      <c r="BZ117" s="325"/>
      <c r="CA117" s="325"/>
      <c r="CB117" s="325"/>
      <c r="CC117" s="325"/>
      <c r="CD117" s="325"/>
      <c r="CE117" s="325"/>
      <c r="CF117" s="325"/>
      <c r="CG117" s="325"/>
    </row>
    <row r="118" spans="4:88" ht="14.5">
      <c r="D118" s="336" t="s">
        <v>2664</v>
      </c>
      <c r="E118" s="999" t="e">
        <f>G117/E117</f>
        <v>#DIV/0!</v>
      </c>
      <c r="F118" s="336"/>
      <c r="K118" s="336" t="s">
        <v>2653</v>
      </c>
      <c r="L118" s="997" t="e">
        <f>N117/L117</f>
        <v>#DIV/0!</v>
      </c>
      <c r="M118" s="336"/>
      <c r="R118" s="336" t="s">
        <v>2653</v>
      </c>
      <c r="S118" s="997" t="e">
        <f>U117/S117</f>
        <v>#DIV/0!</v>
      </c>
      <c r="T118" s="336"/>
      <c r="X118" s="326"/>
      <c r="Y118" s="336" t="s">
        <v>2653</v>
      </c>
      <c r="Z118" s="997" t="e">
        <f>AB117/Z117</f>
        <v>#DIV/0!</v>
      </c>
      <c r="AA118" s="336"/>
      <c r="AE118" s="326"/>
      <c r="AF118" s="336" t="s">
        <v>2653</v>
      </c>
      <c r="AG118" s="997" t="e">
        <f>AI117/AG117</f>
        <v>#DIV/0!</v>
      </c>
      <c r="AH118" s="336"/>
      <c r="AL118" s="326"/>
      <c r="AM118" s="326"/>
      <c r="AN118" s="326"/>
      <c r="AO118" s="326"/>
      <c r="AP118" s="326"/>
      <c r="BN118" s="325"/>
      <c r="BO118" s="325"/>
      <c r="BP118" s="325"/>
      <c r="BQ118" s="325"/>
      <c r="BR118" s="325"/>
      <c r="BS118" s="325"/>
      <c r="BT118" s="325"/>
      <c r="BU118" s="325"/>
      <c r="BV118" s="325"/>
      <c r="BW118" s="325"/>
      <c r="BX118" s="325"/>
      <c r="BY118" s="325"/>
      <c r="BZ118" s="325"/>
      <c r="CA118" s="325"/>
      <c r="CB118" s="325"/>
      <c r="CC118" s="325"/>
      <c r="CD118" s="325"/>
      <c r="CE118" s="325"/>
      <c r="CF118" s="325"/>
      <c r="CG118" s="325"/>
    </row>
    <row r="119" spans="4:88">
      <c r="D119" s="336" t="s">
        <v>2665</v>
      </c>
      <c r="E119" s="1626">
        <v>54.6</v>
      </c>
      <c r="K119" s="336" t="s">
        <v>2665</v>
      </c>
      <c r="L119" s="1626">
        <v>54.6</v>
      </c>
      <c r="R119" s="336" t="s">
        <v>2665</v>
      </c>
      <c r="S119" s="1626">
        <v>54.6</v>
      </c>
      <c r="T119" s="337"/>
      <c r="U119" s="337"/>
      <c r="V119" s="337"/>
      <c r="W119" s="337"/>
      <c r="X119" s="337"/>
      <c r="Y119" s="336" t="s">
        <v>2665</v>
      </c>
      <c r="Z119" s="1626">
        <v>54.6</v>
      </c>
      <c r="AA119" s="337"/>
      <c r="AB119" s="337"/>
      <c r="AC119" s="337"/>
      <c r="AD119" s="337"/>
      <c r="AE119" s="337"/>
      <c r="AF119" s="336" t="s">
        <v>2665</v>
      </c>
      <c r="AG119" s="1626">
        <v>54.6</v>
      </c>
      <c r="AH119" s="337"/>
      <c r="AI119" s="337"/>
      <c r="AJ119" s="337"/>
      <c r="AK119" s="337"/>
      <c r="AL119" s="337"/>
      <c r="AM119" s="337"/>
      <c r="BN119" s="325"/>
      <c r="BO119" s="325"/>
      <c r="BP119" s="325"/>
      <c r="BQ119" s="325"/>
      <c r="BR119" s="325"/>
      <c r="BS119" s="325"/>
      <c r="BT119" s="325"/>
      <c r="BU119" s="325"/>
      <c r="BV119" s="325"/>
      <c r="BW119" s="325"/>
      <c r="BX119" s="325"/>
      <c r="BY119" s="325"/>
      <c r="BZ119" s="325"/>
      <c r="CA119" s="325"/>
      <c r="CB119" s="325"/>
      <c r="CC119" s="325"/>
      <c r="CD119" s="325"/>
      <c r="CE119" s="325"/>
      <c r="CF119" s="325"/>
      <c r="CG119" s="325"/>
    </row>
    <row r="120" spans="4:88">
      <c r="D120" s="334" t="s">
        <v>2666</v>
      </c>
      <c r="E120" s="1000">
        <f>E117/E119-1</f>
        <v>-1</v>
      </c>
      <c r="K120" s="334" t="s">
        <v>2666</v>
      </c>
      <c r="L120" s="1000">
        <f>L117/L119-1</f>
        <v>-1</v>
      </c>
      <c r="R120" s="334" t="s">
        <v>2666</v>
      </c>
      <c r="S120" s="828">
        <f>S117/S119-1</f>
        <v>-1</v>
      </c>
      <c r="T120" s="337"/>
      <c r="U120" s="337"/>
      <c r="V120" s="337"/>
      <c r="W120" s="337"/>
      <c r="X120" s="337"/>
      <c r="Y120" s="334" t="s">
        <v>2666</v>
      </c>
      <c r="Z120" s="828">
        <f>Z117/Z119-1</f>
        <v>-1</v>
      </c>
      <c r="AA120" s="337"/>
      <c r="AB120" s="337"/>
      <c r="AC120" s="337"/>
      <c r="AD120" s="337"/>
      <c r="AE120" s="337"/>
      <c r="AF120" s="334" t="s">
        <v>2666</v>
      </c>
      <c r="AG120" s="828">
        <f>AG117/AG119-1</f>
        <v>-1</v>
      </c>
      <c r="AH120" s="337"/>
      <c r="AI120" s="337"/>
      <c r="AJ120" s="337"/>
      <c r="AK120" s="337"/>
      <c r="AL120" s="337"/>
      <c r="AM120" s="337"/>
      <c r="BN120" s="325"/>
      <c r="BO120" s="325"/>
      <c r="BP120" s="325"/>
      <c r="BQ120" s="325"/>
      <c r="BR120" s="325"/>
      <c r="BS120" s="325"/>
      <c r="BT120" s="325"/>
      <c r="BU120" s="325"/>
      <c r="BV120" s="325"/>
      <c r="BW120" s="325"/>
      <c r="BX120" s="325"/>
      <c r="BY120" s="325"/>
      <c r="BZ120" s="325"/>
      <c r="CA120" s="325"/>
      <c r="CB120" s="325"/>
      <c r="CC120" s="325"/>
      <c r="CD120" s="325"/>
      <c r="CE120" s="325"/>
      <c r="CF120" s="325"/>
      <c r="CG120" s="325"/>
    </row>
    <row r="121" spans="4:88">
      <c r="F121" s="338"/>
      <c r="T121" s="337"/>
      <c r="U121" s="337"/>
      <c r="V121" s="337"/>
      <c r="W121" s="337"/>
      <c r="X121" s="337"/>
      <c r="Y121" s="337"/>
      <c r="Z121" s="337"/>
      <c r="AA121" s="337"/>
      <c r="AB121" s="337"/>
      <c r="AC121" s="337"/>
      <c r="AD121" s="337"/>
      <c r="AE121" s="337"/>
      <c r="AF121" s="337"/>
      <c r="AG121" s="337"/>
      <c r="AH121" s="337"/>
      <c r="AI121" s="337"/>
      <c r="AJ121" s="337"/>
      <c r="AK121" s="337"/>
      <c r="AL121" s="337"/>
      <c r="AM121" s="337"/>
      <c r="BN121" s="325"/>
      <c r="BO121" s="325"/>
      <c r="BP121" s="325"/>
      <c r="BQ121" s="325"/>
      <c r="BR121" s="325"/>
      <c r="BS121" s="325"/>
      <c r="BT121" s="325"/>
      <c r="BU121" s="325"/>
      <c r="BV121" s="325"/>
      <c r="BW121" s="325"/>
      <c r="BX121" s="325"/>
      <c r="BY121" s="325"/>
      <c r="BZ121" s="325"/>
      <c r="CA121" s="325"/>
      <c r="CB121" s="325"/>
      <c r="CC121" s="325"/>
      <c r="CD121" s="325"/>
      <c r="CE121" s="325"/>
      <c r="CF121" s="325"/>
      <c r="CG121" s="325"/>
    </row>
    <row r="122" spans="4:88">
      <c r="T122" s="337"/>
      <c r="U122" s="337"/>
      <c r="V122" s="337"/>
      <c r="W122" s="337"/>
      <c r="X122" s="337"/>
      <c r="Y122" s="337"/>
      <c r="Z122" s="337"/>
      <c r="AA122" s="337"/>
      <c r="AB122" s="337"/>
      <c r="AC122" s="337"/>
      <c r="AD122" s="337"/>
      <c r="AE122" s="337"/>
      <c r="AF122" s="337"/>
      <c r="AG122" s="337"/>
      <c r="AH122" s="337"/>
      <c r="AI122" s="337"/>
      <c r="AJ122" s="337"/>
      <c r="AK122" s="337"/>
      <c r="AL122" s="337"/>
      <c r="AM122" s="337"/>
      <c r="BN122" s="325"/>
      <c r="BO122" s="325"/>
      <c r="BP122" s="325"/>
      <c r="BQ122" s="325"/>
      <c r="BR122" s="325"/>
      <c r="BS122" s="325"/>
      <c r="BT122" s="325"/>
      <c r="BU122" s="325"/>
      <c r="BV122" s="325"/>
      <c r="BW122" s="325"/>
      <c r="BX122" s="325"/>
      <c r="BY122" s="325"/>
      <c r="BZ122" s="325"/>
      <c r="CA122" s="325"/>
      <c r="CB122" s="325"/>
      <c r="CC122" s="325"/>
      <c r="CD122" s="325"/>
      <c r="CE122" s="325"/>
      <c r="CF122" s="325"/>
      <c r="CG122" s="325"/>
    </row>
    <row r="123" spans="4:88">
      <c r="D123" s="335" t="s">
        <v>2667</v>
      </c>
      <c r="K123" s="335" t="s">
        <v>2668</v>
      </c>
      <c r="R123" s="335" t="s">
        <v>2669</v>
      </c>
      <c r="W123" s="337"/>
      <c r="X123" s="337"/>
      <c r="Y123" s="335" t="s">
        <v>2670</v>
      </c>
      <c r="AD123" s="337"/>
      <c r="AE123" s="337"/>
      <c r="AF123" s="335" t="s">
        <v>2671</v>
      </c>
      <c r="AK123" s="337"/>
      <c r="AL123" s="337"/>
      <c r="AM123" s="337"/>
      <c r="BN123" s="325"/>
      <c r="BO123" s="325"/>
      <c r="BP123" s="325"/>
      <c r="BQ123" s="325"/>
      <c r="BR123" s="325"/>
      <c r="BS123" s="325"/>
      <c r="BT123" s="325"/>
      <c r="BU123" s="325"/>
      <c r="BV123" s="325"/>
      <c r="BW123" s="325"/>
      <c r="BX123" s="325"/>
      <c r="BY123" s="325"/>
      <c r="BZ123" s="325"/>
      <c r="CA123" s="325"/>
      <c r="CB123" s="325"/>
      <c r="CC123" s="325"/>
      <c r="CD123" s="325"/>
      <c r="CE123" s="325"/>
      <c r="CF123" s="325"/>
      <c r="CG123" s="325"/>
    </row>
    <row r="124" spans="4:88">
      <c r="F124" s="327"/>
      <c r="G124" s="327"/>
      <c r="M124" s="1519" t="s">
        <v>2672</v>
      </c>
      <c r="N124" s="1519"/>
      <c r="T124" s="1519" t="s">
        <v>2672</v>
      </c>
      <c r="U124" s="1519"/>
      <c r="W124" s="337"/>
      <c r="X124" s="337"/>
      <c r="AA124" s="1519" t="s">
        <v>2672</v>
      </c>
      <c r="AB124" s="1519"/>
      <c r="AD124" s="337"/>
      <c r="AE124" s="337"/>
      <c r="AH124" s="1519" t="s">
        <v>2672</v>
      </c>
      <c r="AI124" s="1519"/>
      <c r="AK124" s="337"/>
      <c r="AL124" s="337"/>
      <c r="AM124" s="337"/>
      <c r="BN124" s="325"/>
      <c r="BO124" s="325"/>
      <c r="BP124" s="325"/>
      <c r="BQ124" s="325"/>
      <c r="BR124" s="325"/>
      <c r="BS124" s="325"/>
      <c r="BT124" s="325"/>
      <c r="BU124" s="325"/>
      <c r="BV124" s="325"/>
      <c r="BW124" s="325"/>
      <c r="BX124" s="325"/>
      <c r="BY124" s="325"/>
      <c r="BZ124" s="325"/>
      <c r="CA124" s="325"/>
      <c r="CB124" s="325"/>
      <c r="CC124" s="325"/>
      <c r="CD124" s="325"/>
      <c r="CE124" s="325"/>
      <c r="CF124" s="325"/>
      <c r="CG124" s="325"/>
    </row>
    <row r="125" spans="4:88">
      <c r="D125" s="327" t="s">
        <v>2277</v>
      </c>
      <c r="E125" s="327" t="s">
        <v>2673</v>
      </c>
      <c r="K125" s="327" t="s">
        <v>2277</v>
      </c>
      <c r="L125" s="327" t="s">
        <v>2673</v>
      </c>
      <c r="M125" s="327" t="s">
        <v>2674</v>
      </c>
      <c r="N125" s="327" t="s">
        <v>2675</v>
      </c>
      <c r="O125" s="327" t="s">
        <v>1249</v>
      </c>
      <c r="R125" s="327" t="s">
        <v>2277</v>
      </c>
      <c r="S125" s="327" t="s">
        <v>2673</v>
      </c>
      <c r="T125" s="327" t="s">
        <v>2674</v>
      </c>
      <c r="U125" s="327" t="s">
        <v>2675</v>
      </c>
      <c r="V125" s="327" t="s">
        <v>1249</v>
      </c>
      <c r="W125" s="337"/>
      <c r="X125" s="337"/>
      <c r="Y125" s="327" t="s">
        <v>2277</v>
      </c>
      <c r="Z125" s="327" t="s">
        <v>2673</v>
      </c>
      <c r="AA125" s="327" t="s">
        <v>2674</v>
      </c>
      <c r="AB125" s="327" t="s">
        <v>2675</v>
      </c>
      <c r="AC125" s="327" t="s">
        <v>1249</v>
      </c>
      <c r="AD125" s="337"/>
      <c r="AE125" s="337"/>
      <c r="AF125" s="327" t="s">
        <v>2277</v>
      </c>
      <c r="AG125" s="327" t="s">
        <v>2673</v>
      </c>
      <c r="AH125" s="327" t="s">
        <v>2674</v>
      </c>
      <c r="AI125" s="327" t="s">
        <v>2675</v>
      </c>
      <c r="AJ125" s="327" t="s">
        <v>1249</v>
      </c>
      <c r="AK125" s="337"/>
      <c r="AL125" s="337"/>
      <c r="AM125" s="337"/>
      <c r="BN125" s="325"/>
      <c r="BO125" s="325"/>
      <c r="BP125" s="325"/>
      <c r="BQ125" s="325"/>
      <c r="BR125" s="325"/>
      <c r="BS125" s="325"/>
      <c r="BT125" s="325"/>
      <c r="BU125" s="325"/>
      <c r="BV125" s="325"/>
      <c r="BW125" s="325"/>
      <c r="BX125" s="325"/>
      <c r="BY125" s="325"/>
      <c r="BZ125" s="325"/>
      <c r="CA125" s="325"/>
      <c r="CB125" s="325"/>
      <c r="CC125" s="325"/>
      <c r="CD125" s="325"/>
      <c r="CE125" s="325"/>
      <c r="CF125" s="325"/>
      <c r="CG125" s="325"/>
    </row>
    <row r="126" spans="4:88">
      <c r="D126" s="1001"/>
      <c r="E126" s="990"/>
      <c r="K126" s="1001"/>
      <c r="L126" s="990"/>
      <c r="M126" s="1002"/>
      <c r="N126" s="1002"/>
      <c r="O126" s="992">
        <f>(M126+N126)*L126/1000</f>
        <v>0</v>
      </c>
      <c r="R126" s="1001"/>
      <c r="S126" s="990"/>
      <c r="T126" s="1002"/>
      <c r="U126" s="1002"/>
      <c r="V126" s="992">
        <f>(T126+U126)*S126/1000</f>
        <v>0</v>
      </c>
      <c r="W126" s="337"/>
      <c r="X126" s="337"/>
      <c r="Y126" s="1001"/>
      <c r="Z126" s="990"/>
      <c r="AA126" s="1002"/>
      <c r="AB126" s="1002"/>
      <c r="AC126" s="992">
        <f>(AA126+AB126)*Z126/1000</f>
        <v>0</v>
      </c>
      <c r="AD126" s="337"/>
      <c r="AE126" s="337"/>
      <c r="AF126" s="1001"/>
      <c r="AG126" s="990"/>
      <c r="AH126" s="1002"/>
      <c r="AI126" s="1002"/>
      <c r="AJ126" s="992">
        <f>(AH126+AI126)*AG126/1000</f>
        <v>0</v>
      </c>
      <c r="AK126" s="337"/>
      <c r="AL126" s="337"/>
      <c r="AM126" s="337"/>
      <c r="BN126" s="325"/>
      <c r="BO126" s="325"/>
      <c r="BP126" s="325"/>
      <c r="BQ126" s="325"/>
      <c r="BR126" s="325"/>
      <c r="BS126" s="325"/>
      <c r="BT126" s="325"/>
      <c r="BU126" s="325"/>
      <c r="BV126" s="325"/>
      <c r="BW126" s="325"/>
      <c r="BX126" s="325"/>
      <c r="BY126" s="325"/>
      <c r="BZ126" s="325"/>
      <c r="CA126" s="325"/>
      <c r="CB126" s="325"/>
      <c r="CC126" s="325"/>
      <c r="CD126" s="325"/>
      <c r="CE126" s="325"/>
      <c r="CF126" s="325"/>
      <c r="CG126" s="325"/>
    </row>
    <row r="127" spans="4:88">
      <c r="D127" s="1001"/>
      <c r="E127" s="990"/>
      <c r="K127" s="1001"/>
      <c r="L127" s="990"/>
      <c r="M127" s="1002"/>
      <c r="N127" s="1002"/>
      <c r="O127" s="992">
        <f t="shared" ref="O127:O129" si="19">(M127+N127)*L127/1000</f>
        <v>0</v>
      </c>
      <c r="R127" s="1001"/>
      <c r="S127" s="990"/>
      <c r="T127" s="1002"/>
      <c r="U127" s="1002"/>
      <c r="V127" s="992">
        <f t="shared" ref="V127:V129" si="20">(T127+U127)*S127/1000</f>
        <v>0</v>
      </c>
      <c r="W127" s="337"/>
      <c r="X127" s="337"/>
      <c r="Y127" s="1001"/>
      <c r="Z127" s="990"/>
      <c r="AA127" s="1002"/>
      <c r="AB127" s="1002"/>
      <c r="AC127" s="992">
        <f t="shared" ref="AC127:AC129" si="21">(AA127+AB127)*Z127/1000</f>
        <v>0</v>
      </c>
      <c r="AD127" s="337"/>
      <c r="AE127" s="337"/>
      <c r="AF127" s="1001"/>
      <c r="AG127" s="990"/>
      <c r="AH127" s="1002"/>
      <c r="AI127" s="1002"/>
      <c r="AJ127" s="992">
        <f t="shared" ref="AJ127:AJ129" si="22">(AH127+AI127)*AG127/1000</f>
        <v>0</v>
      </c>
      <c r="AK127" s="337"/>
      <c r="AL127" s="337"/>
      <c r="AM127" s="337"/>
      <c r="BN127" s="325"/>
      <c r="BO127" s="325"/>
      <c r="BP127" s="325"/>
      <c r="BQ127" s="325"/>
      <c r="BR127" s="325"/>
      <c r="BS127" s="325"/>
      <c r="BT127" s="325"/>
      <c r="BU127" s="325"/>
      <c r="BV127" s="325"/>
      <c r="BW127" s="325"/>
      <c r="BX127" s="325"/>
      <c r="BY127" s="325"/>
      <c r="BZ127" s="325"/>
      <c r="CA127" s="325"/>
      <c r="CB127" s="325"/>
      <c r="CC127" s="325"/>
      <c r="CD127" s="325"/>
      <c r="CE127" s="325"/>
      <c r="CF127" s="325"/>
      <c r="CG127" s="325"/>
    </row>
    <row r="128" spans="4:88">
      <c r="D128" s="1001"/>
      <c r="E128" s="990"/>
      <c r="K128" s="1001"/>
      <c r="L128" s="990"/>
      <c r="M128" s="1002"/>
      <c r="N128" s="1002"/>
      <c r="O128" s="992">
        <f t="shared" si="19"/>
        <v>0</v>
      </c>
      <c r="R128" s="1001"/>
      <c r="S128" s="990"/>
      <c r="T128" s="1002"/>
      <c r="U128" s="1002"/>
      <c r="V128" s="992">
        <f t="shared" si="20"/>
        <v>0</v>
      </c>
      <c r="W128" s="337"/>
      <c r="X128" s="337"/>
      <c r="Y128" s="1001"/>
      <c r="Z128" s="990"/>
      <c r="AA128" s="1002"/>
      <c r="AB128" s="1002"/>
      <c r="AC128" s="992">
        <f t="shared" si="21"/>
        <v>0</v>
      </c>
      <c r="AD128" s="337"/>
      <c r="AE128" s="337"/>
      <c r="AF128" s="1001"/>
      <c r="AG128" s="990"/>
      <c r="AH128" s="1002"/>
      <c r="AI128" s="1002"/>
      <c r="AJ128" s="992">
        <f t="shared" si="22"/>
        <v>0</v>
      </c>
      <c r="AK128" s="337"/>
      <c r="AL128" s="337"/>
      <c r="AM128" s="337"/>
      <c r="BN128" s="325"/>
      <c r="BO128" s="325"/>
      <c r="BP128" s="325"/>
      <c r="BQ128" s="325"/>
      <c r="BR128" s="325"/>
      <c r="BS128" s="325"/>
      <c r="BT128" s="325"/>
      <c r="BU128" s="325"/>
      <c r="BV128" s="325"/>
      <c r="BW128" s="325"/>
      <c r="BX128" s="325"/>
      <c r="BY128" s="325"/>
      <c r="BZ128" s="325"/>
      <c r="CA128" s="325"/>
      <c r="CB128" s="325"/>
      <c r="CC128" s="325"/>
      <c r="CD128" s="325"/>
      <c r="CE128" s="325"/>
      <c r="CF128" s="325"/>
      <c r="CG128" s="325"/>
    </row>
    <row r="129" spans="4:85">
      <c r="D129" s="1001"/>
      <c r="E129" s="990"/>
      <c r="K129" s="1001"/>
      <c r="L129" s="990"/>
      <c r="M129" s="1002"/>
      <c r="N129" s="1002"/>
      <c r="O129" s="992">
        <f t="shared" si="19"/>
        <v>0</v>
      </c>
      <c r="R129" s="1001"/>
      <c r="S129" s="990"/>
      <c r="T129" s="1002"/>
      <c r="U129" s="1002"/>
      <c r="V129" s="992">
        <f t="shared" si="20"/>
        <v>0</v>
      </c>
      <c r="W129" s="337"/>
      <c r="X129" s="337"/>
      <c r="Y129" s="1001"/>
      <c r="Z129" s="990"/>
      <c r="AA129" s="1002"/>
      <c r="AB129" s="1002"/>
      <c r="AC129" s="992">
        <f t="shared" si="21"/>
        <v>0</v>
      </c>
      <c r="AD129" s="337"/>
      <c r="AE129" s="337"/>
      <c r="AF129" s="1001"/>
      <c r="AG129" s="990"/>
      <c r="AH129" s="1002"/>
      <c r="AI129" s="1002"/>
      <c r="AJ129" s="992">
        <f t="shared" si="22"/>
        <v>0</v>
      </c>
      <c r="AK129" s="337"/>
      <c r="AL129" s="337"/>
      <c r="AM129" s="337"/>
      <c r="BN129" s="325"/>
      <c r="BO129" s="325"/>
      <c r="BP129" s="325"/>
      <c r="BQ129" s="325"/>
      <c r="BR129" s="325"/>
      <c r="BS129" s="325"/>
      <c r="BT129" s="325"/>
      <c r="BU129" s="325"/>
      <c r="BV129" s="325"/>
      <c r="BW129" s="325"/>
      <c r="BX129" s="325"/>
      <c r="BY129" s="325"/>
      <c r="BZ129" s="325"/>
      <c r="CA129" s="325"/>
      <c r="CB129" s="325"/>
      <c r="CC129" s="325"/>
      <c r="CD129" s="325"/>
      <c r="CE129" s="325"/>
      <c r="CF129" s="325"/>
      <c r="CG129" s="325"/>
    </row>
    <row r="130" spans="4:85">
      <c r="D130" s="990"/>
      <c r="E130" s="990"/>
      <c r="K130" s="990"/>
      <c r="L130" s="990"/>
      <c r="M130" s="990"/>
      <c r="N130" s="990"/>
      <c r="O130" s="992">
        <f t="shared" ref="O130:O131" si="23">N130*K130</f>
        <v>0</v>
      </c>
      <c r="R130" s="990"/>
      <c r="S130" s="990"/>
      <c r="T130" s="990"/>
      <c r="U130" s="990"/>
      <c r="V130" s="992">
        <f t="shared" ref="V130:V131" si="24">U130*R130</f>
        <v>0</v>
      </c>
      <c r="W130" s="337"/>
      <c r="X130" s="337"/>
      <c r="Y130" s="990"/>
      <c r="Z130" s="990"/>
      <c r="AA130" s="990"/>
      <c r="AB130" s="990"/>
      <c r="AC130" s="992">
        <f t="shared" ref="AC130:AC131" si="25">AB130*Y130</f>
        <v>0</v>
      </c>
      <c r="AD130" s="337"/>
      <c r="AE130" s="337"/>
      <c r="AF130" s="990"/>
      <c r="AG130" s="990"/>
      <c r="AH130" s="990"/>
      <c r="AI130" s="990"/>
      <c r="AJ130" s="992">
        <f t="shared" ref="AJ130:AJ131" si="26">AI130*AF130</f>
        <v>0</v>
      </c>
      <c r="AK130" s="337"/>
      <c r="AL130" s="337"/>
      <c r="AM130" s="337"/>
      <c r="BN130" s="325"/>
      <c r="BO130" s="325"/>
      <c r="BP130" s="325"/>
      <c r="BQ130" s="325"/>
      <c r="BR130" s="325"/>
      <c r="BS130" s="325"/>
      <c r="BT130" s="325"/>
      <c r="BU130" s="325"/>
      <c r="BV130" s="325"/>
      <c r="BW130" s="325"/>
      <c r="BX130" s="325"/>
      <c r="BY130" s="325"/>
      <c r="BZ130" s="325"/>
      <c r="CA130" s="325"/>
      <c r="CB130" s="325"/>
      <c r="CC130" s="325"/>
      <c r="CD130" s="325"/>
      <c r="CE130" s="325"/>
      <c r="CF130" s="325"/>
      <c r="CG130" s="325"/>
    </row>
    <row r="131" spans="4:85">
      <c r="D131" s="990"/>
      <c r="E131" s="990"/>
      <c r="K131" s="990"/>
      <c r="L131" s="990"/>
      <c r="M131" s="990"/>
      <c r="N131" s="990"/>
      <c r="O131" s="992">
        <f t="shared" si="23"/>
        <v>0</v>
      </c>
      <c r="R131" s="990"/>
      <c r="S131" s="990"/>
      <c r="T131" s="990"/>
      <c r="U131" s="990"/>
      <c r="V131" s="992">
        <f t="shared" si="24"/>
        <v>0</v>
      </c>
      <c r="W131" s="337"/>
      <c r="X131" s="337"/>
      <c r="Y131" s="990"/>
      <c r="Z131" s="990"/>
      <c r="AA131" s="990"/>
      <c r="AB131" s="990"/>
      <c r="AC131" s="992">
        <f t="shared" si="25"/>
        <v>0</v>
      </c>
      <c r="AD131" s="337"/>
      <c r="AE131" s="337"/>
      <c r="AF131" s="990"/>
      <c r="AG131" s="990"/>
      <c r="AH131" s="990"/>
      <c r="AI131" s="990"/>
      <c r="AJ131" s="992">
        <f t="shared" si="26"/>
        <v>0</v>
      </c>
      <c r="AK131" s="337"/>
      <c r="AL131" s="337"/>
      <c r="AM131" s="337"/>
      <c r="BN131" s="325"/>
      <c r="BO131" s="325"/>
      <c r="BP131" s="325"/>
      <c r="BQ131" s="325"/>
      <c r="BR131" s="325"/>
      <c r="BS131" s="325"/>
      <c r="BT131" s="325"/>
      <c r="BU131" s="325"/>
      <c r="BV131" s="325"/>
      <c r="BW131" s="325"/>
      <c r="BX131" s="325"/>
      <c r="BY131" s="325"/>
      <c r="BZ131" s="325"/>
      <c r="CA131" s="325"/>
      <c r="CB131" s="325"/>
      <c r="CC131" s="325"/>
      <c r="CD131" s="325"/>
      <c r="CE131" s="325"/>
      <c r="CF131" s="325"/>
      <c r="CG131" s="325"/>
    </row>
    <row r="132" spans="4:85">
      <c r="D132" s="336" t="s">
        <v>2676</v>
      </c>
      <c r="E132" s="996">
        <f>SUM(E126:E131)</f>
        <v>0</v>
      </c>
      <c r="K132" s="336" t="s">
        <v>2676</v>
      </c>
      <c r="L132" s="996">
        <f>SUM(L126:L131)</f>
        <v>0</v>
      </c>
      <c r="N132" s="334" t="s">
        <v>2663</v>
      </c>
      <c r="O132" s="992">
        <f>SUM(O126:O131)</f>
        <v>0</v>
      </c>
      <c r="R132" s="336" t="s">
        <v>2676</v>
      </c>
      <c r="S132" s="996">
        <f>SUM(S126:S131)</f>
        <v>0</v>
      </c>
      <c r="U132" s="334" t="s">
        <v>2663</v>
      </c>
      <c r="V132" s="992">
        <f>SUM(V126:V131)</f>
        <v>0</v>
      </c>
      <c r="W132" s="337"/>
      <c r="X132" s="337"/>
      <c r="Y132" s="336" t="s">
        <v>2676</v>
      </c>
      <c r="Z132" s="996">
        <f>SUM(Z126:Z131)</f>
        <v>0</v>
      </c>
      <c r="AB132" s="334" t="s">
        <v>2663</v>
      </c>
      <c r="AC132" s="992">
        <f>SUM(AC126:AC131)</f>
        <v>0</v>
      </c>
      <c r="AD132" s="337"/>
      <c r="AE132" s="337"/>
      <c r="AF132" s="336" t="s">
        <v>2676</v>
      </c>
      <c r="AG132" s="996">
        <f>SUM(AG126:AG131)</f>
        <v>0</v>
      </c>
      <c r="AI132" s="334" t="s">
        <v>2663</v>
      </c>
      <c r="AJ132" s="992">
        <f>SUM(AJ126:AJ131)</f>
        <v>0</v>
      </c>
      <c r="AK132" s="337"/>
      <c r="AL132" s="337"/>
      <c r="AM132" s="337"/>
      <c r="BN132" s="325"/>
      <c r="BO132" s="325"/>
      <c r="BP132" s="325"/>
      <c r="BQ132" s="325"/>
      <c r="BR132" s="325"/>
      <c r="BS132" s="325"/>
      <c r="BT132" s="325"/>
      <c r="BU132" s="325"/>
      <c r="BV132" s="325"/>
      <c r="BW132" s="325"/>
      <c r="BX132" s="325"/>
      <c r="BY132" s="325"/>
      <c r="BZ132" s="325"/>
      <c r="CA132" s="325"/>
      <c r="CB132" s="325"/>
      <c r="CC132" s="325"/>
      <c r="CD132" s="325"/>
      <c r="CE132" s="325"/>
      <c r="CF132" s="325"/>
      <c r="CG132" s="325"/>
    </row>
    <row r="133" spans="4:85">
      <c r="D133" s="336" t="s">
        <v>2677</v>
      </c>
      <c r="E133" s="1627">
        <v>7380</v>
      </c>
      <c r="K133" s="336" t="s">
        <v>2677</v>
      </c>
      <c r="L133" s="1627">
        <v>7380</v>
      </c>
      <c r="R133" s="336" t="s">
        <v>2677</v>
      </c>
      <c r="S133" s="1627">
        <v>7380</v>
      </c>
      <c r="W133" s="337"/>
      <c r="X133" s="337"/>
      <c r="Y133" s="336" t="s">
        <v>2677</v>
      </c>
      <c r="Z133" s="1627">
        <v>7380</v>
      </c>
      <c r="AD133" s="337"/>
      <c r="AE133" s="337"/>
      <c r="AF133" s="336" t="s">
        <v>2677</v>
      </c>
      <c r="AG133" s="1627">
        <v>7380</v>
      </c>
      <c r="AK133" s="337"/>
      <c r="AL133" s="337"/>
      <c r="AM133" s="337"/>
      <c r="BN133" s="325"/>
      <c r="BO133" s="325"/>
      <c r="BP133" s="325"/>
      <c r="BQ133" s="325"/>
      <c r="BR133" s="325"/>
      <c r="BS133" s="325"/>
      <c r="BT133" s="325"/>
      <c r="BU133" s="325"/>
      <c r="BV133" s="325"/>
      <c r="BW133" s="325"/>
      <c r="BX133" s="325"/>
      <c r="BY133" s="325"/>
      <c r="BZ133" s="325"/>
      <c r="CA133" s="325"/>
      <c r="CB133" s="325"/>
      <c r="CC133" s="325"/>
      <c r="CD133" s="325"/>
      <c r="CE133" s="325"/>
      <c r="CF133" s="325"/>
      <c r="CG133" s="325"/>
    </row>
    <row r="134" spans="4:85">
      <c r="D134" s="334" t="s">
        <v>2678</v>
      </c>
      <c r="E134" s="1003">
        <f>E132/E133-1</f>
        <v>-1</v>
      </c>
      <c r="K134" s="334" t="s">
        <v>2678</v>
      </c>
      <c r="L134" s="1003">
        <f>L132/L133-1</f>
        <v>-1</v>
      </c>
      <c r="R134" s="334" t="s">
        <v>2678</v>
      </c>
      <c r="S134" s="1003">
        <f>S132/S133-1</f>
        <v>-1</v>
      </c>
      <c r="W134" s="337"/>
      <c r="X134" s="337"/>
      <c r="Y134" s="334" t="s">
        <v>2678</v>
      </c>
      <c r="Z134" s="1003">
        <f>Z132/Z133-1</f>
        <v>-1</v>
      </c>
      <c r="AD134" s="337"/>
      <c r="AE134" s="337"/>
      <c r="AF134" s="334" t="s">
        <v>2678</v>
      </c>
      <c r="AG134" s="1003">
        <f>AG132/AG133-1</f>
        <v>-1</v>
      </c>
      <c r="AK134" s="337"/>
      <c r="AL134" s="337"/>
      <c r="AM134" s="337"/>
      <c r="BN134" s="325"/>
      <c r="BO134" s="325"/>
      <c r="BP134" s="325"/>
      <c r="BQ134" s="325"/>
      <c r="BR134" s="325"/>
      <c r="BS134" s="325"/>
      <c r="BT134" s="325"/>
      <c r="BU134" s="325"/>
      <c r="BV134" s="325"/>
      <c r="BW134" s="325"/>
      <c r="BX134" s="325"/>
      <c r="BY134" s="325"/>
      <c r="BZ134" s="325"/>
      <c r="CA134" s="325"/>
      <c r="CB134" s="325"/>
      <c r="CC134" s="325"/>
      <c r="CD134" s="325"/>
      <c r="CE134" s="325"/>
      <c r="CF134" s="325"/>
      <c r="CG134" s="325"/>
    </row>
    <row r="135" spans="4:85">
      <c r="T135" s="337"/>
      <c r="U135" s="337"/>
      <c r="V135" s="337"/>
      <c r="W135" s="337"/>
      <c r="X135" s="337"/>
      <c r="Y135" s="337"/>
      <c r="Z135" s="337"/>
      <c r="AA135" s="337"/>
      <c r="AB135" s="337"/>
      <c r="AC135" s="337"/>
      <c r="AD135" s="337"/>
      <c r="AE135" s="337"/>
      <c r="AF135" s="337"/>
      <c r="AG135" s="337"/>
      <c r="AH135" s="337"/>
      <c r="AI135" s="337"/>
      <c r="AJ135" s="337"/>
      <c r="AK135" s="337"/>
      <c r="AL135" s="337"/>
      <c r="AM135" s="337"/>
      <c r="BN135" s="325"/>
      <c r="BO135" s="325"/>
      <c r="BP135" s="325"/>
      <c r="BQ135" s="325"/>
      <c r="BR135" s="325"/>
      <c r="BS135" s="325"/>
      <c r="BT135" s="325"/>
      <c r="BU135" s="325"/>
      <c r="BV135" s="325"/>
      <c r="BW135" s="325"/>
      <c r="BX135" s="325"/>
      <c r="BY135" s="325"/>
      <c r="BZ135" s="325"/>
      <c r="CA135" s="325"/>
      <c r="CB135" s="325"/>
      <c r="CC135" s="325"/>
      <c r="CD135" s="325"/>
      <c r="CE135" s="325"/>
      <c r="CF135" s="325"/>
      <c r="CG135" s="325"/>
    </row>
    <row r="136" spans="4:85">
      <c r="U136" s="337"/>
      <c r="V136" s="337"/>
      <c r="W136" s="337"/>
      <c r="X136" s="337"/>
      <c r="Y136" s="337"/>
      <c r="Z136" s="337"/>
      <c r="AA136" s="337"/>
      <c r="AB136" s="337"/>
      <c r="AC136" s="337"/>
      <c r="AD136" s="337"/>
      <c r="AF136" s="337"/>
      <c r="AG136" s="337"/>
      <c r="AH136" s="337"/>
      <c r="AI136" s="337"/>
      <c r="AJ136" s="337"/>
      <c r="AK136" s="337"/>
      <c r="AL136" s="337"/>
      <c r="AM136" s="337"/>
      <c r="AN136" s="337"/>
      <c r="AO136" s="337"/>
      <c r="BN136" s="325"/>
      <c r="BO136" s="325"/>
      <c r="BP136" s="325"/>
      <c r="BQ136" s="325"/>
      <c r="BR136" s="325"/>
      <c r="BS136" s="325"/>
      <c r="BT136" s="325"/>
      <c r="BU136" s="325"/>
      <c r="BV136" s="325"/>
      <c r="BW136" s="325"/>
      <c r="BX136" s="325"/>
      <c r="BY136" s="325"/>
      <c r="BZ136" s="325"/>
      <c r="CA136" s="325"/>
      <c r="CB136" s="325"/>
      <c r="CC136" s="325"/>
      <c r="CD136" s="325"/>
      <c r="CE136" s="325"/>
      <c r="CF136" s="325"/>
      <c r="CG136" s="325"/>
    </row>
    <row r="137" spans="4:85">
      <c r="D137" s="335" t="s">
        <v>2679</v>
      </c>
      <c r="O137" s="335" t="s">
        <v>2680</v>
      </c>
      <c r="Z137" s="337"/>
      <c r="AA137" s="335" t="s">
        <v>2681</v>
      </c>
      <c r="AL137" s="337"/>
      <c r="AM137" s="335" t="s">
        <v>2682</v>
      </c>
      <c r="AY137" s="335" t="s">
        <v>2683</v>
      </c>
      <c r="BN137" s="325"/>
      <c r="BO137" s="325"/>
      <c r="BP137" s="325"/>
      <c r="BQ137" s="325"/>
      <c r="BR137" s="325"/>
      <c r="BS137" s="325"/>
      <c r="BT137" s="325"/>
      <c r="BU137" s="325"/>
      <c r="BV137" s="325"/>
      <c r="BW137" s="325"/>
      <c r="BX137" s="325"/>
      <c r="BY137" s="325"/>
      <c r="BZ137" s="325"/>
      <c r="CA137" s="325"/>
      <c r="CB137" s="325"/>
      <c r="CC137" s="325"/>
      <c r="CD137" s="325"/>
      <c r="CE137" s="325"/>
      <c r="CF137" s="325"/>
      <c r="CG137" s="325"/>
    </row>
    <row r="138" spans="4:85">
      <c r="F138" s="325" t="s">
        <v>2684</v>
      </c>
      <c r="I138" s="327"/>
      <c r="U138" s="327"/>
      <c r="Z138" s="337"/>
      <c r="AG138" s="327"/>
      <c r="AL138" s="337"/>
      <c r="AS138" s="327"/>
      <c r="BE138" s="327"/>
      <c r="BN138" s="325"/>
      <c r="BO138" s="325"/>
      <c r="BP138" s="325"/>
      <c r="BQ138" s="325"/>
      <c r="BR138" s="325"/>
      <c r="BS138" s="325"/>
      <c r="BT138" s="325"/>
      <c r="BU138" s="325"/>
      <c r="BV138" s="325"/>
      <c r="BW138" s="325"/>
      <c r="BX138" s="325"/>
      <c r="BY138" s="325"/>
      <c r="BZ138" s="325"/>
      <c r="CA138" s="325"/>
      <c r="CB138" s="325"/>
      <c r="CC138" s="325"/>
      <c r="CD138" s="325"/>
      <c r="CE138" s="325"/>
      <c r="CF138" s="325"/>
      <c r="CG138" s="325"/>
    </row>
    <row r="139" spans="4:85">
      <c r="F139" s="325" t="s">
        <v>2685</v>
      </c>
      <c r="H139" s="1519" t="s">
        <v>2686</v>
      </c>
      <c r="I139" s="1519"/>
      <c r="J139" s="1519"/>
      <c r="K139" s="1519" t="s">
        <v>2687</v>
      </c>
      <c r="L139" s="1519"/>
      <c r="M139" s="788"/>
      <c r="T139" s="1519" t="s">
        <v>2686</v>
      </c>
      <c r="U139" s="1519"/>
      <c r="V139" s="1519"/>
      <c r="W139" s="1520" t="s">
        <v>2687</v>
      </c>
      <c r="X139" s="1520"/>
      <c r="Y139" s="788"/>
      <c r="Z139" s="337"/>
      <c r="AF139" s="1519" t="s">
        <v>2686</v>
      </c>
      <c r="AG139" s="1519"/>
      <c r="AH139" s="1519"/>
      <c r="AI139" s="1519" t="s">
        <v>2687</v>
      </c>
      <c r="AJ139" s="1519"/>
      <c r="AK139" s="788"/>
      <c r="AL139" s="337"/>
      <c r="AR139" s="1519" t="s">
        <v>2686</v>
      </c>
      <c r="AS139" s="1519"/>
      <c r="AT139" s="1519"/>
      <c r="AU139" s="1519" t="s">
        <v>2687</v>
      </c>
      <c r="AV139" s="1519"/>
      <c r="AW139" s="788"/>
      <c r="BD139" s="1519" t="s">
        <v>2686</v>
      </c>
      <c r="BE139" s="1519"/>
      <c r="BF139" s="1519"/>
      <c r="BG139" s="1519" t="s">
        <v>2687</v>
      </c>
      <c r="BH139" s="1519"/>
      <c r="BN139" s="325"/>
      <c r="BO139" s="325"/>
      <c r="BP139" s="325"/>
      <c r="BQ139" s="325"/>
      <c r="BR139" s="325"/>
      <c r="BS139" s="325"/>
      <c r="BT139" s="325"/>
      <c r="BU139" s="325"/>
      <c r="BV139" s="325"/>
      <c r="BW139" s="325"/>
      <c r="BX139" s="325"/>
      <c r="BY139" s="325"/>
      <c r="BZ139" s="325"/>
      <c r="CA139" s="325"/>
      <c r="CB139" s="325"/>
      <c r="CC139" s="325"/>
      <c r="CD139" s="325"/>
      <c r="CE139" s="325"/>
      <c r="CF139" s="325"/>
      <c r="CG139" s="325"/>
    </row>
    <row r="140" spans="4:85" ht="40.5">
      <c r="D140" s="341" t="s">
        <v>2688</v>
      </c>
      <c r="E140" s="706" t="s">
        <v>2689</v>
      </c>
      <c r="F140" s="1629" t="s">
        <v>2690</v>
      </c>
      <c r="G140" s="1630" t="s">
        <v>2626</v>
      </c>
      <c r="H140" s="706" t="s">
        <v>2691</v>
      </c>
      <c r="I140" s="706" t="s">
        <v>2692</v>
      </c>
      <c r="J140" s="706" t="s">
        <v>2693</v>
      </c>
      <c r="K140" s="706" t="s">
        <v>2694</v>
      </c>
      <c r="L140" s="706" t="s">
        <v>2693</v>
      </c>
      <c r="M140" s="706" t="s">
        <v>2695</v>
      </c>
      <c r="N140" s="706" t="s">
        <v>2696</v>
      </c>
      <c r="P140" s="341" t="s">
        <v>2688</v>
      </c>
      <c r="Q140" s="706" t="s">
        <v>2689</v>
      </c>
      <c r="R140" s="341" t="s">
        <v>2690</v>
      </c>
      <c r="S140" s="1630" t="s">
        <v>2626</v>
      </c>
      <c r="T140" s="1630" t="s">
        <v>2691</v>
      </c>
      <c r="U140" s="706" t="s">
        <v>2692</v>
      </c>
      <c r="V140" s="706" t="s">
        <v>2693</v>
      </c>
      <c r="W140" s="706" t="s">
        <v>2694</v>
      </c>
      <c r="X140" s="706" t="s">
        <v>2693</v>
      </c>
      <c r="Y140" s="706" t="s">
        <v>2695</v>
      </c>
      <c r="Z140" s="706" t="s">
        <v>2696</v>
      </c>
      <c r="AB140" s="341" t="s">
        <v>2688</v>
      </c>
      <c r="AC140" s="706" t="s">
        <v>2689</v>
      </c>
      <c r="AD140" s="341" t="s">
        <v>2690</v>
      </c>
      <c r="AE140" s="1630" t="s">
        <v>2626</v>
      </c>
      <c r="AF140" s="1630" t="s">
        <v>2691</v>
      </c>
      <c r="AG140" s="706" t="s">
        <v>2692</v>
      </c>
      <c r="AH140" s="706" t="s">
        <v>2693</v>
      </c>
      <c r="AI140" s="706" t="s">
        <v>2694</v>
      </c>
      <c r="AJ140" s="706" t="s">
        <v>2693</v>
      </c>
      <c r="AK140" s="706" t="s">
        <v>2695</v>
      </c>
      <c r="AL140" s="706" t="s">
        <v>2696</v>
      </c>
      <c r="AM140" s="337"/>
      <c r="AN140" s="341" t="s">
        <v>2688</v>
      </c>
      <c r="AO140" s="706" t="s">
        <v>2689</v>
      </c>
      <c r="AP140" s="341" t="s">
        <v>2690</v>
      </c>
      <c r="AQ140" s="1630" t="s">
        <v>2626</v>
      </c>
      <c r="AR140" s="1630" t="s">
        <v>2691</v>
      </c>
      <c r="AS140" s="706" t="s">
        <v>2692</v>
      </c>
      <c r="AT140" s="706" t="s">
        <v>2693</v>
      </c>
      <c r="AU140" s="706" t="s">
        <v>2694</v>
      </c>
      <c r="AV140" s="706" t="s">
        <v>2693</v>
      </c>
      <c r="AW140" s="706" t="s">
        <v>2695</v>
      </c>
      <c r="AX140" s="706" t="s">
        <v>2696</v>
      </c>
      <c r="AY140" s="337"/>
      <c r="AZ140" s="341" t="s">
        <v>2688</v>
      </c>
      <c r="BA140" s="706" t="s">
        <v>2689</v>
      </c>
      <c r="BB140" s="341" t="s">
        <v>2690</v>
      </c>
      <c r="BC140" s="1630" t="s">
        <v>2626</v>
      </c>
      <c r="BD140" s="1630" t="s">
        <v>2691</v>
      </c>
      <c r="BE140" s="706" t="s">
        <v>2692</v>
      </c>
      <c r="BF140" s="706" t="s">
        <v>2693</v>
      </c>
      <c r="BG140" s="706" t="s">
        <v>2694</v>
      </c>
      <c r="BH140" s="706" t="s">
        <v>2693</v>
      </c>
      <c r="BI140" s="706" t="s">
        <v>2695</v>
      </c>
      <c r="BJ140" s="706" t="s">
        <v>2696</v>
      </c>
      <c r="BN140" s="325"/>
      <c r="BO140" s="325"/>
      <c r="BP140" s="325"/>
      <c r="BQ140" s="325"/>
      <c r="BR140" s="325"/>
      <c r="BS140" s="325"/>
      <c r="BT140" s="325"/>
      <c r="BU140" s="325"/>
      <c r="BV140" s="325"/>
      <c r="BW140" s="325"/>
      <c r="BX140" s="325"/>
      <c r="BY140" s="325"/>
      <c r="BZ140" s="325"/>
      <c r="CA140" s="325"/>
      <c r="CB140" s="325"/>
      <c r="CC140" s="325"/>
      <c r="CD140" s="325"/>
      <c r="CE140" s="325"/>
      <c r="CF140" s="325"/>
      <c r="CG140" s="325"/>
    </row>
    <row r="141" spans="4:85" ht="81">
      <c r="D141" s="990"/>
      <c r="E141" s="990"/>
      <c r="F141" s="990"/>
      <c r="G141" s="990"/>
      <c r="H141" s="990"/>
      <c r="I141" s="1004" t="s">
        <v>2697</v>
      </c>
      <c r="J141" s="990"/>
      <c r="K141" s="990"/>
      <c r="L141" s="990"/>
      <c r="M141" s="990"/>
      <c r="N141" s="1005"/>
      <c r="P141" s="990"/>
      <c r="Q141" s="990"/>
      <c r="R141" s="990"/>
      <c r="S141" s="990"/>
      <c r="T141" s="990"/>
      <c r="U141" s="1004" t="s">
        <v>2697</v>
      </c>
      <c r="V141" s="990"/>
      <c r="W141" s="990"/>
      <c r="X141" s="990"/>
      <c r="Y141" s="990"/>
      <c r="Z141" s="1005"/>
      <c r="AB141" s="990"/>
      <c r="AC141" s="990"/>
      <c r="AD141" s="990"/>
      <c r="AE141" s="990"/>
      <c r="AF141" s="990"/>
      <c r="AG141" s="1004" t="s">
        <v>2697</v>
      </c>
      <c r="AH141" s="990"/>
      <c r="AI141" s="990"/>
      <c r="AJ141" s="990"/>
      <c r="AK141" s="990"/>
      <c r="AL141" s="1005"/>
      <c r="AM141" s="337"/>
      <c r="AN141" s="990"/>
      <c r="AO141" s="990"/>
      <c r="AP141" s="990"/>
      <c r="AQ141" s="990"/>
      <c r="AR141" s="990"/>
      <c r="AS141" s="1004" t="s">
        <v>2697</v>
      </c>
      <c r="AT141" s="990"/>
      <c r="AU141" s="990"/>
      <c r="AV141" s="990"/>
      <c r="AW141" s="990"/>
      <c r="AX141" s="1005"/>
      <c r="AY141" s="337"/>
      <c r="AZ141" s="990"/>
      <c r="BA141" s="990"/>
      <c r="BB141" s="990"/>
      <c r="BC141" s="990"/>
      <c r="BD141" s="990"/>
      <c r="BE141" s="1004" t="s">
        <v>2697</v>
      </c>
      <c r="BF141" s="990"/>
      <c r="BG141" s="990"/>
      <c r="BH141" s="990"/>
      <c r="BI141" s="990"/>
      <c r="BJ141" s="1005"/>
      <c r="BN141" s="325"/>
      <c r="BO141" s="325"/>
      <c r="BP141" s="325"/>
      <c r="BQ141" s="325"/>
      <c r="BR141" s="325"/>
      <c r="BS141" s="325"/>
      <c r="BT141" s="325"/>
      <c r="BU141" s="325"/>
      <c r="BV141" s="325"/>
      <c r="BW141" s="325"/>
      <c r="BX141" s="325"/>
      <c r="BY141" s="325"/>
      <c r="BZ141" s="325"/>
      <c r="CA141" s="325"/>
      <c r="CB141" s="325"/>
      <c r="CC141" s="325"/>
      <c r="CD141" s="325"/>
      <c r="CE141" s="325"/>
      <c r="CF141" s="325"/>
      <c r="CG141" s="325"/>
    </row>
    <row r="142" spans="4:85">
      <c r="D142" s="990"/>
      <c r="E142" s="990"/>
      <c r="F142" s="990"/>
      <c r="G142" s="1006"/>
      <c r="H142" s="1006"/>
      <c r="I142" s="990"/>
      <c r="J142" s="990"/>
      <c r="K142" s="990"/>
      <c r="L142" s="990"/>
      <c r="M142" s="990"/>
      <c r="N142" s="996">
        <f>M142-K142</f>
        <v>0</v>
      </c>
      <c r="P142" s="990"/>
      <c r="Q142" s="990"/>
      <c r="R142" s="990"/>
      <c r="S142" s="1006"/>
      <c r="T142" s="990"/>
      <c r="U142" s="990"/>
      <c r="V142" s="990"/>
      <c r="W142" s="990"/>
      <c r="X142" s="990"/>
      <c r="Y142" s="990"/>
      <c r="Z142" s="992">
        <f t="shared" ref="Z142:Z167" si="27">Y142-W142</f>
        <v>0</v>
      </c>
      <c r="AB142" s="990"/>
      <c r="AC142" s="990"/>
      <c r="AD142" s="990"/>
      <c r="AE142" s="990"/>
      <c r="AF142" s="1006"/>
      <c r="AG142" s="990"/>
      <c r="AH142" s="990"/>
      <c r="AI142" s="990"/>
      <c r="AJ142" s="990"/>
      <c r="AK142" s="990"/>
      <c r="AL142" s="1007">
        <f t="shared" ref="AL142:AL167" si="28">AK142-AI142</f>
        <v>0</v>
      </c>
      <c r="AM142" s="337"/>
      <c r="AN142" s="990"/>
      <c r="AO142" s="990"/>
      <c r="AP142" s="990"/>
      <c r="AQ142" s="990"/>
      <c r="AR142" s="1006"/>
      <c r="AS142" s="990"/>
      <c r="AT142" s="990"/>
      <c r="AU142" s="990"/>
      <c r="AV142" s="990"/>
      <c r="AW142" s="990"/>
      <c r="AX142" s="1007">
        <f t="shared" ref="AX142:AX167" si="29">AW142-AU142</f>
        <v>0</v>
      </c>
      <c r="AY142" s="337"/>
      <c r="AZ142" s="990"/>
      <c r="BA142" s="990"/>
      <c r="BB142" s="990"/>
      <c r="BC142" s="990"/>
      <c r="BD142" s="1006"/>
      <c r="BE142" s="990"/>
      <c r="BF142" s="990"/>
      <c r="BG142" s="990"/>
      <c r="BH142" s="990"/>
      <c r="BI142" s="990"/>
      <c r="BJ142" s="1008">
        <f>BI142-BG142</f>
        <v>0</v>
      </c>
      <c r="BN142" s="325"/>
      <c r="BO142" s="325"/>
      <c r="BP142" s="325"/>
      <c r="BQ142" s="325"/>
      <c r="BR142" s="325"/>
      <c r="BS142" s="325"/>
      <c r="BT142" s="325"/>
      <c r="BU142" s="325"/>
      <c r="BV142" s="325"/>
      <c r="BW142" s="325"/>
      <c r="BX142" s="325"/>
      <c r="BY142" s="325"/>
      <c r="BZ142" s="325"/>
      <c r="CA142" s="325"/>
      <c r="CB142" s="325"/>
      <c r="CC142" s="325"/>
      <c r="CD142" s="325"/>
      <c r="CE142" s="325"/>
      <c r="CF142" s="325"/>
      <c r="CG142" s="325"/>
    </row>
    <row r="143" spans="4:85">
      <c r="D143" s="990"/>
      <c r="E143" s="990"/>
      <c r="F143" s="990"/>
      <c r="G143" s="990"/>
      <c r="H143" s="990"/>
      <c r="I143" s="990"/>
      <c r="J143" s="990"/>
      <c r="K143" s="990"/>
      <c r="L143" s="990"/>
      <c r="M143" s="990"/>
      <c r="N143" s="992">
        <f t="shared" ref="N143:N167" si="30">M143-K143</f>
        <v>0</v>
      </c>
      <c r="P143" s="990"/>
      <c r="Q143" s="990"/>
      <c r="R143" s="990"/>
      <c r="S143" s="990"/>
      <c r="T143" s="990"/>
      <c r="U143" s="990"/>
      <c r="V143" s="990"/>
      <c r="W143" s="990"/>
      <c r="X143" s="990"/>
      <c r="Y143" s="990"/>
      <c r="Z143" s="992">
        <f t="shared" si="27"/>
        <v>0</v>
      </c>
      <c r="AB143" s="990"/>
      <c r="AC143" s="990"/>
      <c r="AD143" s="990"/>
      <c r="AE143" s="990"/>
      <c r="AF143" s="990"/>
      <c r="AG143" s="990"/>
      <c r="AH143" s="990"/>
      <c r="AI143" s="990"/>
      <c r="AJ143" s="990"/>
      <c r="AK143" s="990"/>
      <c r="AL143" s="1007">
        <f t="shared" si="28"/>
        <v>0</v>
      </c>
      <c r="AM143" s="337"/>
      <c r="AN143" s="990"/>
      <c r="AO143" s="990"/>
      <c r="AP143" s="990"/>
      <c r="AQ143" s="990"/>
      <c r="AR143" s="990"/>
      <c r="AS143" s="990"/>
      <c r="AT143" s="990"/>
      <c r="AU143" s="990"/>
      <c r="AV143" s="990"/>
      <c r="AW143" s="990"/>
      <c r="AX143" s="1007">
        <f t="shared" si="29"/>
        <v>0</v>
      </c>
      <c r="AY143" s="337"/>
      <c r="AZ143" s="990"/>
      <c r="BA143" s="990"/>
      <c r="BB143" s="990"/>
      <c r="BC143" s="990"/>
      <c r="BD143" s="990"/>
      <c r="BE143" s="990"/>
      <c r="BF143" s="990"/>
      <c r="BG143" s="990"/>
      <c r="BH143" s="990"/>
      <c r="BI143" s="990"/>
      <c r="BJ143" s="1007">
        <f t="shared" ref="BJ143:BJ168" si="31">BI143-BG143</f>
        <v>0</v>
      </c>
      <c r="BN143" s="325"/>
      <c r="BO143" s="325"/>
      <c r="BP143" s="325"/>
      <c r="BQ143" s="325"/>
      <c r="BR143" s="325"/>
      <c r="BS143" s="325"/>
      <c r="BT143" s="325"/>
      <c r="BU143" s="325"/>
      <c r="BV143" s="325"/>
      <c r="BW143" s="325"/>
      <c r="BX143" s="325"/>
      <c r="BY143" s="325"/>
      <c r="BZ143" s="325"/>
      <c r="CA143" s="325"/>
      <c r="CB143" s="325"/>
      <c r="CC143" s="325"/>
      <c r="CD143" s="325"/>
      <c r="CE143" s="325"/>
      <c r="CF143" s="325"/>
      <c r="CG143" s="325"/>
    </row>
    <row r="144" spans="4:85">
      <c r="D144" s="990"/>
      <c r="E144" s="990"/>
      <c r="F144" s="990"/>
      <c r="G144" s="990"/>
      <c r="H144" s="990"/>
      <c r="I144" s="990"/>
      <c r="J144" s="990"/>
      <c r="K144" s="990"/>
      <c r="L144" s="990"/>
      <c r="M144" s="990"/>
      <c r="N144" s="996">
        <f>M144-K144</f>
        <v>0</v>
      </c>
      <c r="P144" s="990"/>
      <c r="Q144" s="990"/>
      <c r="R144" s="990"/>
      <c r="S144" s="990"/>
      <c r="T144" s="990"/>
      <c r="U144" s="990"/>
      <c r="V144" s="990"/>
      <c r="W144" s="990"/>
      <c r="X144" s="990"/>
      <c r="Y144" s="990"/>
      <c r="Z144" s="992">
        <f t="shared" si="27"/>
        <v>0</v>
      </c>
      <c r="AB144" s="990"/>
      <c r="AC144" s="990"/>
      <c r="AD144" s="990"/>
      <c r="AE144" s="990"/>
      <c r="AF144" s="990"/>
      <c r="AG144" s="990"/>
      <c r="AH144" s="990"/>
      <c r="AI144" s="990"/>
      <c r="AJ144" s="990"/>
      <c r="AK144" s="990"/>
      <c r="AL144" s="1007">
        <f t="shared" si="28"/>
        <v>0</v>
      </c>
      <c r="AM144" s="337"/>
      <c r="AN144" s="990"/>
      <c r="AO144" s="990"/>
      <c r="AP144" s="990"/>
      <c r="AQ144" s="990"/>
      <c r="AR144" s="990"/>
      <c r="AS144" s="990"/>
      <c r="AT144" s="990"/>
      <c r="AU144" s="990"/>
      <c r="AV144" s="990"/>
      <c r="AW144" s="990"/>
      <c r="AX144" s="1007">
        <f t="shared" si="29"/>
        <v>0</v>
      </c>
      <c r="AY144" s="337"/>
      <c r="AZ144" s="990"/>
      <c r="BA144" s="990"/>
      <c r="BB144" s="990"/>
      <c r="BC144" s="990"/>
      <c r="BD144" s="990"/>
      <c r="BE144" s="990"/>
      <c r="BF144" s="990"/>
      <c r="BG144" s="990"/>
      <c r="BH144" s="990"/>
      <c r="BI144" s="990"/>
      <c r="BJ144" s="1007">
        <f t="shared" si="31"/>
        <v>0</v>
      </c>
      <c r="BN144" s="325"/>
      <c r="BO144" s="325"/>
      <c r="BP144" s="325"/>
      <c r="BQ144" s="325"/>
      <c r="BR144" s="325"/>
      <c r="BS144" s="325"/>
      <c r="BT144" s="325"/>
      <c r="BU144" s="325"/>
      <c r="BV144" s="325"/>
      <c r="BW144" s="325"/>
      <c r="BX144" s="325"/>
      <c r="BY144" s="325"/>
      <c r="BZ144" s="325"/>
      <c r="CA144" s="325"/>
      <c r="CB144" s="325"/>
      <c r="CC144" s="325"/>
      <c r="CD144" s="325"/>
      <c r="CE144" s="325"/>
      <c r="CF144" s="325"/>
      <c r="CG144" s="325"/>
    </row>
    <row r="145" spans="4:85">
      <c r="D145" s="990"/>
      <c r="E145" s="990"/>
      <c r="F145" s="990"/>
      <c r="G145" s="990"/>
      <c r="H145" s="990"/>
      <c r="I145" s="990"/>
      <c r="J145" s="990"/>
      <c r="K145" s="990"/>
      <c r="L145" s="990"/>
      <c r="M145" s="990"/>
      <c r="N145" s="992">
        <f t="shared" si="30"/>
        <v>0</v>
      </c>
      <c r="P145" s="990"/>
      <c r="Q145" s="990"/>
      <c r="R145" s="990"/>
      <c r="S145" s="990"/>
      <c r="T145" s="990"/>
      <c r="U145" s="990"/>
      <c r="V145" s="990"/>
      <c r="W145" s="990"/>
      <c r="X145" s="990"/>
      <c r="Y145" s="990"/>
      <c r="Z145" s="992">
        <f t="shared" si="27"/>
        <v>0</v>
      </c>
      <c r="AB145" s="990"/>
      <c r="AC145" s="990"/>
      <c r="AD145" s="990"/>
      <c r="AE145" s="990"/>
      <c r="AF145" s="990"/>
      <c r="AG145" s="990"/>
      <c r="AH145" s="990"/>
      <c r="AI145" s="990"/>
      <c r="AJ145" s="990"/>
      <c r="AK145" s="990"/>
      <c r="AL145" s="1007">
        <f t="shared" si="28"/>
        <v>0</v>
      </c>
      <c r="AM145" s="337"/>
      <c r="AN145" s="990"/>
      <c r="AO145" s="990"/>
      <c r="AP145" s="990"/>
      <c r="AQ145" s="990"/>
      <c r="AR145" s="990"/>
      <c r="AS145" s="990"/>
      <c r="AT145" s="990"/>
      <c r="AU145" s="990"/>
      <c r="AV145" s="990"/>
      <c r="AW145" s="990"/>
      <c r="AX145" s="1007">
        <f t="shared" si="29"/>
        <v>0</v>
      </c>
      <c r="AY145" s="337"/>
      <c r="AZ145" s="990"/>
      <c r="BA145" s="990"/>
      <c r="BB145" s="990"/>
      <c r="BC145" s="990"/>
      <c r="BD145" s="990"/>
      <c r="BE145" s="990"/>
      <c r="BF145" s="990"/>
      <c r="BG145" s="990"/>
      <c r="BH145" s="990"/>
      <c r="BI145" s="990"/>
      <c r="BJ145" s="1007">
        <f t="shared" si="31"/>
        <v>0</v>
      </c>
      <c r="BN145" s="325"/>
      <c r="BO145" s="325"/>
      <c r="BP145" s="325"/>
      <c r="BQ145" s="325"/>
      <c r="BR145" s="325"/>
      <c r="BS145" s="325"/>
      <c r="BT145" s="325"/>
      <c r="BU145" s="325"/>
      <c r="BV145" s="325"/>
      <c r="BW145" s="325"/>
      <c r="BX145" s="325"/>
      <c r="BY145" s="325"/>
      <c r="BZ145" s="325"/>
      <c r="CA145" s="325"/>
      <c r="CB145" s="325"/>
      <c r="CC145" s="325"/>
      <c r="CD145" s="325"/>
      <c r="CE145" s="325"/>
      <c r="CF145" s="325"/>
      <c r="CG145" s="325"/>
    </row>
    <row r="146" spans="4:85">
      <c r="D146" s="990"/>
      <c r="E146" s="990"/>
      <c r="F146" s="990"/>
      <c r="G146" s="990"/>
      <c r="H146" s="990"/>
      <c r="I146" s="990"/>
      <c r="J146" s="990"/>
      <c r="K146" s="990"/>
      <c r="L146" s="990"/>
      <c r="M146" s="990"/>
      <c r="N146" s="992">
        <f t="shared" si="30"/>
        <v>0</v>
      </c>
      <c r="P146" s="990"/>
      <c r="Q146" s="990"/>
      <c r="R146" s="990"/>
      <c r="S146" s="990"/>
      <c r="T146" s="990"/>
      <c r="U146" s="990"/>
      <c r="V146" s="990"/>
      <c r="W146" s="990"/>
      <c r="X146" s="990"/>
      <c r="Y146" s="990"/>
      <c r="Z146" s="992">
        <f t="shared" si="27"/>
        <v>0</v>
      </c>
      <c r="AB146" s="990"/>
      <c r="AC146" s="990"/>
      <c r="AD146" s="990"/>
      <c r="AE146" s="990"/>
      <c r="AF146" s="990"/>
      <c r="AG146" s="990"/>
      <c r="AH146" s="990"/>
      <c r="AI146" s="990"/>
      <c r="AJ146" s="990"/>
      <c r="AK146" s="990"/>
      <c r="AL146" s="1007">
        <f t="shared" si="28"/>
        <v>0</v>
      </c>
      <c r="AM146" s="337"/>
      <c r="AN146" s="990"/>
      <c r="AO146" s="990"/>
      <c r="AP146" s="990"/>
      <c r="AQ146" s="990"/>
      <c r="AR146" s="990"/>
      <c r="AS146" s="990"/>
      <c r="AT146" s="990"/>
      <c r="AU146" s="990"/>
      <c r="AV146" s="990"/>
      <c r="AW146" s="990"/>
      <c r="AX146" s="1007">
        <f t="shared" si="29"/>
        <v>0</v>
      </c>
      <c r="AY146" s="337"/>
      <c r="AZ146" s="990"/>
      <c r="BA146" s="990"/>
      <c r="BB146" s="990"/>
      <c r="BC146" s="990"/>
      <c r="BD146" s="990"/>
      <c r="BE146" s="990"/>
      <c r="BF146" s="990"/>
      <c r="BG146" s="990"/>
      <c r="BH146" s="990"/>
      <c r="BI146" s="990"/>
      <c r="BJ146" s="1007">
        <f t="shared" si="31"/>
        <v>0</v>
      </c>
      <c r="BN146" s="325"/>
      <c r="BO146" s="325"/>
      <c r="BP146" s="325"/>
      <c r="BQ146" s="325"/>
      <c r="BR146" s="325"/>
      <c r="BS146" s="325"/>
      <c r="BT146" s="325"/>
      <c r="BU146" s="325"/>
      <c r="BV146" s="325"/>
      <c r="BW146" s="325"/>
      <c r="BX146" s="325"/>
      <c r="BY146" s="325"/>
      <c r="BZ146" s="325"/>
      <c r="CA146" s="325"/>
      <c r="CB146" s="325"/>
      <c r="CC146" s="325"/>
      <c r="CD146" s="325"/>
      <c r="CE146" s="325"/>
      <c r="CF146" s="325"/>
      <c r="CG146" s="325"/>
    </row>
    <row r="147" spans="4:85">
      <c r="D147" s="990"/>
      <c r="E147" s="990"/>
      <c r="F147" s="990"/>
      <c r="G147" s="990"/>
      <c r="H147" s="990"/>
      <c r="I147" s="990"/>
      <c r="J147" s="990"/>
      <c r="K147" s="990"/>
      <c r="L147" s="990"/>
      <c r="M147" s="990"/>
      <c r="N147" s="992">
        <f t="shared" si="30"/>
        <v>0</v>
      </c>
      <c r="P147" s="990"/>
      <c r="Q147" s="990"/>
      <c r="R147" s="990"/>
      <c r="S147" s="990"/>
      <c r="T147" s="990"/>
      <c r="U147" s="990"/>
      <c r="V147" s="990"/>
      <c r="W147" s="990"/>
      <c r="X147" s="990"/>
      <c r="Y147" s="990"/>
      <c r="Z147" s="992">
        <f t="shared" si="27"/>
        <v>0</v>
      </c>
      <c r="AB147" s="990"/>
      <c r="AC147" s="990"/>
      <c r="AD147" s="990"/>
      <c r="AE147" s="990"/>
      <c r="AF147" s="990"/>
      <c r="AG147" s="990"/>
      <c r="AH147" s="990"/>
      <c r="AI147" s="990"/>
      <c r="AJ147" s="990"/>
      <c r="AK147" s="990"/>
      <c r="AL147" s="1007">
        <f t="shared" si="28"/>
        <v>0</v>
      </c>
      <c r="AM147" s="337"/>
      <c r="AN147" s="990"/>
      <c r="AO147" s="990"/>
      <c r="AP147" s="990"/>
      <c r="AQ147" s="990"/>
      <c r="AR147" s="990"/>
      <c r="AS147" s="990"/>
      <c r="AT147" s="990"/>
      <c r="AU147" s="990"/>
      <c r="AV147" s="990"/>
      <c r="AW147" s="990"/>
      <c r="AX147" s="1007">
        <f t="shared" si="29"/>
        <v>0</v>
      </c>
      <c r="AY147" s="337"/>
      <c r="AZ147" s="990"/>
      <c r="BA147" s="990"/>
      <c r="BB147" s="990"/>
      <c r="BC147" s="990"/>
      <c r="BD147" s="990"/>
      <c r="BE147" s="990"/>
      <c r="BF147" s="990"/>
      <c r="BG147" s="990"/>
      <c r="BH147" s="990"/>
      <c r="BI147" s="990"/>
      <c r="BJ147" s="1007">
        <f t="shared" si="31"/>
        <v>0</v>
      </c>
      <c r="BN147" s="325"/>
      <c r="BO147" s="325"/>
      <c r="BP147" s="325"/>
      <c r="BQ147" s="325"/>
      <c r="BR147" s="325"/>
      <c r="BS147" s="325"/>
      <c r="BT147" s="325"/>
      <c r="BU147" s="325"/>
      <c r="BV147" s="325"/>
      <c r="BW147" s="325"/>
      <c r="BX147" s="325"/>
      <c r="BY147" s="325"/>
      <c r="BZ147" s="325"/>
      <c r="CA147" s="325"/>
      <c r="CB147" s="325"/>
      <c r="CC147" s="325"/>
      <c r="CD147" s="325"/>
      <c r="CE147" s="325"/>
      <c r="CF147" s="325"/>
      <c r="CG147" s="325"/>
    </row>
    <row r="148" spans="4:85">
      <c r="D148" s="990"/>
      <c r="E148" s="990"/>
      <c r="F148" s="990"/>
      <c r="G148" s="990"/>
      <c r="H148" s="990"/>
      <c r="I148" s="990"/>
      <c r="J148" s="990"/>
      <c r="K148" s="990"/>
      <c r="L148" s="990"/>
      <c r="M148" s="990"/>
      <c r="N148" s="992">
        <f t="shared" si="30"/>
        <v>0</v>
      </c>
      <c r="P148" s="990"/>
      <c r="Q148" s="990"/>
      <c r="R148" s="990"/>
      <c r="S148" s="990"/>
      <c r="T148" s="990"/>
      <c r="U148" s="990"/>
      <c r="V148" s="990"/>
      <c r="W148" s="990"/>
      <c r="X148" s="990"/>
      <c r="Y148" s="990"/>
      <c r="Z148" s="992">
        <f t="shared" si="27"/>
        <v>0</v>
      </c>
      <c r="AB148" s="990"/>
      <c r="AC148" s="990"/>
      <c r="AD148" s="990"/>
      <c r="AE148" s="990"/>
      <c r="AF148" s="990"/>
      <c r="AG148" s="990"/>
      <c r="AH148" s="990"/>
      <c r="AI148" s="990"/>
      <c r="AJ148" s="990"/>
      <c r="AK148" s="990"/>
      <c r="AL148" s="1007">
        <f t="shared" si="28"/>
        <v>0</v>
      </c>
      <c r="AM148" s="337"/>
      <c r="AN148" s="990"/>
      <c r="AO148" s="990"/>
      <c r="AP148" s="990"/>
      <c r="AQ148" s="990"/>
      <c r="AR148" s="990"/>
      <c r="AS148" s="990"/>
      <c r="AT148" s="990"/>
      <c r="AU148" s="990"/>
      <c r="AV148" s="990"/>
      <c r="AW148" s="990"/>
      <c r="AX148" s="1007">
        <f t="shared" si="29"/>
        <v>0</v>
      </c>
      <c r="AY148" s="337"/>
      <c r="AZ148" s="990"/>
      <c r="BA148" s="990"/>
      <c r="BB148" s="990"/>
      <c r="BC148" s="990"/>
      <c r="BD148" s="990"/>
      <c r="BE148" s="990"/>
      <c r="BF148" s="990"/>
      <c r="BG148" s="990"/>
      <c r="BH148" s="990"/>
      <c r="BI148" s="990"/>
      <c r="BJ148" s="1007">
        <f t="shared" si="31"/>
        <v>0</v>
      </c>
      <c r="BN148" s="325"/>
      <c r="BO148" s="325"/>
      <c r="BP148" s="325"/>
      <c r="BQ148" s="325"/>
      <c r="BR148" s="325"/>
      <c r="BS148" s="325"/>
      <c r="BT148" s="325"/>
      <c r="BU148" s="325"/>
      <c r="BV148" s="325"/>
      <c r="BW148" s="325"/>
      <c r="BX148" s="325"/>
      <c r="BY148" s="325"/>
      <c r="BZ148" s="325"/>
      <c r="CA148" s="325"/>
      <c r="CB148" s="325"/>
      <c r="CC148" s="325"/>
      <c r="CD148" s="325"/>
      <c r="CE148" s="325"/>
      <c r="CF148" s="325"/>
      <c r="CG148" s="325"/>
    </row>
    <row r="149" spans="4:85">
      <c r="D149" s="990"/>
      <c r="E149" s="990"/>
      <c r="F149" s="990"/>
      <c r="G149" s="990"/>
      <c r="H149" s="990"/>
      <c r="I149" s="990"/>
      <c r="J149" s="990"/>
      <c r="K149" s="990"/>
      <c r="L149" s="990"/>
      <c r="M149" s="990"/>
      <c r="N149" s="992">
        <f t="shared" si="30"/>
        <v>0</v>
      </c>
      <c r="P149" s="990"/>
      <c r="Q149" s="990"/>
      <c r="R149" s="990"/>
      <c r="S149" s="990"/>
      <c r="T149" s="990"/>
      <c r="U149" s="990"/>
      <c r="V149" s="990"/>
      <c r="W149" s="990"/>
      <c r="X149" s="990"/>
      <c r="Y149" s="990"/>
      <c r="Z149" s="992">
        <f t="shared" si="27"/>
        <v>0</v>
      </c>
      <c r="AB149" s="990"/>
      <c r="AC149" s="990"/>
      <c r="AD149" s="990"/>
      <c r="AE149" s="990"/>
      <c r="AF149" s="990"/>
      <c r="AG149" s="990"/>
      <c r="AH149" s="990"/>
      <c r="AI149" s="990"/>
      <c r="AJ149" s="990"/>
      <c r="AK149" s="990"/>
      <c r="AL149" s="1007">
        <f t="shared" si="28"/>
        <v>0</v>
      </c>
      <c r="AM149" s="337"/>
      <c r="AN149" s="990"/>
      <c r="AO149" s="990"/>
      <c r="AP149" s="990"/>
      <c r="AQ149" s="990"/>
      <c r="AR149" s="990"/>
      <c r="AS149" s="990"/>
      <c r="AT149" s="990"/>
      <c r="AU149" s="990"/>
      <c r="AV149" s="990"/>
      <c r="AW149" s="990"/>
      <c r="AX149" s="1007">
        <f t="shared" si="29"/>
        <v>0</v>
      </c>
      <c r="AY149" s="337"/>
      <c r="AZ149" s="990"/>
      <c r="BA149" s="990"/>
      <c r="BB149" s="990"/>
      <c r="BC149" s="990"/>
      <c r="BD149" s="990"/>
      <c r="BE149" s="990"/>
      <c r="BF149" s="990"/>
      <c r="BG149" s="990"/>
      <c r="BH149" s="990"/>
      <c r="BI149" s="990"/>
      <c r="BJ149" s="1007">
        <f t="shared" si="31"/>
        <v>0</v>
      </c>
      <c r="BN149" s="325"/>
      <c r="BO149" s="325"/>
      <c r="BP149" s="325"/>
      <c r="BQ149" s="325"/>
      <c r="BR149" s="325"/>
      <c r="BS149" s="325"/>
      <c r="BT149" s="325"/>
      <c r="BU149" s="325"/>
      <c r="BV149" s="325"/>
      <c r="BW149" s="325"/>
      <c r="BX149" s="325"/>
      <c r="BY149" s="325"/>
      <c r="BZ149" s="325"/>
      <c r="CA149" s="325"/>
      <c r="CB149" s="325"/>
      <c r="CC149" s="325"/>
      <c r="CD149" s="325"/>
      <c r="CE149" s="325"/>
      <c r="CF149" s="325"/>
      <c r="CG149" s="325"/>
    </row>
    <row r="150" spans="4:85">
      <c r="D150" s="990"/>
      <c r="E150" s="990"/>
      <c r="F150" s="990"/>
      <c r="G150" s="990"/>
      <c r="H150" s="990"/>
      <c r="I150" s="990"/>
      <c r="J150" s="990"/>
      <c r="K150" s="990"/>
      <c r="L150" s="990"/>
      <c r="M150" s="990"/>
      <c r="N150" s="992">
        <f t="shared" si="30"/>
        <v>0</v>
      </c>
      <c r="P150" s="990"/>
      <c r="Q150" s="990"/>
      <c r="R150" s="990"/>
      <c r="S150" s="990"/>
      <c r="T150" s="990"/>
      <c r="U150" s="990"/>
      <c r="V150" s="990"/>
      <c r="W150" s="990"/>
      <c r="X150" s="990"/>
      <c r="Y150" s="990"/>
      <c r="Z150" s="992">
        <f t="shared" si="27"/>
        <v>0</v>
      </c>
      <c r="AB150" s="990"/>
      <c r="AC150" s="990"/>
      <c r="AD150" s="990"/>
      <c r="AE150" s="990"/>
      <c r="AF150" s="990"/>
      <c r="AG150" s="990"/>
      <c r="AH150" s="990"/>
      <c r="AI150" s="990"/>
      <c r="AJ150" s="990"/>
      <c r="AK150" s="990"/>
      <c r="AL150" s="1007">
        <f t="shared" si="28"/>
        <v>0</v>
      </c>
      <c r="AM150" s="337"/>
      <c r="AN150" s="990"/>
      <c r="AO150" s="990"/>
      <c r="AP150" s="990"/>
      <c r="AQ150" s="990"/>
      <c r="AR150" s="990"/>
      <c r="AS150" s="990"/>
      <c r="AT150" s="990"/>
      <c r="AU150" s="990"/>
      <c r="AV150" s="990"/>
      <c r="AW150" s="990"/>
      <c r="AX150" s="1007">
        <f t="shared" si="29"/>
        <v>0</v>
      </c>
      <c r="AY150" s="337"/>
      <c r="AZ150" s="990"/>
      <c r="BA150" s="990"/>
      <c r="BB150" s="990"/>
      <c r="BC150" s="990"/>
      <c r="BD150" s="990"/>
      <c r="BE150" s="990"/>
      <c r="BF150" s="990"/>
      <c r="BG150" s="990"/>
      <c r="BH150" s="990"/>
      <c r="BI150" s="990"/>
      <c r="BJ150" s="1007">
        <f t="shared" si="31"/>
        <v>0</v>
      </c>
      <c r="BN150" s="325"/>
      <c r="BO150" s="325"/>
      <c r="BP150" s="325"/>
      <c r="BQ150" s="325"/>
      <c r="BR150" s="325"/>
      <c r="BS150" s="325"/>
      <c r="BT150" s="325"/>
      <c r="BU150" s="325"/>
      <c r="BV150" s="325"/>
      <c r="BW150" s="325"/>
      <c r="BX150" s="325"/>
      <c r="BY150" s="325"/>
      <c r="BZ150" s="325"/>
      <c r="CA150" s="325"/>
      <c r="CB150" s="325"/>
      <c r="CC150" s="325"/>
      <c r="CD150" s="325"/>
      <c r="CE150" s="325"/>
      <c r="CF150" s="325"/>
      <c r="CG150" s="325"/>
    </row>
    <row r="151" spans="4:85">
      <c r="D151" s="990"/>
      <c r="E151" s="990"/>
      <c r="F151" s="990"/>
      <c r="G151" s="990"/>
      <c r="H151" s="990"/>
      <c r="I151" s="990"/>
      <c r="J151" s="990"/>
      <c r="K151" s="990"/>
      <c r="L151" s="990"/>
      <c r="M151" s="990"/>
      <c r="N151" s="992">
        <f t="shared" si="30"/>
        <v>0</v>
      </c>
      <c r="P151" s="990"/>
      <c r="Q151" s="990"/>
      <c r="R151" s="990"/>
      <c r="S151" s="990"/>
      <c r="T151" s="990"/>
      <c r="U151" s="990"/>
      <c r="V151" s="990"/>
      <c r="W151" s="990"/>
      <c r="X151" s="990"/>
      <c r="Y151" s="990"/>
      <c r="Z151" s="992">
        <f t="shared" si="27"/>
        <v>0</v>
      </c>
      <c r="AB151" s="990"/>
      <c r="AC151" s="990"/>
      <c r="AD151" s="990"/>
      <c r="AE151" s="990"/>
      <c r="AF151" s="990"/>
      <c r="AG151" s="990"/>
      <c r="AH151" s="990"/>
      <c r="AI151" s="990"/>
      <c r="AJ151" s="990"/>
      <c r="AK151" s="990"/>
      <c r="AL151" s="1007">
        <f t="shared" si="28"/>
        <v>0</v>
      </c>
      <c r="AM151" s="337"/>
      <c r="AN151" s="990"/>
      <c r="AO151" s="990"/>
      <c r="AP151" s="990"/>
      <c r="AQ151" s="990"/>
      <c r="AR151" s="990"/>
      <c r="AS151" s="990"/>
      <c r="AT151" s="990"/>
      <c r="AU151" s="990"/>
      <c r="AV151" s="990"/>
      <c r="AW151" s="990"/>
      <c r="AX151" s="1007">
        <f t="shared" si="29"/>
        <v>0</v>
      </c>
      <c r="AY151" s="337"/>
      <c r="AZ151" s="990"/>
      <c r="BA151" s="990"/>
      <c r="BB151" s="990"/>
      <c r="BC151" s="990"/>
      <c r="BD151" s="990"/>
      <c r="BE151" s="990"/>
      <c r="BF151" s="990"/>
      <c r="BG151" s="990"/>
      <c r="BH151" s="990"/>
      <c r="BI151" s="990"/>
      <c r="BJ151" s="1007">
        <f t="shared" si="31"/>
        <v>0</v>
      </c>
      <c r="BN151" s="325"/>
      <c r="BO151" s="325"/>
      <c r="BP151" s="325"/>
      <c r="BQ151" s="325"/>
      <c r="BR151" s="325"/>
      <c r="BS151" s="325"/>
      <c r="BT151" s="325"/>
      <c r="BU151" s="325"/>
      <c r="BV151" s="325"/>
      <c r="BW151" s="325"/>
      <c r="BX151" s="325"/>
      <c r="BY151" s="325"/>
      <c r="BZ151" s="325"/>
      <c r="CA151" s="325"/>
      <c r="CB151" s="325"/>
      <c r="CC151" s="325"/>
      <c r="CD151" s="325"/>
      <c r="CE151" s="325"/>
      <c r="CF151" s="325"/>
      <c r="CG151" s="325"/>
    </row>
    <row r="152" spans="4:85">
      <c r="D152" s="990"/>
      <c r="E152" s="990"/>
      <c r="F152" s="990"/>
      <c r="G152" s="990"/>
      <c r="H152" s="990"/>
      <c r="I152" s="990"/>
      <c r="J152" s="990"/>
      <c r="K152" s="990"/>
      <c r="L152" s="990"/>
      <c r="M152" s="990"/>
      <c r="N152" s="992">
        <f t="shared" si="30"/>
        <v>0</v>
      </c>
      <c r="P152" s="990"/>
      <c r="Q152" s="990"/>
      <c r="R152" s="990"/>
      <c r="S152" s="990"/>
      <c r="T152" s="990"/>
      <c r="U152" s="990"/>
      <c r="V152" s="990"/>
      <c r="W152" s="990"/>
      <c r="X152" s="990"/>
      <c r="Y152" s="990"/>
      <c r="Z152" s="992">
        <f t="shared" si="27"/>
        <v>0</v>
      </c>
      <c r="AB152" s="990"/>
      <c r="AC152" s="990"/>
      <c r="AD152" s="990"/>
      <c r="AE152" s="990"/>
      <c r="AF152" s="990"/>
      <c r="AG152" s="990"/>
      <c r="AH152" s="990"/>
      <c r="AI152" s="990"/>
      <c r="AJ152" s="990"/>
      <c r="AK152" s="990"/>
      <c r="AL152" s="1007">
        <f t="shared" si="28"/>
        <v>0</v>
      </c>
      <c r="AM152" s="337"/>
      <c r="AN152" s="990"/>
      <c r="AO152" s="990"/>
      <c r="AP152" s="990"/>
      <c r="AQ152" s="990"/>
      <c r="AR152" s="990"/>
      <c r="AS152" s="990"/>
      <c r="AT152" s="990"/>
      <c r="AU152" s="990"/>
      <c r="AV152" s="990"/>
      <c r="AW152" s="990"/>
      <c r="AX152" s="1007">
        <f t="shared" si="29"/>
        <v>0</v>
      </c>
      <c r="AY152" s="337"/>
      <c r="AZ152" s="990"/>
      <c r="BA152" s="990"/>
      <c r="BB152" s="990"/>
      <c r="BC152" s="990"/>
      <c r="BD152" s="990"/>
      <c r="BE152" s="990"/>
      <c r="BF152" s="990"/>
      <c r="BG152" s="990"/>
      <c r="BH152" s="990"/>
      <c r="BI152" s="990"/>
      <c r="BJ152" s="1007">
        <f t="shared" si="31"/>
        <v>0</v>
      </c>
      <c r="BN152" s="325"/>
      <c r="BO152" s="325"/>
      <c r="BP152" s="325"/>
      <c r="BQ152" s="325"/>
      <c r="BR152" s="325"/>
      <c r="BS152" s="325"/>
      <c r="BT152" s="325"/>
      <c r="BU152" s="325"/>
      <c r="BV152" s="325"/>
      <c r="BW152" s="325"/>
      <c r="BX152" s="325"/>
      <c r="BY152" s="325"/>
      <c r="BZ152" s="325"/>
      <c r="CA152" s="325"/>
      <c r="CB152" s="325"/>
      <c r="CC152" s="325"/>
      <c r="CD152" s="325"/>
      <c r="CE152" s="325"/>
      <c r="CF152" s="325"/>
      <c r="CG152" s="325"/>
    </row>
    <row r="153" spans="4:85">
      <c r="D153" s="990"/>
      <c r="E153" s="990"/>
      <c r="F153" s="990"/>
      <c r="G153" s="990"/>
      <c r="H153" s="990"/>
      <c r="I153" s="990"/>
      <c r="J153" s="990"/>
      <c r="K153" s="990"/>
      <c r="L153" s="990"/>
      <c r="M153" s="990"/>
      <c r="N153" s="992">
        <f t="shared" si="30"/>
        <v>0</v>
      </c>
      <c r="P153" s="990"/>
      <c r="Q153" s="990"/>
      <c r="R153" s="990"/>
      <c r="S153" s="990"/>
      <c r="T153" s="990"/>
      <c r="U153" s="990"/>
      <c r="V153" s="990"/>
      <c r="W153" s="990"/>
      <c r="X153" s="990"/>
      <c r="Y153" s="990"/>
      <c r="Z153" s="992">
        <f t="shared" si="27"/>
        <v>0</v>
      </c>
      <c r="AB153" s="990"/>
      <c r="AC153" s="990"/>
      <c r="AD153" s="990"/>
      <c r="AE153" s="990"/>
      <c r="AF153" s="990"/>
      <c r="AG153" s="990"/>
      <c r="AH153" s="990"/>
      <c r="AI153" s="990"/>
      <c r="AJ153" s="990"/>
      <c r="AK153" s="990"/>
      <c r="AL153" s="1007">
        <f t="shared" si="28"/>
        <v>0</v>
      </c>
      <c r="AM153" s="337"/>
      <c r="AN153" s="990"/>
      <c r="AO153" s="990"/>
      <c r="AP153" s="990"/>
      <c r="AQ153" s="990"/>
      <c r="AR153" s="990"/>
      <c r="AS153" s="990"/>
      <c r="AT153" s="990"/>
      <c r="AU153" s="990"/>
      <c r="AV153" s="990"/>
      <c r="AW153" s="990"/>
      <c r="AX153" s="1007">
        <f t="shared" si="29"/>
        <v>0</v>
      </c>
      <c r="AY153" s="337"/>
      <c r="AZ153" s="990"/>
      <c r="BA153" s="990"/>
      <c r="BB153" s="990"/>
      <c r="BC153" s="990"/>
      <c r="BD153" s="990"/>
      <c r="BE153" s="990"/>
      <c r="BF153" s="990"/>
      <c r="BG153" s="990"/>
      <c r="BH153" s="990"/>
      <c r="BI153" s="990"/>
      <c r="BJ153" s="1007">
        <f t="shared" si="31"/>
        <v>0</v>
      </c>
      <c r="BN153" s="325"/>
      <c r="BO153" s="325"/>
      <c r="BP153" s="325"/>
      <c r="BQ153" s="325"/>
      <c r="BR153" s="325"/>
      <c r="BS153" s="325"/>
      <c r="BT153" s="325"/>
      <c r="BU153" s="325"/>
      <c r="BV153" s="325"/>
      <c r="BW153" s="325"/>
      <c r="BX153" s="325"/>
      <c r="BY153" s="325"/>
      <c r="BZ153" s="325"/>
      <c r="CA153" s="325"/>
      <c r="CB153" s="325"/>
      <c r="CC153" s="325"/>
      <c r="CD153" s="325"/>
      <c r="CE153" s="325"/>
      <c r="CF153" s="325"/>
      <c r="CG153" s="325"/>
    </row>
    <row r="154" spans="4:85">
      <c r="D154" s="990"/>
      <c r="E154" s="990"/>
      <c r="F154" s="990"/>
      <c r="G154" s="990"/>
      <c r="H154" s="990"/>
      <c r="I154" s="990"/>
      <c r="J154" s="990"/>
      <c r="K154" s="990"/>
      <c r="L154" s="990"/>
      <c r="M154" s="990"/>
      <c r="N154" s="992">
        <f t="shared" si="30"/>
        <v>0</v>
      </c>
      <c r="P154" s="990"/>
      <c r="Q154" s="990"/>
      <c r="R154" s="990"/>
      <c r="S154" s="990"/>
      <c r="T154" s="990"/>
      <c r="U154" s="990"/>
      <c r="V154" s="990"/>
      <c r="W154" s="990"/>
      <c r="X154" s="990"/>
      <c r="Y154" s="990"/>
      <c r="Z154" s="992">
        <f t="shared" si="27"/>
        <v>0</v>
      </c>
      <c r="AB154" s="990"/>
      <c r="AC154" s="990"/>
      <c r="AD154" s="990"/>
      <c r="AE154" s="990"/>
      <c r="AF154" s="990"/>
      <c r="AG154" s="990"/>
      <c r="AH154" s="990"/>
      <c r="AI154" s="990"/>
      <c r="AJ154" s="990"/>
      <c r="AK154" s="990"/>
      <c r="AL154" s="1007">
        <f t="shared" si="28"/>
        <v>0</v>
      </c>
      <c r="AM154" s="337"/>
      <c r="AN154" s="990"/>
      <c r="AO154" s="990"/>
      <c r="AP154" s="990"/>
      <c r="AQ154" s="990"/>
      <c r="AR154" s="990"/>
      <c r="AS154" s="990"/>
      <c r="AT154" s="990"/>
      <c r="AU154" s="990"/>
      <c r="AV154" s="990"/>
      <c r="AW154" s="990"/>
      <c r="AX154" s="1007">
        <f t="shared" si="29"/>
        <v>0</v>
      </c>
      <c r="AY154" s="337"/>
      <c r="AZ154" s="990"/>
      <c r="BA154" s="990"/>
      <c r="BB154" s="990"/>
      <c r="BC154" s="990"/>
      <c r="BD154" s="990"/>
      <c r="BE154" s="990"/>
      <c r="BF154" s="990"/>
      <c r="BG154" s="990"/>
      <c r="BH154" s="990"/>
      <c r="BI154" s="990"/>
      <c r="BJ154" s="1007">
        <f t="shared" si="31"/>
        <v>0</v>
      </c>
      <c r="BN154" s="325"/>
      <c r="BO154" s="325"/>
      <c r="BP154" s="325"/>
      <c r="BQ154" s="325"/>
      <c r="BR154" s="325"/>
      <c r="BS154" s="325"/>
      <c r="BT154" s="325"/>
      <c r="BU154" s="325"/>
      <c r="BV154" s="325"/>
      <c r="BW154" s="325"/>
      <c r="BX154" s="325"/>
      <c r="BY154" s="325"/>
      <c r="BZ154" s="325"/>
      <c r="CA154" s="325"/>
      <c r="CB154" s="325"/>
      <c r="CC154" s="325"/>
      <c r="CD154" s="325"/>
      <c r="CE154" s="325"/>
      <c r="CF154" s="325"/>
      <c r="CG154" s="325"/>
    </row>
    <row r="155" spans="4:85">
      <c r="D155" s="990"/>
      <c r="E155" s="990"/>
      <c r="F155" s="990"/>
      <c r="G155" s="990"/>
      <c r="H155" s="990"/>
      <c r="I155" s="990"/>
      <c r="J155" s="990"/>
      <c r="K155" s="990"/>
      <c r="L155" s="990"/>
      <c r="M155" s="990"/>
      <c r="N155" s="992">
        <f t="shared" si="30"/>
        <v>0</v>
      </c>
      <c r="P155" s="990"/>
      <c r="Q155" s="990"/>
      <c r="R155" s="990"/>
      <c r="S155" s="990"/>
      <c r="T155" s="990"/>
      <c r="U155" s="990"/>
      <c r="V155" s="990"/>
      <c r="W155" s="990"/>
      <c r="X155" s="990"/>
      <c r="Y155" s="990"/>
      <c r="Z155" s="992">
        <f t="shared" si="27"/>
        <v>0</v>
      </c>
      <c r="AB155" s="990"/>
      <c r="AC155" s="990"/>
      <c r="AD155" s="990"/>
      <c r="AE155" s="990"/>
      <c r="AF155" s="990"/>
      <c r="AG155" s="990"/>
      <c r="AH155" s="990"/>
      <c r="AI155" s="990"/>
      <c r="AJ155" s="990"/>
      <c r="AK155" s="990"/>
      <c r="AL155" s="1007">
        <f t="shared" si="28"/>
        <v>0</v>
      </c>
      <c r="AM155" s="337"/>
      <c r="AN155" s="990"/>
      <c r="AO155" s="990"/>
      <c r="AP155" s="990"/>
      <c r="AQ155" s="990"/>
      <c r="AR155" s="990"/>
      <c r="AS155" s="990"/>
      <c r="AT155" s="990"/>
      <c r="AU155" s="990"/>
      <c r="AV155" s="990"/>
      <c r="AW155" s="990"/>
      <c r="AX155" s="1007">
        <f t="shared" si="29"/>
        <v>0</v>
      </c>
      <c r="AY155" s="337"/>
      <c r="AZ155" s="990"/>
      <c r="BA155" s="990"/>
      <c r="BB155" s="990"/>
      <c r="BC155" s="990"/>
      <c r="BD155" s="990"/>
      <c r="BE155" s="990"/>
      <c r="BF155" s="990"/>
      <c r="BG155" s="990"/>
      <c r="BH155" s="990"/>
      <c r="BI155" s="990"/>
      <c r="BJ155" s="1007">
        <f t="shared" si="31"/>
        <v>0</v>
      </c>
      <c r="BN155" s="325"/>
      <c r="BO155" s="325"/>
      <c r="BP155" s="325"/>
      <c r="BQ155" s="325"/>
      <c r="BR155" s="325"/>
      <c r="BS155" s="325"/>
      <c r="BT155" s="325"/>
      <c r="BU155" s="325"/>
      <c r="BV155" s="325"/>
      <c r="BW155" s="325"/>
      <c r="BX155" s="325"/>
      <c r="BY155" s="325"/>
      <c r="BZ155" s="325"/>
      <c r="CA155" s="325"/>
      <c r="CB155" s="325"/>
      <c r="CC155" s="325"/>
      <c r="CD155" s="325"/>
      <c r="CE155" s="325"/>
      <c r="CF155" s="325"/>
      <c r="CG155" s="325"/>
    </row>
    <row r="156" spans="4:85">
      <c r="D156" s="990"/>
      <c r="E156" s="990"/>
      <c r="F156" s="990"/>
      <c r="G156" s="990"/>
      <c r="H156" s="990"/>
      <c r="I156" s="990"/>
      <c r="J156" s="990"/>
      <c r="K156" s="990"/>
      <c r="L156" s="990"/>
      <c r="M156" s="990"/>
      <c r="N156" s="992">
        <f t="shared" si="30"/>
        <v>0</v>
      </c>
      <c r="P156" s="990"/>
      <c r="Q156" s="990"/>
      <c r="R156" s="990"/>
      <c r="S156" s="990"/>
      <c r="T156" s="990"/>
      <c r="U156" s="990"/>
      <c r="V156" s="990"/>
      <c r="W156" s="990"/>
      <c r="X156" s="990"/>
      <c r="Y156" s="990"/>
      <c r="Z156" s="992">
        <f t="shared" si="27"/>
        <v>0</v>
      </c>
      <c r="AB156" s="990"/>
      <c r="AC156" s="990"/>
      <c r="AD156" s="990"/>
      <c r="AE156" s="990"/>
      <c r="AF156" s="990"/>
      <c r="AG156" s="990"/>
      <c r="AH156" s="990"/>
      <c r="AI156" s="990"/>
      <c r="AJ156" s="990"/>
      <c r="AK156" s="990"/>
      <c r="AL156" s="1007">
        <f t="shared" si="28"/>
        <v>0</v>
      </c>
      <c r="AM156" s="337"/>
      <c r="AN156" s="990"/>
      <c r="AO156" s="990"/>
      <c r="AP156" s="990"/>
      <c r="AQ156" s="990"/>
      <c r="AR156" s="990"/>
      <c r="AS156" s="990"/>
      <c r="AT156" s="990"/>
      <c r="AU156" s="990"/>
      <c r="AV156" s="990"/>
      <c r="AW156" s="990"/>
      <c r="AX156" s="1007">
        <f t="shared" si="29"/>
        <v>0</v>
      </c>
      <c r="AY156" s="337"/>
      <c r="AZ156" s="990"/>
      <c r="BA156" s="990"/>
      <c r="BB156" s="990"/>
      <c r="BC156" s="990"/>
      <c r="BD156" s="990"/>
      <c r="BE156" s="990"/>
      <c r="BF156" s="990"/>
      <c r="BG156" s="990"/>
      <c r="BH156" s="990"/>
      <c r="BI156" s="990"/>
      <c r="BJ156" s="1007">
        <f t="shared" si="31"/>
        <v>0</v>
      </c>
      <c r="BN156" s="325"/>
      <c r="BO156" s="325"/>
      <c r="BP156" s="325"/>
      <c r="BQ156" s="325"/>
      <c r="BR156" s="325"/>
      <c r="BS156" s="325"/>
      <c r="BT156" s="325"/>
      <c r="BU156" s="325"/>
      <c r="BV156" s="325"/>
      <c r="BW156" s="325"/>
      <c r="BX156" s="325"/>
      <c r="BY156" s="325"/>
      <c r="BZ156" s="325"/>
      <c r="CA156" s="325"/>
      <c r="CB156" s="325"/>
      <c r="CC156" s="325"/>
      <c r="CD156" s="325"/>
      <c r="CE156" s="325"/>
      <c r="CF156" s="325"/>
      <c r="CG156" s="325"/>
    </row>
    <row r="157" spans="4:85">
      <c r="D157" s="990"/>
      <c r="E157" s="990"/>
      <c r="F157" s="990"/>
      <c r="G157" s="990"/>
      <c r="H157" s="990"/>
      <c r="I157" s="990"/>
      <c r="J157" s="990"/>
      <c r="K157" s="990"/>
      <c r="L157" s="990"/>
      <c r="M157" s="990"/>
      <c r="N157" s="992">
        <f t="shared" si="30"/>
        <v>0</v>
      </c>
      <c r="P157" s="990"/>
      <c r="Q157" s="990"/>
      <c r="R157" s="990"/>
      <c r="S157" s="990"/>
      <c r="T157" s="990"/>
      <c r="U157" s="990"/>
      <c r="V157" s="990"/>
      <c r="W157" s="990"/>
      <c r="X157" s="990"/>
      <c r="Y157" s="990"/>
      <c r="Z157" s="992">
        <f t="shared" si="27"/>
        <v>0</v>
      </c>
      <c r="AB157" s="990"/>
      <c r="AC157" s="990"/>
      <c r="AD157" s="990"/>
      <c r="AE157" s="990"/>
      <c r="AF157" s="990"/>
      <c r="AG157" s="990"/>
      <c r="AH157" s="990"/>
      <c r="AI157" s="990"/>
      <c r="AJ157" s="990"/>
      <c r="AK157" s="990"/>
      <c r="AL157" s="1007">
        <f t="shared" si="28"/>
        <v>0</v>
      </c>
      <c r="AM157" s="337"/>
      <c r="AN157" s="990"/>
      <c r="AO157" s="990"/>
      <c r="AP157" s="990"/>
      <c r="AQ157" s="990"/>
      <c r="AR157" s="990"/>
      <c r="AS157" s="990"/>
      <c r="AT157" s="990"/>
      <c r="AU157" s="990"/>
      <c r="AV157" s="990"/>
      <c r="AW157" s="990"/>
      <c r="AX157" s="1007">
        <f t="shared" si="29"/>
        <v>0</v>
      </c>
      <c r="AY157" s="337"/>
      <c r="AZ157" s="990"/>
      <c r="BA157" s="990"/>
      <c r="BB157" s="990"/>
      <c r="BC157" s="990"/>
      <c r="BD157" s="990"/>
      <c r="BE157" s="990"/>
      <c r="BF157" s="990"/>
      <c r="BG157" s="990"/>
      <c r="BH157" s="990"/>
      <c r="BI157" s="990"/>
      <c r="BJ157" s="1007">
        <f t="shared" si="31"/>
        <v>0</v>
      </c>
      <c r="BN157" s="325"/>
      <c r="BO157" s="325"/>
      <c r="BP157" s="325"/>
      <c r="BQ157" s="325"/>
      <c r="BR157" s="325"/>
      <c r="BS157" s="325"/>
      <c r="BT157" s="325"/>
      <c r="BU157" s="325"/>
      <c r="BV157" s="325"/>
      <c r="BW157" s="325"/>
      <c r="BX157" s="325"/>
      <c r="BY157" s="325"/>
      <c r="BZ157" s="325"/>
      <c r="CA157" s="325"/>
      <c r="CB157" s="325"/>
      <c r="CC157" s="325"/>
      <c r="CD157" s="325"/>
      <c r="CE157" s="325"/>
      <c r="CF157" s="325"/>
      <c r="CG157" s="325"/>
    </row>
    <row r="158" spans="4:85">
      <c r="D158" s="990"/>
      <c r="E158" s="990"/>
      <c r="F158" s="990"/>
      <c r="G158" s="990"/>
      <c r="H158" s="990"/>
      <c r="I158" s="990"/>
      <c r="J158" s="990"/>
      <c r="K158" s="990"/>
      <c r="L158" s="990"/>
      <c r="M158" s="990"/>
      <c r="N158" s="992">
        <f t="shared" si="30"/>
        <v>0</v>
      </c>
      <c r="P158" s="990"/>
      <c r="Q158" s="990"/>
      <c r="R158" s="990"/>
      <c r="S158" s="990"/>
      <c r="T158" s="990"/>
      <c r="U158" s="990"/>
      <c r="V158" s="990"/>
      <c r="W158" s="990"/>
      <c r="X158" s="990"/>
      <c r="Y158" s="990"/>
      <c r="Z158" s="992">
        <f t="shared" si="27"/>
        <v>0</v>
      </c>
      <c r="AB158" s="990"/>
      <c r="AC158" s="990"/>
      <c r="AD158" s="990"/>
      <c r="AE158" s="990"/>
      <c r="AF158" s="990"/>
      <c r="AG158" s="990"/>
      <c r="AH158" s="990"/>
      <c r="AI158" s="990"/>
      <c r="AJ158" s="990"/>
      <c r="AK158" s="990"/>
      <c r="AL158" s="1007">
        <f t="shared" si="28"/>
        <v>0</v>
      </c>
      <c r="AM158" s="337"/>
      <c r="AN158" s="990"/>
      <c r="AO158" s="990"/>
      <c r="AP158" s="990"/>
      <c r="AQ158" s="990"/>
      <c r="AR158" s="990"/>
      <c r="AS158" s="990"/>
      <c r="AT158" s="990"/>
      <c r="AU158" s="990"/>
      <c r="AV158" s="990"/>
      <c r="AW158" s="990"/>
      <c r="AX158" s="1007">
        <f t="shared" si="29"/>
        <v>0</v>
      </c>
      <c r="AY158" s="337"/>
      <c r="AZ158" s="990"/>
      <c r="BA158" s="990"/>
      <c r="BB158" s="990"/>
      <c r="BC158" s="990"/>
      <c r="BD158" s="990"/>
      <c r="BE158" s="990"/>
      <c r="BF158" s="990"/>
      <c r="BG158" s="990"/>
      <c r="BH158" s="990"/>
      <c r="BI158" s="990"/>
      <c r="BJ158" s="1007">
        <f t="shared" si="31"/>
        <v>0</v>
      </c>
      <c r="BN158" s="325"/>
      <c r="BO158" s="325"/>
      <c r="BP158" s="325"/>
      <c r="BQ158" s="325"/>
      <c r="BR158" s="325"/>
      <c r="BS158" s="325"/>
      <c r="BT158" s="325"/>
      <c r="BU158" s="325"/>
      <c r="BV158" s="325"/>
      <c r="BW158" s="325"/>
      <c r="BX158" s="325"/>
      <c r="BY158" s="325"/>
      <c r="BZ158" s="325"/>
      <c r="CA158" s="325"/>
      <c r="CB158" s="325"/>
      <c r="CC158" s="325"/>
      <c r="CD158" s="325"/>
      <c r="CE158" s="325"/>
      <c r="CF158" s="325"/>
      <c r="CG158" s="325"/>
    </row>
    <row r="159" spans="4:85">
      <c r="D159" s="990"/>
      <c r="E159" s="990"/>
      <c r="F159" s="990"/>
      <c r="G159" s="990"/>
      <c r="H159" s="990"/>
      <c r="I159" s="990"/>
      <c r="J159" s="990"/>
      <c r="K159" s="990"/>
      <c r="L159" s="990"/>
      <c r="M159" s="990"/>
      <c r="N159" s="992">
        <f t="shared" si="30"/>
        <v>0</v>
      </c>
      <c r="P159" s="990"/>
      <c r="Q159" s="990"/>
      <c r="R159" s="990"/>
      <c r="S159" s="990"/>
      <c r="T159" s="990"/>
      <c r="U159" s="990"/>
      <c r="V159" s="990"/>
      <c r="W159" s="990"/>
      <c r="X159" s="990"/>
      <c r="Y159" s="990"/>
      <c r="Z159" s="992">
        <f t="shared" si="27"/>
        <v>0</v>
      </c>
      <c r="AB159" s="990"/>
      <c r="AC159" s="990"/>
      <c r="AD159" s="990"/>
      <c r="AE159" s="990"/>
      <c r="AF159" s="990"/>
      <c r="AG159" s="990"/>
      <c r="AH159" s="990"/>
      <c r="AI159" s="990"/>
      <c r="AJ159" s="990"/>
      <c r="AK159" s="990"/>
      <c r="AL159" s="1007">
        <f t="shared" si="28"/>
        <v>0</v>
      </c>
      <c r="AM159" s="337"/>
      <c r="AN159" s="990"/>
      <c r="AO159" s="990"/>
      <c r="AP159" s="990"/>
      <c r="AQ159" s="990"/>
      <c r="AR159" s="990"/>
      <c r="AS159" s="990"/>
      <c r="AT159" s="990"/>
      <c r="AU159" s="990"/>
      <c r="AV159" s="990"/>
      <c r="AW159" s="990"/>
      <c r="AX159" s="1007">
        <f t="shared" si="29"/>
        <v>0</v>
      </c>
      <c r="AY159" s="337"/>
      <c r="AZ159" s="990"/>
      <c r="BA159" s="990"/>
      <c r="BB159" s="990"/>
      <c r="BC159" s="990"/>
      <c r="BD159" s="990"/>
      <c r="BE159" s="990"/>
      <c r="BF159" s="990"/>
      <c r="BG159" s="990"/>
      <c r="BH159" s="990"/>
      <c r="BI159" s="990"/>
      <c r="BJ159" s="1007">
        <f t="shared" si="31"/>
        <v>0</v>
      </c>
      <c r="BN159" s="325"/>
      <c r="BO159" s="325"/>
      <c r="BP159" s="325"/>
      <c r="BQ159" s="325"/>
      <c r="BR159" s="325"/>
      <c r="BS159" s="325"/>
      <c r="BT159" s="325"/>
      <c r="BU159" s="325"/>
      <c r="BV159" s="325"/>
      <c r="BW159" s="325"/>
      <c r="BX159" s="325"/>
      <c r="BY159" s="325"/>
      <c r="BZ159" s="325"/>
      <c r="CA159" s="325"/>
      <c r="CB159" s="325"/>
      <c r="CC159" s="325"/>
      <c r="CD159" s="325"/>
      <c r="CE159" s="325"/>
      <c r="CF159" s="325"/>
      <c r="CG159" s="325"/>
    </row>
    <row r="160" spans="4:85">
      <c r="D160" s="990"/>
      <c r="E160" s="990"/>
      <c r="F160" s="990"/>
      <c r="G160" s="990"/>
      <c r="H160" s="990"/>
      <c r="I160" s="990"/>
      <c r="J160" s="990"/>
      <c r="K160" s="990"/>
      <c r="L160" s="990"/>
      <c r="M160" s="990"/>
      <c r="N160" s="992">
        <f t="shared" si="30"/>
        <v>0</v>
      </c>
      <c r="P160" s="990"/>
      <c r="Q160" s="990"/>
      <c r="R160" s="990"/>
      <c r="S160" s="990"/>
      <c r="T160" s="990"/>
      <c r="U160" s="990"/>
      <c r="V160" s="990"/>
      <c r="W160" s="990"/>
      <c r="X160" s="990"/>
      <c r="Y160" s="990"/>
      <c r="Z160" s="992">
        <f t="shared" si="27"/>
        <v>0</v>
      </c>
      <c r="AB160" s="990"/>
      <c r="AC160" s="990"/>
      <c r="AD160" s="990"/>
      <c r="AE160" s="990"/>
      <c r="AF160" s="990"/>
      <c r="AG160" s="990"/>
      <c r="AH160" s="990"/>
      <c r="AI160" s="990"/>
      <c r="AJ160" s="990"/>
      <c r="AK160" s="990"/>
      <c r="AL160" s="1007">
        <f t="shared" si="28"/>
        <v>0</v>
      </c>
      <c r="AM160" s="337"/>
      <c r="AN160" s="990"/>
      <c r="AO160" s="990"/>
      <c r="AP160" s="990"/>
      <c r="AQ160" s="990"/>
      <c r="AR160" s="990"/>
      <c r="AS160" s="990"/>
      <c r="AT160" s="990"/>
      <c r="AU160" s="990"/>
      <c r="AV160" s="990"/>
      <c r="AW160" s="990"/>
      <c r="AX160" s="1007">
        <f t="shared" si="29"/>
        <v>0</v>
      </c>
      <c r="AY160" s="337"/>
      <c r="AZ160" s="990"/>
      <c r="BA160" s="990"/>
      <c r="BB160" s="990"/>
      <c r="BC160" s="990"/>
      <c r="BD160" s="990"/>
      <c r="BE160" s="990"/>
      <c r="BF160" s="990"/>
      <c r="BG160" s="990"/>
      <c r="BH160" s="990"/>
      <c r="BI160" s="990"/>
      <c r="BJ160" s="1007">
        <f t="shared" si="31"/>
        <v>0</v>
      </c>
      <c r="BN160" s="325"/>
      <c r="BO160" s="325"/>
      <c r="BP160" s="325"/>
      <c r="BQ160" s="325"/>
      <c r="BR160" s="325"/>
      <c r="BS160" s="325"/>
      <c r="BT160" s="325"/>
      <c r="BU160" s="325"/>
      <c r="BV160" s="325"/>
      <c r="BW160" s="325"/>
      <c r="BX160" s="325"/>
      <c r="BY160" s="325"/>
      <c r="BZ160" s="325"/>
      <c r="CA160" s="325"/>
      <c r="CB160" s="325"/>
      <c r="CC160" s="325"/>
      <c r="CD160" s="325"/>
      <c r="CE160" s="325"/>
      <c r="CF160" s="325"/>
      <c r="CG160" s="325"/>
    </row>
    <row r="161" spans="4:85">
      <c r="D161" s="990"/>
      <c r="E161" s="990"/>
      <c r="F161" s="990"/>
      <c r="G161" s="990"/>
      <c r="H161" s="990"/>
      <c r="I161" s="990"/>
      <c r="J161" s="990"/>
      <c r="K161" s="990"/>
      <c r="L161" s="990"/>
      <c r="M161" s="990"/>
      <c r="N161" s="992">
        <f t="shared" si="30"/>
        <v>0</v>
      </c>
      <c r="P161" s="990"/>
      <c r="Q161" s="990"/>
      <c r="R161" s="990"/>
      <c r="S161" s="990"/>
      <c r="T161" s="990"/>
      <c r="U161" s="990"/>
      <c r="V161" s="990"/>
      <c r="W161" s="990"/>
      <c r="X161" s="990"/>
      <c r="Y161" s="990"/>
      <c r="Z161" s="992">
        <f t="shared" si="27"/>
        <v>0</v>
      </c>
      <c r="AB161" s="990"/>
      <c r="AC161" s="990"/>
      <c r="AD161" s="990"/>
      <c r="AE161" s="990"/>
      <c r="AF161" s="990"/>
      <c r="AG161" s="990"/>
      <c r="AH161" s="990"/>
      <c r="AI161" s="990"/>
      <c r="AJ161" s="990"/>
      <c r="AK161" s="990"/>
      <c r="AL161" s="1007">
        <f t="shared" si="28"/>
        <v>0</v>
      </c>
      <c r="AM161" s="337"/>
      <c r="AN161" s="990"/>
      <c r="AO161" s="990"/>
      <c r="AP161" s="990"/>
      <c r="AQ161" s="990"/>
      <c r="AR161" s="990"/>
      <c r="AS161" s="990"/>
      <c r="AT161" s="990"/>
      <c r="AU161" s="990"/>
      <c r="AV161" s="990"/>
      <c r="AW161" s="990"/>
      <c r="AX161" s="1007">
        <f t="shared" si="29"/>
        <v>0</v>
      </c>
      <c r="AY161" s="337"/>
      <c r="AZ161" s="990"/>
      <c r="BA161" s="990"/>
      <c r="BB161" s="990"/>
      <c r="BC161" s="990"/>
      <c r="BD161" s="990"/>
      <c r="BE161" s="990"/>
      <c r="BF161" s="990"/>
      <c r="BG161" s="990"/>
      <c r="BH161" s="990"/>
      <c r="BI161" s="990"/>
      <c r="BJ161" s="1007">
        <f t="shared" si="31"/>
        <v>0</v>
      </c>
      <c r="BN161" s="325"/>
      <c r="BO161" s="325"/>
      <c r="BP161" s="325"/>
      <c r="BQ161" s="325"/>
      <c r="BR161" s="325"/>
      <c r="BS161" s="325"/>
      <c r="BT161" s="325"/>
      <c r="BU161" s="325"/>
      <c r="BV161" s="325"/>
      <c r="BW161" s="325"/>
      <c r="BX161" s="325"/>
      <c r="BY161" s="325"/>
      <c r="BZ161" s="325"/>
      <c r="CA161" s="325"/>
      <c r="CB161" s="325"/>
      <c r="CC161" s="325"/>
      <c r="CD161" s="325"/>
      <c r="CE161" s="325"/>
      <c r="CF161" s="325"/>
      <c r="CG161" s="325"/>
    </row>
    <row r="162" spans="4:85">
      <c r="D162" s="990"/>
      <c r="E162" s="990"/>
      <c r="F162" s="990"/>
      <c r="G162" s="990"/>
      <c r="H162" s="990"/>
      <c r="I162" s="990"/>
      <c r="J162" s="990"/>
      <c r="K162" s="990"/>
      <c r="L162" s="990"/>
      <c r="M162" s="990"/>
      <c r="N162" s="992">
        <f t="shared" si="30"/>
        <v>0</v>
      </c>
      <c r="P162" s="990"/>
      <c r="Q162" s="990"/>
      <c r="R162" s="990"/>
      <c r="S162" s="990"/>
      <c r="T162" s="990"/>
      <c r="U162" s="990"/>
      <c r="V162" s="990"/>
      <c r="W162" s="990"/>
      <c r="X162" s="990"/>
      <c r="Y162" s="990"/>
      <c r="Z162" s="992">
        <f t="shared" si="27"/>
        <v>0</v>
      </c>
      <c r="AB162" s="990"/>
      <c r="AC162" s="990"/>
      <c r="AD162" s="990"/>
      <c r="AE162" s="990"/>
      <c r="AF162" s="990"/>
      <c r="AG162" s="990"/>
      <c r="AH162" s="990"/>
      <c r="AI162" s="990"/>
      <c r="AJ162" s="990"/>
      <c r="AK162" s="990"/>
      <c r="AL162" s="1007">
        <f t="shared" si="28"/>
        <v>0</v>
      </c>
      <c r="AM162" s="337"/>
      <c r="AN162" s="990"/>
      <c r="AO162" s="990"/>
      <c r="AP162" s="990"/>
      <c r="AQ162" s="990"/>
      <c r="AR162" s="990"/>
      <c r="AS162" s="990"/>
      <c r="AT162" s="990"/>
      <c r="AU162" s="990"/>
      <c r="AV162" s="990"/>
      <c r="AW162" s="990"/>
      <c r="AX162" s="1007">
        <f t="shared" si="29"/>
        <v>0</v>
      </c>
      <c r="AY162" s="337"/>
      <c r="AZ162" s="990"/>
      <c r="BA162" s="990"/>
      <c r="BB162" s="990"/>
      <c r="BC162" s="990"/>
      <c r="BD162" s="990"/>
      <c r="BE162" s="990"/>
      <c r="BF162" s="990"/>
      <c r="BG162" s="990"/>
      <c r="BH162" s="990"/>
      <c r="BI162" s="990"/>
      <c r="BJ162" s="1007">
        <f t="shared" si="31"/>
        <v>0</v>
      </c>
      <c r="BN162" s="325"/>
      <c r="BO162" s="325"/>
      <c r="BP162" s="325"/>
      <c r="BQ162" s="325"/>
      <c r="BR162" s="325"/>
      <c r="BS162" s="325"/>
      <c r="BT162" s="325"/>
      <c r="BU162" s="325"/>
      <c r="BV162" s="325"/>
      <c r="BW162" s="325"/>
      <c r="BX162" s="325"/>
      <c r="BY162" s="325"/>
      <c r="BZ162" s="325"/>
      <c r="CA162" s="325"/>
      <c r="CB162" s="325"/>
      <c r="CC162" s="325"/>
      <c r="CD162" s="325"/>
      <c r="CE162" s="325"/>
      <c r="CF162" s="325"/>
      <c r="CG162" s="325"/>
    </row>
    <row r="163" spans="4:85">
      <c r="D163" s="990"/>
      <c r="E163" s="990"/>
      <c r="F163" s="990"/>
      <c r="G163" s="990"/>
      <c r="H163" s="990"/>
      <c r="I163" s="990"/>
      <c r="J163" s="990"/>
      <c r="K163" s="990"/>
      <c r="L163" s="990"/>
      <c r="M163" s="990"/>
      <c r="N163" s="992">
        <f t="shared" si="30"/>
        <v>0</v>
      </c>
      <c r="P163" s="990"/>
      <c r="Q163" s="990"/>
      <c r="R163" s="990"/>
      <c r="S163" s="990"/>
      <c r="T163" s="990"/>
      <c r="U163" s="990"/>
      <c r="V163" s="990"/>
      <c r="W163" s="990"/>
      <c r="X163" s="990"/>
      <c r="Y163" s="990"/>
      <c r="Z163" s="992">
        <f t="shared" si="27"/>
        <v>0</v>
      </c>
      <c r="AB163" s="990"/>
      <c r="AC163" s="990"/>
      <c r="AD163" s="990"/>
      <c r="AE163" s="990"/>
      <c r="AF163" s="990"/>
      <c r="AG163" s="990"/>
      <c r="AH163" s="990"/>
      <c r="AI163" s="990"/>
      <c r="AJ163" s="990"/>
      <c r="AK163" s="990"/>
      <c r="AL163" s="1007">
        <f t="shared" si="28"/>
        <v>0</v>
      </c>
      <c r="AM163" s="337"/>
      <c r="AN163" s="990"/>
      <c r="AO163" s="990"/>
      <c r="AP163" s="990"/>
      <c r="AQ163" s="990"/>
      <c r="AR163" s="990"/>
      <c r="AS163" s="990"/>
      <c r="AT163" s="990"/>
      <c r="AU163" s="990"/>
      <c r="AV163" s="990"/>
      <c r="AW163" s="990"/>
      <c r="AX163" s="1007">
        <f t="shared" si="29"/>
        <v>0</v>
      </c>
      <c r="AY163" s="337"/>
      <c r="AZ163" s="990"/>
      <c r="BA163" s="990"/>
      <c r="BB163" s="990"/>
      <c r="BC163" s="990"/>
      <c r="BD163" s="990"/>
      <c r="BE163" s="990"/>
      <c r="BF163" s="990"/>
      <c r="BG163" s="990"/>
      <c r="BH163" s="990"/>
      <c r="BI163" s="990"/>
      <c r="BJ163" s="1007">
        <f t="shared" si="31"/>
        <v>0</v>
      </c>
      <c r="BN163" s="325"/>
      <c r="BO163" s="325"/>
      <c r="BP163" s="325"/>
      <c r="BQ163" s="325"/>
      <c r="BR163" s="325"/>
      <c r="BS163" s="325"/>
      <c r="BT163" s="325"/>
      <c r="BU163" s="325"/>
      <c r="BV163" s="325"/>
      <c r="BW163" s="325"/>
      <c r="BX163" s="325"/>
      <c r="BY163" s="325"/>
      <c r="BZ163" s="325"/>
      <c r="CA163" s="325"/>
      <c r="CB163" s="325"/>
      <c r="CC163" s="325"/>
      <c r="CD163" s="325"/>
      <c r="CE163" s="325"/>
      <c r="CF163" s="325"/>
      <c r="CG163" s="325"/>
    </row>
    <row r="164" spans="4:85">
      <c r="D164" s="990"/>
      <c r="E164" s="990"/>
      <c r="F164" s="990"/>
      <c r="G164" s="990"/>
      <c r="H164" s="990"/>
      <c r="I164" s="990"/>
      <c r="J164" s="990"/>
      <c r="K164" s="990"/>
      <c r="L164" s="990"/>
      <c r="M164" s="990"/>
      <c r="N164" s="996">
        <f>M164-K164</f>
        <v>0</v>
      </c>
      <c r="P164" s="990"/>
      <c r="Q164" s="990"/>
      <c r="R164" s="990"/>
      <c r="S164" s="990"/>
      <c r="T164" s="990"/>
      <c r="U164" s="990"/>
      <c r="V164" s="990"/>
      <c r="W164" s="990"/>
      <c r="X164" s="990"/>
      <c r="Y164" s="990"/>
      <c r="Z164" s="992">
        <f t="shared" si="27"/>
        <v>0</v>
      </c>
      <c r="AB164" s="990"/>
      <c r="AC164" s="990"/>
      <c r="AD164" s="990"/>
      <c r="AE164" s="990"/>
      <c r="AF164" s="990"/>
      <c r="AG164" s="990"/>
      <c r="AH164" s="990"/>
      <c r="AI164" s="990"/>
      <c r="AJ164" s="990"/>
      <c r="AK164" s="990"/>
      <c r="AL164" s="1007">
        <f t="shared" si="28"/>
        <v>0</v>
      </c>
      <c r="AM164" s="337"/>
      <c r="AN164" s="990"/>
      <c r="AO164" s="990"/>
      <c r="AP164" s="990"/>
      <c r="AQ164" s="990"/>
      <c r="AR164" s="990"/>
      <c r="AS164" s="990"/>
      <c r="AT164" s="990"/>
      <c r="AU164" s="990"/>
      <c r="AV164" s="990"/>
      <c r="AW164" s="990"/>
      <c r="AX164" s="1007">
        <f t="shared" si="29"/>
        <v>0</v>
      </c>
      <c r="AY164" s="337"/>
      <c r="AZ164" s="990"/>
      <c r="BA164" s="990"/>
      <c r="BB164" s="990"/>
      <c r="BC164" s="990"/>
      <c r="BD164" s="990"/>
      <c r="BE164" s="990"/>
      <c r="BF164" s="990"/>
      <c r="BG164" s="990"/>
      <c r="BH164" s="990"/>
      <c r="BI164" s="990"/>
      <c r="BJ164" s="1007">
        <f t="shared" si="31"/>
        <v>0</v>
      </c>
      <c r="BN164" s="325"/>
      <c r="BO164" s="325"/>
      <c r="BP164" s="325"/>
      <c r="BQ164" s="325"/>
      <c r="BR164" s="325"/>
      <c r="BS164" s="325"/>
      <c r="BT164" s="325"/>
      <c r="BU164" s="325"/>
      <c r="BV164" s="325"/>
      <c r="BW164" s="325"/>
      <c r="BX164" s="325"/>
      <c r="BY164" s="325"/>
      <c r="BZ164" s="325"/>
      <c r="CA164" s="325"/>
      <c r="CB164" s="325"/>
      <c r="CC164" s="325"/>
      <c r="CD164" s="325"/>
      <c r="CE164" s="325"/>
      <c r="CF164" s="325"/>
      <c r="CG164" s="325"/>
    </row>
    <row r="165" spans="4:85">
      <c r="D165" s="990"/>
      <c r="E165" s="990"/>
      <c r="F165" s="990"/>
      <c r="G165" s="990"/>
      <c r="H165" s="990"/>
      <c r="I165" s="990"/>
      <c r="J165" s="990"/>
      <c r="K165" s="990"/>
      <c r="L165" s="990"/>
      <c r="M165" s="990"/>
      <c r="N165" s="992">
        <f t="shared" si="30"/>
        <v>0</v>
      </c>
      <c r="P165" s="990"/>
      <c r="Q165" s="990"/>
      <c r="R165" s="990"/>
      <c r="S165" s="990"/>
      <c r="T165" s="990"/>
      <c r="U165" s="990"/>
      <c r="V165" s="990"/>
      <c r="W165" s="990"/>
      <c r="X165" s="990"/>
      <c r="Y165" s="990"/>
      <c r="Z165" s="992">
        <f t="shared" si="27"/>
        <v>0</v>
      </c>
      <c r="AB165" s="990"/>
      <c r="AC165" s="990"/>
      <c r="AD165" s="990"/>
      <c r="AE165" s="990"/>
      <c r="AF165" s="990"/>
      <c r="AG165" s="990"/>
      <c r="AH165" s="990"/>
      <c r="AI165" s="990"/>
      <c r="AJ165" s="990"/>
      <c r="AK165" s="990"/>
      <c r="AL165" s="1007">
        <f t="shared" si="28"/>
        <v>0</v>
      </c>
      <c r="AM165" s="337"/>
      <c r="AN165" s="990"/>
      <c r="AO165" s="990"/>
      <c r="AP165" s="990"/>
      <c r="AQ165" s="990"/>
      <c r="AR165" s="990"/>
      <c r="AS165" s="990"/>
      <c r="AT165" s="990"/>
      <c r="AU165" s="990"/>
      <c r="AV165" s="990"/>
      <c r="AW165" s="990"/>
      <c r="AX165" s="1007">
        <f t="shared" si="29"/>
        <v>0</v>
      </c>
      <c r="AY165" s="337"/>
      <c r="AZ165" s="990"/>
      <c r="BA165" s="990"/>
      <c r="BB165" s="990"/>
      <c r="BC165" s="990"/>
      <c r="BD165" s="990"/>
      <c r="BE165" s="990"/>
      <c r="BF165" s="990"/>
      <c r="BG165" s="990"/>
      <c r="BH165" s="990"/>
      <c r="BI165" s="990"/>
      <c r="BJ165" s="1007">
        <f t="shared" si="31"/>
        <v>0</v>
      </c>
      <c r="BN165" s="325"/>
      <c r="BO165" s="325"/>
      <c r="BP165" s="325"/>
      <c r="BQ165" s="325"/>
      <c r="BR165" s="325"/>
      <c r="BS165" s="325"/>
      <c r="BT165" s="325"/>
      <c r="BU165" s="325"/>
      <c r="BV165" s="325"/>
      <c r="BW165" s="325"/>
      <c r="BX165" s="325"/>
      <c r="BY165" s="325"/>
      <c r="BZ165" s="325"/>
      <c r="CA165" s="325"/>
      <c r="CB165" s="325"/>
      <c r="CC165" s="325"/>
      <c r="CD165" s="325"/>
      <c r="CE165" s="325"/>
      <c r="CF165" s="325"/>
      <c r="CG165" s="325"/>
    </row>
    <row r="166" spans="4:85">
      <c r="D166" s="990"/>
      <c r="E166" s="990"/>
      <c r="F166" s="990"/>
      <c r="G166" s="990"/>
      <c r="H166" s="990"/>
      <c r="I166" s="990"/>
      <c r="J166" s="990"/>
      <c r="K166" s="990"/>
      <c r="L166" s="990"/>
      <c r="M166" s="990"/>
      <c r="N166" s="992">
        <f t="shared" si="30"/>
        <v>0</v>
      </c>
      <c r="P166" s="990"/>
      <c r="Q166" s="990"/>
      <c r="R166" s="990"/>
      <c r="S166" s="990"/>
      <c r="T166" s="990"/>
      <c r="U166" s="990"/>
      <c r="V166" s="990"/>
      <c r="W166" s="990"/>
      <c r="X166" s="990"/>
      <c r="Y166" s="990"/>
      <c r="Z166" s="992">
        <f t="shared" si="27"/>
        <v>0</v>
      </c>
      <c r="AB166" s="990"/>
      <c r="AC166" s="990"/>
      <c r="AD166" s="990"/>
      <c r="AE166" s="990"/>
      <c r="AF166" s="990"/>
      <c r="AG166" s="990"/>
      <c r="AH166" s="990"/>
      <c r="AI166" s="990"/>
      <c r="AJ166" s="990"/>
      <c r="AK166" s="990"/>
      <c r="AL166" s="1007">
        <f t="shared" si="28"/>
        <v>0</v>
      </c>
      <c r="AM166" s="337"/>
      <c r="AN166" s="990"/>
      <c r="AO166" s="990"/>
      <c r="AP166" s="990"/>
      <c r="AQ166" s="990"/>
      <c r="AR166" s="990"/>
      <c r="AS166" s="990"/>
      <c r="AT166" s="990"/>
      <c r="AU166" s="990"/>
      <c r="AV166" s="990"/>
      <c r="AW166" s="990"/>
      <c r="AX166" s="1007">
        <f t="shared" si="29"/>
        <v>0</v>
      </c>
      <c r="AY166" s="337"/>
      <c r="AZ166" s="990"/>
      <c r="BA166" s="990"/>
      <c r="BB166" s="990"/>
      <c r="BC166" s="990"/>
      <c r="BD166" s="990"/>
      <c r="BE166" s="990"/>
      <c r="BF166" s="990"/>
      <c r="BG166" s="990"/>
      <c r="BH166" s="990"/>
      <c r="BI166" s="990"/>
      <c r="BJ166" s="1007">
        <f t="shared" si="31"/>
        <v>0</v>
      </c>
      <c r="BN166" s="325"/>
      <c r="BO166" s="325"/>
      <c r="BP166" s="325"/>
      <c r="BQ166" s="325"/>
      <c r="BR166" s="325"/>
      <c r="BS166" s="325"/>
      <c r="BT166" s="325"/>
      <c r="BU166" s="325"/>
      <c r="BV166" s="325"/>
      <c r="BW166" s="325"/>
      <c r="BX166" s="325"/>
      <c r="BY166" s="325"/>
      <c r="BZ166" s="325"/>
      <c r="CA166" s="325"/>
      <c r="CB166" s="325"/>
      <c r="CC166" s="325"/>
      <c r="CD166" s="325"/>
      <c r="CE166" s="325"/>
      <c r="CF166" s="325"/>
      <c r="CG166" s="325"/>
    </row>
    <row r="167" spans="4:85">
      <c r="D167" s="990"/>
      <c r="E167" s="990"/>
      <c r="F167" s="990"/>
      <c r="G167" s="990"/>
      <c r="H167" s="990"/>
      <c r="I167" s="990"/>
      <c r="J167" s="990"/>
      <c r="K167" s="990"/>
      <c r="L167" s="990"/>
      <c r="M167" s="990"/>
      <c r="N167" s="992">
        <f t="shared" si="30"/>
        <v>0</v>
      </c>
      <c r="P167" s="990"/>
      <c r="Q167" s="990"/>
      <c r="R167" s="990"/>
      <c r="S167" s="990"/>
      <c r="T167" s="990"/>
      <c r="U167" s="990"/>
      <c r="V167" s="990"/>
      <c r="W167" s="990"/>
      <c r="X167" s="990"/>
      <c r="Y167" s="990"/>
      <c r="Z167" s="992">
        <f t="shared" si="27"/>
        <v>0</v>
      </c>
      <c r="AB167" s="990"/>
      <c r="AC167" s="990"/>
      <c r="AD167" s="990"/>
      <c r="AE167" s="990"/>
      <c r="AF167" s="990"/>
      <c r="AG167" s="990"/>
      <c r="AH167" s="990"/>
      <c r="AI167" s="990"/>
      <c r="AJ167" s="990"/>
      <c r="AK167" s="990"/>
      <c r="AL167" s="1007">
        <f t="shared" si="28"/>
        <v>0</v>
      </c>
      <c r="AM167" s="337"/>
      <c r="AN167" s="990"/>
      <c r="AO167" s="990"/>
      <c r="AP167" s="990"/>
      <c r="AQ167" s="990"/>
      <c r="AR167" s="990"/>
      <c r="AS167" s="990"/>
      <c r="AT167" s="990"/>
      <c r="AU167" s="990"/>
      <c r="AV167" s="990"/>
      <c r="AW167" s="990"/>
      <c r="AX167" s="1007">
        <f t="shared" si="29"/>
        <v>0</v>
      </c>
      <c r="AY167" s="337"/>
      <c r="AZ167" s="990"/>
      <c r="BA167" s="990"/>
      <c r="BB167" s="990"/>
      <c r="BC167" s="990"/>
      <c r="BD167" s="990"/>
      <c r="BE167" s="990"/>
      <c r="BF167" s="990"/>
      <c r="BG167" s="990"/>
      <c r="BH167" s="990"/>
      <c r="BI167" s="990"/>
      <c r="BJ167" s="1007">
        <f t="shared" si="31"/>
        <v>0</v>
      </c>
      <c r="BN167" s="325"/>
      <c r="BO167" s="325"/>
      <c r="BP167" s="325"/>
      <c r="BQ167" s="325"/>
      <c r="BR167" s="325"/>
      <c r="BS167" s="325"/>
      <c r="BT167" s="325"/>
      <c r="BU167" s="325"/>
      <c r="BV167" s="325"/>
      <c r="BW167" s="325"/>
      <c r="BX167" s="325"/>
      <c r="BY167" s="325"/>
      <c r="BZ167" s="325"/>
      <c r="CA167" s="325"/>
      <c r="CB167" s="325"/>
      <c r="CC167" s="325"/>
      <c r="CD167" s="325"/>
      <c r="CE167" s="325"/>
      <c r="CF167" s="325"/>
      <c r="CG167" s="325"/>
    </row>
    <row r="168" spans="4:85" ht="14.5">
      <c r="D168" s="336"/>
      <c r="E168" s="336"/>
      <c r="F168" s="336"/>
      <c r="G168" s="336"/>
      <c r="H168" s="336"/>
      <c r="J168" s="334" t="s">
        <v>2698</v>
      </c>
      <c r="K168" s="1009">
        <f>SUM(K142:K167)</f>
        <v>0</v>
      </c>
      <c r="L168" s="334" t="s">
        <v>2699</v>
      </c>
      <c r="M168" s="1010">
        <f>SUM(M142:M167)</f>
        <v>0</v>
      </c>
      <c r="N168" s="1010">
        <f>SUM(N142:N167)</f>
        <v>0</v>
      </c>
      <c r="P168" s="336"/>
      <c r="Q168" s="336"/>
      <c r="R168" s="336"/>
      <c r="S168" s="336"/>
      <c r="T168" s="336"/>
      <c r="V168" s="334" t="s">
        <v>2698</v>
      </c>
      <c r="W168" s="1009">
        <f>SUM(W142:W167)</f>
        <v>0</v>
      </c>
      <c r="X168" s="334" t="s">
        <v>2699</v>
      </c>
      <c r="Y168" s="1009">
        <f>SUM(Y142:Y167)</f>
        <v>0</v>
      </c>
      <c r="Z168" s="1010">
        <f>SUM(Z142:Z167)</f>
        <v>0</v>
      </c>
      <c r="AA168" s="337"/>
      <c r="AB168" s="336"/>
      <c r="AC168" s="336"/>
      <c r="AD168" s="336"/>
      <c r="AE168" s="336"/>
      <c r="AF168" s="336"/>
      <c r="AH168" s="334" t="s">
        <v>2698</v>
      </c>
      <c r="AI168" s="1011">
        <f>SUM(AI142:AI167)</f>
        <v>0</v>
      </c>
      <c r="AJ168" s="334" t="s">
        <v>2699</v>
      </c>
      <c r="AK168" s="1011">
        <f>SUM(AK142:AK167)</f>
        <v>0</v>
      </c>
      <c r="AL168" s="1012">
        <f>SUM(AL142:AL167)</f>
        <v>0</v>
      </c>
      <c r="AM168" s="337"/>
      <c r="AN168" s="336"/>
      <c r="AO168" s="336"/>
      <c r="AP168" s="336"/>
      <c r="AQ168" s="336"/>
      <c r="AR168" s="336"/>
      <c r="AT168" s="334" t="s">
        <v>2698</v>
      </c>
      <c r="AU168" s="1011">
        <f>SUM(AU142:AU167)</f>
        <v>0</v>
      </c>
      <c r="AV168" s="334" t="s">
        <v>2699</v>
      </c>
      <c r="AW168" s="1011">
        <f>SUM(AW142:AW167)</f>
        <v>0</v>
      </c>
      <c r="AX168" s="1012">
        <f>SUM(AX142:AX167)</f>
        <v>0</v>
      </c>
      <c r="AZ168" s="336"/>
      <c r="BA168" s="336"/>
      <c r="BB168" s="336"/>
      <c r="BC168" s="336"/>
      <c r="BD168" s="336"/>
      <c r="BF168" s="334" t="s">
        <v>2698</v>
      </c>
      <c r="BG168" s="1011">
        <f>SUM(BG142:BG167)</f>
        <v>0</v>
      </c>
      <c r="BH168" s="334" t="s">
        <v>2699</v>
      </c>
      <c r="BI168" s="1011">
        <f>SUM(BI142:BI167)</f>
        <v>0</v>
      </c>
      <c r="BJ168" s="1007">
        <f t="shared" si="31"/>
        <v>0</v>
      </c>
      <c r="BN168" s="325"/>
      <c r="BO168" s="325"/>
      <c r="BP168" s="325"/>
      <c r="BQ168" s="325"/>
      <c r="BR168" s="325"/>
      <c r="BS168" s="325"/>
      <c r="BT168" s="325"/>
      <c r="BU168" s="325"/>
      <c r="BV168" s="325"/>
      <c r="BW168" s="325"/>
      <c r="BX168" s="325"/>
      <c r="BY168" s="325"/>
      <c r="BZ168" s="325"/>
      <c r="CA168" s="325"/>
      <c r="CB168" s="325"/>
      <c r="CC168" s="325"/>
      <c r="CD168" s="325"/>
      <c r="CE168" s="325"/>
      <c r="CF168" s="325"/>
      <c r="CG168" s="325"/>
    </row>
    <row r="169" spans="4:85" ht="14.5">
      <c r="D169" s="336" t="s">
        <v>3474</v>
      </c>
      <c r="E169" s="1631">
        <f>N168</f>
        <v>0</v>
      </c>
      <c r="F169" s="343"/>
      <c r="P169" s="336" t="s">
        <v>3474</v>
      </c>
      <c r="Q169" s="1631">
        <f>Z168</f>
        <v>0</v>
      </c>
      <c r="R169" s="336"/>
      <c r="AA169" s="337"/>
      <c r="AB169" s="336" t="s">
        <v>3474</v>
      </c>
      <c r="AC169" s="1631">
        <f>AL168</f>
        <v>0</v>
      </c>
      <c r="AD169" s="336"/>
      <c r="AM169" s="337"/>
      <c r="AN169" s="336" t="s">
        <v>3474</v>
      </c>
      <c r="AO169" s="1631">
        <f>AX168</f>
        <v>0</v>
      </c>
      <c r="AP169" s="336"/>
      <c r="AZ169" s="336" t="s">
        <v>3474</v>
      </c>
      <c r="BA169" s="1631">
        <f>BJ168</f>
        <v>0</v>
      </c>
      <c r="BB169" s="336"/>
      <c r="BN169" s="325"/>
      <c r="BO169" s="325"/>
      <c r="BP169" s="325"/>
      <c r="BQ169" s="325"/>
      <c r="BR169" s="325"/>
      <c r="BS169" s="325"/>
      <c r="BT169" s="325"/>
      <c r="BU169" s="325"/>
      <c r="BV169" s="325"/>
      <c r="BW169" s="325"/>
      <c r="BX169" s="325"/>
      <c r="BY169" s="325"/>
      <c r="BZ169" s="325"/>
      <c r="CA169" s="325"/>
      <c r="CB169" s="325"/>
      <c r="CC169" s="325"/>
      <c r="CD169" s="325"/>
      <c r="CE169" s="325"/>
      <c r="CF169" s="325"/>
      <c r="CG169" s="325"/>
    </row>
    <row r="170" spans="4:85">
      <c r="D170" s="336" t="s">
        <v>3475</v>
      </c>
      <c r="E170" s="1628">
        <v>32.92</v>
      </c>
      <c r="P170" s="336" t="s">
        <v>3475</v>
      </c>
      <c r="Q170" s="1628">
        <v>32.92</v>
      </c>
      <c r="AA170" s="337"/>
      <c r="AB170" s="336" t="s">
        <v>3475</v>
      </c>
      <c r="AC170" s="1628">
        <v>32.92</v>
      </c>
      <c r="AM170" s="337"/>
      <c r="AN170" s="336" t="s">
        <v>3475</v>
      </c>
      <c r="AO170" s="1628">
        <v>32.92</v>
      </c>
      <c r="AZ170" s="336" t="s">
        <v>3475</v>
      </c>
      <c r="BA170" s="1628">
        <v>32.92</v>
      </c>
      <c r="BN170" s="325"/>
      <c r="BO170" s="325"/>
      <c r="BP170" s="325"/>
      <c r="BQ170" s="325"/>
      <c r="BR170" s="325"/>
      <c r="BS170" s="325"/>
      <c r="BT170" s="325"/>
      <c r="BU170" s="325"/>
      <c r="BV170" s="325"/>
      <c r="BW170" s="325"/>
      <c r="BX170" s="325"/>
      <c r="BY170" s="325"/>
      <c r="BZ170" s="325"/>
      <c r="CA170" s="325"/>
      <c r="CB170" s="325"/>
      <c r="CC170" s="325"/>
      <c r="CD170" s="325"/>
      <c r="CE170" s="325"/>
      <c r="CF170" s="325"/>
      <c r="CG170" s="325"/>
    </row>
    <row r="171" spans="4:85">
      <c r="D171" s="334" t="s">
        <v>2700</v>
      </c>
      <c r="E171" s="1000">
        <f>E169/E170</f>
        <v>0</v>
      </c>
      <c r="K171" s="344"/>
      <c r="P171" s="334" t="s">
        <v>2700</v>
      </c>
      <c r="Q171" s="1000">
        <f>Q169/Q170</f>
        <v>0</v>
      </c>
      <c r="Z171" s="337"/>
      <c r="AB171" s="334" t="s">
        <v>2700</v>
      </c>
      <c r="AC171" s="1000">
        <f>AC169/AC170</f>
        <v>0</v>
      </c>
      <c r="AL171" s="337"/>
      <c r="AN171" s="334" t="s">
        <v>2700</v>
      </c>
      <c r="AO171" s="1000">
        <f>AO169/AO170</f>
        <v>0</v>
      </c>
      <c r="AZ171" s="334" t="s">
        <v>2700</v>
      </c>
      <c r="BA171" s="1000">
        <f>BA169/BA170</f>
        <v>0</v>
      </c>
      <c r="BN171" s="325"/>
      <c r="BO171" s="325"/>
      <c r="BP171" s="325"/>
      <c r="BQ171" s="325"/>
      <c r="BR171" s="325"/>
      <c r="BS171" s="325"/>
      <c r="BT171" s="325"/>
      <c r="BU171" s="325"/>
      <c r="BV171" s="325"/>
      <c r="BW171" s="325"/>
      <c r="BX171" s="325"/>
      <c r="BY171" s="325"/>
      <c r="BZ171" s="325"/>
      <c r="CA171" s="325"/>
      <c r="CB171" s="325"/>
      <c r="CC171" s="325"/>
      <c r="CD171" s="325"/>
      <c r="CE171" s="325"/>
      <c r="CF171" s="325"/>
      <c r="CG171" s="325"/>
    </row>
    <row r="172" spans="4:85">
      <c r="K172" s="344"/>
      <c r="M172" s="345"/>
      <c r="N172" s="345"/>
      <c r="V172" s="337"/>
      <c r="W172" s="337"/>
      <c r="X172" s="337"/>
      <c r="Y172" s="337"/>
      <c r="Z172" s="337"/>
      <c r="AA172" s="337"/>
      <c r="AB172" s="337"/>
      <c r="AC172" s="337"/>
      <c r="AD172" s="337"/>
      <c r="AE172" s="337"/>
      <c r="AG172" s="337"/>
      <c r="AH172" s="337"/>
      <c r="AI172" s="337"/>
      <c r="AJ172" s="337"/>
      <c r="AK172" s="337"/>
      <c r="AL172" s="337"/>
      <c r="AM172" s="337"/>
      <c r="AN172" s="337"/>
      <c r="AO172" s="337"/>
      <c r="AP172" s="337"/>
      <c r="AQ172" s="337"/>
      <c r="AS172" s="337"/>
      <c r="BN172" s="325"/>
      <c r="BO172" s="325"/>
      <c r="BP172" s="325"/>
      <c r="BQ172" s="325"/>
      <c r="BR172" s="325"/>
      <c r="BS172" s="325"/>
      <c r="BT172" s="325"/>
      <c r="BU172" s="325"/>
      <c r="BV172" s="325"/>
      <c r="BW172" s="325"/>
      <c r="BX172" s="325"/>
      <c r="BY172" s="325"/>
      <c r="BZ172" s="325"/>
      <c r="CA172" s="325"/>
      <c r="CB172" s="325"/>
      <c r="CC172" s="325"/>
      <c r="CD172" s="325"/>
      <c r="CE172" s="325"/>
      <c r="CF172" s="325"/>
      <c r="CG172" s="325"/>
    </row>
    <row r="173" spans="4:85">
      <c r="K173" s="344"/>
      <c r="V173" s="337"/>
      <c r="W173" s="337"/>
      <c r="X173" s="337"/>
      <c r="Y173" s="337"/>
      <c r="Z173" s="337"/>
      <c r="AA173" s="337"/>
      <c r="AB173" s="337"/>
      <c r="AC173" s="337"/>
      <c r="AD173" s="337"/>
      <c r="AE173" s="337"/>
      <c r="AF173" s="337"/>
      <c r="AG173" s="337"/>
      <c r="AH173" s="337"/>
      <c r="AI173" s="337"/>
      <c r="AJ173" s="337"/>
      <c r="AK173" s="337"/>
      <c r="AL173" s="337"/>
      <c r="AM173" s="337"/>
      <c r="AN173" s="337"/>
      <c r="AO173" s="337"/>
      <c r="AP173" s="337"/>
      <c r="AQ173" s="337"/>
      <c r="BN173" s="325"/>
      <c r="BO173" s="325"/>
      <c r="BP173" s="325"/>
      <c r="BQ173" s="325"/>
      <c r="BR173" s="325"/>
      <c r="BS173" s="325"/>
      <c r="BT173" s="325"/>
      <c r="BU173" s="325"/>
      <c r="BV173" s="325"/>
      <c r="BW173" s="325"/>
      <c r="BX173" s="325"/>
      <c r="BY173" s="325"/>
      <c r="BZ173" s="325"/>
      <c r="CA173" s="325"/>
      <c r="CB173" s="325"/>
      <c r="CC173" s="325"/>
      <c r="CD173" s="325"/>
      <c r="CE173" s="325"/>
      <c r="CF173" s="325"/>
      <c r="CG173" s="325"/>
    </row>
    <row r="174" spans="4:85">
      <c r="D174" s="335" t="s">
        <v>2701</v>
      </c>
      <c r="Q174" s="335" t="s">
        <v>2702</v>
      </c>
      <c r="AD174" s="337"/>
      <c r="AE174" s="335" t="s">
        <v>2703</v>
      </c>
      <c r="AQ174" s="337"/>
      <c r="AR174" s="335" t="s">
        <v>2704</v>
      </c>
      <c r="BE174" s="335" t="s">
        <v>2705</v>
      </c>
      <c r="BN174" s="325"/>
      <c r="BO174" s="325"/>
      <c r="BP174" s="325"/>
      <c r="BQ174" s="325"/>
      <c r="BR174" s="325"/>
      <c r="BS174" s="325"/>
      <c r="BT174" s="325"/>
      <c r="BU174" s="325"/>
      <c r="BV174" s="325"/>
      <c r="BW174" s="325"/>
      <c r="BX174" s="325"/>
      <c r="BY174" s="325"/>
      <c r="BZ174" s="325"/>
      <c r="CA174" s="325"/>
      <c r="CB174" s="325"/>
      <c r="CC174" s="325"/>
      <c r="CD174" s="325"/>
      <c r="CE174" s="325"/>
      <c r="CF174" s="325"/>
      <c r="CG174" s="325"/>
    </row>
    <row r="175" spans="4:85">
      <c r="I175" s="327"/>
      <c r="V175" s="327"/>
      <c r="AB175" s="337"/>
      <c r="AC175" s="337"/>
      <c r="AI175" s="327"/>
      <c r="AO175" s="337"/>
      <c r="AP175" s="337"/>
      <c r="AV175" s="327"/>
      <c r="BI175" s="327"/>
      <c r="BN175" s="325"/>
      <c r="BO175" s="325"/>
      <c r="BP175" s="325"/>
      <c r="BQ175" s="325"/>
      <c r="BR175" s="325"/>
      <c r="BS175" s="325"/>
      <c r="BT175" s="325"/>
      <c r="BU175" s="325"/>
      <c r="BV175" s="325"/>
      <c r="BW175" s="325"/>
      <c r="BX175" s="325"/>
      <c r="BY175" s="325"/>
      <c r="BZ175" s="325"/>
      <c r="CA175" s="325"/>
      <c r="CB175" s="325"/>
      <c r="CC175" s="325"/>
      <c r="CD175" s="325"/>
      <c r="CE175" s="325"/>
      <c r="CF175" s="325"/>
      <c r="CG175" s="325"/>
    </row>
    <row r="176" spans="4:85">
      <c r="G176" s="1519" t="s">
        <v>2706</v>
      </c>
      <c r="H176" s="1519"/>
      <c r="I176" s="1519"/>
      <c r="J176" s="1519" t="s">
        <v>2707</v>
      </c>
      <c r="K176" s="1519"/>
      <c r="L176" s="788"/>
      <c r="M176" s="788"/>
      <c r="N176" s="325" t="s">
        <v>2708</v>
      </c>
      <c r="T176" s="1519" t="s">
        <v>2706</v>
      </c>
      <c r="U176" s="1519"/>
      <c r="V176" s="1519"/>
      <c r="W176" s="1519" t="s">
        <v>2707</v>
      </c>
      <c r="X176" s="1519"/>
      <c r="Y176" s="788"/>
      <c r="Z176" s="788"/>
      <c r="AB176" s="337"/>
      <c r="AC176" s="337"/>
      <c r="AG176" s="1519" t="s">
        <v>2706</v>
      </c>
      <c r="AH176" s="1519"/>
      <c r="AI176" s="1519"/>
      <c r="AJ176" s="1519" t="s">
        <v>2707</v>
      </c>
      <c r="AK176" s="1519"/>
      <c r="AL176" s="788"/>
      <c r="AM176" s="788"/>
      <c r="AO176" s="337"/>
      <c r="AP176" s="337"/>
      <c r="AT176" s="1519" t="s">
        <v>2706</v>
      </c>
      <c r="AU176" s="1519"/>
      <c r="AV176" s="1519"/>
      <c r="AW176" s="1519" t="s">
        <v>2707</v>
      </c>
      <c r="AX176" s="1519"/>
      <c r="AY176" s="1519"/>
      <c r="AZ176" s="788"/>
      <c r="BG176" s="1519" t="s">
        <v>2706</v>
      </c>
      <c r="BH176" s="1519"/>
      <c r="BI176" s="1519"/>
      <c r="BJ176" s="1519" t="s">
        <v>2707</v>
      </c>
      <c r="BK176" s="1519"/>
      <c r="BL176" s="1519"/>
      <c r="BM176" s="788"/>
      <c r="BN176" s="325"/>
      <c r="BO176" s="325"/>
      <c r="BP176" s="325"/>
      <c r="BQ176" s="325"/>
      <c r="BR176" s="325"/>
      <c r="BS176" s="325"/>
      <c r="BT176" s="325"/>
      <c r="BU176" s="325"/>
      <c r="BV176" s="325"/>
      <c r="BW176" s="325"/>
      <c r="BX176" s="325"/>
      <c r="BY176" s="325"/>
      <c r="BZ176" s="325"/>
      <c r="CA176" s="325"/>
      <c r="CB176" s="325"/>
      <c r="CC176" s="325"/>
      <c r="CD176" s="325"/>
      <c r="CE176" s="325"/>
      <c r="CF176" s="325"/>
      <c r="CG176" s="325"/>
    </row>
    <row r="177" spans="3:85" ht="67.5">
      <c r="C177" s="339" t="s">
        <v>2709</v>
      </c>
      <c r="D177" s="342" t="s">
        <v>2688</v>
      </c>
      <c r="E177" s="340" t="s">
        <v>2710</v>
      </c>
      <c r="F177" s="706" t="s">
        <v>2711</v>
      </c>
      <c r="G177" s="327" t="s">
        <v>2712</v>
      </c>
      <c r="H177" s="341" t="s">
        <v>2713</v>
      </c>
      <c r="I177" s="341" t="s">
        <v>2714</v>
      </c>
      <c r="J177" s="327" t="s">
        <v>2712</v>
      </c>
      <c r="K177" s="341" t="s">
        <v>2713</v>
      </c>
      <c r="L177" s="341" t="s">
        <v>2714</v>
      </c>
      <c r="M177" s="788" t="s">
        <v>2715</v>
      </c>
      <c r="N177" s="327" t="s">
        <v>2716</v>
      </c>
      <c r="O177" s="327"/>
      <c r="P177" s="339" t="s">
        <v>2709</v>
      </c>
      <c r="Q177" s="342" t="s">
        <v>2688</v>
      </c>
      <c r="R177" s="340" t="s">
        <v>2710</v>
      </c>
      <c r="S177" s="706" t="s">
        <v>2711</v>
      </c>
      <c r="T177" s="327" t="s">
        <v>2712</v>
      </c>
      <c r="U177" s="341" t="s">
        <v>2713</v>
      </c>
      <c r="V177" s="341" t="s">
        <v>2714</v>
      </c>
      <c r="W177" s="327" t="s">
        <v>2712</v>
      </c>
      <c r="X177" s="341" t="s">
        <v>2713</v>
      </c>
      <c r="Y177" s="341" t="s">
        <v>2714</v>
      </c>
      <c r="Z177" s="788" t="s">
        <v>2715</v>
      </c>
      <c r="AA177" s="327" t="s">
        <v>2716</v>
      </c>
      <c r="AB177" s="337"/>
      <c r="AC177" s="339" t="s">
        <v>2709</v>
      </c>
      <c r="AD177" s="342" t="s">
        <v>2688</v>
      </c>
      <c r="AE177" s="340" t="s">
        <v>2710</v>
      </c>
      <c r="AF177" s="706" t="s">
        <v>2711</v>
      </c>
      <c r="AG177" s="327" t="s">
        <v>2712</v>
      </c>
      <c r="AH177" s="341" t="s">
        <v>2713</v>
      </c>
      <c r="AI177" s="341" t="s">
        <v>2714</v>
      </c>
      <c r="AJ177" s="327" t="s">
        <v>2712</v>
      </c>
      <c r="AK177" s="341" t="s">
        <v>2713</v>
      </c>
      <c r="AL177" s="341" t="s">
        <v>2714</v>
      </c>
      <c r="AM177" s="788" t="s">
        <v>2715</v>
      </c>
      <c r="AN177" s="327" t="s">
        <v>2716</v>
      </c>
      <c r="AO177" s="337"/>
      <c r="AP177" s="339" t="s">
        <v>2709</v>
      </c>
      <c r="AQ177" s="342" t="s">
        <v>2688</v>
      </c>
      <c r="AR177" s="340" t="s">
        <v>2710</v>
      </c>
      <c r="AS177" s="706" t="s">
        <v>2711</v>
      </c>
      <c r="AT177" s="327" t="s">
        <v>2712</v>
      </c>
      <c r="AU177" s="341" t="s">
        <v>2713</v>
      </c>
      <c r="AV177" s="341" t="s">
        <v>2714</v>
      </c>
      <c r="AW177" s="327" t="s">
        <v>2712</v>
      </c>
      <c r="AX177" s="341" t="s">
        <v>2713</v>
      </c>
      <c r="AY177" s="341" t="s">
        <v>2714</v>
      </c>
      <c r="AZ177" s="788" t="s">
        <v>2715</v>
      </c>
      <c r="BA177" s="327" t="s">
        <v>2716</v>
      </c>
      <c r="BB177" s="327"/>
      <c r="BC177" s="339" t="s">
        <v>2709</v>
      </c>
      <c r="BD177" s="342" t="s">
        <v>2688</v>
      </c>
      <c r="BE177" s="340" t="s">
        <v>2710</v>
      </c>
      <c r="BF177" s="706" t="s">
        <v>2711</v>
      </c>
      <c r="BG177" s="327" t="s">
        <v>2712</v>
      </c>
      <c r="BH177" s="341" t="s">
        <v>2713</v>
      </c>
      <c r="BI177" s="341" t="s">
        <v>2714</v>
      </c>
      <c r="BJ177" s="327" t="s">
        <v>2712</v>
      </c>
      <c r="BK177" s="341" t="s">
        <v>2713</v>
      </c>
      <c r="BL177" s="341" t="s">
        <v>2714</v>
      </c>
      <c r="BM177" s="788" t="s">
        <v>2715</v>
      </c>
      <c r="BN177" s="327" t="s">
        <v>2716</v>
      </c>
      <c r="BO177" s="325"/>
      <c r="BP177" s="325"/>
      <c r="BQ177" s="325"/>
      <c r="BR177" s="325"/>
      <c r="BS177" s="325"/>
      <c r="BT177" s="325"/>
      <c r="BU177" s="325"/>
      <c r="BV177" s="325"/>
      <c r="BW177" s="325"/>
      <c r="BX177" s="325"/>
      <c r="BY177" s="325"/>
      <c r="BZ177" s="325"/>
      <c r="CA177" s="325"/>
      <c r="CB177" s="325"/>
      <c r="CC177" s="325"/>
      <c r="CD177" s="325"/>
      <c r="CE177" s="325"/>
      <c r="CF177" s="325"/>
      <c r="CG177" s="325"/>
    </row>
    <row r="178" spans="3:85" ht="14.5">
      <c r="C178" s="990"/>
      <c r="D178" s="990"/>
      <c r="E178" s="995"/>
      <c r="F178" s="990"/>
      <c r="G178" s="990"/>
      <c r="H178" s="990"/>
      <c r="I178" s="990"/>
      <c r="J178" s="990"/>
      <c r="K178" s="990"/>
      <c r="L178" s="990"/>
      <c r="M178" s="1013" t="e">
        <f>(I178-F178)/F178</f>
        <v>#DIV/0!</v>
      </c>
      <c r="N178" s="990"/>
      <c r="O178" s="327"/>
      <c r="P178" s="990"/>
      <c r="Q178" s="990"/>
      <c r="R178" s="995"/>
      <c r="S178" s="990"/>
      <c r="T178" s="990"/>
      <c r="U178" s="990"/>
      <c r="V178" s="990"/>
      <c r="W178" s="990"/>
      <c r="X178" s="990"/>
      <c r="Y178" s="990"/>
      <c r="Z178" s="1013" t="e">
        <f t="shared" ref="Z178:Z204" si="32">(V178-S178)/S178</f>
        <v>#DIV/0!</v>
      </c>
      <c r="AA178" s="990"/>
      <c r="AB178" s="337"/>
      <c r="AC178" s="990"/>
      <c r="AD178" s="990"/>
      <c r="AE178" s="1014" t="s">
        <v>2717</v>
      </c>
      <c r="AF178" s="990"/>
      <c r="AG178" s="990"/>
      <c r="AH178" s="990"/>
      <c r="AI178" s="990"/>
      <c r="AJ178" s="990"/>
      <c r="AK178" s="990"/>
      <c r="AL178" s="990"/>
      <c r="AM178" s="1013" t="e">
        <f t="shared" ref="AM178:AM204" si="33">(AI178-AF178)/AF178</f>
        <v>#DIV/0!</v>
      </c>
      <c r="AN178" s="990"/>
      <c r="AO178" s="337"/>
      <c r="AP178" s="990"/>
      <c r="AQ178" s="990"/>
      <c r="AR178" s="995"/>
      <c r="AS178" s="990"/>
      <c r="AT178" s="990"/>
      <c r="AU178" s="990"/>
      <c r="AV178" s="990"/>
      <c r="AW178" s="990"/>
      <c r="AX178" s="990"/>
      <c r="AY178" s="990"/>
      <c r="AZ178" s="1013" t="e">
        <f t="shared" ref="AZ178:AZ204" si="34">(AV178-AS178)/AS178</f>
        <v>#DIV/0!</v>
      </c>
      <c r="BA178" s="990"/>
      <c r="BB178" s="327"/>
      <c r="BC178" s="990"/>
      <c r="BD178" s="990"/>
      <c r="BE178" s="995" t="s">
        <v>2717</v>
      </c>
      <c r="BF178" s="990"/>
      <c r="BG178" s="990"/>
      <c r="BH178" s="990"/>
      <c r="BI178" s="990"/>
      <c r="BJ178" s="990"/>
      <c r="BK178" s="990"/>
      <c r="BL178" s="990"/>
      <c r="BM178" s="1013" t="e">
        <f t="shared" ref="BM178:BM204" si="35">(BI178-BF178)/BF178</f>
        <v>#DIV/0!</v>
      </c>
      <c r="BN178" s="990"/>
      <c r="BO178" s="325"/>
      <c r="BP178" s="325"/>
      <c r="BQ178" s="325"/>
      <c r="BR178" s="325"/>
      <c r="BS178" s="325"/>
      <c r="BT178" s="325"/>
      <c r="BU178" s="325"/>
      <c r="BV178" s="325"/>
      <c r="BW178" s="325"/>
      <c r="BX178" s="325"/>
      <c r="BY178" s="325"/>
      <c r="BZ178" s="325"/>
      <c r="CA178" s="325"/>
      <c r="CB178" s="325"/>
      <c r="CC178" s="325"/>
      <c r="CD178" s="325"/>
      <c r="CE178" s="325"/>
      <c r="CF178" s="325"/>
      <c r="CG178" s="325"/>
    </row>
    <row r="179" spans="3:85" ht="14.5">
      <c r="C179" s="990"/>
      <c r="D179" s="990"/>
      <c r="E179" s="990"/>
      <c r="F179" s="990"/>
      <c r="G179" s="990"/>
      <c r="H179" s="990"/>
      <c r="I179" s="990"/>
      <c r="J179" s="990"/>
      <c r="K179" s="990"/>
      <c r="L179" s="990"/>
      <c r="M179" s="1013" t="e">
        <f t="shared" ref="M179:M204" si="36">(I179-F179)/F179</f>
        <v>#DIV/0!</v>
      </c>
      <c r="N179" s="990"/>
      <c r="O179" s="327"/>
      <c r="P179" s="990"/>
      <c r="Q179" s="990"/>
      <c r="R179" s="990"/>
      <c r="S179" s="990"/>
      <c r="T179" s="990"/>
      <c r="U179" s="990"/>
      <c r="V179" s="990"/>
      <c r="W179" s="990"/>
      <c r="X179" s="990"/>
      <c r="Y179" s="990"/>
      <c r="Z179" s="1013" t="e">
        <f t="shared" si="32"/>
        <v>#DIV/0!</v>
      </c>
      <c r="AA179" s="990"/>
      <c r="AB179" s="337"/>
      <c r="AC179" s="990"/>
      <c r="AD179" s="990"/>
      <c r="AE179" s="990"/>
      <c r="AF179" s="990"/>
      <c r="AG179" s="990"/>
      <c r="AH179" s="990"/>
      <c r="AI179" s="990"/>
      <c r="AJ179" s="990"/>
      <c r="AK179" s="990"/>
      <c r="AL179" s="990"/>
      <c r="AM179" s="1013" t="e">
        <f t="shared" si="33"/>
        <v>#DIV/0!</v>
      </c>
      <c r="AN179" s="990"/>
      <c r="AO179" s="337"/>
      <c r="AP179" s="990"/>
      <c r="AQ179" s="990"/>
      <c r="AR179" s="995"/>
      <c r="AS179" s="990"/>
      <c r="AT179" s="990"/>
      <c r="AU179" s="990"/>
      <c r="AV179" s="990"/>
      <c r="AW179" s="990"/>
      <c r="AX179" s="990"/>
      <c r="AY179" s="990"/>
      <c r="AZ179" s="1013" t="e">
        <f t="shared" si="34"/>
        <v>#DIV/0!</v>
      </c>
      <c r="BA179" s="990"/>
      <c r="BB179" s="327"/>
      <c r="BC179" s="990"/>
      <c r="BD179" s="990"/>
      <c r="BE179" s="1015"/>
      <c r="BF179" s="990"/>
      <c r="BG179" s="990"/>
      <c r="BH179" s="990"/>
      <c r="BI179" s="990"/>
      <c r="BJ179" s="990"/>
      <c r="BK179" s="990"/>
      <c r="BL179" s="990"/>
      <c r="BM179" s="1013" t="e">
        <f t="shared" si="35"/>
        <v>#DIV/0!</v>
      </c>
      <c r="BN179" s="990"/>
      <c r="BO179" s="325"/>
      <c r="BP179" s="325"/>
      <c r="BQ179" s="325"/>
      <c r="BR179" s="325"/>
      <c r="BS179" s="325"/>
      <c r="BT179" s="325"/>
      <c r="BU179" s="325"/>
      <c r="BV179" s="325"/>
      <c r="BW179" s="325"/>
      <c r="BX179" s="325"/>
      <c r="BY179" s="325"/>
      <c r="BZ179" s="325"/>
      <c r="CA179" s="325"/>
      <c r="CB179" s="325"/>
      <c r="CC179" s="325"/>
      <c r="CD179" s="325"/>
      <c r="CE179" s="325"/>
      <c r="CF179" s="325"/>
      <c r="CG179" s="325"/>
    </row>
    <row r="180" spans="3:85" ht="14.5">
      <c r="C180" s="990"/>
      <c r="D180" s="990"/>
      <c r="E180" s="990"/>
      <c r="F180" s="990"/>
      <c r="G180" s="990"/>
      <c r="H180" s="990"/>
      <c r="I180" s="990"/>
      <c r="J180" s="990"/>
      <c r="K180" s="990"/>
      <c r="L180" s="990"/>
      <c r="M180" s="1013" t="e">
        <f t="shared" si="36"/>
        <v>#DIV/0!</v>
      </c>
      <c r="N180" s="990"/>
      <c r="O180" s="327"/>
      <c r="P180" s="990"/>
      <c r="Q180" s="990"/>
      <c r="R180" s="990"/>
      <c r="S180" s="990"/>
      <c r="T180" s="990"/>
      <c r="U180" s="990"/>
      <c r="V180" s="990"/>
      <c r="W180" s="990"/>
      <c r="X180" s="990"/>
      <c r="Y180" s="990"/>
      <c r="Z180" s="1013" t="e">
        <f t="shared" si="32"/>
        <v>#DIV/0!</v>
      </c>
      <c r="AA180" s="990"/>
      <c r="AB180" s="337"/>
      <c r="AC180" s="990"/>
      <c r="AD180" s="990"/>
      <c r="AE180" s="990"/>
      <c r="AF180" s="990"/>
      <c r="AG180" s="990"/>
      <c r="AH180" s="990"/>
      <c r="AI180" s="990"/>
      <c r="AJ180" s="990"/>
      <c r="AK180" s="990"/>
      <c r="AL180" s="990"/>
      <c r="AM180" s="1013" t="e">
        <f t="shared" si="33"/>
        <v>#DIV/0!</v>
      </c>
      <c r="AN180" s="990"/>
      <c r="AO180" s="337"/>
      <c r="AP180" s="990"/>
      <c r="AQ180" s="990"/>
      <c r="AR180" s="990"/>
      <c r="AS180" s="990"/>
      <c r="AT180" s="990"/>
      <c r="AU180" s="990"/>
      <c r="AV180" s="990"/>
      <c r="AW180" s="990"/>
      <c r="AX180" s="990"/>
      <c r="AY180" s="990"/>
      <c r="AZ180" s="1013" t="e">
        <f t="shared" si="34"/>
        <v>#DIV/0!</v>
      </c>
      <c r="BA180" s="990"/>
      <c r="BB180" s="327"/>
      <c r="BC180" s="990"/>
      <c r="BD180" s="990"/>
      <c r="BE180" s="1015"/>
      <c r="BF180" s="990"/>
      <c r="BG180" s="990"/>
      <c r="BH180" s="990"/>
      <c r="BI180" s="990"/>
      <c r="BJ180" s="990"/>
      <c r="BK180" s="990"/>
      <c r="BL180" s="990"/>
      <c r="BM180" s="1013" t="e">
        <f t="shared" si="35"/>
        <v>#DIV/0!</v>
      </c>
      <c r="BN180" s="990"/>
      <c r="BO180" s="325"/>
      <c r="BP180" s="325"/>
      <c r="BQ180" s="325"/>
      <c r="BR180" s="325"/>
      <c r="BS180" s="325"/>
      <c r="BT180" s="325"/>
      <c r="BU180" s="325"/>
      <c r="BV180" s="325"/>
      <c r="BW180" s="325"/>
      <c r="BX180" s="325"/>
      <c r="BY180" s="325"/>
      <c r="BZ180" s="325"/>
      <c r="CA180" s="325"/>
      <c r="CB180" s="325"/>
      <c r="CC180" s="325"/>
      <c r="CD180" s="325"/>
      <c r="CE180" s="325"/>
      <c r="CF180" s="325"/>
      <c r="CG180" s="325"/>
    </row>
    <row r="181" spans="3:85" ht="14.5">
      <c r="C181" s="990"/>
      <c r="D181" s="990"/>
      <c r="E181" s="990"/>
      <c r="F181" s="990"/>
      <c r="G181" s="990"/>
      <c r="H181" s="990"/>
      <c r="I181" s="990"/>
      <c r="J181" s="990"/>
      <c r="K181" s="990"/>
      <c r="L181" s="990"/>
      <c r="M181" s="1013" t="e">
        <f t="shared" si="36"/>
        <v>#DIV/0!</v>
      </c>
      <c r="N181" s="990"/>
      <c r="O181" s="327"/>
      <c r="P181" s="990"/>
      <c r="Q181" s="990"/>
      <c r="R181" s="990"/>
      <c r="S181" s="990"/>
      <c r="T181" s="990"/>
      <c r="U181" s="990"/>
      <c r="V181" s="990"/>
      <c r="W181" s="990"/>
      <c r="X181" s="990"/>
      <c r="Y181" s="990"/>
      <c r="Z181" s="1013" t="e">
        <f t="shared" si="32"/>
        <v>#DIV/0!</v>
      </c>
      <c r="AA181" s="990"/>
      <c r="AB181" s="337"/>
      <c r="AC181" s="990"/>
      <c r="AD181" s="990"/>
      <c r="AE181" s="990"/>
      <c r="AF181" s="990"/>
      <c r="AG181" s="990"/>
      <c r="AH181" s="990"/>
      <c r="AI181" s="990"/>
      <c r="AJ181" s="990"/>
      <c r="AK181" s="990"/>
      <c r="AL181" s="990"/>
      <c r="AM181" s="1013" t="e">
        <f t="shared" si="33"/>
        <v>#DIV/0!</v>
      </c>
      <c r="AN181" s="990"/>
      <c r="AO181" s="337"/>
      <c r="AP181" s="990"/>
      <c r="AQ181" s="990"/>
      <c r="AR181" s="990"/>
      <c r="AS181" s="990"/>
      <c r="AT181" s="990"/>
      <c r="AU181" s="990"/>
      <c r="AV181" s="990"/>
      <c r="AW181" s="990"/>
      <c r="AX181" s="990"/>
      <c r="AY181" s="990"/>
      <c r="AZ181" s="1013" t="e">
        <f t="shared" si="34"/>
        <v>#DIV/0!</v>
      </c>
      <c r="BA181" s="990"/>
      <c r="BB181" s="327"/>
      <c r="BC181" s="990"/>
      <c r="BD181" s="990"/>
      <c r="BE181" s="990"/>
      <c r="BF181" s="990"/>
      <c r="BG181" s="990"/>
      <c r="BH181" s="990"/>
      <c r="BI181" s="990"/>
      <c r="BJ181" s="990"/>
      <c r="BK181" s="990"/>
      <c r="BL181" s="990"/>
      <c r="BM181" s="1013" t="e">
        <f t="shared" si="35"/>
        <v>#DIV/0!</v>
      </c>
      <c r="BN181" s="990"/>
      <c r="BO181" s="325"/>
      <c r="BP181" s="325"/>
      <c r="BQ181" s="325"/>
      <c r="BR181" s="325"/>
      <c r="BS181" s="325"/>
      <c r="BT181" s="325"/>
      <c r="BU181" s="325"/>
      <c r="BV181" s="325"/>
      <c r="BW181" s="325"/>
      <c r="BX181" s="325"/>
      <c r="BY181" s="325"/>
      <c r="BZ181" s="325"/>
      <c r="CA181" s="325"/>
      <c r="CB181" s="325"/>
      <c r="CC181" s="325"/>
      <c r="CD181" s="325"/>
      <c r="CE181" s="325"/>
      <c r="CF181" s="325"/>
      <c r="CG181" s="325"/>
    </row>
    <row r="182" spans="3:85" ht="14.5">
      <c r="C182" s="990"/>
      <c r="D182" s="990"/>
      <c r="E182" s="990"/>
      <c r="F182" s="990"/>
      <c r="G182" s="990"/>
      <c r="H182" s="990"/>
      <c r="I182" s="990"/>
      <c r="J182" s="990"/>
      <c r="K182" s="990"/>
      <c r="L182" s="990"/>
      <c r="M182" s="1013" t="e">
        <f t="shared" si="36"/>
        <v>#DIV/0!</v>
      </c>
      <c r="N182" s="990"/>
      <c r="O182" s="327"/>
      <c r="P182" s="990"/>
      <c r="Q182" s="990"/>
      <c r="R182" s="990"/>
      <c r="S182" s="990"/>
      <c r="T182" s="990"/>
      <c r="U182" s="990"/>
      <c r="V182" s="990"/>
      <c r="W182" s="990"/>
      <c r="X182" s="990"/>
      <c r="Y182" s="990"/>
      <c r="Z182" s="1013" t="e">
        <f t="shared" si="32"/>
        <v>#DIV/0!</v>
      </c>
      <c r="AA182" s="990"/>
      <c r="AB182" s="337"/>
      <c r="AC182" s="990"/>
      <c r="AD182" s="990"/>
      <c r="AE182" s="990"/>
      <c r="AF182" s="990"/>
      <c r="AG182" s="990"/>
      <c r="AH182" s="990"/>
      <c r="AI182" s="990"/>
      <c r="AJ182" s="990"/>
      <c r="AK182" s="990"/>
      <c r="AL182" s="990"/>
      <c r="AM182" s="1013" t="e">
        <f t="shared" si="33"/>
        <v>#DIV/0!</v>
      </c>
      <c r="AN182" s="990"/>
      <c r="AO182" s="337"/>
      <c r="AP182" s="990"/>
      <c r="AQ182" s="990"/>
      <c r="AR182" s="990"/>
      <c r="AS182" s="990"/>
      <c r="AT182" s="990"/>
      <c r="AU182" s="990"/>
      <c r="AV182" s="990"/>
      <c r="AW182" s="990"/>
      <c r="AX182" s="990"/>
      <c r="AY182" s="990"/>
      <c r="AZ182" s="1013" t="e">
        <f t="shared" si="34"/>
        <v>#DIV/0!</v>
      </c>
      <c r="BA182" s="990"/>
      <c r="BB182" s="327"/>
      <c r="BC182" s="990"/>
      <c r="BD182" s="990"/>
      <c r="BE182" s="990"/>
      <c r="BF182" s="990"/>
      <c r="BG182" s="990"/>
      <c r="BH182" s="990"/>
      <c r="BI182" s="990"/>
      <c r="BJ182" s="990"/>
      <c r="BK182" s="990"/>
      <c r="BL182" s="990"/>
      <c r="BM182" s="1013" t="e">
        <f t="shared" si="35"/>
        <v>#DIV/0!</v>
      </c>
      <c r="BN182" s="990"/>
      <c r="BO182" s="325"/>
      <c r="BP182" s="325"/>
      <c r="BQ182" s="325"/>
      <c r="BR182" s="325"/>
      <c r="BS182" s="325"/>
      <c r="BT182" s="325"/>
      <c r="BU182" s="325"/>
      <c r="BV182" s="325"/>
      <c r="BW182" s="325"/>
      <c r="BX182" s="325"/>
      <c r="BY182" s="325"/>
      <c r="BZ182" s="325"/>
      <c r="CA182" s="325"/>
      <c r="CB182" s="325"/>
      <c r="CC182" s="325"/>
      <c r="CD182" s="325"/>
      <c r="CE182" s="325"/>
      <c r="CF182" s="325"/>
      <c r="CG182" s="325"/>
    </row>
    <row r="183" spans="3:85" ht="14.5">
      <c r="C183" s="990"/>
      <c r="D183" s="990"/>
      <c r="E183" s="990"/>
      <c r="F183" s="990"/>
      <c r="G183" s="990"/>
      <c r="H183" s="990"/>
      <c r="I183" s="990"/>
      <c r="J183" s="990"/>
      <c r="K183" s="990"/>
      <c r="L183" s="990"/>
      <c r="M183" s="1013" t="e">
        <f t="shared" si="36"/>
        <v>#DIV/0!</v>
      </c>
      <c r="N183" s="990"/>
      <c r="O183" s="327"/>
      <c r="P183" s="990"/>
      <c r="Q183" s="990"/>
      <c r="R183" s="990"/>
      <c r="S183" s="990"/>
      <c r="T183" s="990"/>
      <c r="U183" s="990"/>
      <c r="V183" s="990"/>
      <c r="W183" s="990"/>
      <c r="X183" s="990"/>
      <c r="Y183" s="990"/>
      <c r="Z183" s="1013" t="e">
        <f t="shared" si="32"/>
        <v>#DIV/0!</v>
      </c>
      <c r="AA183" s="990"/>
      <c r="AB183" s="337"/>
      <c r="AC183" s="990"/>
      <c r="AD183" s="990"/>
      <c r="AE183" s="990"/>
      <c r="AF183" s="990"/>
      <c r="AG183" s="990"/>
      <c r="AH183" s="990"/>
      <c r="AI183" s="990"/>
      <c r="AJ183" s="990"/>
      <c r="AK183" s="990"/>
      <c r="AL183" s="990"/>
      <c r="AM183" s="1013" t="e">
        <f t="shared" si="33"/>
        <v>#DIV/0!</v>
      </c>
      <c r="AN183" s="990"/>
      <c r="AO183" s="337"/>
      <c r="AP183" s="990"/>
      <c r="AQ183" s="990"/>
      <c r="AR183" s="990"/>
      <c r="AS183" s="990"/>
      <c r="AT183" s="990"/>
      <c r="AU183" s="990"/>
      <c r="AV183" s="990"/>
      <c r="AW183" s="990"/>
      <c r="AX183" s="990"/>
      <c r="AY183" s="990"/>
      <c r="AZ183" s="1013" t="e">
        <f t="shared" si="34"/>
        <v>#DIV/0!</v>
      </c>
      <c r="BA183" s="990"/>
      <c r="BB183" s="327"/>
      <c r="BC183" s="990"/>
      <c r="BD183" s="990"/>
      <c r="BE183" s="990"/>
      <c r="BF183" s="990"/>
      <c r="BG183" s="990"/>
      <c r="BH183" s="990"/>
      <c r="BI183" s="990"/>
      <c r="BJ183" s="990"/>
      <c r="BK183" s="990"/>
      <c r="BL183" s="990"/>
      <c r="BM183" s="1013" t="e">
        <f t="shared" si="35"/>
        <v>#DIV/0!</v>
      </c>
      <c r="BN183" s="990"/>
      <c r="BO183" s="325"/>
      <c r="BP183" s="325"/>
      <c r="BQ183" s="325"/>
      <c r="BR183" s="325"/>
      <c r="BS183" s="325"/>
      <c r="BT183" s="325"/>
      <c r="BU183" s="325"/>
      <c r="BV183" s="325"/>
      <c r="BW183" s="325"/>
      <c r="BX183" s="325"/>
      <c r="BY183" s="325"/>
      <c r="BZ183" s="325"/>
      <c r="CA183" s="325"/>
      <c r="CB183" s="325"/>
      <c r="CC183" s="325"/>
      <c r="CD183" s="325"/>
      <c r="CE183" s="325"/>
      <c r="CF183" s="325"/>
      <c r="CG183" s="325"/>
    </row>
    <row r="184" spans="3:85" ht="14.5">
      <c r="C184" s="990"/>
      <c r="D184" s="990"/>
      <c r="E184" s="990"/>
      <c r="F184" s="990"/>
      <c r="G184" s="990"/>
      <c r="H184" s="990"/>
      <c r="I184" s="990"/>
      <c r="J184" s="990"/>
      <c r="K184" s="990"/>
      <c r="L184" s="990"/>
      <c r="M184" s="1013" t="e">
        <f t="shared" si="36"/>
        <v>#DIV/0!</v>
      </c>
      <c r="N184" s="990"/>
      <c r="O184" s="327"/>
      <c r="P184" s="990"/>
      <c r="Q184" s="990"/>
      <c r="R184" s="990"/>
      <c r="S184" s="990"/>
      <c r="T184" s="990"/>
      <c r="U184" s="990"/>
      <c r="V184" s="990"/>
      <c r="W184" s="990"/>
      <c r="X184" s="990"/>
      <c r="Y184" s="990"/>
      <c r="Z184" s="1013" t="e">
        <f t="shared" si="32"/>
        <v>#DIV/0!</v>
      </c>
      <c r="AA184" s="990"/>
      <c r="AB184" s="337"/>
      <c r="AC184" s="990"/>
      <c r="AD184" s="990"/>
      <c r="AE184" s="990"/>
      <c r="AF184" s="990"/>
      <c r="AG184" s="990"/>
      <c r="AH184" s="990"/>
      <c r="AI184" s="990"/>
      <c r="AJ184" s="990"/>
      <c r="AK184" s="990"/>
      <c r="AL184" s="990"/>
      <c r="AM184" s="1013" t="e">
        <f t="shared" si="33"/>
        <v>#DIV/0!</v>
      </c>
      <c r="AN184" s="990"/>
      <c r="AO184" s="337"/>
      <c r="AP184" s="990"/>
      <c r="AQ184" s="990"/>
      <c r="AR184" s="990"/>
      <c r="AS184" s="990"/>
      <c r="AT184" s="990"/>
      <c r="AU184" s="990"/>
      <c r="AV184" s="990"/>
      <c r="AW184" s="990"/>
      <c r="AX184" s="990"/>
      <c r="AY184" s="990"/>
      <c r="AZ184" s="1013" t="e">
        <f t="shared" si="34"/>
        <v>#DIV/0!</v>
      </c>
      <c r="BA184" s="990"/>
      <c r="BB184" s="327"/>
      <c r="BC184" s="990"/>
      <c r="BD184" s="990"/>
      <c r="BE184" s="990"/>
      <c r="BF184" s="990"/>
      <c r="BG184" s="990"/>
      <c r="BH184" s="990"/>
      <c r="BI184" s="990"/>
      <c r="BJ184" s="990"/>
      <c r="BK184" s="990"/>
      <c r="BL184" s="990"/>
      <c r="BM184" s="1013" t="e">
        <f t="shared" si="35"/>
        <v>#DIV/0!</v>
      </c>
      <c r="BN184" s="990"/>
      <c r="BO184" s="325"/>
      <c r="BP184" s="325"/>
      <c r="BQ184" s="325"/>
      <c r="BR184" s="325"/>
      <c r="BS184" s="325"/>
      <c r="BT184" s="325"/>
      <c r="BU184" s="325"/>
      <c r="BV184" s="325"/>
      <c r="BW184" s="325"/>
      <c r="BX184" s="325"/>
      <c r="BY184" s="325"/>
      <c r="BZ184" s="325"/>
      <c r="CA184" s="325"/>
      <c r="CB184" s="325"/>
      <c r="CC184" s="325"/>
      <c r="CD184" s="325"/>
      <c r="CE184" s="325"/>
      <c r="CF184" s="325"/>
      <c r="CG184" s="325"/>
    </row>
    <row r="185" spans="3:85" ht="14.5">
      <c r="C185" s="990"/>
      <c r="D185" s="990"/>
      <c r="E185" s="990"/>
      <c r="F185" s="990"/>
      <c r="G185" s="990"/>
      <c r="H185" s="990"/>
      <c r="I185" s="990"/>
      <c r="J185" s="990"/>
      <c r="K185" s="990"/>
      <c r="L185" s="990"/>
      <c r="M185" s="1013" t="e">
        <f t="shared" si="36"/>
        <v>#DIV/0!</v>
      </c>
      <c r="N185" s="990"/>
      <c r="O185" s="327"/>
      <c r="P185" s="990"/>
      <c r="Q185" s="990"/>
      <c r="R185" s="990"/>
      <c r="S185" s="990"/>
      <c r="T185" s="990"/>
      <c r="U185" s="990"/>
      <c r="V185" s="990"/>
      <c r="W185" s="990"/>
      <c r="X185" s="990"/>
      <c r="Y185" s="990"/>
      <c r="Z185" s="1013" t="e">
        <f t="shared" si="32"/>
        <v>#DIV/0!</v>
      </c>
      <c r="AA185" s="990"/>
      <c r="AB185" s="337"/>
      <c r="AC185" s="990"/>
      <c r="AD185" s="990"/>
      <c r="AE185" s="990"/>
      <c r="AF185" s="990"/>
      <c r="AG185" s="990"/>
      <c r="AH185" s="990"/>
      <c r="AI185" s="990"/>
      <c r="AJ185" s="990"/>
      <c r="AK185" s="990"/>
      <c r="AL185" s="990"/>
      <c r="AM185" s="1013" t="e">
        <f t="shared" si="33"/>
        <v>#DIV/0!</v>
      </c>
      <c r="AN185" s="990"/>
      <c r="AO185" s="337"/>
      <c r="AP185" s="990"/>
      <c r="AQ185" s="990"/>
      <c r="AR185" s="990"/>
      <c r="AS185" s="990"/>
      <c r="AT185" s="990"/>
      <c r="AU185" s="990"/>
      <c r="AV185" s="990"/>
      <c r="AW185" s="990"/>
      <c r="AX185" s="990"/>
      <c r="AY185" s="990"/>
      <c r="AZ185" s="1013" t="e">
        <f t="shared" si="34"/>
        <v>#DIV/0!</v>
      </c>
      <c r="BA185" s="990"/>
      <c r="BB185" s="327"/>
      <c r="BC185" s="990"/>
      <c r="BD185" s="990"/>
      <c r="BE185" s="990"/>
      <c r="BF185" s="990"/>
      <c r="BG185" s="990"/>
      <c r="BH185" s="990"/>
      <c r="BI185" s="990"/>
      <c r="BJ185" s="990"/>
      <c r="BK185" s="990"/>
      <c r="BL185" s="990"/>
      <c r="BM185" s="1013" t="e">
        <f t="shared" si="35"/>
        <v>#DIV/0!</v>
      </c>
      <c r="BN185" s="990"/>
      <c r="BO185" s="325"/>
      <c r="BP185" s="325"/>
      <c r="BQ185" s="325"/>
      <c r="BR185" s="325"/>
      <c r="BS185" s="325"/>
      <c r="BT185" s="325"/>
      <c r="BU185" s="325"/>
      <c r="BV185" s="325"/>
      <c r="BW185" s="325"/>
      <c r="BX185" s="325"/>
      <c r="BY185" s="325"/>
      <c r="BZ185" s="325"/>
      <c r="CA185" s="325"/>
      <c r="CB185" s="325"/>
      <c r="CC185" s="325"/>
      <c r="CD185" s="325"/>
      <c r="CE185" s="325"/>
      <c r="CF185" s="325"/>
      <c r="CG185" s="325"/>
    </row>
    <row r="186" spans="3:85" ht="14.5">
      <c r="C186" s="990"/>
      <c r="D186" s="990"/>
      <c r="E186" s="990"/>
      <c r="F186" s="990"/>
      <c r="G186" s="990"/>
      <c r="H186" s="990"/>
      <c r="I186" s="990"/>
      <c r="J186" s="990"/>
      <c r="K186" s="990"/>
      <c r="L186" s="990"/>
      <c r="M186" s="1013" t="e">
        <f t="shared" si="36"/>
        <v>#DIV/0!</v>
      </c>
      <c r="N186" s="990"/>
      <c r="O186" s="327"/>
      <c r="P186" s="990"/>
      <c r="Q186" s="990"/>
      <c r="R186" s="990"/>
      <c r="S186" s="990"/>
      <c r="T186" s="990"/>
      <c r="U186" s="990"/>
      <c r="V186" s="990"/>
      <c r="W186" s="990"/>
      <c r="X186" s="990"/>
      <c r="Y186" s="990"/>
      <c r="Z186" s="1013" t="e">
        <f t="shared" si="32"/>
        <v>#DIV/0!</v>
      </c>
      <c r="AA186" s="990"/>
      <c r="AB186" s="337"/>
      <c r="AC186" s="990"/>
      <c r="AD186" s="990"/>
      <c r="AE186" s="990"/>
      <c r="AF186" s="990"/>
      <c r="AG186" s="990"/>
      <c r="AH186" s="990"/>
      <c r="AI186" s="990"/>
      <c r="AJ186" s="990"/>
      <c r="AK186" s="990"/>
      <c r="AL186" s="990"/>
      <c r="AM186" s="1013" t="e">
        <f t="shared" si="33"/>
        <v>#DIV/0!</v>
      </c>
      <c r="AN186" s="990"/>
      <c r="AO186" s="337"/>
      <c r="AP186" s="990"/>
      <c r="AQ186" s="990"/>
      <c r="AR186" s="990"/>
      <c r="AS186" s="990"/>
      <c r="AT186" s="990"/>
      <c r="AU186" s="990"/>
      <c r="AV186" s="990"/>
      <c r="AW186" s="990"/>
      <c r="AX186" s="990"/>
      <c r="AY186" s="990"/>
      <c r="AZ186" s="1013" t="e">
        <f t="shared" si="34"/>
        <v>#DIV/0!</v>
      </c>
      <c r="BA186" s="990"/>
      <c r="BB186" s="327"/>
      <c r="BC186" s="990"/>
      <c r="BD186" s="990"/>
      <c r="BE186" s="990"/>
      <c r="BF186" s="990"/>
      <c r="BG186" s="990"/>
      <c r="BH186" s="990"/>
      <c r="BI186" s="990"/>
      <c r="BJ186" s="990"/>
      <c r="BK186" s="990"/>
      <c r="BL186" s="990"/>
      <c r="BM186" s="1013" t="e">
        <f t="shared" si="35"/>
        <v>#DIV/0!</v>
      </c>
      <c r="BN186" s="990"/>
      <c r="BO186" s="325"/>
      <c r="BP186" s="325"/>
      <c r="BQ186" s="325"/>
      <c r="BR186" s="325"/>
      <c r="BS186" s="325"/>
      <c r="BT186" s="325"/>
      <c r="BU186" s="325"/>
      <c r="BV186" s="325"/>
      <c r="BW186" s="325"/>
      <c r="BX186" s="325"/>
      <c r="BY186" s="325"/>
      <c r="BZ186" s="325"/>
      <c r="CA186" s="325"/>
      <c r="CB186" s="325"/>
      <c r="CC186" s="325"/>
      <c r="CD186" s="325"/>
      <c r="CE186" s="325"/>
      <c r="CF186" s="325"/>
      <c r="CG186" s="325"/>
    </row>
    <row r="187" spans="3:85" ht="14.5">
      <c r="C187" s="990"/>
      <c r="D187" s="990"/>
      <c r="E187" s="990"/>
      <c r="F187" s="990"/>
      <c r="G187" s="990"/>
      <c r="H187" s="990"/>
      <c r="I187" s="990"/>
      <c r="J187" s="990"/>
      <c r="K187" s="990"/>
      <c r="L187" s="990"/>
      <c r="M187" s="1013" t="e">
        <f t="shared" si="36"/>
        <v>#DIV/0!</v>
      </c>
      <c r="N187" s="990"/>
      <c r="O187" s="327"/>
      <c r="P187" s="990"/>
      <c r="Q187" s="990"/>
      <c r="R187" s="990"/>
      <c r="S187" s="990"/>
      <c r="T187" s="990"/>
      <c r="U187" s="990"/>
      <c r="V187" s="990"/>
      <c r="W187" s="990"/>
      <c r="X187" s="990"/>
      <c r="Y187" s="990"/>
      <c r="Z187" s="1013" t="e">
        <f t="shared" si="32"/>
        <v>#DIV/0!</v>
      </c>
      <c r="AA187" s="990"/>
      <c r="AB187" s="337"/>
      <c r="AC187" s="990"/>
      <c r="AD187" s="990"/>
      <c r="AE187" s="990"/>
      <c r="AF187" s="990"/>
      <c r="AG187" s="990"/>
      <c r="AH187" s="990"/>
      <c r="AI187" s="990"/>
      <c r="AJ187" s="990"/>
      <c r="AK187" s="990"/>
      <c r="AL187" s="990"/>
      <c r="AM187" s="1013" t="e">
        <f t="shared" si="33"/>
        <v>#DIV/0!</v>
      </c>
      <c r="AN187" s="990"/>
      <c r="AO187" s="337"/>
      <c r="AP187" s="990"/>
      <c r="AQ187" s="990"/>
      <c r="AR187" s="990"/>
      <c r="AS187" s="990"/>
      <c r="AT187" s="990"/>
      <c r="AU187" s="990"/>
      <c r="AV187" s="990"/>
      <c r="AW187" s="990"/>
      <c r="AX187" s="990"/>
      <c r="AY187" s="990"/>
      <c r="AZ187" s="1013" t="e">
        <f t="shared" si="34"/>
        <v>#DIV/0!</v>
      </c>
      <c r="BA187" s="990"/>
      <c r="BB187" s="327"/>
      <c r="BC187" s="990"/>
      <c r="BD187" s="990"/>
      <c r="BE187" s="990"/>
      <c r="BF187" s="990"/>
      <c r="BG187" s="990"/>
      <c r="BH187" s="990"/>
      <c r="BI187" s="990"/>
      <c r="BJ187" s="990"/>
      <c r="BK187" s="990"/>
      <c r="BL187" s="990"/>
      <c r="BM187" s="1013" t="e">
        <f t="shared" si="35"/>
        <v>#DIV/0!</v>
      </c>
      <c r="BN187" s="990"/>
      <c r="BO187" s="325"/>
      <c r="BP187" s="325"/>
      <c r="BQ187" s="325"/>
      <c r="BR187" s="325"/>
      <c r="BS187" s="325"/>
      <c r="BT187" s="325"/>
      <c r="BU187" s="325"/>
      <c r="BV187" s="325"/>
      <c r="BW187" s="325"/>
      <c r="BX187" s="325"/>
      <c r="BY187" s="325"/>
      <c r="BZ187" s="325"/>
      <c r="CA187" s="325"/>
      <c r="CB187" s="325"/>
      <c r="CC187" s="325"/>
      <c r="CD187" s="325"/>
      <c r="CE187" s="325"/>
      <c r="CF187" s="325"/>
      <c r="CG187" s="325"/>
    </row>
    <row r="188" spans="3:85" ht="14.5">
      <c r="C188" s="990"/>
      <c r="D188" s="990"/>
      <c r="E188" s="990"/>
      <c r="F188" s="990"/>
      <c r="G188" s="990"/>
      <c r="H188" s="990"/>
      <c r="I188" s="990"/>
      <c r="J188" s="990"/>
      <c r="K188" s="990"/>
      <c r="L188" s="990"/>
      <c r="M188" s="1013" t="e">
        <f t="shared" si="36"/>
        <v>#DIV/0!</v>
      </c>
      <c r="N188" s="990"/>
      <c r="O188" s="327"/>
      <c r="P188" s="990"/>
      <c r="Q188" s="990"/>
      <c r="R188" s="990"/>
      <c r="S188" s="990"/>
      <c r="T188" s="990"/>
      <c r="U188" s="990"/>
      <c r="V188" s="990"/>
      <c r="W188" s="990"/>
      <c r="X188" s="990"/>
      <c r="Y188" s="990"/>
      <c r="Z188" s="1013" t="e">
        <f t="shared" si="32"/>
        <v>#DIV/0!</v>
      </c>
      <c r="AA188" s="990"/>
      <c r="AB188" s="337"/>
      <c r="AC188" s="990"/>
      <c r="AD188" s="990"/>
      <c r="AE188" s="990"/>
      <c r="AF188" s="990"/>
      <c r="AG188" s="990"/>
      <c r="AH188" s="990"/>
      <c r="AI188" s="990"/>
      <c r="AJ188" s="990"/>
      <c r="AK188" s="990"/>
      <c r="AL188" s="990"/>
      <c r="AM188" s="1013" t="e">
        <f t="shared" si="33"/>
        <v>#DIV/0!</v>
      </c>
      <c r="AN188" s="990"/>
      <c r="AO188" s="337"/>
      <c r="AP188" s="990"/>
      <c r="AQ188" s="990"/>
      <c r="AR188" s="990"/>
      <c r="AS188" s="990"/>
      <c r="AT188" s="990"/>
      <c r="AU188" s="990"/>
      <c r="AV188" s="990"/>
      <c r="AW188" s="990"/>
      <c r="AX188" s="990"/>
      <c r="AY188" s="990"/>
      <c r="AZ188" s="1013" t="e">
        <f t="shared" si="34"/>
        <v>#DIV/0!</v>
      </c>
      <c r="BA188" s="990"/>
      <c r="BB188" s="327"/>
      <c r="BC188" s="990"/>
      <c r="BD188" s="990"/>
      <c r="BE188" s="990"/>
      <c r="BF188" s="990"/>
      <c r="BG188" s="990"/>
      <c r="BH188" s="990"/>
      <c r="BI188" s="990"/>
      <c r="BJ188" s="990"/>
      <c r="BK188" s="990"/>
      <c r="BL188" s="990"/>
      <c r="BM188" s="1013" t="e">
        <f t="shared" si="35"/>
        <v>#DIV/0!</v>
      </c>
      <c r="BN188" s="990"/>
      <c r="BO188" s="325"/>
      <c r="BP188" s="325"/>
      <c r="BQ188" s="325"/>
      <c r="BR188" s="325"/>
      <c r="BS188" s="325"/>
      <c r="BT188" s="325"/>
      <c r="BU188" s="325"/>
      <c r="BV188" s="325"/>
      <c r="BW188" s="325"/>
      <c r="BX188" s="325"/>
      <c r="BY188" s="325"/>
      <c r="BZ188" s="325"/>
      <c r="CA188" s="325"/>
      <c r="CB188" s="325"/>
      <c r="CC188" s="325"/>
      <c r="CD188" s="325"/>
      <c r="CE188" s="325"/>
      <c r="CF188" s="325"/>
      <c r="CG188" s="325"/>
    </row>
    <row r="189" spans="3:85" ht="14.5">
      <c r="C189" s="990"/>
      <c r="D189" s="990"/>
      <c r="E189" s="990"/>
      <c r="F189" s="990"/>
      <c r="G189" s="990"/>
      <c r="H189" s="990"/>
      <c r="I189" s="990"/>
      <c r="J189" s="990"/>
      <c r="K189" s="990"/>
      <c r="L189" s="990"/>
      <c r="M189" s="1013" t="e">
        <f t="shared" si="36"/>
        <v>#DIV/0!</v>
      </c>
      <c r="N189" s="990"/>
      <c r="O189" s="327"/>
      <c r="P189" s="990"/>
      <c r="Q189" s="990"/>
      <c r="R189" s="990"/>
      <c r="S189" s="990"/>
      <c r="T189" s="990"/>
      <c r="U189" s="990"/>
      <c r="V189" s="990"/>
      <c r="W189" s="990"/>
      <c r="X189" s="990"/>
      <c r="Y189" s="990"/>
      <c r="Z189" s="1013" t="e">
        <f t="shared" si="32"/>
        <v>#DIV/0!</v>
      </c>
      <c r="AA189" s="990"/>
      <c r="AB189" s="337"/>
      <c r="AC189" s="990"/>
      <c r="AD189" s="990"/>
      <c r="AE189" s="990"/>
      <c r="AF189" s="990"/>
      <c r="AG189" s="990"/>
      <c r="AH189" s="990"/>
      <c r="AI189" s="990"/>
      <c r="AJ189" s="990"/>
      <c r="AK189" s="990"/>
      <c r="AL189" s="990"/>
      <c r="AM189" s="1013" t="e">
        <f t="shared" si="33"/>
        <v>#DIV/0!</v>
      </c>
      <c r="AN189" s="990"/>
      <c r="AO189" s="337"/>
      <c r="AP189" s="990"/>
      <c r="AQ189" s="990"/>
      <c r="AR189" s="990"/>
      <c r="AS189" s="990"/>
      <c r="AT189" s="990"/>
      <c r="AU189" s="990"/>
      <c r="AV189" s="990"/>
      <c r="AW189" s="990"/>
      <c r="AX189" s="990"/>
      <c r="AY189" s="990"/>
      <c r="AZ189" s="1013" t="e">
        <f t="shared" si="34"/>
        <v>#DIV/0!</v>
      </c>
      <c r="BA189" s="990"/>
      <c r="BB189" s="327"/>
      <c r="BC189" s="990"/>
      <c r="BD189" s="990"/>
      <c r="BE189" s="990"/>
      <c r="BF189" s="990"/>
      <c r="BG189" s="990"/>
      <c r="BH189" s="990"/>
      <c r="BI189" s="990"/>
      <c r="BJ189" s="990"/>
      <c r="BK189" s="990"/>
      <c r="BL189" s="990"/>
      <c r="BM189" s="1013" t="e">
        <f t="shared" si="35"/>
        <v>#DIV/0!</v>
      </c>
      <c r="BN189" s="990"/>
      <c r="BO189" s="325"/>
      <c r="BP189" s="325"/>
      <c r="BQ189" s="325"/>
      <c r="BR189" s="325"/>
      <c r="BS189" s="325"/>
      <c r="BT189" s="325"/>
      <c r="BU189" s="325"/>
      <c r="BV189" s="325"/>
      <c r="BW189" s="325"/>
      <c r="BX189" s="325"/>
      <c r="BY189" s="325"/>
      <c r="BZ189" s="325"/>
      <c r="CA189" s="325"/>
      <c r="CB189" s="325"/>
      <c r="CC189" s="325"/>
      <c r="CD189" s="325"/>
      <c r="CE189" s="325"/>
      <c r="CF189" s="325"/>
      <c r="CG189" s="325"/>
    </row>
    <row r="190" spans="3:85" ht="14.5">
      <c r="C190" s="990"/>
      <c r="D190" s="990"/>
      <c r="E190" s="990"/>
      <c r="F190" s="990"/>
      <c r="G190" s="990"/>
      <c r="H190" s="990"/>
      <c r="I190" s="990"/>
      <c r="J190" s="990"/>
      <c r="K190" s="990"/>
      <c r="L190" s="990"/>
      <c r="M190" s="1013" t="e">
        <f t="shared" si="36"/>
        <v>#DIV/0!</v>
      </c>
      <c r="N190" s="990"/>
      <c r="O190" s="327"/>
      <c r="P190" s="990"/>
      <c r="Q190" s="990"/>
      <c r="R190" s="990"/>
      <c r="S190" s="990"/>
      <c r="T190" s="990"/>
      <c r="U190" s="990"/>
      <c r="V190" s="990"/>
      <c r="W190" s="990"/>
      <c r="X190" s="990"/>
      <c r="Y190" s="990"/>
      <c r="Z190" s="1013" t="e">
        <f t="shared" si="32"/>
        <v>#DIV/0!</v>
      </c>
      <c r="AA190" s="990"/>
      <c r="AB190" s="337"/>
      <c r="AC190" s="990"/>
      <c r="AD190" s="990"/>
      <c r="AE190" s="990"/>
      <c r="AF190" s="990"/>
      <c r="AG190" s="990"/>
      <c r="AH190" s="990"/>
      <c r="AI190" s="990"/>
      <c r="AJ190" s="990"/>
      <c r="AK190" s="990"/>
      <c r="AL190" s="990"/>
      <c r="AM190" s="1013" t="e">
        <f t="shared" si="33"/>
        <v>#DIV/0!</v>
      </c>
      <c r="AN190" s="990"/>
      <c r="AO190" s="337"/>
      <c r="AP190" s="990"/>
      <c r="AQ190" s="990"/>
      <c r="AR190" s="990"/>
      <c r="AS190" s="990"/>
      <c r="AT190" s="990"/>
      <c r="AU190" s="990"/>
      <c r="AV190" s="990"/>
      <c r="AW190" s="990"/>
      <c r="AX190" s="990"/>
      <c r="AY190" s="990"/>
      <c r="AZ190" s="1013" t="e">
        <f t="shared" si="34"/>
        <v>#DIV/0!</v>
      </c>
      <c r="BA190" s="990"/>
      <c r="BB190" s="327"/>
      <c r="BC190" s="990"/>
      <c r="BD190" s="990"/>
      <c r="BE190" s="990"/>
      <c r="BF190" s="990"/>
      <c r="BG190" s="990"/>
      <c r="BH190" s="990"/>
      <c r="BI190" s="990"/>
      <c r="BJ190" s="990"/>
      <c r="BK190" s="990"/>
      <c r="BL190" s="990"/>
      <c r="BM190" s="1013" t="e">
        <f t="shared" si="35"/>
        <v>#DIV/0!</v>
      </c>
      <c r="BN190" s="990"/>
      <c r="BO190" s="325"/>
      <c r="BP190" s="325"/>
      <c r="BQ190" s="325"/>
      <c r="BR190" s="325"/>
      <c r="BS190" s="325"/>
      <c r="BT190" s="325"/>
      <c r="BU190" s="325"/>
      <c r="BV190" s="325"/>
      <c r="BW190" s="325"/>
      <c r="BX190" s="325"/>
      <c r="BY190" s="325"/>
      <c r="BZ190" s="325"/>
      <c r="CA190" s="325"/>
      <c r="CB190" s="325"/>
      <c r="CC190" s="325"/>
      <c r="CD190" s="325"/>
      <c r="CE190" s="325"/>
      <c r="CF190" s="325"/>
      <c r="CG190" s="325"/>
    </row>
    <row r="191" spans="3:85" ht="14.5">
      <c r="C191" s="990"/>
      <c r="D191" s="990"/>
      <c r="E191" s="990"/>
      <c r="F191" s="990"/>
      <c r="G191" s="990"/>
      <c r="H191" s="990"/>
      <c r="I191" s="990"/>
      <c r="J191" s="990"/>
      <c r="K191" s="990"/>
      <c r="L191" s="990"/>
      <c r="M191" s="1013" t="e">
        <f t="shared" si="36"/>
        <v>#DIV/0!</v>
      </c>
      <c r="N191" s="990"/>
      <c r="O191" s="327"/>
      <c r="P191" s="990"/>
      <c r="Q191" s="990"/>
      <c r="R191" s="990"/>
      <c r="S191" s="990"/>
      <c r="T191" s="990"/>
      <c r="U191" s="990"/>
      <c r="V191" s="990"/>
      <c r="W191" s="990"/>
      <c r="X191" s="990"/>
      <c r="Y191" s="990"/>
      <c r="Z191" s="1013" t="e">
        <f t="shared" si="32"/>
        <v>#DIV/0!</v>
      </c>
      <c r="AA191" s="990"/>
      <c r="AB191" s="337"/>
      <c r="AC191" s="990"/>
      <c r="AD191" s="990"/>
      <c r="AE191" s="990"/>
      <c r="AF191" s="990"/>
      <c r="AG191" s="990"/>
      <c r="AH191" s="990"/>
      <c r="AI191" s="990"/>
      <c r="AJ191" s="990"/>
      <c r="AK191" s="990"/>
      <c r="AL191" s="990"/>
      <c r="AM191" s="1013" t="e">
        <f t="shared" si="33"/>
        <v>#DIV/0!</v>
      </c>
      <c r="AN191" s="990"/>
      <c r="AO191" s="337"/>
      <c r="AP191" s="990"/>
      <c r="AQ191" s="990"/>
      <c r="AR191" s="990"/>
      <c r="AS191" s="990"/>
      <c r="AT191" s="990"/>
      <c r="AU191" s="990"/>
      <c r="AV191" s="990"/>
      <c r="AW191" s="990"/>
      <c r="AX191" s="990"/>
      <c r="AY191" s="990"/>
      <c r="AZ191" s="1013" t="e">
        <f t="shared" si="34"/>
        <v>#DIV/0!</v>
      </c>
      <c r="BA191" s="990"/>
      <c r="BB191" s="327"/>
      <c r="BC191" s="990"/>
      <c r="BD191" s="990"/>
      <c r="BE191" s="990"/>
      <c r="BF191" s="990"/>
      <c r="BG191" s="990"/>
      <c r="BH191" s="990"/>
      <c r="BI191" s="990"/>
      <c r="BJ191" s="990"/>
      <c r="BK191" s="990"/>
      <c r="BL191" s="990"/>
      <c r="BM191" s="1013" t="e">
        <f t="shared" si="35"/>
        <v>#DIV/0!</v>
      </c>
      <c r="BN191" s="990"/>
      <c r="BO191" s="325"/>
      <c r="BP191" s="325"/>
      <c r="BQ191" s="325"/>
      <c r="BR191" s="325"/>
      <c r="BS191" s="325"/>
      <c r="BT191" s="325"/>
      <c r="BU191" s="325"/>
      <c r="BV191" s="325"/>
      <c r="BW191" s="325"/>
      <c r="BX191" s="325"/>
      <c r="BY191" s="325"/>
      <c r="BZ191" s="325"/>
      <c r="CA191" s="325"/>
      <c r="CB191" s="325"/>
      <c r="CC191" s="325"/>
      <c r="CD191" s="325"/>
      <c r="CE191" s="325"/>
      <c r="CF191" s="325"/>
      <c r="CG191" s="325"/>
    </row>
    <row r="192" spans="3:85" ht="14.5">
      <c r="C192" s="990"/>
      <c r="D192" s="990"/>
      <c r="E192" s="990"/>
      <c r="F192" s="990"/>
      <c r="G192" s="990"/>
      <c r="H192" s="990"/>
      <c r="I192" s="990"/>
      <c r="J192" s="990"/>
      <c r="K192" s="990"/>
      <c r="L192" s="990"/>
      <c r="M192" s="1013" t="e">
        <f t="shared" si="36"/>
        <v>#DIV/0!</v>
      </c>
      <c r="N192" s="990"/>
      <c r="O192" s="327"/>
      <c r="P192" s="990"/>
      <c r="Q192" s="990"/>
      <c r="R192" s="990"/>
      <c r="S192" s="990"/>
      <c r="T192" s="990"/>
      <c r="U192" s="990"/>
      <c r="V192" s="990"/>
      <c r="W192" s="990"/>
      <c r="X192" s="990"/>
      <c r="Y192" s="990"/>
      <c r="Z192" s="1013" t="e">
        <f t="shared" si="32"/>
        <v>#DIV/0!</v>
      </c>
      <c r="AA192" s="990"/>
      <c r="AB192" s="337"/>
      <c r="AC192" s="990"/>
      <c r="AD192" s="990"/>
      <c r="AE192" s="990"/>
      <c r="AF192" s="990"/>
      <c r="AG192" s="990"/>
      <c r="AH192" s="990"/>
      <c r="AI192" s="990"/>
      <c r="AJ192" s="990"/>
      <c r="AK192" s="990"/>
      <c r="AL192" s="990"/>
      <c r="AM192" s="1013" t="e">
        <f t="shared" si="33"/>
        <v>#DIV/0!</v>
      </c>
      <c r="AN192" s="990"/>
      <c r="AO192" s="337"/>
      <c r="AP192" s="990"/>
      <c r="AQ192" s="990"/>
      <c r="AR192" s="990"/>
      <c r="AS192" s="990"/>
      <c r="AT192" s="990"/>
      <c r="AU192" s="990"/>
      <c r="AV192" s="990"/>
      <c r="AW192" s="990"/>
      <c r="AX192" s="990"/>
      <c r="AY192" s="990"/>
      <c r="AZ192" s="1013" t="e">
        <f t="shared" si="34"/>
        <v>#DIV/0!</v>
      </c>
      <c r="BA192" s="990"/>
      <c r="BB192" s="327"/>
      <c r="BC192" s="990"/>
      <c r="BD192" s="990"/>
      <c r="BE192" s="990"/>
      <c r="BF192" s="990"/>
      <c r="BG192" s="990"/>
      <c r="BH192" s="990"/>
      <c r="BI192" s="990"/>
      <c r="BJ192" s="990"/>
      <c r="BK192" s="990"/>
      <c r="BL192" s="990"/>
      <c r="BM192" s="1013" t="e">
        <f t="shared" si="35"/>
        <v>#DIV/0!</v>
      </c>
      <c r="BN192" s="990"/>
      <c r="BO192" s="325"/>
      <c r="BP192" s="325"/>
      <c r="BQ192" s="325"/>
      <c r="BR192" s="325"/>
      <c r="BS192" s="325"/>
      <c r="BT192" s="325"/>
      <c r="BU192" s="325"/>
      <c r="BV192" s="325"/>
      <c r="BW192" s="325"/>
      <c r="BX192" s="325"/>
      <c r="BY192" s="325"/>
      <c r="BZ192" s="325"/>
      <c r="CA192" s="325"/>
      <c r="CB192" s="325"/>
      <c r="CC192" s="325"/>
      <c r="CD192" s="325"/>
      <c r="CE192" s="325"/>
      <c r="CF192" s="325"/>
      <c r="CG192" s="325"/>
    </row>
    <row r="193" spans="3:85" ht="14.5">
      <c r="C193" s="990"/>
      <c r="D193" s="990"/>
      <c r="E193" s="990"/>
      <c r="F193" s="990"/>
      <c r="G193" s="990"/>
      <c r="H193" s="990"/>
      <c r="I193" s="990"/>
      <c r="J193" s="990"/>
      <c r="K193" s="990"/>
      <c r="L193" s="990"/>
      <c r="M193" s="1013" t="e">
        <f t="shared" si="36"/>
        <v>#DIV/0!</v>
      </c>
      <c r="N193" s="990"/>
      <c r="O193" s="327"/>
      <c r="P193" s="990"/>
      <c r="Q193" s="990"/>
      <c r="R193" s="990"/>
      <c r="S193" s="990"/>
      <c r="T193" s="990"/>
      <c r="U193" s="990"/>
      <c r="V193" s="990"/>
      <c r="W193" s="990"/>
      <c r="X193" s="990"/>
      <c r="Y193" s="990"/>
      <c r="Z193" s="1013" t="e">
        <f t="shared" si="32"/>
        <v>#DIV/0!</v>
      </c>
      <c r="AA193" s="990"/>
      <c r="AB193" s="337"/>
      <c r="AC193" s="990"/>
      <c r="AD193" s="990"/>
      <c r="AE193" s="990"/>
      <c r="AF193" s="990"/>
      <c r="AG193" s="990"/>
      <c r="AH193" s="990"/>
      <c r="AI193" s="990"/>
      <c r="AJ193" s="990"/>
      <c r="AK193" s="990"/>
      <c r="AL193" s="990"/>
      <c r="AM193" s="1013" t="e">
        <f t="shared" si="33"/>
        <v>#DIV/0!</v>
      </c>
      <c r="AN193" s="990"/>
      <c r="AO193" s="337"/>
      <c r="AP193" s="990"/>
      <c r="AQ193" s="990"/>
      <c r="AR193" s="990"/>
      <c r="AS193" s="990"/>
      <c r="AT193" s="990"/>
      <c r="AU193" s="990"/>
      <c r="AV193" s="990"/>
      <c r="AW193" s="990"/>
      <c r="AX193" s="990"/>
      <c r="AY193" s="990"/>
      <c r="AZ193" s="1013" t="e">
        <f t="shared" si="34"/>
        <v>#DIV/0!</v>
      </c>
      <c r="BA193" s="990"/>
      <c r="BB193" s="327"/>
      <c r="BC193" s="990"/>
      <c r="BD193" s="990"/>
      <c r="BE193" s="990"/>
      <c r="BF193" s="990"/>
      <c r="BG193" s="990"/>
      <c r="BH193" s="990"/>
      <c r="BI193" s="990"/>
      <c r="BJ193" s="990"/>
      <c r="BK193" s="990"/>
      <c r="BL193" s="990"/>
      <c r="BM193" s="1013" t="e">
        <f t="shared" si="35"/>
        <v>#DIV/0!</v>
      </c>
      <c r="BN193" s="990"/>
      <c r="BO193" s="325"/>
      <c r="BP193" s="325"/>
      <c r="BQ193" s="325"/>
      <c r="BR193" s="325"/>
      <c r="BS193" s="325"/>
      <c r="BT193" s="325"/>
      <c r="BU193" s="325"/>
      <c r="BV193" s="325"/>
      <c r="BW193" s="325"/>
      <c r="BX193" s="325"/>
      <c r="BY193" s="325"/>
      <c r="BZ193" s="325"/>
      <c r="CA193" s="325"/>
      <c r="CB193" s="325"/>
      <c r="CC193" s="325"/>
      <c r="CD193" s="325"/>
      <c r="CE193" s="325"/>
      <c r="CF193" s="325"/>
      <c r="CG193" s="325"/>
    </row>
    <row r="194" spans="3:85" ht="14.5">
      <c r="C194" s="990"/>
      <c r="D194" s="990"/>
      <c r="E194" s="990"/>
      <c r="F194" s="990"/>
      <c r="G194" s="990"/>
      <c r="H194" s="990"/>
      <c r="I194" s="990"/>
      <c r="J194" s="990"/>
      <c r="K194" s="990"/>
      <c r="L194" s="990"/>
      <c r="M194" s="1013" t="e">
        <f t="shared" si="36"/>
        <v>#DIV/0!</v>
      </c>
      <c r="N194" s="990"/>
      <c r="O194" s="327"/>
      <c r="P194" s="990"/>
      <c r="Q194" s="990"/>
      <c r="R194" s="990"/>
      <c r="S194" s="990"/>
      <c r="T194" s="990"/>
      <c r="U194" s="990"/>
      <c r="V194" s="990"/>
      <c r="W194" s="990"/>
      <c r="X194" s="990"/>
      <c r="Y194" s="990"/>
      <c r="Z194" s="1013" t="e">
        <f t="shared" si="32"/>
        <v>#DIV/0!</v>
      </c>
      <c r="AA194" s="990"/>
      <c r="AB194" s="337"/>
      <c r="AC194" s="990"/>
      <c r="AD194" s="990"/>
      <c r="AE194" s="990"/>
      <c r="AF194" s="990"/>
      <c r="AG194" s="990"/>
      <c r="AH194" s="990"/>
      <c r="AI194" s="990"/>
      <c r="AJ194" s="990"/>
      <c r="AK194" s="990"/>
      <c r="AL194" s="990"/>
      <c r="AM194" s="1013" t="e">
        <f t="shared" si="33"/>
        <v>#DIV/0!</v>
      </c>
      <c r="AN194" s="990"/>
      <c r="AO194" s="337"/>
      <c r="AP194" s="990"/>
      <c r="AQ194" s="990"/>
      <c r="AR194" s="990"/>
      <c r="AS194" s="990"/>
      <c r="AT194" s="990"/>
      <c r="AU194" s="990"/>
      <c r="AV194" s="990"/>
      <c r="AW194" s="990"/>
      <c r="AX194" s="990"/>
      <c r="AY194" s="990"/>
      <c r="AZ194" s="1013" t="e">
        <f t="shared" si="34"/>
        <v>#DIV/0!</v>
      </c>
      <c r="BA194" s="990"/>
      <c r="BB194" s="327"/>
      <c r="BC194" s="990"/>
      <c r="BD194" s="990"/>
      <c r="BE194" s="990"/>
      <c r="BF194" s="990"/>
      <c r="BG194" s="990"/>
      <c r="BH194" s="990"/>
      <c r="BI194" s="990"/>
      <c r="BJ194" s="990"/>
      <c r="BK194" s="990"/>
      <c r="BL194" s="990"/>
      <c r="BM194" s="1013" t="e">
        <f t="shared" si="35"/>
        <v>#DIV/0!</v>
      </c>
      <c r="BN194" s="990"/>
      <c r="BO194" s="325"/>
      <c r="BP194" s="325"/>
      <c r="BQ194" s="325"/>
      <c r="BR194" s="325"/>
      <c r="BS194" s="325"/>
      <c r="BT194" s="325"/>
      <c r="BU194" s="325"/>
      <c r="BV194" s="325"/>
      <c r="BW194" s="325"/>
      <c r="BX194" s="325"/>
      <c r="BY194" s="325"/>
      <c r="BZ194" s="325"/>
      <c r="CA194" s="325"/>
      <c r="CB194" s="325"/>
      <c r="CC194" s="325"/>
      <c r="CD194" s="325"/>
      <c r="CE194" s="325"/>
      <c r="CF194" s="325"/>
      <c r="CG194" s="325"/>
    </row>
    <row r="195" spans="3:85" ht="14.5">
      <c r="C195" s="990"/>
      <c r="D195" s="990"/>
      <c r="E195" s="990"/>
      <c r="F195" s="990"/>
      <c r="G195" s="990"/>
      <c r="H195" s="990"/>
      <c r="I195" s="990"/>
      <c r="J195" s="990"/>
      <c r="K195" s="990"/>
      <c r="L195" s="990"/>
      <c r="M195" s="1013" t="e">
        <f t="shared" si="36"/>
        <v>#DIV/0!</v>
      </c>
      <c r="N195" s="990"/>
      <c r="O195" s="327"/>
      <c r="P195" s="990"/>
      <c r="Q195" s="990"/>
      <c r="R195" s="990"/>
      <c r="S195" s="990"/>
      <c r="T195" s="990"/>
      <c r="U195" s="990"/>
      <c r="V195" s="990"/>
      <c r="W195" s="990"/>
      <c r="X195" s="990"/>
      <c r="Y195" s="990"/>
      <c r="Z195" s="1013" t="e">
        <f t="shared" si="32"/>
        <v>#DIV/0!</v>
      </c>
      <c r="AA195" s="990"/>
      <c r="AB195" s="337"/>
      <c r="AC195" s="990"/>
      <c r="AD195" s="990"/>
      <c r="AE195" s="990"/>
      <c r="AF195" s="990"/>
      <c r="AG195" s="990"/>
      <c r="AH195" s="990"/>
      <c r="AI195" s="990"/>
      <c r="AJ195" s="990"/>
      <c r="AK195" s="990"/>
      <c r="AL195" s="990"/>
      <c r="AM195" s="1013" t="e">
        <f t="shared" si="33"/>
        <v>#DIV/0!</v>
      </c>
      <c r="AN195" s="990"/>
      <c r="AO195" s="337"/>
      <c r="AP195" s="990"/>
      <c r="AQ195" s="990"/>
      <c r="AR195" s="990"/>
      <c r="AS195" s="990"/>
      <c r="AT195" s="990"/>
      <c r="AU195" s="990"/>
      <c r="AV195" s="990"/>
      <c r="AW195" s="990"/>
      <c r="AX195" s="990"/>
      <c r="AY195" s="990"/>
      <c r="AZ195" s="1013" t="e">
        <f t="shared" si="34"/>
        <v>#DIV/0!</v>
      </c>
      <c r="BA195" s="990"/>
      <c r="BB195" s="327"/>
      <c r="BC195" s="990"/>
      <c r="BD195" s="990"/>
      <c r="BE195" s="990"/>
      <c r="BF195" s="990"/>
      <c r="BG195" s="990"/>
      <c r="BH195" s="990"/>
      <c r="BI195" s="990"/>
      <c r="BJ195" s="990"/>
      <c r="BK195" s="990"/>
      <c r="BL195" s="990"/>
      <c r="BM195" s="1013" t="e">
        <f t="shared" si="35"/>
        <v>#DIV/0!</v>
      </c>
      <c r="BN195" s="990"/>
      <c r="BO195" s="325"/>
      <c r="BP195" s="325"/>
      <c r="BQ195" s="325"/>
      <c r="BR195" s="325"/>
      <c r="BS195" s="325"/>
      <c r="BT195" s="325"/>
      <c r="BU195" s="325"/>
      <c r="BV195" s="325"/>
      <c r="BW195" s="325"/>
      <c r="BX195" s="325"/>
      <c r="BY195" s="325"/>
      <c r="BZ195" s="325"/>
      <c r="CA195" s="325"/>
      <c r="CB195" s="325"/>
      <c r="CC195" s="325"/>
      <c r="CD195" s="325"/>
      <c r="CE195" s="325"/>
      <c r="CF195" s="325"/>
      <c r="CG195" s="325"/>
    </row>
    <row r="196" spans="3:85" ht="14.5">
      <c r="C196" s="990"/>
      <c r="D196" s="990"/>
      <c r="E196" s="990"/>
      <c r="F196" s="990"/>
      <c r="G196" s="990"/>
      <c r="H196" s="990"/>
      <c r="I196" s="990"/>
      <c r="J196" s="990"/>
      <c r="K196" s="990"/>
      <c r="L196" s="990"/>
      <c r="M196" s="1013" t="e">
        <f t="shared" si="36"/>
        <v>#DIV/0!</v>
      </c>
      <c r="N196" s="990"/>
      <c r="O196" s="327"/>
      <c r="P196" s="990"/>
      <c r="Q196" s="990"/>
      <c r="R196" s="990"/>
      <c r="S196" s="990"/>
      <c r="T196" s="990"/>
      <c r="U196" s="990"/>
      <c r="V196" s="990"/>
      <c r="W196" s="990"/>
      <c r="X196" s="990"/>
      <c r="Y196" s="990"/>
      <c r="Z196" s="1013" t="e">
        <f t="shared" si="32"/>
        <v>#DIV/0!</v>
      </c>
      <c r="AA196" s="990"/>
      <c r="AB196" s="337"/>
      <c r="AC196" s="990"/>
      <c r="AD196" s="990"/>
      <c r="AE196" s="990"/>
      <c r="AF196" s="990"/>
      <c r="AG196" s="990"/>
      <c r="AH196" s="990"/>
      <c r="AI196" s="990"/>
      <c r="AJ196" s="990"/>
      <c r="AK196" s="990"/>
      <c r="AL196" s="990"/>
      <c r="AM196" s="1013" t="e">
        <f t="shared" si="33"/>
        <v>#DIV/0!</v>
      </c>
      <c r="AN196" s="990"/>
      <c r="AO196" s="337"/>
      <c r="AP196" s="990"/>
      <c r="AQ196" s="990"/>
      <c r="AR196" s="990"/>
      <c r="AS196" s="990"/>
      <c r="AT196" s="990"/>
      <c r="AU196" s="990"/>
      <c r="AV196" s="990"/>
      <c r="AW196" s="990"/>
      <c r="AX196" s="990"/>
      <c r="AY196" s="990"/>
      <c r="AZ196" s="1013" t="e">
        <f t="shared" si="34"/>
        <v>#DIV/0!</v>
      </c>
      <c r="BA196" s="990"/>
      <c r="BB196" s="327"/>
      <c r="BC196" s="990"/>
      <c r="BD196" s="990"/>
      <c r="BE196" s="990"/>
      <c r="BF196" s="990"/>
      <c r="BG196" s="990"/>
      <c r="BH196" s="990"/>
      <c r="BI196" s="990"/>
      <c r="BJ196" s="990"/>
      <c r="BK196" s="990"/>
      <c r="BL196" s="990"/>
      <c r="BM196" s="1013" t="e">
        <f t="shared" si="35"/>
        <v>#DIV/0!</v>
      </c>
      <c r="BN196" s="990"/>
      <c r="BO196" s="325"/>
      <c r="BP196" s="325"/>
      <c r="BQ196" s="325"/>
      <c r="BR196" s="325"/>
      <c r="BS196" s="325"/>
      <c r="BT196" s="325"/>
      <c r="BU196" s="325"/>
      <c r="BV196" s="325"/>
      <c r="BW196" s="325"/>
      <c r="BX196" s="325"/>
      <c r="BY196" s="325"/>
      <c r="BZ196" s="325"/>
      <c r="CA196" s="325"/>
      <c r="CB196" s="325"/>
      <c r="CC196" s="325"/>
      <c r="CD196" s="325"/>
      <c r="CE196" s="325"/>
      <c r="CF196" s="325"/>
      <c r="CG196" s="325"/>
    </row>
    <row r="197" spans="3:85" ht="14.5">
      <c r="C197" s="990"/>
      <c r="D197" s="990"/>
      <c r="E197" s="990"/>
      <c r="F197" s="990"/>
      <c r="G197" s="990"/>
      <c r="H197" s="990"/>
      <c r="I197" s="990"/>
      <c r="J197" s="990"/>
      <c r="K197" s="990"/>
      <c r="L197" s="990"/>
      <c r="M197" s="1013" t="e">
        <f t="shared" si="36"/>
        <v>#DIV/0!</v>
      </c>
      <c r="N197" s="990"/>
      <c r="O197" s="327"/>
      <c r="P197" s="990"/>
      <c r="Q197" s="990"/>
      <c r="R197" s="990"/>
      <c r="S197" s="990"/>
      <c r="T197" s="990"/>
      <c r="U197" s="990"/>
      <c r="V197" s="990"/>
      <c r="W197" s="990"/>
      <c r="X197" s="990"/>
      <c r="Y197" s="990"/>
      <c r="Z197" s="1013" t="e">
        <f t="shared" si="32"/>
        <v>#DIV/0!</v>
      </c>
      <c r="AA197" s="990"/>
      <c r="AB197" s="337"/>
      <c r="AC197" s="990"/>
      <c r="AD197" s="990"/>
      <c r="AE197" s="990"/>
      <c r="AF197" s="990"/>
      <c r="AG197" s="990"/>
      <c r="AH197" s="990"/>
      <c r="AI197" s="990"/>
      <c r="AJ197" s="990"/>
      <c r="AK197" s="990"/>
      <c r="AL197" s="990"/>
      <c r="AM197" s="1013" t="e">
        <f t="shared" si="33"/>
        <v>#DIV/0!</v>
      </c>
      <c r="AN197" s="990"/>
      <c r="AO197" s="337"/>
      <c r="AP197" s="990"/>
      <c r="AQ197" s="990"/>
      <c r="AR197" s="990"/>
      <c r="AS197" s="990"/>
      <c r="AT197" s="990"/>
      <c r="AU197" s="990"/>
      <c r="AV197" s="990"/>
      <c r="AW197" s="990"/>
      <c r="AX197" s="990"/>
      <c r="AY197" s="990"/>
      <c r="AZ197" s="1013" t="e">
        <f t="shared" si="34"/>
        <v>#DIV/0!</v>
      </c>
      <c r="BA197" s="990"/>
      <c r="BB197" s="327"/>
      <c r="BC197" s="990"/>
      <c r="BD197" s="990"/>
      <c r="BE197" s="990"/>
      <c r="BF197" s="990"/>
      <c r="BG197" s="990"/>
      <c r="BH197" s="990"/>
      <c r="BI197" s="990"/>
      <c r="BJ197" s="990"/>
      <c r="BK197" s="990"/>
      <c r="BL197" s="990"/>
      <c r="BM197" s="1013" t="e">
        <f t="shared" si="35"/>
        <v>#DIV/0!</v>
      </c>
      <c r="BN197" s="990"/>
      <c r="BO197" s="325"/>
      <c r="BP197" s="325"/>
      <c r="BQ197" s="325"/>
      <c r="BR197" s="325"/>
      <c r="BS197" s="325"/>
      <c r="BT197" s="325"/>
      <c r="BU197" s="325"/>
      <c r="BV197" s="325"/>
      <c r="BW197" s="325"/>
      <c r="BX197" s="325"/>
      <c r="BY197" s="325"/>
      <c r="BZ197" s="325"/>
      <c r="CA197" s="325"/>
      <c r="CB197" s="325"/>
      <c r="CC197" s="325"/>
      <c r="CD197" s="325"/>
      <c r="CE197" s="325"/>
      <c r="CF197" s="325"/>
      <c r="CG197" s="325"/>
    </row>
    <row r="198" spans="3:85" ht="14.5">
      <c r="C198" s="990"/>
      <c r="D198" s="990"/>
      <c r="E198" s="990"/>
      <c r="F198" s="990"/>
      <c r="G198" s="990"/>
      <c r="H198" s="990"/>
      <c r="I198" s="990"/>
      <c r="J198" s="990"/>
      <c r="K198" s="990"/>
      <c r="L198" s="990"/>
      <c r="M198" s="1013" t="e">
        <f t="shared" si="36"/>
        <v>#DIV/0!</v>
      </c>
      <c r="N198" s="990"/>
      <c r="O198" s="327"/>
      <c r="P198" s="990"/>
      <c r="Q198" s="990"/>
      <c r="R198" s="990"/>
      <c r="S198" s="990"/>
      <c r="T198" s="990"/>
      <c r="U198" s="990"/>
      <c r="V198" s="990"/>
      <c r="W198" s="990"/>
      <c r="X198" s="990"/>
      <c r="Y198" s="990"/>
      <c r="Z198" s="1013" t="e">
        <f t="shared" si="32"/>
        <v>#DIV/0!</v>
      </c>
      <c r="AA198" s="990"/>
      <c r="AB198" s="337"/>
      <c r="AC198" s="990"/>
      <c r="AD198" s="990"/>
      <c r="AE198" s="990"/>
      <c r="AF198" s="990"/>
      <c r="AG198" s="990"/>
      <c r="AH198" s="990"/>
      <c r="AI198" s="990"/>
      <c r="AJ198" s="990"/>
      <c r="AK198" s="990"/>
      <c r="AL198" s="990"/>
      <c r="AM198" s="1013" t="e">
        <f t="shared" si="33"/>
        <v>#DIV/0!</v>
      </c>
      <c r="AN198" s="990"/>
      <c r="AO198" s="337"/>
      <c r="AP198" s="990"/>
      <c r="AQ198" s="990"/>
      <c r="AR198" s="990"/>
      <c r="AS198" s="990"/>
      <c r="AT198" s="990"/>
      <c r="AU198" s="990"/>
      <c r="AV198" s="990"/>
      <c r="AW198" s="990"/>
      <c r="AX198" s="990"/>
      <c r="AY198" s="990"/>
      <c r="AZ198" s="1013" t="e">
        <f t="shared" si="34"/>
        <v>#DIV/0!</v>
      </c>
      <c r="BA198" s="990"/>
      <c r="BB198" s="327"/>
      <c r="BC198" s="990"/>
      <c r="BD198" s="990"/>
      <c r="BE198" s="990"/>
      <c r="BF198" s="990"/>
      <c r="BG198" s="990"/>
      <c r="BH198" s="990"/>
      <c r="BI198" s="990"/>
      <c r="BJ198" s="990"/>
      <c r="BK198" s="990"/>
      <c r="BL198" s="990"/>
      <c r="BM198" s="1013" t="e">
        <f t="shared" si="35"/>
        <v>#DIV/0!</v>
      </c>
      <c r="BN198" s="990"/>
      <c r="BO198" s="325"/>
      <c r="BP198" s="325"/>
      <c r="BQ198" s="325"/>
      <c r="BR198" s="325"/>
      <c r="BS198" s="325"/>
      <c r="BT198" s="325"/>
      <c r="BU198" s="325"/>
      <c r="BV198" s="325"/>
      <c r="BW198" s="325"/>
      <c r="BX198" s="325"/>
      <c r="BY198" s="325"/>
      <c r="BZ198" s="325"/>
      <c r="CA198" s="325"/>
      <c r="CB198" s="325"/>
      <c r="CC198" s="325"/>
      <c r="CD198" s="325"/>
      <c r="CE198" s="325"/>
      <c r="CF198" s="325"/>
      <c r="CG198" s="325"/>
    </row>
    <row r="199" spans="3:85" ht="14.5">
      <c r="C199" s="990"/>
      <c r="D199" s="990"/>
      <c r="E199" s="990"/>
      <c r="F199" s="990"/>
      <c r="G199" s="990"/>
      <c r="H199" s="990"/>
      <c r="I199" s="990"/>
      <c r="J199" s="990"/>
      <c r="K199" s="990"/>
      <c r="L199" s="990"/>
      <c r="M199" s="1013" t="e">
        <f t="shared" si="36"/>
        <v>#DIV/0!</v>
      </c>
      <c r="N199" s="990"/>
      <c r="O199" s="327"/>
      <c r="P199" s="990"/>
      <c r="Q199" s="990"/>
      <c r="R199" s="990"/>
      <c r="S199" s="990"/>
      <c r="T199" s="990"/>
      <c r="U199" s="990"/>
      <c r="V199" s="990"/>
      <c r="W199" s="990"/>
      <c r="X199" s="990"/>
      <c r="Y199" s="990"/>
      <c r="Z199" s="1013" t="e">
        <f t="shared" si="32"/>
        <v>#DIV/0!</v>
      </c>
      <c r="AA199" s="990"/>
      <c r="AB199" s="337"/>
      <c r="AC199" s="990"/>
      <c r="AD199" s="990"/>
      <c r="AE199" s="990"/>
      <c r="AF199" s="990"/>
      <c r="AG199" s="990"/>
      <c r="AH199" s="990"/>
      <c r="AI199" s="990"/>
      <c r="AJ199" s="990"/>
      <c r="AK199" s="990"/>
      <c r="AL199" s="990"/>
      <c r="AM199" s="1013" t="e">
        <f t="shared" si="33"/>
        <v>#DIV/0!</v>
      </c>
      <c r="AN199" s="990"/>
      <c r="AO199" s="337"/>
      <c r="AP199" s="990"/>
      <c r="AQ199" s="990"/>
      <c r="AR199" s="990"/>
      <c r="AS199" s="990"/>
      <c r="AT199" s="990"/>
      <c r="AU199" s="990"/>
      <c r="AV199" s="990"/>
      <c r="AW199" s="990"/>
      <c r="AX199" s="990"/>
      <c r="AY199" s="990"/>
      <c r="AZ199" s="1013" t="e">
        <f t="shared" si="34"/>
        <v>#DIV/0!</v>
      </c>
      <c r="BA199" s="990"/>
      <c r="BB199" s="327"/>
      <c r="BC199" s="990"/>
      <c r="BD199" s="990"/>
      <c r="BE199" s="990"/>
      <c r="BF199" s="990"/>
      <c r="BG199" s="990"/>
      <c r="BH199" s="990"/>
      <c r="BI199" s="990"/>
      <c r="BJ199" s="990"/>
      <c r="BK199" s="990"/>
      <c r="BL199" s="990"/>
      <c r="BM199" s="1013" t="e">
        <f t="shared" si="35"/>
        <v>#DIV/0!</v>
      </c>
      <c r="BN199" s="990"/>
      <c r="BO199" s="325"/>
      <c r="BP199" s="325"/>
      <c r="BQ199" s="325"/>
      <c r="BR199" s="325"/>
      <c r="BS199" s="325"/>
      <c r="BT199" s="325"/>
      <c r="BU199" s="325"/>
      <c r="BV199" s="325"/>
      <c r="BW199" s="325"/>
      <c r="BX199" s="325"/>
      <c r="BY199" s="325"/>
      <c r="BZ199" s="325"/>
      <c r="CA199" s="325"/>
      <c r="CB199" s="325"/>
      <c r="CC199" s="325"/>
      <c r="CD199" s="325"/>
      <c r="CE199" s="325"/>
      <c r="CF199" s="325"/>
      <c r="CG199" s="325"/>
    </row>
    <row r="200" spans="3:85" ht="14.5">
      <c r="C200" s="990"/>
      <c r="D200" s="990"/>
      <c r="E200" s="990"/>
      <c r="F200" s="990"/>
      <c r="G200" s="990"/>
      <c r="H200" s="990"/>
      <c r="I200" s="990"/>
      <c r="J200" s="990"/>
      <c r="K200" s="990"/>
      <c r="L200" s="990"/>
      <c r="M200" s="1013" t="e">
        <f t="shared" si="36"/>
        <v>#DIV/0!</v>
      </c>
      <c r="N200" s="990"/>
      <c r="O200" s="327"/>
      <c r="P200" s="990"/>
      <c r="Q200" s="990"/>
      <c r="R200" s="990"/>
      <c r="S200" s="990"/>
      <c r="T200" s="990"/>
      <c r="U200" s="990"/>
      <c r="V200" s="990"/>
      <c r="W200" s="990"/>
      <c r="X200" s="990"/>
      <c r="Y200" s="990"/>
      <c r="Z200" s="1013" t="e">
        <f t="shared" si="32"/>
        <v>#DIV/0!</v>
      </c>
      <c r="AA200" s="990"/>
      <c r="AB200" s="337"/>
      <c r="AC200" s="990"/>
      <c r="AD200" s="990"/>
      <c r="AE200" s="990"/>
      <c r="AF200" s="990"/>
      <c r="AG200" s="990"/>
      <c r="AH200" s="990"/>
      <c r="AI200" s="990"/>
      <c r="AJ200" s="990"/>
      <c r="AK200" s="990"/>
      <c r="AL200" s="990"/>
      <c r="AM200" s="1013" t="e">
        <f t="shared" si="33"/>
        <v>#DIV/0!</v>
      </c>
      <c r="AN200" s="990"/>
      <c r="AO200" s="337"/>
      <c r="AP200" s="990"/>
      <c r="AQ200" s="990"/>
      <c r="AR200" s="990"/>
      <c r="AS200" s="990"/>
      <c r="AT200" s="990"/>
      <c r="AU200" s="990"/>
      <c r="AV200" s="990"/>
      <c r="AW200" s="990"/>
      <c r="AX200" s="990"/>
      <c r="AY200" s="990"/>
      <c r="AZ200" s="1013" t="e">
        <f t="shared" si="34"/>
        <v>#DIV/0!</v>
      </c>
      <c r="BA200" s="990"/>
      <c r="BB200" s="327"/>
      <c r="BC200" s="990"/>
      <c r="BD200" s="990"/>
      <c r="BE200" s="990"/>
      <c r="BF200" s="990"/>
      <c r="BG200" s="990"/>
      <c r="BH200" s="990"/>
      <c r="BI200" s="990"/>
      <c r="BJ200" s="990"/>
      <c r="BK200" s="990"/>
      <c r="BL200" s="990"/>
      <c r="BM200" s="1013" t="e">
        <f t="shared" si="35"/>
        <v>#DIV/0!</v>
      </c>
      <c r="BN200" s="990"/>
      <c r="BO200" s="325"/>
      <c r="BP200" s="325"/>
      <c r="BQ200" s="325"/>
      <c r="BR200" s="325"/>
      <c r="BS200" s="325"/>
      <c r="BT200" s="325"/>
      <c r="BU200" s="325"/>
      <c r="BV200" s="325"/>
      <c r="BW200" s="325"/>
      <c r="BX200" s="325"/>
      <c r="BY200" s="325"/>
      <c r="BZ200" s="325"/>
      <c r="CA200" s="325"/>
      <c r="CB200" s="325"/>
      <c r="CC200" s="325"/>
      <c r="CD200" s="325"/>
      <c r="CE200" s="325"/>
      <c r="CF200" s="325"/>
      <c r="CG200" s="325"/>
    </row>
    <row r="201" spans="3:85" ht="14.5">
      <c r="C201" s="990"/>
      <c r="D201" s="990"/>
      <c r="E201" s="990"/>
      <c r="F201" s="990"/>
      <c r="G201" s="990"/>
      <c r="H201" s="990"/>
      <c r="I201" s="990"/>
      <c r="J201" s="990"/>
      <c r="K201" s="990"/>
      <c r="L201" s="990"/>
      <c r="M201" s="1013" t="e">
        <f t="shared" si="36"/>
        <v>#DIV/0!</v>
      </c>
      <c r="N201" s="990"/>
      <c r="O201" s="327"/>
      <c r="P201" s="990"/>
      <c r="Q201" s="990"/>
      <c r="R201" s="990"/>
      <c r="S201" s="990"/>
      <c r="T201" s="990"/>
      <c r="U201" s="990"/>
      <c r="V201" s="990"/>
      <c r="W201" s="990"/>
      <c r="X201" s="990"/>
      <c r="Y201" s="990"/>
      <c r="Z201" s="1013" t="e">
        <f t="shared" si="32"/>
        <v>#DIV/0!</v>
      </c>
      <c r="AA201" s="990"/>
      <c r="AB201" s="337"/>
      <c r="AC201" s="990"/>
      <c r="AD201" s="990"/>
      <c r="AE201" s="990"/>
      <c r="AF201" s="990"/>
      <c r="AG201" s="990"/>
      <c r="AH201" s="990"/>
      <c r="AI201" s="990"/>
      <c r="AJ201" s="990"/>
      <c r="AK201" s="990"/>
      <c r="AL201" s="990"/>
      <c r="AM201" s="1013" t="e">
        <f t="shared" si="33"/>
        <v>#DIV/0!</v>
      </c>
      <c r="AN201" s="990"/>
      <c r="AO201" s="337"/>
      <c r="AP201" s="990"/>
      <c r="AQ201" s="990"/>
      <c r="AR201" s="990"/>
      <c r="AS201" s="990"/>
      <c r="AT201" s="990"/>
      <c r="AU201" s="990"/>
      <c r="AV201" s="990"/>
      <c r="AW201" s="990"/>
      <c r="AX201" s="990"/>
      <c r="AY201" s="990"/>
      <c r="AZ201" s="1013" t="e">
        <f t="shared" si="34"/>
        <v>#DIV/0!</v>
      </c>
      <c r="BA201" s="990"/>
      <c r="BB201" s="327"/>
      <c r="BC201" s="990"/>
      <c r="BD201" s="990"/>
      <c r="BE201" s="990"/>
      <c r="BF201" s="990"/>
      <c r="BG201" s="990"/>
      <c r="BH201" s="990"/>
      <c r="BI201" s="990"/>
      <c r="BJ201" s="990"/>
      <c r="BK201" s="990"/>
      <c r="BL201" s="990"/>
      <c r="BM201" s="1013" t="e">
        <f t="shared" si="35"/>
        <v>#DIV/0!</v>
      </c>
      <c r="BN201" s="990"/>
      <c r="BO201" s="325"/>
      <c r="BP201" s="325"/>
      <c r="BQ201" s="325"/>
      <c r="BR201" s="325"/>
      <c r="BS201" s="325"/>
      <c r="BT201" s="325"/>
      <c r="BU201" s="325"/>
      <c r="BV201" s="325"/>
      <c r="BW201" s="325"/>
      <c r="BX201" s="325"/>
      <c r="BY201" s="325"/>
      <c r="BZ201" s="325"/>
      <c r="CA201" s="325"/>
      <c r="CB201" s="325"/>
      <c r="CC201" s="325"/>
      <c r="CD201" s="325"/>
      <c r="CE201" s="325"/>
      <c r="CF201" s="325"/>
      <c r="CG201" s="325"/>
    </row>
    <row r="202" spans="3:85" ht="14.5">
      <c r="C202" s="990"/>
      <c r="D202" s="990"/>
      <c r="E202" s="990"/>
      <c r="F202" s="990"/>
      <c r="G202" s="990"/>
      <c r="H202" s="990"/>
      <c r="I202" s="990"/>
      <c r="J202" s="990"/>
      <c r="K202" s="990"/>
      <c r="L202" s="990"/>
      <c r="M202" s="1013" t="e">
        <f t="shared" si="36"/>
        <v>#DIV/0!</v>
      </c>
      <c r="N202" s="990"/>
      <c r="O202" s="327"/>
      <c r="P202" s="990"/>
      <c r="Q202" s="990"/>
      <c r="R202" s="990"/>
      <c r="S202" s="990"/>
      <c r="T202" s="990"/>
      <c r="U202" s="990"/>
      <c r="V202" s="990"/>
      <c r="W202" s="990"/>
      <c r="X202" s="990"/>
      <c r="Y202" s="990"/>
      <c r="Z202" s="1013" t="e">
        <f t="shared" si="32"/>
        <v>#DIV/0!</v>
      </c>
      <c r="AA202" s="990"/>
      <c r="AB202" s="337"/>
      <c r="AC202" s="990"/>
      <c r="AD202" s="990"/>
      <c r="AE202" s="990"/>
      <c r="AF202" s="990"/>
      <c r="AG202" s="990"/>
      <c r="AH202" s="990"/>
      <c r="AI202" s="990"/>
      <c r="AJ202" s="990"/>
      <c r="AK202" s="990"/>
      <c r="AL202" s="990"/>
      <c r="AM202" s="1013" t="e">
        <f t="shared" si="33"/>
        <v>#DIV/0!</v>
      </c>
      <c r="AN202" s="990"/>
      <c r="AO202" s="337"/>
      <c r="AP202" s="990"/>
      <c r="AQ202" s="990"/>
      <c r="AR202" s="990"/>
      <c r="AS202" s="990"/>
      <c r="AT202" s="990"/>
      <c r="AU202" s="990"/>
      <c r="AV202" s="990"/>
      <c r="AW202" s="990"/>
      <c r="AX202" s="990"/>
      <c r="AY202" s="990"/>
      <c r="AZ202" s="1013" t="e">
        <f t="shared" si="34"/>
        <v>#DIV/0!</v>
      </c>
      <c r="BA202" s="990"/>
      <c r="BB202" s="327"/>
      <c r="BC202" s="990"/>
      <c r="BD202" s="990"/>
      <c r="BE202" s="990"/>
      <c r="BF202" s="990"/>
      <c r="BG202" s="990"/>
      <c r="BH202" s="990"/>
      <c r="BI202" s="990"/>
      <c r="BJ202" s="990"/>
      <c r="BK202" s="990"/>
      <c r="BL202" s="990"/>
      <c r="BM202" s="1013" t="e">
        <f t="shared" si="35"/>
        <v>#DIV/0!</v>
      </c>
      <c r="BN202" s="990"/>
      <c r="BO202" s="325"/>
      <c r="BP202" s="325"/>
      <c r="BQ202" s="325"/>
      <c r="BR202" s="325"/>
      <c r="BS202" s="325"/>
      <c r="BT202" s="325"/>
      <c r="BU202" s="325"/>
      <c r="BV202" s="325"/>
      <c r="BW202" s="325"/>
      <c r="BX202" s="325"/>
      <c r="BY202" s="325"/>
      <c r="BZ202" s="325"/>
      <c r="CA202" s="325"/>
      <c r="CB202" s="325"/>
      <c r="CC202" s="325"/>
      <c r="CD202" s="325"/>
      <c r="CE202" s="325"/>
      <c r="CF202" s="325"/>
      <c r="CG202" s="325"/>
    </row>
    <row r="203" spans="3:85" ht="14.5">
      <c r="C203" s="990"/>
      <c r="D203" s="990"/>
      <c r="E203" s="990"/>
      <c r="F203" s="990"/>
      <c r="G203" s="990"/>
      <c r="H203" s="990"/>
      <c r="I203" s="990"/>
      <c r="J203" s="990"/>
      <c r="K203" s="990"/>
      <c r="L203" s="990"/>
      <c r="M203" s="1013" t="e">
        <f t="shared" si="36"/>
        <v>#DIV/0!</v>
      </c>
      <c r="N203" s="990"/>
      <c r="O203" s="327"/>
      <c r="P203" s="990"/>
      <c r="Q203" s="990"/>
      <c r="R203" s="990"/>
      <c r="S203" s="990"/>
      <c r="T203" s="990"/>
      <c r="U203" s="990"/>
      <c r="V203" s="990"/>
      <c r="W203" s="990"/>
      <c r="X203" s="990"/>
      <c r="Y203" s="990"/>
      <c r="Z203" s="1013" t="e">
        <f t="shared" si="32"/>
        <v>#DIV/0!</v>
      </c>
      <c r="AA203" s="990"/>
      <c r="AB203" s="337"/>
      <c r="AC203" s="990"/>
      <c r="AD203" s="990"/>
      <c r="AE203" s="990"/>
      <c r="AF203" s="990"/>
      <c r="AG203" s="990"/>
      <c r="AH203" s="990"/>
      <c r="AI203" s="990"/>
      <c r="AJ203" s="990"/>
      <c r="AK203" s="990"/>
      <c r="AL203" s="990"/>
      <c r="AM203" s="1013" t="e">
        <f t="shared" si="33"/>
        <v>#DIV/0!</v>
      </c>
      <c r="AN203" s="990"/>
      <c r="AO203" s="337"/>
      <c r="AP203" s="990"/>
      <c r="AQ203" s="990"/>
      <c r="AR203" s="990"/>
      <c r="AS203" s="990"/>
      <c r="AT203" s="990"/>
      <c r="AU203" s="990"/>
      <c r="AV203" s="990"/>
      <c r="AW203" s="990"/>
      <c r="AX203" s="990"/>
      <c r="AY203" s="990"/>
      <c r="AZ203" s="1013" t="e">
        <f t="shared" si="34"/>
        <v>#DIV/0!</v>
      </c>
      <c r="BA203" s="990"/>
      <c r="BB203" s="327"/>
      <c r="BC203" s="990"/>
      <c r="BD203" s="990"/>
      <c r="BE203" s="990"/>
      <c r="BF203" s="990"/>
      <c r="BG203" s="990"/>
      <c r="BH203" s="990"/>
      <c r="BI203" s="990"/>
      <c r="BJ203" s="990"/>
      <c r="BK203" s="990"/>
      <c r="BL203" s="990"/>
      <c r="BM203" s="1013" t="e">
        <f t="shared" si="35"/>
        <v>#DIV/0!</v>
      </c>
      <c r="BN203" s="990"/>
      <c r="BO203" s="325"/>
      <c r="BP203" s="325"/>
      <c r="BQ203" s="325"/>
      <c r="BR203" s="325"/>
      <c r="BS203" s="325"/>
      <c r="BT203" s="325"/>
      <c r="BU203" s="325"/>
      <c r="BV203" s="325"/>
      <c r="BW203" s="325"/>
      <c r="BX203" s="325"/>
      <c r="BY203" s="325"/>
      <c r="BZ203" s="325"/>
      <c r="CA203" s="325"/>
      <c r="CB203" s="325"/>
      <c r="CC203" s="325"/>
      <c r="CD203" s="325"/>
      <c r="CE203" s="325"/>
      <c r="CF203" s="325"/>
      <c r="CG203" s="325"/>
    </row>
    <row r="204" spans="3:85" ht="14.5">
      <c r="C204" s="990"/>
      <c r="D204" s="990"/>
      <c r="E204" s="990"/>
      <c r="F204" s="990"/>
      <c r="G204" s="990"/>
      <c r="H204" s="990"/>
      <c r="I204" s="990"/>
      <c r="J204" s="990"/>
      <c r="K204" s="990"/>
      <c r="L204" s="990"/>
      <c r="M204" s="1013" t="e">
        <f t="shared" si="36"/>
        <v>#DIV/0!</v>
      </c>
      <c r="N204" s="990"/>
      <c r="O204" s="327"/>
      <c r="P204" s="990"/>
      <c r="Q204" s="990"/>
      <c r="R204" s="990"/>
      <c r="S204" s="990"/>
      <c r="T204" s="990"/>
      <c r="U204" s="990"/>
      <c r="V204" s="990"/>
      <c r="W204" s="990"/>
      <c r="X204" s="990"/>
      <c r="Y204" s="990"/>
      <c r="Z204" s="1013" t="e">
        <f t="shared" si="32"/>
        <v>#DIV/0!</v>
      </c>
      <c r="AA204" s="990"/>
      <c r="AB204" s="337"/>
      <c r="AC204" s="990"/>
      <c r="AD204" s="990"/>
      <c r="AE204" s="990"/>
      <c r="AF204" s="990"/>
      <c r="AG204" s="990"/>
      <c r="AH204" s="990"/>
      <c r="AI204" s="990"/>
      <c r="AJ204" s="990"/>
      <c r="AK204" s="990"/>
      <c r="AL204" s="990"/>
      <c r="AM204" s="1013" t="e">
        <f t="shared" si="33"/>
        <v>#DIV/0!</v>
      </c>
      <c r="AN204" s="990"/>
      <c r="AO204" s="337"/>
      <c r="AP204" s="990"/>
      <c r="AQ204" s="990"/>
      <c r="AR204" s="990"/>
      <c r="AS204" s="990"/>
      <c r="AT204" s="990"/>
      <c r="AU204" s="990"/>
      <c r="AV204" s="990"/>
      <c r="AW204" s="990"/>
      <c r="AX204" s="990"/>
      <c r="AY204" s="990"/>
      <c r="AZ204" s="1013" t="e">
        <f t="shared" si="34"/>
        <v>#DIV/0!</v>
      </c>
      <c r="BA204" s="990"/>
      <c r="BB204" s="327"/>
      <c r="BC204" s="990"/>
      <c r="BD204" s="990"/>
      <c r="BE204" s="990"/>
      <c r="BF204" s="990"/>
      <c r="BG204" s="990"/>
      <c r="BH204" s="990"/>
      <c r="BI204" s="990"/>
      <c r="BJ204" s="990"/>
      <c r="BK204" s="990"/>
      <c r="BL204" s="990"/>
      <c r="BM204" s="1013" t="e">
        <f t="shared" si="35"/>
        <v>#DIV/0!</v>
      </c>
      <c r="BN204" s="990"/>
      <c r="BO204" s="325"/>
      <c r="BP204" s="325"/>
      <c r="BQ204" s="325"/>
      <c r="BR204" s="325"/>
      <c r="BS204" s="325"/>
      <c r="BT204" s="325"/>
      <c r="BU204" s="325"/>
      <c r="BV204" s="325"/>
      <c r="BW204" s="325"/>
      <c r="BX204" s="325"/>
      <c r="BY204" s="325"/>
      <c r="BZ204" s="325"/>
      <c r="CA204" s="325"/>
      <c r="CB204" s="325"/>
      <c r="CC204" s="325"/>
      <c r="CD204" s="325"/>
      <c r="CE204" s="325"/>
      <c r="CF204" s="325"/>
      <c r="CG204" s="325"/>
    </row>
    <row r="205" spans="3:85">
      <c r="D205" s="336"/>
      <c r="E205" s="336"/>
      <c r="F205" s="336"/>
      <c r="G205" s="336"/>
      <c r="O205" s="327"/>
      <c r="Q205" s="336"/>
      <c r="R205" s="336"/>
      <c r="S205" s="336"/>
      <c r="T205" s="336"/>
      <c r="AB205" s="337"/>
      <c r="AC205" s="337"/>
      <c r="AD205" s="336"/>
      <c r="AE205" s="336"/>
      <c r="AF205" s="336"/>
      <c r="AG205" s="336"/>
      <c r="AQ205" s="336"/>
      <c r="AR205" s="336"/>
      <c r="AS205" s="336"/>
      <c r="AT205" s="336"/>
      <c r="BB205" s="327"/>
      <c r="BD205" s="336"/>
      <c r="BE205" s="336"/>
      <c r="BF205" s="336"/>
      <c r="BG205" s="336"/>
      <c r="BN205" s="325"/>
      <c r="BO205" s="325"/>
      <c r="BP205" s="325"/>
      <c r="BQ205" s="325"/>
      <c r="BR205" s="325"/>
      <c r="BS205" s="325"/>
      <c r="BT205" s="325"/>
      <c r="BU205" s="325"/>
      <c r="BV205" s="325"/>
      <c r="BW205" s="325"/>
      <c r="BX205" s="325"/>
      <c r="BY205" s="325"/>
      <c r="BZ205" s="325"/>
      <c r="CA205" s="325"/>
      <c r="CB205" s="325"/>
      <c r="CC205" s="325"/>
      <c r="CD205" s="325"/>
      <c r="CE205" s="325"/>
      <c r="CF205" s="325"/>
      <c r="CG205" s="325"/>
    </row>
    <row r="206" spans="3:85">
      <c r="D206" s="334" t="s">
        <v>2718</v>
      </c>
      <c r="E206" s="1016">
        <f>COUNTIF($M$178:$M$204, "&gt;=0.15")</f>
        <v>0</v>
      </c>
      <c r="F206" s="336"/>
      <c r="H206" s="325" t="s">
        <v>2719</v>
      </c>
      <c r="Q206" s="334" t="s">
        <v>2718</v>
      </c>
      <c r="R206" s="1016">
        <f>COUNTIF($M$178:$M$204, "&gt;=0.15")</f>
        <v>0</v>
      </c>
      <c r="S206" s="336"/>
      <c r="AB206" s="337"/>
      <c r="AC206" s="337"/>
      <c r="AD206" s="334" t="s">
        <v>2718</v>
      </c>
      <c r="AE206" s="1016">
        <f>COUNTIF($M$178:$M$204, "&gt;=0.15")</f>
        <v>0</v>
      </c>
      <c r="AF206" s="336"/>
      <c r="AQ206" s="334" t="s">
        <v>2718</v>
      </c>
      <c r="AR206" s="1016">
        <f>COUNTIF($M$178:$M$204, "&gt;=0.15")</f>
        <v>0</v>
      </c>
      <c r="AS206" s="336"/>
      <c r="BD206" s="334" t="s">
        <v>2718</v>
      </c>
      <c r="BE206" s="1016">
        <f>COUNTIF($M$178:$M$204, "&gt;=0.15")</f>
        <v>0</v>
      </c>
      <c r="BF206" s="336"/>
      <c r="BN206" s="325"/>
      <c r="BO206" s="325"/>
      <c r="BP206" s="325"/>
      <c r="BQ206" s="325"/>
      <c r="BR206" s="325"/>
      <c r="BS206" s="325"/>
      <c r="BT206" s="325"/>
      <c r="BU206" s="325"/>
      <c r="BV206" s="325"/>
      <c r="BW206" s="325"/>
      <c r="BX206" s="325"/>
      <c r="BY206" s="325"/>
      <c r="BZ206" s="325"/>
      <c r="CA206" s="325"/>
      <c r="CB206" s="325"/>
      <c r="CC206" s="325"/>
      <c r="CD206" s="325"/>
      <c r="CE206" s="325"/>
      <c r="CF206" s="325"/>
      <c r="CG206" s="325"/>
    </row>
    <row r="207" spans="3:85">
      <c r="D207" s="334" t="s">
        <v>2720</v>
      </c>
      <c r="E207" s="816">
        <f>COUNTIF($M$178:$M$204, "&lt;=0.05")</f>
        <v>0</v>
      </c>
      <c r="Q207" s="334" t="s">
        <v>2720</v>
      </c>
      <c r="R207" s="816">
        <f>COUNTIF($M$178:$M$204, "&lt;=0.05")</f>
        <v>0</v>
      </c>
      <c r="AB207" s="337"/>
      <c r="AC207" s="337"/>
      <c r="AD207" s="334" t="s">
        <v>2720</v>
      </c>
      <c r="AE207" s="816">
        <f>COUNTIF($M$178:$M$204, "&lt;=0.05")</f>
        <v>0</v>
      </c>
      <c r="AO207" s="337"/>
      <c r="AP207" s="337"/>
      <c r="AQ207" s="334" t="s">
        <v>2720</v>
      </c>
      <c r="AR207" s="816">
        <f>COUNTIF($M$178:$M$204, "&lt;=0.05")</f>
        <v>0</v>
      </c>
      <c r="BD207" s="334" t="s">
        <v>2720</v>
      </c>
      <c r="BE207" s="816">
        <f>COUNTIF($M$178:$M$204, "&lt;=0.05")</f>
        <v>0</v>
      </c>
      <c r="BN207" s="325"/>
      <c r="BO207" s="325"/>
      <c r="BP207" s="325"/>
      <c r="BQ207" s="325"/>
      <c r="BR207" s="325"/>
      <c r="BS207" s="325"/>
      <c r="BT207" s="325"/>
      <c r="BU207" s="325"/>
      <c r="BV207" s="325"/>
      <c r="BW207" s="325"/>
      <c r="BX207" s="325"/>
      <c r="BY207" s="325"/>
      <c r="BZ207" s="325"/>
      <c r="CA207" s="325"/>
      <c r="CB207" s="325"/>
      <c r="CC207" s="325"/>
      <c r="CD207" s="325"/>
      <c r="CE207" s="325"/>
      <c r="CF207" s="325"/>
      <c r="CG207" s="325"/>
    </row>
    <row r="208" spans="3:85">
      <c r="T208" s="337"/>
      <c r="U208" s="337"/>
      <c r="V208" s="337"/>
      <c r="W208" s="337"/>
      <c r="X208" s="337"/>
      <c r="Y208" s="337"/>
      <c r="Z208" s="337"/>
      <c r="AA208" s="337"/>
      <c r="AB208" s="337"/>
      <c r="AC208" s="337"/>
      <c r="AD208" s="337"/>
      <c r="AE208" s="337"/>
      <c r="AF208" s="337"/>
      <c r="AG208" s="337"/>
      <c r="AH208" s="337"/>
      <c r="AI208" s="337"/>
      <c r="AJ208" s="337"/>
      <c r="AK208" s="337"/>
      <c r="AL208" s="337"/>
      <c r="AM208" s="337"/>
      <c r="BN208" s="325"/>
      <c r="BO208" s="325"/>
      <c r="BP208" s="325"/>
      <c r="BQ208" s="325"/>
      <c r="BR208" s="325"/>
      <c r="BS208" s="325"/>
      <c r="BT208" s="325"/>
      <c r="BU208" s="325"/>
      <c r="BV208" s="325"/>
      <c r="BW208" s="325"/>
      <c r="BX208" s="325"/>
      <c r="BY208" s="325"/>
      <c r="BZ208" s="325"/>
      <c r="CA208" s="325"/>
      <c r="CB208" s="325"/>
      <c r="CC208" s="325"/>
      <c r="CD208" s="325"/>
      <c r="CE208" s="325"/>
      <c r="CF208" s="325"/>
      <c r="CG208" s="325"/>
    </row>
    <row r="209" spans="20:85">
      <c r="T209" s="337"/>
      <c r="U209" s="337"/>
      <c r="V209" s="337"/>
      <c r="W209" s="337"/>
      <c r="X209" s="337"/>
      <c r="Y209" s="337"/>
      <c r="Z209" s="337"/>
      <c r="AA209" s="337"/>
      <c r="AB209" s="337"/>
      <c r="AC209" s="337"/>
      <c r="AD209" s="337"/>
      <c r="AE209" s="337"/>
      <c r="AF209" s="337"/>
      <c r="AG209" s="337"/>
      <c r="AH209" s="337"/>
      <c r="AI209" s="337"/>
      <c r="AJ209" s="337"/>
      <c r="AK209" s="337"/>
      <c r="AL209" s="337"/>
      <c r="AM209" s="337"/>
      <c r="BN209" s="325"/>
      <c r="BO209" s="325"/>
      <c r="BP209" s="325"/>
      <c r="BQ209" s="325"/>
      <c r="BR209" s="325"/>
      <c r="BS209" s="325"/>
      <c r="BT209" s="325"/>
      <c r="BU209" s="325"/>
      <c r="BV209" s="325"/>
      <c r="BW209" s="325"/>
      <c r="BX209" s="325"/>
      <c r="BY209" s="325"/>
      <c r="BZ209" s="325"/>
      <c r="CA209" s="325"/>
      <c r="CB209" s="325"/>
      <c r="CC209" s="325"/>
      <c r="CD209" s="325"/>
      <c r="CE209" s="325"/>
      <c r="CF209" s="325"/>
      <c r="CG209" s="325"/>
    </row>
    <row r="210" spans="20:85">
      <c r="T210" s="337"/>
      <c r="U210" s="337"/>
      <c r="V210" s="337"/>
      <c r="W210" s="337"/>
      <c r="X210" s="337"/>
      <c r="Y210" s="337"/>
      <c r="Z210" s="337"/>
      <c r="AA210" s="337"/>
      <c r="AB210" s="337"/>
      <c r="AC210" s="337"/>
      <c r="AD210" s="337"/>
      <c r="AE210" s="337"/>
      <c r="AF210" s="337"/>
      <c r="AG210" s="337"/>
      <c r="AH210" s="337"/>
      <c r="AI210" s="337"/>
      <c r="AJ210" s="337"/>
      <c r="AK210" s="337"/>
      <c r="AL210" s="337"/>
      <c r="AM210" s="337"/>
      <c r="BN210" s="325"/>
      <c r="BO210" s="325"/>
      <c r="BP210" s="325"/>
      <c r="BQ210" s="325"/>
      <c r="BR210" s="325"/>
      <c r="BS210" s="325"/>
      <c r="BT210" s="325"/>
      <c r="BU210" s="325"/>
      <c r="BV210" s="325"/>
      <c r="BW210" s="325"/>
      <c r="BX210" s="325"/>
      <c r="BY210" s="325"/>
      <c r="BZ210" s="325"/>
      <c r="CA210" s="325"/>
      <c r="CB210" s="325"/>
      <c r="CC210" s="325"/>
      <c r="CD210" s="325"/>
      <c r="CE210" s="325"/>
      <c r="CF210" s="325"/>
      <c r="CG210" s="325"/>
    </row>
    <row r="211" spans="20:85">
      <c r="T211" s="337"/>
      <c r="U211" s="337"/>
      <c r="V211" s="337"/>
      <c r="W211" s="337"/>
      <c r="X211" s="337"/>
      <c r="Y211" s="337"/>
      <c r="Z211" s="337"/>
      <c r="AA211" s="337"/>
      <c r="AB211" s="337"/>
      <c r="AC211" s="337"/>
      <c r="AD211" s="337"/>
      <c r="AE211" s="337"/>
      <c r="AF211" s="337"/>
      <c r="AG211" s="337"/>
      <c r="AH211" s="337"/>
      <c r="AI211" s="337"/>
      <c r="AJ211" s="337"/>
      <c r="AK211" s="337"/>
      <c r="AL211" s="337"/>
      <c r="AM211" s="337"/>
      <c r="BN211" s="325"/>
      <c r="BO211" s="325"/>
      <c r="BP211" s="325"/>
      <c r="BQ211" s="325"/>
      <c r="BR211" s="325"/>
      <c r="BS211" s="325"/>
      <c r="BT211" s="325"/>
      <c r="BU211" s="325"/>
      <c r="BV211" s="325"/>
      <c r="BW211" s="325"/>
      <c r="BX211" s="325"/>
      <c r="BY211" s="325"/>
      <c r="BZ211" s="325"/>
      <c r="CA211" s="325"/>
      <c r="CB211" s="325"/>
      <c r="CC211" s="325"/>
      <c r="CD211" s="325"/>
      <c r="CE211" s="325"/>
      <c r="CF211" s="325"/>
      <c r="CG211" s="325"/>
    </row>
    <row r="212" spans="20:85">
      <c r="T212" s="337"/>
      <c r="U212" s="337"/>
      <c r="V212" s="337"/>
      <c r="W212" s="337"/>
      <c r="X212" s="337"/>
      <c r="Y212" s="337"/>
      <c r="Z212" s="337"/>
      <c r="AA212" s="337"/>
      <c r="AB212" s="337"/>
      <c r="AC212" s="337"/>
      <c r="AD212" s="337"/>
      <c r="AE212" s="337"/>
      <c r="AF212" s="337"/>
      <c r="AG212" s="337"/>
      <c r="AH212" s="337"/>
      <c r="AI212" s="337"/>
      <c r="AJ212" s="337"/>
      <c r="AK212" s="337"/>
      <c r="AL212" s="337"/>
      <c r="AM212" s="337"/>
      <c r="BN212" s="325"/>
      <c r="BO212" s="325"/>
      <c r="BP212" s="325"/>
      <c r="BQ212" s="325"/>
      <c r="BR212" s="325"/>
      <c r="BS212" s="325"/>
      <c r="BT212" s="325"/>
      <c r="BU212" s="325"/>
      <c r="BV212" s="325"/>
      <c r="BW212" s="325"/>
      <c r="BX212" s="325"/>
      <c r="BY212" s="325"/>
      <c r="BZ212" s="325"/>
      <c r="CA212" s="325"/>
      <c r="CB212" s="325"/>
      <c r="CC212" s="325"/>
      <c r="CD212" s="325"/>
      <c r="CE212" s="325"/>
      <c r="CF212" s="325"/>
      <c r="CG212" s="325"/>
    </row>
    <row r="213" spans="20:85">
      <c r="T213" s="337"/>
      <c r="U213" s="337"/>
      <c r="V213" s="337"/>
      <c r="W213" s="337"/>
      <c r="X213" s="337"/>
      <c r="Y213" s="337"/>
      <c r="Z213" s="337"/>
      <c r="AA213" s="337"/>
      <c r="AB213" s="337"/>
      <c r="AC213" s="337"/>
      <c r="AD213" s="337"/>
      <c r="AE213" s="337"/>
      <c r="AF213" s="337"/>
      <c r="AG213" s="337"/>
      <c r="AH213" s="337"/>
      <c r="AI213" s="337"/>
      <c r="AJ213" s="337"/>
      <c r="AK213" s="337"/>
      <c r="AL213" s="337"/>
      <c r="AM213" s="337"/>
      <c r="BN213" s="325"/>
      <c r="BO213" s="325"/>
      <c r="BP213" s="325"/>
      <c r="BQ213" s="325"/>
      <c r="BR213" s="325"/>
      <c r="BS213" s="325"/>
      <c r="BT213" s="325"/>
      <c r="BU213" s="325"/>
      <c r="BV213" s="325"/>
      <c r="BW213" s="325"/>
      <c r="BX213" s="325"/>
      <c r="BY213" s="325"/>
      <c r="BZ213" s="325"/>
      <c r="CA213" s="325"/>
      <c r="CB213" s="325"/>
      <c r="CC213" s="325"/>
      <c r="CD213" s="325"/>
      <c r="CE213" s="325"/>
      <c r="CF213" s="325"/>
      <c r="CG213" s="325"/>
    </row>
    <row r="214" spans="20:85">
      <c r="T214" s="337"/>
      <c r="U214" s="337"/>
      <c r="V214" s="337"/>
      <c r="W214" s="337"/>
      <c r="X214" s="337"/>
      <c r="Y214" s="337"/>
      <c r="Z214" s="337"/>
      <c r="AA214" s="337"/>
      <c r="AB214" s="337"/>
      <c r="AC214" s="337"/>
      <c r="AD214" s="337"/>
      <c r="AE214" s="337"/>
      <c r="AF214" s="337"/>
      <c r="AG214" s="337"/>
      <c r="AH214" s="337"/>
      <c r="AI214" s="337"/>
      <c r="AJ214" s="337"/>
      <c r="AK214" s="337"/>
      <c r="AL214" s="337"/>
      <c r="AM214" s="337"/>
      <c r="BN214" s="325"/>
      <c r="BO214" s="325"/>
      <c r="BP214" s="325"/>
      <c r="BQ214" s="325"/>
      <c r="BR214" s="325"/>
      <c r="BS214" s="325"/>
      <c r="BT214" s="325"/>
      <c r="BU214" s="325"/>
      <c r="BV214" s="325"/>
      <c r="BW214" s="325"/>
      <c r="BX214" s="325"/>
      <c r="BY214" s="325"/>
      <c r="BZ214" s="325"/>
      <c r="CA214" s="325"/>
      <c r="CB214" s="325"/>
      <c r="CC214" s="325"/>
      <c r="CD214" s="325"/>
      <c r="CE214" s="325"/>
      <c r="CF214" s="325"/>
      <c r="CG214" s="325"/>
    </row>
    <row r="215" spans="20:85">
      <c r="T215" s="337"/>
      <c r="U215" s="337"/>
      <c r="V215" s="337"/>
      <c r="W215" s="337"/>
      <c r="X215" s="337"/>
      <c r="Y215" s="337"/>
      <c r="Z215" s="337"/>
      <c r="AA215" s="337"/>
      <c r="AB215" s="337"/>
      <c r="AC215" s="337"/>
      <c r="AD215" s="337"/>
      <c r="AE215" s="337"/>
      <c r="AF215" s="337"/>
      <c r="AG215" s="337"/>
      <c r="AH215" s="337"/>
      <c r="AI215" s="337"/>
      <c r="AJ215" s="337"/>
      <c r="AK215" s="337"/>
      <c r="AL215" s="337"/>
      <c r="AM215" s="337"/>
      <c r="BN215" s="325"/>
      <c r="BO215" s="325"/>
      <c r="BP215" s="325"/>
      <c r="BQ215" s="325"/>
      <c r="BR215" s="325"/>
      <c r="BS215" s="325"/>
      <c r="BT215" s="325"/>
      <c r="BU215" s="325"/>
      <c r="BV215" s="325"/>
      <c r="BW215" s="325"/>
      <c r="BX215" s="325"/>
      <c r="BY215" s="325"/>
      <c r="BZ215" s="325"/>
      <c r="CA215" s="325"/>
      <c r="CB215" s="325"/>
      <c r="CC215" s="325"/>
      <c r="CD215" s="325"/>
      <c r="CE215" s="325"/>
      <c r="CF215" s="325"/>
      <c r="CG215" s="325"/>
    </row>
    <row r="216" spans="20:85">
      <c r="T216" s="337"/>
      <c r="U216" s="337"/>
      <c r="V216" s="337"/>
      <c r="W216" s="337"/>
      <c r="X216" s="337"/>
      <c r="Y216" s="337"/>
      <c r="Z216" s="337"/>
      <c r="AA216" s="337"/>
      <c r="AB216" s="337"/>
      <c r="AC216" s="337"/>
      <c r="AD216" s="337"/>
      <c r="AE216" s="337"/>
      <c r="AF216" s="337"/>
      <c r="AG216" s="337"/>
      <c r="AH216" s="337"/>
      <c r="AI216" s="337"/>
      <c r="AJ216" s="337"/>
      <c r="AK216" s="337"/>
      <c r="AL216" s="337"/>
      <c r="AM216" s="337"/>
      <c r="BN216" s="325"/>
      <c r="BO216" s="325"/>
      <c r="BP216" s="325"/>
      <c r="BQ216" s="325"/>
      <c r="BR216" s="325"/>
      <c r="BS216" s="325"/>
      <c r="BT216" s="325"/>
      <c r="BU216" s="325"/>
      <c r="BV216" s="325"/>
      <c r="BW216" s="325"/>
      <c r="BX216" s="325"/>
      <c r="BY216" s="325"/>
      <c r="BZ216" s="325"/>
      <c r="CA216" s="325"/>
      <c r="CB216" s="325"/>
      <c r="CC216" s="325"/>
      <c r="CD216" s="325"/>
      <c r="CE216" s="325"/>
      <c r="CF216" s="325"/>
      <c r="CG216" s="325"/>
    </row>
    <row r="217" spans="20:85">
      <c r="T217" s="337"/>
      <c r="U217" s="337"/>
      <c r="V217" s="337"/>
      <c r="W217" s="337"/>
      <c r="X217" s="337"/>
      <c r="Y217" s="337"/>
      <c r="Z217" s="337"/>
      <c r="AA217" s="337"/>
      <c r="AB217" s="337"/>
      <c r="AC217" s="337"/>
      <c r="AD217" s="337"/>
      <c r="AE217" s="337"/>
      <c r="AF217" s="337"/>
      <c r="AG217" s="337"/>
      <c r="AH217" s="337"/>
      <c r="AI217" s="337"/>
      <c r="AJ217" s="337"/>
      <c r="AK217" s="337"/>
      <c r="AL217" s="337"/>
      <c r="AM217" s="337"/>
      <c r="BN217" s="325"/>
      <c r="BO217" s="325"/>
      <c r="BP217" s="325"/>
      <c r="BQ217" s="325"/>
      <c r="BR217" s="325"/>
      <c r="BS217" s="325"/>
      <c r="BT217" s="325"/>
      <c r="BU217" s="325"/>
      <c r="BV217" s="325"/>
      <c r="BW217" s="325"/>
      <c r="BX217" s="325"/>
      <c r="BY217" s="325"/>
      <c r="BZ217" s="325"/>
      <c r="CA217" s="325"/>
      <c r="CB217" s="325"/>
      <c r="CC217" s="325"/>
      <c r="CD217" s="325"/>
      <c r="CE217" s="325"/>
      <c r="CF217" s="325"/>
      <c r="CG217" s="325"/>
    </row>
    <row r="218" spans="20:85">
      <c r="T218" s="337"/>
      <c r="U218" s="337"/>
      <c r="V218" s="337"/>
      <c r="W218" s="337"/>
      <c r="X218" s="337"/>
      <c r="Y218" s="337"/>
      <c r="Z218" s="337"/>
      <c r="AA218" s="337"/>
      <c r="AB218" s="337"/>
      <c r="AC218" s="337"/>
      <c r="AD218" s="337"/>
      <c r="AE218" s="337"/>
      <c r="AF218" s="337"/>
      <c r="AG218" s="337"/>
      <c r="AH218" s="337"/>
      <c r="AI218" s="337"/>
      <c r="AJ218" s="337"/>
      <c r="AK218" s="337"/>
      <c r="AL218" s="337"/>
      <c r="AM218" s="337"/>
      <c r="BN218" s="325"/>
      <c r="BO218" s="325"/>
      <c r="BP218" s="325"/>
      <c r="BQ218" s="325"/>
      <c r="BR218" s="325"/>
      <c r="BS218" s="325"/>
      <c r="BT218" s="325"/>
      <c r="BU218" s="325"/>
      <c r="BV218" s="325"/>
      <c r="BW218" s="325"/>
      <c r="BX218" s="325"/>
      <c r="BY218" s="325"/>
      <c r="BZ218" s="325"/>
      <c r="CA218" s="325"/>
      <c r="CB218" s="325"/>
      <c r="CC218" s="325"/>
      <c r="CD218" s="325"/>
      <c r="CE218" s="325"/>
      <c r="CF218" s="325"/>
      <c r="CG218" s="325"/>
    </row>
    <row r="219" spans="20:85">
      <c r="T219" s="337"/>
      <c r="U219" s="337"/>
      <c r="V219" s="337"/>
      <c r="W219" s="337"/>
      <c r="X219" s="337"/>
      <c r="Y219" s="337"/>
      <c r="Z219" s="337"/>
      <c r="AA219" s="337"/>
      <c r="AB219" s="337"/>
      <c r="AC219" s="337"/>
      <c r="AD219" s="337"/>
      <c r="AE219" s="337"/>
      <c r="AF219" s="337"/>
      <c r="AG219" s="337"/>
      <c r="AH219" s="337"/>
      <c r="AI219" s="337"/>
      <c r="AJ219" s="337"/>
      <c r="AK219" s="337"/>
      <c r="AL219" s="337"/>
      <c r="AM219" s="337"/>
      <c r="BN219" s="325"/>
      <c r="BO219" s="325"/>
      <c r="BP219" s="325"/>
      <c r="BQ219" s="325"/>
      <c r="BR219" s="325"/>
      <c r="BS219" s="325"/>
      <c r="BT219" s="325"/>
      <c r="BU219" s="325"/>
      <c r="BV219" s="325"/>
      <c r="BW219" s="325"/>
      <c r="BX219" s="325"/>
      <c r="BY219" s="325"/>
      <c r="BZ219" s="325"/>
      <c r="CA219" s="325"/>
      <c r="CB219" s="325"/>
      <c r="CC219" s="325"/>
      <c r="CD219" s="325"/>
      <c r="CE219" s="325"/>
      <c r="CF219" s="325"/>
      <c r="CG219" s="325"/>
    </row>
    <row r="220" spans="20:85">
      <c r="T220" s="337"/>
      <c r="U220" s="337"/>
      <c r="V220" s="337"/>
      <c r="W220" s="337"/>
      <c r="X220" s="337"/>
      <c r="Y220" s="337"/>
      <c r="Z220" s="337"/>
      <c r="AA220" s="337"/>
      <c r="AB220" s="337"/>
      <c r="AC220" s="337"/>
      <c r="AD220" s="337"/>
      <c r="AE220" s="337"/>
      <c r="AF220" s="337"/>
      <c r="AG220" s="337"/>
      <c r="AH220" s="337"/>
      <c r="AI220" s="337"/>
      <c r="AJ220" s="337"/>
      <c r="AK220" s="337"/>
      <c r="AL220" s="337"/>
      <c r="AM220" s="337"/>
      <c r="BN220" s="325"/>
      <c r="BO220" s="325"/>
      <c r="BP220" s="325"/>
      <c r="BQ220" s="325"/>
      <c r="BR220" s="325"/>
      <c r="BS220" s="325"/>
      <c r="BT220" s="325"/>
      <c r="BU220" s="325"/>
      <c r="BV220" s="325"/>
      <c r="BW220" s="325"/>
      <c r="BX220" s="325"/>
      <c r="BY220" s="325"/>
      <c r="BZ220" s="325"/>
      <c r="CA220" s="325"/>
      <c r="CB220" s="325"/>
      <c r="CC220" s="325"/>
      <c r="CD220" s="325"/>
      <c r="CE220" s="325"/>
      <c r="CF220" s="325"/>
      <c r="CG220" s="325"/>
    </row>
    <row r="221" spans="20:85">
      <c r="T221" s="337"/>
      <c r="U221" s="337"/>
      <c r="V221" s="337"/>
      <c r="W221" s="337"/>
      <c r="X221" s="337"/>
      <c r="Y221" s="337"/>
      <c r="Z221" s="337"/>
      <c r="AA221" s="337"/>
      <c r="AB221" s="337"/>
      <c r="AC221" s="337"/>
      <c r="AD221" s="337"/>
      <c r="AE221" s="337"/>
      <c r="AF221" s="337"/>
      <c r="AG221" s="337"/>
      <c r="AH221" s="337"/>
      <c r="AI221" s="337"/>
      <c r="AJ221" s="337"/>
      <c r="AK221" s="337"/>
      <c r="AL221" s="337"/>
      <c r="AM221" s="337"/>
      <c r="BN221" s="325"/>
      <c r="BO221" s="325"/>
      <c r="BP221" s="325"/>
      <c r="BQ221" s="325"/>
      <c r="BR221" s="325"/>
      <c r="BS221" s="325"/>
      <c r="BT221" s="325"/>
      <c r="BU221" s="325"/>
      <c r="BV221" s="325"/>
      <c r="BW221" s="325"/>
      <c r="BX221" s="325"/>
      <c r="BY221" s="325"/>
      <c r="BZ221" s="325"/>
      <c r="CA221" s="325"/>
      <c r="CB221" s="325"/>
      <c r="CC221" s="325"/>
      <c r="CD221" s="325"/>
      <c r="CE221" s="325"/>
      <c r="CF221" s="325"/>
      <c r="CG221" s="325"/>
    </row>
    <row r="222" spans="20:85">
      <c r="T222" s="337"/>
      <c r="U222" s="337"/>
      <c r="V222" s="337"/>
      <c r="W222" s="337"/>
      <c r="X222" s="337"/>
      <c r="Y222" s="337"/>
      <c r="Z222" s="337"/>
      <c r="AA222" s="337"/>
      <c r="AB222" s="337"/>
      <c r="AC222" s="337"/>
      <c r="AD222" s="337"/>
      <c r="AE222" s="337"/>
      <c r="AF222" s="337"/>
      <c r="AG222" s="337"/>
      <c r="AH222" s="337"/>
      <c r="AI222" s="337"/>
      <c r="AJ222" s="337"/>
      <c r="AK222" s="337"/>
      <c r="AL222" s="337"/>
      <c r="AM222" s="337"/>
      <c r="BN222" s="325"/>
      <c r="BO222" s="325"/>
      <c r="BP222" s="325"/>
      <c r="BQ222" s="325"/>
      <c r="BR222" s="325"/>
      <c r="BS222" s="325"/>
      <c r="BT222" s="325"/>
      <c r="BU222" s="325"/>
      <c r="BV222" s="325"/>
      <c r="BW222" s="325"/>
      <c r="BX222" s="325"/>
      <c r="BY222" s="325"/>
      <c r="BZ222" s="325"/>
      <c r="CA222" s="325"/>
      <c r="CB222" s="325"/>
      <c r="CC222" s="325"/>
      <c r="CD222" s="325"/>
      <c r="CE222" s="325"/>
      <c r="CF222" s="325"/>
      <c r="CG222" s="325"/>
    </row>
    <row r="223" spans="20:85">
      <c r="T223" s="337"/>
      <c r="U223" s="337"/>
      <c r="V223" s="337"/>
      <c r="W223" s="337"/>
      <c r="X223" s="337"/>
      <c r="Y223" s="337"/>
      <c r="Z223" s="337"/>
      <c r="AA223" s="337"/>
      <c r="AB223" s="337"/>
      <c r="AC223" s="337"/>
      <c r="AD223" s="337"/>
      <c r="AE223" s="337"/>
      <c r="AF223" s="337"/>
      <c r="AG223" s="337"/>
      <c r="AH223" s="337"/>
      <c r="AI223" s="337"/>
      <c r="AJ223" s="337"/>
      <c r="AK223" s="337"/>
      <c r="AL223" s="337"/>
      <c r="AM223" s="337"/>
      <c r="BN223" s="325"/>
      <c r="BO223" s="325"/>
      <c r="BP223" s="325"/>
      <c r="BQ223" s="325"/>
      <c r="BR223" s="325"/>
      <c r="BS223" s="325"/>
      <c r="BT223" s="325"/>
      <c r="BU223" s="325"/>
      <c r="BV223" s="325"/>
      <c r="BW223" s="325"/>
      <c r="BX223" s="325"/>
      <c r="BY223" s="325"/>
      <c r="BZ223" s="325"/>
      <c r="CA223" s="325"/>
      <c r="CB223" s="325"/>
      <c r="CC223" s="325"/>
      <c r="CD223" s="325"/>
      <c r="CE223" s="325"/>
      <c r="CF223" s="325"/>
      <c r="CG223" s="325"/>
    </row>
    <row r="224" spans="20:85">
      <c r="T224" s="337"/>
      <c r="U224" s="337"/>
      <c r="V224" s="337"/>
      <c r="W224" s="337"/>
      <c r="X224" s="337"/>
      <c r="Y224" s="337"/>
      <c r="Z224" s="337"/>
      <c r="AA224" s="337"/>
      <c r="AB224" s="337"/>
      <c r="AC224" s="337"/>
      <c r="AD224" s="337"/>
      <c r="AE224" s="337"/>
      <c r="AF224" s="337"/>
      <c r="AG224" s="337"/>
      <c r="AH224" s="337"/>
      <c r="AI224" s="337"/>
      <c r="AJ224" s="337"/>
      <c r="AK224" s="337"/>
      <c r="AL224" s="337"/>
      <c r="AM224" s="337"/>
      <c r="BN224" s="325"/>
      <c r="BO224" s="325"/>
      <c r="BP224" s="325"/>
      <c r="BQ224" s="325"/>
      <c r="BR224" s="325"/>
      <c r="BS224" s="325"/>
      <c r="BT224" s="325"/>
      <c r="BU224" s="325"/>
      <c r="BV224" s="325"/>
      <c r="BW224" s="325"/>
      <c r="BX224" s="325"/>
      <c r="BY224" s="325"/>
      <c r="BZ224" s="325"/>
      <c r="CA224" s="325"/>
      <c r="CB224" s="325"/>
      <c r="CC224" s="325"/>
      <c r="CD224" s="325"/>
      <c r="CE224" s="325"/>
      <c r="CF224" s="325"/>
      <c r="CG224" s="325"/>
    </row>
    <row r="225" spans="20:85">
      <c r="T225" s="337"/>
      <c r="U225" s="337"/>
      <c r="V225" s="337"/>
      <c r="W225" s="337"/>
      <c r="X225" s="337"/>
      <c r="Y225" s="337"/>
      <c r="Z225" s="337"/>
      <c r="AA225" s="337"/>
      <c r="AB225" s="337"/>
      <c r="AC225" s="337"/>
      <c r="AD225" s="337"/>
      <c r="AE225" s="337"/>
      <c r="AF225" s="337"/>
      <c r="AG225" s="337"/>
      <c r="AH225" s="337"/>
      <c r="AI225" s="337"/>
      <c r="AJ225" s="337"/>
      <c r="AK225" s="337"/>
      <c r="AL225" s="337"/>
      <c r="AM225" s="337"/>
      <c r="BN225" s="325"/>
      <c r="BO225" s="325"/>
      <c r="BP225" s="325"/>
      <c r="BQ225" s="325"/>
      <c r="BR225" s="325"/>
      <c r="BS225" s="325"/>
      <c r="BT225" s="325"/>
      <c r="BU225" s="325"/>
      <c r="BV225" s="325"/>
      <c r="BW225" s="325"/>
      <c r="BX225" s="325"/>
      <c r="BY225" s="325"/>
      <c r="BZ225" s="325"/>
      <c r="CA225" s="325"/>
      <c r="CB225" s="325"/>
      <c r="CC225" s="325"/>
      <c r="CD225" s="325"/>
      <c r="CE225" s="325"/>
      <c r="CF225" s="325"/>
      <c r="CG225" s="325"/>
    </row>
    <row r="226" spans="20:85">
      <c r="T226" s="337"/>
      <c r="U226" s="337"/>
      <c r="V226" s="337"/>
      <c r="W226" s="337"/>
      <c r="X226" s="337"/>
      <c r="Y226" s="337"/>
      <c r="Z226" s="337"/>
      <c r="AA226" s="337"/>
      <c r="AB226" s="337"/>
      <c r="AC226" s="337"/>
      <c r="AD226" s="337"/>
      <c r="AE226" s="337"/>
      <c r="AF226" s="337"/>
      <c r="AG226" s="337"/>
      <c r="AH226" s="337"/>
      <c r="AI226" s="337"/>
      <c r="AJ226" s="337"/>
      <c r="AK226" s="337"/>
      <c r="AL226" s="337"/>
      <c r="AM226" s="337"/>
      <c r="BN226" s="325"/>
      <c r="BO226" s="325"/>
      <c r="BP226" s="325"/>
      <c r="BQ226" s="325"/>
      <c r="BR226" s="325"/>
      <c r="BS226" s="325"/>
      <c r="BT226" s="325"/>
      <c r="BU226" s="325"/>
      <c r="BV226" s="325"/>
      <c r="BW226" s="325"/>
      <c r="BX226" s="325"/>
      <c r="BY226" s="325"/>
      <c r="BZ226" s="325"/>
      <c r="CA226" s="325"/>
      <c r="CB226" s="325"/>
      <c r="CC226" s="325"/>
      <c r="CD226" s="325"/>
      <c r="CE226" s="325"/>
      <c r="CF226" s="325"/>
      <c r="CG226" s="325"/>
    </row>
    <row r="227" spans="20:85">
      <c r="T227" s="337"/>
      <c r="U227" s="337"/>
      <c r="V227" s="337"/>
      <c r="W227" s="337"/>
      <c r="X227" s="337"/>
      <c r="Y227" s="337"/>
      <c r="Z227" s="337"/>
      <c r="AA227" s="337"/>
      <c r="AB227" s="337"/>
      <c r="AC227" s="337"/>
      <c r="AD227" s="337"/>
      <c r="AE227" s="337"/>
      <c r="AF227" s="337"/>
      <c r="AG227" s="337"/>
      <c r="AH227" s="337"/>
      <c r="AI227" s="337"/>
      <c r="AJ227" s="337"/>
      <c r="AK227" s="337"/>
      <c r="AL227" s="337"/>
      <c r="AM227" s="337"/>
      <c r="BN227" s="325"/>
      <c r="BO227" s="325"/>
      <c r="BP227" s="325"/>
      <c r="BQ227" s="325"/>
      <c r="BR227" s="325"/>
      <c r="BS227" s="325"/>
      <c r="BT227" s="325"/>
      <c r="BU227" s="325"/>
      <c r="BV227" s="325"/>
      <c r="BW227" s="325"/>
      <c r="BX227" s="325"/>
      <c r="BY227" s="325"/>
      <c r="BZ227" s="325"/>
      <c r="CA227" s="325"/>
      <c r="CB227" s="325"/>
      <c r="CC227" s="325"/>
      <c r="CD227" s="325"/>
      <c r="CE227" s="325"/>
      <c r="CF227" s="325"/>
      <c r="CG227" s="325"/>
    </row>
    <row r="228" spans="20:85">
      <c r="T228" s="337"/>
      <c r="U228" s="337"/>
      <c r="V228" s="337"/>
      <c r="W228" s="337"/>
      <c r="X228" s="337"/>
      <c r="Y228" s="337"/>
      <c r="Z228" s="337"/>
      <c r="AA228" s="337"/>
      <c r="AB228" s="337"/>
      <c r="AC228" s="337"/>
      <c r="AD228" s="337"/>
      <c r="AE228" s="337"/>
      <c r="AF228" s="337"/>
      <c r="AG228" s="337"/>
      <c r="AH228" s="337"/>
      <c r="AI228" s="337"/>
      <c r="AJ228" s="337"/>
      <c r="AK228" s="337"/>
      <c r="AL228" s="337"/>
      <c r="AM228" s="337"/>
      <c r="BN228" s="325"/>
      <c r="BO228" s="325"/>
      <c r="BP228" s="325"/>
      <c r="BQ228" s="325"/>
      <c r="BR228" s="325"/>
      <c r="BS228" s="325"/>
      <c r="BT228" s="325"/>
      <c r="BU228" s="325"/>
      <c r="BV228" s="325"/>
      <c r="BW228" s="325"/>
      <c r="BX228" s="325"/>
      <c r="BY228" s="325"/>
      <c r="BZ228" s="325"/>
      <c r="CA228" s="325"/>
      <c r="CB228" s="325"/>
      <c r="CC228" s="325"/>
      <c r="CD228" s="325"/>
      <c r="CE228" s="325"/>
      <c r="CF228" s="325"/>
      <c r="CG228" s="325"/>
    </row>
    <row r="229" spans="20:85">
      <c r="T229" s="337"/>
      <c r="U229" s="337"/>
      <c r="V229" s="337"/>
      <c r="W229" s="337"/>
      <c r="X229" s="337"/>
      <c r="Y229" s="337"/>
      <c r="Z229" s="337"/>
      <c r="AA229" s="337"/>
      <c r="AB229" s="337"/>
      <c r="AC229" s="337"/>
      <c r="AD229" s="337"/>
      <c r="AE229" s="337"/>
      <c r="AF229" s="337"/>
      <c r="AG229" s="337"/>
      <c r="AH229" s="337"/>
      <c r="AI229" s="337"/>
      <c r="AJ229" s="337"/>
      <c r="AK229" s="337"/>
      <c r="AL229" s="337"/>
      <c r="AM229" s="337"/>
      <c r="BN229" s="325"/>
      <c r="BO229" s="325"/>
      <c r="BP229" s="325"/>
      <c r="BQ229" s="325"/>
      <c r="BR229" s="325"/>
      <c r="BS229" s="325"/>
      <c r="BT229" s="325"/>
      <c r="BU229" s="325"/>
      <c r="BV229" s="325"/>
      <c r="BW229" s="325"/>
      <c r="BX229" s="325"/>
      <c r="BY229" s="325"/>
      <c r="BZ229" s="325"/>
      <c r="CA229" s="325"/>
      <c r="CB229" s="325"/>
      <c r="CC229" s="325"/>
      <c r="CD229" s="325"/>
      <c r="CE229" s="325"/>
      <c r="CF229" s="325"/>
      <c r="CG229" s="325"/>
    </row>
    <row r="230" spans="20:85">
      <c r="T230" s="337"/>
      <c r="U230" s="337"/>
      <c r="V230" s="337"/>
      <c r="W230" s="337"/>
      <c r="X230" s="337"/>
      <c r="Y230" s="337"/>
      <c r="Z230" s="337"/>
      <c r="AA230" s="337"/>
      <c r="AB230" s="337"/>
      <c r="AC230" s="337"/>
      <c r="AD230" s="337"/>
      <c r="AE230" s="337"/>
      <c r="AF230" s="337"/>
      <c r="AG230" s="337"/>
      <c r="AH230" s="337"/>
      <c r="AI230" s="337"/>
      <c r="AJ230" s="337"/>
      <c r="AK230" s="337"/>
      <c r="AL230" s="337"/>
      <c r="AM230" s="337"/>
      <c r="BN230" s="325"/>
      <c r="BO230" s="325"/>
      <c r="BP230" s="325"/>
      <c r="BQ230" s="325"/>
      <c r="BR230" s="325"/>
      <c r="BS230" s="325"/>
      <c r="BT230" s="325"/>
      <c r="BU230" s="325"/>
      <c r="BV230" s="325"/>
      <c r="BW230" s="325"/>
      <c r="BX230" s="325"/>
      <c r="BY230" s="325"/>
      <c r="BZ230" s="325"/>
      <c r="CA230" s="325"/>
      <c r="CB230" s="325"/>
      <c r="CC230" s="325"/>
      <c r="CD230" s="325"/>
      <c r="CE230" s="325"/>
      <c r="CF230" s="325"/>
      <c r="CG230" s="325"/>
    </row>
    <row r="231" spans="20:85">
      <c r="T231" s="337"/>
      <c r="U231" s="337"/>
      <c r="V231" s="337"/>
      <c r="W231" s="337"/>
      <c r="X231" s="337"/>
      <c r="Y231" s="337"/>
      <c r="Z231" s="337"/>
      <c r="AA231" s="337"/>
      <c r="AB231" s="337"/>
      <c r="AC231" s="337"/>
      <c r="AD231" s="337"/>
      <c r="AE231" s="337"/>
      <c r="AF231" s="337"/>
      <c r="AG231" s="337"/>
      <c r="AH231" s="337"/>
      <c r="AI231" s="337"/>
      <c r="AJ231" s="337"/>
      <c r="AK231" s="337"/>
      <c r="AL231" s="337"/>
      <c r="AM231" s="337"/>
      <c r="BN231" s="325"/>
      <c r="BO231" s="325"/>
      <c r="BP231" s="325"/>
      <c r="BQ231" s="325"/>
      <c r="BR231" s="325"/>
      <c r="BS231" s="325"/>
      <c r="BT231" s="325"/>
      <c r="BU231" s="325"/>
      <c r="BV231" s="325"/>
      <c r="BW231" s="325"/>
      <c r="BX231" s="325"/>
      <c r="BY231" s="325"/>
      <c r="BZ231" s="325"/>
      <c r="CA231" s="325"/>
      <c r="CB231" s="325"/>
      <c r="CC231" s="325"/>
      <c r="CD231" s="325"/>
      <c r="CE231" s="325"/>
      <c r="CF231" s="325"/>
      <c r="CG231" s="325"/>
    </row>
    <row r="232" spans="20:85">
      <c r="T232" s="337"/>
      <c r="U232" s="337"/>
      <c r="V232" s="337"/>
      <c r="W232" s="337"/>
      <c r="X232" s="337"/>
      <c r="Y232" s="337"/>
      <c r="Z232" s="337"/>
      <c r="AA232" s="337"/>
      <c r="AB232" s="337"/>
      <c r="AC232" s="337"/>
      <c r="AD232" s="337"/>
      <c r="AE232" s="337"/>
      <c r="AF232" s="337"/>
      <c r="AG232" s="337"/>
      <c r="AH232" s="337"/>
      <c r="AI232" s="337"/>
      <c r="AJ232" s="337"/>
      <c r="AK232" s="337"/>
      <c r="AL232" s="337"/>
      <c r="AM232" s="337"/>
      <c r="BN232" s="325"/>
      <c r="BO232" s="325"/>
      <c r="BP232" s="325"/>
      <c r="BQ232" s="325"/>
      <c r="BR232" s="325"/>
      <c r="BS232" s="325"/>
      <c r="BT232" s="325"/>
      <c r="BU232" s="325"/>
      <c r="BV232" s="325"/>
      <c r="BW232" s="325"/>
      <c r="BX232" s="325"/>
      <c r="BY232" s="325"/>
      <c r="BZ232" s="325"/>
      <c r="CA232" s="325"/>
      <c r="CB232" s="325"/>
      <c r="CC232" s="325"/>
      <c r="CD232" s="325"/>
      <c r="CE232" s="325"/>
      <c r="CF232" s="325"/>
      <c r="CG232" s="325"/>
    </row>
    <row r="233" spans="20:85">
      <c r="T233" s="337"/>
      <c r="U233" s="337"/>
      <c r="V233" s="337"/>
      <c r="W233" s="337"/>
      <c r="X233" s="337"/>
      <c r="Y233" s="337"/>
      <c r="Z233" s="337"/>
      <c r="AA233" s="337"/>
      <c r="AB233" s="337"/>
      <c r="AC233" s="337"/>
      <c r="AD233" s="337"/>
      <c r="AE233" s="337"/>
      <c r="AF233" s="337"/>
      <c r="AG233" s="337"/>
      <c r="AH233" s="337"/>
      <c r="AI233" s="337"/>
      <c r="AJ233" s="337"/>
      <c r="AK233" s="337"/>
      <c r="AL233" s="337"/>
      <c r="AM233" s="337"/>
      <c r="BN233" s="325"/>
      <c r="BO233" s="325"/>
      <c r="BP233" s="325"/>
      <c r="BQ233" s="325"/>
      <c r="BR233" s="325"/>
      <c r="BS233" s="325"/>
      <c r="BT233" s="325"/>
      <c r="BU233" s="325"/>
      <c r="BV233" s="325"/>
      <c r="BW233" s="325"/>
      <c r="BX233" s="325"/>
      <c r="BY233" s="325"/>
      <c r="BZ233" s="325"/>
      <c r="CA233" s="325"/>
      <c r="CB233" s="325"/>
      <c r="CC233" s="325"/>
      <c r="CD233" s="325"/>
      <c r="CE233" s="325"/>
      <c r="CF233" s="325"/>
      <c r="CG233" s="325"/>
    </row>
    <row r="234" spans="20:85">
      <c r="T234" s="337"/>
      <c r="U234" s="337"/>
      <c r="V234" s="337"/>
      <c r="W234" s="337"/>
      <c r="X234" s="337"/>
      <c r="Y234" s="337"/>
      <c r="Z234" s="337"/>
      <c r="AA234" s="337"/>
      <c r="AB234" s="337"/>
      <c r="AC234" s="337"/>
      <c r="AD234" s="337"/>
      <c r="AE234" s="337"/>
      <c r="AF234" s="337"/>
      <c r="AG234" s="337"/>
      <c r="AH234" s="337"/>
      <c r="AI234" s="337"/>
      <c r="AJ234" s="337"/>
      <c r="AK234" s="337"/>
      <c r="AL234" s="337"/>
      <c r="AM234" s="337"/>
      <c r="BN234" s="325"/>
      <c r="BO234" s="325"/>
      <c r="BP234" s="325"/>
      <c r="BQ234" s="325"/>
      <c r="BR234" s="325"/>
      <c r="BS234" s="325"/>
      <c r="BT234" s="325"/>
      <c r="BU234" s="325"/>
      <c r="BV234" s="325"/>
      <c r="BW234" s="325"/>
      <c r="BX234" s="325"/>
      <c r="BY234" s="325"/>
      <c r="BZ234" s="325"/>
      <c r="CA234" s="325"/>
      <c r="CB234" s="325"/>
      <c r="CC234" s="325"/>
      <c r="CD234" s="325"/>
      <c r="CE234" s="325"/>
      <c r="CF234" s="325"/>
      <c r="CG234" s="325"/>
    </row>
    <row r="235" spans="20:85">
      <c r="T235" s="337"/>
      <c r="U235" s="337"/>
      <c r="V235" s="337"/>
      <c r="W235" s="337"/>
      <c r="X235" s="337"/>
      <c r="Y235" s="337"/>
      <c r="Z235" s="337"/>
      <c r="AA235" s="337"/>
      <c r="AB235" s="337"/>
      <c r="AC235" s="337"/>
      <c r="AD235" s="337"/>
      <c r="AE235" s="337"/>
      <c r="AF235" s="337"/>
      <c r="AG235" s="337"/>
      <c r="AH235" s="337"/>
      <c r="AI235" s="337"/>
      <c r="AJ235" s="337"/>
      <c r="AK235" s="337"/>
      <c r="AL235" s="337"/>
      <c r="AM235" s="337"/>
      <c r="BN235" s="325"/>
      <c r="BO235" s="325"/>
      <c r="BP235" s="325"/>
      <c r="BQ235" s="325"/>
      <c r="BR235" s="325"/>
      <c r="BS235" s="325"/>
      <c r="BT235" s="325"/>
      <c r="BU235" s="325"/>
      <c r="BV235" s="325"/>
      <c r="BW235" s="325"/>
      <c r="BX235" s="325"/>
      <c r="BY235" s="325"/>
      <c r="BZ235" s="325"/>
      <c r="CA235" s="325"/>
      <c r="CB235" s="325"/>
      <c r="CC235" s="325"/>
      <c r="CD235" s="325"/>
      <c r="CE235" s="325"/>
      <c r="CF235" s="325"/>
      <c r="CG235" s="325"/>
    </row>
    <row r="236" spans="20:85">
      <c r="T236" s="337"/>
      <c r="U236" s="337"/>
      <c r="V236" s="337"/>
      <c r="W236" s="337"/>
      <c r="X236" s="337"/>
      <c r="Y236" s="337"/>
      <c r="Z236" s="337"/>
      <c r="AA236" s="337"/>
      <c r="AB236" s="337"/>
      <c r="AC236" s="337"/>
      <c r="AD236" s="337"/>
      <c r="AE236" s="337"/>
      <c r="AF236" s="337"/>
      <c r="AG236" s="337"/>
      <c r="AH236" s="337"/>
      <c r="AI236" s="337"/>
      <c r="AJ236" s="337"/>
      <c r="AK236" s="337"/>
      <c r="AL236" s="337"/>
      <c r="AM236" s="337"/>
      <c r="BN236" s="325"/>
      <c r="BO236" s="325"/>
      <c r="BP236" s="325"/>
      <c r="BQ236" s="325"/>
      <c r="BR236" s="325"/>
      <c r="BS236" s="325"/>
      <c r="BT236" s="325"/>
      <c r="BU236" s="325"/>
      <c r="BV236" s="325"/>
      <c r="BW236" s="325"/>
      <c r="BX236" s="325"/>
      <c r="BY236" s="325"/>
      <c r="BZ236" s="325"/>
      <c r="CA236" s="325"/>
      <c r="CB236" s="325"/>
      <c r="CC236" s="325"/>
      <c r="CD236" s="325"/>
      <c r="CE236" s="325"/>
      <c r="CF236" s="325"/>
      <c r="CG236" s="325"/>
    </row>
    <row r="237" spans="20:85">
      <c r="T237" s="337"/>
      <c r="U237" s="337"/>
      <c r="V237" s="337"/>
      <c r="W237" s="337"/>
      <c r="X237" s="337"/>
      <c r="Y237" s="337"/>
      <c r="Z237" s="337"/>
      <c r="AA237" s="337"/>
      <c r="AB237" s="337"/>
      <c r="AC237" s="337"/>
      <c r="AD237" s="337"/>
      <c r="AE237" s="337"/>
      <c r="AF237" s="337"/>
      <c r="AG237" s="337"/>
      <c r="AH237" s="337"/>
      <c r="AI237" s="337"/>
      <c r="AJ237" s="337"/>
      <c r="AK237" s="337"/>
      <c r="AL237" s="337"/>
      <c r="AM237" s="337"/>
      <c r="BN237" s="325"/>
      <c r="BO237" s="325"/>
      <c r="BP237" s="325"/>
      <c r="BQ237" s="325"/>
      <c r="BR237" s="325"/>
      <c r="BS237" s="325"/>
      <c r="BT237" s="325"/>
      <c r="BU237" s="325"/>
      <c r="BV237" s="325"/>
      <c r="BW237" s="325"/>
      <c r="BX237" s="325"/>
      <c r="BY237" s="325"/>
      <c r="BZ237" s="325"/>
      <c r="CA237" s="325"/>
      <c r="CB237" s="325"/>
      <c r="CC237" s="325"/>
      <c r="CD237" s="325"/>
      <c r="CE237" s="325"/>
      <c r="CF237" s="325"/>
      <c r="CG237" s="325"/>
    </row>
    <row r="238" spans="20:85">
      <c r="T238" s="337"/>
      <c r="U238" s="337"/>
      <c r="V238" s="337"/>
      <c r="W238" s="337"/>
      <c r="X238" s="337"/>
      <c r="Y238" s="337"/>
      <c r="Z238" s="337"/>
      <c r="AA238" s="337"/>
      <c r="AB238" s="337"/>
      <c r="AC238" s="337"/>
      <c r="AD238" s="337"/>
      <c r="AE238" s="337"/>
      <c r="AF238" s="337"/>
      <c r="AG238" s="337"/>
      <c r="AH238" s="337"/>
      <c r="AI238" s="337"/>
      <c r="AJ238" s="337"/>
      <c r="AK238" s="337"/>
      <c r="AL238" s="337"/>
      <c r="AM238" s="337"/>
      <c r="BN238" s="325"/>
      <c r="BO238" s="325"/>
      <c r="BP238" s="325"/>
      <c r="BQ238" s="325"/>
      <c r="BR238" s="325"/>
      <c r="BS238" s="325"/>
      <c r="BT238" s="325"/>
      <c r="BU238" s="325"/>
      <c r="BV238" s="325"/>
      <c r="BW238" s="325"/>
      <c r="BX238" s="325"/>
      <c r="BY238" s="325"/>
      <c r="BZ238" s="325"/>
      <c r="CA238" s="325"/>
      <c r="CB238" s="325"/>
      <c r="CC238" s="325"/>
      <c r="CD238" s="325"/>
      <c r="CE238" s="325"/>
      <c r="CF238" s="325"/>
      <c r="CG238" s="325"/>
    </row>
    <row r="239" spans="20:85">
      <c r="T239" s="337"/>
      <c r="U239" s="337"/>
      <c r="V239" s="337"/>
      <c r="W239" s="337"/>
      <c r="X239" s="337"/>
      <c r="Y239" s="337"/>
      <c r="Z239" s="337"/>
      <c r="AA239" s="337"/>
      <c r="AB239" s="337"/>
      <c r="AC239" s="337"/>
      <c r="AD239" s="337"/>
      <c r="AE239" s="337"/>
      <c r="AF239" s="337"/>
      <c r="AG239" s="337"/>
      <c r="AH239" s="337"/>
      <c r="AI239" s="337"/>
      <c r="AJ239" s="337"/>
      <c r="AK239" s="337"/>
      <c r="AL239" s="337"/>
      <c r="AM239" s="337"/>
      <c r="BN239" s="325"/>
      <c r="BO239" s="325"/>
      <c r="BP239" s="325"/>
      <c r="BQ239" s="325"/>
      <c r="BR239" s="325"/>
      <c r="BS239" s="325"/>
      <c r="BT239" s="325"/>
      <c r="BU239" s="325"/>
      <c r="BV239" s="325"/>
      <c r="BW239" s="325"/>
      <c r="BX239" s="325"/>
      <c r="BY239" s="325"/>
      <c r="BZ239" s="325"/>
      <c r="CA239" s="325"/>
      <c r="CB239" s="325"/>
      <c r="CC239" s="325"/>
      <c r="CD239" s="325"/>
      <c r="CE239" s="325"/>
      <c r="CF239" s="325"/>
      <c r="CG239" s="325"/>
    </row>
    <row r="240" spans="20:85">
      <c r="T240" s="337"/>
      <c r="U240" s="337"/>
      <c r="V240" s="337"/>
      <c r="W240" s="337"/>
      <c r="X240" s="337"/>
      <c r="Y240" s="337"/>
      <c r="Z240" s="337"/>
      <c r="AA240" s="337"/>
      <c r="AB240" s="337"/>
      <c r="AC240" s="337"/>
      <c r="AD240" s="337"/>
      <c r="AE240" s="337"/>
      <c r="AF240" s="337"/>
      <c r="AG240" s="337"/>
      <c r="AH240" s="337"/>
      <c r="AI240" s="337"/>
      <c r="AJ240" s="337"/>
      <c r="AK240" s="337"/>
      <c r="AL240" s="337"/>
      <c r="AM240" s="337"/>
      <c r="BN240" s="325"/>
      <c r="BO240" s="325"/>
      <c r="BP240" s="325"/>
      <c r="BQ240" s="325"/>
      <c r="BR240" s="325"/>
      <c r="BS240" s="325"/>
      <c r="BT240" s="325"/>
      <c r="BU240" s="325"/>
      <c r="BV240" s="325"/>
      <c r="BW240" s="325"/>
      <c r="BX240" s="325"/>
      <c r="BY240" s="325"/>
      <c r="BZ240" s="325"/>
      <c r="CA240" s="325"/>
      <c r="CB240" s="325"/>
      <c r="CC240" s="325"/>
      <c r="CD240" s="325"/>
      <c r="CE240" s="325"/>
      <c r="CF240" s="325"/>
      <c r="CG240" s="325"/>
    </row>
    <row r="241" spans="20:85">
      <c r="T241" s="337"/>
      <c r="U241" s="337"/>
      <c r="V241" s="337"/>
      <c r="W241" s="337"/>
      <c r="X241" s="337"/>
      <c r="Y241" s="337"/>
      <c r="Z241" s="337"/>
      <c r="AA241" s="337"/>
      <c r="AB241" s="337"/>
      <c r="AC241" s="337"/>
      <c r="AD241" s="337"/>
      <c r="AE241" s="337"/>
      <c r="AF241" s="337"/>
      <c r="AG241" s="337"/>
      <c r="AH241" s="337"/>
      <c r="AI241" s="337"/>
      <c r="AJ241" s="337"/>
      <c r="AK241" s="337"/>
      <c r="AL241" s="337"/>
      <c r="AM241" s="337"/>
      <c r="BN241" s="325"/>
      <c r="BO241" s="325"/>
      <c r="BP241" s="325"/>
      <c r="BQ241" s="325"/>
      <c r="BR241" s="325"/>
      <c r="BS241" s="325"/>
      <c r="BT241" s="325"/>
      <c r="BU241" s="325"/>
      <c r="BV241" s="325"/>
      <c r="BW241" s="325"/>
      <c r="BX241" s="325"/>
      <c r="BY241" s="325"/>
      <c r="BZ241" s="325"/>
      <c r="CA241" s="325"/>
      <c r="CB241" s="325"/>
      <c r="CC241" s="325"/>
      <c r="CD241" s="325"/>
      <c r="CE241" s="325"/>
      <c r="CF241" s="325"/>
      <c r="CG241" s="325"/>
    </row>
    <row r="242" spans="20:85">
      <c r="T242" s="337"/>
      <c r="U242" s="337"/>
      <c r="V242" s="337"/>
      <c r="W242" s="337"/>
      <c r="X242" s="337"/>
      <c r="Y242" s="337"/>
      <c r="Z242" s="337"/>
      <c r="AA242" s="337"/>
      <c r="AB242" s="337"/>
      <c r="AC242" s="337"/>
      <c r="AD242" s="337"/>
      <c r="AE242" s="337"/>
      <c r="AF242" s="337"/>
      <c r="AG242" s="337"/>
      <c r="AH242" s="337"/>
      <c r="AI242" s="337"/>
      <c r="AJ242" s="337"/>
      <c r="AK242" s="337"/>
      <c r="AL242" s="337"/>
      <c r="AM242" s="337"/>
      <c r="BN242" s="325"/>
      <c r="BO242" s="325"/>
      <c r="BP242" s="325"/>
      <c r="BQ242" s="325"/>
      <c r="BR242" s="325"/>
      <c r="BS242" s="325"/>
      <c r="BT242" s="325"/>
      <c r="BU242" s="325"/>
      <c r="BV242" s="325"/>
      <c r="BW242" s="325"/>
      <c r="BX242" s="325"/>
      <c r="BY242" s="325"/>
      <c r="BZ242" s="325"/>
      <c r="CA242" s="325"/>
      <c r="CB242" s="325"/>
      <c r="CC242" s="325"/>
      <c r="CD242" s="325"/>
      <c r="CE242" s="325"/>
      <c r="CF242" s="325"/>
      <c r="CG242" s="325"/>
    </row>
    <row r="243" spans="20:85">
      <c r="T243" s="337"/>
      <c r="U243" s="337"/>
      <c r="V243" s="337"/>
      <c r="W243" s="337"/>
      <c r="X243" s="337"/>
      <c r="Y243" s="337"/>
      <c r="Z243" s="337"/>
      <c r="AA243" s="337"/>
      <c r="AB243" s="337"/>
      <c r="AC243" s="337"/>
      <c r="AD243" s="337"/>
      <c r="AE243" s="337"/>
      <c r="AF243" s="337"/>
      <c r="AG243" s="337"/>
      <c r="AH243" s="337"/>
      <c r="AI243" s="337"/>
      <c r="AJ243" s="337"/>
      <c r="AK243" s="337"/>
      <c r="AL243" s="337"/>
      <c r="AM243" s="337"/>
      <c r="BN243" s="325"/>
      <c r="BO243" s="325"/>
      <c r="BP243" s="325"/>
      <c r="BQ243" s="325"/>
      <c r="BR243" s="325"/>
      <c r="BS243" s="325"/>
      <c r="BT243" s="325"/>
      <c r="BU243" s="325"/>
      <c r="BV243" s="325"/>
      <c r="BW243" s="325"/>
      <c r="BX243" s="325"/>
      <c r="BY243" s="325"/>
      <c r="BZ243" s="325"/>
      <c r="CA243" s="325"/>
      <c r="CB243" s="325"/>
      <c r="CC243" s="325"/>
      <c r="CD243" s="325"/>
      <c r="CE243" s="325"/>
      <c r="CF243" s="325"/>
      <c r="CG243" s="325"/>
    </row>
    <row r="244" spans="20:85">
      <c r="T244" s="337"/>
      <c r="U244" s="337"/>
      <c r="V244" s="337"/>
      <c r="W244" s="337"/>
      <c r="X244" s="337"/>
      <c r="Y244" s="337"/>
      <c r="Z244" s="337"/>
      <c r="AA244" s="337"/>
      <c r="AB244" s="337"/>
      <c r="AC244" s="337"/>
      <c r="AD244" s="337"/>
      <c r="AE244" s="337"/>
      <c r="AF244" s="337"/>
      <c r="AG244" s="337"/>
      <c r="AH244" s="337"/>
      <c r="AI244" s="337"/>
      <c r="AJ244" s="337"/>
      <c r="AK244" s="337"/>
      <c r="AL244" s="337"/>
      <c r="AM244" s="337"/>
      <c r="BN244" s="325"/>
      <c r="BO244" s="325"/>
      <c r="BP244" s="325"/>
      <c r="BQ244" s="325"/>
      <c r="BR244" s="325"/>
      <c r="BS244" s="325"/>
      <c r="BT244" s="325"/>
      <c r="BU244" s="325"/>
      <c r="BV244" s="325"/>
      <c r="BW244" s="325"/>
      <c r="BX244" s="325"/>
      <c r="BY244" s="325"/>
      <c r="BZ244" s="325"/>
      <c r="CA244" s="325"/>
      <c r="CB244" s="325"/>
      <c r="CC244" s="325"/>
      <c r="CD244" s="325"/>
      <c r="CE244" s="325"/>
      <c r="CF244" s="325"/>
      <c r="CG244" s="325"/>
    </row>
    <row r="245" spans="20:85">
      <c r="T245" s="337"/>
      <c r="U245" s="337"/>
      <c r="V245" s="337"/>
      <c r="W245" s="337"/>
      <c r="X245" s="337"/>
      <c r="Y245" s="337"/>
      <c r="Z245" s="337"/>
      <c r="AA245" s="337"/>
      <c r="AB245" s="337"/>
      <c r="AC245" s="337"/>
      <c r="AD245" s="337"/>
      <c r="AE245" s="337"/>
      <c r="AF245" s="337"/>
      <c r="AG245" s="337"/>
      <c r="AH245" s="337"/>
      <c r="AI245" s="337"/>
      <c r="AJ245" s="337"/>
      <c r="AK245" s="337"/>
      <c r="AL245" s="337"/>
      <c r="AM245" s="337"/>
      <c r="BN245" s="325"/>
      <c r="BO245" s="325"/>
      <c r="BP245" s="325"/>
      <c r="BQ245" s="325"/>
      <c r="BR245" s="325"/>
      <c r="BS245" s="325"/>
      <c r="BT245" s="325"/>
      <c r="BU245" s="325"/>
      <c r="BV245" s="325"/>
      <c r="BW245" s="325"/>
      <c r="BX245" s="325"/>
      <c r="BY245" s="325"/>
      <c r="BZ245" s="325"/>
      <c r="CA245" s="325"/>
      <c r="CB245" s="325"/>
      <c r="CC245" s="325"/>
      <c r="CD245" s="325"/>
      <c r="CE245" s="325"/>
      <c r="CF245" s="325"/>
      <c r="CG245" s="325"/>
    </row>
    <row r="246" spans="20:85">
      <c r="T246" s="337"/>
      <c r="U246" s="337"/>
      <c r="V246" s="337"/>
      <c r="W246" s="337"/>
      <c r="X246" s="337"/>
      <c r="Y246" s="337"/>
      <c r="Z246" s="337"/>
      <c r="AA246" s="337"/>
      <c r="AB246" s="337"/>
      <c r="AC246" s="337"/>
      <c r="AD246" s="337"/>
      <c r="AE246" s="337"/>
      <c r="AF246" s="337"/>
      <c r="AG246" s="337"/>
      <c r="AH246" s="337"/>
      <c r="AI246" s="337"/>
      <c r="AJ246" s="337"/>
      <c r="AK246" s="337"/>
      <c r="AL246" s="337"/>
      <c r="AM246" s="337"/>
      <c r="BN246" s="325"/>
      <c r="BO246" s="325"/>
      <c r="BP246" s="325"/>
      <c r="BQ246" s="325"/>
      <c r="BR246" s="325"/>
      <c r="BS246" s="325"/>
      <c r="BT246" s="325"/>
      <c r="BU246" s="325"/>
      <c r="BV246" s="325"/>
      <c r="BW246" s="325"/>
      <c r="BX246" s="325"/>
      <c r="BY246" s="325"/>
      <c r="BZ246" s="325"/>
      <c r="CA246" s="325"/>
      <c r="CB246" s="325"/>
      <c r="CC246" s="325"/>
      <c r="CD246" s="325"/>
      <c r="CE246" s="325"/>
      <c r="CF246" s="325"/>
      <c r="CG246" s="325"/>
    </row>
    <row r="247" spans="20:85">
      <c r="T247" s="337"/>
      <c r="U247" s="337"/>
      <c r="V247" s="337"/>
      <c r="W247" s="337"/>
      <c r="X247" s="337"/>
      <c r="Y247" s="337"/>
      <c r="Z247" s="337"/>
      <c r="AA247" s="337"/>
      <c r="AB247" s="337"/>
      <c r="AC247" s="337"/>
      <c r="AD247" s="337"/>
      <c r="AE247" s="337"/>
      <c r="AF247" s="337"/>
      <c r="AG247" s="337"/>
      <c r="AH247" s="337"/>
      <c r="AI247" s="337"/>
      <c r="AJ247" s="337"/>
      <c r="AK247" s="337"/>
      <c r="AL247" s="337"/>
      <c r="AM247" s="337"/>
      <c r="BN247" s="325"/>
      <c r="BO247" s="325"/>
      <c r="BP247" s="325"/>
      <c r="BQ247" s="325"/>
      <c r="BR247" s="325"/>
      <c r="BS247" s="325"/>
      <c r="BT247" s="325"/>
      <c r="BU247" s="325"/>
      <c r="BV247" s="325"/>
      <c r="BW247" s="325"/>
      <c r="BX247" s="325"/>
      <c r="BY247" s="325"/>
      <c r="BZ247" s="325"/>
      <c r="CA247" s="325"/>
      <c r="CB247" s="325"/>
      <c r="CC247" s="325"/>
      <c r="CD247" s="325"/>
      <c r="CE247" s="325"/>
      <c r="CF247" s="325"/>
      <c r="CG247" s="325"/>
    </row>
    <row r="248" spans="20:85">
      <c r="T248" s="337"/>
      <c r="U248" s="337"/>
      <c r="V248" s="337"/>
      <c r="W248" s="337"/>
      <c r="X248" s="337"/>
      <c r="Y248" s="337"/>
      <c r="Z248" s="337"/>
      <c r="AA248" s="337"/>
      <c r="AB248" s="337"/>
      <c r="AC248" s="337"/>
      <c r="AD248" s="337"/>
      <c r="AE248" s="337"/>
      <c r="AF248" s="337"/>
      <c r="AG248" s="337"/>
      <c r="AH248" s="337"/>
      <c r="AI248" s="337"/>
      <c r="AJ248" s="337"/>
      <c r="AK248" s="337"/>
      <c r="AL248" s="337"/>
      <c r="AM248" s="337"/>
      <c r="BN248" s="325"/>
      <c r="BO248" s="325"/>
      <c r="BP248" s="325"/>
      <c r="BQ248" s="325"/>
      <c r="BR248" s="325"/>
      <c r="BS248" s="325"/>
      <c r="BT248" s="325"/>
      <c r="BU248" s="325"/>
      <c r="BV248" s="325"/>
      <c r="BW248" s="325"/>
      <c r="BX248" s="325"/>
      <c r="BY248" s="325"/>
      <c r="BZ248" s="325"/>
      <c r="CA248" s="325"/>
      <c r="CB248" s="325"/>
      <c r="CC248" s="325"/>
      <c r="CD248" s="325"/>
      <c r="CE248" s="325"/>
      <c r="CF248" s="325"/>
      <c r="CG248" s="325"/>
    </row>
    <row r="249" spans="20:85">
      <c r="T249" s="337"/>
      <c r="U249" s="337"/>
      <c r="V249" s="337"/>
      <c r="W249" s="337"/>
      <c r="X249" s="337"/>
      <c r="Y249" s="337"/>
      <c r="Z249" s="337"/>
      <c r="AA249" s="337"/>
      <c r="AB249" s="337"/>
      <c r="AC249" s="337"/>
      <c r="AD249" s="337"/>
      <c r="AE249" s="337"/>
      <c r="AF249" s="337"/>
      <c r="AG249" s="337"/>
      <c r="AH249" s="337"/>
      <c r="AI249" s="337"/>
      <c r="AJ249" s="337"/>
      <c r="AK249" s="337"/>
      <c r="AL249" s="337"/>
      <c r="AM249" s="337"/>
      <c r="BN249" s="325"/>
      <c r="BO249" s="325"/>
      <c r="BP249" s="325"/>
      <c r="BQ249" s="325"/>
      <c r="BR249" s="325"/>
      <c r="BS249" s="325"/>
      <c r="BT249" s="325"/>
      <c r="BU249" s="325"/>
      <c r="BV249" s="325"/>
      <c r="BW249" s="325"/>
      <c r="BX249" s="325"/>
      <c r="BY249" s="325"/>
      <c r="BZ249" s="325"/>
      <c r="CA249" s="325"/>
      <c r="CB249" s="325"/>
      <c r="CC249" s="325"/>
      <c r="CD249" s="325"/>
      <c r="CE249" s="325"/>
      <c r="CF249" s="325"/>
      <c r="CG249" s="325"/>
    </row>
    <row r="250" spans="20:85">
      <c r="T250" s="337"/>
      <c r="U250" s="337"/>
      <c r="V250" s="337"/>
      <c r="W250" s="337"/>
      <c r="X250" s="337"/>
      <c r="Y250" s="337"/>
      <c r="Z250" s="337"/>
      <c r="AA250" s="337"/>
      <c r="AB250" s="337"/>
      <c r="AC250" s="337"/>
      <c r="AD250" s="337"/>
      <c r="AE250" s="337"/>
      <c r="AF250" s="337"/>
      <c r="AG250" s="337"/>
      <c r="AH250" s="337"/>
      <c r="AI250" s="337"/>
      <c r="AJ250" s="337"/>
      <c r="AK250" s="337"/>
      <c r="AL250" s="337"/>
      <c r="AM250" s="337"/>
      <c r="BN250" s="325"/>
      <c r="BO250" s="325"/>
      <c r="BP250" s="325"/>
      <c r="BQ250" s="325"/>
      <c r="BR250" s="325"/>
      <c r="BS250" s="325"/>
      <c r="BT250" s="325"/>
      <c r="BU250" s="325"/>
      <c r="BV250" s="325"/>
      <c r="BW250" s="325"/>
      <c r="BX250" s="325"/>
      <c r="BY250" s="325"/>
      <c r="BZ250" s="325"/>
      <c r="CA250" s="325"/>
      <c r="CB250" s="325"/>
      <c r="CC250" s="325"/>
      <c r="CD250" s="325"/>
      <c r="CE250" s="325"/>
      <c r="CF250" s="325"/>
      <c r="CG250" s="325"/>
    </row>
    <row r="251" spans="20:85">
      <c r="T251" s="337"/>
      <c r="U251" s="337"/>
      <c r="V251" s="337"/>
      <c r="W251" s="337"/>
      <c r="X251" s="337"/>
      <c r="Y251" s="337"/>
      <c r="Z251" s="337"/>
      <c r="AA251" s="337"/>
      <c r="AB251" s="337"/>
      <c r="AC251" s="337"/>
      <c r="AD251" s="337"/>
      <c r="AE251" s="337"/>
      <c r="AF251" s="337"/>
      <c r="AG251" s="337"/>
      <c r="AH251" s="337"/>
      <c r="AI251" s="337"/>
      <c r="AJ251" s="337"/>
      <c r="AK251" s="337"/>
      <c r="AL251" s="337"/>
      <c r="AM251" s="337"/>
      <c r="BN251" s="325"/>
      <c r="BO251" s="325"/>
      <c r="BP251" s="325"/>
      <c r="BQ251" s="325"/>
      <c r="BR251" s="325"/>
      <c r="BS251" s="325"/>
      <c r="BT251" s="325"/>
      <c r="BU251" s="325"/>
      <c r="BV251" s="325"/>
      <c r="BW251" s="325"/>
      <c r="BX251" s="325"/>
      <c r="BY251" s="325"/>
      <c r="BZ251" s="325"/>
      <c r="CA251" s="325"/>
      <c r="CB251" s="325"/>
      <c r="CC251" s="325"/>
      <c r="CD251" s="325"/>
      <c r="CE251" s="325"/>
      <c r="CF251" s="325"/>
      <c r="CG251" s="325"/>
    </row>
    <row r="252" spans="20:85">
      <c r="T252" s="337"/>
      <c r="U252" s="337"/>
      <c r="V252" s="337"/>
      <c r="W252" s="337"/>
      <c r="X252" s="337"/>
      <c r="Y252" s="337"/>
      <c r="Z252" s="337"/>
      <c r="AA252" s="337"/>
      <c r="AB252" s="337"/>
      <c r="AC252" s="337"/>
      <c r="AD252" s="337"/>
      <c r="AE252" s="337"/>
      <c r="AF252" s="337"/>
      <c r="AG252" s="337"/>
      <c r="AH252" s="337"/>
      <c r="AI252" s="337"/>
      <c r="AJ252" s="337"/>
      <c r="AK252" s="337"/>
      <c r="AL252" s="337"/>
      <c r="AM252" s="337"/>
      <c r="BN252" s="325"/>
      <c r="BO252" s="325"/>
      <c r="BP252" s="325"/>
      <c r="BQ252" s="325"/>
      <c r="BR252" s="325"/>
      <c r="BS252" s="325"/>
      <c r="BT252" s="325"/>
      <c r="BU252" s="325"/>
      <c r="BV252" s="325"/>
      <c r="BW252" s="325"/>
      <c r="BX252" s="325"/>
      <c r="BY252" s="325"/>
      <c r="BZ252" s="325"/>
      <c r="CA252" s="325"/>
      <c r="CB252" s="325"/>
      <c r="CC252" s="325"/>
      <c r="CD252" s="325"/>
      <c r="CE252" s="325"/>
      <c r="CF252" s="325"/>
      <c r="CG252" s="325"/>
    </row>
    <row r="253" spans="20:85">
      <c r="T253" s="337"/>
      <c r="U253" s="337"/>
      <c r="V253" s="337"/>
      <c r="W253" s="337"/>
      <c r="X253" s="337"/>
      <c r="Y253" s="337"/>
      <c r="Z253" s="337"/>
      <c r="AA253" s="337"/>
      <c r="AB253" s="337"/>
      <c r="AC253" s="337"/>
      <c r="AD253" s="337"/>
      <c r="AE253" s="337"/>
      <c r="AF253" s="337"/>
      <c r="AG253" s="337"/>
      <c r="AH253" s="337"/>
      <c r="AI253" s="337"/>
      <c r="AJ253" s="337"/>
      <c r="AK253" s="337"/>
      <c r="AL253" s="337"/>
      <c r="AM253" s="337"/>
      <c r="BN253" s="325"/>
      <c r="BO253" s="325"/>
      <c r="BP253" s="325"/>
      <c r="BQ253" s="325"/>
      <c r="BR253" s="325"/>
      <c r="BS253" s="325"/>
      <c r="BT253" s="325"/>
      <c r="BU253" s="325"/>
      <c r="BV253" s="325"/>
      <c r="BW253" s="325"/>
      <c r="BX253" s="325"/>
      <c r="BY253" s="325"/>
      <c r="BZ253" s="325"/>
      <c r="CA253" s="325"/>
      <c r="CB253" s="325"/>
      <c r="CC253" s="325"/>
      <c r="CD253" s="325"/>
      <c r="CE253" s="325"/>
      <c r="CF253" s="325"/>
      <c r="CG253" s="325"/>
    </row>
    <row r="254" spans="20:85">
      <c r="T254" s="337"/>
      <c r="U254" s="337"/>
      <c r="V254" s="337"/>
      <c r="W254" s="337"/>
      <c r="X254" s="337"/>
      <c r="Y254" s="337"/>
      <c r="Z254" s="337"/>
      <c r="AA254" s="337"/>
      <c r="AB254" s="337"/>
      <c r="AC254" s="337"/>
      <c r="AD254" s="337"/>
      <c r="AE254" s="337"/>
      <c r="AF254" s="337"/>
      <c r="AG254" s="337"/>
      <c r="AH254" s="337"/>
      <c r="AI254" s="337"/>
      <c r="AJ254" s="337"/>
      <c r="AK254" s="337"/>
      <c r="AL254" s="337"/>
      <c r="AM254" s="337"/>
      <c r="BN254" s="325"/>
      <c r="BO254" s="325"/>
      <c r="BP254" s="325"/>
      <c r="BQ254" s="325"/>
      <c r="BR254" s="325"/>
      <c r="BS254" s="325"/>
      <c r="BT254" s="325"/>
      <c r="BU254" s="325"/>
      <c r="BV254" s="325"/>
      <c r="BW254" s="325"/>
      <c r="BX254" s="325"/>
      <c r="BY254" s="325"/>
      <c r="BZ254" s="325"/>
      <c r="CA254" s="325"/>
      <c r="CB254" s="325"/>
      <c r="CC254" s="325"/>
      <c r="CD254" s="325"/>
      <c r="CE254" s="325"/>
      <c r="CF254" s="325"/>
      <c r="CG254" s="325"/>
    </row>
    <row r="255" spans="20:85">
      <c r="T255" s="337"/>
      <c r="U255" s="337"/>
      <c r="V255" s="337"/>
      <c r="W255" s="337"/>
      <c r="X255" s="337"/>
      <c r="Y255" s="337"/>
      <c r="Z255" s="337"/>
      <c r="AA255" s="337"/>
      <c r="AB255" s="337"/>
      <c r="AC255" s="337"/>
      <c r="AD255" s="337"/>
      <c r="AE255" s="337"/>
      <c r="AF255" s="337"/>
      <c r="AG255" s="337"/>
      <c r="AH255" s="337"/>
      <c r="AI255" s="337"/>
      <c r="AJ255" s="337"/>
      <c r="AK255" s="337"/>
      <c r="AL255" s="337"/>
      <c r="AM255" s="337"/>
      <c r="BN255" s="325"/>
      <c r="BO255" s="325"/>
      <c r="BP255" s="325"/>
      <c r="BQ255" s="325"/>
      <c r="BR255" s="325"/>
      <c r="BS255" s="325"/>
      <c r="BT255" s="325"/>
      <c r="BU255" s="325"/>
      <c r="BV255" s="325"/>
      <c r="BW255" s="325"/>
      <c r="BX255" s="325"/>
      <c r="BY255" s="325"/>
      <c r="BZ255" s="325"/>
      <c r="CA255" s="325"/>
      <c r="CB255" s="325"/>
      <c r="CC255" s="325"/>
      <c r="CD255" s="325"/>
      <c r="CE255" s="325"/>
      <c r="CF255" s="325"/>
      <c r="CG255" s="325"/>
    </row>
    <row r="256" spans="20:85">
      <c r="T256" s="337"/>
      <c r="U256" s="337"/>
      <c r="V256" s="337"/>
      <c r="W256" s="337"/>
      <c r="X256" s="337"/>
      <c r="Y256" s="337"/>
      <c r="Z256" s="337"/>
      <c r="AA256" s="337"/>
      <c r="AB256" s="337"/>
      <c r="AC256" s="337"/>
      <c r="AD256" s="337"/>
      <c r="AE256" s="337"/>
      <c r="AF256" s="337"/>
      <c r="AG256" s="337"/>
      <c r="AH256" s="337"/>
      <c r="AI256" s="337"/>
      <c r="AJ256" s="337"/>
      <c r="AK256" s="337"/>
      <c r="AL256" s="337"/>
      <c r="AM256" s="337"/>
      <c r="BN256" s="325"/>
      <c r="BO256" s="325"/>
      <c r="BP256" s="325"/>
      <c r="BQ256" s="325"/>
      <c r="BR256" s="325"/>
      <c r="BS256" s="325"/>
      <c r="BT256" s="325"/>
      <c r="BU256" s="325"/>
      <c r="BV256" s="325"/>
      <c r="BW256" s="325"/>
      <c r="BX256" s="325"/>
      <c r="BY256" s="325"/>
      <c r="BZ256" s="325"/>
      <c r="CA256" s="325"/>
      <c r="CB256" s="325"/>
      <c r="CC256" s="325"/>
      <c r="CD256" s="325"/>
      <c r="CE256" s="325"/>
      <c r="CF256" s="325"/>
      <c r="CG256" s="325"/>
    </row>
    <row r="257" spans="20:85">
      <c r="T257" s="337"/>
      <c r="U257" s="337"/>
      <c r="V257" s="337"/>
      <c r="W257" s="337"/>
      <c r="X257" s="337"/>
      <c r="Y257" s="337"/>
      <c r="Z257" s="337"/>
      <c r="AA257" s="337"/>
      <c r="AB257" s="337"/>
      <c r="AC257" s="337"/>
      <c r="AD257" s="337"/>
      <c r="AE257" s="337"/>
      <c r="AF257" s="337"/>
      <c r="AG257" s="337"/>
      <c r="AH257" s="337"/>
      <c r="AI257" s="337"/>
      <c r="AJ257" s="337"/>
      <c r="AK257" s="337"/>
      <c r="AL257" s="337"/>
      <c r="AM257" s="337"/>
      <c r="BN257" s="325"/>
      <c r="BO257" s="325"/>
      <c r="BP257" s="325"/>
      <c r="BQ257" s="325"/>
      <c r="BR257" s="325"/>
      <c r="BS257" s="325"/>
      <c r="BT257" s="325"/>
      <c r="BU257" s="325"/>
      <c r="BV257" s="325"/>
      <c r="BW257" s="325"/>
      <c r="BX257" s="325"/>
      <c r="BY257" s="325"/>
      <c r="BZ257" s="325"/>
      <c r="CA257" s="325"/>
      <c r="CB257" s="325"/>
      <c r="CC257" s="325"/>
      <c r="CD257" s="325"/>
      <c r="CE257" s="325"/>
      <c r="CF257" s="325"/>
      <c r="CG257" s="325"/>
    </row>
    <row r="258" spans="20:85">
      <c r="T258" s="337"/>
      <c r="U258" s="337"/>
      <c r="V258" s="337"/>
      <c r="W258" s="337"/>
      <c r="X258" s="337"/>
      <c r="Y258" s="337"/>
      <c r="Z258" s="337"/>
      <c r="AA258" s="337"/>
      <c r="AB258" s="337"/>
      <c r="AC258" s="337"/>
      <c r="AD258" s="337"/>
      <c r="AE258" s="337"/>
      <c r="AF258" s="337"/>
      <c r="AG258" s="337"/>
      <c r="AH258" s="337"/>
      <c r="AI258" s="337"/>
      <c r="AJ258" s="337"/>
      <c r="AK258" s="337"/>
      <c r="AL258" s="337"/>
      <c r="AM258" s="337"/>
      <c r="BN258" s="325"/>
      <c r="BO258" s="325"/>
      <c r="BP258" s="325"/>
      <c r="BQ258" s="325"/>
      <c r="BR258" s="325"/>
      <c r="BS258" s="325"/>
      <c r="BT258" s="325"/>
      <c r="BU258" s="325"/>
      <c r="BV258" s="325"/>
      <c r="BW258" s="325"/>
      <c r="BX258" s="325"/>
      <c r="BY258" s="325"/>
      <c r="BZ258" s="325"/>
      <c r="CA258" s="325"/>
      <c r="CB258" s="325"/>
      <c r="CC258" s="325"/>
      <c r="CD258" s="325"/>
      <c r="CE258" s="325"/>
      <c r="CF258" s="325"/>
      <c r="CG258" s="325"/>
    </row>
    <row r="259" spans="20:85">
      <c r="T259" s="337"/>
      <c r="U259" s="337"/>
      <c r="V259" s="337"/>
      <c r="W259" s="337"/>
      <c r="X259" s="337"/>
      <c r="Y259" s="337"/>
      <c r="Z259" s="337"/>
      <c r="AA259" s="337"/>
      <c r="AB259" s="337"/>
      <c r="AC259" s="337"/>
      <c r="AD259" s="337"/>
      <c r="AE259" s="337"/>
      <c r="AF259" s="337"/>
      <c r="AG259" s="337"/>
      <c r="AH259" s="337"/>
      <c r="AI259" s="337"/>
      <c r="AJ259" s="337"/>
      <c r="AK259" s="337"/>
      <c r="AL259" s="337"/>
      <c r="AM259" s="337"/>
      <c r="BN259" s="325"/>
      <c r="BO259" s="325"/>
      <c r="BP259" s="325"/>
      <c r="BQ259" s="325"/>
      <c r="BR259" s="325"/>
      <c r="BS259" s="325"/>
      <c r="BT259" s="325"/>
      <c r="BU259" s="325"/>
      <c r="BV259" s="325"/>
      <c r="BW259" s="325"/>
      <c r="BX259" s="325"/>
      <c r="BY259" s="325"/>
      <c r="BZ259" s="325"/>
      <c r="CA259" s="325"/>
      <c r="CB259" s="325"/>
      <c r="CC259" s="325"/>
      <c r="CD259" s="325"/>
      <c r="CE259" s="325"/>
      <c r="CF259" s="325"/>
      <c r="CG259" s="325"/>
    </row>
  </sheetData>
  <mergeCells count="24">
    <mergeCell ref="BJ176:BL176"/>
    <mergeCell ref="AR139:AT139"/>
    <mergeCell ref="AU139:AV139"/>
    <mergeCell ref="BD139:BF139"/>
    <mergeCell ref="BG139:BH139"/>
    <mergeCell ref="AJ176:AK176"/>
    <mergeCell ref="AT176:AV176"/>
    <mergeCell ref="AW176:AY176"/>
    <mergeCell ref="BG176:BI176"/>
    <mergeCell ref="M124:N124"/>
    <mergeCell ref="T124:U124"/>
    <mergeCell ref="AA124:AB124"/>
    <mergeCell ref="AH124:AI124"/>
    <mergeCell ref="AI139:AJ139"/>
    <mergeCell ref="G176:I176"/>
    <mergeCell ref="J176:K176"/>
    <mergeCell ref="T176:V176"/>
    <mergeCell ref="W176:X176"/>
    <mergeCell ref="AG176:AI176"/>
    <mergeCell ref="H139:J139"/>
    <mergeCell ref="K139:L139"/>
    <mergeCell ref="T139:V139"/>
    <mergeCell ref="W139:X139"/>
    <mergeCell ref="AF139:AH139"/>
  </mergeCells>
  <dataValidations count="4">
    <dataValidation type="list" allowBlank="1" showInputMessage="1" showErrorMessage="1" sqref="R30 K30 D30 Y30 AF30" xr:uid="{8C1702BE-5C87-47F1-B084-2983C7377E4F}">
      <formula1>"Diesel, Electric, Hybrid, Petrol"</formula1>
    </dataValidation>
    <dataValidation type="list" allowBlank="1" showInputMessage="1" showErrorMessage="1" sqref="Z25:Z30 S25:S30 L25:L30 AG25:AG30 E25:E30 Z38:Z45 E38:E45 L38:L45 S38:S45 AG38:AG45" xr:uid="{8CEF7FA7-5698-40EC-A2A5-060BD4B7C8F9}">
      <formula1>"Miles travelled, Kilometres travelled, Litres of fuel,"</formula1>
    </dataValidation>
    <dataValidation type="list" allowBlank="1" showInputMessage="1" showErrorMessage="1" sqref="G53:G79 AI53:AI79 N53:N79 U53:U79 AB53:AB79 G90:G116 AI90:AI116 N90:N116 U90:U116 AB90:AB116 E178 R178 AE178 AR178:AR179 BE178" xr:uid="{89151052-CDDE-4531-B42B-C4AFDB1C62DC}">
      <formula1>"Yes, No"</formula1>
    </dataValidation>
    <dataValidation type="list" allowBlank="1" showInputMessage="1" showErrorMessage="1" sqref="D25:D29 K25:K29 R25:R29 Y25:Y29 AF25:AF29" xr:uid="{9DDF0DFC-CC9C-4A98-86B8-720BB369C951}">
      <formula1>"Diesel, Electric, Hybrid, Petrol, Unspecified"</formula1>
    </dataValidation>
  </dataValidations>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ignoredErrors>
    <ignoredError sqref="M178:M204" evalError="1"/>
  </ignoredError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1D3A5D-67CB-4350-9E22-12F9D30EA22C}">
  <sheetPr>
    <tabColor theme="4" tint="0.39997558519241921"/>
    <pageSetUpPr fitToPage="1"/>
  </sheetPr>
  <dimension ref="A1:AA47"/>
  <sheetViews>
    <sheetView topLeftCell="A5" zoomScale="90" zoomScaleNormal="90" workbookViewId="0">
      <selection activeCell="H18" sqref="H18"/>
    </sheetView>
  </sheetViews>
  <sheetFormatPr defaultColWidth="10.26953125" defaultRowHeight="13.5"/>
  <cols>
    <col min="1" max="1" width="5.7265625" style="348" customWidth="1"/>
    <col min="2" max="2" width="80.7265625" style="349" customWidth="1"/>
    <col min="3" max="3" width="50.26953125" style="349" customWidth="1"/>
    <col min="4" max="4" width="53" style="348" customWidth="1"/>
    <col min="5" max="5" width="29.453125" style="348" customWidth="1"/>
    <col min="6" max="6" width="24.26953125" style="348" customWidth="1"/>
    <col min="7" max="11" width="14.26953125" style="348" customWidth="1"/>
    <col min="12" max="16384" width="10.26953125" style="348"/>
  </cols>
  <sheetData>
    <row r="1" spans="1:13" s="347" customFormat="1" ht="23.5">
      <c r="A1" s="56" t="str">
        <f>'1.1 Cover'!A1</f>
        <v>Regulatory Reporting Pack</v>
      </c>
      <c r="B1" s="46"/>
    </row>
    <row r="2" spans="1:13" s="347" customFormat="1" ht="23.5">
      <c r="A2" s="56" t="str">
        <f>'1.1 Cover'!A2</f>
        <v>Price base - 2018/19</v>
      </c>
      <c r="B2" s="46"/>
    </row>
    <row r="3" spans="1:13" s="347" customFormat="1" ht="23.5">
      <c r="A3" s="56" t="str">
        <f>'1.1 Cover'!A3</f>
        <v>Regulatory Year: April 2022 - March 2023</v>
      </c>
      <c r="B3" s="46"/>
    </row>
    <row r="4" spans="1:13" s="347" customFormat="1" ht="23.5">
      <c r="A4" s="56" t="s">
        <v>152</v>
      </c>
      <c r="B4" s="46"/>
    </row>
    <row r="5" spans="1:13" s="223" customFormat="1">
      <c r="B5" s="346"/>
      <c r="C5" s="346"/>
    </row>
    <row r="6" spans="1:13" s="223" customFormat="1">
      <c r="B6" s="346"/>
      <c r="C6" s="346"/>
      <c r="G6" s="1524" t="s">
        <v>2556</v>
      </c>
      <c r="H6" s="1524"/>
      <c r="I6" s="1521" t="s">
        <v>2721</v>
      </c>
      <c r="J6" s="1522"/>
      <c r="K6" s="1523"/>
    </row>
    <row r="7" spans="1:13" s="223" customFormat="1" ht="14">
      <c r="B7" s="1017"/>
      <c r="C7" s="1017" t="s">
        <v>2722</v>
      </c>
      <c r="D7" s="1018" t="s">
        <v>2723</v>
      </c>
      <c r="E7" s="1018" t="s">
        <v>2724</v>
      </c>
      <c r="F7" s="1019" t="s">
        <v>2136</v>
      </c>
      <c r="G7" s="1020" t="s">
        <v>1139</v>
      </c>
      <c r="H7" s="1020" t="s">
        <v>1140</v>
      </c>
      <c r="I7" s="1020" t="s">
        <v>1141</v>
      </c>
      <c r="J7" s="1020" t="s">
        <v>1142</v>
      </c>
      <c r="K7" s="1020" t="s">
        <v>1143</v>
      </c>
    </row>
    <row r="8" spans="1:13" s="223" customFormat="1" ht="27">
      <c r="B8" s="1021" t="s">
        <v>2725</v>
      </c>
      <c r="C8" s="1022" t="s">
        <v>2726</v>
      </c>
      <c r="D8" s="1023" t="s">
        <v>2727</v>
      </c>
      <c r="E8" s="1023" t="s">
        <v>243</v>
      </c>
      <c r="F8" s="1023" t="s">
        <v>1390</v>
      </c>
      <c r="G8" s="1024"/>
      <c r="H8" s="1024"/>
      <c r="I8" s="1025"/>
      <c r="J8" s="1025"/>
      <c r="K8" s="1025"/>
    </row>
    <row r="9" spans="1:13" s="223" customFormat="1">
      <c r="B9" s="715"/>
      <c r="C9" s="1530" t="s">
        <v>2728</v>
      </c>
      <c r="D9" s="1531"/>
      <c r="E9" s="1023" t="s">
        <v>243</v>
      </c>
      <c r="F9" s="1023" t="s">
        <v>1390</v>
      </c>
      <c r="G9" s="1026">
        <f>G8*0.14</f>
        <v>0</v>
      </c>
      <c r="H9" s="1026">
        <f>H8*0.14</f>
        <v>0</v>
      </c>
      <c r="I9" s="1026">
        <f t="shared" ref="I9:K9" si="0">I8*0.14</f>
        <v>0</v>
      </c>
      <c r="J9" s="1026">
        <f t="shared" si="0"/>
        <v>0</v>
      </c>
      <c r="K9" s="1026">
        <f t="shared" si="0"/>
        <v>0</v>
      </c>
      <c r="M9" s="710"/>
    </row>
    <row r="10" spans="1:13" s="223" customFormat="1" ht="27">
      <c r="B10" s="715"/>
      <c r="C10" s="1022" t="s">
        <v>2729</v>
      </c>
      <c r="D10" s="1023" t="s">
        <v>2730</v>
      </c>
      <c r="E10" s="1027" t="s">
        <v>243</v>
      </c>
      <c r="F10" s="1023" t="s">
        <v>1390</v>
      </c>
      <c r="G10" s="1024"/>
      <c r="H10" s="1024"/>
      <c r="I10" s="1025"/>
      <c r="J10" s="1025"/>
      <c r="K10" s="1025"/>
      <c r="M10" s="710"/>
    </row>
    <row r="11" spans="1:13" s="223" customFormat="1">
      <c r="B11" s="715"/>
      <c r="C11" s="1530" t="s">
        <v>2731</v>
      </c>
      <c r="D11" s="1531"/>
      <c r="E11" s="1027" t="s">
        <v>243</v>
      </c>
      <c r="F11" s="1023" t="s">
        <v>1390</v>
      </c>
      <c r="G11" s="1026">
        <f>G10*0.14</f>
        <v>0</v>
      </c>
      <c r="H11" s="1026">
        <f>H10*0.14</f>
        <v>0</v>
      </c>
      <c r="I11" s="1026">
        <f t="shared" ref="I11:K11" si="1">I10*0.14</f>
        <v>0</v>
      </c>
      <c r="J11" s="1026">
        <f t="shared" si="1"/>
        <v>0</v>
      </c>
      <c r="K11" s="1026">
        <f t="shared" si="1"/>
        <v>0</v>
      </c>
      <c r="M11" s="710"/>
    </row>
    <row r="12" spans="1:13" s="223" customFormat="1">
      <c r="B12" s="715"/>
      <c r="C12" s="1028" t="s">
        <v>2732</v>
      </c>
      <c r="D12" s="1023" t="s">
        <v>2733</v>
      </c>
      <c r="E12" s="1027" t="s">
        <v>243</v>
      </c>
      <c r="F12" s="1023" t="s">
        <v>1390</v>
      </c>
      <c r="G12" s="1024"/>
      <c r="H12" s="1024"/>
      <c r="M12" s="710"/>
    </row>
    <row r="13" spans="1:13" s="223" customFormat="1">
      <c r="B13" s="715"/>
      <c r="C13" s="1022" t="s">
        <v>2734</v>
      </c>
      <c r="D13" s="1023" t="s">
        <v>2733</v>
      </c>
      <c r="E13" s="1027" t="s">
        <v>243</v>
      </c>
      <c r="F13" s="1023" t="s">
        <v>1390</v>
      </c>
      <c r="G13" s="1024"/>
      <c r="H13" s="1024"/>
      <c r="M13" s="710"/>
    </row>
    <row r="14" spans="1:13" s="223" customFormat="1">
      <c r="B14" s="715"/>
      <c r="C14" s="1527" t="s">
        <v>2735</v>
      </c>
      <c r="D14" s="1529"/>
      <c r="E14" s="1027" t="s">
        <v>243</v>
      </c>
      <c r="F14" s="1023" t="s">
        <v>1390</v>
      </c>
      <c r="G14" s="1026">
        <f>SUM(G12:G13)</f>
        <v>0</v>
      </c>
      <c r="H14" s="1026">
        <f>SUM(H12:H13)</f>
        <v>0</v>
      </c>
      <c r="I14" s="1025"/>
      <c r="J14" s="1025"/>
      <c r="K14" s="1025"/>
      <c r="M14" s="710"/>
    </row>
    <row r="15" spans="1:13" s="223" customFormat="1">
      <c r="B15" s="715"/>
      <c r="C15" s="1022" t="s">
        <v>2736</v>
      </c>
      <c r="D15" s="1023" t="s">
        <v>2737</v>
      </c>
      <c r="E15" s="1027" t="s">
        <v>267</v>
      </c>
      <c r="F15" s="1023" t="s">
        <v>1390</v>
      </c>
      <c r="G15" s="1025"/>
      <c r="H15" s="1025"/>
      <c r="I15" s="1025"/>
      <c r="J15" s="1025"/>
      <c r="K15" s="1025"/>
      <c r="M15" s="710"/>
    </row>
    <row r="16" spans="1:13" s="223" customFormat="1">
      <c r="B16" s="715"/>
      <c r="C16" s="1530" t="s">
        <v>2738</v>
      </c>
      <c r="D16" s="1531"/>
      <c r="E16" s="1023" t="s">
        <v>267</v>
      </c>
      <c r="F16" s="1023" t="s">
        <v>1390</v>
      </c>
      <c r="G16" s="1026">
        <f>G15*0.14</f>
        <v>0</v>
      </c>
      <c r="H16" s="1026">
        <f>H15*0.14</f>
        <v>0</v>
      </c>
      <c r="I16" s="1026">
        <f t="shared" ref="I16:K16" si="2">I15*0.14</f>
        <v>0</v>
      </c>
      <c r="J16" s="1026">
        <f t="shared" si="2"/>
        <v>0</v>
      </c>
      <c r="K16" s="1026">
        <f t="shared" si="2"/>
        <v>0</v>
      </c>
      <c r="M16" s="710"/>
    </row>
    <row r="17" spans="2:27" s="223" customFormat="1" ht="27">
      <c r="B17" s="715"/>
      <c r="C17" s="1022" t="s">
        <v>2739</v>
      </c>
      <c r="D17" s="1023" t="s">
        <v>2740</v>
      </c>
      <c r="E17" s="1027"/>
      <c r="F17" s="1023" t="s">
        <v>1390</v>
      </c>
      <c r="G17" s="1025"/>
      <c r="H17" s="1025"/>
      <c r="I17" s="1025"/>
      <c r="J17" s="1025"/>
      <c r="K17" s="1025"/>
      <c r="M17" s="710"/>
    </row>
    <row r="18" spans="2:27" s="223" customFormat="1">
      <c r="B18" s="716"/>
      <c r="C18" s="1029" t="s">
        <v>2741</v>
      </c>
      <c r="D18" s="1027"/>
      <c r="E18" s="1027"/>
      <c r="F18" s="1023" t="s">
        <v>1390</v>
      </c>
      <c r="G18" s="1026">
        <f>(G9+G11+G14+G16+G17)</f>
        <v>0</v>
      </c>
      <c r="H18" s="1026">
        <f>(H9+H11+H14+H16+H17)</f>
        <v>0</v>
      </c>
      <c r="M18" s="710"/>
    </row>
    <row r="19" spans="2:27" s="223" customFormat="1">
      <c r="M19" s="710"/>
    </row>
    <row r="20" spans="2:27" s="223" customFormat="1">
      <c r="M20" s="710"/>
    </row>
    <row r="21" spans="2:27" s="223" customFormat="1">
      <c r="G21" s="1524" t="s">
        <v>2556</v>
      </c>
      <c r="H21" s="1524"/>
      <c r="I21" s="1521" t="s">
        <v>2721</v>
      </c>
      <c r="J21" s="1522"/>
      <c r="K21" s="1523"/>
      <c r="M21" s="710"/>
    </row>
    <row r="22" spans="2:27" s="223" customFormat="1" ht="14">
      <c r="B22" s="1030" t="s">
        <v>2742</v>
      </c>
      <c r="C22" s="1030" t="s">
        <v>2723</v>
      </c>
      <c r="D22" s="1030" t="s">
        <v>2724</v>
      </c>
      <c r="E22" s="1030" t="s">
        <v>2136</v>
      </c>
      <c r="G22" s="1020" t="s">
        <v>1139</v>
      </c>
      <c r="H22" s="1020" t="s">
        <v>1140</v>
      </c>
      <c r="I22" s="1020" t="s">
        <v>1141</v>
      </c>
      <c r="J22" s="1020" t="s">
        <v>1142</v>
      </c>
      <c r="K22" s="1020" t="s">
        <v>1143</v>
      </c>
      <c r="N22" s="710"/>
    </row>
    <row r="23" spans="2:27" s="223" customFormat="1">
      <c r="B23" s="1022" t="s">
        <v>2743</v>
      </c>
      <c r="C23" s="1023" t="s">
        <v>2744</v>
      </c>
      <c r="D23" s="1027" t="s">
        <v>243</v>
      </c>
      <c r="E23" s="1023" t="s">
        <v>1390</v>
      </c>
      <c r="G23" s="1024"/>
      <c r="H23" s="1024"/>
      <c r="N23" s="710"/>
    </row>
    <row r="24" spans="2:27" s="223" customFormat="1">
      <c r="B24" s="1022" t="s">
        <v>2745</v>
      </c>
      <c r="C24" s="1023" t="s">
        <v>2744</v>
      </c>
      <c r="D24" s="1027" t="s">
        <v>243</v>
      </c>
      <c r="E24" s="1023" t="s">
        <v>1390</v>
      </c>
      <c r="G24" s="1024"/>
      <c r="H24" s="1024"/>
      <c r="N24" s="710"/>
    </row>
    <row r="25" spans="2:27" s="223" customFormat="1">
      <c r="B25" s="1022" t="s">
        <v>2746</v>
      </c>
      <c r="C25" s="1023" t="s">
        <v>2744</v>
      </c>
      <c r="D25" s="1027" t="s">
        <v>243</v>
      </c>
      <c r="E25" s="1023" t="s">
        <v>1390</v>
      </c>
      <c r="G25" s="1024"/>
      <c r="H25" s="1024"/>
      <c r="N25" s="710"/>
    </row>
    <row r="26" spans="2:27" s="223" customFormat="1">
      <c r="B26" s="1527" t="s">
        <v>2747</v>
      </c>
      <c r="C26" s="1529"/>
      <c r="D26" s="1027" t="s">
        <v>243</v>
      </c>
      <c r="E26" s="1023" t="s">
        <v>1390</v>
      </c>
      <c r="G26" s="1026">
        <f>SUM(G23:G25)</f>
        <v>0</v>
      </c>
      <c r="H26" s="1026">
        <f>SUM(H23:H25)</f>
        <v>0</v>
      </c>
      <c r="I26" s="1025"/>
      <c r="J26" s="1025"/>
      <c r="K26" s="1025"/>
      <c r="N26" s="710"/>
    </row>
    <row r="27" spans="2:27" s="223" customFormat="1">
      <c r="B27" s="1022" t="s">
        <v>2748</v>
      </c>
      <c r="C27" s="1023" t="s">
        <v>2749</v>
      </c>
      <c r="D27" s="1027" t="s">
        <v>267</v>
      </c>
      <c r="E27" s="1023" t="s">
        <v>1390</v>
      </c>
      <c r="G27" s="1024"/>
      <c r="H27" s="1024"/>
      <c r="N27" s="710"/>
    </row>
    <row r="28" spans="2:27" s="223" customFormat="1">
      <c r="B28" s="1022" t="s">
        <v>2750</v>
      </c>
      <c r="C28" s="1023" t="s">
        <v>2749</v>
      </c>
      <c r="D28" s="1027" t="s">
        <v>267</v>
      </c>
      <c r="E28" s="1023" t="s">
        <v>1390</v>
      </c>
      <c r="G28" s="1024"/>
      <c r="H28" s="1024"/>
      <c r="N28" s="710"/>
    </row>
    <row r="29" spans="2:27" s="223" customFormat="1">
      <c r="B29" s="1527" t="s">
        <v>2751</v>
      </c>
      <c r="C29" s="1529"/>
      <c r="D29" s="1027" t="s">
        <v>267</v>
      </c>
      <c r="E29" s="1023" t="s">
        <v>1390</v>
      </c>
      <c r="G29" s="1026">
        <f>SUM(G27:G28)</f>
        <v>0</v>
      </c>
      <c r="H29" s="1026">
        <f>SUM(H27:H28)</f>
        <v>0</v>
      </c>
      <c r="I29" s="1025"/>
      <c r="J29" s="1025"/>
      <c r="K29" s="1025"/>
      <c r="N29" s="710"/>
    </row>
    <row r="30" spans="2:27" s="223" customFormat="1">
      <c r="B30" s="1527" t="s">
        <v>2752</v>
      </c>
      <c r="C30" s="1528"/>
      <c r="D30" s="1529"/>
      <c r="E30" s="1023" t="s">
        <v>1390</v>
      </c>
      <c r="G30" s="1026">
        <f>G26+G29</f>
        <v>0</v>
      </c>
      <c r="H30" s="1026">
        <f>H26+H29</f>
        <v>0</v>
      </c>
      <c r="N30" s="710"/>
    </row>
    <row r="31" spans="2:27" s="223" customFormat="1">
      <c r="B31" s="1031" t="s">
        <v>2753</v>
      </c>
      <c r="C31" s="1023" t="s">
        <v>2754</v>
      </c>
      <c r="D31" s="1027" t="s">
        <v>267</v>
      </c>
      <c r="E31" s="1023" t="s">
        <v>1390</v>
      </c>
      <c r="G31" s="1025"/>
      <c r="H31" s="1025"/>
      <c r="I31" s="1025"/>
      <c r="J31" s="1025"/>
      <c r="K31" s="1025"/>
      <c r="N31" s="710"/>
    </row>
    <row r="32" spans="2:27">
      <c r="B32" s="1022" t="s">
        <v>2755</v>
      </c>
      <c r="C32" s="1023" t="s">
        <v>2756</v>
      </c>
      <c r="D32" s="1027" t="s">
        <v>243</v>
      </c>
      <c r="E32" s="1023" t="s">
        <v>1390</v>
      </c>
      <c r="G32" s="1024"/>
      <c r="H32" s="1024"/>
      <c r="I32" s="1025"/>
      <c r="J32" s="1025"/>
      <c r="K32" s="1025"/>
      <c r="L32" s="223"/>
      <c r="M32" s="223"/>
      <c r="N32" s="710"/>
      <c r="O32" s="223"/>
      <c r="P32" s="223"/>
      <c r="Q32" s="223"/>
      <c r="R32" s="223"/>
      <c r="S32" s="223"/>
      <c r="T32" s="223"/>
      <c r="U32" s="223"/>
      <c r="V32" s="223"/>
      <c r="W32" s="223"/>
      <c r="X32" s="223"/>
      <c r="Y32" s="223"/>
      <c r="Z32" s="223"/>
      <c r="AA32" s="223"/>
    </row>
    <row r="33" spans="2:27">
      <c r="B33" s="1022" t="s">
        <v>2757</v>
      </c>
      <c r="C33" s="1023" t="s">
        <v>2758</v>
      </c>
      <c r="D33" s="1027" t="s">
        <v>267</v>
      </c>
      <c r="E33" s="1023" t="s">
        <v>1390</v>
      </c>
      <c r="G33" s="1024"/>
      <c r="H33" s="1024"/>
      <c r="I33" s="1025"/>
      <c r="J33" s="1025"/>
      <c r="K33" s="1025"/>
      <c r="L33" s="223"/>
      <c r="M33" s="223"/>
      <c r="N33" s="710"/>
      <c r="O33" s="223"/>
      <c r="P33" s="223"/>
      <c r="Q33" s="223"/>
      <c r="R33" s="223"/>
      <c r="S33" s="223"/>
      <c r="T33" s="223"/>
      <c r="U33" s="223"/>
      <c r="V33" s="223"/>
      <c r="W33" s="223"/>
      <c r="X33" s="223"/>
      <c r="Y33" s="223"/>
      <c r="Z33" s="223"/>
      <c r="AA33" s="223"/>
    </row>
    <row r="34" spans="2:27">
      <c r="B34" s="1527" t="s">
        <v>2759</v>
      </c>
      <c r="C34" s="1528"/>
      <c r="D34" s="1529"/>
      <c r="E34" s="1023" t="s">
        <v>1390</v>
      </c>
      <c r="G34" s="1026">
        <f>SUM(G32:G33)</f>
        <v>0</v>
      </c>
      <c r="H34" s="1026">
        <f>SUM(H32:H33)</f>
        <v>0</v>
      </c>
      <c r="I34" s="223"/>
      <c r="J34" s="223"/>
      <c r="K34" s="223"/>
      <c r="L34" s="223"/>
      <c r="M34" s="223"/>
      <c r="N34" s="710"/>
      <c r="O34" s="223"/>
      <c r="P34" s="223"/>
      <c r="Q34" s="223"/>
      <c r="R34" s="223"/>
      <c r="S34" s="223"/>
      <c r="T34" s="223"/>
      <c r="U34" s="223"/>
      <c r="V34" s="223"/>
      <c r="W34" s="223"/>
      <c r="X34" s="223"/>
      <c r="Y34" s="223"/>
      <c r="Z34" s="223"/>
      <c r="AA34" s="223"/>
    </row>
    <row r="35" spans="2:27">
      <c r="B35" s="1029" t="s">
        <v>1972</v>
      </c>
      <c r="C35" s="1032" t="s">
        <v>2760</v>
      </c>
      <c r="D35" s="1033"/>
      <c r="E35" s="1033" t="s">
        <v>1390</v>
      </c>
      <c r="G35" s="1034">
        <f>G30-G31-G18</f>
        <v>0</v>
      </c>
      <c r="H35" s="1034">
        <f>H30-H31-H18</f>
        <v>0</v>
      </c>
      <c r="I35" s="223"/>
      <c r="J35" s="223"/>
      <c r="K35" s="223"/>
      <c r="L35" s="223"/>
      <c r="M35" s="223"/>
      <c r="N35" s="710"/>
      <c r="O35" s="223"/>
      <c r="P35" s="223"/>
      <c r="Q35" s="223"/>
      <c r="R35" s="223"/>
      <c r="S35" s="223"/>
      <c r="T35" s="223"/>
      <c r="U35" s="223"/>
      <c r="V35" s="223"/>
      <c r="W35" s="223"/>
      <c r="X35" s="223"/>
      <c r="Y35" s="223"/>
      <c r="Z35" s="223"/>
      <c r="AA35" s="223"/>
    </row>
    <row r="36" spans="2:27" s="223" customFormat="1">
      <c r="B36" s="724"/>
      <c r="C36" s="725"/>
      <c r="D36" s="726"/>
      <c r="E36" s="726"/>
      <c r="F36" s="714"/>
      <c r="N36" s="710"/>
    </row>
    <row r="37" spans="2:27" ht="27">
      <c r="E37" s="349" t="s">
        <v>2761</v>
      </c>
      <c r="F37" s="723" t="s">
        <v>1321</v>
      </c>
      <c r="G37" s="223"/>
      <c r="H37" s="223"/>
      <c r="I37" s="1025"/>
      <c r="J37" s="1025"/>
      <c r="K37" s="1025"/>
      <c r="L37" s="223"/>
      <c r="M37" s="223"/>
      <c r="N37" s="710"/>
      <c r="O37" s="223"/>
      <c r="P37" s="223"/>
      <c r="Q37" s="223"/>
      <c r="R37" s="223"/>
      <c r="S37" s="223"/>
      <c r="T37" s="223"/>
      <c r="U37" s="223"/>
      <c r="V37" s="223"/>
      <c r="W37" s="223"/>
      <c r="X37" s="223"/>
      <c r="Y37" s="223"/>
      <c r="Z37" s="223"/>
      <c r="AA37" s="223"/>
    </row>
    <row r="38" spans="2:27">
      <c r="G38" s="223"/>
      <c r="H38" s="223"/>
      <c r="I38" s="223"/>
      <c r="J38" s="223"/>
      <c r="K38" s="223"/>
      <c r="L38" s="223"/>
      <c r="M38" s="223"/>
      <c r="N38" s="710"/>
      <c r="O38" s="223"/>
      <c r="P38" s="223"/>
      <c r="Q38" s="223"/>
      <c r="R38" s="223"/>
      <c r="S38" s="223"/>
      <c r="T38" s="223"/>
      <c r="U38" s="223"/>
      <c r="V38" s="223"/>
      <c r="W38" s="223"/>
      <c r="X38" s="223"/>
      <c r="Y38" s="223"/>
      <c r="Z38" s="223"/>
      <c r="AA38" s="223"/>
    </row>
    <row r="39" spans="2:27">
      <c r="B39" s="1029" t="s">
        <v>2762</v>
      </c>
      <c r="C39" s="1032" t="s">
        <v>2763</v>
      </c>
      <c r="D39" s="1033"/>
      <c r="E39" s="1033" t="s">
        <v>1390</v>
      </c>
      <c r="G39" s="1034">
        <f>0.39*(8.5-G35)-G34</f>
        <v>3.3149999999999999</v>
      </c>
      <c r="H39" s="1034">
        <f>0.39*(8.5-H35)-H34</f>
        <v>3.3149999999999999</v>
      </c>
      <c r="I39" s="223"/>
      <c r="J39" s="223"/>
      <c r="K39" s="223"/>
      <c r="L39" s="223"/>
      <c r="M39" s="223"/>
      <c r="N39" s="710"/>
      <c r="O39" s="223"/>
      <c r="P39" s="223"/>
      <c r="Q39" s="223"/>
      <c r="R39" s="223"/>
      <c r="S39" s="223"/>
      <c r="T39" s="223"/>
      <c r="U39" s="223"/>
      <c r="V39" s="223"/>
      <c r="W39" s="223"/>
      <c r="X39" s="223"/>
      <c r="Y39" s="223"/>
      <c r="Z39" s="223"/>
      <c r="AA39" s="223"/>
    </row>
    <row r="40" spans="2:27">
      <c r="G40" s="223"/>
      <c r="M40" s="711"/>
    </row>
    <row r="41" spans="2:27">
      <c r="M41" s="711"/>
    </row>
    <row r="44" spans="2:27">
      <c r="B44" s="223" t="s">
        <v>2764</v>
      </c>
      <c r="D44" s="1035" t="s">
        <v>2765</v>
      </c>
      <c r="E44" s="1035" t="s">
        <v>2766</v>
      </c>
      <c r="F44" s="1035" t="s">
        <v>2767</v>
      </c>
    </row>
    <row r="45" spans="2:27" ht="108">
      <c r="B45" s="346" t="s">
        <v>2768</v>
      </c>
      <c r="D45" s="1525" t="s">
        <v>2769</v>
      </c>
      <c r="E45" s="1035" t="s">
        <v>2770</v>
      </c>
      <c r="F45" s="1036" t="s">
        <v>2771</v>
      </c>
    </row>
    <row r="46" spans="2:27" ht="40.5">
      <c r="B46" s="223"/>
      <c r="D46" s="1526"/>
      <c r="E46" s="1035" t="s">
        <v>1306</v>
      </c>
      <c r="F46" s="1036" t="s">
        <v>2771</v>
      </c>
    </row>
    <row r="47" spans="2:27" ht="94.5">
      <c r="B47" s="346" t="s">
        <v>2772</v>
      </c>
    </row>
  </sheetData>
  <mergeCells count="13">
    <mergeCell ref="I6:K6"/>
    <mergeCell ref="G6:H6"/>
    <mergeCell ref="I21:K21"/>
    <mergeCell ref="G21:H21"/>
    <mergeCell ref="D45:D46"/>
    <mergeCell ref="B34:D34"/>
    <mergeCell ref="B30:D30"/>
    <mergeCell ref="B26:C26"/>
    <mergeCell ref="C9:D9"/>
    <mergeCell ref="C16:D16"/>
    <mergeCell ref="C14:D14"/>
    <mergeCell ref="B29:C29"/>
    <mergeCell ref="C11:D11"/>
  </mergeCells>
  <phoneticPr fontId="48" type="noConversion"/>
  <pageMargins left="0.23622047244094491" right="0.23622047244094491" top="0.74803149606299213" bottom="0.74803149606299213" header="0.31496062992125984" footer="0.31496062992125984"/>
  <pageSetup paperSize="8" scale="47" fitToHeight="0" orientation="portrait" r:id="rId1"/>
  <headerFooter>
    <oddFooter>&amp;C_x000D_&amp;1#&amp;"Calibri"&amp;10&amp;K000000 OFFICIAL-InternalOnly</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7A4FB-F288-4BAD-A5C6-7D3A7E96A524}">
  <sheetPr>
    <tabColor theme="4" tint="0.39997558519241921"/>
    <pageSetUpPr fitToPage="1"/>
  </sheetPr>
  <dimension ref="A1:K58"/>
  <sheetViews>
    <sheetView zoomScale="80" zoomScaleNormal="80" workbookViewId="0">
      <selection activeCell="D13" sqref="D13"/>
    </sheetView>
  </sheetViews>
  <sheetFormatPr defaultColWidth="10.26953125" defaultRowHeight="13.5"/>
  <cols>
    <col min="1" max="1" width="5.7265625" style="406" customWidth="1"/>
    <col min="2" max="2" width="28.7265625" style="407" customWidth="1"/>
    <col min="3" max="4" width="38.26953125" style="407" customWidth="1"/>
    <col min="5" max="5" width="49.453125" style="406" bestFit="1" customWidth="1"/>
    <col min="6" max="6" width="49.1796875" style="406" bestFit="1" customWidth="1"/>
    <col min="7" max="7" width="38.7265625" style="406" customWidth="1"/>
    <col min="8" max="8" width="40" style="406" customWidth="1"/>
    <col min="9" max="9" width="37.26953125" style="406" customWidth="1"/>
    <col min="10" max="10" width="1.54296875" style="406" customWidth="1"/>
    <col min="11" max="12" width="33.7265625" style="406" bestFit="1" customWidth="1"/>
    <col min="13" max="13" width="25.7265625" style="406" bestFit="1" customWidth="1"/>
    <col min="14" max="14" width="18.453125" style="406" bestFit="1" customWidth="1"/>
    <col min="15" max="16384" width="10.26953125" style="406"/>
  </cols>
  <sheetData>
    <row r="1" spans="1:11" s="389" customFormat="1" ht="23.5">
      <c r="A1" s="388" t="str">
        <f>'1.1 Cover'!A1</f>
        <v>Regulatory Reporting Pack</v>
      </c>
    </row>
    <row r="2" spans="1:11" s="389" customFormat="1" ht="23.5">
      <c r="A2" s="388" t="str">
        <f>'1.1 Cover'!A2</f>
        <v>Price base - 2018/19</v>
      </c>
    </row>
    <row r="3" spans="1:11" s="389" customFormat="1" ht="23.5">
      <c r="A3" s="388" t="str">
        <f>'1.1 Cover'!A3</f>
        <v>Regulatory Year: April 2022 - March 2023</v>
      </c>
    </row>
    <row r="4" spans="1:11" s="389" customFormat="1" ht="23.5">
      <c r="A4" s="388" t="s">
        <v>2773</v>
      </c>
    </row>
    <row r="5" spans="1:11" s="392" customFormat="1">
      <c r="A5" s="390"/>
      <c r="B5" s="390"/>
      <c r="C5" s="390"/>
      <c r="D5" s="390"/>
      <c r="E5" s="390"/>
      <c r="F5" s="390"/>
      <c r="G5" s="390"/>
      <c r="H5" s="391"/>
      <c r="I5" s="391"/>
    </row>
    <row r="6" spans="1:11" s="391" customFormat="1">
      <c r="B6" s="393"/>
      <c r="C6" s="393"/>
      <c r="D6" s="393"/>
    </row>
    <row r="7" spans="1:11" s="391" customFormat="1">
      <c r="B7" s="395"/>
      <c r="E7" s="397"/>
      <c r="F7" s="396"/>
      <c r="G7" s="398"/>
    </row>
    <row r="8" spans="1:11" s="391" customFormat="1">
      <c r="B8" s="1037" t="s">
        <v>2774</v>
      </c>
      <c r="E8" s="397"/>
      <c r="F8" s="396"/>
      <c r="G8" s="398"/>
    </row>
    <row r="9" spans="1:11" s="391" customFormat="1">
      <c r="B9" s="399"/>
      <c r="C9" s="400"/>
      <c r="D9" s="400"/>
      <c r="E9" s="402"/>
      <c r="F9" s="401"/>
      <c r="G9" s="403"/>
      <c r="H9" s="400"/>
      <c r="I9" s="400"/>
    </row>
    <row r="10" spans="1:11" s="391" customFormat="1" ht="26.65" customHeight="1">
      <c r="B10" s="394" t="s">
        <v>2775</v>
      </c>
      <c r="C10" s="404" t="s">
        <v>2776</v>
      </c>
      <c r="D10" s="404" t="s">
        <v>2724</v>
      </c>
      <c r="E10" s="404" t="s">
        <v>2777</v>
      </c>
      <c r="F10" s="405" t="s">
        <v>2778</v>
      </c>
      <c r="G10" s="1532" t="s">
        <v>3459</v>
      </c>
      <c r="H10" s="1533"/>
      <c r="I10" s="404" t="s">
        <v>2779</v>
      </c>
      <c r="K10" s="1038" t="s">
        <v>2780</v>
      </c>
    </row>
    <row r="11" spans="1:11" s="391" customFormat="1">
      <c r="B11" s="1039"/>
      <c r="C11" s="1040"/>
      <c r="D11" s="1040"/>
      <c r="E11" s="1041"/>
      <c r="F11" s="1042"/>
      <c r="G11" s="1042"/>
      <c r="H11" s="1043"/>
      <c r="I11" s="1042"/>
      <c r="K11" s="1042"/>
    </row>
    <row r="12" spans="1:11" s="391" customFormat="1">
      <c r="B12" s="1039"/>
      <c r="C12" s="1040"/>
      <c r="D12" s="1040"/>
      <c r="E12" s="1041"/>
      <c r="F12" s="1042"/>
      <c r="G12" s="1042"/>
      <c r="H12" s="1043"/>
      <c r="I12" s="1042"/>
      <c r="K12" s="1042"/>
    </row>
    <row r="13" spans="1:11" s="391" customFormat="1">
      <c r="B13" s="1039"/>
      <c r="C13" s="1040"/>
      <c r="D13" s="1040"/>
      <c r="E13" s="1041"/>
      <c r="F13" s="1042"/>
      <c r="G13" s="1042"/>
      <c r="H13" s="1043"/>
      <c r="I13" s="1042"/>
      <c r="K13" s="1042"/>
    </row>
    <row r="14" spans="1:11" s="391" customFormat="1">
      <c r="B14" s="1039"/>
      <c r="C14" s="1040"/>
      <c r="D14" s="1040"/>
      <c r="E14" s="1041"/>
      <c r="F14" s="1042"/>
      <c r="G14" s="1042"/>
      <c r="H14" s="1043"/>
      <c r="I14" s="1042"/>
      <c r="K14" s="1042"/>
    </row>
    <row r="15" spans="1:11" s="391" customFormat="1">
      <c r="B15" s="1039"/>
      <c r="C15" s="1040"/>
      <c r="D15" s="1040"/>
      <c r="E15" s="1041"/>
      <c r="F15" s="1042"/>
      <c r="G15" s="1042"/>
      <c r="H15" s="1043"/>
      <c r="I15" s="1042"/>
      <c r="K15" s="1042"/>
    </row>
    <row r="16" spans="1:11" s="391" customFormat="1">
      <c r="B16" s="1039"/>
      <c r="C16" s="1040"/>
      <c r="D16" s="1040"/>
      <c r="E16" s="1041"/>
      <c r="F16" s="1042"/>
      <c r="G16" s="1042"/>
      <c r="H16" s="1043"/>
      <c r="I16" s="1042"/>
      <c r="K16" s="1042"/>
    </row>
    <row r="17" spans="2:11" s="391" customFormat="1">
      <c r="B17" s="1039"/>
      <c r="C17" s="1040"/>
      <c r="D17" s="1040"/>
      <c r="E17" s="1041"/>
      <c r="F17" s="1042"/>
      <c r="G17" s="1042"/>
      <c r="H17" s="1043"/>
      <c r="I17" s="1042"/>
      <c r="K17" s="1042"/>
    </row>
    <row r="18" spans="2:11" s="391" customFormat="1">
      <c r="B18" s="1039"/>
      <c r="C18" s="1040"/>
      <c r="D18" s="1040"/>
      <c r="E18" s="1041"/>
      <c r="F18" s="1042"/>
      <c r="G18" s="1042"/>
      <c r="H18" s="1044"/>
      <c r="I18" s="1042"/>
      <c r="K18" s="1042"/>
    </row>
    <row r="19" spans="2:11" s="391" customFormat="1">
      <c r="B19" s="1039"/>
      <c r="C19" s="1040"/>
      <c r="D19" s="1040"/>
      <c r="E19" s="1041"/>
      <c r="F19" s="1042"/>
      <c r="G19" s="1042"/>
      <c r="H19" s="1043"/>
      <c r="I19" s="1042"/>
      <c r="K19" s="1042"/>
    </row>
    <row r="20" spans="2:11" s="391" customFormat="1">
      <c r="B20" s="1039"/>
      <c r="C20" s="1040"/>
      <c r="D20" s="1040"/>
      <c r="E20" s="1041"/>
      <c r="F20" s="1042"/>
      <c r="G20" s="1042"/>
      <c r="H20" s="1043"/>
      <c r="I20" s="1042"/>
      <c r="K20" s="1042"/>
    </row>
    <row r="21" spans="2:11" s="391" customFormat="1">
      <c r="B21" s="1039"/>
      <c r="C21" s="1040"/>
      <c r="D21" s="1040"/>
      <c r="E21" s="1041"/>
      <c r="F21" s="1042"/>
      <c r="G21" s="1042"/>
      <c r="H21" s="1043"/>
      <c r="I21" s="1042"/>
      <c r="K21" s="1042"/>
    </row>
    <row r="22" spans="2:11" s="391" customFormat="1">
      <c r="B22" s="1040"/>
      <c r="C22" s="1040"/>
      <c r="D22" s="1040"/>
      <c r="E22" s="1042"/>
      <c r="F22" s="1042"/>
      <c r="G22" s="1042"/>
      <c r="H22" s="1043"/>
      <c r="I22" s="1042"/>
      <c r="K22" s="1042"/>
    </row>
    <row r="23" spans="2:11" s="391" customFormat="1">
      <c r="B23" s="1039"/>
      <c r="C23" s="1040"/>
      <c r="D23" s="1040"/>
      <c r="E23" s="1042"/>
      <c r="F23" s="1042"/>
      <c r="G23" s="1042"/>
      <c r="H23" s="1043"/>
      <c r="I23" s="1042"/>
      <c r="K23" s="1042"/>
    </row>
    <row r="24" spans="2:11">
      <c r="J24" s="391"/>
    </row>
    <row r="25" spans="2:11" ht="27">
      <c r="B25" s="1037" t="s">
        <v>2781</v>
      </c>
      <c r="C25" s="391"/>
      <c r="D25" s="391"/>
      <c r="E25" s="397"/>
      <c r="F25" s="396"/>
    </row>
    <row r="26" spans="2:11">
      <c r="B26" s="399"/>
      <c r="C26" s="400"/>
      <c r="D26" s="400"/>
      <c r="E26" s="402"/>
      <c r="F26" s="401"/>
    </row>
    <row r="27" spans="2:11">
      <c r="B27" s="394" t="s">
        <v>2775</v>
      </c>
      <c r="C27" s="404" t="s">
        <v>2776</v>
      </c>
      <c r="D27" s="404" t="s">
        <v>2724</v>
      </c>
      <c r="E27" s="404" t="s">
        <v>2782</v>
      </c>
      <c r="F27" s="404" t="s">
        <v>2780</v>
      </c>
    </row>
    <row r="28" spans="2:11">
      <c r="B28" s="1039"/>
      <c r="C28" s="1040"/>
      <c r="D28" s="1040"/>
      <c r="E28" s="1042"/>
      <c r="F28" s="1042"/>
    </row>
    <row r="29" spans="2:11">
      <c r="B29" s="1039"/>
      <c r="C29" s="1040"/>
      <c r="D29" s="1040"/>
      <c r="E29" s="1042"/>
      <c r="F29" s="1042"/>
    </row>
    <row r="30" spans="2:11">
      <c r="B30" s="1039"/>
      <c r="C30" s="1040"/>
      <c r="D30" s="1040"/>
      <c r="E30" s="1042"/>
      <c r="F30" s="1042"/>
    </row>
    <row r="31" spans="2:11">
      <c r="B31" s="1039"/>
      <c r="C31" s="1040"/>
      <c r="D31" s="1040"/>
      <c r="E31" s="1042"/>
      <c r="F31" s="1042"/>
    </row>
    <row r="32" spans="2:11">
      <c r="B32" s="1039"/>
      <c r="C32" s="1040"/>
      <c r="D32" s="1040"/>
      <c r="E32" s="1042"/>
      <c r="F32" s="1042"/>
    </row>
    <row r="33" spans="2:6">
      <c r="B33" s="1039"/>
      <c r="C33" s="1040"/>
      <c r="D33" s="1040"/>
      <c r="E33" s="1042"/>
      <c r="F33" s="1042"/>
    </row>
    <row r="34" spans="2:6">
      <c r="B34" s="1039"/>
      <c r="C34" s="1040"/>
      <c r="D34" s="1040"/>
      <c r="E34" s="1042"/>
      <c r="F34" s="1042"/>
    </row>
    <row r="35" spans="2:6">
      <c r="B35" s="1039"/>
      <c r="C35" s="1040"/>
      <c r="D35" s="1040"/>
      <c r="E35" s="1042"/>
      <c r="F35" s="1042"/>
    </row>
    <row r="36" spans="2:6">
      <c r="B36" s="1039"/>
      <c r="C36" s="1040"/>
      <c r="D36" s="1040"/>
      <c r="E36" s="1042"/>
      <c r="F36" s="1042"/>
    </row>
    <row r="37" spans="2:6">
      <c r="B37" s="1039"/>
      <c r="C37" s="1040"/>
      <c r="D37" s="1040"/>
      <c r="E37" s="1042"/>
      <c r="F37" s="1042"/>
    </row>
    <row r="38" spans="2:6">
      <c r="B38" s="1039"/>
      <c r="C38" s="1040"/>
      <c r="D38" s="1040"/>
      <c r="E38" s="1042"/>
      <c r="F38" s="1042"/>
    </row>
    <row r="39" spans="2:6">
      <c r="B39" s="1040"/>
      <c r="C39" s="1040"/>
      <c r="D39" s="1040"/>
      <c r="E39" s="1042"/>
      <c r="F39" s="1042"/>
    </row>
    <row r="40" spans="2:6">
      <c r="B40" s="1039"/>
      <c r="C40" s="1040"/>
      <c r="D40" s="1040"/>
      <c r="E40" s="1042"/>
      <c r="F40" s="1042"/>
    </row>
    <row r="43" spans="2:6" ht="27">
      <c r="B43" s="1037" t="s">
        <v>2746</v>
      </c>
    </row>
    <row r="45" spans="2:6">
      <c r="B45" s="1038" t="s">
        <v>2776</v>
      </c>
      <c r="C45" s="1045" t="s">
        <v>2783</v>
      </c>
      <c r="D45" s="1045" t="s">
        <v>2784</v>
      </c>
    </row>
    <row r="46" spans="2:6">
      <c r="B46" s="1040"/>
      <c r="C46" s="1039"/>
      <c r="D46" s="1039"/>
    </row>
    <row r="47" spans="2:6">
      <c r="B47" s="1040"/>
      <c r="C47" s="1039"/>
      <c r="D47" s="1039"/>
    </row>
    <row r="48" spans="2:6">
      <c r="B48" s="1040"/>
      <c r="C48" s="1039"/>
      <c r="D48" s="1039"/>
    </row>
    <row r="49" spans="2:4">
      <c r="B49" s="1040"/>
      <c r="C49" s="1039"/>
      <c r="D49" s="1039"/>
    </row>
    <row r="50" spans="2:4">
      <c r="B50" s="1040"/>
      <c r="C50" s="1039"/>
      <c r="D50" s="1039"/>
    </row>
    <row r="51" spans="2:4">
      <c r="B51" s="1040"/>
      <c r="C51" s="1039"/>
      <c r="D51" s="1039"/>
    </row>
    <row r="52" spans="2:4">
      <c r="B52" s="1040"/>
      <c r="C52" s="1039"/>
      <c r="D52" s="1039"/>
    </row>
    <row r="53" spans="2:4">
      <c r="B53" s="1040"/>
      <c r="C53" s="1039"/>
      <c r="D53" s="1039"/>
    </row>
    <row r="54" spans="2:4">
      <c r="B54" s="1040"/>
      <c r="C54" s="1039"/>
      <c r="D54" s="1039"/>
    </row>
    <row r="55" spans="2:4">
      <c r="B55" s="1040"/>
      <c r="C55" s="1039"/>
      <c r="D55" s="1039"/>
    </row>
    <row r="56" spans="2:4">
      <c r="B56" s="1040"/>
      <c r="C56" s="1039"/>
      <c r="D56" s="1039"/>
    </row>
    <row r="57" spans="2:4">
      <c r="B57" s="1040"/>
      <c r="C57" s="1040"/>
      <c r="D57" s="1040"/>
    </row>
    <row r="58" spans="2:4">
      <c r="B58" s="1040"/>
      <c r="C58" s="1039"/>
      <c r="D58" s="1040"/>
    </row>
  </sheetData>
  <mergeCells count="1">
    <mergeCell ref="G10:H10"/>
  </mergeCells>
  <pageMargins left="0.23622047244094491" right="0.23622047244094491" top="0.74803149606299213" bottom="0.74803149606299213" header="0.31496062992125984" footer="0.31496062992125984"/>
  <pageSetup paperSize="8" scale="26" fitToHeight="0" orientation="portrait" r:id="rId1"/>
  <headerFooter>
    <oddFooter>&amp;C_x000D_&amp;1#&amp;"Calibri"&amp;10&amp;K000000 OFFICIAL-InternalOnly</oddFoot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81C66-91E8-4D44-A83E-285ECB265A94}">
  <sheetPr>
    <tabColor theme="4" tint="0.39997558519241921"/>
    <pageSetUpPr autoPageBreaks="0"/>
  </sheetPr>
  <dimension ref="A1:BR92"/>
  <sheetViews>
    <sheetView topLeftCell="B1" zoomScale="80" zoomScaleNormal="80" workbookViewId="0">
      <pane ySplit="6" topLeftCell="A54" activePane="bottomLeft" state="frozen"/>
      <selection activeCell="Q28" sqref="Q28"/>
      <selection pane="bottomLeft" activeCell="R61" sqref="R61"/>
    </sheetView>
  </sheetViews>
  <sheetFormatPr defaultColWidth="0" defaultRowHeight="14"/>
  <cols>
    <col min="1" max="3" width="1.453125" style="42" customWidth="1"/>
    <col min="4" max="4" width="1.7265625" style="42" customWidth="1"/>
    <col min="5" max="5" width="23.453125" style="42" bestFit="1" customWidth="1"/>
    <col min="6" max="6" width="7.453125" style="42" bestFit="1" customWidth="1"/>
    <col min="7" max="7" width="9.453125" style="42" bestFit="1" customWidth="1"/>
    <col min="8" max="16" width="1.7265625" style="42" customWidth="1"/>
    <col min="17" max="17" width="37.26953125" style="42" customWidth="1"/>
    <col min="18" max="18" width="35.26953125" style="42" customWidth="1"/>
    <col min="19" max="19" width="21" style="42" bestFit="1" customWidth="1"/>
    <col min="20" max="20" width="29.26953125" style="42" customWidth="1"/>
    <col min="21" max="21" width="28.7265625" style="42" bestFit="1" customWidth="1"/>
    <col min="22" max="22" width="10.7265625" style="42" bestFit="1" customWidth="1"/>
    <col min="23" max="25" width="1" style="42" customWidth="1"/>
    <col min="26" max="26" width="10.453125" style="42" customWidth="1"/>
    <col min="27" max="27" width="0.7265625" style="42" customWidth="1"/>
    <col min="28" max="33" width="2" style="42" customWidth="1"/>
    <col min="34" max="34" width="7.26953125" style="42" bestFit="1" customWidth="1"/>
    <col min="35" max="39" width="10" style="42" customWidth="1"/>
    <col min="40" max="45" width="1.453125" style="42" customWidth="1"/>
    <col min="46" max="63" width="18.453125" style="42" hidden="1" customWidth="1"/>
    <col min="64" max="16384" width="14" style="42" hidden="1"/>
  </cols>
  <sheetData>
    <row r="1" spans="1:70" s="347" customFormat="1" ht="23.5">
      <c r="A1" s="56" t="str">
        <f>'1.1 Cover'!A1</f>
        <v>Regulatory Reporting Pack</v>
      </c>
      <c r="B1" s="46"/>
    </row>
    <row r="2" spans="1:70" s="347" customFormat="1" ht="23.5">
      <c r="A2" s="56" t="str">
        <f>'1.1 Cover'!A2</f>
        <v>Price base - 2018/19</v>
      </c>
      <c r="B2" s="46"/>
    </row>
    <row r="3" spans="1:70" s="347" customFormat="1" ht="23.5">
      <c r="A3" s="56" t="str">
        <f>'1.1 Cover'!A3</f>
        <v>Regulatory Year: April 2022 - March 2023</v>
      </c>
      <c r="B3" s="46"/>
    </row>
    <row r="4" spans="1:70" s="347" customFormat="1" ht="23.5">
      <c r="A4" s="56" t="s">
        <v>1938</v>
      </c>
      <c r="B4" s="46"/>
    </row>
    <row r="6" spans="1:70" s="357" customFormat="1" ht="46.5">
      <c r="A6" s="351"/>
      <c r="B6" s="352"/>
      <c r="C6" s="352"/>
      <c r="D6" s="3"/>
      <c r="E6" s="3" t="s">
        <v>2785</v>
      </c>
      <c r="F6" s="3" t="s">
        <v>38</v>
      </c>
      <c r="G6" s="3" t="s">
        <v>215</v>
      </c>
      <c r="H6" s="3"/>
      <c r="I6" s="3"/>
      <c r="J6" s="3"/>
      <c r="K6" s="3"/>
      <c r="L6" s="3"/>
      <c r="M6" s="3"/>
      <c r="N6" s="3"/>
      <c r="O6" s="3"/>
      <c r="P6" s="353"/>
      <c r="Q6" s="353" t="s">
        <v>2786</v>
      </c>
      <c r="R6" s="353" t="s">
        <v>2787</v>
      </c>
      <c r="S6" s="354" t="s">
        <v>2788</v>
      </c>
      <c r="T6" s="354" t="s">
        <v>2789</v>
      </c>
      <c r="U6" s="354" t="s">
        <v>2790</v>
      </c>
      <c r="V6" s="353" t="s">
        <v>2791</v>
      </c>
      <c r="W6" s="353"/>
      <c r="X6" s="353"/>
      <c r="Y6" s="353"/>
      <c r="Z6" s="353"/>
      <c r="AA6" s="355"/>
      <c r="AB6" s="356"/>
      <c r="AC6" s="356"/>
      <c r="AD6" s="356"/>
      <c r="AE6" s="356"/>
      <c r="AF6" s="356"/>
      <c r="AG6" s="356"/>
      <c r="AH6" s="353" t="s">
        <v>1387</v>
      </c>
      <c r="AI6" s="1046">
        <v>2022</v>
      </c>
      <c r="AJ6" s="1046">
        <v>2023</v>
      </c>
      <c r="AK6" s="1046">
        <v>2024</v>
      </c>
      <c r="AL6" s="1046">
        <v>2025</v>
      </c>
      <c r="AM6" s="1046">
        <v>2026</v>
      </c>
      <c r="AN6" s="351"/>
      <c r="AO6" s="351"/>
      <c r="AP6" s="351"/>
      <c r="AQ6" s="351"/>
      <c r="AR6" s="351"/>
      <c r="AS6" s="351"/>
      <c r="AT6" s="351"/>
      <c r="AU6" s="351"/>
      <c r="AV6" s="351"/>
      <c r="AW6" s="351"/>
      <c r="AX6" s="351"/>
      <c r="AY6" s="351"/>
      <c r="AZ6" s="351"/>
      <c r="BA6" s="351"/>
      <c r="BB6" s="351"/>
      <c r="BC6" s="351"/>
      <c r="BD6" s="351"/>
      <c r="BE6" s="351"/>
      <c r="BF6" s="351"/>
      <c r="BG6" s="351"/>
      <c r="BH6" s="351"/>
      <c r="BI6" s="351"/>
      <c r="BJ6" s="351"/>
      <c r="BK6" s="351"/>
    </row>
    <row r="8" spans="1:70" s="1" customFormat="1" ht="20">
      <c r="B8" s="358" t="s">
        <v>2792</v>
      </c>
    </row>
    <row r="10" spans="1:70">
      <c r="A10" s="359"/>
      <c r="B10" s="359"/>
      <c r="C10" s="360" t="s">
        <v>2793</v>
      </c>
      <c r="D10" s="360"/>
      <c r="E10" s="360"/>
      <c r="F10" s="360"/>
      <c r="G10" s="360"/>
      <c r="H10" s="360"/>
      <c r="I10" s="360"/>
      <c r="J10" s="360"/>
      <c r="K10" s="360"/>
      <c r="L10" s="360"/>
      <c r="M10" s="360"/>
      <c r="N10" s="360"/>
      <c r="O10" s="361"/>
      <c r="P10" s="361"/>
      <c r="Q10" s="361"/>
      <c r="R10" s="361"/>
      <c r="S10" s="361"/>
      <c r="T10" s="361"/>
      <c r="U10" s="361"/>
      <c r="V10" s="361"/>
      <c r="W10" s="361"/>
      <c r="X10" s="361"/>
      <c r="Y10" s="361"/>
      <c r="Z10" s="361"/>
      <c r="AA10" s="361"/>
      <c r="AB10" s="361"/>
      <c r="AC10" s="361"/>
      <c r="AD10" s="361"/>
      <c r="AE10" s="361"/>
      <c r="AF10" s="361"/>
      <c r="AG10" s="361"/>
      <c r="AH10" s="361"/>
      <c r="AI10" s="361"/>
      <c r="AJ10" s="361"/>
      <c r="AK10" s="361"/>
      <c r="AL10" s="361"/>
      <c r="AM10" s="361"/>
    </row>
    <row r="11" spans="1:70" ht="15.5">
      <c r="A11" s="362"/>
      <c r="B11" s="363"/>
      <c r="C11" s="363"/>
      <c r="D11" s="364"/>
      <c r="E11" s="364" t="s">
        <v>2794</v>
      </c>
      <c r="F11" s="364"/>
      <c r="G11" s="364" t="s">
        <v>262</v>
      </c>
      <c r="H11" s="364"/>
      <c r="I11" s="364"/>
      <c r="J11" s="364"/>
      <c r="K11" s="364"/>
      <c r="L11" s="364"/>
      <c r="M11" s="364"/>
      <c r="N11" s="364"/>
      <c r="O11" s="364"/>
      <c r="P11" s="362"/>
      <c r="Q11" s="364" t="s">
        <v>156</v>
      </c>
      <c r="R11" s="362"/>
      <c r="S11" s="888"/>
      <c r="T11" s="888"/>
      <c r="U11" s="888"/>
      <c r="V11" s="351" t="s">
        <v>241</v>
      </c>
      <c r="W11" s="351"/>
      <c r="X11" s="351"/>
      <c r="Y11" s="351"/>
      <c r="Z11" s="351"/>
      <c r="AA11" s="365"/>
      <c r="AB11" s="362" t="s">
        <v>1</v>
      </c>
      <c r="AC11" s="362"/>
      <c r="AD11" s="362"/>
      <c r="AE11" s="362"/>
      <c r="AF11" s="362"/>
      <c r="AG11" s="362"/>
      <c r="AH11" s="362" t="s">
        <v>1390</v>
      </c>
      <c r="AI11" s="1268"/>
      <c r="AJ11" s="1268"/>
      <c r="AK11" s="1268"/>
      <c r="AL11" s="1268"/>
      <c r="AM11" s="1268"/>
      <c r="AN11" s="362"/>
      <c r="AO11" s="362"/>
      <c r="AP11" s="362"/>
      <c r="AQ11" s="362"/>
      <c r="AR11" s="362"/>
      <c r="AS11" s="366"/>
      <c r="AT11" s="366"/>
      <c r="AU11" s="366"/>
      <c r="AV11" s="366"/>
      <c r="AW11" s="366"/>
      <c r="AX11" s="366"/>
      <c r="AY11" s="362"/>
      <c r="AZ11" s="362"/>
      <c r="BA11" s="362"/>
      <c r="BB11" s="362"/>
      <c r="BC11" s="362"/>
      <c r="BD11" s="362"/>
      <c r="BE11" s="362"/>
      <c r="BF11" s="362"/>
      <c r="BG11" s="366"/>
      <c r="BH11" s="366"/>
      <c r="BI11" s="366"/>
      <c r="BJ11" s="366"/>
      <c r="BK11" s="366"/>
    </row>
    <row r="12" spans="1:70" ht="15.5">
      <c r="A12" s="362"/>
      <c r="B12" s="363"/>
      <c r="C12" s="363"/>
      <c r="D12" s="364"/>
      <c r="E12" s="364" t="s">
        <v>2794</v>
      </c>
      <c r="F12" s="364"/>
      <c r="G12" s="364" t="s">
        <v>262</v>
      </c>
      <c r="H12" s="364"/>
      <c r="I12" s="364"/>
      <c r="J12" s="364"/>
      <c r="K12" s="364"/>
      <c r="L12" s="364"/>
      <c r="M12" s="364"/>
      <c r="N12" s="364"/>
      <c r="O12" s="364"/>
      <c r="P12" s="362"/>
      <c r="Q12" s="364" t="s">
        <v>156</v>
      </c>
      <c r="R12" s="362"/>
      <c r="S12" s="888"/>
      <c r="T12" s="888"/>
      <c r="U12" s="888"/>
      <c r="V12" s="351" t="s">
        <v>241</v>
      </c>
      <c r="W12" s="351"/>
      <c r="X12" s="351"/>
      <c r="Y12" s="351"/>
      <c r="Z12" s="351"/>
      <c r="AA12" s="365"/>
      <c r="AB12" s="362" t="s">
        <v>1</v>
      </c>
      <c r="AC12" s="362"/>
      <c r="AD12" s="362"/>
      <c r="AE12" s="362"/>
      <c r="AF12" s="362"/>
      <c r="AG12" s="362"/>
      <c r="AH12" s="362" t="s">
        <v>1390</v>
      </c>
      <c r="AI12" s="1268"/>
      <c r="AJ12" s="1268"/>
      <c r="AK12" s="1268"/>
      <c r="AL12" s="1268"/>
      <c r="AM12" s="1268"/>
      <c r="AN12" s="362"/>
      <c r="AO12" s="362"/>
      <c r="AP12" s="362"/>
      <c r="AQ12" s="362"/>
      <c r="AR12" s="362"/>
      <c r="AS12" s="366"/>
      <c r="AT12" s="366"/>
      <c r="AU12" s="366"/>
      <c r="AV12" s="366"/>
      <c r="AW12" s="366"/>
      <c r="AX12" s="366"/>
      <c r="AY12" s="362"/>
      <c r="AZ12" s="362"/>
      <c r="BA12" s="362"/>
      <c r="BB12" s="362"/>
      <c r="BC12" s="362"/>
      <c r="BD12" s="362"/>
      <c r="BE12" s="362"/>
      <c r="BF12" s="362"/>
      <c r="BG12" s="366"/>
      <c r="BH12" s="366"/>
      <c r="BI12" s="366"/>
      <c r="BJ12" s="366"/>
      <c r="BK12" s="366"/>
    </row>
    <row r="13" spans="1:70" ht="15.5">
      <c r="A13" s="362"/>
      <c r="B13" s="363"/>
      <c r="C13" s="363"/>
      <c r="D13" s="364"/>
      <c r="E13" s="364" t="s">
        <v>2794</v>
      </c>
      <c r="F13" s="364"/>
      <c r="G13" s="364" t="s">
        <v>262</v>
      </c>
      <c r="H13" s="364"/>
      <c r="I13" s="364"/>
      <c r="J13" s="364"/>
      <c r="K13" s="364"/>
      <c r="L13" s="364"/>
      <c r="M13" s="364"/>
      <c r="N13" s="364"/>
      <c r="O13" s="364"/>
      <c r="P13" s="362"/>
      <c r="Q13" s="364" t="s">
        <v>156</v>
      </c>
      <c r="R13" s="362"/>
      <c r="S13" s="888"/>
      <c r="T13" s="888"/>
      <c r="U13" s="888"/>
      <c r="V13" s="351" t="s">
        <v>241</v>
      </c>
      <c r="W13" s="351"/>
      <c r="X13" s="351"/>
      <c r="Y13" s="351"/>
      <c r="Z13" s="351"/>
      <c r="AA13" s="365"/>
      <c r="AB13" s="362" t="s">
        <v>1</v>
      </c>
      <c r="AC13" s="362"/>
      <c r="AD13" s="362"/>
      <c r="AE13" s="362"/>
      <c r="AF13" s="362"/>
      <c r="AG13" s="362"/>
      <c r="AH13" s="362" t="s">
        <v>1390</v>
      </c>
      <c r="AI13" s="1268"/>
      <c r="AJ13" s="1268"/>
      <c r="AK13" s="1268"/>
      <c r="AL13" s="1268"/>
      <c r="AM13" s="1268"/>
      <c r="AN13" s="362"/>
      <c r="AO13" s="362"/>
      <c r="AP13" s="362"/>
      <c r="AQ13" s="362"/>
      <c r="AR13" s="362"/>
      <c r="AS13" s="366"/>
      <c r="AT13" s="366"/>
      <c r="AU13" s="366"/>
      <c r="AV13" s="366"/>
      <c r="AW13" s="366"/>
      <c r="AX13" s="366"/>
      <c r="AY13" s="362"/>
      <c r="AZ13" s="362"/>
      <c r="BA13" s="362"/>
      <c r="BB13" s="362"/>
      <c r="BC13" s="362"/>
      <c r="BD13" s="362"/>
      <c r="BE13" s="362"/>
      <c r="BF13" s="362"/>
      <c r="BG13" s="366"/>
      <c r="BH13" s="366"/>
      <c r="BI13" s="366"/>
      <c r="BJ13" s="366"/>
      <c r="BK13" s="366"/>
    </row>
    <row r="14" spans="1:70" ht="15.5">
      <c r="A14" s="362"/>
      <c r="B14" s="363"/>
      <c r="C14" s="363"/>
      <c r="D14" s="364"/>
      <c r="E14" s="364" t="s">
        <v>2794</v>
      </c>
      <c r="F14" s="364"/>
      <c r="G14" s="364" t="s">
        <v>262</v>
      </c>
      <c r="H14" s="364"/>
      <c r="I14" s="364"/>
      <c r="J14" s="364"/>
      <c r="K14" s="364"/>
      <c r="L14" s="364"/>
      <c r="M14" s="364"/>
      <c r="N14" s="364"/>
      <c r="O14" s="364"/>
      <c r="P14" s="362"/>
      <c r="Q14" s="364" t="s">
        <v>156</v>
      </c>
      <c r="R14" s="362"/>
      <c r="S14" s="888"/>
      <c r="T14" s="888"/>
      <c r="U14" s="888"/>
      <c r="V14" s="351" t="s">
        <v>241</v>
      </c>
      <c r="W14" s="351"/>
      <c r="X14" s="351"/>
      <c r="Y14" s="351"/>
      <c r="Z14" s="351"/>
      <c r="AA14" s="365"/>
      <c r="AB14" s="362" t="s">
        <v>1</v>
      </c>
      <c r="AC14" s="362"/>
      <c r="AD14" s="362"/>
      <c r="AE14" s="362"/>
      <c r="AF14" s="362"/>
      <c r="AG14" s="362"/>
      <c r="AH14" s="362" t="s">
        <v>1390</v>
      </c>
      <c r="AI14" s="1268"/>
      <c r="AJ14" s="1268"/>
      <c r="AK14" s="1268"/>
      <c r="AL14" s="1268"/>
      <c r="AM14" s="1268"/>
      <c r="AN14" s="362"/>
      <c r="AO14" s="362"/>
      <c r="AP14" s="362"/>
      <c r="AQ14" s="362"/>
      <c r="AR14" s="362"/>
      <c r="AS14" s="366"/>
      <c r="AT14" s="366"/>
      <c r="AU14" s="366"/>
      <c r="AV14" s="366"/>
      <c r="AW14" s="366"/>
      <c r="AX14" s="366"/>
      <c r="AY14" s="362"/>
      <c r="AZ14" s="362"/>
      <c r="BA14" s="362"/>
      <c r="BB14" s="362"/>
      <c r="BC14" s="362"/>
      <c r="BD14" s="362"/>
      <c r="BE14" s="362"/>
      <c r="BF14" s="362"/>
      <c r="BG14" s="366"/>
      <c r="BH14" s="366"/>
      <c r="BI14" s="366"/>
      <c r="BJ14" s="366"/>
      <c r="BK14" s="366"/>
    </row>
    <row r="15" spans="1:70" s="359" customFormat="1">
      <c r="B15" s="367"/>
      <c r="C15" s="367"/>
      <c r="D15" s="364"/>
      <c r="E15" s="364" t="s">
        <v>2794</v>
      </c>
      <c r="F15" s="368"/>
      <c r="G15" s="364" t="s">
        <v>262</v>
      </c>
      <c r="H15" s="368"/>
      <c r="I15" s="368"/>
      <c r="J15" s="368"/>
      <c r="K15" s="368"/>
      <c r="L15" s="368"/>
      <c r="M15" s="368"/>
      <c r="N15" s="368"/>
      <c r="O15" s="368"/>
      <c r="P15" s="362"/>
      <c r="Q15" s="364" t="s">
        <v>156</v>
      </c>
      <c r="R15" s="362"/>
      <c r="S15" s="888"/>
      <c r="T15" s="888"/>
      <c r="U15" s="888"/>
      <c r="V15" s="367" t="s">
        <v>241</v>
      </c>
      <c r="W15" s="367"/>
      <c r="X15" s="367"/>
      <c r="Y15" s="367"/>
      <c r="Z15" s="367"/>
      <c r="AA15" s="367"/>
      <c r="AB15" s="367" t="s">
        <v>1</v>
      </c>
      <c r="AC15" s="367"/>
      <c r="AD15" s="367"/>
      <c r="AE15" s="368"/>
      <c r="AF15" s="368"/>
      <c r="AG15" s="368"/>
      <c r="AH15" s="368" t="s">
        <v>1390</v>
      </c>
      <c r="AI15" s="1268"/>
      <c r="AJ15" s="1268"/>
      <c r="AK15" s="1268"/>
      <c r="AL15" s="1268"/>
      <c r="AM15" s="1268"/>
      <c r="AN15" s="368"/>
      <c r="AO15" s="368"/>
      <c r="AP15" s="368"/>
      <c r="AQ15" s="368"/>
      <c r="AR15" s="368"/>
      <c r="AS15" s="368"/>
      <c r="AT15" s="368"/>
      <c r="AU15" s="369"/>
      <c r="AV15" s="369"/>
      <c r="AW15" s="369"/>
      <c r="AY15" s="367"/>
      <c r="AZ15" s="369"/>
      <c r="BA15" s="368"/>
      <c r="BB15" s="368"/>
      <c r="BC15" s="368"/>
      <c r="BD15" s="368"/>
      <c r="BE15" s="368"/>
      <c r="BF15" s="368"/>
      <c r="BG15" s="368"/>
      <c r="BH15" s="368"/>
      <c r="BI15" s="369"/>
      <c r="BJ15" s="369"/>
      <c r="BK15" s="369"/>
      <c r="BL15" s="369"/>
      <c r="BM15" s="369"/>
      <c r="BN15" s="369"/>
      <c r="BO15" s="369"/>
      <c r="BP15" s="369"/>
      <c r="BQ15" s="369"/>
      <c r="BR15" s="368"/>
    </row>
    <row r="16" spans="1:70" s="359" customFormat="1">
      <c r="D16" s="364"/>
      <c r="E16" s="364" t="s">
        <v>2794</v>
      </c>
      <c r="F16" s="368"/>
      <c r="G16" s="364" t="s">
        <v>262</v>
      </c>
      <c r="H16" s="368"/>
      <c r="I16" s="368"/>
      <c r="J16" s="368"/>
      <c r="K16" s="368"/>
      <c r="L16" s="368"/>
      <c r="M16" s="368"/>
      <c r="N16" s="368"/>
      <c r="O16" s="368"/>
      <c r="P16" s="362"/>
      <c r="Q16" s="364" t="s">
        <v>156</v>
      </c>
      <c r="R16" s="362"/>
      <c r="S16" s="888"/>
      <c r="T16" s="888"/>
      <c r="U16" s="888"/>
      <c r="V16" s="370" t="s">
        <v>241</v>
      </c>
      <c r="W16" s="370"/>
      <c r="X16" s="370"/>
      <c r="Y16" s="370"/>
      <c r="Z16" s="370"/>
      <c r="AA16" s="367"/>
      <c r="AB16" s="369" t="s">
        <v>1</v>
      </c>
      <c r="AC16" s="369"/>
      <c r="AD16" s="369"/>
      <c r="AE16" s="368"/>
      <c r="AF16" s="368"/>
      <c r="AG16" s="368"/>
      <c r="AH16" s="368" t="s">
        <v>1390</v>
      </c>
      <c r="AI16" s="1268"/>
      <c r="AJ16" s="1268"/>
      <c r="AK16" s="1268"/>
      <c r="AL16" s="1268"/>
      <c r="AM16" s="1268"/>
      <c r="AN16" s="368"/>
      <c r="AO16" s="368"/>
      <c r="AP16" s="368"/>
      <c r="AQ16" s="368"/>
      <c r="AR16" s="368"/>
      <c r="AS16" s="368"/>
      <c r="AT16" s="368"/>
      <c r="AU16" s="369"/>
      <c r="AV16" s="369"/>
      <c r="AW16" s="369"/>
      <c r="AY16" s="367"/>
      <c r="AZ16" s="369"/>
      <c r="BA16" s="368"/>
      <c r="BB16" s="368"/>
      <c r="BC16" s="368"/>
      <c r="BD16" s="368"/>
      <c r="BE16" s="368"/>
      <c r="BF16" s="368"/>
      <c r="BG16" s="368"/>
      <c r="BH16" s="368"/>
      <c r="BI16" s="369"/>
      <c r="BJ16" s="369"/>
      <c r="BK16" s="369"/>
      <c r="BL16" s="369"/>
      <c r="BM16" s="369"/>
      <c r="BN16" s="369"/>
      <c r="BO16" s="369"/>
      <c r="BP16" s="369"/>
      <c r="BQ16" s="369"/>
      <c r="BR16" s="368"/>
    </row>
    <row r="17" spans="4:70" s="359" customFormat="1">
      <c r="D17" s="364"/>
      <c r="E17" s="364" t="s">
        <v>2794</v>
      </c>
      <c r="F17" s="368"/>
      <c r="G17" s="364" t="s">
        <v>262</v>
      </c>
      <c r="H17" s="368"/>
      <c r="I17" s="368"/>
      <c r="J17" s="368"/>
      <c r="K17" s="368"/>
      <c r="L17" s="368"/>
      <c r="M17" s="368"/>
      <c r="N17" s="368"/>
      <c r="O17" s="368"/>
      <c r="P17" s="362"/>
      <c r="Q17" s="364" t="s">
        <v>156</v>
      </c>
      <c r="R17" s="362"/>
      <c r="S17" s="888"/>
      <c r="T17" s="888"/>
      <c r="U17" s="888"/>
      <c r="V17" s="370" t="s">
        <v>241</v>
      </c>
      <c r="W17" s="370"/>
      <c r="X17" s="370"/>
      <c r="Y17" s="370"/>
      <c r="Z17" s="370"/>
      <c r="AA17" s="367"/>
      <c r="AB17" s="369" t="s">
        <v>1</v>
      </c>
      <c r="AC17" s="369"/>
      <c r="AD17" s="369"/>
      <c r="AE17" s="368"/>
      <c r="AF17" s="368"/>
      <c r="AG17" s="368"/>
      <c r="AH17" s="368" t="s">
        <v>1390</v>
      </c>
      <c r="AI17" s="1268"/>
      <c r="AJ17" s="1268"/>
      <c r="AK17" s="1268"/>
      <c r="AL17" s="1268"/>
      <c r="AM17" s="1268"/>
      <c r="AN17" s="368"/>
      <c r="AO17" s="368"/>
      <c r="AP17" s="368"/>
      <c r="AQ17" s="368"/>
      <c r="AR17" s="368"/>
      <c r="AS17" s="368"/>
      <c r="AT17" s="368"/>
      <c r="AU17" s="369"/>
      <c r="AV17" s="369"/>
      <c r="AW17" s="369"/>
      <c r="AY17" s="367"/>
      <c r="AZ17" s="369"/>
      <c r="BA17" s="368"/>
      <c r="BB17" s="368"/>
      <c r="BC17" s="368"/>
      <c r="BD17" s="368"/>
      <c r="BE17" s="368"/>
      <c r="BF17" s="368"/>
      <c r="BG17" s="368"/>
      <c r="BH17" s="368"/>
      <c r="BI17" s="369"/>
      <c r="BJ17" s="369"/>
      <c r="BK17" s="369"/>
      <c r="BL17" s="369"/>
      <c r="BM17" s="369"/>
      <c r="BN17" s="369"/>
      <c r="BO17" s="369"/>
      <c r="BP17" s="369"/>
      <c r="BQ17" s="369"/>
      <c r="BR17" s="368"/>
    </row>
    <row r="18" spans="4:70" s="359" customFormat="1">
      <c r="D18" s="364"/>
      <c r="E18" s="364" t="s">
        <v>2794</v>
      </c>
      <c r="F18" s="368"/>
      <c r="G18" s="364" t="s">
        <v>262</v>
      </c>
      <c r="H18" s="368"/>
      <c r="I18" s="368"/>
      <c r="J18" s="368"/>
      <c r="K18" s="368"/>
      <c r="L18" s="368"/>
      <c r="M18" s="368"/>
      <c r="N18" s="368"/>
      <c r="O18" s="368"/>
      <c r="P18" s="362"/>
      <c r="Q18" s="364" t="s">
        <v>156</v>
      </c>
      <c r="R18" s="362"/>
      <c r="S18" s="888"/>
      <c r="T18" s="888"/>
      <c r="U18" s="888"/>
      <c r="V18" s="370" t="s">
        <v>241</v>
      </c>
      <c r="W18" s="370"/>
      <c r="X18" s="370"/>
      <c r="Y18" s="370"/>
      <c r="Z18" s="370"/>
      <c r="AA18" s="367"/>
      <c r="AB18" s="369"/>
      <c r="AC18" s="369"/>
      <c r="AD18" s="369"/>
      <c r="AE18" s="368"/>
      <c r="AF18" s="368"/>
      <c r="AG18" s="368"/>
      <c r="AH18" s="368" t="s">
        <v>1390</v>
      </c>
      <c r="AI18" s="1268"/>
      <c r="AJ18" s="1268"/>
      <c r="AK18" s="1268"/>
      <c r="AL18" s="1268"/>
      <c r="AM18" s="1268"/>
      <c r="AN18" s="368"/>
      <c r="AO18" s="368"/>
      <c r="AP18" s="368"/>
      <c r="AQ18" s="368"/>
      <c r="AR18" s="368"/>
      <c r="AS18" s="368"/>
      <c r="AT18" s="368"/>
      <c r="AU18" s="369"/>
      <c r="AV18" s="369"/>
      <c r="AW18" s="369"/>
      <c r="AY18" s="367"/>
      <c r="AZ18" s="369"/>
      <c r="BA18" s="368"/>
      <c r="BB18" s="368"/>
      <c r="BC18" s="368"/>
      <c r="BD18" s="368"/>
      <c r="BE18" s="368"/>
      <c r="BF18" s="368"/>
      <c r="BG18" s="368"/>
      <c r="BH18" s="368"/>
      <c r="BI18" s="369"/>
      <c r="BJ18" s="369"/>
      <c r="BK18" s="369"/>
      <c r="BL18" s="369"/>
      <c r="BM18" s="369"/>
      <c r="BN18" s="369"/>
      <c r="BO18" s="369"/>
      <c r="BP18" s="369"/>
      <c r="BQ18" s="369"/>
      <c r="BR18" s="368"/>
    </row>
    <row r="19" spans="4:70" s="359" customFormat="1">
      <c r="D19" s="364"/>
      <c r="E19" s="364" t="s">
        <v>2794</v>
      </c>
      <c r="F19" s="368"/>
      <c r="G19" s="364" t="s">
        <v>262</v>
      </c>
      <c r="H19" s="368"/>
      <c r="I19" s="368"/>
      <c r="J19" s="368"/>
      <c r="K19" s="368"/>
      <c r="L19" s="368"/>
      <c r="M19" s="368"/>
      <c r="N19" s="368"/>
      <c r="O19" s="368"/>
      <c r="P19" s="362"/>
      <c r="Q19" s="364" t="s">
        <v>156</v>
      </c>
      <c r="R19" s="362"/>
      <c r="S19" s="888"/>
      <c r="T19" s="888"/>
      <c r="U19" s="888"/>
      <c r="V19" s="370" t="s">
        <v>241</v>
      </c>
      <c r="W19" s="370"/>
      <c r="X19" s="370"/>
      <c r="Y19" s="370"/>
      <c r="Z19" s="370"/>
      <c r="AA19" s="367"/>
      <c r="AB19" s="369"/>
      <c r="AC19" s="369"/>
      <c r="AD19" s="369"/>
      <c r="AE19" s="368"/>
      <c r="AF19" s="368"/>
      <c r="AG19" s="368"/>
      <c r="AH19" s="368" t="s">
        <v>1390</v>
      </c>
      <c r="AI19" s="1268"/>
      <c r="AJ19" s="1268"/>
      <c r="AK19" s="1268"/>
      <c r="AL19" s="1268"/>
      <c r="AM19" s="1268"/>
      <c r="AN19" s="368"/>
      <c r="AO19" s="368"/>
      <c r="AP19" s="368"/>
      <c r="AQ19" s="368"/>
      <c r="AR19" s="368"/>
      <c r="AS19" s="368"/>
      <c r="AT19" s="368"/>
      <c r="AU19" s="369"/>
      <c r="AV19" s="369"/>
      <c r="AW19" s="369"/>
      <c r="AY19" s="367"/>
      <c r="AZ19" s="369"/>
      <c r="BA19" s="368"/>
      <c r="BB19" s="368"/>
      <c r="BC19" s="368"/>
      <c r="BD19" s="368"/>
      <c r="BE19" s="368"/>
      <c r="BF19" s="368"/>
      <c r="BG19" s="368"/>
      <c r="BH19" s="368"/>
      <c r="BI19" s="369"/>
      <c r="BJ19" s="369"/>
      <c r="BK19" s="369"/>
      <c r="BL19" s="369"/>
      <c r="BM19" s="369"/>
      <c r="BN19" s="369"/>
      <c r="BO19" s="369"/>
      <c r="BP19" s="369"/>
      <c r="BQ19" s="369"/>
      <c r="BR19" s="368"/>
    </row>
    <row r="20" spans="4:70" s="359" customFormat="1">
      <c r="D20" s="364"/>
      <c r="E20" s="364" t="s">
        <v>2794</v>
      </c>
      <c r="F20" s="368"/>
      <c r="G20" s="364" t="s">
        <v>262</v>
      </c>
      <c r="H20" s="368"/>
      <c r="I20" s="368"/>
      <c r="J20" s="368"/>
      <c r="K20" s="368"/>
      <c r="L20" s="368"/>
      <c r="M20" s="368"/>
      <c r="N20" s="368"/>
      <c r="O20" s="368"/>
      <c r="P20" s="362"/>
      <c r="Q20" s="364" t="s">
        <v>156</v>
      </c>
      <c r="R20" s="362"/>
      <c r="S20" s="888"/>
      <c r="T20" s="888"/>
      <c r="U20" s="888"/>
      <c r="V20" s="370" t="s">
        <v>241</v>
      </c>
      <c r="W20" s="370"/>
      <c r="X20" s="370"/>
      <c r="Y20" s="370"/>
      <c r="Z20" s="370"/>
      <c r="AA20" s="367"/>
      <c r="AB20" s="369"/>
      <c r="AC20" s="369"/>
      <c r="AD20" s="369"/>
      <c r="AE20" s="368"/>
      <c r="AF20" s="368"/>
      <c r="AG20" s="368"/>
      <c r="AH20" s="368" t="s">
        <v>1390</v>
      </c>
      <c r="AI20" s="1268"/>
      <c r="AJ20" s="1268"/>
      <c r="AK20" s="1268"/>
      <c r="AL20" s="1268"/>
      <c r="AM20" s="1268"/>
      <c r="AN20" s="368"/>
      <c r="AO20" s="368"/>
      <c r="AP20" s="368"/>
      <c r="AQ20" s="368"/>
      <c r="AR20" s="368"/>
      <c r="AS20" s="368"/>
      <c r="AT20" s="368"/>
      <c r="AU20" s="369"/>
      <c r="AV20" s="369"/>
      <c r="AW20" s="369"/>
      <c r="AY20" s="367"/>
      <c r="AZ20" s="369"/>
      <c r="BA20" s="368"/>
      <c r="BB20" s="368"/>
      <c r="BC20" s="368"/>
      <c r="BD20" s="368"/>
      <c r="BE20" s="368"/>
      <c r="BF20" s="368"/>
      <c r="BG20" s="368"/>
      <c r="BH20" s="368"/>
      <c r="BI20" s="369"/>
      <c r="BJ20" s="369"/>
      <c r="BK20" s="369"/>
      <c r="BL20" s="369"/>
      <c r="BM20" s="369"/>
      <c r="BN20" s="369"/>
      <c r="BO20" s="369"/>
      <c r="BP20" s="369"/>
      <c r="BQ20" s="369"/>
      <c r="BR20" s="368"/>
    </row>
    <row r="21" spans="4:70" s="359" customFormat="1">
      <c r="D21" s="364"/>
      <c r="E21" s="364" t="s">
        <v>2794</v>
      </c>
      <c r="F21" s="368"/>
      <c r="G21" s="364" t="s">
        <v>262</v>
      </c>
      <c r="H21" s="368"/>
      <c r="I21" s="368"/>
      <c r="J21" s="368"/>
      <c r="K21" s="368"/>
      <c r="L21" s="368"/>
      <c r="M21" s="368"/>
      <c r="N21" s="368"/>
      <c r="O21" s="368"/>
      <c r="P21" s="362"/>
      <c r="Q21" s="364" t="s">
        <v>156</v>
      </c>
      <c r="R21" s="362"/>
      <c r="S21" s="888"/>
      <c r="T21" s="888"/>
      <c r="U21" s="888"/>
      <c r="V21" s="370" t="s">
        <v>241</v>
      </c>
      <c r="W21" s="370"/>
      <c r="X21" s="370"/>
      <c r="Y21" s="370"/>
      <c r="Z21" s="370"/>
      <c r="AA21" s="367"/>
      <c r="AB21" s="369"/>
      <c r="AC21" s="369"/>
      <c r="AD21" s="369"/>
      <c r="AE21" s="368"/>
      <c r="AF21" s="368"/>
      <c r="AG21" s="368"/>
      <c r="AH21" s="368" t="s">
        <v>1390</v>
      </c>
      <c r="AI21" s="1268"/>
      <c r="AJ21" s="1268"/>
      <c r="AK21" s="1268"/>
      <c r="AL21" s="1268"/>
      <c r="AM21" s="1268"/>
      <c r="AN21" s="368"/>
      <c r="AO21" s="368"/>
      <c r="AP21" s="368"/>
      <c r="AQ21" s="368"/>
      <c r="AR21" s="368"/>
      <c r="AS21" s="368"/>
      <c r="AT21" s="368"/>
      <c r="AU21" s="369"/>
      <c r="AV21" s="369"/>
      <c r="AW21" s="369"/>
      <c r="AY21" s="367"/>
      <c r="AZ21" s="369"/>
      <c r="BA21" s="368"/>
      <c r="BB21" s="368"/>
      <c r="BC21" s="368"/>
      <c r="BD21" s="368"/>
      <c r="BE21" s="368"/>
      <c r="BF21" s="368"/>
      <c r="BG21" s="368"/>
      <c r="BH21" s="368"/>
      <c r="BI21" s="369"/>
      <c r="BJ21" s="369"/>
      <c r="BK21" s="369"/>
      <c r="BL21" s="369"/>
      <c r="BM21" s="369"/>
      <c r="BN21" s="369"/>
      <c r="BO21" s="369"/>
      <c r="BP21" s="369"/>
      <c r="BQ21" s="369"/>
      <c r="BR21" s="368"/>
    </row>
    <row r="22" spans="4:70" s="359" customFormat="1">
      <c r="D22" s="364"/>
      <c r="E22" s="364" t="s">
        <v>2794</v>
      </c>
      <c r="F22" s="368"/>
      <c r="G22" s="364" t="s">
        <v>262</v>
      </c>
      <c r="H22" s="368"/>
      <c r="I22" s="368"/>
      <c r="J22" s="368"/>
      <c r="K22" s="368"/>
      <c r="L22" s="368"/>
      <c r="M22" s="368"/>
      <c r="N22" s="368"/>
      <c r="O22" s="368"/>
      <c r="P22" s="362"/>
      <c r="Q22" s="364" t="s">
        <v>156</v>
      </c>
      <c r="R22" s="362"/>
      <c r="S22" s="888"/>
      <c r="T22" s="888"/>
      <c r="U22" s="888"/>
      <c r="V22" s="370" t="s">
        <v>241</v>
      </c>
      <c r="W22" s="370"/>
      <c r="X22" s="370"/>
      <c r="Y22" s="370"/>
      <c r="Z22" s="370"/>
      <c r="AA22" s="367"/>
      <c r="AB22" s="369"/>
      <c r="AC22" s="369"/>
      <c r="AD22" s="369"/>
      <c r="AE22" s="368"/>
      <c r="AF22" s="368"/>
      <c r="AG22" s="368"/>
      <c r="AH22" s="368" t="s">
        <v>1390</v>
      </c>
      <c r="AI22" s="1268"/>
      <c r="AJ22" s="1268"/>
      <c r="AK22" s="1268"/>
      <c r="AL22" s="1268"/>
      <c r="AM22" s="1268"/>
      <c r="AN22" s="368"/>
      <c r="AO22" s="368"/>
      <c r="AP22" s="368"/>
      <c r="AQ22" s="368"/>
      <c r="AR22" s="368"/>
      <c r="AS22" s="368"/>
      <c r="AT22" s="368"/>
      <c r="AU22" s="369"/>
      <c r="AV22" s="369"/>
      <c r="AW22" s="369"/>
      <c r="AY22" s="367"/>
      <c r="AZ22" s="369"/>
      <c r="BA22" s="368"/>
      <c r="BB22" s="368"/>
      <c r="BC22" s="368"/>
      <c r="BD22" s="368"/>
      <c r="BE22" s="368"/>
      <c r="BF22" s="368"/>
      <c r="BG22" s="368"/>
      <c r="BH22" s="368"/>
      <c r="BI22" s="369"/>
      <c r="BJ22" s="369"/>
      <c r="BK22" s="369"/>
      <c r="BL22" s="369"/>
      <c r="BM22" s="369"/>
      <c r="BN22" s="369"/>
      <c r="BO22" s="369"/>
      <c r="BP22" s="369"/>
      <c r="BQ22" s="369"/>
      <c r="BR22" s="368"/>
    </row>
    <row r="23" spans="4:70" s="359" customFormat="1">
      <c r="D23" s="364"/>
      <c r="E23" s="364" t="s">
        <v>2794</v>
      </c>
      <c r="F23" s="368"/>
      <c r="G23" s="364" t="s">
        <v>262</v>
      </c>
      <c r="H23" s="368"/>
      <c r="I23" s="368"/>
      <c r="J23" s="368"/>
      <c r="K23" s="368"/>
      <c r="L23" s="368"/>
      <c r="M23" s="368"/>
      <c r="N23" s="368"/>
      <c r="O23" s="368"/>
      <c r="P23" s="362"/>
      <c r="Q23" s="364" t="s">
        <v>156</v>
      </c>
      <c r="R23" s="362"/>
      <c r="S23" s="888"/>
      <c r="T23" s="888"/>
      <c r="U23" s="888"/>
      <c r="V23" s="370" t="s">
        <v>241</v>
      </c>
      <c r="W23" s="370"/>
      <c r="X23" s="370"/>
      <c r="Y23" s="370"/>
      <c r="Z23" s="370"/>
      <c r="AA23" s="367"/>
      <c r="AB23" s="369"/>
      <c r="AC23" s="369"/>
      <c r="AD23" s="369"/>
      <c r="AE23" s="368"/>
      <c r="AF23" s="368"/>
      <c r="AG23" s="368"/>
      <c r="AH23" s="368" t="s">
        <v>1390</v>
      </c>
      <c r="AI23" s="1268"/>
      <c r="AJ23" s="1268"/>
      <c r="AK23" s="1268"/>
      <c r="AL23" s="1268"/>
      <c r="AM23" s="1268"/>
      <c r="AN23" s="368"/>
      <c r="AO23" s="368"/>
      <c r="AP23" s="368"/>
      <c r="AQ23" s="368"/>
      <c r="AR23" s="368"/>
      <c r="AS23" s="368"/>
      <c r="AT23" s="368"/>
      <c r="AU23" s="369"/>
      <c r="AV23" s="369"/>
      <c r="AW23" s="369"/>
      <c r="AY23" s="367"/>
      <c r="AZ23" s="369"/>
      <c r="BA23" s="368"/>
      <c r="BB23" s="368"/>
      <c r="BC23" s="368"/>
      <c r="BD23" s="368"/>
      <c r="BE23" s="368"/>
      <c r="BF23" s="368"/>
      <c r="BG23" s="368"/>
      <c r="BH23" s="368"/>
      <c r="BI23" s="369"/>
      <c r="BJ23" s="369"/>
      <c r="BK23" s="369"/>
      <c r="BL23" s="369"/>
      <c r="BM23" s="369"/>
      <c r="BN23" s="369"/>
      <c r="BO23" s="369"/>
      <c r="BP23" s="369"/>
      <c r="BQ23" s="369"/>
      <c r="BR23" s="368"/>
    </row>
    <row r="24" spans="4:70" s="359" customFormat="1">
      <c r="D24" s="364"/>
      <c r="E24" s="364" t="s">
        <v>2794</v>
      </c>
      <c r="F24" s="368"/>
      <c r="G24" s="364" t="s">
        <v>262</v>
      </c>
      <c r="H24" s="368"/>
      <c r="I24" s="368"/>
      <c r="J24" s="368"/>
      <c r="K24" s="368"/>
      <c r="L24" s="368"/>
      <c r="M24" s="368"/>
      <c r="N24" s="368"/>
      <c r="O24" s="368"/>
      <c r="P24" s="362"/>
      <c r="Q24" s="364" t="s">
        <v>156</v>
      </c>
      <c r="R24" s="362"/>
      <c r="S24" s="888"/>
      <c r="T24" s="888"/>
      <c r="U24" s="888"/>
      <c r="V24" s="370" t="s">
        <v>241</v>
      </c>
      <c r="W24" s="370"/>
      <c r="X24" s="370"/>
      <c r="Y24" s="370"/>
      <c r="Z24" s="370"/>
      <c r="AA24" s="367"/>
      <c r="AB24" s="369"/>
      <c r="AC24" s="369"/>
      <c r="AD24" s="369"/>
      <c r="AE24" s="368"/>
      <c r="AF24" s="368"/>
      <c r="AG24" s="368"/>
      <c r="AH24" s="368" t="s">
        <v>1390</v>
      </c>
      <c r="AI24" s="1268"/>
      <c r="AJ24" s="1268"/>
      <c r="AK24" s="1268"/>
      <c r="AL24" s="1268"/>
      <c r="AM24" s="1268"/>
      <c r="AN24" s="368"/>
      <c r="AO24" s="368"/>
      <c r="AP24" s="368"/>
      <c r="AQ24" s="368"/>
      <c r="AR24" s="368"/>
      <c r="AS24" s="368"/>
      <c r="AT24" s="368"/>
      <c r="AU24" s="369"/>
      <c r="AV24" s="369"/>
      <c r="AW24" s="369"/>
      <c r="AY24" s="367"/>
      <c r="AZ24" s="369"/>
      <c r="BA24" s="368"/>
      <c r="BB24" s="368"/>
      <c r="BC24" s="368"/>
      <c r="BD24" s="368"/>
      <c r="BE24" s="368"/>
      <c r="BF24" s="368"/>
      <c r="BG24" s="368"/>
      <c r="BH24" s="368"/>
      <c r="BI24" s="369"/>
      <c r="BJ24" s="369"/>
      <c r="BK24" s="369"/>
      <c r="BL24" s="369"/>
      <c r="BM24" s="369"/>
      <c r="BN24" s="369"/>
      <c r="BO24" s="369"/>
      <c r="BP24" s="369"/>
      <c r="BQ24" s="369"/>
      <c r="BR24" s="368"/>
    </row>
    <row r="25" spans="4:70" s="359" customFormat="1">
      <c r="D25" s="364"/>
      <c r="E25" s="364" t="s">
        <v>2794</v>
      </c>
      <c r="F25" s="368"/>
      <c r="G25" s="364" t="s">
        <v>262</v>
      </c>
      <c r="H25" s="368"/>
      <c r="I25" s="368"/>
      <c r="J25" s="368"/>
      <c r="K25" s="368"/>
      <c r="L25" s="368"/>
      <c r="M25" s="368"/>
      <c r="N25" s="368"/>
      <c r="O25" s="368"/>
      <c r="P25" s="362"/>
      <c r="Q25" s="364" t="s">
        <v>156</v>
      </c>
      <c r="R25" s="362"/>
      <c r="S25" s="888"/>
      <c r="T25" s="888"/>
      <c r="U25" s="888"/>
      <c r="V25" s="370" t="s">
        <v>241</v>
      </c>
      <c r="W25" s="370"/>
      <c r="X25" s="370"/>
      <c r="Y25" s="370"/>
      <c r="Z25" s="370"/>
      <c r="AA25" s="367"/>
      <c r="AB25" s="369"/>
      <c r="AC25" s="369"/>
      <c r="AD25" s="369"/>
      <c r="AE25" s="368"/>
      <c r="AF25" s="368"/>
      <c r="AG25" s="368"/>
      <c r="AH25" s="368" t="s">
        <v>1390</v>
      </c>
      <c r="AI25" s="1268"/>
      <c r="AJ25" s="1268"/>
      <c r="AK25" s="1268"/>
      <c r="AL25" s="1268"/>
      <c r="AM25" s="1268"/>
      <c r="AN25" s="368"/>
      <c r="AO25" s="368"/>
      <c r="AP25" s="368"/>
      <c r="AQ25" s="368"/>
      <c r="AR25" s="368"/>
      <c r="AS25" s="368"/>
      <c r="AT25" s="368"/>
      <c r="AU25" s="369"/>
      <c r="AV25" s="369"/>
      <c r="AW25" s="369"/>
      <c r="AY25" s="367"/>
      <c r="AZ25" s="369"/>
      <c r="BA25" s="368"/>
      <c r="BB25" s="368"/>
      <c r="BC25" s="368"/>
      <c r="BD25" s="368"/>
      <c r="BE25" s="368"/>
      <c r="BF25" s="368"/>
      <c r="BG25" s="368"/>
      <c r="BH25" s="368"/>
      <c r="BI25" s="369"/>
      <c r="BJ25" s="369"/>
      <c r="BK25" s="369"/>
      <c r="BL25" s="369"/>
      <c r="BM25" s="369"/>
      <c r="BN25" s="369"/>
      <c r="BO25" s="369"/>
      <c r="BP25" s="369"/>
      <c r="BQ25" s="369"/>
      <c r="BR25" s="368"/>
    </row>
    <row r="26" spans="4:70" s="359" customFormat="1">
      <c r="D26" s="364"/>
      <c r="E26" s="364" t="s">
        <v>2794</v>
      </c>
      <c r="F26" s="368"/>
      <c r="G26" s="364" t="s">
        <v>262</v>
      </c>
      <c r="H26" s="368"/>
      <c r="I26" s="368"/>
      <c r="J26" s="368"/>
      <c r="K26" s="368"/>
      <c r="L26" s="368"/>
      <c r="M26" s="368"/>
      <c r="N26" s="368"/>
      <c r="O26" s="368"/>
      <c r="P26" s="362"/>
      <c r="Q26" s="364" t="s">
        <v>156</v>
      </c>
      <c r="R26" s="362"/>
      <c r="S26" s="888"/>
      <c r="T26" s="888"/>
      <c r="U26" s="888"/>
      <c r="V26" s="370" t="s">
        <v>241</v>
      </c>
      <c r="W26" s="370"/>
      <c r="X26" s="370"/>
      <c r="Y26" s="370"/>
      <c r="Z26" s="370"/>
      <c r="AA26" s="367"/>
      <c r="AB26" s="369"/>
      <c r="AC26" s="369"/>
      <c r="AD26" s="369"/>
      <c r="AE26" s="368"/>
      <c r="AF26" s="368"/>
      <c r="AG26" s="368"/>
      <c r="AH26" s="368" t="s">
        <v>1390</v>
      </c>
      <c r="AI26" s="1268"/>
      <c r="AJ26" s="1268"/>
      <c r="AK26" s="1268"/>
      <c r="AL26" s="1268"/>
      <c r="AM26" s="1268"/>
      <c r="AN26" s="368"/>
      <c r="AO26" s="368"/>
      <c r="AP26" s="368"/>
      <c r="AQ26" s="368"/>
      <c r="AR26" s="368"/>
      <c r="AS26" s="368"/>
      <c r="AT26" s="368"/>
      <c r="AU26" s="369"/>
      <c r="AV26" s="369"/>
      <c r="AW26" s="369"/>
      <c r="AY26" s="367"/>
      <c r="AZ26" s="369"/>
      <c r="BA26" s="368"/>
      <c r="BB26" s="368"/>
      <c r="BC26" s="368"/>
      <c r="BD26" s="368"/>
      <c r="BE26" s="368"/>
      <c r="BF26" s="368"/>
      <c r="BG26" s="368"/>
      <c r="BH26" s="368"/>
      <c r="BI26" s="369"/>
      <c r="BJ26" s="369"/>
      <c r="BK26" s="369"/>
      <c r="BL26" s="369"/>
      <c r="BM26" s="369"/>
      <c r="BN26" s="369"/>
      <c r="BO26" s="369"/>
      <c r="BP26" s="369"/>
      <c r="BQ26" s="369"/>
      <c r="BR26" s="368"/>
    </row>
    <row r="27" spans="4:70" s="359" customFormat="1">
      <c r="D27" s="364"/>
      <c r="E27" s="364" t="s">
        <v>2794</v>
      </c>
      <c r="F27" s="368"/>
      <c r="G27" s="364" t="s">
        <v>262</v>
      </c>
      <c r="H27" s="368"/>
      <c r="I27" s="368"/>
      <c r="J27" s="368"/>
      <c r="K27" s="368"/>
      <c r="L27" s="368"/>
      <c r="M27" s="368"/>
      <c r="N27" s="368"/>
      <c r="O27" s="368"/>
      <c r="P27" s="362"/>
      <c r="Q27" s="364" t="s">
        <v>156</v>
      </c>
      <c r="R27" s="362"/>
      <c r="S27" s="888"/>
      <c r="T27" s="888"/>
      <c r="U27" s="888"/>
      <c r="V27" s="370" t="s">
        <v>241</v>
      </c>
      <c r="W27" s="370"/>
      <c r="X27" s="370"/>
      <c r="Y27" s="370"/>
      <c r="Z27" s="370"/>
      <c r="AA27" s="367"/>
      <c r="AB27" s="369"/>
      <c r="AC27" s="369"/>
      <c r="AD27" s="369"/>
      <c r="AE27" s="368"/>
      <c r="AF27" s="368"/>
      <c r="AG27" s="368"/>
      <c r="AH27" s="368" t="s">
        <v>1390</v>
      </c>
      <c r="AI27" s="1268"/>
      <c r="AJ27" s="1268"/>
      <c r="AK27" s="1268"/>
      <c r="AL27" s="1268"/>
      <c r="AM27" s="1268"/>
      <c r="AN27" s="368"/>
      <c r="AO27" s="368"/>
      <c r="AP27" s="368"/>
      <c r="AQ27" s="368"/>
      <c r="AR27" s="368"/>
      <c r="AS27" s="368"/>
      <c r="AT27" s="368"/>
      <c r="AU27" s="369"/>
      <c r="AV27" s="369"/>
      <c r="AW27" s="369"/>
      <c r="AY27" s="367"/>
      <c r="AZ27" s="369"/>
      <c r="BA27" s="368"/>
      <c r="BB27" s="368"/>
      <c r="BC27" s="368"/>
      <c r="BD27" s="368"/>
      <c r="BE27" s="368"/>
      <c r="BF27" s="368"/>
      <c r="BG27" s="368"/>
      <c r="BH27" s="368"/>
      <c r="BI27" s="369"/>
      <c r="BJ27" s="369"/>
      <c r="BK27" s="369"/>
      <c r="BL27" s="369"/>
      <c r="BM27" s="369"/>
      <c r="BN27" s="369"/>
      <c r="BO27" s="369"/>
      <c r="BP27" s="369"/>
      <c r="BQ27" s="369"/>
      <c r="BR27" s="368"/>
    </row>
    <row r="28" spans="4:70" s="359" customFormat="1">
      <c r="D28" s="364"/>
      <c r="E28" s="364" t="s">
        <v>2794</v>
      </c>
      <c r="F28" s="368"/>
      <c r="G28" s="364" t="s">
        <v>262</v>
      </c>
      <c r="H28" s="368"/>
      <c r="I28" s="368"/>
      <c r="J28" s="368"/>
      <c r="K28" s="368"/>
      <c r="L28" s="368"/>
      <c r="M28" s="368"/>
      <c r="N28" s="368"/>
      <c r="O28" s="368"/>
      <c r="P28" s="362"/>
      <c r="Q28" s="364" t="s">
        <v>156</v>
      </c>
      <c r="R28" s="362"/>
      <c r="S28" s="888"/>
      <c r="T28" s="888"/>
      <c r="U28" s="888"/>
      <c r="V28" s="370" t="s">
        <v>241</v>
      </c>
      <c r="W28" s="370"/>
      <c r="X28" s="370"/>
      <c r="Y28" s="370"/>
      <c r="Z28" s="370"/>
      <c r="AA28" s="367"/>
      <c r="AB28" s="369"/>
      <c r="AC28" s="369"/>
      <c r="AD28" s="369"/>
      <c r="AE28" s="368"/>
      <c r="AF28" s="368"/>
      <c r="AG28" s="368"/>
      <c r="AH28" s="368" t="s">
        <v>1390</v>
      </c>
      <c r="AI28" s="1268"/>
      <c r="AJ28" s="1268"/>
      <c r="AK28" s="1268"/>
      <c r="AL28" s="1268"/>
      <c r="AM28" s="1268"/>
      <c r="AN28" s="368"/>
      <c r="AO28" s="368"/>
      <c r="AP28" s="368"/>
      <c r="AQ28" s="368"/>
      <c r="AR28" s="368"/>
      <c r="AS28" s="368"/>
      <c r="AT28" s="368"/>
      <c r="AU28" s="369"/>
      <c r="AV28" s="369"/>
      <c r="AW28" s="369"/>
      <c r="AY28" s="367"/>
      <c r="AZ28" s="369"/>
      <c r="BA28" s="368"/>
      <c r="BB28" s="368"/>
      <c r="BC28" s="368"/>
      <c r="BD28" s="368"/>
      <c r="BE28" s="368"/>
      <c r="BF28" s="368"/>
      <c r="BG28" s="368"/>
      <c r="BH28" s="368"/>
      <c r="BI28" s="369"/>
      <c r="BJ28" s="369"/>
      <c r="BK28" s="369"/>
      <c r="BL28" s="369"/>
      <c r="BM28" s="369"/>
      <c r="BN28" s="369"/>
      <c r="BO28" s="369"/>
      <c r="BP28" s="369"/>
      <c r="BQ28" s="369"/>
      <c r="BR28" s="368"/>
    </row>
    <row r="29" spans="4:70" s="359" customFormat="1">
      <c r="D29" s="364"/>
      <c r="E29" s="364" t="s">
        <v>2794</v>
      </c>
      <c r="F29" s="368"/>
      <c r="G29" s="364" t="s">
        <v>262</v>
      </c>
      <c r="H29" s="368"/>
      <c r="I29" s="368"/>
      <c r="J29" s="368"/>
      <c r="K29" s="368"/>
      <c r="L29" s="368"/>
      <c r="M29" s="368"/>
      <c r="N29" s="368"/>
      <c r="O29" s="368"/>
      <c r="P29" s="362"/>
      <c r="Q29" s="364" t="s">
        <v>156</v>
      </c>
      <c r="R29" s="362"/>
      <c r="S29" s="888"/>
      <c r="T29" s="888"/>
      <c r="U29" s="888"/>
      <c r="V29" s="370" t="s">
        <v>241</v>
      </c>
      <c r="W29" s="370"/>
      <c r="X29" s="370"/>
      <c r="Y29" s="370"/>
      <c r="Z29" s="370"/>
      <c r="AA29" s="367"/>
      <c r="AB29" s="369"/>
      <c r="AC29" s="369"/>
      <c r="AD29" s="369"/>
      <c r="AE29" s="368"/>
      <c r="AF29" s="368"/>
      <c r="AG29" s="368"/>
      <c r="AH29" s="368" t="s">
        <v>1390</v>
      </c>
      <c r="AI29" s="1268"/>
      <c r="AJ29" s="1268"/>
      <c r="AK29" s="1268"/>
      <c r="AL29" s="1268"/>
      <c r="AM29" s="1268"/>
      <c r="AN29" s="368"/>
      <c r="AO29" s="368"/>
      <c r="AP29" s="368"/>
      <c r="AQ29" s="368"/>
      <c r="AR29" s="368"/>
      <c r="AS29" s="368"/>
      <c r="AT29" s="368"/>
      <c r="AU29" s="369"/>
      <c r="AV29" s="369"/>
      <c r="AW29" s="369"/>
      <c r="AY29" s="367"/>
      <c r="AZ29" s="369"/>
      <c r="BA29" s="368"/>
      <c r="BB29" s="368"/>
      <c r="BC29" s="368"/>
      <c r="BD29" s="368"/>
      <c r="BE29" s="368"/>
      <c r="BF29" s="368"/>
      <c r="BG29" s="368"/>
      <c r="BH29" s="368"/>
      <c r="BI29" s="369"/>
      <c r="BJ29" s="369"/>
      <c r="BK29" s="369"/>
      <c r="BL29" s="369"/>
      <c r="BM29" s="369"/>
      <c r="BN29" s="369"/>
      <c r="BO29" s="369"/>
      <c r="BP29" s="369"/>
      <c r="BQ29" s="369"/>
      <c r="BR29" s="368"/>
    </row>
    <row r="30" spans="4:70" s="359" customFormat="1">
      <c r="D30" s="364"/>
      <c r="E30" s="364" t="s">
        <v>2794</v>
      </c>
      <c r="F30" s="368"/>
      <c r="G30" s="364" t="s">
        <v>262</v>
      </c>
      <c r="H30" s="368"/>
      <c r="I30" s="368"/>
      <c r="J30" s="368"/>
      <c r="K30" s="368"/>
      <c r="L30" s="368"/>
      <c r="M30" s="368"/>
      <c r="N30" s="368"/>
      <c r="O30" s="368"/>
      <c r="P30" s="362"/>
      <c r="Q30" s="364" t="s">
        <v>156</v>
      </c>
      <c r="R30" s="362"/>
      <c r="S30" s="888"/>
      <c r="T30" s="888"/>
      <c r="U30" s="888"/>
      <c r="V30" s="370" t="s">
        <v>241</v>
      </c>
      <c r="W30" s="370"/>
      <c r="X30" s="370"/>
      <c r="Y30" s="370"/>
      <c r="Z30" s="370"/>
      <c r="AA30" s="367"/>
      <c r="AB30" s="369"/>
      <c r="AC30" s="369"/>
      <c r="AD30" s="369"/>
      <c r="AE30" s="368"/>
      <c r="AF30" s="368"/>
      <c r="AG30" s="368"/>
      <c r="AH30" s="368" t="s">
        <v>1390</v>
      </c>
      <c r="AI30" s="1268"/>
      <c r="AJ30" s="1268"/>
      <c r="AK30" s="1268"/>
      <c r="AL30" s="1268"/>
      <c r="AM30" s="1268"/>
      <c r="AN30" s="368"/>
      <c r="AO30" s="368"/>
      <c r="AP30" s="368"/>
      <c r="AQ30" s="368"/>
      <c r="AR30" s="368"/>
      <c r="AS30" s="368"/>
      <c r="AT30" s="368"/>
      <c r="AU30" s="369"/>
      <c r="AV30" s="369"/>
      <c r="AW30" s="369"/>
      <c r="AY30" s="367"/>
      <c r="AZ30" s="369"/>
      <c r="BA30" s="368"/>
      <c r="BB30" s="368"/>
      <c r="BC30" s="368"/>
      <c r="BD30" s="368"/>
      <c r="BE30" s="368"/>
      <c r="BF30" s="368"/>
      <c r="BG30" s="368"/>
      <c r="BH30" s="368"/>
      <c r="BI30" s="369"/>
      <c r="BJ30" s="369"/>
      <c r="BK30" s="369"/>
      <c r="BL30" s="369"/>
      <c r="BM30" s="369"/>
      <c r="BN30" s="369"/>
      <c r="BO30" s="369"/>
      <c r="BP30" s="369"/>
      <c r="BQ30" s="369"/>
      <c r="BR30" s="368"/>
    </row>
    <row r="31" spans="4:70" s="359" customFormat="1">
      <c r="D31" s="364"/>
      <c r="E31" s="364" t="s">
        <v>2794</v>
      </c>
      <c r="F31" s="368"/>
      <c r="G31" s="364" t="s">
        <v>262</v>
      </c>
      <c r="H31" s="368"/>
      <c r="I31" s="368"/>
      <c r="J31" s="368"/>
      <c r="K31" s="368"/>
      <c r="L31" s="368"/>
      <c r="M31" s="368"/>
      <c r="N31" s="368"/>
      <c r="O31" s="368"/>
      <c r="P31" s="362"/>
      <c r="Q31" s="364" t="s">
        <v>156</v>
      </c>
      <c r="R31" s="362"/>
      <c r="S31" s="888"/>
      <c r="T31" s="888"/>
      <c r="U31" s="888"/>
      <c r="V31" s="370" t="s">
        <v>241</v>
      </c>
      <c r="W31" s="370"/>
      <c r="X31" s="370"/>
      <c r="Y31" s="370"/>
      <c r="Z31" s="370"/>
      <c r="AA31" s="367"/>
      <c r="AB31" s="369"/>
      <c r="AC31" s="369"/>
      <c r="AD31" s="369"/>
      <c r="AE31" s="368"/>
      <c r="AF31" s="368"/>
      <c r="AG31" s="368"/>
      <c r="AH31" s="368" t="s">
        <v>1390</v>
      </c>
      <c r="AI31" s="1268"/>
      <c r="AJ31" s="1268"/>
      <c r="AK31" s="1268"/>
      <c r="AL31" s="1268"/>
      <c r="AM31" s="1268"/>
      <c r="AN31" s="368"/>
      <c r="AO31" s="368"/>
      <c r="AP31" s="368"/>
      <c r="AQ31" s="368"/>
      <c r="AR31" s="368"/>
      <c r="AS31" s="368"/>
      <c r="AT31" s="368"/>
      <c r="AU31" s="369"/>
      <c r="AV31" s="369"/>
      <c r="AW31" s="369"/>
      <c r="AY31" s="367"/>
      <c r="AZ31" s="369"/>
      <c r="BA31" s="368"/>
      <c r="BB31" s="368"/>
      <c r="BC31" s="368"/>
      <c r="BD31" s="368"/>
      <c r="BE31" s="368"/>
      <c r="BF31" s="368"/>
      <c r="BG31" s="368"/>
      <c r="BH31" s="368"/>
      <c r="BI31" s="369"/>
      <c r="BJ31" s="369"/>
      <c r="BK31" s="369"/>
      <c r="BL31" s="369"/>
      <c r="BM31" s="369"/>
      <c r="BN31" s="369"/>
      <c r="BO31" s="369"/>
      <c r="BP31" s="369"/>
      <c r="BQ31" s="369"/>
      <c r="BR31" s="368"/>
    </row>
    <row r="32" spans="4:70" s="359" customFormat="1">
      <c r="D32" s="364"/>
      <c r="E32" s="364" t="s">
        <v>2794</v>
      </c>
      <c r="F32" s="368"/>
      <c r="G32" s="364" t="s">
        <v>262</v>
      </c>
      <c r="H32" s="368"/>
      <c r="I32" s="368"/>
      <c r="J32" s="368"/>
      <c r="K32" s="368"/>
      <c r="L32" s="368"/>
      <c r="M32" s="368"/>
      <c r="N32" s="368"/>
      <c r="O32" s="368"/>
      <c r="P32" s="362"/>
      <c r="Q32" s="364" t="s">
        <v>156</v>
      </c>
      <c r="R32" s="362"/>
      <c r="S32" s="888"/>
      <c r="T32" s="888"/>
      <c r="U32" s="888"/>
      <c r="V32" s="370" t="s">
        <v>241</v>
      </c>
      <c r="W32" s="370"/>
      <c r="X32" s="370"/>
      <c r="Y32" s="370"/>
      <c r="Z32" s="370"/>
      <c r="AA32" s="367"/>
      <c r="AB32" s="369"/>
      <c r="AC32" s="369"/>
      <c r="AD32" s="369"/>
      <c r="AE32" s="368"/>
      <c r="AF32" s="368"/>
      <c r="AG32" s="368"/>
      <c r="AH32" s="368" t="s">
        <v>1390</v>
      </c>
      <c r="AI32" s="1268"/>
      <c r="AJ32" s="1268"/>
      <c r="AK32" s="1268"/>
      <c r="AL32" s="1268"/>
      <c r="AM32" s="1268"/>
      <c r="AN32" s="368"/>
      <c r="AO32" s="368"/>
      <c r="AP32" s="368"/>
      <c r="AQ32" s="368"/>
      <c r="AR32" s="368"/>
      <c r="AS32" s="368"/>
      <c r="AT32" s="368"/>
      <c r="AU32" s="369"/>
      <c r="AV32" s="369"/>
      <c r="AW32" s="369"/>
      <c r="AY32" s="367"/>
      <c r="AZ32" s="369"/>
      <c r="BA32" s="368"/>
      <c r="BB32" s="368"/>
      <c r="BC32" s="368"/>
      <c r="BD32" s="368"/>
      <c r="BE32" s="368"/>
      <c r="BF32" s="368"/>
      <c r="BG32" s="368"/>
      <c r="BH32" s="368"/>
      <c r="BI32" s="369"/>
      <c r="BJ32" s="369"/>
      <c r="BK32" s="369"/>
      <c r="BL32" s="369"/>
      <c r="BM32" s="369"/>
      <c r="BN32" s="369"/>
      <c r="BO32" s="369"/>
      <c r="BP32" s="369"/>
      <c r="BQ32" s="369"/>
      <c r="BR32" s="368"/>
    </row>
    <row r="33" spans="4:70" s="359" customFormat="1" ht="15" customHeight="1">
      <c r="D33" s="364"/>
      <c r="E33" s="364" t="s">
        <v>2794</v>
      </c>
      <c r="F33" s="368"/>
      <c r="G33" s="364" t="s">
        <v>262</v>
      </c>
      <c r="H33" s="368"/>
      <c r="I33" s="368"/>
      <c r="J33" s="368"/>
      <c r="K33" s="368"/>
      <c r="L33" s="368"/>
      <c r="M33" s="368"/>
      <c r="N33" s="368"/>
      <c r="O33" s="368"/>
      <c r="P33" s="362"/>
      <c r="Q33" s="364" t="s">
        <v>156</v>
      </c>
      <c r="R33" s="362"/>
      <c r="S33" s="888"/>
      <c r="T33" s="888"/>
      <c r="U33" s="888"/>
      <c r="V33" s="370" t="s">
        <v>241</v>
      </c>
      <c r="W33" s="370"/>
      <c r="X33" s="370"/>
      <c r="Y33" s="370"/>
      <c r="Z33" s="370"/>
      <c r="AA33" s="367"/>
      <c r="AB33" s="369"/>
      <c r="AC33" s="369"/>
      <c r="AD33" s="369"/>
      <c r="AE33" s="368"/>
      <c r="AF33" s="368"/>
      <c r="AG33" s="368"/>
      <c r="AH33" s="368" t="s">
        <v>1390</v>
      </c>
      <c r="AI33" s="1268"/>
      <c r="AJ33" s="1268"/>
      <c r="AK33" s="1268"/>
      <c r="AL33" s="1268"/>
      <c r="AM33" s="1268"/>
      <c r="AN33" s="368"/>
      <c r="AO33" s="368"/>
      <c r="AP33" s="368"/>
      <c r="AQ33" s="368"/>
      <c r="AR33" s="368"/>
      <c r="AS33" s="368"/>
      <c r="AT33" s="368"/>
      <c r="AU33" s="369"/>
      <c r="AV33" s="369"/>
      <c r="AW33" s="369"/>
      <c r="AY33" s="367"/>
      <c r="AZ33" s="369"/>
      <c r="BA33" s="368"/>
      <c r="BB33" s="368"/>
      <c r="BC33" s="368"/>
      <c r="BD33" s="368"/>
      <c r="BE33" s="368"/>
      <c r="BF33" s="368"/>
      <c r="BG33" s="368"/>
      <c r="BH33" s="368"/>
      <c r="BI33" s="369"/>
      <c r="BJ33" s="369"/>
      <c r="BK33" s="369"/>
      <c r="BL33" s="369"/>
      <c r="BM33" s="369"/>
      <c r="BN33" s="369"/>
      <c r="BO33" s="369"/>
      <c r="BP33" s="369"/>
      <c r="BQ33" s="369"/>
      <c r="BR33" s="368"/>
    </row>
    <row r="34" spans="4:70" s="359" customFormat="1" ht="15" customHeight="1">
      <c r="D34" s="364"/>
      <c r="E34" s="364" t="s">
        <v>2794</v>
      </c>
      <c r="F34" s="368"/>
      <c r="G34" s="364" t="s">
        <v>262</v>
      </c>
      <c r="H34" s="368"/>
      <c r="I34" s="368"/>
      <c r="J34" s="368"/>
      <c r="K34" s="368"/>
      <c r="L34" s="368"/>
      <c r="M34" s="368"/>
      <c r="N34" s="368"/>
      <c r="O34" s="368"/>
      <c r="P34" s="362"/>
      <c r="Q34" s="364" t="s">
        <v>156</v>
      </c>
      <c r="R34" s="362"/>
      <c r="S34" s="888"/>
      <c r="T34" s="888"/>
      <c r="U34" s="888"/>
      <c r="V34" s="370" t="s">
        <v>241</v>
      </c>
      <c r="W34" s="370"/>
      <c r="X34" s="370"/>
      <c r="Y34" s="370"/>
      <c r="Z34" s="370"/>
      <c r="AA34" s="367"/>
      <c r="AB34" s="369"/>
      <c r="AC34" s="369"/>
      <c r="AD34" s="369"/>
      <c r="AE34" s="368"/>
      <c r="AF34" s="368"/>
      <c r="AG34" s="368"/>
      <c r="AH34" s="368" t="s">
        <v>1390</v>
      </c>
      <c r="AI34" s="1268"/>
      <c r="AJ34" s="1268"/>
      <c r="AK34" s="1268"/>
      <c r="AL34" s="1268"/>
      <c r="AM34" s="1268"/>
      <c r="AN34" s="368"/>
      <c r="AO34" s="368"/>
      <c r="AP34" s="368"/>
      <c r="AQ34" s="368"/>
      <c r="AR34" s="368"/>
      <c r="AS34" s="368"/>
      <c r="AT34" s="368"/>
      <c r="AU34" s="369"/>
      <c r="AV34" s="369"/>
      <c r="AW34" s="369"/>
      <c r="AY34" s="367"/>
      <c r="AZ34" s="369"/>
      <c r="BA34" s="368"/>
      <c r="BB34" s="368"/>
      <c r="BC34" s="368"/>
      <c r="BD34" s="368"/>
      <c r="BE34" s="368"/>
      <c r="BF34" s="368"/>
      <c r="BG34" s="368"/>
      <c r="BH34" s="368"/>
      <c r="BI34" s="369"/>
      <c r="BJ34" s="369"/>
      <c r="BK34" s="369"/>
      <c r="BL34" s="369"/>
      <c r="BM34" s="369"/>
      <c r="BN34" s="369"/>
      <c r="BO34" s="369"/>
      <c r="BP34" s="369"/>
      <c r="BQ34" s="369"/>
      <c r="BR34" s="368"/>
    </row>
    <row r="35" spans="4:70" s="359" customFormat="1" ht="15" customHeight="1">
      <c r="D35" s="364"/>
      <c r="E35" s="364" t="s">
        <v>2794</v>
      </c>
      <c r="F35" s="368"/>
      <c r="G35" s="364" t="s">
        <v>262</v>
      </c>
      <c r="H35" s="368"/>
      <c r="I35" s="368"/>
      <c r="J35" s="368"/>
      <c r="K35" s="368"/>
      <c r="L35" s="368"/>
      <c r="M35" s="368"/>
      <c r="N35" s="368"/>
      <c r="O35" s="368"/>
      <c r="P35" s="362"/>
      <c r="Q35" s="364" t="s">
        <v>156</v>
      </c>
      <c r="R35" s="362"/>
      <c r="S35" s="888"/>
      <c r="T35" s="888"/>
      <c r="U35" s="888"/>
      <c r="V35" s="370" t="s">
        <v>241</v>
      </c>
      <c r="W35" s="370"/>
      <c r="X35" s="370"/>
      <c r="Y35" s="370"/>
      <c r="Z35" s="370"/>
      <c r="AA35" s="367"/>
      <c r="AB35" s="369"/>
      <c r="AC35" s="369"/>
      <c r="AD35" s="369"/>
      <c r="AE35" s="368"/>
      <c r="AF35" s="368"/>
      <c r="AG35" s="368"/>
      <c r="AH35" s="368" t="s">
        <v>1390</v>
      </c>
      <c r="AI35" s="1268"/>
      <c r="AJ35" s="1268"/>
      <c r="AK35" s="1268"/>
      <c r="AL35" s="1268"/>
      <c r="AM35" s="1268"/>
      <c r="AN35" s="368"/>
      <c r="AO35" s="368"/>
      <c r="AP35" s="368"/>
      <c r="AQ35" s="368"/>
      <c r="AR35" s="368"/>
      <c r="AS35" s="368"/>
      <c r="AT35" s="368"/>
      <c r="AU35" s="369"/>
      <c r="AV35" s="369"/>
      <c r="AW35" s="369"/>
      <c r="AY35" s="367"/>
      <c r="AZ35" s="369"/>
      <c r="BA35" s="368"/>
      <c r="BB35" s="368"/>
      <c r="BC35" s="368"/>
      <c r="BD35" s="368"/>
      <c r="BE35" s="368"/>
      <c r="BF35" s="368"/>
      <c r="BG35" s="368"/>
      <c r="BH35" s="368"/>
      <c r="BI35" s="369"/>
      <c r="BJ35" s="369"/>
      <c r="BK35" s="369"/>
      <c r="BL35" s="369"/>
      <c r="BM35" s="369"/>
      <c r="BN35" s="369"/>
      <c r="BO35" s="369"/>
      <c r="BP35" s="369"/>
      <c r="BQ35" s="369"/>
      <c r="BR35" s="368"/>
    </row>
    <row r="36" spans="4:70" s="359" customFormat="1" ht="15" customHeight="1">
      <c r="D36" s="364"/>
      <c r="E36" s="364" t="s">
        <v>2794</v>
      </c>
      <c r="F36" s="368"/>
      <c r="G36" s="364" t="s">
        <v>262</v>
      </c>
      <c r="H36" s="368"/>
      <c r="I36" s="368"/>
      <c r="J36" s="368"/>
      <c r="K36" s="368"/>
      <c r="L36" s="368"/>
      <c r="M36" s="368"/>
      <c r="N36" s="368"/>
      <c r="O36" s="368"/>
      <c r="P36" s="362"/>
      <c r="Q36" s="364" t="s">
        <v>156</v>
      </c>
      <c r="R36" s="362"/>
      <c r="S36" s="888"/>
      <c r="T36" s="888"/>
      <c r="U36" s="888"/>
      <c r="V36" s="370" t="s">
        <v>241</v>
      </c>
      <c r="W36" s="370"/>
      <c r="X36" s="370"/>
      <c r="Y36" s="370"/>
      <c r="Z36" s="370"/>
      <c r="AA36" s="367"/>
      <c r="AB36" s="369"/>
      <c r="AC36" s="369"/>
      <c r="AD36" s="369"/>
      <c r="AE36" s="368"/>
      <c r="AF36" s="368"/>
      <c r="AG36" s="368"/>
      <c r="AH36" s="368" t="s">
        <v>1390</v>
      </c>
      <c r="AI36" s="1268"/>
      <c r="AJ36" s="1268"/>
      <c r="AK36" s="1268"/>
      <c r="AL36" s="1268"/>
      <c r="AM36" s="1268"/>
      <c r="AN36" s="368"/>
      <c r="AO36" s="368"/>
      <c r="AP36" s="368"/>
      <c r="AQ36" s="368"/>
      <c r="AR36" s="368"/>
      <c r="AS36" s="368"/>
      <c r="AT36" s="368"/>
      <c r="AU36" s="369"/>
      <c r="AV36" s="369"/>
      <c r="AW36" s="369"/>
      <c r="AY36" s="367"/>
      <c r="AZ36" s="369"/>
      <c r="BA36" s="368"/>
      <c r="BB36" s="368"/>
      <c r="BC36" s="368"/>
      <c r="BD36" s="368"/>
      <c r="BE36" s="368"/>
      <c r="BF36" s="368"/>
      <c r="BG36" s="368"/>
      <c r="BH36" s="368"/>
      <c r="BI36" s="369"/>
      <c r="BJ36" s="369"/>
      <c r="BK36" s="369"/>
      <c r="BL36" s="369"/>
      <c r="BM36" s="369"/>
      <c r="BN36" s="369"/>
      <c r="BO36" s="369"/>
      <c r="BP36" s="369"/>
      <c r="BQ36" s="369"/>
      <c r="BR36" s="368"/>
    </row>
    <row r="37" spans="4:70" s="359" customFormat="1" ht="15" customHeight="1">
      <c r="D37" s="364"/>
      <c r="E37" s="364" t="s">
        <v>2794</v>
      </c>
      <c r="F37" s="368"/>
      <c r="G37" s="364" t="s">
        <v>262</v>
      </c>
      <c r="H37" s="368"/>
      <c r="I37" s="368"/>
      <c r="J37" s="368"/>
      <c r="K37" s="368"/>
      <c r="L37" s="368"/>
      <c r="M37" s="368"/>
      <c r="N37" s="368"/>
      <c r="O37" s="368"/>
      <c r="P37" s="362"/>
      <c r="Q37" s="364" t="s">
        <v>156</v>
      </c>
      <c r="R37" s="362"/>
      <c r="S37" s="888"/>
      <c r="T37" s="888"/>
      <c r="U37" s="888"/>
      <c r="V37" s="370" t="s">
        <v>241</v>
      </c>
      <c r="W37" s="370"/>
      <c r="X37" s="370"/>
      <c r="Y37" s="370"/>
      <c r="Z37" s="370"/>
      <c r="AA37" s="367"/>
      <c r="AB37" s="369"/>
      <c r="AC37" s="369"/>
      <c r="AD37" s="369"/>
      <c r="AE37" s="368"/>
      <c r="AF37" s="368"/>
      <c r="AG37" s="368"/>
      <c r="AH37" s="368" t="s">
        <v>1390</v>
      </c>
      <c r="AI37" s="1268"/>
      <c r="AJ37" s="1268"/>
      <c r="AK37" s="1268"/>
      <c r="AL37" s="1268"/>
      <c r="AM37" s="1268"/>
      <c r="AN37" s="368"/>
      <c r="AO37" s="368"/>
      <c r="AP37" s="368"/>
      <c r="AQ37" s="368"/>
      <c r="AR37" s="368"/>
      <c r="AS37" s="368"/>
      <c r="AT37" s="368"/>
      <c r="AU37" s="369"/>
      <c r="AV37" s="369"/>
      <c r="AW37" s="369"/>
      <c r="AY37" s="367"/>
      <c r="AZ37" s="369"/>
      <c r="BA37" s="368"/>
      <c r="BB37" s="368"/>
      <c r="BC37" s="368"/>
      <c r="BD37" s="368"/>
      <c r="BE37" s="368"/>
      <c r="BF37" s="368"/>
      <c r="BG37" s="368"/>
      <c r="BH37" s="368"/>
      <c r="BI37" s="369"/>
      <c r="BJ37" s="369"/>
      <c r="BK37" s="369"/>
      <c r="BL37" s="369"/>
      <c r="BM37" s="369"/>
      <c r="BN37" s="369"/>
      <c r="BO37" s="369"/>
      <c r="BP37" s="369"/>
      <c r="BQ37" s="369"/>
      <c r="BR37" s="368"/>
    </row>
    <row r="38" spans="4:70" s="359" customFormat="1" ht="15" customHeight="1">
      <c r="D38" s="364"/>
      <c r="E38" s="364" t="s">
        <v>2794</v>
      </c>
      <c r="F38" s="368"/>
      <c r="G38" s="364" t="s">
        <v>262</v>
      </c>
      <c r="H38" s="368"/>
      <c r="I38" s="368"/>
      <c r="J38" s="368"/>
      <c r="K38" s="368"/>
      <c r="L38" s="368"/>
      <c r="M38" s="368"/>
      <c r="N38" s="368"/>
      <c r="O38" s="368"/>
      <c r="P38" s="362"/>
      <c r="Q38" s="364" t="s">
        <v>156</v>
      </c>
      <c r="R38" s="362"/>
      <c r="S38" s="888"/>
      <c r="T38" s="888"/>
      <c r="U38" s="888"/>
      <c r="V38" s="370" t="s">
        <v>241</v>
      </c>
      <c r="W38" s="370"/>
      <c r="X38" s="370"/>
      <c r="Y38" s="370"/>
      <c r="Z38" s="370"/>
      <c r="AA38" s="367"/>
      <c r="AB38" s="369"/>
      <c r="AC38" s="369"/>
      <c r="AD38" s="369"/>
      <c r="AE38" s="368"/>
      <c r="AF38" s="368"/>
      <c r="AG38" s="368"/>
      <c r="AH38" s="368" t="s">
        <v>1390</v>
      </c>
      <c r="AI38" s="1268"/>
      <c r="AJ38" s="1268"/>
      <c r="AK38" s="1268"/>
      <c r="AL38" s="1268"/>
      <c r="AM38" s="1268"/>
      <c r="AN38" s="368"/>
      <c r="AO38" s="368"/>
      <c r="AP38" s="368"/>
      <c r="AQ38" s="368"/>
      <c r="AR38" s="368"/>
      <c r="AS38" s="368"/>
      <c r="AT38" s="368"/>
      <c r="AU38" s="369"/>
      <c r="AV38" s="369"/>
      <c r="AW38" s="369"/>
      <c r="AY38" s="367"/>
      <c r="AZ38" s="369"/>
      <c r="BA38" s="368"/>
      <c r="BB38" s="368"/>
      <c r="BC38" s="368"/>
      <c r="BD38" s="368"/>
      <c r="BE38" s="368"/>
      <c r="BF38" s="368"/>
      <c r="BG38" s="368"/>
      <c r="BH38" s="368"/>
      <c r="BI38" s="369"/>
      <c r="BJ38" s="369"/>
      <c r="BK38" s="369"/>
      <c r="BL38" s="369"/>
      <c r="BM38" s="369"/>
      <c r="BN38" s="369"/>
      <c r="BO38" s="369"/>
      <c r="BP38" s="369"/>
      <c r="BQ38" s="369"/>
      <c r="BR38" s="368"/>
    </row>
    <row r="39" spans="4:70" s="359" customFormat="1" ht="15" customHeight="1">
      <c r="D39" s="364"/>
      <c r="E39" s="364" t="s">
        <v>2794</v>
      </c>
      <c r="F39" s="368"/>
      <c r="G39" s="364" t="s">
        <v>262</v>
      </c>
      <c r="H39" s="368"/>
      <c r="I39" s="368"/>
      <c r="J39" s="368"/>
      <c r="K39" s="368"/>
      <c r="L39" s="368"/>
      <c r="M39" s="368"/>
      <c r="N39" s="368"/>
      <c r="O39" s="368"/>
      <c r="P39" s="362"/>
      <c r="Q39" s="364" t="s">
        <v>156</v>
      </c>
      <c r="R39" s="362"/>
      <c r="S39" s="888"/>
      <c r="T39" s="888"/>
      <c r="U39" s="888"/>
      <c r="V39" s="370" t="s">
        <v>241</v>
      </c>
      <c r="W39" s="370"/>
      <c r="X39" s="370"/>
      <c r="Y39" s="370"/>
      <c r="Z39" s="370"/>
      <c r="AA39" s="367"/>
      <c r="AB39" s="369"/>
      <c r="AC39" s="369"/>
      <c r="AD39" s="369"/>
      <c r="AE39" s="368"/>
      <c r="AF39" s="368"/>
      <c r="AG39" s="368"/>
      <c r="AH39" s="368" t="s">
        <v>1390</v>
      </c>
      <c r="AI39" s="1268"/>
      <c r="AJ39" s="1268"/>
      <c r="AK39" s="1268"/>
      <c r="AL39" s="1268"/>
      <c r="AM39" s="1268"/>
      <c r="AN39" s="368"/>
      <c r="AO39" s="368"/>
      <c r="AP39" s="368"/>
      <c r="AQ39" s="368"/>
      <c r="AR39" s="368"/>
      <c r="AS39" s="368"/>
      <c r="AT39" s="368"/>
      <c r="AU39" s="369"/>
      <c r="AV39" s="369"/>
      <c r="AW39" s="369"/>
      <c r="AY39" s="367"/>
      <c r="AZ39" s="369"/>
      <c r="BA39" s="368"/>
      <c r="BB39" s="368"/>
      <c r="BC39" s="368"/>
      <c r="BD39" s="368"/>
      <c r="BE39" s="368"/>
      <c r="BF39" s="368"/>
      <c r="BG39" s="368"/>
      <c r="BH39" s="368"/>
      <c r="BI39" s="369"/>
      <c r="BJ39" s="369"/>
      <c r="BK39" s="369"/>
      <c r="BL39" s="369"/>
      <c r="BM39" s="369"/>
      <c r="BN39" s="369"/>
      <c r="BO39" s="369"/>
      <c r="BP39" s="369"/>
      <c r="BQ39" s="369"/>
      <c r="BR39" s="368"/>
    </row>
    <row r="40" spans="4:70" s="359" customFormat="1" ht="15" customHeight="1">
      <c r="D40" s="364"/>
      <c r="E40" s="364" t="s">
        <v>2794</v>
      </c>
      <c r="F40" s="368"/>
      <c r="G40" s="364" t="s">
        <v>262</v>
      </c>
      <c r="H40" s="368"/>
      <c r="I40" s="368"/>
      <c r="J40" s="368"/>
      <c r="K40" s="368"/>
      <c r="L40" s="368"/>
      <c r="M40" s="368"/>
      <c r="N40" s="368"/>
      <c r="O40" s="368"/>
      <c r="P40" s="362"/>
      <c r="Q40" s="364" t="s">
        <v>156</v>
      </c>
      <c r="R40" s="362"/>
      <c r="S40" s="888"/>
      <c r="T40" s="888"/>
      <c r="U40" s="888"/>
      <c r="V40" s="370" t="s">
        <v>241</v>
      </c>
      <c r="W40" s="370"/>
      <c r="X40" s="370"/>
      <c r="Y40" s="370"/>
      <c r="Z40" s="370"/>
      <c r="AA40" s="367"/>
      <c r="AB40" s="369"/>
      <c r="AC40" s="369"/>
      <c r="AD40" s="369"/>
      <c r="AE40" s="368"/>
      <c r="AF40" s="368"/>
      <c r="AG40" s="368"/>
      <c r="AH40" s="368" t="s">
        <v>1390</v>
      </c>
      <c r="AI40" s="1268"/>
      <c r="AJ40" s="1268"/>
      <c r="AK40" s="1268"/>
      <c r="AL40" s="1268"/>
      <c r="AM40" s="1268"/>
      <c r="AN40" s="368"/>
      <c r="AO40" s="368"/>
      <c r="AP40" s="368"/>
      <c r="AQ40" s="368"/>
      <c r="AR40" s="368"/>
      <c r="AS40" s="368"/>
      <c r="AT40" s="368"/>
      <c r="AU40" s="369"/>
      <c r="AV40" s="369"/>
      <c r="AW40" s="369"/>
      <c r="AY40" s="367"/>
      <c r="AZ40" s="369"/>
      <c r="BA40" s="368"/>
      <c r="BB40" s="368"/>
      <c r="BC40" s="368"/>
      <c r="BD40" s="368"/>
      <c r="BE40" s="368"/>
      <c r="BF40" s="368"/>
      <c r="BG40" s="368"/>
      <c r="BH40" s="368"/>
      <c r="BI40" s="369"/>
      <c r="BJ40" s="369"/>
      <c r="BK40" s="369"/>
      <c r="BL40" s="369"/>
      <c r="BM40" s="369"/>
      <c r="BN40" s="369"/>
      <c r="BO40" s="369"/>
      <c r="BP40" s="369"/>
      <c r="BQ40" s="369"/>
      <c r="BR40" s="368"/>
    </row>
    <row r="41" spans="4:70" s="359" customFormat="1" ht="15" customHeight="1">
      <c r="D41" s="364"/>
      <c r="E41" s="364" t="s">
        <v>2794</v>
      </c>
      <c r="F41" s="368"/>
      <c r="G41" s="364" t="s">
        <v>262</v>
      </c>
      <c r="H41" s="368"/>
      <c r="I41" s="368"/>
      <c r="J41" s="368"/>
      <c r="K41" s="368"/>
      <c r="L41" s="368"/>
      <c r="M41" s="368"/>
      <c r="N41" s="368"/>
      <c r="O41" s="368"/>
      <c r="P41" s="362"/>
      <c r="Q41" s="364" t="s">
        <v>156</v>
      </c>
      <c r="R41" s="362"/>
      <c r="S41" s="888"/>
      <c r="T41" s="888"/>
      <c r="U41" s="888"/>
      <c r="V41" s="370" t="s">
        <v>241</v>
      </c>
      <c r="W41" s="370"/>
      <c r="X41" s="370"/>
      <c r="Y41" s="370"/>
      <c r="Z41" s="370"/>
      <c r="AA41" s="367"/>
      <c r="AB41" s="369"/>
      <c r="AC41" s="369"/>
      <c r="AD41" s="369"/>
      <c r="AE41" s="368"/>
      <c r="AF41" s="368"/>
      <c r="AG41" s="368"/>
      <c r="AH41" s="368" t="s">
        <v>1390</v>
      </c>
      <c r="AI41" s="1268"/>
      <c r="AJ41" s="1268"/>
      <c r="AK41" s="1268"/>
      <c r="AL41" s="1268"/>
      <c r="AM41" s="1268"/>
      <c r="AN41" s="368"/>
      <c r="AO41" s="368"/>
      <c r="AP41" s="368"/>
      <c r="AQ41" s="368"/>
      <c r="AR41" s="368"/>
      <c r="AS41" s="368"/>
      <c r="AT41" s="368"/>
      <c r="AU41" s="369"/>
      <c r="AV41" s="369"/>
      <c r="AW41" s="369"/>
      <c r="AY41" s="367"/>
      <c r="AZ41" s="369"/>
      <c r="BA41" s="368"/>
      <c r="BB41" s="368"/>
      <c r="BC41" s="368"/>
      <c r="BD41" s="368"/>
      <c r="BE41" s="368"/>
      <c r="BF41" s="368"/>
      <c r="BG41" s="368"/>
      <c r="BH41" s="368"/>
      <c r="BI41" s="369"/>
      <c r="BJ41" s="369"/>
      <c r="BK41" s="369"/>
      <c r="BL41" s="369"/>
      <c r="BM41" s="369"/>
      <c r="BN41" s="369"/>
      <c r="BO41" s="369"/>
      <c r="BP41" s="369"/>
      <c r="BQ41" s="369"/>
      <c r="BR41" s="368"/>
    </row>
    <row r="42" spans="4:70" s="359" customFormat="1" ht="15" customHeight="1">
      <c r="D42" s="364"/>
      <c r="E42" s="364" t="s">
        <v>2794</v>
      </c>
      <c r="F42" s="368"/>
      <c r="G42" s="364" t="s">
        <v>262</v>
      </c>
      <c r="H42" s="368"/>
      <c r="I42" s="368"/>
      <c r="J42" s="368"/>
      <c r="K42" s="368"/>
      <c r="L42" s="368"/>
      <c r="M42" s="368"/>
      <c r="N42" s="368"/>
      <c r="O42" s="368"/>
      <c r="P42" s="362"/>
      <c r="Q42" s="364" t="s">
        <v>156</v>
      </c>
      <c r="R42" s="362"/>
      <c r="S42" s="888"/>
      <c r="T42" s="888"/>
      <c r="U42" s="888"/>
      <c r="V42" s="370" t="s">
        <v>241</v>
      </c>
      <c r="W42" s="370"/>
      <c r="X42" s="370"/>
      <c r="Y42" s="370"/>
      <c r="Z42" s="370"/>
      <c r="AA42" s="367"/>
      <c r="AB42" s="369"/>
      <c r="AC42" s="369"/>
      <c r="AD42" s="369"/>
      <c r="AE42" s="368"/>
      <c r="AF42" s="368"/>
      <c r="AG42" s="368"/>
      <c r="AH42" s="368" t="s">
        <v>1390</v>
      </c>
      <c r="AI42" s="1268"/>
      <c r="AJ42" s="1268"/>
      <c r="AK42" s="1268"/>
      <c r="AL42" s="1268"/>
      <c r="AM42" s="1268"/>
      <c r="AN42" s="368"/>
      <c r="AO42" s="368"/>
      <c r="AP42" s="368"/>
      <c r="AQ42" s="368"/>
      <c r="AR42" s="368"/>
      <c r="AS42" s="368"/>
      <c r="AT42" s="368"/>
      <c r="AU42" s="369"/>
      <c r="AV42" s="369"/>
      <c r="AW42" s="369"/>
      <c r="AY42" s="367"/>
      <c r="AZ42" s="369"/>
      <c r="BA42" s="368"/>
      <c r="BB42" s="368"/>
      <c r="BC42" s="368"/>
      <c r="BD42" s="368"/>
      <c r="BE42" s="368"/>
      <c r="BF42" s="368"/>
      <c r="BG42" s="368"/>
      <c r="BH42" s="368"/>
      <c r="BI42" s="369"/>
      <c r="BJ42" s="369"/>
      <c r="BK42" s="369"/>
      <c r="BL42" s="369"/>
      <c r="BM42" s="369"/>
      <c r="BN42" s="369"/>
      <c r="BO42" s="369"/>
      <c r="BP42" s="369"/>
      <c r="BQ42" s="369"/>
      <c r="BR42" s="368"/>
    </row>
    <row r="43" spans="4:70" s="359" customFormat="1" ht="15" customHeight="1">
      <c r="D43" s="364"/>
      <c r="E43" s="364" t="s">
        <v>2794</v>
      </c>
      <c r="F43" s="368"/>
      <c r="G43" s="364" t="s">
        <v>262</v>
      </c>
      <c r="H43" s="368"/>
      <c r="I43" s="368"/>
      <c r="J43" s="368"/>
      <c r="K43" s="368"/>
      <c r="L43" s="368"/>
      <c r="M43" s="368"/>
      <c r="N43" s="368"/>
      <c r="O43" s="368"/>
      <c r="P43" s="362"/>
      <c r="Q43" s="364" t="s">
        <v>156</v>
      </c>
      <c r="R43" s="362"/>
      <c r="S43" s="888"/>
      <c r="T43" s="888"/>
      <c r="U43" s="888"/>
      <c r="V43" s="370" t="s">
        <v>241</v>
      </c>
      <c r="W43" s="370"/>
      <c r="X43" s="370"/>
      <c r="Y43" s="370"/>
      <c r="Z43" s="370"/>
      <c r="AA43" s="367"/>
      <c r="AB43" s="369"/>
      <c r="AC43" s="369"/>
      <c r="AD43" s="369"/>
      <c r="AE43" s="368"/>
      <c r="AF43" s="368"/>
      <c r="AG43" s="368"/>
      <c r="AH43" s="368" t="s">
        <v>1390</v>
      </c>
      <c r="AI43" s="1268"/>
      <c r="AJ43" s="1268"/>
      <c r="AK43" s="1268"/>
      <c r="AL43" s="1268"/>
      <c r="AM43" s="1268"/>
      <c r="AN43" s="368"/>
      <c r="AO43" s="368"/>
      <c r="AP43" s="368"/>
      <c r="AQ43" s="368"/>
      <c r="AR43" s="368"/>
      <c r="AS43" s="368"/>
      <c r="AT43" s="368"/>
      <c r="AU43" s="369"/>
      <c r="AV43" s="369"/>
      <c r="AW43" s="369"/>
      <c r="AY43" s="367"/>
      <c r="AZ43" s="369"/>
      <c r="BA43" s="368"/>
      <c r="BB43" s="368"/>
      <c r="BC43" s="368"/>
      <c r="BD43" s="368"/>
      <c r="BE43" s="368"/>
      <c r="BF43" s="368"/>
      <c r="BG43" s="368"/>
      <c r="BH43" s="368"/>
      <c r="BI43" s="369"/>
      <c r="BJ43" s="369"/>
      <c r="BK43" s="369"/>
      <c r="BL43" s="369"/>
      <c r="BM43" s="369"/>
      <c r="BN43" s="369"/>
      <c r="BO43" s="369"/>
      <c r="BP43" s="369"/>
      <c r="BQ43" s="369"/>
      <c r="BR43" s="368"/>
    </row>
    <row r="44" spans="4:70" s="359" customFormat="1" ht="15" customHeight="1">
      <c r="D44" s="364"/>
      <c r="E44" s="364" t="s">
        <v>2794</v>
      </c>
      <c r="F44" s="368"/>
      <c r="G44" s="364" t="s">
        <v>262</v>
      </c>
      <c r="H44" s="368"/>
      <c r="I44" s="368"/>
      <c r="J44" s="368"/>
      <c r="K44" s="368"/>
      <c r="L44" s="368"/>
      <c r="M44" s="368"/>
      <c r="N44" s="368"/>
      <c r="O44" s="368"/>
      <c r="P44" s="362"/>
      <c r="Q44" s="364" t="s">
        <v>156</v>
      </c>
      <c r="R44" s="362"/>
      <c r="S44" s="888"/>
      <c r="T44" s="888"/>
      <c r="U44" s="888"/>
      <c r="V44" s="370" t="s">
        <v>241</v>
      </c>
      <c r="W44" s="370"/>
      <c r="X44" s="370"/>
      <c r="Y44" s="370"/>
      <c r="Z44" s="370"/>
      <c r="AA44" s="367"/>
      <c r="AB44" s="369"/>
      <c r="AC44" s="369"/>
      <c r="AD44" s="369"/>
      <c r="AE44" s="368"/>
      <c r="AF44" s="368"/>
      <c r="AG44" s="368"/>
      <c r="AH44" s="368" t="s">
        <v>1390</v>
      </c>
      <c r="AI44" s="1268"/>
      <c r="AJ44" s="1268"/>
      <c r="AK44" s="1268"/>
      <c r="AL44" s="1268"/>
      <c r="AM44" s="1268"/>
      <c r="AN44" s="368"/>
      <c r="AO44" s="368"/>
      <c r="AP44" s="368"/>
      <c r="AQ44" s="368"/>
      <c r="AR44" s="368"/>
      <c r="AS44" s="368"/>
      <c r="AT44" s="368"/>
      <c r="AU44" s="369"/>
      <c r="AV44" s="369"/>
      <c r="AW44" s="369"/>
      <c r="AY44" s="367"/>
      <c r="AZ44" s="369"/>
      <c r="BA44" s="368"/>
      <c r="BB44" s="368"/>
      <c r="BC44" s="368"/>
      <c r="BD44" s="368"/>
      <c r="BE44" s="368"/>
      <c r="BF44" s="368"/>
      <c r="BG44" s="368"/>
      <c r="BH44" s="368"/>
      <c r="BI44" s="369"/>
      <c r="BJ44" s="369"/>
      <c r="BK44" s="369"/>
      <c r="BL44" s="369"/>
      <c r="BM44" s="369"/>
      <c r="BN44" s="369"/>
      <c r="BO44" s="369"/>
      <c r="BP44" s="369"/>
      <c r="BQ44" s="369"/>
      <c r="BR44" s="368"/>
    </row>
    <row r="45" spans="4:70" s="359" customFormat="1" ht="15" customHeight="1">
      <c r="D45" s="364"/>
      <c r="E45" s="364" t="s">
        <v>2794</v>
      </c>
      <c r="F45" s="368"/>
      <c r="G45" s="364" t="s">
        <v>262</v>
      </c>
      <c r="H45" s="368"/>
      <c r="I45" s="368"/>
      <c r="J45" s="368"/>
      <c r="K45" s="368"/>
      <c r="L45" s="368"/>
      <c r="M45" s="368"/>
      <c r="N45" s="368"/>
      <c r="O45" s="368"/>
      <c r="P45" s="362"/>
      <c r="Q45" s="364" t="s">
        <v>156</v>
      </c>
      <c r="R45" s="362"/>
      <c r="S45" s="888"/>
      <c r="T45" s="888"/>
      <c r="U45" s="888"/>
      <c r="V45" s="370" t="s">
        <v>241</v>
      </c>
      <c r="W45" s="370"/>
      <c r="X45" s="370"/>
      <c r="Y45" s="370"/>
      <c r="Z45" s="370"/>
      <c r="AA45" s="367"/>
      <c r="AB45" s="369"/>
      <c r="AC45" s="369"/>
      <c r="AD45" s="369"/>
      <c r="AE45" s="368"/>
      <c r="AF45" s="368"/>
      <c r="AG45" s="368"/>
      <c r="AH45" s="368" t="s">
        <v>1390</v>
      </c>
      <c r="AI45" s="1268"/>
      <c r="AJ45" s="1268"/>
      <c r="AK45" s="1268"/>
      <c r="AL45" s="1268"/>
      <c r="AM45" s="1268"/>
      <c r="AN45" s="368"/>
      <c r="AO45" s="368"/>
      <c r="AP45" s="368"/>
      <c r="AQ45" s="368"/>
      <c r="AR45" s="368"/>
      <c r="AS45" s="368"/>
      <c r="AT45" s="368"/>
      <c r="AU45" s="369"/>
      <c r="AV45" s="369"/>
      <c r="AW45" s="369"/>
      <c r="AY45" s="367"/>
      <c r="AZ45" s="369"/>
      <c r="BA45" s="368"/>
      <c r="BB45" s="368"/>
      <c r="BC45" s="368"/>
      <c r="BD45" s="368"/>
      <c r="BE45" s="368"/>
      <c r="BF45" s="368"/>
      <c r="BG45" s="368"/>
      <c r="BH45" s="368"/>
      <c r="BI45" s="369"/>
      <c r="BJ45" s="369"/>
      <c r="BK45" s="369"/>
      <c r="BL45" s="369"/>
      <c r="BM45" s="369"/>
      <c r="BN45" s="369"/>
      <c r="BO45" s="369"/>
      <c r="BP45" s="369"/>
      <c r="BQ45" s="369"/>
      <c r="BR45" s="368"/>
    </row>
    <row r="46" spans="4:70" s="359" customFormat="1" ht="15" customHeight="1">
      <c r="D46" s="364"/>
      <c r="E46" s="364" t="s">
        <v>2794</v>
      </c>
      <c r="F46" s="368"/>
      <c r="G46" s="364" t="s">
        <v>262</v>
      </c>
      <c r="H46" s="368"/>
      <c r="I46" s="368"/>
      <c r="J46" s="368"/>
      <c r="K46" s="368"/>
      <c r="L46" s="368"/>
      <c r="M46" s="368"/>
      <c r="N46" s="368"/>
      <c r="O46" s="368"/>
      <c r="P46" s="362"/>
      <c r="Q46" s="364" t="s">
        <v>156</v>
      </c>
      <c r="R46" s="362"/>
      <c r="S46" s="888"/>
      <c r="T46" s="888"/>
      <c r="U46" s="888"/>
      <c r="V46" s="370" t="s">
        <v>241</v>
      </c>
      <c r="W46" s="370"/>
      <c r="X46" s="370"/>
      <c r="Y46" s="370"/>
      <c r="Z46" s="370"/>
      <c r="AA46" s="367"/>
      <c r="AB46" s="369"/>
      <c r="AC46" s="369"/>
      <c r="AD46" s="369"/>
      <c r="AE46" s="368"/>
      <c r="AF46" s="368"/>
      <c r="AG46" s="368"/>
      <c r="AH46" s="368" t="s">
        <v>1390</v>
      </c>
      <c r="AI46" s="1268"/>
      <c r="AJ46" s="1268"/>
      <c r="AK46" s="1268"/>
      <c r="AL46" s="1268"/>
      <c r="AM46" s="1268"/>
      <c r="AN46" s="368"/>
      <c r="AO46" s="368"/>
      <c r="AP46" s="368"/>
      <c r="AQ46" s="368"/>
      <c r="AR46" s="368"/>
      <c r="AS46" s="368"/>
      <c r="AT46" s="368"/>
      <c r="AU46" s="369"/>
      <c r="AV46" s="369"/>
      <c r="AW46" s="369"/>
      <c r="AY46" s="367"/>
      <c r="AZ46" s="369"/>
      <c r="BA46" s="368"/>
      <c r="BB46" s="368"/>
      <c r="BC46" s="368"/>
      <c r="BD46" s="368"/>
      <c r="BE46" s="368"/>
      <c r="BF46" s="368"/>
      <c r="BG46" s="368"/>
      <c r="BH46" s="368"/>
      <c r="BI46" s="369"/>
      <c r="BJ46" s="369"/>
      <c r="BK46" s="369"/>
      <c r="BL46" s="369"/>
      <c r="BM46" s="369"/>
      <c r="BN46" s="369"/>
      <c r="BO46" s="369"/>
      <c r="BP46" s="369"/>
      <c r="BQ46" s="369"/>
      <c r="BR46" s="368"/>
    </row>
    <row r="47" spans="4:70" s="359" customFormat="1" ht="15" customHeight="1">
      <c r="D47" s="364"/>
      <c r="E47" s="364" t="s">
        <v>2794</v>
      </c>
      <c r="F47" s="368"/>
      <c r="G47" s="364" t="s">
        <v>262</v>
      </c>
      <c r="H47" s="368"/>
      <c r="I47" s="368"/>
      <c r="J47" s="368"/>
      <c r="K47" s="368"/>
      <c r="L47" s="368"/>
      <c r="M47" s="368"/>
      <c r="N47" s="368"/>
      <c r="O47" s="368"/>
      <c r="P47" s="362"/>
      <c r="Q47" s="364" t="s">
        <v>156</v>
      </c>
      <c r="R47" s="362"/>
      <c r="S47" s="888"/>
      <c r="T47" s="888"/>
      <c r="U47" s="888"/>
      <c r="V47" s="370" t="s">
        <v>241</v>
      </c>
      <c r="W47" s="370"/>
      <c r="X47" s="370"/>
      <c r="Y47" s="370"/>
      <c r="Z47" s="370"/>
      <c r="AA47" s="367"/>
      <c r="AB47" s="369"/>
      <c r="AC47" s="369"/>
      <c r="AD47" s="369"/>
      <c r="AE47" s="368"/>
      <c r="AF47" s="368"/>
      <c r="AG47" s="368"/>
      <c r="AH47" s="368" t="s">
        <v>1390</v>
      </c>
      <c r="AI47" s="1268"/>
      <c r="AJ47" s="1268"/>
      <c r="AK47" s="1268"/>
      <c r="AL47" s="1268"/>
      <c r="AM47" s="1268"/>
      <c r="AN47" s="368"/>
      <c r="AO47" s="368"/>
      <c r="AP47" s="368"/>
      <c r="AQ47" s="368"/>
      <c r="AR47" s="368"/>
      <c r="AS47" s="368"/>
      <c r="AT47" s="368"/>
      <c r="AU47" s="369"/>
      <c r="AV47" s="369"/>
      <c r="AW47" s="369"/>
      <c r="AY47" s="367"/>
      <c r="AZ47" s="369"/>
      <c r="BA47" s="368"/>
      <c r="BB47" s="368"/>
      <c r="BC47" s="368"/>
      <c r="BD47" s="368"/>
      <c r="BE47" s="368"/>
      <c r="BF47" s="368"/>
      <c r="BG47" s="368"/>
      <c r="BH47" s="368"/>
      <c r="BI47" s="369"/>
      <c r="BJ47" s="369"/>
      <c r="BK47" s="369"/>
      <c r="BL47" s="369"/>
      <c r="BM47" s="369"/>
      <c r="BN47" s="369"/>
      <c r="BO47" s="369"/>
      <c r="BP47" s="369"/>
      <c r="BQ47" s="369"/>
      <c r="BR47" s="368"/>
    </row>
    <row r="48" spans="4:70" s="359" customFormat="1" ht="15" customHeight="1">
      <c r="D48" s="364"/>
      <c r="E48" s="364" t="s">
        <v>2794</v>
      </c>
      <c r="F48" s="368"/>
      <c r="G48" s="364" t="s">
        <v>262</v>
      </c>
      <c r="H48" s="368"/>
      <c r="I48" s="368"/>
      <c r="J48" s="368"/>
      <c r="K48" s="368"/>
      <c r="L48" s="368"/>
      <c r="M48" s="368"/>
      <c r="N48" s="368"/>
      <c r="O48" s="368"/>
      <c r="P48" s="362"/>
      <c r="Q48" s="364" t="s">
        <v>156</v>
      </c>
      <c r="R48" s="362"/>
      <c r="S48" s="888"/>
      <c r="T48" s="888"/>
      <c r="U48" s="888"/>
      <c r="V48" s="370" t="s">
        <v>241</v>
      </c>
      <c r="W48" s="370"/>
      <c r="X48" s="370"/>
      <c r="Y48" s="370"/>
      <c r="Z48" s="370"/>
      <c r="AA48" s="367"/>
      <c r="AB48" s="369"/>
      <c r="AC48" s="369"/>
      <c r="AD48" s="369"/>
      <c r="AE48" s="368"/>
      <c r="AF48" s="368"/>
      <c r="AG48" s="368"/>
      <c r="AH48" s="368" t="s">
        <v>1390</v>
      </c>
      <c r="AI48" s="1268"/>
      <c r="AJ48" s="1268"/>
      <c r="AK48" s="1268"/>
      <c r="AL48" s="1268"/>
      <c r="AM48" s="1268"/>
      <c r="AN48" s="368"/>
      <c r="AO48" s="368"/>
      <c r="AP48" s="368"/>
      <c r="AQ48" s="368"/>
      <c r="AR48" s="368"/>
      <c r="AS48" s="368"/>
      <c r="AT48" s="368"/>
      <c r="AU48" s="369"/>
      <c r="AV48" s="369"/>
      <c r="AW48" s="369"/>
      <c r="AY48" s="367"/>
      <c r="AZ48" s="369"/>
      <c r="BA48" s="368"/>
      <c r="BB48" s="368"/>
      <c r="BC48" s="368"/>
      <c r="BD48" s="368"/>
      <c r="BE48" s="368"/>
      <c r="BF48" s="368"/>
      <c r="BG48" s="368"/>
      <c r="BH48" s="368"/>
      <c r="BI48" s="369"/>
      <c r="BJ48" s="369"/>
      <c r="BK48" s="369"/>
      <c r="BL48" s="369"/>
      <c r="BM48" s="369"/>
      <c r="BN48" s="369"/>
      <c r="BO48" s="369"/>
      <c r="BP48" s="369"/>
      <c r="BQ48" s="369"/>
      <c r="BR48" s="368"/>
    </row>
    <row r="49" spans="1:70" s="359" customFormat="1" ht="15" customHeight="1">
      <c r="D49" s="364"/>
      <c r="E49" s="364" t="s">
        <v>2794</v>
      </c>
      <c r="F49" s="368"/>
      <c r="G49" s="364" t="s">
        <v>262</v>
      </c>
      <c r="H49" s="368"/>
      <c r="I49" s="368"/>
      <c r="J49" s="368"/>
      <c r="K49" s="368"/>
      <c r="L49" s="368"/>
      <c r="M49" s="368"/>
      <c r="N49" s="368"/>
      <c r="O49" s="368"/>
      <c r="P49" s="362"/>
      <c r="Q49" s="364" t="s">
        <v>156</v>
      </c>
      <c r="R49" s="362"/>
      <c r="S49" s="888"/>
      <c r="T49" s="888"/>
      <c r="U49" s="888"/>
      <c r="V49" s="370" t="s">
        <v>241</v>
      </c>
      <c r="W49" s="370"/>
      <c r="X49" s="370"/>
      <c r="Y49" s="370"/>
      <c r="Z49" s="370"/>
      <c r="AA49" s="367"/>
      <c r="AB49" s="369"/>
      <c r="AC49" s="369"/>
      <c r="AD49" s="369"/>
      <c r="AE49" s="368"/>
      <c r="AF49" s="368"/>
      <c r="AG49" s="368"/>
      <c r="AH49" s="368" t="s">
        <v>1390</v>
      </c>
      <c r="AI49" s="1268"/>
      <c r="AJ49" s="1268"/>
      <c r="AK49" s="1268"/>
      <c r="AL49" s="1268"/>
      <c r="AM49" s="1268"/>
      <c r="AN49" s="368"/>
      <c r="AO49" s="368"/>
      <c r="AP49" s="368"/>
      <c r="AQ49" s="368"/>
      <c r="AR49" s="368"/>
      <c r="AS49" s="368"/>
      <c r="AT49" s="368"/>
      <c r="AU49" s="369"/>
      <c r="AV49" s="369"/>
      <c r="AW49" s="369"/>
      <c r="AY49" s="367"/>
      <c r="AZ49" s="369"/>
      <c r="BA49" s="368"/>
      <c r="BB49" s="368"/>
      <c r="BC49" s="368"/>
      <c r="BD49" s="368"/>
      <c r="BE49" s="368"/>
      <c r="BF49" s="368"/>
      <c r="BG49" s="368"/>
      <c r="BH49" s="368"/>
      <c r="BI49" s="369"/>
      <c r="BJ49" s="369"/>
      <c r="BK49" s="369"/>
      <c r="BL49" s="369"/>
      <c r="BM49" s="369"/>
      <c r="BN49" s="369"/>
      <c r="BO49" s="369"/>
      <c r="BP49" s="369"/>
      <c r="BQ49" s="369"/>
      <c r="BR49" s="368"/>
    </row>
    <row r="50" spans="1:70" s="359" customFormat="1" ht="15" customHeight="1">
      <c r="D50" s="364"/>
      <c r="E50" s="364" t="s">
        <v>2794</v>
      </c>
      <c r="F50" s="368"/>
      <c r="G50" s="364" t="s">
        <v>262</v>
      </c>
      <c r="H50" s="368"/>
      <c r="I50" s="368"/>
      <c r="J50" s="368"/>
      <c r="K50" s="368"/>
      <c r="L50" s="368"/>
      <c r="M50" s="368"/>
      <c r="N50" s="368"/>
      <c r="O50" s="368"/>
      <c r="P50" s="362"/>
      <c r="Q50" s="364" t="s">
        <v>156</v>
      </c>
      <c r="R50" s="362"/>
      <c r="S50" s="888"/>
      <c r="T50" s="888"/>
      <c r="U50" s="888"/>
      <c r="V50" s="370" t="s">
        <v>241</v>
      </c>
      <c r="W50" s="370"/>
      <c r="X50" s="370"/>
      <c r="Y50" s="370"/>
      <c r="Z50" s="370"/>
      <c r="AA50" s="367"/>
      <c r="AB50" s="369"/>
      <c r="AC50" s="369"/>
      <c r="AD50" s="369"/>
      <c r="AE50" s="368"/>
      <c r="AF50" s="368"/>
      <c r="AG50" s="368"/>
      <c r="AH50" s="368" t="s">
        <v>1390</v>
      </c>
      <c r="AI50" s="1268"/>
      <c r="AJ50" s="1268"/>
      <c r="AK50" s="1268"/>
      <c r="AL50" s="1268"/>
      <c r="AM50" s="1268"/>
      <c r="AN50" s="368"/>
      <c r="AO50" s="368"/>
      <c r="AP50" s="368"/>
      <c r="AQ50" s="368"/>
      <c r="AR50" s="368"/>
      <c r="AS50" s="368"/>
      <c r="AT50" s="368"/>
      <c r="AU50" s="369"/>
      <c r="AV50" s="369"/>
      <c r="AW50" s="369"/>
      <c r="AY50" s="367"/>
      <c r="AZ50" s="369"/>
      <c r="BA50" s="368"/>
      <c r="BB50" s="368"/>
      <c r="BC50" s="368"/>
      <c r="BD50" s="368"/>
      <c r="BE50" s="368"/>
      <c r="BF50" s="368"/>
      <c r="BG50" s="368"/>
      <c r="BH50" s="368"/>
      <c r="BI50" s="369"/>
      <c r="BJ50" s="369"/>
      <c r="BK50" s="369"/>
      <c r="BL50" s="369"/>
      <c r="BM50" s="369"/>
      <c r="BN50" s="369"/>
      <c r="BO50" s="369"/>
      <c r="BP50" s="369"/>
      <c r="BQ50" s="369"/>
      <c r="BR50" s="368"/>
    </row>
    <row r="51" spans="1:70" s="359" customFormat="1" ht="15" customHeight="1">
      <c r="D51" s="364"/>
      <c r="E51" s="364" t="s">
        <v>2794</v>
      </c>
      <c r="F51" s="368"/>
      <c r="G51" s="364" t="s">
        <v>262</v>
      </c>
      <c r="H51" s="368"/>
      <c r="I51" s="368"/>
      <c r="J51" s="368"/>
      <c r="K51" s="368"/>
      <c r="L51" s="368"/>
      <c r="M51" s="368"/>
      <c r="N51" s="368"/>
      <c r="O51" s="368"/>
      <c r="P51" s="362"/>
      <c r="Q51" s="364" t="s">
        <v>156</v>
      </c>
      <c r="R51" s="362"/>
      <c r="S51" s="888"/>
      <c r="T51" s="888"/>
      <c r="U51" s="888"/>
      <c r="V51" s="370" t="s">
        <v>241</v>
      </c>
      <c r="W51" s="370"/>
      <c r="X51" s="370"/>
      <c r="Y51" s="370"/>
      <c r="Z51" s="370"/>
      <c r="AA51" s="367"/>
      <c r="AB51" s="369"/>
      <c r="AC51" s="369"/>
      <c r="AD51" s="369"/>
      <c r="AE51" s="368"/>
      <c r="AF51" s="368"/>
      <c r="AG51" s="368"/>
      <c r="AH51" s="368" t="s">
        <v>1390</v>
      </c>
      <c r="AI51" s="1268"/>
      <c r="AJ51" s="1268"/>
      <c r="AK51" s="1268"/>
      <c r="AL51" s="1268"/>
      <c r="AM51" s="1268"/>
      <c r="AN51" s="368"/>
      <c r="AO51" s="368"/>
      <c r="AP51" s="368"/>
      <c r="AQ51" s="368"/>
      <c r="AR51" s="368"/>
      <c r="AS51" s="368"/>
      <c r="AT51" s="368"/>
      <c r="AU51" s="369"/>
      <c r="AV51" s="369"/>
      <c r="AW51" s="369"/>
      <c r="AY51" s="367"/>
      <c r="AZ51" s="369"/>
      <c r="BA51" s="368"/>
      <c r="BB51" s="368"/>
      <c r="BC51" s="368"/>
      <c r="BD51" s="368"/>
      <c r="BE51" s="368"/>
      <c r="BF51" s="368"/>
      <c r="BG51" s="368"/>
      <c r="BH51" s="368"/>
      <c r="BI51" s="369"/>
      <c r="BJ51" s="369"/>
      <c r="BK51" s="369"/>
      <c r="BL51" s="369"/>
      <c r="BM51" s="369"/>
      <c r="BN51" s="369"/>
      <c r="BO51" s="369"/>
      <c r="BP51" s="369"/>
      <c r="BQ51" s="369"/>
      <c r="BR51" s="368"/>
    </row>
    <row r="52" spans="1:70" s="359" customFormat="1" ht="15" customHeight="1">
      <c r="D52" s="364"/>
      <c r="E52" s="364" t="s">
        <v>2794</v>
      </c>
      <c r="F52" s="368"/>
      <c r="G52" s="364" t="s">
        <v>262</v>
      </c>
      <c r="H52" s="368"/>
      <c r="I52" s="368"/>
      <c r="J52" s="368"/>
      <c r="K52" s="368"/>
      <c r="L52" s="368"/>
      <c r="M52" s="368"/>
      <c r="N52" s="368"/>
      <c r="O52" s="368"/>
      <c r="P52" s="362"/>
      <c r="Q52" s="364" t="s">
        <v>156</v>
      </c>
      <c r="R52" s="362"/>
      <c r="S52" s="888"/>
      <c r="T52" s="888"/>
      <c r="U52" s="888"/>
      <c r="V52" s="370" t="s">
        <v>241</v>
      </c>
      <c r="W52" s="370"/>
      <c r="X52" s="370"/>
      <c r="Y52" s="370"/>
      <c r="Z52" s="370"/>
      <c r="AA52" s="367"/>
      <c r="AB52" s="369"/>
      <c r="AC52" s="369"/>
      <c r="AD52" s="369"/>
      <c r="AE52" s="368"/>
      <c r="AF52" s="368"/>
      <c r="AG52" s="368"/>
      <c r="AH52" s="368" t="s">
        <v>1390</v>
      </c>
      <c r="AI52" s="1268"/>
      <c r="AJ52" s="1268"/>
      <c r="AK52" s="1268"/>
      <c r="AL52" s="1268"/>
      <c r="AM52" s="1268"/>
      <c r="AN52" s="368"/>
      <c r="AO52" s="368"/>
      <c r="AP52" s="368"/>
      <c r="AQ52" s="368"/>
      <c r="AR52" s="368"/>
      <c r="AS52" s="368"/>
      <c r="AT52" s="368"/>
      <c r="AU52" s="369"/>
      <c r="AV52" s="369"/>
      <c r="AW52" s="369"/>
      <c r="AY52" s="367"/>
      <c r="AZ52" s="369"/>
      <c r="BA52" s="368"/>
      <c r="BB52" s="368"/>
      <c r="BC52" s="368"/>
      <c r="BD52" s="368"/>
      <c r="BE52" s="368"/>
      <c r="BF52" s="368"/>
      <c r="BG52" s="368"/>
      <c r="BH52" s="368"/>
      <c r="BI52" s="369"/>
      <c r="BJ52" s="369"/>
      <c r="BK52" s="369"/>
      <c r="BL52" s="369"/>
      <c r="BM52" s="369"/>
      <c r="BN52" s="369"/>
      <c r="BO52" s="369"/>
      <c r="BP52" s="369"/>
      <c r="BQ52" s="369"/>
      <c r="BR52" s="368"/>
    </row>
    <row r="53" spans="1:70" s="359" customFormat="1" ht="15" customHeight="1">
      <c r="D53" s="364"/>
      <c r="E53" s="364" t="s">
        <v>2794</v>
      </c>
      <c r="F53" s="368"/>
      <c r="G53" s="364" t="s">
        <v>262</v>
      </c>
      <c r="H53" s="368"/>
      <c r="I53" s="368"/>
      <c r="J53" s="368"/>
      <c r="K53" s="368"/>
      <c r="L53" s="368"/>
      <c r="M53" s="368"/>
      <c r="N53" s="368"/>
      <c r="O53" s="368"/>
      <c r="P53" s="362"/>
      <c r="Q53" s="364" t="s">
        <v>156</v>
      </c>
      <c r="R53" s="362"/>
      <c r="S53" s="888"/>
      <c r="T53" s="888"/>
      <c r="U53" s="888"/>
      <c r="V53" s="370" t="s">
        <v>241</v>
      </c>
      <c r="W53" s="370"/>
      <c r="X53" s="370"/>
      <c r="Y53" s="370"/>
      <c r="Z53" s="370"/>
      <c r="AA53" s="367"/>
      <c r="AB53" s="369"/>
      <c r="AC53" s="369"/>
      <c r="AD53" s="369"/>
      <c r="AE53" s="368"/>
      <c r="AF53" s="368"/>
      <c r="AG53" s="368"/>
      <c r="AH53" s="368" t="s">
        <v>1390</v>
      </c>
      <c r="AI53" s="1268"/>
      <c r="AJ53" s="1268"/>
      <c r="AK53" s="1268"/>
      <c r="AL53" s="1268"/>
      <c r="AM53" s="1268"/>
      <c r="AN53" s="368"/>
      <c r="AO53" s="368"/>
      <c r="AP53" s="368"/>
      <c r="AQ53" s="368"/>
      <c r="AR53" s="368"/>
      <c r="AS53" s="368"/>
      <c r="AT53" s="368"/>
      <c r="AU53" s="369"/>
      <c r="AV53" s="369"/>
      <c r="AW53" s="369"/>
      <c r="AY53" s="367"/>
      <c r="AZ53" s="369"/>
      <c r="BA53" s="368"/>
      <c r="BB53" s="368"/>
      <c r="BC53" s="368"/>
      <c r="BD53" s="368"/>
      <c r="BE53" s="368"/>
      <c r="BF53" s="368"/>
      <c r="BG53" s="368"/>
      <c r="BH53" s="368"/>
      <c r="BI53" s="369"/>
      <c r="BJ53" s="369"/>
      <c r="BK53" s="369"/>
      <c r="BL53" s="369"/>
      <c r="BM53" s="369"/>
      <c r="BN53" s="369"/>
      <c r="BO53" s="369"/>
      <c r="BP53" s="369"/>
      <c r="BQ53" s="369"/>
      <c r="BR53" s="368"/>
    </row>
    <row r="54" spans="1:70" s="359" customFormat="1" ht="15" customHeight="1">
      <c r="D54" s="364"/>
      <c r="E54" s="364" t="s">
        <v>2794</v>
      </c>
      <c r="F54" s="368"/>
      <c r="G54" s="364" t="s">
        <v>262</v>
      </c>
      <c r="H54" s="368"/>
      <c r="I54" s="368"/>
      <c r="J54" s="368"/>
      <c r="K54" s="368"/>
      <c r="L54" s="368"/>
      <c r="M54" s="368"/>
      <c r="N54" s="368"/>
      <c r="O54" s="368"/>
      <c r="P54" s="362"/>
      <c r="Q54" s="364" t="s">
        <v>156</v>
      </c>
      <c r="R54" s="362"/>
      <c r="S54" s="888"/>
      <c r="T54" s="888"/>
      <c r="U54" s="888"/>
      <c r="V54" s="370" t="s">
        <v>241</v>
      </c>
      <c r="W54" s="370"/>
      <c r="X54" s="370"/>
      <c r="Y54" s="370"/>
      <c r="Z54" s="370"/>
      <c r="AA54" s="367"/>
      <c r="AB54" s="369"/>
      <c r="AC54" s="369"/>
      <c r="AD54" s="369"/>
      <c r="AE54" s="368"/>
      <c r="AF54" s="368"/>
      <c r="AG54" s="368"/>
      <c r="AH54" s="368" t="s">
        <v>1390</v>
      </c>
      <c r="AI54" s="1268"/>
      <c r="AJ54" s="1268"/>
      <c r="AK54" s="1268"/>
      <c r="AL54" s="1268"/>
      <c r="AM54" s="1268"/>
      <c r="AN54" s="368"/>
      <c r="AO54" s="368"/>
      <c r="AP54" s="368"/>
      <c r="AQ54" s="368"/>
      <c r="AR54" s="368"/>
      <c r="AS54" s="368"/>
      <c r="AT54" s="368"/>
      <c r="AU54" s="369"/>
      <c r="AV54" s="369"/>
      <c r="AW54" s="369"/>
      <c r="AY54" s="367"/>
      <c r="AZ54" s="369"/>
      <c r="BA54" s="368"/>
      <c r="BB54" s="368"/>
      <c r="BC54" s="368"/>
      <c r="BD54" s="368"/>
      <c r="BE54" s="368"/>
      <c r="BF54" s="368"/>
      <c r="BG54" s="368"/>
      <c r="BH54" s="368"/>
      <c r="BI54" s="369"/>
      <c r="BJ54" s="369"/>
      <c r="BK54" s="369"/>
      <c r="BL54" s="369"/>
      <c r="BM54" s="369"/>
      <c r="BN54" s="369"/>
      <c r="BO54" s="369"/>
      <c r="BP54" s="369"/>
      <c r="BQ54" s="369"/>
      <c r="BR54" s="368"/>
    </row>
    <row r="55" spans="1:70" s="359" customFormat="1" ht="15" customHeight="1">
      <c r="D55" s="364"/>
      <c r="E55" s="364" t="s">
        <v>2794</v>
      </c>
      <c r="F55" s="368"/>
      <c r="G55" s="364" t="s">
        <v>262</v>
      </c>
      <c r="H55" s="368"/>
      <c r="I55" s="368"/>
      <c r="J55" s="368"/>
      <c r="K55" s="368"/>
      <c r="L55" s="368"/>
      <c r="M55" s="368"/>
      <c r="N55" s="368"/>
      <c r="O55" s="368"/>
      <c r="P55" s="362"/>
      <c r="Q55" s="364" t="s">
        <v>156</v>
      </c>
      <c r="R55" s="362"/>
      <c r="S55" s="888"/>
      <c r="T55" s="888"/>
      <c r="U55" s="888"/>
      <c r="V55" s="370" t="s">
        <v>241</v>
      </c>
      <c r="W55" s="370"/>
      <c r="X55" s="370"/>
      <c r="Y55" s="370"/>
      <c r="Z55" s="370"/>
      <c r="AA55" s="367"/>
      <c r="AB55" s="369"/>
      <c r="AC55" s="369"/>
      <c r="AD55" s="369"/>
      <c r="AE55" s="368"/>
      <c r="AF55" s="368"/>
      <c r="AG55" s="368"/>
      <c r="AH55" s="368" t="s">
        <v>1390</v>
      </c>
      <c r="AI55" s="1268"/>
      <c r="AJ55" s="1268"/>
      <c r="AK55" s="1268"/>
      <c r="AL55" s="1268"/>
      <c r="AM55" s="1268"/>
      <c r="AN55" s="368"/>
      <c r="AO55" s="368"/>
      <c r="AP55" s="368"/>
      <c r="AQ55" s="368"/>
      <c r="AR55" s="368"/>
      <c r="AS55" s="368"/>
      <c r="AT55" s="368"/>
      <c r="AU55" s="369"/>
      <c r="AV55" s="369"/>
      <c r="AW55" s="369"/>
      <c r="AY55" s="367"/>
      <c r="AZ55" s="369"/>
      <c r="BA55" s="368"/>
      <c r="BB55" s="368"/>
      <c r="BC55" s="368"/>
      <c r="BD55" s="368"/>
      <c r="BE55" s="368"/>
      <c r="BF55" s="368"/>
      <c r="BG55" s="368"/>
      <c r="BH55" s="368"/>
      <c r="BI55" s="369"/>
      <c r="BJ55" s="369"/>
      <c r="BK55" s="369"/>
      <c r="BL55" s="369"/>
      <c r="BM55" s="369"/>
      <c r="BN55" s="369"/>
      <c r="BO55" s="369"/>
      <c r="BP55" s="369"/>
      <c r="BQ55" s="369"/>
      <c r="BR55" s="368"/>
    </row>
    <row r="56" spans="1:70" s="359" customFormat="1" ht="15" customHeight="1">
      <c r="D56" s="364"/>
      <c r="E56" s="364" t="s">
        <v>2794</v>
      </c>
      <c r="F56" s="368"/>
      <c r="G56" s="364" t="s">
        <v>262</v>
      </c>
      <c r="H56" s="368"/>
      <c r="I56" s="368"/>
      <c r="J56" s="368"/>
      <c r="K56" s="368"/>
      <c r="L56" s="368"/>
      <c r="M56" s="368"/>
      <c r="N56" s="368"/>
      <c r="O56" s="368"/>
      <c r="P56" s="362"/>
      <c r="Q56" s="364" t="s">
        <v>156</v>
      </c>
      <c r="R56" s="362"/>
      <c r="S56" s="888"/>
      <c r="T56" s="888"/>
      <c r="U56" s="888"/>
      <c r="V56" s="370" t="s">
        <v>241</v>
      </c>
      <c r="W56" s="370"/>
      <c r="X56" s="370"/>
      <c r="Y56" s="370"/>
      <c r="Z56" s="370"/>
      <c r="AA56" s="367"/>
      <c r="AB56" s="369"/>
      <c r="AC56" s="369"/>
      <c r="AD56" s="369"/>
      <c r="AE56" s="368"/>
      <c r="AF56" s="368"/>
      <c r="AG56" s="368"/>
      <c r="AH56" s="368" t="s">
        <v>1390</v>
      </c>
      <c r="AI56" s="1268"/>
      <c r="AJ56" s="1268"/>
      <c r="AK56" s="1268"/>
      <c r="AL56" s="1268"/>
      <c r="AM56" s="1268"/>
      <c r="AN56" s="368"/>
      <c r="AO56" s="368"/>
      <c r="AP56" s="368"/>
      <c r="AQ56" s="368"/>
      <c r="AR56" s="368"/>
      <c r="AS56" s="368"/>
      <c r="AT56" s="368"/>
      <c r="AU56" s="369"/>
      <c r="AV56" s="369"/>
      <c r="AW56" s="369"/>
      <c r="AY56" s="367"/>
      <c r="AZ56" s="369"/>
      <c r="BA56" s="368"/>
      <c r="BB56" s="368"/>
      <c r="BC56" s="368"/>
      <c r="BD56" s="368"/>
      <c r="BE56" s="368"/>
      <c r="BF56" s="368"/>
      <c r="BG56" s="368"/>
      <c r="BH56" s="368"/>
      <c r="BI56" s="369"/>
      <c r="BJ56" s="369"/>
      <c r="BK56" s="369"/>
      <c r="BL56" s="369"/>
      <c r="BM56" s="369"/>
      <c r="BN56" s="369"/>
      <c r="BO56" s="369"/>
      <c r="BP56" s="369"/>
      <c r="BQ56" s="369"/>
      <c r="BR56" s="368"/>
    </row>
    <row r="57" spans="1:70" s="359" customFormat="1" ht="15" customHeight="1">
      <c r="D57" s="364"/>
      <c r="E57" s="364" t="s">
        <v>2794</v>
      </c>
      <c r="F57" s="368"/>
      <c r="G57" s="364" t="s">
        <v>262</v>
      </c>
      <c r="H57" s="368"/>
      <c r="I57" s="368"/>
      <c r="J57" s="368"/>
      <c r="K57" s="368"/>
      <c r="L57" s="368"/>
      <c r="M57" s="368"/>
      <c r="N57" s="368"/>
      <c r="O57" s="368"/>
      <c r="P57" s="362"/>
      <c r="Q57" s="364" t="s">
        <v>156</v>
      </c>
      <c r="R57" s="362"/>
      <c r="S57" s="888"/>
      <c r="T57" s="888"/>
      <c r="U57" s="888"/>
      <c r="V57" s="370" t="s">
        <v>241</v>
      </c>
      <c r="W57" s="370"/>
      <c r="X57" s="370"/>
      <c r="Y57" s="370"/>
      <c r="Z57" s="370"/>
      <c r="AA57" s="367"/>
      <c r="AB57" s="369"/>
      <c r="AC57" s="369"/>
      <c r="AD57" s="369"/>
      <c r="AE57" s="368"/>
      <c r="AF57" s="368"/>
      <c r="AG57" s="368"/>
      <c r="AH57" s="368" t="s">
        <v>1390</v>
      </c>
      <c r="AI57" s="1268"/>
      <c r="AJ57" s="1268"/>
      <c r="AK57" s="1268"/>
      <c r="AL57" s="1268"/>
      <c r="AM57" s="1268"/>
      <c r="AN57" s="368"/>
      <c r="AO57" s="368"/>
      <c r="AP57" s="368"/>
      <c r="AQ57" s="368"/>
      <c r="AR57" s="368"/>
      <c r="AS57" s="368"/>
      <c r="AT57" s="368"/>
      <c r="AU57" s="369"/>
      <c r="AV57" s="369"/>
      <c r="AW57" s="369"/>
      <c r="AY57" s="367"/>
      <c r="AZ57" s="369"/>
      <c r="BA57" s="368"/>
      <c r="BB57" s="368"/>
      <c r="BC57" s="368"/>
      <c r="BD57" s="368"/>
      <c r="BE57" s="368"/>
      <c r="BF57" s="368"/>
      <c r="BG57" s="368"/>
      <c r="BH57" s="368"/>
      <c r="BI57" s="369"/>
      <c r="BJ57" s="369"/>
      <c r="BK57" s="369"/>
      <c r="BL57" s="369"/>
      <c r="BM57" s="369"/>
      <c r="BN57" s="369"/>
      <c r="BO57" s="369"/>
      <c r="BP57" s="369"/>
      <c r="BQ57" s="369"/>
      <c r="BR57" s="368"/>
    </row>
    <row r="58" spans="1:70" s="359" customFormat="1" ht="15" customHeight="1">
      <c r="D58" s="364"/>
      <c r="E58" s="364" t="s">
        <v>2794</v>
      </c>
      <c r="F58" s="368"/>
      <c r="G58" s="364" t="s">
        <v>262</v>
      </c>
      <c r="H58" s="368"/>
      <c r="I58" s="368"/>
      <c r="J58" s="368"/>
      <c r="K58" s="368"/>
      <c r="L58" s="368"/>
      <c r="M58" s="368"/>
      <c r="N58" s="368"/>
      <c r="O58" s="368"/>
      <c r="P58" s="362"/>
      <c r="Q58" s="364" t="s">
        <v>156</v>
      </c>
      <c r="R58" s="362"/>
      <c r="S58" s="888"/>
      <c r="T58" s="888"/>
      <c r="U58" s="888"/>
      <c r="V58" s="370" t="s">
        <v>241</v>
      </c>
      <c r="W58" s="370"/>
      <c r="X58" s="370"/>
      <c r="Y58" s="370"/>
      <c r="Z58" s="370"/>
      <c r="AA58" s="367"/>
      <c r="AB58" s="369"/>
      <c r="AC58" s="369"/>
      <c r="AD58" s="369"/>
      <c r="AE58" s="368"/>
      <c r="AF58" s="368"/>
      <c r="AG58" s="368"/>
      <c r="AH58" s="368" t="s">
        <v>1390</v>
      </c>
      <c r="AI58" s="1268"/>
      <c r="AJ58" s="1268"/>
      <c r="AK58" s="1268"/>
      <c r="AL58" s="1268"/>
      <c r="AM58" s="1268"/>
      <c r="AN58" s="368"/>
      <c r="AO58" s="368"/>
      <c r="AP58" s="368"/>
      <c r="AQ58" s="368"/>
      <c r="AR58" s="368"/>
      <c r="AS58" s="368"/>
      <c r="AT58" s="368"/>
      <c r="AU58" s="369"/>
      <c r="AV58" s="369"/>
      <c r="AW58" s="369"/>
      <c r="AY58" s="367"/>
      <c r="AZ58" s="369"/>
      <c r="BA58" s="368"/>
      <c r="BB58" s="368"/>
      <c r="BC58" s="368"/>
      <c r="BD58" s="368"/>
      <c r="BE58" s="368"/>
      <c r="BF58" s="368"/>
      <c r="BG58" s="368"/>
      <c r="BH58" s="368"/>
      <c r="BI58" s="369"/>
      <c r="BJ58" s="369"/>
      <c r="BK58" s="369"/>
      <c r="BL58" s="369"/>
      <c r="BM58" s="369"/>
      <c r="BN58" s="369"/>
      <c r="BO58" s="369"/>
      <c r="BP58" s="369"/>
      <c r="BQ58" s="369"/>
      <c r="BR58" s="368"/>
    </row>
    <row r="59" spans="1:70" s="359" customFormat="1" ht="15" customHeight="1">
      <c r="D59" s="364"/>
      <c r="E59" s="364" t="s">
        <v>2794</v>
      </c>
      <c r="F59" s="368"/>
      <c r="G59" s="364" t="s">
        <v>262</v>
      </c>
      <c r="H59" s="368"/>
      <c r="I59" s="368"/>
      <c r="J59" s="368"/>
      <c r="K59" s="368"/>
      <c r="L59" s="368"/>
      <c r="M59" s="368"/>
      <c r="N59" s="368"/>
      <c r="O59" s="368"/>
      <c r="P59" s="362"/>
      <c r="Q59" s="364" t="s">
        <v>156</v>
      </c>
      <c r="R59" s="362"/>
      <c r="S59" s="888"/>
      <c r="T59" s="888"/>
      <c r="U59" s="888"/>
      <c r="V59" s="370" t="s">
        <v>241</v>
      </c>
      <c r="W59" s="370"/>
      <c r="X59" s="370"/>
      <c r="Y59" s="370"/>
      <c r="Z59" s="370"/>
      <c r="AA59" s="367"/>
      <c r="AB59" s="369"/>
      <c r="AC59" s="369"/>
      <c r="AD59" s="369"/>
      <c r="AE59" s="368"/>
      <c r="AF59" s="368"/>
      <c r="AG59" s="368"/>
      <c r="AH59" s="368" t="s">
        <v>1390</v>
      </c>
      <c r="AI59" s="1268"/>
      <c r="AJ59" s="1268"/>
      <c r="AK59" s="1268"/>
      <c r="AL59" s="1268"/>
      <c r="AM59" s="1268"/>
      <c r="AN59" s="368"/>
      <c r="AO59" s="368"/>
      <c r="AP59" s="368"/>
      <c r="AQ59" s="368"/>
      <c r="AR59" s="368"/>
      <c r="AS59" s="368"/>
      <c r="AT59" s="368"/>
      <c r="AU59" s="369"/>
      <c r="AV59" s="369"/>
      <c r="AW59" s="369"/>
      <c r="AY59" s="367"/>
      <c r="AZ59" s="369"/>
      <c r="BA59" s="368"/>
      <c r="BB59" s="368"/>
      <c r="BC59" s="368"/>
      <c r="BD59" s="368"/>
      <c r="BE59" s="368"/>
      <c r="BF59" s="368"/>
      <c r="BG59" s="368"/>
      <c r="BH59" s="368"/>
      <c r="BI59" s="369"/>
      <c r="BJ59" s="369"/>
      <c r="BK59" s="369"/>
      <c r="BL59" s="369"/>
      <c r="BM59" s="369"/>
      <c r="BN59" s="369"/>
      <c r="BO59" s="369"/>
      <c r="BP59" s="369"/>
      <c r="BQ59" s="369"/>
      <c r="BR59" s="368"/>
    </row>
    <row r="60" spans="1:70" s="359" customFormat="1" ht="15" customHeight="1">
      <c r="D60" s="364"/>
      <c r="E60" s="364" t="s">
        <v>2794</v>
      </c>
      <c r="F60" s="368"/>
      <c r="G60" s="364" t="s">
        <v>262</v>
      </c>
      <c r="H60" s="368"/>
      <c r="I60" s="368"/>
      <c r="J60" s="368"/>
      <c r="K60" s="368"/>
      <c r="L60" s="368"/>
      <c r="M60" s="368"/>
      <c r="N60" s="368"/>
      <c r="O60" s="368"/>
      <c r="P60" s="362"/>
      <c r="Q60" s="364" t="s">
        <v>156</v>
      </c>
      <c r="R60" s="362"/>
      <c r="S60" s="888"/>
      <c r="T60" s="888"/>
      <c r="U60" s="888"/>
      <c r="V60" s="370" t="s">
        <v>241</v>
      </c>
      <c r="W60" s="370"/>
      <c r="X60" s="370"/>
      <c r="Y60" s="370"/>
      <c r="Z60" s="370"/>
      <c r="AA60" s="367"/>
      <c r="AB60" s="369"/>
      <c r="AC60" s="369"/>
      <c r="AD60" s="369"/>
      <c r="AE60" s="368"/>
      <c r="AF60" s="368"/>
      <c r="AG60" s="368"/>
      <c r="AH60" s="368" t="s">
        <v>1390</v>
      </c>
      <c r="AI60" s="1268"/>
      <c r="AJ60" s="1268"/>
      <c r="AK60" s="1268"/>
      <c r="AL60" s="1268"/>
      <c r="AM60" s="1268"/>
      <c r="AN60" s="368"/>
      <c r="AO60" s="368"/>
      <c r="AP60" s="368"/>
      <c r="AQ60" s="368"/>
      <c r="AR60" s="368"/>
      <c r="AS60" s="368"/>
      <c r="AT60" s="368"/>
      <c r="AU60" s="369"/>
      <c r="AV60" s="369"/>
      <c r="AW60" s="369"/>
      <c r="AY60" s="367"/>
      <c r="AZ60" s="369"/>
      <c r="BA60" s="368"/>
      <c r="BB60" s="368"/>
      <c r="BC60" s="368"/>
      <c r="BD60" s="368"/>
      <c r="BE60" s="368"/>
      <c r="BF60" s="368"/>
      <c r="BG60" s="368"/>
      <c r="BH60" s="368"/>
      <c r="BI60" s="369"/>
      <c r="BJ60" s="369"/>
      <c r="BK60" s="369"/>
      <c r="BL60" s="369"/>
      <c r="BM60" s="369"/>
      <c r="BN60" s="369"/>
      <c r="BO60" s="369"/>
      <c r="BP60" s="369"/>
      <c r="BQ60" s="369"/>
      <c r="BR60" s="368"/>
    </row>
    <row r="61" spans="1:70" s="359" customFormat="1">
      <c r="P61" s="362"/>
      <c r="Q61" s="362"/>
      <c r="R61" s="1632" t="s">
        <v>3501</v>
      </c>
      <c r="S61" s="362"/>
      <c r="T61" s="362"/>
      <c r="U61" s="362"/>
      <c r="V61" s="371"/>
      <c r="W61" s="371"/>
      <c r="X61" s="371"/>
      <c r="Y61" s="371"/>
      <c r="Z61" s="371"/>
      <c r="AA61" s="367"/>
      <c r="AB61" s="369"/>
      <c r="AC61" s="369"/>
      <c r="AD61" s="369"/>
      <c r="AE61" s="368"/>
      <c r="AF61" s="368"/>
      <c r="AG61" s="368"/>
      <c r="AH61" s="368"/>
      <c r="AI61" s="1269">
        <f>SUM(AI11:AI60)</f>
        <v>0</v>
      </c>
      <c r="AJ61" s="1269">
        <f t="shared" ref="AJ61:AM61" si="0">SUM(AJ11:AJ60)</f>
        <v>0</v>
      </c>
      <c r="AK61" s="1269">
        <f t="shared" si="0"/>
        <v>0</v>
      </c>
      <c r="AL61" s="1269">
        <f t="shared" si="0"/>
        <v>0</v>
      </c>
      <c r="AM61" s="1269">
        <f t="shared" si="0"/>
        <v>0</v>
      </c>
      <c r="AN61" s="368"/>
      <c r="AO61" s="368"/>
      <c r="AP61" s="368"/>
      <c r="AQ61" s="368"/>
      <c r="AR61" s="368"/>
      <c r="AS61" s="368"/>
      <c r="AT61" s="368"/>
      <c r="AU61" s="369"/>
      <c r="AV61" s="369"/>
      <c r="AW61" s="369"/>
      <c r="AY61" s="367"/>
      <c r="AZ61" s="369"/>
      <c r="BA61" s="368"/>
      <c r="BB61" s="368"/>
      <c r="BC61" s="368"/>
      <c r="BD61" s="368"/>
      <c r="BE61" s="368"/>
      <c r="BF61" s="368"/>
      <c r="BG61" s="368"/>
      <c r="BH61" s="368"/>
      <c r="BI61" s="369"/>
      <c r="BJ61" s="369"/>
      <c r="BK61" s="369"/>
      <c r="BL61" s="369"/>
      <c r="BM61" s="369"/>
      <c r="BN61" s="369"/>
      <c r="BO61" s="369"/>
      <c r="BP61" s="369"/>
      <c r="BQ61" s="369"/>
      <c r="BR61" s="368"/>
    </row>
    <row r="62" spans="1:70" s="359" customFormat="1">
      <c r="P62" s="362"/>
      <c r="Q62" s="362"/>
      <c r="R62" s="362"/>
      <c r="S62" s="362"/>
      <c r="T62" s="362"/>
      <c r="U62" s="362"/>
      <c r="V62" s="371"/>
      <c r="W62" s="371"/>
      <c r="X62" s="371"/>
      <c r="Y62" s="371"/>
      <c r="Z62" s="371"/>
      <c r="AA62" s="367"/>
      <c r="AB62" s="369"/>
      <c r="AC62" s="369"/>
      <c r="AD62" s="369"/>
      <c r="AE62" s="368"/>
      <c r="AF62" s="368"/>
      <c r="AG62" s="368"/>
      <c r="AH62" s="368"/>
      <c r="AK62" s="367"/>
      <c r="AL62" s="369"/>
      <c r="AM62" s="368"/>
      <c r="AN62" s="368"/>
      <c r="AO62" s="368"/>
      <c r="AP62" s="368"/>
      <c r="AQ62" s="368"/>
      <c r="AR62" s="368"/>
      <c r="AS62" s="368"/>
      <c r="AT62" s="368"/>
      <c r="AU62" s="369"/>
      <c r="AV62" s="369"/>
      <c r="AW62" s="369"/>
      <c r="AY62" s="367"/>
      <c r="AZ62" s="369"/>
      <c r="BA62" s="368"/>
      <c r="BB62" s="368"/>
      <c r="BC62" s="368"/>
      <c r="BD62" s="368"/>
      <c r="BE62" s="368"/>
      <c r="BF62" s="368"/>
      <c r="BG62" s="368"/>
      <c r="BH62" s="368"/>
      <c r="BI62" s="369"/>
      <c r="BJ62" s="369"/>
      <c r="BK62" s="369"/>
      <c r="BL62" s="369"/>
      <c r="BM62" s="369"/>
      <c r="BN62" s="369"/>
      <c r="BO62" s="369"/>
      <c r="BP62" s="369"/>
      <c r="BQ62" s="369"/>
      <c r="BR62" s="368"/>
    </row>
    <row r="63" spans="1:70">
      <c r="A63" s="359"/>
      <c r="B63" s="359"/>
      <c r="C63" s="360" t="s">
        <v>2795</v>
      </c>
      <c r="D63" s="360"/>
      <c r="E63" s="360"/>
      <c r="F63" s="360"/>
      <c r="G63" s="360"/>
      <c r="H63" s="360"/>
      <c r="I63" s="360"/>
      <c r="J63" s="360"/>
      <c r="K63" s="360"/>
      <c r="L63" s="360"/>
      <c r="M63" s="360"/>
      <c r="N63" s="360"/>
      <c r="O63" s="361"/>
      <c r="P63" s="361"/>
      <c r="Q63" s="361"/>
      <c r="R63" s="361"/>
      <c r="S63" s="361"/>
      <c r="T63" s="361"/>
      <c r="U63" s="361"/>
      <c r="V63" s="361"/>
      <c r="W63" s="361"/>
      <c r="X63" s="361"/>
      <c r="Y63" s="361"/>
      <c r="Z63" s="361"/>
      <c r="AA63" s="361"/>
      <c r="AB63" s="361"/>
      <c r="AC63" s="361"/>
      <c r="AD63" s="361"/>
      <c r="AE63" s="361"/>
      <c r="AF63" s="361"/>
      <c r="AG63" s="361"/>
      <c r="AH63" s="361"/>
      <c r="AI63" s="361"/>
      <c r="AJ63" s="361"/>
      <c r="AK63" s="361"/>
      <c r="AL63" s="361"/>
      <c r="AM63" s="361"/>
    </row>
    <row r="64" spans="1:70" s="359" customFormat="1">
      <c r="D64" s="364"/>
      <c r="E64" s="364" t="s">
        <v>2794</v>
      </c>
      <c r="F64" s="368"/>
      <c r="G64" s="364" t="s">
        <v>262</v>
      </c>
      <c r="H64" s="368"/>
      <c r="I64" s="368"/>
      <c r="J64" s="368"/>
      <c r="K64" s="368"/>
      <c r="L64" s="368"/>
      <c r="M64" s="368"/>
      <c r="N64" s="368"/>
      <c r="O64" s="368"/>
      <c r="P64" s="362"/>
      <c r="Q64" s="364" t="s">
        <v>156</v>
      </c>
      <c r="R64" s="362"/>
      <c r="S64" s="888"/>
      <c r="T64" s="888"/>
      <c r="U64" s="888"/>
      <c r="V64" s="370" t="s">
        <v>241</v>
      </c>
      <c r="W64" s="370"/>
      <c r="X64" s="370"/>
      <c r="Y64" s="370"/>
      <c r="Z64" s="370"/>
      <c r="AA64" s="367"/>
      <c r="AB64" s="369"/>
      <c r="AC64" s="369"/>
      <c r="AD64" s="369"/>
      <c r="AE64" s="368"/>
      <c r="AF64" s="368"/>
      <c r="AG64" s="368"/>
      <c r="AH64" s="368" t="s">
        <v>1390</v>
      </c>
      <c r="AI64" s="1268"/>
      <c r="AJ64" s="1268"/>
      <c r="AK64" s="1268"/>
      <c r="AL64" s="1268"/>
      <c r="AM64" s="1268"/>
      <c r="AN64" s="368"/>
      <c r="AO64" s="368"/>
      <c r="AP64" s="368"/>
      <c r="AQ64" s="368"/>
      <c r="AR64" s="368"/>
      <c r="AS64" s="368"/>
      <c r="AT64" s="368"/>
      <c r="AU64" s="369"/>
      <c r="AV64" s="369"/>
      <c r="AW64" s="369"/>
      <c r="AY64" s="367"/>
      <c r="AZ64" s="369"/>
      <c r="BA64" s="368"/>
      <c r="BB64" s="368"/>
      <c r="BC64" s="368"/>
      <c r="BD64" s="368"/>
      <c r="BE64" s="368"/>
      <c r="BF64" s="368"/>
      <c r="BG64" s="368"/>
      <c r="BH64" s="368"/>
      <c r="BI64" s="369"/>
      <c r="BJ64" s="369"/>
      <c r="BK64" s="369"/>
      <c r="BL64" s="369"/>
      <c r="BM64" s="369"/>
      <c r="BN64" s="369"/>
      <c r="BO64" s="369"/>
      <c r="BP64" s="369"/>
      <c r="BQ64" s="369"/>
      <c r="BR64" s="368"/>
    </row>
    <row r="65" spans="1:70" s="359" customFormat="1">
      <c r="D65" s="364"/>
      <c r="E65" s="364" t="s">
        <v>2794</v>
      </c>
      <c r="F65" s="368"/>
      <c r="G65" s="364" t="s">
        <v>262</v>
      </c>
      <c r="H65" s="368"/>
      <c r="I65" s="368"/>
      <c r="J65" s="368"/>
      <c r="K65" s="368"/>
      <c r="L65" s="368"/>
      <c r="M65" s="368"/>
      <c r="N65" s="368"/>
      <c r="O65" s="368"/>
      <c r="P65" s="362"/>
      <c r="Q65" s="364" t="s">
        <v>156</v>
      </c>
      <c r="R65" s="362"/>
      <c r="S65" s="888"/>
      <c r="T65" s="888"/>
      <c r="U65" s="888"/>
      <c r="V65" s="370" t="s">
        <v>241</v>
      </c>
      <c r="W65" s="370"/>
      <c r="X65" s="370"/>
      <c r="Y65" s="370"/>
      <c r="Z65" s="370"/>
      <c r="AA65" s="367"/>
      <c r="AB65" s="369"/>
      <c r="AC65" s="369"/>
      <c r="AD65" s="369"/>
      <c r="AE65" s="368"/>
      <c r="AF65" s="368"/>
      <c r="AG65" s="368"/>
      <c r="AH65" s="368" t="s">
        <v>1390</v>
      </c>
      <c r="AI65" s="1268"/>
      <c r="AJ65" s="1268"/>
      <c r="AK65" s="1268"/>
      <c r="AL65" s="1268"/>
      <c r="AM65" s="1268"/>
      <c r="AN65" s="368"/>
      <c r="AO65" s="368"/>
      <c r="AP65" s="368"/>
      <c r="AQ65" s="368"/>
      <c r="AR65" s="368"/>
      <c r="AS65" s="368"/>
      <c r="AT65" s="368"/>
      <c r="AU65" s="369"/>
      <c r="AV65" s="369"/>
      <c r="AW65" s="369"/>
      <c r="AY65" s="367"/>
      <c r="AZ65" s="369"/>
      <c r="BA65" s="368"/>
      <c r="BB65" s="368"/>
      <c r="BC65" s="368"/>
      <c r="BD65" s="368"/>
      <c r="BE65" s="368"/>
      <c r="BF65" s="368"/>
      <c r="BG65" s="368"/>
      <c r="BH65" s="368"/>
      <c r="BI65" s="369"/>
      <c r="BJ65" s="369"/>
      <c r="BK65" s="369"/>
      <c r="BL65" s="369"/>
      <c r="BM65" s="369"/>
      <c r="BN65" s="369"/>
      <c r="BO65" s="369"/>
      <c r="BP65" s="369"/>
      <c r="BQ65" s="369"/>
      <c r="BR65" s="368"/>
    </row>
    <row r="66" spans="1:70" s="359" customFormat="1">
      <c r="D66" s="364"/>
      <c r="E66" s="364" t="s">
        <v>2794</v>
      </c>
      <c r="F66" s="368"/>
      <c r="G66" s="364" t="s">
        <v>262</v>
      </c>
      <c r="H66" s="368"/>
      <c r="I66" s="368"/>
      <c r="J66" s="368"/>
      <c r="K66" s="368"/>
      <c r="L66" s="368"/>
      <c r="M66" s="368"/>
      <c r="N66" s="368"/>
      <c r="O66" s="368"/>
      <c r="P66" s="362"/>
      <c r="Q66" s="364" t="s">
        <v>156</v>
      </c>
      <c r="R66" s="362"/>
      <c r="S66" s="888"/>
      <c r="T66" s="888"/>
      <c r="U66" s="888"/>
      <c r="V66" s="370" t="s">
        <v>241</v>
      </c>
      <c r="W66" s="370"/>
      <c r="X66" s="370"/>
      <c r="Y66" s="370"/>
      <c r="Z66" s="370"/>
      <c r="AA66" s="367"/>
      <c r="AB66" s="369"/>
      <c r="AC66" s="369"/>
      <c r="AD66" s="369"/>
      <c r="AE66" s="368"/>
      <c r="AF66" s="368"/>
      <c r="AG66" s="368"/>
      <c r="AH66" s="368" t="s">
        <v>1390</v>
      </c>
      <c r="AI66" s="1268"/>
      <c r="AJ66" s="1268"/>
      <c r="AK66" s="1268"/>
      <c r="AL66" s="1268"/>
      <c r="AM66" s="1268"/>
      <c r="AN66" s="368"/>
      <c r="AO66" s="368"/>
      <c r="AP66" s="368"/>
      <c r="AQ66" s="368"/>
      <c r="AR66" s="368"/>
      <c r="AS66" s="368"/>
      <c r="AT66" s="368"/>
      <c r="AU66" s="369"/>
      <c r="AV66" s="369"/>
      <c r="AW66" s="369"/>
      <c r="AY66" s="367"/>
      <c r="AZ66" s="369"/>
      <c r="BA66" s="368"/>
      <c r="BB66" s="368"/>
      <c r="BC66" s="368"/>
      <c r="BD66" s="368"/>
      <c r="BE66" s="368"/>
      <c r="BF66" s="368"/>
      <c r="BG66" s="368"/>
      <c r="BH66" s="368"/>
      <c r="BI66" s="369"/>
      <c r="BJ66" s="369"/>
      <c r="BK66" s="369"/>
      <c r="BL66" s="369"/>
      <c r="BM66" s="369"/>
      <c r="BN66" s="369"/>
      <c r="BO66" s="369"/>
      <c r="BP66" s="369"/>
      <c r="BQ66" s="369"/>
      <c r="BR66" s="368"/>
    </row>
    <row r="67" spans="1:70" s="359" customFormat="1">
      <c r="D67" s="364"/>
      <c r="E67" s="364" t="s">
        <v>2794</v>
      </c>
      <c r="F67" s="368"/>
      <c r="G67" s="364" t="s">
        <v>262</v>
      </c>
      <c r="H67" s="368"/>
      <c r="I67" s="368"/>
      <c r="J67" s="368"/>
      <c r="K67" s="368"/>
      <c r="L67" s="368"/>
      <c r="M67" s="368"/>
      <c r="N67" s="368"/>
      <c r="O67" s="368"/>
      <c r="P67" s="362"/>
      <c r="Q67" s="364" t="s">
        <v>156</v>
      </c>
      <c r="R67" s="362"/>
      <c r="S67" s="888"/>
      <c r="T67" s="888"/>
      <c r="U67" s="888"/>
      <c r="V67" s="370" t="s">
        <v>241</v>
      </c>
      <c r="W67" s="370"/>
      <c r="X67" s="370"/>
      <c r="Y67" s="370"/>
      <c r="Z67" s="370"/>
      <c r="AA67" s="367"/>
      <c r="AB67" s="369"/>
      <c r="AC67" s="369"/>
      <c r="AD67" s="369"/>
      <c r="AE67" s="368"/>
      <c r="AF67" s="368"/>
      <c r="AG67" s="368"/>
      <c r="AH67" s="368" t="s">
        <v>1390</v>
      </c>
      <c r="AI67" s="1268"/>
      <c r="AJ67" s="1268"/>
      <c r="AK67" s="1268"/>
      <c r="AL67" s="1268"/>
      <c r="AM67" s="1268"/>
      <c r="AN67" s="368"/>
      <c r="AO67" s="368"/>
      <c r="AP67" s="368"/>
      <c r="AQ67" s="368"/>
      <c r="AR67" s="368"/>
      <c r="AS67" s="368"/>
      <c r="AT67" s="368"/>
      <c r="AU67" s="369"/>
      <c r="AV67" s="369"/>
      <c r="AW67" s="369"/>
      <c r="AY67" s="367"/>
      <c r="AZ67" s="369"/>
      <c r="BA67" s="368"/>
      <c r="BB67" s="368"/>
      <c r="BC67" s="368"/>
      <c r="BD67" s="368"/>
      <c r="BE67" s="368"/>
      <c r="BF67" s="368"/>
      <c r="BG67" s="368"/>
      <c r="BH67" s="368"/>
      <c r="BI67" s="369"/>
      <c r="BJ67" s="369"/>
      <c r="BK67" s="369"/>
      <c r="BL67" s="369"/>
      <c r="BM67" s="369"/>
      <c r="BN67" s="369"/>
      <c r="BO67" s="369"/>
      <c r="BP67" s="369"/>
      <c r="BQ67" s="369"/>
      <c r="BR67" s="368"/>
    </row>
    <row r="68" spans="1:70" s="359" customFormat="1">
      <c r="D68" s="364"/>
      <c r="E68" s="364" t="s">
        <v>2794</v>
      </c>
      <c r="F68" s="368"/>
      <c r="G68" s="364" t="s">
        <v>262</v>
      </c>
      <c r="H68" s="368"/>
      <c r="I68" s="368"/>
      <c r="J68" s="368"/>
      <c r="K68" s="368"/>
      <c r="L68" s="368"/>
      <c r="M68" s="368"/>
      <c r="N68" s="368"/>
      <c r="O68" s="368"/>
      <c r="P68" s="362"/>
      <c r="Q68" s="364" t="s">
        <v>156</v>
      </c>
      <c r="R68" s="362"/>
      <c r="S68" s="888"/>
      <c r="T68" s="888"/>
      <c r="U68" s="888"/>
      <c r="V68" s="370" t="s">
        <v>241</v>
      </c>
      <c r="W68" s="370"/>
      <c r="X68" s="370"/>
      <c r="Y68" s="370"/>
      <c r="Z68" s="370"/>
      <c r="AA68" s="367"/>
      <c r="AB68" s="369"/>
      <c r="AC68" s="369"/>
      <c r="AD68" s="369"/>
      <c r="AE68" s="368"/>
      <c r="AF68" s="368"/>
      <c r="AG68" s="368"/>
      <c r="AH68" s="368" t="s">
        <v>1390</v>
      </c>
      <c r="AI68" s="1268"/>
      <c r="AJ68" s="1268"/>
      <c r="AK68" s="1268"/>
      <c r="AL68" s="1268"/>
      <c r="AM68" s="1268"/>
      <c r="AN68" s="368"/>
      <c r="AO68" s="368"/>
      <c r="AP68" s="368"/>
      <c r="AQ68" s="368"/>
      <c r="AR68" s="368"/>
      <c r="AS68" s="368"/>
      <c r="AT68" s="368"/>
      <c r="AU68" s="369"/>
      <c r="AV68" s="369"/>
      <c r="AW68" s="369"/>
      <c r="AY68" s="367"/>
      <c r="AZ68" s="369"/>
      <c r="BA68" s="368"/>
      <c r="BB68" s="368"/>
      <c r="BC68" s="368"/>
      <c r="BD68" s="368"/>
      <c r="BE68" s="368"/>
      <c r="BF68" s="368"/>
      <c r="BG68" s="368"/>
      <c r="BH68" s="368"/>
      <c r="BI68" s="369"/>
      <c r="BJ68" s="369"/>
      <c r="BK68" s="369"/>
      <c r="BL68" s="369"/>
      <c r="BM68" s="369"/>
      <c r="BN68" s="369"/>
      <c r="BO68" s="369"/>
      <c r="BP68" s="369"/>
      <c r="BQ68" s="369"/>
      <c r="BR68" s="368"/>
    </row>
    <row r="69" spans="1:70" s="359" customFormat="1">
      <c r="D69" s="364"/>
      <c r="E69" s="364" t="s">
        <v>2794</v>
      </c>
      <c r="F69" s="368"/>
      <c r="G69" s="364" t="s">
        <v>262</v>
      </c>
      <c r="H69" s="368"/>
      <c r="I69" s="368"/>
      <c r="J69" s="368"/>
      <c r="K69" s="368"/>
      <c r="L69" s="368"/>
      <c r="M69" s="368"/>
      <c r="N69" s="368"/>
      <c r="O69" s="368"/>
      <c r="P69" s="362"/>
      <c r="Q69" s="364" t="s">
        <v>156</v>
      </c>
      <c r="R69" s="362"/>
      <c r="S69" s="888"/>
      <c r="T69" s="888"/>
      <c r="U69" s="888"/>
      <c r="V69" s="370" t="s">
        <v>241</v>
      </c>
      <c r="W69" s="370"/>
      <c r="X69" s="370"/>
      <c r="Y69" s="370"/>
      <c r="Z69" s="370"/>
      <c r="AA69" s="367"/>
      <c r="AB69" s="369"/>
      <c r="AC69" s="369"/>
      <c r="AD69" s="369"/>
      <c r="AE69" s="368"/>
      <c r="AF69" s="368"/>
      <c r="AG69" s="368"/>
      <c r="AH69" s="368" t="s">
        <v>1390</v>
      </c>
      <c r="AI69" s="1268"/>
      <c r="AJ69" s="1268"/>
      <c r="AK69" s="1268"/>
      <c r="AL69" s="1268"/>
      <c r="AM69" s="1268"/>
      <c r="AN69" s="368"/>
      <c r="AO69" s="368"/>
      <c r="AP69" s="368"/>
      <c r="AQ69" s="368"/>
      <c r="AR69" s="368"/>
      <c r="AS69" s="368"/>
      <c r="AT69" s="368"/>
      <c r="AU69" s="369"/>
      <c r="AV69" s="369"/>
      <c r="AW69" s="369"/>
      <c r="AY69" s="367"/>
      <c r="AZ69" s="369"/>
      <c r="BA69" s="368"/>
      <c r="BB69" s="368"/>
      <c r="BC69" s="368"/>
      <c r="BD69" s="368"/>
      <c r="BE69" s="368"/>
      <c r="BF69" s="368"/>
      <c r="BG69" s="368"/>
      <c r="BH69" s="368"/>
      <c r="BI69" s="369"/>
      <c r="BJ69" s="369"/>
      <c r="BK69" s="369"/>
      <c r="BL69" s="369"/>
      <c r="BM69" s="369"/>
      <c r="BN69" s="369"/>
      <c r="BO69" s="369"/>
      <c r="BP69" s="369"/>
      <c r="BQ69" s="369"/>
      <c r="BR69" s="368"/>
    </row>
    <row r="70" spans="1:70" s="359" customFormat="1">
      <c r="D70" s="364"/>
      <c r="E70" s="364" t="s">
        <v>2794</v>
      </c>
      <c r="F70" s="368"/>
      <c r="G70" s="364" t="s">
        <v>262</v>
      </c>
      <c r="H70" s="368"/>
      <c r="I70" s="368"/>
      <c r="J70" s="368"/>
      <c r="K70" s="368"/>
      <c r="L70" s="368"/>
      <c r="M70" s="368"/>
      <c r="N70" s="368"/>
      <c r="O70" s="368"/>
      <c r="P70" s="362"/>
      <c r="Q70" s="364" t="s">
        <v>156</v>
      </c>
      <c r="R70" s="362"/>
      <c r="S70" s="888"/>
      <c r="T70" s="888"/>
      <c r="U70" s="888"/>
      <c r="V70" s="370" t="s">
        <v>241</v>
      </c>
      <c r="W70" s="370"/>
      <c r="X70" s="370"/>
      <c r="Y70" s="370"/>
      <c r="Z70" s="370"/>
      <c r="AA70" s="367"/>
      <c r="AB70" s="369"/>
      <c r="AC70" s="369"/>
      <c r="AD70" s="369"/>
      <c r="AE70" s="368"/>
      <c r="AF70" s="368"/>
      <c r="AG70" s="368"/>
      <c r="AH70" s="368" t="s">
        <v>1390</v>
      </c>
      <c r="AI70" s="1268"/>
      <c r="AJ70" s="1268"/>
      <c r="AK70" s="1268"/>
      <c r="AL70" s="1268"/>
      <c r="AM70" s="1268"/>
      <c r="AN70" s="368"/>
      <c r="AO70" s="368"/>
      <c r="AP70" s="368"/>
      <c r="AQ70" s="368"/>
      <c r="AR70" s="368"/>
      <c r="AS70" s="368"/>
      <c r="AT70" s="368"/>
      <c r="AU70" s="369"/>
      <c r="AV70" s="369"/>
      <c r="AW70" s="369"/>
      <c r="AY70" s="367"/>
      <c r="AZ70" s="369"/>
      <c r="BA70" s="368"/>
      <c r="BB70" s="368"/>
      <c r="BC70" s="368"/>
      <c r="BD70" s="368"/>
      <c r="BE70" s="368"/>
      <c r="BF70" s="368"/>
      <c r="BG70" s="368"/>
      <c r="BH70" s="368"/>
      <c r="BI70" s="369"/>
      <c r="BJ70" s="369"/>
      <c r="BK70" s="369"/>
      <c r="BL70" s="369"/>
      <c r="BM70" s="369"/>
      <c r="BN70" s="369"/>
      <c r="BO70" s="369"/>
      <c r="BP70" s="369"/>
      <c r="BQ70" s="369"/>
      <c r="BR70" s="368"/>
    </row>
    <row r="71" spans="1:70" s="359" customFormat="1">
      <c r="D71" s="364"/>
      <c r="E71" s="364" t="s">
        <v>2794</v>
      </c>
      <c r="F71" s="368"/>
      <c r="G71" s="364" t="s">
        <v>262</v>
      </c>
      <c r="H71" s="368"/>
      <c r="I71" s="368"/>
      <c r="J71" s="368"/>
      <c r="K71" s="368"/>
      <c r="L71" s="368"/>
      <c r="M71" s="368"/>
      <c r="N71" s="368"/>
      <c r="O71" s="368"/>
      <c r="P71" s="362"/>
      <c r="Q71" s="364" t="s">
        <v>156</v>
      </c>
      <c r="R71" s="362"/>
      <c r="S71" s="888"/>
      <c r="T71" s="888"/>
      <c r="U71" s="888"/>
      <c r="V71" s="370" t="s">
        <v>241</v>
      </c>
      <c r="W71" s="370"/>
      <c r="X71" s="370"/>
      <c r="Y71" s="370"/>
      <c r="Z71" s="370"/>
      <c r="AA71" s="367"/>
      <c r="AB71" s="369"/>
      <c r="AC71" s="369"/>
      <c r="AD71" s="369"/>
      <c r="AE71" s="368"/>
      <c r="AF71" s="368"/>
      <c r="AG71" s="368"/>
      <c r="AH71" s="368" t="s">
        <v>1390</v>
      </c>
      <c r="AI71" s="1268"/>
      <c r="AJ71" s="1268"/>
      <c r="AK71" s="1268"/>
      <c r="AL71" s="1268"/>
      <c r="AM71" s="1268"/>
      <c r="AN71" s="368"/>
      <c r="AO71" s="368"/>
      <c r="AP71" s="368"/>
      <c r="AQ71" s="368"/>
      <c r="AR71" s="368"/>
      <c r="AS71" s="368"/>
      <c r="AT71" s="368"/>
      <c r="AU71" s="369"/>
      <c r="AV71" s="369"/>
      <c r="AW71" s="369"/>
      <c r="AY71" s="367"/>
      <c r="AZ71" s="369"/>
      <c r="BA71" s="368"/>
      <c r="BB71" s="368"/>
      <c r="BC71" s="368"/>
      <c r="BD71" s="368"/>
      <c r="BE71" s="368"/>
      <c r="BF71" s="368"/>
      <c r="BG71" s="368"/>
      <c r="BH71" s="368"/>
      <c r="BI71" s="369"/>
      <c r="BJ71" s="369"/>
      <c r="BK71" s="369"/>
      <c r="BL71" s="369"/>
      <c r="BM71" s="369"/>
      <c r="BN71" s="369"/>
      <c r="BO71" s="369"/>
      <c r="BP71" s="369"/>
      <c r="BQ71" s="369"/>
      <c r="BR71" s="368"/>
    </row>
    <row r="72" spans="1:70" s="359" customFormat="1">
      <c r="D72" s="364"/>
      <c r="E72" s="364" t="s">
        <v>2794</v>
      </c>
      <c r="F72" s="368"/>
      <c r="G72" s="364" t="s">
        <v>262</v>
      </c>
      <c r="H72" s="368"/>
      <c r="I72" s="368"/>
      <c r="J72" s="368"/>
      <c r="K72" s="368"/>
      <c r="L72" s="368"/>
      <c r="M72" s="368"/>
      <c r="N72" s="368"/>
      <c r="O72" s="368"/>
      <c r="P72" s="362"/>
      <c r="Q72" s="364" t="s">
        <v>156</v>
      </c>
      <c r="R72" s="362"/>
      <c r="S72" s="888"/>
      <c r="T72" s="888"/>
      <c r="U72" s="888"/>
      <c r="V72" s="370" t="s">
        <v>241</v>
      </c>
      <c r="W72" s="370"/>
      <c r="X72" s="370"/>
      <c r="Y72" s="370"/>
      <c r="Z72" s="370"/>
      <c r="AA72" s="367"/>
      <c r="AB72" s="369"/>
      <c r="AC72" s="369"/>
      <c r="AD72" s="369"/>
      <c r="AE72" s="368"/>
      <c r="AF72" s="368"/>
      <c r="AG72" s="368"/>
      <c r="AH72" s="368" t="s">
        <v>1390</v>
      </c>
      <c r="AI72" s="1268"/>
      <c r="AJ72" s="1268"/>
      <c r="AK72" s="1268"/>
      <c r="AL72" s="1268"/>
      <c r="AM72" s="1268"/>
      <c r="AN72" s="368"/>
      <c r="AO72" s="368"/>
      <c r="AP72" s="368"/>
      <c r="AQ72" s="368"/>
      <c r="AR72" s="368"/>
      <c r="AS72" s="368"/>
      <c r="AT72" s="368"/>
      <c r="AU72" s="369"/>
      <c r="AV72" s="369"/>
      <c r="AW72" s="369"/>
      <c r="AY72" s="367"/>
      <c r="AZ72" s="369"/>
      <c r="BA72" s="368"/>
      <c r="BB72" s="368"/>
      <c r="BC72" s="368"/>
      <c r="BD72" s="368"/>
      <c r="BE72" s="368"/>
      <c r="BF72" s="368"/>
      <c r="BG72" s="368"/>
      <c r="BH72" s="368"/>
      <c r="BI72" s="369"/>
      <c r="BJ72" s="369"/>
      <c r="BK72" s="369"/>
      <c r="BL72" s="369"/>
      <c r="BM72" s="369"/>
      <c r="BN72" s="369"/>
      <c r="BO72" s="369"/>
      <c r="BP72" s="369"/>
      <c r="BQ72" s="369"/>
      <c r="BR72" s="368"/>
    </row>
    <row r="73" spans="1:70" s="359" customFormat="1">
      <c r="D73" s="364"/>
      <c r="E73" s="364" t="s">
        <v>2794</v>
      </c>
      <c r="F73" s="368"/>
      <c r="G73" s="364" t="s">
        <v>262</v>
      </c>
      <c r="H73" s="368"/>
      <c r="I73" s="368"/>
      <c r="J73" s="368"/>
      <c r="K73" s="368"/>
      <c r="L73" s="368"/>
      <c r="M73" s="368"/>
      <c r="N73" s="368"/>
      <c r="O73" s="368"/>
      <c r="P73" s="362"/>
      <c r="Q73" s="364" t="s">
        <v>156</v>
      </c>
      <c r="R73" s="362"/>
      <c r="S73" s="888"/>
      <c r="T73" s="888"/>
      <c r="U73" s="888"/>
      <c r="V73" s="370" t="s">
        <v>241</v>
      </c>
      <c r="W73" s="370"/>
      <c r="X73" s="370"/>
      <c r="Y73" s="370"/>
      <c r="Z73" s="370"/>
      <c r="AA73" s="367"/>
      <c r="AB73" s="369"/>
      <c r="AC73" s="369"/>
      <c r="AD73" s="369"/>
      <c r="AE73" s="368"/>
      <c r="AF73" s="368"/>
      <c r="AG73" s="368"/>
      <c r="AH73" s="368" t="s">
        <v>1390</v>
      </c>
      <c r="AI73" s="1268"/>
      <c r="AJ73" s="1268"/>
      <c r="AK73" s="1268"/>
      <c r="AL73" s="1268"/>
      <c r="AM73" s="1268"/>
      <c r="AN73" s="368"/>
      <c r="AO73" s="368"/>
      <c r="AP73" s="368"/>
      <c r="AQ73" s="368"/>
      <c r="AR73" s="368"/>
      <c r="AS73" s="368"/>
      <c r="AT73" s="368"/>
      <c r="AU73" s="369"/>
      <c r="AV73" s="369"/>
      <c r="AW73" s="369"/>
      <c r="AY73" s="367"/>
      <c r="AZ73" s="369"/>
      <c r="BA73" s="368"/>
      <c r="BB73" s="368"/>
      <c r="BC73" s="368"/>
      <c r="BD73" s="368"/>
      <c r="BE73" s="368"/>
      <c r="BF73" s="368"/>
      <c r="BG73" s="368"/>
      <c r="BH73" s="368"/>
      <c r="BI73" s="369"/>
      <c r="BJ73" s="369"/>
      <c r="BK73" s="369"/>
      <c r="BL73" s="369"/>
      <c r="BM73" s="369"/>
      <c r="BN73" s="369"/>
      <c r="BO73" s="369"/>
      <c r="BP73" s="369"/>
      <c r="BQ73" s="369"/>
      <c r="BR73" s="368"/>
    </row>
    <row r="74" spans="1:70" s="359" customFormat="1">
      <c r="P74" s="362"/>
      <c r="Q74" s="362"/>
      <c r="R74" s="372" t="s">
        <v>2582</v>
      </c>
      <c r="S74" s="362"/>
      <c r="T74" s="362"/>
      <c r="U74" s="362"/>
      <c r="V74" s="371"/>
      <c r="W74" s="371"/>
      <c r="X74" s="371"/>
      <c r="Y74" s="371"/>
      <c r="Z74" s="371"/>
      <c r="AA74" s="367"/>
      <c r="AB74" s="369"/>
      <c r="AC74" s="369"/>
      <c r="AD74" s="369"/>
      <c r="AE74" s="368"/>
      <c r="AF74" s="368"/>
      <c r="AG74" s="368"/>
      <c r="AH74" s="368"/>
      <c r="AI74" s="1269">
        <f>SUM(AI64:AI73)</f>
        <v>0</v>
      </c>
      <c r="AJ74" s="1269">
        <f t="shared" ref="AJ74:AM74" si="1">SUM(AJ64:AJ73)</f>
        <v>0</v>
      </c>
      <c r="AK74" s="1269">
        <f t="shared" si="1"/>
        <v>0</v>
      </c>
      <c r="AL74" s="1269">
        <f t="shared" si="1"/>
        <v>0</v>
      </c>
      <c r="AM74" s="1269">
        <f t="shared" si="1"/>
        <v>0</v>
      </c>
      <c r="AN74" s="368"/>
      <c r="AO74" s="368"/>
      <c r="AP74" s="368"/>
      <c r="AQ74" s="368"/>
      <c r="AR74" s="368"/>
      <c r="AS74" s="368"/>
      <c r="AT74" s="368"/>
      <c r="AU74" s="369"/>
      <c r="AV74" s="369"/>
      <c r="AW74" s="369"/>
      <c r="AY74" s="367"/>
      <c r="AZ74" s="369"/>
      <c r="BA74" s="368"/>
      <c r="BB74" s="368"/>
      <c r="BC74" s="368"/>
      <c r="BD74" s="368"/>
      <c r="BE74" s="368"/>
      <c r="BF74" s="368"/>
      <c r="BG74" s="368"/>
      <c r="BH74" s="368"/>
      <c r="BI74" s="369"/>
      <c r="BJ74" s="369"/>
      <c r="BK74" s="369"/>
      <c r="BL74" s="369"/>
      <c r="BM74" s="369"/>
      <c r="BN74" s="369"/>
      <c r="BO74" s="369"/>
      <c r="BP74" s="369"/>
      <c r="BQ74" s="369"/>
      <c r="BR74" s="368"/>
    </row>
    <row r="76" spans="1:70">
      <c r="A76" s="359"/>
      <c r="B76" s="359"/>
      <c r="C76" s="360" t="s">
        <v>2796</v>
      </c>
      <c r="D76" s="360"/>
      <c r="E76" s="360"/>
      <c r="F76" s="360"/>
      <c r="G76" s="360"/>
      <c r="H76" s="360"/>
      <c r="I76" s="360"/>
      <c r="J76" s="360"/>
      <c r="K76" s="360"/>
      <c r="L76" s="360"/>
      <c r="M76" s="360"/>
      <c r="N76" s="360"/>
      <c r="O76" s="361"/>
      <c r="P76" s="361"/>
      <c r="Q76" s="361"/>
      <c r="R76" s="361"/>
      <c r="S76" s="361"/>
      <c r="T76" s="361"/>
      <c r="U76" s="361"/>
      <c r="V76" s="361"/>
      <c r="W76" s="361"/>
      <c r="X76" s="361"/>
      <c r="Y76" s="361"/>
      <c r="Z76" s="361"/>
      <c r="AA76" s="361"/>
      <c r="AB76" s="361"/>
      <c r="AC76" s="361"/>
      <c r="AD76" s="361"/>
      <c r="AE76" s="361"/>
      <c r="AF76" s="361"/>
      <c r="AG76" s="361"/>
      <c r="AH76" s="361"/>
      <c r="AI76" s="361"/>
      <c r="AJ76" s="361"/>
      <c r="AK76" s="361"/>
      <c r="AL76" s="361"/>
      <c r="AM76" s="361"/>
    </row>
    <row r="77" spans="1:70" s="359" customFormat="1">
      <c r="P77" s="362"/>
      <c r="Q77" s="362"/>
      <c r="R77" s="362"/>
      <c r="S77" s="362"/>
      <c r="T77" s="362"/>
      <c r="U77" s="362"/>
      <c r="V77" s="371"/>
      <c r="W77" s="371"/>
      <c r="X77" s="371"/>
      <c r="Y77" s="371"/>
      <c r="Z77" s="371"/>
      <c r="AA77" s="367"/>
      <c r="AB77" s="369"/>
      <c r="AC77" s="369"/>
      <c r="AD77" s="369"/>
      <c r="AE77" s="368"/>
      <c r="AF77" s="368"/>
      <c r="AG77" s="368"/>
      <c r="AH77" s="368"/>
      <c r="AK77" s="367"/>
      <c r="AL77" s="369"/>
      <c r="AM77" s="368"/>
      <c r="AN77" s="368"/>
      <c r="AO77" s="368"/>
      <c r="AP77" s="368"/>
      <c r="AQ77" s="368"/>
      <c r="AR77" s="368"/>
      <c r="AS77" s="368"/>
      <c r="AT77" s="368"/>
      <c r="AU77" s="369"/>
      <c r="AV77" s="369"/>
      <c r="AW77" s="369"/>
      <c r="AY77" s="367"/>
      <c r="AZ77" s="369"/>
      <c r="BA77" s="368"/>
      <c r="BB77" s="368"/>
      <c r="BC77" s="368"/>
      <c r="BD77" s="368"/>
      <c r="BE77" s="368"/>
      <c r="BF77" s="368"/>
      <c r="BG77" s="368"/>
      <c r="BH77" s="368"/>
      <c r="BI77" s="369"/>
      <c r="BJ77" s="369"/>
      <c r="BK77" s="369"/>
      <c r="BL77" s="369"/>
      <c r="BM77" s="369"/>
      <c r="BN77" s="369"/>
      <c r="BO77" s="369"/>
      <c r="BP77" s="369"/>
      <c r="BQ77" s="369"/>
      <c r="BR77" s="368"/>
    </row>
    <row r="78" spans="1:70" s="359" customFormat="1">
      <c r="D78" s="364"/>
      <c r="E78" s="364" t="s">
        <v>2794</v>
      </c>
      <c r="F78" s="368"/>
      <c r="G78" s="364" t="s">
        <v>262</v>
      </c>
      <c r="H78" s="368"/>
      <c r="I78" s="368"/>
      <c r="J78" s="368"/>
      <c r="K78" s="368"/>
      <c r="L78" s="368"/>
      <c r="M78" s="368"/>
      <c r="N78" s="368"/>
      <c r="O78" s="368"/>
      <c r="P78" s="362"/>
      <c r="Q78" s="364" t="s">
        <v>156</v>
      </c>
      <c r="R78" s="362"/>
      <c r="S78" s="888"/>
      <c r="T78" s="888"/>
      <c r="U78" s="888"/>
      <c r="V78" s="370" t="s">
        <v>241</v>
      </c>
      <c r="W78" s="370"/>
      <c r="X78" s="370"/>
      <c r="Y78" s="370"/>
      <c r="Z78" s="370"/>
      <c r="AA78" s="367"/>
      <c r="AB78" s="369"/>
      <c r="AC78" s="369"/>
      <c r="AD78" s="369"/>
      <c r="AE78" s="368"/>
      <c r="AF78" s="368"/>
      <c r="AG78" s="368"/>
      <c r="AH78" s="368" t="s">
        <v>1390</v>
      </c>
      <c r="AI78" s="1268"/>
      <c r="AJ78" s="1268"/>
      <c r="AK78" s="1268"/>
      <c r="AL78" s="1268"/>
      <c r="AM78" s="1268"/>
      <c r="AN78" s="368"/>
      <c r="AO78" s="368"/>
      <c r="AP78" s="368"/>
      <c r="AQ78" s="368"/>
      <c r="AR78" s="368"/>
      <c r="AS78" s="368"/>
      <c r="AT78" s="368"/>
      <c r="AU78" s="369"/>
      <c r="AV78" s="369"/>
      <c r="AW78" s="369"/>
      <c r="AY78" s="367"/>
      <c r="AZ78" s="369"/>
      <c r="BA78" s="368"/>
      <c r="BB78" s="368"/>
      <c r="BC78" s="368"/>
      <c r="BD78" s="368"/>
      <c r="BE78" s="368"/>
      <c r="BF78" s="368"/>
      <c r="BG78" s="368"/>
      <c r="BH78" s="368"/>
      <c r="BI78" s="369"/>
      <c r="BJ78" s="369"/>
      <c r="BK78" s="369"/>
      <c r="BL78" s="369"/>
      <c r="BM78" s="369"/>
      <c r="BN78" s="369"/>
      <c r="BO78" s="369"/>
      <c r="BP78" s="369"/>
      <c r="BQ78" s="369"/>
      <c r="BR78" s="368"/>
    </row>
    <row r="79" spans="1:70" s="359" customFormat="1" ht="14.5">
      <c r="D79" s="364"/>
      <c r="E79" s="364"/>
      <c r="F79" s="368"/>
      <c r="G79" s="364"/>
      <c r="H79" s="368"/>
      <c r="I79" s="368"/>
      <c r="J79" s="368"/>
      <c r="K79" s="368"/>
      <c r="L79" s="368"/>
      <c r="M79" s="368"/>
      <c r="N79" s="368"/>
      <c r="O79" s="368"/>
      <c r="P79" s="362"/>
      <c r="Q79" s="364" t="s">
        <v>2797</v>
      </c>
      <c r="R79" s="362"/>
      <c r="S79" s="370"/>
      <c r="T79" s="370"/>
      <c r="U79" s="370"/>
      <c r="V79" s="370"/>
      <c r="W79" s="370"/>
      <c r="X79" s="370"/>
      <c r="Y79" s="370"/>
      <c r="Z79" s="370"/>
      <c r="AA79" s="367"/>
      <c r="AB79" s="369"/>
      <c r="AC79" s="369"/>
      <c r="AD79" s="369"/>
      <c r="AE79" s="368"/>
      <c r="AF79" s="368"/>
      <c r="AG79" s="368"/>
      <c r="AH79" s="368"/>
      <c r="AI79" s="1534" t="b">
        <f>SUM($AI$78:$AM$78)&lt;=0.25*SUM($AI$61:$AM$61)</f>
        <v>1</v>
      </c>
      <c r="AJ79" s="1535"/>
      <c r="AK79" s="1535"/>
      <c r="AL79" s="1535"/>
      <c r="AM79" s="1536"/>
      <c r="AN79" s="368"/>
      <c r="AO79" s="368"/>
      <c r="AP79" s="368"/>
      <c r="AQ79" s="368"/>
      <c r="AR79" s="368"/>
      <c r="AS79" s="368"/>
      <c r="AT79" s="368"/>
      <c r="AU79" s="369"/>
      <c r="AV79" s="369"/>
      <c r="AW79" s="369"/>
      <c r="AY79" s="367"/>
      <c r="AZ79" s="369"/>
      <c r="BA79" s="368"/>
      <c r="BB79" s="368"/>
      <c r="BC79" s="368"/>
      <c r="BD79" s="368"/>
      <c r="BE79" s="368"/>
      <c r="BF79" s="368"/>
      <c r="BG79" s="368"/>
      <c r="BH79" s="368"/>
      <c r="BI79" s="369"/>
      <c r="BJ79" s="369"/>
      <c r="BK79" s="369"/>
      <c r="BL79" s="369"/>
      <c r="BM79" s="369"/>
      <c r="BN79" s="369"/>
      <c r="BO79" s="369"/>
      <c r="BP79" s="369"/>
      <c r="BQ79" s="369"/>
      <c r="BR79" s="368"/>
    </row>
    <row r="81" spans="1:70">
      <c r="A81" s="359"/>
      <c r="B81" s="359"/>
      <c r="C81" s="360" t="s">
        <v>2798</v>
      </c>
      <c r="D81" s="360"/>
      <c r="E81" s="360"/>
      <c r="F81" s="360"/>
      <c r="G81" s="360"/>
      <c r="H81" s="360"/>
      <c r="I81" s="360"/>
      <c r="J81" s="360"/>
      <c r="K81" s="360"/>
      <c r="L81" s="360"/>
      <c r="M81" s="360"/>
      <c r="N81" s="360"/>
      <c r="O81" s="361"/>
      <c r="P81" s="361"/>
      <c r="Q81" s="361"/>
      <c r="R81" s="361"/>
      <c r="S81" s="361"/>
      <c r="T81" s="361"/>
      <c r="U81" s="361"/>
      <c r="V81" s="361"/>
      <c r="W81" s="361"/>
      <c r="X81" s="361"/>
      <c r="Y81" s="361"/>
      <c r="Z81" s="361"/>
      <c r="AA81" s="361"/>
      <c r="AB81" s="361"/>
      <c r="AC81" s="361"/>
      <c r="AD81" s="361"/>
      <c r="AE81" s="361"/>
      <c r="AF81" s="361"/>
      <c r="AG81" s="361"/>
      <c r="AH81" s="361"/>
      <c r="AI81" s="361"/>
      <c r="AJ81" s="361"/>
      <c r="AK81" s="361"/>
      <c r="AL81" s="361"/>
      <c r="AM81" s="361"/>
    </row>
    <row r="82" spans="1:70" s="359" customFormat="1">
      <c r="P82" s="362"/>
      <c r="Q82" s="362"/>
      <c r="R82" s="362"/>
      <c r="S82" s="362"/>
      <c r="T82" s="362"/>
      <c r="U82" s="362"/>
      <c r="V82" s="371"/>
      <c r="W82" s="371"/>
      <c r="X82" s="371"/>
      <c r="Y82" s="371"/>
      <c r="Z82" s="371"/>
      <c r="AA82" s="367"/>
      <c r="AB82" s="369"/>
      <c r="AC82" s="369"/>
      <c r="AD82" s="369"/>
      <c r="AE82" s="368"/>
      <c r="AF82" s="368"/>
      <c r="AG82" s="368"/>
      <c r="AH82" s="368"/>
      <c r="AK82" s="367"/>
      <c r="AL82" s="369"/>
      <c r="AM82" s="368"/>
      <c r="AN82" s="368"/>
      <c r="AO82" s="368"/>
      <c r="AP82" s="368"/>
      <c r="AQ82" s="368"/>
      <c r="AR82" s="368"/>
      <c r="AS82" s="368"/>
      <c r="AT82" s="368"/>
      <c r="AU82" s="369"/>
      <c r="AV82" s="369"/>
      <c r="AW82" s="369"/>
      <c r="AY82" s="367"/>
      <c r="AZ82" s="369"/>
      <c r="BA82" s="368"/>
      <c r="BB82" s="368"/>
      <c r="BC82" s="368"/>
      <c r="BD82" s="368"/>
      <c r="BE82" s="368"/>
      <c r="BF82" s="368"/>
      <c r="BG82" s="368"/>
      <c r="BH82" s="368"/>
      <c r="BI82" s="369"/>
      <c r="BJ82" s="369"/>
      <c r="BK82" s="369"/>
      <c r="BL82" s="369"/>
      <c r="BM82" s="369"/>
      <c r="BN82" s="369"/>
      <c r="BO82" s="369"/>
      <c r="BP82" s="369"/>
      <c r="BQ82" s="369"/>
      <c r="BR82" s="368"/>
    </row>
    <row r="83" spans="1:70" s="359" customFormat="1">
      <c r="D83" s="364"/>
      <c r="E83" s="364" t="s">
        <v>2794</v>
      </c>
      <c r="F83" s="368"/>
      <c r="G83" s="364" t="s">
        <v>262</v>
      </c>
      <c r="H83" s="368"/>
      <c r="I83" s="368"/>
      <c r="J83" s="368"/>
      <c r="K83" s="368"/>
      <c r="L83" s="368"/>
      <c r="M83" s="368"/>
      <c r="N83" s="368"/>
      <c r="O83" s="368"/>
      <c r="P83" s="362"/>
      <c r="Q83" s="364" t="s">
        <v>156</v>
      </c>
      <c r="R83" s="373" t="s">
        <v>2799</v>
      </c>
      <c r="S83" s="362"/>
      <c r="T83" s="362"/>
      <c r="U83" s="362"/>
      <c r="V83" s="371"/>
      <c r="W83" s="371"/>
      <c r="X83" s="371"/>
      <c r="Y83" s="371"/>
      <c r="Z83" s="371"/>
      <c r="AA83" s="367"/>
      <c r="AB83" s="369"/>
      <c r="AC83" s="369"/>
      <c r="AD83" s="369"/>
      <c r="AE83" s="368"/>
      <c r="AF83" s="368"/>
      <c r="AG83" s="368"/>
      <c r="AH83" s="368" t="s">
        <v>1390</v>
      </c>
      <c r="AI83" s="1047" t="s">
        <v>2800</v>
      </c>
      <c r="AJ83" s="368"/>
      <c r="AK83" s="368"/>
      <c r="AL83" s="368"/>
      <c r="AM83" s="368"/>
      <c r="AN83" s="368"/>
      <c r="AO83" s="368"/>
      <c r="AP83" s="368"/>
      <c r="AQ83" s="368"/>
      <c r="AR83" s="368"/>
      <c r="AS83" s="368"/>
      <c r="AT83" s="368"/>
      <c r="AU83" s="369"/>
      <c r="AV83" s="369"/>
      <c r="AW83" s="369"/>
      <c r="AY83" s="367"/>
      <c r="AZ83" s="369"/>
      <c r="BA83" s="368"/>
      <c r="BB83" s="368"/>
      <c r="BC83" s="368"/>
      <c r="BD83" s="368"/>
      <c r="BE83" s="368"/>
      <c r="BF83" s="368"/>
      <c r="BG83" s="368"/>
      <c r="BH83" s="368"/>
      <c r="BI83" s="369"/>
      <c r="BJ83" s="369"/>
      <c r="BK83" s="369"/>
      <c r="BL83" s="369"/>
      <c r="BM83" s="369"/>
      <c r="BN83" s="369"/>
      <c r="BO83" s="369"/>
      <c r="BP83" s="369"/>
      <c r="BQ83" s="369"/>
      <c r="BR83" s="368"/>
    </row>
    <row r="84" spans="1:70" s="359" customFormat="1">
      <c r="D84" s="364"/>
      <c r="E84" s="364" t="s">
        <v>2794</v>
      </c>
      <c r="F84" s="368"/>
      <c r="G84" s="364" t="s">
        <v>262</v>
      </c>
      <c r="H84" s="368"/>
      <c r="I84" s="368"/>
      <c r="J84" s="368"/>
      <c r="K84" s="368"/>
      <c r="L84" s="368"/>
      <c r="M84" s="368"/>
      <c r="N84" s="368"/>
      <c r="O84" s="368"/>
      <c r="P84" s="362"/>
      <c r="Q84" s="364" t="s">
        <v>156</v>
      </c>
      <c r="R84" s="373" t="s">
        <v>2801</v>
      </c>
      <c r="S84" s="362"/>
      <c r="T84" s="362"/>
      <c r="U84" s="362"/>
      <c r="V84" s="371"/>
      <c r="W84" s="371"/>
      <c r="X84" s="371"/>
      <c r="Y84" s="371"/>
      <c r="Z84" s="371"/>
      <c r="AA84" s="367"/>
      <c r="AB84" s="369"/>
      <c r="AC84" s="369"/>
      <c r="AD84" s="369"/>
      <c r="AE84" s="368"/>
      <c r="AF84" s="368"/>
      <c r="AG84" s="368"/>
      <c r="AH84" s="368" t="s">
        <v>1390</v>
      </c>
      <c r="AI84" s="1362">
        <v>0</v>
      </c>
      <c r="AJ84" s="368"/>
      <c r="AK84" s="368"/>
      <c r="AL84" s="368"/>
      <c r="AM84" s="368"/>
      <c r="AN84" s="368"/>
      <c r="AO84" s="368"/>
      <c r="AP84" s="368"/>
      <c r="AQ84" s="368"/>
      <c r="AR84" s="368"/>
      <c r="AS84" s="368"/>
      <c r="AT84" s="368"/>
      <c r="AU84" s="369"/>
      <c r="AV84" s="369"/>
      <c r="AW84" s="369"/>
      <c r="AY84" s="367"/>
      <c r="AZ84" s="369"/>
      <c r="BA84" s="368"/>
      <c r="BB84" s="368"/>
      <c r="BC84" s="368"/>
      <c r="BD84" s="368"/>
      <c r="BE84" s="368"/>
      <c r="BF84" s="368"/>
      <c r="BG84" s="368"/>
      <c r="BH84" s="368"/>
      <c r="BI84" s="369"/>
      <c r="BJ84" s="369"/>
      <c r="BK84" s="369"/>
      <c r="BL84" s="369"/>
      <c r="BM84" s="369"/>
      <c r="BN84" s="369"/>
      <c r="BO84" s="369"/>
      <c r="BP84" s="369"/>
      <c r="BQ84" s="369"/>
      <c r="BR84" s="368"/>
    </row>
    <row r="85" spans="1:70" s="359" customFormat="1">
      <c r="D85" s="364"/>
      <c r="E85" s="364" t="s">
        <v>2794</v>
      </c>
      <c r="F85" s="368"/>
      <c r="G85" s="364" t="s">
        <v>262</v>
      </c>
      <c r="H85" s="368"/>
      <c r="I85" s="368"/>
      <c r="J85" s="368"/>
      <c r="K85" s="368"/>
      <c r="L85" s="368"/>
      <c r="M85" s="368"/>
      <c r="N85" s="368"/>
      <c r="O85" s="368"/>
      <c r="P85" s="362"/>
      <c r="Q85" s="364" t="s">
        <v>156</v>
      </c>
      <c r="R85" s="693" t="s">
        <v>2802</v>
      </c>
      <c r="S85" s="42"/>
      <c r="T85" s="42"/>
      <c r="U85" s="42"/>
      <c r="V85" s="370" t="s">
        <v>241</v>
      </c>
      <c r="W85" s="370"/>
      <c r="X85" s="370"/>
      <c r="Y85" s="370"/>
      <c r="Z85" s="370"/>
      <c r="AA85" s="367"/>
      <c r="AB85" s="369"/>
      <c r="AC85" s="369"/>
      <c r="AD85" s="369"/>
      <c r="AE85" s="368"/>
      <c r="AF85" s="368"/>
      <c r="AG85" s="368"/>
      <c r="AH85" s="368" t="s">
        <v>1390</v>
      </c>
      <c r="AI85" s="1269">
        <f>IF(AI86=TRUE,0.9*AI61,SUM(AI83:AM84))</f>
        <v>0</v>
      </c>
      <c r="AJ85" s="1269">
        <f t="shared" ref="AJ85:AM85" si="2">IF(AJ86=TRUE,0.9*AJ61,SUM(AJ83:AN84))</f>
        <v>0</v>
      </c>
      <c r="AK85" s="1269">
        <f t="shared" si="2"/>
        <v>0</v>
      </c>
      <c r="AL85" s="1269">
        <f t="shared" si="2"/>
        <v>0</v>
      </c>
      <c r="AM85" s="1269">
        <f t="shared" si="2"/>
        <v>0</v>
      </c>
      <c r="AN85" s="374"/>
      <c r="AO85" s="368"/>
      <c r="AP85" s="368"/>
      <c r="AQ85" s="368"/>
      <c r="AR85" s="368"/>
      <c r="AS85" s="368"/>
      <c r="AT85" s="368"/>
      <c r="AU85" s="369"/>
      <c r="AV85" s="369"/>
      <c r="AW85" s="369"/>
      <c r="AY85" s="367"/>
      <c r="AZ85" s="369"/>
      <c r="BA85" s="368"/>
      <c r="BB85" s="368"/>
      <c r="BC85" s="368"/>
      <c r="BD85" s="368"/>
      <c r="BE85" s="368"/>
      <c r="BF85" s="368"/>
      <c r="BG85" s="368"/>
      <c r="BH85" s="368"/>
      <c r="BI85" s="369"/>
      <c r="BJ85" s="369"/>
      <c r="BK85" s="369"/>
      <c r="BL85" s="369"/>
      <c r="BM85" s="369"/>
      <c r="BN85" s="369"/>
      <c r="BO85" s="369"/>
      <c r="BP85" s="369"/>
      <c r="BQ85" s="369"/>
      <c r="BR85" s="368"/>
    </row>
    <row r="86" spans="1:70" ht="14.5">
      <c r="Q86" s="364" t="s">
        <v>2803</v>
      </c>
      <c r="AI86" s="861" t="b">
        <f>0.9*SUM($AI$61:AI61)&lt;=SUM($AI$83:$AM$84)</f>
        <v>1</v>
      </c>
      <c r="AJ86" s="861" t="b">
        <f>0.9*SUM($AI$61:AJ61)&lt;=SUM($AI$83:$AM$84)</f>
        <v>1</v>
      </c>
      <c r="AK86" s="861" t="b">
        <f>0.9*SUM($AI$61:AK61)&lt;=SUM($AI$83:$AM$84)</f>
        <v>1</v>
      </c>
      <c r="AL86" s="861" t="b">
        <f>0.9*SUM($AI$61:AL61)&lt;=SUM($AI$83:$AM$84)</f>
        <v>1</v>
      </c>
      <c r="AM86" s="861" t="b">
        <f>0.9*SUM($AI$61:AM61)&lt;=SUM($AI$83:$AM$84)</f>
        <v>1</v>
      </c>
    </row>
    <row r="87" spans="1:70">
      <c r="AI87" s="374"/>
    </row>
    <row r="88" spans="1:70">
      <c r="A88" s="359"/>
      <c r="B88" s="359"/>
      <c r="C88" s="360" t="s">
        <v>2804</v>
      </c>
      <c r="D88" s="360"/>
      <c r="E88" s="360"/>
      <c r="F88" s="360"/>
      <c r="G88" s="360"/>
      <c r="H88" s="360"/>
      <c r="I88" s="360"/>
      <c r="J88" s="360"/>
      <c r="K88" s="360"/>
      <c r="L88" s="360"/>
      <c r="M88" s="360"/>
      <c r="N88" s="360"/>
      <c r="O88" s="361"/>
      <c r="P88" s="361"/>
      <c r="Q88" s="361"/>
      <c r="R88" s="361"/>
      <c r="S88" s="361"/>
      <c r="T88" s="361"/>
      <c r="U88" s="361"/>
      <c r="V88" s="361"/>
      <c r="W88" s="361"/>
      <c r="X88" s="361"/>
      <c r="Y88" s="361"/>
      <c r="Z88" s="361"/>
      <c r="AA88" s="361"/>
      <c r="AB88" s="361"/>
      <c r="AC88" s="361"/>
      <c r="AD88" s="361"/>
      <c r="AE88" s="361"/>
      <c r="AF88" s="361"/>
      <c r="AG88" s="361"/>
      <c r="AH88" s="361"/>
      <c r="AI88" s="361"/>
      <c r="AJ88" s="361"/>
      <c r="AK88" s="361"/>
      <c r="AL88" s="361"/>
      <c r="AM88" s="361"/>
    </row>
    <row r="89" spans="1:70" s="359" customFormat="1">
      <c r="P89" s="362"/>
      <c r="Q89" s="362"/>
      <c r="R89" s="362"/>
      <c r="S89" s="362"/>
      <c r="T89" s="362"/>
      <c r="U89" s="362"/>
      <c r="V89" s="371"/>
      <c r="W89" s="371"/>
      <c r="X89" s="371"/>
      <c r="Y89" s="371"/>
      <c r="Z89" s="371"/>
      <c r="AA89" s="367"/>
      <c r="AB89" s="369"/>
      <c r="AC89" s="369"/>
      <c r="AD89" s="369"/>
      <c r="AE89" s="368"/>
      <c r="AF89" s="368"/>
      <c r="AG89" s="368"/>
      <c r="AH89" s="368"/>
      <c r="AK89" s="367"/>
      <c r="AL89" s="369"/>
      <c r="AM89" s="368"/>
      <c r="AN89" s="368"/>
      <c r="AO89" s="368"/>
      <c r="AP89" s="368"/>
      <c r="AQ89" s="368"/>
      <c r="AR89" s="368"/>
      <c r="AS89" s="368"/>
      <c r="AT89" s="368"/>
      <c r="AU89" s="369"/>
      <c r="AV89" s="369"/>
      <c r="AW89" s="369"/>
      <c r="AY89" s="367"/>
      <c r="AZ89" s="369"/>
      <c r="BA89" s="368"/>
      <c r="BB89" s="368"/>
      <c r="BC89" s="368"/>
      <c r="BD89" s="368"/>
      <c r="BE89" s="368"/>
      <c r="BF89" s="368"/>
      <c r="BG89" s="368"/>
      <c r="BH89" s="368"/>
      <c r="BI89" s="369"/>
      <c r="BJ89" s="369"/>
      <c r="BK89" s="369"/>
      <c r="BL89" s="369"/>
      <c r="BM89" s="369"/>
      <c r="BN89" s="369"/>
      <c r="BO89" s="369"/>
      <c r="BP89" s="369"/>
      <c r="BQ89" s="369"/>
      <c r="BR89" s="368"/>
    </row>
    <row r="90" spans="1:70" s="359" customFormat="1">
      <c r="D90" s="364"/>
      <c r="E90" s="364" t="s">
        <v>2794</v>
      </c>
      <c r="F90" s="368"/>
      <c r="G90" s="364" t="s">
        <v>262</v>
      </c>
      <c r="H90" s="368"/>
      <c r="I90" s="368"/>
      <c r="J90" s="368"/>
      <c r="K90" s="368"/>
      <c r="L90" s="368"/>
      <c r="M90" s="368"/>
      <c r="N90" s="368"/>
      <c r="O90" s="368"/>
      <c r="P90" s="362"/>
      <c r="Q90" s="364" t="s">
        <v>156</v>
      </c>
      <c r="R90" s="375" t="s">
        <v>2804</v>
      </c>
      <c r="S90" s="374"/>
      <c r="T90" s="374"/>
      <c r="U90" s="374"/>
      <c r="V90" s="370" t="s">
        <v>241</v>
      </c>
      <c r="W90" s="370"/>
      <c r="X90" s="370"/>
      <c r="Y90" s="370"/>
      <c r="Z90" s="370" t="s">
        <v>2161</v>
      </c>
      <c r="AA90" s="367"/>
      <c r="AB90" s="369"/>
      <c r="AC90" s="369"/>
      <c r="AD90" s="369"/>
      <c r="AE90" s="368"/>
      <c r="AF90" s="368"/>
      <c r="AG90" s="368"/>
      <c r="AH90" s="368" t="s">
        <v>1390</v>
      </c>
      <c r="AI90" s="1268"/>
      <c r="AJ90" s="1268"/>
      <c r="AK90" s="1268"/>
      <c r="AL90" s="1268"/>
      <c r="AM90" s="1268"/>
      <c r="AN90" s="368"/>
      <c r="AO90" s="368"/>
      <c r="AP90" s="368"/>
      <c r="AQ90" s="368"/>
      <c r="AR90" s="368"/>
      <c r="AS90" s="368"/>
      <c r="AT90" s="368"/>
      <c r="AU90" s="369"/>
      <c r="AV90" s="369"/>
      <c r="AW90" s="369"/>
      <c r="AY90" s="367"/>
      <c r="AZ90" s="369"/>
      <c r="BA90" s="368"/>
      <c r="BB90" s="368"/>
      <c r="BC90" s="368"/>
      <c r="BD90" s="368"/>
      <c r="BE90" s="368"/>
      <c r="BF90" s="368"/>
      <c r="BG90" s="368"/>
      <c r="BH90" s="368"/>
      <c r="BI90" s="369"/>
      <c r="BJ90" s="369"/>
      <c r="BK90" s="369"/>
      <c r="BL90" s="369"/>
      <c r="BM90" s="369"/>
      <c r="BN90" s="369"/>
      <c r="BO90" s="369"/>
      <c r="BP90" s="369"/>
      <c r="BQ90" s="369"/>
      <c r="BR90" s="368"/>
    </row>
    <row r="91" spans="1:70" ht="18.75" customHeight="1">
      <c r="AI91"/>
      <c r="AJ91"/>
      <c r="AK91"/>
      <c r="AL91"/>
      <c r="AM91"/>
    </row>
    <row r="92" spans="1:70" s="46" customFormat="1" ht="18.5">
      <c r="A92" s="47" t="s">
        <v>1375</v>
      </c>
    </row>
  </sheetData>
  <mergeCells count="1">
    <mergeCell ref="AI79:AM79"/>
  </mergeCells>
  <pageMargins left="0.7" right="0.7" top="0.75" bottom="0.75" header="0.3" footer="0.3"/>
  <pageSetup paperSize="9"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038D99-648A-4C63-838D-1DF63D80446A}">
  <sheetPr>
    <tabColor theme="4" tint="0.39997558519241921"/>
    <pageSetUpPr autoPageBreaks="0"/>
  </sheetPr>
  <dimension ref="A1:BR50"/>
  <sheetViews>
    <sheetView zoomScale="80" zoomScaleNormal="80" workbookViewId="0">
      <pane ySplit="6" topLeftCell="A7" activePane="bottomLeft" state="frozen"/>
      <selection activeCell="Q28" sqref="Q28"/>
      <selection pane="bottomLeft" activeCell="AL49" sqref="AL49"/>
    </sheetView>
  </sheetViews>
  <sheetFormatPr defaultColWidth="9.26953125" defaultRowHeight="14.5"/>
  <cols>
    <col min="1" max="1" width="1.7265625" customWidth="1"/>
    <col min="8" max="16" width="1.7265625" customWidth="1"/>
    <col min="18" max="18" width="77.453125" customWidth="1"/>
    <col min="19" max="19" width="19.7265625" bestFit="1" customWidth="1"/>
    <col min="20" max="20" width="22.26953125" customWidth="1"/>
    <col min="21" max="21" width="24.26953125" customWidth="1"/>
    <col min="23" max="25" width="1.453125" customWidth="1"/>
    <col min="27" max="33" width="2.26953125" customWidth="1"/>
    <col min="34" max="34" width="13" bestFit="1" customWidth="1"/>
    <col min="35" max="35" width="11.26953125" bestFit="1" customWidth="1"/>
    <col min="40" max="40" width="9.7265625" customWidth="1"/>
  </cols>
  <sheetData>
    <row r="1" spans="1:70" s="347" customFormat="1" ht="23.5">
      <c r="A1" s="56" t="str">
        <f>'1.1 Cover'!A1</f>
        <v>Regulatory Reporting Pack</v>
      </c>
      <c r="B1" s="46"/>
    </row>
    <row r="2" spans="1:70" s="347" customFormat="1" ht="23.5">
      <c r="A2" s="56"/>
      <c r="B2" s="46"/>
    </row>
    <row r="3" spans="1:70" s="347" customFormat="1" ht="23.5">
      <c r="A3" s="56" t="str">
        <f>'1.1 Cover'!A3</f>
        <v>Regulatory Year: April 2022 - March 2023</v>
      </c>
      <c r="B3" s="46"/>
    </row>
    <row r="4" spans="1:70" s="347" customFormat="1" ht="23.5">
      <c r="A4" s="56" t="s">
        <v>2805</v>
      </c>
      <c r="B4" s="46"/>
    </row>
    <row r="5" spans="1:70" s="42" customFormat="1" ht="14"/>
    <row r="6" spans="1:70" s="357" customFormat="1" ht="60.75" customHeight="1">
      <c r="A6" s="351"/>
      <c r="B6" s="352"/>
      <c r="C6" s="352"/>
      <c r="D6" s="3" t="s">
        <v>2806</v>
      </c>
      <c r="E6" s="3" t="s">
        <v>2785</v>
      </c>
      <c r="F6" s="3" t="s">
        <v>38</v>
      </c>
      <c r="G6" s="3" t="s">
        <v>215</v>
      </c>
      <c r="H6" s="3" t="s">
        <v>2807</v>
      </c>
      <c r="I6" s="3" t="s">
        <v>2808</v>
      </c>
      <c r="J6" s="3" t="s">
        <v>2809</v>
      </c>
      <c r="K6" s="3" t="s">
        <v>2810</v>
      </c>
      <c r="L6" s="3" t="s">
        <v>2811</v>
      </c>
      <c r="M6" s="3" t="s">
        <v>2812</v>
      </c>
      <c r="N6" s="3" t="s">
        <v>389</v>
      </c>
      <c r="O6" s="3" t="s">
        <v>2813</v>
      </c>
      <c r="P6" s="353" t="s">
        <v>2814</v>
      </c>
      <c r="Q6" s="353" t="s">
        <v>2786</v>
      </c>
      <c r="R6" s="353" t="s">
        <v>2787</v>
      </c>
      <c r="S6" s="354" t="s">
        <v>2788</v>
      </c>
      <c r="T6" s="354" t="s">
        <v>2789</v>
      </c>
      <c r="U6" s="354" t="s">
        <v>2790</v>
      </c>
      <c r="V6" s="353" t="s">
        <v>2791</v>
      </c>
      <c r="W6" s="353" t="s">
        <v>2626</v>
      </c>
      <c r="X6" s="353" t="s">
        <v>2815</v>
      </c>
      <c r="Y6" s="353" t="s">
        <v>2816</v>
      </c>
      <c r="Z6" s="353" t="s">
        <v>2817</v>
      </c>
      <c r="AA6" s="355" t="s">
        <v>2818</v>
      </c>
      <c r="AB6" s="356"/>
      <c r="AC6" s="356"/>
      <c r="AD6" s="356"/>
      <c r="AE6" s="356"/>
      <c r="AF6" s="356"/>
      <c r="AG6" s="356"/>
      <c r="AH6" s="353" t="s">
        <v>1387</v>
      </c>
      <c r="AI6" s="1046">
        <v>2022</v>
      </c>
      <c r="AJ6" s="1046">
        <v>2023</v>
      </c>
      <c r="AK6" s="1046">
        <v>2024</v>
      </c>
      <c r="AL6" s="1046">
        <v>2025</v>
      </c>
      <c r="AM6" s="1046">
        <v>2026</v>
      </c>
      <c r="AN6" s="351"/>
      <c r="AO6" s="351"/>
      <c r="AP6" s="351"/>
      <c r="AQ6" s="351"/>
      <c r="AR6" s="351"/>
      <c r="AS6" s="351"/>
      <c r="AT6" s="351"/>
      <c r="AU6" s="351"/>
      <c r="AV6" s="351"/>
      <c r="AW6" s="351"/>
      <c r="AX6" s="351"/>
      <c r="AY6" s="351"/>
      <c r="AZ6" s="351"/>
      <c r="BA6" s="351"/>
      <c r="BB6" s="351"/>
      <c r="BC6" s="351"/>
      <c r="BD6" s="351"/>
      <c r="BE6" s="351"/>
      <c r="BF6" s="351"/>
      <c r="BG6" s="351"/>
      <c r="BH6" s="351"/>
      <c r="BI6" s="351"/>
      <c r="BJ6" s="351"/>
      <c r="BK6" s="351"/>
    </row>
    <row r="8" spans="1:70" s="1" customFormat="1" ht="20">
      <c r="B8" s="358" t="s">
        <v>2819</v>
      </c>
    </row>
    <row r="9" spans="1:70" s="42" customFormat="1" ht="14"/>
    <row r="10" spans="1:70" s="379" customFormat="1" ht="14">
      <c r="A10" s="378"/>
      <c r="B10" s="376" t="s">
        <v>2820</v>
      </c>
    </row>
    <row r="11" spans="1:70" s="42" customFormat="1" ht="14"/>
    <row r="12" spans="1:70" s="359" customFormat="1">
      <c r="D12" s="364"/>
      <c r="E12" s="364" t="s">
        <v>2794</v>
      </c>
      <c r="F12" s="368"/>
      <c r="G12" s="364" t="s">
        <v>262</v>
      </c>
      <c r="H12" s="368"/>
      <c r="I12" s="368"/>
      <c r="J12" s="368"/>
      <c r="K12" s="368"/>
      <c r="L12" s="368"/>
      <c r="M12" s="368"/>
      <c r="N12" s="368"/>
      <c r="O12" s="368"/>
      <c r="P12" s="362"/>
      <c r="Q12" s="364" t="s">
        <v>158</v>
      </c>
      <c r="R12" s="362"/>
      <c r="S12" s="888"/>
      <c r="T12" s="888"/>
      <c r="U12" s="888"/>
      <c r="V12" s="370" t="s">
        <v>241</v>
      </c>
      <c r="W12" s="370"/>
      <c r="X12" s="370"/>
      <c r="Y12" s="370"/>
      <c r="Z12" s="370" t="s">
        <v>2161</v>
      </c>
      <c r="AA12" s="367"/>
      <c r="AB12" s="369"/>
      <c r="AC12" s="369"/>
      <c r="AD12" s="369"/>
      <c r="AE12" s="368"/>
      <c r="AF12" s="368"/>
      <c r="AG12" s="368"/>
      <c r="AH12" s="368" t="s">
        <v>1592</v>
      </c>
      <c r="AI12" s="1268"/>
      <c r="AJ12" s="1268"/>
      <c r="AK12" s="1048"/>
      <c r="AL12" s="1048"/>
      <c r="AM12" s="1048"/>
      <c r="AN12" s="368"/>
      <c r="AO12" s="368"/>
      <c r="AP12" s="368"/>
      <c r="AQ12" s="368"/>
      <c r="AR12" s="368"/>
      <c r="AS12" s="368"/>
      <c r="AT12" s="368"/>
      <c r="AU12" s="369"/>
      <c r="AV12" s="369"/>
      <c r="AW12" s="369"/>
      <c r="AY12" s="367"/>
      <c r="AZ12" s="369"/>
      <c r="BA12" s="368"/>
      <c r="BB12" s="368"/>
      <c r="BC12" s="368"/>
      <c r="BD12" s="368"/>
      <c r="BE12" s="368"/>
      <c r="BF12" s="368"/>
      <c r="BG12" s="368"/>
      <c r="BH12" s="368"/>
      <c r="BI12" s="369"/>
      <c r="BJ12" s="369"/>
      <c r="BK12" s="369"/>
      <c r="BL12" s="369"/>
      <c r="BM12" s="369"/>
      <c r="BN12" s="369"/>
      <c r="BO12" s="369"/>
      <c r="BP12" s="369"/>
      <c r="BQ12" s="369"/>
      <c r="BR12" s="368"/>
    </row>
    <row r="13" spans="1:70" s="359" customFormat="1">
      <c r="D13" s="364"/>
      <c r="E13" s="364" t="s">
        <v>2794</v>
      </c>
      <c r="F13" s="368"/>
      <c r="G13" s="364" t="s">
        <v>262</v>
      </c>
      <c r="H13" s="368"/>
      <c r="I13" s="368"/>
      <c r="J13" s="368"/>
      <c r="K13" s="368"/>
      <c r="L13" s="368"/>
      <c r="M13" s="368"/>
      <c r="N13" s="368"/>
      <c r="O13" s="368"/>
      <c r="P13" s="362"/>
      <c r="Q13" s="364" t="s">
        <v>158</v>
      </c>
      <c r="R13" s="362"/>
      <c r="S13" s="888"/>
      <c r="T13" s="888"/>
      <c r="U13" s="888"/>
      <c r="V13" s="370" t="s">
        <v>241</v>
      </c>
      <c r="W13" s="370"/>
      <c r="X13" s="370"/>
      <c r="Y13" s="370"/>
      <c r="Z13" s="370" t="s">
        <v>2161</v>
      </c>
      <c r="AA13" s="367"/>
      <c r="AB13" s="369"/>
      <c r="AC13" s="369"/>
      <c r="AD13" s="369"/>
      <c r="AE13" s="368"/>
      <c r="AF13" s="368"/>
      <c r="AG13" s="368"/>
      <c r="AH13" s="368" t="s">
        <v>1592</v>
      </c>
      <c r="AI13" s="1268"/>
      <c r="AJ13" s="1268"/>
      <c r="AK13" s="1048"/>
      <c r="AL13" s="1048"/>
      <c r="AM13" s="1048"/>
      <c r="AN13" s="368"/>
      <c r="AO13" s="368"/>
      <c r="AP13" s="368"/>
      <c r="AQ13" s="368"/>
      <c r="AR13" s="368"/>
      <c r="AS13" s="368"/>
      <c r="AT13" s="368"/>
      <c r="AU13" s="369"/>
      <c r="AV13" s="369"/>
      <c r="AW13" s="369"/>
      <c r="AY13" s="367"/>
      <c r="AZ13" s="369"/>
      <c r="BA13" s="368"/>
      <c r="BB13" s="368"/>
      <c r="BC13" s="368"/>
      <c r="BD13" s="368"/>
      <c r="BE13" s="368"/>
      <c r="BF13" s="368"/>
      <c r="BG13" s="368"/>
      <c r="BH13" s="368"/>
      <c r="BI13" s="369"/>
      <c r="BJ13" s="369"/>
      <c r="BK13" s="369"/>
      <c r="BL13" s="369"/>
      <c r="BM13" s="369"/>
      <c r="BN13" s="369"/>
      <c r="BO13" s="369"/>
      <c r="BP13" s="369"/>
      <c r="BQ13" s="369"/>
      <c r="BR13" s="368"/>
    </row>
    <row r="14" spans="1:70" s="359" customFormat="1">
      <c r="D14" s="364"/>
      <c r="E14" s="364" t="s">
        <v>2794</v>
      </c>
      <c r="F14" s="368"/>
      <c r="G14" s="364" t="s">
        <v>262</v>
      </c>
      <c r="H14" s="368"/>
      <c r="I14" s="368"/>
      <c r="J14" s="368"/>
      <c r="K14" s="368"/>
      <c r="L14" s="368"/>
      <c r="M14" s="368"/>
      <c r="N14" s="368"/>
      <c r="O14" s="368"/>
      <c r="P14" s="362"/>
      <c r="Q14" s="364" t="s">
        <v>158</v>
      </c>
      <c r="R14" s="362"/>
      <c r="S14" s="888"/>
      <c r="T14" s="888"/>
      <c r="U14" s="888"/>
      <c r="V14" s="370" t="s">
        <v>241</v>
      </c>
      <c r="W14" s="370"/>
      <c r="X14" s="370"/>
      <c r="Y14" s="370"/>
      <c r="Z14" s="370" t="s">
        <v>2161</v>
      </c>
      <c r="AA14" s="367"/>
      <c r="AB14" s="369"/>
      <c r="AC14" s="369"/>
      <c r="AD14" s="369"/>
      <c r="AE14" s="368"/>
      <c r="AF14" s="368"/>
      <c r="AG14" s="368"/>
      <c r="AH14" s="368" t="s">
        <v>1592</v>
      </c>
      <c r="AI14" s="1268"/>
      <c r="AJ14" s="1268"/>
      <c r="AK14" s="1048"/>
      <c r="AL14" s="1048"/>
      <c r="AM14" s="1048"/>
      <c r="AN14" s="368"/>
      <c r="AO14" s="368"/>
      <c r="AP14" s="368"/>
      <c r="AQ14" s="368"/>
      <c r="AR14" s="368"/>
      <c r="AS14" s="368"/>
      <c r="AT14" s="368"/>
      <c r="AU14" s="369"/>
      <c r="AV14" s="369"/>
      <c r="AW14" s="369"/>
      <c r="AY14" s="367"/>
      <c r="AZ14" s="369"/>
      <c r="BA14" s="368"/>
      <c r="BB14" s="368"/>
      <c r="BC14" s="368"/>
      <c r="BD14" s="368"/>
      <c r="BE14" s="368"/>
      <c r="BF14" s="368"/>
      <c r="BG14" s="368"/>
      <c r="BH14" s="368"/>
      <c r="BI14" s="369"/>
      <c r="BJ14" s="369"/>
      <c r="BK14" s="369"/>
      <c r="BL14" s="369"/>
      <c r="BM14" s="369"/>
      <c r="BN14" s="369"/>
      <c r="BO14" s="369"/>
      <c r="BP14" s="369"/>
      <c r="BQ14" s="369"/>
      <c r="BR14" s="368"/>
    </row>
    <row r="15" spans="1:70" s="359" customFormat="1">
      <c r="D15" s="364"/>
      <c r="E15" s="364" t="s">
        <v>2794</v>
      </c>
      <c r="F15" s="368"/>
      <c r="G15" s="364" t="s">
        <v>262</v>
      </c>
      <c r="H15" s="368"/>
      <c r="I15" s="368"/>
      <c r="J15" s="368"/>
      <c r="K15" s="368"/>
      <c r="L15" s="368"/>
      <c r="M15" s="368"/>
      <c r="N15" s="368"/>
      <c r="O15" s="368"/>
      <c r="P15" s="362"/>
      <c r="Q15" s="364" t="s">
        <v>158</v>
      </c>
      <c r="R15" s="362"/>
      <c r="S15" s="888"/>
      <c r="T15" s="888"/>
      <c r="U15" s="888"/>
      <c r="V15" s="370" t="s">
        <v>241</v>
      </c>
      <c r="W15" s="370"/>
      <c r="X15" s="370"/>
      <c r="Y15" s="370"/>
      <c r="Z15" s="370" t="s">
        <v>2161</v>
      </c>
      <c r="AA15" s="367"/>
      <c r="AB15" s="369"/>
      <c r="AC15" s="369"/>
      <c r="AD15" s="369"/>
      <c r="AE15" s="368"/>
      <c r="AF15" s="368"/>
      <c r="AG15" s="368"/>
      <c r="AH15" s="368" t="s">
        <v>1592</v>
      </c>
      <c r="AI15" s="1268"/>
      <c r="AJ15" s="1268"/>
      <c r="AK15" s="1048"/>
      <c r="AL15" s="1048"/>
      <c r="AM15" s="1048"/>
      <c r="AN15" s="368"/>
      <c r="AO15" s="368"/>
      <c r="AP15" s="368"/>
      <c r="AQ15" s="368"/>
      <c r="AR15" s="368"/>
      <c r="AS15" s="368"/>
      <c r="AT15" s="368"/>
      <c r="AU15" s="369"/>
      <c r="AV15" s="369"/>
      <c r="AW15" s="369"/>
      <c r="AY15" s="367"/>
      <c r="AZ15" s="369"/>
      <c r="BA15" s="368"/>
      <c r="BB15" s="368"/>
      <c r="BC15" s="368"/>
      <c r="BD15" s="368"/>
      <c r="BE15" s="368"/>
      <c r="BF15" s="368"/>
      <c r="BG15" s="368"/>
      <c r="BH15" s="368"/>
      <c r="BI15" s="369"/>
      <c r="BJ15" s="369"/>
      <c r="BK15" s="369"/>
      <c r="BL15" s="369"/>
      <c r="BM15" s="369"/>
      <c r="BN15" s="369"/>
      <c r="BO15" s="369"/>
      <c r="BP15" s="369"/>
      <c r="BQ15" s="369"/>
      <c r="BR15" s="368"/>
    </row>
    <row r="16" spans="1:70" s="359" customFormat="1">
      <c r="D16" s="364"/>
      <c r="E16" s="364" t="s">
        <v>2794</v>
      </c>
      <c r="F16" s="368"/>
      <c r="G16" s="364" t="s">
        <v>262</v>
      </c>
      <c r="H16" s="368"/>
      <c r="I16" s="368"/>
      <c r="J16" s="368"/>
      <c r="K16" s="368"/>
      <c r="L16" s="368"/>
      <c r="M16" s="368"/>
      <c r="N16" s="368"/>
      <c r="O16" s="368"/>
      <c r="P16" s="362"/>
      <c r="Q16" s="364" t="s">
        <v>158</v>
      </c>
      <c r="R16" s="362"/>
      <c r="S16" s="888"/>
      <c r="T16" s="888"/>
      <c r="U16" s="888"/>
      <c r="V16" s="370" t="s">
        <v>241</v>
      </c>
      <c r="W16" s="370"/>
      <c r="X16" s="370"/>
      <c r="Y16" s="370"/>
      <c r="Z16" s="370" t="s">
        <v>2161</v>
      </c>
      <c r="AA16" s="367"/>
      <c r="AB16" s="369"/>
      <c r="AC16" s="369"/>
      <c r="AD16" s="369"/>
      <c r="AE16" s="368"/>
      <c r="AF16" s="368"/>
      <c r="AG16" s="368"/>
      <c r="AH16" s="368" t="s">
        <v>1592</v>
      </c>
      <c r="AI16" s="1268"/>
      <c r="AJ16" s="1268"/>
      <c r="AK16" s="1048"/>
      <c r="AL16" s="1048"/>
      <c r="AM16" s="1048"/>
      <c r="AN16" s="368"/>
      <c r="AO16" s="368"/>
      <c r="AP16" s="368"/>
      <c r="AQ16" s="368"/>
      <c r="AR16" s="368"/>
      <c r="AS16" s="368"/>
      <c r="AT16" s="368"/>
      <c r="AU16" s="369"/>
      <c r="AV16" s="369"/>
      <c r="AW16" s="369"/>
      <c r="AY16" s="367"/>
      <c r="AZ16" s="369"/>
      <c r="BA16" s="368"/>
      <c r="BB16" s="368"/>
      <c r="BC16" s="368"/>
      <c r="BD16" s="368"/>
      <c r="BE16" s="368"/>
      <c r="BF16" s="368"/>
      <c r="BG16" s="368"/>
      <c r="BH16" s="368"/>
      <c r="BI16" s="369"/>
      <c r="BJ16" s="369"/>
      <c r="BK16" s="369"/>
      <c r="BL16" s="369"/>
      <c r="BM16" s="369"/>
      <c r="BN16" s="369"/>
      <c r="BO16" s="369"/>
      <c r="BP16" s="369"/>
      <c r="BQ16" s="369"/>
      <c r="BR16" s="368"/>
    </row>
    <row r="17" spans="1:70" s="359" customFormat="1">
      <c r="D17" s="364"/>
      <c r="E17" s="364" t="s">
        <v>2794</v>
      </c>
      <c r="F17" s="368"/>
      <c r="G17" s="364" t="s">
        <v>262</v>
      </c>
      <c r="H17" s="368"/>
      <c r="I17" s="368"/>
      <c r="J17" s="368"/>
      <c r="K17" s="368"/>
      <c r="L17" s="368"/>
      <c r="M17" s="368"/>
      <c r="N17" s="368"/>
      <c r="O17" s="368"/>
      <c r="P17" s="362"/>
      <c r="Q17" s="364" t="s">
        <v>158</v>
      </c>
      <c r="R17" s="362"/>
      <c r="S17" s="888"/>
      <c r="T17" s="888"/>
      <c r="U17" s="888"/>
      <c r="V17" s="370" t="s">
        <v>241</v>
      </c>
      <c r="W17" s="370"/>
      <c r="X17" s="370"/>
      <c r="Y17" s="370"/>
      <c r="Z17" s="370" t="s">
        <v>2161</v>
      </c>
      <c r="AA17" s="367"/>
      <c r="AB17" s="369"/>
      <c r="AC17" s="369"/>
      <c r="AD17" s="369"/>
      <c r="AE17" s="368"/>
      <c r="AF17" s="368"/>
      <c r="AG17" s="368"/>
      <c r="AH17" s="368" t="s">
        <v>1592</v>
      </c>
      <c r="AI17" s="1268"/>
      <c r="AJ17" s="1268"/>
      <c r="AK17" s="1048"/>
      <c r="AL17" s="1048"/>
      <c r="AM17" s="1048"/>
      <c r="AN17" s="368"/>
      <c r="AO17" s="368"/>
      <c r="AP17" s="368"/>
      <c r="AQ17" s="368"/>
      <c r="AR17" s="368"/>
      <c r="AS17" s="368"/>
      <c r="AT17" s="368"/>
      <c r="AU17" s="369"/>
      <c r="AV17" s="369"/>
      <c r="AW17" s="369"/>
      <c r="AY17" s="367"/>
      <c r="AZ17" s="369"/>
      <c r="BA17" s="368"/>
      <c r="BB17" s="368"/>
      <c r="BC17" s="368"/>
      <c r="BD17" s="368"/>
      <c r="BE17" s="368"/>
      <c r="BF17" s="368"/>
      <c r="BG17" s="368"/>
      <c r="BH17" s="368"/>
      <c r="BI17" s="369"/>
      <c r="BJ17" s="369"/>
      <c r="BK17" s="369"/>
      <c r="BL17" s="369"/>
      <c r="BM17" s="369"/>
      <c r="BN17" s="369"/>
      <c r="BO17" s="369"/>
      <c r="BP17" s="369"/>
      <c r="BQ17" s="369"/>
      <c r="BR17" s="368"/>
    </row>
    <row r="18" spans="1:70" s="359" customFormat="1">
      <c r="D18" s="364"/>
      <c r="E18" s="364" t="s">
        <v>2794</v>
      </c>
      <c r="F18" s="368"/>
      <c r="G18" s="364" t="s">
        <v>262</v>
      </c>
      <c r="H18" s="368"/>
      <c r="I18" s="368"/>
      <c r="J18" s="368"/>
      <c r="K18" s="368"/>
      <c r="L18" s="368"/>
      <c r="M18" s="368"/>
      <c r="N18" s="368"/>
      <c r="O18" s="368"/>
      <c r="P18" s="362"/>
      <c r="Q18" s="364" t="s">
        <v>158</v>
      </c>
      <c r="R18" s="362"/>
      <c r="S18" s="888"/>
      <c r="T18" s="888"/>
      <c r="U18" s="888"/>
      <c r="V18" s="370" t="s">
        <v>241</v>
      </c>
      <c r="W18" s="370"/>
      <c r="X18" s="370"/>
      <c r="Y18" s="370"/>
      <c r="Z18" s="370" t="s">
        <v>2161</v>
      </c>
      <c r="AA18" s="367"/>
      <c r="AB18" s="369"/>
      <c r="AC18" s="369"/>
      <c r="AD18" s="369"/>
      <c r="AE18" s="368"/>
      <c r="AF18" s="368"/>
      <c r="AG18" s="368"/>
      <c r="AH18" s="368" t="s">
        <v>1592</v>
      </c>
      <c r="AI18" s="1268"/>
      <c r="AJ18" s="1268"/>
      <c r="AK18" s="1048"/>
      <c r="AL18" s="1048"/>
      <c r="AM18" s="1048"/>
      <c r="AN18" s="368"/>
      <c r="AO18" s="368"/>
      <c r="AP18" s="368"/>
      <c r="AQ18" s="368"/>
      <c r="AR18" s="368"/>
      <c r="AS18" s="368"/>
      <c r="AT18" s="368"/>
      <c r="AU18" s="369"/>
      <c r="AV18" s="369"/>
      <c r="AW18" s="369"/>
      <c r="AY18" s="367"/>
      <c r="AZ18" s="369"/>
      <c r="BA18" s="368"/>
      <c r="BB18" s="368"/>
      <c r="BC18" s="368"/>
      <c r="BD18" s="368"/>
      <c r="BE18" s="368"/>
      <c r="BF18" s="368"/>
      <c r="BG18" s="368"/>
      <c r="BH18" s="368"/>
      <c r="BI18" s="369"/>
      <c r="BJ18" s="369"/>
      <c r="BK18" s="369"/>
      <c r="BL18" s="369"/>
      <c r="BM18" s="369"/>
      <c r="BN18" s="369"/>
      <c r="BO18" s="369"/>
      <c r="BP18" s="369"/>
      <c r="BQ18" s="369"/>
      <c r="BR18" s="368"/>
    </row>
    <row r="19" spans="1:70" s="359" customFormat="1">
      <c r="D19" s="364"/>
      <c r="E19" s="364" t="s">
        <v>2794</v>
      </c>
      <c r="F19" s="368"/>
      <c r="G19" s="364" t="s">
        <v>262</v>
      </c>
      <c r="H19" s="368"/>
      <c r="I19" s="368"/>
      <c r="J19" s="368"/>
      <c r="K19" s="368"/>
      <c r="L19" s="368"/>
      <c r="M19" s="368"/>
      <c r="N19" s="368"/>
      <c r="O19" s="368"/>
      <c r="P19" s="362"/>
      <c r="Q19" s="364" t="s">
        <v>158</v>
      </c>
      <c r="R19" s="362"/>
      <c r="S19" s="888"/>
      <c r="T19" s="888"/>
      <c r="U19" s="888"/>
      <c r="V19" s="370" t="s">
        <v>241</v>
      </c>
      <c r="W19" s="370"/>
      <c r="X19" s="370"/>
      <c r="Y19" s="370"/>
      <c r="Z19" s="370" t="s">
        <v>2161</v>
      </c>
      <c r="AA19" s="367"/>
      <c r="AB19" s="369"/>
      <c r="AC19" s="369"/>
      <c r="AD19" s="369"/>
      <c r="AE19" s="368"/>
      <c r="AF19" s="368"/>
      <c r="AG19" s="368"/>
      <c r="AH19" s="368" t="s">
        <v>1592</v>
      </c>
      <c r="AI19" s="1268"/>
      <c r="AJ19" s="1268"/>
      <c r="AK19" s="1048"/>
      <c r="AL19" s="1048"/>
      <c r="AM19" s="1048"/>
      <c r="AN19" s="368"/>
      <c r="AO19" s="368"/>
      <c r="AP19" s="368"/>
      <c r="AQ19" s="368"/>
      <c r="AR19" s="368"/>
      <c r="AS19" s="368"/>
      <c r="AT19" s="368"/>
      <c r="AU19" s="369"/>
      <c r="AV19" s="369"/>
      <c r="AW19" s="369"/>
      <c r="AY19" s="367"/>
      <c r="AZ19" s="369"/>
      <c r="BA19" s="368"/>
      <c r="BB19" s="368"/>
      <c r="BC19" s="368"/>
      <c r="BD19" s="368"/>
      <c r="BE19" s="368"/>
      <c r="BF19" s="368"/>
      <c r="BG19" s="368"/>
      <c r="BH19" s="368"/>
      <c r="BI19" s="369"/>
      <c r="BJ19" s="369"/>
      <c r="BK19" s="369"/>
      <c r="BL19" s="369"/>
      <c r="BM19" s="369"/>
      <c r="BN19" s="369"/>
      <c r="BO19" s="369"/>
      <c r="BP19" s="369"/>
      <c r="BQ19" s="369"/>
      <c r="BR19" s="368"/>
    </row>
    <row r="20" spans="1:70" s="359" customFormat="1">
      <c r="D20" s="364"/>
      <c r="E20" s="364" t="s">
        <v>2794</v>
      </c>
      <c r="F20" s="368"/>
      <c r="G20" s="364" t="s">
        <v>262</v>
      </c>
      <c r="H20" s="368"/>
      <c r="I20" s="368"/>
      <c r="J20" s="368"/>
      <c r="K20" s="368"/>
      <c r="L20" s="368"/>
      <c r="M20" s="368"/>
      <c r="N20" s="368"/>
      <c r="O20" s="368"/>
      <c r="P20" s="362"/>
      <c r="Q20" s="364" t="s">
        <v>158</v>
      </c>
      <c r="R20" s="362"/>
      <c r="S20" s="888"/>
      <c r="T20" s="888"/>
      <c r="U20" s="888"/>
      <c r="V20" s="370" t="s">
        <v>241</v>
      </c>
      <c r="W20" s="370"/>
      <c r="X20" s="370"/>
      <c r="Y20" s="370"/>
      <c r="Z20" s="370" t="s">
        <v>2161</v>
      </c>
      <c r="AA20" s="367"/>
      <c r="AB20" s="369"/>
      <c r="AC20" s="369"/>
      <c r="AD20" s="369"/>
      <c r="AE20" s="368"/>
      <c r="AF20" s="368"/>
      <c r="AG20" s="368"/>
      <c r="AH20" s="368" t="s">
        <v>1592</v>
      </c>
      <c r="AI20" s="1268"/>
      <c r="AJ20" s="1268"/>
      <c r="AK20" s="1048"/>
      <c r="AL20" s="1048"/>
      <c r="AM20" s="1048"/>
      <c r="AN20" s="368"/>
      <c r="AO20" s="368"/>
      <c r="AP20" s="368"/>
      <c r="AQ20" s="368"/>
      <c r="AR20" s="368"/>
      <c r="AS20" s="368"/>
      <c r="AT20" s="368"/>
      <c r="AU20" s="369"/>
      <c r="AV20" s="369"/>
      <c r="AW20" s="369"/>
      <c r="AY20" s="367"/>
      <c r="AZ20" s="369"/>
      <c r="BA20" s="368"/>
      <c r="BB20" s="368"/>
      <c r="BC20" s="368"/>
      <c r="BD20" s="368"/>
      <c r="BE20" s="368"/>
      <c r="BF20" s="368"/>
      <c r="BG20" s="368"/>
      <c r="BH20" s="368"/>
      <c r="BI20" s="369"/>
      <c r="BJ20" s="369"/>
      <c r="BK20" s="369"/>
      <c r="BL20" s="369"/>
      <c r="BM20" s="369"/>
      <c r="BN20" s="369"/>
      <c r="BO20" s="369"/>
      <c r="BP20" s="369"/>
      <c r="BQ20" s="369"/>
      <c r="BR20" s="368"/>
    </row>
    <row r="21" spans="1:70" s="380" customFormat="1">
      <c r="Q21" s="381" t="s">
        <v>158</v>
      </c>
      <c r="R21" s="381" t="s">
        <v>2821</v>
      </c>
      <c r="Z21" s="382" t="s">
        <v>2161</v>
      </c>
      <c r="AA21" s="383"/>
      <c r="AB21" s="384"/>
      <c r="AC21" s="384"/>
      <c r="AD21" s="384"/>
      <c r="AE21" s="385"/>
      <c r="AF21" s="385"/>
      <c r="AG21" s="385"/>
      <c r="AH21" s="385" t="s">
        <v>1592</v>
      </c>
      <c r="AI21" s="1269">
        <f>SUM(AI12:AI20)</f>
        <v>0</v>
      </c>
      <c r="AJ21" s="1269">
        <f>SUM(AJ12:AJ20)</f>
        <v>0</v>
      </c>
      <c r="AK21" s="1048"/>
      <c r="AL21" s="1048"/>
      <c r="AM21" s="1048"/>
    </row>
    <row r="22" spans="1:70" s="42" customFormat="1" ht="14">
      <c r="Q22" s="364"/>
      <c r="AI22" s="386"/>
      <c r="AJ22" s="386"/>
    </row>
    <row r="23" spans="1:70" s="379" customFormat="1" ht="14">
      <c r="A23" s="378"/>
      <c r="B23" s="376" t="s">
        <v>2822</v>
      </c>
    </row>
    <row r="24" spans="1:70" s="378" customFormat="1" ht="14">
      <c r="B24" s="387"/>
    </row>
    <row r="25" spans="1:70" s="42" customFormat="1">
      <c r="R25" s="42" t="s">
        <v>2823</v>
      </c>
      <c r="Z25" s="370" t="s">
        <v>2161</v>
      </c>
      <c r="AA25" s="367"/>
      <c r="AB25" s="369"/>
      <c r="AC25" s="369"/>
      <c r="AD25" s="369"/>
      <c r="AE25" s="368"/>
      <c r="AF25" s="368"/>
      <c r="AG25" s="368"/>
      <c r="AH25" s="368" t="s">
        <v>1592</v>
      </c>
      <c r="AI25" s="1268"/>
      <c r="AJ25" s="1268"/>
      <c r="AK25" s="1048"/>
      <c r="AL25" s="1048"/>
      <c r="AM25" s="1048"/>
    </row>
    <row r="26" spans="1:70" s="42" customFormat="1" ht="14"/>
    <row r="27" spans="1:70" s="379" customFormat="1" ht="14">
      <c r="A27" s="378"/>
      <c r="B27" s="376" t="s">
        <v>1285</v>
      </c>
    </row>
    <row r="28" spans="1:70" s="378" customFormat="1" ht="14">
      <c r="B28" s="387"/>
    </row>
    <row r="29" spans="1:70" s="42" customFormat="1">
      <c r="R29" s="42" t="s">
        <v>2824</v>
      </c>
      <c r="Z29" s="370" t="s">
        <v>2161</v>
      </c>
      <c r="AA29" s="367"/>
      <c r="AB29" s="369"/>
      <c r="AC29" s="369"/>
      <c r="AD29" s="369"/>
      <c r="AE29" s="368"/>
      <c r="AF29" s="368"/>
      <c r="AG29" s="368"/>
      <c r="AH29" s="368" t="s">
        <v>1592</v>
      </c>
      <c r="AI29" s="1268"/>
      <c r="AJ29" s="1268"/>
      <c r="AK29" s="1048"/>
      <c r="AL29" s="1048"/>
      <c r="AM29" s="1048"/>
    </row>
    <row r="30" spans="1:70" s="42" customFormat="1" ht="14"/>
    <row r="31" spans="1:70" s="379" customFormat="1" ht="14">
      <c r="A31" s="378"/>
      <c r="B31" s="376" t="s">
        <v>2825</v>
      </c>
    </row>
    <row r="32" spans="1:70" s="378" customFormat="1" ht="14">
      <c r="B32" s="387"/>
    </row>
    <row r="33" spans="1:40" s="42" customFormat="1">
      <c r="R33" s="42" t="s">
        <v>2826</v>
      </c>
      <c r="Z33" s="370" t="s">
        <v>2161</v>
      </c>
      <c r="AA33" s="367"/>
      <c r="AB33" s="369"/>
      <c r="AC33" s="369"/>
      <c r="AD33" s="369"/>
      <c r="AE33" s="368"/>
      <c r="AF33" s="368"/>
      <c r="AG33" s="368"/>
      <c r="AH33" s="368" t="s">
        <v>1289</v>
      </c>
      <c r="AI33" s="888"/>
      <c r="AJ33" s="888"/>
      <c r="AK33" s="1048"/>
      <c r="AL33" s="1048"/>
      <c r="AM33" s="1048"/>
      <c r="AN33" s="42" t="s">
        <v>2827</v>
      </c>
    </row>
    <row r="34" spans="1:40" s="42" customFormat="1">
      <c r="R34" s="42" t="s">
        <v>2828</v>
      </c>
      <c r="Z34" s="370" t="s">
        <v>2161</v>
      </c>
      <c r="AA34" s="367"/>
      <c r="AB34" s="369"/>
      <c r="AC34" s="369"/>
      <c r="AD34" s="369"/>
      <c r="AE34" s="368"/>
      <c r="AF34" s="368"/>
      <c r="AG34" s="368"/>
      <c r="AH34" s="368" t="s">
        <v>1592</v>
      </c>
      <c r="AI34" s="1268"/>
      <c r="AJ34" s="1268"/>
      <c r="AK34" s="1048"/>
      <c r="AL34" s="1048"/>
      <c r="AM34" s="1048"/>
      <c r="AN34" s="42" t="s">
        <v>2829</v>
      </c>
    </row>
    <row r="35" spans="1:40" s="42" customFormat="1">
      <c r="R35" s="42" t="s">
        <v>2830</v>
      </c>
      <c r="Z35" s="370" t="s">
        <v>2161</v>
      </c>
      <c r="AA35" s="367"/>
      <c r="AB35" s="369"/>
      <c r="AC35" s="369"/>
      <c r="AD35" s="369"/>
      <c r="AE35" s="368"/>
      <c r="AF35" s="368"/>
      <c r="AG35" s="368"/>
      <c r="AH35" s="368" t="s">
        <v>1592</v>
      </c>
      <c r="AI35" s="1268"/>
      <c r="AJ35" s="1268"/>
      <c r="AK35" s="1048"/>
      <c r="AL35" s="1048"/>
      <c r="AM35" s="1048"/>
      <c r="AN35" s="42" t="s">
        <v>2831</v>
      </c>
    </row>
    <row r="36" spans="1:40" s="42" customFormat="1">
      <c r="R36" s="42" t="s">
        <v>2832</v>
      </c>
      <c r="Z36" s="370" t="s">
        <v>2161</v>
      </c>
      <c r="AA36" s="367"/>
      <c r="AB36" s="369"/>
      <c r="AC36" s="369"/>
      <c r="AD36" s="369"/>
      <c r="AE36" s="368"/>
      <c r="AF36" s="368"/>
      <c r="AG36" s="368"/>
      <c r="AH36" s="368" t="s">
        <v>1592</v>
      </c>
      <c r="AI36" s="1268"/>
      <c r="AJ36" s="1268"/>
      <c r="AK36" s="1048"/>
      <c r="AL36" s="1048"/>
      <c r="AM36" s="1048"/>
      <c r="AN36" s="42" t="s">
        <v>2833</v>
      </c>
    </row>
    <row r="37" spans="1:40" s="380" customFormat="1">
      <c r="Q37" s="381" t="s">
        <v>158</v>
      </c>
      <c r="R37" s="42" t="s">
        <v>2834</v>
      </c>
      <c r="S37" s="42"/>
      <c r="T37" s="42"/>
      <c r="U37" s="42"/>
      <c r="V37" s="42"/>
      <c r="W37" s="42"/>
      <c r="X37" s="42"/>
      <c r="Y37" s="42"/>
      <c r="Z37" s="370" t="s">
        <v>2161</v>
      </c>
      <c r="AA37" s="367"/>
      <c r="AB37" s="369"/>
      <c r="AC37" s="369"/>
      <c r="AD37" s="369"/>
      <c r="AE37" s="368"/>
      <c r="AF37" s="368"/>
      <c r="AG37" s="368"/>
      <c r="AH37" s="368" t="s">
        <v>1592</v>
      </c>
      <c r="AI37" s="1269">
        <f>AI33*AI34-(AI35+AI36)</f>
        <v>0</v>
      </c>
      <c r="AJ37" s="1269">
        <f>AJ33*AJ34-(AJ35+AJ36)</f>
        <v>0</v>
      </c>
      <c r="AK37" s="1048"/>
      <c r="AL37" s="1048"/>
      <c r="AM37" s="1048"/>
    </row>
    <row r="38" spans="1:40" s="42" customFormat="1" ht="14"/>
    <row r="39" spans="1:40" s="379" customFormat="1" ht="14">
      <c r="A39" s="378"/>
      <c r="B39" s="376" t="s">
        <v>2835</v>
      </c>
    </row>
    <row r="40" spans="1:40" s="378" customFormat="1" ht="14">
      <c r="B40" s="387"/>
    </row>
    <row r="41" spans="1:40" s="42" customFormat="1" ht="14">
      <c r="R41" s="42" t="s">
        <v>2836</v>
      </c>
      <c r="Z41" s="370"/>
      <c r="AA41" s="367"/>
      <c r="AB41" s="369"/>
      <c r="AC41" s="369"/>
      <c r="AD41" s="369"/>
      <c r="AE41" s="368"/>
      <c r="AF41" s="368"/>
      <c r="AG41" s="368"/>
      <c r="AH41" s="368" t="s">
        <v>2837</v>
      </c>
      <c r="AI41" s="1270">
        <f>'1.5 Universal Data'!D31</f>
        <v>283.30833333333334</v>
      </c>
    </row>
    <row r="42" spans="1:40" s="42" customFormat="1" ht="14">
      <c r="R42" s="42" t="s">
        <v>2838</v>
      </c>
      <c r="Z42" s="370"/>
      <c r="AA42" s="367"/>
      <c r="AB42" s="369"/>
      <c r="AC42" s="369"/>
      <c r="AD42" s="369"/>
      <c r="AE42" s="368"/>
      <c r="AF42" s="368"/>
      <c r="AG42" s="368"/>
      <c r="AH42" s="368" t="s">
        <v>2837</v>
      </c>
      <c r="AI42" s="1270">
        <f>'1.5 Universal Data'!D34</f>
        <v>307.32821397646848</v>
      </c>
    </row>
    <row r="43" spans="1:40" s="42" customFormat="1" ht="14"/>
    <row r="44" spans="1:40" s="379" customFormat="1" ht="14">
      <c r="A44" s="378"/>
      <c r="B44" s="376" t="s">
        <v>2839</v>
      </c>
    </row>
    <row r="45" spans="1:40" s="378" customFormat="1" ht="14">
      <c r="B45" s="387"/>
    </row>
    <row r="46" spans="1:40" s="42" customFormat="1">
      <c r="R46" s="380" t="s">
        <v>2840</v>
      </c>
      <c r="Z46" s="370" t="s">
        <v>2161</v>
      </c>
      <c r="AA46" s="367"/>
      <c r="AB46" s="369"/>
      <c r="AC46" s="369"/>
      <c r="AD46" s="369"/>
      <c r="AE46" s="368"/>
      <c r="AF46" s="368"/>
      <c r="AG46" s="368"/>
      <c r="AH46" s="368" t="s">
        <v>1151</v>
      </c>
      <c r="AI46" s="1269">
        <f>IFERROR((0.9*MIN(AI21,AI37)-AI29)*(AI41/AI42),"-")</f>
        <v>0</v>
      </c>
      <c r="AJ46" s="1269" t="str">
        <f>IFERROR((0.9*MIN(AJ21,AJ37)-AJ29)*(AJ41/AJ42),"-")</f>
        <v>-</v>
      </c>
      <c r="AK46" s="1048"/>
      <c r="AL46" s="1048"/>
      <c r="AM46" s="1048"/>
    </row>
    <row r="47" spans="1:40" s="42" customFormat="1" ht="14"/>
    <row r="48" spans="1:40" s="46" customFormat="1" ht="18.5">
      <c r="A48" s="47" t="s">
        <v>1375</v>
      </c>
    </row>
    <row r="49" spans="19:19" s="42" customFormat="1" ht="14">
      <c r="S49" s="377"/>
    </row>
    <row r="50" spans="19:19">
      <c r="S50" s="62"/>
    </row>
  </sheetData>
  <pageMargins left="0.7" right="0.7" top="0.75" bottom="0.75" header="0.3" footer="0.3"/>
  <pageSetup paperSize="9"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9BF65-C383-4869-95A9-6FF5A01C4CD0}">
  <sheetPr>
    <tabColor theme="4" tint="0.39997558519241921"/>
    <pageSetUpPr autoPageBreaks="0"/>
  </sheetPr>
  <dimension ref="A1:BR88"/>
  <sheetViews>
    <sheetView zoomScale="80" zoomScaleNormal="80" workbookViewId="0">
      <pane ySplit="6" topLeftCell="A23" activePane="bottomLeft" state="frozen"/>
      <selection activeCell="Q28" sqref="Q28"/>
      <selection pane="bottomLeft" activeCell="AI37" sqref="AI37"/>
    </sheetView>
  </sheetViews>
  <sheetFormatPr defaultColWidth="0" defaultRowHeight="14"/>
  <cols>
    <col min="1" max="3" width="1.453125" style="42" customWidth="1"/>
    <col min="4" max="4" width="1.7265625" style="42" customWidth="1"/>
    <col min="5" max="5" width="23.453125" style="42" bestFit="1" customWidth="1"/>
    <col min="6" max="6" width="7.453125" style="42" bestFit="1" customWidth="1"/>
    <col min="7" max="7" width="5.26953125" style="42" bestFit="1" customWidth="1"/>
    <col min="8" max="8" width="5.26953125" style="42" customWidth="1"/>
    <col min="9" max="16" width="1.26953125" style="42" customWidth="1"/>
    <col min="17" max="17" width="14.7265625" style="42" bestFit="1" customWidth="1"/>
    <col min="18" max="18" width="14.26953125" style="42" bestFit="1" customWidth="1"/>
    <col min="19" max="19" width="21" style="42" bestFit="1" customWidth="1"/>
    <col min="20" max="20" width="38.26953125" style="42" bestFit="1" customWidth="1"/>
    <col min="21" max="21" width="28.7265625" style="42" bestFit="1" customWidth="1"/>
    <col min="22" max="22" width="10.7265625" style="42" bestFit="1" customWidth="1"/>
    <col min="23" max="25" width="0.453125" style="42" customWidth="1"/>
    <col min="26" max="26" width="10.453125" style="42" bestFit="1" customWidth="1"/>
    <col min="27" max="27" width="11.26953125" style="42" bestFit="1" customWidth="1"/>
    <col min="28" max="33" width="2" style="42" customWidth="1"/>
    <col min="34" max="34" width="5.453125" style="42" bestFit="1" customWidth="1"/>
    <col min="35" max="39" width="10.7265625" style="42" customWidth="1"/>
    <col min="40" max="45" width="1.453125" style="42" customWidth="1"/>
    <col min="46" max="63" width="18.453125" style="42" hidden="1" customWidth="1"/>
    <col min="64" max="16384" width="14" style="42" hidden="1"/>
  </cols>
  <sheetData>
    <row r="1" spans="1:70" s="347" customFormat="1" ht="23.5">
      <c r="A1" s="56" t="str">
        <f>'1.1 Cover'!A1</f>
        <v>Regulatory Reporting Pack</v>
      </c>
      <c r="B1" s="46"/>
    </row>
    <row r="2" spans="1:70" s="347" customFormat="1" ht="23.5">
      <c r="A2" s="56" t="str">
        <f>'1.1 Cover'!A2</f>
        <v>Price base - 2018/19</v>
      </c>
      <c r="B2" s="46"/>
    </row>
    <row r="3" spans="1:70" s="347" customFormat="1" ht="23.5">
      <c r="A3" s="56" t="str">
        <f>'1.1 Cover'!A3</f>
        <v>Regulatory Year: April 2022 - March 2023</v>
      </c>
      <c r="B3" s="46"/>
    </row>
    <row r="4" spans="1:70" s="347" customFormat="1" ht="23.5">
      <c r="A4" s="56" t="s">
        <v>2841</v>
      </c>
      <c r="B4" s="46"/>
    </row>
    <row r="6" spans="1:70" s="357" customFormat="1" ht="46.5">
      <c r="A6" s="351"/>
      <c r="B6" s="352"/>
      <c r="C6" s="352"/>
      <c r="D6" s="3"/>
      <c r="E6" s="3" t="s">
        <v>2785</v>
      </c>
      <c r="F6" s="3" t="s">
        <v>38</v>
      </c>
      <c r="G6" s="3" t="s">
        <v>215</v>
      </c>
      <c r="H6" s="3" t="s">
        <v>2807</v>
      </c>
      <c r="I6" s="3" t="s">
        <v>2808</v>
      </c>
      <c r="J6" s="3" t="s">
        <v>2809</v>
      </c>
      <c r="K6" s="3" t="s">
        <v>2810</v>
      </c>
      <c r="L6" s="3" t="s">
        <v>2811</v>
      </c>
      <c r="M6" s="3" t="s">
        <v>2812</v>
      </c>
      <c r="N6" s="3" t="s">
        <v>389</v>
      </c>
      <c r="O6" s="3" t="s">
        <v>2813</v>
      </c>
      <c r="P6" s="353" t="s">
        <v>2814</v>
      </c>
      <c r="Q6" s="355" t="s">
        <v>2786</v>
      </c>
      <c r="R6" s="353"/>
      <c r="S6" s="354" t="s">
        <v>2788</v>
      </c>
      <c r="T6" s="354" t="s">
        <v>2789</v>
      </c>
      <c r="U6" s="354" t="s">
        <v>2790</v>
      </c>
      <c r="V6" s="353" t="s">
        <v>2791</v>
      </c>
      <c r="W6" s="353"/>
      <c r="X6" s="353"/>
      <c r="Y6" s="353"/>
      <c r="Z6" s="353"/>
      <c r="AA6" s="355"/>
      <c r="AB6" s="356"/>
      <c r="AC6" s="356"/>
      <c r="AD6" s="356"/>
      <c r="AE6" s="356"/>
      <c r="AF6" s="356"/>
      <c r="AG6" s="356"/>
      <c r="AH6" s="353" t="s">
        <v>1387</v>
      </c>
      <c r="AI6" s="1046">
        <v>2022</v>
      </c>
      <c r="AJ6" s="1046">
        <v>2023</v>
      </c>
      <c r="AK6" s="1046">
        <v>2024</v>
      </c>
      <c r="AL6" s="1046">
        <v>2025</v>
      </c>
      <c r="AM6" s="1046">
        <v>2026</v>
      </c>
      <c r="AN6" s="351"/>
      <c r="AO6" s="351"/>
      <c r="AP6" s="351"/>
      <c r="AQ6" s="351"/>
      <c r="AR6" s="351"/>
      <c r="AS6" s="351"/>
      <c r="AT6" s="351"/>
      <c r="AU6" s="351"/>
      <c r="AV6" s="351"/>
      <c r="AW6" s="351"/>
      <c r="AX6" s="351"/>
      <c r="AY6" s="351"/>
      <c r="AZ6" s="351"/>
      <c r="BA6" s="351"/>
      <c r="BB6" s="351"/>
      <c r="BC6" s="351"/>
      <c r="BD6" s="351"/>
      <c r="BE6" s="351"/>
      <c r="BF6" s="351"/>
      <c r="BG6" s="351"/>
      <c r="BH6" s="351"/>
      <c r="BI6" s="351"/>
      <c r="BJ6" s="351"/>
      <c r="BK6" s="351"/>
    </row>
    <row r="8" spans="1:70" s="1" customFormat="1">
      <c r="B8" s="376" t="s">
        <v>2842</v>
      </c>
    </row>
    <row r="10" spans="1:70" ht="15.5">
      <c r="A10" s="362"/>
      <c r="B10" s="363"/>
      <c r="C10" s="363"/>
      <c r="D10" s="364"/>
      <c r="E10" s="364" t="s">
        <v>2794</v>
      </c>
      <c r="F10" s="364"/>
      <c r="G10" s="364" t="s">
        <v>262</v>
      </c>
      <c r="H10" s="364"/>
      <c r="I10" s="364"/>
      <c r="J10" s="364"/>
      <c r="K10" s="364"/>
      <c r="L10" s="364"/>
      <c r="M10" s="364"/>
      <c r="N10" s="364"/>
      <c r="O10" s="364"/>
      <c r="P10" s="362"/>
      <c r="Q10" s="364" t="s">
        <v>160</v>
      </c>
      <c r="R10" s="362"/>
      <c r="S10" s="888"/>
      <c r="T10" s="888"/>
      <c r="U10" s="888"/>
      <c r="V10" s="351" t="s">
        <v>241</v>
      </c>
      <c r="W10" s="351"/>
      <c r="X10" s="351"/>
      <c r="Y10" s="351"/>
      <c r="Z10" s="351"/>
      <c r="AA10" s="365"/>
      <c r="AB10" s="362" t="s">
        <v>1</v>
      </c>
      <c r="AC10" s="362"/>
      <c r="AD10" s="362"/>
      <c r="AE10" s="362"/>
      <c r="AF10" s="362"/>
      <c r="AG10" s="362"/>
      <c r="AH10" s="362" t="s">
        <v>1390</v>
      </c>
      <c r="AI10" s="1268"/>
      <c r="AJ10" s="1268"/>
      <c r="AK10" s="1268"/>
      <c r="AL10" s="1268"/>
      <c r="AM10" s="1268"/>
      <c r="AN10" s="362"/>
      <c r="AO10" s="362"/>
      <c r="AP10" s="362"/>
      <c r="AQ10" s="362"/>
      <c r="AR10" s="362"/>
      <c r="AS10" s="366"/>
      <c r="AT10" s="366"/>
      <c r="AU10" s="366"/>
      <c r="AV10" s="366"/>
      <c r="AW10" s="366"/>
      <c r="AX10" s="366"/>
      <c r="AY10" s="362"/>
      <c r="AZ10" s="362"/>
      <c r="BA10" s="362"/>
      <c r="BB10" s="362"/>
      <c r="BC10" s="362"/>
      <c r="BD10" s="362"/>
      <c r="BE10" s="362"/>
      <c r="BF10" s="362"/>
      <c r="BG10" s="366"/>
      <c r="BH10" s="366"/>
      <c r="BI10" s="366"/>
      <c r="BJ10" s="366"/>
      <c r="BK10" s="366"/>
    </row>
    <row r="11" spans="1:70" ht="15.5">
      <c r="A11" s="362"/>
      <c r="B11" s="363"/>
      <c r="C11" s="363"/>
      <c r="D11" s="364"/>
      <c r="E11" s="364" t="s">
        <v>2794</v>
      </c>
      <c r="F11" s="364"/>
      <c r="G11" s="364" t="s">
        <v>262</v>
      </c>
      <c r="H11" s="364"/>
      <c r="I11" s="364"/>
      <c r="J11" s="364"/>
      <c r="K11" s="364"/>
      <c r="L11" s="364"/>
      <c r="M11" s="364"/>
      <c r="N11" s="364"/>
      <c r="O11" s="364"/>
      <c r="P11" s="362"/>
      <c r="Q11" s="364" t="s">
        <v>160</v>
      </c>
      <c r="R11" s="362"/>
      <c r="S11" s="888"/>
      <c r="T11" s="888"/>
      <c r="U11" s="888"/>
      <c r="V11" s="351" t="s">
        <v>241</v>
      </c>
      <c r="W11" s="351"/>
      <c r="X11" s="351"/>
      <c r="Y11" s="351"/>
      <c r="Z11" s="351"/>
      <c r="AA11" s="365"/>
      <c r="AB11" s="362" t="s">
        <v>1</v>
      </c>
      <c r="AC11" s="362"/>
      <c r="AD11" s="362"/>
      <c r="AE11" s="362"/>
      <c r="AF11" s="362"/>
      <c r="AG11" s="362"/>
      <c r="AH11" s="362" t="s">
        <v>1390</v>
      </c>
      <c r="AI11" s="1268"/>
      <c r="AJ11" s="1268"/>
      <c r="AK11" s="1268"/>
      <c r="AL11" s="1268"/>
      <c r="AM11" s="1268"/>
      <c r="AN11" s="362"/>
      <c r="AO11" s="362"/>
      <c r="AP11" s="362"/>
      <c r="AQ11" s="362"/>
      <c r="AR11" s="362"/>
      <c r="AS11" s="366"/>
      <c r="AT11" s="366"/>
      <c r="AU11" s="366"/>
      <c r="AV11" s="366"/>
      <c r="AW11" s="366"/>
      <c r="AX11" s="366"/>
      <c r="AY11" s="362"/>
      <c r="AZ11" s="362"/>
      <c r="BA11" s="362"/>
      <c r="BB11" s="362"/>
      <c r="BC11" s="362"/>
      <c r="BD11" s="362"/>
      <c r="BE11" s="362"/>
      <c r="BF11" s="362"/>
      <c r="BG11" s="366"/>
      <c r="BH11" s="366"/>
      <c r="BI11" s="366"/>
      <c r="BJ11" s="366"/>
      <c r="BK11" s="366"/>
    </row>
    <row r="12" spans="1:70" ht="15.5">
      <c r="A12" s="362"/>
      <c r="B12" s="363"/>
      <c r="C12" s="363"/>
      <c r="D12" s="364"/>
      <c r="E12" s="364" t="s">
        <v>2794</v>
      </c>
      <c r="F12" s="364"/>
      <c r="G12" s="364" t="s">
        <v>262</v>
      </c>
      <c r="H12" s="364"/>
      <c r="I12" s="364"/>
      <c r="J12" s="364"/>
      <c r="K12" s="364"/>
      <c r="L12" s="364"/>
      <c r="M12" s="364"/>
      <c r="N12" s="364"/>
      <c r="O12" s="364"/>
      <c r="P12" s="362"/>
      <c r="Q12" s="364" t="s">
        <v>160</v>
      </c>
      <c r="R12" s="362"/>
      <c r="S12" s="888"/>
      <c r="T12" s="888"/>
      <c r="U12" s="888"/>
      <c r="V12" s="351" t="s">
        <v>241</v>
      </c>
      <c r="W12" s="351"/>
      <c r="X12" s="351"/>
      <c r="Y12" s="351"/>
      <c r="Z12" s="351"/>
      <c r="AA12" s="365"/>
      <c r="AB12" s="362" t="s">
        <v>1</v>
      </c>
      <c r="AC12" s="362"/>
      <c r="AD12" s="362"/>
      <c r="AE12" s="362"/>
      <c r="AF12" s="362"/>
      <c r="AG12" s="362"/>
      <c r="AH12" s="362" t="s">
        <v>1390</v>
      </c>
      <c r="AI12" s="1268"/>
      <c r="AJ12" s="1268"/>
      <c r="AK12" s="1268"/>
      <c r="AL12" s="1268"/>
      <c r="AM12" s="1268"/>
      <c r="AN12" s="362"/>
      <c r="AO12" s="362"/>
      <c r="AP12" s="362"/>
      <c r="AQ12" s="362"/>
      <c r="AR12" s="362"/>
      <c r="AS12" s="366"/>
      <c r="AT12" s="366"/>
      <c r="AU12" s="366"/>
      <c r="AV12" s="366"/>
      <c r="AW12" s="366"/>
      <c r="AX12" s="366"/>
      <c r="AY12" s="362"/>
      <c r="AZ12" s="362"/>
      <c r="BA12" s="362"/>
      <c r="BB12" s="362"/>
      <c r="BC12" s="362"/>
      <c r="BD12" s="362"/>
      <c r="BE12" s="362"/>
      <c r="BF12" s="362"/>
      <c r="BG12" s="366"/>
      <c r="BH12" s="366"/>
      <c r="BI12" s="366"/>
      <c r="BJ12" s="366"/>
      <c r="BK12" s="366"/>
    </row>
    <row r="13" spans="1:70" ht="15.5">
      <c r="A13" s="362"/>
      <c r="B13" s="363"/>
      <c r="C13" s="363"/>
      <c r="D13" s="364"/>
      <c r="E13" s="364" t="s">
        <v>2794</v>
      </c>
      <c r="F13" s="364"/>
      <c r="G13" s="364" t="s">
        <v>262</v>
      </c>
      <c r="H13" s="364"/>
      <c r="I13" s="364"/>
      <c r="J13" s="364"/>
      <c r="K13" s="364"/>
      <c r="L13" s="364"/>
      <c r="M13" s="364"/>
      <c r="N13" s="364"/>
      <c r="O13" s="364"/>
      <c r="P13" s="362"/>
      <c r="Q13" s="364" t="s">
        <v>160</v>
      </c>
      <c r="R13" s="362"/>
      <c r="S13" s="888"/>
      <c r="T13" s="888"/>
      <c r="U13" s="888"/>
      <c r="V13" s="351" t="s">
        <v>241</v>
      </c>
      <c r="W13" s="351"/>
      <c r="X13" s="351"/>
      <c r="Y13" s="351"/>
      <c r="Z13" s="351"/>
      <c r="AA13" s="365"/>
      <c r="AB13" s="362" t="s">
        <v>1</v>
      </c>
      <c r="AC13" s="362"/>
      <c r="AD13" s="362"/>
      <c r="AE13" s="362"/>
      <c r="AF13" s="362"/>
      <c r="AG13" s="362"/>
      <c r="AH13" s="362" t="s">
        <v>1390</v>
      </c>
      <c r="AI13" s="1268"/>
      <c r="AJ13" s="1268"/>
      <c r="AK13" s="1268"/>
      <c r="AL13" s="1268"/>
      <c r="AM13" s="1268"/>
      <c r="AN13" s="362"/>
      <c r="AO13" s="362"/>
      <c r="AP13" s="362"/>
      <c r="AQ13" s="362"/>
      <c r="AR13" s="362"/>
      <c r="AS13" s="366"/>
      <c r="AT13" s="366"/>
      <c r="AU13" s="366"/>
      <c r="AV13" s="366"/>
      <c r="AW13" s="366"/>
      <c r="AX13" s="366"/>
      <c r="AY13" s="362"/>
      <c r="AZ13" s="362"/>
      <c r="BA13" s="362"/>
      <c r="BB13" s="362"/>
      <c r="BC13" s="362"/>
      <c r="BD13" s="362"/>
      <c r="BE13" s="362"/>
      <c r="BF13" s="362"/>
      <c r="BG13" s="366"/>
      <c r="BH13" s="366"/>
      <c r="BI13" s="366"/>
      <c r="BJ13" s="366"/>
      <c r="BK13" s="366"/>
    </row>
    <row r="14" spans="1:70" s="359" customFormat="1">
      <c r="B14" s="367"/>
      <c r="C14" s="367"/>
      <c r="D14" s="364"/>
      <c r="E14" s="364" t="s">
        <v>2794</v>
      </c>
      <c r="F14" s="368"/>
      <c r="G14" s="364" t="s">
        <v>262</v>
      </c>
      <c r="H14" s="368"/>
      <c r="I14" s="368"/>
      <c r="J14" s="368"/>
      <c r="K14" s="368"/>
      <c r="L14" s="368"/>
      <c r="M14" s="368"/>
      <c r="N14" s="368"/>
      <c r="O14" s="368"/>
      <c r="P14" s="362"/>
      <c r="Q14" s="364" t="s">
        <v>160</v>
      </c>
      <c r="R14" s="362"/>
      <c r="S14" s="888"/>
      <c r="T14" s="888"/>
      <c r="U14" s="888"/>
      <c r="V14" s="367" t="s">
        <v>241</v>
      </c>
      <c r="W14" s="367"/>
      <c r="X14" s="367"/>
      <c r="Y14" s="367"/>
      <c r="Z14" s="367"/>
      <c r="AA14" s="367"/>
      <c r="AB14" s="367" t="s">
        <v>1</v>
      </c>
      <c r="AC14" s="367"/>
      <c r="AD14" s="367"/>
      <c r="AE14" s="368"/>
      <c r="AF14" s="368"/>
      <c r="AG14" s="368"/>
      <c r="AH14" s="368" t="s">
        <v>1390</v>
      </c>
      <c r="AI14" s="1268"/>
      <c r="AJ14" s="1268"/>
      <c r="AK14" s="1268"/>
      <c r="AL14" s="1268"/>
      <c r="AM14" s="1268"/>
      <c r="AN14" s="368"/>
      <c r="AO14" s="368"/>
      <c r="AP14" s="368"/>
      <c r="AQ14" s="368"/>
      <c r="AR14" s="368"/>
      <c r="AS14" s="368"/>
      <c r="AT14" s="368"/>
      <c r="AU14" s="369"/>
      <c r="AV14" s="369"/>
      <c r="AW14" s="369"/>
      <c r="AY14" s="367"/>
      <c r="AZ14" s="369"/>
      <c r="BA14" s="368"/>
      <c r="BB14" s="368"/>
      <c r="BC14" s="368"/>
      <c r="BD14" s="368"/>
      <c r="BE14" s="368"/>
      <c r="BF14" s="368"/>
      <c r="BG14" s="368"/>
      <c r="BH14" s="368"/>
      <c r="BI14" s="369"/>
      <c r="BJ14" s="369"/>
      <c r="BK14" s="369"/>
      <c r="BL14" s="369"/>
      <c r="BM14" s="369"/>
      <c r="BN14" s="369"/>
      <c r="BO14" s="369"/>
      <c r="BP14" s="369"/>
      <c r="BQ14" s="369"/>
      <c r="BR14" s="368"/>
    </row>
    <row r="15" spans="1:70" s="359" customFormat="1">
      <c r="D15" s="364"/>
      <c r="E15" s="364" t="s">
        <v>2794</v>
      </c>
      <c r="F15" s="368"/>
      <c r="G15" s="364" t="s">
        <v>262</v>
      </c>
      <c r="H15" s="368"/>
      <c r="I15" s="368"/>
      <c r="J15" s="368"/>
      <c r="K15" s="368"/>
      <c r="L15" s="368"/>
      <c r="M15" s="368"/>
      <c r="N15" s="368"/>
      <c r="O15" s="368"/>
      <c r="P15" s="362"/>
      <c r="Q15" s="364" t="s">
        <v>160</v>
      </c>
      <c r="R15" s="362"/>
      <c r="S15" s="888"/>
      <c r="T15" s="888"/>
      <c r="U15" s="888"/>
      <c r="V15" s="370" t="s">
        <v>241</v>
      </c>
      <c r="W15" s="370"/>
      <c r="X15" s="370"/>
      <c r="Y15" s="370"/>
      <c r="Z15" s="370"/>
      <c r="AA15" s="367"/>
      <c r="AB15" s="369" t="s">
        <v>1</v>
      </c>
      <c r="AC15" s="369"/>
      <c r="AD15" s="369"/>
      <c r="AE15" s="368"/>
      <c r="AF15" s="368"/>
      <c r="AG15" s="368"/>
      <c r="AH15" s="368" t="s">
        <v>1390</v>
      </c>
      <c r="AI15" s="1268"/>
      <c r="AJ15" s="1268"/>
      <c r="AK15" s="1268"/>
      <c r="AL15" s="1268"/>
      <c r="AM15" s="1268"/>
      <c r="AN15" s="368"/>
      <c r="AO15" s="368"/>
      <c r="AP15" s="368"/>
      <c r="AQ15" s="368"/>
      <c r="AR15" s="368"/>
      <c r="AS15" s="368"/>
      <c r="AT15" s="368"/>
      <c r="AU15" s="369"/>
      <c r="AV15" s="369"/>
      <c r="AW15" s="369"/>
      <c r="AY15" s="367"/>
      <c r="AZ15" s="369"/>
      <c r="BA15" s="368"/>
      <c r="BB15" s="368"/>
      <c r="BC15" s="368"/>
      <c r="BD15" s="368"/>
      <c r="BE15" s="368"/>
      <c r="BF15" s="368"/>
      <c r="BG15" s="368"/>
      <c r="BH15" s="368"/>
      <c r="BI15" s="369"/>
      <c r="BJ15" s="369"/>
      <c r="BK15" s="369"/>
      <c r="BL15" s="369"/>
      <c r="BM15" s="369"/>
      <c r="BN15" s="369"/>
      <c r="BO15" s="369"/>
      <c r="BP15" s="369"/>
      <c r="BQ15" s="369"/>
      <c r="BR15" s="368"/>
    </row>
    <row r="16" spans="1:70" s="359" customFormat="1">
      <c r="D16" s="364"/>
      <c r="E16" s="364" t="s">
        <v>2794</v>
      </c>
      <c r="F16" s="368"/>
      <c r="G16" s="364" t="s">
        <v>262</v>
      </c>
      <c r="H16" s="368"/>
      <c r="I16" s="368"/>
      <c r="J16" s="368"/>
      <c r="K16" s="368"/>
      <c r="L16" s="368"/>
      <c r="M16" s="368"/>
      <c r="N16" s="368"/>
      <c r="O16" s="368"/>
      <c r="P16" s="362"/>
      <c r="Q16" s="364" t="s">
        <v>160</v>
      </c>
      <c r="R16" s="362"/>
      <c r="S16" s="888"/>
      <c r="T16" s="888"/>
      <c r="U16" s="888"/>
      <c r="V16" s="370" t="s">
        <v>241</v>
      </c>
      <c r="W16" s="370"/>
      <c r="X16" s="370"/>
      <c r="Y16" s="370"/>
      <c r="Z16" s="370"/>
      <c r="AA16" s="367"/>
      <c r="AB16" s="369" t="s">
        <v>1</v>
      </c>
      <c r="AC16" s="369"/>
      <c r="AD16" s="369"/>
      <c r="AE16" s="368"/>
      <c r="AF16" s="368"/>
      <c r="AG16" s="368"/>
      <c r="AH16" s="368" t="s">
        <v>1390</v>
      </c>
      <c r="AI16" s="1268"/>
      <c r="AJ16" s="1268"/>
      <c r="AK16" s="1268"/>
      <c r="AL16" s="1268"/>
      <c r="AM16" s="1268"/>
      <c r="AN16" s="368"/>
      <c r="AO16" s="368"/>
      <c r="AP16" s="368"/>
      <c r="AQ16" s="368"/>
      <c r="AR16" s="368"/>
      <c r="AS16" s="368"/>
      <c r="AT16" s="368"/>
      <c r="AU16" s="369"/>
      <c r="AV16" s="369"/>
      <c r="AW16" s="369"/>
      <c r="AY16" s="367"/>
      <c r="AZ16" s="369"/>
      <c r="BA16" s="368"/>
      <c r="BB16" s="368"/>
      <c r="BC16" s="368"/>
      <c r="BD16" s="368"/>
      <c r="BE16" s="368"/>
      <c r="BF16" s="368"/>
      <c r="BG16" s="368"/>
      <c r="BH16" s="368"/>
      <c r="BI16" s="369"/>
      <c r="BJ16" s="369"/>
      <c r="BK16" s="369"/>
      <c r="BL16" s="369"/>
      <c r="BM16" s="369"/>
      <c r="BN16" s="369"/>
      <c r="BO16" s="369"/>
      <c r="BP16" s="369"/>
      <c r="BQ16" s="369"/>
      <c r="BR16" s="368"/>
    </row>
    <row r="17" spans="1:70" s="359" customFormat="1">
      <c r="D17" s="364"/>
      <c r="E17" s="364" t="s">
        <v>2794</v>
      </c>
      <c r="F17" s="368"/>
      <c r="G17" s="364" t="s">
        <v>262</v>
      </c>
      <c r="H17" s="368"/>
      <c r="I17" s="368"/>
      <c r="J17" s="368"/>
      <c r="K17" s="368"/>
      <c r="L17" s="368"/>
      <c r="M17" s="368"/>
      <c r="N17" s="368"/>
      <c r="O17" s="368"/>
      <c r="P17" s="362"/>
      <c r="Q17" s="364" t="s">
        <v>160</v>
      </c>
      <c r="R17" s="362"/>
      <c r="S17" s="888"/>
      <c r="T17" s="888"/>
      <c r="U17" s="888"/>
      <c r="V17" s="370" t="s">
        <v>241</v>
      </c>
      <c r="W17" s="370"/>
      <c r="X17" s="370"/>
      <c r="Y17" s="370"/>
      <c r="Z17" s="370"/>
      <c r="AA17" s="367"/>
      <c r="AB17" s="369"/>
      <c r="AC17" s="369"/>
      <c r="AD17" s="369"/>
      <c r="AE17" s="368"/>
      <c r="AF17" s="368"/>
      <c r="AG17" s="368"/>
      <c r="AH17" s="368" t="s">
        <v>1390</v>
      </c>
      <c r="AI17" s="1268"/>
      <c r="AJ17" s="1268"/>
      <c r="AK17" s="1268"/>
      <c r="AL17" s="1268"/>
      <c r="AM17" s="1268"/>
      <c r="AN17" s="368"/>
      <c r="AO17" s="368"/>
      <c r="AP17" s="368"/>
      <c r="AQ17" s="368"/>
      <c r="AR17" s="368"/>
      <c r="AS17" s="368"/>
      <c r="AT17" s="368"/>
      <c r="AU17" s="369"/>
      <c r="AV17" s="369"/>
      <c r="AW17" s="369"/>
      <c r="AY17" s="367"/>
      <c r="AZ17" s="369"/>
      <c r="BA17" s="368"/>
      <c r="BB17" s="368"/>
      <c r="BC17" s="368"/>
      <c r="BD17" s="368"/>
      <c r="BE17" s="368"/>
      <c r="BF17" s="368"/>
      <c r="BG17" s="368"/>
      <c r="BH17" s="368"/>
      <c r="BI17" s="369"/>
      <c r="BJ17" s="369"/>
      <c r="BK17" s="369"/>
      <c r="BL17" s="369"/>
      <c r="BM17" s="369"/>
      <c r="BN17" s="369"/>
      <c r="BO17" s="369"/>
      <c r="BP17" s="369"/>
      <c r="BQ17" s="369"/>
      <c r="BR17" s="368"/>
    </row>
    <row r="18" spans="1:70" s="359" customFormat="1">
      <c r="D18" s="364"/>
      <c r="E18" s="364" t="s">
        <v>2794</v>
      </c>
      <c r="F18" s="368"/>
      <c r="G18" s="364" t="s">
        <v>262</v>
      </c>
      <c r="H18" s="368"/>
      <c r="I18" s="368"/>
      <c r="J18" s="368"/>
      <c r="K18" s="368"/>
      <c r="L18" s="368"/>
      <c r="M18" s="368"/>
      <c r="N18" s="368"/>
      <c r="O18" s="368"/>
      <c r="P18" s="362"/>
      <c r="Q18" s="364" t="s">
        <v>160</v>
      </c>
      <c r="R18" s="362"/>
      <c r="S18" s="888"/>
      <c r="T18" s="888"/>
      <c r="U18" s="888"/>
      <c r="V18" s="370" t="s">
        <v>241</v>
      </c>
      <c r="W18" s="370"/>
      <c r="X18" s="370"/>
      <c r="Y18" s="370"/>
      <c r="Z18" s="370"/>
      <c r="AA18" s="367"/>
      <c r="AB18" s="369"/>
      <c r="AC18" s="369"/>
      <c r="AD18" s="369"/>
      <c r="AE18" s="368"/>
      <c r="AF18" s="368"/>
      <c r="AG18" s="368"/>
      <c r="AH18" s="368" t="s">
        <v>1390</v>
      </c>
      <c r="AI18" s="1268"/>
      <c r="AJ18" s="1268"/>
      <c r="AK18" s="1268"/>
      <c r="AL18" s="1268"/>
      <c r="AM18" s="1268"/>
      <c r="AN18" s="368"/>
      <c r="AO18" s="368"/>
      <c r="AP18" s="368"/>
      <c r="AQ18" s="368"/>
      <c r="AR18" s="368"/>
      <c r="AS18" s="368"/>
      <c r="AT18" s="368"/>
      <c r="AU18" s="369"/>
      <c r="AV18" s="369"/>
      <c r="AW18" s="369"/>
      <c r="AY18" s="367"/>
      <c r="AZ18" s="369"/>
      <c r="BA18" s="368"/>
      <c r="BB18" s="368"/>
      <c r="BC18" s="368"/>
      <c r="BD18" s="368"/>
      <c r="BE18" s="368"/>
      <c r="BF18" s="368"/>
      <c r="BG18" s="368"/>
      <c r="BH18" s="368"/>
      <c r="BI18" s="369"/>
      <c r="BJ18" s="369"/>
      <c r="BK18" s="369"/>
      <c r="BL18" s="369"/>
      <c r="BM18" s="369"/>
      <c r="BN18" s="369"/>
      <c r="BO18" s="369"/>
      <c r="BP18" s="369"/>
      <c r="BQ18" s="369"/>
      <c r="BR18" s="368"/>
    </row>
    <row r="19" spans="1:70" s="359" customFormat="1">
      <c r="D19" s="364"/>
      <c r="E19" s="364" t="s">
        <v>2794</v>
      </c>
      <c r="F19" s="368"/>
      <c r="G19" s="364" t="s">
        <v>262</v>
      </c>
      <c r="H19" s="368"/>
      <c r="I19" s="368"/>
      <c r="J19" s="368"/>
      <c r="K19" s="368"/>
      <c r="L19" s="368"/>
      <c r="M19" s="368"/>
      <c r="N19" s="368"/>
      <c r="O19" s="368"/>
      <c r="P19" s="362"/>
      <c r="Q19" s="364" t="s">
        <v>160</v>
      </c>
      <c r="R19" s="362"/>
      <c r="S19" s="888"/>
      <c r="T19" s="888"/>
      <c r="U19" s="888"/>
      <c r="V19" s="370" t="s">
        <v>241</v>
      </c>
      <c r="W19" s="370"/>
      <c r="X19" s="370"/>
      <c r="Y19" s="370"/>
      <c r="Z19" s="370"/>
      <c r="AA19" s="367"/>
      <c r="AB19" s="369"/>
      <c r="AC19" s="369"/>
      <c r="AD19" s="369"/>
      <c r="AE19" s="368"/>
      <c r="AF19" s="368"/>
      <c r="AG19" s="368"/>
      <c r="AH19" s="368" t="s">
        <v>1390</v>
      </c>
      <c r="AI19" s="1268"/>
      <c r="AJ19" s="1268"/>
      <c r="AK19" s="1268"/>
      <c r="AL19" s="1268"/>
      <c r="AM19" s="1268"/>
      <c r="AN19" s="368"/>
      <c r="AO19" s="368"/>
      <c r="AP19" s="368"/>
      <c r="AQ19" s="368"/>
      <c r="AR19" s="368"/>
      <c r="AS19" s="368"/>
      <c r="AT19" s="368"/>
      <c r="AU19" s="369"/>
      <c r="AV19" s="369"/>
      <c r="AW19" s="369"/>
      <c r="AY19" s="367"/>
      <c r="AZ19" s="369"/>
      <c r="BA19" s="368"/>
      <c r="BB19" s="368"/>
      <c r="BC19" s="368"/>
      <c r="BD19" s="368"/>
      <c r="BE19" s="368"/>
      <c r="BF19" s="368"/>
      <c r="BG19" s="368"/>
      <c r="BH19" s="368"/>
      <c r="BI19" s="369"/>
      <c r="BJ19" s="369"/>
      <c r="BK19" s="369"/>
      <c r="BL19" s="369"/>
      <c r="BM19" s="369"/>
      <c r="BN19" s="369"/>
      <c r="BO19" s="369"/>
      <c r="BP19" s="369"/>
      <c r="BQ19" s="369"/>
      <c r="BR19" s="368"/>
    </row>
    <row r="20" spans="1:70" s="359" customFormat="1">
      <c r="P20" s="362"/>
      <c r="Q20" s="365"/>
      <c r="R20" s="362"/>
      <c r="S20" s="362"/>
      <c r="T20" s="362"/>
      <c r="U20" s="362"/>
      <c r="V20" s="371"/>
      <c r="W20" s="371"/>
      <c r="X20" s="371"/>
      <c r="Y20" s="371"/>
      <c r="Z20" s="371"/>
      <c r="AA20" s="367"/>
      <c r="AB20" s="369"/>
      <c r="AC20" s="369"/>
      <c r="AD20" s="369"/>
      <c r="AE20" s="368"/>
      <c r="AF20" s="368"/>
      <c r="AG20" s="368"/>
      <c r="AH20" s="368"/>
      <c r="AK20" s="367"/>
      <c r="AL20" s="369"/>
      <c r="AM20" s="368"/>
      <c r="AN20" s="368"/>
      <c r="AO20" s="368"/>
      <c r="AP20" s="368"/>
      <c r="AQ20" s="368"/>
      <c r="AR20" s="368"/>
      <c r="AS20" s="368"/>
      <c r="AT20" s="368"/>
      <c r="AU20" s="369"/>
      <c r="AV20" s="369"/>
      <c r="AW20" s="369"/>
      <c r="AY20" s="367"/>
      <c r="AZ20" s="369"/>
      <c r="BA20" s="368"/>
      <c r="BB20" s="368"/>
      <c r="BC20" s="368"/>
      <c r="BD20" s="368"/>
      <c r="BE20" s="368"/>
      <c r="BF20" s="368"/>
      <c r="BG20" s="368"/>
      <c r="BH20" s="368"/>
      <c r="BI20" s="369"/>
      <c r="BJ20" s="369"/>
      <c r="BK20" s="369"/>
      <c r="BL20" s="369"/>
      <c r="BM20" s="369"/>
      <c r="BN20" s="369"/>
      <c r="BO20" s="369"/>
      <c r="BP20" s="369"/>
      <c r="BQ20" s="369"/>
      <c r="BR20" s="368"/>
    </row>
    <row r="21" spans="1:70" s="1" customFormat="1">
      <c r="B21" s="376" t="s">
        <v>2843</v>
      </c>
    </row>
    <row r="23" spans="1:70" ht="15.5">
      <c r="A23" s="362"/>
      <c r="B23" s="363"/>
      <c r="C23" s="363"/>
      <c r="D23" s="364"/>
      <c r="E23" s="364" t="s">
        <v>2794</v>
      </c>
      <c r="F23" s="364"/>
      <c r="G23" s="364" t="s">
        <v>262</v>
      </c>
      <c r="H23" s="364"/>
      <c r="I23" s="364"/>
      <c r="J23" s="364"/>
      <c r="K23" s="364"/>
      <c r="L23" s="364"/>
      <c r="M23" s="364"/>
      <c r="N23" s="364"/>
      <c r="O23" s="364"/>
      <c r="P23" s="362"/>
      <c r="Q23" s="364" t="s">
        <v>160</v>
      </c>
      <c r="R23" s="362"/>
      <c r="S23" s="888"/>
      <c r="T23" s="888"/>
      <c r="U23" s="888"/>
      <c r="V23" s="351" t="s">
        <v>241</v>
      </c>
      <c r="W23" s="351"/>
      <c r="X23" s="351"/>
      <c r="Y23" s="351"/>
      <c r="Z23" s="351"/>
      <c r="AA23" s="365"/>
      <c r="AB23" s="362" t="s">
        <v>1</v>
      </c>
      <c r="AC23" s="362"/>
      <c r="AD23" s="362"/>
      <c r="AE23" s="362"/>
      <c r="AF23" s="362"/>
      <c r="AG23" s="362"/>
      <c r="AH23" s="362" t="s">
        <v>1390</v>
      </c>
      <c r="AI23" s="1268"/>
      <c r="AJ23" s="1268"/>
      <c r="AK23" s="1268"/>
      <c r="AL23" s="1268"/>
      <c r="AM23" s="1268"/>
      <c r="AN23" s="362"/>
      <c r="AO23" s="362"/>
      <c r="AP23" s="362"/>
      <c r="AQ23" s="362"/>
      <c r="AR23" s="362"/>
      <c r="AS23" s="366"/>
      <c r="AT23" s="366"/>
      <c r="AU23" s="366"/>
      <c r="AV23" s="366"/>
      <c r="AW23" s="366"/>
      <c r="AX23" s="366"/>
      <c r="AY23" s="362"/>
      <c r="AZ23" s="362"/>
      <c r="BA23" s="362"/>
      <c r="BB23" s="362"/>
      <c r="BC23" s="362"/>
      <c r="BD23" s="362"/>
      <c r="BE23" s="362"/>
      <c r="BF23" s="362"/>
      <c r="BG23" s="366"/>
      <c r="BH23" s="366"/>
      <c r="BI23" s="366"/>
      <c r="BJ23" s="366"/>
      <c r="BK23" s="366"/>
    </row>
    <row r="24" spans="1:70" ht="15.5">
      <c r="A24" s="362"/>
      <c r="B24" s="363"/>
      <c r="C24" s="363"/>
      <c r="D24" s="364"/>
      <c r="E24" s="364" t="s">
        <v>2794</v>
      </c>
      <c r="F24" s="364"/>
      <c r="G24" s="364" t="s">
        <v>262</v>
      </c>
      <c r="H24" s="364"/>
      <c r="I24" s="364"/>
      <c r="J24" s="364"/>
      <c r="K24" s="364"/>
      <c r="L24" s="364"/>
      <c r="M24" s="364"/>
      <c r="N24" s="364"/>
      <c r="O24" s="364"/>
      <c r="P24" s="362"/>
      <c r="Q24" s="364" t="s">
        <v>160</v>
      </c>
      <c r="R24" s="362"/>
      <c r="S24" s="888"/>
      <c r="T24" s="888"/>
      <c r="U24" s="888"/>
      <c r="V24" s="351" t="s">
        <v>241</v>
      </c>
      <c r="W24" s="351"/>
      <c r="X24" s="351"/>
      <c r="Y24" s="351"/>
      <c r="Z24" s="351"/>
      <c r="AA24" s="365"/>
      <c r="AB24" s="362" t="s">
        <v>1</v>
      </c>
      <c r="AC24" s="362"/>
      <c r="AD24" s="362"/>
      <c r="AE24" s="362"/>
      <c r="AF24" s="362"/>
      <c r="AG24" s="362"/>
      <c r="AH24" s="362" t="s">
        <v>1390</v>
      </c>
      <c r="AI24" s="1268"/>
      <c r="AJ24" s="1268"/>
      <c r="AK24" s="1268"/>
      <c r="AL24" s="1268"/>
      <c r="AM24" s="1268"/>
      <c r="AN24" s="362"/>
      <c r="AO24" s="362"/>
      <c r="AP24" s="362"/>
      <c r="AQ24" s="362"/>
      <c r="AR24" s="362"/>
      <c r="AS24" s="366"/>
      <c r="AT24" s="366"/>
      <c r="AU24" s="366"/>
      <c r="AV24" s="366"/>
      <c r="AW24" s="366"/>
      <c r="AX24" s="366"/>
      <c r="AY24" s="362"/>
      <c r="AZ24" s="362"/>
      <c r="BA24" s="362"/>
      <c r="BB24" s="362"/>
      <c r="BC24" s="362"/>
      <c r="BD24" s="362"/>
      <c r="BE24" s="362"/>
      <c r="BF24" s="362"/>
      <c r="BG24" s="366"/>
      <c r="BH24" s="366"/>
      <c r="BI24" s="366"/>
      <c r="BJ24" s="366"/>
      <c r="BK24" s="366"/>
    </row>
    <row r="25" spans="1:70" ht="15.5">
      <c r="A25" s="362"/>
      <c r="B25" s="363"/>
      <c r="C25" s="363"/>
      <c r="D25" s="364"/>
      <c r="E25" s="364" t="s">
        <v>2794</v>
      </c>
      <c r="F25" s="364"/>
      <c r="G25" s="364" t="s">
        <v>262</v>
      </c>
      <c r="H25" s="364"/>
      <c r="I25" s="364"/>
      <c r="J25" s="364"/>
      <c r="K25" s="364"/>
      <c r="L25" s="364"/>
      <c r="M25" s="364"/>
      <c r="N25" s="364"/>
      <c r="O25" s="364"/>
      <c r="P25" s="362"/>
      <c r="Q25" s="364" t="s">
        <v>160</v>
      </c>
      <c r="R25" s="362"/>
      <c r="S25" s="888"/>
      <c r="T25" s="888"/>
      <c r="U25" s="888"/>
      <c r="V25" s="351" t="s">
        <v>241</v>
      </c>
      <c r="W25" s="351"/>
      <c r="X25" s="351"/>
      <c r="Y25" s="351"/>
      <c r="Z25" s="351"/>
      <c r="AA25" s="365"/>
      <c r="AB25" s="362" t="s">
        <v>1</v>
      </c>
      <c r="AC25" s="362"/>
      <c r="AD25" s="362"/>
      <c r="AE25" s="362"/>
      <c r="AF25" s="362"/>
      <c r="AG25" s="362"/>
      <c r="AH25" s="362" t="s">
        <v>1390</v>
      </c>
      <c r="AI25" s="1268"/>
      <c r="AJ25" s="1268"/>
      <c r="AK25" s="1268"/>
      <c r="AL25" s="1268"/>
      <c r="AM25" s="1268"/>
      <c r="AN25" s="362"/>
      <c r="AO25" s="362"/>
      <c r="AP25" s="362"/>
      <c r="AQ25" s="362"/>
      <c r="AR25" s="362"/>
      <c r="AS25" s="366"/>
      <c r="AT25" s="366"/>
      <c r="AU25" s="366"/>
      <c r="AV25" s="366"/>
      <c r="AW25" s="366"/>
      <c r="AX25" s="366"/>
      <c r="AY25" s="362"/>
      <c r="AZ25" s="362"/>
      <c r="BA25" s="362"/>
      <c r="BB25" s="362"/>
      <c r="BC25" s="362"/>
      <c r="BD25" s="362"/>
      <c r="BE25" s="362"/>
      <c r="BF25" s="362"/>
      <c r="BG25" s="366"/>
      <c r="BH25" s="366"/>
      <c r="BI25" s="366"/>
      <c r="BJ25" s="366"/>
      <c r="BK25" s="366"/>
    </row>
    <row r="26" spans="1:70" ht="15.5">
      <c r="A26" s="362"/>
      <c r="B26" s="363"/>
      <c r="C26" s="363"/>
      <c r="D26" s="364"/>
      <c r="E26" s="364" t="s">
        <v>2794</v>
      </c>
      <c r="F26" s="364"/>
      <c r="G26" s="364" t="s">
        <v>262</v>
      </c>
      <c r="H26" s="364"/>
      <c r="I26" s="364"/>
      <c r="J26" s="364"/>
      <c r="K26" s="364"/>
      <c r="L26" s="364"/>
      <c r="M26" s="364"/>
      <c r="N26" s="364"/>
      <c r="O26" s="364"/>
      <c r="P26" s="362"/>
      <c r="Q26" s="364" t="s">
        <v>160</v>
      </c>
      <c r="R26" s="362"/>
      <c r="S26" s="888"/>
      <c r="T26" s="888"/>
      <c r="U26" s="888"/>
      <c r="V26" s="351" t="s">
        <v>241</v>
      </c>
      <c r="W26" s="351"/>
      <c r="X26" s="351"/>
      <c r="Y26" s="351"/>
      <c r="Z26" s="351"/>
      <c r="AA26" s="365"/>
      <c r="AB26" s="362" t="s">
        <v>1</v>
      </c>
      <c r="AC26" s="362"/>
      <c r="AD26" s="362"/>
      <c r="AE26" s="362"/>
      <c r="AF26" s="362"/>
      <c r="AG26" s="362"/>
      <c r="AH26" s="362" t="s">
        <v>1390</v>
      </c>
      <c r="AI26" s="1268"/>
      <c r="AJ26" s="1268"/>
      <c r="AK26" s="1268"/>
      <c r="AL26" s="1268"/>
      <c r="AM26" s="1268"/>
      <c r="AN26" s="362"/>
      <c r="AO26" s="362"/>
      <c r="AP26" s="362"/>
      <c r="AQ26" s="362"/>
      <c r="AR26" s="362"/>
      <c r="AS26" s="366"/>
      <c r="AT26" s="366"/>
      <c r="AU26" s="366"/>
      <c r="AV26" s="366"/>
      <c r="AW26" s="366"/>
      <c r="AX26" s="366"/>
      <c r="AY26" s="362"/>
      <c r="AZ26" s="362"/>
      <c r="BA26" s="362"/>
      <c r="BB26" s="362"/>
      <c r="BC26" s="362"/>
      <c r="BD26" s="362"/>
      <c r="BE26" s="362"/>
      <c r="BF26" s="362"/>
      <c r="BG26" s="366"/>
      <c r="BH26" s="366"/>
      <c r="BI26" s="366"/>
      <c r="BJ26" s="366"/>
      <c r="BK26" s="366"/>
    </row>
    <row r="27" spans="1:70" s="359" customFormat="1">
      <c r="B27" s="367"/>
      <c r="C27" s="367"/>
      <c r="D27" s="364"/>
      <c r="E27" s="364" t="s">
        <v>2794</v>
      </c>
      <c r="F27" s="364"/>
      <c r="G27" s="364" t="s">
        <v>262</v>
      </c>
      <c r="H27" s="364"/>
      <c r="I27" s="368"/>
      <c r="J27" s="368"/>
      <c r="K27" s="368"/>
      <c r="L27" s="368"/>
      <c r="M27" s="368"/>
      <c r="N27" s="368"/>
      <c r="O27" s="368"/>
      <c r="P27" s="362"/>
      <c r="Q27" s="364" t="s">
        <v>160</v>
      </c>
      <c r="R27" s="362"/>
      <c r="S27" s="888"/>
      <c r="T27" s="888"/>
      <c r="U27" s="888"/>
      <c r="V27" s="367" t="s">
        <v>241</v>
      </c>
      <c r="W27" s="367"/>
      <c r="X27" s="367"/>
      <c r="Y27" s="367"/>
      <c r="Z27" s="367"/>
      <c r="AA27" s="367"/>
      <c r="AB27" s="367" t="s">
        <v>1</v>
      </c>
      <c r="AC27" s="367"/>
      <c r="AD27" s="367"/>
      <c r="AE27" s="368"/>
      <c r="AF27" s="368"/>
      <c r="AG27" s="368"/>
      <c r="AH27" s="368" t="s">
        <v>1390</v>
      </c>
      <c r="AI27" s="1268"/>
      <c r="AJ27" s="1268"/>
      <c r="AK27" s="1268"/>
      <c r="AL27" s="1268"/>
      <c r="AM27" s="1268"/>
      <c r="AN27" s="368"/>
      <c r="AO27" s="368"/>
      <c r="AP27" s="368"/>
      <c r="AQ27" s="368"/>
      <c r="AR27" s="368"/>
      <c r="AS27" s="368"/>
      <c r="AT27" s="368"/>
      <c r="AU27" s="369"/>
      <c r="AV27" s="369"/>
      <c r="AW27" s="369"/>
      <c r="AY27" s="367"/>
      <c r="AZ27" s="369"/>
      <c r="BA27" s="368"/>
      <c r="BB27" s="368"/>
      <c r="BC27" s="368"/>
      <c r="BD27" s="368"/>
      <c r="BE27" s="368"/>
      <c r="BF27" s="368"/>
      <c r="BG27" s="368"/>
      <c r="BH27" s="368"/>
      <c r="BI27" s="369"/>
      <c r="BJ27" s="369"/>
      <c r="BK27" s="369"/>
      <c r="BL27" s="369"/>
      <c r="BM27" s="369"/>
      <c r="BN27" s="369"/>
      <c r="BO27" s="369"/>
      <c r="BP27" s="369"/>
      <c r="BQ27" s="369"/>
      <c r="BR27" s="368"/>
    </row>
    <row r="28" spans="1:70" s="359" customFormat="1">
      <c r="D28" s="364"/>
      <c r="E28" s="364" t="s">
        <v>2794</v>
      </c>
      <c r="F28" s="364"/>
      <c r="G28" s="364" t="s">
        <v>262</v>
      </c>
      <c r="H28" s="364"/>
      <c r="I28" s="368"/>
      <c r="J28" s="368"/>
      <c r="K28" s="368"/>
      <c r="L28" s="368"/>
      <c r="M28" s="368"/>
      <c r="N28" s="368"/>
      <c r="O28" s="368"/>
      <c r="P28" s="362"/>
      <c r="Q28" s="364" t="s">
        <v>160</v>
      </c>
      <c r="R28" s="362"/>
      <c r="S28" s="888"/>
      <c r="T28" s="888"/>
      <c r="U28" s="888"/>
      <c r="V28" s="370" t="s">
        <v>241</v>
      </c>
      <c r="W28" s="370"/>
      <c r="X28" s="370"/>
      <c r="Y28" s="370"/>
      <c r="Z28" s="370"/>
      <c r="AA28" s="367"/>
      <c r="AB28" s="369" t="s">
        <v>1</v>
      </c>
      <c r="AC28" s="369"/>
      <c r="AD28" s="369"/>
      <c r="AE28" s="368"/>
      <c r="AF28" s="368"/>
      <c r="AG28" s="368"/>
      <c r="AH28" s="368" t="s">
        <v>1390</v>
      </c>
      <c r="AI28" s="1268"/>
      <c r="AJ28" s="1268"/>
      <c r="AK28" s="1268"/>
      <c r="AL28" s="1268"/>
      <c r="AM28" s="1268"/>
      <c r="AN28" s="368"/>
      <c r="AO28" s="368"/>
      <c r="AP28" s="368"/>
      <c r="AQ28" s="368"/>
      <c r="AR28" s="368"/>
      <c r="AS28" s="368"/>
      <c r="AT28" s="368"/>
      <c r="AU28" s="369"/>
      <c r="AV28" s="369"/>
      <c r="AW28" s="369"/>
      <c r="AY28" s="367"/>
      <c r="AZ28" s="369"/>
      <c r="BA28" s="368"/>
      <c r="BB28" s="368"/>
      <c r="BC28" s="368"/>
      <c r="BD28" s="368"/>
      <c r="BE28" s="368"/>
      <c r="BF28" s="368"/>
      <c r="BG28" s="368"/>
      <c r="BH28" s="368"/>
      <c r="BI28" s="369"/>
      <c r="BJ28" s="369"/>
      <c r="BK28" s="369"/>
      <c r="BL28" s="369"/>
      <c r="BM28" s="369"/>
      <c r="BN28" s="369"/>
      <c r="BO28" s="369"/>
      <c r="BP28" s="369"/>
      <c r="BQ28" s="369"/>
      <c r="BR28" s="368"/>
    </row>
    <row r="29" spans="1:70" s="359" customFormat="1">
      <c r="D29" s="364"/>
      <c r="E29" s="364" t="s">
        <v>2794</v>
      </c>
      <c r="F29" s="364"/>
      <c r="G29" s="364" t="s">
        <v>262</v>
      </c>
      <c r="H29" s="364"/>
      <c r="I29" s="368"/>
      <c r="J29" s="368"/>
      <c r="K29" s="368"/>
      <c r="L29" s="368"/>
      <c r="M29" s="368"/>
      <c r="N29" s="368"/>
      <c r="O29" s="368"/>
      <c r="P29" s="362"/>
      <c r="Q29" s="364" t="s">
        <v>160</v>
      </c>
      <c r="R29" s="362"/>
      <c r="S29" s="888"/>
      <c r="T29" s="888"/>
      <c r="U29" s="888"/>
      <c r="V29" s="370" t="s">
        <v>241</v>
      </c>
      <c r="W29" s="370"/>
      <c r="X29" s="370"/>
      <c r="Y29" s="370"/>
      <c r="Z29" s="370"/>
      <c r="AA29" s="367"/>
      <c r="AB29" s="369" t="s">
        <v>1</v>
      </c>
      <c r="AC29" s="369"/>
      <c r="AD29" s="369"/>
      <c r="AE29" s="368"/>
      <c r="AF29" s="368"/>
      <c r="AG29" s="368"/>
      <c r="AH29" s="368" t="s">
        <v>1390</v>
      </c>
      <c r="AI29" s="1268"/>
      <c r="AJ29" s="1268"/>
      <c r="AK29" s="1268"/>
      <c r="AL29" s="1268"/>
      <c r="AM29" s="1268"/>
      <c r="AN29" s="368"/>
      <c r="AO29" s="368"/>
      <c r="AP29" s="368"/>
      <c r="AQ29" s="368"/>
      <c r="AR29" s="368"/>
      <c r="AS29" s="368"/>
      <c r="AT29" s="368"/>
      <c r="AU29" s="369"/>
      <c r="AV29" s="369"/>
      <c r="AW29" s="369"/>
      <c r="AY29" s="367"/>
      <c r="AZ29" s="369"/>
      <c r="BA29" s="368"/>
      <c r="BB29" s="368"/>
      <c r="BC29" s="368"/>
      <c r="BD29" s="368"/>
      <c r="BE29" s="368"/>
      <c r="BF29" s="368"/>
      <c r="BG29" s="368"/>
      <c r="BH29" s="368"/>
      <c r="BI29" s="369"/>
      <c r="BJ29" s="369"/>
      <c r="BK29" s="369"/>
      <c r="BL29" s="369"/>
      <c r="BM29" s="369"/>
      <c r="BN29" s="369"/>
      <c r="BO29" s="369"/>
      <c r="BP29" s="369"/>
      <c r="BQ29" s="369"/>
      <c r="BR29" s="368"/>
    </row>
    <row r="30" spans="1:70" s="359" customFormat="1">
      <c r="D30" s="364"/>
      <c r="E30" s="364" t="s">
        <v>2794</v>
      </c>
      <c r="F30" s="364"/>
      <c r="G30" s="364" t="s">
        <v>262</v>
      </c>
      <c r="H30" s="364"/>
      <c r="I30" s="368"/>
      <c r="J30" s="368"/>
      <c r="K30" s="368"/>
      <c r="L30" s="368"/>
      <c r="M30" s="368"/>
      <c r="N30" s="368"/>
      <c r="O30" s="368"/>
      <c r="P30" s="362"/>
      <c r="Q30" s="364" t="s">
        <v>160</v>
      </c>
      <c r="R30" s="362"/>
      <c r="S30" s="888"/>
      <c r="T30" s="888"/>
      <c r="U30" s="888"/>
      <c r="V30" s="370" t="s">
        <v>241</v>
      </c>
      <c r="W30" s="370"/>
      <c r="X30" s="370"/>
      <c r="Y30" s="370"/>
      <c r="Z30" s="370"/>
      <c r="AA30" s="367"/>
      <c r="AB30" s="369"/>
      <c r="AC30" s="369"/>
      <c r="AD30" s="369"/>
      <c r="AE30" s="368"/>
      <c r="AF30" s="368"/>
      <c r="AG30" s="368"/>
      <c r="AH30" s="368" t="s">
        <v>1390</v>
      </c>
      <c r="AI30" s="1268"/>
      <c r="AJ30" s="1268"/>
      <c r="AK30" s="1268"/>
      <c r="AL30" s="1268"/>
      <c r="AM30" s="1268"/>
      <c r="AN30" s="368"/>
      <c r="AO30" s="368"/>
      <c r="AP30" s="368"/>
      <c r="AQ30" s="368"/>
      <c r="AR30" s="368"/>
      <c r="AS30" s="368"/>
      <c r="AT30" s="368"/>
      <c r="AU30" s="369"/>
      <c r="AV30" s="369"/>
      <c r="AW30" s="369"/>
      <c r="AY30" s="367"/>
      <c r="AZ30" s="369"/>
      <c r="BA30" s="368"/>
      <c r="BB30" s="368"/>
      <c r="BC30" s="368"/>
      <c r="BD30" s="368"/>
      <c r="BE30" s="368"/>
      <c r="BF30" s="368"/>
      <c r="BG30" s="368"/>
      <c r="BH30" s="368"/>
      <c r="BI30" s="369"/>
      <c r="BJ30" s="369"/>
      <c r="BK30" s="369"/>
      <c r="BL30" s="369"/>
      <c r="BM30" s="369"/>
      <c r="BN30" s="369"/>
      <c r="BO30" s="369"/>
      <c r="BP30" s="369"/>
      <c r="BQ30" s="369"/>
      <c r="BR30" s="368"/>
    </row>
    <row r="31" spans="1:70" s="359" customFormat="1">
      <c r="D31" s="364"/>
      <c r="E31" s="364" t="s">
        <v>2794</v>
      </c>
      <c r="F31" s="364"/>
      <c r="G31" s="364" t="s">
        <v>262</v>
      </c>
      <c r="H31" s="364"/>
      <c r="I31" s="368"/>
      <c r="J31" s="368"/>
      <c r="K31" s="368"/>
      <c r="L31" s="368"/>
      <c r="M31" s="368"/>
      <c r="N31" s="368"/>
      <c r="O31" s="368"/>
      <c r="P31" s="362"/>
      <c r="Q31" s="364" t="s">
        <v>160</v>
      </c>
      <c r="R31" s="362"/>
      <c r="S31" s="888"/>
      <c r="T31" s="888"/>
      <c r="U31" s="888"/>
      <c r="V31" s="370" t="s">
        <v>241</v>
      </c>
      <c r="W31" s="370"/>
      <c r="X31" s="370"/>
      <c r="Y31" s="370"/>
      <c r="Z31" s="370"/>
      <c r="AA31" s="367"/>
      <c r="AB31" s="369"/>
      <c r="AC31" s="369"/>
      <c r="AD31" s="369"/>
      <c r="AE31" s="368"/>
      <c r="AF31" s="368"/>
      <c r="AG31" s="368"/>
      <c r="AH31" s="368" t="s">
        <v>1390</v>
      </c>
      <c r="AI31" s="1268"/>
      <c r="AJ31" s="1268"/>
      <c r="AK31" s="1268"/>
      <c r="AL31" s="1268"/>
      <c r="AM31" s="1268"/>
      <c r="AN31" s="368"/>
      <c r="AO31" s="368"/>
      <c r="AP31" s="368"/>
      <c r="AQ31" s="368"/>
      <c r="AR31" s="368"/>
      <c r="AS31" s="368"/>
      <c r="AT31" s="368"/>
      <c r="AU31" s="369"/>
      <c r="AV31" s="369"/>
      <c r="AW31" s="369"/>
      <c r="AY31" s="367"/>
      <c r="AZ31" s="369"/>
      <c r="BA31" s="368"/>
      <c r="BB31" s="368"/>
      <c r="BC31" s="368"/>
      <c r="BD31" s="368"/>
      <c r="BE31" s="368"/>
      <c r="BF31" s="368"/>
      <c r="BG31" s="368"/>
      <c r="BH31" s="368"/>
      <c r="BI31" s="369"/>
      <c r="BJ31" s="369"/>
      <c r="BK31" s="369"/>
      <c r="BL31" s="369"/>
      <c r="BM31" s="369"/>
      <c r="BN31" s="369"/>
      <c r="BO31" s="369"/>
      <c r="BP31" s="369"/>
      <c r="BQ31" s="369"/>
      <c r="BR31" s="368"/>
    </row>
    <row r="32" spans="1:70" s="359" customFormat="1">
      <c r="D32" s="364"/>
      <c r="E32" s="364" t="s">
        <v>2794</v>
      </c>
      <c r="F32" s="364"/>
      <c r="G32" s="364" t="s">
        <v>262</v>
      </c>
      <c r="H32" s="364"/>
      <c r="I32" s="368"/>
      <c r="J32" s="368"/>
      <c r="K32" s="368"/>
      <c r="L32" s="368"/>
      <c r="M32" s="368"/>
      <c r="N32" s="368"/>
      <c r="O32" s="368"/>
      <c r="P32" s="362"/>
      <c r="Q32" s="364" t="s">
        <v>160</v>
      </c>
      <c r="R32" s="362"/>
      <c r="S32" s="888"/>
      <c r="T32" s="888"/>
      <c r="U32" s="888"/>
      <c r="V32" s="370" t="s">
        <v>241</v>
      </c>
      <c r="W32" s="370"/>
      <c r="X32" s="370"/>
      <c r="Y32" s="370"/>
      <c r="Z32" s="370"/>
      <c r="AA32" s="367"/>
      <c r="AB32" s="369"/>
      <c r="AC32" s="369"/>
      <c r="AD32" s="369"/>
      <c r="AE32" s="368"/>
      <c r="AF32" s="368"/>
      <c r="AG32" s="368"/>
      <c r="AH32" s="368" t="s">
        <v>1390</v>
      </c>
      <c r="AI32" s="1268"/>
      <c r="AJ32" s="1268"/>
      <c r="AK32" s="1268"/>
      <c r="AL32" s="1268"/>
      <c r="AM32" s="1268"/>
      <c r="AN32" s="368"/>
      <c r="AO32" s="368"/>
      <c r="AP32" s="368"/>
      <c r="AQ32" s="368"/>
      <c r="AR32" s="368"/>
      <c r="AS32" s="368"/>
      <c r="AT32" s="368"/>
      <c r="AU32" s="369"/>
      <c r="AV32" s="369"/>
      <c r="AW32" s="369"/>
      <c r="AY32" s="367"/>
      <c r="AZ32" s="369"/>
      <c r="BA32" s="368"/>
      <c r="BB32" s="368"/>
      <c r="BC32" s="368"/>
      <c r="BD32" s="368"/>
      <c r="BE32" s="368"/>
      <c r="BF32" s="368"/>
      <c r="BG32" s="368"/>
      <c r="BH32" s="368"/>
      <c r="BI32" s="369"/>
      <c r="BJ32" s="369"/>
      <c r="BK32" s="369"/>
      <c r="BL32" s="369"/>
      <c r="BM32" s="369"/>
      <c r="BN32" s="369"/>
      <c r="BO32" s="369"/>
      <c r="BP32" s="369"/>
      <c r="BQ32" s="369"/>
      <c r="BR32" s="368"/>
    </row>
    <row r="34" spans="1:70" s="1" customFormat="1">
      <c r="B34" s="376" t="s">
        <v>2844</v>
      </c>
    </row>
    <row r="36" spans="1:70" ht="15.5">
      <c r="A36" s="362"/>
      <c r="B36" s="363"/>
      <c r="C36" s="363"/>
      <c r="D36" s="364"/>
      <c r="E36" s="364" t="s">
        <v>2794</v>
      </c>
      <c r="F36" s="364"/>
      <c r="G36" s="364" t="s">
        <v>262</v>
      </c>
      <c r="H36" s="364"/>
      <c r="I36" s="364"/>
      <c r="J36" s="364"/>
      <c r="K36" s="364"/>
      <c r="L36" s="364"/>
      <c r="M36" s="364"/>
      <c r="N36" s="364"/>
      <c r="O36" s="364"/>
      <c r="P36" s="362"/>
      <c r="Q36" s="364" t="s">
        <v>160</v>
      </c>
      <c r="R36" s="362"/>
      <c r="S36" s="888"/>
      <c r="T36" s="888"/>
      <c r="U36" s="888"/>
      <c r="V36" s="351" t="s">
        <v>241</v>
      </c>
      <c r="W36" s="351"/>
      <c r="X36" s="351"/>
      <c r="Y36" s="351"/>
      <c r="Z36" s="351"/>
      <c r="AA36" s="365"/>
      <c r="AB36" s="362" t="s">
        <v>1</v>
      </c>
      <c r="AC36" s="362"/>
      <c r="AD36" s="362"/>
      <c r="AE36" s="362"/>
      <c r="AF36" s="362"/>
      <c r="AG36" s="362"/>
      <c r="AH36" s="362" t="s">
        <v>1390</v>
      </c>
      <c r="AI36" s="1268"/>
      <c r="AJ36" s="1268"/>
      <c r="AK36" s="1268"/>
      <c r="AL36" s="1268"/>
      <c r="AM36" s="1268"/>
      <c r="AN36" s="362"/>
      <c r="AO36" s="362"/>
      <c r="AP36" s="362"/>
      <c r="AQ36" s="362"/>
      <c r="AR36" s="362"/>
      <c r="AS36" s="366"/>
      <c r="AT36" s="366"/>
      <c r="AU36" s="366"/>
      <c r="AV36" s="366"/>
      <c r="AW36" s="366"/>
      <c r="AX36" s="366"/>
      <c r="AY36" s="362"/>
      <c r="AZ36" s="362"/>
      <c r="BA36" s="362"/>
      <c r="BB36" s="362"/>
      <c r="BC36" s="362"/>
      <c r="BD36" s="362"/>
      <c r="BE36" s="362"/>
      <c r="BF36" s="362"/>
      <c r="BG36" s="366"/>
      <c r="BH36" s="366"/>
      <c r="BI36" s="366"/>
      <c r="BJ36" s="366"/>
      <c r="BK36" s="366"/>
    </row>
    <row r="37" spans="1:70" ht="15.5">
      <c r="A37" s="362"/>
      <c r="B37" s="363"/>
      <c r="C37" s="363"/>
      <c r="D37" s="364"/>
      <c r="E37" s="364" t="s">
        <v>2794</v>
      </c>
      <c r="F37" s="364"/>
      <c r="G37" s="364" t="s">
        <v>262</v>
      </c>
      <c r="H37" s="364"/>
      <c r="I37" s="364"/>
      <c r="J37" s="364"/>
      <c r="K37" s="364"/>
      <c r="L37" s="364"/>
      <c r="M37" s="364"/>
      <c r="N37" s="364"/>
      <c r="O37" s="364"/>
      <c r="P37" s="362"/>
      <c r="Q37" s="364" t="s">
        <v>160</v>
      </c>
      <c r="R37" s="362"/>
      <c r="S37" s="888"/>
      <c r="T37" s="888"/>
      <c r="U37" s="888"/>
      <c r="V37" s="351" t="s">
        <v>241</v>
      </c>
      <c r="W37" s="351"/>
      <c r="X37" s="351"/>
      <c r="Y37" s="351"/>
      <c r="Z37" s="351"/>
      <c r="AA37" s="365"/>
      <c r="AB37" s="362" t="s">
        <v>1</v>
      </c>
      <c r="AC37" s="362"/>
      <c r="AD37" s="362"/>
      <c r="AE37" s="362"/>
      <c r="AF37" s="362"/>
      <c r="AG37" s="362"/>
      <c r="AH37" s="362" t="s">
        <v>1390</v>
      </c>
      <c r="AI37" s="1268"/>
      <c r="AJ37" s="1268"/>
      <c r="AK37" s="1268"/>
      <c r="AL37" s="1268"/>
      <c r="AM37" s="1268"/>
      <c r="AN37" s="362"/>
      <c r="AO37" s="362"/>
      <c r="AP37" s="362"/>
      <c r="AQ37" s="362"/>
      <c r="AR37" s="362"/>
      <c r="AS37" s="366"/>
      <c r="AT37" s="366"/>
      <c r="AU37" s="366"/>
      <c r="AV37" s="366"/>
      <c r="AW37" s="366"/>
      <c r="AX37" s="366"/>
      <c r="AY37" s="362"/>
      <c r="AZ37" s="362"/>
      <c r="BA37" s="362"/>
      <c r="BB37" s="362"/>
      <c r="BC37" s="362"/>
      <c r="BD37" s="362"/>
      <c r="BE37" s="362"/>
      <c r="BF37" s="362"/>
      <c r="BG37" s="366"/>
      <c r="BH37" s="366"/>
      <c r="BI37" s="366"/>
      <c r="BJ37" s="366"/>
      <c r="BK37" s="366"/>
    </row>
    <row r="38" spans="1:70" ht="15.5">
      <c r="A38" s="362"/>
      <c r="B38" s="363"/>
      <c r="C38" s="363"/>
      <c r="D38" s="364"/>
      <c r="E38" s="364" t="s">
        <v>2794</v>
      </c>
      <c r="F38" s="364"/>
      <c r="G38" s="364" t="s">
        <v>262</v>
      </c>
      <c r="H38" s="364"/>
      <c r="I38" s="364"/>
      <c r="J38" s="364"/>
      <c r="K38" s="364"/>
      <c r="L38" s="364"/>
      <c r="M38" s="364"/>
      <c r="N38" s="364"/>
      <c r="O38" s="364"/>
      <c r="P38" s="362"/>
      <c r="Q38" s="364" t="s">
        <v>160</v>
      </c>
      <c r="R38" s="362"/>
      <c r="S38" s="888"/>
      <c r="T38" s="888"/>
      <c r="U38" s="888"/>
      <c r="V38" s="351" t="s">
        <v>241</v>
      </c>
      <c r="W38" s="351"/>
      <c r="X38" s="351"/>
      <c r="Y38" s="351"/>
      <c r="Z38" s="351"/>
      <c r="AA38" s="365"/>
      <c r="AB38" s="362" t="s">
        <v>1</v>
      </c>
      <c r="AC38" s="362"/>
      <c r="AD38" s="362"/>
      <c r="AE38" s="362"/>
      <c r="AF38" s="362"/>
      <c r="AG38" s="362"/>
      <c r="AH38" s="362" t="s">
        <v>1390</v>
      </c>
      <c r="AI38" s="1268"/>
      <c r="AJ38" s="1268"/>
      <c r="AK38" s="1268"/>
      <c r="AL38" s="1268"/>
      <c r="AM38" s="1268"/>
      <c r="AN38" s="362"/>
      <c r="AO38" s="362"/>
      <c r="AP38" s="362"/>
      <c r="AQ38" s="362"/>
      <c r="AR38" s="362"/>
      <c r="AS38" s="366"/>
      <c r="AT38" s="366"/>
      <c r="AU38" s="366"/>
      <c r="AV38" s="366"/>
      <c r="AW38" s="366"/>
      <c r="AX38" s="366"/>
      <c r="AY38" s="362"/>
      <c r="AZ38" s="362"/>
      <c r="BA38" s="362"/>
      <c r="BB38" s="362"/>
      <c r="BC38" s="362"/>
      <c r="BD38" s="362"/>
      <c r="BE38" s="362"/>
      <c r="BF38" s="362"/>
      <c r="BG38" s="366"/>
      <c r="BH38" s="366"/>
      <c r="BI38" s="366"/>
      <c r="BJ38" s="366"/>
      <c r="BK38" s="366"/>
    </row>
    <row r="39" spans="1:70" ht="15.5">
      <c r="A39" s="362"/>
      <c r="B39" s="363"/>
      <c r="C39" s="363"/>
      <c r="D39" s="364"/>
      <c r="E39" s="364" t="s">
        <v>2794</v>
      </c>
      <c r="F39" s="364"/>
      <c r="G39" s="364" t="s">
        <v>262</v>
      </c>
      <c r="H39" s="364"/>
      <c r="I39" s="364"/>
      <c r="J39" s="364"/>
      <c r="K39" s="364"/>
      <c r="L39" s="364"/>
      <c r="M39" s="364"/>
      <c r="N39" s="364"/>
      <c r="O39" s="364"/>
      <c r="P39" s="362"/>
      <c r="Q39" s="364" t="s">
        <v>160</v>
      </c>
      <c r="R39" s="362"/>
      <c r="S39" s="888"/>
      <c r="T39" s="888"/>
      <c r="U39" s="888"/>
      <c r="V39" s="351" t="s">
        <v>241</v>
      </c>
      <c r="W39" s="351"/>
      <c r="X39" s="351"/>
      <c r="Y39" s="351"/>
      <c r="Z39" s="351"/>
      <c r="AA39" s="365"/>
      <c r="AB39" s="362" t="s">
        <v>1</v>
      </c>
      <c r="AC39" s="362"/>
      <c r="AD39" s="362"/>
      <c r="AE39" s="362"/>
      <c r="AF39" s="362"/>
      <c r="AG39" s="362"/>
      <c r="AH39" s="362" t="s">
        <v>1390</v>
      </c>
      <c r="AI39" s="1268"/>
      <c r="AJ39" s="1268"/>
      <c r="AK39" s="1268"/>
      <c r="AL39" s="1268"/>
      <c r="AM39" s="1268"/>
      <c r="AN39" s="362"/>
      <c r="AO39" s="362"/>
      <c r="AP39" s="362"/>
      <c r="AQ39" s="362"/>
      <c r="AR39" s="362"/>
      <c r="AS39" s="366"/>
      <c r="AT39" s="366"/>
      <c r="AU39" s="366"/>
      <c r="AV39" s="366"/>
      <c r="AW39" s="366"/>
      <c r="AX39" s="366"/>
      <c r="AY39" s="362"/>
      <c r="AZ39" s="362"/>
      <c r="BA39" s="362"/>
      <c r="BB39" s="362"/>
      <c r="BC39" s="362"/>
      <c r="BD39" s="362"/>
      <c r="BE39" s="362"/>
      <c r="BF39" s="362"/>
      <c r="BG39" s="366"/>
      <c r="BH39" s="366"/>
      <c r="BI39" s="366"/>
      <c r="BJ39" s="366"/>
      <c r="BK39" s="366"/>
    </row>
    <row r="40" spans="1:70" s="359" customFormat="1">
      <c r="B40" s="367"/>
      <c r="C40" s="367"/>
      <c r="D40" s="364"/>
      <c r="E40" s="364" t="s">
        <v>2794</v>
      </c>
      <c r="F40" s="364"/>
      <c r="G40" s="364" t="s">
        <v>262</v>
      </c>
      <c r="H40" s="364"/>
      <c r="I40" s="368"/>
      <c r="J40" s="368"/>
      <c r="K40" s="368"/>
      <c r="L40" s="368"/>
      <c r="M40" s="368"/>
      <c r="N40" s="368"/>
      <c r="O40" s="368"/>
      <c r="P40" s="362"/>
      <c r="Q40" s="364" t="s">
        <v>160</v>
      </c>
      <c r="R40" s="362"/>
      <c r="S40" s="888"/>
      <c r="T40" s="888"/>
      <c r="U40" s="888"/>
      <c r="V40" s="367" t="s">
        <v>241</v>
      </c>
      <c r="W40" s="367"/>
      <c r="X40" s="367"/>
      <c r="Y40" s="367"/>
      <c r="Z40" s="367"/>
      <c r="AA40" s="367"/>
      <c r="AB40" s="367" t="s">
        <v>1</v>
      </c>
      <c r="AC40" s="367"/>
      <c r="AD40" s="367"/>
      <c r="AE40" s="368"/>
      <c r="AF40" s="368"/>
      <c r="AG40" s="368"/>
      <c r="AH40" s="368" t="s">
        <v>1390</v>
      </c>
      <c r="AI40" s="1268"/>
      <c r="AJ40" s="1268"/>
      <c r="AK40" s="1268"/>
      <c r="AL40" s="1268"/>
      <c r="AM40" s="1268"/>
      <c r="AN40" s="368"/>
      <c r="AO40" s="368"/>
      <c r="AP40" s="368"/>
      <c r="AQ40" s="368"/>
      <c r="AR40" s="368"/>
      <c r="AS40" s="368"/>
      <c r="AT40" s="368"/>
      <c r="AU40" s="369"/>
      <c r="AV40" s="369"/>
      <c r="AW40" s="369"/>
      <c r="AY40" s="367"/>
      <c r="AZ40" s="369"/>
      <c r="BA40" s="368"/>
      <c r="BB40" s="368"/>
      <c r="BC40" s="368"/>
      <c r="BD40" s="368"/>
      <c r="BE40" s="368"/>
      <c r="BF40" s="368"/>
      <c r="BG40" s="368"/>
      <c r="BH40" s="368"/>
      <c r="BI40" s="369"/>
      <c r="BJ40" s="369"/>
      <c r="BK40" s="369"/>
      <c r="BL40" s="369"/>
      <c r="BM40" s="369"/>
      <c r="BN40" s="369"/>
      <c r="BO40" s="369"/>
      <c r="BP40" s="369"/>
      <c r="BQ40" s="369"/>
      <c r="BR40" s="368"/>
    </row>
    <row r="41" spans="1:70" s="359" customFormat="1">
      <c r="D41" s="364"/>
      <c r="E41" s="364" t="s">
        <v>2794</v>
      </c>
      <c r="F41" s="364"/>
      <c r="G41" s="364" t="s">
        <v>262</v>
      </c>
      <c r="H41" s="364"/>
      <c r="I41" s="368"/>
      <c r="J41" s="368"/>
      <c r="K41" s="368"/>
      <c r="L41" s="368"/>
      <c r="M41" s="368"/>
      <c r="N41" s="368"/>
      <c r="O41" s="368"/>
      <c r="P41" s="362"/>
      <c r="Q41" s="364" t="s">
        <v>160</v>
      </c>
      <c r="R41" s="362"/>
      <c r="S41" s="888"/>
      <c r="T41" s="888"/>
      <c r="U41" s="888"/>
      <c r="V41" s="370" t="s">
        <v>241</v>
      </c>
      <c r="W41" s="370"/>
      <c r="X41" s="370"/>
      <c r="Y41" s="370"/>
      <c r="Z41" s="370"/>
      <c r="AA41" s="367"/>
      <c r="AB41" s="369" t="s">
        <v>1</v>
      </c>
      <c r="AC41" s="369"/>
      <c r="AD41" s="369"/>
      <c r="AE41" s="368"/>
      <c r="AF41" s="368"/>
      <c r="AG41" s="368"/>
      <c r="AH41" s="368" t="s">
        <v>1390</v>
      </c>
      <c r="AI41" s="1268"/>
      <c r="AJ41" s="1268"/>
      <c r="AK41" s="1268"/>
      <c r="AL41" s="1268"/>
      <c r="AM41" s="1268"/>
      <c r="AN41" s="368"/>
      <c r="AO41" s="368"/>
      <c r="AP41" s="368"/>
      <c r="AQ41" s="368"/>
      <c r="AR41" s="368"/>
      <c r="AS41" s="368"/>
      <c r="AT41" s="368"/>
      <c r="AU41" s="369"/>
      <c r="AV41" s="369"/>
      <c r="AW41" s="369"/>
      <c r="AY41" s="367"/>
      <c r="AZ41" s="369"/>
      <c r="BA41" s="368"/>
      <c r="BB41" s="368"/>
      <c r="BC41" s="368"/>
      <c r="BD41" s="368"/>
      <c r="BE41" s="368"/>
      <c r="BF41" s="368"/>
      <c r="BG41" s="368"/>
      <c r="BH41" s="368"/>
      <c r="BI41" s="369"/>
      <c r="BJ41" s="369"/>
      <c r="BK41" s="369"/>
      <c r="BL41" s="369"/>
      <c r="BM41" s="369"/>
      <c r="BN41" s="369"/>
      <c r="BO41" s="369"/>
      <c r="BP41" s="369"/>
      <c r="BQ41" s="369"/>
      <c r="BR41" s="368"/>
    </row>
    <row r="42" spans="1:70" s="359" customFormat="1">
      <c r="D42" s="364"/>
      <c r="E42" s="364" t="s">
        <v>2794</v>
      </c>
      <c r="F42" s="364"/>
      <c r="G42" s="364" t="s">
        <v>262</v>
      </c>
      <c r="H42" s="364"/>
      <c r="I42" s="368"/>
      <c r="J42" s="368"/>
      <c r="K42" s="368"/>
      <c r="L42" s="368"/>
      <c r="M42" s="368"/>
      <c r="N42" s="368"/>
      <c r="O42" s="368"/>
      <c r="P42" s="362"/>
      <c r="Q42" s="364" t="s">
        <v>160</v>
      </c>
      <c r="R42" s="362"/>
      <c r="S42" s="888"/>
      <c r="T42" s="888"/>
      <c r="U42" s="888"/>
      <c r="V42" s="370" t="s">
        <v>241</v>
      </c>
      <c r="W42" s="370"/>
      <c r="X42" s="370"/>
      <c r="Y42" s="370"/>
      <c r="Z42" s="370"/>
      <c r="AA42" s="367"/>
      <c r="AB42" s="369" t="s">
        <v>1</v>
      </c>
      <c r="AC42" s="369"/>
      <c r="AD42" s="369"/>
      <c r="AE42" s="368"/>
      <c r="AF42" s="368"/>
      <c r="AG42" s="368"/>
      <c r="AH42" s="368" t="s">
        <v>1390</v>
      </c>
      <c r="AI42" s="1268"/>
      <c r="AJ42" s="1268"/>
      <c r="AK42" s="1268"/>
      <c r="AL42" s="1268"/>
      <c r="AM42" s="1268"/>
      <c r="AN42" s="368"/>
      <c r="AO42" s="368"/>
      <c r="AP42" s="368"/>
      <c r="AQ42" s="368"/>
      <c r="AR42" s="368"/>
      <c r="AS42" s="368"/>
      <c r="AT42" s="368"/>
      <c r="AU42" s="369"/>
      <c r="AV42" s="369"/>
      <c r="AW42" s="369"/>
      <c r="AY42" s="367"/>
      <c r="AZ42" s="369"/>
      <c r="BA42" s="368"/>
      <c r="BB42" s="368"/>
      <c r="BC42" s="368"/>
      <c r="BD42" s="368"/>
      <c r="BE42" s="368"/>
      <c r="BF42" s="368"/>
      <c r="BG42" s="368"/>
      <c r="BH42" s="368"/>
      <c r="BI42" s="369"/>
      <c r="BJ42" s="369"/>
      <c r="BK42" s="369"/>
      <c r="BL42" s="369"/>
      <c r="BM42" s="369"/>
      <c r="BN42" s="369"/>
      <c r="BO42" s="369"/>
      <c r="BP42" s="369"/>
      <c r="BQ42" s="369"/>
      <c r="BR42" s="368"/>
    </row>
    <row r="43" spans="1:70" s="359" customFormat="1">
      <c r="D43" s="364"/>
      <c r="E43" s="364" t="s">
        <v>2794</v>
      </c>
      <c r="F43" s="364"/>
      <c r="G43" s="364" t="s">
        <v>262</v>
      </c>
      <c r="H43" s="364"/>
      <c r="I43" s="368"/>
      <c r="J43" s="368"/>
      <c r="K43" s="368"/>
      <c r="L43" s="368"/>
      <c r="M43" s="368"/>
      <c r="N43" s="368"/>
      <c r="O43" s="368"/>
      <c r="P43" s="362"/>
      <c r="Q43" s="364" t="s">
        <v>160</v>
      </c>
      <c r="R43" s="362"/>
      <c r="S43" s="888"/>
      <c r="T43" s="888"/>
      <c r="U43" s="888"/>
      <c r="V43" s="370" t="s">
        <v>241</v>
      </c>
      <c r="W43" s="370"/>
      <c r="X43" s="370"/>
      <c r="Y43" s="370"/>
      <c r="Z43" s="370"/>
      <c r="AA43" s="367"/>
      <c r="AB43" s="369"/>
      <c r="AC43" s="369"/>
      <c r="AD43" s="369"/>
      <c r="AE43" s="368"/>
      <c r="AF43" s="368"/>
      <c r="AG43" s="368"/>
      <c r="AH43" s="368" t="s">
        <v>1390</v>
      </c>
      <c r="AI43" s="1268"/>
      <c r="AJ43" s="1268"/>
      <c r="AK43" s="1268"/>
      <c r="AL43" s="1268"/>
      <c r="AM43" s="1268"/>
      <c r="AN43" s="368"/>
      <c r="AO43" s="368"/>
      <c r="AP43" s="368"/>
      <c r="AQ43" s="368"/>
      <c r="AR43" s="368"/>
      <c r="AS43" s="368"/>
      <c r="AT43" s="368"/>
      <c r="AU43" s="369"/>
      <c r="AV43" s="369"/>
      <c r="AW43" s="369"/>
      <c r="AY43" s="367"/>
      <c r="AZ43" s="369"/>
      <c r="BA43" s="368"/>
      <c r="BB43" s="368"/>
      <c r="BC43" s="368"/>
      <c r="BD43" s="368"/>
      <c r="BE43" s="368"/>
      <c r="BF43" s="368"/>
      <c r="BG43" s="368"/>
      <c r="BH43" s="368"/>
      <c r="BI43" s="369"/>
      <c r="BJ43" s="369"/>
      <c r="BK43" s="369"/>
      <c r="BL43" s="369"/>
      <c r="BM43" s="369"/>
      <c r="BN43" s="369"/>
      <c r="BO43" s="369"/>
      <c r="BP43" s="369"/>
      <c r="BQ43" s="369"/>
      <c r="BR43" s="368"/>
    </row>
    <row r="44" spans="1:70" s="359" customFormat="1">
      <c r="D44" s="364"/>
      <c r="E44" s="364" t="s">
        <v>2794</v>
      </c>
      <c r="F44" s="364"/>
      <c r="G44" s="364" t="s">
        <v>262</v>
      </c>
      <c r="H44" s="364"/>
      <c r="I44" s="368"/>
      <c r="J44" s="368"/>
      <c r="K44" s="368"/>
      <c r="L44" s="368"/>
      <c r="M44" s="368"/>
      <c r="N44" s="368"/>
      <c r="O44" s="368"/>
      <c r="P44" s="362"/>
      <c r="Q44" s="364" t="s">
        <v>160</v>
      </c>
      <c r="R44" s="362"/>
      <c r="S44" s="888"/>
      <c r="T44" s="888"/>
      <c r="U44" s="888"/>
      <c r="V44" s="370" t="s">
        <v>241</v>
      </c>
      <c r="W44" s="370"/>
      <c r="X44" s="370"/>
      <c r="Y44" s="370"/>
      <c r="Z44" s="370"/>
      <c r="AA44" s="367"/>
      <c r="AB44" s="369"/>
      <c r="AC44" s="369"/>
      <c r="AD44" s="369"/>
      <c r="AE44" s="368"/>
      <c r="AF44" s="368"/>
      <c r="AG44" s="368"/>
      <c r="AH44" s="368" t="s">
        <v>1390</v>
      </c>
      <c r="AI44" s="1268"/>
      <c r="AJ44" s="1268"/>
      <c r="AK44" s="1268"/>
      <c r="AL44" s="1268"/>
      <c r="AM44" s="1268"/>
      <c r="AN44" s="368"/>
      <c r="AO44" s="368"/>
      <c r="AP44" s="368"/>
      <c r="AQ44" s="368"/>
      <c r="AR44" s="368"/>
      <c r="AS44" s="368"/>
      <c r="AT44" s="368"/>
      <c r="AU44" s="369"/>
      <c r="AV44" s="369"/>
      <c r="AW44" s="369"/>
      <c r="AY44" s="367"/>
      <c r="AZ44" s="369"/>
      <c r="BA44" s="368"/>
      <c r="BB44" s="368"/>
      <c r="BC44" s="368"/>
      <c r="BD44" s="368"/>
      <c r="BE44" s="368"/>
      <c r="BF44" s="368"/>
      <c r="BG44" s="368"/>
      <c r="BH44" s="368"/>
      <c r="BI44" s="369"/>
      <c r="BJ44" s="369"/>
      <c r="BK44" s="369"/>
      <c r="BL44" s="369"/>
      <c r="BM44" s="369"/>
      <c r="BN44" s="369"/>
      <c r="BO44" s="369"/>
      <c r="BP44" s="369"/>
      <c r="BQ44" s="369"/>
      <c r="BR44" s="368"/>
    </row>
    <row r="45" spans="1:70" s="359" customFormat="1">
      <c r="D45" s="364"/>
      <c r="E45" s="364" t="s">
        <v>2794</v>
      </c>
      <c r="F45" s="364"/>
      <c r="G45" s="364" t="s">
        <v>262</v>
      </c>
      <c r="H45" s="364"/>
      <c r="I45" s="368"/>
      <c r="J45" s="368"/>
      <c r="K45" s="368"/>
      <c r="L45" s="368"/>
      <c r="M45" s="368"/>
      <c r="N45" s="368"/>
      <c r="O45" s="368"/>
      <c r="P45" s="362"/>
      <c r="Q45" s="364" t="s">
        <v>160</v>
      </c>
      <c r="R45" s="362"/>
      <c r="S45" s="888"/>
      <c r="T45" s="888"/>
      <c r="U45" s="888"/>
      <c r="V45" s="370" t="s">
        <v>241</v>
      </c>
      <c r="W45" s="370"/>
      <c r="X45" s="370"/>
      <c r="Y45" s="370"/>
      <c r="Z45" s="370"/>
      <c r="AA45" s="367"/>
      <c r="AB45" s="369"/>
      <c r="AC45" s="369"/>
      <c r="AD45" s="369"/>
      <c r="AE45" s="368"/>
      <c r="AF45" s="368"/>
      <c r="AG45" s="368"/>
      <c r="AH45" s="368" t="s">
        <v>1390</v>
      </c>
      <c r="AI45" s="1268"/>
      <c r="AJ45" s="1268"/>
      <c r="AK45" s="1268"/>
      <c r="AL45" s="1268"/>
      <c r="AM45" s="1268"/>
      <c r="AN45" s="368"/>
      <c r="AO45" s="368"/>
      <c r="AP45" s="368"/>
      <c r="AQ45" s="368"/>
      <c r="AR45" s="368"/>
      <c r="AS45" s="368"/>
      <c r="AT45" s="368"/>
      <c r="AU45" s="369"/>
      <c r="AV45" s="369"/>
      <c r="AW45" s="369"/>
      <c r="AY45" s="367"/>
      <c r="AZ45" s="369"/>
      <c r="BA45" s="368"/>
      <c r="BB45" s="368"/>
      <c r="BC45" s="368"/>
      <c r="BD45" s="368"/>
      <c r="BE45" s="368"/>
      <c r="BF45" s="368"/>
      <c r="BG45" s="368"/>
      <c r="BH45" s="368"/>
      <c r="BI45" s="369"/>
      <c r="BJ45" s="369"/>
      <c r="BK45" s="369"/>
      <c r="BL45" s="369"/>
      <c r="BM45" s="369"/>
      <c r="BN45" s="369"/>
      <c r="BO45" s="369"/>
      <c r="BP45" s="369"/>
      <c r="BQ45" s="369"/>
      <c r="BR45" s="368"/>
    </row>
    <row r="47" spans="1:70" s="1" customFormat="1">
      <c r="B47" s="376" t="s">
        <v>2845</v>
      </c>
    </row>
    <row r="49" spans="1:70" ht="15.5">
      <c r="A49" s="362"/>
      <c r="B49" s="363"/>
      <c r="C49" s="363"/>
      <c r="D49" s="364"/>
      <c r="E49" s="364" t="s">
        <v>2794</v>
      </c>
      <c r="F49" s="364"/>
      <c r="G49" s="364" t="s">
        <v>262</v>
      </c>
      <c r="H49" s="364"/>
      <c r="I49" s="364"/>
      <c r="J49" s="364"/>
      <c r="K49" s="364"/>
      <c r="L49" s="364"/>
      <c r="M49" s="364"/>
      <c r="N49" s="364"/>
      <c r="O49" s="364"/>
      <c r="P49" s="362"/>
      <c r="Q49" s="364" t="s">
        <v>160</v>
      </c>
      <c r="R49" s="362"/>
      <c r="S49" s="888"/>
      <c r="T49" s="888"/>
      <c r="U49" s="888"/>
      <c r="V49" s="351" t="s">
        <v>241</v>
      </c>
      <c r="W49" s="351"/>
      <c r="X49" s="351"/>
      <c r="Y49" s="351"/>
      <c r="Z49" s="351"/>
      <c r="AA49" s="365"/>
      <c r="AB49" s="362" t="s">
        <v>1</v>
      </c>
      <c r="AC49" s="362"/>
      <c r="AD49" s="362"/>
      <c r="AE49" s="362"/>
      <c r="AF49" s="362"/>
      <c r="AG49" s="362"/>
      <c r="AH49" s="362" t="s">
        <v>1390</v>
      </c>
      <c r="AI49" s="1268"/>
      <c r="AJ49" s="1268"/>
      <c r="AK49" s="1268"/>
      <c r="AL49" s="1268"/>
      <c r="AM49" s="1268"/>
      <c r="AN49" s="362"/>
      <c r="AO49" s="362"/>
      <c r="AP49" s="362"/>
      <c r="AQ49" s="362"/>
      <c r="AR49" s="362"/>
      <c r="AS49" s="366"/>
      <c r="AT49" s="366"/>
      <c r="AU49" s="366"/>
      <c r="AV49" s="366"/>
      <c r="AW49" s="366"/>
      <c r="AX49" s="366"/>
      <c r="AY49" s="362"/>
      <c r="AZ49" s="362"/>
      <c r="BA49" s="362"/>
      <c r="BB49" s="362"/>
      <c r="BC49" s="362"/>
      <c r="BD49" s="362"/>
      <c r="BE49" s="362"/>
      <c r="BF49" s="362"/>
      <c r="BG49" s="366"/>
      <c r="BH49" s="366"/>
      <c r="BI49" s="366"/>
      <c r="BJ49" s="366"/>
      <c r="BK49" s="366"/>
    </row>
    <row r="50" spans="1:70" ht="15.5">
      <c r="A50" s="362"/>
      <c r="B50" s="363"/>
      <c r="C50" s="363"/>
      <c r="D50" s="364"/>
      <c r="E50" s="364" t="s">
        <v>2794</v>
      </c>
      <c r="F50" s="364"/>
      <c r="G50" s="364" t="s">
        <v>262</v>
      </c>
      <c r="H50" s="364"/>
      <c r="I50" s="364"/>
      <c r="J50" s="364"/>
      <c r="K50" s="364"/>
      <c r="L50" s="364"/>
      <c r="M50" s="364"/>
      <c r="N50" s="364"/>
      <c r="O50" s="364"/>
      <c r="P50" s="362"/>
      <c r="Q50" s="364" t="s">
        <v>160</v>
      </c>
      <c r="R50" s="362"/>
      <c r="S50" s="888"/>
      <c r="T50" s="888"/>
      <c r="U50" s="888"/>
      <c r="V50" s="351" t="s">
        <v>241</v>
      </c>
      <c r="W50" s="351"/>
      <c r="X50" s="351"/>
      <c r="Y50" s="351"/>
      <c r="Z50" s="351"/>
      <c r="AA50" s="365"/>
      <c r="AB50" s="362" t="s">
        <v>1</v>
      </c>
      <c r="AC50" s="362"/>
      <c r="AD50" s="362"/>
      <c r="AE50" s="362"/>
      <c r="AF50" s="362"/>
      <c r="AG50" s="362"/>
      <c r="AH50" s="362" t="s">
        <v>1390</v>
      </c>
      <c r="AI50" s="1268"/>
      <c r="AJ50" s="1268"/>
      <c r="AK50" s="1268"/>
      <c r="AL50" s="1268"/>
      <c r="AM50" s="1268"/>
      <c r="AN50" s="362"/>
      <c r="AO50" s="362"/>
      <c r="AP50" s="362"/>
      <c r="AQ50" s="362"/>
      <c r="AR50" s="362"/>
      <c r="AS50" s="366"/>
      <c r="AT50" s="366"/>
      <c r="AU50" s="366"/>
      <c r="AV50" s="366"/>
      <c r="AW50" s="366"/>
      <c r="AX50" s="366"/>
      <c r="AY50" s="362"/>
      <c r="AZ50" s="362"/>
      <c r="BA50" s="362"/>
      <c r="BB50" s="362"/>
      <c r="BC50" s="362"/>
      <c r="BD50" s="362"/>
      <c r="BE50" s="362"/>
      <c r="BF50" s="362"/>
      <c r="BG50" s="366"/>
      <c r="BH50" s="366"/>
      <c r="BI50" s="366"/>
      <c r="BJ50" s="366"/>
      <c r="BK50" s="366"/>
    </row>
    <row r="51" spans="1:70" ht="15.5">
      <c r="A51" s="362"/>
      <c r="B51" s="363"/>
      <c r="C51" s="363"/>
      <c r="D51" s="364"/>
      <c r="E51" s="364" t="s">
        <v>2794</v>
      </c>
      <c r="F51" s="364"/>
      <c r="G51" s="364" t="s">
        <v>262</v>
      </c>
      <c r="H51" s="364"/>
      <c r="I51" s="364"/>
      <c r="J51" s="364"/>
      <c r="K51" s="364"/>
      <c r="L51" s="364"/>
      <c r="M51" s="364"/>
      <c r="N51" s="364"/>
      <c r="O51" s="364"/>
      <c r="P51" s="362"/>
      <c r="Q51" s="364" t="s">
        <v>160</v>
      </c>
      <c r="R51" s="362"/>
      <c r="S51" s="888"/>
      <c r="T51" s="888"/>
      <c r="U51" s="888"/>
      <c r="V51" s="351" t="s">
        <v>241</v>
      </c>
      <c r="W51" s="351"/>
      <c r="X51" s="351"/>
      <c r="Y51" s="351"/>
      <c r="Z51" s="351"/>
      <c r="AA51" s="365"/>
      <c r="AB51" s="362" t="s">
        <v>1</v>
      </c>
      <c r="AC51" s="362"/>
      <c r="AD51" s="362"/>
      <c r="AE51" s="362"/>
      <c r="AF51" s="362"/>
      <c r="AG51" s="362"/>
      <c r="AH51" s="362" t="s">
        <v>1390</v>
      </c>
      <c r="AI51" s="1268"/>
      <c r="AJ51" s="1268"/>
      <c r="AK51" s="1268"/>
      <c r="AL51" s="1268"/>
      <c r="AM51" s="1268"/>
      <c r="AN51" s="362"/>
      <c r="AO51" s="362"/>
      <c r="AP51" s="362"/>
      <c r="AQ51" s="362"/>
      <c r="AR51" s="362"/>
      <c r="AS51" s="366"/>
      <c r="AT51" s="366"/>
      <c r="AU51" s="366"/>
      <c r="AV51" s="366"/>
      <c r="AW51" s="366"/>
      <c r="AX51" s="366"/>
      <c r="AY51" s="362"/>
      <c r="AZ51" s="362"/>
      <c r="BA51" s="362"/>
      <c r="BB51" s="362"/>
      <c r="BC51" s="362"/>
      <c r="BD51" s="362"/>
      <c r="BE51" s="362"/>
      <c r="BF51" s="362"/>
      <c r="BG51" s="366"/>
      <c r="BH51" s="366"/>
      <c r="BI51" s="366"/>
      <c r="BJ51" s="366"/>
      <c r="BK51" s="366"/>
    </row>
    <row r="52" spans="1:70" ht="15.5">
      <c r="A52" s="362"/>
      <c r="B52" s="363"/>
      <c r="C52" s="363"/>
      <c r="D52" s="364"/>
      <c r="E52" s="364" t="s">
        <v>2794</v>
      </c>
      <c r="F52" s="364"/>
      <c r="G52" s="364" t="s">
        <v>262</v>
      </c>
      <c r="H52" s="364"/>
      <c r="I52" s="364"/>
      <c r="J52" s="364"/>
      <c r="K52" s="364"/>
      <c r="L52" s="364"/>
      <c r="M52" s="364"/>
      <c r="N52" s="364"/>
      <c r="O52" s="364"/>
      <c r="P52" s="362"/>
      <c r="Q52" s="364" t="s">
        <v>160</v>
      </c>
      <c r="R52" s="362"/>
      <c r="S52" s="888"/>
      <c r="T52" s="888"/>
      <c r="U52" s="888"/>
      <c r="V52" s="351" t="s">
        <v>241</v>
      </c>
      <c r="W52" s="351"/>
      <c r="X52" s="351"/>
      <c r="Y52" s="351"/>
      <c r="Z52" s="351"/>
      <c r="AA52" s="365"/>
      <c r="AB52" s="362" t="s">
        <v>1</v>
      </c>
      <c r="AC52" s="362"/>
      <c r="AD52" s="362"/>
      <c r="AE52" s="362"/>
      <c r="AF52" s="362"/>
      <c r="AG52" s="362"/>
      <c r="AH52" s="362" t="s">
        <v>1390</v>
      </c>
      <c r="AI52" s="1268"/>
      <c r="AJ52" s="1268"/>
      <c r="AK52" s="1268"/>
      <c r="AL52" s="1268"/>
      <c r="AM52" s="1268"/>
      <c r="AN52" s="362"/>
      <c r="AO52" s="362"/>
      <c r="AP52" s="362"/>
      <c r="AQ52" s="362"/>
      <c r="AR52" s="362"/>
      <c r="AS52" s="366"/>
      <c r="AT52" s="366"/>
      <c r="AU52" s="366"/>
      <c r="AV52" s="366"/>
      <c r="AW52" s="366"/>
      <c r="AX52" s="366"/>
      <c r="AY52" s="362"/>
      <c r="AZ52" s="362"/>
      <c r="BA52" s="362"/>
      <c r="BB52" s="362"/>
      <c r="BC52" s="362"/>
      <c r="BD52" s="362"/>
      <c r="BE52" s="362"/>
      <c r="BF52" s="362"/>
      <c r="BG52" s="366"/>
      <c r="BH52" s="366"/>
      <c r="BI52" s="366"/>
      <c r="BJ52" s="366"/>
      <c r="BK52" s="366"/>
    </row>
    <row r="53" spans="1:70" s="359" customFormat="1">
      <c r="B53" s="367"/>
      <c r="C53" s="367"/>
      <c r="D53" s="364"/>
      <c r="E53" s="364" t="s">
        <v>2794</v>
      </c>
      <c r="F53" s="364"/>
      <c r="G53" s="364" t="s">
        <v>262</v>
      </c>
      <c r="H53" s="364"/>
      <c r="I53" s="368"/>
      <c r="J53" s="368"/>
      <c r="K53" s="368"/>
      <c r="L53" s="368"/>
      <c r="M53" s="368"/>
      <c r="N53" s="368"/>
      <c r="O53" s="368"/>
      <c r="P53" s="362"/>
      <c r="Q53" s="364" t="s">
        <v>160</v>
      </c>
      <c r="R53" s="362"/>
      <c r="S53" s="888"/>
      <c r="T53" s="888"/>
      <c r="U53" s="888"/>
      <c r="V53" s="367" t="s">
        <v>241</v>
      </c>
      <c r="W53" s="367"/>
      <c r="X53" s="367"/>
      <c r="Y53" s="367"/>
      <c r="Z53" s="367"/>
      <c r="AA53" s="367"/>
      <c r="AB53" s="367" t="s">
        <v>1</v>
      </c>
      <c r="AC53" s="367"/>
      <c r="AD53" s="367"/>
      <c r="AE53" s="368"/>
      <c r="AF53" s="368"/>
      <c r="AG53" s="368"/>
      <c r="AH53" s="368" t="s">
        <v>1390</v>
      </c>
      <c r="AI53" s="1268"/>
      <c r="AJ53" s="1268"/>
      <c r="AK53" s="1268"/>
      <c r="AL53" s="1268"/>
      <c r="AM53" s="1268"/>
      <c r="AN53" s="368"/>
      <c r="AO53" s="368"/>
      <c r="AP53" s="368"/>
      <c r="AQ53" s="368"/>
      <c r="AR53" s="368"/>
      <c r="AS53" s="368"/>
      <c r="AT53" s="368"/>
      <c r="AU53" s="369"/>
      <c r="AV53" s="369"/>
      <c r="AW53" s="369"/>
      <c r="AY53" s="367"/>
      <c r="AZ53" s="369"/>
      <c r="BA53" s="368"/>
      <c r="BB53" s="368"/>
      <c r="BC53" s="368"/>
      <c r="BD53" s="368"/>
      <c r="BE53" s="368"/>
      <c r="BF53" s="368"/>
      <c r="BG53" s="368"/>
      <c r="BH53" s="368"/>
      <c r="BI53" s="369"/>
      <c r="BJ53" s="369"/>
      <c r="BK53" s="369"/>
      <c r="BL53" s="369"/>
      <c r="BM53" s="369"/>
      <c r="BN53" s="369"/>
      <c r="BO53" s="369"/>
      <c r="BP53" s="369"/>
      <c r="BQ53" s="369"/>
      <c r="BR53" s="368"/>
    </row>
    <row r="54" spans="1:70" s="359" customFormat="1">
      <c r="D54" s="364"/>
      <c r="E54" s="364" t="s">
        <v>2794</v>
      </c>
      <c r="F54" s="364"/>
      <c r="G54" s="364" t="s">
        <v>262</v>
      </c>
      <c r="H54" s="364"/>
      <c r="I54" s="368"/>
      <c r="J54" s="368"/>
      <c r="K54" s="368"/>
      <c r="L54" s="368"/>
      <c r="M54" s="368"/>
      <c r="N54" s="368"/>
      <c r="O54" s="368"/>
      <c r="P54" s="362"/>
      <c r="Q54" s="364" t="s">
        <v>160</v>
      </c>
      <c r="R54" s="362"/>
      <c r="S54" s="888"/>
      <c r="T54" s="888"/>
      <c r="U54" s="888"/>
      <c r="V54" s="370" t="s">
        <v>241</v>
      </c>
      <c r="W54" s="370"/>
      <c r="X54" s="370"/>
      <c r="Y54" s="370"/>
      <c r="Z54" s="370"/>
      <c r="AA54" s="367"/>
      <c r="AB54" s="369" t="s">
        <v>1</v>
      </c>
      <c r="AC54" s="369"/>
      <c r="AD54" s="369"/>
      <c r="AE54" s="368"/>
      <c r="AF54" s="368"/>
      <c r="AG54" s="368"/>
      <c r="AH54" s="368" t="s">
        <v>1390</v>
      </c>
      <c r="AI54" s="1268"/>
      <c r="AJ54" s="1268"/>
      <c r="AK54" s="1268"/>
      <c r="AL54" s="1268"/>
      <c r="AM54" s="1268"/>
      <c r="AN54" s="368"/>
      <c r="AO54" s="368"/>
      <c r="AP54" s="368"/>
      <c r="AQ54" s="368"/>
      <c r="AR54" s="368"/>
      <c r="AS54" s="368"/>
      <c r="AT54" s="368"/>
      <c r="AU54" s="369"/>
      <c r="AV54" s="369"/>
      <c r="AW54" s="369"/>
      <c r="AY54" s="367"/>
      <c r="AZ54" s="369"/>
      <c r="BA54" s="368"/>
      <c r="BB54" s="368"/>
      <c r="BC54" s="368"/>
      <c r="BD54" s="368"/>
      <c r="BE54" s="368"/>
      <c r="BF54" s="368"/>
      <c r="BG54" s="368"/>
      <c r="BH54" s="368"/>
      <c r="BI54" s="369"/>
      <c r="BJ54" s="369"/>
      <c r="BK54" s="369"/>
      <c r="BL54" s="369"/>
      <c r="BM54" s="369"/>
      <c r="BN54" s="369"/>
      <c r="BO54" s="369"/>
      <c r="BP54" s="369"/>
      <c r="BQ54" s="369"/>
      <c r="BR54" s="368"/>
    </row>
    <row r="55" spans="1:70" s="359" customFormat="1">
      <c r="D55" s="364"/>
      <c r="E55" s="364" t="s">
        <v>2794</v>
      </c>
      <c r="F55" s="364"/>
      <c r="G55" s="364" t="s">
        <v>262</v>
      </c>
      <c r="H55" s="364"/>
      <c r="I55" s="368"/>
      <c r="J55" s="368"/>
      <c r="K55" s="368"/>
      <c r="L55" s="368"/>
      <c r="M55" s="368"/>
      <c r="N55" s="368"/>
      <c r="O55" s="368"/>
      <c r="P55" s="362"/>
      <c r="Q55" s="364" t="s">
        <v>160</v>
      </c>
      <c r="R55" s="362"/>
      <c r="S55" s="888"/>
      <c r="T55" s="888"/>
      <c r="U55" s="888"/>
      <c r="V55" s="370" t="s">
        <v>241</v>
      </c>
      <c r="W55" s="370"/>
      <c r="X55" s="370"/>
      <c r="Y55" s="370"/>
      <c r="Z55" s="370"/>
      <c r="AA55" s="367"/>
      <c r="AB55" s="369" t="s">
        <v>1</v>
      </c>
      <c r="AC55" s="369"/>
      <c r="AD55" s="369"/>
      <c r="AE55" s="368"/>
      <c r="AF55" s="368"/>
      <c r="AG55" s="368"/>
      <c r="AH55" s="368" t="s">
        <v>1390</v>
      </c>
      <c r="AI55" s="1268"/>
      <c r="AJ55" s="1268"/>
      <c r="AK55" s="1268"/>
      <c r="AL55" s="1268"/>
      <c r="AM55" s="1268"/>
      <c r="AN55" s="368"/>
      <c r="AO55" s="368"/>
      <c r="AP55" s="368"/>
      <c r="AQ55" s="368"/>
      <c r="AR55" s="368"/>
      <c r="AS55" s="368"/>
      <c r="AT55" s="368"/>
      <c r="AU55" s="369"/>
      <c r="AV55" s="369"/>
      <c r="AW55" s="369"/>
      <c r="AY55" s="367"/>
      <c r="AZ55" s="369"/>
      <c r="BA55" s="368"/>
      <c r="BB55" s="368"/>
      <c r="BC55" s="368"/>
      <c r="BD55" s="368"/>
      <c r="BE55" s="368"/>
      <c r="BF55" s="368"/>
      <c r="BG55" s="368"/>
      <c r="BH55" s="368"/>
      <c r="BI55" s="369"/>
      <c r="BJ55" s="369"/>
      <c r="BK55" s="369"/>
      <c r="BL55" s="369"/>
      <c r="BM55" s="369"/>
      <c r="BN55" s="369"/>
      <c r="BO55" s="369"/>
      <c r="BP55" s="369"/>
      <c r="BQ55" s="369"/>
      <c r="BR55" s="368"/>
    </row>
    <row r="56" spans="1:70" s="359" customFormat="1">
      <c r="D56" s="364"/>
      <c r="E56" s="364" t="s">
        <v>2794</v>
      </c>
      <c r="F56" s="364"/>
      <c r="G56" s="364" t="s">
        <v>262</v>
      </c>
      <c r="H56" s="364"/>
      <c r="I56" s="368"/>
      <c r="J56" s="368"/>
      <c r="K56" s="368"/>
      <c r="L56" s="368"/>
      <c r="M56" s="368"/>
      <c r="N56" s="368"/>
      <c r="O56" s="368"/>
      <c r="P56" s="362"/>
      <c r="Q56" s="364" t="s">
        <v>160</v>
      </c>
      <c r="R56" s="362"/>
      <c r="S56" s="888"/>
      <c r="T56" s="888"/>
      <c r="U56" s="888"/>
      <c r="V56" s="370" t="s">
        <v>241</v>
      </c>
      <c r="W56" s="370"/>
      <c r="X56" s="370"/>
      <c r="Y56" s="370"/>
      <c r="Z56" s="370"/>
      <c r="AA56" s="367"/>
      <c r="AB56" s="369"/>
      <c r="AC56" s="369"/>
      <c r="AD56" s="369"/>
      <c r="AE56" s="368"/>
      <c r="AF56" s="368"/>
      <c r="AG56" s="368"/>
      <c r="AH56" s="368" t="s">
        <v>1390</v>
      </c>
      <c r="AI56" s="1268"/>
      <c r="AJ56" s="1268"/>
      <c r="AK56" s="1268"/>
      <c r="AL56" s="1268"/>
      <c r="AM56" s="1268"/>
      <c r="AN56" s="368"/>
      <c r="AO56" s="368"/>
      <c r="AP56" s="368"/>
      <c r="AQ56" s="368"/>
      <c r="AR56" s="368"/>
      <c r="AS56" s="368"/>
      <c r="AT56" s="368"/>
      <c r="AU56" s="369"/>
      <c r="AV56" s="369"/>
      <c r="AW56" s="369"/>
      <c r="AY56" s="367"/>
      <c r="AZ56" s="369"/>
      <c r="BA56" s="368"/>
      <c r="BB56" s="368"/>
      <c r="BC56" s="368"/>
      <c r="BD56" s="368"/>
      <c r="BE56" s="368"/>
      <c r="BF56" s="368"/>
      <c r="BG56" s="368"/>
      <c r="BH56" s="368"/>
      <c r="BI56" s="369"/>
      <c r="BJ56" s="369"/>
      <c r="BK56" s="369"/>
      <c r="BL56" s="369"/>
      <c r="BM56" s="369"/>
      <c r="BN56" s="369"/>
      <c r="BO56" s="369"/>
      <c r="BP56" s="369"/>
      <c r="BQ56" s="369"/>
      <c r="BR56" s="368"/>
    </row>
    <row r="57" spans="1:70" s="359" customFormat="1">
      <c r="D57" s="364"/>
      <c r="E57" s="364" t="s">
        <v>2794</v>
      </c>
      <c r="F57" s="364"/>
      <c r="G57" s="364" t="s">
        <v>262</v>
      </c>
      <c r="H57" s="364"/>
      <c r="I57" s="368"/>
      <c r="J57" s="368"/>
      <c r="K57" s="368"/>
      <c r="L57" s="368"/>
      <c r="M57" s="368"/>
      <c r="N57" s="368"/>
      <c r="O57" s="368"/>
      <c r="P57" s="362"/>
      <c r="Q57" s="364" t="s">
        <v>160</v>
      </c>
      <c r="R57" s="362"/>
      <c r="S57" s="888"/>
      <c r="T57" s="888"/>
      <c r="U57" s="888"/>
      <c r="V57" s="370" t="s">
        <v>241</v>
      </c>
      <c r="W57" s="370"/>
      <c r="X57" s="370"/>
      <c r="Y57" s="370"/>
      <c r="Z57" s="370"/>
      <c r="AA57" s="367"/>
      <c r="AB57" s="369"/>
      <c r="AC57" s="369"/>
      <c r="AD57" s="369"/>
      <c r="AE57" s="368"/>
      <c r="AF57" s="368"/>
      <c r="AG57" s="368"/>
      <c r="AH57" s="368" t="s">
        <v>1390</v>
      </c>
      <c r="AI57" s="1268"/>
      <c r="AJ57" s="1268"/>
      <c r="AK57" s="1268"/>
      <c r="AL57" s="1268"/>
      <c r="AM57" s="1268"/>
      <c r="AN57" s="368"/>
      <c r="AO57" s="368"/>
      <c r="AP57" s="368"/>
      <c r="AQ57" s="368"/>
      <c r="AR57" s="368"/>
      <c r="AS57" s="368"/>
      <c r="AT57" s="368"/>
      <c r="AU57" s="369"/>
      <c r="AV57" s="369"/>
      <c r="AW57" s="369"/>
      <c r="AY57" s="367"/>
      <c r="AZ57" s="369"/>
      <c r="BA57" s="368"/>
      <c r="BB57" s="368"/>
      <c r="BC57" s="368"/>
      <c r="BD57" s="368"/>
      <c r="BE57" s="368"/>
      <c r="BF57" s="368"/>
      <c r="BG57" s="368"/>
      <c r="BH57" s="368"/>
      <c r="BI57" s="369"/>
      <c r="BJ57" s="369"/>
      <c r="BK57" s="369"/>
      <c r="BL57" s="369"/>
      <c r="BM57" s="369"/>
      <c r="BN57" s="369"/>
      <c r="BO57" s="369"/>
      <c r="BP57" s="369"/>
      <c r="BQ57" s="369"/>
      <c r="BR57" s="368"/>
    </row>
    <row r="58" spans="1:70" s="359" customFormat="1">
      <c r="D58" s="364"/>
      <c r="E58" s="364" t="s">
        <v>2794</v>
      </c>
      <c r="F58" s="364"/>
      <c r="G58" s="364" t="s">
        <v>262</v>
      </c>
      <c r="H58" s="364"/>
      <c r="I58" s="368"/>
      <c r="J58" s="368"/>
      <c r="K58" s="368"/>
      <c r="L58" s="368"/>
      <c r="M58" s="368"/>
      <c r="N58" s="368"/>
      <c r="O58" s="368"/>
      <c r="P58" s="362"/>
      <c r="Q58" s="364" t="s">
        <v>160</v>
      </c>
      <c r="R58" s="362"/>
      <c r="S58" s="888"/>
      <c r="T58" s="888"/>
      <c r="U58" s="888"/>
      <c r="V58" s="370" t="s">
        <v>241</v>
      </c>
      <c r="W58" s="370"/>
      <c r="X58" s="370"/>
      <c r="Y58" s="370"/>
      <c r="Z58" s="370"/>
      <c r="AA58" s="367"/>
      <c r="AB58" s="369"/>
      <c r="AC58" s="369"/>
      <c r="AD58" s="369"/>
      <c r="AE58" s="368"/>
      <c r="AF58" s="368"/>
      <c r="AG58" s="368"/>
      <c r="AH58" s="368" t="s">
        <v>1390</v>
      </c>
      <c r="AI58" s="1268"/>
      <c r="AJ58" s="1268"/>
      <c r="AK58" s="1268"/>
      <c r="AL58" s="1268"/>
      <c r="AM58" s="1268"/>
      <c r="AN58" s="368"/>
      <c r="AO58" s="368"/>
      <c r="AP58" s="368"/>
      <c r="AQ58" s="368"/>
      <c r="AR58" s="368"/>
      <c r="AS58" s="368"/>
      <c r="AT58" s="368"/>
      <c r="AU58" s="369"/>
      <c r="AV58" s="369"/>
      <c r="AW58" s="369"/>
      <c r="AY58" s="367"/>
      <c r="AZ58" s="369"/>
      <c r="BA58" s="368"/>
      <c r="BB58" s="368"/>
      <c r="BC58" s="368"/>
      <c r="BD58" s="368"/>
      <c r="BE58" s="368"/>
      <c r="BF58" s="368"/>
      <c r="BG58" s="368"/>
      <c r="BH58" s="368"/>
      <c r="BI58" s="369"/>
      <c r="BJ58" s="369"/>
      <c r="BK58" s="369"/>
      <c r="BL58" s="369"/>
      <c r="BM58" s="369"/>
      <c r="BN58" s="369"/>
      <c r="BO58" s="369"/>
      <c r="BP58" s="369"/>
      <c r="BQ58" s="369"/>
      <c r="BR58" s="368"/>
    </row>
    <row r="60" spans="1:70" s="1" customFormat="1">
      <c r="B60" s="376" t="s">
        <v>2846</v>
      </c>
    </row>
    <row r="62" spans="1:70" ht="15.5">
      <c r="A62" s="362"/>
      <c r="B62" s="363"/>
      <c r="C62" s="363"/>
      <c r="D62" s="364"/>
      <c r="E62" s="364" t="s">
        <v>2794</v>
      </c>
      <c r="F62" s="364"/>
      <c r="G62" s="364" t="s">
        <v>262</v>
      </c>
      <c r="H62" s="364"/>
      <c r="I62" s="364"/>
      <c r="J62" s="364"/>
      <c r="K62" s="364"/>
      <c r="L62" s="364"/>
      <c r="M62" s="364"/>
      <c r="N62" s="364"/>
      <c r="O62" s="364"/>
      <c r="P62" s="362"/>
      <c r="Q62" s="364" t="s">
        <v>160</v>
      </c>
      <c r="R62" s="362"/>
      <c r="S62" s="888"/>
      <c r="T62" s="888"/>
      <c r="U62" s="888"/>
      <c r="V62" s="351" t="s">
        <v>241</v>
      </c>
      <c r="W62" s="351"/>
      <c r="X62" s="351"/>
      <c r="Y62" s="351"/>
      <c r="Z62" s="351"/>
      <c r="AA62" s="365"/>
      <c r="AB62" s="362" t="s">
        <v>1</v>
      </c>
      <c r="AC62" s="362"/>
      <c r="AD62" s="362"/>
      <c r="AE62" s="362"/>
      <c r="AF62" s="362"/>
      <c r="AG62" s="362"/>
      <c r="AH62" s="362" t="s">
        <v>1390</v>
      </c>
      <c r="AI62" s="1268"/>
      <c r="AJ62" s="1268"/>
      <c r="AK62" s="1268"/>
      <c r="AL62" s="1268"/>
      <c r="AM62" s="1268"/>
      <c r="AN62" s="362"/>
      <c r="AO62" s="362"/>
      <c r="AP62" s="362"/>
      <c r="AQ62" s="362"/>
      <c r="AR62" s="362"/>
      <c r="AS62" s="366"/>
      <c r="AT62" s="366"/>
      <c r="AU62" s="366"/>
      <c r="AV62" s="366"/>
      <c r="AW62" s="366"/>
      <c r="AX62" s="366"/>
      <c r="AY62" s="362"/>
      <c r="AZ62" s="362"/>
      <c r="BA62" s="362"/>
      <c r="BB62" s="362"/>
      <c r="BC62" s="362"/>
      <c r="BD62" s="362"/>
      <c r="BE62" s="362"/>
      <c r="BF62" s="362"/>
      <c r="BG62" s="366"/>
      <c r="BH62" s="366"/>
      <c r="BI62" s="366"/>
      <c r="BJ62" s="366"/>
      <c r="BK62" s="366"/>
    </row>
    <row r="63" spans="1:70" ht="15.5">
      <c r="A63" s="362"/>
      <c r="B63" s="363"/>
      <c r="C63" s="363"/>
      <c r="D63" s="364"/>
      <c r="E63" s="364" t="s">
        <v>2794</v>
      </c>
      <c r="F63" s="364"/>
      <c r="G63" s="364" t="s">
        <v>262</v>
      </c>
      <c r="H63" s="364"/>
      <c r="I63" s="364"/>
      <c r="J63" s="364"/>
      <c r="K63" s="364"/>
      <c r="L63" s="364"/>
      <c r="M63" s="364"/>
      <c r="N63" s="364"/>
      <c r="O63" s="364"/>
      <c r="P63" s="362"/>
      <c r="Q63" s="364" t="s">
        <v>160</v>
      </c>
      <c r="R63" s="362"/>
      <c r="S63" s="888"/>
      <c r="T63" s="888"/>
      <c r="U63" s="888"/>
      <c r="V63" s="351" t="s">
        <v>241</v>
      </c>
      <c r="W63" s="351"/>
      <c r="X63" s="351"/>
      <c r="Y63" s="351"/>
      <c r="Z63" s="351"/>
      <c r="AA63" s="365"/>
      <c r="AB63" s="362" t="s">
        <v>1</v>
      </c>
      <c r="AC63" s="362"/>
      <c r="AD63" s="362"/>
      <c r="AE63" s="362"/>
      <c r="AF63" s="362"/>
      <c r="AG63" s="362"/>
      <c r="AH63" s="362" t="s">
        <v>1390</v>
      </c>
      <c r="AI63" s="1268"/>
      <c r="AJ63" s="1268"/>
      <c r="AK63" s="1268"/>
      <c r="AL63" s="1268"/>
      <c r="AM63" s="1268"/>
      <c r="AN63" s="362"/>
      <c r="AO63" s="362"/>
      <c r="AP63" s="362"/>
      <c r="AQ63" s="362"/>
      <c r="AR63" s="362"/>
      <c r="AS63" s="366"/>
      <c r="AT63" s="366"/>
      <c r="AU63" s="366"/>
      <c r="AV63" s="366"/>
      <c r="AW63" s="366"/>
      <c r="AX63" s="366"/>
      <c r="AY63" s="362"/>
      <c r="AZ63" s="362"/>
      <c r="BA63" s="362"/>
      <c r="BB63" s="362"/>
      <c r="BC63" s="362"/>
      <c r="BD63" s="362"/>
      <c r="BE63" s="362"/>
      <c r="BF63" s="362"/>
      <c r="BG63" s="366"/>
      <c r="BH63" s="366"/>
      <c r="BI63" s="366"/>
      <c r="BJ63" s="366"/>
      <c r="BK63" s="366"/>
    </row>
    <row r="64" spans="1:70" ht="15.5">
      <c r="A64" s="362"/>
      <c r="B64" s="363"/>
      <c r="C64" s="363"/>
      <c r="D64" s="364"/>
      <c r="E64" s="364" t="s">
        <v>2794</v>
      </c>
      <c r="F64" s="364"/>
      <c r="G64" s="364" t="s">
        <v>262</v>
      </c>
      <c r="H64" s="364"/>
      <c r="I64" s="364"/>
      <c r="J64" s="364"/>
      <c r="K64" s="364"/>
      <c r="L64" s="364"/>
      <c r="M64" s="364"/>
      <c r="N64" s="364"/>
      <c r="O64" s="364"/>
      <c r="P64" s="362"/>
      <c r="Q64" s="364" t="s">
        <v>160</v>
      </c>
      <c r="R64" s="362"/>
      <c r="S64" s="888"/>
      <c r="T64" s="888"/>
      <c r="U64" s="888"/>
      <c r="V64" s="351" t="s">
        <v>241</v>
      </c>
      <c r="W64" s="351"/>
      <c r="X64" s="351"/>
      <c r="Y64" s="351"/>
      <c r="Z64" s="351"/>
      <c r="AA64" s="365"/>
      <c r="AB64" s="362" t="s">
        <v>1</v>
      </c>
      <c r="AC64" s="362"/>
      <c r="AD64" s="362"/>
      <c r="AE64" s="362"/>
      <c r="AF64" s="362"/>
      <c r="AG64" s="362"/>
      <c r="AH64" s="362" t="s">
        <v>1390</v>
      </c>
      <c r="AI64" s="1268"/>
      <c r="AJ64" s="1268"/>
      <c r="AK64" s="1268"/>
      <c r="AL64" s="1268"/>
      <c r="AM64" s="1268"/>
      <c r="AN64" s="362"/>
      <c r="AO64" s="362"/>
      <c r="AP64" s="362"/>
      <c r="AQ64" s="362"/>
      <c r="AR64" s="362"/>
      <c r="AS64" s="366"/>
      <c r="AT64" s="366"/>
      <c r="AU64" s="366"/>
      <c r="AV64" s="366"/>
      <c r="AW64" s="366"/>
      <c r="AX64" s="366"/>
      <c r="AY64" s="362"/>
      <c r="AZ64" s="362"/>
      <c r="BA64" s="362"/>
      <c r="BB64" s="362"/>
      <c r="BC64" s="362"/>
      <c r="BD64" s="362"/>
      <c r="BE64" s="362"/>
      <c r="BF64" s="362"/>
      <c r="BG64" s="366"/>
      <c r="BH64" s="366"/>
      <c r="BI64" s="366"/>
      <c r="BJ64" s="366"/>
      <c r="BK64" s="366"/>
    </row>
    <row r="65" spans="1:70" ht="15.5">
      <c r="A65" s="362"/>
      <c r="B65" s="363"/>
      <c r="C65" s="363"/>
      <c r="D65" s="364"/>
      <c r="E65" s="364" t="s">
        <v>2794</v>
      </c>
      <c r="F65" s="364"/>
      <c r="G65" s="364" t="s">
        <v>262</v>
      </c>
      <c r="H65" s="364"/>
      <c r="I65" s="364"/>
      <c r="J65" s="364"/>
      <c r="K65" s="364"/>
      <c r="L65" s="364"/>
      <c r="M65" s="364"/>
      <c r="N65" s="364"/>
      <c r="O65" s="364"/>
      <c r="P65" s="362"/>
      <c r="Q65" s="364" t="s">
        <v>160</v>
      </c>
      <c r="R65" s="362"/>
      <c r="S65" s="888"/>
      <c r="T65" s="888"/>
      <c r="U65" s="888"/>
      <c r="V65" s="351" t="s">
        <v>241</v>
      </c>
      <c r="W65" s="351"/>
      <c r="X65" s="351"/>
      <c r="Y65" s="351"/>
      <c r="Z65" s="351"/>
      <c r="AA65" s="365"/>
      <c r="AB65" s="362" t="s">
        <v>1</v>
      </c>
      <c r="AC65" s="362"/>
      <c r="AD65" s="362"/>
      <c r="AE65" s="362"/>
      <c r="AF65" s="362"/>
      <c r="AG65" s="362"/>
      <c r="AH65" s="362" t="s">
        <v>1390</v>
      </c>
      <c r="AI65" s="1268"/>
      <c r="AJ65" s="1268"/>
      <c r="AK65" s="1268"/>
      <c r="AL65" s="1268"/>
      <c r="AM65" s="1268"/>
      <c r="AN65" s="362"/>
      <c r="AO65" s="362"/>
      <c r="AP65" s="362"/>
      <c r="AQ65" s="362"/>
      <c r="AR65" s="362"/>
      <c r="AS65" s="366"/>
      <c r="AT65" s="366"/>
      <c r="AU65" s="366"/>
      <c r="AV65" s="366"/>
      <c r="AW65" s="366"/>
      <c r="AX65" s="366"/>
      <c r="AY65" s="362"/>
      <c r="AZ65" s="362"/>
      <c r="BA65" s="362"/>
      <c r="BB65" s="362"/>
      <c r="BC65" s="362"/>
      <c r="BD65" s="362"/>
      <c r="BE65" s="362"/>
      <c r="BF65" s="362"/>
      <c r="BG65" s="366"/>
      <c r="BH65" s="366"/>
      <c r="BI65" s="366"/>
      <c r="BJ65" s="366"/>
      <c r="BK65" s="366"/>
    </row>
    <row r="66" spans="1:70" s="359" customFormat="1">
      <c r="B66" s="367"/>
      <c r="C66" s="367"/>
      <c r="D66" s="364"/>
      <c r="E66" s="364" t="s">
        <v>2794</v>
      </c>
      <c r="F66" s="368"/>
      <c r="G66" s="364" t="s">
        <v>262</v>
      </c>
      <c r="H66" s="368"/>
      <c r="I66" s="368"/>
      <c r="J66" s="368"/>
      <c r="K66" s="368"/>
      <c r="L66" s="368"/>
      <c r="M66" s="368"/>
      <c r="N66" s="368"/>
      <c r="O66" s="368"/>
      <c r="P66" s="362"/>
      <c r="Q66" s="364" t="s">
        <v>160</v>
      </c>
      <c r="R66" s="362"/>
      <c r="S66" s="888"/>
      <c r="T66" s="888"/>
      <c r="U66" s="888"/>
      <c r="V66" s="367" t="s">
        <v>241</v>
      </c>
      <c r="W66" s="367"/>
      <c r="X66" s="367"/>
      <c r="Y66" s="367"/>
      <c r="Z66" s="367"/>
      <c r="AA66" s="367"/>
      <c r="AB66" s="367" t="s">
        <v>1</v>
      </c>
      <c r="AC66" s="367"/>
      <c r="AD66" s="367"/>
      <c r="AE66" s="368"/>
      <c r="AF66" s="368"/>
      <c r="AG66" s="368"/>
      <c r="AH66" s="368" t="s">
        <v>1390</v>
      </c>
      <c r="AI66" s="1268"/>
      <c r="AJ66" s="1268"/>
      <c r="AK66" s="1268"/>
      <c r="AL66" s="1268"/>
      <c r="AM66" s="1268"/>
      <c r="AN66" s="368"/>
      <c r="AO66" s="368"/>
      <c r="AP66" s="368"/>
      <c r="AQ66" s="368"/>
      <c r="AR66" s="368"/>
      <c r="AS66" s="368"/>
      <c r="AT66" s="368"/>
      <c r="AU66" s="369"/>
      <c r="AV66" s="369"/>
      <c r="AW66" s="369"/>
      <c r="AY66" s="367"/>
      <c r="AZ66" s="369"/>
      <c r="BA66" s="368"/>
      <c r="BB66" s="368"/>
      <c r="BC66" s="368"/>
      <c r="BD66" s="368"/>
      <c r="BE66" s="368"/>
      <c r="BF66" s="368"/>
      <c r="BG66" s="368"/>
      <c r="BH66" s="368"/>
      <c r="BI66" s="369"/>
      <c r="BJ66" s="369"/>
      <c r="BK66" s="369"/>
      <c r="BL66" s="369"/>
      <c r="BM66" s="369"/>
      <c r="BN66" s="369"/>
      <c r="BO66" s="369"/>
      <c r="BP66" s="369"/>
      <c r="BQ66" s="369"/>
      <c r="BR66" s="368"/>
    </row>
    <row r="67" spans="1:70" s="359" customFormat="1">
      <c r="D67" s="364"/>
      <c r="E67" s="364" t="s">
        <v>2794</v>
      </c>
      <c r="F67" s="368"/>
      <c r="G67" s="364" t="s">
        <v>262</v>
      </c>
      <c r="H67" s="368"/>
      <c r="I67" s="368"/>
      <c r="J67" s="368"/>
      <c r="K67" s="368"/>
      <c r="L67" s="368"/>
      <c r="M67" s="368"/>
      <c r="N67" s="368"/>
      <c r="O67" s="368"/>
      <c r="P67" s="362"/>
      <c r="Q67" s="364" t="s">
        <v>160</v>
      </c>
      <c r="R67" s="362"/>
      <c r="S67" s="888"/>
      <c r="T67" s="888"/>
      <c r="U67" s="888"/>
      <c r="V67" s="370" t="s">
        <v>241</v>
      </c>
      <c r="W67" s="370"/>
      <c r="X67" s="370"/>
      <c r="Y67" s="370"/>
      <c r="Z67" s="370"/>
      <c r="AA67" s="367"/>
      <c r="AB67" s="369" t="s">
        <v>1</v>
      </c>
      <c r="AC67" s="369"/>
      <c r="AD67" s="369"/>
      <c r="AE67" s="368"/>
      <c r="AF67" s="368"/>
      <c r="AG67" s="368"/>
      <c r="AH67" s="368" t="s">
        <v>1390</v>
      </c>
      <c r="AI67" s="1268"/>
      <c r="AJ67" s="1268"/>
      <c r="AK67" s="1268"/>
      <c r="AL67" s="1268"/>
      <c r="AM67" s="1268"/>
      <c r="AN67" s="368"/>
      <c r="AO67" s="368"/>
      <c r="AP67" s="368"/>
      <c r="AQ67" s="368"/>
      <c r="AR67" s="368"/>
      <c r="AS67" s="368"/>
      <c r="AT67" s="368"/>
      <c r="AU67" s="369"/>
      <c r="AV67" s="369"/>
      <c r="AW67" s="369"/>
      <c r="AY67" s="367"/>
      <c r="AZ67" s="369"/>
      <c r="BA67" s="368"/>
      <c r="BB67" s="368"/>
      <c r="BC67" s="368"/>
      <c r="BD67" s="368"/>
      <c r="BE67" s="368"/>
      <c r="BF67" s="368"/>
      <c r="BG67" s="368"/>
      <c r="BH67" s="368"/>
      <c r="BI67" s="369"/>
      <c r="BJ67" s="369"/>
      <c r="BK67" s="369"/>
      <c r="BL67" s="369"/>
      <c r="BM67" s="369"/>
      <c r="BN67" s="369"/>
      <c r="BO67" s="369"/>
      <c r="BP67" s="369"/>
      <c r="BQ67" s="369"/>
      <c r="BR67" s="368"/>
    </row>
    <row r="68" spans="1:70" s="359" customFormat="1">
      <c r="D68" s="364"/>
      <c r="E68" s="364" t="s">
        <v>2794</v>
      </c>
      <c r="F68" s="368"/>
      <c r="G68" s="364" t="s">
        <v>262</v>
      </c>
      <c r="H68" s="368"/>
      <c r="I68" s="368"/>
      <c r="J68" s="368"/>
      <c r="K68" s="368"/>
      <c r="L68" s="368"/>
      <c r="M68" s="368"/>
      <c r="N68" s="368"/>
      <c r="O68" s="368"/>
      <c r="P68" s="362"/>
      <c r="Q68" s="364" t="s">
        <v>160</v>
      </c>
      <c r="R68" s="362"/>
      <c r="S68" s="888"/>
      <c r="T68" s="888"/>
      <c r="U68" s="888"/>
      <c r="V68" s="370" t="s">
        <v>241</v>
      </c>
      <c r="W68" s="370"/>
      <c r="X68" s="370"/>
      <c r="Y68" s="370"/>
      <c r="Z68" s="370"/>
      <c r="AA68" s="367"/>
      <c r="AB68" s="369" t="s">
        <v>1</v>
      </c>
      <c r="AC68" s="369"/>
      <c r="AD68" s="369"/>
      <c r="AE68" s="368"/>
      <c r="AF68" s="368"/>
      <c r="AG68" s="368"/>
      <c r="AH68" s="368" t="s">
        <v>1390</v>
      </c>
      <c r="AI68" s="1268"/>
      <c r="AJ68" s="1268"/>
      <c r="AK68" s="1268"/>
      <c r="AL68" s="1268"/>
      <c r="AM68" s="1268"/>
      <c r="AN68" s="368"/>
      <c r="AO68" s="368"/>
      <c r="AP68" s="368"/>
      <c r="AQ68" s="368"/>
      <c r="AR68" s="368"/>
      <c r="AS68" s="368"/>
      <c r="AT68" s="368"/>
      <c r="AU68" s="369"/>
      <c r="AV68" s="369"/>
      <c r="AW68" s="369"/>
      <c r="AY68" s="367"/>
      <c r="AZ68" s="369"/>
      <c r="BA68" s="368"/>
      <c r="BB68" s="368"/>
      <c r="BC68" s="368"/>
      <c r="BD68" s="368"/>
      <c r="BE68" s="368"/>
      <c r="BF68" s="368"/>
      <c r="BG68" s="368"/>
      <c r="BH68" s="368"/>
      <c r="BI68" s="369"/>
      <c r="BJ68" s="369"/>
      <c r="BK68" s="369"/>
      <c r="BL68" s="369"/>
      <c r="BM68" s="369"/>
      <c r="BN68" s="369"/>
      <c r="BO68" s="369"/>
      <c r="BP68" s="369"/>
      <c r="BQ68" s="369"/>
      <c r="BR68" s="368"/>
    </row>
    <row r="69" spans="1:70" s="359" customFormat="1">
      <c r="D69" s="364"/>
      <c r="E69" s="364" t="s">
        <v>2794</v>
      </c>
      <c r="F69" s="368"/>
      <c r="G69" s="364" t="s">
        <v>262</v>
      </c>
      <c r="H69" s="368"/>
      <c r="I69" s="368"/>
      <c r="J69" s="368"/>
      <c r="K69" s="368"/>
      <c r="L69" s="368"/>
      <c r="M69" s="368"/>
      <c r="N69" s="368"/>
      <c r="O69" s="368"/>
      <c r="P69" s="362"/>
      <c r="Q69" s="364" t="s">
        <v>160</v>
      </c>
      <c r="R69" s="362"/>
      <c r="S69" s="888"/>
      <c r="T69" s="888"/>
      <c r="U69" s="888"/>
      <c r="V69" s="370" t="s">
        <v>241</v>
      </c>
      <c r="W69" s="370"/>
      <c r="X69" s="370"/>
      <c r="Y69" s="370"/>
      <c r="Z69" s="370"/>
      <c r="AA69" s="367"/>
      <c r="AB69" s="369"/>
      <c r="AC69" s="369"/>
      <c r="AD69" s="369"/>
      <c r="AE69" s="368"/>
      <c r="AF69" s="368"/>
      <c r="AG69" s="368"/>
      <c r="AH69" s="368" t="s">
        <v>1390</v>
      </c>
      <c r="AI69" s="1268"/>
      <c r="AJ69" s="1268"/>
      <c r="AK69" s="1268"/>
      <c r="AL69" s="1268"/>
      <c r="AM69" s="1268"/>
      <c r="AN69" s="368"/>
      <c r="AO69" s="368"/>
      <c r="AP69" s="368"/>
      <c r="AQ69" s="368"/>
      <c r="AR69" s="368"/>
      <c r="AS69" s="368"/>
      <c r="AT69" s="368"/>
      <c r="AU69" s="369"/>
      <c r="AV69" s="369"/>
      <c r="AW69" s="369"/>
      <c r="AY69" s="367"/>
      <c r="AZ69" s="369"/>
      <c r="BA69" s="368"/>
      <c r="BB69" s="368"/>
      <c r="BC69" s="368"/>
      <c r="BD69" s="368"/>
      <c r="BE69" s="368"/>
      <c r="BF69" s="368"/>
      <c r="BG69" s="368"/>
      <c r="BH69" s="368"/>
      <c r="BI69" s="369"/>
      <c r="BJ69" s="369"/>
      <c r="BK69" s="369"/>
      <c r="BL69" s="369"/>
      <c r="BM69" s="369"/>
      <c r="BN69" s="369"/>
      <c r="BO69" s="369"/>
      <c r="BP69" s="369"/>
      <c r="BQ69" s="369"/>
      <c r="BR69" s="368"/>
    </row>
    <row r="70" spans="1:70" s="359" customFormat="1">
      <c r="D70" s="364"/>
      <c r="E70" s="364" t="s">
        <v>2794</v>
      </c>
      <c r="F70" s="368"/>
      <c r="G70" s="364" t="s">
        <v>262</v>
      </c>
      <c r="H70" s="368"/>
      <c r="I70" s="368"/>
      <c r="J70" s="368"/>
      <c r="K70" s="368"/>
      <c r="L70" s="368"/>
      <c r="M70" s="368"/>
      <c r="N70" s="368"/>
      <c r="O70" s="368"/>
      <c r="P70" s="362"/>
      <c r="Q70" s="364" t="s">
        <v>160</v>
      </c>
      <c r="R70" s="362"/>
      <c r="S70" s="888"/>
      <c r="T70" s="888"/>
      <c r="U70" s="888"/>
      <c r="V70" s="370" t="s">
        <v>241</v>
      </c>
      <c r="W70" s="370"/>
      <c r="X70" s="370"/>
      <c r="Y70" s="370"/>
      <c r="Z70" s="370"/>
      <c r="AA70" s="367"/>
      <c r="AB70" s="369"/>
      <c r="AC70" s="369"/>
      <c r="AD70" s="369"/>
      <c r="AE70" s="368"/>
      <c r="AF70" s="368"/>
      <c r="AG70" s="368"/>
      <c r="AH70" s="368" t="s">
        <v>1390</v>
      </c>
      <c r="AI70" s="1268"/>
      <c r="AJ70" s="1268"/>
      <c r="AK70" s="1268"/>
      <c r="AL70" s="1268"/>
      <c r="AM70" s="1268"/>
      <c r="AN70" s="368"/>
      <c r="AO70" s="368"/>
      <c r="AP70" s="368"/>
      <c r="AQ70" s="368"/>
      <c r="AR70" s="368"/>
      <c r="AS70" s="368"/>
      <c r="AT70" s="368"/>
      <c r="AU70" s="369"/>
      <c r="AV70" s="369"/>
      <c r="AW70" s="369"/>
      <c r="AY70" s="367"/>
      <c r="AZ70" s="369"/>
      <c r="BA70" s="368"/>
      <c r="BB70" s="368"/>
      <c r="BC70" s="368"/>
      <c r="BD70" s="368"/>
      <c r="BE70" s="368"/>
      <c r="BF70" s="368"/>
      <c r="BG70" s="368"/>
      <c r="BH70" s="368"/>
      <c r="BI70" s="369"/>
      <c r="BJ70" s="369"/>
      <c r="BK70" s="369"/>
      <c r="BL70" s="369"/>
      <c r="BM70" s="369"/>
      <c r="BN70" s="369"/>
      <c r="BO70" s="369"/>
      <c r="BP70" s="369"/>
      <c r="BQ70" s="369"/>
      <c r="BR70" s="368"/>
    </row>
    <row r="71" spans="1:70" s="359" customFormat="1">
      <c r="D71" s="364"/>
      <c r="E71" s="364" t="s">
        <v>2794</v>
      </c>
      <c r="F71" s="368"/>
      <c r="G71" s="364" t="s">
        <v>262</v>
      </c>
      <c r="H71" s="368"/>
      <c r="I71" s="368"/>
      <c r="J71" s="368"/>
      <c r="K71" s="368"/>
      <c r="L71" s="368"/>
      <c r="M71" s="368"/>
      <c r="N71" s="368"/>
      <c r="O71" s="368"/>
      <c r="P71" s="362"/>
      <c r="Q71" s="364" t="s">
        <v>160</v>
      </c>
      <c r="R71" s="362"/>
      <c r="S71" s="888"/>
      <c r="T71" s="888"/>
      <c r="U71" s="888"/>
      <c r="V71" s="370" t="s">
        <v>241</v>
      </c>
      <c r="W71" s="370"/>
      <c r="X71" s="370"/>
      <c r="Y71" s="370"/>
      <c r="Z71" s="370"/>
      <c r="AA71" s="367"/>
      <c r="AB71" s="369"/>
      <c r="AC71" s="369"/>
      <c r="AD71" s="369"/>
      <c r="AE71" s="368"/>
      <c r="AF71" s="368"/>
      <c r="AG71" s="368"/>
      <c r="AH71" s="368" t="s">
        <v>1390</v>
      </c>
      <c r="AI71" s="1268"/>
      <c r="AJ71" s="1268"/>
      <c r="AK71" s="1268"/>
      <c r="AL71" s="1268"/>
      <c r="AM71" s="1268"/>
      <c r="AN71" s="368"/>
      <c r="AO71" s="368"/>
      <c r="AP71" s="368"/>
      <c r="AQ71" s="368"/>
      <c r="AR71" s="368"/>
      <c r="AS71" s="368"/>
      <c r="AT71" s="368"/>
      <c r="AU71" s="369"/>
      <c r="AV71" s="369"/>
      <c r="AW71" s="369"/>
      <c r="AY71" s="367"/>
      <c r="AZ71" s="369"/>
      <c r="BA71" s="368"/>
      <c r="BB71" s="368"/>
      <c r="BC71" s="368"/>
      <c r="BD71" s="368"/>
      <c r="BE71" s="368"/>
      <c r="BF71" s="368"/>
      <c r="BG71" s="368"/>
      <c r="BH71" s="368"/>
      <c r="BI71" s="369"/>
      <c r="BJ71" s="369"/>
      <c r="BK71" s="369"/>
      <c r="BL71" s="369"/>
      <c r="BM71" s="369"/>
      <c r="BN71" s="369"/>
      <c r="BO71" s="369"/>
      <c r="BP71" s="369"/>
      <c r="BQ71" s="369"/>
      <c r="BR71" s="368"/>
    </row>
    <row r="73" spans="1:70" s="1" customFormat="1">
      <c r="B73" s="376" t="s">
        <v>2847</v>
      </c>
    </row>
    <row r="75" spans="1:70" ht="15.5">
      <c r="A75" s="362"/>
      <c r="B75" s="363"/>
      <c r="C75" s="363"/>
      <c r="D75" s="364"/>
      <c r="E75" s="364" t="s">
        <v>2794</v>
      </c>
      <c r="F75" s="364"/>
      <c r="G75" s="364" t="s">
        <v>262</v>
      </c>
      <c r="H75" s="364"/>
      <c r="I75" s="364"/>
      <c r="J75" s="364"/>
      <c r="K75" s="364"/>
      <c r="L75" s="364"/>
      <c r="M75" s="364"/>
      <c r="N75" s="364"/>
      <c r="O75" s="364"/>
      <c r="P75" s="362"/>
      <c r="Q75" s="364" t="s">
        <v>160</v>
      </c>
      <c r="R75" s="362"/>
      <c r="S75" s="888"/>
      <c r="T75" s="888"/>
      <c r="U75" s="888"/>
      <c r="V75" s="351" t="s">
        <v>241</v>
      </c>
      <c r="W75" s="351"/>
      <c r="X75" s="351"/>
      <c r="Y75" s="351"/>
      <c r="Z75" s="351"/>
      <c r="AA75" s="365"/>
      <c r="AB75" s="362" t="s">
        <v>1</v>
      </c>
      <c r="AC75" s="362"/>
      <c r="AD75" s="362"/>
      <c r="AE75" s="362"/>
      <c r="AF75" s="362"/>
      <c r="AG75" s="362"/>
      <c r="AH75" s="362" t="s">
        <v>1390</v>
      </c>
      <c r="AI75" s="1268"/>
      <c r="AJ75" s="1268"/>
      <c r="AK75" s="1268"/>
      <c r="AL75" s="1268"/>
      <c r="AM75" s="1268"/>
      <c r="AN75" s="362"/>
      <c r="AO75" s="362"/>
      <c r="AP75" s="362"/>
      <c r="AQ75" s="362"/>
      <c r="AR75" s="362"/>
      <c r="AS75" s="366"/>
      <c r="AT75" s="366"/>
      <c r="AU75" s="366"/>
      <c r="AV75" s="366"/>
      <c r="AW75" s="366"/>
      <c r="AX75" s="366"/>
      <c r="AY75" s="362"/>
      <c r="AZ75" s="362"/>
      <c r="BA75" s="362"/>
      <c r="BB75" s="362"/>
      <c r="BC75" s="362"/>
      <c r="BD75" s="362"/>
      <c r="BE75" s="362"/>
      <c r="BF75" s="362"/>
      <c r="BG75" s="366"/>
      <c r="BH75" s="366"/>
      <c r="BI75" s="366"/>
      <c r="BJ75" s="366"/>
      <c r="BK75" s="366"/>
    </row>
    <row r="76" spans="1:70" ht="15.5">
      <c r="A76" s="362"/>
      <c r="B76" s="363"/>
      <c r="C76" s="363"/>
      <c r="D76" s="364"/>
      <c r="E76" s="364" t="s">
        <v>2794</v>
      </c>
      <c r="F76" s="364"/>
      <c r="G76" s="364" t="s">
        <v>262</v>
      </c>
      <c r="H76" s="364"/>
      <c r="I76" s="364"/>
      <c r="J76" s="364"/>
      <c r="K76" s="364"/>
      <c r="L76" s="364"/>
      <c r="M76" s="364"/>
      <c r="N76" s="364"/>
      <c r="O76" s="364"/>
      <c r="P76" s="362"/>
      <c r="Q76" s="364" t="s">
        <v>160</v>
      </c>
      <c r="R76" s="362"/>
      <c r="S76" s="888"/>
      <c r="T76" s="888"/>
      <c r="U76" s="888"/>
      <c r="V76" s="351" t="s">
        <v>241</v>
      </c>
      <c r="W76" s="351"/>
      <c r="X76" s="351"/>
      <c r="Y76" s="351"/>
      <c r="Z76" s="351"/>
      <c r="AA76" s="365"/>
      <c r="AB76" s="362" t="s">
        <v>1</v>
      </c>
      <c r="AC76" s="362"/>
      <c r="AD76" s="362"/>
      <c r="AE76" s="362"/>
      <c r="AF76" s="362"/>
      <c r="AG76" s="362"/>
      <c r="AH76" s="362" t="s">
        <v>1390</v>
      </c>
      <c r="AI76" s="1268"/>
      <c r="AJ76" s="1268"/>
      <c r="AK76" s="1268"/>
      <c r="AL76" s="1268"/>
      <c r="AM76" s="1268"/>
      <c r="AN76" s="362"/>
      <c r="AO76" s="362"/>
      <c r="AP76" s="362"/>
      <c r="AQ76" s="362"/>
      <c r="AR76" s="362"/>
      <c r="AS76" s="366"/>
      <c r="AT76" s="366"/>
      <c r="AU76" s="366"/>
      <c r="AV76" s="366"/>
      <c r="AW76" s="366"/>
      <c r="AX76" s="366"/>
      <c r="AY76" s="362"/>
      <c r="AZ76" s="362"/>
      <c r="BA76" s="362"/>
      <c r="BB76" s="362"/>
      <c r="BC76" s="362"/>
      <c r="BD76" s="362"/>
      <c r="BE76" s="362"/>
      <c r="BF76" s="362"/>
      <c r="BG76" s="366"/>
      <c r="BH76" s="366"/>
      <c r="BI76" s="366"/>
      <c r="BJ76" s="366"/>
      <c r="BK76" s="366"/>
    </row>
    <row r="77" spans="1:70" ht="15.5">
      <c r="A77" s="362"/>
      <c r="B77" s="363"/>
      <c r="C77" s="363"/>
      <c r="D77" s="364"/>
      <c r="E77" s="364" t="s">
        <v>2794</v>
      </c>
      <c r="F77" s="364"/>
      <c r="G77" s="364" t="s">
        <v>262</v>
      </c>
      <c r="H77" s="364"/>
      <c r="I77" s="364"/>
      <c r="J77" s="364"/>
      <c r="K77" s="364"/>
      <c r="L77" s="364"/>
      <c r="M77" s="364"/>
      <c r="N77" s="364"/>
      <c r="O77" s="364"/>
      <c r="P77" s="362"/>
      <c r="Q77" s="364" t="s">
        <v>160</v>
      </c>
      <c r="R77" s="362"/>
      <c r="S77" s="888"/>
      <c r="T77" s="888"/>
      <c r="U77" s="888"/>
      <c r="V77" s="351" t="s">
        <v>241</v>
      </c>
      <c r="W77" s="351"/>
      <c r="X77" s="351"/>
      <c r="Y77" s="351"/>
      <c r="Z77" s="351"/>
      <c r="AA77" s="365"/>
      <c r="AB77" s="362" t="s">
        <v>1</v>
      </c>
      <c r="AC77" s="362"/>
      <c r="AD77" s="362"/>
      <c r="AE77" s="362"/>
      <c r="AF77" s="362"/>
      <c r="AG77" s="362"/>
      <c r="AH77" s="362" t="s">
        <v>1390</v>
      </c>
      <c r="AI77" s="1268"/>
      <c r="AJ77" s="1268"/>
      <c r="AK77" s="1268"/>
      <c r="AL77" s="1268"/>
      <c r="AM77" s="1268"/>
      <c r="AN77" s="362"/>
      <c r="AO77" s="362"/>
      <c r="AP77" s="362"/>
      <c r="AQ77" s="362"/>
      <c r="AR77" s="362"/>
      <c r="AS77" s="366"/>
      <c r="AT77" s="366"/>
      <c r="AU77" s="366"/>
      <c r="AV77" s="366"/>
      <c r="AW77" s="366"/>
      <c r="AX77" s="366"/>
      <c r="AY77" s="362"/>
      <c r="AZ77" s="362"/>
      <c r="BA77" s="362"/>
      <c r="BB77" s="362"/>
      <c r="BC77" s="362"/>
      <c r="BD77" s="362"/>
      <c r="BE77" s="362"/>
      <c r="BF77" s="362"/>
      <c r="BG77" s="366"/>
      <c r="BH77" s="366"/>
      <c r="BI77" s="366"/>
      <c r="BJ77" s="366"/>
      <c r="BK77" s="366"/>
    </row>
    <row r="78" spans="1:70" ht="15.5">
      <c r="A78" s="362"/>
      <c r="B78" s="363"/>
      <c r="C78" s="363"/>
      <c r="D78" s="364"/>
      <c r="E78" s="364" t="s">
        <v>2794</v>
      </c>
      <c r="F78" s="364"/>
      <c r="G78" s="364" t="s">
        <v>262</v>
      </c>
      <c r="H78" s="364"/>
      <c r="I78" s="364"/>
      <c r="J78" s="364"/>
      <c r="K78" s="364"/>
      <c r="L78" s="364"/>
      <c r="M78" s="364"/>
      <c r="N78" s="364"/>
      <c r="O78" s="364"/>
      <c r="P78" s="362"/>
      <c r="Q78" s="364" t="s">
        <v>160</v>
      </c>
      <c r="R78" s="362"/>
      <c r="S78" s="888"/>
      <c r="T78" s="888"/>
      <c r="U78" s="888"/>
      <c r="V78" s="351" t="s">
        <v>241</v>
      </c>
      <c r="W78" s="351"/>
      <c r="X78" s="351"/>
      <c r="Y78" s="351"/>
      <c r="Z78" s="351"/>
      <c r="AA78" s="365"/>
      <c r="AB78" s="362" t="s">
        <v>1</v>
      </c>
      <c r="AC78" s="362"/>
      <c r="AD78" s="362"/>
      <c r="AE78" s="362"/>
      <c r="AF78" s="362"/>
      <c r="AG78" s="362"/>
      <c r="AH78" s="362" t="s">
        <v>1390</v>
      </c>
      <c r="AI78" s="1268"/>
      <c r="AJ78" s="1268"/>
      <c r="AK78" s="1268"/>
      <c r="AL78" s="1268"/>
      <c r="AM78" s="1268"/>
      <c r="AN78" s="362"/>
      <c r="AO78" s="362"/>
      <c r="AP78" s="362"/>
      <c r="AQ78" s="362"/>
      <c r="AR78" s="362"/>
      <c r="AS78" s="366"/>
      <c r="AT78" s="366"/>
      <c r="AU78" s="366"/>
      <c r="AV78" s="366"/>
      <c r="AW78" s="366"/>
      <c r="AX78" s="366"/>
      <c r="AY78" s="362"/>
      <c r="AZ78" s="362"/>
      <c r="BA78" s="362"/>
      <c r="BB78" s="362"/>
      <c r="BC78" s="362"/>
      <c r="BD78" s="362"/>
      <c r="BE78" s="362"/>
      <c r="BF78" s="362"/>
      <c r="BG78" s="366"/>
      <c r="BH78" s="366"/>
      <c r="BI78" s="366"/>
      <c r="BJ78" s="366"/>
      <c r="BK78" s="366"/>
    </row>
    <row r="79" spans="1:70" s="359" customFormat="1">
      <c r="B79" s="367"/>
      <c r="C79" s="367"/>
      <c r="D79" s="364"/>
      <c r="E79" s="364" t="s">
        <v>2794</v>
      </c>
      <c r="F79" s="368"/>
      <c r="G79" s="364" t="s">
        <v>262</v>
      </c>
      <c r="H79" s="368"/>
      <c r="I79" s="368"/>
      <c r="J79" s="368"/>
      <c r="K79" s="368"/>
      <c r="L79" s="368"/>
      <c r="M79" s="368"/>
      <c r="N79" s="368"/>
      <c r="O79" s="368"/>
      <c r="P79" s="362"/>
      <c r="Q79" s="364" t="s">
        <v>160</v>
      </c>
      <c r="R79" s="362"/>
      <c r="S79" s="888"/>
      <c r="T79" s="888"/>
      <c r="U79" s="888"/>
      <c r="V79" s="367" t="s">
        <v>241</v>
      </c>
      <c r="W79" s="367"/>
      <c r="X79" s="367"/>
      <c r="Y79" s="367"/>
      <c r="Z79" s="367"/>
      <c r="AA79" s="367"/>
      <c r="AB79" s="367" t="s">
        <v>1</v>
      </c>
      <c r="AC79" s="367"/>
      <c r="AD79" s="367"/>
      <c r="AE79" s="368"/>
      <c r="AF79" s="368"/>
      <c r="AG79" s="368"/>
      <c r="AH79" s="368" t="s">
        <v>1390</v>
      </c>
      <c r="AI79" s="1268"/>
      <c r="AJ79" s="1268"/>
      <c r="AK79" s="1268"/>
      <c r="AL79" s="1268"/>
      <c r="AM79" s="1268"/>
      <c r="AN79" s="368"/>
      <c r="AO79" s="368"/>
      <c r="AP79" s="368"/>
      <c r="AQ79" s="368"/>
      <c r="AR79" s="368"/>
      <c r="AS79" s="368"/>
      <c r="AT79" s="368"/>
      <c r="AU79" s="369"/>
      <c r="AV79" s="369"/>
      <c r="AW79" s="369"/>
      <c r="AY79" s="367"/>
      <c r="AZ79" s="369"/>
      <c r="BA79" s="368"/>
      <c r="BB79" s="368"/>
      <c r="BC79" s="368"/>
      <c r="BD79" s="368"/>
      <c r="BE79" s="368"/>
      <c r="BF79" s="368"/>
      <c r="BG79" s="368"/>
      <c r="BH79" s="368"/>
      <c r="BI79" s="369"/>
      <c r="BJ79" s="369"/>
      <c r="BK79" s="369"/>
      <c r="BL79" s="369"/>
      <c r="BM79" s="369"/>
      <c r="BN79" s="369"/>
      <c r="BO79" s="369"/>
      <c r="BP79" s="369"/>
      <c r="BQ79" s="369"/>
      <c r="BR79" s="368"/>
    </row>
    <row r="80" spans="1:70" s="359" customFormat="1">
      <c r="D80" s="364"/>
      <c r="E80" s="364" t="s">
        <v>2794</v>
      </c>
      <c r="F80" s="368"/>
      <c r="G80" s="364" t="s">
        <v>262</v>
      </c>
      <c r="H80" s="368"/>
      <c r="I80" s="368"/>
      <c r="J80" s="368"/>
      <c r="K80" s="368"/>
      <c r="L80" s="368"/>
      <c r="M80" s="368"/>
      <c r="N80" s="368"/>
      <c r="O80" s="368"/>
      <c r="P80" s="362"/>
      <c r="Q80" s="364" t="s">
        <v>160</v>
      </c>
      <c r="R80" s="362"/>
      <c r="S80" s="888"/>
      <c r="T80" s="888"/>
      <c r="U80" s="888"/>
      <c r="V80" s="370" t="s">
        <v>241</v>
      </c>
      <c r="W80" s="370"/>
      <c r="X80" s="370"/>
      <c r="Y80" s="370"/>
      <c r="Z80" s="370"/>
      <c r="AA80" s="367"/>
      <c r="AB80" s="369" t="s">
        <v>1</v>
      </c>
      <c r="AC80" s="369"/>
      <c r="AD80" s="369"/>
      <c r="AE80" s="368"/>
      <c r="AF80" s="368"/>
      <c r="AG80" s="368"/>
      <c r="AH80" s="368" t="s">
        <v>1390</v>
      </c>
      <c r="AI80" s="1268"/>
      <c r="AJ80" s="1268"/>
      <c r="AK80" s="1268"/>
      <c r="AL80" s="1268"/>
      <c r="AM80" s="1268"/>
      <c r="AN80" s="368"/>
      <c r="AO80" s="368"/>
      <c r="AP80" s="368"/>
      <c r="AQ80" s="368"/>
      <c r="AR80" s="368"/>
      <c r="AS80" s="368"/>
      <c r="AT80" s="368"/>
      <c r="AU80" s="369"/>
      <c r="AV80" s="369"/>
      <c r="AW80" s="369"/>
      <c r="AY80" s="367"/>
      <c r="AZ80" s="369"/>
      <c r="BA80" s="368"/>
      <c r="BB80" s="368"/>
      <c r="BC80" s="368"/>
      <c r="BD80" s="368"/>
      <c r="BE80" s="368"/>
      <c r="BF80" s="368"/>
      <c r="BG80" s="368"/>
      <c r="BH80" s="368"/>
      <c r="BI80" s="369"/>
      <c r="BJ80" s="369"/>
      <c r="BK80" s="369"/>
      <c r="BL80" s="369"/>
      <c r="BM80" s="369"/>
      <c r="BN80" s="369"/>
      <c r="BO80" s="369"/>
      <c r="BP80" s="369"/>
      <c r="BQ80" s="369"/>
      <c r="BR80" s="368"/>
    </row>
    <row r="81" spans="1:70" s="359" customFormat="1">
      <c r="D81" s="364"/>
      <c r="E81" s="364" t="s">
        <v>2794</v>
      </c>
      <c r="F81" s="368"/>
      <c r="G81" s="364" t="s">
        <v>262</v>
      </c>
      <c r="H81" s="368"/>
      <c r="I81" s="368"/>
      <c r="J81" s="368"/>
      <c r="K81" s="368"/>
      <c r="L81" s="368"/>
      <c r="M81" s="368"/>
      <c r="N81" s="368"/>
      <c r="O81" s="368"/>
      <c r="P81" s="362"/>
      <c r="Q81" s="364" t="s">
        <v>160</v>
      </c>
      <c r="R81" s="362"/>
      <c r="S81" s="888"/>
      <c r="T81" s="888"/>
      <c r="U81" s="888"/>
      <c r="V81" s="370" t="s">
        <v>241</v>
      </c>
      <c r="W81" s="370"/>
      <c r="X81" s="370"/>
      <c r="Y81" s="370"/>
      <c r="Z81" s="370"/>
      <c r="AA81" s="367"/>
      <c r="AB81" s="369" t="s">
        <v>1</v>
      </c>
      <c r="AC81" s="369"/>
      <c r="AD81" s="369"/>
      <c r="AE81" s="368"/>
      <c r="AF81" s="368"/>
      <c r="AG81" s="368"/>
      <c r="AH81" s="368" t="s">
        <v>1390</v>
      </c>
      <c r="AI81" s="1268"/>
      <c r="AJ81" s="1268"/>
      <c r="AK81" s="1268"/>
      <c r="AL81" s="1268"/>
      <c r="AM81" s="1268"/>
      <c r="AN81" s="368"/>
      <c r="AO81" s="368"/>
      <c r="AP81" s="368"/>
      <c r="AQ81" s="368"/>
      <c r="AR81" s="368"/>
      <c r="AS81" s="368"/>
      <c r="AT81" s="368"/>
      <c r="AU81" s="369"/>
      <c r="AV81" s="369"/>
      <c r="AW81" s="369"/>
      <c r="AY81" s="367"/>
      <c r="AZ81" s="369"/>
      <c r="BA81" s="368"/>
      <c r="BB81" s="368"/>
      <c r="BC81" s="368"/>
      <c r="BD81" s="368"/>
      <c r="BE81" s="368"/>
      <c r="BF81" s="368"/>
      <c r="BG81" s="368"/>
      <c r="BH81" s="368"/>
      <c r="BI81" s="369"/>
      <c r="BJ81" s="369"/>
      <c r="BK81" s="369"/>
      <c r="BL81" s="369"/>
      <c r="BM81" s="369"/>
      <c r="BN81" s="369"/>
      <c r="BO81" s="369"/>
      <c r="BP81" s="369"/>
      <c r="BQ81" s="369"/>
      <c r="BR81" s="368"/>
    </row>
    <row r="82" spans="1:70" s="359" customFormat="1">
      <c r="D82" s="364"/>
      <c r="E82" s="364" t="s">
        <v>2794</v>
      </c>
      <c r="F82" s="368"/>
      <c r="G82" s="364" t="s">
        <v>262</v>
      </c>
      <c r="H82" s="368"/>
      <c r="I82" s="368"/>
      <c r="J82" s="368"/>
      <c r="K82" s="368"/>
      <c r="L82" s="368"/>
      <c r="M82" s="368"/>
      <c r="N82" s="368"/>
      <c r="O82" s="368"/>
      <c r="P82" s="362"/>
      <c r="Q82" s="364" t="s">
        <v>160</v>
      </c>
      <c r="R82" s="362"/>
      <c r="S82" s="888"/>
      <c r="T82" s="888"/>
      <c r="U82" s="888"/>
      <c r="V82" s="370" t="s">
        <v>241</v>
      </c>
      <c r="W82" s="370"/>
      <c r="X82" s="370"/>
      <c r="Y82" s="370"/>
      <c r="Z82" s="370"/>
      <c r="AA82" s="367"/>
      <c r="AB82" s="369"/>
      <c r="AC82" s="369"/>
      <c r="AD82" s="369"/>
      <c r="AE82" s="368"/>
      <c r="AF82" s="368"/>
      <c r="AG82" s="368"/>
      <c r="AH82" s="368" t="s">
        <v>1390</v>
      </c>
      <c r="AI82" s="1268"/>
      <c r="AJ82" s="1268"/>
      <c r="AK82" s="1268"/>
      <c r="AL82" s="1268"/>
      <c r="AM82" s="1268"/>
      <c r="AN82" s="368"/>
      <c r="AO82" s="368"/>
      <c r="AP82" s="368"/>
      <c r="AQ82" s="368"/>
      <c r="AR82" s="368"/>
      <c r="AS82" s="368"/>
      <c r="AT82" s="368"/>
      <c r="AU82" s="369"/>
      <c r="AV82" s="369"/>
      <c r="AW82" s="369"/>
      <c r="AY82" s="367"/>
      <c r="AZ82" s="369"/>
      <c r="BA82" s="368"/>
      <c r="BB82" s="368"/>
      <c r="BC82" s="368"/>
      <c r="BD82" s="368"/>
      <c r="BE82" s="368"/>
      <c r="BF82" s="368"/>
      <c r="BG82" s="368"/>
      <c r="BH82" s="368"/>
      <c r="BI82" s="369"/>
      <c r="BJ82" s="369"/>
      <c r="BK82" s="369"/>
      <c r="BL82" s="369"/>
      <c r="BM82" s="369"/>
      <c r="BN82" s="369"/>
      <c r="BO82" s="369"/>
      <c r="BP82" s="369"/>
      <c r="BQ82" s="369"/>
      <c r="BR82" s="368"/>
    </row>
    <row r="83" spans="1:70" s="359" customFormat="1">
      <c r="D83" s="364"/>
      <c r="E83" s="364" t="s">
        <v>2794</v>
      </c>
      <c r="F83" s="368"/>
      <c r="G83" s="364" t="s">
        <v>262</v>
      </c>
      <c r="H83" s="368"/>
      <c r="I83" s="368"/>
      <c r="J83" s="368"/>
      <c r="K83" s="368"/>
      <c r="L83" s="368"/>
      <c r="M83" s="368"/>
      <c r="N83" s="368"/>
      <c r="O83" s="368"/>
      <c r="P83" s="362"/>
      <c r="Q83" s="364" t="s">
        <v>160</v>
      </c>
      <c r="R83" s="362"/>
      <c r="S83" s="888"/>
      <c r="T83" s="888"/>
      <c r="U83" s="888"/>
      <c r="V83" s="370" t="s">
        <v>241</v>
      </c>
      <c r="W83" s="370"/>
      <c r="X83" s="370"/>
      <c r="Y83" s="370"/>
      <c r="Z83" s="370"/>
      <c r="AA83" s="367"/>
      <c r="AB83" s="369"/>
      <c r="AC83" s="369"/>
      <c r="AD83" s="369"/>
      <c r="AE83" s="368"/>
      <c r="AF83" s="368"/>
      <c r="AG83" s="368"/>
      <c r="AH83" s="368" t="s">
        <v>1390</v>
      </c>
      <c r="AI83" s="1268"/>
      <c r="AJ83" s="1268"/>
      <c r="AK83" s="1268"/>
      <c r="AL83" s="1268"/>
      <c r="AM83" s="1268"/>
      <c r="AN83" s="368"/>
      <c r="AO83" s="368"/>
      <c r="AP83" s="368"/>
      <c r="AQ83" s="368"/>
      <c r="AR83" s="368"/>
      <c r="AS83" s="368"/>
      <c r="AT83" s="368"/>
      <c r="AU83" s="369"/>
      <c r="AV83" s="369"/>
      <c r="AW83" s="369"/>
      <c r="AY83" s="367"/>
      <c r="AZ83" s="369"/>
      <c r="BA83" s="368"/>
      <c r="BB83" s="368"/>
      <c r="BC83" s="368"/>
      <c r="BD83" s="368"/>
      <c r="BE83" s="368"/>
      <c r="BF83" s="368"/>
      <c r="BG83" s="368"/>
      <c r="BH83" s="368"/>
      <c r="BI83" s="369"/>
      <c r="BJ83" s="369"/>
      <c r="BK83" s="369"/>
      <c r="BL83" s="369"/>
      <c r="BM83" s="369"/>
      <c r="BN83" s="369"/>
      <c r="BO83" s="369"/>
      <c r="BP83" s="369"/>
      <c r="BQ83" s="369"/>
      <c r="BR83" s="368"/>
    </row>
    <row r="84" spans="1:70" s="359" customFormat="1">
      <c r="D84" s="364"/>
      <c r="E84" s="364" t="s">
        <v>2794</v>
      </c>
      <c r="F84" s="368"/>
      <c r="G84" s="364" t="s">
        <v>262</v>
      </c>
      <c r="H84" s="368"/>
      <c r="I84" s="368"/>
      <c r="J84" s="368"/>
      <c r="K84" s="368"/>
      <c r="L84" s="368"/>
      <c r="M84" s="368"/>
      <c r="N84" s="368"/>
      <c r="O84" s="368"/>
      <c r="P84" s="362"/>
      <c r="Q84" s="364" t="s">
        <v>160</v>
      </c>
      <c r="R84" s="362"/>
      <c r="S84" s="888"/>
      <c r="T84" s="888"/>
      <c r="U84" s="888"/>
      <c r="V84" s="370" t="s">
        <v>241</v>
      </c>
      <c r="W84" s="370"/>
      <c r="X84" s="370"/>
      <c r="Y84" s="370"/>
      <c r="Z84" s="370"/>
      <c r="AA84" s="367"/>
      <c r="AB84" s="369"/>
      <c r="AC84" s="369"/>
      <c r="AD84" s="369"/>
      <c r="AE84" s="368"/>
      <c r="AF84" s="368"/>
      <c r="AG84" s="368"/>
      <c r="AH84" s="368" t="s">
        <v>1390</v>
      </c>
      <c r="AI84" s="1268"/>
      <c r="AJ84" s="1268"/>
      <c r="AK84" s="1268"/>
      <c r="AL84" s="1268"/>
      <c r="AM84" s="1268"/>
      <c r="AN84" s="368"/>
      <c r="AO84" s="368"/>
      <c r="AP84" s="368"/>
      <c r="AQ84" s="368"/>
      <c r="AR84" s="368"/>
      <c r="AS84" s="368"/>
      <c r="AT84" s="368"/>
      <c r="AU84" s="369"/>
      <c r="AV84" s="369"/>
      <c r="AW84" s="369"/>
      <c r="AY84" s="367"/>
      <c r="AZ84" s="369"/>
      <c r="BA84" s="368"/>
      <c r="BB84" s="368"/>
      <c r="BC84" s="368"/>
      <c r="BD84" s="368"/>
      <c r="BE84" s="368"/>
      <c r="BF84" s="368"/>
      <c r="BG84" s="368"/>
      <c r="BH84" s="368"/>
      <c r="BI84" s="369"/>
      <c r="BJ84" s="369"/>
      <c r="BK84" s="369"/>
      <c r="BL84" s="369"/>
      <c r="BM84" s="369"/>
      <c r="BN84" s="369"/>
      <c r="BO84" s="369"/>
      <c r="BP84" s="369"/>
      <c r="BQ84" s="369"/>
      <c r="BR84" s="368"/>
    </row>
    <row r="86" spans="1:70" s="46" customFormat="1" ht="18.5">
      <c r="A86" s="47" t="s">
        <v>1375</v>
      </c>
    </row>
    <row r="88" spans="1:70">
      <c r="AI88" s="377"/>
    </row>
  </sheetData>
  <pageMargins left="0.7" right="0.7" top="0.75" bottom="0.75" header="0.3" footer="0.3"/>
  <pageSetup paperSize="9"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FF2FE6-B6B6-4C5A-939C-C0C471310249}">
  <sheetPr>
    <tabColor theme="7" tint="0.59999389629810485"/>
  </sheetPr>
  <dimension ref="A1:AQ152"/>
  <sheetViews>
    <sheetView topLeftCell="D1" zoomScaleNormal="100" workbookViewId="0">
      <pane ySplit="8" topLeftCell="A33" activePane="bottomLeft" state="frozen"/>
      <selection pane="bottomLeft" activeCell="AB46" sqref="AB46"/>
    </sheetView>
  </sheetViews>
  <sheetFormatPr defaultColWidth="9.26953125" defaultRowHeight="14.5"/>
  <cols>
    <col min="1" max="2" width="1.7265625" customWidth="1"/>
    <col min="3" max="3" width="46.7265625" customWidth="1"/>
    <col min="4" max="4" width="46.453125" customWidth="1"/>
    <col min="5" max="5" width="14.7265625" bestFit="1" customWidth="1"/>
    <col min="6" max="6" width="9.26953125" customWidth="1"/>
    <col min="7" max="7" width="5" customWidth="1"/>
    <col min="8" max="26" width="1.7265625" customWidth="1"/>
    <col min="27" max="32" width="17" customWidth="1"/>
    <col min="33" max="33" width="30.7265625" style="217" customWidth="1"/>
    <col min="34" max="34" width="4" customWidth="1"/>
    <col min="35" max="35" width="9.26953125" style="217"/>
  </cols>
  <sheetData>
    <row r="1" spans="1:43" s="46" customFormat="1" ht="23.5">
      <c r="A1" s="56" t="str">
        <f>'1.1 Cover'!A1</f>
        <v>Regulatory Reporting Pack</v>
      </c>
      <c r="AG1" s="413"/>
      <c r="AI1" s="413"/>
    </row>
    <row r="2" spans="1:43" s="46" customFormat="1" ht="23.5">
      <c r="A2" s="56" t="str">
        <f>'1.1 Cover'!A2</f>
        <v>Price base - 2018/19</v>
      </c>
      <c r="AG2" s="413"/>
      <c r="AI2" s="413"/>
    </row>
    <row r="3" spans="1:43" s="46" customFormat="1" ht="23.5">
      <c r="A3" s="56" t="str">
        <f>'1.1 Cover'!A3</f>
        <v>Regulatory Year: April 2022 - March 2023</v>
      </c>
      <c r="AG3" s="413"/>
      <c r="AI3" s="413"/>
    </row>
    <row r="4" spans="1:43" s="46" customFormat="1" ht="23.5">
      <c r="A4" s="56" t="s">
        <v>35</v>
      </c>
      <c r="AG4" s="413"/>
      <c r="AI4" s="413"/>
    </row>
    <row r="5" spans="1:43">
      <c r="AB5" s="1475"/>
      <c r="AC5" s="1475"/>
      <c r="AD5" s="1475"/>
      <c r="AE5" s="1475"/>
      <c r="AF5" s="1475"/>
    </row>
    <row r="6" spans="1:43">
      <c r="AB6" s="1476" t="s">
        <v>1146</v>
      </c>
      <c r="AC6" s="1477"/>
      <c r="AD6" s="1477"/>
      <c r="AE6" s="1477"/>
      <c r="AF6" s="1478"/>
    </row>
    <row r="7" spans="1:43" s="43" customFormat="1">
      <c r="F7" s="55"/>
      <c r="G7" s="55"/>
      <c r="H7" s="55"/>
      <c r="I7" s="55"/>
      <c r="J7" s="55"/>
      <c r="K7" s="55"/>
      <c r="L7" s="55"/>
      <c r="M7" s="55"/>
      <c r="N7" s="55"/>
      <c r="O7" s="55"/>
      <c r="P7" s="55"/>
      <c r="Q7" s="55"/>
      <c r="R7" s="54"/>
      <c r="S7" s="54"/>
      <c r="T7" s="54"/>
      <c r="U7" s="54"/>
      <c r="V7" s="54"/>
      <c r="W7" s="54"/>
      <c r="X7" s="54"/>
      <c r="Y7" s="54"/>
      <c r="Z7" s="54"/>
      <c r="AA7"/>
      <c r="AB7" s="52">
        <v>2022</v>
      </c>
      <c r="AC7" s="51">
        <v>2023</v>
      </c>
      <c r="AD7" s="51">
        <v>2024</v>
      </c>
      <c r="AE7" s="51">
        <v>2025</v>
      </c>
      <c r="AF7" s="50">
        <v>2026</v>
      </c>
      <c r="AG7" s="414" t="s">
        <v>1147</v>
      </c>
      <c r="AI7" s="217"/>
    </row>
    <row r="8" spans="1:43">
      <c r="R8" s="43"/>
      <c r="S8" s="43"/>
      <c r="T8" s="43"/>
      <c r="U8" s="43"/>
    </row>
    <row r="9" spans="1:43" s="1" customFormat="1" ht="18">
      <c r="A9" s="2" t="s">
        <v>1148</v>
      </c>
      <c r="B9" s="2"/>
      <c r="AG9" s="415"/>
      <c r="AI9" s="415"/>
    </row>
    <row r="11" spans="1:43">
      <c r="C11" t="s">
        <v>1149</v>
      </c>
      <c r="D11" s="311" t="s">
        <v>1150</v>
      </c>
      <c r="E11" s="311" t="s">
        <v>248</v>
      </c>
      <c r="G11" t="s">
        <v>1151</v>
      </c>
      <c r="AB11" s="882">
        <f>IF(AB$7&lt;='1.5 Universal Data'!$C$8,SUMIF('3.1 TO_Totex'!$P$11:$P$86,$E11,'3.1 TO_Totex'!AE$11:AE$86),SUMIF('3.5 Forecast_Totex'!$P$9:$P$66,$E11,'3.5 Forecast_Totex'!AE$9:AE$66))</f>
        <v>0</v>
      </c>
      <c r="AC11" s="882">
        <f>IF(AC$7&lt;='1.5 Universal Data'!$C$8,SUMIF('3.1 TO_Totex'!$P$11:$P$86,$E11,'3.1 TO_Totex'!AF$11:AF$86),SUMIF('3.5 Forecast_Totex'!$P$9:$P$66,$E11,'3.5 Forecast_Totex'!AF$9:AF$66))</f>
        <v>0</v>
      </c>
      <c r="AD11" s="882">
        <f>IF(AD$7&lt;='1.5 Universal Data'!$C$8,SUMIF('3.1 TO_Totex'!$P$11:$P$86,$E11,'3.1 TO_Totex'!AG$11:AG$86),SUMIF('3.5 Forecast_Totex'!$P$9:$P$66,$E11,'3.5 Forecast_Totex'!AG$9:AG$66))</f>
        <v>0</v>
      </c>
      <c r="AE11" s="882">
        <f>IF(AE$7&lt;='1.5 Universal Data'!$C$8,SUMIF('3.1 TO_Totex'!$P$11:$P$86,$E11,'3.1 TO_Totex'!AH$11:AH$86),SUMIF('3.5 Forecast_Totex'!$P$9:$P$66,$E11,'3.5 Forecast_Totex'!AH$9:AH$66))</f>
        <v>0</v>
      </c>
      <c r="AF11" s="882">
        <f>IF(AF$7&lt;='1.5 Universal Data'!$C$8,SUMIF('3.1 TO_Totex'!$P$11:$P$86,$E11,'3.1 TO_Totex'!AI$11:AI$86),SUMIF('3.5 Forecast_Totex'!$P$9:$P$66,$E11,'3.5 Forecast_Totex'!AI$9:AI$66))</f>
        <v>0</v>
      </c>
      <c r="AG11" s="416" t="s">
        <v>1152</v>
      </c>
      <c r="AI11" s="217" t="s">
        <v>1153</v>
      </c>
      <c r="AM11" s="217" t="s">
        <v>1154</v>
      </c>
      <c r="AQ11" s="688"/>
    </row>
    <row r="12" spans="1:43">
      <c r="C12" t="s">
        <v>1149</v>
      </c>
      <c r="D12" s="311" t="s">
        <v>1155</v>
      </c>
      <c r="E12" s="311" t="s">
        <v>272</v>
      </c>
      <c r="G12" t="s">
        <v>1151</v>
      </c>
      <c r="AB12" s="882">
        <f>IF(AB$7&lt;='1.5 Universal Data'!$C$8,SUMIF('3.1 TO_Totex'!$P$11:$P$86,$E12,'3.1 TO_Totex'!AE$11:AE$86),SUMIF('3.5 Forecast_Totex'!$P$9:$P$66,$E12,'3.5 Forecast_Totex'!AE$9:AE$66))</f>
        <v>0</v>
      </c>
      <c r="AC12" s="882">
        <f>IF(AC$7&lt;='1.5 Universal Data'!$C$8,SUMIF('3.1 TO_Totex'!$P$11:$P$86,$E12,'3.1 TO_Totex'!AF$11:AF$86),SUMIF('3.5 Forecast_Totex'!$P$9:$P$66,$E12,'3.5 Forecast_Totex'!AF$9:AF$66))</f>
        <v>0</v>
      </c>
      <c r="AD12" s="882">
        <f>IF(AD$7&lt;='1.5 Universal Data'!$C$8,SUMIF('3.1 TO_Totex'!$P$11:$P$86,$E12,'3.1 TO_Totex'!AG$11:AG$86),SUMIF('3.5 Forecast_Totex'!$P$9:$P$66,$E12,'3.5 Forecast_Totex'!AG$9:AG$66))</f>
        <v>0</v>
      </c>
      <c r="AE12" s="882">
        <f>IF(AE$7&lt;='1.5 Universal Data'!$C$8,SUMIF('3.1 TO_Totex'!$P$11:$P$86,$E12,'3.1 TO_Totex'!AH$11:AH$86),SUMIF('3.5 Forecast_Totex'!$P$9:$P$66,$E12,'3.5 Forecast_Totex'!AH$9:AH$66))</f>
        <v>0</v>
      </c>
      <c r="AF12" s="882">
        <f>IF(AF$7&lt;='1.5 Universal Data'!$C$8,SUMIF('3.1 TO_Totex'!$P$11:$P$86,$E12,'3.1 TO_Totex'!AI$11:AI$86),SUMIF('3.5 Forecast_Totex'!$P$9:$P$66,$E12,'3.5 Forecast_Totex'!AI$9:AI$66))</f>
        <v>0</v>
      </c>
      <c r="AG12" s="416" t="s">
        <v>1156</v>
      </c>
      <c r="AI12" s="217" t="s">
        <v>1153</v>
      </c>
      <c r="AM12" s="217" t="s">
        <v>1154</v>
      </c>
      <c r="AQ12" s="688"/>
    </row>
    <row r="13" spans="1:43">
      <c r="C13" t="s">
        <v>1149</v>
      </c>
      <c r="D13" s="311" t="s">
        <v>1157</v>
      </c>
      <c r="E13" s="311" t="s">
        <v>304</v>
      </c>
      <c r="G13" t="s">
        <v>1151</v>
      </c>
      <c r="AB13" s="882">
        <f>IF(AB$7&lt;='1.5 Universal Data'!$C$8,SUMIF('3.1 TO_Totex'!$P$11:$P$86,$E13,'3.1 TO_Totex'!AE$11:AE$86),SUMIF('3.5 Forecast_Totex'!$P$9:$P$66,$E13,'3.5 Forecast_Totex'!AE$9:AE$66))</f>
        <v>0</v>
      </c>
      <c r="AC13" s="882">
        <f>IF(AC$7&lt;='1.5 Universal Data'!$C$8,SUMIF('3.1 TO_Totex'!$P$11:$P$86,$E13,'3.1 TO_Totex'!AF$11:AF$86),SUMIF('3.5 Forecast_Totex'!$P$9:$P$66,$E13,'3.5 Forecast_Totex'!AF$9:AF$66))</f>
        <v>0</v>
      </c>
      <c r="AD13" s="882">
        <f>IF(AD$7&lt;='1.5 Universal Data'!$C$8,SUMIF('3.1 TO_Totex'!$P$11:$P$86,$E13,'3.1 TO_Totex'!AG$11:AG$86),SUMIF('3.5 Forecast_Totex'!$P$9:$P$66,$E13,'3.5 Forecast_Totex'!AG$9:AG$66))</f>
        <v>0</v>
      </c>
      <c r="AE13" s="882">
        <f>IF(AE$7&lt;='1.5 Universal Data'!$C$8,SUMIF('3.1 TO_Totex'!$P$11:$P$86,$E13,'3.1 TO_Totex'!AH$11:AH$86),SUMIF('3.5 Forecast_Totex'!$P$9:$P$66,$E13,'3.5 Forecast_Totex'!AH$9:AH$66))</f>
        <v>0</v>
      </c>
      <c r="AF13" s="882">
        <f>IF(AF$7&lt;='1.5 Universal Data'!$C$8,SUMIF('3.1 TO_Totex'!$P$11:$P$86,$E13,'3.1 TO_Totex'!AI$11:AI$86),SUMIF('3.5 Forecast_Totex'!$P$9:$P$66,$E13,'3.5 Forecast_Totex'!AI$9:AI$66))</f>
        <v>0</v>
      </c>
      <c r="AG13" s="416" t="s">
        <v>1158</v>
      </c>
      <c r="AI13" s="217" t="s">
        <v>1153</v>
      </c>
      <c r="AM13" s="217" t="s">
        <v>1154</v>
      </c>
      <c r="AQ13" s="688"/>
    </row>
    <row r="14" spans="1:43">
      <c r="C14" t="s">
        <v>1149</v>
      </c>
      <c r="D14" s="311" t="s">
        <v>1159</v>
      </c>
      <c r="E14" s="311" t="s">
        <v>329</v>
      </c>
      <c r="G14" t="s">
        <v>1151</v>
      </c>
      <c r="AB14" s="882">
        <f>IF(AB$7&lt;='1.5 Universal Data'!$C$8,SUMIF('3.1 TO_Totex'!$P$11:$P$86,$E14,'3.1 TO_Totex'!AE$11:AE$86),SUMIF('3.5 Forecast_Totex'!$P$9:$P$66,$E14,'3.5 Forecast_Totex'!AE$9:AE$66))</f>
        <v>0</v>
      </c>
      <c r="AC14" s="882">
        <f>IF(AC$7&lt;='1.5 Universal Data'!$C$8,SUMIF('3.1 TO_Totex'!$P$11:$P$86,$E14,'3.1 TO_Totex'!AF$11:AF$86),SUMIF('3.5 Forecast_Totex'!$P$9:$P$66,$E14,'3.5 Forecast_Totex'!AF$9:AF$66))</f>
        <v>0</v>
      </c>
      <c r="AD14" s="882">
        <f>IF(AD$7&lt;='1.5 Universal Data'!$C$8,SUMIF('3.1 TO_Totex'!$P$11:$P$86,$E14,'3.1 TO_Totex'!AG$11:AG$86),SUMIF('3.5 Forecast_Totex'!$P$9:$P$66,$E14,'3.5 Forecast_Totex'!AG$9:AG$66))</f>
        <v>0</v>
      </c>
      <c r="AE14" s="882">
        <f>IF(AE$7&lt;='1.5 Universal Data'!$C$8,SUMIF('3.1 TO_Totex'!$P$11:$P$86,$E14,'3.1 TO_Totex'!AH$11:AH$86),SUMIF('3.5 Forecast_Totex'!$P$9:$P$66,$E14,'3.5 Forecast_Totex'!AH$9:AH$66))</f>
        <v>0</v>
      </c>
      <c r="AF14" s="882">
        <f>IF(AF$7&lt;='1.5 Universal Data'!$C$8,SUMIF('3.1 TO_Totex'!$P$11:$P$86,$E14,'3.1 TO_Totex'!AI$11:AI$86),SUMIF('3.5 Forecast_Totex'!$P$9:$P$66,$E14,'3.5 Forecast_Totex'!AI$9:AI$66))</f>
        <v>0</v>
      </c>
      <c r="AG14" s="416" t="s">
        <v>1160</v>
      </c>
      <c r="AI14" s="217" t="s">
        <v>1153</v>
      </c>
      <c r="AM14" s="217" t="s">
        <v>1154</v>
      </c>
      <c r="AQ14" s="688"/>
    </row>
    <row r="15" spans="1:43">
      <c r="C15" t="s">
        <v>1149</v>
      </c>
      <c r="D15" s="311" t="s">
        <v>1161</v>
      </c>
      <c r="E15" s="311" t="s">
        <v>318</v>
      </c>
      <c r="G15" t="s">
        <v>1151</v>
      </c>
      <c r="AB15" s="882">
        <f>IF(AB$7&lt;='1.5 Universal Data'!$C$8,SUMIF('3.1 TO_Totex'!$P$11:$P$86,$E15,'3.1 TO_Totex'!AE$11:AE$86),SUMIF('3.5 Forecast_Totex'!$P$9:$P$66,$E15,'3.5 Forecast_Totex'!AE$9:AE$66))</f>
        <v>0</v>
      </c>
      <c r="AC15" s="882">
        <f>IF(AC$7&lt;='1.5 Universal Data'!$C$8,SUMIF('3.1 TO_Totex'!$P$11:$P$86,$E15,'3.1 TO_Totex'!AF$11:AF$86),SUMIF('3.5 Forecast_Totex'!$P$9:$P$66,$E15,'3.5 Forecast_Totex'!AF$9:AF$66))</f>
        <v>0</v>
      </c>
      <c r="AD15" s="882">
        <f>IF(AD$7&lt;='1.5 Universal Data'!$C$8,SUMIF('3.1 TO_Totex'!$P$11:$P$86,$E15,'3.1 TO_Totex'!AG$11:AG$86),SUMIF('3.5 Forecast_Totex'!$P$9:$P$66,$E15,'3.5 Forecast_Totex'!AG$9:AG$66))</f>
        <v>0</v>
      </c>
      <c r="AE15" s="882">
        <f>IF(AE$7&lt;='1.5 Universal Data'!$C$8,SUMIF('3.1 TO_Totex'!$P$11:$P$86,$E15,'3.1 TO_Totex'!AH$11:AH$86),SUMIF('3.5 Forecast_Totex'!$P$9:$P$66,$E15,'3.5 Forecast_Totex'!AH$9:AH$66))</f>
        <v>0</v>
      </c>
      <c r="AF15" s="882">
        <f>IF(AF$7&lt;='1.5 Universal Data'!$C$8,SUMIF('3.1 TO_Totex'!$P$11:$P$86,$E15,'3.1 TO_Totex'!AI$11:AI$86),SUMIF('3.5 Forecast_Totex'!$P$9:$P$66,$E15,'3.5 Forecast_Totex'!AI$9:AI$66))</f>
        <v>0</v>
      </c>
      <c r="AG15" s="416" t="s">
        <v>1162</v>
      </c>
      <c r="AI15" s="217" t="s">
        <v>1153</v>
      </c>
      <c r="AM15" s="217" t="s">
        <v>1154</v>
      </c>
      <c r="AQ15" s="688"/>
    </row>
    <row r="16" spans="1:43">
      <c r="C16" t="s">
        <v>1149</v>
      </c>
      <c r="D16" s="311" t="s">
        <v>1163</v>
      </c>
      <c r="E16" s="311" t="s">
        <v>290</v>
      </c>
      <c r="G16" t="s">
        <v>1151</v>
      </c>
      <c r="AB16" s="882">
        <f>IF(AB$7&lt;='1.5 Universal Data'!$C$8,SUMIF('3.1 TO_Totex'!$P$11:$P$86,$E16,'3.1 TO_Totex'!AE$11:AE$86),SUMIF('3.5 Forecast_Totex'!$P$9:$P$66,$E16,'3.5 Forecast_Totex'!AE$9:AE$66))</f>
        <v>0</v>
      </c>
      <c r="AC16" s="882">
        <f>IF(AC$7&lt;='1.5 Universal Data'!$C$8,SUMIF('3.1 TO_Totex'!$P$11:$P$86,$E16,'3.1 TO_Totex'!AF$11:AF$86),SUMIF('3.5 Forecast_Totex'!$P$9:$P$66,$E16,'3.5 Forecast_Totex'!AF$9:AF$66))</f>
        <v>0</v>
      </c>
      <c r="AD16" s="882">
        <f>IF(AD$7&lt;='1.5 Universal Data'!$C$8,SUMIF('3.1 TO_Totex'!$P$11:$P$86,$E16,'3.1 TO_Totex'!AG$11:AG$86),SUMIF('3.5 Forecast_Totex'!$P$9:$P$66,$E16,'3.5 Forecast_Totex'!AG$9:AG$66))</f>
        <v>0</v>
      </c>
      <c r="AE16" s="882">
        <f>IF(AE$7&lt;='1.5 Universal Data'!$C$8,SUMIF('3.1 TO_Totex'!$P$11:$P$86,$E16,'3.1 TO_Totex'!AH$11:AH$86),SUMIF('3.5 Forecast_Totex'!$P$9:$P$66,$E16,'3.5 Forecast_Totex'!AH$9:AH$66))</f>
        <v>0</v>
      </c>
      <c r="AF16" s="882">
        <f>IF(AF$7&lt;='1.5 Universal Data'!$C$8,SUMIF('3.1 TO_Totex'!$P$11:$P$86,$E16,'3.1 TO_Totex'!AI$11:AI$86),SUMIF('3.5 Forecast_Totex'!$P$9:$P$66,$E16,'3.5 Forecast_Totex'!AI$9:AI$66))</f>
        <v>0</v>
      </c>
      <c r="AG16" s="416" t="s">
        <v>1164</v>
      </c>
      <c r="AI16" s="217" t="s">
        <v>1153</v>
      </c>
      <c r="AM16" s="217" t="s">
        <v>1154</v>
      </c>
      <c r="AQ16" s="688"/>
    </row>
    <row r="18" spans="1:43">
      <c r="C18" t="s">
        <v>1165</v>
      </c>
      <c r="D18" s="311" t="s">
        <v>1150</v>
      </c>
      <c r="E18" s="311" t="s">
        <v>339</v>
      </c>
      <c r="G18" t="s">
        <v>1151</v>
      </c>
      <c r="AB18" s="882">
        <f>IF(AB$7&lt;='1.5 Universal Data'!$C$8,SUMIF('3.1 TO_Totex'!$P$11:$P$86,$E18,'3.1 TO_Totex'!AE$11:AE$86),SUMIF('3.5 Forecast_Totex'!$P$9:$P$66,$E18,'3.5 Forecast_Totex'!AE$9:AE$66))</f>
        <v>0</v>
      </c>
      <c r="AC18" s="882">
        <f>IF(AC$7&lt;='1.5 Universal Data'!$C$8,SUMIF('3.1 TO_Totex'!$P$11:$P$86,$E18,'3.1 TO_Totex'!AF$11:AF$86),SUMIF('3.5 Forecast_Totex'!$P$9:$P$66,$E18,'3.5 Forecast_Totex'!AF$9:AF$66))</f>
        <v>0</v>
      </c>
      <c r="AD18" s="882">
        <f>IF(AD$7&lt;='1.5 Universal Data'!$C$8,SUMIF('3.1 TO_Totex'!$P$11:$P$86,$E18,'3.1 TO_Totex'!AG$11:AG$86),SUMIF('3.5 Forecast_Totex'!$P$9:$P$66,$E18,'3.5 Forecast_Totex'!AG$9:AG$66))</f>
        <v>0</v>
      </c>
      <c r="AE18" s="882">
        <f>IF(AE$7&lt;='1.5 Universal Data'!$C$8,SUMIF('3.1 TO_Totex'!$P$11:$P$86,$E18,'3.1 TO_Totex'!AH$11:AH$86),SUMIF('3.5 Forecast_Totex'!$P$9:$P$66,$E18,'3.5 Forecast_Totex'!AH$9:AH$66))</f>
        <v>0</v>
      </c>
      <c r="AF18" s="882">
        <f>IF(AF$7&lt;='1.5 Universal Data'!$C$8,SUMIF('3.1 TO_Totex'!$P$11:$P$86,$E18,'3.1 TO_Totex'!AI$11:AI$86),SUMIF('3.5 Forecast_Totex'!$P$9:$P$66,$E18,'3.5 Forecast_Totex'!AI$9:AI$66))</f>
        <v>0</v>
      </c>
      <c r="AG18" s="416" t="s">
        <v>1166</v>
      </c>
      <c r="AI18" s="217" t="s">
        <v>1153</v>
      </c>
      <c r="AM18" s="217" t="s">
        <v>1154</v>
      </c>
      <c r="AQ18" s="688"/>
    </row>
    <row r="19" spans="1:43">
      <c r="C19" t="s">
        <v>1165</v>
      </c>
      <c r="D19" s="311" t="s">
        <v>1155</v>
      </c>
      <c r="E19" s="311" t="s">
        <v>350</v>
      </c>
      <c r="G19" t="s">
        <v>1151</v>
      </c>
      <c r="AB19" s="882">
        <f>IF(AB$7&lt;='1.5 Universal Data'!$C$8,SUMIF('3.1 TO_Totex'!$P$11:$P$86,$E19,'3.1 TO_Totex'!AE$11:AE$86),SUMIF('3.5 Forecast_Totex'!$P$9:$P$66,$E19,'3.5 Forecast_Totex'!AE$9:AE$66))</f>
        <v>0</v>
      </c>
      <c r="AC19" s="882">
        <f>IF(AC$7&lt;='1.5 Universal Data'!$C$8,SUMIF('3.1 TO_Totex'!$P$11:$P$86,$E19,'3.1 TO_Totex'!AF$11:AF$86),SUMIF('3.5 Forecast_Totex'!$P$9:$P$66,$E19,'3.5 Forecast_Totex'!AF$9:AF$66))</f>
        <v>0</v>
      </c>
      <c r="AD19" s="882">
        <f>IF(AD$7&lt;='1.5 Universal Data'!$C$8,SUMIF('3.1 TO_Totex'!$P$11:$P$86,$E19,'3.1 TO_Totex'!AG$11:AG$86),SUMIF('3.5 Forecast_Totex'!$P$9:$P$66,$E19,'3.5 Forecast_Totex'!AG$9:AG$66))</f>
        <v>0</v>
      </c>
      <c r="AE19" s="882">
        <f>IF(AE$7&lt;='1.5 Universal Data'!$C$8,SUMIF('3.1 TO_Totex'!$P$11:$P$86,$E19,'3.1 TO_Totex'!AH$11:AH$86),SUMIF('3.5 Forecast_Totex'!$P$9:$P$66,$E19,'3.5 Forecast_Totex'!AH$9:AH$66))</f>
        <v>0</v>
      </c>
      <c r="AF19" s="882">
        <f>IF(AF$7&lt;='1.5 Universal Data'!$C$8,SUMIF('3.1 TO_Totex'!$P$11:$P$86,$E19,'3.1 TO_Totex'!AI$11:AI$86),SUMIF('3.5 Forecast_Totex'!$P$9:$P$66,$E19,'3.5 Forecast_Totex'!AI$9:AI$66))</f>
        <v>0</v>
      </c>
      <c r="AG19" s="416" t="s">
        <v>1167</v>
      </c>
      <c r="AI19" s="217" t="s">
        <v>1153</v>
      </c>
      <c r="AM19" s="217" t="s">
        <v>1154</v>
      </c>
      <c r="AQ19" s="688"/>
    </row>
    <row r="20" spans="1:43">
      <c r="C20" t="s">
        <v>1165</v>
      </c>
      <c r="D20" s="311" t="s">
        <v>1157</v>
      </c>
      <c r="E20" s="311" t="s">
        <v>366</v>
      </c>
      <c r="G20" t="s">
        <v>1151</v>
      </c>
      <c r="AB20" s="882">
        <f>IF(AB$7&lt;='1.5 Universal Data'!$C$8,SUMIF('3.1 TO_Totex'!$P$11:$P$86,$E20,'3.1 TO_Totex'!AE$11:AE$86),SUMIF('3.5 Forecast_Totex'!$P$9:$P$66,$E20,'3.5 Forecast_Totex'!AE$9:AE$66))</f>
        <v>0</v>
      </c>
      <c r="AC20" s="882">
        <f>IF(AC$7&lt;='1.5 Universal Data'!$C$8,SUMIF('3.1 TO_Totex'!$P$11:$P$86,$E20,'3.1 TO_Totex'!AF$11:AF$86),SUMIF('3.5 Forecast_Totex'!$P$9:$P$66,$E20,'3.5 Forecast_Totex'!AF$9:AF$66))</f>
        <v>0</v>
      </c>
      <c r="AD20" s="882">
        <f>IF(AD$7&lt;='1.5 Universal Data'!$C$8,SUMIF('3.1 TO_Totex'!$P$11:$P$86,$E20,'3.1 TO_Totex'!AG$11:AG$86),SUMIF('3.5 Forecast_Totex'!$P$9:$P$66,$E20,'3.5 Forecast_Totex'!AG$9:AG$66))</f>
        <v>0</v>
      </c>
      <c r="AE20" s="882">
        <f>IF(AE$7&lt;='1.5 Universal Data'!$C$8,SUMIF('3.1 TO_Totex'!$P$11:$P$86,$E20,'3.1 TO_Totex'!AH$11:AH$86),SUMIF('3.5 Forecast_Totex'!$P$9:$P$66,$E20,'3.5 Forecast_Totex'!AH$9:AH$66))</f>
        <v>0</v>
      </c>
      <c r="AF20" s="882">
        <f>IF(AF$7&lt;='1.5 Universal Data'!$C$8,SUMIF('3.1 TO_Totex'!$P$11:$P$86,$E20,'3.1 TO_Totex'!AI$11:AI$86),SUMIF('3.5 Forecast_Totex'!$P$9:$P$66,$E20,'3.5 Forecast_Totex'!AI$9:AI$66))</f>
        <v>0</v>
      </c>
      <c r="AG20" s="416" t="s">
        <v>1168</v>
      </c>
      <c r="AI20" s="217" t="s">
        <v>1153</v>
      </c>
      <c r="AM20" s="217" t="s">
        <v>1154</v>
      </c>
      <c r="AQ20" s="688"/>
    </row>
    <row r="21" spans="1:43">
      <c r="C21" t="s">
        <v>1165</v>
      </c>
      <c r="D21" s="311" t="s">
        <v>1159</v>
      </c>
      <c r="E21" s="311" t="s">
        <v>1169</v>
      </c>
      <c r="G21" t="s">
        <v>1151</v>
      </c>
      <c r="AB21" s="882">
        <f>IF(AB$7&lt;='1.5 Universal Data'!$C$8,SUMIF('3.1 TO_Totex'!$P$11:$P$86,$E21,'3.1 TO_Totex'!AE$11:AE$86),SUMIF('3.5 Forecast_Totex'!$P$9:$P$66,$E21,'3.5 Forecast_Totex'!AE$9:AE$66))</f>
        <v>0</v>
      </c>
      <c r="AC21" s="882">
        <f>IF(AC$7&lt;='1.5 Universal Data'!$C$8,SUMIF('3.1 TO_Totex'!$P$11:$P$86,$E21,'3.1 TO_Totex'!AF$11:AF$86),SUMIF('3.5 Forecast_Totex'!$P$9:$P$66,$E21,'3.5 Forecast_Totex'!AF$9:AF$66))</f>
        <v>0</v>
      </c>
      <c r="AD21" s="882">
        <f>IF(AD$7&lt;='1.5 Universal Data'!$C$8,SUMIF('3.1 TO_Totex'!$P$11:$P$86,$E21,'3.1 TO_Totex'!AG$11:AG$86),SUMIF('3.5 Forecast_Totex'!$P$9:$P$66,$E21,'3.5 Forecast_Totex'!AG$9:AG$66))</f>
        <v>0</v>
      </c>
      <c r="AE21" s="882">
        <f>IF(AE$7&lt;='1.5 Universal Data'!$C$8,SUMIF('3.1 TO_Totex'!$P$11:$P$86,$E21,'3.1 TO_Totex'!AH$11:AH$86),SUMIF('3.5 Forecast_Totex'!$P$9:$P$66,$E21,'3.5 Forecast_Totex'!AH$9:AH$66))</f>
        <v>0</v>
      </c>
      <c r="AF21" s="882">
        <f>IF(AF$7&lt;='1.5 Universal Data'!$C$8,SUMIF('3.1 TO_Totex'!$P$11:$P$86,$E21,'3.1 TO_Totex'!AI$11:AI$86),SUMIF('3.5 Forecast_Totex'!$P$9:$P$66,$E21,'3.5 Forecast_Totex'!AI$9:AI$66))</f>
        <v>0</v>
      </c>
      <c r="AG21" s="416" t="s">
        <v>1170</v>
      </c>
      <c r="AI21" s="217" t="s">
        <v>1153</v>
      </c>
      <c r="AM21" s="217" t="s">
        <v>1154</v>
      </c>
      <c r="AQ21" s="688"/>
    </row>
    <row r="22" spans="1:43">
      <c r="C22" t="s">
        <v>1165</v>
      </c>
      <c r="D22" s="311" t="s">
        <v>1161</v>
      </c>
      <c r="E22" s="311" t="s">
        <v>1171</v>
      </c>
      <c r="G22" t="s">
        <v>1151</v>
      </c>
      <c r="AB22" s="882">
        <f>IF(AB$7&lt;='1.5 Universal Data'!$C$8,SUMIF('3.1 TO_Totex'!$P$11:$P$86,$E22,'3.1 TO_Totex'!AE$11:AE$86),SUMIF('3.5 Forecast_Totex'!$P$9:$P$66,$E22,'3.5 Forecast_Totex'!AE$9:AE$66))</f>
        <v>0</v>
      </c>
      <c r="AC22" s="882">
        <f>IF(AC$7&lt;='1.5 Universal Data'!$C$8,SUMIF('3.1 TO_Totex'!$P$11:$P$86,$E22,'3.1 TO_Totex'!AF$11:AF$86),SUMIF('3.5 Forecast_Totex'!$P$9:$P$66,$E22,'3.5 Forecast_Totex'!AF$9:AF$66))</f>
        <v>0</v>
      </c>
      <c r="AD22" s="882">
        <f>IF(AD$7&lt;='1.5 Universal Data'!$C$8,SUMIF('3.1 TO_Totex'!$P$11:$P$86,$E22,'3.1 TO_Totex'!AG$11:AG$86),SUMIF('3.5 Forecast_Totex'!$P$9:$P$66,$E22,'3.5 Forecast_Totex'!AG$9:AG$66))</f>
        <v>0</v>
      </c>
      <c r="AE22" s="882">
        <f>IF(AE$7&lt;='1.5 Universal Data'!$C$8,SUMIF('3.1 TO_Totex'!$P$11:$P$86,$E22,'3.1 TO_Totex'!AH$11:AH$86),SUMIF('3.5 Forecast_Totex'!$P$9:$P$66,$E22,'3.5 Forecast_Totex'!AH$9:AH$66))</f>
        <v>0</v>
      </c>
      <c r="AF22" s="882">
        <f>IF(AF$7&lt;='1.5 Universal Data'!$C$8,SUMIF('3.1 TO_Totex'!$P$11:$P$86,$E22,'3.1 TO_Totex'!AI$11:AI$86),SUMIF('3.5 Forecast_Totex'!$P$9:$P$66,$E22,'3.5 Forecast_Totex'!AI$9:AI$66))</f>
        <v>0</v>
      </c>
      <c r="AG22" s="416" t="s">
        <v>1172</v>
      </c>
      <c r="AI22" s="217" t="s">
        <v>1153</v>
      </c>
      <c r="AM22" s="217" t="s">
        <v>1154</v>
      </c>
      <c r="AQ22" s="688"/>
    </row>
    <row r="23" spans="1:43">
      <c r="C23" t="s">
        <v>1165</v>
      </c>
      <c r="D23" s="311" t="s">
        <v>1163</v>
      </c>
      <c r="E23" s="311" t="s">
        <v>358</v>
      </c>
      <c r="G23" t="s">
        <v>1151</v>
      </c>
      <c r="AB23" s="882">
        <f>IF(AB$7&lt;='1.5 Universal Data'!$C$8,SUMIF('3.1 TO_Totex'!$P$11:$P$86,$E23,'3.1 TO_Totex'!AE$11:AE$86),SUMIF('3.5 Forecast_Totex'!$P$9:$P$66,$E23,'3.5 Forecast_Totex'!AE$9:AE$66))</f>
        <v>0</v>
      </c>
      <c r="AC23" s="882">
        <f>IF(AC$7&lt;='1.5 Universal Data'!$C$8,SUMIF('3.1 TO_Totex'!$P$11:$P$86,$E23,'3.1 TO_Totex'!AF$11:AF$86),SUMIF('3.5 Forecast_Totex'!$P$9:$P$66,$E23,'3.5 Forecast_Totex'!AF$9:AF$66))</f>
        <v>0</v>
      </c>
      <c r="AD23" s="882">
        <f>IF(AD$7&lt;='1.5 Universal Data'!$C$8,SUMIF('3.1 TO_Totex'!$P$11:$P$86,$E23,'3.1 TO_Totex'!AG$11:AG$86),SUMIF('3.5 Forecast_Totex'!$P$9:$P$66,$E23,'3.5 Forecast_Totex'!AG$9:AG$66))</f>
        <v>0</v>
      </c>
      <c r="AE23" s="882">
        <f>IF(AE$7&lt;='1.5 Universal Data'!$C$8,SUMIF('3.1 TO_Totex'!$P$11:$P$86,$E23,'3.1 TO_Totex'!AH$11:AH$86),SUMIF('3.5 Forecast_Totex'!$P$9:$P$66,$E23,'3.5 Forecast_Totex'!AH$9:AH$66))</f>
        <v>0</v>
      </c>
      <c r="AF23" s="882">
        <f>IF(AF$7&lt;='1.5 Universal Data'!$C$8,SUMIF('3.1 TO_Totex'!$P$11:$P$86,$E23,'3.1 TO_Totex'!AI$11:AI$86),SUMIF('3.5 Forecast_Totex'!$P$9:$P$66,$E23,'3.5 Forecast_Totex'!AI$9:AI$66))</f>
        <v>0</v>
      </c>
      <c r="AG23" s="416" t="s">
        <v>1173</v>
      </c>
      <c r="AI23" s="217" t="s">
        <v>1153</v>
      </c>
      <c r="AM23" s="217" t="s">
        <v>1154</v>
      </c>
      <c r="AQ23" s="688"/>
    </row>
    <row r="24" spans="1:43">
      <c r="D24" s="311"/>
    </row>
    <row r="25" spans="1:43" ht="15.5">
      <c r="D25" s="429" t="s">
        <v>1174</v>
      </c>
      <c r="E25" s="429" t="s">
        <v>1175</v>
      </c>
      <c r="F25" s="429"/>
      <c r="G25" t="s">
        <v>1151</v>
      </c>
      <c r="AB25" s="883">
        <f>'8.12 DRS'!H60</f>
        <v>0</v>
      </c>
      <c r="AC25" s="883">
        <f>'8.12 DRS'!I60</f>
        <v>0</v>
      </c>
      <c r="AD25" s="883">
        <f>'8.12 DRS'!J60</f>
        <v>0</v>
      </c>
      <c r="AE25" s="883">
        <f>'8.12 DRS'!K60</f>
        <v>0</v>
      </c>
      <c r="AF25" s="883">
        <f>'8.12 DRS'!L60</f>
        <v>0</v>
      </c>
      <c r="AG25" s="416" t="s">
        <v>1176</v>
      </c>
      <c r="AM25" s="217"/>
      <c r="AQ25" s="688"/>
    </row>
    <row r="26" spans="1:43">
      <c r="D26" s="311"/>
    </row>
    <row r="27" spans="1:43" s="1" customFormat="1" ht="18">
      <c r="A27" s="2" t="s">
        <v>1177</v>
      </c>
      <c r="B27" s="2"/>
      <c r="AG27" s="415"/>
      <c r="AI27" s="415"/>
    </row>
    <row r="29" spans="1:43">
      <c r="C29" t="s">
        <v>1178</v>
      </c>
      <c r="D29" s="313" t="s">
        <v>1163</v>
      </c>
      <c r="E29" s="309" t="s">
        <v>372</v>
      </c>
      <c r="G29" t="s">
        <v>1151</v>
      </c>
      <c r="AB29" s="882">
        <f>IF(AB$7&lt;='1.5 Universal Data'!$C$8,SUMIF('3.2 SO_Totex'!$P$11:$P$27,$E29,'3.2 SO_Totex'!AE$11:AE$27),SUMIF('3.5 Forecast_Totex'!$P$9:$P$66,$E29,'3.5 Forecast_Totex'!AE$9:AE$66))</f>
        <v>0</v>
      </c>
      <c r="AC29" s="882">
        <f>IF(AC$7&lt;='1.5 Universal Data'!$C$8,SUMIF('3.2 SO_Totex'!$P$11:$P$27,$E29,'3.2 SO_Totex'!AF$11:AF$27),SUMIF('3.5 Forecast_Totex'!$P$9:$P$66,$E29,'3.5 Forecast_Totex'!AF$9:AF$66))</f>
        <v>0</v>
      </c>
      <c r="AD29" s="882">
        <f>IF(AD$7&lt;='1.5 Universal Data'!$C$8,SUMIF('3.2 SO_Totex'!$P$11:$P$27,$E29,'3.2 SO_Totex'!AG$11:AG$27),SUMIF('3.5 Forecast_Totex'!$P$9:$P$66,$E29,'3.5 Forecast_Totex'!AG$9:AG$66))</f>
        <v>0</v>
      </c>
      <c r="AE29" s="882">
        <f>IF(AE$7&lt;='1.5 Universal Data'!$C$8,SUMIF('3.2 SO_Totex'!$P$11:$P$27,$E29,'3.2 SO_Totex'!AH$11:AH$27),SUMIF('3.5 Forecast_Totex'!$P$9:$P$66,$E29,'3.5 Forecast_Totex'!AH$9:AH$66))</f>
        <v>0</v>
      </c>
      <c r="AF29" s="882">
        <f>IF(AF$7&lt;='1.5 Universal Data'!$C$8,SUMIF('3.2 SO_Totex'!$P$11:$P$27,$E29,'3.2 SO_Totex'!AI$11:AI$27),SUMIF('3.5 Forecast_Totex'!$P$9:$P$66,$E29,'3.5 Forecast_Totex'!AI$9:AI$66))</f>
        <v>0</v>
      </c>
      <c r="AG29" s="412" t="s">
        <v>1179</v>
      </c>
      <c r="AI29" s="217" t="s">
        <v>1180</v>
      </c>
      <c r="AM29" s="217" t="s">
        <v>1154</v>
      </c>
      <c r="AQ29" s="688"/>
    </row>
    <row r="30" spans="1:43">
      <c r="C30" t="s">
        <v>1178</v>
      </c>
      <c r="D30" s="313" t="s">
        <v>1181</v>
      </c>
      <c r="E30" s="309" t="s">
        <v>378</v>
      </c>
      <c r="G30" t="s">
        <v>1151</v>
      </c>
      <c r="AB30" s="882">
        <f>IF(AB$7&lt;='1.5 Universal Data'!$C$8,SUMIF('3.2 SO_Totex'!$P$11:$P$27,$E30,'3.2 SO_Totex'!AE$11:AE$27),SUMIF('3.5 Forecast_Totex'!$P$9:$P$66,$E30,'3.5 Forecast_Totex'!AE$9:AE$66))</f>
        <v>0</v>
      </c>
      <c r="AC30" s="882">
        <f>IF(AC$7&lt;='1.5 Universal Data'!$C$8,SUMIF('3.2 SO_Totex'!$P$11:$P$27,$E30,'3.2 SO_Totex'!AF$11:AF$27),SUMIF('3.5 Forecast_Totex'!$P$9:$P$66,$E30,'3.5 Forecast_Totex'!AF$9:AF$66))</f>
        <v>0</v>
      </c>
      <c r="AD30" s="882">
        <f>IF(AD$7&lt;='1.5 Universal Data'!$C$8,SUMIF('3.2 SO_Totex'!$P$11:$P$27,$E30,'3.2 SO_Totex'!AG$11:AG$27),SUMIF('3.5 Forecast_Totex'!$P$9:$P$66,$E30,'3.5 Forecast_Totex'!AG$9:AG$66))</f>
        <v>0</v>
      </c>
      <c r="AE30" s="882">
        <f>IF(AE$7&lt;='1.5 Universal Data'!$C$8,SUMIF('3.2 SO_Totex'!$P$11:$P$27,$E30,'3.2 SO_Totex'!AH$11:AH$27),SUMIF('3.5 Forecast_Totex'!$P$9:$P$66,$E30,'3.5 Forecast_Totex'!AH$9:AH$66))</f>
        <v>0</v>
      </c>
      <c r="AF30" s="882">
        <f>IF(AF$7&lt;='1.5 Universal Data'!$C$8,SUMIF('3.2 SO_Totex'!$P$11:$P$27,$E30,'3.2 SO_Totex'!AI$11:AI$27),SUMIF('3.5 Forecast_Totex'!$P$9:$P$66,$E30,'3.5 Forecast_Totex'!AI$9:AI$66))</f>
        <v>0</v>
      </c>
      <c r="AG30" s="412" t="s">
        <v>1182</v>
      </c>
      <c r="AI30" s="217" t="s">
        <v>1180</v>
      </c>
      <c r="AM30" s="217" t="s">
        <v>1154</v>
      </c>
      <c r="AQ30" s="688"/>
    </row>
    <row r="32" spans="1:43" s="1" customFormat="1" ht="18">
      <c r="A32" s="2" t="s">
        <v>1183</v>
      </c>
      <c r="B32" s="2"/>
      <c r="AG32" s="415"/>
      <c r="AI32" s="415"/>
    </row>
    <row r="34" spans="3:43">
      <c r="C34" t="s">
        <v>1184</v>
      </c>
      <c r="D34" t="s">
        <v>1185</v>
      </c>
      <c r="E34" t="s">
        <v>1186</v>
      </c>
      <c r="F34" t="s">
        <v>1187</v>
      </c>
      <c r="G34" t="s">
        <v>1188</v>
      </c>
      <c r="AB34" s="883">
        <f>'5.1 TO_Indirects'!AE51</f>
        <v>0</v>
      </c>
      <c r="AC34" s="883">
        <f>'5.1 TO_Indirects'!AF51</f>
        <v>0</v>
      </c>
      <c r="AD34" s="883">
        <f>'5.1 TO_Indirects'!AG51</f>
        <v>0</v>
      </c>
      <c r="AE34" s="883">
        <f>'5.1 TO_Indirects'!AH51</f>
        <v>0</v>
      </c>
      <c r="AF34" s="883">
        <f>'5.1 TO_Indirects'!AI51</f>
        <v>0</v>
      </c>
      <c r="AG34" s="217" t="s">
        <v>1189</v>
      </c>
      <c r="AI34" s="692" t="s">
        <v>1190</v>
      </c>
      <c r="AM34" s="217" t="s">
        <v>1154</v>
      </c>
      <c r="AQ34" s="688"/>
    </row>
    <row r="35" spans="3:43">
      <c r="C35" t="s">
        <v>1184</v>
      </c>
      <c r="D35" t="s">
        <v>1191</v>
      </c>
      <c r="E35" t="s">
        <v>1192</v>
      </c>
      <c r="F35" t="s">
        <v>1187</v>
      </c>
      <c r="G35" t="s">
        <v>1188</v>
      </c>
      <c r="AB35" s="883">
        <f>'5.1 TO_Indirects'!AE52</f>
        <v>0</v>
      </c>
      <c r="AC35" s="883">
        <f>'5.1 TO_Indirects'!AF52</f>
        <v>0</v>
      </c>
      <c r="AD35" s="883">
        <f>'5.1 TO_Indirects'!AG52</f>
        <v>0</v>
      </c>
      <c r="AE35" s="883">
        <f>'5.1 TO_Indirects'!AH52</f>
        <v>0</v>
      </c>
      <c r="AF35" s="883">
        <f>'5.1 TO_Indirects'!AI52</f>
        <v>0</v>
      </c>
      <c r="AG35" s="217" t="s">
        <v>1193</v>
      </c>
      <c r="AI35" s="692" t="s">
        <v>1190</v>
      </c>
      <c r="AM35" s="217" t="s">
        <v>1154</v>
      </c>
      <c r="AQ35" s="688"/>
    </row>
    <row r="36" spans="3:43">
      <c r="C36" t="s">
        <v>1184</v>
      </c>
      <c r="D36" t="s">
        <v>1194</v>
      </c>
      <c r="E36" t="s">
        <v>1195</v>
      </c>
      <c r="F36" t="s">
        <v>1187</v>
      </c>
      <c r="G36" t="s">
        <v>1151</v>
      </c>
      <c r="AB36" s="883">
        <f>'5.1 TO_Indirects'!AE53</f>
        <v>0</v>
      </c>
      <c r="AC36" s="883">
        <f>'5.1 TO_Indirects'!AF53</f>
        <v>0</v>
      </c>
      <c r="AD36" s="883">
        <f>'5.1 TO_Indirects'!AG53</f>
        <v>0</v>
      </c>
      <c r="AE36" s="883">
        <f>'5.1 TO_Indirects'!AH53</f>
        <v>0</v>
      </c>
      <c r="AF36" s="883">
        <f>'5.1 TO_Indirects'!AI53</f>
        <v>0</v>
      </c>
      <c r="AG36" s="217" t="s">
        <v>1196</v>
      </c>
      <c r="AI36" s="692" t="s">
        <v>1190</v>
      </c>
      <c r="AM36" s="217" t="s">
        <v>1154</v>
      </c>
      <c r="AQ36" s="688"/>
    </row>
    <row r="37" spans="3:43">
      <c r="C37" t="s">
        <v>1184</v>
      </c>
      <c r="D37" t="s">
        <v>1197</v>
      </c>
      <c r="E37" t="s">
        <v>1198</v>
      </c>
      <c r="F37" t="s">
        <v>1187</v>
      </c>
      <c r="G37" t="s">
        <v>1188</v>
      </c>
      <c r="AB37" s="883">
        <f>'5.1 TO_Indirects'!AE54</f>
        <v>0</v>
      </c>
      <c r="AC37" s="883">
        <f>'5.1 TO_Indirects'!AF54</f>
        <v>0</v>
      </c>
      <c r="AD37" s="883">
        <f>'5.1 TO_Indirects'!AG54</f>
        <v>0</v>
      </c>
      <c r="AE37" s="883">
        <f>'5.1 TO_Indirects'!AH54</f>
        <v>0</v>
      </c>
      <c r="AF37" s="883">
        <f>'5.1 TO_Indirects'!AI54</f>
        <v>0</v>
      </c>
      <c r="AG37" s="217" t="s">
        <v>1199</v>
      </c>
      <c r="AI37" s="692" t="s">
        <v>1190</v>
      </c>
      <c r="AM37" s="217" t="s">
        <v>1154</v>
      </c>
      <c r="AQ37" s="688"/>
    </row>
    <row r="38" spans="3:43">
      <c r="C38" t="s">
        <v>1184</v>
      </c>
      <c r="D38" t="s">
        <v>1200</v>
      </c>
      <c r="E38" t="s">
        <v>1201</v>
      </c>
      <c r="F38" t="s">
        <v>1187</v>
      </c>
      <c r="G38" t="s">
        <v>1188</v>
      </c>
      <c r="AB38" s="883">
        <f>'5.1 TO_Indirects'!AE55</f>
        <v>0</v>
      </c>
      <c r="AC38" s="883">
        <f>'5.1 TO_Indirects'!AF55</f>
        <v>0</v>
      </c>
      <c r="AD38" s="883">
        <f>'5.1 TO_Indirects'!AG55</f>
        <v>0</v>
      </c>
      <c r="AE38" s="883">
        <f>'5.1 TO_Indirects'!AH55</f>
        <v>0</v>
      </c>
      <c r="AF38" s="883">
        <f>'5.1 TO_Indirects'!AI55</f>
        <v>0</v>
      </c>
      <c r="AG38" s="217" t="s">
        <v>1202</v>
      </c>
      <c r="AI38" s="692" t="s">
        <v>1190</v>
      </c>
      <c r="AM38" s="217" t="s">
        <v>1154</v>
      </c>
      <c r="AQ38" s="688"/>
    </row>
    <row r="39" spans="3:43" ht="15.5">
      <c r="C39" t="s">
        <v>1184</v>
      </c>
      <c r="D39" t="s">
        <v>1203</v>
      </c>
      <c r="E39" t="s">
        <v>1204</v>
      </c>
      <c r="F39" t="s">
        <v>1205</v>
      </c>
      <c r="G39" t="s">
        <v>1151</v>
      </c>
      <c r="AB39" s="883">
        <f>'5.1 TO_Indirects'!AE56</f>
        <v>0</v>
      </c>
      <c r="AC39" s="883">
        <f>'5.1 TO_Indirects'!AF56</f>
        <v>0</v>
      </c>
      <c r="AD39" s="883">
        <f>'5.1 TO_Indirects'!AG56</f>
        <v>0</v>
      </c>
      <c r="AE39" s="883">
        <f>'5.1 TO_Indirects'!AH56</f>
        <v>0</v>
      </c>
      <c r="AF39" s="883">
        <f>'5.1 TO_Indirects'!AI56</f>
        <v>0</v>
      </c>
      <c r="AG39" s="217" t="s">
        <v>1206</v>
      </c>
      <c r="AI39" s="692" t="s">
        <v>1190</v>
      </c>
      <c r="AM39" s="217" t="s">
        <v>1154</v>
      </c>
      <c r="AQ39" s="688"/>
    </row>
    <row r="40" spans="3:43">
      <c r="AI40" s="692"/>
    </row>
    <row r="41" spans="3:43">
      <c r="C41" t="s">
        <v>1207</v>
      </c>
      <c r="D41" t="s">
        <v>1208</v>
      </c>
      <c r="G41" t="s">
        <v>1188</v>
      </c>
      <c r="AB41" s="882">
        <f>'5.1 TO_Indirects'!AE61*('1.5 Universal Data'!$D$34/'1.5 Universal Data'!$D$31)</f>
        <v>0</v>
      </c>
      <c r="AC41" s="882">
        <f>'5.1 TO_Indirects'!AF61*('1.5 Universal Data'!$D$35/'1.5 Universal Data'!$D$31)</f>
        <v>0</v>
      </c>
      <c r="AD41" s="882">
        <f>'5.1 TO_Indirects'!AG61*('1.5 Universal Data'!$D$36/'1.5 Universal Data'!$D$31)</f>
        <v>0</v>
      </c>
      <c r="AE41" s="882">
        <f>'5.1 TO_Indirects'!AH61*('1.5 Universal Data'!$D$37/'1.5 Universal Data'!$D$31)</f>
        <v>0</v>
      </c>
      <c r="AF41" s="882">
        <f>'5.1 TO_Indirects'!AI61*('1.5 Universal Data'!$D$38/'1.5 Universal Data'!$D$31)</f>
        <v>0</v>
      </c>
      <c r="AG41" s="217" t="s">
        <v>1209</v>
      </c>
      <c r="AI41" s="692" t="s">
        <v>1190</v>
      </c>
      <c r="AM41" s="217" t="s">
        <v>1154</v>
      </c>
      <c r="AQ41" s="688"/>
    </row>
    <row r="42" spans="3:43">
      <c r="C42" t="s">
        <v>1207</v>
      </c>
      <c r="D42" t="s">
        <v>1210</v>
      </c>
      <c r="G42" t="s">
        <v>1188</v>
      </c>
      <c r="AB42" s="882">
        <f>'5.1 TO_Indirects'!AE62*('1.5 Universal Data'!$D$34/'1.5 Universal Data'!$D$31)</f>
        <v>0</v>
      </c>
      <c r="AC42" s="882">
        <f>'5.1 TO_Indirects'!AF62*('1.5 Universal Data'!$D$35/'1.5 Universal Data'!$D$31)</f>
        <v>0</v>
      </c>
      <c r="AD42" s="882">
        <f>'5.1 TO_Indirects'!AG62*('1.5 Universal Data'!$D$36/'1.5 Universal Data'!$D$31)</f>
        <v>0</v>
      </c>
      <c r="AE42" s="882">
        <f>'5.1 TO_Indirects'!AH62*('1.5 Universal Data'!$D$37/'1.5 Universal Data'!$D$31)</f>
        <v>0</v>
      </c>
      <c r="AF42" s="882">
        <f>'5.1 TO_Indirects'!AI62*('1.5 Universal Data'!$D$38/'1.5 Universal Data'!$D$31)</f>
        <v>0</v>
      </c>
      <c r="AG42" s="217" t="s">
        <v>1211</v>
      </c>
      <c r="AI42" s="692" t="s">
        <v>1190</v>
      </c>
      <c r="AM42" s="217" t="s">
        <v>1154</v>
      </c>
      <c r="AQ42" s="688"/>
    </row>
    <row r="43" spans="3:43">
      <c r="C43" t="s">
        <v>1207</v>
      </c>
      <c r="D43" t="s">
        <v>1212</v>
      </c>
      <c r="G43" t="s">
        <v>1188</v>
      </c>
      <c r="AB43" s="882">
        <f>'5.1 TO_Indirects'!AE63*('1.5 Universal Data'!$D$34/'1.5 Universal Data'!$D$31)</f>
        <v>0</v>
      </c>
      <c r="AC43" s="882">
        <f>'5.1 TO_Indirects'!AF63*('1.5 Universal Data'!$D$35/'1.5 Universal Data'!$D$31)</f>
        <v>0</v>
      </c>
      <c r="AD43" s="882">
        <f>'5.1 TO_Indirects'!AG63*('1.5 Universal Data'!$D$36/'1.5 Universal Data'!$D$31)</f>
        <v>0</v>
      </c>
      <c r="AE43" s="882">
        <f>'5.1 TO_Indirects'!AH63*('1.5 Universal Data'!$D$37/'1.5 Universal Data'!$D$31)</f>
        <v>0</v>
      </c>
      <c r="AF43" s="882">
        <f>'5.1 TO_Indirects'!AI63*('1.5 Universal Data'!$D$38/'1.5 Universal Data'!$D$31)</f>
        <v>0</v>
      </c>
      <c r="AG43" s="217" t="s">
        <v>1213</v>
      </c>
      <c r="AI43" s="692" t="s">
        <v>1190</v>
      </c>
      <c r="AM43" s="217" t="s">
        <v>1154</v>
      </c>
      <c r="AQ43" s="688"/>
    </row>
    <row r="44" spans="3:43">
      <c r="C44" t="s">
        <v>1207</v>
      </c>
      <c r="D44" t="s">
        <v>1214</v>
      </c>
      <c r="E44" t="s">
        <v>1215</v>
      </c>
      <c r="F44" t="s">
        <v>1187</v>
      </c>
      <c r="G44" t="s">
        <v>1188</v>
      </c>
      <c r="AB44" s="882">
        <f>'5.1 TO_Indirects'!AE64*('1.5 Universal Data'!$D$34/'1.5 Universal Data'!$D$31)</f>
        <v>0</v>
      </c>
      <c r="AC44" s="882">
        <f>'5.1 TO_Indirects'!AF64*('1.5 Universal Data'!$D$35/'1.5 Universal Data'!$D$31)</f>
        <v>0</v>
      </c>
      <c r="AD44" s="882">
        <f>'5.1 TO_Indirects'!AG64*('1.5 Universal Data'!$D$36/'1.5 Universal Data'!$D$31)</f>
        <v>0</v>
      </c>
      <c r="AE44" s="882">
        <f>'5.1 TO_Indirects'!AH64*('1.5 Universal Data'!$D$37/'1.5 Universal Data'!$D$31)</f>
        <v>0</v>
      </c>
      <c r="AF44" s="882">
        <f>'5.1 TO_Indirects'!AI64*('1.5 Universal Data'!$D$38/'1.5 Universal Data'!$D$31)</f>
        <v>0</v>
      </c>
      <c r="AG44" s="217" t="s">
        <v>1216</v>
      </c>
      <c r="AI44" s="692" t="s">
        <v>1190</v>
      </c>
      <c r="AM44" s="217" t="s">
        <v>1154</v>
      </c>
      <c r="AQ44" s="688"/>
    </row>
    <row r="46" spans="3:43">
      <c r="C46" t="s">
        <v>1217</v>
      </c>
      <c r="D46" t="s">
        <v>1218</v>
      </c>
      <c r="E46" t="s">
        <v>1219</v>
      </c>
      <c r="F46" t="s">
        <v>1205</v>
      </c>
      <c r="G46" t="s">
        <v>1188</v>
      </c>
      <c r="AB46" s="883">
        <f>'5.1 TO_Indirects'!AE68</f>
        <v>0</v>
      </c>
      <c r="AC46" s="883">
        <f>'5.1 TO_Indirects'!AF68</f>
        <v>0</v>
      </c>
      <c r="AD46" s="883">
        <f>'5.1 TO_Indirects'!AG68</f>
        <v>0</v>
      </c>
      <c r="AE46" s="883">
        <f>'5.1 TO_Indirects'!AH68</f>
        <v>0</v>
      </c>
      <c r="AF46" s="883">
        <f>'5.1 TO_Indirects'!AI68</f>
        <v>0</v>
      </c>
      <c r="AG46" s="217" t="s">
        <v>1220</v>
      </c>
      <c r="AI46" s="692" t="s">
        <v>1190</v>
      </c>
      <c r="AM46" s="217" t="s">
        <v>1154</v>
      </c>
      <c r="AQ46" s="688"/>
    </row>
    <row r="48" spans="3:43">
      <c r="C48" t="s">
        <v>1221</v>
      </c>
      <c r="D48" t="s">
        <v>1222</v>
      </c>
      <c r="E48" t="s">
        <v>1223</v>
      </c>
      <c r="F48" t="s">
        <v>1187</v>
      </c>
      <c r="G48" t="s">
        <v>1188</v>
      </c>
      <c r="AB48" s="883">
        <f>'5.1 TO_Indirects'!AE72</f>
        <v>0</v>
      </c>
      <c r="AC48" s="883">
        <f>'5.1 TO_Indirects'!AF72</f>
        <v>0</v>
      </c>
      <c r="AD48" s="883">
        <f>'5.1 TO_Indirects'!AG72</f>
        <v>0</v>
      </c>
      <c r="AE48" s="883">
        <f>'5.1 TO_Indirects'!AH72</f>
        <v>0</v>
      </c>
      <c r="AF48" s="883">
        <f>'5.1 TO_Indirects'!AI72</f>
        <v>0</v>
      </c>
      <c r="AG48" s="217" t="s">
        <v>1224</v>
      </c>
      <c r="AI48" s="217" t="s">
        <v>1225</v>
      </c>
      <c r="AM48" s="217" t="s">
        <v>1154</v>
      </c>
      <c r="AQ48" s="688"/>
    </row>
    <row r="50" spans="1:43" s="1" customFormat="1" ht="18">
      <c r="A50" s="2" t="s">
        <v>1226</v>
      </c>
      <c r="B50" s="2"/>
      <c r="AG50" s="415"/>
      <c r="AI50" s="415"/>
    </row>
    <row r="52" spans="1:43">
      <c r="C52" t="s">
        <v>1227</v>
      </c>
      <c r="D52" t="s">
        <v>1228</v>
      </c>
      <c r="E52" t="s">
        <v>1229</v>
      </c>
      <c r="F52" t="s">
        <v>1230</v>
      </c>
      <c r="G52" t="s">
        <v>1188</v>
      </c>
      <c r="AB52" s="883">
        <f>'5.2 SO_Indirects'!AE51</f>
        <v>0</v>
      </c>
      <c r="AC52" s="883">
        <f>'5.2 SO_Indirects'!AF51</f>
        <v>0</v>
      </c>
      <c r="AD52" s="883">
        <f>'5.2 SO_Indirects'!AG51</f>
        <v>0</v>
      </c>
      <c r="AE52" s="883">
        <f>'5.2 SO_Indirects'!AH51</f>
        <v>0</v>
      </c>
      <c r="AF52" s="883">
        <f>'5.2 SO_Indirects'!AI51</f>
        <v>0</v>
      </c>
      <c r="AG52" s="217" t="s">
        <v>1231</v>
      </c>
      <c r="AI52" s="692" t="s">
        <v>1190</v>
      </c>
      <c r="AM52" s="217" t="s">
        <v>1154</v>
      </c>
      <c r="AQ52" s="688"/>
    </row>
    <row r="53" spans="1:43">
      <c r="C53" t="s">
        <v>1227</v>
      </c>
      <c r="D53" t="s">
        <v>1232</v>
      </c>
      <c r="E53" t="s">
        <v>1233</v>
      </c>
      <c r="F53" t="s">
        <v>1230</v>
      </c>
      <c r="G53" t="s">
        <v>1151</v>
      </c>
      <c r="AB53" s="883">
        <f>'5.2 SO_Indirects'!AE52</f>
        <v>0</v>
      </c>
      <c r="AC53" s="883">
        <f>'5.2 SO_Indirects'!AF52</f>
        <v>0</v>
      </c>
      <c r="AD53" s="883">
        <f>'5.2 SO_Indirects'!AG52</f>
        <v>0</v>
      </c>
      <c r="AE53" s="883">
        <f>'5.2 SO_Indirects'!AH52</f>
        <v>0</v>
      </c>
      <c r="AF53" s="883">
        <f>'5.2 SO_Indirects'!AI52</f>
        <v>0</v>
      </c>
      <c r="AG53" s="217" t="s">
        <v>1234</v>
      </c>
      <c r="AI53" s="692" t="s">
        <v>1190</v>
      </c>
      <c r="AM53" s="217" t="s">
        <v>1154</v>
      </c>
      <c r="AQ53" s="688"/>
    </row>
    <row r="54" spans="1:43">
      <c r="AI54" s="692"/>
    </row>
    <row r="55" spans="1:43">
      <c r="C55" t="s">
        <v>1235</v>
      </c>
      <c r="D55" t="s">
        <v>1208</v>
      </c>
      <c r="G55" t="s">
        <v>1188</v>
      </c>
      <c r="AB55" s="882">
        <f>'5.2 SO_Indirects'!AE60*('1.5 Universal Data'!$D$34/'1.5 Universal Data'!$D$31)</f>
        <v>0</v>
      </c>
      <c r="AC55" s="882">
        <f>'5.2 SO_Indirects'!AF60*('1.5 Universal Data'!$D$35/'1.5 Universal Data'!$D$31)</f>
        <v>0</v>
      </c>
      <c r="AD55" s="882">
        <f>'5.2 SO_Indirects'!AG60*('1.5 Universal Data'!$D$36/'1.5 Universal Data'!$D$31)</f>
        <v>0</v>
      </c>
      <c r="AE55" s="882">
        <f>'5.2 SO_Indirects'!AH60*('1.5 Universal Data'!$D$37/'1.5 Universal Data'!$D$31)</f>
        <v>0</v>
      </c>
      <c r="AF55" s="882">
        <f>'5.2 SO_Indirects'!AI60*('1.5 Universal Data'!$D$38/'1.5 Universal Data'!$D$31)</f>
        <v>0</v>
      </c>
      <c r="AG55" s="217" t="s">
        <v>1236</v>
      </c>
      <c r="AI55" s="692" t="s">
        <v>1225</v>
      </c>
      <c r="AM55" s="217" t="s">
        <v>1154</v>
      </c>
      <c r="AQ55" s="688"/>
    </row>
    <row r="56" spans="1:43">
      <c r="C56" t="s">
        <v>1235</v>
      </c>
      <c r="D56" t="s">
        <v>1210</v>
      </c>
      <c r="G56" t="s">
        <v>1188</v>
      </c>
      <c r="AB56" s="882">
        <f>'5.2 SO_Indirects'!AE61*('1.5 Universal Data'!$D$34/'1.5 Universal Data'!$D$31)</f>
        <v>0</v>
      </c>
      <c r="AC56" s="882">
        <f>'5.2 SO_Indirects'!AF61*('1.5 Universal Data'!$D$35/'1.5 Universal Data'!$D$31)</f>
        <v>0</v>
      </c>
      <c r="AD56" s="882">
        <f>'5.2 SO_Indirects'!AG61*('1.5 Universal Data'!$D$36/'1.5 Universal Data'!$D$31)</f>
        <v>0</v>
      </c>
      <c r="AE56" s="882">
        <f>'5.2 SO_Indirects'!AH61*('1.5 Universal Data'!$D$37/'1.5 Universal Data'!$D$31)</f>
        <v>0</v>
      </c>
      <c r="AF56" s="882">
        <f>'5.2 SO_Indirects'!AI61*('1.5 Universal Data'!$D$38/'1.5 Universal Data'!$D$31)</f>
        <v>0</v>
      </c>
      <c r="AG56" s="217" t="s">
        <v>1237</v>
      </c>
      <c r="AI56" s="692" t="s">
        <v>1190</v>
      </c>
      <c r="AM56" s="217" t="s">
        <v>1154</v>
      </c>
      <c r="AQ56" s="688"/>
    </row>
    <row r="57" spans="1:43">
      <c r="C57" t="s">
        <v>1235</v>
      </c>
      <c r="D57" t="s">
        <v>1212</v>
      </c>
      <c r="G57" t="s">
        <v>1188</v>
      </c>
      <c r="AB57" s="882">
        <f>'5.2 SO_Indirects'!AE62*('1.5 Universal Data'!$D$34/'1.5 Universal Data'!$D$31)</f>
        <v>0</v>
      </c>
      <c r="AC57" s="882">
        <f>'5.2 SO_Indirects'!AF62*('1.5 Universal Data'!$D$35/'1.5 Universal Data'!$D$31)</f>
        <v>0</v>
      </c>
      <c r="AD57" s="882">
        <f>'5.2 SO_Indirects'!AG62*('1.5 Universal Data'!$D$36/'1.5 Universal Data'!$D$31)</f>
        <v>0</v>
      </c>
      <c r="AE57" s="882">
        <f>'5.2 SO_Indirects'!AH62*('1.5 Universal Data'!$D$37/'1.5 Universal Data'!$D$31)</f>
        <v>0</v>
      </c>
      <c r="AF57" s="882">
        <f>'5.2 SO_Indirects'!AI62*('1.5 Universal Data'!$D$38/'1.5 Universal Data'!$D$31)</f>
        <v>0</v>
      </c>
      <c r="AG57" s="217" t="s">
        <v>1238</v>
      </c>
      <c r="AI57" s="692" t="s">
        <v>1225</v>
      </c>
      <c r="AM57" s="217" t="s">
        <v>1154</v>
      </c>
      <c r="AQ57" s="688"/>
    </row>
    <row r="58" spans="1:43">
      <c r="C58" t="s">
        <v>1235</v>
      </c>
      <c r="D58" t="s">
        <v>1214</v>
      </c>
      <c r="E58" t="s">
        <v>1239</v>
      </c>
      <c r="F58" t="s">
        <v>1230</v>
      </c>
      <c r="G58" t="s">
        <v>1188</v>
      </c>
      <c r="AB58" s="882">
        <f>'5.2 SO_Indirects'!AE63*('1.5 Universal Data'!$D$34/'1.5 Universal Data'!$D$31)</f>
        <v>0</v>
      </c>
      <c r="AC58" s="882">
        <f>'5.2 SO_Indirects'!AF63*('1.5 Universal Data'!$D$35/'1.5 Universal Data'!$D$31)</f>
        <v>0</v>
      </c>
      <c r="AD58" s="882">
        <f>'5.2 SO_Indirects'!AG63*('1.5 Universal Data'!$D$36/'1.5 Universal Data'!$D$31)</f>
        <v>0</v>
      </c>
      <c r="AE58" s="882">
        <f>'5.2 SO_Indirects'!AH63*('1.5 Universal Data'!$D$37/'1.5 Universal Data'!$D$31)</f>
        <v>0</v>
      </c>
      <c r="AF58" s="882">
        <f>'5.2 SO_Indirects'!AI63*('1.5 Universal Data'!$D$38/'1.5 Universal Data'!$D$31)</f>
        <v>0</v>
      </c>
      <c r="AG58" s="217" t="s">
        <v>1240</v>
      </c>
      <c r="AI58" s="217" t="s">
        <v>1225</v>
      </c>
      <c r="AM58" s="217" t="s">
        <v>1154</v>
      </c>
      <c r="AQ58" s="688"/>
    </row>
    <row r="60" spans="1:43" s="1" customFormat="1" ht="18">
      <c r="A60" s="2" t="s">
        <v>1241</v>
      </c>
      <c r="B60" s="2"/>
      <c r="AG60" s="415"/>
      <c r="AI60" s="415"/>
    </row>
    <row r="62" spans="1:43" ht="15.5">
      <c r="C62" s="417" t="s">
        <v>1242</v>
      </c>
      <c r="D62" s="417" t="s">
        <v>1243</v>
      </c>
      <c r="E62" s="418" t="s">
        <v>1244</v>
      </c>
      <c r="AB62" s="883">
        <f>'8.1_Satisfacton_Survey'!AE13</f>
        <v>0</v>
      </c>
      <c r="AC62" s="883">
        <f>'8.1_Satisfacton_Survey'!AF13</f>
        <v>0</v>
      </c>
      <c r="AD62" s="883">
        <f>'8.1_Satisfacton_Survey'!AG13</f>
        <v>0</v>
      </c>
      <c r="AE62" s="883">
        <f>'8.1_Satisfacton_Survey'!AH13</f>
        <v>0</v>
      </c>
      <c r="AF62" s="883">
        <f>'8.1_Satisfacton_Survey'!AI13</f>
        <v>0</v>
      </c>
      <c r="AG62" s="217" t="s">
        <v>1245</v>
      </c>
      <c r="AI62" s="217" t="s">
        <v>1246</v>
      </c>
      <c r="AM62" s="217" t="s">
        <v>1154</v>
      </c>
    </row>
    <row r="63" spans="1:43">
      <c r="C63" s="417"/>
      <c r="D63" s="417"/>
      <c r="E63" s="418"/>
    </row>
    <row r="64" spans="1:43">
      <c r="C64" s="417" t="s">
        <v>1247</v>
      </c>
      <c r="D64" s="417" t="s">
        <v>1248</v>
      </c>
      <c r="E64" s="417"/>
      <c r="F64" s="417"/>
      <c r="G64" s="417" t="s">
        <v>1249</v>
      </c>
      <c r="AB64" s="883">
        <f>'8.3 Environmental Scorecard'!H31</f>
        <v>0</v>
      </c>
      <c r="AC64" s="883">
        <f>'8.3 Environmental Scorecard'!O31</f>
        <v>0</v>
      </c>
      <c r="AD64" s="883">
        <f>'8.3 Environmental Scorecard'!V31</f>
        <v>0</v>
      </c>
      <c r="AE64" s="883">
        <f>'8.3 Environmental Scorecard'!AC31</f>
        <v>0</v>
      </c>
      <c r="AF64" s="883">
        <f>'8.3 Environmental Scorecard'!AJ31</f>
        <v>0</v>
      </c>
      <c r="AG64" s="217" t="s">
        <v>1250</v>
      </c>
      <c r="AI64" s="217" t="s">
        <v>1251</v>
      </c>
      <c r="AM64" s="217" t="s">
        <v>1154</v>
      </c>
    </row>
    <row r="65" spans="1:39">
      <c r="C65" s="417" t="s">
        <v>1247</v>
      </c>
      <c r="D65" s="417" t="s">
        <v>1252</v>
      </c>
      <c r="E65" s="417"/>
      <c r="F65" s="417"/>
      <c r="G65" s="417" t="s">
        <v>1249</v>
      </c>
      <c r="AB65" s="883">
        <f>'8.3 Environmental Scorecard'!H46</f>
        <v>0</v>
      </c>
      <c r="AC65" s="883">
        <f>'8.3 Environmental Scorecard'!O46</f>
        <v>0</v>
      </c>
      <c r="AD65" s="883">
        <f>'8.3 Environmental Scorecard'!V46</f>
        <v>0</v>
      </c>
      <c r="AE65" s="883">
        <f>'8.3 Environmental Scorecard'!AC46</f>
        <v>0</v>
      </c>
      <c r="AF65" s="883">
        <f>'8.3 Environmental Scorecard'!AJ46</f>
        <v>0</v>
      </c>
      <c r="AG65" s="217" t="s">
        <v>1253</v>
      </c>
      <c r="AI65" s="217" t="s">
        <v>1251</v>
      </c>
      <c r="AM65" s="217" t="s">
        <v>1154</v>
      </c>
    </row>
    <row r="66" spans="1:39">
      <c r="C66" s="417" t="s">
        <v>1247</v>
      </c>
      <c r="D66" s="417" t="s">
        <v>1254</v>
      </c>
      <c r="E66" s="417"/>
      <c r="F66" s="417"/>
      <c r="G66" s="417" t="s">
        <v>1255</v>
      </c>
      <c r="H66" s="588"/>
      <c r="AB66" s="883">
        <f>'8.3 Environmental Scorecard'!E82</f>
        <v>0</v>
      </c>
      <c r="AC66" s="883">
        <f>'8.3 Environmental Scorecard'!L82</f>
        <v>0</v>
      </c>
      <c r="AD66" s="883">
        <f>'8.3 Environmental Scorecard'!S82</f>
        <v>0</v>
      </c>
      <c r="AE66" s="883">
        <f>'8.3 Environmental Scorecard'!Z82</f>
        <v>0</v>
      </c>
      <c r="AF66" s="883">
        <f>'8.3 Environmental Scorecard'!AG82</f>
        <v>0</v>
      </c>
      <c r="AG66" s="217" t="s">
        <v>1256</v>
      </c>
      <c r="AI66" s="217" t="s">
        <v>1251</v>
      </c>
      <c r="AM66" s="217" t="s">
        <v>1154</v>
      </c>
    </row>
    <row r="67" spans="1:39">
      <c r="C67" s="417" t="s">
        <v>1247</v>
      </c>
      <c r="D67" s="417" t="s">
        <v>1257</v>
      </c>
      <c r="E67" s="417"/>
      <c r="F67" s="417"/>
      <c r="G67" s="417" t="s">
        <v>1255</v>
      </c>
      <c r="H67" s="588"/>
      <c r="AB67" s="883">
        <f>'8.3 Environmental Scorecard'!G80+'8.3 Environmental Scorecard'!G117</f>
        <v>0</v>
      </c>
      <c r="AC67" s="883">
        <f>'8.3 Environmental Scorecard'!N80+'8.3 Environmental Scorecard'!N117</f>
        <v>0</v>
      </c>
      <c r="AD67" s="883">
        <f>'8.3 Environmental Scorecard'!U80+'8.3 Environmental Scorecard'!U117</f>
        <v>0</v>
      </c>
      <c r="AE67" s="883">
        <f>'8.3 Environmental Scorecard'!AB80+'8.3 Environmental Scorecard'!AB117</f>
        <v>0</v>
      </c>
      <c r="AF67" s="883">
        <f>'8.3 Environmental Scorecard'!AI80+'8.3 Environmental Scorecard'!AI117</f>
        <v>0</v>
      </c>
      <c r="AG67" s="217" t="s">
        <v>1258</v>
      </c>
      <c r="AI67" s="217" t="s">
        <v>1251</v>
      </c>
      <c r="AM67" s="217" t="s">
        <v>1154</v>
      </c>
    </row>
    <row r="68" spans="1:39">
      <c r="C68" s="417" t="s">
        <v>1247</v>
      </c>
      <c r="D68" s="417" t="s">
        <v>1259</v>
      </c>
      <c r="E68" s="417"/>
      <c r="F68" s="417"/>
      <c r="G68" s="417" t="s">
        <v>1255</v>
      </c>
      <c r="AB68" s="883">
        <f>'8.3 Environmental Scorecard'!E117</f>
        <v>0</v>
      </c>
      <c r="AC68" s="883">
        <f>'8.3 Environmental Scorecard'!L117</f>
        <v>0</v>
      </c>
      <c r="AD68" s="883">
        <f>'8.3 Environmental Scorecard'!S117</f>
        <v>0</v>
      </c>
      <c r="AE68" s="883">
        <f>'8.3 Environmental Scorecard'!Z117</f>
        <v>0</v>
      </c>
      <c r="AF68" s="883">
        <f>'8.3 Environmental Scorecard'!AG117</f>
        <v>0</v>
      </c>
      <c r="AG68" s="217" t="s">
        <v>1260</v>
      </c>
      <c r="AI68" s="217" t="s">
        <v>1251</v>
      </c>
      <c r="AM68" s="217" t="s">
        <v>1154</v>
      </c>
    </row>
    <row r="69" spans="1:39">
      <c r="C69" s="417" t="s">
        <v>1247</v>
      </c>
      <c r="D69" s="417" t="s">
        <v>1261</v>
      </c>
      <c r="E69" s="417"/>
      <c r="F69" s="417"/>
      <c r="G69" s="417" t="s">
        <v>1262</v>
      </c>
      <c r="AB69" s="883">
        <f>'8.3 Environmental Scorecard'!E132</f>
        <v>0</v>
      </c>
      <c r="AC69" s="883">
        <f>'8.3 Environmental Scorecard'!L132</f>
        <v>0</v>
      </c>
      <c r="AD69" s="883">
        <f>'8.3 Environmental Scorecard'!S132</f>
        <v>0</v>
      </c>
      <c r="AE69" s="883">
        <f>'8.3 Environmental Scorecard'!Z132</f>
        <v>0</v>
      </c>
      <c r="AF69" s="883">
        <f>'8.3 Environmental Scorecard'!AG132</f>
        <v>0</v>
      </c>
      <c r="AG69" s="217" t="s">
        <v>1263</v>
      </c>
      <c r="AI69" s="217" t="s">
        <v>1251</v>
      </c>
      <c r="AM69" s="217" t="s">
        <v>1154</v>
      </c>
    </row>
    <row r="70" spans="1:39">
      <c r="C70" s="417" t="s">
        <v>1247</v>
      </c>
      <c r="D70" s="417" t="s">
        <v>1264</v>
      </c>
      <c r="E70" s="417"/>
      <c r="F70" s="417"/>
      <c r="G70" s="417" t="s">
        <v>1265</v>
      </c>
      <c r="AB70" s="883">
        <f>'8.3 Environmental Scorecard'!E206</f>
        <v>0</v>
      </c>
      <c r="AC70" s="883">
        <f>'8.3 Environmental Scorecard'!R206</f>
        <v>0</v>
      </c>
      <c r="AD70" s="883">
        <f>'8.3 Environmental Scorecard'!AE206</f>
        <v>0</v>
      </c>
      <c r="AE70" s="883">
        <f>'8.3 Environmental Scorecard'!AR206</f>
        <v>0</v>
      </c>
      <c r="AF70" s="883">
        <f>'8.3 Environmental Scorecard'!BE206</f>
        <v>0</v>
      </c>
      <c r="AG70" s="217" t="s">
        <v>1266</v>
      </c>
      <c r="AI70" s="217" t="s">
        <v>1251</v>
      </c>
      <c r="AM70" s="217" t="s">
        <v>1154</v>
      </c>
    </row>
    <row r="71" spans="1:39">
      <c r="C71" s="417" t="s">
        <v>1247</v>
      </c>
      <c r="D71" s="417" t="s">
        <v>1267</v>
      </c>
      <c r="E71" s="417"/>
      <c r="F71" s="417"/>
      <c r="G71" s="417" t="s">
        <v>1265</v>
      </c>
      <c r="AB71" s="883">
        <f>'8.3 Environmental Scorecard'!E207</f>
        <v>0</v>
      </c>
      <c r="AC71" s="883">
        <f>'8.3 Environmental Scorecard'!R207</f>
        <v>0</v>
      </c>
      <c r="AD71" s="883">
        <f>'8.3 Environmental Scorecard'!AE207</f>
        <v>0</v>
      </c>
      <c r="AE71" s="883">
        <f>'8.3 Environmental Scorecard'!AR207</f>
        <v>0</v>
      </c>
      <c r="AF71" s="883">
        <f>'8.3 Environmental Scorecard'!BE207</f>
        <v>0</v>
      </c>
      <c r="AG71" s="217" t="s">
        <v>1268</v>
      </c>
      <c r="AI71" s="217" t="s">
        <v>1251</v>
      </c>
      <c r="AM71" s="217" t="s">
        <v>1154</v>
      </c>
    </row>
    <row r="72" spans="1:39">
      <c r="C72" s="417" t="s">
        <v>1247</v>
      </c>
      <c r="D72" s="417" t="s">
        <v>1269</v>
      </c>
      <c r="E72" s="417"/>
      <c r="F72" s="417"/>
      <c r="G72" s="417" t="s">
        <v>1151</v>
      </c>
      <c r="AB72" s="883">
        <f>'8.3 Environmental Scorecard'!E170+'8.3 Environmental Scorecard'!E169</f>
        <v>32.92</v>
      </c>
      <c r="AC72" s="883">
        <f>'8.3 Environmental Scorecard'!Q170</f>
        <v>32.92</v>
      </c>
      <c r="AD72" s="883">
        <f>'8.3 Environmental Scorecard'!AC170</f>
        <v>32.92</v>
      </c>
      <c r="AE72" s="883">
        <f>'8.3 Environmental Scorecard'!AO170</f>
        <v>32.92</v>
      </c>
      <c r="AF72" s="883">
        <f>'8.3 Environmental Scorecard'!BA170</f>
        <v>32.92</v>
      </c>
      <c r="AG72" s="217" t="s">
        <v>1270</v>
      </c>
      <c r="AI72" s="217" t="s">
        <v>1271</v>
      </c>
      <c r="AM72" s="217" t="s">
        <v>1154</v>
      </c>
    </row>
    <row r="73" spans="1:39">
      <c r="AB73" s="1262"/>
    </row>
    <row r="74" spans="1:39" s="1" customFormat="1" ht="18">
      <c r="A74" s="2" t="s">
        <v>1272</v>
      </c>
      <c r="B74" s="2"/>
      <c r="AG74" s="415"/>
      <c r="AI74" s="415"/>
    </row>
    <row r="76" spans="1:39" ht="15.5">
      <c r="C76" t="s">
        <v>1273</v>
      </c>
      <c r="D76" s="419" t="s">
        <v>1274</v>
      </c>
      <c r="E76" s="420" t="s">
        <v>1275</v>
      </c>
      <c r="F76" s="310" t="s">
        <v>1276</v>
      </c>
      <c r="G76" t="s">
        <v>1151</v>
      </c>
      <c r="AB76" s="883">
        <f>'8.6 NIA'!AI61</f>
        <v>0</v>
      </c>
      <c r="AC76" s="883">
        <f>'8.6 NIA'!AJ61</f>
        <v>0</v>
      </c>
      <c r="AD76" s="883">
        <f>'8.6 NIA'!AK61</f>
        <v>0</v>
      </c>
      <c r="AE76" s="883">
        <f>'8.6 NIA'!AL61</f>
        <v>0</v>
      </c>
      <c r="AF76" s="883">
        <f>'8.6 NIA'!AM61</f>
        <v>0</v>
      </c>
      <c r="AI76" s="217" t="s">
        <v>1277</v>
      </c>
      <c r="AM76" s="217" t="s">
        <v>1154</v>
      </c>
    </row>
    <row r="77" spans="1:39" ht="15.5">
      <c r="C77" t="s">
        <v>1273</v>
      </c>
      <c r="D77" s="419" t="s">
        <v>1278</v>
      </c>
      <c r="E77" s="420" t="s">
        <v>1279</v>
      </c>
      <c r="F77" s="310" t="s">
        <v>1276</v>
      </c>
      <c r="G77" t="s">
        <v>1151</v>
      </c>
      <c r="AB77" s="883">
        <f>'8.6 NIA'!AI84</f>
        <v>0</v>
      </c>
      <c r="AI77" s="217" t="s">
        <v>1277</v>
      </c>
      <c r="AM77" s="217" t="s">
        <v>1154</v>
      </c>
    </row>
    <row r="78" spans="1:39">
      <c r="AM78" s="217" t="s">
        <v>1154</v>
      </c>
    </row>
    <row r="79" spans="1:39">
      <c r="C79" t="s">
        <v>1280</v>
      </c>
      <c r="D79" t="s">
        <v>1281</v>
      </c>
      <c r="E79" t="s">
        <v>1282</v>
      </c>
      <c r="F79" t="s">
        <v>1283</v>
      </c>
      <c r="G79" t="s">
        <v>1188</v>
      </c>
      <c r="AB79" s="883">
        <f>'8.7 CNIA'!AI21</f>
        <v>0</v>
      </c>
      <c r="AC79" s="217" t="s">
        <v>1282</v>
      </c>
      <c r="AI79" s="217" t="s">
        <v>1284</v>
      </c>
      <c r="AM79" s="217" t="s">
        <v>1154</v>
      </c>
    </row>
    <row r="80" spans="1:39">
      <c r="C80" t="s">
        <v>1280</v>
      </c>
      <c r="D80" t="s">
        <v>1285</v>
      </c>
      <c r="E80" t="s">
        <v>1286</v>
      </c>
      <c r="F80" t="s">
        <v>1283</v>
      </c>
      <c r="G80" t="s">
        <v>1188</v>
      </c>
      <c r="AB80" s="883">
        <f>'8.7 CNIA'!AI29</f>
        <v>0</v>
      </c>
      <c r="AC80" s="217" t="s">
        <v>1286</v>
      </c>
      <c r="AI80" s="217" t="s">
        <v>1284</v>
      </c>
      <c r="AM80" s="217" t="s">
        <v>1154</v>
      </c>
    </row>
    <row r="81" spans="1:39">
      <c r="C81" t="s">
        <v>1280</v>
      </c>
      <c r="D81" t="s">
        <v>1287</v>
      </c>
      <c r="E81" t="s">
        <v>1288</v>
      </c>
      <c r="F81" t="s">
        <v>1283</v>
      </c>
      <c r="G81" t="s">
        <v>1289</v>
      </c>
      <c r="AB81" s="884">
        <f>'8.7 CNIA'!AI33</f>
        <v>0</v>
      </c>
      <c r="AC81" s="217" t="s">
        <v>1288</v>
      </c>
      <c r="AI81" s="217" t="s">
        <v>1284</v>
      </c>
      <c r="AM81" s="217" t="s">
        <v>1154</v>
      </c>
    </row>
    <row r="82" spans="1:39">
      <c r="C82" t="s">
        <v>1280</v>
      </c>
      <c r="E82" t="s">
        <v>1290</v>
      </c>
      <c r="F82" t="s">
        <v>1283</v>
      </c>
      <c r="G82" t="s">
        <v>1188</v>
      </c>
      <c r="AB82" s="883">
        <f>'8.7 CNIA'!AI34</f>
        <v>0</v>
      </c>
      <c r="AC82" s="217" t="s">
        <v>1290</v>
      </c>
      <c r="AI82" s="217" t="s">
        <v>1284</v>
      </c>
      <c r="AM82" s="217" t="s">
        <v>1154</v>
      </c>
    </row>
    <row r="83" spans="1:39">
      <c r="C83" t="s">
        <v>1280</v>
      </c>
      <c r="E83" t="s">
        <v>1291</v>
      </c>
      <c r="F83" t="s">
        <v>1283</v>
      </c>
      <c r="G83" t="s">
        <v>1188</v>
      </c>
      <c r="AB83" s="883">
        <f>'8.7 CNIA'!AI35</f>
        <v>0</v>
      </c>
      <c r="AC83" s="217" t="s">
        <v>1291</v>
      </c>
      <c r="AI83" s="217" t="s">
        <v>1284</v>
      </c>
      <c r="AM83" s="217" t="s">
        <v>1154</v>
      </c>
    </row>
    <row r="84" spans="1:39">
      <c r="C84" t="s">
        <v>1280</v>
      </c>
      <c r="E84" t="s">
        <v>1292</v>
      </c>
      <c r="F84" t="s">
        <v>1283</v>
      </c>
      <c r="G84" t="s">
        <v>1188</v>
      </c>
      <c r="AB84" s="883">
        <f>'8.7 CNIA'!AI36</f>
        <v>0</v>
      </c>
      <c r="AC84" s="217" t="s">
        <v>1292</v>
      </c>
      <c r="AI84" s="217" t="s">
        <v>1284</v>
      </c>
      <c r="AM84" s="217" t="s">
        <v>1154</v>
      </c>
    </row>
    <row r="86" spans="1:39" s="1" customFormat="1" ht="18">
      <c r="A86" s="2" t="s">
        <v>1293</v>
      </c>
      <c r="B86" s="2"/>
      <c r="AG86" s="415"/>
      <c r="AI86" s="415"/>
    </row>
    <row r="88" spans="1:39" s="684" customFormat="1">
      <c r="B88" s="686"/>
      <c r="AG88" s="685"/>
      <c r="AI88" s="685"/>
    </row>
    <row r="90" spans="1:39" ht="15.5">
      <c r="C90" s="487" t="s">
        <v>1294</v>
      </c>
      <c r="D90" s="487" t="s">
        <v>1295</v>
      </c>
      <c r="E90" s="437" t="s">
        <v>1296</v>
      </c>
      <c r="F90" s="496" t="s">
        <v>1297</v>
      </c>
      <c r="AB90" s="883">
        <f>'8.4 Gas_contraints'!G31</f>
        <v>0</v>
      </c>
      <c r="AC90" s="883">
        <f>'8.4 Gas_contraints'!H31</f>
        <v>0</v>
      </c>
      <c r="AD90" s="883">
        <f>'8.4 Gas_contraints'!I31</f>
        <v>0</v>
      </c>
      <c r="AE90" s="883">
        <f>'8.4 Gas_contraints'!J31</f>
        <v>0</v>
      </c>
      <c r="AF90" s="883">
        <f>'8.4 Gas_contraints'!K31</f>
        <v>0</v>
      </c>
      <c r="AI90" s="217" t="s">
        <v>1298</v>
      </c>
      <c r="AM90" s="217" t="s">
        <v>1154</v>
      </c>
    </row>
    <row r="91" spans="1:39" ht="15.5">
      <c r="C91" s="487" t="s">
        <v>1294</v>
      </c>
      <c r="D91" s="487" t="s">
        <v>1299</v>
      </c>
      <c r="E91" s="437" t="s">
        <v>1300</v>
      </c>
      <c r="F91" s="496" t="s">
        <v>1297</v>
      </c>
      <c r="AB91" s="883">
        <f>'8.4 Gas_contraints'!G8</f>
        <v>0</v>
      </c>
      <c r="AC91" s="883">
        <f>'8.4 Gas_contraints'!H8</f>
        <v>0</v>
      </c>
      <c r="AD91" s="883">
        <f>'8.4 Gas_contraints'!I8</f>
        <v>0</v>
      </c>
      <c r="AE91" s="883">
        <f>'8.4 Gas_contraints'!J8</f>
        <v>0</v>
      </c>
      <c r="AF91" s="883">
        <f>'8.4 Gas_contraints'!K8</f>
        <v>0</v>
      </c>
      <c r="AI91" s="217" t="s">
        <v>1298</v>
      </c>
      <c r="AM91" s="217" t="s">
        <v>1154</v>
      </c>
    </row>
    <row r="92" spans="1:39" ht="15.5">
      <c r="C92" s="487" t="s">
        <v>1294</v>
      </c>
      <c r="D92" s="487" t="s">
        <v>1301</v>
      </c>
      <c r="E92" s="437" t="s">
        <v>1302</v>
      </c>
      <c r="F92" s="496" t="s">
        <v>1297</v>
      </c>
      <c r="AB92" s="883">
        <f>'8.4 Gas_contraints'!G10</f>
        <v>0</v>
      </c>
      <c r="AC92" s="883">
        <f>'8.4 Gas_contraints'!H10</f>
        <v>0</v>
      </c>
      <c r="AD92" s="883">
        <f>'8.4 Gas_contraints'!I10</f>
        <v>0</v>
      </c>
      <c r="AE92" s="883">
        <f>'8.4 Gas_contraints'!J10</f>
        <v>0</v>
      </c>
      <c r="AF92" s="883">
        <f>'8.4 Gas_contraints'!K10</f>
        <v>0</v>
      </c>
      <c r="AI92" s="217" t="s">
        <v>1298</v>
      </c>
      <c r="AM92" s="217" t="s">
        <v>1154</v>
      </c>
    </row>
    <row r="93" spans="1:39" ht="15.5">
      <c r="C93" s="487" t="s">
        <v>1294</v>
      </c>
      <c r="D93" s="487" t="s">
        <v>1303</v>
      </c>
      <c r="E93" s="437" t="s">
        <v>1304</v>
      </c>
      <c r="F93" s="496" t="s">
        <v>1297</v>
      </c>
      <c r="AB93" s="883">
        <f>'8.4 Gas_contraints'!G14</f>
        <v>0</v>
      </c>
      <c r="AC93" s="883">
        <f>'8.4 Gas_contraints'!H14</f>
        <v>0</v>
      </c>
      <c r="AD93" s="883">
        <f>'8.4 Gas_contraints'!I14</f>
        <v>0</v>
      </c>
      <c r="AE93" s="883">
        <f>'8.4 Gas_contraints'!J14</f>
        <v>0</v>
      </c>
      <c r="AF93" s="883">
        <f>'8.4 Gas_contraints'!K14</f>
        <v>0</v>
      </c>
      <c r="AI93" s="217" t="s">
        <v>1298</v>
      </c>
      <c r="AM93" s="217" t="s">
        <v>1154</v>
      </c>
    </row>
    <row r="94" spans="1:39" ht="15">
      <c r="C94" s="487" t="s">
        <v>1294</v>
      </c>
      <c r="D94" s="487" t="s">
        <v>1305</v>
      </c>
      <c r="E94" s="437" t="s">
        <v>1306</v>
      </c>
      <c r="F94" s="496" t="s">
        <v>1297</v>
      </c>
      <c r="AB94" s="883">
        <f>'8.4 Gas_contraints'!G15</f>
        <v>0</v>
      </c>
      <c r="AC94" s="883">
        <f>'8.4 Gas_contraints'!H15</f>
        <v>0</v>
      </c>
      <c r="AD94" s="883">
        <f>'8.4 Gas_contraints'!I15</f>
        <v>0</v>
      </c>
      <c r="AE94" s="883">
        <f>'8.4 Gas_contraints'!J15</f>
        <v>0</v>
      </c>
      <c r="AF94" s="883">
        <f>'8.4 Gas_contraints'!K15</f>
        <v>0</v>
      </c>
      <c r="AI94" s="217" t="s">
        <v>1298</v>
      </c>
      <c r="AM94" s="217" t="s">
        <v>1154</v>
      </c>
    </row>
    <row r="95" spans="1:39" ht="15.5">
      <c r="C95" s="487" t="s">
        <v>1294</v>
      </c>
      <c r="D95" s="487" t="s">
        <v>1307</v>
      </c>
      <c r="E95" s="437" t="s">
        <v>1308</v>
      </c>
      <c r="F95" s="496" t="s">
        <v>1297</v>
      </c>
      <c r="AB95" s="883">
        <f>'8.4 Gas_contraints'!G17</f>
        <v>0</v>
      </c>
      <c r="AC95" s="883">
        <f>'8.4 Gas_contraints'!H17</f>
        <v>0</v>
      </c>
      <c r="AD95" s="883">
        <f>'8.4 Gas_contraints'!I17</f>
        <v>0</v>
      </c>
      <c r="AE95" s="883">
        <f>'8.4 Gas_contraints'!J17</f>
        <v>0</v>
      </c>
      <c r="AF95" s="883">
        <f>'8.4 Gas_contraints'!K17</f>
        <v>0</v>
      </c>
      <c r="AI95" s="217" t="s">
        <v>1298</v>
      </c>
      <c r="AM95" s="217" t="s">
        <v>1154</v>
      </c>
    </row>
    <row r="97" spans="2:39" ht="15.5">
      <c r="C97" s="484" t="s">
        <v>1309</v>
      </c>
      <c r="D97" s="484" t="s">
        <v>1310</v>
      </c>
      <c r="E97" s="444" t="s">
        <v>1311</v>
      </c>
      <c r="F97" s="496" t="s">
        <v>1297</v>
      </c>
      <c r="G97" s="438" t="s">
        <v>1312</v>
      </c>
      <c r="AB97" s="883">
        <f>'8.4 Gas_contraints'!G26</f>
        <v>0</v>
      </c>
      <c r="AC97" s="883">
        <f>'8.4 Gas_contraints'!H26</f>
        <v>0</v>
      </c>
      <c r="AD97" s="883">
        <f>'8.4 Gas_contraints'!I26</f>
        <v>0</v>
      </c>
      <c r="AE97" s="883">
        <f>'8.4 Gas_contraints'!J26</f>
        <v>0</v>
      </c>
      <c r="AF97" s="883">
        <f>'8.4 Gas_contraints'!K26</f>
        <v>0</v>
      </c>
      <c r="AI97" s="217" t="s">
        <v>1298</v>
      </c>
      <c r="AM97" s="217" t="s">
        <v>1154</v>
      </c>
    </row>
    <row r="98" spans="2:39" ht="15.5">
      <c r="C98" s="484" t="s">
        <v>1309</v>
      </c>
      <c r="D98" s="484" t="s">
        <v>1313</v>
      </c>
      <c r="E98" s="444" t="s">
        <v>1314</v>
      </c>
      <c r="F98" s="496" t="s">
        <v>1297</v>
      </c>
      <c r="G98" s="438" t="s">
        <v>1312</v>
      </c>
      <c r="AB98" s="883">
        <f>'8.4 Gas_contraints'!G29</f>
        <v>0</v>
      </c>
      <c r="AC98" s="883">
        <f>'8.4 Gas_contraints'!H29</f>
        <v>0</v>
      </c>
      <c r="AD98" s="883">
        <f>'8.4 Gas_contraints'!I29</f>
        <v>0</v>
      </c>
      <c r="AE98" s="883">
        <f>'8.4 Gas_contraints'!J29</f>
        <v>0</v>
      </c>
      <c r="AF98" s="883">
        <f>'8.4 Gas_contraints'!K29</f>
        <v>0</v>
      </c>
      <c r="AI98" s="217" t="s">
        <v>1298</v>
      </c>
      <c r="AM98" s="217" t="s">
        <v>1154</v>
      </c>
    </row>
    <row r="100" spans="2:39" ht="15.5">
      <c r="C100" s="484" t="s">
        <v>1315</v>
      </c>
      <c r="D100" s="484" t="s">
        <v>1316</v>
      </c>
      <c r="E100" s="444" t="s">
        <v>1317</v>
      </c>
      <c r="F100" s="496" t="s">
        <v>1297</v>
      </c>
      <c r="G100" s="438" t="s">
        <v>1312</v>
      </c>
      <c r="AB100" s="883">
        <f>'8.4 Gas_contraints'!G32</f>
        <v>0</v>
      </c>
      <c r="AC100" s="883">
        <f>'8.4 Gas_contraints'!H32</f>
        <v>0</v>
      </c>
      <c r="AD100" s="883">
        <f>'8.4 Gas_contraints'!I32</f>
        <v>0</v>
      </c>
      <c r="AE100" s="883">
        <f>'8.4 Gas_contraints'!J32</f>
        <v>0</v>
      </c>
      <c r="AF100" s="883">
        <f>'8.4 Gas_contraints'!K32</f>
        <v>0</v>
      </c>
      <c r="AI100" s="217" t="s">
        <v>1298</v>
      </c>
      <c r="AM100" s="217" t="s">
        <v>1154</v>
      </c>
    </row>
    <row r="101" spans="2:39" ht="15.5">
      <c r="C101" s="484" t="s">
        <v>1315</v>
      </c>
      <c r="D101" s="484" t="s">
        <v>1318</v>
      </c>
      <c r="E101" s="444" t="s">
        <v>1319</v>
      </c>
      <c r="F101" s="496" t="s">
        <v>1297</v>
      </c>
      <c r="G101" s="438" t="s">
        <v>1312</v>
      </c>
      <c r="AB101" s="883">
        <f>'8.4 Gas_contraints'!G33</f>
        <v>0</v>
      </c>
      <c r="AC101" s="883">
        <f>'8.4 Gas_contraints'!H33</f>
        <v>0</v>
      </c>
      <c r="AD101" s="883">
        <f>'8.4 Gas_contraints'!I33</f>
        <v>0</v>
      </c>
      <c r="AE101" s="883">
        <f>'8.4 Gas_contraints'!J33</f>
        <v>0</v>
      </c>
      <c r="AF101" s="883">
        <f>'8.4 Gas_contraints'!K33</f>
        <v>0</v>
      </c>
      <c r="AI101" s="217" t="s">
        <v>1298</v>
      </c>
      <c r="AM101" s="217" t="s">
        <v>1154</v>
      </c>
    </row>
    <row r="102" spans="2:39">
      <c r="C102" s="484"/>
      <c r="D102" s="484"/>
      <c r="E102" s="444"/>
      <c r="F102" s="496"/>
      <c r="G102" s="631"/>
      <c r="AB102" s="722"/>
      <c r="AC102" s="722"/>
      <c r="AD102" s="722"/>
      <c r="AE102" s="722"/>
      <c r="AF102" s="722"/>
      <c r="AM102" s="217"/>
    </row>
    <row r="103" spans="2:39" ht="15.5">
      <c r="C103" s="484" t="s">
        <v>1315</v>
      </c>
      <c r="D103" s="484" t="s">
        <v>1320</v>
      </c>
      <c r="E103" s="444" t="s">
        <v>1321</v>
      </c>
      <c r="F103" s="496" t="s">
        <v>1297</v>
      </c>
      <c r="G103" s="631"/>
      <c r="AB103" s="883">
        <f>'8.4 Gas_contraints'!G37</f>
        <v>0</v>
      </c>
      <c r="AC103" s="883">
        <f>'8.4 Gas_contraints'!H37</f>
        <v>0</v>
      </c>
      <c r="AD103" s="883">
        <f>'8.4 Gas_contraints'!I37</f>
        <v>0</v>
      </c>
      <c r="AE103" s="883">
        <f>'8.4 Gas_contraints'!J37</f>
        <v>0</v>
      </c>
      <c r="AF103" s="883">
        <f>'8.4 Gas_contraints'!K37</f>
        <v>0</v>
      </c>
      <c r="AI103" s="217" t="s">
        <v>1298</v>
      </c>
      <c r="AM103" s="217"/>
    </row>
    <row r="104" spans="2:39" s="720" customFormat="1" ht="13">
      <c r="AG104" s="721"/>
      <c r="AI104" s="721"/>
    </row>
    <row r="105" spans="2:39" s="684" customFormat="1">
      <c r="B105" s="686"/>
      <c r="AG105" s="685"/>
      <c r="AI105" s="685"/>
    </row>
    <row r="107" spans="2:39" ht="15.5">
      <c r="C107" t="s">
        <v>1322</v>
      </c>
      <c r="D107" s="487" t="s">
        <v>1323</v>
      </c>
      <c r="E107" s="437" t="s">
        <v>1324</v>
      </c>
      <c r="F107" s="496" t="s">
        <v>1325</v>
      </c>
      <c r="G107" s="438" t="s">
        <v>1312</v>
      </c>
      <c r="AB107" s="883">
        <f>'9.1_Operating_margins'!C23</f>
        <v>0</v>
      </c>
      <c r="AC107" s="883">
        <f>'9.1_Operating_margins'!D23</f>
        <v>0</v>
      </c>
      <c r="AD107" s="883">
        <f>'9.1_Operating_margins'!E23</f>
        <v>0</v>
      </c>
      <c r="AE107" s="883">
        <f>'9.1_Operating_margins'!F23</f>
        <v>0</v>
      </c>
      <c r="AF107" s="883">
        <f>'9.1_Operating_margins'!G23</f>
        <v>0</v>
      </c>
      <c r="AI107" s="217" t="s">
        <v>1326</v>
      </c>
      <c r="AM107" s="217" t="s">
        <v>1154</v>
      </c>
    </row>
    <row r="109" spans="2:39" s="684" customFormat="1">
      <c r="B109" s="686"/>
      <c r="AG109" s="685"/>
      <c r="AI109" s="685"/>
    </row>
    <row r="111" spans="2:39">
      <c r="C111" s="437" t="s">
        <v>1327</v>
      </c>
      <c r="D111" s="437" t="s">
        <v>1328</v>
      </c>
      <c r="E111" s="487"/>
      <c r="F111" s="496" t="s">
        <v>1325</v>
      </c>
      <c r="G111" s="438" t="s">
        <v>1312</v>
      </c>
      <c r="AB111" s="883">
        <f>'9.6_Res_Bal_Data'!X19</f>
        <v>0</v>
      </c>
      <c r="AC111" s="883">
        <f>'9.6_Res_Bal_Data'!Y19</f>
        <v>0</v>
      </c>
      <c r="AD111" s="883">
        <f>'9.6_Res_Bal_Data'!Z19</f>
        <v>0</v>
      </c>
      <c r="AE111" s="883">
        <f>'9.6_Res_Bal_Data'!AA19</f>
        <v>0</v>
      </c>
      <c r="AF111" s="883">
        <f>'9.6_Res_Bal_Data'!AB19</f>
        <v>0</v>
      </c>
      <c r="AI111" s="692" t="s">
        <v>1329</v>
      </c>
    </row>
    <row r="112" spans="2:39">
      <c r="C112" s="437" t="s">
        <v>1330</v>
      </c>
      <c r="D112" s="437" t="s">
        <v>1331</v>
      </c>
      <c r="E112" s="487"/>
      <c r="F112" s="496" t="s">
        <v>1325</v>
      </c>
      <c r="G112" s="438" t="s">
        <v>1312</v>
      </c>
      <c r="AB112" s="883">
        <f>'9.6_Res_Bal_Data'!X20</f>
        <v>0</v>
      </c>
      <c r="AC112" s="883">
        <f>'9.6_Res_Bal_Data'!Y20</f>
        <v>0</v>
      </c>
      <c r="AD112" s="883">
        <f>'9.6_Res_Bal_Data'!Z20</f>
        <v>0</v>
      </c>
      <c r="AE112" s="883">
        <f>'9.6_Res_Bal_Data'!AA20</f>
        <v>0</v>
      </c>
      <c r="AF112" s="883">
        <f>'9.6_Res_Bal_Data'!AB20</f>
        <v>0</v>
      </c>
      <c r="AI112" s="692" t="s">
        <v>1329</v>
      </c>
    </row>
    <row r="114" spans="2:39" s="684" customFormat="1">
      <c r="B114" s="686"/>
      <c r="AG114" s="685"/>
      <c r="AI114" s="685"/>
    </row>
    <row r="116" spans="2:39" ht="15" customHeight="1">
      <c r="C116" t="s">
        <v>1332</v>
      </c>
      <c r="D116" t="s">
        <v>1333</v>
      </c>
      <c r="E116" s="437"/>
      <c r="F116" s="496" t="s">
        <v>1325</v>
      </c>
      <c r="G116" s="438" t="s">
        <v>3476</v>
      </c>
      <c r="AB116" s="883">
        <f>'9.6_Res_Bal_Data'!X15</f>
        <v>0</v>
      </c>
      <c r="AC116" s="883">
        <f>'9.6_Res_Bal_Data'!Y15</f>
        <v>0</v>
      </c>
      <c r="AD116" s="883">
        <f>'9.6_Res_Bal_Data'!Z15</f>
        <v>0</v>
      </c>
      <c r="AE116" s="883">
        <f>'9.6_Res_Bal_Data'!AA15</f>
        <v>0</v>
      </c>
      <c r="AF116" s="883">
        <f>'9.6_Res_Bal_Data'!AB15</f>
        <v>0</v>
      </c>
      <c r="AI116" s="692" t="s">
        <v>1329</v>
      </c>
      <c r="AM116" s="217" t="s">
        <v>1154</v>
      </c>
    </row>
    <row r="117" spans="2:39" ht="15" customHeight="1">
      <c r="C117" t="s">
        <v>1332</v>
      </c>
      <c r="D117" t="s">
        <v>1334</v>
      </c>
      <c r="E117" s="437"/>
      <c r="F117" s="496" t="s">
        <v>1325</v>
      </c>
      <c r="G117" s="438" t="s">
        <v>3476</v>
      </c>
      <c r="AB117" s="883">
        <f>'9.6_Res_Bal_Data'!X16</f>
        <v>0</v>
      </c>
      <c r="AC117" s="883">
        <f>'9.6_Res_Bal_Data'!Y16</f>
        <v>0</v>
      </c>
      <c r="AD117" s="883">
        <f>'9.6_Res_Bal_Data'!Z16</f>
        <v>0</v>
      </c>
      <c r="AE117" s="883">
        <f>'9.6_Res_Bal_Data'!AA16</f>
        <v>0</v>
      </c>
      <c r="AF117" s="883">
        <f>'9.6_Res_Bal_Data'!AB16</f>
        <v>0</v>
      </c>
      <c r="AI117" s="692" t="s">
        <v>1329</v>
      </c>
      <c r="AM117" s="217" t="s">
        <v>1154</v>
      </c>
    </row>
    <row r="119" spans="2:39" s="684" customFormat="1">
      <c r="B119" s="686"/>
      <c r="AG119" s="685"/>
      <c r="AI119" s="685"/>
    </row>
    <row r="121" spans="2:39" ht="15.5">
      <c r="C121" t="s">
        <v>1335</v>
      </c>
      <c r="D121" s="487"/>
      <c r="E121" s="437" t="s">
        <v>1336</v>
      </c>
      <c r="F121" s="496" t="s">
        <v>1325</v>
      </c>
      <c r="G121" s="487"/>
      <c r="AB121" s="883">
        <f>'9.7_DF_Overview'!P21</f>
        <v>0</v>
      </c>
      <c r="AC121" s="883">
        <f>'9.7_DF_Overview'!Q21</f>
        <v>0</v>
      </c>
      <c r="AD121" s="883">
        <f>'9.7_DF_Overview'!R21</f>
        <v>0</v>
      </c>
      <c r="AE121" s="883">
        <f>'9.7_DF_Overview'!S21</f>
        <v>0</v>
      </c>
      <c r="AF121" s="883">
        <f>'9.7_DF_Overview'!T21</f>
        <v>0</v>
      </c>
      <c r="AI121" s="217" t="s">
        <v>1337</v>
      </c>
      <c r="AM121" s="217" t="s">
        <v>1154</v>
      </c>
    </row>
    <row r="123" spans="2:39" s="684" customFormat="1">
      <c r="B123" s="686"/>
      <c r="AG123" s="685"/>
      <c r="AI123" s="685"/>
    </row>
    <row r="125" spans="2:39">
      <c r="C125" t="s">
        <v>1338</v>
      </c>
      <c r="E125" t="s">
        <v>1339</v>
      </c>
      <c r="AA125" s="1357">
        <v>89.222700000000003</v>
      </c>
      <c r="AI125" s="692" t="s">
        <v>1340</v>
      </c>
      <c r="AM125" s="217" t="s">
        <v>1154</v>
      </c>
    </row>
    <row r="126" spans="2:39">
      <c r="C126" t="s">
        <v>1341</v>
      </c>
      <c r="E126" t="s">
        <v>1342</v>
      </c>
      <c r="F126" t="s">
        <v>1325</v>
      </c>
      <c r="G126" t="s">
        <v>1343</v>
      </c>
      <c r="AA126" s="1356">
        <v>0.32969999999999999</v>
      </c>
      <c r="AI126" s="692" t="s">
        <v>1340</v>
      </c>
      <c r="AM126" s="217" t="s">
        <v>1154</v>
      </c>
    </row>
    <row r="127" spans="2:39">
      <c r="AI127" s="692"/>
    </row>
    <row r="128" spans="2:39" ht="15" customHeight="1">
      <c r="C128" t="s">
        <v>1344</v>
      </c>
      <c r="D128" s="662"/>
      <c r="E128" s="437"/>
      <c r="F128" s="496" t="s">
        <v>1325</v>
      </c>
      <c r="G128" s="487" t="s">
        <v>1345</v>
      </c>
      <c r="AA128" s="808"/>
      <c r="AB128" s="883">
        <f>'9.8_DF_Adjustment'!R9</f>
        <v>0</v>
      </c>
      <c r="AC128" s="883">
        <f>'9.8_DF_Adjustment'!S9</f>
        <v>0</v>
      </c>
      <c r="AD128" s="883">
        <f>'9.8_DF_Adjustment'!T9</f>
        <v>0</v>
      </c>
      <c r="AE128" s="883">
        <f>'9.8_DF_Adjustment'!U9</f>
        <v>0</v>
      </c>
      <c r="AF128" s="883">
        <f>'9.8_DF_Adjustment'!V9</f>
        <v>0</v>
      </c>
      <c r="AI128" s="692" t="s">
        <v>1340</v>
      </c>
      <c r="AM128" s="217" t="s">
        <v>1154</v>
      </c>
    </row>
    <row r="130" spans="2:39" s="684" customFormat="1">
      <c r="B130" s="686"/>
      <c r="AG130" s="685"/>
      <c r="AI130" s="685"/>
    </row>
    <row r="132" spans="2:39">
      <c r="C132" t="s">
        <v>1346</v>
      </c>
      <c r="D132" t="s">
        <v>1347</v>
      </c>
      <c r="E132" t="s">
        <v>1348</v>
      </c>
      <c r="F132" t="s">
        <v>1325</v>
      </c>
      <c r="G132" t="s">
        <v>1255</v>
      </c>
      <c r="AB132" s="883">
        <f>'9.10_GHG_Incentive revenue'!Q15</f>
        <v>0</v>
      </c>
      <c r="AC132" s="883">
        <f>'9.10_GHG_Incentive revenue'!R15</f>
        <v>0</v>
      </c>
      <c r="AD132" s="883">
        <f>'9.10_GHG_Incentive revenue'!S15</f>
        <v>0</v>
      </c>
      <c r="AE132" s="883">
        <f>'9.10_GHG_Incentive revenue'!T15</f>
        <v>0</v>
      </c>
      <c r="AF132" s="883">
        <f>'9.10_GHG_Incentive revenue'!U15</f>
        <v>0</v>
      </c>
      <c r="AI132" s="217" t="s">
        <v>1349</v>
      </c>
      <c r="AM132" s="217" t="s">
        <v>1154</v>
      </c>
    </row>
    <row r="134" spans="2:39" ht="17.5">
      <c r="C134" t="s">
        <v>1350</v>
      </c>
      <c r="D134" t="s">
        <v>1351</v>
      </c>
      <c r="E134" s="437" t="s">
        <v>1352</v>
      </c>
      <c r="F134" s="496" t="s">
        <v>1325</v>
      </c>
      <c r="G134" s="487"/>
      <c r="AB134" s="883">
        <f>'9.10_GHG_Incentive revenue'!Q17</f>
        <v>0</v>
      </c>
      <c r="AC134" s="883">
        <f>'9.10_GHG_Incentive revenue'!R17</f>
        <v>0</v>
      </c>
      <c r="AD134" s="883">
        <f>'9.10_GHG_Incentive revenue'!S17</f>
        <v>0</v>
      </c>
      <c r="AE134" s="883">
        <f>'9.10_GHG_Incentive revenue'!T17</f>
        <v>0</v>
      </c>
      <c r="AF134" s="883">
        <f>'9.10_GHG_Incentive revenue'!U17</f>
        <v>0</v>
      </c>
      <c r="AI134" s="217" t="s">
        <v>1349</v>
      </c>
      <c r="AM134" s="217" t="s">
        <v>1154</v>
      </c>
    </row>
    <row r="136" spans="2:39" s="684" customFormat="1">
      <c r="B136" s="686"/>
      <c r="AG136" s="685"/>
      <c r="AI136" s="685"/>
    </row>
    <row r="138" spans="2:39" ht="15">
      <c r="C138" t="s">
        <v>1353</v>
      </c>
      <c r="D138" t="s">
        <v>1354</v>
      </c>
      <c r="F138" s="487"/>
      <c r="G138" s="487" t="s">
        <v>1355</v>
      </c>
      <c r="AB138" s="883">
        <f>'9.12_Maintenance_IR'!Z15</f>
        <v>0</v>
      </c>
      <c r="AC138" s="883">
        <f>'9.12_Maintenance_IR'!AA15</f>
        <v>0</v>
      </c>
      <c r="AD138" s="883">
        <f>'9.12_Maintenance_IR'!AB15</f>
        <v>0</v>
      </c>
      <c r="AE138" s="883">
        <f>'9.12_Maintenance_IR'!AC15</f>
        <v>0</v>
      </c>
      <c r="AF138" s="883">
        <f>'9.12_Maintenance_IR'!AD15</f>
        <v>0</v>
      </c>
      <c r="AI138" s="217" t="s">
        <v>1356</v>
      </c>
      <c r="AM138" s="217" t="s">
        <v>1154</v>
      </c>
    </row>
    <row r="139" spans="2:39" ht="15.5">
      <c r="C139" t="s">
        <v>1353</v>
      </c>
      <c r="D139" t="s">
        <v>1357</v>
      </c>
      <c r="E139" t="s">
        <v>1358</v>
      </c>
      <c r="F139" s="487"/>
      <c r="G139" s="487" t="s">
        <v>1359</v>
      </c>
      <c r="AB139" s="883">
        <f>'9.12_Maintenance_IR'!Z16</f>
        <v>0</v>
      </c>
      <c r="AC139" s="883">
        <f>'9.12_Maintenance_IR'!AA16</f>
        <v>0</v>
      </c>
      <c r="AD139" s="883">
        <f>'9.12_Maintenance_IR'!AB16</f>
        <v>0</v>
      </c>
      <c r="AE139" s="883">
        <f>'9.12_Maintenance_IR'!AC16</f>
        <v>0</v>
      </c>
      <c r="AF139" s="883">
        <f>'9.12_Maintenance_IR'!AD16</f>
        <v>0</v>
      </c>
      <c r="AI139" s="217" t="s">
        <v>1356</v>
      </c>
      <c r="AM139" s="217" t="s">
        <v>1154</v>
      </c>
    </row>
    <row r="141" spans="2:39" ht="15.5">
      <c r="C141" t="s">
        <v>1360</v>
      </c>
      <c r="D141" t="s">
        <v>1361</v>
      </c>
      <c r="E141" t="s">
        <v>1362</v>
      </c>
      <c r="F141" s="487"/>
      <c r="G141" s="487" t="s">
        <v>1359</v>
      </c>
      <c r="AB141" s="883">
        <f>'9.12_Maintenance_IR'!R17</f>
        <v>0</v>
      </c>
      <c r="AC141" s="883">
        <f>'9.12_Maintenance_IR'!S17</f>
        <v>0</v>
      </c>
      <c r="AD141" s="883">
        <f>'9.12_Maintenance_IR'!T17</f>
        <v>0</v>
      </c>
      <c r="AE141" s="883">
        <f>'9.12_Maintenance_IR'!U17</f>
        <v>0</v>
      </c>
      <c r="AF141" s="883">
        <f>'9.12_Maintenance_IR'!V17</f>
        <v>0</v>
      </c>
      <c r="AI141" s="217" t="s">
        <v>1356</v>
      </c>
      <c r="AM141" s="217" t="s">
        <v>1154</v>
      </c>
    </row>
    <row r="142" spans="2:39" ht="15.5">
      <c r="D142" t="s">
        <v>1363</v>
      </c>
      <c r="E142" t="s">
        <v>1364</v>
      </c>
      <c r="F142" s="487"/>
      <c r="G142" s="487" t="s">
        <v>1359</v>
      </c>
      <c r="AB142" s="883">
        <f>'9.12_Maintenance_IR'!R18</f>
        <v>0</v>
      </c>
      <c r="AC142" s="883">
        <f>'9.12_Maintenance_IR'!S18</f>
        <v>0</v>
      </c>
      <c r="AD142" s="883">
        <f>'9.12_Maintenance_IR'!T18</f>
        <v>0</v>
      </c>
      <c r="AE142" s="883">
        <f>'9.12_Maintenance_IR'!U18</f>
        <v>0</v>
      </c>
      <c r="AF142" s="883">
        <f>'9.12_Maintenance_IR'!V18</f>
        <v>0</v>
      </c>
      <c r="AI142" s="217" t="s">
        <v>1356</v>
      </c>
      <c r="AM142" s="217" t="s">
        <v>1154</v>
      </c>
    </row>
    <row r="144" spans="2:39" ht="15.5">
      <c r="C144" t="s">
        <v>1365</v>
      </c>
      <c r="D144" t="s">
        <v>1366</v>
      </c>
      <c r="E144" t="s">
        <v>1367</v>
      </c>
      <c r="F144" s="487"/>
      <c r="G144" s="487" t="s">
        <v>1359</v>
      </c>
      <c r="AB144" s="883">
        <f>'9.12_Maintenance_IR'!Z19</f>
        <v>0</v>
      </c>
      <c r="AC144" s="883">
        <f>'9.12_Maintenance_IR'!AA19</f>
        <v>0</v>
      </c>
      <c r="AD144" s="883">
        <f>'9.12_Maintenance_IR'!AB19</f>
        <v>0</v>
      </c>
      <c r="AE144" s="883">
        <f>'9.12_Maintenance_IR'!AC19</f>
        <v>0</v>
      </c>
      <c r="AF144" s="883">
        <f>'9.12_Maintenance_IR'!AD19</f>
        <v>0</v>
      </c>
      <c r="AI144" s="217" t="s">
        <v>1356</v>
      </c>
      <c r="AM144" s="217" t="s">
        <v>1154</v>
      </c>
    </row>
    <row r="146" spans="1:39" s="684" customFormat="1">
      <c r="B146" s="686"/>
      <c r="AG146" s="685"/>
      <c r="AI146" s="685"/>
    </row>
    <row r="148" spans="1:39">
      <c r="C148" t="s">
        <v>1368</v>
      </c>
      <c r="E148" t="s">
        <v>1369</v>
      </c>
      <c r="G148" s="438" t="s">
        <v>1312</v>
      </c>
      <c r="AB148" s="883">
        <f>'9.2_NTS_shrinkage'!AC10</f>
        <v>0</v>
      </c>
      <c r="AC148" s="883">
        <f>'9.2_NTS_shrinkage'!AD10</f>
        <v>0</v>
      </c>
      <c r="AD148" s="883">
        <f>'9.2_NTS_shrinkage'!AE10</f>
        <v>0</v>
      </c>
      <c r="AE148" s="883">
        <f>'9.2_NTS_shrinkage'!AF10</f>
        <v>0</v>
      </c>
      <c r="AF148" s="883">
        <f>'9.2_NTS_shrinkage'!AG10</f>
        <v>0</v>
      </c>
      <c r="AI148" s="692" t="s">
        <v>1370</v>
      </c>
      <c r="AM148" s="217" t="s">
        <v>1154</v>
      </c>
    </row>
    <row r="149" spans="1:39">
      <c r="C149" t="s">
        <v>1371</v>
      </c>
      <c r="E149" t="s">
        <v>1372</v>
      </c>
      <c r="G149" s="438" t="s">
        <v>1312</v>
      </c>
      <c r="AB149" s="883">
        <f>'9.2_NTS_shrinkage'!AC11</f>
        <v>0</v>
      </c>
      <c r="AC149" s="883">
        <f>'9.2_NTS_shrinkage'!AD11</f>
        <v>0</v>
      </c>
      <c r="AD149" s="883">
        <f>'9.2_NTS_shrinkage'!AE11</f>
        <v>0</v>
      </c>
      <c r="AE149" s="883">
        <f>'9.2_NTS_shrinkage'!AF11</f>
        <v>0</v>
      </c>
      <c r="AF149" s="883">
        <f>'9.2_NTS_shrinkage'!AG11</f>
        <v>0</v>
      </c>
      <c r="AI149" s="692" t="s">
        <v>1370</v>
      </c>
      <c r="AM149" s="217" t="s">
        <v>1154</v>
      </c>
    </row>
    <row r="150" spans="1:39">
      <c r="C150" t="s">
        <v>1373</v>
      </c>
      <c r="E150" t="s">
        <v>1374</v>
      </c>
      <c r="G150" s="438" t="s">
        <v>1312</v>
      </c>
      <c r="AB150" s="883">
        <f>'9.2_NTS_shrinkage'!AC12</f>
        <v>0</v>
      </c>
      <c r="AC150" s="883">
        <f>'9.2_NTS_shrinkage'!AD12</f>
        <v>0</v>
      </c>
      <c r="AD150" s="883">
        <f>'9.2_NTS_shrinkage'!AE12</f>
        <v>0</v>
      </c>
      <c r="AE150" s="883">
        <f>'9.2_NTS_shrinkage'!AF12</f>
        <v>0</v>
      </c>
      <c r="AF150" s="883">
        <f>'9.2_NTS_shrinkage'!AG12</f>
        <v>0</v>
      </c>
      <c r="AI150" s="692" t="s">
        <v>1370</v>
      </c>
      <c r="AM150" s="217" t="s">
        <v>1154</v>
      </c>
    </row>
    <row r="152" spans="1:39" s="46" customFormat="1" ht="18.5">
      <c r="A152" s="47" t="s">
        <v>1375</v>
      </c>
    </row>
  </sheetData>
  <mergeCells count="2">
    <mergeCell ref="AB5:AF5"/>
    <mergeCell ref="AB6:AF6"/>
  </mergeCells>
  <pageMargins left="0.7" right="0.7" top="0.75" bottom="0.75" header="0.3" footer="0.3"/>
  <pageSetup paperSize="9" orientation="portrait" r:id="rId1"/>
  <headerFooter>
    <oddFooter>&amp;C_x000D_&amp;1#&amp;"Calibri"&amp;10&amp;K000000 OFFICIAL-InternalOnly</odd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3B0AF-7459-4B02-B02D-2BED652767A8}">
  <sheetPr>
    <tabColor theme="4" tint="0.39997558519241921"/>
    <pageSetUpPr autoPageBreaks="0"/>
  </sheetPr>
  <dimension ref="A1:BR143"/>
  <sheetViews>
    <sheetView topLeftCell="A63" zoomScale="80" zoomScaleNormal="80" workbookViewId="0">
      <selection activeCell="B89" activeCellId="1" sqref="B76 B89"/>
    </sheetView>
  </sheetViews>
  <sheetFormatPr defaultColWidth="0" defaultRowHeight="14"/>
  <cols>
    <col min="1" max="3" width="1.453125" style="42" customWidth="1"/>
    <col min="4" max="4" width="1.7265625" style="42" customWidth="1"/>
    <col min="5" max="5" width="23.453125" style="42" bestFit="1" customWidth="1"/>
    <col min="6" max="6" width="7.453125" style="42" bestFit="1" customWidth="1"/>
    <col min="7" max="7" width="5.26953125" style="42" bestFit="1" customWidth="1"/>
    <col min="8" max="8" width="5.26953125" style="42" customWidth="1"/>
    <col min="9" max="16" width="1.453125" style="42" customWidth="1"/>
    <col min="17" max="17" width="14.7265625" style="42" bestFit="1" customWidth="1"/>
    <col min="18" max="18" width="1.7265625" style="42" customWidth="1"/>
    <col min="19" max="19" width="21" style="42" bestFit="1" customWidth="1"/>
    <col min="20" max="20" width="38.26953125" style="42" bestFit="1" customWidth="1"/>
    <col min="21" max="21" width="28.7265625" style="42" bestFit="1" customWidth="1"/>
    <col min="22" max="22" width="10.7265625" style="42" bestFit="1" customWidth="1"/>
    <col min="23" max="25" width="1.7265625" style="42" customWidth="1"/>
    <col min="26" max="26" width="10.453125" style="42" bestFit="1" customWidth="1"/>
    <col min="27" max="27" width="11.26953125" style="42" bestFit="1" customWidth="1"/>
    <col min="28" max="33" width="2" style="42" customWidth="1"/>
    <col min="34" max="34" width="5.453125" style="42" bestFit="1" customWidth="1"/>
    <col min="35" max="39" width="10.453125" style="42" customWidth="1"/>
    <col min="40" max="45" width="1.453125" style="42" customWidth="1"/>
    <col min="46" max="63" width="18.453125" style="42" hidden="1" customWidth="1"/>
    <col min="64" max="16384" width="14" style="42" hidden="1"/>
  </cols>
  <sheetData>
    <row r="1" spans="1:70" s="347" customFormat="1" ht="23.5">
      <c r="A1" s="56" t="str">
        <f>'1.1 Cover'!A1</f>
        <v>Regulatory Reporting Pack</v>
      </c>
      <c r="B1" s="46"/>
    </row>
    <row r="2" spans="1:70" s="347" customFormat="1" ht="23.5">
      <c r="A2" s="56" t="str">
        <f>'1.1 Cover'!A2</f>
        <v>Price base - 2018/19</v>
      </c>
      <c r="B2" s="46"/>
    </row>
    <row r="3" spans="1:70" s="347" customFormat="1" ht="23.5">
      <c r="A3" s="56" t="str">
        <f>'1.1 Cover'!A3</f>
        <v>Regulatory Year: April 2022 - March 2023</v>
      </c>
      <c r="B3" s="46"/>
    </row>
    <row r="4" spans="1:70" s="347" customFormat="1" ht="23.5">
      <c r="A4" s="56" t="s">
        <v>1570</v>
      </c>
      <c r="B4" s="46"/>
    </row>
    <row r="6" spans="1:70" s="357" customFormat="1" ht="46.5">
      <c r="A6" s="351"/>
      <c r="B6" s="352"/>
      <c r="C6" s="352"/>
      <c r="D6" s="3" t="s">
        <v>2806</v>
      </c>
      <c r="E6" s="3" t="s">
        <v>2785</v>
      </c>
      <c r="F6" s="3" t="s">
        <v>38</v>
      </c>
      <c r="G6" s="3" t="s">
        <v>215</v>
      </c>
      <c r="H6" s="3" t="s">
        <v>2807</v>
      </c>
      <c r="I6" s="3" t="s">
        <v>2808</v>
      </c>
      <c r="J6" s="3" t="s">
        <v>2809</v>
      </c>
      <c r="K6" s="3" t="s">
        <v>2810</v>
      </c>
      <c r="L6" s="3" t="s">
        <v>2811</v>
      </c>
      <c r="M6" s="3" t="s">
        <v>2812</v>
      </c>
      <c r="N6" s="3" t="s">
        <v>389</v>
      </c>
      <c r="O6" s="3" t="s">
        <v>2813</v>
      </c>
      <c r="P6" s="353" t="s">
        <v>2814</v>
      </c>
      <c r="Q6" s="355" t="s">
        <v>2786</v>
      </c>
      <c r="R6" s="353"/>
      <c r="S6" s="353" t="s">
        <v>2788</v>
      </c>
      <c r="T6" s="353" t="s">
        <v>2789</v>
      </c>
      <c r="U6" s="354" t="s">
        <v>2790</v>
      </c>
      <c r="V6" s="353" t="s">
        <v>2791</v>
      </c>
      <c r="W6" s="353"/>
      <c r="X6" s="353"/>
      <c r="Y6" s="353"/>
      <c r="Z6" s="353" t="s">
        <v>2817</v>
      </c>
      <c r="AA6" s="355"/>
      <c r="AB6" s="356"/>
      <c r="AC6" s="356"/>
      <c r="AD6" s="356"/>
      <c r="AE6" s="356"/>
      <c r="AF6" s="356"/>
      <c r="AG6" s="356"/>
      <c r="AH6" s="353" t="s">
        <v>1387</v>
      </c>
      <c r="AI6" s="1046">
        <v>2022</v>
      </c>
      <c r="AJ6" s="1046">
        <v>2023</v>
      </c>
      <c r="AK6" s="1046">
        <v>2024</v>
      </c>
      <c r="AL6" s="1046">
        <v>2025</v>
      </c>
      <c r="AM6" s="1046">
        <v>2026</v>
      </c>
      <c r="AN6" s="351"/>
      <c r="AO6" s="351"/>
      <c r="AP6" s="351"/>
      <c r="AQ6" s="351"/>
      <c r="AR6" s="351"/>
      <c r="AS6" s="351"/>
      <c r="AT6" s="351"/>
      <c r="AU6" s="351"/>
      <c r="AV6" s="351"/>
      <c r="AW6" s="351"/>
      <c r="AX6" s="351"/>
      <c r="AY6" s="351"/>
      <c r="AZ6" s="351"/>
      <c r="BA6" s="351"/>
      <c r="BB6" s="351"/>
      <c r="BC6" s="351"/>
      <c r="BD6" s="351"/>
      <c r="BE6" s="351"/>
      <c r="BF6" s="351"/>
      <c r="BG6" s="351"/>
      <c r="BH6" s="351"/>
      <c r="BI6" s="351"/>
      <c r="BJ6" s="351"/>
      <c r="BK6" s="351"/>
    </row>
    <row r="8" spans="1:70" s="1" customFormat="1">
      <c r="B8" s="376" t="s">
        <v>2848</v>
      </c>
    </row>
    <row r="10" spans="1:70" ht="15.5">
      <c r="A10" s="362"/>
      <c r="B10" s="363"/>
      <c r="C10" s="363"/>
      <c r="D10" s="364"/>
      <c r="E10" s="364" t="s">
        <v>2794</v>
      </c>
      <c r="F10" s="364"/>
      <c r="G10" s="364" t="s">
        <v>262</v>
      </c>
      <c r="H10" s="364"/>
      <c r="I10" s="364"/>
      <c r="J10" s="364"/>
      <c r="K10" s="364"/>
      <c r="L10" s="364"/>
      <c r="M10" s="364"/>
      <c r="N10" s="364"/>
      <c r="O10" s="364"/>
      <c r="P10" s="362"/>
      <c r="Q10" s="364" t="s">
        <v>162</v>
      </c>
      <c r="R10" s="362"/>
      <c r="S10" s="888"/>
      <c r="T10" s="888"/>
      <c r="U10" s="888"/>
      <c r="V10" s="351" t="s">
        <v>241</v>
      </c>
      <c r="W10" s="351"/>
      <c r="X10" s="351"/>
      <c r="Y10" s="351"/>
      <c r="Z10" s="351" t="s">
        <v>2161</v>
      </c>
      <c r="AA10" s="365"/>
      <c r="AB10" s="362" t="s">
        <v>1</v>
      </c>
      <c r="AC10" s="362"/>
      <c r="AD10" s="362"/>
      <c r="AE10" s="362"/>
      <c r="AF10" s="362"/>
      <c r="AG10" s="362"/>
      <c r="AH10" s="362" t="s">
        <v>1390</v>
      </c>
      <c r="AI10" s="1268"/>
      <c r="AJ10" s="1268"/>
      <c r="AK10" s="1268"/>
      <c r="AL10" s="1268"/>
      <c r="AM10" s="1268"/>
      <c r="AN10" s="362"/>
      <c r="AO10" s="362"/>
      <c r="AP10" s="362"/>
      <c r="AQ10" s="362"/>
      <c r="AR10" s="362"/>
      <c r="AS10" s="366"/>
      <c r="AT10" s="366"/>
      <c r="AU10" s="366"/>
      <c r="AV10" s="366"/>
      <c r="AW10" s="366"/>
      <c r="AX10" s="366"/>
      <c r="AY10" s="362"/>
      <c r="AZ10" s="362"/>
      <c r="BA10" s="362"/>
      <c r="BB10" s="362"/>
      <c r="BC10" s="362"/>
      <c r="BD10" s="362"/>
      <c r="BE10" s="362"/>
      <c r="BF10" s="362"/>
      <c r="BG10" s="366"/>
      <c r="BH10" s="366"/>
      <c r="BI10" s="366"/>
      <c r="BJ10" s="366"/>
      <c r="BK10" s="366"/>
    </row>
    <row r="11" spans="1:70" ht="15.5">
      <c r="A11" s="362"/>
      <c r="B11" s="363"/>
      <c r="C11" s="363"/>
      <c r="D11" s="364"/>
      <c r="E11" s="364" t="s">
        <v>2794</v>
      </c>
      <c r="F11" s="364"/>
      <c r="G11" s="364" t="s">
        <v>262</v>
      </c>
      <c r="H11" s="364"/>
      <c r="I11" s="364"/>
      <c r="J11" s="364"/>
      <c r="K11" s="364"/>
      <c r="L11" s="364"/>
      <c r="M11" s="364"/>
      <c r="N11" s="364"/>
      <c r="O11" s="364"/>
      <c r="P11" s="362"/>
      <c r="Q11" s="364" t="s">
        <v>162</v>
      </c>
      <c r="R11" s="362"/>
      <c r="S11" s="888"/>
      <c r="T11" s="888"/>
      <c r="U11" s="888"/>
      <c r="V11" s="351" t="s">
        <v>241</v>
      </c>
      <c r="W11" s="351"/>
      <c r="X11" s="351"/>
      <c r="Y11" s="351"/>
      <c r="Z11" s="351" t="s">
        <v>2161</v>
      </c>
      <c r="AA11" s="365"/>
      <c r="AB11" s="362" t="s">
        <v>1</v>
      </c>
      <c r="AC11" s="362"/>
      <c r="AD11" s="362"/>
      <c r="AE11" s="362"/>
      <c r="AF11" s="362"/>
      <c r="AG11" s="362"/>
      <c r="AH11" s="362" t="s">
        <v>1390</v>
      </c>
      <c r="AI11" s="1268"/>
      <c r="AJ11" s="1268"/>
      <c r="AK11" s="1268"/>
      <c r="AL11" s="1268"/>
      <c r="AM11" s="1268"/>
      <c r="AN11" s="362"/>
      <c r="AO11" s="362"/>
      <c r="AP11" s="362"/>
      <c r="AQ11" s="362"/>
      <c r="AR11" s="362"/>
      <c r="AS11" s="366"/>
      <c r="AT11" s="366"/>
      <c r="AU11" s="366"/>
      <c r="AV11" s="366"/>
      <c r="AW11" s="366"/>
      <c r="AX11" s="366"/>
      <c r="AY11" s="362"/>
      <c r="AZ11" s="362"/>
      <c r="BA11" s="362"/>
      <c r="BB11" s="362"/>
      <c r="BC11" s="362"/>
      <c r="BD11" s="362"/>
      <c r="BE11" s="362"/>
      <c r="BF11" s="362"/>
      <c r="BG11" s="366"/>
      <c r="BH11" s="366"/>
      <c r="BI11" s="366"/>
      <c r="BJ11" s="366"/>
      <c r="BK11" s="366"/>
    </row>
    <row r="12" spans="1:70" ht="15.5">
      <c r="A12" s="362"/>
      <c r="B12" s="363"/>
      <c r="C12" s="363"/>
      <c r="D12" s="364"/>
      <c r="E12" s="364" t="s">
        <v>2794</v>
      </c>
      <c r="F12" s="364"/>
      <c r="G12" s="364" t="s">
        <v>262</v>
      </c>
      <c r="H12" s="364"/>
      <c r="I12" s="364"/>
      <c r="J12" s="364"/>
      <c r="K12" s="364"/>
      <c r="L12" s="364"/>
      <c r="M12" s="364"/>
      <c r="N12" s="364"/>
      <c r="O12" s="364"/>
      <c r="P12" s="362"/>
      <c r="Q12" s="364" t="s">
        <v>162</v>
      </c>
      <c r="R12" s="362"/>
      <c r="S12" s="888"/>
      <c r="T12" s="888"/>
      <c r="U12" s="888"/>
      <c r="V12" s="351" t="s">
        <v>241</v>
      </c>
      <c r="W12" s="351"/>
      <c r="X12" s="351"/>
      <c r="Y12" s="351"/>
      <c r="Z12" s="351" t="s">
        <v>2161</v>
      </c>
      <c r="AA12" s="365"/>
      <c r="AB12" s="362" t="s">
        <v>1</v>
      </c>
      <c r="AC12" s="362"/>
      <c r="AD12" s="362"/>
      <c r="AE12" s="362"/>
      <c r="AF12" s="362"/>
      <c r="AG12" s="362"/>
      <c r="AH12" s="362" t="s">
        <v>1390</v>
      </c>
      <c r="AI12" s="1268"/>
      <c r="AJ12" s="1268"/>
      <c r="AK12" s="1268"/>
      <c r="AL12" s="1268"/>
      <c r="AM12" s="1268"/>
      <c r="AN12" s="362"/>
      <c r="AO12" s="362"/>
      <c r="AP12" s="362"/>
      <c r="AQ12" s="362"/>
      <c r="AR12" s="362"/>
      <c r="AS12" s="366"/>
      <c r="AT12" s="366"/>
      <c r="AU12" s="366"/>
      <c r="AV12" s="366"/>
      <c r="AW12" s="366"/>
      <c r="AX12" s="366"/>
      <c r="AY12" s="362"/>
      <c r="AZ12" s="362"/>
      <c r="BA12" s="362"/>
      <c r="BB12" s="362"/>
      <c r="BC12" s="362"/>
      <c r="BD12" s="362"/>
      <c r="BE12" s="362"/>
      <c r="BF12" s="362"/>
      <c r="BG12" s="366"/>
      <c r="BH12" s="366"/>
      <c r="BI12" s="366"/>
      <c r="BJ12" s="366"/>
      <c r="BK12" s="366"/>
    </row>
    <row r="13" spans="1:70" ht="15.5">
      <c r="A13" s="362"/>
      <c r="B13" s="363"/>
      <c r="C13" s="363"/>
      <c r="D13" s="364"/>
      <c r="E13" s="364" t="s">
        <v>2794</v>
      </c>
      <c r="F13" s="364"/>
      <c r="G13" s="364" t="s">
        <v>262</v>
      </c>
      <c r="H13" s="364"/>
      <c r="I13" s="364"/>
      <c r="J13" s="364"/>
      <c r="K13" s="364"/>
      <c r="L13" s="364"/>
      <c r="M13" s="364"/>
      <c r="N13" s="364"/>
      <c r="O13" s="364"/>
      <c r="P13" s="362"/>
      <c r="Q13" s="364" t="s">
        <v>162</v>
      </c>
      <c r="R13" s="362"/>
      <c r="S13" s="888"/>
      <c r="T13" s="888"/>
      <c r="U13" s="888"/>
      <c r="V13" s="351" t="s">
        <v>241</v>
      </c>
      <c r="W13" s="351"/>
      <c r="X13" s="351"/>
      <c r="Y13" s="351"/>
      <c r="Z13" s="351" t="s">
        <v>2161</v>
      </c>
      <c r="AA13" s="365"/>
      <c r="AB13" s="362" t="s">
        <v>1</v>
      </c>
      <c r="AC13" s="362"/>
      <c r="AD13" s="362"/>
      <c r="AE13" s="362"/>
      <c r="AF13" s="362"/>
      <c r="AG13" s="362"/>
      <c r="AH13" s="362" t="s">
        <v>1390</v>
      </c>
      <c r="AI13" s="1268"/>
      <c r="AJ13" s="1268"/>
      <c r="AK13" s="1268"/>
      <c r="AL13" s="1268"/>
      <c r="AM13" s="1268"/>
      <c r="AN13" s="362"/>
      <c r="AO13" s="362"/>
      <c r="AP13" s="362"/>
      <c r="AQ13" s="362"/>
      <c r="AR13" s="362"/>
      <c r="AS13" s="366"/>
      <c r="AT13" s="366"/>
      <c r="AU13" s="366"/>
      <c r="AV13" s="366"/>
      <c r="AW13" s="366"/>
      <c r="AX13" s="366"/>
      <c r="AY13" s="362"/>
      <c r="AZ13" s="362"/>
      <c r="BA13" s="362"/>
      <c r="BB13" s="362"/>
      <c r="BC13" s="362"/>
      <c r="BD13" s="362"/>
      <c r="BE13" s="362"/>
      <c r="BF13" s="362"/>
      <c r="BG13" s="366"/>
      <c r="BH13" s="366"/>
      <c r="BI13" s="366"/>
      <c r="BJ13" s="366"/>
      <c r="BK13" s="366"/>
    </row>
    <row r="14" spans="1:70" s="359" customFormat="1">
      <c r="B14" s="367"/>
      <c r="C14" s="367"/>
      <c r="D14" s="364"/>
      <c r="E14" s="364" t="s">
        <v>2794</v>
      </c>
      <c r="F14" s="368"/>
      <c r="G14" s="364" t="s">
        <v>262</v>
      </c>
      <c r="H14" s="368"/>
      <c r="I14" s="368"/>
      <c r="J14" s="368"/>
      <c r="K14" s="368"/>
      <c r="L14" s="368"/>
      <c r="M14" s="368"/>
      <c r="N14" s="368"/>
      <c r="O14" s="368"/>
      <c r="P14" s="362"/>
      <c r="Q14" s="364" t="s">
        <v>162</v>
      </c>
      <c r="R14" s="362"/>
      <c r="S14" s="888"/>
      <c r="T14" s="888"/>
      <c r="U14" s="888"/>
      <c r="V14" s="367" t="s">
        <v>241</v>
      </c>
      <c r="W14" s="367"/>
      <c r="X14" s="367"/>
      <c r="Y14" s="367"/>
      <c r="Z14" s="367" t="s">
        <v>2161</v>
      </c>
      <c r="AA14" s="367"/>
      <c r="AB14" s="367" t="s">
        <v>1</v>
      </c>
      <c r="AC14" s="367"/>
      <c r="AD14" s="367"/>
      <c r="AE14" s="368"/>
      <c r="AF14" s="368"/>
      <c r="AG14" s="368"/>
      <c r="AH14" s="368" t="s">
        <v>1390</v>
      </c>
      <c r="AI14" s="1268"/>
      <c r="AJ14" s="1268"/>
      <c r="AK14" s="1268"/>
      <c r="AL14" s="1268"/>
      <c r="AM14" s="1268"/>
      <c r="AN14" s="368"/>
      <c r="AO14" s="368"/>
      <c r="AP14" s="368"/>
      <c r="AQ14" s="368"/>
      <c r="AR14" s="368"/>
      <c r="AS14" s="368"/>
      <c r="AT14" s="368"/>
      <c r="AU14" s="369"/>
      <c r="AV14" s="369"/>
      <c r="AW14" s="369"/>
      <c r="AY14" s="367"/>
      <c r="AZ14" s="369"/>
      <c r="BA14" s="368"/>
      <c r="BB14" s="368"/>
      <c r="BC14" s="368"/>
      <c r="BD14" s="368"/>
      <c r="BE14" s="368"/>
      <c r="BF14" s="368"/>
      <c r="BG14" s="368"/>
      <c r="BH14" s="368"/>
      <c r="BI14" s="369"/>
      <c r="BJ14" s="369"/>
      <c r="BK14" s="369"/>
      <c r="BL14" s="369"/>
      <c r="BM14" s="369"/>
      <c r="BN14" s="369"/>
      <c r="BO14" s="369"/>
      <c r="BP14" s="369"/>
      <c r="BQ14" s="369"/>
      <c r="BR14" s="368"/>
    </row>
    <row r="15" spans="1:70" s="359" customFormat="1">
      <c r="B15" s="367"/>
      <c r="C15" s="367"/>
      <c r="D15" s="364"/>
      <c r="E15" s="364" t="s">
        <v>2794</v>
      </c>
      <c r="F15" s="368"/>
      <c r="G15" s="364" t="s">
        <v>262</v>
      </c>
      <c r="H15" s="368"/>
      <c r="I15" s="368"/>
      <c r="J15" s="368"/>
      <c r="K15" s="368"/>
      <c r="L15" s="368"/>
      <c r="M15" s="368"/>
      <c r="N15" s="368"/>
      <c r="O15" s="368"/>
      <c r="P15" s="362"/>
      <c r="Q15" s="364" t="s">
        <v>162</v>
      </c>
      <c r="R15" s="362"/>
      <c r="S15" s="888"/>
      <c r="T15" s="888"/>
      <c r="U15" s="888"/>
      <c r="V15" s="367" t="s">
        <v>241</v>
      </c>
      <c r="W15" s="367"/>
      <c r="X15" s="367"/>
      <c r="Y15" s="367"/>
      <c r="Z15" s="367" t="s">
        <v>2161</v>
      </c>
      <c r="AA15" s="367"/>
      <c r="AB15" s="367" t="s">
        <v>1</v>
      </c>
      <c r="AC15" s="367"/>
      <c r="AD15" s="367"/>
      <c r="AE15" s="368"/>
      <c r="AF15" s="368"/>
      <c r="AG15" s="368"/>
      <c r="AH15" s="368" t="s">
        <v>1390</v>
      </c>
      <c r="AI15" s="1268"/>
      <c r="AJ15" s="1268"/>
      <c r="AK15" s="1268"/>
      <c r="AL15" s="1268"/>
      <c r="AM15" s="1268"/>
      <c r="AN15" s="368"/>
      <c r="AO15" s="368"/>
      <c r="AP15" s="368"/>
      <c r="AQ15" s="368"/>
      <c r="AR15" s="368"/>
      <c r="AS15" s="368"/>
      <c r="AT15" s="368"/>
      <c r="AU15" s="369"/>
      <c r="AV15" s="369"/>
      <c r="AW15" s="369"/>
      <c r="AY15" s="367"/>
      <c r="AZ15" s="369"/>
      <c r="BA15" s="368"/>
      <c r="BB15" s="368"/>
      <c r="BC15" s="368"/>
      <c r="BD15" s="368"/>
      <c r="BE15" s="368"/>
      <c r="BF15" s="368"/>
      <c r="BG15" s="368"/>
      <c r="BH15" s="368"/>
      <c r="BI15" s="369"/>
      <c r="BJ15" s="369"/>
      <c r="BK15" s="369"/>
      <c r="BL15" s="369"/>
      <c r="BM15" s="369"/>
      <c r="BN15" s="369"/>
      <c r="BO15" s="369"/>
      <c r="BP15" s="369"/>
      <c r="BQ15" s="369"/>
      <c r="BR15" s="368"/>
    </row>
    <row r="16" spans="1:70" s="359" customFormat="1">
      <c r="B16" s="367"/>
      <c r="C16" s="367"/>
      <c r="D16" s="364"/>
      <c r="E16" s="364" t="s">
        <v>2794</v>
      </c>
      <c r="F16" s="368"/>
      <c r="G16" s="364" t="s">
        <v>262</v>
      </c>
      <c r="H16" s="368"/>
      <c r="I16" s="368"/>
      <c r="J16" s="368"/>
      <c r="K16" s="368"/>
      <c r="L16" s="368"/>
      <c r="M16" s="368"/>
      <c r="N16" s="368"/>
      <c r="O16" s="368"/>
      <c r="P16" s="362"/>
      <c r="Q16" s="364" t="s">
        <v>162</v>
      </c>
      <c r="R16" s="362"/>
      <c r="S16" s="888"/>
      <c r="T16" s="888"/>
      <c r="U16" s="888"/>
      <c r="V16" s="367" t="s">
        <v>241</v>
      </c>
      <c r="W16" s="367"/>
      <c r="X16" s="367"/>
      <c r="Y16" s="367"/>
      <c r="Z16" s="367" t="s">
        <v>2161</v>
      </c>
      <c r="AA16" s="367"/>
      <c r="AB16" s="367" t="s">
        <v>1</v>
      </c>
      <c r="AC16" s="367"/>
      <c r="AD16" s="367"/>
      <c r="AE16" s="368"/>
      <c r="AF16" s="368"/>
      <c r="AG16" s="368"/>
      <c r="AH16" s="368" t="s">
        <v>1390</v>
      </c>
      <c r="AI16" s="1268"/>
      <c r="AJ16" s="1268"/>
      <c r="AK16" s="1268"/>
      <c r="AL16" s="1268"/>
      <c r="AM16" s="1268"/>
      <c r="AN16" s="368"/>
      <c r="AO16" s="368"/>
      <c r="AP16" s="368"/>
      <c r="AQ16" s="368"/>
      <c r="AR16" s="368"/>
      <c r="AS16" s="368"/>
      <c r="AT16" s="368"/>
      <c r="AU16" s="369"/>
      <c r="AV16" s="369"/>
      <c r="AW16" s="369"/>
      <c r="AY16" s="367"/>
      <c r="AZ16" s="369"/>
      <c r="BA16" s="368"/>
      <c r="BB16" s="368"/>
      <c r="BC16" s="368"/>
      <c r="BD16" s="368"/>
      <c r="BE16" s="368"/>
      <c r="BF16" s="368"/>
      <c r="BG16" s="368"/>
      <c r="BH16" s="368"/>
      <c r="BI16" s="369"/>
      <c r="BJ16" s="369"/>
      <c r="BK16" s="369"/>
      <c r="BL16" s="369"/>
      <c r="BM16" s="369"/>
      <c r="BN16" s="369"/>
      <c r="BO16" s="369"/>
      <c r="BP16" s="369"/>
      <c r="BQ16" s="369"/>
      <c r="BR16" s="368"/>
    </row>
    <row r="17" spans="2:70" s="359" customFormat="1">
      <c r="B17" s="367"/>
      <c r="C17" s="367"/>
      <c r="D17" s="364"/>
      <c r="E17" s="364" t="s">
        <v>2794</v>
      </c>
      <c r="F17" s="368"/>
      <c r="G17" s="364" t="s">
        <v>262</v>
      </c>
      <c r="H17" s="368"/>
      <c r="I17" s="368"/>
      <c r="J17" s="368"/>
      <c r="K17" s="368"/>
      <c r="L17" s="368"/>
      <c r="M17" s="368"/>
      <c r="N17" s="368"/>
      <c r="O17" s="368"/>
      <c r="P17" s="362"/>
      <c r="Q17" s="364" t="s">
        <v>162</v>
      </c>
      <c r="R17" s="362"/>
      <c r="S17" s="888"/>
      <c r="T17" s="888"/>
      <c r="U17" s="888"/>
      <c r="V17" s="367" t="s">
        <v>241</v>
      </c>
      <c r="W17" s="367"/>
      <c r="X17" s="367"/>
      <c r="Y17" s="367"/>
      <c r="Z17" s="367" t="s">
        <v>2161</v>
      </c>
      <c r="AA17" s="367"/>
      <c r="AB17" s="367" t="s">
        <v>1</v>
      </c>
      <c r="AC17" s="367"/>
      <c r="AD17" s="367"/>
      <c r="AE17" s="368"/>
      <c r="AF17" s="368"/>
      <c r="AG17" s="368"/>
      <c r="AH17" s="368" t="s">
        <v>1390</v>
      </c>
      <c r="AI17" s="1268"/>
      <c r="AJ17" s="1268"/>
      <c r="AK17" s="1268"/>
      <c r="AL17" s="1268"/>
      <c r="AM17" s="1268"/>
      <c r="AN17" s="368"/>
      <c r="AO17" s="368"/>
      <c r="AP17" s="368"/>
      <c r="AQ17" s="368"/>
      <c r="AR17" s="368"/>
      <c r="AS17" s="368"/>
      <c r="AT17" s="368"/>
      <c r="AU17" s="369"/>
      <c r="AV17" s="369"/>
      <c r="AW17" s="369"/>
      <c r="AY17" s="367"/>
      <c r="AZ17" s="369"/>
      <c r="BA17" s="368"/>
      <c r="BB17" s="368"/>
      <c r="BC17" s="368"/>
      <c r="BD17" s="368"/>
      <c r="BE17" s="368"/>
      <c r="BF17" s="368"/>
      <c r="BG17" s="368"/>
      <c r="BH17" s="368"/>
      <c r="BI17" s="369"/>
      <c r="BJ17" s="369"/>
      <c r="BK17" s="369"/>
      <c r="BL17" s="369"/>
      <c r="BM17" s="369"/>
      <c r="BN17" s="369"/>
      <c r="BO17" s="369"/>
      <c r="BP17" s="369"/>
      <c r="BQ17" s="369"/>
      <c r="BR17" s="368"/>
    </row>
    <row r="18" spans="2:70" s="359" customFormat="1">
      <c r="B18" s="367"/>
      <c r="C18" s="367"/>
      <c r="D18" s="364"/>
      <c r="E18" s="364" t="s">
        <v>2794</v>
      </c>
      <c r="F18" s="368"/>
      <c r="G18" s="364" t="s">
        <v>262</v>
      </c>
      <c r="H18" s="368"/>
      <c r="I18" s="368"/>
      <c r="J18" s="368"/>
      <c r="K18" s="368"/>
      <c r="L18" s="368"/>
      <c r="M18" s="368"/>
      <c r="N18" s="368"/>
      <c r="O18" s="368"/>
      <c r="P18" s="362"/>
      <c r="Q18" s="364" t="s">
        <v>162</v>
      </c>
      <c r="R18" s="362"/>
      <c r="S18" s="888"/>
      <c r="T18" s="888"/>
      <c r="U18" s="888"/>
      <c r="V18" s="367" t="s">
        <v>241</v>
      </c>
      <c r="W18" s="367"/>
      <c r="X18" s="367"/>
      <c r="Y18" s="367"/>
      <c r="Z18" s="367" t="s">
        <v>2161</v>
      </c>
      <c r="AA18" s="367"/>
      <c r="AB18" s="367" t="s">
        <v>1</v>
      </c>
      <c r="AC18" s="367"/>
      <c r="AD18" s="367"/>
      <c r="AE18" s="368"/>
      <c r="AF18" s="368"/>
      <c r="AG18" s="368"/>
      <c r="AH18" s="368" t="s">
        <v>1390</v>
      </c>
      <c r="AI18" s="1268"/>
      <c r="AJ18" s="1268"/>
      <c r="AK18" s="1268"/>
      <c r="AL18" s="1268"/>
      <c r="AM18" s="1268"/>
      <c r="AN18" s="368"/>
      <c r="AO18" s="368"/>
      <c r="AP18" s="368"/>
      <c r="AQ18" s="368"/>
      <c r="AR18" s="368"/>
      <c r="AS18" s="368"/>
      <c r="AT18" s="368"/>
      <c r="AU18" s="369"/>
      <c r="AV18" s="369"/>
      <c r="AW18" s="369"/>
      <c r="AY18" s="367"/>
      <c r="AZ18" s="369"/>
      <c r="BA18" s="368"/>
      <c r="BB18" s="368"/>
      <c r="BC18" s="368"/>
      <c r="BD18" s="368"/>
      <c r="BE18" s="368"/>
      <c r="BF18" s="368"/>
      <c r="BG18" s="368"/>
      <c r="BH18" s="368"/>
      <c r="BI18" s="369"/>
      <c r="BJ18" s="369"/>
      <c r="BK18" s="369"/>
      <c r="BL18" s="369"/>
      <c r="BM18" s="369"/>
      <c r="BN18" s="369"/>
      <c r="BO18" s="369"/>
      <c r="BP18" s="369"/>
      <c r="BQ18" s="369"/>
      <c r="BR18" s="368"/>
    </row>
    <row r="19" spans="2:70" s="359" customFormat="1">
      <c r="B19" s="367"/>
      <c r="C19" s="367"/>
      <c r="D19" s="364"/>
      <c r="E19" s="364" t="s">
        <v>2794</v>
      </c>
      <c r="F19" s="368"/>
      <c r="G19" s="364" t="s">
        <v>262</v>
      </c>
      <c r="H19" s="368"/>
      <c r="I19" s="368"/>
      <c r="J19" s="368"/>
      <c r="K19" s="368"/>
      <c r="L19" s="368"/>
      <c r="M19" s="368"/>
      <c r="N19" s="368"/>
      <c r="O19" s="368"/>
      <c r="P19" s="362"/>
      <c r="Q19" s="364" t="s">
        <v>162</v>
      </c>
      <c r="R19" s="362"/>
      <c r="S19" s="888"/>
      <c r="T19" s="888"/>
      <c r="U19" s="888"/>
      <c r="V19" s="367" t="s">
        <v>241</v>
      </c>
      <c r="W19" s="367"/>
      <c r="X19" s="367"/>
      <c r="Y19" s="367"/>
      <c r="Z19" s="367" t="s">
        <v>2161</v>
      </c>
      <c r="AA19" s="367"/>
      <c r="AB19" s="367" t="s">
        <v>1</v>
      </c>
      <c r="AC19" s="367"/>
      <c r="AD19" s="367"/>
      <c r="AE19" s="368"/>
      <c r="AF19" s="368"/>
      <c r="AG19" s="368"/>
      <c r="AH19" s="368" t="s">
        <v>1390</v>
      </c>
      <c r="AI19" s="1268"/>
      <c r="AJ19" s="1268"/>
      <c r="AK19" s="1268"/>
      <c r="AL19" s="1268"/>
      <c r="AM19" s="1268"/>
      <c r="AN19" s="368"/>
      <c r="AO19" s="368"/>
      <c r="AP19" s="368"/>
      <c r="AQ19" s="368"/>
      <c r="AR19" s="368"/>
      <c r="AS19" s="368"/>
      <c r="AT19" s="368"/>
      <c r="AU19" s="369"/>
      <c r="AV19" s="369"/>
      <c r="AW19" s="369"/>
      <c r="AY19" s="367"/>
      <c r="AZ19" s="369"/>
      <c r="BA19" s="368"/>
      <c r="BB19" s="368"/>
      <c r="BC19" s="368"/>
      <c r="BD19" s="368"/>
      <c r="BE19" s="368"/>
      <c r="BF19" s="368"/>
      <c r="BG19" s="368"/>
      <c r="BH19" s="368"/>
      <c r="BI19" s="369"/>
      <c r="BJ19" s="369"/>
      <c r="BK19" s="369"/>
      <c r="BL19" s="369"/>
      <c r="BM19" s="369"/>
      <c r="BN19" s="369"/>
      <c r="BO19" s="369"/>
      <c r="BP19" s="369"/>
      <c r="BQ19" s="369"/>
      <c r="BR19" s="368"/>
    </row>
    <row r="20" spans="2:70" s="359" customFormat="1">
      <c r="B20" s="367"/>
      <c r="C20" s="367"/>
      <c r="D20" s="364"/>
      <c r="E20" s="364" t="s">
        <v>2794</v>
      </c>
      <c r="F20" s="368"/>
      <c r="G20" s="364" t="s">
        <v>262</v>
      </c>
      <c r="H20" s="368"/>
      <c r="I20" s="368"/>
      <c r="J20" s="368"/>
      <c r="K20" s="368"/>
      <c r="L20" s="368"/>
      <c r="M20" s="368"/>
      <c r="N20" s="368"/>
      <c r="O20" s="368"/>
      <c r="P20" s="362"/>
      <c r="Q20" s="364" t="s">
        <v>162</v>
      </c>
      <c r="R20" s="362"/>
      <c r="S20" s="888"/>
      <c r="T20" s="888"/>
      <c r="U20" s="888"/>
      <c r="V20" s="367" t="s">
        <v>241</v>
      </c>
      <c r="W20" s="367"/>
      <c r="X20" s="367"/>
      <c r="Y20" s="367"/>
      <c r="Z20" s="367" t="s">
        <v>2161</v>
      </c>
      <c r="AA20" s="367"/>
      <c r="AB20" s="367" t="s">
        <v>1</v>
      </c>
      <c r="AC20" s="367"/>
      <c r="AD20" s="367"/>
      <c r="AE20" s="368"/>
      <c r="AF20" s="368"/>
      <c r="AG20" s="368"/>
      <c r="AH20" s="368" t="s">
        <v>1390</v>
      </c>
      <c r="AI20" s="1268"/>
      <c r="AJ20" s="1268"/>
      <c r="AK20" s="1268"/>
      <c r="AL20" s="1268"/>
      <c r="AM20" s="1268"/>
      <c r="AN20" s="368"/>
      <c r="AO20" s="368"/>
      <c r="AP20" s="368"/>
      <c r="AQ20" s="368"/>
      <c r="AR20" s="368"/>
      <c r="AS20" s="368"/>
      <c r="AT20" s="368"/>
      <c r="AU20" s="369"/>
      <c r="AV20" s="369"/>
      <c r="AW20" s="369"/>
      <c r="AY20" s="367"/>
      <c r="AZ20" s="369"/>
      <c r="BA20" s="368"/>
      <c r="BB20" s="368"/>
      <c r="BC20" s="368"/>
      <c r="BD20" s="368"/>
      <c r="BE20" s="368"/>
      <c r="BF20" s="368"/>
      <c r="BG20" s="368"/>
      <c r="BH20" s="368"/>
      <c r="BI20" s="369"/>
      <c r="BJ20" s="369"/>
      <c r="BK20" s="369"/>
      <c r="BL20" s="369"/>
      <c r="BM20" s="369"/>
      <c r="BN20" s="369"/>
      <c r="BO20" s="369"/>
      <c r="BP20" s="369"/>
      <c r="BQ20" s="369"/>
      <c r="BR20" s="368"/>
    </row>
    <row r="21" spans="2:70" s="359" customFormat="1">
      <c r="B21" s="367"/>
      <c r="C21" s="367"/>
      <c r="D21" s="364"/>
      <c r="E21" s="364" t="s">
        <v>2794</v>
      </c>
      <c r="F21" s="368"/>
      <c r="G21" s="364" t="s">
        <v>262</v>
      </c>
      <c r="H21" s="368"/>
      <c r="I21" s="368"/>
      <c r="J21" s="368"/>
      <c r="K21" s="368"/>
      <c r="L21" s="368"/>
      <c r="M21" s="368"/>
      <c r="N21" s="368"/>
      <c r="O21" s="368"/>
      <c r="P21" s="362"/>
      <c r="Q21" s="364" t="s">
        <v>162</v>
      </c>
      <c r="R21" s="362"/>
      <c r="S21" s="888"/>
      <c r="T21" s="888"/>
      <c r="U21" s="888"/>
      <c r="V21" s="367" t="s">
        <v>241</v>
      </c>
      <c r="W21" s="367"/>
      <c r="X21" s="367"/>
      <c r="Y21" s="367"/>
      <c r="Z21" s="367" t="s">
        <v>2161</v>
      </c>
      <c r="AA21" s="367"/>
      <c r="AB21" s="367" t="s">
        <v>1</v>
      </c>
      <c r="AC21" s="367"/>
      <c r="AD21" s="367"/>
      <c r="AE21" s="368"/>
      <c r="AF21" s="368"/>
      <c r="AG21" s="368"/>
      <c r="AH21" s="368" t="s">
        <v>1390</v>
      </c>
      <c r="AI21" s="1268"/>
      <c r="AJ21" s="1268"/>
      <c r="AK21" s="1268"/>
      <c r="AL21" s="1268"/>
      <c r="AM21" s="1268"/>
      <c r="AN21" s="368"/>
      <c r="AO21" s="368"/>
      <c r="AP21" s="368"/>
      <c r="AQ21" s="368"/>
      <c r="AR21" s="368"/>
      <c r="AS21" s="368"/>
      <c r="AT21" s="368"/>
      <c r="AU21" s="369"/>
      <c r="AV21" s="369"/>
      <c r="AW21" s="369"/>
      <c r="AY21" s="367"/>
      <c r="AZ21" s="369"/>
      <c r="BA21" s="368"/>
      <c r="BB21" s="368"/>
      <c r="BC21" s="368"/>
      <c r="BD21" s="368"/>
      <c r="BE21" s="368"/>
      <c r="BF21" s="368"/>
      <c r="BG21" s="368"/>
      <c r="BH21" s="368"/>
      <c r="BI21" s="369"/>
      <c r="BJ21" s="369"/>
      <c r="BK21" s="369"/>
      <c r="BL21" s="369"/>
      <c r="BM21" s="369"/>
      <c r="BN21" s="369"/>
      <c r="BO21" s="369"/>
      <c r="BP21" s="369"/>
      <c r="BQ21" s="369"/>
      <c r="BR21" s="368"/>
    </row>
    <row r="22" spans="2:70" s="359" customFormat="1">
      <c r="B22" s="367"/>
      <c r="C22" s="367"/>
      <c r="D22" s="364"/>
      <c r="E22" s="364" t="s">
        <v>2794</v>
      </c>
      <c r="F22" s="368"/>
      <c r="G22" s="364" t="s">
        <v>262</v>
      </c>
      <c r="H22" s="368"/>
      <c r="I22" s="368"/>
      <c r="J22" s="368"/>
      <c r="K22" s="368"/>
      <c r="L22" s="368"/>
      <c r="M22" s="368"/>
      <c r="N22" s="368"/>
      <c r="O22" s="368"/>
      <c r="P22" s="362"/>
      <c r="Q22" s="364" t="s">
        <v>162</v>
      </c>
      <c r="R22" s="362"/>
      <c r="S22" s="888"/>
      <c r="T22" s="888"/>
      <c r="U22" s="888"/>
      <c r="V22" s="367" t="s">
        <v>241</v>
      </c>
      <c r="W22" s="367"/>
      <c r="X22" s="367"/>
      <c r="Y22" s="367"/>
      <c r="Z22" s="367" t="s">
        <v>2161</v>
      </c>
      <c r="AA22" s="367"/>
      <c r="AB22" s="367" t="s">
        <v>1</v>
      </c>
      <c r="AC22" s="367"/>
      <c r="AD22" s="367"/>
      <c r="AE22" s="368"/>
      <c r="AF22" s="368"/>
      <c r="AG22" s="368"/>
      <c r="AH22" s="368" t="s">
        <v>1390</v>
      </c>
      <c r="AI22" s="1268"/>
      <c r="AJ22" s="1268"/>
      <c r="AK22" s="1268"/>
      <c r="AL22" s="1268"/>
      <c r="AM22" s="1268"/>
      <c r="AN22" s="368"/>
      <c r="AO22" s="368"/>
      <c r="AP22" s="368"/>
      <c r="AQ22" s="368"/>
      <c r="AR22" s="368"/>
      <c r="AS22" s="368"/>
      <c r="AT22" s="368"/>
      <c r="AU22" s="369"/>
      <c r="AV22" s="369"/>
      <c r="AW22" s="369"/>
      <c r="AY22" s="367"/>
      <c r="AZ22" s="369"/>
      <c r="BA22" s="368"/>
      <c r="BB22" s="368"/>
      <c r="BC22" s="368"/>
      <c r="BD22" s="368"/>
      <c r="BE22" s="368"/>
      <c r="BF22" s="368"/>
      <c r="BG22" s="368"/>
      <c r="BH22" s="368"/>
      <c r="BI22" s="369"/>
      <c r="BJ22" s="369"/>
      <c r="BK22" s="369"/>
      <c r="BL22" s="369"/>
      <c r="BM22" s="369"/>
      <c r="BN22" s="369"/>
      <c r="BO22" s="369"/>
      <c r="BP22" s="369"/>
      <c r="BQ22" s="369"/>
      <c r="BR22" s="368"/>
    </row>
    <row r="23" spans="2:70" s="359" customFormat="1">
      <c r="B23" s="367"/>
      <c r="C23" s="367"/>
      <c r="D23" s="364"/>
      <c r="E23" s="364" t="s">
        <v>2794</v>
      </c>
      <c r="F23" s="368"/>
      <c r="G23" s="364" t="s">
        <v>262</v>
      </c>
      <c r="H23" s="368"/>
      <c r="I23" s="368"/>
      <c r="J23" s="368"/>
      <c r="K23" s="368"/>
      <c r="L23" s="368"/>
      <c r="M23" s="368"/>
      <c r="N23" s="368"/>
      <c r="O23" s="368"/>
      <c r="P23" s="362"/>
      <c r="Q23" s="364" t="s">
        <v>162</v>
      </c>
      <c r="R23" s="362"/>
      <c r="S23" s="888"/>
      <c r="T23" s="888"/>
      <c r="U23" s="888"/>
      <c r="V23" s="367" t="s">
        <v>241</v>
      </c>
      <c r="W23" s="367"/>
      <c r="X23" s="367"/>
      <c r="Y23" s="367"/>
      <c r="Z23" s="367" t="s">
        <v>2161</v>
      </c>
      <c r="AA23" s="367"/>
      <c r="AB23" s="367" t="s">
        <v>1</v>
      </c>
      <c r="AC23" s="367"/>
      <c r="AD23" s="367"/>
      <c r="AE23" s="368"/>
      <c r="AF23" s="368"/>
      <c r="AG23" s="368"/>
      <c r="AH23" s="368" t="s">
        <v>1390</v>
      </c>
      <c r="AI23" s="1268"/>
      <c r="AJ23" s="1268"/>
      <c r="AK23" s="1268"/>
      <c r="AL23" s="1268"/>
      <c r="AM23" s="1268"/>
      <c r="AN23" s="368"/>
      <c r="AO23" s="368"/>
      <c r="AP23" s="368"/>
      <c r="AQ23" s="368"/>
      <c r="AR23" s="368"/>
      <c r="AS23" s="368"/>
      <c r="AT23" s="368"/>
      <c r="AU23" s="369"/>
      <c r="AV23" s="369"/>
      <c r="AW23" s="369"/>
      <c r="AY23" s="367"/>
      <c r="AZ23" s="369"/>
      <c r="BA23" s="368"/>
      <c r="BB23" s="368"/>
      <c r="BC23" s="368"/>
      <c r="BD23" s="368"/>
      <c r="BE23" s="368"/>
      <c r="BF23" s="368"/>
      <c r="BG23" s="368"/>
      <c r="BH23" s="368"/>
      <c r="BI23" s="369"/>
      <c r="BJ23" s="369"/>
      <c r="BK23" s="369"/>
      <c r="BL23" s="369"/>
      <c r="BM23" s="369"/>
      <c r="BN23" s="369"/>
      <c r="BO23" s="369"/>
      <c r="BP23" s="369"/>
      <c r="BQ23" s="369"/>
      <c r="BR23" s="368"/>
    </row>
    <row r="24" spans="2:70" s="359" customFormat="1">
      <c r="B24" s="367"/>
      <c r="C24" s="367"/>
      <c r="D24" s="364"/>
      <c r="E24" s="364" t="s">
        <v>2794</v>
      </c>
      <c r="F24" s="368"/>
      <c r="G24" s="364" t="s">
        <v>262</v>
      </c>
      <c r="H24" s="368"/>
      <c r="I24" s="368"/>
      <c r="J24" s="368"/>
      <c r="K24" s="368"/>
      <c r="L24" s="368"/>
      <c r="M24" s="368"/>
      <c r="N24" s="368"/>
      <c r="O24" s="368"/>
      <c r="P24" s="362"/>
      <c r="Q24" s="364" t="s">
        <v>162</v>
      </c>
      <c r="R24" s="362"/>
      <c r="S24" s="888"/>
      <c r="T24" s="888"/>
      <c r="U24" s="888"/>
      <c r="V24" s="367" t="s">
        <v>241</v>
      </c>
      <c r="W24" s="367"/>
      <c r="X24" s="367"/>
      <c r="Y24" s="367"/>
      <c r="Z24" s="367" t="s">
        <v>2161</v>
      </c>
      <c r="AA24" s="367"/>
      <c r="AB24" s="367" t="s">
        <v>1</v>
      </c>
      <c r="AC24" s="367"/>
      <c r="AD24" s="367"/>
      <c r="AE24" s="368"/>
      <c r="AF24" s="368"/>
      <c r="AG24" s="368"/>
      <c r="AH24" s="368" t="s">
        <v>1390</v>
      </c>
      <c r="AI24" s="1268"/>
      <c r="AJ24" s="1268"/>
      <c r="AK24" s="1268"/>
      <c r="AL24" s="1268"/>
      <c r="AM24" s="1268"/>
      <c r="AN24" s="368"/>
      <c r="AO24" s="368"/>
      <c r="AP24" s="368"/>
      <c r="AQ24" s="368"/>
      <c r="AR24" s="368"/>
      <c r="AS24" s="368"/>
      <c r="AT24" s="368"/>
      <c r="AU24" s="369"/>
      <c r="AV24" s="369"/>
      <c r="AW24" s="369"/>
      <c r="AY24" s="367"/>
      <c r="AZ24" s="369"/>
      <c r="BA24" s="368"/>
      <c r="BB24" s="368"/>
      <c r="BC24" s="368"/>
      <c r="BD24" s="368"/>
      <c r="BE24" s="368"/>
      <c r="BF24" s="368"/>
      <c r="BG24" s="368"/>
      <c r="BH24" s="368"/>
      <c r="BI24" s="369"/>
      <c r="BJ24" s="369"/>
      <c r="BK24" s="369"/>
      <c r="BL24" s="369"/>
      <c r="BM24" s="369"/>
      <c r="BN24" s="369"/>
      <c r="BO24" s="369"/>
      <c r="BP24" s="369"/>
      <c r="BQ24" s="369"/>
      <c r="BR24" s="368"/>
    </row>
    <row r="25" spans="2:70" s="359" customFormat="1">
      <c r="D25" s="364"/>
      <c r="E25" s="364" t="s">
        <v>2794</v>
      </c>
      <c r="F25" s="368"/>
      <c r="G25" s="364" t="s">
        <v>262</v>
      </c>
      <c r="H25" s="368"/>
      <c r="I25" s="368"/>
      <c r="J25" s="368"/>
      <c r="K25" s="368"/>
      <c r="L25" s="368"/>
      <c r="M25" s="368"/>
      <c r="N25" s="368"/>
      <c r="O25" s="368"/>
      <c r="P25" s="362"/>
      <c r="Q25" s="364" t="s">
        <v>162</v>
      </c>
      <c r="R25" s="362"/>
      <c r="S25" s="888"/>
      <c r="T25" s="888"/>
      <c r="U25" s="888"/>
      <c r="V25" s="370" t="s">
        <v>241</v>
      </c>
      <c r="W25" s="370"/>
      <c r="X25" s="370"/>
      <c r="Y25" s="370"/>
      <c r="Z25" s="370" t="s">
        <v>2161</v>
      </c>
      <c r="AA25" s="367"/>
      <c r="AB25" s="369" t="s">
        <v>1</v>
      </c>
      <c r="AC25" s="369"/>
      <c r="AD25" s="369"/>
      <c r="AE25" s="368"/>
      <c r="AF25" s="368"/>
      <c r="AG25" s="368"/>
      <c r="AH25" s="368" t="s">
        <v>1390</v>
      </c>
      <c r="AI25" s="1268"/>
      <c r="AJ25" s="1268"/>
      <c r="AK25" s="1268"/>
      <c r="AL25" s="1268"/>
      <c r="AM25" s="1268"/>
      <c r="AN25" s="368"/>
      <c r="AO25" s="368"/>
      <c r="AP25" s="368"/>
      <c r="AQ25" s="368"/>
      <c r="AR25" s="368"/>
      <c r="AS25" s="368"/>
      <c r="AT25" s="368"/>
      <c r="AU25" s="369"/>
      <c r="AV25" s="369"/>
      <c r="AW25" s="369"/>
      <c r="AY25" s="367"/>
      <c r="AZ25" s="369"/>
      <c r="BA25" s="368"/>
      <c r="BB25" s="368"/>
      <c r="BC25" s="368"/>
      <c r="BD25" s="368"/>
      <c r="BE25" s="368"/>
      <c r="BF25" s="368"/>
      <c r="BG25" s="368"/>
      <c r="BH25" s="368"/>
      <c r="BI25" s="369"/>
      <c r="BJ25" s="369"/>
      <c r="BK25" s="369"/>
      <c r="BL25" s="369"/>
      <c r="BM25" s="369"/>
      <c r="BN25" s="369"/>
      <c r="BO25" s="369"/>
      <c r="BP25" s="369"/>
      <c r="BQ25" s="369"/>
      <c r="BR25" s="368"/>
    </row>
    <row r="26" spans="2:70" s="359" customFormat="1">
      <c r="D26" s="364"/>
      <c r="E26" s="364" t="s">
        <v>2794</v>
      </c>
      <c r="F26" s="368"/>
      <c r="G26" s="364" t="s">
        <v>262</v>
      </c>
      <c r="H26" s="368"/>
      <c r="I26" s="368"/>
      <c r="J26" s="368"/>
      <c r="K26" s="368"/>
      <c r="L26" s="368"/>
      <c r="M26" s="368"/>
      <c r="N26" s="368"/>
      <c r="O26" s="368"/>
      <c r="P26" s="362"/>
      <c r="Q26" s="364" t="s">
        <v>162</v>
      </c>
      <c r="R26" s="362"/>
      <c r="S26" s="888"/>
      <c r="T26" s="888"/>
      <c r="U26" s="888"/>
      <c r="V26" s="370" t="s">
        <v>241</v>
      </c>
      <c r="W26" s="370"/>
      <c r="X26" s="370"/>
      <c r="Y26" s="370"/>
      <c r="Z26" s="370" t="s">
        <v>2161</v>
      </c>
      <c r="AA26" s="367"/>
      <c r="AB26" s="369" t="s">
        <v>1</v>
      </c>
      <c r="AC26" s="369"/>
      <c r="AD26" s="369"/>
      <c r="AE26" s="368"/>
      <c r="AF26" s="368"/>
      <c r="AG26" s="368"/>
      <c r="AH26" s="368" t="s">
        <v>1390</v>
      </c>
      <c r="AI26" s="1268"/>
      <c r="AJ26" s="1268"/>
      <c r="AK26" s="1268"/>
      <c r="AL26" s="1268"/>
      <c r="AM26" s="1268"/>
      <c r="AN26" s="368"/>
      <c r="AO26" s="368"/>
      <c r="AP26" s="368"/>
      <c r="AQ26" s="368"/>
      <c r="AR26" s="368"/>
      <c r="AS26" s="368"/>
      <c r="AT26" s="368"/>
      <c r="AU26" s="369"/>
      <c r="AV26" s="369"/>
      <c r="AW26" s="369"/>
      <c r="AY26" s="367"/>
      <c r="AZ26" s="369"/>
      <c r="BA26" s="368"/>
      <c r="BB26" s="368"/>
      <c r="BC26" s="368"/>
      <c r="BD26" s="368"/>
      <c r="BE26" s="368"/>
      <c r="BF26" s="368"/>
      <c r="BG26" s="368"/>
      <c r="BH26" s="368"/>
      <c r="BI26" s="369"/>
      <c r="BJ26" s="369"/>
      <c r="BK26" s="369"/>
      <c r="BL26" s="369"/>
      <c r="BM26" s="369"/>
      <c r="BN26" s="369"/>
      <c r="BO26" s="369"/>
      <c r="BP26" s="369"/>
      <c r="BQ26" s="369"/>
      <c r="BR26" s="368"/>
    </row>
    <row r="27" spans="2:70" s="359" customFormat="1">
      <c r="D27" s="364"/>
      <c r="E27" s="364" t="s">
        <v>2794</v>
      </c>
      <c r="F27" s="368"/>
      <c r="G27" s="364" t="s">
        <v>262</v>
      </c>
      <c r="H27" s="368"/>
      <c r="I27" s="368"/>
      <c r="J27" s="368"/>
      <c r="K27" s="368"/>
      <c r="L27" s="368"/>
      <c r="M27" s="368"/>
      <c r="N27" s="368"/>
      <c r="O27" s="368"/>
      <c r="P27" s="362"/>
      <c r="Q27" s="364" t="s">
        <v>162</v>
      </c>
      <c r="R27" s="362"/>
      <c r="S27" s="888"/>
      <c r="T27" s="888"/>
      <c r="U27" s="888"/>
      <c r="V27" s="370" t="s">
        <v>241</v>
      </c>
      <c r="W27" s="370"/>
      <c r="X27" s="370"/>
      <c r="Y27" s="370"/>
      <c r="Z27" s="370" t="s">
        <v>2161</v>
      </c>
      <c r="AA27" s="367"/>
      <c r="AB27" s="369"/>
      <c r="AC27" s="369"/>
      <c r="AD27" s="369"/>
      <c r="AE27" s="368"/>
      <c r="AF27" s="368"/>
      <c r="AG27" s="368"/>
      <c r="AH27" s="368" t="s">
        <v>1390</v>
      </c>
      <c r="AI27" s="1268"/>
      <c r="AJ27" s="1268"/>
      <c r="AK27" s="1268"/>
      <c r="AL27" s="1268"/>
      <c r="AM27" s="1268"/>
      <c r="AN27" s="368"/>
      <c r="AO27" s="368"/>
      <c r="AP27" s="368"/>
      <c r="AQ27" s="368"/>
      <c r="AR27" s="368"/>
      <c r="AS27" s="368"/>
      <c r="AT27" s="368"/>
      <c r="AU27" s="369"/>
      <c r="AV27" s="369"/>
      <c r="AW27" s="369"/>
      <c r="AY27" s="367"/>
      <c r="AZ27" s="369"/>
      <c r="BA27" s="368"/>
      <c r="BB27" s="368"/>
      <c r="BC27" s="368"/>
      <c r="BD27" s="368"/>
      <c r="BE27" s="368"/>
      <c r="BF27" s="368"/>
      <c r="BG27" s="368"/>
      <c r="BH27" s="368"/>
      <c r="BI27" s="369"/>
      <c r="BJ27" s="369"/>
      <c r="BK27" s="369"/>
      <c r="BL27" s="369"/>
      <c r="BM27" s="369"/>
      <c r="BN27" s="369"/>
      <c r="BO27" s="369"/>
      <c r="BP27" s="369"/>
      <c r="BQ27" s="369"/>
      <c r="BR27" s="368"/>
    </row>
    <row r="28" spans="2:70" s="359" customFormat="1">
      <c r="D28" s="364"/>
      <c r="E28" s="364" t="s">
        <v>2794</v>
      </c>
      <c r="F28" s="368"/>
      <c r="G28" s="364" t="s">
        <v>262</v>
      </c>
      <c r="H28" s="368"/>
      <c r="I28" s="368"/>
      <c r="J28" s="368"/>
      <c r="K28" s="368"/>
      <c r="L28" s="368"/>
      <c r="M28" s="368"/>
      <c r="N28" s="368"/>
      <c r="O28" s="368"/>
      <c r="P28" s="362"/>
      <c r="Q28" s="364" t="s">
        <v>162</v>
      </c>
      <c r="R28" s="362"/>
      <c r="S28" s="888"/>
      <c r="T28" s="888"/>
      <c r="U28" s="888"/>
      <c r="V28" s="370" t="s">
        <v>241</v>
      </c>
      <c r="W28" s="370"/>
      <c r="X28" s="370"/>
      <c r="Y28" s="370"/>
      <c r="Z28" s="370" t="s">
        <v>2161</v>
      </c>
      <c r="AA28" s="367"/>
      <c r="AB28" s="369"/>
      <c r="AC28" s="369"/>
      <c r="AD28" s="369"/>
      <c r="AE28" s="368"/>
      <c r="AF28" s="368"/>
      <c r="AG28" s="368"/>
      <c r="AH28" s="368" t="s">
        <v>1390</v>
      </c>
      <c r="AI28" s="1268"/>
      <c r="AJ28" s="1268"/>
      <c r="AK28" s="1268"/>
      <c r="AL28" s="1268"/>
      <c r="AM28" s="1268"/>
      <c r="AN28" s="368"/>
      <c r="AO28" s="368"/>
      <c r="AP28" s="368"/>
      <c r="AQ28" s="368"/>
      <c r="AR28" s="368"/>
      <c r="AS28" s="368"/>
      <c r="AT28" s="368"/>
      <c r="AU28" s="369"/>
      <c r="AV28" s="369"/>
      <c r="AW28" s="369"/>
      <c r="AY28" s="367"/>
      <c r="AZ28" s="369"/>
      <c r="BA28" s="368"/>
      <c r="BB28" s="368"/>
      <c r="BC28" s="368"/>
      <c r="BD28" s="368"/>
      <c r="BE28" s="368"/>
      <c r="BF28" s="368"/>
      <c r="BG28" s="368"/>
      <c r="BH28" s="368"/>
      <c r="BI28" s="369"/>
      <c r="BJ28" s="369"/>
      <c r="BK28" s="369"/>
      <c r="BL28" s="369"/>
      <c r="BM28" s="369"/>
      <c r="BN28" s="369"/>
      <c r="BO28" s="369"/>
      <c r="BP28" s="369"/>
      <c r="BQ28" s="369"/>
      <c r="BR28" s="368"/>
    </row>
    <row r="29" spans="2:70" s="359" customFormat="1">
      <c r="D29" s="364"/>
      <c r="E29" s="364" t="s">
        <v>2794</v>
      </c>
      <c r="F29" s="368"/>
      <c r="G29" s="364" t="s">
        <v>262</v>
      </c>
      <c r="H29" s="368"/>
      <c r="I29" s="368"/>
      <c r="J29" s="368"/>
      <c r="K29" s="368"/>
      <c r="L29" s="368"/>
      <c r="M29" s="368"/>
      <c r="N29" s="368"/>
      <c r="O29" s="368"/>
      <c r="P29" s="362"/>
      <c r="Q29" s="364" t="s">
        <v>162</v>
      </c>
      <c r="R29" s="362"/>
      <c r="S29" s="888"/>
      <c r="T29" s="888"/>
      <c r="U29" s="888"/>
      <c r="V29" s="370" t="s">
        <v>241</v>
      </c>
      <c r="W29" s="370"/>
      <c r="X29" s="370"/>
      <c r="Y29" s="370"/>
      <c r="Z29" s="370" t="s">
        <v>2161</v>
      </c>
      <c r="AA29" s="367"/>
      <c r="AB29" s="369"/>
      <c r="AC29" s="369"/>
      <c r="AD29" s="369"/>
      <c r="AE29" s="368"/>
      <c r="AF29" s="368"/>
      <c r="AG29" s="368"/>
      <c r="AH29" s="368" t="s">
        <v>1390</v>
      </c>
      <c r="AI29" s="1268"/>
      <c r="AJ29" s="1268"/>
      <c r="AK29" s="1268"/>
      <c r="AL29" s="1268"/>
      <c r="AM29" s="1268"/>
      <c r="AN29" s="368"/>
      <c r="AO29" s="368"/>
      <c r="AP29" s="368"/>
      <c r="AQ29" s="368"/>
      <c r="AR29" s="368"/>
      <c r="AS29" s="368"/>
      <c r="AT29" s="368"/>
      <c r="AU29" s="369"/>
      <c r="AV29" s="369"/>
      <c r="AW29" s="369"/>
      <c r="AY29" s="367"/>
      <c r="AZ29" s="369"/>
      <c r="BA29" s="368"/>
      <c r="BB29" s="368"/>
      <c r="BC29" s="368"/>
      <c r="BD29" s="368"/>
      <c r="BE29" s="368"/>
      <c r="BF29" s="368"/>
      <c r="BG29" s="368"/>
      <c r="BH29" s="368"/>
      <c r="BI29" s="369"/>
      <c r="BJ29" s="369"/>
      <c r="BK29" s="369"/>
      <c r="BL29" s="369"/>
      <c r="BM29" s="369"/>
      <c r="BN29" s="369"/>
      <c r="BO29" s="369"/>
      <c r="BP29" s="369"/>
      <c r="BQ29" s="369"/>
      <c r="BR29" s="368"/>
    </row>
    <row r="30" spans="2:70" s="359" customFormat="1">
      <c r="D30" s="364"/>
      <c r="E30" s="364" t="s">
        <v>2794</v>
      </c>
      <c r="F30" s="368"/>
      <c r="G30" s="364" t="s">
        <v>262</v>
      </c>
      <c r="H30" s="368"/>
      <c r="I30" s="368"/>
      <c r="J30" s="368"/>
      <c r="K30" s="368"/>
      <c r="L30" s="368"/>
      <c r="M30" s="368"/>
      <c r="N30" s="368"/>
      <c r="O30" s="368"/>
      <c r="P30" s="362"/>
      <c r="Q30" s="364" t="s">
        <v>162</v>
      </c>
      <c r="R30" s="362"/>
      <c r="S30" s="888"/>
      <c r="T30" s="888"/>
      <c r="U30" s="888"/>
      <c r="V30" s="370" t="s">
        <v>241</v>
      </c>
      <c r="W30" s="370"/>
      <c r="X30" s="370"/>
      <c r="Y30" s="370"/>
      <c r="Z30" s="370" t="s">
        <v>2161</v>
      </c>
      <c r="AA30" s="367"/>
      <c r="AB30" s="369"/>
      <c r="AC30" s="369"/>
      <c r="AD30" s="369"/>
      <c r="AE30" s="368"/>
      <c r="AF30" s="368"/>
      <c r="AG30" s="368"/>
      <c r="AH30" s="368" t="s">
        <v>1390</v>
      </c>
      <c r="AI30" s="1268"/>
      <c r="AJ30" s="1268"/>
      <c r="AK30" s="1268"/>
      <c r="AL30" s="1268"/>
      <c r="AM30" s="1268"/>
      <c r="AN30" s="368"/>
      <c r="AO30" s="368"/>
      <c r="AP30" s="368"/>
      <c r="AQ30" s="368"/>
      <c r="AR30" s="368"/>
      <c r="AS30" s="368"/>
      <c r="AT30" s="368"/>
      <c r="AU30" s="369"/>
      <c r="AV30" s="369"/>
      <c r="AW30" s="369"/>
      <c r="AY30" s="367"/>
      <c r="AZ30" s="369"/>
      <c r="BA30" s="368"/>
      <c r="BB30" s="368"/>
      <c r="BC30" s="368"/>
      <c r="BD30" s="368"/>
      <c r="BE30" s="368"/>
      <c r="BF30" s="368"/>
      <c r="BG30" s="368"/>
      <c r="BH30" s="368"/>
      <c r="BI30" s="369"/>
      <c r="BJ30" s="369"/>
      <c r="BK30" s="369"/>
      <c r="BL30" s="369"/>
      <c r="BM30" s="369"/>
      <c r="BN30" s="369"/>
      <c r="BO30" s="369"/>
      <c r="BP30" s="369"/>
      <c r="BQ30" s="369"/>
      <c r="BR30" s="368"/>
    </row>
    <row r="31" spans="2:70" s="359" customFormat="1">
      <c r="D31" s="364"/>
      <c r="E31" s="364" t="s">
        <v>2794</v>
      </c>
      <c r="F31" s="368"/>
      <c r="G31" s="364" t="s">
        <v>262</v>
      </c>
      <c r="H31" s="368"/>
      <c r="I31" s="368"/>
      <c r="J31" s="368"/>
      <c r="K31" s="368"/>
      <c r="L31" s="368"/>
      <c r="M31" s="368"/>
      <c r="N31" s="368"/>
      <c r="O31" s="368"/>
      <c r="P31" s="362"/>
      <c r="Q31" s="364" t="s">
        <v>162</v>
      </c>
      <c r="R31" s="362"/>
      <c r="S31" s="888"/>
      <c r="T31" s="888"/>
      <c r="U31" s="888"/>
      <c r="V31" s="370" t="s">
        <v>241</v>
      </c>
      <c r="W31" s="370"/>
      <c r="X31" s="370"/>
      <c r="Y31" s="370"/>
      <c r="Z31" s="370" t="s">
        <v>2161</v>
      </c>
      <c r="AA31" s="367"/>
      <c r="AB31" s="369"/>
      <c r="AC31" s="369"/>
      <c r="AD31" s="369"/>
      <c r="AE31" s="368"/>
      <c r="AF31" s="368"/>
      <c r="AG31" s="368"/>
      <c r="AH31" s="368" t="s">
        <v>1390</v>
      </c>
      <c r="AI31" s="1268"/>
      <c r="AJ31" s="1268"/>
      <c r="AK31" s="1268"/>
      <c r="AL31" s="1268"/>
      <c r="AM31" s="1268"/>
      <c r="AN31" s="368"/>
      <c r="AO31" s="368"/>
      <c r="AP31" s="368"/>
      <c r="AQ31" s="368"/>
      <c r="AR31" s="368"/>
      <c r="AS31" s="368"/>
      <c r="AT31" s="368"/>
      <c r="AU31" s="369"/>
      <c r="AV31" s="369"/>
      <c r="AW31" s="369"/>
      <c r="AY31" s="367"/>
      <c r="AZ31" s="369"/>
      <c r="BA31" s="368"/>
      <c r="BB31" s="368"/>
      <c r="BC31" s="368"/>
      <c r="BD31" s="368"/>
      <c r="BE31" s="368"/>
      <c r="BF31" s="368"/>
      <c r="BG31" s="368"/>
      <c r="BH31" s="368"/>
      <c r="BI31" s="369"/>
      <c r="BJ31" s="369"/>
      <c r="BK31" s="369"/>
      <c r="BL31" s="369"/>
      <c r="BM31" s="369"/>
      <c r="BN31" s="369"/>
      <c r="BO31" s="369"/>
      <c r="BP31" s="369"/>
      <c r="BQ31" s="369"/>
      <c r="BR31" s="368"/>
    </row>
    <row r="32" spans="2:70" s="359" customFormat="1">
      <c r="D32" s="364"/>
      <c r="E32" s="364" t="s">
        <v>2794</v>
      </c>
      <c r="F32" s="368"/>
      <c r="G32" s="364" t="s">
        <v>262</v>
      </c>
      <c r="H32" s="368"/>
      <c r="I32" s="368"/>
      <c r="J32" s="368"/>
      <c r="K32" s="368"/>
      <c r="L32" s="368"/>
      <c r="M32" s="368"/>
      <c r="N32" s="368"/>
      <c r="O32" s="368"/>
      <c r="P32" s="362"/>
      <c r="Q32" s="364" t="s">
        <v>162</v>
      </c>
      <c r="R32" s="362"/>
      <c r="S32" s="888"/>
      <c r="T32" s="888"/>
      <c r="U32" s="888"/>
      <c r="V32" s="370" t="s">
        <v>241</v>
      </c>
      <c r="W32" s="370"/>
      <c r="X32" s="370"/>
      <c r="Y32" s="370"/>
      <c r="Z32" s="370" t="s">
        <v>2161</v>
      </c>
      <c r="AA32" s="367"/>
      <c r="AB32" s="369"/>
      <c r="AC32" s="369"/>
      <c r="AD32" s="369"/>
      <c r="AE32" s="368"/>
      <c r="AF32" s="368"/>
      <c r="AG32" s="368"/>
      <c r="AH32" s="368" t="s">
        <v>1390</v>
      </c>
      <c r="AI32" s="1268"/>
      <c r="AJ32" s="1268"/>
      <c r="AK32" s="1268"/>
      <c r="AL32" s="1268"/>
      <c r="AM32" s="1268"/>
      <c r="AN32" s="368"/>
      <c r="AO32" s="368"/>
      <c r="AP32" s="368"/>
      <c r="AQ32" s="368"/>
      <c r="AR32" s="368"/>
      <c r="AS32" s="368"/>
      <c r="AT32" s="368"/>
      <c r="AU32" s="369"/>
      <c r="AV32" s="369"/>
      <c r="AW32" s="369"/>
      <c r="AY32" s="367"/>
      <c r="AZ32" s="369"/>
      <c r="BA32" s="368"/>
      <c r="BB32" s="368"/>
      <c r="BC32" s="368"/>
      <c r="BD32" s="368"/>
      <c r="BE32" s="368"/>
      <c r="BF32" s="368"/>
      <c r="BG32" s="368"/>
      <c r="BH32" s="368"/>
      <c r="BI32" s="369"/>
      <c r="BJ32" s="369"/>
      <c r="BK32" s="369"/>
      <c r="BL32" s="369"/>
      <c r="BM32" s="369"/>
      <c r="BN32" s="369"/>
      <c r="BO32" s="369"/>
      <c r="BP32" s="369"/>
      <c r="BQ32" s="369"/>
      <c r="BR32" s="368"/>
    </row>
    <row r="33" spans="2:70" s="359" customFormat="1">
      <c r="D33" s="364"/>
      <c r="E33" s="364" t="s">
        <v>2794</v>
      </c>
      <c r="F33" s="368"/>
      <c r="G33" s="364" t="s">
        <v>262</v>
      </c>
      <c r="H33" s="368"/>
      <c r="I33" s="368"/>
      <c r="J33" s="368"/>
      <c r="K33" s="368"/>
      <c r="L33" s="368"/>
      <c r="M33" s="368"/>
      <c r="N33" s="368"/>
      <c r="O33" s="368"/>
      <c r="P33" s="362"/>
      <c r="Q33" s="364" t="s">
        <v>162</v>
      </c>
      <c r="R33" s="362"/>
      <c r="S33" s="888"/>
      <c r="T33" s="888"/>
      <c r="U33" s="888"/>
      <c r="V33" s="370" t="s">
        <v>241</v>
      </c>
      <c r="W33" s="370"/>
      <c r="X33" s="370"/>
      <c r="Y33" s="370"/>
      <c r="Z33" s="370" t="s">
        <v>2161</v>
      </c>
      <c r="AA33" s="367"/>
      <c r="AB33" s="369"/>
      <c r="AC33" s="369"/>
      <c r="AD33" s="369"/>
      <c r="AE33" s="368"/>
      <c r="AF33" s="368"/>
      <c r="AG33" s="368"/>
      <c r="AH33" s="368" t="s">
        <v>1390</v>
      </c>
      <c r="AI33" s="1268"/>
      <c r="AJ33" s="1268"/>
      <c r="AK33" s="1268"/>
      <c r="AL33" s="1268"/>
      <c r="AM33" s="1268"/>
      <c r="AN33" s="368"/>
      <c r="AO33" s="368"/>
      <c r="AP33" s="368"/>
      <c r="AQ33" s="368"/>
      <c r="AR33" s="368"/>
      <c r="AS33" s="368"/>
      <c r="AT33" s="368"/>
      <c r="AU33" s="369"/>
      <c r="AV33" s="369"/>
      <c r="AW33" s="369"/>
      <c r="AY33" s="367"/>
      <c r="AZ33" s="369"/>
      <c r="BA33" s="368"/>
      <c r="BB33" s="368"/>
      <c r="BC33" s="368"/>
      <c r="BD33" s="368"/>
      <c r="BE33" s="368"/>
      <c r="BF33" s="368"/>
      <c r="BG33" s="368"/>
      <c r="BH33" s="368"/>
      <c r="BI33" s="369"/>
      <c r="BJ33" s="369"/>
      <c r="BK33" s="369"/>
      <c r="BL33" s="369"/>
      <c r="BM33" s="369"/>
      <c r="BN33" s="369"/>
      <c r="BO33" s="369"/>
      <c r="BP33" s="369"/>
      <c r="BQ33" s="369"/>
      <c r="BR33" s="368"/>
    </row>
    <row r="34" spans="2:70" s="359" customFormat="1">
      <c r="D34" s="364"/>
      <c r="E34" s="364" t="s">
        <v>2794</v>
      </c>
      <c r="F34" s="368"/>
      <c r="G34" s="364" t="s">
        <v>262</v>
      </c>
      <c r="H34" s="368"/>
      <c r="I34" s="368"/>
      <c r="J34" s="368"/>
      <c r="K34" s="368"/>
      <c r="L34" s="368"/>
      <c r="M34" s="368"/>
      <c r="N34" s="368"/>
      <c r="O34" s="368"/>
      <c r="P34" s="362"/>
      <c r="Q34" s="364" t="s">
        <v>162</v>
      </c>
      <c r="R34" s="362"/>
      <c r="S34" s="888"/>
      <c r="T34" s="888"/>
      <c r="U34" s="888"/>
      <c r="V34" s="370" t="s">
        <v>241</v>
      </c>
      <c r="W34" s="370"/>
      <c r="X34" s="370"/>
      <c r="Y34" s="370"/>
      <c r="Z34" s="370" t="s">
        <v>2161</v>
      </c>
      <c r="AA34" s="367"/>
      <c r="AB34" s="369"/>
      <c r="AC34" s="369"/>
      <c r="AD34" s="369"/>
      <c r="AE34" s="368"/>
      <c r="AF34" s="368"/>
      <c r="AG34" s="368"/>
      <c r="AH34" s="368" t="s">
        <v>1390</v>
      </c>
      <c r="AI34" s="1268"/>
      <c r="AJ34" s="1268"/>
      <c r="AK34" s="1268"/>
      <c r="AL34" s="1268"/>
      <c r="AM34" s="1268"/>
      <c r="AN34" s="368"/>
      <c r="AO34" s="368"/>
      <c r="AP34" s="368"/>
      <c r="AQ34" s="368"/>
      <c r="AR34" s="368"/>
      <c r="AS34" s="368"/>
      <c r="AT34" s="368"/>
      <c r="AU34" s="369"/>
      <c r="AV34" s="369"/>
      <c r="AW34" s="369"/>
      <c r="AY34" s="367"/>
      <c r="AZ34" s="369"/>
      <c r="BA34" s="368"/>
      <c r="BB34" s="368"/>
      <c r="BC34" s="368"/>
      <c r="BD34" s="368"/>
      <c r="BE34" s="368"/>
      <c r="BF34" s="368"/>
      <c r="BG34" s="368"/>
      <c r="BH34" s="368"/>
      <c r="BI34" s="369"/>
      <c r="BJ34" s="369"/>
      <c r="BK34" s="369"/>
      <c r="BL34" s="369"/>
      <c r="BM34" s="369"/>
      <c r="BN34" s="369"/>
      <c r="BO34" s="369"/>
      <c r="BP34" s="369"/>
      <c r="BQ34" s="369"/>
      <c r="BR34" s="368"/>
    </row>
    <row r="35" spans="2:70" s="359" customFormat="1">
      <c r="D35" s="364"/>
      <c r="E35" s="364" t="s">
        <v>2794</v>
      </c>
      <c r="F35" s="368"/>
      <c r="G35" s="364" t="s">
        <v>262</v>
      </c>
      <c r="H35" s="368"/>
      <c r="I35" s="368"/>
      <c r="J35" s="368"/>
      <c r="K35" s="368"/>
      <c r="L35" s="368"/>
      <c r="M35" s="368"/>
      <c r="N35" s="368"/>
      <c r="O35" s="368"/>
      <c r="P35" s="362"/>
      <c r="Q35" s="364" t="s">
        <v>162</v>
      </c>
      <c r="R35" s="362"/>
      <c r="S35" s="888"/>
      <c r="T35" s="888"/>
      <c r="U35" s="888"/>
      <c r="V35" s="370" t="s">
        <v>241</v>
      </c>
      <c r="W35" s="370"/>
      <c r="X35" s="370"/>
      <c r="Y35" s="370"/>
      <c r="Z35" s="370" t="s">
        <v>2161</v>
      </c>
      <c r="AA35" s="367"/>
      <c r="AB35" s="369"/>
      <c r="AC35" s="369"/>
      <c r="AD35" s="369"/>
      <c r="AE35" s="368"/>
      <c r="AF35" s="368"/>
      <c r="AG35" s="368"/>
      <c r="AH35" s="368" t="s">
        <v>1390</v>
      </c>
      <c r="AI35" s="1268"/>
      <c r="AJ35" s="1268"/>
      <c r="AK35" s="1268"/>
      <c r="AL35" s="1268"/>
      <c r="AM35" s="1268"/>
      <c r="AN35" s="368"/>
      <c r="AO35" s="368"/>
      <c r="AP35" s="368"/>
      <c r="AQ35" s="368"/>
      <c r="AR35" s="368"/>
      <c r="AS35" s="368"/>
      <c r="AT35" s="368"/>
      <c r="AU35" s="369"/>
      <c r="AV35" s="369"/>
      <c r="AW35" s="369"/>
      <c r="AY35" s="367"/>
      <c r="AZ35" s="369"/>
      <c r="BA35" s="368"/>
      <c r="BB35" s="368"/>
      <c r="BC35" s="368"/>
      <c r="BD35" s="368"/>
      <c r="BE35" s="368"/>
      <c r="BF35" s="368"/>
      <c r="BG35" s="368"/>
      <c r="BH35" s="368"/>
      <c r="BI35" s="369"/>
      <c r="BJ35" s="369"/>
      <c r="BK35" s="369"/>
      <c r="BL35" s="369"/>
      <c r="BM35" s="369"/>
      <c r="BN35" s="369"/>
      <c r="BO35" s="369"/>
      <c r="BP35" s="369"/>
      <c r="BQ35" s="369"/>
      <c r="BR35" s="368"/>
    </row>
    <row r="36" spans="2:70" s="359" customFormat="1">
      <c r="D36" s="364"/>
      <c r="E36" s="364" t="s">
        <v>2794</v>
      </c>
      <c r="F36" s="368"/>
      <c r="G36" s="364" t="s">
        <v>262</v>
      </c>
      <c r="H36" s="368"/>
      <c r="I36" s="368"/>
      <c r="J36" s="368"/>
      <c r="K36" s="368"/>
      <c r="L36" s="368"/>
      <c r="M36" s="368"/>
      <c r="N36" s="368"/>
      <c r="O36" s="368"/>
      <c r="P36" s="362"/>
      <c r="Q36" s="364" t="s">
        <v>162</v>
      </c>
      <c r="R36" s="362"/>
      <c r="S36" s="888"/>
      <c r="T36" s="888"/>
      <c r="U36" s="888"/>
      <c r="V36" s="370" t="s">
        <v>241</v>
      </c>
      <c r="W36" s="370"/>
      <c r="X36" s="370"/>
      <c r="Y36" s="370"/>
      <c r="Z36" s="370" t="s">
        <v>2161</v>
      </c>
      <c r="AA36" s="367"/>
      <c r="AB36" s="369"/>
      <c r="AC36" s="369"/>
      <c r="AD36" s="369"/>
      <c r="AE36" s="368"/>
      <c r="AF36" s="368"/>
      <c r="AG36" s="368"/>
      <c r="AH36" s="368" t="s">
        <v>1390</v>
      </c>
      <c r="AI36" s="1268"/>
      <c r="AJ36" s="1268"/>
      <c r="AK36" s="1268"/>
      <c r="AL36" s="1268"/>
      <c r="AM36" s="1268"/>
      <c r="AN36" s="368"/>
      <c r="AO36" s="368"/>
      <c r="AP36" s="368"/>
      <c r="AQ36" s="368"/>
      <c r="AR36" s="368"/>
      <c r="AS36" s="368"/>
      <c r="AT36" s="368"/>
      <c r="AU36" s="369"/>
      <c r="AV36" s="369"/>
      <c r="AW36" s="369"/>
      <c r="AY36" s="367"/>
      <c r="AZ36" s="369"/>
      <c r="BA36" s="368"/>
      <c r="BB36" s="368"/>
      <c r="BC36" s="368"/>
      <c r="BD36" s="368"/>
      <c r="BE36" s="368"/>
      <c r="BF36" s="368"/>
      <c r="BG36" s="368"/>
      <c r="BH36" s="368"/>
      <c r="BI36" s="369"/>
      <c r="BJ36" s="369"/>
      <c r="BK36" s="369"/>
      <c r="BL36" s="369"/>
      <c r="BM36" s="369"/>
      <c r="BN36" s="369"/>
      <c r="BO36" s="369"/>
      <c r="BP36" s="369"/>
      <c r="BQ36" s="369"/>
      <c r="BR36" s="368"/>
    </row>
    <row r="37" spans="2:70" s="359" customFormat="1">
      <c r="D37" s="364"/>
      <c r="E37" s="364" t="s">
        <v>2794</v>
      </c>
      <c r="F37" s="368"/>
      <c r="G37" s="364" t="s">
        <v>262</v>
      </c>
      <c r="H37" s="368"/>
      <c r="I37" s="368"/>
      <c r="J37" s="368"/>
      <c r="K37" s="368"/>
      <c r="L37" s="368"/>
      <c r="M37" s="368"/>
      <c r="N37" s="368"/>
      <c r="O37" s="368"/>
      <c r="P37" s="362"/>
      <c r="Q37" s="364" t="s">
        <v>162</v>
      </c>
      <c r="R37" s="362"/>
      <c r="S37" s="888"/>
      <c r="T37" s="888"/>
      <c r="U37" s="888"/>
      <c r="V37" s="370" t="s">
        <v>241</v>
      </c>
      <c r="W37" s="370"/>
      <c r="X37" s="370"/>
      <c r="Y37" s="370"/>
      <c r="Z37" s="370" t="s">
        <v>2161</v>
      </c>
      <c r="AA37" s="367"/>
      <c r="AB37" s="369"/>
      <c r="AC37" s="369"/>
      <c r="AD37" s="369"/>
      <c r="AE37" s="368"/>
      <c r="AF37" s="368"/>
      <c r="AG37" s="368"/>
      <c r="AH37" s="368" t="s">
        <v>1390</v>
      </c>
      <c r="AI37" s="1268"/>
      <c r="AJ37" s="1268"/>
      <c r="AK37" s="1268"/>
      <c r="AL37" s="1268"/>
      <c r="AM37" s="1268"/>
      <c r="AN37" s="368"/>
      <c r="AO37" s="368"/>
      <c r="AP37" s="368"/>
      <c r="AQ37" s="368"/>
      <c r="AR37" s="368"/>
      <c r="AS37" s="368"/>
      <c r="AT37" s="368"/>
      <c r="AU37" s="369"/>
      <c r="AV37" s="369"/>
      <c r="AW37" s="369"/>
      <c r="AY37" s="367"/>
      <c r="AZ37" s="369"/>
      <c r="BA37" s="368"/>
      <c r="BB37" s="368"/>
      <c r="BC37" s="368"/>
      <c r="BD37" s="368"/>
      <c r="BE37" s="368"/>
      <c r="BF37" s="368"/>
      <c r="BG37" s="368"/>
      <c r="BH37" s="368"/>
      <c r="BI37" s="369"/>
      <c r="BJ37" s="369"/>
      <c r="BK37" s="369"/>
      <c r="BL37" s="369"/>
      <c r="BM37" s="369"/>
      <c r="BN37" s="369"/>
      <c r="BO37" s="369"/>
      <c r="BP37" s="369"/>
      <c r="BQ37" s="369"/>
      <c r="BR37" s="368"/>
    </row>
    <row r="38" spans="2:70" s="359" customFormat="1">
      <c r="D38" s="364"/>
      <c r="E38" s="364" t="s">
        <v>2794</v>
      </c>
      <c r="F38" s="368"/>
      <c r="G38" s="364" t="s">
        <v>262</v>
      </c>
      <c r="H38" s="368"/>
      <c r="I38" s="368"/>
      <c r="J38" s="368"/>
      <c r="K38" s="368"/>
      <c r="L38" s="368"/>
      <c r="M38" s="368"/>
      <c r="N38" s="368"/>
      <c r="O38" s="368"/>
      <c r="P38" s="362"/>
      <c r="Q38" s="364" t="s">
        <v>162</v>
      </c>
      <c r="R38" s="362"/>
      <c r="S38" s="888"/>
      <c r="T38" s="888"/>
      <c r="U38" s="888"/>
      <c r="V38" s="370" t="s">
        <v>241</v>
      </c>
      <c r="W38" s="370"/>
      <c r="X38" s="370"/>
      <c r="Y38" s="370"/>
      <c r="Z38" s="370" t="s">
        <v>2161</v>
      </c>
      <c r="AA38" s="367"/>
      <c r="AB38" s="369"/>
      <c r="AC38" s="369"/>
      <c r="AD38" s="369"/>
      <c r="AE38" s="368"/>
      <c r="AF38" s="368"/>
      <c r="AG38" s="368"/>
      <c r="AH38" s="368" t="s">
        <v>1390</v>
      </c>
      <c r="AI38" s="1268"/>
      <c r="AJ38" s="1268"/>
      <c r="AK38" s="1268"/>
      <c r="AL38" s="1268"/>
      <c r="AM38" s="1268"/>
      <c r="AN38" s="368"/>
      <c r="AO38" s="368"/>
      <c r="AP38" s="368"/>
      <c r="AQ38" s="368"/>
      <c r="AR38" s="368"/>
      <c r="AS38" s="368"/>
      <c r="AT38" s="368"/>
      <c r="AU38" s="369"/>
      <c r="AV38" s="369"/>
      <c r="AW38" s="369"/>
      <c r="AY38" s="367"/>
      <c r="AZ38" s="369"/>
      <c r="BA38" s="368"/>
      <c r="BB38" s="368"/>
      <c r="BC38" s="368"/>
      <c r="BD38" s="368"/>
      <c r="BE38" s="368"/>
      <c r="BF38" s="368"/>
      <c r="BG38" s="368"/>
      <c r="BH38" s="368"/>
      <c r="BI38" s="369"/>
      <c r="BJ38" s="369"/>
      <c r="BK38" s="369"/>
      <c r="BL38" s="369"/>
      <c r="BM38" s="369"/>
      <c r="BN38" s="369"/>
      <c r="BO38" s="369"/>
      <c r="BP38" s="369"/>
      <c r="BQ38" s="369"/>
      <c r="BR38" s="368"/>
    </row>
    <row r="39" spans="2:70" s="359" customFormat="1">
      <c r="D39" s="364"/>
      <c r="E39" s="364" t="s">
        <v>2794</v>
      </c>
      <c r="F39" s="368"/>
      <c r="G39" s="364" t="s">
        <v>262</v>
      </c>
      <c r="H39" s="368"/>
      <c r="I39" s="368"/>
      <c r="J39" s="368"/>
      <c r="K39" s="368"/>
      <c r="L39" s="368"/>
      <c r="M39" s="368"/>
      <c r="N39" s="368"/>
      <c r="O39" s="368"/>
      <c r="P39" s="362"/>
      <c r="Q39" s="364" t="s">
        <v>162</v>
      </c>
      <c r="R39" s="362"/>
      <c r="S39" s="888"/>
      <c r="T39" s="888"/>
      <c r="U39" s="888"/>
      <c r="V39" s="370" t="s">
        <v>241</v>
      </c>
      <c r="W39" s="370"/>
      <c r="X39" s="370"/>
      <c r="Y39" s="370"/>
      <c r="Z39" s="370" t="s">
        <v>2161</v>
      </c>
      <c r="AA39" s="367"/>
      <c r="AB39" s="369"/>
      <c r="AC39" s="369"/>
      <c r="AD39" s="369"/>
      <c r="AE39" s="368"/>
      <c r="AF39" s="368"/>
      <c r="AG39" s="368"/>
      <c r="AH39" s="368" t="s">
        <v>1390</v>
      </c>
      <c r="AI39" s="1268"/>
      <c r="AJ39" s="1268"/>
      <c r="AK39" s="1268"/>
      <c r="AL39" s="1268"/>
      <c r="AM39" s="1268"/>
      <c r="AN39" s="368"/>
      <c r="AO39" s="368"/>
      <c r="AP39" s="368"/>
      <c r="AQ39" s="368"/>
      <c r="AR39" s="368"/>
      <c r="AS39" s="368"/>
      <c r="AT39" s="368"/>
      <c r="AU39" s="369"/>
      <c r="AV39" s="369"/>
      <c r="AW39" s="369"/>
      <c r="AY39" s="367"/>
      <c r="AZ39" s="369"/>
      <c r="BA39" s="368"/>
      <c r="BB39" s="368"/>
      <c r="BC39" s="368"/>
      <c r="BD39" s="368"/>
      <c r="BE39" s="368"/>
      <c r="BF39" s="368"/>
      <c r="BG39" s="368"/>
      <c r="BH39" s="368"/>
      <c r="BI39" s="369"/>
      <c r="BJ39" s="369"/>
      <c r="BK39" s="369"/>
      <c r="BL39" s="369"/>
      <c r="BM39" s="369"/>
      <c r="BN39" s="369"/>
      <c r="BO39" s="369"/>
      <c r="BP39" s="369"/>
      <c r="BQ39" s="369"/>
      <c r="BR39" s="368"/>
    </row>
    <row r="40" spans="2:70" s="359" customFormat="1">
      <c r="D40" s="364"/>
      <c r="E40" s="364" t="s">
        <v>2794</v>
      </c>
      <c r="F40" s="368"/>
      <c r="G40" s="364" t="s">
        <v>262</v>
      </c>
      <c r="H40" s="368"/>
      <c r="I40" s="368"/>
      <c r="J40" s="368"/>
      <c r="K40" s="368"/>
      <c r="L40" s="368"/>
      <c r="M40" s="368"/>
      <c r="N40" s="368"/>
      <c r="O40" s="368"/>
      <c r="P40" s="362"/>
      <c r="Q40" s="364" t="s">
        <v>162</v>
      </c>
      <c r="R40" s="362"/>
      <c r="S40" s="888"/>
      <c r="T40" s="888"/>
      <c r="U40" s="888"/>
      <c r="V40" s="370" t="s">
        <v>241</v>
      </c>
      <c r="W40" s="370"/>
      <c r="X40" s="370"/>
      <c r="Y40" s="370"/>
      <c r="Z40" s="370" t="s">
        <v>2161</v>
      </c>
      <c r="AA40" s="367"/>
      <c r="AB40" s="369"/>
      <c r="AC40" s="369"/>
      <c r="AD40" s="369"/>
      <c r="AE40" s="368"/>
      <c r="AF40" s="368"/>
      <c r="AG40" s="368"/>
      <c r="AH40" s="368" t="s">
        <v>1390</v>
      </c>
      <c r="AI40" s="1268"/>
      <c r="AJ40" s="1268"/>
      <c r="AK40" s="1268"/>
      <c r="AL40" s="1268"/>
      <c r="AM40" s="1268"/>
      <c r="AN40" s="368"/>
      <c r="AO40" s="368"/>
      <c r="AP40" s="368"/>
      <c r="AQ40" s="368"/>
      <c r="AR40" s="368"/>
      <c r="AS40" s="368"/>
      <c r="AT40" s="368"/>
      <c r="AU40" s="369"/>
      <c r="AV40" s="369"/>
      <c r="AW40" s="369"/>
      <c r="AY40" s="367"/>
      <c r="AZ40" s="369"/>
      <c r="BA40" s="368"/>
      <c r="BB40" s="368"/>
      <c r="BC40" s="368"/>
      <c r="BD40" s="368"/>
      <c r="BE40" s="368"/>
      <c r="BF40" s="368"/>
      <c r="BG40" s="368"/>
      <c r="BH40" s="368"/>
      <c r="BI40" s="369"/>
      <c r="BJ40" s="369"/>
      <c r="BK40" s="369"/>
      <c r="BL40" s="369"/>
      <c r="BM40" s="369"/>
      <c r="BN40" s="369"/>
      <c r="BO40" s="369"/>
      <c r="BP40" s="369"/>
      <c r="BQ40" s="369"/>
      <c r="BR40" s="368"/>
    </row>
    <row r="41" spans="2:70" s="359" customFormat="1">
      <c r="B41" s="367"/>
      <c r="C41" s="367"/>
      <c r="D41" s="364"/>
      <c r="E41" s="364" t="s">
        <v>2794</v>
      </c>
      <c r="F41" s="368"/>
      <c r="G41" s="364" t="s">
        <v>262</v>
      </c>
      <c r="H41" s="368"/>
      <c r="I41" s="368"/>
      <c r="J41" s="368"/>
      <c r="K41" s="368"/>
      <c r="L41" s="368"/>
      <c r="M41" s="368"/>
      <c r="N41" s="368"/>
      <c r="O41" s="368"/>
      <c r="P41" s="362"/>
      <c r="Q41" s="364" t="s">
        <v>162</v>
      </c>
      <c r="R41" s="362"/>
      <c r="S41" s="888"/>
      <c r="T41" s="888"/>
      <c r="U41" s="888"/>
      <c r="V41" s="367" t="s">
        <v>241</v>
      </c>
      <c r="W41" s="367"/>
      <c r="X41" s="367"/>
      <c r="Y41" s="367"/>
      <c r="Z41" s="367" t="s">
        <v>2161</v>
      </c>
      <c r="AA41" s="367"/>
      <c r="AB41" s="367" t="s">
        <v>1</v>
      </c>
      <c r="AC41" s="367"/>
      <c r="AD41" s="367"/>
      <c r="AE41" s="368"/>
      <c r="AF41" s="368"/>
      <c r="AG41" s="368"/>
      <c r="AH41" s="368" t="s">
        <v>1390</v>
      </c>
      <c r="AI41" s="1268"/>
      <c r="AJ41" s="1268"/>
      <c r="AK41" s="1268"/>
      <c r="AL41" s="1268"/>
      <c r="AM41" s="1268"/>
      <c r="AN41" s="368"/>
      <c r="AO41" s="368"/>
      <c r="AP41" s="368"/>
      <c r="AQ41" s="368"/>
      <c r="AR41" s="368"/>
      <c r="AS41" s="368"/>
      <c r="AT41" s="368"/>
      <c r="AU41" s="369"/>
      <c r="AV41" s="369"/>
      <c r="AW41" s="369"/>
      <c r="AY41" s="367"/>
      <c r="AZ41" s="369"/>
      <c r="BA41" s="368"/>
      <c r="BB41" s="368"/>
      <c r="BC41" s="368"/>
      <c r="BD41" s="368"/>
      <c r="BE41" s="368"/>
      <c r="BF41" s="368"/>
      <c r="BG41" s="368"/>
      <c r="BH41" s="368"/>
      <c r="BI41" s="369"/>
      <c r="BJ41" s="369"/>
      <c r="BK41" s="369"/>
      <c r="BL41" s="369"/>
      <c r="BM41" s="369"/>
      <c r="BN41" s="369"/>
      <c r="BO41" s="369"/>
      <c r="BP41" s="369"/>
      <c r="BQ41" s="369"/>
      <c r="BR41" s="368"/>
    </row>
    <row r="42" spans="2:70" s="359" customFormat="1">
      <c r="B42" s="367"/>
      <c r="C42" s="367"/>
      <c r="D42" s="364"/>
      <c r="E42" s="364" t="s">
        <v>2794</v>
      </c>
      <c r="F42" s="368"/>
      <c r="G42" s="364" t="s">
        <v>262</v>
      </c>
      <c r="H42" s="368"/>
      <c r="I42" s="368"/>
      <c r="J42" s="368"/>
      <c r="K42" s="368"/>
      <c r="L42" s="368"/>
      <c r="M42" s="368"/>
      <c r="N42" s="368"/>
      <c r="O42" s="368"/>
      <c r="P42" s="362"/>
      <c r="Q42" s="364" t="s">
        <v>162</v>
      </c>
      <c r="R42" s="362"/>
      <c r="S42" s="888"/>
      <c r="T42" s="888"/>
      <c r="U42" s="888"/>
      <c r="V42" s="367" t="s">
        <v>241</v>
      </c>
      <c r="W42" s="367"/>
      <c r="X42" s="367"/>
      <c r="Y42" s="367"/>
      <c r="Z42" s="367" t="s">
        <v>2161</v>
      </c>
      <c r="AA42" s="367"/>
      <c r="AB42" s="367" t="s">
        <v>1</v>
      </c>
      <c r="AC42" s="367"/>
      <c r="AD42" s="367"/>
      <c r="AE42" s="368"/>
      <c r="AF42" s="368"/>
      <c r="AG42" s="368"/>
      <c r="AH42" s="368" t="s">
        <v>1390</v>
      </c>
      <c r="AI42" s="1268"/>
      <c r="AJ42" s="1268"/>
      <c r="AK42" s="1268"/>
      <c r="AL42" s="1268"/>
      <c r="AM42" s="1268"/>
      <c r="AN42" s="368"/>
      <c r="AO42" s="368"/>
      <c r="AP42" s="368"/>
      <c r="AQ42" s="368"/>
      <c r="AR42" s="368"/>
      <c r="AS42" s="368"/>
      <c r="AT42" s="368"/>
      <c r="AU42" s="369"/>
      <c r="AV42" s="369"/>
      <c r="AW42" s="369"/>
      <c r="AY42" s="367"/>
      <c r="AZ42" s="369"/>
      <c r="BA42" s="368"/>
      <c r="BB42" s="368"/>
      <c r="BC42" s="368"/>
      <c r="BD42" s="368"/>
      <c r="BE42" s="368"/>
      <c r="BF42" s="368"/>
      <c r="BG42" s="368"/>
      <c r="BH42" s="368"/>
      <c r="BI42" s="369"/>
      <c r="BJ42" s="369"/>
      <c r="BK42" s="369"/>
      <c r="BL42" s="369"/>
      <c r="BM42" s="369"/>
      <c r="BN42" s="369"/>
      <c r="BO42" s="369"/>
      <c r="BP42" s="369"/>
      <c r="BQ42" s="369"/>
      <c r="BR42" s="368"/>
    </row>
    <row r="43" spans="2:70" s="359" customFormat="1">
      <c r="B43" s="367"/>
      <c r="C43" s="367"/>
      <c r="D43" s="364"/>
      <c r="E43" s="364" t="s">
        <v>2794</v>
      </c>
      <c r="F43" s="368"/>
      <c r="G43" s="364" t="s">
        <v>262</v>
      </c>
      <c r="H43" s="368"/>
      <c r="I43" s="368"/>
      <c r="J43" s="368"/>
      <c r="K43" s="368"/>
      <c r="L43" s="368"/>
      <c r="M43" s="368"/>
      <c r="N43" s="368"/>
      <c r="O43" s="368"/>
      <c r="P43" s="362"/>
      <c r="Q43" s="364" t="s">
        <v>162</v>
      </c>
      <c r="R43" s="362"/>
      <c r="S43" s="888"/>
      <c r="T43" s="888"/>
      <c r="U43" s="888"/>
      <c r="V43" s="367" t="s">
        <v>241</v>
      </c>
      <c r="W43" s="367"/>
      <c r="X43" s="367"/>
      <c r="Y43" s="367"/>
      <c r="Z43" s="367" t="s">
        <v>2161</v>
      </c>
      <c r="AA43" s="367"/>
      <c r="AB43" s="367" t="s">
        <v>1</v>
      </c>
      <c r="AC43" s="367"/>
      <c r="AD43" s="367"/>
      <c r="AE43" s="368"/>
      <c r="AF43" s="368"/>
      <c r="AG43" s="368"/>
      <c r="AH43" s="368" t="s">
        <v>1390</v>
      </c>
      <c r="AI43" s="1268"/>
      <c r="AJ43" s="1268"/>
      <c r="AK43" s="1268"/>
      <c r="AL43" s="1268"/>
      <c r="AM43" s="1268"/>
      <c r="AN43" s="368"/>
      <c r="AO43" s="368"/>
      <c r="AP43" s="368"/>
      <c r="AQ43" s="368"/>
      <c r="AR43" s="368"/>
      <c r="AS43" s="368"/>
      <c r="AT43" s="368"/>
      <c r="AU43" s="369"/>
      <c r="AV43" s="369"/>
      <c r="AW43" s="369"/>
      <c r="AY43" s="367"/>
      <c r="AZ43" s="369"/>
      <c r="BA43" s="368"/>
      <c r="BB43" s="368"/>
      <c r="BC43" s="368"/>
      <c r="BD43" s="368"/>
      <c r="BE43" s="368"/>
      <c r="BF43" s="368"/>
      <c r="BG43" s="368"/>
      <c r="BH43" s="368"/>
      <c r="BI43" s="369"/>
      <c r="BJ43" s="369"/>
      <c r="BK43" s="369"/>
      <c r="BL43" s="369"/>
      <c r="BM43" s="369"/>
      <c r="BN43" s="369"/>
      <c r="BO43" s="369"/>
      <c r="BP43" s="369"/>
      <c r="BQ43" s="369"/>
      <c r="BR43" s="368"/>
    </row>
    <row r="44" spans="2:70" s="359" customFormat="1">
      <c r="B44" s="367"/>
      <c r="C44" s="367"/>
      <c r="D44" s="364"/>
      <c r="E44" s="364" t="s">
        <v>2794</v>
      </c>
      <c r="F44" s="368"/>
      <c r="G44" s="364" t="s">
        <v>262</v>
      </c>
      <c r="H44" s="368"/>
      <c r="I44" s="368"/>
      <c r="J44" s="368"/>
      <c r="K44" s="368"/>
      <c r="L44" s="368"/>
      <c r="M44" s="368"/>
      <c r="N44" s="368"/>
      <c r="O44" s="368"/>
      <c r="P44" s="362"/>
      <c r="Q44" s="364" t="s">
        <v>162</v>
      </c>
      <c r="R44" s="362"/>
      <c r="S44" s="888"/>
      <c r="T44" s="888"/>
      <c r="U44" s="888"/>
      <c r="V44" s="367" t="s">
        <v>241</v>
      </c>
      <c r="W44" s="367"/>
      <c r="X44" s="367"/>
      <c r="Y44" s="367"/>
      <c r="Z44" s="367" t="s">
        <v>2161</v>
      </c>
      <c r="AA44" s="367"/>
      <c r="AB44" s="367" t="s">
        <v>1</v>
      </c>
      <c r="AC44" s="367"/>
      <c r="AD44" s="367"/>
      <c r="AE44" s="368"/>
      <c r="AF44" s="368"/>
      <c r="AG44" s="368"/>
      <c r="AH44" s="368" t="s">
        <v>1390</v>
      </c>
      <c r="AI44" s="1268"/>
      <c r="AJ44" s="1268"/>
      <c r="AK44" s="1268"/>
      <c r="AL44" s="1268"/>
      <c r="AM44" s="1268"/>
      <c r="AN44" s="368"/>
      <c r="AO44" s="368"/>
      <c r="AP44" s="368"/>
      <c r="AQ44" s="368"/>
      <c r="AR44" s="368"/>
      <c r="AS44" s="368"/>
      <c r="AT44" s="368"/>
      <c r="AU44" s="369"/>
      <c r="AV44" s="369"/>
      <c r="AW44" s="369"/>
      <c r="AY44" s="367"/>
      <c r="AZ44" s="369"/>
      <c r="BA44" s="368"/>
      <c r="BB44" s="368"/>
      <c r="BC44" s="368"/>
      <c r="BD44" s="368"/>
      <c r="BE44" s="368"/>
      <c r="BF44" s="368"/>
      <c r="BG44" s="368"/>
      <c r="BH44" s="368"/>
      <c r="BI44" s="369"/>
      <c r="BJ44" s="369"/>
      <c r="BK44" s="369"/>
      <c r="BL44" s="369"/>
      <c r="BM44" s="369"/>
      <c r="BN44" s="369"/>
      <c r="BO44" s="369"/>
      <c r="BP44" s="369"/>
      <c r="BQ44" s="369"/>
      <c r="BR44" s="368"/>
    </row>
    <row r="45" spans="2:70" s="359" customFormat="1">
      <c r="B45" s="367"/>
      <c r="C45" s="367"/>
      <c r="D45" s="364"/>
      <c r="E45" s="364" t="s">
        <v>2794</v>
      </c>
      <c r="F45" s="368"/>
      <c r="G45" s="364" t="s">
        <v>262</v>
      </c>
      <c r="H45" s="368"/>
      <c r="I45" s="368"/>
      <c r="J45" s="368"/>
      <c r="K45" s="368"/>
      <c r="L45" s="368"/>
      <c r="M45" s="368"/>
      <c r="N45" s="368"/>
      <c r="O45" s="368"/>
      <c r="P45" s="362"/>
      <c r="Q45" s="364" t="s">
        <v>162</v>
      </c>
      <c r="R45" s="362"/>
      <c r="S45" s="888"/>
      <c r="T45" s="888"/>
      <c r="U45" s="888"/>
      <c r="V45" s="367" t="s">
        <v>241</v>
      </c>
      <c r="W45" s="367"/>
      <c r="X45" s="367"/>
      <c r="Y45" s="367"/>
      <c r="Z45" s="367" t="s">
        <v>2161</v>
      </c>
      <c r="AA45" s="367"/>
      <c r="AB45" s="367" t="s">
        <v>1</v>
      </c>
      <c r="AC45" s="367"/>
      <c r="AD45" s="367"/>
      <c r="AE45" s="368"/>
      <c r="AF45" s="368"/>
      <c r="AG45" s="368"/>
      <c r="AH45" s="368" t="s">
        <v>1390</v>
      </c>
      <c r="AI45" s="1268"/>
      <c r="AJ45" s="1268"/>
      <c r="AK45" s="1268"/>
      <c r="AL45" s="1268"/>
      <c r="AM45" s="1268"/>
      <c r="AN45" s="368"/>
      <c r="AO45" s="368"/>
      <c r="AP45" s="368"/>
      <c r="AQ45" s="368"/>
      <c r="AR45" s="368"/>
      <c r="AS45" s="368"/>
      <c r="AT45" s="368"/>
      <c r="AU45" s="369"/>
      <c r="AV45" s="369"/>
      <c r="AW45" s="369"/>
      <c r="AY45" s="367"/>
      <c r="AZ45" s="369"/>
      <c r="BA45" s="368"/>
      <c r="BB45" s="368"/>
      <c r="BC45" s="368"/>
      <c r="BD45" s="368"/>
      <c r="BE45" s="368"/>
      <c r="BF45" s="368"/>
      <c r="BG45" s="368"/>
      <c r="BH45" s="368"/>
      <c r="BI45" s="369"/>
      <c r="BJ45" s="369"/>
      <c r="BK45" s="369"/>
      <c r="BL45" s="369"/>
      <c r="BM45" s="369"/>
      <c r="BN45" s="369"/>
      <c r="BO45" s="369"/>
      <c r="BP45" s="369"/>
      <c r="BQ45" s="369"/>
      <c r="BR45" s="368"/>
    </row>
    <row r="46" spans="2:70" s="359" customFormat="1">
      <c r="D46" s="364"/>
      <c r="E46" s="364" t="s">
        <v>2794</v>
      </c>
      <c r="F46" s="368"/>
      <c r="G46" s="364" t="s">
        <v>262</v>
      </c>
      <c r="H46" s="368"/>
      <c r="I46" s="368"/>
      <c r="J46" s="368"/>
      <c r="K46" s="368"/>
      <c r="L46" s="368"/>
      <c r="M46" s="368"/>
      <c r="N46" s="368"/>
      <c r="O46" s="368"/>
      <c r="P46" s="362"/>
      <c r="Q46" s="364" t="s">
        <v>162</v>
      </c>
      <c r="R46" s="362"/>
      <c r="S46" s="888"/>
      <c r="T46" s="888"/>
      <c r="U46" s="888"/>
      <c r="V46" s="370" t="s">
        <v>241</v>
      </c>
      <c r="W46" s="370"/>
      <c r="X46" s="370"/>
      <c r="Y46" s="370"/>
      <c r="Z46" s="370" t="s">
        <v>2161</v>
      </c>
      <c r="AA46" s="367"/>
      <c r="AB46" s="369" t="s">
        <v>1</v>
      </c>
      <c r="AC46" s="369"/>
      <c r="AD46" s="369"/>
      <c r="AE46" s="368"/>
      <c r="AF46" s="368"/>
      <c r="AG46" s="368"/>
      <c r="AH46" s="368" t="s">
        <v>1390</v>
      </c>
      <c r="AI46" s="1268"/>
      <c r="AJ46" s="1268"/>
      <c r="AK46" s="1268"/>
      <c r="AL46" s="1268"/>
      <c r="AM46" s="1268"/>
      <c r="AN46" s="368"/>
      <c r="AO46" s="368"/>
      <c r="AP46" s="368"/>
      <c r="AQ46" s="368"/>
      <c r="AR46" s="368"/>
      <c r="AS46" s="368"/>
      <c r="AT46" s="368"/>
      <c r="AU46" s="369"/>
      <c r="AV46" s="369"/>
      <c r="AW46" s="369"/>
      <c r="AY46" s="367"/>
      <c r="AZ46" s="369"/>
      <c r="BA46" s="368"/>
      <c r="BB46" s="368"/>
      <c r="BC46" s="368"/>
      <c r="BD46" s="368"/>
      <c r="BE46" s="368"/>
      <c r="BF46" s="368"/>
      <c r="BG46" s="368"/>
      <c r="BH46" s="368"/>
      <c r="BI46" s="369"/>
      <c r="BJ46" s="369"/>
      <c r="BK46" s="369"/>
      <c r="BL46" s="369"/>
      <c r="BM46" s="369"/>
      <c r="BN46" s="369"/>
      <c r="BO46" s="369"/>
      <c r="BP46" s="369"/>
      <c r="BQ46" s="369"/>
      <c r="BR46" s="368"/>
    </row>
    <row r="47" spans="2:70" s="359" customFormat="1">
      <c r="D47" s="364"/>
      <c r="E47" s="364" t="s">
        <v>2794</v>
      </c>
      <c r="F47" s="368"/>
      <c r="G47" s="364" t="s">
        <v>262</v>
      </c>
      <c r="H47" s="368"/>
      <c r="I47" s="368"/>
      <c r="J47" s="368"/>
      <c r="K47" s="368"/>
      <c r="L47" s="368"/>
      <c r="M47" s="368"/>
      <c r="N47" s="368"/>
      <c r="O47" s="368"/>
      <c r="P47" s="362"/>
      <c r="Q47" s="364" t="s">
        <v>162</v>
      </c>
      <c r="R47" s="362"/>
      <c r="S47" s="888"/>
      <c r="T47" s="888"/>
      <c r="U47" s="888"/>
      <c r="V47" s="370" t="s">
        <v>241</v>
      </c>
      <c r="W47" s="370"/>
      <c r="X47" s="370"/>
      <c r="Y47" s="370"/>
      <c r="Z47" s="370" t="s">
        <v>2161</v>
      </c>
      <c r="AA47" s="367"/>
      <c r="AB47" s="369" t="s">
        <v>1</v>
      </c>
      <c r="AC47" s="369"/>
      <c r="AD47" s="369"/>
      <c r="AE47" s="368"/>
      <c r="AF47" s="368"/>
      <c r="AG47" s="368"/>
      <c r="AH47" s="368" t="s">
        <v>1390</v>
      </c>
      <c r="AI47" s="1268"/>
      <c r="AJ47" s="1268"/>
      <c r="AK47" s="1268"/>
      <c r="AL47" s="1268"/>
      <c r="AM47" s="1268"/>
      <c r="AN47" s="368"/>
      <c r="AO47" s="368"/>
      <c r="AP47" s="368"/>
      <c r="AQ47" s="368"/>
      <c r="AR47" s="368"/>
      <c r="AS47" s="368"/>
      <c r="AT47" s="368"/>
      <c r="AU47" s="369"/>
      <c r="AV47" s="369"/>
      <c r="AW47" s="369"/>
      <c r="AY47" s="367"/>
      <c r="AZ47" s="369"/>
      <c r="BA47" s="368"/>
      <c r="BB47" s="368"/>
      <c r="BC47" s="368"/>
      <c r="BD47" s="368"/>
      <c r="BE47" s="368"/>
      <c r="BF47" s="368"/>
      <c r="BG47" s="368"/>
      <c r="BH47" s="368"/>
      <c r="BI47" s="369"/>
      <c r="BJ47" s="369"/>
      <c r="BK47" s="369"/>
      <c r="BL47" s="369"/>
      <c r="BM47" s="369"/>
      <c r="BN47" s="369"/>
      <c r="BO47" s="369"/>
      <c r="BP47" s="369"/>
      <c r="BQ47" s="369"/>
      <c r="BR47" s="368"/>
    </row>
    <row r="48" spans="2:70" s="359" customFormat="1">
      <c r="D48" s="364"/>
      <c r="E48" s="364" t="s">
        <v>2794</v>
      </c>
      <c r="F48" s="368"/>
      <c r="G48" s="364" t="s">
        <v>262</v>
      </c>
      <c r="H48" s="368"/>
      <c r="I48" s="368"/>
      <c r="J48" s="368"/>
      <c r="K48" s="368"/>
      <c r="L48" s="368"/>
      <c r="M48" s="368"/>
      <c r="N48" s="368"/>
      <c r="O48" s="368"/>
      <c r="P48" s="362"/>
      <c r="Q48" s="364" t="s">
        <v>162</v>
      </c>
      <c r="R48" s="362"/>
      <c r="S48" s="888"/>
      <c r="T48" s="888"/>
      <c r="U48" s="888"/>
      <c r="V48" s="370" t="s">
        <v>241</v>
      </c>
      <c r="W48" s="370"/>
      <c r="X48" s="370"/>
      <c r="Y48" s="370"/>
      <c r="Z48" s="370" t="s">
        <v>2161</v>
      </c>
      <c r="AA48" s="367"/>
      <c r="AB48" s="369"/>
      <c r="AC48" s="369"/>
      <c r="AD48" s="369"/>
      <c r="AE48" s="368"/>
      <c r="AF48" s="368"/>
      <c r="AG48" s="368"/>
      <c r="AH48" s="368" t="s">
        <v>1390</v>
      </c>
      <c r="AI48" s="1268"/>
      <c r="AJ48" s="1268"/>
      <c r="AK48" s="1268"/>
      <c r="AL48" s="1268"/>
      <c r="AM48" s="1268"/>
      <c r="AN48" s="368"/>
      <c r="AO48" s="368"/>
      <c r="AP48" s="368"/>
      <c r="AQ48" s="368"/>
      <c r="AR48" s="368"/>
      <c r="AS48" s="368"/>
      <c r="AT48" s="368"/>
      <c r="AU48" s="369"/>
      <c r="AV48" s="369"/>
      <c r="AW48" s="369"/>
      <c r="AY48" s="367"/>
      <c r="AZ48" s="369"/>
      <c r="BA48" s="368"/>
      <c r="BB48" s="368"/>
      <c r="BC48" s="368"/>
      <c r="BD48" s="368"/>
      <c r="BE48" s="368"/>
      <c r="BF48" s="368"/>
      <c r="BG48" s="368"/>
      <c r="BH48" s="368"/>
      <c r="BI48" s="369"/>
      <c r="BJ48" s="369"/>
      <c r="BK48" s="369"/>
      <c r="BL48" s="369"/>
      <c r="BM48" s="369"/>
      <c r="BN48" s="369"/>
      <c r="BO48" s="369"/>
      <c r="BP48" s="369"/>
      <c r="BQ48" s="369"/>
      <c r="BR48" s="368"/>
    </row>
    <row r="49" spans="2:70" s="359" customFormat="1">
      <c r="D49" s="364"/>
      <c r="E49" s="364" t="s">
        <v>2794</v>
      </c>
      <c r="F49" s="368"/>
      <c r="G49" s="364" t="s">
        <v>262</v>
      </c>
      <c r="H49" s="368"/>
      <c r="I49" s="368"/>
      <c r="J49" s="368"/>
      <c r="K49" s="368"/>
      <c r="L49" s="368"/>
      <c r="M49" s="368"/>
      <c r="N49" s="368"/>
      <c r="O49" s="368"/>
      <c r="P49" s="362"/>
      <c r="Q49" s="364" t="s">
        <v>162</v>
      </c>
      <c r="R49" s="362"/>
      <c r="S49" s="888"/>
      <c r="T49" s="888"/>
      <c r="U49" s="888"/>
      <c r="V49" s="370" t="s">
        <v>241</v>
      </c>
      <c r="W49" s="370"/>
      <c r="X49" s="370"/>
      <c r="Y49" s="370"/>
      <c r="Z49" s="370" t="s">
        <v>2161</v>
      </c>
      <c r="AA49" s="367"/>
      <c r="AB49" s="369"/>
      <c r="AC49" s="369"/>
      <c r="AD49" s="369"/>
      <c r="AE49" s="368"/>
      <c r="AF49" s="368"/>
      <c r="AG49" s="368"/>
      <c r="AH49" s="368" t="s">
        <v>1390</v>
      </c>
      <c r="AI49" s="1268"/>
      <c r="AJ49" s="1268"/>
      <c r="AK49" s="1268"/>
      <c r="AL49" s="1268"/>
      <c r="AM49" s="1268"/>
      <c r="AN49" s="368"/>
      <c r="AO49" s="368"/>
      <c r="AP49" s="368"/>
      <c r="AQ49" s="368"/>
      <c r="AR49" s="368"/>
      <c r="AS49" s="368"/>
      <c r="AT49" s="368"/>
      <c r="AU49" s="369"/>
      <c r="AV49" s="369"/>
      <c r="AW49" s="369"/>
      <c r="AY49" s="367"/>
      <c r="AZ49" s="369"/>
      <c r="BA49" s="368"/>
      <c r="BB49" s="368"/>
      <c r="BC49" s="368"/>
      <c r="BD49" s="368"/>
      <c r="BE49" s="368"/>
      <c r="BF49" s="368"/>
      <c r="BG49" s="368"/>
      <c r="BH49" s="368"/>
      <c r="BI49" s="369"/>
      <c r="BJ49" s="369"/>
      <c r="BK49" s="369"/>
      <c r="BL49" s="369"/>
      <c r="BM49" s="369"/>
      <c r="BN49" s="369"/>
      <c r="BO49" s="369"/>
      <c r="BP49" s="369"/>
      <c r="BQ49" s="369"/>
      <c r="BR49" s="368"/>
    </row>
    <row r="50" spans="2:70" s="359" customFormat="1">
      <c r="D50" s="364"/>
      <c r="E50" s="364" t="s">
        <v>2794</v>
      </c>
      <c r="F50" s="368"/>
      <c r="G50" s="364" t="s">
        <v>262</v>
      </c>
      <c r="H50" s="368"/>
      <c r="I50" s="368"/>
      <c r="J50" s="368"/>
      <c r="K50" s="368"/>
      <c r="L50" s="368"/>
      <c r="M50" s="368"/>
      <c r="N50" s="368"/>
      <c r="O50" s="368"/>
      <c r="P50" s="362"/>
      <c r="Q50" s="364" t="s">
        <v>162</v>
      </c>
      <c r="R50" s="362"/>
      <c r="S50" s="888"/>
      <c r="T50" s="888"/>
      <c r="U50" s="888"/>
      <c r="V50" s="370" t="s">
        <v>241</v>
      </c>
      <c r="W50" s="370"/>
      <c r="X50" s="370"/>
      <c r="Y50" s="370"/>
      <c r="Z50" s="370" t="s">
        <v>2161</v>
      </c>
      <c r="AA50" s="367"/>
      <c r="AB50" s="369"/>
      <c r="AC50" s="369"/>
      <c r="AD50" s="369"/>
      <c r="AE50" s="368"/>
      <c r="AF50" s="368"/>
      <c r="AG50" s="368"/>
      <c r="AH50" s="368" t="s">
        <v>1390</v>
      </c>
      <c r="AI50" s="1268"/>
      <c r="AJ50" s="1268"/>
      <c r="AK50" s="1268"/>
      <c r="AL50" s="1268"/>
      <c r="AM50" s="1268"/>
      <c r="AN50" s="368"/>
      <c r="AO50" s="368"/>
      <c r="AP50" s="368"/>
      <c r="AQ50" s="368"/>
      <c r="AR50" s="368"/>
      <c r="AS50" s="368"/>
      <c r="AT50" s="368"/>
      <c r="AU50" s="369"/>
      <c r="AV50" s="369"/>
      <c r="AW50" s="369"/>
      <c r="AY50" s="367"/>
      <c r="AZ50" s="369"/>
      <c r="BA50" s="368"/>
      <c r="BB50" s="368"/>
      <c r="BC50" s="368"/>
      <c r="BD50" s="368"/>
      <c r="BE50" s="368"/>
      <c r="BF50" s="368"/>
      <c r="BG50" s="368"/>
      <c r="BH50" s="368"/>
      <c r="BI50" s="369"/>
      <c r="BJ50" s="369"/>
      <c r="BK50" s="369"/>
      <c r="BL50" s="369"/>
      <c r="BM50" s="369"/>
      <c r="BN50" s="369"/>
      <c r="BO50" s="369"/>
      <c r="BP50" s="369"/>
      <c r="BQ50" s="369"/>
      <c r="BR50" s="368"/>
    </row>
    <row r="51" spans="2:70" s="359" customFormat="1">
      <c r="D51" s="364"/>
      <c r="E51" s="364" t="s">
        <v>2794</v>
      </c>
      <c r="F51" s="368"/>
      <c r="G51" s="364" t="s">
        <v>262</v>
      </c>
      <c r="H51" s="368"/>
      <c r="I51" s="368"/>
      <c r="J51" s="368"/>
      <c r="K51" s="368"/>
      <c r="L51" s="368"/>
      <c r="M51" s="368"/>
      <c r="N51" s="368"/>
      <c r="O51" s="368"/>
      <c r="P51" s="362"/>
      <c r="Q51" s="364" t="s">
        <v>162</v>
      </c>
      <c r="R51" s="362"/>
      <c r="S51" s="888"/>
      <c r="T51" s="888"/>
      <c r="U51" s="888"/>
      <c r="V51" s="370" t="s">
        <v>241</v>
      </c>
      <c r="W51" s="370"/>
      <c r="X51" s="370"/>
      <c r="Y51" s="370"/>
      <c r="Z51" s="370" t="s">
        <v>2161</v>
      </c>
      <c r="AA51" s="367"/>
      <c r="AB51" s="369"/>
      <c r="AC51" s="369"/>
      <c r="AD51" s="369"/>
      <c r="AE51" s="368"/>
      <c r="AF51" s="368"/>
      <c r="AG51" s="368"/>
      <c r="AH51" s="368" t="s">
        <v>1390</v>
      </c>
      <c r="AI51" s="1268"/>
      <c r="AJ51" s="1268"/>
      <c r="AK51" s="1268"/>
      <c r="AL51" s="1268"/>
      <c r="AM51" s="1268"/>
      <c r="AN51" s="368"/>
      <c r="AO51" s="368"/>
      <c r="AP51" s="368"/>
      <c r="AQ51" s="368"/>
      <c r="AR51" s="368"/>
      <c r="AS51" s="368"/>
      <c r="AT51" s="368"/>
      <c r="AU51" s="369"/>
      <c r="AV51" s="369"/>
      <c r="AW51" s="369"/>
      <c r="AY51" s="367"/>
      <c r="AZ51" s="369"/>
      <c r="BA51" s="368"/>
      <c r="BB51" s="368"/>
      <c r="BC51" s="368"/>
      <c r="BD51" s="368"/>
      <c r="BE51" s="368"/>
      <c r="BF51" s="368"/>
      <c r="BG51" s="368"/>
      <c r="BH51" s="368"/>
      <c r="BI51" s="369"/>
      <c r="BJ51" s="369"/>
      <c r="BK51" s="369"/>
      <c r="BL51" s="369"/>
      <c r="BM51" s="369"/>
      <c r="BN51" s="369"/>
      <c r="BO51" s="369"/>
      <c r="BP51" s="369"/>
      <c r="BQ51" s="369"/>
      <c r="BR51" s="368"/>
    </row>
    <row r="52" spans="2:70" s="359" customFormat="1">
      <c r="D52" s="364"/>
      <c r="E52" s="364" t="s">
        <v>2794</v>
      </c>
      <c r="F52" s="368"/>
      <c r="G52" s="364" t="s">
        <v>262</v>
      </c>
      <c r="H52" s="368"/>
      <c r="I52" s="368"/>
      <c r="J52" s="368"/>
      <c r="K52" s="368"/>
      <c r="L52" s="368"/>
      <c r="M52" s="368"/>
      <c r="N52" s="368"/>
      <c r="O52" s="368"/>
      <c r="P52" s="362"/>
      <c r="Q52" s="364" t="s">
        <v>162</v>
      </c>
      <c r="R52" s="362"/>
      <c r="S52" s="888"/>
      <c r="T52" s="888"/>
      <c r="U52" s="888"/>
      <c r="V52" s="370" t="s">
        <v>241</v>
      </c>
      <c r="W52" s="370"/>
      <c r="X52" s="370"/>
      <c r="Y52" s="370"/>
      <c r="Z52" s="370" t="s">
        <v>2161</v>
      </c>
      <c r="AA52" s="367"/>
      <c r="AB52" s="369"/>
      <c r="AC52" s="369"/>
      <c r="AD52" s="369"/>
      <c r="AE52" s="368"/>
      <c r="AF52" s="368"/>
      <c r="AG52" s="368"/>
      <c r="AH52" s="368" t="s">
        <v>1390</v>
      </c>
      <c r="AI52" s="1268"/>
      <c r="AJ52" s="1268"/>
      <c r="AK52" s="1268"/>
      <c r="AL52" s="1268"/>
      <c r="AM52" s="1268"/>
      <c r="AN52" s="368"/>
      <c r="AO52" s="368"/>
      <c r="AP52" s="368"/>
      <c r="AQ52" s="368"/>
      <c r="AR52" s="368"/>
      <c r="AS52" s="368"/>
      <c r="AT52" s="368"/>
      <c r="AU52" s="369"/>
      <c r="AV52" s="369"/>
      <c r="AW52" s="369"/>
      <c r="AY52" s="367"/>
      <c r="AZ52" s="369"/>
      <c r="BA52" s="368"/>
      <c r="BB52" s="368"/>
      <c r="BC52" s="368"/>
      <c r="BD52" s="368"/>
      <c r="BE52" s="368"/>
      <c r="BF52" s="368"/>
      <c r="BG52" s="368"/>
      <c r="BH52" s="368"/>
      <c r="BI52" s="369"/>
      <c r="BJ52" s="369"/>
      <c r="BK52" s="369"/>
      <c r="BL52" s="369"/>
      <c r="BM52" s="369"/>
      <c r="BN52" s="369"/>
      <c r="BO52" s="369"/>
      <c r="BP52" s="369"/>
      <c r="BQ52" s="369"/>
      <c r="BR52" s="368"/>
    </row>
    <row r="53" spans="2:70" s="359" customFormat="1">
      <c r="D53" s="364"/>
      <c r="E53" s="364" t="s">
        <v>2794</v>
      </c>
      <c r="F53" s="368"/>
      <c r="G53" s="364" t="s">
        <v>262</v>
      </c>
      <c r="H53" s="368"/>
      <c r="I53" s="368"/>
      <c r="J53" s="368"/>
      <c r="K53" s="368"/>
      <c r="L53" s="368"/>
      <c r="M53" s="368"/>
      <c r="N53" s="368"/>
      <c r="O53" s="368"/>
      <c r="P53" s="362"/>
      <c r="Q53" s="364" t="s">
        <v>162</v>
      </c>
      <c r="R53" s="362"/>
      <c r="S53" s="888"/>
      <c r="T53" s="888"/>
      <c r="U53" s="888"/>
      <c r="V53" s="370" t="s">
        <v>241</v>
      </c>
      <c r="W53" s="370"/>
      <c r="X53" s="370"/>
      <c r="Y53" s="370"/>
      <c r="Z53" s="370" t="s">
        <v>2161</v>
      </c>
      <c r="AA53" s="367"/>
      <c r="AB53" s="369"/>
      <c r="AC53" s="369"/>
      <c r="AD53" s="369"/>
      <c r="AE53" s="368"/>
      <c r="AF53" s="368"/>
      <c r="AG53" s="368"/>
      <c r="AH53" s="368" t="s">
        <v>1390</v>
      </c>
      <c r="AI53" s="1268"/>
      <c r="AJ53" s="1268"/>
      <c r="AK53" s="1268"/>
      <c r="AL53" s="1268"/>
      <c r="AM53" s="1268"/>
      <c r="AN53" s="368"/>
      <c r="AO53" s="368"/>
      <c r="AP53" s="368"/>
      <c r="AQ53" s="368"/>
      <c r="AR53" s="368"/>
      <c r="AS53" s="368"/>
      <c r="AT53" s="368"/>
      <c r="AU53" s="369"/>
      <c r="AV53" s="369"/>
      <c r="AW53" s="369"/>
      <c r="AY53" s="367"/>
      <c r="AZ53" s="369"/>
      <c r="BA53" s="368"/>
      <c r="BB53" s="368"/>
      <c r="BC53" s="368"/>
      <c r="BD53" s="368"/>
      <c r="BE53" s="368"/>
      <c r="BF53" s="368"/>
      <c r="BG53" s="368"/>
      <c r="BH53" s="368"/>
      <c r="BI53" s="369"/>
      <c r="BJ53" s="369"/>
      <c r="BK53" s="369"/>
      <c r="BL53" s="369"/>
      <c r="BM53" s="369"/>
      <c r="BN53" s="369"/>
      <c r="BO53" s="369"/>
      <c r="BP53" s="369"/>
      <c r="BQ53" s="369"/>
      <c r="BR53" s="368"/>
    </row>
    <row r="54" spans="2:70" s="359" customFormat="1">
      <c r="D54" s="364"/>
      <c r="E54" s="364" t="s">
        <v>2794</v>
      </c>
      <c r="F54" s="368"/>
      <c r="G54" s="364" t="s">
        <v>262</v>
      </c>
      <c r="H54" s="368"/>
      <c r="I54" s="368"/>
      <c r="J54" s="368"/>
      <c r="K54" s="368"/>
      <c r="L54" s="368"/>
      <c r="M54" s="368"/>
      <c r="N54" s="368"/>
      <c r="O54" s="368"/>
      <c r="P54" s="362"/>
      <c r="Q54" s="364" t="s">
        <v>162</v>
      </c>
      <c r="R54" s="362"/>
      <c r="S54" s="888"/>
      <c r="T54" s="888"/>
      <c r="U54" s="888"/>
      <c r="V54" s="370" t="s">
        <v>241</v>
      </c>
      <c r="W54" s="370"/>
      <c r="X54" s="370"/>
      <c r="Y54" s="370"/>
      <c r="Z54" s="370" t="s">
        <v>2161</v>
      </c>
      <c r="AA54" s="367"/>
      <c r="AB54" s="369"/>
      <c r="AC54" s="369"/>
      <c r="AD54" s="369"/>
      <c r="AE54" s="368"/>
      <c r="AF54" s="368"/>
      <c r="AG54" s="368"/>
      <c r="AH54" s="368" t="s">
        <v>1390</v>
      </c>
      <c r="AI54" s="1268"/>
      <c r="AJ54" s="1268"/>
      <c r="AK54" s="1268"/>
      <c r="AL54" s="1268"/>
      <c r="AM54" s="1268"/>
      <c r="AN54" s="368"/>
      <c r="AO54" s="368"/>
      <c r="AP54" s="368"/>
      <c r="AQ54" s="368"/>
      <c r="AR54" s="368"/>
      <c r="AS54" s="368"/>
      <c r="AT54" s="368"/>
      <c r="AU54" s="369"/>
      <c r="AV54" s="369"/>
      <c r="AW54" s="369"/>
      <c r="AY54" s="367"/>
      <c r="AZ54" s="369"/>
      <c r="BA54" s="368"/>
      <c r="BB54" s="368"/>
      <c r="BC54" s="368"/>
      <c r="BD54" s="368"/>
      <c r="BE54" s="368"/>
      <c r="BF54" s="368"/>
      <c r="BG54" s="368"/>
      <c r="BH54" s="368"/>
      <c r="BI54" s="369"/>
      <c r="BJ54" s="369"/>
      <c r="BK54" s="369"/>
      <c r="BL54" s="369"/>
      <c r="BM54" s="369"/>
      <c r="BN54" s="369"/>
      <c r="BO54" s="369"/>
      <c r="BP54" s="369"/>
      <c r="BQ54" s="369"/>
      <c r="BR54" s="368"/>
    </row>
    <row r="55" spans="2:70" s="359" customFormat="1">
      <c r="D55" s="364"/>
      <c r="E55" s="364" t="s">
        <v>2794</v>
      </c>
      <c r="F55" s="368"/>
      <c r="G55" s="364" t="s">
        <v>262</v>
      </c>
      <c r="H55" s="368"/>
      <c r="I55" s="368"/>
      <c r="J55" s="368"/>
      <c r="K55" s="368"/>
      <c r="L55" s="368"/>
      <c r="M55" s="368"/>
      <c r="N55" s="368"/>
      <c r="O55" s="368"/>
      <c r="P55" s="362"/>
      <c r="Q55" s="364" t="s">
        <v>162</v>
      </c>
      <c r="R55" s="362"/>
      <c r="S55" s="888"/>
      <c r="T55" s="888"/>
      <c r="U55" s="888"/>
      <c r="V55" s="370" t="s">
        <v>241</v>
      </c>
      <c r="W55" s="370"/>
      <c r="X55" s="370"/>
      <c r="Y55" s="370"/>
      <c r="Z55" s="370" t="s">
        <v>2161</v>
      </c>
      <c r="AA55" s="367"/>
      <c r="AB55" s="369"/>
      <c r="AC55" s="369"/>
      <c r="AD55" s="369"/>
      <c r="AE55" s="368"/>
      <c r="AF55" s="368"/>
      <c r="AG55" s="368"/>
      <c r="AH55" s="368" t="s">
        <v>1390</v>
      </c>
      <c r="AI55" s="1268"/>
      <c r="AJ55" s="1268"/>
      <c r="AK55" s="1268"/>
      <c r="AL55" s="1268"/>
      <c r="AM55" s="1268"/>
      <c r="AN55" s="368"/>
      <c r="AO55" s="368"/>
      <c r="AP55" s="368"/>
      <c r="AQ55" s="368"/>
      <c r="AR55" s="368"/>
      <c r="AS55" s="368"/>
      <c r="AT55" s="368"/>
      <c r="AU55" s="369"/>
      <c r="AV55" s="369"/>
      <c r="AW55" s="369"/>
      <c r="AY55" s="367"/>
      <c r="AZ55" s="369"/>
      <c r="BA55" s="368"/>
      <c r="BB55" s="368"/>
      <c r="BC55" s="368"/>
      <c r="BD55" s="368"/>
      <c r="BE55" s="368"/>
      <c r="BF55" s="368"/>
      <c r="BG55" s="368"/>
      <c r="BH55" s="368"/>
      <c r="BI55" s="369"/>
      <c r="BJ55" s="369"/>
      <c r="BK55" s="369"/>
      <c r="BL55" s="369"/>
      <c r="BM55" s="369"/>
      <c r="BN55" s="369"/>
      <c r="BO55" s="369"/>
      <c r="BP55" s="369"/>
      <c r="BQ55" s="369"/>
      <c r="BR55" s="368"/>
    </row>
    <row r="56" spans="2:70" s="359" customFormat="1">
      <c r="D56" s="364"/>
      <c r="E56" s="364" t="s">
        <v>2794</v>
      </c>
      <c r="F56" s="368"/>
      <c r="G56" s="364" t="s">
        <v>262</v>
      </c>
      <c r="H56" s="368"/>
      <c r="I56" s="368"/>
      <c r="J56" s="368"/>
      <c r="K56" s="368"/>
      <c r="L56" s="368"/>
      <c r="M56" s="368"/>
      <c r="N56" s="368"/>
      <c r="O56" s="368"/>
      <c r="P56" s="362"/>
      <c r="Q56" s="364" t="s">
        <v>162</v>
      </c>
      <c r="R56" s="362"/>
      <c r="S56" s="888"/>
      <c r="T56" s="888"/>
      <c r="U56" s="888"/>
      <c r="V56" s="370" t="s">
        <v>241</v>
      </c>
      <c r="W56" s="370"/>
      <c r="X56" s="370"/>
      <c r="Y56" s="370"/>
      <c r="Z56" s="370" t="s">
        <v>2161</v>
      </c>
      <c r="AA56" s="367"/>
      <c r="AB56" s="369"/>
      <c r="AC56" s="369"/>
      <c r="AD56" s="369"/>
      <c r="AE56" s="368"/>
      <c r="AF56" s="368"/>
      <c r="AG56" s="368"/>
      <c r="AH56" s="368" t="s">
        <v>1390</v>
      </c>
      <c r="AI56" s="1268"/>
      <c r="AJ56" s="1268"/>
      <c r="AK56" s="1268"/>
      <c r="AL56" s="1268"/>
      <c r="AM56" s="1268"/>
      <c r="AN56" s="368"/>
      <c r="AO56" s="368"/>
      <c r="AP56" s="368"/>
      <c r="AQ56" s="368"/>
      <c r="AR56" s="368"/>
      <c r="AS56" s="368"/>
      <c r="AT56" s="368"/>
      <c r="AU56" s="369"/>
      <c r="AV56" s="369"/>
      <c r="AW56" s="369"/>
      <c r="AY56" s="367"/>
      <c r="AZ56" s="369"/>
      <c r="BA56" s="368"/>
      <c r="BB56" s="368"/>
      <c r="BC56" s="368"/>
      <c r="BD56" s="368"/>
      <c r="BE56" s="368"/>
      <c r="BF56" s="368"/>
      <c r="BG56" s="368"/>
      <c r="BH56" s="368"/>
      <c r="BI56" s="369"/>
      <c r="BJ56" s="369"/>
      <c r="BK56" s="369"/>
      <c r="BL56" s="369"/>
      <c r="BM56" s="369"/>
      <c r="BN56" s="369"/>
      <c r="BO56" s="369"/>
      <c r="BP56" s="369"/>
      <c r="BQ56" s="369"/>
      <c r="BR56" s="368"/>
    </row>
    <row r="57" spans="2:70" s="359" customFormat="1">
      <c r="D57" s="364"/>
      <c r="E57" s="364" t="s">
        <v>2794</v>
      </c>
      <c r="F57" s="368"/>
      <c r="G57" s="364" t="s">
        <v>262</v>
      </c>
      <c r="H57" s="368"/>
      <c r="I57" s="368"/>
      <c r="J57" s="368"/>
      <c r="K57" s="368"/>
      <c r="L57" s="368"/>
      <c r="M57" s="368"/>
      <c r="N57" s="368"/>
      <c r="O57" s="368"/>
      <c r="P57" s="362"/>
      <c r="Q57" s="364" t="s">
        <v>162</v>
      </c>
      <c r="R57" s="362"/>
      <c r="S57" s="888"/>
      <c r="T57" s="888"/>
      <c r="U57" s="888"/>
      <c r="V57" s="370" t="s">
        <v>241</v>
      </c>
      <c r="W57" s="370"/>
      <c r="X57" s="370"/>
      <c r="Y57" s="370"/>
      <c r="Z57" s="370" t="s">
        <v>2161</v>
      </c>
      <c r="AA57" s="367"/>
      <c r="AB57" s="369"/>
      <c r="AC57" s="369"/>
      <c r="AD57" s="369"/>
      <c r="AE57" s="368"/>
      <c r="AF57" s="368"/>
      <c r="AG57" s="368"/>
      <c r="AH57" s="368" t="s">
        <v>1390</v>
      </c>
      <c r="AI57" s="1268"/>
      <c r="AJ57" s="1268"/>
      <c r="AK57" s="1268"/>
      <c r="AL57" s="1268"/>
      <c r="AM57" s="1268"/>
      <c r="AN57" s="368"/>
      <c r="AO57" s="368"/>
      <c r="AP57" s="368"/>
      <c r="AQ57" s="368"/>
      <c r="AR57" s="368"/>
      <c r="AS57" s="368"/>
      <c r="AT57" s="368"/>
      <c r="AU57" s="369"/>
      <c r="AV57" s="369"/>
      <c r="AW57" s="369"/>
      <c r="AY57" s="367"/>
      <c r="AZ57" s="369"/>
      <c r="BA57" s="368"/>
      <c r="BB57" s="368"/>
      <c r="BC57" s="368"/>
      <c r="BD57" s="368"/>
      <c r="BE57" s="368"/>
      <c r="BF57" s="368"/>
      <c r="BG57" s="368"/>
      <c r="BH57" s="368"/>
      <c r="BI57" s="369"/>
      <c r="BJ57" s="369"/>
      <c r="BK57" s="369"/>
      <c r="BL57" s="369"/>
      <c r="BM57" s="369"/>
      <c r="BN57" s="369"/>
      <c r="BO57" s="369"/>
      <c r="BP57" s="369"/>
      <c r="BQ57" s="369"/>
      <c r="BR57" s="368"/>
    </row>
    <row r="58" spans="2:70" s="359" customFormat="1">
      <c r="D58" s="364"/>
      <c r="E58" s="364" t="s">
        <v>2794</v>
      </c>
      <c r="F58" s="368"/>
      <c r="G58" s="364" t="s">
        <v>262</v>
      </c>
      <c r="H58" s="368"/>
      <c r="I58" s="368"/>
      <c r="J58" s="368"/>
      <c r="K58" s="368"/>
      <c r="L58" s="368"/>
      <c r="M58" s="368"/>
      <c r="N58" s="368"/>
      <c r="O58" s="368"/>
      <c r="P58" s="362"/>
      <c r="Q58" s="364" t="s">
        <v>162</v>
      </c>
      <c r="R58" s="362"/>
      <c r="S58" s="888"/>
      <c r="T58" s="888"/>
      <c r="U58" s="888"/>
      <c r="V58" s="370" t="s">
        <v>241</v>
      </c>
      <c r="W58" s="370"/>
      <c r="X58" s="370"/>
      <c r="Y58" s="370"/>
      <c r="Z58" s="370" t="s">
        <v>2161</v>
      </c>
      <c r="AA58" s="367"/>
      <c r="AB58" s="369"/>
      <c r="AC58" s="369"/>
      <c r="AD58" s="369"/>
      <c r="AE58" s="368"/>
      <c r="AF58" s="368"/>
      <c r="AG58" s="368"/>
      <c r="AH58" s="368" t="s">
        <v>1390</v>
      </c>
      <c r="AI58" s="1268"/>
      <c r="AJ58" s="1268"/>
      <c r="AK58" s="1268"/>
      <c r="AL58" s="1268"/>
      <c r="AM58" s="1268"/>
      <c r="AN58" s="368"/>
      <c r="AO58" s="368"/>
      <c r="AP58" s="368"/>
      <c r="AQ58" s="368"/>
      <c r="AR58" s="368"/>
      <c r="AS58" s="368"/>
      <c r="AT58" s="368"/>
      <c r="AU58" s="369"/>
      <c r="AV58" s="369"/>
      <c r="AW58" s="369"/>
      <c r="AY58" s="367"/>
      <c r="AZ58" s="369"/>
      <c r="BA58" s="368"/>
      <c r="BB58" s="368"/>
      <c r="BC58" s="368"/>
      <c r="BD58" s="368"/>
      <c r="BE58" s="368"/>
      <c r="BF58" s="368"/>
      <c r="BG58" s="368"/>
      <c r="BH58" s="368"/>
      <c r="BI58" s="369"/>
      <c r="BJ58" s="369"/>
      <c r="BK58" s="369"/>
      <c r="BL58" s="369"/>
      <c r="BM58" s="369"/>
      <c r="BN58" s="369"/>
      <c r="BO58" s="369"/>
      <c r="BP58" s="369"/>
      <c r="BQ58" s="369"/>
      <c r="BR58" s="368"/>
    </row>
    <row r="59" spans="2:70" s="359" customFormat="1">
      <c r="D59" s="364"/>
      <c r="E59" s="364" t="s">
        <v>2794</v>
      </c>
      <c r="F59" s="368"/>
      <c r="G59" s="364" t="s">
        <v>262</v>
      </c>
      <c r="H59" s="368"/>
      <c r="I59" s="368"/>
      <c r="J59" s="368"/>
      <c r="K59" s="368"/>
      <c r="L59" s="368"/>
      <c r="M59" s="368"/>
      <c r="N59" s="368"/>
      <c r="O59" s="368"/>
      <c r="P59" s="362"/>
      <c r="Q59" s="364" t="s">
        <v>162</v>
      </c>
      <c r="R59" s="362"/>
      <c r="S59" s="888"/>
      <c r="T59" s="888"/>
      <c r="U59" s="888"/>
      <c r="V59" s="370" t="s">
        <v>241</v>
      </c>
      <c r="W59" s="370"/>
      <c r="X59" s="370"/>
      <c r="Y59" s="370"/>
      <c r="Z59" s="370" t="s">
        <v>2161</v>
      </c>
      <c r="AA59" s="367"/>
      <c r="AB59" s="369"/>
      <c r="AC59" s="369"/>
      <c r="AD59" s="369"/>
      <c r="AE59" s="368"/>
      <c r="AF59" s="368"/>
      <c r="AG59" s="368"/>
      <c r="AH59" s="368" t="s">
        <v>1390</v>
      </c>
      <c r="AI59" s="1268"/>
      <c r="AJ59" s="1268"/>
      <c r="AK59" s="1268"/>
      <c r="AL59" s="1268"/>
      <c r="AM59" s="1268"/>
      <c r="AN59" s="368"/>
      <c r="AO59" s="368"/>
      <c r="AP59" s="368"/>
      <c r="AQ59" s="368"/>
      <c r="AR59" s="368"/>
      <c r="AS59" s="368"/>
      <c r="AT59" s="368"/>
      <c r="AU59" s="369"/>
      <c r="AV59" s="369"/>
      <c r="AW59" s="369"/>
      <c r="AY59" s="367"/>
      <c r="AZ59" s="369"/>
      <c r="BA59" s="368"/>
      <c r="BB59" s="368"/>
      <c r="BC59" s="368"/>
      <c r="BD59" s="368"/>
      <c r="BE59" s="368"/>
      <c r="BF59" s="368"/>
      <c r="BG59" s="368"/>
      <c r="BH59" s="368"/>
      <c r="BI59" s="369"/>
      <c r="BJ59" s="369"/>
      <c r="BK59" s="369"/>
      <c r="BL59" s="369"/>
      <c r="BM59" s="369"/>
      <c r="BN59" s="369"/>
      <c r="BO59" s="369"/>
      <c r="BP59" s="369"/>
      <c r="BQ59" s="369"/>
      <c r="BR59" s="368"/>
    </row>
    <row r="60" spans="2:70" s="359" customFormat="1">
      <c r="D60" s="364"/>
      <c r="E60" s="364" t="s">
        <v>2794</v>
      </c>
      <c r="F60" s="368"/>
      <c r="G60" s="364" t="s">
        <v>262</v>
      </c>
      <c r="H60" s="368"/>
      <c r="I60" s="368"/>
      <c r="J60" s="368"/>
      <c r="K60" s="368"/>
      <c r="L60" s="368"/>
      <c r="M60" s="368"/>
      <c r="N60" s="368"/>
      <c r="O60" s="368"/>
      <c r="P60" s="362"/>
      <c r="Q60" s="364" t="s">
        <v>162</v>
      </c>
      <c r="R60" s="362"/>
      <c r="S60" s="888"/>
      <c r="T60" s="888"/>
      <c r="U60" s="888"/>
      <c r="V60" s="370" t="s">
        <v>241</v>
      </c>
      <c r="W60" s="370"/>
      <c r="X60" s="370"/>
      <c r="Y60" s="370"/>
      <c r="Z60" s="370" t="s">
        <v>2161</v>
      </c>
      <c r="AA60" s="367"/>
      <c r="AB60" s="369"/>
      <c r="AC60" s="369"/>
      <c r="AD60" s="369"/>
      <c r="AE60" s="368"/>
      <c r="AF60" s="368"/>
      <c r="AG60" s="368"/>
      <c r="AH60" s="368" t="s">
        <v>1390</v>
      </c>
      <c r="AI60" s="1268"/>
      <c r="AJ60" s="1268"/>
      <c r="AK60" s="1268"/>
      <c r="AL60" s="1268"/>
      <c r="AM60" s="1268"/>
      <c r="AN60" s="368"/>
      <c r="AO60" s="368"/>
      <c r="AP60" s="368"/>
      <c r="AQ60" s="368"/>
      <c r="AR60" s="368"/>
      <c r="AS60" s="368"/>
      <c r="AT60" s="368"/>
      <c r="AU60" s="369"/>
      <c r="AV60" s="369"/>
      <c r="AW60" s="369"/>
      <c r="AY60" s="367"/>
      <c r="AZ60" s="369"/>
      <c r="BA60" s="368"/>
      <c r="BB60" s="368"/>
      <c r="BC60" s="368"/>
      <c r="BD60" s="368"/>
      <c r="BE60" s="368"/>
      <c r="BF60" s="368"/>
      <c r="BG60" s="368"/>
      <c r="BH60" s="368"/>
      <c r="BI60" s="369"/>
      <c r="BJ60" s="369"/>
      <c r="BK60" s="369"/>
      <c r="BL60" s="369"/>
      <c r="BM60" s="369"/>
      <c r="BN60" s="369"/>
      <c r="BO60" s="369"/>
      <c r="BP60" s="369"/>
      <c r="BQ60" s="369"/>
      <c r="BR60" s="368"/>
    </row>
    <row r="61" spans="2:70" s="359" customFormat="1">
      <c r="D61" s="364"/>
      <c r="E61" s="364" t="s">
        <v>2794</v>
      </c>
      <c r="F61" s="368"/>
      <c r="G61" s="364" t="s">
        <v>262</v>
      </c>
      <c r="H61" s="368"/>
      <c r="I61" s="368"/>
      <c r="J61" s="368"/>
      <c r="K61" s="368"/>
      <c r="L61" s="368"/>
      <c r="M61" s="368"/>
      <c r="N61" s="368"/>
      <c r="O61" s="368"/>
      <c r="P61" s="362"/>
      <c r="Q61" s="364" t="s">
        <v>162</v>
      </c>
      <c r="R61" s="362"/>
      <c r="S61" s="888"/>
      <c r="T61" s="888"/>
      <c r="U61" s="888"/>
      <c r="V61" s="370" t="s">
        <v>241</v>
      </c>
      <c r="W61" s="370"/>
      <c r="X61" s="370"/>
      <c r="Y61" s="370"/>
      <c r="Z61" s="370" t="s">
        <v>2161</v>
      </c>
      <c r="AA61" s="367"/>
      <c r="AB61" s="369"/>
      <c r="AC61" s="369"/>
      <c r="AD61" s="369"/>
      <c r="AE61" s="368"/>
      <c r="AF61" s="368"/>
      <c r="AG61" s="368"/>
      <c r="AH61" s="368" t="s">
        <v>1390</v>
      </c>
      <c r="AI61" s="1268"/>
      <c r="AJ61" s="1268"/>
      <c r="AK61" s="1268"/>
      <c r="AL61" s="1268"/>
      <c r="AM61" s="1268"/>
      <c r="AN61" s="368"/>
      <c r="AO61" s="368"/>
      <c r="AP61" s="368"/>
      <c r="AQ61" s="368"/>
      <c r="AR61" s="368"/>
      <c r="AS61" s="368"/>
      <c r="AT61" s="368"/>
      <c r="AU61" s="369"/>
      <c r="AV61" s="369"/>
      <c r="AW61" s="369"/>
      <c r="AY61" s="367"/>
      <c r="AZ61" s="369"/>
      <c r="BA61" s="368"/>
      <c r="BB61" s="368"/>
      <c r="BC61" s="368"/>
      <c r="BD61" s="368"/>
      <c r="BE61" s="368"/>
      <c r="BF61" s="368"/>
      <c r="BG61" s="368"/>
      <c r="BH61" s="368"/>
      <c r="BI61" s="369"/>
      <c r="BJ61" s="369"/>
      <c r="BK61" s="369"/>
      <c r="BL61" s="369"/>
      <c r="BM61" s="369"/>
      <c r="BN61" s="369"/>
      <c r="BO61" s="369"/>
      <c r="BP61" s="369"/>
      <c r="BQ61" s="369"/>
      <c r="BR61" s="368"/>
    </row>
    <row r="62" spans="2:70" s="359" customFormat="1">
      <c r="P62" s="362"/>
      <c r="Q62" s="365"/>
      <c r="R62" s="362"/>
      <c r="S62" s="362"/>
      <c r="T62" s="362"/>
      <c r="U62" s="362"/>
      <c r="V62" s="371"/>
      <c r="W62" s="371"/>
      <c r="X62" s="371"/>
      <c r="Y62" s="371"/>
      <c r="Z62" s="371"/>
      <c r="AA62" s="367"/>
      <c r="AB62" s="369"/>
      <c r="AC62" s="369"/>
      <c r="AD62" s="369"/>
      <c r="AE62" s="368"/>
      <c r="AF62" s="368"/>
      <c r="AG62" s="368"/>
      <c r="AH62" s="368"/>
      <c r="AK62" s="367"/>
      <c r="AL62" s="369"/>
      <c r="AM62" s="368"/>
      <c r="AN62" s="368"/>
      <c r="AO62" s="368"/>
      <c r="AP62" s="368"/>
      <c r="AQ62" s="368"/>
      <c r="AR62" s="368"/>
      <c r="AS62" s="368"/>
      <c r="AT62" s="368"/>
      <c r="AU62" s="369"/>
      <c r="AV62" s="369"/>
      <c r="AW62" s="369"/>
      <c r="AY62" s="367"/>
      <c r="AZ62" s="369"/>
      <c r="BA62" s="368"/>
      <c r="BB62" s="368"/>
      <c r="BC62" s="368"/>
      <c r="BD62" s="368"/>
      <c r="BE62" s="368"/>
      <c r="BF62" s="368"/>
      <c r="BG62" s="368"/>
      <c r="BH62" s="368"/>
      <c r="BI62" s="369"/>
      <c r="BJ62" s="369"/>
      <c r="BK62" s="369"/>
      <c r="BL62" s="369"/>
      <c r="BM62" s="369"/>
      <c r="BN62" s="369"/>
      <c r="BO62" s="369"/>
      <c r="BP62" s="369"/>
      <c r="BQ62" s="369"/>
      <c r="BR62" s="368"/>
    </row>
    <row r="63" spans="2:70" s="1" customFormat="1">
      <c r="B63" s="376" t="s">
        <v>2849</v>
      </c>
    </row>
    <row r="65" spans="1:70" ht="15.5">
      <c r="A65" s="362"/>
      <c r="B65" s="363"/>
      <c r="C65" s="363"/>
      <c r="D65" s="364"/>
      <c r="E65" s="364" t="s">
        <v>2794</v>
      </c>
      <c r="F65" s="364"/>
      <c r="G65" s="364" t="s">
        <v>262</v>
      </c>
      <c r="H65" s="364"/>
      <c r="I65" s="364"/>
      <c r="J65" s="364"/>
      <c r="K65" s="364"/>
      <c r="L65" s="364"/>
      <c r="M65" s="364"/>
      <c r="N65" s="364"/>
      <c r="O65" s="364"/>
      <c r="P65" s="362"/>
      <c r="Q65" s="364" t="s">
        <v>162</v>
      </c>
      <c r="R65" s="362"/>
      <c r="S65" s="888"/>
      <c r="T65" s="888"/>
      <c r="U65" s="888"/>
      <c r="V65" s="351" t="s">
        <v>241</v>
      </c>
      <c r="W65" s="351"/>
      <c r="X65" s="351"/>
      <c r="Y65" s="351"/>
      <c r="Z65" s="351" t="s">
        <v>2161</v>
      </c>
      <c r="AA65" s="365"/>
      <c r="AB65" s="362" t="s">
        <v>1</v>
      </c>
      <c r="AC65" s="362"/>
      <c r="AD65" s="362"/>
      <c r="AE65" s="362"/>
      <c r="AF65" s="362"/>
      <c r="AG65" s="362"/>
      <c r="AH65" s="362" t="s">
        <v>1390</v>
      </c>
      <c r="AI65" s="1268"/>
      <c r="AJ65" s="1268"/>
      <c r="AK65" s="1268"/>
      <c r="AL65" s="1268"/>
      <c r="AM65" s="1268"/>
      <c r="AN65" s="362"/>
      <c r="AO65" s="362"/>
      <c r="AP65" s="362"/>
      <c r="AQ65" s="362"/>
      <c r="AR65" s="362"/>
      <c r="AS65" s="366"/>
      <c r="AT65" s="366"/>
      <c r="AU65" s="366"/>
      <c r="AV65" s="366"/>
      <c r="AW65" s="366"/>
      <c r="AX65" s="366"/>
      <c r="AY65" s="362"/>
      <c r="AZ65" s="362"/>
      <c r="BA65" s="362"/>
      <c r="BB65" s="362"/>
      <c r="BC65" s="362"/>
      <c r="BD65" s="362"/>
      <c r="BE65" s="362"/>
      <c r="BF65" s="362"/>
      <c r="BG65" s="366"/>
      <c r="BH65" s="366"/>
      <c r="BI65" s="366"/>
      <c r="BJ65" s="366"/>
      <c r="BK65" s="366"/>
    </row>
    <row r="66" spans="1:70" ht="15.5">
      <c r="A66" s="362"/>
      <c r="B66" s="363"/>
      <c r="C66" s="363"/>
      <c r="D66" s="364"/>
      <c r="E66" s="364" t="s">
        <v>2794</v>
      </c>
      <c r="F66" s="364"/>
      <c r="G66" s="364" t="s">
        <v>262</v>
      </c>
      <c r="H66" s="364"/>
      <c r="I66" s="364"/>
      <c r="J66" s="364"/>
      <c r="K66" s="364"/>
      <c r="L66" s="364"/>
      <c r="M66" s="364"/>
      <c r="N66" s="364"/>
      <c r="O66" s="364"/>
      <c r="P66" s="362"/>
      <c r="Q66" s="364" t="s">
        <v>162</v>
      </c>
      <c r="R66" s="362"/>
      <c r="S66" s="888"/>
      <c r="T66" s="888"/>
      <c r="U66" s="888"/>
      <c r="V66" s="351" t="s">
        <v>241</v>
      </c>
      <c r="W66" s="351"/>
      <c r="X66" s="351"/>
      <c r="Y66" s="351"/>
      <c r="Z66" s="351" t="s">
        <v>2161</v>
      </c>
      <c r="AA66" s="365"/>
      <c r="AB66" s="362" t="s">
        <v>1</v>
      </c>
      <c r="AC66" s="362"/>
      <c r="AD66" s="362"/>
      <c r="AE66" s="362"/>
      <c r="AF66" s="362"/>
      <c r="AG66" s="362"/>
      <c r="AH66" s="362" t="s">
        <v>1390</v>
      </c>
      <c r="AI66" s="1268"/>
      <c r="AJ66" s="1268"/>
      <c r="AK66" s="1268"/>
      <c r="AL66" s="1268"/>
      <c r="AM66" s="1268"/>
      <c r="AN66" s="362"/>
      <c r="AO66" s="362"/>
      <c r="AP66" s="362"/>
      <c r="AQ66" s="362"/>
      <c r="AR66" s="362"/>
      <c r="AS66" s="366"/>
      <c r="AT66" s="366"/>
      <c r="AU66" s="366"/>
      <c r="AV66" s="366"/>
      <c r="AW66" s="366"/>
      <c r="AX66" s="366"/>
      <c r="AY66" s="362"/>
      <c r="AZ66" s="362"/>
      <c r="BA66" s="362"/>
      <c r="BB66" s="362"/>
      <c r="BC66" s="362"/>
      <c r="BD66" s="362"/>
      <c r="BE66" s="362"/>
      <c r="BF66" s="362"/>
      <c r="BG66" s="366"/>
      <c r="BH66" s="366"/>
      <c r="BI66" s="366"/>
      <c r="BJ66" s="366"/>
      <c r="BK66" s="366"/>
    </row>
    <row r="67" spans="1:70" ht="15.5">
      <c r="A67" s="362"/>
      <c r="B67" s="363"/>
      <c r="C67" s="363"/>
      <c r="D67" s="364"/>
      <c r="E67" s="364" t="s">
        <v>2794</v>
      </c>
      <c r="F67" s="364"/>
      <c r="G67" s="364" t="s">
        <v>262</v>
      </c>
      <c r="H67" s="364"/>
      <c r="I67" s="364"/>
      <c r="J67" s="364"/>
      <c r="K67" s="364"/>
      <c r="L67" s="364"/>
      <c r="M67" s="364"/>
      <c r="N67" s="364"/>
      <c r="O67" s="364"/>
      <c r="P67" s="362"/>
      <c r="Q67" s="364" t="s">
        <v>162</v>
      </c>
      <c r="R67" s="362"/>
      <c r="S67" s="888"/>
      <c r="T67" s="888"/>
      <c r="U67" s="888"/>
      <c r="V67" s="351" t="s">
        <v>241</v>
      </c>
      <c r="W67" s="351"/>
      <c r="X67" s="351"/>
      <c r="Y67" s="351"/>
      <c r="Z67" s="351" t="s">
        <v>2161</v>
      </c>
      <c r="AA67" s="365"/>
      <c r="AB67" s="362" t="s">
        <v>1</v>
      </c>
      <c r="AC67" s="362"/>
      <c r="AD67" s="362"/>
      <c r="AE67" s="362"/>
      <c r="AF67" s="362"/>
      <c r="AG67" s="362"/>
      <c r="AH67" s="362" t="s">
        <v>1390</v>
      </c>
      <c r="AI67" s="1268"/>
      <c r="AJ67" s="1268"/>
      <c r="AK67" s="1268"/>
      <c r="AL67" s="1268"/>
      <c r="AM67" s="1268"/>
      <c r="AN67" s="362"/>
      <c r="AO67" s="362"/>
      <c r="AP67" s="362"/>
      <c r="AQ67" s="362"/>
      <c r="AR67" s="362"/>
      <c r="AS67" s="366"/>
      <c r="AT67" s="366"/>
      <c r="AU67" s="366"/>
      <c r="AV67" s="366"/>
      <c r="AW67" s="366"/>
      <c r="AX67" s="366"/>
      <c r="AY67" s="362"/>
      <c r="AZ67" s="362"/>
      <c r="BA67" s="362"/>
      <c r="BB67" s="362"/>
      <c r="BC67" s="362"/>
      <c r="BD67" s="362"/>
      <c r="BE67" s="362"/>
      <c r="BF67" s="362"/>
      <c r="BG67" s="366"/>
      <c r="BH67" s="366"/>
      <c r="BI67" s="366"/>
      <c r="BJ67" s="366"/>
      <c r="BK67" s="366"/>
    </row>
    <row r="68" spans="1:70" ht="15.5">
      <c r="A68" s="362"/>
      <c r="B68" s="363"/>
      <c r="C68" s="363"/>
      <c r="D68" s="364"/>
      <c r="E68" s="364" t="s">
        <v>2794</v>
      </c>
      <c r="F68" s="364"/>
      <c r="G68" s="364" t="s">
        <v>262</v>
      </c>
      <c r="H68" s="364"/>
      <c r="I68" s="364"/>
      <c r="J68" s="364"/>
      <c r="K68" s="364"/>
      <c r="L68" s="364"/>
      <c r="M68" s="364"/>
      <c r="N68" s="364"/>
      <c r="O68" s="364"/>
      <c r="P68" s="362"/>
      <c r="Q68" s="364" t="s">
        <v>162</v>
      </c>
      <c r="R68" s="362"/>
      <c r="S68" s="888"/>
      <c r="T68" s="888"/>
      <c r="U68" s="888"/>
      <c r="V68" s="351" t="s">
        <v>241</v>
      </c>
      <c r="W68" s="351"/>
      <c r="X68" s="351"/>
      <c r="Y68" s="351"/>
      <c r="Z68" s="351" t="s">
        <v>2161</v>
      </c>
      <c r="AA68" s="365"/>
      <c r="AB68" s="362" t="s">
        <v>1</v>
      </c>
      <c r="AC68" s="362"/>
      <c r="AD68" s="362"/>
      <c r="AE68" s="362"/>
      <c r="AF68" s="362"/>
      <c r="AG68" s="362"/>
      <c r="AH68" s="362" t="s">
        <v>1390</v>
      </c>
      <c r="AI68" s="1268"/>
      <c r="AJ68" s="1268"/>
      <c r="AK68" s="1268"/>
      <c r="AL68" s="1268"/>
      <c r="AM68" s="1268"/>
      <c r="AN68" s="362"/>
      <c r="AO68" s="362"/>
      <c r="AP68" s="362"/>
      <c r="AQ68" s="362"/>
      <c r="AR68" s="362"/>
      <c r="AS68" s="366"/>
      <c r="AT68" s="366"/>
      <c r="AU68" s="366"/>
      <c r="AV68" s="366"/>
      <c r="AW68" s="366"/>
      <c r="AX68" s="366"/>
      <c r="AY68" s="362"/>
      <c r="AZ68" s="362"/>
      <c r="BA68" s="362"/>
      <c r="BB68" s="362"/>
      <c r="BC68" s="362"/>
      <c r="BD68" s="362"/>
      <c r="BE68" s="362"/>
      <c r="BF68" s="362"/>
      <c r="BG68" s="366"/>
      <c r="BH68" s="366"/>
      <c r="BI68" s="366"/>
      <c r="BJ68" s="366"/>
      <c r="BK68" s="366"/>
    </row>
    <row r="69" spans="1:70" s="359" customFormat="1">
      <c r="B69" s="367"/>
      <c r="C69" s="367"/>
      <c r="D69" s="364"/>
      <c r="E69" s="364" t="s">
        <v>2794</v>
      </c>
      <c r="F69" s="364"/>
      <c r="G69" s="364" t="s">
        <v>262</v>
      </c>
      <c r="H69" s="368"/>
      <c r="I69" s="368"/>
      <c r="J69" s="368"/>
      <c r="K69" s="368"/>
      <c r="L69" s="368"/>
      <c r="M69" s="368"/>
      <c r="N69" s="368"/>
      <c r="O69" s="368"/>
      <c r="P69" s="362"/>
      <c r="Q69" s="364" t="s">
        <v>162</v>
      </c>
      <c r="R69" s="362"/>
      <c r="S69" s="888"/>
      <c r="T69" s="888"/>
      <c r="U69" s="888"/>
      <c r="V69" s="367" t="s">
        <v>241</v>
      </c>
      <c r="W69" s="367"/>
      <c r="X69" s="367"/>
      <c r="Y69" s="367"/>
      <c r="Z69" s="367" t="s">
        <v>2161</v>
      </c>
      <c r="AA69" s="367"/>
      <c r="AB69" s="367" t="s">
        <v>1</v>
      </c>
      <c r="AC69" s="367"/>
      <c r="AD69" s="367"/>
      <c r="AE69" s="368"/>
      <c r="AF69" s="368"/>
      <c r="AG69" s="368"/>
      <c r="AH69" s="368" t="s">
        <v>1390</v>
      </c>
      <c r="AI69" s="1268"/>
      <c r="AJ69" s="1268"/>
      <c r="AK69" s="1268"/>
      <c r="AL69" s="1268"/>
      <c r="AM69" s="1268"/>
      <c r="AN69" s="368"/>
      <c r="AO69" s="368"/>
      <c r="AP69" s="368"/>
      <c r="AQ69" s="368"/>
      <c r="AR69" s="368"/>
      <c r="AS69" s="368"/>
      <c r="AT69" s="368"/>
      <c r="AU69" s="369"/>
      <c r="AV69" s="369"/>
      <c r="AW69" s="369"/>
      <c r="AY69" s="367"/>
      <c r="AZ69" s="369"/>
      <c r="BA69" s="368"/>
      <c r="BB69" s="368"/>
      <c r="BC69" s="368"/>
      <c r="BD69" s="368"/>
      <c r="BE69" s="368"/>
      <c r="BF69" s="368"/>
      <c r="BG69" s="368"/>
      <c r="BH69" s="368"/>
      <c r="BI69" s="369"/>
      <c r="BJ69" s="369"/>
      <c r="BK69" s="369"/>
      <c r="BL69" s="369"/>
      <c r="BM69" s="369"/>
      <c r="BN69" s="369"/>
      <c r="BO69" s="369"/>
      <c r="BP69" s="369"/>
      <c r="BQ69" s="369"/>
      <c r="BR69" s="368"/>
    </row>
    <row r="70" spans="1:70" s="359" customFormat="1">
      <c r="D70" s="364"/>
      <c r="E70" s="364" t="s">
        <v>2794</v>
      </c>
      <c r="F70" s="364"/>
      <c r="G70" s="364" t="s">
        <v>262</v>
      </c>
      <c r="H70" s="368"/>
      <c r="I70" s="368"/>
      <c r="J70" s="368"/>
      <c r="K70" s="368"/>
      <c r="L70" s="368"/>
      <c r="M70" s="368"/>
      <c r="N70" s="368"/>
      <c r="O70" s="368"/>
      <c r="P70" s="362"/>
      <c r="Q70" s="364" t="s">
        <v>162</v>
      </c>
      <c r="R70" s="362"/>
      <c r="S70" s="888"/>
      <c r="T70" s="888"/>
      <c r="U70" s="888"/>
      <c r="V70" s="370" t="s">
        <v>241</v>
      </c>
      <c r="W70" s="370"/>
      <c r="X70" s="370"/>
      <c r="Y70" s="370"/>
      <c r="Z70" s="370" t="s">
        <v>2161</v>
      </c>
      <c r="AA70" s="367"/>
      <c r="AB70" s="369" t="s">
        <v>1</v>
      </c>
      <c r="AC70" s="369"/>
      <c r="AD70" s="369"/>
      <c r="AE70" s="368"/>
      <c r="AF70" s="368"/>
      <c r="AG70" s="368"/>
      <c r="AH70" s="368" t="s">
        <v>1390</v>
      </c>
      <c r="AI70" s="1268"/>
      <c r="AJ70" s="1268"/>
      <c r="AK70" s="1268"/>
      <c r="AL70" s="1268"/>
      <c r="AM70" s="1268"/>
      <c r="AN70" s="368"/>
      <c r="AO70" s="368"/>
      <c r="AP70" s="368"/>
      <c r="AQ70" s="368"/>
      <c r="AR70" s="368"/>
      <c r="AS70" s="368"/>
      <c r="AT70" s="368"/>
      <c r="AU70" s="369"/>
      <c r="AV70" s="369"/>
      <c r="AW70" s="369"/>
      <c r="AY70" s="367"/>
      <c r="AZ70" s="369"/>
      <c r="BA70" s="368"/>
      <c r="BB70" s="368"/>
      <c r="BC70" s="368"/>
      <c r="BD70" s="368"/>
      <c r="BE70" s="368"/>
      <c r="BF70" s="368"/>
      <c r="BG70" s="368"/>
      <c r="BH70" s="368"/>
      <c r="BI70" s="369"/>
      <c r="BJ70" s="369"/>
      <c r="BK70" s="369"/>
      <c r="BL70" s="369"/>
      <c r="BM70" s="369"/>
      <c r="BN70" s="369"/>
      <c r="BO70" s="369"/>
      <c r="BP70" s="369"/>
      <c r="BQ70" s="369"/>
      <c r="BR70" s="368"/>
    </row>
    <row r="71" spans="1:70" s="359" customFormat="1">
      <c r="D71" s="364"/>
      <c r="E71" s="364" t="s">
        <v>2794</v>
      </c>
      <c r="F71" s="364"/>
      <c r="G71" s="364" t="s">
        <v>262</v>
      </c>
      <c r="H71" s="368"/>
      <c r="I71" s="368"/>
      <c r="J71" s="368"/>
      <c r="K71" s="368"/>
      <c r="L71" s="368"/>
      <c r="M71" s="368"/>
      <c r="N71" s="368"/>
      <c r="O71" s="368"/>
      <c r="P71" s="362"/>
      <c r="Q71" s="364" t="s">
        <v>162</v>
      </c>
      <c r="R71" s="362"/>
      <c r="S71" s="888"/>
      <c r="T71" s="888"/>
      <c r="U71" s="888"/>
      <c r="V71" s="370" t="s">
        <v>241</v>
      </c>
      <c r="W71" s="370"/>
      <c r="X71" s="370"/>
      <c r="Y71" s="370"/>
      <c r="Z71" s="370" t="s">
        <v>2161</v>
      </c>
      <c r="AA71" s="367"/>
      <c r="AB71" s="369" t="s">
        <v>1</v>
      </c>
      <c r="AC71" s="369"/>
      <c r="AD71" s="369"/>
      <c r="AE71" s="368"/>
      <c r="AF71" s="368"/>
      <c r="AG71" s="368"/>
      <c r="AH71" s="368" t="s">
        <v>1390</v>
      </c>
      <c r="AI71" s="1268"/>
      <c r="AJ71" s="1268"/>
      <c r="AK71" s="1268"/>
      <c r="AL71" s="1268"/>
      <c r="AM71" s="1268"/>
      <c r="AN71" s="368"/>
      <c r="AO71" s="368"/>
      <c r="AP71" s="368"/>
      <c r="AQ71" s="368"/>
      <c r="AR71" s="368"/>
      <c r="AS71" s="368"/>
      <c r="AT71" s="368"/>
      <c r="AU71" s="369"/>
      <c r="AV71" s="369"/>
      <c r="AW71" s="369"/>
      <c r="AY71" s="367"/>
      <c r="AZ71" s="369"/>
      <c r="BA71" s="368"/>
      <c r="BB71" s="368"/>
      <c r="BC71" s="368"/>
      <c r="BD71" s="368"/>
      <c r="BE71" s="368"/>
      <c r="BF71" s="368"/>
      <c r="BG71" s="368"/>
      <c r="BH71" s="368"/>
      <c r="BI71" s="369"/>
      <c r="BJ71" s="369"/>
      <c r="BK71" s="369"/>
      <c r="BL71" s="369"/>
      <c r="BM71" s="369"/>
      <c r="BN71" s="369"/>
      <c r="BO71" s="369"/>
      <c r="BP71" s="369"/>
      <c r="BQ71" s="369"/>
      <c r="BR71" s="368"/>
    </row>
    <row r="72" spans="1:70" s="359" customFormat="1">
      <c r="D72" s="364"/>
      <c r="E72" s="364" t="s">
        <v>2794</v>
      </c>
      <c r="F72" s="364"/>
      <c r="G72" s="364" t="s">
        <v>262</v>
      </c>
      <c r="H72" s="368"/>
      <c r="I72" s="368"/>
      <c r="J72" s="368"/>
      <c r="K72" s="368"/>
      <c r="L72" s="368"/>
      <c r="M72" s="368"/>
      <c r="N72" s="368"/>
      <c r="O72" s="368"/>
      <c r="P72" s="362"/>
      <c r="Q72" s="364" t="s">
        <v>162</v>
      </c>
      <c r="R72" s="362"/>
      <c r="S72" s="888"/>
      <c r="T72" s="888"/>
      <c r="U72" s="888"/>
      <c r="V72" s="370" t="s">
        <v>241</v>
      </c>
      <c r="W72" s="370"/>
      <c r="X72" s="370"/>
      <c r="Y72" s="370"/>
      <c r="Z72" s="370" t="s">
        <v>2161</v>
      </c>
      <c r="AA72" s="367"/>
      <c r="AB72" s="369"/>
      <c r="AC72" s="369"/>
      <c r="AD72" s="369"/>
      <c r="AE72" s="368"/>
      <c r="AF72" s="368"/>
      <c r="AG72" s="368"/>
      <c r="AH72" s="368" t="s">
        <v>1390</v>
      </c>
      <c r="AI72" s="1268"/>
      <c r="AJ72" s="1268"/>
      <c r="AK72" s="1268"/>
      <c r="AL72" s="1268"/>
      <c r="AM72" s="1268"/>
      <c r="AN72" s="368"/>
      <c r="AO72" s="368"/>
      <c r="AP72" s="368"/>
      <c r="AQ72" s="368"/>
      <c r="AR72" s="368"/>
      <c r="AS72" s="368"/>
      <c r="AT72" s="368"/>
      <c r="AU72" s="369"/>
      <c r="AV72" s="369"/>
      <c r="AW72" s="369"/>
      <c r="AY72" s="367"/>
      <c r="AZ72" s="369"/>
      <c r="BA72" s="368"/>
      <c r="BB72" s="368"/>
      <c r="BC72" s="368"/>
      <c r="BD72" s="368"/>
      <c r="BE72" s="368"/>
      <c r="BF72" s="368"/>
      <c r="BG72" s="368"/>
      <c r="BH72" s="368"/>
      <c r="BI72" s="369"/>
      <c r="BJ72" s="369"/>
      <c r="BK72" s="369"/>
      <c r="BL72" s="369"/>
      <c r="BM72" s="369"/>
      <c r="BN72" s="369"/>
      <c r="BO72" s="369"/>
      <c r="BP72" s="369"/>
      <c r="BQ72" s="369"/>
      <c r="BR72" s="368"/>
    </row>
    <row r="73" spans="1:70" s="359" customFormat="1">
      <c r="D73" s="364"/>
      <c r="E73" s="364" t="s">
        <v>2794</v>
      </c>
      <c r="F73" s="364"/>
      <c r="G73" s="364" t="s">
        <v>262</v>
      </c>
      <c r="H73" s="368"/>
      <c r="I73" s="368"/>
      <c r="J73" s="368"/>
      <c r="K73" s="368"/>
      <c r="L73" s="368"/>
      <c r="M73" s="368"/>
      <c r="N73" s="368"/>
      <c r="O73" s="368"/>
      <c r="P73" s="362"/>
      <c r="Q73" s="364" t="s">
        <v>162</v>
      </c>
      <c r="R73" s="362"/>
      <c r="S73" s="888"/>
      <c r="T73" s="888"/>
      <c r="U73" s="888"/>
      <c r="V73" s="370" t="s">
        <v>241</v>
      </c>
      <c r="W73" s="370"/>
      <c r="X73" s="370"/>
      <c r="Y73" s="370"/>
      <c r="Z73" s="370" t="s">
        <v>2161</v>
      </c>
      <c r="AA73" s="367"/>
      <c r="AB73" s="369"/>
      <c r="AC73" s="369"/>
      <c r="AD73" s="369"/>
      <c r="AE73" s="368"/>
      <c r="AF73" s="368"/>
      <c r="AG73" s="368"/>
      <c r="AH73" s="368" t="s">
        <v>1390</v>
      </c>
      <c r="AI73" s="1268"/>
      <c r="AJ73" s="1268"/>
      <c r="AK73" s="1268"/>
      <c r="AL73" s="1268"/>
      <c r="AM73" s="1268"/>
      <c r="AN73" s="368"/>
      <c r="AO73" s="368"/>
      <c r="AP73" s="368"/>
      <c r="AQ73" s="368"/>
      <c r="AR73" s="368"/>
      <c r="AS73" s="368"/>
      <c r="AT73" s="368"/>
      <c r="AU73" s="369"/>
      <c r="AV73" s="369"/>
      <c r="AW73" s="369"/>
      <c r="AY73" s="367"/>
      <c r="AZ73" s="369"/>
      <c r="BA73" s="368"/>
      <c r="BB73" s="368"/>
      <c r="BC73" s="368"/>
      <c r="BD73" s="368"/>
      <c r="BE73" s="368"/>
      <c r="BF73" s="368"/>
      <c r="BG73" s="368"/>
      <c r="BH73" s="368"/>
      <c r="BI73" s="369"/>
      <c r="BJ73" s="369"/>
      <c r="BK73" s="369"/>
      <c r="BL73" s="369"/>
      <c r="BM73" s="369"/>
      <c r="BN73" s="369"/>
      <c r="BO73" s="369"/>
      <c r="BP73" s="369"/>
      <c r="BQ73" s="369"/>
      <c r="BR73" s="368"/>
    </row>
    <row r="74" spans="1:70" s="359" customFormat="1">
      <c r="D74" s="364"/>
      <c r="E74" s="364" t="s">
        <v>2794</v>
      </c>
      <c r="F74" s="364"/>
      <c r="G74" s="364" t="s">
        <v>262</v>
      </c>
      <c r="H74" s="368"/>
      <c r="I74" s="368"/>
      <c r="J74" s="368"/>
      <c r="K74" s="368"/>
      <c r="L74" s="368"/>
      <c r="M74" s="368"/>
      <c r="N74" s="368"/>
      <c r="O74" s="368"/>
      <c r="P74" s="362"/>
      <c r="Q74" s="364" t="s">
        <v>162</v>
      </c>
      <c r="R74" s="362"/>
      <c r="S74" s="888"/>
      <c r="T74" s="888"/>
      <c r="U74" s="888"/>
      <c r="V74" s="370" t="s">
        <v>241</v>
      </c>
      <c r="W74" s="370"/>
      <c r="X74" s="370"/>
      <c r="Y74" s="370"/>
      <c r="Z74" s="370" t="s">
        <v>2161</v>
      </c>
      <c r="AA74" s="367"/>
      <c r="AB74" s="369"/>
      <c r="AC74" s="369"/>
      <c r="AD74" s="369"/>
      <c r="AE74" s="368"/>
      <c r="AF74" s="368"/>
      <c r="AG74" s="368"/>
      <c r="AH74" s="368" t="s">
        <v>1390</v>
      </c>
      <c r="AI74" s="1268"/>
      <c r="AJ74" s="1268"/>
      <c r="AK74" s="1268"/>
      <c r="AL74" s="1268"/>
      <c r="AM74" s="1268"/>
      <c r="AN74" s="368"/>
      <c r="AO74" s="368"/>
      <c r="AP74" s="368"/>
      <c r="AQ74" s="368"/>
      <c r="AR74" s="368"/>
      <c r="AS74" s="368"/>
      <c r="AT74" s="368"/>
      <c r="AU74" s="369"/>
      <c r="AV74" s="369"/>
      <c r="AW74" s="369"/>
      <c r="AY74" s="367"/>
      <c r="AZ74" s="369"/>
      <c r="BA74" s="368"/>
      <c r="BB74" s="368"/>
      <c r="BC74" s="368"/>
      <c r="BD74" s="368"/>
      <c r="BE74" s="368"/>
      <c r="BF74" s="368"/>
      <c r="BG74" s="368"/>
      <c r="BH74" s="368"/>
      <c r="BI74" s="369"/>
      <c r="BJ74" s="369"/>
      <c r="BK74" s="369"/>
      <c r="BL74" s="369"/>
      <c r="BM74" s="369"/>
      <c r="BN74" s="369"/>
      <c r="BO74" s="369"/>
      <c r="BP74" s="369"/>
      <c r="BQ74" s="369"/>
      <c r="BR74" s="368"/>
    </row>
    <row r="76" spans="1:70" s="1" customFormat="1">
      <c r="B76" s="376" t="s">
        <v>2850</v>
      </c>
    </row>
    <row r="78" spans="1:70" ht="15.5">
      <c r="A78" s="362"/>
      <c r="B78" s="363"/>
      <c r="C78" s="363"/>
      <c r="D78" s="364"/>
      <c r="E78" s="364" t="s">
        <v>2794</v>
      </c>
      <c r="F78" s="364"/>
      <c r="G78" s="364" t="s">
        <v>262</v>
      </c>
      <c r="H78" s="364"/>
      <c r="I78" s="364"/>
      <c r="J78" s="364"/>
      <c r="K78" s="364"/>
      <c r="L78" s="364"/>
      <c r="M78" s="364"/>
      <c r="N78" s="364"/>
      <c r="O78" s="364"/>
      <c r="P78" s="362"/>
      <c r="Q78" s="364" t="s">
        <v>162</v>
      </c>
      <c r="R78" s="362"/>
      <c r="S78" s="888"/>
      <c r="T78" s="888"/>
      <c r="U78" s="888"/>
      <c r="V78" s="351" t="s">
        <v>241</v>
      </c>
      <c r="W78" s="351"/>
      <c r="X78" s="351"/>
      <c r="Y78" s="351"/>
      <c r="Z78" s="351" t="s">
        <v>2161</v>
      </c>
      <c r="AA78" s="365"/>
      <c r="AB78" s="362" t="s">
        <v>1</v>
      </c>
      <c r="AC78" s="362"/>
      <c r="AD78" s="362"/>
      <c r="AE78" s="362"/>
      <c r="AF78" s="362"/>
      <c r="AG78" s="362"/>
      <c r="AH78" s="362" t="s">
        <v>1390</v>
      </c>
      <c r="AI78" s="1268"/>
      <c r="AJ78" s="1268"/>
      <c r="AK78" s="1268"/>
      <c r="AL78" s="1268"/>
      <c r="AM78" s="1268"/>
      <c r="AN78" s="362"/>
      <c r="AO78" s="362"/>
      <c r="AP78" s="362"/>
      <c r="AQ78" s="362"/>
      <c r="AR78" s="362"/>
      <c r="AS78" s="366"/>
      <c r="AT78" s="366"/>
      <c r="AU78" s="366"/>
      <c r="AV78" s="366"/>
      <c r="AW78" s="366"/>
      <c r="AX78" s="366"/>
      <c r="AY78" s="362"/>
      <c r="AZ78" s="362"/>
      <c r="BA78" s="362"/>
      <c r="BB78" s="362"/>
      <c r="BC78" s="362"/>
      <c r="BD78" s="362"/>
      <c r="BE78" s="362"/>
      <c r="BF78" s="362"/>
      <c r="BG78" s="366"/>
      <c r="BH78" s="366"/>
      <c r="BI78" s="366"/>
      <c r="BJ78" s="366"/>
      <c r="BK78" s="366"/>
    </row>
    <row r="79" spans="1:70" ht="15.5">
      <c r="A79" s="362"/>
      <c r="B79" s="363"/>
      <c r="C79" s="363"/>
      <c r="D79" s="364"/>
      <c r="E79" s="364" t="s">
        <v>2794</v>
      </c>
      <c r="F79" s="364"/>
      <c r="G79" s="364" t="s">
        <v>262</v>
      </c>
      <c r="H79" s="364"/>
      <c r="I79" s="364"/>
      <c r="J79" s="364"/>
      <c r="K79" s="364"/>
      <c r="L79" s="364"/>
      <c r="M79" s="364"/>
      <c r="N79" s="364"/>
      <c r="O79" s="364"/>
      <c r="P79" s="362"/>
      <c r="Q79" s="364" t="s">
        <v>162</v>
      </c>
      <c r="R79" s="362"/>
      <c r="S79" s="888"/>
      <c r="T79" s="888"/>
      <c r="U79" s="888"/>
      <c r="V79" s="351" t="s">
        <v>241</v>
      </c>
      <c r="W79" s="351"/>
      <c r="X79" s="351"/>
      <c r="Y79" s="351"/>
      <c r="Z79" s="351" t="s">
        <v>2161</v>
      </c>
      <c r="AA79" s="365"/>
      <c r="AB79" s="362" t="s">
        <v>1</v>
      </c>
      <c r="AC79" s="362"/>
      <c r="AD79" s="362"/>
      <c r="AE79" s="362"/>
      <c r="AF79" s="362"/>
      <c r="AG79" s="362"/>
      <c r="AH79" s="362" t="s">
        <v>1390</v>
      </c>
      <c r="AI79" s="1268"/>
      <c r="AJ79" s="1268"/>
      <c r="AK79" s="1268"/>
      <c r="AL79" s="1268"/>
      <c r="AM79" s="1268"/>
      <c r="AN79" s="362"/>
      <c r="AO79" s="362"/>
      <c r="AP79" s="362"/>
      <c r="AQ79" s="362"/>
      <c r="AR79" s="362"/>
      <c r="AS79" s="366"/>
      <c r="AT79" s="366"/>
      <c r="AU79" s="366"/>
      <c r="AV79" s="366"/>
      <c r="AW79" s="366"/>
      <c r="AX79" s="366"/>
      <c r="AY79" s="362"/>
      <c r="AZ79" s="362"/>
      <c r="BA79" s="362"/>
      <c r="BB79" s="362"/>
      <c r="BC79" s="362"/>
      <c r="BD79" s="362"/>
      <c r="BE79" s="362"/>
      <c r="BF79" s="362"/>
      <c r="BG79" s="366"/>
      <c r="BH79" s="366"/>
      <c r="BI79" s="366"/>
      <c r="BJ79" s="366"/>
      <c r="BK79" s="366"/>
    </row>
    <row r="80" spans="1:70" ht="15.5">
      <c r="A80" s="362"/>
      <c r="B80" s="363"/>
      <c r="C80" s="363"/>
      <c r="D80" s="364"/>
      <c r="E80" s="364" t="s">
        <v>2794</v>
      </c>
      <c r="F80" s="364"/>
      <c r="G80" s="364" t="s">
        <v>262</v>
      </c>
      <c r="H80" s="364"/>
      <c r="I80" s="364"/>
      <c r="J80" s="364"/>
      <c r="K80" s="364"/>
      <c r="L80" s="364"/>
      <c r="M80" s="364"/>
      <c r="N80" s="364"/>
      <c r="O80" s="364"/>
      <c r="P80" s="362"/>
      <c r="Q80" s="364" t="s">
        <v>162</v>
      </c>
      <c r="R80" s="362"/>
      <c r="S80" s="888"/>
      <c r="T80" s="888"/>
      <c r="U80" s="888"/>
      <c r="V80" s="351" t="s">
        <v>241</v>
      </c>
      <c r="W80" s="351"/>
      <c r="X80" s="351"/>
      <c r="Y80" s="351"/>
      <c r="Z80" s="351" t="s">
        <v>2161</v>
      </c>
      <c r="AA80" s="365"/>
      <c r="AB80" s="362" t="s">
        <v>1</v>
      </c>
      <c r="AC80" s="362"/>
      <c r="AD80" s="362"/>
      <c r="AE80" s="362"/>
      <c r="AF80" s="362"/>
      <c r="AG80" s="362"/>
      <c r="AH80" s="362" t="s">
        <v>1390</v>
      </c>
      <c r="AI80" s="1268"/>
      <c r="AJ80" s="1268"/>
      <c r="AK80" s="1268"/>
      <c r="AL80" s="1268"/>
      <c r="AM80" s="1268"/>
      <c r="AN80" s="362"/>
      <c r="AO80" s="362"/>
      <c r="AP80" s="362"/>
      <c r="AQ80" s="362"/>
      <c r="AR80" s="362"/>
      <c r="AS80" s="366"/>
      <c r="AT80" s="366"/>
      <c r="AU80" s="366"/>
      <c r="AV80" s="366"/>
      <c r="AW80" s="366"/>
      <c r="AX80" s="366"/>
      <c r="AY80" s="362"/>
      <c r="AZ80" s="362"/>
      <c r="BA80" s="362"/>
      <c r="BB80" s="362"/>
      <c r="BC80" s="362"/>
      <c r="BD80" s="362"/>
      <c r="BE80" s="362"/>
      <c r="BF80" s="362"/>
      <c r="BG80" s="366"/>
      <c r="BH80" s="366"/>
      <c r="BI80" s="366"/>
      <c r="BJ80" s="366"/>
      <c r="BK80" s="366"/>
    </row>
    <row r="81" spans="1:70" ht="15.5">
      <c r="A81" s="362"/>
      <c r="B81" s="363"/>
      <c r="C81" s="363"/>
      <c r="D81" s="364"/>
      <c r="E81" s="364" t="s">
        <v>2794</v>
      </c>
      <c r="F81" s="364"/>
      <c r="G81" s="364" t="s">
        <v>262</v>
      </c>
      <c r="H81" s="364"/>
      <c r="I81" s="364"/>
      <c r="J81" s="364"/>
      <c r="K81" s="364"/>
      <c r="L81" s="364"/>
      <c r="M81" s="364"/>
      <c r="N81" s="364"/>
      <c r="O81" s="364"/>
      <c r="P81" s="362"/>
      <c r="Q81" s="364" t="s">
        <v>162</v>
      </c>
      <c r="R81" s="362"/>
      <c r="S81" s="888"/>
      <c r="T81" s="888"/>
      <c r="U81" s="888"/>
      <c r="V81" s="351" t="s">
        <v>241</v>
      </c>
      <c r="W81" s="351"/>
      <c r="X81" s="351"/>
      <c r="Y81" s="351"/>
      <c r="Z81" s="351" t="s">
        <v>2161</v>
      </c>
      <c r="AA81" s="365"/>
      <c r="AB81" s="362" t="s">
        <v>1</v>
      </c>
      <c r="AC81" s="362"/>
      <c r="AD81" s="362"/>
      <c r="AE81" s="362"/>
      <c r="AF81" s="362"/>
      <c r="AG81" s="362"/>
      <c r="AH81" s="362" t="s">
        <v>1390</v>
      </c>
      <c r="AI81" s="1268"/>
      <c r="AJ81" s="1268"/>
      <c r="AK81" s="1268"/>
      <c r="AL81" s="1268"/>
      <c r="AM81" s="1268"/>
      <c r="AN81" s="362"/>
      <c r="AO81" s="362"/>
      <c r="AP81" s="362"/>
      <c r="AQ81" s="362"/>
      <c r="AR81" s="362"/>
      <c r="AS81" s="366"/>
      <c r="AT81" s="366"/>
      <c r="AU81" s="366"/>
      <c r="AV81" s="366"/>
      <c r="AW81" s="366"/>
      <c r="AX81" s="366"/>
      <c r="AY81" s="362"/>
      <c r="AZ81" s="362"/>
      <c r="BA81" s="362"/>
      <c r="BB81" s="362"/>
      <c r="BC81" s="362"/>
      <c r="BD81" s="362"/>
      <c r="BE81" s="362"/>
      <c r="BF81" s="362"/>
      <c r="BG81" s="366"/>
      <c r="BH81" s="366"/>
      <c r="BI81" s="366"/>
      <c r="BJ81" s="366"/>
      <c r="BK81" s="366"/>
    </row>
    <row r="82" spans="1:70" s="359" customFormat="1">
      <c r="B82" s="367"/>
      <c r="C82" s="367"/>
      <c r="D82" s="364"/>
      <c r="E82" s="364" t="s">
        <v>2794</v>
      </c>
      <c r="F82" s="364"/>
      <c r="G82" s="364" t="s">
        <v>262</v>
      </c>
      <c r="H82" s="368"/>
      <c r="I82" s="368"/>
      <c r="J82" s="368"/>
      <c r="K82" s="368"/>
      <c r="L82" s="368"/>
      <c r="M82" s="368"/>
      <c r="N82" s="368"/>
      <c r="O82" s="368"/>
      <c r="P82" s="362"/>
      <c r="Q82" s="364" t="s">
        <v>162</v>
      </c>
      <c r="R82" s="362"/>
      <c r="S82" s="888"/>
      <c r="T82" s="888"/>
      <c r="U82" s="888"/>
      <c r="V82" s="367" t="s">
        <v>241</v>
      </c>
      <c r="W82" s="367"/>
      <c r="X82" s="367"/>
      <c r="Y82" s="367"/>
      <c r="Z82" s="367" t="s">
        <v>2161</v>
      </c>
      <c r="AA82" s="367"/>
      <c r="AB82" s="367" t="s">
        <v>1</v>
      </c>
      <c r="AC82" s="367"/>
      <c r="AD82" s="367"/>
      <c r="AE82" s="368"/>
      <c r="AF82" s="368"/>
      <c r="AG82" s="368"/>
      <c r="AH82" s="368" t="s">
        <v>1390</v>
      </c>
      <c r="AI82" s="1268"/>
      <c r="AJ82" s="1268"/>
      <c r="AK82" s="1268"/>
      <c r="AL82" s="1268"/>
      <c r="AM82" s="1268"/>
      <c r="AN82" s="368"/>
      <c r="AO82" s="368"/>
      <c r="AP82" s="368"/>
      <c r="AQ82" s="368"/>
      <c r="AR82" s="368"/>
      <c r="AS82" s="368"/>
      <c r="AT82" s="368"/>
      <c r="AU82" s="369"/>
      <c r="AV82" s="369"/>
      <c r="AW82" s="369"/>
      <c r="AY82" s="367"/>
      <c r="AZ82" s="369"/>
      <c r="BA82" s="368"/>
      <c r="BB82" s="368"/>
      <c r="BC82" s="368"/>
      <c r="BD82" s="368"/>
      <c r="BE82" s="368"/>
      <c r="BF82" s="368"/>
      <c r="BG82" s="368"/>
      <c r="BH82" s="368"/>
      <c r="BI82" s="369"/>
      <c r="BJ82" s="369"/>
      <c r="BK82" s="369"/>
      <c r="BL82" s="369"/>
      <c r="BM82" s="369"/>
      <c r="BN82" s="369"/>
      <c r="BO82" s="369"/>
      <c r="BP82" s="369"/>
      <c r="BQ82" s="369"/>
      <c r="BR82" s="368"/>
    </row>
    <row r="83" spans="1:70" s="359" customFormat="1">
      <c r="D83" s="364"/>
      <c r="E83" s="364" t="s">
        <v>2794</v>
      </c>
      <c r="F83" s="364"/>
      <c r="G83" s="364" t="s">
        <v>262</v>
      </c>
      <c r="H83" s="368"/>
      <c r="I83" s="368"/>
      <c r="J83" s="368"/>
      <c r="K83" s="368"/>
      <c r="L83" s="368"/>
      <c r="M83" s="368"/>
      <c r="N83" s="368"/>
      <c r="O83" s="368"/>
      <c r="P83" s="362"/>
      <c r="Q83" s="364" t="s">
        <v>162</v>
      </c>
      <c r="R83" s="362"/>
      <c r="S83" s="888"/>
      <c r="T83" s="888"/>
      <c r="U83" s="888"/>
      <c r="V83" s="370" t="s">
        <v>241</v>
      </c>
      <c r="W83" s="370"/>
      <c r="X83" s="370"/>
      <c r="Y83" s="370"/>
      <c r="Z83" s="370" t="s">
        <v>2161</v>
      </c>
      <c r="AA83" s="367"/>
      <c r="AB83" s="369" t="s">
        <v>1</v>
      </c>
      <c r="AC83" s="369"/>
      <c r="AD83" s="369"/>
      <c r="AE83" s="368"/>
      <c r="AF83" s="368"/>
      <c r="AG83" s="368"/>
      <c r="AH83" s="368" t="s">
        <v>1390</v>
      </c>
      <c r="AI83" s="1268"/>
      <c r="AJ83" s="1268"/>
      <c r="AK83" s="1268"/>
      <c r="AL83" s="1268"/>
      <c r="AM83" s="1268"/>
      <c r="AN83" s="368"/>
      <c r="AO83" s="368"/>
      <c r="AP83" s="368"/>
      <c r="AQ83" s="368"/>
      <c r="AR83" s="368"/>
      <c r="AS83" s="368"/>
      <c r="AT83" s="368"/>
      <c r="AU83" s="369"/>
      <c r="AV83" s="369"/>
      <c r="AW83" s="369"/>
      <c r="AY83" s="367"/>
      <c r="AZ83" s="369"/>
      <c r="BA83" s="368"/>
      <c r="BB83" s="368"/>
      <c r="BC83" s="368"/>
      <c r="BD83" s="368"/>
      <c r="BE83" s="368"/>
      <c r="BF83" s="368"/>
      <c r="BG83" s="368"/>
      <c r="BH83" s="368"/>
      <c r="BI83" s="369"/>
      <c r="BJ83" s="369"/>
      <c r="BK83" s="369"/>
      <c r="BL83" s="369"/>
      <c r="BM83" s="369"/>
      <c r="BN83" s="369"/>
      <c r="BO83" s="369"/>
      <c r="BP83" s="369"/>
      <c r="BQ83" s="369"/>
      <c r="BR83" s="368"/>
    </row>
    <row r="84" spans="1:70" s="359" customFormat="1">
      <c r="D84" s="364"/>
      <c r="E84" s="364" t="s">
        <v>2794</v>
      </c>
      <c r="F84" s="364"/>
      <c r="G84" s="364" t="s">
        <v>262</v>
      </c>
      <c r="H84" s="368"/>
      <c r="I84" s="368"/>
      <c r="J84" s="368"/>
      <c r="K84" s="368"/>
      <c r="L84" s="368"/>
      <c r="M84" s="368"/>
      <c r="N84" s="368"/>
      <c r="O84" s="368"/>
      <c r="P84" s="362"/>
      <c r="Q84" s="364" t="s">
        <v>162</v>
      </c>
      <c r="R84" s="362"/>
      <c r="S84" s="888"/>
      <c r="T84" s="888"/>
      <c r="U84" s="888"/>
      <c r="V84" s="370" t="s">
        <v>241</v>
      </c>
      <c r="W84" s="370"/>
      <c r="X84" s="370"/>
      <c r="Y84" s="370"/>
      <c r="Z84" s="370" t="s">
        <v>2161</v>
      </c>
      <c r="AA84" s="367"/>
      <c r="AB84" s="369" t="s">
        <v>1</v>
      </c>
      <c r="AC84" s="369"/>
      <c r="AD84" s="369"/>
      <c r="AE84" s="368"/>
      <c r="AF84" s="368"/>
      <c r="AG84" s="368"/>
      <c r="AH84" s="368" t="s">
        <v>1390</v>
      </c>
      <c r="AI84" s="1268"/>
      <c r="AJ84" s="1268"/>
      <c r="AK84" s="1268"/>
      <c r="AL84" s="1268"/>
      <c r="AM84" s="1268"/>
      <c r="AN84" s="368"/>
      <c r="AO84" s="368"/>
      <c r="AP84" s="368"/>
      <c r="AQ84" s="368"/>
      <c r="AR84" s="368"/>
      <c r="AS84" s="368"/>
      <c r="AT84" s="368"/>
      <c r="AU84" s="369"/>
      <c r="AV84" s="369"/>
      <c r="AW84" s="369"/>
      <c r="AY84" s="367"/>
      <c r="AZ84" s="369"/>
      <c r="BA84" s="368"/>
      <c r="BB84" s="368"/>
      <c r="BC84" s="368"/>
      <c r="BD84" s="368"/>
      <c r="BE84" s="368"/>
      <c r="BF84" s="368"/>
      <c r="BG84" s="368"/>
      <c r="BH84" s="368"/>
      <c r="BI84" s="369"/>
      <c r="BJ84" s="369"/>
      <c r="BK84" s="369"/>
      <c r="BL84" s="369"/>
      <c r="BM84" s="369"/>
      <c r="BN84" s="369"/>
      <c r="BO84" s="369"/>
      <c r="BP84" s="369"/>
      <c r="BQ84" s="369"/>
      <c r="BR84" s="368"/>
    </row>
    <row r="85" spans="1:70" s="359" customFormat="1">
      <c r="D85" s="364"/>
      <c r="E85" s="364" t="s">
        <v>2794</v>
      </c>
      <c r="F85" s="364"/>
      <c r="G85" s="364" t="s">
        <v>262</v>
      </c>
      <c r="H85" s="368"/>
      <c r="I85" s="368"/>
      <c r="J85" s="368"/>
      <c r="K85" s="368"/>
      <c r="L85" s="368"/>
      <c r="M85" s="368"/>
      <c r="N85" s="368"/>
      <c r="O85" s="368"/>
      <c r="P85" s="362"/>
      <c r="Q85" s="364" t="s">
        <v>162</v>
      </c>
      <c r="R85" s="362"/>
      <c r="S85" s="888"/>
      <c r="T85" s="888"/>
      <c r="U85" s="888"/>
      <c r="V85" s="370" t="s">
        <v>241</v>
      </c>
      <c r="W85" s="370"/>
      <c r="X85" s="370"/>
      <c r="Y85" s="370"/>
      <c r="Z85" s="370" t="s">
        <v>2161</v>
      </c>
      <c r="AA85" s="367"/>
      <c r="AB85" s="369"/>
      <c r="AC85" s="369"/>
      <c r="AD85" s="369"/>
      <c r="AE85" s="368"/>
      <c r="AF85" s="368"/>
      <c r="AG85" s="368"/>
      <c r="AH85" s="368" t="s">
        <v>1390</v>
      </c>
      <c r="AI85" s="1268"/>
      <c r="AJ85" s="1268"/>
      <c r="AK85" s="1268"/>
      <c r="AL85" s="1268"/>
      <c r="AM85" s="1268"/>
      <c r="AN85" s="368"/>
      <c r="AO85" s="368"/>
      <c r="AP85" s="368"/>
      <c r="AQ85" s="368"/>
      <c r="AR85" s="368"/>
      <c r="AS85" s="368"/>
      <c r="AT85" s="368"/>
      <c r="AU85" s="369"/>
      <c r="AV85" s="369"/>
      <c r="AW85" s="369"/>
      <c r="AY85" s="367"/>
      <c r="AZ85" s="369"/>
      <c r="BA85" s="368"/>
      <c r="BB85" s="368"/>
      <c r="BC85" s="368"/>
      <c r="BD85" s="368"/>
      <c r="BE85" s="368"/>
      <c r="BF85" s="368"/>
      <c r="BG85" s="368"/>
      <c r="BH85" s="368"/>
      <c r="BI85" s="369"/>
      <c r="BJ85" s="369"/>
      <c r="BK85" s="369"/>
      <c r="BL85" s="369"/>
      <c r="BM85" s="369"/>
      <c r="BN85" s="369"/>
      <c r="BO85" s="369"/>
      <c r="BP85" s="369"/>
      <c r="BQ85" s="369"/>
      <c r="BR85" s="368"/>
    </row>
    <row r="86" spans="1:70" s="359" customFormat="1">
      <c r="D86" s="364"/>
      <c r="E86" s="364" t="s">
        <v>2794</v>
      </c>
      <c r="F86" s="364"/>
      <c r="G86" s="364" t="s">
        <v>262</v>
      </c>
      <c r="H86" s="368"/>
      <c r="I86" s="368"/>
      <c r="J86" s="368"/>
      <c r="K86" s="368"/>
      <c r="L86" s="368"/>
      <c r="M86" s="368"/>
      <c r="N86" s="368"/>
      <c r="O86" s="368"/>
      <c r="P86" s="362"/>
      <c r="Q86" s="364" t="s">
        <v>162</v>
      </c>
      <c r="R86" s="362"/>
      <c r="S86" s="888"/>
      <c r="T86" s="888"/>
      <c r="U86" s="888"/>
      <c r="V86" s="370" t="s">
        <v>241</v>
      </c>
      <c r="W86" s="370"/>
      <c r="X86" s="370"/>
      <c r="Y86" s="370"/>
      <c r="Z86" s="370" t="s">
        <v>2161</v>
      </c>
      <c r="AA86" s="367"/>
      <c r="AB86" s="369"/>
      <c r="AC86" s="369"/>
      <c r="AD86" s="369"/>
      <c r="AE86" s="368"/>
      <c r="AF86" s="368"/>
      <c r="AG86" s="368"/>
      <c r="AH86" s="368" t="s">
        <v>1390</v>
      </c>
      <c r="AI86" s="1268"/>
      <c r="AJ86" s="1268"/>
      <c r="AK86" s="1268"/>
      <c r="AL86" s="1268"/>
      <c r="AM86" s="1268"/>
      <c r="AN86" s="368"/>
      <c r="AO86" s="368"/>
      <c r="AP86" s="368"/>
      <c r="AQ86" s="368"/>
      <c r="AR86" s="368"/>
      <c r="AS86" s="368"/>
      <c r="AT86" s="368"/>
      <c r="AU86" s="369"/>
      <c r="AV86" s="369"/>
      <c r="AW86" s="369"/>
      <c r="AY86" s="367"/>
      <c r="AZ86" s="369"/>
      <c r="BA86" s="368"/>
      <c r="BB86" s="368"/>
      <c r="BC86" s="368"/>
      <c r="BD86" s="368"/>
      <c r="BE86" s="368"/>
      <c r="BF86" s="368"/>
      <c r="BG86" s="368"/>
      <c r="BH86" s="368"/>
      <c r="BI86" s="369"/>
      <c r="BJ86" s="369"/>
      <c r="BK86" s="369"/>
      <c r="BL86" s="369"/>
      <c r="BM86" s="369"/>
      <c r="BN86" s="369"/>
      <c r="BO86" s="369"/>
      <c r="BP86" s="369"/>
      <c r="BQ86" s="369"/>
      <c r="BR86" s="368"/>
    </row>
    <row r="87" spans="1:70" s="359" customFormat="1">
      <c r="D87" s="364"/>
      <c r="E87" s="364" t="s">
        <v>2794</v>
      </c>
      <c r="F87" s="364"/>
      <c r="G87" s="364" t="s">
        <v>262</v>
      </c>
      <c r="H87" s="368"/>
      <c r="I87" s="368"/>
      <c r="J87" s="368"/>
      <c r="K87" s="368"/>
      <c r="L87" s="368"/>
      <c r="M87" s="368"/>
      <c r="N87" s="368"/>
      <c r="O87" s="368"/>
      <c r="P87" s="362"/>
      <c r="Q87" s="364" t="s">
        <v>162</v>
      </c>
      <c r="R87" s="362"/>
      <c r="S87" s="888"/>
      <c r="T87" s="888"/>
      <c r="U87" s="888"/>
      <c r="V87" s="370" t="s">
        <v>241</v>
      </c>
      <c r="W87" s="370"/>
      <c r="X87" s="370"/>
      <c r="Y87" s="370"/>
      <c r="Z87" s="370" t="s">
        <v>2161</v>
      </c>
      <c r="AA87" s="367"/>
      <c r="AB87" s="369"/>
      <c r="AC87" s="369"/>
      <c r="AD87" s="369"/>
      <c r="AE87" s="368"/>
      <c r="AF87" s="368"/>
      <c r="AG87" s="368"/>
      <c r="AH87" s="368" t="s">
        <v>1390</v>
      </c>
      <c r="AI87" s="1268"/>
      <c r="AJ87" s="1268"/>
      <c r="AK87" s="1268"/>
      <c r="AL87" s="1268"/>
      <c r="AM87" s="1268"/>
      <c r="AN87" s="368"/>
      <c r="AO87" s="368"/>
      <c r="AP87" s="368"/>
      <c r="AQ87" s="368"/>
      <c r="AR87" s="368"/>
      <c r="AS87" s="368"/>
      <c r="AT87" s="368"/>
      <c r="AU87" s="369"/>
      <c r="AV87" s="369"/>
      <c r="AW87" s="369"/>
      <c r="AY87" s="367"/>
      <c r="AZ87" s="369"/>
      <c r="BA87" s="368"/>
      <c r="BB87" s="368"/>
      <c r="BC87" s="368"/>
      <c r="BD87" s="368"/>
      <c r="BE87" s="368"/>
      <c r="BF87" s="368"/>
      <c r="BG87" s="368"/>
      <c r="BH87" s="368"/>
      <c r="BI87" s="369"/>
      <c r="BJ87" s="369"/>
      <c r="BK87" s="369"/>
      <c r="BL87" s="369"/>
      <c r="BM87" s="369"/>
      <c r="BN87" s="369"/>
      <c r="BO87" s="369"/>
      <c r="BP87" s="369"/>
      <c r="BQ87" s="369"/>
      <c r="BR87" s="368"/>
    </row>
    <row r="89" spans="1:70" s="1" customFormat="1">
      <c r="B89" s="376" t="s">
        <v>2851</v>
      </c>
    </row>
    <row r="91" spans="1:70" ht="15.5">
      <c r="A91" s="362"/>
      <c r="B91" s="363"/>
      <c r="C91" s="363"/>
      <c r="D91" s="364"/>
      <c r="E91" s="364" t="s">
        <v>2794</v>
      </c>
      <c r="F91" s="364"/>
      <c r="G91" s="364" t="s">
        <v>262</v>
      </c>
      <c r="H91" s="364"/>
      <c r="I91" s="364"/>
      <c r="J91" s="364"/>
      <c r="K91" s="364"/>
      <c r="L91" s="364"/>
      <c r="M91" s="364"/>
      <c r="N91" s="364"/>
      <c r="O91" s="364"/>
      <c r="P91" s="362"/>
      <c r="Q91" s="364" t="s">
        <v>162</v>
      </c>
      <c r="R91" s="362"/>
      <c r="S91" s="888"/>
      <c r="T91" s="888"/>
      <c r="U91" s="888"/>
      <c r="V91" s="351" t="s">
        <v>241</v>
      </c>
      <c r="W91" s="351"/>
      <c r="X91" s="351"/>
      <c r="Y91" s="351"/>
      <c r="Z91" s="351" t="s">
        <v>2161</v>
      </c>
      <c r="AA91" s="365"/>
      <c r="AB91" s="362" t="s">
        <v>1</v>
      </c>
      <c r="AC91" s="362"/>
      <c r="AD91" s="362"/>
      <c r="AE91" s="362"/>
      <c r="AF91" s="362"/>
      <c r="AG91" s="362"/>
      <c r="AH91" s="362" t="s">
        <v>1390</v>
      </c>
      <c r="AI91" s="1268"/>
      <c r="AJ91" s="1268"/>
      <c r="AK91" s="1268"/>
      <c r="AL91" s="1268"/>
      <c r="AM91" s="1268"/>
      <c r="AN91" s="362"/>
      <c r="AO91" s="362"/>
      <c r="AP91" s="362"/>
      <c r="AQ91" s="362"/>
      <c r="AR91" s="362"/>
      <c r="AS91" s="366"/>
      <c r="AT91" s="366"/>
      <c r="AU91" s="366"/>
      <c r="AV91" s="366"/>
      <c r="AW91" s="366"/>
      <c r="AX91" s="366"/>
      <c r="AY91" s="362"/>
      <c r="AZ91" s="362"/>
      <c r="BA91" s="362"/>
      <c r="BB91" s="362"/>
      <c r="BC91" s="362"/>
      <c r="BD91" s="362"/>
      <c r="BE91" s="362"/>
      <c r="BF91" s="362"/>
      <c r="BG91" s="366"/>
      <c r="BH91" s="366"/>
      <c r="BI91" s="366"/>
      <c r="BJ91" s="366"/>
      <c r="BK91" s="366"/>
    </row>
    <row r="92" spans="1:70" ht="15.5">
      <c r="A92" s="362"/>
      <c r="B92" s="363"/>
      <c r="C92" s="363"/>
      <c r="D92" s="364"/>
      <c r="E92" s="364" t="s">
        <v>2794</v>
      </c>
      <c r="F92" s="364"/>
      <c r="G92" s="364" t="s">
        <v>262</v>
      </c>
      <c r="H92" s="364"/>
      <c r="I92" s="364"/>
      <c r="J92" s="364"/>
      <c r="K92" s="364"/>
      <c r="L92" s="364"/>
      <c r="M92" s="364"/>
      <c r="N92" s="364"/>
      <c r="O92" s="364"/>
      <c r="P92" s="362"/>
      <c r="Q92" s="364" t="s">
        <v>162</v>
      </c>
      <c r="R92" s="362"/>
      <c r="S92" s="888"/>
      <c r="T92" s="888"/>
      <c r="U92" s="888"/>
      <c r="V92" s="351" t="s">
        <v>241</v>
      </c>
      <c r="W92" s="351"/>
      <c r="X92" s="351"/>
      <c r="Y92" s="351"/>
      <c r="Z92" s="351" t="s">
        <v>2161</v>
      </c>
      <c r="AA92" s="365"/>
      <c r="AB92" s="362" t="s">
        <v>1</v>
      </c>
      <c r="AC92" s="362"/>
      <c r="AD92" s="362"/>
      <c r="AE92" s="362"/>
      <c r="AF92" s="362"/>
      <c r="AG92" s="362"/>
      <c r="AH92" s="362" t="s">
        <v>1390</v>
      </c>
      <c r="AI92" s="1268"/>
      <c r="AJ92" s="1268"/>
      <c r="AK92" s="1268"/>
      <c r="AL92" s="1268"/>
      <c r="AM92" s="1268"/>
      <c r="AN92" s="362"/>
      <c r="AO92" s="362"/>
      <c r="AP92" s="362"/>
      <c r="AQ92" s="362"/>
      <c r="AR92" s="362"/>
      <c r="AS92" s="366"/>
      <c r="AT92" s="366"/>
      <c r="AU92" s="366"/>
      <c r="AV92" s="366"/>
      <c r="AW92" s="366"/>
      <c r="AX92" s="366"/>
      <c r="AY92" s="362"/>
      <c r="AZ92" s="362"/>
      <c r="BA92" s="362"/>
      <c r="BB92" s="362"/>
      <c r="BC92" s="362"/>
      <c r="BD92" s="362"/>
      <c r="BE92" s="362"/>
      <c r="BF92" s="362"/>
      <c r="BG92" s="366"/>
      <c r="BH92" s="366"/>
      <c r="BI92" s="366"/>
      <c r="BJ92" s="366"/>
      <c r="BK92" s="366"/>
    </row>
    <row r="93" spans="1:70" ht="15.5">
      <c r="A93" s="362"/>
      <c r="B93" s="363"/>
      <c r="C93" s="363"/>
      <c r="D93" s="364"/>
      <c r="E93" s="364" t="s">
        <v>2794</v>
      </c>
      <c r="F93" s="364"/>
      <c r="G93" s="364" t="s">
        <v>262</v>
      </c>
      <c r="H93" s="364"/>
      <c r="I93" s="364"/>
      <c r="J93" s="364"/>
      <c r="K93" s="364"/>
      <c r="L93" s="364"/>
      <c r="M93" s="364"/>
      <c r="N93" s="364"/>
      <c r="O93" s="364"/>
      <c r="P93" s="362"/>
      <c r="Q93" s="364" t="s">
        <v>162</v>
      </c>
      <c r="R93" s="362"/>
      <c r="S93" s="888"/>
      <c r="T93" s="888"/>
      <c r="U93" s="888"/>
      <c r="V93" s="351" t="s">
        <v>241</v>
      </c>
      <c r="W93" s="351"/>
      <c r="X93" s="351"/>
      <c r="Y93" s="351"/>
      <c r="Z93" s="351" t="s">
        <v>2161</v>
      </c>
      <c r="AA93" s="365"/>
      <c r="AB93" s="362" t="s">
        <v>1</v>
      </c>
      <c r="AC93" s="362"/>
      <c r="AD93" s="362"/>
      <c r="AE93" s="362"/>
      <c r="AF93" s="362"/>
      <c r="AG93" s="362"/>
      <c r="AH93" s="362" t="s">
        <v>1390</v>
      </c>
      <c r="AI93" s="1268"/>
      <c r="AJ93" s="1268"/>
      <c r="AK93" s="1268"/>
      <c r="AL93" s="1268"/>
      <c r="AM93" s="1268"/>
      <c r="AN93" s="362"/>
      <c r="AO93" s="362"/>
      <c r="AP93" s="362"/>
      <c r="AQ93" s="362"/>
      <c r="AR93" s="362"/>
      <c r="AS93" s="366"/>
      <c r="AT93" s="366"/>
      <c r="AU93" s="366"/>
      <c r="AV93" s="366"/>
      <c r="AW93" s="366"/>
      <c r="AX93" s="366"/>
      <c r="AY93" s="362"/>
      <c r="AZ93" s="362"/>
      <c r="BA93" s="362"/>
      <c r="BB93" s="362"/>
      <c r="BC93" s="362"/>
      <c r="BD93" s="362"/>
      <c r="BE93" s="362"/>
      <c r="BF93" s="362"/>
      <c r="BG93" s="366"/>
      <c r="BH93" s="366"/>
      <c r="BI93" s="366"/>
      <c r="BJ93" s="366"/>
      <c r="BK93" s="366"/>
    </row>
    <row r="94" spans="1:70" ht="15.5">
      <c r="A94" s="362"/>
      <c r="B94" s="363"/>
      <c r="C94" s="363"/>
      <c r="D94" s="364"/>
      <c r="E94" s="364" t="s">
        <v>2794</v>
      </c>
      <c r="F94" s="364"/>
      <c r="G94" s="364" t="s">
        <v>262</v>
      </c>
      <c r="H94" s="364"/>
      <c r="I94" s="364"/>
      <c r="J94" s="364"/>
      <c r="K94" s="364"/>
      <c r="L94" s="364"/>
      <c r="M94" s="364"/>
      <c r="N94" s="364"/>
      <c r="O94" s="364"/>
      <c r="P94" s="362"/>
      <c r="Q94" s="364" t="s">
        <v>162</v>
      </c>
      <c r="R94" s="362"/>
      <c r="S94" s="888"/>
      <c r="T94" s="888"/>
      <c r="U94" s="888"/>
      <c r="V94" s="351" t="s">
        <v>241</v>
      </c>
      <c r="W94" s="351"/>
      <c r="X94" s="351"/>
      <c r="Y94" s="351"/>
      <c r="Z94" s="351" t="s">
        <v>2161</v>
      </c>
      <c r="AA94" s="365"/>
      <c r="AB94" s="362" t="s">
        <v>1</v>
      </c>
      <c r="AC94" s="362"/>
      <c r="AD94" s="362"/>
      <c r="AE94" s="362"/>
      <c r="AF94" s="362"/>
      <c r="AG94" s="362"/>
      <c r="AH94" s="362" t="s">
        <v>1390</v>
      </c>
      <c r="AI94" s="1268"/>
      <c r="AJ94" s="1268"/>
      <c r="AK94" s="1268"/>
      <c r="AL94" s="1268"/>
      <c r="AM94" s="1268"/>
      <c r="AN94" s="362"/>
      <c r="AO94" s="362"/>
      <c r="AP94" s="362"/>
      <c r="AQ94" s="362"/>
      <c r="AR94" s="362"/>
      <c r="AS94" s="366"/>
      <c r="AT94" s="366"/>
      <c r="AU94" s="366"/>
      <c r="AV94" s="366"/>
      <c r="AW94" s="366"/>
      <c r="AX94" s="366"/>
      <c r="AY94" s="362"/>
      <c r="AZ94" s="362"/>
      <c r="BA94" s="362"/>
      <c r="BB94" s="362"/>
      <c r="BC94" s="362"/>
      <c r="BD94" s="362"/>
      <c r="BE94" s="362"/>
      <c r="BF94" s="362"/>
      <c r="BG94" s="366"/>
      <c r="BH94" s="366"/>
      <c r="BI94" s="366"/>
      <c r="BJ94" s="366"/>
      <c r="BK94" s="366"/>
    </row>
    <row r="95" spans="1:70" s="359" customFormat="1">
      <c r="B95" s="367"/>
      <c r="C95" s="367"/>
      <c r="D95" s="364"/>
      <c r="E95" s="364" t="s">
        <v>2794</v>
      </c>
      <c r="F95" s="364"/>
      <c r="G95" s="364" t="s">
        <v>262</v>
      </c>
      <c r="H95" s="368"/>
      <c r="I95" s="368"/>
      <c r="J95" s="368"/>
      <c r="K95" s="368"/>
      <c r="L95" s="368"/>
      <c r="M95" s="368"/>
      <c r="N95" s="368"/>
      <c r="O95" s="368"/>
      <c r="P95" s="362"/>
      <c r="Q95" s="364" t="s">
        <v>162</v>
      </c>
      <c r="R95" s="362"/>
      <c r="S95" s="888"/>
      <c r="T95" s="888"/>
      <c r="U95" s="888"/>
      <c r="V95" s="367" t="s">
        <v>241</v>
      </c>
      <c r="W95" s="367"/>
      <c r="X95" s="367"/>
      <c r="Y95" s="367"/>
      <c r="Z95" s="367" t="s">
        <v>2161</v>
      </c>
      <c r="AA95" s="367"/>
      <c r="AB95" s="367" t="s">
        <v>1</v>
      </c>
      <c r="AC95" s="367"/>
      <c r="AD95" s="367"/>
      <c r="AE95" s="368"/>
      <c r="AF95" s="368"/>
      <c r="AG95" s="368"/>
      <c r="AH95" s="368" t="s">
        <v>1390</v>
      </c>
      <c r="AI95" s="1268"/>
      <c r="AJ95" s="1268"/>
      <c r="AK95" s="1268"/>
      <c r="AL95" s="1268"/>
      <c r="AM95" s="1268"/>
      <c r="AN95" s="368"/>
      <c r="AO95" s="368"/>
      <c r="AP95" s="368"/>
      <c r="AQ95" s="368"/>
      <c r="AR95" s="368"/>
      <c r="AS95" s="368"/>
      <c r="AT95" s="368"/>
      <c r="AU95" s="369"/>
      <c r="AV95" s="369"/>
      <c r="AW95" s="369"/>
      <c r="AY95" s="367"/>
      <c r="AZ95" s="369"/>
      <c r="BA95" s="368"/>
      <c r="BB95" s="368"/>
      <c r="BC95" s="368"/>
      <c r="BD95" s="368"/>
      <c r="BE95" s="368"/>
      <c r="BF95" s="368"/>
      <c r="BG95" s="368"/>
      <c r="BH95" s="368"/>
      <c r="BI95" s="369"/>
      <c r="BJ95" s="369"/>
      <c r="BK95" s="369"/>
      <c r="BL95" s="369"/>
      <c r="BM95" s="369"/>
      <c r="BN95" s="369"/>
      <c r="BO95" s="369"/>
      <c r="BP95" s="369"/>
      <c r="BQ95" s="369"/>
      <c r="BR95" s="368"/>
    </row>
    <row r="96" spans="1:70" s="359" customFormat="1">
      <c r="D96" s="364"/>
      <c r="E96" s="364" t="s">
        <v>2794</v>
      </c>
      <c r="F96" s="364"/>
      <c r="G96" s="364" t="s">
        <v>262</v>
      </c>
      <c r="H96" s="368"/>
      <c r="I96" s="368"/>
      <c r="J96" s="368"/>
      <c r="K96" s="368"/>
      <c r="L96" s="368"/>
      <c r="M96" s="368"/>
      <c r="N96" s="368"/>
      <c r="O96" s="368"/>
      <c r="P96" s="362"/>
      <c r="Q96" s="364" t="s">
        <v>162</v>
      </c>
      <c r="R96" s="362"/>
      <c r="S96" s="888"/>
      <c r="T96" s="888"/>
      <c r="U96" s="888"/>
      <c r="V96" s="370" t="s">
        <v>241</v>
      </c>
      <c r="W96" s="370"/>
      <c r="X96" s="370"/>
      <c r="Y96" s="370"/>
      <c r="Z96" s="370" t="s">
        <v>2161</v>
      </c>
      <c r="AA96" s="367"/>
      <c r="AB96" s="369" t="s">
        <v>1</v>
      </c>
      <c r="AC96" s="369"/>
      <c r="AD96" s="369"/>
      <c r="AE96" s="368"/>
      <c r="AF96" s="368"/>
      <c r="AG96" s="368"/>
      <c r="AH96" s="368" t="s">
        <v>1390</v>
      </c>
      <c r="AI96" s="1268"/>
      <c r="AJ96" s="1268"/>
      <c r="AK96" s="1268"/>
      <c r="AL96" s="1268"/>
      <c r="AM96" s="1268"/>
      <c r="AN96" s="368"/>
      <c r="AO96" s="368"/>
      <c r="AP96" s="368"/>
      <c r="AQ96" s="368"/>
      <c r="AR96" s="368"/>
      <c r="AS96" s="368"/>
      <c r="AT96" s="368"/>
      <c r="AU96" s="369"/>
      <c r="AV96" s="369"/>
      <c r="AW96" s="369"/>
      <c r="AY96" s="367"/>
      <c r="AZ96" s="369"/>
      <c r="BA96" s="368"/>
      <c r="BB96" s="368"/>
      <c r="BC96" s="368"/>
      <c r="BD96" s="368"/>
      <c r="BE96" s="368"/>
      <c r="BF96" s="368"/>
      <c r="BG96" s="368"/>
      <c r="BH96" s="368"/>
      <c r="BI96" s="369"/>
      <c r="BJ96" s="369"/>
      <c r="BK96" s="369"/>
      <c r="BL96" s="369"/>
      <c r="BM96" s="369"/>
      <c r="BN96" s="369"/>
      <c r="BO96" s="369"/>
      <c r="BP96" s="369"/>
      <c r="BQ96" s="369"/>
      <c r="BR96" s="368"/>
    </row>
    <row r="97" spans="1:70" s="359" customFormat="1">
      <c r="D97" s="364"/>
      <c r="E97" s="364" t="s">
        <v>2794</v>
      </c>
      <c r="F97" s="364"/>
      <c r="G97" s="364" t="s">
        <v>262</v>
      </c>
      <c r="H97" s="368"/>
      <c r="I97" s="368"/>
      <c r="J97" s="368"/>
      <c r="K97" s="368"/>
      <c r="L97" s="368"/>
      <c r="M97" s="368"/>
      <c r="N97" s="368"/>
      <c r="O97" s="368"/>
      <c r="P97" s="362"/>
      <c r="Q97" s="364" t="s">
        <v>162</v>
      </c>
      <c r="R97" s="362"/>
      <c r="S97" s="888"/>
      <c r="T97" s="888"/>
      <c r="U97" s="888"/>
      <c r="V97" s="370" t="s">
        <v>241</v>
      </c>
      <c r="W97" s="370"/>
      <c r="X97" s="370"/>
      <c r="Y97" s="370"/>
      <c r="Z97" s="370" t="s">
        <v>2161</v>
      </c>
      <c r="AA97" s="367"/>
      <c r="AB97" s="369" t="s">
        <v>1</v>
      </c>
      <c r="AC97" s="369"/>
      <c r="AD97" s="369"/>
      <c r="AE97" s="368"/>
      <c r="AF97" s="368"/>
      <c r="AG97" s="368"/>
      <c r="AH97" s="368" t="s">
        <v>1390</v>
      </c>
      <c r="AI97" s="1268"/>
      <c r="AJ97" s="1268"/>
      <c r="AK97" s="1268"/>
      <c r="AL97" s="1268"/>
      <c r="AM97" s="1268"/>
      <c r="AN97" s="368"/>
      <c r="AO97" s="368"/>
      <c r="AP97" s="368"/>
      <c r="AQ97" s="368"/>
      <c r="AR97" s="368"/>
      <c r="AS97" s="368"/>
      <c r="AT97" s="368"/>
      <c r="AU97" s="369"/>
      <c r="AV97" s="369"/>
      <c r="AW97" s="369"/>
      <c r="AY97" s="367"/>
      <c r="AZ97" s="369"/>
      <c r="BA97" s="368"/>
      <c r="BB97" s="368"/>
      <c r="BC97" s="368"/>
      <c r="BD97" s="368"/>
      <c r="BE97" s="368"/>
      <c r="BF97" s="368"/>
      <c r="BG97" s="368"/>
      <c r="BH97" s="368"/>
      <c r="BI97" s="369"/>
      <c r="BJ97" s="369"/>
      <c r="BK97" s="369"/>
      <c r="BL97" s="369"/>
      <c r="BM97" s="369"/>
      <c r="BN97" s="369"/>
      <c r="BO97" s="369"/>
      <c r="BP97" s="369"/>
      <c r="BQ97" s="369"/>
      <c r="BR97" s="368"/>
    </row>
    <row r="98" spans="1:70" s="359" customFormat="1">
      <c r="D98" s="364"/>
      <c r="E98" s="364" t="s">
        <v>2794</v>
      </c>
      <c r="F98" s="364"/>
      <c r="G98" s="364" t="s">
        <v>262</v>
      </c>
      <c r="H98" s="368"/>
      <c r="I98" s="368"/>
      <c r="J98" s="368"/>
      <c r="K98" s="368"/>
      <c r="L98" s="368"/>
      <c r="M98" s="368"/>
      <c r="N98" s="368"/>
      <c r="O98" s="368"/>
      <c r="P98" s="362"/>
      <c r="Q98" s="364" t="s">
        <v>162</v>
      </c>
      <c r="R98" s="362"/>
      <c r="S98" s="888"/>
      <c r="T98" s="888"/>
      <c r="U98" s="888"/>
      <c r="V98" s="370" t="s">
        <v>241</v>
      </c>
      <c r="W98" s="370"/>
      <c r="X98" s="370"/>
      <c r="Y98" s="370"/>
      <c r="Z98" s="370" t="s">
        <v>2161</v>
      </c>
      <c r="AA98" s="367"/>
      <c r="AB98" s="369"/>
      <c r="AC98" s="369"/>
      <c r="AD98" s="369"/>
      <c r="AE98" s="368"/>
      <c r="AF98" s="368"/>
      <c r="AG98" s="368"/>
      <c r="AH98" s="368" t="s">
        <v>1390</v>
      </c>
      <c r="AI98" s="1268"/>
      <c r="AJ98" s="1268"/>
      <c r="AK98" s="1268"/>
      <c r="AL98" s="1268"/>
      <c r="AM98" s="1268"/>
      <c r="AN98" s="368"/>
      <c r="AO98" s="368"/>
      <c r="AP98" s="368"/>
      <c r="AQ98" s="368"/>
      <c r="AR98" s="368"/>
      <c r="AS98" s="368"/>
      <c r="AT98" s="368"/>
      <c r="AU98" s="369"/>
      <c r="AV98" s="369"/>
      <c r="AW98" s="369"/>
      <c r="AY98" s="367"/>
      <c r="AZ98" s="369"/>
      <c r="BA98" s="368"/>
      <c r="BB98" s="368"/>
      <c r="BC98" s="368"/>
      <c r="BD98" s="368"/>
      <c r="BE98" s="368"/>
      <c r="BF98" s="368"/>
      <c r="BG98" s="368"/>
      <c r="BH98" s="368"/>
      <c r="BI98" s="369"/>
      <c r="BJ98" s="369"/>
      <c r="BK98" s="369"/>
      <c r="BL98" s="369"/>
      <c r="BM98" s="369"/>
      <c r="BN98" s="369"/>
      <c r="BO98" s="369"/>
      <c r="BP98" s="369"/>
      <c r="BQ98" s="369"/>
      <c r="BR98" s="368"/>
    </row>
    <row r="99" spans="1:70" s="359" customFormat="1">
      <c r="D99" s="364"/>
      <c r="E99" s="364" t="s">
        <v>2794</v>
      </c>
      <c r="F99" s="364"/>
      <c r="G99" s="364" t="s">
        <v>262</v>
      </c>
      <c r="H99" s="368"/>
      <c r="I99" s="368"/>
      <c r="J99" s="368"/>
      <c r="K99" s="368"/>
      <c r="L99" s="368"/>
      <c r="M99" s="368"/>
      <c r="N99" s="368"/>
      <c r="O99" s="368"/>
      <c r="P99" s="362"/>
      <c r="Q99" s="364" t="s">
        <v>162</v>
      </c>
      <c r="R99" s="362"/>
      <c r="S99" s="888"/>
      <c r="T99" s="888"/>
      <c r="U99" s="888"/>
      <c r="V99" s="370" t="s">
        <v>241</v>
      </c>
      <c r="W99" s="370"/>
      <c r="X99" s="370"/>
      <c r="Y99" s="370"/>
      <c r="Z99" s="370" t="s">
        <v>2161</v>
      </c>
      <c r="AA99" s="367"/>
      <c r="AB99" s="369"/>
      <c r="AC99" s="369"/>
      <c r="AD99" s="369"/>
      <c r="AE99" s="368"/>
      <c r="AF99" s="368"/>
      <c r="AG99" s="368"/>
      <c r="AH99" s="368" t="s">
        <v>1390</v>
      </c>
      <c r="AI99" s="1268"/>
      <c r="AJ99" s="1268"/>
      <c r="AK99" s="1268"/>
      <c r="AL99" s="1268"/>
      <c r="AM99" s="1268"/>
      <c r="AN99" s="368"/>
      <c r="AO99" s="368"/>
      <c r="AP99" s="368"/>
      <c r="AQ99" s="368"/>
      <c r="AR99" s="368"/>
      <c r="AS99" s="368"/>
      <c r="AT99" s="368"/>
      <c r="AU99" s="369"/>
      <c r="AV99" s="369"/>
      <c r="AW99" s="369"/>
      <c r="AY99" s="367"/>
      <c r="AZ99" s="369"/>
      <c r="BA99" s="368"/>
      <c r="BB99" s="368"/>
      <c r="BC99" s="368"/>
      <c r="BD99" s="368"/>
      <c r="BE99" s="368"/>
      <c r="BF99" s="368"/>
      <c r="BG99" s="368"/>
      <c r="BH99" s="368"/>
      <c r="BI99" s="369"/>
      <c r="BJ99" s="369"/>
      <c r="BK99" s="369"/>
      <c r="BL99" s="369"/>
      <c r="BM99" s="369"/>
      <c r="BN99" s="369"/>
      <c r="BO99" s="369"/>
      <c r="BP99" s="369"/>
      <c r="BQ99" s="369"/>
      <c r="BR99" s="368"/>
    </row>
    <row r="100" spans="1:70" s="359" customFormat="1">
      <c r="D100" s="364"/>
      <c r="E100" s="364" t="s">
        <v>2794</v>
      </c>
      <c r="F100" s="364"/>
      <c r="G100" s="364" t="s">
        <v>262</v>
      </c>
      <c r="H100" s="368"/>
      <c r="I100" s="368"/>
      <c r="J100" s="368"/>
      <c r="K100" s="368"/>
      <c r="L100" s="368"/>
      <c r="M100" s="368"/>
      <c r="N100" s="368"/>
      <c r="O100" s="368"/>
      <c r="P100" s="362"/>
      <c r="Q100" s="364" t="s">
        <v>162</v>
      </c>
      <c r="R100" s="362"/>
      <c r="S100" s="888"/>
      <c r="T100" s="888"/>
      <c r="U100" s="888"/>
      <c r="V100" s="370" t="s">
        <v>241</v>
      </c>
      <c r="W100" s="370"/>
      <c r="X100" s="370"/>
      <c r="Y100" s="370"/>
      <c r="Z100" s="370" t="s">
        <v>2161</v>
      </c>
      <c r="AA100" s="367"/>
      <c r="AB100" s="369"/>
      <c r="AC100" s="369"/>
      <c r="AD100" s="369"/>
      <c r="AE100" s="368"/>
      <c r="AF100" s="368"/>
      <c r="AG100" s="368"/>
      <c r="AH100" s="368" t="s">
        <v>1390</v>
      </c>
      <c r="AI100" s="1268"/>
      <c r="AJ100" s="1268"/>
      <c r="AK100" s="1268"/>
      <c r="AL100" s="1268"/>
      <c r="AM100" s="1268"/>
      <c r="AN100" s="368"/>
      <c r="AO100" s="368"/>
      <c r="AP100" s="368"/>
      <c r="AQ100" s="368"/>
      <c r="AR100" s="368"/>
      <c r="AS100" s="368"/>
      <c r="AT100" s="368"/>
      <c r="AU100" s="369"/>
      <c r="AV100" s="369"/>
      <c r="AW100" s="369"/>
      <c r="AY100" s="367"/>
      <c r="AZ100" s="369"/>
      <c r="BA100" s="368"/>
      <c r="BB100" s="368"/>
      <c r="BC100" s="368"/>
      <c r="BD100" s="368"/>
      <c r="BE100" s="368"/>
      <c r="BF100" s="368"/>
      <c r="BG100" s="368"/>
      <c r="BH100" s="368"/>
      <c r="BI100" s="369"/>
      <c r="BJ100" s="369"/>
      <c r="BK100" s="369"/>
      <c r="BL100" s="369"/>
      <c r="BM100" s="369"/>
      <c r="BN100" s="369"/>
      <c r="BO100" s="369"/>
      <c r="BP100" s="369"/>
      <c r="BQ100" s="369"/>
      <c r="BR100" s="368"/>
    </row>
    <row r="102" spans="1:70" s="1" customFormat="1">
      <c r="B102" s="376" t="s">
        <v>2852</v>
      </c>
    </row>
    <row r="104" spans="1:70" ht="15.5">
      <c r="A104" s="362"/>
      <c r="B104" s="363"/>
      <c r="C104" s="363"/>
      <c r="D104" s="364"/>
      <c r="E104" s="364" t="s">
        <v>2794</v>
      </c>
      <c r="F104" s="364"/>
      <c r="G104" s="364" t="s">
        <v>262</v>
      </c>
      <c r="H104" s="364"/>
      <c r="I104" s="364"/>
      <c r="J104" s="364"/>
      <c r="K104" s="364"/>
      <c r="L104" s="364"/>
      <c r="M104" s="364"/>
      <c r="N104" s="364"/>
      <c r="O104" s="364"/>
      <c r="P104" s="362"/>
      <c r="Q104" s="364" t="s">
        <v>162</v>
      </c>
      <c r="R104" s="362"/>
      <c r="S104" s="888"/>
      <c r="T104" s="888"/>
      <c r="U104" s="888"/>
      <c r="V104" s="351" t="s">
        <v>241</v>
      </c>
      <c r="W104" s="351"/>
      <c r="X104" s="351"/>
      <c r="Y104" s="351"/>
      <c r="Z104" s="351" t="s">
        <v>2161</v>
      </c>
      <c r="AA104" s="365"/>
      <c r="AB104" s="362" t="s">
        <v>1</v>
      </c>
      <c r="AC104" s="362"/>
      <c r="AD104" s="362"/>
      <c r="AE104" s="362"/>
      <c r="AF104" s="362"/>
      <c r="AG104" s="362"/>
      <c r="AH104" s="362" t="s">
        <v>1390</v>
      </c>
      <c r="AI104" s="1268"/>
      <c r="AJ104" s="1268"/>
      <c r="AK104" s="1268"/>
      <c r="AL104" s="1268"/>
      <c r="AM104" s="1268"/>
      <c r="AN104" s="362"/>
      <c r="AO104" s="362"/>
      <c r="AP104" s="362"/>
      <c r="AQ104" s="362"/>
      <c r="AR104" s="362"/>
      <c r="AS104" s="366"/>
      <c r="AT104" s="366"/>
      <c r="AU104" s="366"/>
      <c r="AV104" s="366"/>
      <c r="AW104" s="366"/>
      <c r="AX104" s="366"/>
      <c r="AY104" s="362"/>
      <c r="AZ104" s="362"/>
      <c r="BA104" s="362"/>
      <c r="BB104" s="362"/>
      <c r="BC104" s="362"/>
      <c r="BD104" s="362"/>
      <c r="BE104" s="362"/>
      <c r="BF104" s="362"/>
      <c r="BG104" s="366"/>
      <c r="BH104" s="366"/>
      <c r="BI104" s="366"/>
      <c r="BJ104" s="366"/>
      <c r="BK104" s="366"/>
    </row>
    <row r="105" spans="1:70" ht="15.5">
      <c r="A105" s="362"/>
      <c r="B105" s="363"/>
      <c r="C105" s="363"/>
      <c r="D105" s="364"/>
      <c r="E105" s="364" t="s">
        <v>2794</v>
      </c>
      <c r="F105" s="364"/>
      <c r="G105" s="364" t="s">
        <v>262</v>
      </c>
      <c r="H105" s="364"/>
      <c r="I105" s="364"/>
      <c r="J105" s="364"/>
      <c r="K105" s="364"/>
      <c r="L105" s="364"/>
      <c r="M105" s="364"/>
      <c r="N105" s="364"/>
      <c r="O105" s="364"/>
      <c r="P105" s="362"/>
      <c r="Q105" s="364" t="s">
        <v>162</v>
      </c>
      <c r="R105" s="362"/>
      <c r="S105" s="888"/>
      <c r="T105" s="888"/>
      <c r="U105" s="888"/>
      <c r="V105" s="351" t="s">
        <v>241</v>
      </c>
      <c r="W105" s="351"/>
      <c r="X105" s="351"/>
      <c r="Y105" s="351"/>
      <c r="Z105" s="351" t="s">
        <v>2161</v>
      </c>
      <c r="AA105" s="365"/>
      <c r="AB105" s="362" t="s">
        <v>1</v>
      </c>
      <c r="AC105" s="362"/>
      <c r="AD105" s="362"/>
      <c r="AE105" s="362"/>
      <c r="AF105" s="362"/>
      <c r="AG105" s="362"/>
      <c r="AH105" s="362" t="s">
        <v>1390</v>
      </c>
      <c r="AI105" s="1268"/>
      <c r="AJ105" s="1268"/>
      <c r="AK105" s="1268"/>
      <c r="AL105" s="1268"/>
      <c r="AM105" s="1268"/>
      <c r="AN105" s="362"/>
      <c r="AO105" s="362"/>
      <c r="AP105" s="362"/>
      <c r="AQ105" s="362"/>
      <c r="AR105" s="362"/>
      <c r="AS105" s="366"/>
      <c r="AT105" s="366"/>
      <c r="AU105" s="366"/>
      <c r="AV105" s="366"/>
      <c r="AW105" s="366"/>
      <c r="AX105" s="366"/>
      <c r="AY105" s="362"/>
      <c r="AZ105" s="362"/>
      <c r="BA105" s="362"/>
      <c r="BB105" s="362"/>
      <c r="BC105" s="362"/>
      <c r="BD105" s="362"/>
      <c r="BE105" s="362"/>
      <c r="BF105" s="362"/>
      <c r="BG105" s="366"/>
      <c r="BH105" s="366"/>
      <c r="BI105" s="366"/>
      <c r="BJ105" s="366"/>
      <c r="BK105" s="366"/>
    </row>
    <row r="106" spans="1:70" ht="15.5">
      <c r="A106" s="362"/>
      <c r="B106" s="363"/>
      <c r="C106" s="363"/>
      <c r="D106" s="364"/>
      <c r="E106" s="364" t="s">
        <v>2794</v>
      </c>
      <c r="F106" s="364"/>
      <c r="G106" s="364" t="s">
        <v>262</v>
      </c>
      <c r="H106" s="364"/>
      <c r="I106" s="364"/>
      <c r="J106" s="364"/>
      <c r="K106" s="364"/>
      <c r="L106" s="364"/>
      <c r="M106" s="364"/>
      <c r="N106" s="364"/>
      <c r="O106" s="364"/>
      <c r="P106" s="362"/>
      <c r="Q106" s="364" t="s">
        <v>162</v>
      </c>
      <c r="R106" s="362"/>
      <c r="S106" s="888"/>
      <c r="T106" s="888"/>
      <c r="U106" s="888"/>
      <c r="V106" s="351" t="s">
        <v>241</v>
      </c>
      <c r="W106" s="351"/>
      <c r="X106" s="351"/>
      <c r="Y106" s="351"/>
      <c r="Z106" s="351" t="s">
        <v>2161</v>
      </c>
      <c r="AA106" s="365"/>
      <c r="AB106" s="362" t="s">
        <v>1</v>
      </c>
      <c r="AC106" s="362"/>
      <c r="AD106" s="362"/>
      <c r="AE106" s="362"/>
      <c r="AF106" s="362"/>
      <c r="AG106" s="362"/>
      <c r="AH106" s="362" t="s">
        <v>1390</v>
      </c>
      <c r="AI106" s="1268"/>
      <c r="AJ106" s="1268"/>
      <c r="AK106" s="1268"/>
      <c r="AL106" s="1268"/>
      <c r="AM106" s="1268"/>
      <c r="AN106" s="362"/>
      <c r="AO106" s="362"/>
      <c r="AP106" s="362"/>
      <c r="AQ106" s="362"/>
      <c r="AR106" s="362"/>
      <c r="AS106" s="366"/>
      <c r="AT106" s="366"/>
      <c r="AU106" s="366"/>
      <c r="AV106" s="366"/>
      <c r="AW106" s="366"/>
      <c r="AX106" s="366"/>
      <c r="AY106" s="362"/>
      <c r="AZ106" s="362"/>
      <c r="BA106" s="362"/>
      <c r="BB106" s="362"/>
      <c r="BC106" s="362"/>
      <c r="BD106" s="362"/>
      <c r="BE106" s="362"/>
      <c r="BF106" s="362"/>
      <c r="BG106" s="366"/>
      <c r="BH106" s="366"/>
      <c r="BI106" s="366"/>
      <c r="BJ106" s="366"/>
      <c r="BK106" s="366"/>
    </row>
    <row r="107" spans="1:70" ht="15.5">
      <c r="A107" s="362"/>
      <c r="B107" s="363"/>
      <c r="C107" s="363"/>
      <c r="D107" s="364"/>
      <c r="E107" s="364" t="s">
        <v>2794</v>
      </c>
      <c r="F107" s="364"/>
      <c r="G107" s="364" t="s">
        <v>262</v>
      </c>
      <c r="H107" s="364"/>
      <c r="I107" s="364"/>
      <c r="J107" s="364"/>
      <c r="K107" s="364"/>
      <c r="L107" s="364"/>
      <c r="M107" s="364"/>
      <c r="N107" s="364"/>
      <c r="O107" s="364"/>
      <c r="P107" s="362"/>
      <c r="Q107" s="364" t="s">
        <v>162</v>
      </c>
      <c r="R107" s="362"/>
      <c r="S107" s="888"/>
      <c r="T107" s="888"/>
      <c r="U107" s="888"/>
      <c r="V107" s="351" t="s">
        <v>241</v>
      </c>
      <c r="W107" s="351"/>
      <c r="X107" s="351"/>
      <c r="Y107" s="351"/>
      <c r="Z107" s="351" t="s">
        <v>2161</v>
      </c>
      <c r="AA107" s="365"/>
      <c r="AB107" s="362" t="s">
        <v>1</v>
      </c>
      <c r="AC107" s="362"/>
      <c r="AD107" s="362"/>
      <c r="AE107" s="362"/>
      <c r="AF107" s="362"/>
      <c r="AG107" s="362"/>
      <c r="AH107" s="362" t="s">
        <v>1390</v>
      </c>
      <c r="AI107" s="1268"/>
      <c r="AJ107" s="1268"/>
      <c r="AK107" s="1268"/>
      <c r="AL107" s="1268"/>
      <c r="AM107" s="1268"/>
      <c r="AN107" s="362"/>
      <c r="AO107" s="362"/>
      <c r="AP107" s="362"/>
      <c r="AQ107" s="362"/>
      <c r="AR107" s="362"/>
      <c r="AS107" s="366"/>
      <c r="AT107" s="366"/>
      <c r="AU107" s="366"/>
      <c r="AV107" s="366"/>
      <c r="AW107" s="366"/>
      <c r="AX107" s="366"/>
      <c r="AY107" s="362"/>
      <c r="AZ107" s="362"/>
      <c r="BA107" s="362"/>
      <c r="BB107" s="362"/>
      <c r="BC107" s="362"/>
      <c r="BD107" s="362"/>
      <c r="BE107" s="362"/>
      <c r="BF107" s="362"/>
      <c r="BG107" s="366"/>
      <c r="BH107" s="366"/>
      <c r="BI107" s="366"/>
      <c r="BJ107" s="366"/>
      <c r="BK107" s="366"/>
    </row>
    <row r="108" spans="1:70" s="359" customFormat="1">
      <c r="B108" s="367"/>
      <c r="C108" s="367"/>
      <c r="D108" s="364"/>
      <c r="E108" s="364" t="s">
        <v>2794</v>
      </c>
      <c r="F108" s="368"/>
      <c r="G108" s="364" t="s">
        <v>262</v>
      </c>
      <c r="H108" s="368"/>
      <c r="I108" s="368"/>
      <c r="J108" s="368"/>
      <c r="K108" s="368"/>
      <c r="L108" s="368"/>
      <c r="M108" s="368"/>
      <c r="N108" s="368"/>
      <c r="O108" s="368"/>
      <c r="P108" s="362"/>
      <c r="Q108" s="364" t="s">
        <v>162</v>
      </c>
      <c r="R108" s="362"/>
      <c r="S108" s="888"/>
      <c r="T108" s="888"/>
      <c r="U108" s="888"/>
      <c r="V108" s="367" t="s">
        <v>241</v>
      </c>
      <c r="W108" s="367"/>
      <c r="X108" s="367"/>
      <c r="Y108" s="367"/>
      <c r="Z108" s="367" t="s">
        <v>2161</v>
      </c>
      <c r="AA108" s="367"/>
      <c r="AB108" s="367" t="s">
        <v>1</v>
      </c>
      <c r="AC108" s="367"/>
      <c r="AD108" s="367"/>
      <c r="AE108" s="368"/>
      <c r="AF108" s="368"/>
      <c r="AG108" s="368"/>
      <c r="AH108" s="368" t="s">
        <v>1390</v>
      </c>
      <c r="AI108" s="1268"/>
      <c r="AJ108" s="1268"/>
      <c r="AK108" s="1268"/>
      <c r="AL108" s="1268"/>
      <c r="AM108" s="1268"/>
      <c r="AN108" s="368"/>
      <c r="AO108" s="368"/>
      <c r="AP108" s="368"/>
      <c r="AQ108" s="368"/>
      <c r="AR108" s="368"/>
      <c r="AS108" s="368"/>
      <c r="AT108" s="368"/>
      <c r="AU108" s="369"/>
      <c r="AV108" s="369"/>
      <c r="AW108" s="369"/>
      <c r="AY108" s="367"/>
      <c r="AZ108" s="369"/>
      <c r="BA108" s="368"/>
      <c r="BB108" s="368"/>
      <c r="BC108" s="368"/>
      <c r="BD108" s="368"/>
      <c r="BE108" s="368"/>
      <c r="BF108" s="368"/>
      <c r="BG108" s="368"/>
      <c r="BH108" s="368"/>
      <c r="BI108" s="369"/>
      <c r="BJ108" s="369"/>
      <c r="BK108" s="369"/>
      <c r="BL108" s="369"/>
      <c r="BM108" s="369"/>
      <c r="BN108" s="369"/>
      <c r="BO108" s="369"/>
      <c r="BP108" s="369"/>
      <c r="BQ108" s="369"/>
      <c r="BR108" s="368"/>
    </row>
    <row r="109" spans="1:70" s="359" customFormat="1">
      <c r="D109" s="364"/>
      <c r="E109" s="364" t="s">
        <v>2794</v>
      </c>
      <c r="F109" s="368"/>
      <c r="G109" s="364" t="s">
        <v>262</v>
      </c>
      <c r="H109" s="368"/>
      <c r="I109" s="368"/>
      <c r="J109" s="368"/>
      <c r="K109" s="368"/>
      <c r="L109" s="368"/>
      <c r="M109" s="368"/>
      <c r="N109" s="368"/>
      <c r="O109" s="368"/>
      <c r="P109" s="362"/>
      <c r="Q109" s="364" t="s">
        <v>162</v>
      </c>
      <c r="R109" s="362"/>
      <c r="S109" s="888"/>
      <c r="T109" s="888"/>
      <c r="U109" s="888"/>
      <c r="V109" s="370" t="s">
        <v>241</v>
      </c>
      <c r="W109" s="370"/>
      <c r="X109" s="370"/>
      <c r="Y109" s="370"/>
      <c r="Z109" s="370" t="s">
        <v>2161</v>
      </c>
      <c r="AA109" s="367"/>
      <c r="AB109" s="369" t="s">
        <v>1</v>
      </c>
      <c r="AC109" s="369"/>
      <c r="AD109" s="369"/>
      <c r="AE109" s="368"/>
      <c r="AF109" s="368"/>
      <c r="AG109" s="368"/>
      <c r="AH109" s="368" t="s">
        <v>1390</v>
      </c>
      <c r="AI109" s="1268"/>
      <c r="AJ109" s="1268"/>
      <c r="AK109" s="1268"/>
      <c r="AL109" s="1268"/>
      <c r="AM109" s="1268"/>
      <c r="AN109" s="368"/>
      <c r="AO109" s="368"/>
      <c r="AP109" s="368"/>
      <c r="AQ109" s="368"/>
      <c r="AR109" s="368"/>
      <c r="AS109" s="368"/>
      <c r="AT109" s="368"/>
      <c r="AU109" s="369"/>
      <c r="AV109" s="369"/>
      <c r="AW109" s="369"/>
      <c r="AY109" s="367"/>
      <c r="AZ109" s="369"/>
      <c r="BA109" s="368"/>
      <c r="BB109" s="368"/>
      <c r="BC109" s="368"/>
      <c r="BD109" s="368"/>
      <c r="BE109" s="368"/>
      <c r="BF109" s="368"/>
      <c r="BG109" s="368"/>
      <c r="BH109" s="368"/>
      <c r="BI109" s="369"/>
      <c r="BJ109" s="369"/>
      <c r="BK109" s="369"/>
      <c r="BL109" s="369"/>
      <c r="BM109" s="369"/>
      <c r="BN109" s="369"/>
      <c r="BO109" s="369"/>
      <c r="BP109" s="369"/>
      <c r="BQ109" s="369"/>
      <c r="BR109" s="368"/>
    </row>
    <row r="110" spans="1:70" s="359" customFormat="1">
      <c r="D110" s="364"/>
      <c r="E110" s="364" t="s">
        <v>2794</v>
      </c>
      <c r="F110" s="368"/>
      <c r="G110" s="364" t="s">
        <v>262</v>
      </c>
      <c r="H110" s="368"/>
      <c r="I110" s="368"/>
      <c r="J110" s="368"/>
      <c r="K110" s="368"/>
      <c r="L110" s="368"/>
      <c r="M110" s="368"/>
      <c r="N110" s="368"/>
      <c r="O110" s="368"/>
      <c r="P110" s="362"/>
      <c r="Q110" s="364" t="s">
        <v>162</v>
      </c>
      <c r="R110" s="362"/>
      <c r="S110" s="888"/>
      <c r="T110" s="888"/>
      <c r="U110" s="888"/>
      <c r="V110" s="370" t="s">
        <v>241</v>
      </c>
      <c r="W110" s="370"/>
      <c r="X110" s="370"/>
      <c r="Y110" s="370"/>
      <c r="Z110" s="370" t="s">
        <v>2161</v>
      </c>
      <c r="AA110" s="367"/>
      <c r="AB110" s="369" t="s">
        <v>1</v>
      </c>
      <c r="AC110" s="369"/>
      <c r="AD110" s="369"/>
      <c r="AE110" s="368"/>
      <c r="AF110" s="368"/>
      <c r="AG110" s="368"/>
      <c r="AH110" s="368" t="s">
        <v>1390</v>
      </c>
      <c r="AI110" s="1268"/>
      <c r="AJ110" s="1268"/>
      <c r="AK110" s="1268"/>
      <c r="AL110" s="1268"/>
      <c r="AM110" s="1268"/>
      <c r="AN110" s="368"/>
      <c r="AO110" s="368"/>
      <c r="AP110" s="368"/>
      <c r="AQ110" s="368"/>
      <c r="AR110" s="368"/>
      <c r="AS110" s="368"/>
      <c r="AT110" s="368"/>
      <c r="AU110" s="369"/>
      <c r="AV110" s="369"/>
      <c r="AW110" s="369"/>
      <c r="AY110" s="367"/>
      <c r="AZ110" s="369"/>
      <c r="BA110" s="368"/>
      <c r="BB110" s="368"/>
      <c r="BC110" s="368"/>
      <c r="BD110" s="368"/>
      <c r="BE110" s="368"/>
      <c r="BF110" s="368"/>
      <c r="BG110" s="368"/>
      <c r="BH110" s="368"/>
      <c r="BI110" s="369"/>
      <c r="BJ110" s="369"/>
      <c r="BK110" s="369"/>
      <c r="BL110" s="369"/>
      <c r="BM110" s="369"/>
      <c r="BN110" s="369"/>
      <c r="BO110" s="369"/>
      <c r="BP110" s="369"/>
      <c r="BQ110" s="369"/>
      <c r="BR110" s="368"/>
    </row>
    <row r="111" spans="1:70" s="359" customFormat="1">
      <c r="D111" s="364"/>
      <c r="E111" s="364" t="s">
        <v>2794</v>
      </c>
      <c r="F111" s="368"/>
      <c r="G111" s="364" t="s">
        <v>262</v>
      </c>
      <c r="H111" s="368"/>
      <c r="I111" s="368"/>
      <c r="J111" s="368"/>
      <c r="K111" s="368"/>
      <c r="L111" s="368"/>
      <c r="M111" s="368"/>
      <c r="N111" s="368"/>
      <c r="O111" s="368"/>
      <c r="P111" s="362"/>
      <c r="Q111" s="364" t="s">
        <v>162</v>
      </c>
      <c r="R111" s="362"/>
      <c r="S111" s="888"/>
      <c r="T111" s="888"/>
      <c r="U111" s="888"/>
      <c r="V111" s="370" t="s">
        <v>241</v>
      </c>
      <c r="W111" s="370"/>
      <c r="X111" s="370"/>
      <c r="Y111" s="370"/>
      <c r="Z111" s="370" t="s">
        <v>2161</v>
      </c>
      <c r="AA111" s="367"/>
      <c r="AB111" s="369"/>
      <c r="AC111" s="369"/>
      <c r="AD111" s="369"/>
      <c r="AE111" s="368"/>
      <c r="AF111" s="368"/>
      <c r="AG111" s="368"/>
      <c r="AH111" s="368" t="s">
        <v>1390</v>
      </c>
      <c r="AI111" s="1268"/>
      <c r="AJ111" s="1268"/>
      <c r="AK111" s="1268"/>
      <c r="AL111" s="1268"/>
      <c r="AM111" s="1268"/>
      <c r="AN111" s="368"/>
      <c r="AO111" s="368"/>
      <c r="AP111" s="368"/>
      <c r="AQ111" s="368"/>
      <c r="AR111" s="368"/>
      <c r="AS111" s="368"/>
      <c r="AT111" s="368"/>
      <c r="AU111" s="369"/>
      <c r="AV111" s="369"/>
      <c r="AW111" s="369"/>
      <c r="AY111" s="367"/>
      <c r="AZ111" s="369"/>
      <c r="BA111" s="368"/>
      <c r="BB111" s="368"/>
      <c r="BC111" s="368"/>
      <c r="BD111" s="368"/>
      <c r="BE111" s="368"/>
      <c r="BF111" s="368"/>
      <c r="BG111" s="368"/>
      <c r="BH111" s="368"/>
      <c r="BI111" s="369"/>
      <c r="BJ111" s="369"/>
      <c r="BK111" s="369"/>
      <c r="BL111" s="369"/>
      <c r="BM111" s="369"/>
      <c r="BN111" s="369"/>
      <c r="BO111" s="369"/>
      <c r="BP111" s="369"/>
      <c r="BQ111" s="369"/>
      <c r="BR111" s="368"/>
    </row>
    <row r="112" spans="1:70" s="359" customFormat="1">
      <c r="D112" s="364"/>
      <c r="E112" s="364" t="s">
        <v>2794</v>
      </c>
      <c r="F112" s="368"/>
      <c r="G112" s="364" t="s">
        <v>262</v>
      </c>
      <c r="H112" s="368"/>
      <c r="I112" s="368"/>
      <c r="J112" s="368"/>
      <c r="K112" s="368"/>
      <c r="L112" s="368"/>
      <c r="M112" s="368"/>
      <c r="N112" s="368"/>
      <c r="O112" s="368"/>
      <c r="P112" s="362"/>
      <c r="Q112" s="364" t="s">
        <v>162</v>
      </c>
      <c r="R112" s="362"/>
      <c r="S112" s="888"/>
      <c r="T112" s="888"/>
      <c r="U112" s="888"/>
      <c r="V112" s="370" t="s">
        <v>241</v>
      </c>
      <c r="W112" s="370"/>
      <c r="X112" s="370"/>
      <c r="Y112" s="370"/>
      <c r="Z112" s="370" t="s">
        <v>2161</v>
      </c>
      <c r="AA112" s="367"/>
      <c r="AB112" s="369"/>
      <c r="AC112" s="369"/>
      <c r="AD112" s="369"/>
      <c r="AE112" s="368"/>
      <c r="AF112" s="368"/>
      <c r="AG112" s="368"/>
      <c r="AH112" s="368" t="s">
        <v>1390</v>
      </c>
      <c r="AI112" s="1268"/>
      <c r="AJ112" s="1268"/>
      <c r="AK112" s="1268"/>
      <c r="AL112" s="1268"/>
      <c r="AM112" s="1268"/>
      <c r="AN112" s="368"/>
      <c r="AO112" s="368"/>
      <c r="AP112" s="368"/>
      <c r="AQ112" s="368"/>
      <c r="AR112" s="368"/>
      <c r="AS112" s="368"/>
      <c r="AT112" s="368"/>
      <c r="AU112" s="369"/>
      <c r="AV112" s="369"/>
      <c r="AW112" s="369"/>
      <c r="AY112" s="367"/>
      <c r="AZ112" s="369"/>
      <c r="BA112" s="368"/>
      <c r="BB112" s="368"/>
      <c r="BC112" s="368"/>
      <c r="BD112" s="368"/>
      <c r="BE112" s="368"/>
      <c r="BF112" s="368"/>
      <c r="BG112" s="368"/>
      <c r="BH112" s="368"/>
      <c r="BI112" s="369"/>
      <c r="BJ112" s="369"/>
      <c r="BK112" s="369"/>
      <c r="BL112" s="369"/>
      <c r="BM112" s="369"/>
      <c r="BN112" s="369"/>
      <c r="BO112" s="369"/>
      <c r="BP112" s="369"/>
      <c r="BQ112" s="369"/>
      <c r="BR112" s="368"/>
    </row>
    <row r="113" spans="1:70" s="359" customFormat="1">
      <c r="D113" s="364"/>
      <c r="E113" s="364" t="s">
        <v>2794</v>
      </c>
      <c r="F113" s="368"/>
      <c r="G113" s="364" t="s">
        <v>262</v>
      </c>
      <c r="H113" s="368"/>
      <c r="I113" s="368"/>
      <c r="J113" s="368"/>
      <c r="K113" s="368"/>
      <c r="L113" s="368"/>
      <c r="M113" s="368"/>
      <c r="N113" s="368"/>
      <c r="O113" s="368"/>
      <c r="P113" s="362"/>
      <c r="Q113" s="364" t="s">
        <v>162</v>
      </c>
      <c r="R113" s="362"/>
      <c r="S113" s="888"/>
      <c r="T113" s="888"/>
      <c r="U113" s="888"/>
      <c r="V113" s="370" t="s">
        <v>241</v>
      </c>
      <c r="W113" s="370"/>
      <c r="X113" s="370"/>
      <c r="Y113" s="370"/>
      <c r="Z113" s="370" t="s">
        <v>2161</v>
      </c>
      <c r="AA113" s="367"/>
      <c r="AB113" s="369"/>
      <c r="AC113" s="369"/>
      <c r="AD113" s="369"/>
      <c r="AE113" s="368"/>
      <c r="AF113" s="368"/>
      <c r="AG113" s="368"/>
      <c r="AH113" s="368" t="s">
        <v>1390</v>
      </c>
      <c r="AI113" s="1268"/>
      <c r="AJ113" s="1268"/>
      <c r="AK113" s="1268"/>
      <c r="AL113" s="1268"/>
      <c r="AM113" s="1268"/>
      <c r="AN113" s="368"/>
      <c r="AO113" s="368"/>
      <c r="AP113" s="368"/>
      <c r="AQ113" s="368"/>
      <c r="AR113" s="368"/>
      <c r="AS113" s="368"/>
      <c r="AT113" s="368"/>
      <c r="AU113" s="369"/>
      <c r="AV113" s="369"/>
      <c r="AW113" s="369"/>
      <c r="AY113" s="367"/>
      <c r="AZ113" s="369"/>
      <c r="BA113" s="368"/>
      <c r="BB113" s="368"/>
      <c r="BC113" s="368"/>
      <c r="BD113" s="368"/>
      <c r="BE113" s="368"/>
      <c r="BF113" s="368"/>
      <c r="BG113" s="368"/>
      <c r="BH113" s="368"/>
      <c r="BI113" s="369"/>
      <c r="BJ113" s="369"/>
      <c r="BK113" s="369"/>
      <c r="BL113" s="369"/>
      <c r="BM113" s="369"/>
      <c r="BN113" s="369"/>
      <c r="BO113" s="369"/>
      <c r="BP113" s="369"/>
      <c r="BQ113" s="369"/>
      <c r="BR113" s="368"/>
    </row>
    <row r="115" spans="1:70" s="1" customFormat="1">
      <c r="B115" s="376" t="s">
        <v>2853</v>
      </c>
    </row>
    <row r="117" spans="1:70" ht="15.5">
      <c r="A117" s="362"/>
      <c r="B117" s="363"/>
      <c r="C117" s="363"/>
      <c r="D117" s="364"/>
      <c r="E117" s="364" t="s">
        <v>2794</v>
      </c>
      <c r="F117" s="364"/>
      <c r="G117" s="364" t="s">
        <v>262</v>
      </c>
      <c r="H117" s="364"/>
      <c r="I117" s="364"/>
      <c r="J117" s="364"/>
      <c r="K117" s="364"/>
      <c r="L117" s="364"/>
      <c r="M117" s="364"/>
      <c r="N117" s="364"/>
      <c r="O117" s="364"/>
      <c r="P117" s="362"/>
      <c r="Q117" s="364" t="s">
        <v>162</v>
      </c>
      <c r="R117" s="362"/>
      <c r="S117" s="888"/>
      <c r="T117" s="888"/>
      <c r="U117" s="888"/>
      <c r="V117" s="351" t="s">
        <v>241</v>
      </c>
      <c r="W117" s="351"/>
      <c r="X117" s="351"/>
      <c r="Y117" s="351"/>
      <c r="Z117" s="351" t="s">
        <v>2161</v>
      </c>
      <c r="AA117" s="365"/>
      <c r="AB117" s="362" t="s">
        <v>1</v>
      </c>
      <c r="AC117" s="362"/>
      <c r="AD117" s="362"/>
      <c r="AE117" s="362"/>
      <c r="AF117" s="362"/>
      <c r="AG117" s="362"/>
      <c r="AH117" s="362" t="s">
        <v>1390</v>
      </c>
      <c r="AI117" s="1268"/>
      <c r="AJ117" s="1268"/>
      <c r="AK117" s="1268"/>
      <c r="AL117" s="1268"/>
      <c r="AM117" s="1268"/>
      <c r="AN117" s="362"/>
      <c r="AO117" s="362"/>
      <c r="AP117" s="362"/>
      <c r="AQ117" s="362"/>
      <c r="AR117" s="362"/>
      <c r="AS117" s="366"/>
      <c r="AT117" s="366"/>
      <c r="AU117" s="366"/>
      <c r="AV117" s="366"/>
      <c r="AW117" s="366"/>
      <c r="AX117" s="366"/>
      <c r="AY117" s="362"/>
      <c r="AZ117" s="362"/>
      <c r="BA117" s="362"/>
      <c r="BB117" s="362"/>
      <c r="BC117" s="362"/>
      <c r="BD117" s="362"/>
      <c r="BE117" s="362"/>
      <c r="BF117" s="362"/>
      <c r="BG117" s="366"/>
      <c r="BH117" s="366"/>
      <c r="BI117" s="366"/>
      <c r="BJ117" s="366"/>
      <c r="BK117" s="366"/>
    </row>
    <row r="118" spans="1:70" ht="15.5">
      <c r="A118" s="362"/>
      <c r="B118" s="363"/>
      <c r="C118" s="363"/>
      <c r="D118" s="364"/>
      <c r="E118" s="364" t="s">
        <v>2794</v>
      </c>
      <c r="F118" s="364"/>
      <c r="G118" s="364" t="s">
        <v>262</v>
      </c>
      <c r="H118" s="364"/>
      <c r="I118" s="364"/>
      <c r="J118" s="364"/>
      <c r="K118" s="364"/>
      <c r="L118" s="364"/>
      <c r="M118" s="364"/>
      <c r="N118" s="364"/>
      <c r="O118" s="364"/>
      <c r="P118" s="362"/>
      <c r="Q118" s="364" t="s">
        <v>162</v>
      </c>
      <c r="R118" s="362"/>
      <c r="S118" s="888"/>
      <c r="T118" s="888"/>
      <c r="U118" s="888"/>
      <c r="V118" s="351" t="s">
        <v>241</v>
      </c>
      <c r="W118" s="351"/>
      <c r="X118" s="351"/>
      <c r="Y118" s="351"/>
      <c r="Z118" s="351" t="s">
        <v>2161</v>
      </c>
      <c r="AA118" s="365"/>
      <c r="AB118" s="362" t="s">
        <v>1</v>
      </c>
      <c r="AC118" s="362"/>
      <c r="AD118" s="362"/>
      <c r="AE118" s="362"/>
      <c r="AF118" s="362"/>
      <c r="AG118" s="362"/>
      <c r="AH118" s="362" t="s">
        <v>1390</v>
      </c>
      <c r="AI118" s="1268"/>
      <c r="AJ118" s="1268"/>
      <c r="AK118" s="1268"/>
      <c r="AL118" s="1268"/>
      <c r="AM118" s="1268"/>
      <c r="AN118" s="362"/>
      <c r="AO118" s="362"/>
      <c r="AP118" s="362"/>
      <c r="AQ118" s="362"/>
      <c r="AR118" s="362"/>
      <c r="AS118" s="366"/>
      <c r="AT118" s="366"/>
      <c r="AU118" s="366"/>
      <c r="AV118" s="366"/>
      <c r="AW118" s="366"/>
      <c r="AX118" s="366"/>
      <c r="AY118" s="362"/>
      <c r="AZ118" s="362"/>
      <c r="BA118" s="362"/>
      <c r="BB118" s="362"/>
      <c r="BC118" s="362"/>
      <c r="BD118" s="362"/>
      <c r="BE118" s="362"/>
      <c r="BF118" s="362"/>
      <c r="BG118" s="366"/>
      <c r="BH118" s="366"/>
      <c r="BI118" s="366"/>
      <c r="BJ118" s="366"/>
      <c r="BK118" s="366"/>
    </row>
    <row r="119" spans="1:70" ht="15.5">
      <c r="A119" s="362"/>
      <c r="B119" s="363"/>
      <c r="C119" s="363"/>
      <c r="D119" s="364"/>
      <c r="E119" s="364" t="s">
        <v>2794</v>
      </c>
      <c r="F119" s="364"/>
      <c r="G119" s="364" t="s">
        <v>262</v>
      </c>
      <c r="H119" s="364"/>
      <c r="I119" s="364"/>
      <c r="J119" s="364"/>
      <c r="K119" s="364"/>
      <c r="L119" s="364"/>
      <c r="M119" s="364"/>
      <c r="N119" s="364"/>
      <c r="O119" s="364"/>
      <c r="P119" s="362"/>
      <c r="Q119" s="364" t="s">
        <v>162</v>
      </c>
      <c r="R119" s="362"/>
      <c r="S119" s="888"/>
      <c r="T119" s="888"/>
      <c r="U119" s="888"/>
      <c r="V119" s="351" t="s">
        <v>241</v>
      </c>
      <c r="W119" s="351"/>
      <c r="X119" s="351"/>
      <c r="Y119" s="351"/>
      <c r="Z119" s="351" t="s">
        <v>2161</v>
      </c>
      <c r="AA119" s="365"/>
      <c r="AB119" s="362" t="s">
        <v>1</v>
      </c>
      <c r="AC119" s="362"/>
      <c r="AD119" s="362"/>
      <c r="AE119" s="362"/>
      <c r="AF119" s="362"/>
      <c r="AG119" s="362"/>
      <c r="AH119" s="362" t="s">
        <v>1390</v>
      </c>
      <c r="AI119" s="1268"/>
      <c r="AJ119" s="1268"/>
      <c r="AK119" s="1268"/>
      <c r="AL119" s="1268"/>
      <c r="AM119" s="1268"/>
      <c r="AN119" s="362"/>
      <c r="AO119" s="362"/>
      <c r="AP119" s="362"/>
      <c r="AQ119" s="362"/>
      <c r="AR119" s="362"/>
      <c r="AS119" s="366"/>
      <c r="AT119" s="366"/>
      <c r="AU119" s="366"/>
      <c r="AV119" s="366"/>
      <c r="AW119" s="366"/>
      <c r="AX119" s="366"/>
      <c r="AY119" s="362"/>
      <c r="AZ119" s="362"/>
      <c r="BA119" s="362"/>
      <c r="BB119" s="362"/>
      <c r="BC119" s="362"/>
      <c r="BD119" s="362"/>
      <c r="BE119" s="362"/>
      <c r="BF119" s="362"/>
      <c r="BG119" s="366"/>
      <c r="BH119" s="366"/>
      <c r="BI119" s="366"/>
      <c r="BJ119" s="366"/>
      <c r="BK119" s="366"/>
    </row>
    <row r="120" spans="1:70" ht="15.5">
      <c r="A120" s="362"/>
      <c r="B120" s="363"/>
      <c r="C120" s="363"/>
      <c r="D120" s="364"/>
      <c r="E120" s="364" t="s">
        <v>2794</v>
      </c>
      <c r="F120" s="364"/>
      <c r="G120" s="364" t="s">
        <v>262</v>
      </c>
      <c r="H120" s="364"/>
      <c r="I120" s="364"/>
      <c r="J120" s="364"/>
      <c r="K120" s="364"/>
      <c r="L120" s="364"/>
      <c r="M120" s="364"/>
      <c r="N120" s="364"/>
      <c r="O120" s="364"/>
      <c r="P120" s="362"/>
      <c r="Q120" s="364" t="s">
        <v>162</v>
      </c>
      <c r="R120" s="362"/>
      <c r="S120" s="888"/>
      <c r="T120" s="888"/>
      <c r="U120" s="888"/>
      <c r="V120" s="351" t="s">
        <v>241</v>
      </c>
      <c r="W120" s="351"/>
      <c r="X120" s="351"/>
      <c r="Y120" s="351"/>
      <c r="Z120" s="351" t="s">
        <v>2161</v>
      </c>
      <c r="AA120" s="365"/>
      <c r="AB120" s="362" t="s">
        <v>1</v>
      </c>
      <c r="AC120" s="362"/>
      <c r="AD120" s="362"/>
      <c r="AE120" s="362"/>
      <c r="AF120" s="362"/>
      <c r="AG120" s="362"/>
      <c r="AH120" s="362" t="s">
        <v>1390</v>
      </c>
      <c r="AI120" s="1268"/>
      <c r="AJ120" s="1268"/>
      <c r="AK120" s="1268"/>
      <c r="AL120" s="1268"/>
      <c r="AM120" s="1268"/>
      <c r="AN120" s="362"/>
      <c r="AO120" s="362"/>
      <c r="AP120" s="362"/>
      <c r="AQ120" s="362"/>
      <c r="AR120" s="362"/>
      <c r="AS120" s="366"/>
      <c r="AT120" s="366"/>
      <c r="AU120" s="366"/>
      <c r="AV120" s="366"/>
      <c r="AW120" s="366"/>
      <c r="AX120" s="366"/>
      <c r="AY120" s="362"/>
      <c r="AZ120" s="362"/>
      <c r="BA120" s="362"/>
      <c r="BB120" s="362"/>
      <c r="BC120" s="362"/>
      <c r="BD120" s="362"/>
      <c r="BE120" s="362"/>
      <c r="BF120" s="362"/>
      <c r="BG120" s="366"/>
      <c r="BH120" s="366"/>
      <c r="BI120" s="366"/>
      <c r="BJ120" s="366"/>
      <c r="BK120" s="366"/>
    </row>
    <row r="121" spans="1:70" s="359" customFormat="1">
      <c r="B121" s="367"/>
      <c r="C121" s="367"/>
      <c r="D121" s="364"/>
      <c r="E121" s="364" t="s">
        <v>2794</v>
      </c>
      <c r="F121" s="368"/>
      <c r="G121" s="364" t="s">
        <v>262</v>
      </c>
      <c r="H121" s="368"/>
      <c r="I121" s="368"/>
      <c r="J121" s="368"/>
      <c r="K121" s="368"/>
      <c r="L121" s="368"/>
      <c r="M121" s="368"/>
      <c r="N121" s="368"/>
      <c r="O121" s="368"/>
      <c r="P121" s="362"/>
      <c r="Q121" s="364" t="s">
        <v>162</v>
      </c>
      <c r="R121" s="362"/>
      <c r="S121" s="888"/>
      <c r="T121" s="888"/>
      <c r="U121" s="888"/>
      <c r="V121" s="367" t="s">
        <v>241</v>
      </c>
      <c r="W121" s="367"/>
      <c r="X121" s="367"/>
      <c r="Y121" s="367"/>
      <c r="Z121" s="367" t="s">
        <v>2161</v>
      </c>
      <c r="AA121" s="367"/>
      <c r="AB121" s="367" t="s">
        <v>1</v>
      </c>
      <c r="AC121" s="367"/>
      <c r="AD121" s="367"/>
      <c r="AE121" s="368"/>
      <c r="AF121" s="368"/>
      <c r="AG121" s="368"/>
      <c r="AH121" s="368" t="s">
        <v>1390</v>
      </c>
      <c r="AI121" s="1268"/>
      <c r="AJ121" s="1268"/>
      <c r="AK121" s="1268"/>
      <c r="AL121" s="1268"/>
      <c r="AM121" s="1268"/>
      <c r="AN121" s="368"/>
      <c r="AO121" s="368"/>
      <c r="AP121" s="368"/>
      <c r="AQ121" s="368"/>
      <c r="AR121" s="368"/>
      <c r="AS121" s="368"/>
      <c r="AT121" s="368"/>
      <c r="AU121" s="369"/>
      <c r="AV121" s="369"/>
      <c r="AW121" s="369"/>
      <c r="AY121" s="367"/>
      <c r="AZ121" s="369"/>
      <c r="BA121" s="368"/>
      <c r="BB121" s="368"/>
      <c r="BC121" s="368"/>
      <c r="BD121" s="368"/>
      <c r="BE121" s="368"/>
      <c r="BF121" s="368"/>
      <c r="BG121" s="368"/>
      <c r="BH121" s="368"/>
      <c r="BI121" s="369"/>
      <c r="BJ121" s="369"/>
      <c r="BK121" s="369"/>
      <c r="BL121" s="369"/>
      <c r="BM121" s="369"/>
      <c r="BN121" s="369"/>
      <c r="BO121" s="369"/>
      <c r="BP121" s="369"/>
      <c r="BQ121" s="369"/>
      <c r="BR121" s="368"/>
    </row>
    <row r="122" spans="1:70" s="359" customFormat="1">
      <c r="D122" s="364"/>
      <c r="E122" s="364" t="s">
        <v>2794</v>
      </c>
      <c r="F122" s="368"/>
      <c r="G122" s="364" t="s">
        <v>262</v>
      </c>
      <c r="H122" s="368"/>
      <c r="I122" s="368"/>
      <c r="J122" s="368"/>
      <c r="K122" s="368"/>
      <c r="L122" s="368"/>
      <c r="M122" s="368"/>
      <c r="N122" s="368"/>
      <c r="O122" s="368"/>
      <c r="P122" s="362"/>
      <c r="Q122" s="364" t="s">
        <v>162</v>
      </c>
      <c r="R122" s="362"/>
      <c r="S122" s="888"/>
      <c r="T122" s="888"/>
      <c r="U122" s="888"/>
      <c r="V122" s="370" t="s">
        <v>241</v>
      </c>
      <c r="W122" s="370"/>
      <c r="X122" s="370"/>
      <c r="Y122" s="370"/>
      <c r="Z122" s="370" t="s">
        <v>2161</v>
      </c>
      <c r="AA122" s="367"/>
      <c r="AB122" s="369" t="s">
        <v>1</v>
      </c>
      <c r="AC122" s="369"/>
      <c r="AD122" s="369"/>
      <c r="AE122" s="368"/>
      <c r="AF122" s="368"/>
      <c r="AG122" s="368"/>
      <c r="AH122" s="368" t="s">
        <v>1390</v>
      </c>
      <c r="AI122" s="1268"/>
      <c r="AJ122" s="1268"/>
      <c r="AK122" s="1268"/>
      <c r="AL122" s="1268"/>
      <c r="AM122" s="1268"/>
      <c r="AN122" s="368"/>
      <c r="AO122" s="368"/>
      <c r="AP122" s="368"/>
      <c r="AQ122" s="368"/>
      <c r="AR122" s="368"/>
      <c r="AS122" s="368"/>
      <c r="AT122" s="368"/>
      <c r="AU122" s="369"/>
      <c r="AV122" s="369"/>
      <c r="AW122" s="369"/>
      <c r="AY122" s="367"/>
      <c r="AZ122" s="369"/>
      <c r="BA122" s="368"/>
      <c r="BB122" s="368"/>
      <c r="BC122" s="368"/>
      <c r="BD122" s="368"/>
      <c r="BE122" s="368"/>
      <c r="BF122" s="368"/>
      <c r="BG122" s="368"/>
      <c r="BH122" s="368"/>
      <c r="BI122" s="369"/>
      <c r="BJ122" s="369"/>
      <c r="BK122" s="369"/>
      <c r="BL122" s="369"/>
      <c r="BM122" s="369"/>
      <c r="BN122" s="369"/>
      <c r="BO122" s="369"/>
      <c r="BP122" s="369"/>
      <c r="BQ122" s="369"/>
      <c r="BR122" s="368"/>
    </row>
    <row r="123" spans="1:70" s="359" customFormat="1">
      <c r="D123" s="364"/>
      <c r="E123" s="364" t="s">
        <v>2794</v>
      </c>
      <c r="F123" s="368"/>
      <c r="G123" s="364" t="s">
        <v>262</v>
      </c>
      <c r="H123" s="368"/>
      <c r="I123" s="368"/>
      <c r="J123" s="368"/>
      <c r="K123" s="368"/>
      <c r="L123" s="368"/>
      <c r="M123" s="368"/>
      <c r="N123" s="368"/>
      <c r="O123" s="368"/>
      <c r="P123" s="362"/>
      <c r="Q123" s="364" t="s">
        <v>162</v>
      </c>
      <c r="R123" s="362"/>
      <c r="S123" s="888"/>
      <c r="T123" s="888"/>
      <c r="U123" s="888"/>
      <c r="V123" s="370" t="s">
        <v>241</v>
      </c>
      <c r="W123" s="370"/>
      <c r="X123" s="370"/>
      <c r="Y123" s="370"/>
      <c r="Z123" s="370" t="s">
        <v>2161</v>
      </c>
      <c r="AA123" s="367"/>
      <c r="AB123" s="369" t="s">
        <v>1</v>
      </c>
      <c r="AC123" s="369"/>
      <c r="AD123" s="369"/>
      <c r="AE123" s="368"/>
      <c r="AF123" s="368"/>
      <c r="AG123" s="368"/>
      <c r="AH123" s="368" t="s">
        <v>1390</v>
      </c>
      <c r="AI123" s="1268"/>
      <c r="AJ123" s="1268"/>
      <c r="AK123" s="1268"/>
      <c r="AL123" s="1268"/>
      <c r="AM123" s="1268"/>
      <c r="AN123" s="368"/>
      <c r="AO123" s="368"/>
      <c r="AP123" s="368"/>
      <c r="AQ123" s="368"/>
      <c r="AR123" s="368"/>
      <c r="AS123" s="368"/>
      <c r="AT123" s="368"/>
      <c r="AU123" s="369"/>
      <c r="AV123" s="369"/>
      <c r="AW123" s="369"/>
      <c r="AY123" s="367"/>
      <c r="AZ123" s="369"/>
      <c r="BA123" s="368"/>
      <c r="BB123" s="368"/>
      <c r="BC123" s="368"/>
      <c r="BD123" s="368"/>
      <c r="BE123" s="368"/>
      <c r="BF123" s="368"/>
      <c r="BG123" s="368"/>
      <c r="BH123" s="368"/>
      <c r="BI123" s="369"/>
      <c r="BJ123" s="369"/>
      <c r="BK123" s="369"/>
      <c r="BL123" s="369"/>
      <c r="BM123" s="369"/>
      <c r="BN123" s="369"/>
      <c r="BO123" s="369"/>
      <c r="BP123" s="369"/>
      <c r="BQ123" s="369"/>
      <c r="BR123" s="368"/>
    </row>
    <row r="124" spans="1:70" s="359" customFormat="1">
      <c r="D124" s="364"/>
      <c r="E124" s="364" t="s">
        <v>2794</v>
      </c>
      <c r="F124" s="368"/>
      <c r="G124" s="364" t="s">
        <v>262</v>
      </c>
      <c r="H124" s="368"/>
      <c r="I124" s="368"/>
      <c r="J124" s="368"/>
      <c r="K124" s="368"/>
      <c r="L124" s="368"/>
      <c r="M124" s="368"/>
      <c r="N124" s="368"/>
      <c r="O124" s="368"/>
      <c r="P124" s="362"/>
      <c r="Q124" s="364" t="s">
        <v>162</v>
      </c>
      <c r="R124" s="362"/>
      <c r="S124" s="888"/>
      <c r="T124" s="888"/>
      <c r="U124" s="888"/>
      <c r="V124" s="370" t="s">
        <v>241</v>
      </c>
      <c r="W124" s="370"/>
      <c r="X124" s="370"/>
      <c r="Y124" s="370"/>
      <c r="Z124" s="370" t="s">
        <v>2161</v>
      </c>
      <c r="AA124" s="367"/>
      <c r="AB124" s="369"/>
      <c r="AC124" s="369"/>
      <c r="AD124" s="369"/>
      <c r="AE124" s="368"/>
      <c r="AF124" s="368"/>
      <c r="AG124" s="368"/>
      <c r="AH124" s="368" t="s">
        <v>1390</v>
      </c>
      <c r="AI124" s="1268"/>
      <c r="AJ124" s="1268"/>
      <c r="AK124" s="1268"/>
      <c r="AL124" s="1268"/>
      <c r="AM124" s="1268"/>
      <c r="AN124" s="368"/>
      <c r="AO124" s="368"/>
      <c r="AP124" s="368"/>
      <c r="AQ124" s="368"/>
      <c r="AR124" s="368"/>
      <c r="AS124" s="368"/>
      <c r="AT124" s="368"/>
      <c r="AU124" s="369"/>
      <c r="AV124" s="369"/>
      <c r="AW124" s="369"/>
      <c r="AY124" s="367"/>
      <c r="AZ124" s="369"/>
      <c r="BA124" s="368"/>
      <c r="BB124" s="368"/>
      <c r="BC124" s="368"/>
      <c r="BD124" s="368"/>
      <c r="BE124" s="368"/>
      <c r="BF124" s="368"/>
      <c r="BG124" s="368"/>
      <c r="BH124" s="368"/>
      <c r="BI124" s="369"/>
      <c r="BJ124" s="369"/>
      <c r="BK124" s="369"/>
      <c r="BL124" s="369"/>
      <c r="BM124" s="369"/>
      <c r="BN124" s="369"/>
      <c r="BO124" s="369"/>
      <c r="BP124" s="369"/>
      <c r="BQ124" s="369"/>
      <c r="BR124" s="368"/>
    </row>
    <row r="125" spans="1:70" s="359" customFormat="1">
      <c r="D125" s="364"/>
      <c r="E125" s="364" t="s">
        <v>2794</v>
      </c>
      <c r="F125" s="368"/>
      <c r="G125" s="364" t="s">
        <v>262</v>
      </c>
      <c r="H125" s="368"/>
      <c r="I125" s="368"/>
      <c r="J125" s="368"/>
      <c r="K125" s="368"/>
      <c r="L125" s="368"/>
      <c r="M125" s="368"/>
      <c r="N125" s="368"/>
      <c r="O125" s="368"/>
      <c r="P125" s="362"/>
      <c r="Q125" s="364" t="s">
        <v>162</v>
      </c>
      <c r="R125" s="362"/>
      <c r="S125" s="888"/>
      <c r="T125" s="888"/>
      <c r="U125" s="888"/>
      <c r="V125" s="370" t="s">
        <v>241</v>
      </c>
      <c r="W125" s="370"/>
      <c r="X125" s="370"/>
      <c r="Y125" s="370"/>
      <c r="Z125" s="370" t="s">
        <v>2161</v>
      </c>
      <c r="AA125" s="367"/>
      <c r="AB125" s="369"/>
      <c r="AC125" s="369"/>
      <c r="AD125" s="369"/>
      <c r="AE125" s="368"/>
      <c r="AF125" s="368"/>
      <c r="AG125" s="368"/>
      <c r="AH125" s="368" t="s">
        <v>1390</v>
      </c>
      <c r="AI125" s="1268"/>
      <c r="AJ125" s="1268"/>
      <c r="AK125" s="1268"/>
      <c r="AL125" s="1268"/>
      <c r="AM125" s="1268"/>
      <c r="AN125" s="368"/>
      <c r="AO125" s="368"/>
      <c r="AP125" s="368"/>
      <c r="AQ125" s="368"/>
      <c r="AR125" s="368"/>
      <c r="AS125" s="368"/>
      <c r="AT125" s="368"/>
      <c r="AU125" s="369"/>
      <c r="AV125" s="369"/>
      <c r="AW125" s="369"/>
      <c r="AY125" s="367"/>
      <c r="AZ125" s="369"/>
      <c r="BA125" s="368"/>
      <c r="BB125" s="368"/>
      <c r="BC125" s="368"/>
      <c r="BD125" s="368"/>
      <c r="BE125" s="368"/>
      <c r="BF125" s="368"/>
      <c r="BG125" s="368"/>
      <c r="BH125" s="368"/>
      <c r="BI125" s="369"/>
      <c r="BJ125" s="369"/>
      <c r="BK125" s="369"/>
      <c r="BL125" s="369"/>
      <c r="BM125" s="369"/>
      <c r="BN125" s="369"/>
      <c r="BO125" s="369"/>
      <c r="BP125" s="369"/>
      <c r="BQ125" s="369"/>
      <c r="BR125" s="368"/>
    </row>
    <row r="126" spans="1:70" s="359" customFormat="1">
      <c r="D126" s="364"/>
      <c r="E126" s="364" t="s">
        <v>2794</v>
      </c>
      <c r="F126" s="368"/>
      <c r="G126" s="364" t="s">
        <v>262</v>
      </c>
      <c r="H126" s="368"/>
      <c r="I126" s="368"/>
      <c r="J126" s="368"/>
      <c r="K126" s="368"/>
      <c r="L126" s="368"/>
      <c r="M126" s="368"/>
      <c r="N126" s="368"/>
      <c r="O126" s="368"/>
      <c r="P126" s="362"/>
      <c r="Q126" s="364" t="s">
        <v>162</v>
      </c>
      <c r="R126" s="362"/>
      <c r="S126" s="888"/>
      <c r="T126" s="888"/>
      <c r="U126" s="888"/>
      <c r="V126" s="370" t="s">
        <v>241</v>
      </c>
      <c r="W126" s="370"/>
      <c r="X126" s="370"/>
      <c r="Y126" s="370"/>
      <c r="Z126" s="370" t="s">
        <v>2161</v>
      </c>
      <c r="AA126" s="367"/>
      <c r="AB126" s="369"/>
      <c r="AC126" s="369"/>
      <c r="AD126" s="369"/>
      <c r="AE126" s="368"/>
      <c r="AF126" s="368"/>
      <c r="AG126" s="368"/>
      <c r="AH126" s="368" t="s">
        <v>1390</v>
      </c>
      <c r="AI126" s="1268"/>
      <c r="AJ126" s="1268"/>
      <c r="AK126" s="1268"/>
      <c r="AL126" s="1268"/>
      <c r="AM126" s="1268"/>
      <c r="AN126" s="368"/>
      <c r="AO126" s="368"/>
      <c r="AP126" s="368"/>
      <c r="AQ126" s="368"/>
      <c r="AR126" s="368"/>
      <c r="AS126" s="368"/>
      <c r="AT126" s="368"/>
      <c r="AU126" s="369"/>
      <c r="AV126" s="369"/>
      <c r="AW126" s="369"/>
      <c r="AY126" s="367"/>
      <c r="AZ126" s="369"/>
      <c r="BA126" s="368"/>
      <c r="BB126" s="368"/>
      <c r="BC126" s="368"/>
      <c r="BD126" s="368"/>
      <c r="BE126" s="368"/>
      <c r="BF126" s="368"/>
      <c r="BG126" s="368"/>
      <c r="BH126" s="368"/>
      <c r="BI126" s="369"/>
      <c r="BJ126" s="369"/>
      <c r="BK126" s="369"/>
      <c r="BL126" s="369"/>
      <c r="BM126" s="369"/>
      <c r="BN126" s="369"/>
      <c r="BO126" s="369"/>
      <c r="BP126" s="369"/>
      <c r="BQ126" s="369"/>
      <c r="BR126" s="368"/>
    </row>
    <row r="128" spans="1:70" s="1" customFormat="1">
      <c r="B128" s="376" t="s">
        <v>2854</v>
      </c>
    </row>
    <row r="130" spans="1:70" ht="15.5">
      <c r="A130" s="362"/>
      <c r="B130" s="363"/>
      <c r="C130" s="363"/>
      <c r="D130" s="364"/>
      <c r="E130" s="364" t="s">
        <v>2794</v>
      </c>
      <c r="F130" s="364"/>
      <c r="G130" s="364" t="s">
        <v>262</v>
      </c>
      <c r="H130" s="364"/>
      <c r="I130" s="364"/>
      <c r="J130" s="364"/>
      <c r="K130" s="364"/>
      <c r="L130" s="364"/>
      <c r="M130" s="364"/>
      <c r="N130" s="364"/>
      <c r="O130" s="364"/>
      <c r="P130" s="362"/>
      <c r="Q130" s="364" t="s">
        <v>162</v>
      </c>
      <c r="R130" s="362"/>
      <c r="S130" s="888"/>
      <c r="T130" s="888"/>
      <c r="U130" s="888"/>
      <c r="V130" s="351" t="s">
        <v>241</v>
      </c>
      <c r="W130" s="351"/>
      <c r="X130" s="351"/>
      <c r="Y130" s="351"/>
      <c r="Z130" s="351" t="s">
        <v>2161</v>
      </c>
      <c r="AA130" s="365"/>
      <c r="AB130" s="362" t="s">
        <v>1</v>
      </c>
      <c r="AC130" s="362"/>
      <c r="AD130" s="362"/>
      <c r="AE130" s="362"/>
      <c r="AF130" s="362"/>
      <c r="AG130" s="362"/>
      <c r="AH130" s="362" t="s">
        <v>1390</v>
      </c>
      <c r="AI130" s="1268"/>
      <c r="AJ130" s="1268"/>
      <c r="AK130" s="1268"/>
      <c r="AL130" s="1268"/>
      <c r="AM130" s="1268"/>
      <c r="AN130" s="362"/>
      <c r="AO130" s="362"/>
      <c r="AP130" s="362"/>
      <c r="AQ130" s="362"/>
      <c r="AR130" s="362"/>
      <c r="AS130" s="366"/>
      <c r="AT130" s="366"/>
      <c r="AU130" s="366"/>
      <c r="AV130" s="366"/>
      <c r="AW130" s="366"/>
      <c r="AX130" s="366"/>
      <c r="AY130" s="362"/>
      <c r="AZ130" s="362"/>
      <c r="BA130" s="362"/>
      <c r="BB130" s="362"/>
      <c r="BC130" s="362"/>
      <c r="BD130" s="362"/>
      <c r="BE130" s="362"/>
      <c r="BF130" s="362"/>
      <c r="BG130" s="366"/>
      <c r="BH130" s="366"/>
      <c r="BI130" s="366"/>
      <c r="BJ130" s="366"/>
      <c r="BK130" s="366"/>
    </row>
    <row r="131" spans="1:70" ht="15.5">
      <c r="A131" s="362"/>
      <c r="B131" s="363"/>
      <c r="C131" s="363"/>
      <c r="D131" s="364"/>
      <c r="E131" s="364" t="s">
        <v>2794</v>
      </c>
      <c r="F131" s="364"/>
      <c r="G131" s="364" t="s">
        <v>262</v>
      </c>
      <c r="H131" s="364"/>
      <c r="I131" s="364"/>
      <c r="J131" s="364"/>
      <c r="K131" s="364"/>
      <c r="L131" s="364"/>
      <c r="M131" s="364"/>
      <c r="N131" s="364"/>
      <c r="O131" s="364"/>
      <c r="P131" s="362"/>
      <c r="Q131" s="364" t="s">
        <v>162</v>
      </c>
      <c r="R131" s="362"/>
      <c r="S131" s="888"/>
      <c r="T131" s="888"/>
      <c r="U131" s="888"/>
      <c r="V131" s="351" t="s">
        <v>241</v>
      </c>
      <c r="W131" s="351"/>
      <c r="X131" s="351"/>
      <c r="Y131" s="351"/>
      <c r="Z131" s="351" t="s">
        <v>2161</v>
      </c>
      <c r="AA131" s="365"/>
      <c r="AB131" s="362" t="s">
        <v>1</v>
      </c>
      <c r="AC131" s="362"/>
      <c r="AD131" s="362"/>
      <c r="AE131" s="362"/>
      <c r="AF131" s="362"/>
      <c r="AG131" s="362"/>
      <c r="AH131" s="362" t="s">
        <v>1390</v>
      </c>
      <c r="AI131" s="1268"/>
      <c r="AJ131" s="1268"/>
      <c r="AK131" s="1268"/>
      <c r="AL131" s="1268"/>
      <c r="AM131" s="1268"/>
      <c r="AN131" s="362"/>
      <c r="AO131" s="362"/>
      <c r="AP131" s="362"/>
      <c r="AQ131" s="362"/>
      <c r="AR131" s="362"/>
      <c r="AS131" s="366"/>
      <c r="AT131" s="366"/>
      <c r="AU131" s="366"/>
      <c r="AV131" s="366"/>
      <c r="AW131" s="366"/>
      <c r="AX131" s="366"/>
      <c r="AY131" s="362"/>
      <c r="AZ131" s="362"/>
      <c r="BA131" s="362"/>
      <c r="BB131" s="362"/>
      <c r="BC131" s="362"/>
      <c r="BD131" s="362"/>
      <c r="BE131" s="362"/>
      <c r="BF131" s="362"/>
      <c r="BG131" s="366"/>
      <c r="BH131" s="366"/>
      <c r="BI131" s="366"/>
      <c r="BJ131" s="366"/>
      <c r="BK131" s="366"/>
    </row>
    <row r="132" spans="1:70" ht="15.5">
      <c r="A132" s="362"/>
      <c r="B132" s="363"/>
      <c r="C132" s="363"/>
      <c r="D132" s="364"/>
      <c r="E132" s="364" t="s">
        <v>2794</v>
      </c>
      <c r="F132" s="364"/>
      <c r="G132" s="364" t="s">
        <v>262</v>
      </c>
      <c r="H132" s="364"/>
      <c r="I132" s="364"/>
      <c r="J132" s="364"/>
      <c r="K132" s="364"/>
      <c r="L132" s="364"/>
      <c r="M132" s="364"/>
      <c r="N132" s="364"/>
      <c r="O132" s="364"/>
      <c r="P132" s="362"/>
      <c r="Q132" s="364" t="s">
        <v>162</v>
      </c>
      <c r="R132" s="362"/>
      <c r="S132" s="888"/>
      <c r="T132" s="888"/>
      <c r="U132" s="888"/>
      <c r="V132" s="351" t="s">
        <v>241</v>
      </c>
      <c r="W132" s="351"/>
      <c r="X132" s="351"/>
      <c r="Y132" s="351"/>
      <c r="Z132" s="351" t="s">
        <v>2161</v>
      </c>
      <c r="AA132" s="365"/>
      <c r="AB132" s="362" t="s">
        <v>1</v>
      </c>
      <c r="AC132" s="362"/>
      <c r="AD132" s="362"/>
      <c r="AE132" s="362"/>
      <c r="AF132" s="362"/>
      <c r="AG132" s="362"/>
      <c r="AH132" s="362" t="s">
        <v>1390</v>
      </c>
      <c r="AI132" s="1268"/>
      <c r="AJ132" s="1268"/>
      <c r="AK132" s="1268"/>
      <c r="AL132" s="1268"/>
      <c r="AM132" s="1268"/>
      <c r="AN132" s="362"/>
      <c r="AO132" s="362"/>
      <c r="AP132" s="362"/>
      <c r="AQ132" s="362"/>
      <c r="AR132" s="362"/>
      <c r="AS132" s="366"/>
      <c r="AT132" s="366"/>
      <c r="AU132" s="366"/>
      <c r="AV132" s="366"/>
      <c r="AW132" s="366"/>
      <c r="AX132" s="366"/>
      <c r="AY132" s="362"/>
      <c r="AZ132" s="362"/>
      <c r="BA132" s="362"/>
      <c r="BB132" s="362"/>
      <c r="BC132" s="362"/>
      <c r="BD132" s="362"/>
      <c r="BE132" s="362"/>
      <c r="BF132" s="362"/>
      <c r="BG132" s="366"/>
      <c r="BH132" s="366"/>
      <c r="BI132" s="366"/>
      <c r="BJ132" s="366"/>
      <c r="BK132" s="366"/>
    </row>
    <row r="133" spans="1:70" ht="15.5">
      <c r="A133" s="362"/>
      <c r="B133" s="363"/>
      <c r="C133" s="363"/>
      <c r="D133" s="364"/>
      <c r="E133" s="364" t="s">
        <v>2794</v>
      </c>
      <c r="F133" s="364"/>
      <c r="G133" s="364" t="s">
        <v>262</v>
      </c>
      <c r="H133" s="364"/>
      <c r="I133" s="364"/>
      <c r="J133" s="364"/>
      <c r="K133" s="364"/>
      <c r="L133" s="364"/>
      <c r="M133" s="364"/>
      <c r="N133" s="364"/>
      <c r="O133" s="364"/>
      <c r="P133" s="362"/>
      <c r="Q133" s="364" t="s">
        <v>162</v>
      </c>
      <c r="R133" s="362"/>
      <c r="S133" s="888"/>
      <c r="T133" s="888"/>
      <c r="U133" s="888"/>
      <c r="V133" s="351" t="s">
        <v>241</v>
      </c>
      <c r="W133" s="351"/>
      <c r="X133" s="351"/>
      <c r="Y133" s="351"/>
      <c r="Z133" s="351" t="s">
        <v>2161</v>
      </c>
      <c r="AA133" s="365"/>
      <c r="AB133" s="362" t="s">
        <v>1</v>
      </c>
      <c r="AC133" s="362"/>
      <c r="AD133" s="362"/>
      <c r="AE133" s="362"/>
      <c r="AF133" s="362"/>
      <c r="AG133" s="362"/>
      <c r="AH133" s="362" t="s">
        <v>1390</v>
      </c>
      <c r="AI133" s="1268"/>
      <c r="AJ133" s="1268"/>
      <c r="AK133" s="1268"/>
      <c r="AL133" s="1268"/>
      <c r="AM133" s="1268"/>
      <c r="AN133" s="362"/>
      <c r="AO133" s="362"/>
      <c r="AP133" s="362"/>
      <c r="AQ133" s="362"/>
      <c r="AR133" s="362"/>
      <c r="AS133" s="366"/>
      <c r="AT133" s="366"/>
      <c r="AU133" s="366"/>
      <c r="AV133" s="366"/>
      <c r="AW133" s="366"/>
      <c r="AX133" s="366"/>
      <c r="AY133" s="362"/>
      <c r="AZ133" s="362"/>
      <c r="BA133" s="362"/>
      <c r="BB133" s="362"/>
      <c r="BC133" s="362"/>
      <c r="BD133" s="362"/>
      <c r="BE133" s="362"/>
      <c r="BF133" s="362"/>
      <c r="BG133" s="366"/>
      <c r="BH133" s="366"/>
      <c r="BI133" s="366"/>
      <c r="BJ133" s="366"/>
      <c r="BK133" s="366"/>
    </row>
    <row r="134" spans="1:70" s="359" customFormat="1">
      <c r="B134" s="367"/>
      <c r="C134" s="367"/>
      <c r="D134" s="364"/>
      <c r="E134" s="364" t="s">
        <v>2794</v>
      </c>
      <c r="F134" s="368"/>
      <c r="G134" s="364" t="s">
        <v>262</v>
      </c>
      <c r="H134" s="368"/>
      <c r="I134" s="368"/>
      <c r="J134" s="368"/>
      <c r="K134" s="368"/>
      <c r="L134" s="368"/>
      <c r="M134" s="368"/>
      <c r="N134" s="368"/>
      <c r="O134" s="368"/>
      <c r="P134" s="362"/>
      <c r="Q134" s="364" t="s">
        <v>162</v>
      </c>
      <c r="R134" s="362"/>
      <c r="S134" s="888"/>
      <c r="T134" s="888"/>
      <c r="U134" s="888"/>
      <c r="V134" s="367" t="s">
        <v>241</v>
      </c>
      <c r="W134" s="367"/>
      <c r="X134" s="367"/>
      <c r="Y134" s="367"/>
      <c r="Z134" s="367" t="s">
        <v>2161</v>
      </c>
      <c r="AA134" s="367"/>
      <c r="AB134" s="367" t="s">
        <v>1</v>
      </c>
      <c r="AC134" s="367"/>
      <c r="AD134" s="367"/>
      <c r="AE134" s="368"/>
      <c r="AF134" s="368"/>
      <c r="AG134" s="368"/>
      <c r="AH134" s="368" t="s">
        <v>1390</v>
      </c>
      <c r="AI134" s="1268"/>
      <c r="AJ134" s="1268"/>
      <c r="AK134" s="1268"/>
      <c r="AL134" s="1268"/>
      <c r="AM134" s="1268"/>
      <c r="AN134" s="368"/>
      <c r="AO134" s="368"/>
      <c r="AP134" s="368"/>
      <c r="AQ134" s="368"/>
      <c r="AR134" s="368"/>
      <c r="AS134" s="368"/>
      <c r="AT134" s="368"/>
      <c r="AU134" s="369"/>
      <c r="AV134" s="369"/>
      <c r="AW134" s="369"/>
      <c r="AY134" s="367"/>
      <c r="AZ134" s="369"/>
      <c r="BA134" s="368"/>
      <c r="BB134" s="368"/>
      <c r="BC134" s="368"/>
      <c r="BD134" s="368"/>
      <c r="BE134" s="368"/>
      <c r="BF134" s="368"/>
      <c r="BG134" s="368"/>
      <c r="BH134" s="368"/>
      <c r="BI134" s="369"/>
      <c r="BJ134" s="369"/>
      <c r="BK134" s="369"/>
      <c r="BL134" s="369"/>
      <c r="BM134" s="369"/>
      <c r="BN134" s="369"/>
      <c r="BO134" s="369"/>
      <c r="BP134" s="369"/>
      <c r="BQ134" s="369"/>
      <c r="BR134" s="368"/>
    </row>
    <row r="135" spans="1:70" s="359" customFormat="1">
      <c r="D135" s="364"/>
      <c r="E135" s="364" t="s">
        <v>2794</v>
      </c>
      <c r="F135" s="368"/>
      <c r="G135" s="364" t="s">
        <v>262</v>
      </c>
      <c r="H135" s="368"/>
      <c r="I135" s="368"/>
      <c r="J135" s="368"/>
      <c r="K135" s="368"/>
      <c r="L135" s="368"/>
      <c r="M135" s="368"/>
      <c r="N135" s="368"/>
      <c r="O135" s="368"/>
      <c r="P135" s="362"/>
      <c r="Q135" s="364" t="s">
        <v>162</v>
      </c>
      <c r="R135" s="362"/>
      <c r="S135" s="888"/>
      <c r="T135" s="888"/>
      <c r="U135" s="888"/>
      <c r="V135" s="370" t="s">
        <v>241</v>
      </c>
      <c r="W135" s="370"/>
      <c r="X135" s="370"/>
      <c r="Y135" s="370"/>
      <c r="Z135" s="370" t="s">
        <v>2161</v>
      </c>
      <c r="AA135" s="367"/>
      <c r="AB135" s="369" t="s">
        <v>1</v>
      </c>
      <c r="AC135" s="369"/>
      <c r="AD135" s="369"/>
      <c r="AE135" s="368"/>
      <c r="AF135" s="368"/>
      <c r="AG135" s="368"/>
      <c r="AH135" s="368" t="s">
        <v>1390</v>
      </c>
      <c r="AI135" s="1268"/>
      <c r="AJ135" s="1268"/>
      <c r="AK135" s="1268"/>
      <c r="AL135" s="1268"/>
      <c r="AM135" s="1268"/>
      <c r="AN135" s="368"/>
      <c r="AO135" s="368"/>
      <c r="AP135" s="368"/>
      <c r="AQ135" s="368"/>
      <c r="AR135" s="368"/>
      <c r="AS135" s="368"/>
      <c r="AT135" s="368"/>
      <c r="AU135" s="369"/>
      <c r="AV135" s="369"/>
      <c r="AW135" s="369"/>
      <c r="AY135" s="367"/>
      <c r="AZ135" s="369"/>
      <c r="BA135" s="368"/>
      <c r="BB135" s="368"/>
      <c r="BC135" s="368"/>
      <c r="BD135" s="368"/>
      <c r="BE135" s="368"/>
      <c r="BF135" s="368"/>
      <c r="BG135" s="368"/>
      <c r="BH135" s="368"/>
      <c r="BI135" s="369"/>
      <c r="BJ135" s="369"/>
      <c r="BK135" s="369"/>
      <c r="BL135" s="369"/>
      <c r="BM135" s="369"/>
      <c r="BN135" s="369"/>
      <c r="BO135" s="369"/>
      <c r="BP135" s="369"/>
      <c r="BQ135" s="369"/>
      <c r="BR135" s="368"/>
    </row>
    <row r="136" spans="1:70" s="359" customFormat="1">
      <c r="D136" s="364"/>
      <c r="E136" s="364" t="s">
        <v>2794</v>
      </c>
      <c r="F136" s="368"/>
      <c r="G136" s="364" t="s">
        <v>262</v>
      </c>
      <c r="H136" s="368"/>
      <c r="I136" s="368"/>
      <c r="J136" s="368"/>
      <c r="K136" s="368"/>
      <c r="L136" s="368"/>
      <c r="M136" s="368"/>
      <c r="N136" s="368"/>
      <c r="O136" s="368"/>
      <c r="P136" s="362"/>
      <c r="Q136" s="364" t="s">
        <v>162</v>
      </c>
      <c r="R136" s="362"/>
      <c r="S136" s="888"/>
      <c r="T136" s="888"/>
      <c r="U136" s="888"/>
      <c r="V136" s="370" t="s">
        <v>241</v>
      </c>
      <c r="W136" s="370"/>
      <c r="X136" s="370"/>
      <c r="Y136" s="370"/>
      <c r="Z136" s="370" t="s">
        <v>2161</v>
      </c>
      <c r="AA136" s="367"/>
      <c r="AB136" s="369" t="s">
        <v>1</v>
      </c>
      <c r="AC136" s="369"/>
      <c r="AD136" s="369"/>
      <c r="AE136" s="368"/>
      <c r="AF136" s="368"/>
      <c r="AG136" s="368"/>
      <c r="AH136" s="368" t="s">
        <v>1390</v>
      </c>
      <c r="AI136" s="1268"/>
      <c r="AJ136" s="1268"/>
      <c r="AK136" s="1268"/>
      <c r="AL136" s="1268"/>
      <c r="AM136" s="1268"/>
      <c r="AN136" s="368"/>
      <c r="AO136" s="368"/>
      <c r="AP136" s="368"/>
      <c r="AQ136" s="368"/>
      <c r="AR136" s="368"/>
      <c r="AS136" s="368"/>
      <c r="AT136" s="368"/>
      <c r="AU136" s="369"/>
      <c r="AV136" s="369"/>
      <c r="AW136" s="369"/>
      <c r="AY136" s="367"/>
      <c r="AZ136" s="369"/>
      <c r="BA136" s="368"/>
      <c r="BB136" s="368"/>
      <c r="BC136" s="368"/>
      <c r="BD136" s="368"/>
      <c r="BE136" s="368"/>
      <c r="BF136" s="368"/>
      <c r="BG136" s="368"/>
      <c r="BH136" s="368"/>
      <c r="BI136" s="369"/>
      <c r="BJ136" s="369"/>
      <c r="BK136" s="369"/>
      <c r="BL136" s="369"/>
      <c r="BM136" s="369"/>
      <c r="BN136" s="369"/>
      <c r="BO136" s="369"/>
      <c r="BP136" s="369"/>
      <c r="BQ136" s="369"/>
      <c r="BR136" s="368"/>
    </row>
    <row r="137" spans="1:70" s="359" customFormat="1">
      <c r="D137" s="364"/>
      <c r="E137" s="364" t="s">
        <v>2794</v>
      </c>
      <c r="F137" s="368"/>
      <c r="G137" s="364" t="s">
        <v>262</v>
      </c>
      <c r="H137" s="368"/>
      <c r="I137" s="368"/>
      <c r="J137" s="368"/>
      <c r="K137" s="368"/>
      <c r="L137" s="368"/>
      <c r="M137" s="368"/>
      <c r="N137" s="368"/>
      <c r="O137" s="368"/>
      <c r="P137" s="362"/>
      <c r="Q137" s="364" t="s">
        <v>162</v>
      </c>
      <c r="R137" s="362"/>
      <c r="S137" s="888"/>
      <c r="T137" s="888"/>
      <c r="U137" s="888"/>
      <c r="V137" s="370" t="s">
        <v>241</v>
      </c>
      <c r="W137" s="370"/>
      <c r="X137" s="370"/>
      <c r="Y137" s="370"/>
      <c r="Z137" s="370" t="s">
        <v>2161</v>
      </c>
      <c r="AA137" s="367"/>
      <c r="AB137" s="369"/>
      <c r="AC137" s="369"/>
      <c r="AD137" s="369"/>
      <c r="AE137" s="368"/>
      <c r="AF137" s="368"/>
      <c r="AG137" s="368"/>
      <c r="AH137" s="368" t="s">
        <v>1390</v>
      </c>
      <c r="AI137" s="1268"/>
      <c r="AJ137" s="1268"/>
      <c r="AK137" s="1268"/>
      <c r="AL137" s="1268"/>
      <c r="AM137" s="1268"/>
      <c r="AN137" s="368"/>
      <c r="AO137" s="368"/>
      <c r="AP137" s="368"/>
      <c r="AQ137" s="368"/>
      <c r="AR137" s="368"/>
      <c r="AS137" s="368"/>
      <c r="AT137" s="368"/>
      <c r="AU137" s="369"/>
      <c r="AV137" s="369"/>
      <c r="AW137" s="369"/>
      <c r="AY137" s="367"/>
      <c r="AZ137" s="369"/>
      <c r="BA137" s="368"/>
      <c r="BB137" s="368"/>
      <c r="BC137" s="368"/>
      <c r="BD137" s="368"/>
      <c r="BE137" s="368"/>
      <c r="BF137" s="368"/>
      <c r="BG137" s="368"/>
      <c r="BH137" s="368"/>
      <c r="BI137" s="369"/>
      <c r="BJ137" s="369"/>
      <c r="BK137" s="369"/>
      <c r="BL137" s="369"/>
      <c r="BM137" s="369"/>
      <c r="BN137" s="369"/>
      <c r="BO137" s="369"/>
      <c r="BP137" s="369"/>
      <c r="BQ137" s="369"/>
      <c r="BR137" s="368"/>
    </row>
    <row r="138" spans="1:70" s="359" customFormat="1">
      <c r="D138" s="364"/>
      <c r="E138" s="364" t="s">
        <v>2794</v>
      </c>
      <c r="F138" s="368"/>
      <c r="G138" s="364" t="s">
        <v>262</v>
      </c>
      <c r="H138" s="368"/>
      <c r="I138" s="368"/>
      <c r="J138" s="368"/>
      <c r="K138" s="368"/>
      <c r="L138" s="368"/>
      <c r="M138" s="368"/>
      <c r="N138" s="368"/>
      <c r="O138" s="368"/>
      <c r="P138" s="362"/>
      <c r="Q138" s="364" t="s">
        <v>162</v>
      </c>
      <c r="R138" s="362"/>
      <c r="S138" s="888"/>
      <c r="T138" s="888"/>
      <c r="U138" s="888"/>
      <c r="V138" s="370" t="s">
        <v>241</v>
      </c>
      <c r="W138" s="370"/>
      <c r="X138" s="370"/>
      <c r="Y138" s="370"/>
      <c r="Z138" s="370" t="s">
        <v>2161</v>
      </c>
      <c r="AA138" s="367"/>
      <c r="AB138" s="369"/>
      <c r="AC138" s="369"/>
      <c r="AD138" s="369"/>
      <c r="AE138" s="368"/>
      <c r="AF138" s="368"/>
      <c r="AG138" s="368"/>
      <c r="AH138" s="368" t="s">
        <v>1390</v>
      </c>
      <c r="AI138" s="1268"/>
      <c r="AJ138" s="1268"/>
      <c r="AK138" s="1268"/>
      <c r="AL138" s="1268"/>
      <c r="AM138" s="1268"/>
      <c r="AN138" s="368"/>
      <c r="AO138" s="368"/>
      <c r="AP138" s="368"/>
      <c r="AQ138" s="368"/>
      <c r="AR138" s="368"/>
      <c r="AS138" s="368"/>
      <c r="AT138" s="368"/>
      <c r="AU138" s="369"/>
      <c r="AV138" s="369"/>
      <c r="AW138" s="369"/>
      <c r="AY138" s="367"/>
      <c r="AZ138" s="369"/>
      <c r="BA138" s="368"/>
      <c r="BB138" s="368"/>
      <c r="BC138" s="368"/>
      <c r="BD138" s="368"/>
      <c r="BE138" s="368"/>
      <c r="BF138" s="368"/>
      <c r="BG138" s="368"/>
      <c r="BH138" s="368"/>
      <c r="BI138" s="369"/>
      <c r="BJ138" s="369"/>
      <c r="BK138" s="369"/>
      <c r="BL138" s="369"/>
      <c r="BM138" s="369"/>
      <c r="BN138" s="369"/>
      <c r="BO138" s="369"/>
      <c r="BP138" s="369"/>
      <c r="BQ138" s="369"/>
      <c r="BR138" s="368"/>
    </row>
    <row r="139" spans="1:70" s="359" customFormat="1">
      <c r="D139" s="364"/>
      <c r="E139" s="364" t="s">
        <v>2794</v>
      </c>
      <c r="F139" s="368"/>
      <c r="G139" s="364" t="s">
        <v>262</v>
      </c>
      <c r="H139" s="368"/>
      <c r="I139" s="368"/>
      <c r="J139" s="368"/>
      <c r="K139" s="368"/>
      <c r="L139" s="368"/>
      <c r="M139" s="368"/>
      <c r="N139" s="368"/>
      <c r="O139" s="368"/>
      <c r="P139" s="362"/>
      <c r="Q139" s="364" t="s">
        <v>162</v>
      </c>
      <c r="R139" s="362"/>
      <c r="S139" s="888"/>
      <c r="T139" s="888"/>
      <c r="U139" s="888"/>
      <c r="V139" s="370" t="s">
        <v>241</v>
      </c>
      <c r="W139" s="370"/>
      <c r="X139" s="370"/>
      <c r="Y139" s="370"/>
      <c r="Z139" s="370" t="s">
        <v>2161</v>
      </c>
      <c r="AA139" s="367"/>
      <c r="AB139" s="369"/>
      <c r="AC139" s="369"/>
      <c r="AD139" s="369"/>
      <c r="AE139" s="368"/>
      <c r="AF139" s="368"/>
      <c r="AG139" s="368"/>
      <c r="AH139" s="368" t="s">
        <v>1390</v>
      </c>
      <c r="AI139" s="1268"/>
      <c r="AJ139" s="1268"/>
      <c r="AK139" s="1268"/>
      <c r="AL139" s="1268"/>
      <c r="AM139" s="1268"/>
      <c r="AN139" s="368"/>
      <c r="AO139" s="368"/>
      <c r="AP139" s="368"/>
      <c r="AQ139" s="368"/>
      <c r="AR139" s="368"/>
      <c r="AS139" s="368"/>
      <c r="AT139" s="368"/>
      <c r="AU139" s="369"/>
      <c r="AV139" s="369"/>
      <c r="AW139" s="369"/>
      <c r="AY139" s="367"/>
      <c r="AZ139" s="369"/>
      <c r="BA139" s="368"/>
      <c r="BB139" s="368"/>
      <c r="BC139" s="368"/>
      <c r="BD139" s="368"/>
      <c r="BE139" s="368"/>
      <c r="BF139" s="368"/>
      <c r="BG139" s="368"/>
      <c r="BH139" s="368"/>
      <c r="BI139" s="369"/>
      <c r="BJ139" s="369"/>
      <c r="BK139" s="369"/>
      <c r="BL139" s="369"/>
      <c r="BM139" s="369"/>
      <c r="BN139" s="369"/>
      <c r="BO139" s="369"/>
      <c r="BP139" s="369"/>
      <c r="BQ139" s="369"/>
      <c r="BR139" s="368"/>
    </row>
    <row r="141" spans="1:70" s="46" customFormat="1" ht="18.5">
      <c r="A141" s="47" t="s">
        <v>1375</v>
      </c>
    </row>
    <row r="143" spans="1:70">
      <c r="AI143" s="377"/>
    </row>
  </sheetData>
  <pageMargins left="0.7" right="0.7" top="0.75" bottom="0.75" header="0.3" footer="0.3"/>
  <pageSetup paperSize="9"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6FFA1-8033-4AAE-9FC4-D6014D60A1E0}">
  <sheetPr>
    <tabColor theme="4" tint="0.39997558519241921"/>
    <pageSetUpPr autoPageBreaks="0"/>
  </sheetPr>
  <dimension ref="A1:AN101"/>
  <sheetViews>
    <sheetView zoomScale="80" zoomScaleNormal="80" workbookViewId="0">
      <selection activeCell="I29" sqref="I29"/>
    </sheetView>
  </sheetViews>
  <sheetFormatPr defaultColWidth="9.26953125" defaultRowHeight="14"/>
  <cols>
    <col min="1" max="1" width="62" style="228" customWidth="1"/>
    <col min="2" max="2" width="12.7265625" style="229" customWidth="1"/>
    <col min="3" max="4" width="12.453125" style="228" customWidth="1"/>
    <col min="5" max="5" width="25.7265625" style="228" customWidth="1"/>
    <col min="6" max="6" width="33" style="228" customWidth="1"/>
    <col min="7" max="8" width="12.453125" style="228" customWidth="1"/>
    <col min="9" max="9" width="19.26953125" style="228" customWidth="1"/>
    <col min="10" max="18" width="9.7265625" style="228" customWidth="1"/>
    <col min="19" max="23" width="29.7265625" style="228" customWidth="1"/>
    <col min="24" max="25" width="12.453125" style="228" customWidth="1"/>
    <col min="26" max="26" width="23.453125" style="228" customWidth="1"/>
    <col min="27" max="27" width="4.7265625" style="229" customWidth="1"/>
    <col min="28" max="16384" width="9.26953125" style="229"/>
  </cols>
  <sheetData>
    <row r="1" spans="1:40" s="46" customFormat="1" ht="23.5">
      <c r="A1" s="56" t="str">
        <f>'1.1 Cover'!A1</f>
        <v>Regulatory Reporting Pack</v>
      </c>
    </row>
    <row r="2" spans="1:40" s="46" customFormat="1" ht="23.5">
      <c r="A2" s="56" t="str">
        <f>'1.1 Cover'!A2</f>
        <v>Price base - 2018/19</v>
      </c>
    </row>
    <row r="3" spans="1:40" s="46" customFormat="1" ht="23.5">
      <c r="A3" s="56" t="str">
        <f>'1.1 Cover'!A3</f>
        <v>Regulatory Year: April 2022 - March 2023</v>
      </c>
    </row>
    <row r="4" spans="1:40" s="261" customFormat="1" ht="23.5">
      <c r="A4" s="260" t="s">
        <v>164</v>
      </c>
    </row>
    <row r="5" spans="1:40" ht="16.399999999999999" customHeight="1">
      <c r="A5" s="241"/>
      <c r="X5" s="233"/>
      <c r="AA5" s="228"/>
    </row>
    <row r="6" spans="1:40" ht="16.399999999999999" hidden="1" customHeight="1">
      <c r="A6" s="241"/>
      <c r="X6" s="233"/>
      <c r="AA6" s="228"/>
    </row>
    <row r="7" spans="1:40" ht="16.399999999999999" hidden="1" customHeight="1">
      <c r="A7" s="241"/>
      <c r="G7" s="1049" t="s">
        <v>26</v>
      </c>
      <c r="H7" s="1049"/>
      <c r="I7" s="1050" t="s">
        <v>2855</v>
      </c>
      <c r="X7" s="233"/>
      <c r="AA7" s="228"/>
    </row>
    <row r="8" spans="1:40" ht="16.399999999999999" hidden="1" customHeight="1">
      <c r="A8" s="242"/>
      <c r="G8" s="234"/>
      <c r="H8" s="234" t="s">
        <v>2717</v>
      </c>
      <c r="I8" s="233" t="s">
        <v>2856</v>
      </c>
      <c r="X8" s="233"/>
      <c r="AA8" s="228"/>
    </row>
    <row r="9" spans="1:40" ht="16.399999999999999" hidden="1" customHeight="1">
      <c r="A9" s="241"/>
      <c r="G9" s="235"/>
      <c r="H9" s="235" t="s">
        <v>1392</v>
      </c>
      <c r="I9" s="236" t="s">
        <v>2857</v>
      </c>
      <c r="X9" s="233"/>
      <c r="AA9" s="228"/>
    </row>
    <row r="10" spans="1:40" s="230" customFormat="1" ht="16.399999999999999" customHeight="1">
      <c r="A10" s="243"/>
      <c r="C10" s="237"/>
      <c r="D10" s="237"/>
      <c r="E10" s="237"/>
      <c r="F10" s="237"/>
      <c r="G10" s="237"/>
      <c r="H10" s="237"/>
      <c r="I10" s="237"/>
      <c r="J10" s="237"/>
      <c r="K10" s="237"/>
      <c r="L10" s="237"/>
      <c r="M10" s="237"/>
      <c r="N10" s="237"/>
      <c r="O10" s="237"/>
      <c r="P10" s="237"/>
      <c r="Q10" s="237"/>
      <c r="R10" s="237"/>
      <c r="S10" s="237"/>
      <c r="T10" s="237"/>
      <c r="U10" s="237"/>
      <c r="V10" s="237"/>
      <c r="W10" s="237"/>
      <c r="X10" s="233"/>
      <c r="Y10" s="228"/>
      <c r="Z10" s="228"/>
      <c r="AA10" s="228"/>
      <c r="AB10" s="229"/>
      <c r="AC10" s="229"/>
      <c r="AD10" s="229"/>
      <c r="AE10" s="229"/>
      <c r="AF10" s="229"/>
      <c r="AG10" s="229"/>
      <c r="AH10" s="229"/>
      <c r="AI10" s="229"/>
      <c r="AJ10" s="229"/>
      <c r="AK10" s="229"/>
      <c r="AL10" s="229"/>
      <c r="AM10" s="229"/>
      <c r="AN10" s="229"/>
    </row>
    <row r="11" spans="1:40" ht="16.399999999999999" customHeight="1">
      <c r="A11" s="245"/>
      <c r="B11" s="241"/>
      <c r="E11" s="228" t="s">
        <v>2858</v>
      </c>
      <c r="F11" s="1051"/>
      <c r="G11" s="1050" t="s">
        <v>1448</v>
      </c>
      <c r="H11" s="241" t="s">
        <v>2859</v>
      </c>
      <c r="I11" s="228" t="s">
        <v>2860</v>
      </c>
      <c r="J11" s="252" t="s">
        <v>2861</v>
      </c>
      <c r="K11" s="253"/>
      <c r="L11" s="253"/>
      <c r="M11" s="253"/>
      <c r="N11" s="253"/>
      <c r="O11" s="253"/>
      <c r="P11" s="253"/>
      <c r="Q11" s="253"/>
      <c r="R11" s="254"/>
      <c r="S11" s="255" t="s">
        <v>2862</v>
      </c>
      <c r="T11" s="256"/>
      <c r="U11" s="256"/>
      <c r="V11" s="256"/>
      <c r="W11" s="257"/>
      <c r="X11" s="233"/>
      <c r="AA11" s="228"/>
    </row>
    <row r="12" spans="1:40">
      <c r="A12" s="245"/>
      <c r="B12" s="241" t="s">
        <v>2863</v>
      </c>
      <c r="C12" s="228" t="s">
        <v>226</v>
      </c>
      <c r="D12" s="228" t="s">
        <v>88</v>
      </c>
      <c r="E12" s="228" t="s">
        <v>2864</v>
      </c>
      <c r="F12" s="241" t="s">
        <v>2865</v>
      </c>
      <c r="G12" s="233" t="s">
        <v>2866</v>
      </c>
      <c r="H12" s="241" t="s">
        <v>2867</v>
      </c>
      <c r="I12" s="228" t="s">
        <v>2866</v>
      </c>
      <c r="J12" s="1052" t="s">
        <v>2868</v>
      </c>
      <c r="K12" s="1053"/>
      <c r="L12" s="1053"/>
      <c r="M12" s="1053"/>
      <c r="N12" s="1054"/>
      <c r="O12" s="1052" t="s">
        <v>2869</v>
      </c>
      <c r="P12" s="1053"/>
      <c r="Q12" s="1054"/>
      <c r="R12" s="1049"/>
      <c r="S12" s="1049" t="s">
        <v>2870</v>
      </c>
      <c r="T12" s="228" t="s">
        <v>2871</v>
      </c>
      <c r="U12" s="1049" t="s">
        <v>2872</v>
      </c>
      <c r="V12" s="1050" t="s">
        <v>2873</v>
      </c>
      <c r="W12" s="1050" t="s">
        <v>2874</v>
      </c>
      <c r="X12" s="233"/>
      <c r="AA12" s="228"/>
    </row>
    <row r="13" spans="1:40">
      <c r="A13" s="235" t="s">
        <v>2875</v>
      </c>
      <c r="B13" s="241" t="s">
        <v>2876</v>
      </c>
      <c r="C13" s="228" t="s">
        <v>2877</v>
      </c>
      <c r="D13" s="228" t="s">
        <v>2878</v>
      </c>
      <c r="E13" s="228" t="s">
        <v>2879</v>
      </c>
      <c r="F13" s="241" t="s">
        <v>2880</v>
      </c>
      <c r="G13" s="233" t="s">
        <v>2881</v>
      </c>
      <c r="H13" s="241" t="s">
        <v>2882</v>
      </c>
      <c r="I13" s="228" t="s">
        <v>2883</v>
      </c>
      <c r="J13" s="241" t="s">
        <v>2884</v>
      </c>
      <c r="K13" s="228" t="s">
        <v>2885</v>
      </c>
      <c r="L13" s="228" t="s">
        <v>2886</v>
      </c>
      <c r="M13" s="228" t="s">
        <v>2887</v>
      </c>
      <c r="N13" s="233" t="s">
        <v>2888</v>
      </c>
      <c r="O13" s="241" t="s">
        <v>2889</v>
      </c>
      <c r="P13" s="228" t="s">
        <v>2890</v>
      </c>
      <c r="Q13" s="233" t="s">
        <v>284</v>
      </c>
      <c r="R13" s="234" t="s">
        <v>2133</v>
      </c>
      <c r="S13" s="234" t="s">
        <v>2891</v>
      </c>
      <c r="T13" s="228" t="s">
        <v>2892</v>
      </c>
      <c r="U13" s="234" t="s">
        <v>2893</v>
      </c>
      <c r="V13" s="233" t="s">
        <v>2894</v>
      </c>
      <c r="W13" s="233" t="s">
        <v>2895</v>
      </c>
      <c r="X13" s="233"/>
      <c r="AA13" s="228"/>
    </row>
    <row r="14" spans="1:40">
      <c r="A14" s="234" t="s">
        <v>1678</v>
      </c>
      <c r="B14" s="1055"/>
      <c r="C14" s="1056"/>
      <c r="D14" s="1056"/>
      <c r="E14" s="1056"/>
      <c r="F14" s="1055"/>
      <c r="G14" s="1057"/>
      <c r="H14" s="1056"/>
      <c r="I14" s="1056"/>
      <c r="J14" s="1055"/>
      <c r="K14" s="1056"/>
      <c r="L14" s="1056"/>
      <c r="M14" s="1056"/>
      <c r="N14" s="1056"/>
      <c r="O14" s="1055"/>
      <c r="P14" s="1056"/>
      <c r="Q14" s="1057"/>
      <c r="R14" s="1057"/>
      <c r="S14" s="1058"/>
      <c r="T14" s="1056"/>
      <c r="U14" s="1058"/>
      <c r="V14" s="1057"/>
      <c r="W14" s="1057"/>
      <c r="X14" s="233"/>
      <c r="AA14" s="228"/>
    </row>
    <row r="15" spans="1:40" ht="15.65" customHeight="1">
      <c r="A15" s="1059" t="s">
        <v>2896</v>
      </c>
      <c r="B15" s="1060">
        <v>3.1</v>
      </c>
      <c r="C15" s="1061" t="s">
        <v>2897</v>
      </c>
      <c r="D15" s="1061" t="s">
        <v>2717</v>
      </c>
      <c r="E15" s="1061" t="s">
        <v>2898</v>
      </c>
      <c r="F15" s="1062" t="s">
        <v>2899</v>
      </c>
      <c r="G15" s="1367">
        <v>44593</v>
      </c>
      <c r="H15" s="1063" t="s">
        <v>2717</v>
      </c>
      <c r="I15" s="1063"/>
      <c r="J15" s="1064"/>
      <c r="K15" s="1065"/>
      <c r="L15" s="1065"/>
      <c r="M15" s="1065"/>
      <c r="N15" s="1065"/>
      <c r="O15" s="1064"/>
      <c r="P15" s="1065"/>
      <c r="Q15" s="1066"/>
      <c r="R15" s="1066"/>
      <c r="S15" s="1067"/>
      <c r="T15" s="1063"/>
      <c r="U15" s="1067"/>
      <c r="V15" s="1068"/>
      <c r="W15" s="1068"/>
      <c r="X15" s="233"/>
      <c r="AA15" s="228"/>
    </row>
    <row r="16" spans="1:40" ht="15.65" customHeight="1">
      <c r="A16" s="246" t="s">
        <v>2900</v>
      </c>
      <c r="B16" s="247">
        <v>3.11</v>
      </c>
      <c r="C16" s="228" t="s">
        <v>2901</v>
      </c>
      <c r="D16" s="228" t="s">
        <v>2717</v>
      </c>
      <c r="E16" s="228" t="s">
        <v>2898</v>
      </c>
      <c r="F16" s="244" t="s">
        <v>2902</v>
      </c>
      <c r="G16" s="1367">
        <v>44682</v>
      </c>
      <c r="H16" s="820"/>
      <c r="I16" s="820"/>
      <c r="J16" s="265"/>
      <c r="K16" s="264"/>
      <c r="L16" s="264"/>
      <c r="M16" s="264"/>
      <c r="N16" s="264"/>
      <c r="O16" s="265"/>
      <c r="P16" s="264"/>
      <c r="Q16" s="262"/>
      <c r="R16" s="262"/>
      <c r="S16" s="831"/>
      <c r="T16" s="820"/>
      <c r="U16" s="831"/>
      <c r="V16" s="258"/>
      <c r="W16" s="258"/>
      <c r="X16" s="233"/>
      <c r="AA16" s="228"/>
    </row>
    <row r="17" spans="1:27" ht="15.65" customHeight="1">
      <c r="A17" s="246" t="s">
        <v>2900</v>
      </c>
      <c r="B17" s="247">
        <v>3.11</v>
      </c>
      <c r="C17" s="228" t="s">
        <v>2901</v>
      </c>
      <c r="D17" s="228" t="s">
        <v>2717</v>
      </c>
      <c r="E17" s="228" t="s">
        <v>2898</v>
      </c>
      <c r="F17" s="244" t="s">
        <v>2903</v>
      </c>
      <c r="G17" s="1367">
        <v>44835</v>
      </c>
      <c r="H17" s="820"/>
      <c r="I17" s="820"/>
      <c r="J17" s="265"/>
      <c r="K17" s="264"/>
      <c r="L17" s="264"/>
      <c r="M17" s="264"/>
      <c r="N17" s="264"/>
      <c r="O17" s="265"/>
      <c r="P17" s="264"/>
      <c r="Q17" s="262"/>
      <c r="R17" s="262"/>
      <c r="S17" s="831"/>
      <c r="T17" s="820"/>
      <c r="U17" s="831"/>
      <c r="V17" s="258"/>
      <c r="W17" s="258"/>
      <c r="X17" s="233"/>
      <c r="AA17" s="228"/>
    </row>
    <row r="18" spans="1:27" ht="18" customHeight="1">
      <c r="A18" s="246" t="s">
        <v>2900</v>
      </c>
      <c r="B18" s="247">
        <v>3.11</v>
      </c>
      <c r="C18" s="228" t="s">
        <v>2901</v>
      </c>
      <c r="D18" s="228" t="s">
        <v>2717</v>
      </c>
      <c r="E18" s="228" t="s">
        <v>2898</v>
      </c>
      <c r="F18" s="244" t="s">
        <v>2904</v>
      </c>
      <c r="G18" s="1367">
        <v>44896</v>
      </c>
      <c r="H18" s="820"/>
      <c r="I18" s="820"/>
      <c r="J18" s="265"/>
      <c r="K18" s="264"/>
      <c r="L18" s="264"/>
      <c r="M18" s="264"/>
      <c r="N18" s="264"/>
      <c r="O18" s="265"/>
      <c r="P18" s="264"/>
      <c r="Q18" s="262"/>
      <c r="R18" s="262"/>
      <c r="S18" s="831"/>
      <c r="T18" s="820"/>
      <c r="U18" s="831"/>
      <c r="V18" s="258"/>
      <c r="W18" s="258"/>
      <c r="X18" s="233"/>
      <c r="AA18" s="228"/>
    </row>
    <row r="19" spans="1:27" ht="15.65" customHeight="1" thickBot="1">
      <c r="A19" s="248" t="s">
        <v>2900</v>
      </c>
      <c r="B19" s="247">
        <v>3.11</v>
      </c>
      <c r="C19" s="228" t="s">
        <v>2901</v>
      </c>
      <c r="D19" s="228" t="s">
        <v>2717</v>
      </c>
      <c r="E19" s="228" t="s">
        <v>2898</v>
      </c>
      <c r="F19" s="250" t="s">
        <v>2905</v>
      </c>
      <c r="G19" s="1367">
        <v>44896</v>
      </c>
      <c r="H19" s="820"/>
      <c r="I19" s="820"/>
      <c r="J19" s="265"/>
      <c r="K19" s="264"/>
      <c r="L19" s="264"/>
      <c r="M19" s="264"/>
      <c r="N19" s="264"/>
      <c r="O19" s="265"/>
      <c r="P19" s="264"/>
      <c r="Q19" s="262"/>
      <c r="R19" s="263"/>
      <c r="S19" s="831"/>
      <c r="T19" s="820"/>
      <c r="U19" s="831"/>
      <c r="V19" s="259"/>
      <c r="W19" s="259"/>
      <c r="X19" s="233"/>
      <c r="AA19" s="228"/>
    </row>
    <row r="20" spans="1:27" ht="15.65" customHeight="1">
      <c r="A20" s="1059" t="s">
        <v>2896</v>
      </c>
      <c r="B20" s="1060">
        <v>3.1</v>
      </c>
      <c r="C20" s="1061" t="s">
        <v>2906</v>
      </c>
      <c r="D20" s="1061" t="s">
        <v>2717</v>
      </c>
      <c r="E20" s="1061" t="s">
        <v>2898</v>
      </c>
      <c r="F20" s="1062" t="s">
        <v>2907</v>
      </c>
      <c r="G20" s="1367">
        <v>45170</v>
      </c>
      <c r="H20" s="1063"/>
      <c r="I20" s="1063"/>
      <c r="J20" s="1272"/>
      <c r="K20" s="1273"/>
      <c r="L20" s="1273"/>
      <c r="M20" s="1273"/>
      <c r="N20" s="1274"/>
      <c r="O20" s="1272"/>
      <c r="P20" s="1273"/>
      <c r="Q20" s="1274"/>
      <c r="R20" s="1069">
        <f t="shared" ref="R20:R24" si="0">SUM(J20:Q20)</f>
        <v>0</v>
      </c>
      <c r="S20" s="1068"/>
      <c r="T20" s="1068"/>
      <c r="U20" s="1068"/>
      <c r="V20" s="1070"/>
      <c r="W20" s="1070"/>
      <c r="X20" s="233"/>
      <c r="AA20" s="228"/>
    </row>
    <row r="21" spans="1:27">
      <c r="A21" s="246" t="s">
        <v>2900</v>
      </c>
      <c r="B21" s="247">
        <v>3.11</v>
      </c>
      <c r="C21" s="228" t="s">
        <v>2901</v>
      </c>
      <c r="D21" s="228" t="s">
        <v>2717</v>
      </c>
      <c r="E21" s="228" t="s">
        <v>2898</v>
      </c>
      <c r="F21" s="244" t="s">
        <v>1420</v>
      </c>
      <c r="G21" s="1367">
        <v>45597</v>
      </c>
      <c r="H21" s="820"/>
      <c r="I21" s="820"/>
      <c r="J21" s="1275"/>
      <c r="K21" s="1271"/>
      <c r="L21" s="1271"/>
      <c r="M21" s="1271"/>
      <c r="N21" s="1276"/>
      <c r="O21" s="1275"/>
      <c r="P21" s="1271"/>
      <c r="Q21" s="1276"/>
      <c r="R21" s="231">
        <f t="shared" si="0"/>
        <v>0</v>
      </c>
      <c r="S21" s="258"/>
      <c r="T21" s="258"/>
      <c r="U21" s="258"/>
      <c r="V21" s="833"/>
      <c r="W21" s="833"/>
      <c r="X21" s="233"/>
    </row>
    <row r="22" spans="1:27">
      <c r="A22" s="246" t="s">
        <v>2900</v>
      </c>
      <c r="B22" s="247">
        <v>3.11</v>
      </c>
      <c r="C22" s="228" t="s">
        <v>2901</v>
      </c>
      <c r="D22" s="228" t="s">
        <v>2717</v>
      </c>
      <c r="E22" s="228" t="s">
        <v>2898</v>
      </c>
      <c r="F22" s="244" t="s">
        <v>2908</v>
      </c>
      <c r="G22" s="1367">
        <v>45748</v>
      </c>
      <c r="H22" s="820"/>
      <c r="I22" s="820"/>
      <c r="J22" s="1275"/>
      <c r="K22" s="1271"/>
      <c r="L22" s="1271"/>
      <c r="M22" s="1271"/>
      <c r="N22" s="1276"/>
      <c r="O22" s="1275"/>
      <c r="P22" s="1271"/>
      <c r="Q22" s="1276"/>
      <c r="R22" s="231">
        <f t="shared" si="0"/>
        <v>0</v>
      </c>
      <c r="S22" s="258"/>
      <c r="T22" s="258"/>
      <c r="U22" s="258"/>
      <c r="V22" s="833"/>
      <c r="W22" s="833"/>
      <c r="X22" s="233"/>
    </row>
    <row r="23" spans="1:27">
      <c r="A23" s="246" t="s">
        <v>2900</v>
      </c>
      <c r="B23" s="247">
        <v>3.11</v>
      </c>
      <c r="C23" s="228" t="s">
        <v>2901</v>
      </c>
      <c r="D23" s="228" t="s">
        <v>2717</v>
      </c>
      <c r="E23" s="228" t="s">
        <v>2898</v>
      </c>
      <c r="F23" s="244" t="s">
        <v>1421</v>
      </c>
      <c r="G23" s="1367">
        <v>45809</v>
      </c>
      <c r="H23" s="820"/>
      <c r="I23" s="820"/>
      <c r="J23" s="1275"/>
      <c r="K23" s="1271"/>
      <c r="L23" s="1271"/>
      <c r="M23" s="1271"/>
      <c r="N23" s="1276"/>
      <c r="O23" s="1275"/>
      <c r="P23" s="1271"/>
      <c r="Q23" s="1276"/>
      <c r="R23" s="231">
        <f t="shared" si="0"/>
        <v>0</v>
      </c>
      <c r="S23" s="258"/>
      <c r="T23" s="258"/>
      <c r="U23" s="258"/>
      <c r="V23" s="833"/>
      <c r="W23" s="833"/>
      <c r="X23" s="233"/>
    </row>
    <row r="24" spans="1:27" ht="14.5" thickBot="1">
      <c r="A24" s="248" t="s">
        <v>2900</v>
      </c>
      <c r="B24" s="249">
        <v>3.11</v>
      </c>
      <c r="C24" s="237" t="s">
        <v>2901</v>
      </c>
      <c r="D24" s="237" t="s">
        <v>2717</v>
      </c>
      <c r="E24" s="237" t="s">
        <v>2898</v>
      </c>
      <c r="F24" s="250" t="s">
        <v>2909</v>
      </c>
      <c r="G24" s="1367">
        <v>45809</v>
      </c>
      <c r="H24" s="824"/>
      <c r="I24" s="824"/>
      <c r="J24" s="1277"/>
      <c r="K24" s="1278"/>
      <c r="L24" s="1278"/>
      <c r="M24" s="1278"/>
      <c r="N24" s="1279"/>
      <c r="O24" s="1277"/>
      <c r="P24" s="1278"/>
      <c r="Q24" s="1279"/>
      <c r="R24" s="232">
        <f t="shared" si="0"/>
        <v>0</v>
      </c>
      <c r="S24" s="259"/>
      <c r="T24" s="259"/>
      <c r="U24" s="259"/>
      <c r="V24" s="822"/>
      <c r="W24" s="822"/>
      <c r="X24" s="233"/>
    </row>
    <row r="25" spans="1:27">
      <c r="A25" s="244"/>
      <c r="B25" s="228"/>
      <c r="J25" s="239"/>
      <c r="K25" s="239"/>
      <c r="L25" s="239"/>
      <c r="M25" s="239"/>
      <c r="N25" s="239"/>
      <c r="O25" s="239"/>
      <c r="P25" s="239"/>
      <c r="Q25" s="239"/>
      <c r="R25" s="240"/>
      <c r="X25" s="233"/>
      <c r="AA25" s="228"/>
    </row>
    <row r="26" spans="1:27" ht="14.5" thickBot="1">
      <c r="A26" s="244"/>
      <c r="B26" s="228"/>
      <c r="J26" s="239"/>
      <c r="K26" s="239"/>
      <c r="L26" s="239"/>
      <c r="M26" s="239"/>
      <c r="N26" s="239"/>
      <c r="O26" s="239"/>
      <c r="P26" s="239"/>
      <c r="Q26" s="239"/>
      <c r="R26" s="240"/>
      <c r="X26" s="233"/>
      <c r="AA26" s="228"/>
    </row>
    <row r="27" spans="1:27" ht="15.65" customHeight="1">
      <c r="A27" s="1071" t="s">
        <v>2910</v>
      </c>
      <c r="B27" s="1061">
        <v>3.12</v>
      </c>
      <c r="C27" s="1061" t="s">
        <v>2911</v>
      </c>
      <c r="D27" s="1061" t="s">
        <v>2717</v>
      </c>
      <c r="E27" s="1061" t="s">
        <v>2898</v>
      </c>
      <c r="F27" s="1072" t="s">
        <v>345</v>
      </c>
      <c r="G27" s="1367">
        <v>44621</v>
      </c>
      <c r="H27" s="1063"/>
      <c r="I27" s="1063"/>
      <c r="J27" s="1272"/>
      <c r="K27" s="1273"/>
      <c r="L27" s="1273"/>
      <c r="M27" s="1273"/>
      <c r="N27" s="1274"/>
      <c r="O27" s="1272"/>
      <c r="P27" s="1273"/>
      <c r="Q27" s="1274"/>
      <c r="R27" s="1069">
        <f t="shared" ref="R27:R30" si="1">SUM(J27:Q27)</f>
        <v>0</v>
      </c>
      <c r="S27" s="1070"/>
      <c r="T27" s="1063"/>
      <c r="U27" s="1067"/>
      <c r="V27" s="1070"/>
      <c r="W27" s="1070"/>
      <c r="X27" s="233"/>
      <c r="AA27" s="228"/>
    </row>
    <row r="28" spans="1:27" ht="15.65" customHeight="1">
      <c r="A28" s="244" t="s">
        <v>2912</v>
      </c>
      <c r="B28" s="228">
        <v>3.14</v>
      </c>
      <c r="C28" s="228" t="s">
        <v>2913</v>
      </c>
      <c r="D28" s="228" t="s">
        <v>2717</v>
      </c>
      <c r="E28" s="228" t="s">
        <v>2898</v>
      </c>
      <c r="F28" s="251" t="s">
        <v>345</v>
      </c>
      <c r="G28" s="1367">
        <v>44927</v>
      </c>
      <c r="H28" s="820"/>
      <c r="I28" s="820"/>
      <c r="J28" s="1275"/>
      <c r="K28" s="1271"/>
      <c r="L28" s="1271"/>
      <c r="M28" s="1271"/>
      <c r="N28" s="1276"/>
      <c r="O28" s="1275"/>
      <c r="P28" s="1271"/>
      <c r="Q28" s="1276"/>
      <c r="R28" s="231">
        <f t="shared" si="1"/>
        <v>0</v>
      </c>
      <c r="S28" s="833"/>
      <c r="T28" s="820"/>
      <c r="U28" s="831"/>
      <c r="V28" s="833"/>
      <c r="W28" s="833"/>
      <c r="X28" s="233"/>
      <c r="AA28" s="228"/>
    </row>
    <row r="29" spans="1:27" ht="15.65" customHeight="1">
      <c r="A29" s="244" t="s">
        <v>2914</v>
      </c>
      <c r="B29" s="228">
        <v>3.15</v>
      </c>
      <c r="C29" s="228" t="s">
        <v>2915</v>
      </c>
      <c r="D29" s="228" t="s">
        <v>2717</v>
      </c>
      <c r="E29" s="228" t="s">
        <v>2898</v>
      </c>
      <c r="F29" s="251" t="s">
        <v>345</v>
      </c>
      <c r="G29" s="1367">
        <v>44927</v>
      </c>
      <c r="H29" s="820"/>
      <c r="I29" s="820"/>
      <c r="J29" s="1275"/>
      <c r="K29" s="1271"/>
      <c r="L29" s="1271"/>
      <c r="M29" s="1271"/>
      <c r="N29" s="1276"/>
      <c r="O29" s="1275"/>
      <c r="P29" s="1271"/>
      <c r="Q29" s="1276"/>
      <c r="R29" s="231">
        <f t="shared" si="1"/>
        <v>0</v>
      </c>
      <c r="S29" s="833"/>
      <c r="T29" s="820"/>
      <c r="U29" s="831"/>
      <c r="V29" s="833"/>
      <c r="W29" s="833"/>
      <c r="X29" s="233"/>
      <c r="AA29" s="228"/>
    </row>
    <row r="30" spans="1:27" ht="14.5" thickBot="1">
      <c r="A30" s="250" t="s">
        <v>325</v>
      </c>
      <c r="B30" s="237">
        <v>3.14</v>
      </c>
      <c r="C30" s="237" t="s">
        <v>2916</v>
      </c>
      <c r="D30" s="237" t="s">
        <v>2717</v>
      </c>
      <c r="E30" s="237" t="s">
        <v>2898</v>
      </c>
      <c r="F30" s="687" t="s">
        <v>345</v>
      </c>
      <c r="G30" s="1367">
        <v>44927</v>
      </c>
      <c r="H30" s="824"/>
      <c r="I30" s="824"/>
      <c r="J30" s="1277"/>
      <c r="K30" s="1278"/>
      <c r="L30" s="1278"/>
      <c r="M30" s="1278"/>
      <c r="N30" s="1279"/>
      <c r="O30" s="1277"/>
      <c r="P30" s="1278"/>
      <c r="Q30" s="1279"/>
      <c r="R30" s="232">
        <f t="shared" si="1"/>
        <v>0</v>
      </c>
      <c r="S30" s="822"/>
      <c r="T30" s="824"/>
      <c r="U30" s="818"/>
      <c r="V30" s="822"/>
      <c r="W30" s="822"/>
      <c r="X30" s="233"/>
    </row>
    <row r="31" spans="1:27">
      <c r="A31" s="244"/>
      <c r="B31" s="228"/>
      <c r="J31" s="239"/>
      <c r="K31" s="239"/>
      <c r="L31" s="239"/>
      <c r="M31" s="239"/>
      <c r="N31" s="239"/>
      <c r="O31" s="239"/>
      <c r="P31" s="239"/>
      <c r="Q31" s="239"/>
      <c r="R31" s="240"/>
      <c r="X31" s="233"/>
    </row>
    <row r="32" spans="1:27" ht="14.5" thickBot="1">
      <c r="A32" s="244"/>
      <c r="B32" s="228"/>
      <c r="X32" s="233"/>
    </row>
    <row r="33" spans="1:40" ht="16">
      <c r="A33" s="1059" t="s">
        <v>2917</v>
      </c>
      <c r="B33" s="1061">
        <v>3.8</v>
      </c>
      <c r="C33" s="1061" t="s">
        <v>2918</v>
      </c>
      <c r="D33" s="1061" t="s">
        <v>1392</v>
      </c>
      <c r="E33" s="1072" t="s">
        <v>2919</v>
      </c>
      <c r="F33" s="1074"/>
      <c r="G33" s="1367">
        <v>44317</v>
      </c>
      <c r="H33" s="1063"/>
      <c r="I33" s="1063"/>
      <c r="J33" s="1272"/>
      <c r="K33" s="1273"/>
      <c r="L33" s="1273"/>
      <c r="M33" s="1273"/>
      <c r="N33" s="1274"/>
      <c r="O33" s="1272"/>
      <c r="P33" s="1273"/>
      <c r="Q33" s="1274"/>
      <c r="R33" s="1069">
        <f t="shared" ref="R33:R37" si="2">SUM(J33:Q33)</f>
        <v>0</v>
      </c>
      <c r="S33" s="1067"/>
      <c r="T33" s="1063"/>
      <c r="U33" s="1067"/>
      <c r="V33" s="1070"/>
      <c r="W33" s="1070"/>
      <c r="X33" s="233"/>
    </row>
    <row r="34" spans="1:40" ht="16">
      <c r="A34" s="246" t="s">
        <v>2917</v>
      </c>
      <c r="B34" s="228">
        <v>3.8</v>
      </c>
      <c r="C34" s="228" t="s">
        <v>2918</v>
      </c>
      <c r="D34" s="228" t="s">
        <v>1392</v>
      </c>
      <c r="E34" s="251" t="s">
        <v>2919</v>
      </c>
      <c r="F34" s="835"/>
      <c r="G34" s="1367">
        <v>44682</v>
      </c>
      <c r="H34" s="820"/>
      <c r="I34" s="820"/>
      <c r="J34" s="1275"/>
      <c r="K34" s="1271"/>
      <c r="L34" s="1271"/>
      <c r="M34" s="1271"/>
      <c r="N34" s="1276"/>
      <c r="O34" s="1275"/>
      <c r="P34" s="1271"/>
      <c r="Q34" s="1276"/>
      <c r="R34" s="231">
        <f t="shared" si="2"/>
        <v>0</v>
      </c>
      <c r="S34" s="831"/>
      <c r="T34" s="820"/>
      <c r="U34" s="831"/>
      <c r="V34" s="833"/>
      <c r="W34" s="833"/>
      <c r="X34" s="233"/>
    </row>
    <row r="35" spans="1:40" ht="16">
      <c r="A35" s="246" t="s">
        <v>2917</v>
      </c>
      <c r="B35" s="228">
        <v>3.8</v>
      </c>
      <c r="C35" s="228" t="s">
        <v>2918</v>
      </c>
      <c r="D35" s="228" t="s">
        <v>1392</v>
      </c>
      <c r="E35" s="228" t="s">
        <v>2919</v>
      </c>
      <c r="F35" s="836"/>
      <c r="G35" s="1367">
        <v>45047</v>
      </c>
      <c r="H35" s="820"/>
      <c r="I35" s="820"/>
      <c r="J35" s="1275"/>
      <c r="K35" s="1271"/>
      <c r="L35" s="1271"/>
      <c r="M35" s="1271"/>
      <c r="N35" s="1276"/>
      <c r="O35" s="1275"/>
      <c r="P35" s="1271"/>
      <c r="Q35" s="1276"/>
      <c r="R35" s="231">
        <f t="shared" si="2"/>
        <v>0</v>
      </c>
      <c r="S35" s="831"/>
      <c r="T35" s="820"/>
      <c r="U35" s="831"/>
      <c r="V35" s="833"/>
      <c r="W35" s="833"/>
      <c r="X35" s="233"/>
    </row>
    <row r="36" spans="1:40" ht="16">
      <c r="A36" s="246" t="s">
        <v>2917</v>
      </c>
      <c r="B36" s="228">
        <v>3.8</v>
      </c>
      <c r="C36" s="228" t="s">
        <v>2918</v>
      </c>
      <c r="D36" s="228" t="s">
        <v>1392</v>
      </c>
      <c r="E36" s="228" t="s">
        <v>2919</v>
      </c>
      <c r="F36" s="836"/>
      <c r="G36" s="1367">
        <v>45413</v>
      </c>
      <c r="H36" s="820"/>
      <c r="I36" s="820"/>
      <c r="J36" s="1275"/>
      <c r="K36" s="1271"/>
      <c r="L36" s="1271"/>
      <c r="M36" s="1271"/>
      <c r="N36" s="1276"/>
      <c r="O36" s="1275"/>
      <c r="P36" s="1271"/>
      <c r="Q36" s="1276"/>
      <c r="R36" s="231">
        <f t="shared" si="2"/>
        <v>0</v>
      </c>
      <c r="S36" s="831"/>
      <c r="T36" s="820"/>
      <c r="U36" s="831"/>
      <c r="V36" s="833"/>
      <c r="W36" s="833"/>
      <c r="X36" s="233"/>
    </row>
    <row r="37" spans="1:40" ht="16.5" thickBot="1">
      <c r="A37" s="248" t="s">
        <v>2917</v>
      </c>
      <c r="B37" s="237">
        <v>3.8</v>
      </c>
      <c r="C37" s="237" t="s">
        <v>2918</v>
      </c>
      <c r="D37" s="237" t="s">
        <v>1392</v>
      </c>
      <c r="E37" s="237" t="s">
        <v>2919</v>
      </c>
      <c r="F37" s="837"/>
      <c r="G37" s="1367">
        <v>45778</v>
      </c>
      <c r="H37" s="824"/>
      <c r="I37" s="824"/>
      <c r="J37" s="1277"/>
      <c r="K37" s="1278"/>
      <c r="L37" s="1278"/>
      <c r="M37" s="1278"/>
      <c r="N37" s="1279"/>
      <c r="O37" s="1277"/>
      <c r="P37" s="1278"/>
      <c r="Q37" s="1279"/>
      <c r="R37" s="232">
        <f t="shared" si="2"/>
        <v>0</v>
      </c>
      <c r="S37" s="818"/>
      <c r="T37" s="824"/>
      <c r="U37" s="818"/>
      <c r="V37" s="822"/>
      <c r="W37" s="822"/>
      <c r="X37" s="233"/>
    </row>
    <row r="38" spans="1:40">
      <c r="A38" s="244"/>
      <c r="B38" s="228"/>
      <c r="X38" s="233"/>
    </row>
    <row r="39" spans="1:40" ht="14.5" thickBot="1">
      <c r="A39" s="244"/>
      <c r="B39" s="228"/>
      <c r="X39" s="233"/>
    </row>
    <row r="40" spans="1:40" s="228" customFormat="1">
      <c r="A40" s="1059" t="s">
        <v>2920</v>
      </c>
      <c r="B40" s="1061">
        <v>3.13</v>
      </c>
      <c r="C40" s="1061" t="s">
        <v>2921</v>
      </c>
      <c r="D40" s="1061" t="s">
        <v>2717</v>
      </c>
      <c r="E40" s="1072" t="s">
        <v>2898</v>
      </c>
      <c r="F40" s="1074"/>
      <c r="G40" s="1073"/>
      <c r="H40" s="1063"/>
      <c r="I40" s="1063"/>
      <c r="J40" s="1272"/>
      <c r="K40" s="1273"/>
      <c r="L40" s="1273"/>
      <c r="M40" s="1273"/>
      <c r="N40" s="1274"/>
      <c r="O40" s="1272"/>
      <c r="P40" s="1273"/>
      <c r="Q40" s="1274"/>
      <c r="R40" s="1069">
        <f t="shared" ref="R40:R44" si="3">SUM(J40:Q40)</f>
        <v>0</v>
      </c>
      <c r="S40" s="1067"/>
      <c r="T40" s="1063"/>
      <c r="U40" s="1067"/>
      <c r="V40" s="1070"/>
      <c r="W40" s="1070"/>
      <c r="X40" s="233"/>
      <c r="AA40" s="229"/>
      <c r="AB40" s="229"/>
      <c r="AC40" s="229"/>
      <c r="AD40" s="229"/>
      <c r="AE40" s="229"/>
      <c r="AF40" s="229"/>
      <c r="AG40" s="229"/>
      <c r="AH40" s="229"/>
      <c r="AI40" s="229"/>
      <c r="AJ40" s="229"/>
      <c r="AK40" s="229"/>
      <c r="AL40" s="229"/>
      <c r="AM40" s="229"/>
      <c r="AN40" s="229"/>
    </row>
    <row r="41" spans="1:40" s="228" customFormat="1">
      <c r="A41" s="246" t="s">
        <v>2920</v>
      </c>
      <c r="B41" s="228">
        <v>3.13</v>
      </c>
      <c r="C41" s="228" t="s">
        <v>2921</v>
      </c>
      <c r="D41" s="228" t="s">
        <v>2717</v>
      </c>
      <c r="E41" s="251" t="s">
        <v>2898</v>
      </c>
      <c r="F41" s="835"/>
      <c r="G41" s="817"/>
      <c r="H41" s="820"/>
      <c r="I41" s="820"/>
      <c r="J41" s="1275"/>
      <c r="K41" s="1271"/>
      <c r="L41" s="1271"/>
      <c r="M41" s="1271"/>
      <c r="N41" s="1276"/>
      <c r="O41" s="1275"/>
      <c r="P41" s="1271"/>
      <c r="Q41" s="1276"/>
      <c r="R41" s="231">
        <f t="shared" si="3"/>
        <v>0</v>
      </c>
      <c r="S41" s="831"/>
      <c r="T41" s="820"/>
      <c r="U41" s="831"/>
      <c r="V41" s="833"/>
      <c r="W41" s="833"/>
      <c r="X41" s="233"/>
      <c r="AA41" s="229"/>
      <c r="AB41" s="229"/>
      <c r="AC41" s="229"/>
      <c r="AD41" s="229"/>
      <c r="AE41" s="229"/>
      <c r="AF41" s="229"/>
      <c r="AG41" s="229"/>
      <c r="AH41" s="229"/>
      <c r="AI41" s="229"/>
      <c r="AJ41" s="229"/>
      <c r="AK41" s="229"/>
      <c r="AL41" s="229"/>
      <c r="AM41" s="229"/>
      <c r="AN41" s="229"/>
    </row>
    <row r="42" spans="1:40" s="228" customFormat="1">
      <c r="A42" s="246" t="s">
        <v>2920</v>
      </c>
      <c r="B42" s="228">
        <v>3.13</v>
      </c>
      <c r="C42" s="228" t="s">
        <v>2921</v>
      </c>
      <c r="D42" s="228" t="s">
        <v>2717</v>
      </c>
      <c r="E42" s="228" t="s">
        <v>2898</v>
      </c>
      <c r="F42" s="836"/>
      <c r="G42" s="817"/>
      <c r="H42" s="820"/>
      <c r="I42" s="820"/>
      <c r="J42" s="1275"/>
      <c r="K42" s="1271"/>
      <c r="L42" s="1271"/>
      <c r="M42" s="1271"/>
      <c r="N42" s="1276"/>
      <c r="O42" s="1275"/>
      <c r="P42" s="1271"/>
      <c r="Q42" s="1276"/>
      <c r="R42" s="231">
        <f t="shared" si="3"/>
        <v>0</v>
      </c>
      <c r="S42" s="831"/>
      <c r="T42" s="820"/>
      <c r="U42" s="831"/>
      <c r="V42" s="833"/>
      <c r="W42" s="833"/>
      <c r="X42" s="233"/>
      <c r="AA42" s="229"/>
      <c r="AB42" s="229"/>
      <c r="AC42" s="229"/>
      <c r="AD42" s="229"/>
      <c r="AE42" s="229"/>
      <c r="AF42" s="229"/>
      <c r="AG42" s="229"/>
      <c r="AH42" s="229"/>
      <c r="AI42" s="229"/>
      <c r="AJ42" s="229"/>
      <c r="AK42" s="229"/>
      <c r="AL42" s="229"/>
      <c r="AM42" s="229"/>
      <c r="AN42" s="229"/>
    </row>
    <row r="43" spans="1:40" s="228" customFormat="1">
      <c r="A43" s="246" t="s">
        <v>2920</v>
      </c>
      <c r="B43" s="228">
        <v>3.13</v>
      </c>
      <c r="C43" s="228" t="s">
        <v>2921</v>
      </c>
      <c r="D43" s="228" t="s">
        <v>2717</v>
      </c>
      <c r="E43" s="228" t="s">
        <v>2898</v>
      </c>
      <c r="F43" s="836"/>
      <c r="G43" s="817"/>
      <c r="H43" s="820"/>
      <c r="I43" s="820"/>
      <c r="J43" s="1275"/>
      <c r="K43" s="1271"/>
      <c r="L43" s="1271"/>
      <c r="M43" s="1271"/>
      <c r="N43" s="1276"/>
      <c r="O43" s="1275"/>
      <c r="P43" s="1271"/>
      <c r="Q43" s="1276"/>
      <c r="R43" s="231">
        <f t="shared" si="3"/>
        <v>0</v>
      </c>
      <c r="S43" s="831"/>
      <c r="T43" s="820"/>
      <c r="U43" s="831"/>
      <c r="V43" s="833"/>
      <c r="W43" s="833"/>
      <c r="X43" s="233"/>
      <c r="AA43" s="229"/>
      <c r="AB43" s="229"/>
      <c r="AC43" s="229"/>
      <c r="AD43" s="229"/>
      <c r="AE43" s="229"/>
      <c r="AF43" s="229"/>
      <c r="AG43" s="229"/>
      <c r="AH43" s="229"/>
      <c r="AI43" s="229"/>
      <c r="AJ43" s="229"/>
      <c r="AK43" s="229"/>
      <c r="AL43" s="229"/>
      <c r="AM43" s="229"/>
      <c r="AN43" s="229"/>
    </row>
    <row r="44" spans="1:40" s="228" customFormat="1" ht="14.5" thickBot="1">
      <c r="A44" s="248" t="s">
        <v>2920</v>
      </c>
      <c r="B44" s="237">
        <v>3.13</v>
      </c>
      <c r="C44" s="237" t="s">
        <v>2921</v>
      </c>
      <c r="D44" s="237" t="s">
        <v>2717</v>
      </c>
      <c r="E44" s="237" t="s">
        <v>2898</v>
      </c>
      <c r="F44" s="837"/>
      <c r="G44" s="814"/>
      <c r="H44" s="824"/>
      <c r="I44" s="824"/>
      <c r="J44" s="1277"/>
      <c r="K44" s="1278"/>
      <c r="L44" s="1278"/>
      <c r="M44" s="1278"/>
      <c r="N44" s="1279"/>
      <c r="O44" s="1277"/>
      <c r="P44" s="1278"/>
      <c r="Q44" s="1279"/>
      <c r="R44" s="232">
        <f t="shared" si="3"/>
        <v>0</v>
      </c>
      <c r="S44" s="818"/>
      <c r="T44" s="824"/>
      <c r="U44" s="818"/>
      <c r="V44" s="822"/>
      <c r="W44" s="822"/>
      <c r="X44" s="233"/>
      <c r="AA44" s="229"/>
      <c r="AB44" s="229"/>
      <c r="AC44" s="229"/>
      <c r="AD44" s="229"/>
      <c r="AE44" s="229"/>
      <c r="AF44" s="229"/>
      <c r="AG44" s="229"/>
      <c r="AH44" s="229"/>
      <c r="AI44" s="229"/>
      <c r="AJ44" s="229"/>
      <c r="AK44" s="229"/>
      <c r="AL44" s="229"/>
      <c r="AM44" s="229"/>
      <c r="AN44" s="229"/>
    </row>
    <row r="45" spans="1:40" s="228" customFormat="1">
      <c r="A45" s="244"/>
      <c r="X45" s="233"/>
      <c r="AA45" s="229"/>
      <c r="AB45" s="229"/>
      <c r="AC45" s="229"/>
      <c r="AD45" s="229"/>
      <c r="AE45" s="229"/>
      <c r="AF45" s="229"/>
      <c r="AG45" s="229"/>
      <c r="AH45" s="229"/>
      <c r="AI45" s="229"/>
      <c r="AJ45" s="229"/>
      <c r="AK45" s="229"/>
      <c r="AL45" s="229"/>
      <c r="AM45" s="229"/>
      <c r="AN45" s="229"/>
    </row>
    <row r="46" spans="1:40" s="228" customFormat="1" ht="14.5" thickBot="1">
      <c r="A46" s="244"/>
      <c r="X46" s="233"/>
      <c r="AA46" s="229"/>
      <c r="AB46" s="229"/>
      <c r="AC46" s="229"/>
      <c r="AD46" s="229"/>
      <c r="AE46" s="229"/>
      <c r="AF46" s="229"/>
      <c r="AG46" s="229"/>
      <c r="AH46" s="229"/>
      <c r="AI46" s="229"/>
      <c r="AJ46" s="229"/>
      <c r="AK46" s="229"/>
      <c r="AL46" s="229"/>
      <c r="AM46" s="229"/>
      <c r="AN46" s="229"/>
    </row>
    <row r="47" spans="1:40" s="228" customFormat="1" ht="16">
      <c r="A47" s="1071" t="s">
        <v>2922</v>
      </c>
      <c r="B47" s="1051">
        <v>3.17</v>
      </c>
      <c r="C47" s="1061" t="s">
        <v>2923</v>
      </c>
      <c r="D47" s="1061" t="s">
        <v>1392</v>
      </c>
      <c r="E47" s="1072" t="s">
        <v>2919</v>
      </c>
      <c r="F47" s="1060" t="s">
        <v>345</v>
      </c>
      <c r="G47" s="1367">
        <v>44562</v>
      </c>
      <c r="H47" s="1063"/>
      <c r="I47" s="1063"/>
      <c r="J47" s="1272"/>
      <c r="K47" s="1273"/>
      <c r="L47" s="1273"/>
      <c r="M47" s="1273"/>
      <c r="N47" s="1274"/>
      <c r="O47" s="1272"/>
      <c r="P47" s="1273"/>
      <c r="Q47" s="1274"/>
      <c r="R47" s="1069">
        <f t="shared" ref="R47:R51" si="4">SUM(J47:Q47)</f>
        <v>0</v>
      </c>
      <c r="S47" s="1067"/>
      <c r="T47" s="1063"/>
      <c r="U47" s="1067"/>
      <c r="V47" s="1070"/>
      <c r="W47" s="1070"/>
      <c r="X47" s="233"/>
      <c r="AA47" s="229"/>
      <c r="AB47" s="229"/>
      <c r="AC47" s="229"/>
      <c r="AD47" s="229"/>
      <c r="AE47" s="229"/>
      <c r="AF47" s="229"/>
      <c r="AG47" s="229"/>
      <c r="AH47" s="229"/>
      <c r="AI47" s="229"/>
      <c r="AJ47" s="229"/>
      <c r="AK47" s="229"/>
      <c r="AL47" s="229"/>
      <c r="AM47" s="229"/>
      <c r="AN47" s="229"/>
    </row>
    <row r="48" spans="1:40" s="228" customFormat="1" ht="16">
      <c r="A48" s="244" t="s">
        <v>2922</v>
      </c>
      <c r="B48" s="241">
        <v>3.17</v>
      </c>
      <c r="C48" s="228" t="s">
        <v>2923</v>
      </c>
      <c r="D48" s="228" t="s">
        <v>1392</v>
      </c>
      <c r="E48" s="228" t="s">
        <v>2919</v>
      </c>
      <c r="F48" s="247" t="s">
        <v>345</v>
      </c>
      <c r="G48" s="1367">
        <v>44927</v>
      </c>
      <c r="H48" s="820"/>
      <c r="I48" s="820"/>
      <c r="J48" s="1275"/>
      <c r="K48" s="1271"/>
      <c r="L48" s="1271"/>
      <c r="M48" s="1271"/>
      <c r="N48" s="1276"/>
      <c r="O48" s="1275"/>
      <c r="P48" s="1271"/>
      <c r="Q48" s="1276"/>
      <c r="R48" s="231">
        <f t="shared" si="4"/>
        <v>0</v>
      </c>
      <c r="S48" s="831"/>
      <c r="T48" s="820"/>
      <c r="U48" s="831"/>
      <c r="V48" s="833"/>
      <c r="W48" s="833"/>
      <c r="X48" s="233"/>
      <c r="AA48" s="229"/>
      <c r="AB48" s="229"/>
      <c r="AC48" s="229"/>
      <c r="AD48" s="229"/>
      <c r="AE48" s="229"/>
      <c r="AF48" s="229"/>
      <c r="AG48" s="229"/>
      <c r="AH48" s="229"/>
      <c r="AI48" s="229"/>
      <c r="AJ48" s="229"/>
      <c r="AK48" s="229"/>
      <c r="AL48" s="229"/>
      <c r="AM48" s="229"/>
      <c r="AN48" s="229"/>
    </row>
    <row r="49" spans="1:40" s="228" customFormat="1" ht="16">
      <c r="A49" s="244" t="s">
        <v>2924</v>
      </c>
      <c r="B49" s="241">
        <v>3.17</v>
      </c>
      <c r="C49" s="228" t="s">
        <v>2925</v>
      </c>
      <c r="D49" s="228" t="s">
        <v>1392</v>
      </c>
      <c r="E49" s="228" t="s">
        <v>2919</v>
      </c>
      <c r="F49" s="247" t="s">
        <v>345</v>
      </c>
      <c r="G49" s="1367">
        <v>44927</v>
      </c>
      <c r="H49" s="820"/>
      <c r="I49" s="820"/>
      <c r="J49" s="1275"/>
      <c r="K49" s="1271"/>
      <c r="L49" s="1271"/>
      <c r="M49" s="1271"/>
      <c r="N49" s="1276"/>
      <c r="O49" s="1275"/>
      <c r="P49" s="1271"/>
      <c r="Q49" s="1276"/>
      <c r="R49" s="231">
        <f t="shared" si="4"/>
        <v>0</v>
      </c>
      <c r="S49" s="831"/>
      <c r="T49" s="820"/>
      <c r="U49" s="831"/>
      <c r="V49" s="833"/>
      <c r="W49" s="833"/>
      <c r="X49" s="233"/>
      <c r="AA49" s="229"/>
      <c r="AB49" s="229"/>
      <c r="AC49" s="229"/>
      <c r="AD49" s="229"/>
      <c r="AE49" s="229"/>
      <c r="AF49" s="229"/>
      <c r="AG49" s="229"/>
      <c r="AH49" s="229"/>
      <c r="AI49" s="229"/>
      <c r="AJ49" s="229"/>
      <c r="AK49" s="229"/>
      <c r="AL49" s="229"/>
      <c r="AM49" s="229"/>
      <c r="AN49" s="229"/>
    </row>
    <row r="50" spans="1:40" s="228" customFormat="1" ht="16">
      <c r="A50" s="244" t="s">
        <v>2922</v>
      </c>
      <c r="B50" s="241">
        <v>3.17</v>
      </c>
      <c r="C50" s="228" t="s">
        <v>2923</v>
      </c>
      <c r="D50" s="228" t="s">
        <v>1392</v>
      </c>
      <c r="E50" s="228" t="s">
        <v>2919</v>
      </c>
      <c r="F50" s="247" t="s">
        <v>345</v>
      </c>
      <c r="G50" s="1367">
        <v>45292</v>
      </c>
      <c r="H50" s="820"/>
      <c r="I50" s="820"/>
      <c r="J50" s="1275"/>
      <c r="K50" s="1271"/>
      <c r="L50" s="1271"/>
      <c r="M50" s="1271"/>
      <c r="N50" s="1276"/>
      <c r="O50" s="1275"/>
      <c r="P50" s="1271"/>
      <c r="Q50" s="1276"/>
      <c r="R50" s="231">
        <f t="shared" si="4"/>
        <v>0</v>
      </c>
      <c r="S50" s="831"/>
      <c r="T50" s="820"/>
      <c r="U50" s="831"/>
      <c r="V50" s="833"/>
      <c r="W50" s="833"/>
      <c r="X50" s="233"/>
      <c r="AA50" s="229"/>
      <c r="AB50" s="229"/>
      <c r="AC50" s="229"/>
      <c r="AD50" s="229"/>
      <c r="AE50" s="229"/>
      <c r="AF50" s="229"/>
      <c r="AG50" s="229"/>
      <c r="AH50" s="229"/>
      <c r="AI50" s="229"/>
      <c r="AJ50" s="229"/>
      <c r="AK50" s="229"/>
      <c r="AL50" s="229"/>
      <c r="AM50" s="229"/>
      <c r="AN50" s="229"/>
    </row>
    <row r="51" spans="1:40" s="228" customFormat="1" ht="16.5" thickBot="1">
      <c r="A51" s="250" t="s">
        <v>2922</v>
      </c>
      <c r="B51" s="243">
        <v>3.17</v>
      </c>
      <c r="C51" s="237" t="s">
        <v>2923</v>
      </c>
      <c r="D51" s="237" t="s">
        <v>1392</v>
      </c>
      <c r="E51" s="237" t="s">
        <v>2919</v>
      </c>
      <c r="F51" s="243" t="s">
        <v>345</v>
      </c>
      <c r="G51" s="1367">
        <v>45658</v>
      </c>
      <c r="H51" s="824"/>
      <c r="I51" s="824"/>
      <c r="J51" s="1277"/>
      <c r="K51" s="1278"/>
      <c r="L51" s="1278"/>
      <c r="M51" s="1278"/>
      <c r="N51" s="1279"/>
      <c r="O51" s="1277"/>
      <c r="P51" s="1278"/>
      <c r="Q51" s="1279"/>
      <c r="R51" s="232">
        <f t="shared" si="4"/>
        <v>0</v>
      </c>
      <c r="S51" s="818"/>
      <c r="T51" s="824"/>
      <c r="U51" s="818"/>
      <c r="V51" s="822"/>
      <c r="W51" s="822"/>
      <c r="X51" s="233"/>
      <c r="AA51" s="229"/>
      <c r="AB51" s="229"/>
      <c r="AC51" s="229"/>
      <c r="AD51" s="229"/>
      <c r="AE51" s="229"/>
      <c r="AF51" s="229"/>
      <c r="AG51" s="229"/>
      <c r="AH51" s="229"/>
      <c r="AI51" s="229"/>
      <c r="AJ51" s="229"/>
      <c r="AK51" s="229"/>
      <c r="AL51" s="229"/>
      <c r="AM51" s="229"/>
      <c r="AN51" s="229"/>
    </row>
    <row r="52" spans="1:40" s="228" customFormat="1">
      <c r="A52" s="244"/>
      <c r="X52" s="233"/>
      <c r="AA52" s="229"/>
      <c r="AB52" s="229"/>
      <c r="AC52" s="229"/>
      <c r="AD52" s="229"/>
      <c r="AE52" s="229"/>
      <c r="AF52" s="229"/>
      <c r="AG52" s="229"/>
      <c r="AH52" s="229"/>
      <c r="AI52" s="229"/>
      <c r="AJ52" s="229"/>
      <c r="AK52" s="229"/>
      <c r="AL52" s="229"/>
      <c r="AM52" s="229"/>
      <c r="AN52" s="229"/>
    </row>
    <row r="53" spans="1:40" s="228" customFormat="1" ht="14.5" thickBot="1">
      <c r="A53" s="241"/>
      <c r="X53" s="233"/>
      <c r="AA53" s="229"/>
      <c r="AB53" s="229"/>
      <c r="AC53" s="229"/>
      <c r="AD53" s="229"/>
      <c r="AE53" s="229"/>
      <c r="AF53" s="229"/>
      <c r="AG53" s="229"/>
      <c r="AH53" s="229"/>
      <c r="AI53" s="229"/>
      <c r="AJ53" s="229"/>
      <c r="AK53" s="229"/>
      <c r="AL53" s="229"/>
      <c r="AM53" s="229"/>
      <c r="AN53" s="229"/>
    </row>
    <row r="54" spans="1:40" s="228" customFormat="1" ht="16">
      <c r="A54" s="1071" t="s">
        <v>2926</v>
      </c>
      <c r="B54" s="1051">
        <v>3.7</v>
      </c>
      <c r="C54" s="1061" t="s">
        <v>2927</v>
      </c>
      <c r="D54" s="1061" t="s">
        <v>2717</v>
      </c>
      <c r="E54" s="1072" t="s">
        <v>2898</v>
      </c>
      <c r="F54" s="1060" t="s">
        <v>345</v>
      </c>
      <c r="G54" s="1367">
        <v>44287</v>
      </c>
      <c r="H54" s="1063"/>
      <c r="I54" s="1063"/>
      <c r="J54" s="1272"/>
      <c r="K54" s="1273"/>
      <c r="L54" s="1273"/>
      <c r="M54" s="1273"/>
      <c r="N54" s="1274"/>
      <c r="O54" s="1272"/>
      <c r="P54" s="1273"/>
      <c r="Q54" s="1274"/>
      <c r="R54" s="1069">
        <f t="shared" ref="R54:R60" si="5">SUM(J54:Q54)</f>
        <v>0</v>
      </c>
      <c r="S54" s="1067"/>
      <c r="T54" s="1063"/>
      <c r="U54" s="1067"/>
      <c r="V54" s="1070"/>
      <c r="W54" s="1070"/>
      <c r="X54" s="233"/>
      <c r="AA54" s="229"/>
      <c r="AB54" s="229"/>
      <c r="AC54" s="229"/>
      <c r="AD54" s="229"/>
      <c r="AE54" s="229"/>
      <c r="AF54" s="229"/>
      <c r="AG54" s="229"/>
      <c r="AH54" s="229"/>
      <c r="AI54" s="229"/>
      <c r="AJ54" s="229"/>
      <c r="AK54" s="229"/>
      <c r="AL54" s="229"/>
      <c r="AM54" s="229"/>
      <c r="AN54" s="229"/>
    </row>
    <row r="55" spans="1:40" s="228" customFormat="1">
      <c r="A55" s="244" t="s">
        <v>2928</v>
      </c>
      <c r="B55" s="241">
        <v>3.2</v>
      </c>
      <c r="C55" s="228" t="s">
        <v>2929</v>
      </c>
      <c r="D55" s="228" t="s">
        <v>1392</v>
      </c>
      <c r="E55" s="251" t="s">
        <v>2919</v>
      </c>
      <c r="F55" s="247" t="s">
        <v>345</v>
      </c>
      <c r="G55" s="1367">
        <v>44287</v>
      </c>
      <c r="H55" s="820"/>
      <c r="I55" s="820"/>
      <c r="J55" s="1275"/>
      <c r="K55" s="1271"/>
      <c r="L55" s="1271"/>
      <c r="M55" s="1271"/>
      <c r="N55" s="1276"/>
      <c r="O55" s="1275"/>
      <c r="P55" s="1271"/>
      <c r="Q55" s="1276"/>
      <c r="R55" s="231">
        <f t="shared" si="5"/>
        <v>0</v>
      </c>
      <c r="S55" s="831"/>
      <c r="T55" s="820"/>
      <c r="U55" s="831"/>
      <c r="V55" s="833"/>
      <c r="W55" s="833"/>
      <c r="X55" s="233"/>
      <c r="AA55" s="229"/>
      <c r="AB55" s="229"/>
      <c r="AC55" s="229"/>
      <c r="AD55" s="229"/>
      <c r="AE55" s="229"/>
      <c r="AF55" s="229"/>
      <c r="AG55" s="229"/>
      <c r="AH55" s="229"/>
      <c r="AI55" s="229"/>
      <c r="AJ55" s="229"/>
      <c r="AK55" s="229"/>
      <c r="AL55" s="229"/>
      <c r="AM55" s="229"/>
      <c r="AN55" s="229"/>
    </row>
    <row r="56" spans="1:40" s="228" customFormat="1">
      <c r="A56" s="244" t="s">
        <v>2930</v>
      </c>
      <c r="B56" s="241">
        <v>3.3</v>
      </c>
      <c r="C56" s="228" t="s">
        <v>2931</v>
      </c>
      <c r="D56" s="228" t="s">
        <v>1392</v>
      </c>
      <c r="E56" s="251" t="s">
        <v>2919</v>
      </c>
      <c r="F56" s="247" t="s">
        <v>345</v>
      </c>
      <c r="G56" s="1367">
        <v>44287</v>
      </c>
      <c r="H56" s="820"/>
      <c r="I56" s="820"/>
      <c r="J56" s="1275"/>
      <c r="K56" s="1271"/>
      <c r="L56" s="1271"/>
      <c r="M56" s="1271"/>
      <c r="N56" s="1276"/>
      <c r="O56" s="1275"/>
      <c r="P56" s="1271"/>
      <c r="Q56" s="1276"/>
      <c r="R56" s="231">
        <f t="shared" si="5"/>
        <v>0</v>
      </c>
      <c r="S56" s="831"/>
      <c r="T56" s="820"/>
      <c r="U56" s="831"/>
      <c r="V56" s="833"/>
      <c r="W56" s="833"/>
      <c r="X56" s="233"/>
      <c r="AA56" s="229"/>
      <c r="AB56" s="229"/>
      <c r="AC56" s="229"/>
      <c r="AD56" s="229"/>
      <c r="AE56" s="229"/>
      <c r="AF56" s="229"/>
      <c r="AG56" s="229"/>
      <c r="AH56" s="229"/>
      <c r="AI56" s="229"/>
      <c r="AJ56" s="229"/>
      <c r="AK56" s="229"/>
      <c r="AL56" s="229"/>
      <c r="AM56" s="229"/>
      <c r="AN56" s="229"/>
    </row>
    <row r="57" spans="1:40" s="228" customFormat="1" ht="16">
      <c r="A57" s="1071" t="s">
        <v>2926</v>
      </c>
      <c r="B57" s="241">
        <v>3.7</v>
      </c>
      <c r="C57" s="228" t="s">
        <v>2927</v>
      </c>
      <c r="D57" s="228" t="s">
        <v>2717</v>
      </c>
      <c r="E57" s="251" t="s">
        <v>2919</v>
      </c>
      <c r="F57" s="247" t="s">
        <v>345</v>
      </c>
      <c r="G57" s="1367">
        <v>44927</v>
      </c>
      <c r="H57" s="820"/>
      <c r="I57" s="820"/>
      <c r="J57" s="1275"/>
      <c r="K57" s="1271"/>
      <c r="L57" s="1271"/>
      <c r="M57" s="1271"/>
      <c r="N57" s="1276"/>
      <c r="O57" s="1275"/>
      <c r="P57" s="1271"/>
      <c r="Q57" s="1276"/>
      <c r="R57" s="231">
        <f t="shared" si="5"/>
        <v>0</v>
      </c>
      <c r="S57" s="831"/>
      <c r="T57" s="820"/>
      <c r="U57" s="831"/>
      <c r="V57" s="833"/>
      <c r="W57" s="833"/>
      <c r="X57" s="233"/>
      <c r="AA57" s="229"/>
      <c r="AB57" s="229"/>
      <c r="AC57" s="229"/>
      <c r="AD57" s="229"/>
      <c r="AE57" s="229"/>
      <c r="AF57" s="229"/>
      <c r="AG57" s="229"/>
      <c r="AH57" s="229"/>
      <c r="AI57" s="229"/>
      <c r="AJ57" s="229"/>
      <c r="AK57" s="229"/>
      <c r="AL57" s="229"/>
      <c r="AM57" s="229"/>
      <c r="AN57" s="229"/>
    </row>
    <row r="58" spans="1:40" s="228" customFormat="1">
      <c r="A58" s="244" t="s">
        <v>2928</v>
      </c>
      <c r="B58" s="241">
        <v>3.2</v>
      </c>
      <c r="C58" s="228" t="s">
        <v>2929</v>
      </c>
      <c r="D58" s="228" t="s">
        <v>1392</v>
      </c>
      <c r="E58" s="228" t="s">
        <v>2919</v>
      </c>
      <c r="F58" s="241" t="s">
        <v>345</v>
      </c>
      <c r="G58" s="1367">
        <v>44927</v>
      </c>
      <c r="H58" s="820"/>
      <c r="I58" s="820"/>
      <c r="J58" s="1275"/>
      <c r="K58" s="1271"/>
      <c r="L58" s="1271"/>
      <c r="M58" s="1271"/>
      <c r="N58" s="1276"/>
      <c r="O58" s="1275"/>
      <c r="P58" s="1271"/>
      <c r="Q58" s="1276"/>
      <c r="R58" s="231">
        <f t="shared" si="5"/>
        <v>0</v>
      </c>
      <c r="S58" s="831"/>
      <c r="T58" s="820"/>
      <c r="U58" s="831"/>
      <c r="V58" s="833"/>
      <c r="W58" s="833"/>
      <c r="X58" s="233"/>
      <c r="AA58" s="229"/>
      <c r="AB58" s="229"/>
      <c r="AC58" s="229"/>
      <c r="AD58" s="229"/>
      <c r="AE58" s="229"/>
      <c r="AF58" s="229"/>
      <c r="AG58" s="229"/>
      <c r="AH58" s="229"/>
      <c r="AI58" s="229"/>
      <c r="AJ58" s="229"/>
      <c r="AK58" s="229"/>
      <c r="AL58" s="229"/>
      <c r="AM58" s="229"/>
      <c r="AN58" s="229"/>
    </row>
    <row r="59" spans="1:40" s="228" customFormat="1">
      <c r="A59" s="244" t="s">
        <v>2930</v>
      </c>
      <c r="B59" s="241">
        <v>3.3</v>
      </c>
      <c r="C59" s="228" t="s">
        <v>2931</v>
      </c>
      <c r="D59" s="228" t="s">
        <v>1392</v>
      </c>
      <c r="E59" s="228" t="s">
        <v>2919</v>
      </c>
      <c r="F59" s="241" t="s">
        <v>345</v>
      </c>
      <c r="G59" s="1367">
        <v>44927</v>
      </c>
      <c r="H59" s="820"/>
      <c r="I59" s="820"/>
      <c r="J59" s="1275"/>
      <c r="K59" s="1271"/>
      <c r="L59" s="1271"/>
      <c r="M59" s="1271"/>
      <c r="N59" s="1276"/>
      <c r="O59" s="1275"/>
      <c r="P59" s="1271"/>
      <c r="Q59" s="1276"/>
      <c r="R59" s="231">
        <f t="shared" si="5"/>
        <v>0</v>
      </c>
      <c r="S59" s="831"/>
      <c r="T59" s="820"/>
      <c r="U59" s="831"/>
      <c r="V59" s="833"/>
      <c r="W59" s="833"/>
      <c r="X59" s="233"/>
      <c r="AA59" s="229"/>
      <c r="AB59" s="229"/>
      <c r="AC59" s="229"/>
      <c r="AD59" s="229"/>
      <c r="AE59" s="229"/>
      <c r="AF59" s="229"/>
      <c r="AG59" s="229"/>
      <c r="AH59" s="229"/>
      <c r="AI59" s="229"/>
      <c r="AJ59" s="229"/>
      <c r="AK59" s="229"/>
      <c r="AL59" s="229"/>
      <c r="AM59" s="229"/>
      <c r="AN59" s="229"/>
    </row>
    <row r="60" spans="1:40" s="228" customFormat="1" ht="14.5" thickBot="1">
      <c r="A60" s="250" t="s">
        <v>2932</v>
      </c>
      <c r="B60" s="243">
        <v>3.4</v>
      </c>
      <c r="C60" s="237" t="s">
        <v>2933</v>
      </c>
      <c r="D60" s="237" t="s">
        <v>2717</v>
      </c>
      <c r="E60" s="237" t="s">
        <v>2934</v>
      </c>
      <c r="F60" s="243" t="s">
        <v>345</v>
      </c>
      <c r="G60" s="1367">
        <v>45292</v>
      </c>
      <c r="H60" s="824"/>
      <c r="I60" s="824"/>
      <c r="J60" s="1277"/>
      <c r="K60" s="1278"/>
      <c r="L60" s="1278"/>
      <c r="M60" s="1278"/>
      <c r="N60" s="1279"/>
      <c r="O60" s="1277"/>
      <c r="P60" s="1278"/>
      <c r="Q60" s="1279"/>
      <c r="R60" s="232">
        <f t="shared" si="5"/>
        <v>0</v>
      </c>
      <c r="S60" s="818"/>
      <c r="T60" s="824"/>
      <c r="U60" s="818"/>
      <c r="V60" s="822"/>
      <c r="W60" s="822"/>
      <c r="X60" s="233"/>
      <c r="AA60" s="229"/>
      <c r="AB60" s="229"/>
      <c r="AC60" s="229"/>
      <c r="AD60" s="229"/>
      <c r="AE60" s="229"/>
      <c r="AF60" s="229"/>
      <c r="AG60" s="229"/>
      <c r="AH60" s="229"/>
      <c r="AI60" s="229"/>
      <c r="AJ60" s="229"/>
      <c r="AK60" s="229"/>
      <c r="AL60" s="229"/>
      <c r="AM60" s="229"/>
      <c r="AN60" s="229"/>
    </row>
    <row r="61" spans="1:40" s="228" customFormat="1">
      <c r="A61" s="244"/>
      <c r="X61" s="233"/>
      <c r="AA61" s="229"/>
      <c r="AB61" s="229"/>
      <c r="AC61" s="229"/>
      <c r="AD61" s="229"/>
      <c r="AE61" s="229"/>
      <c r="AF61" s="229"/>
      <c r="AG61" s="229"/>
      <c r="AH61" s="229"/>
      <c r="AI61" s="229"/>
      <c r="AJ61" s="229"/>
      <c r="AK61" s="229"/>
      <c r="AL61" s="229"/>
      <c r="AM61" s="229"/>
      <c r="AN61" s="229"/>
    </row>
    <row r="62" spans="1:40" s="228" customFormat="1" ht="14.5" thickBot="1">
      <c r="A62" s="244"/>
      <c r="X62" s="233"/>
      <c r="AA62" s="229"/>
      <c r="AB62" s="229"/>
      <c r="AC62" s="229"/>
      <c r="AD62" s="229"/>
      <c r="AE62" s="229"/>
      <c r="AF62" s="229"/>
      <c r="AG62" s="229"/>
      <c r="AH62" s="229"/>
      <c r="AI62" s="229"/>
      <c r="AJ62" s="229"/>
      <c r="AK62" s="229"/>
      <c r="AL62" s="229"/>
      <c r="AM62" s="229"/>
      <c r="AN62" s="229"/>
    </row>
    <row r="63" spans="1:40" s="228" customFormat="1" ht="16">
      <c r="A63" s="1071" t="s">
        <v>2935</v>
      </c>
      <c r="B63" s="1051">
        <v>3.6</v>
      </c>
      <c r="C63" s="1061" t="s">
        <v>2936</v>
      </c>
      <c r="D63" s="1061" t="s">
        <v>2717</v>
      </c>
      <c r="E63" s="1072" t="s">
        <v>2898</v>
      </c>
      <c r="F63" s="1074"/>
      <c r="G63" s="1075"/>
      <c r="H63" s="1063"/>
      <c r="I63" s="1063"/>
      <c r="J63" s="1272"/>
      <c r="K63" s="1273"/>
      <c r="L63" s="1273"/>
      <c r="M63" s="1273"/>
      <c r="N63" s="1274"/>
      <c r="O63" s="1272"/>
      <c r="P63" s="1273"/>
      <c r="Q63" s="1274"/>
      <c r="R63" s="1069">
        <f t="shared" ref="R63:R67" si="6">SUM(J63:Q63)</f>
        <v>0</v>
      </c>
      <c r="S63" s="1067"/>
      <c r="T63" s="1063"/>
      <c r="U63" s="1067"/>
      <c r="V63" s="1070"/>
      <c r="W63" s="1070"/>
      <c r="X63" s="233"/>
      <c r="AA63" s="229"/>
      <c r="AB63" s="229"/>
      <c r="AC63" s="229"/>
      <c r="AD63" s="229"/>
      <c r="AE63" s="229"/>
      <c r="AF63" s="229"/>
      <c r="AG63" s="229"/>
      <c r="AH63" s="229"/>
      <c r="AI63" s="229"/>
      <c r="AJ63" s="229"/>
      <c r="AK63" s="229"/>
      <c r="AL63" s="229"/>
      <c r="AM63" s="229"/>
      <c r="AN63" s="229"/>
    </row>
    <row r="64" spans="1:40" s="228" customFormat="1" ht="16">
      <c r="A64" s="244" t="s">
        <v>2935</v>
      </c>
      <c r="B64" s="241">
        <v>3.6</v>
      </c>
      <c r="C64" s="228" t="s">
        <v>2936</v>
      </c>
      <c r="D64" s="228" t="s">
        <v>2717</v>
      </c>
      <c r="E64" s="251" t="s">
        <v>2898</v>
      </c>
      <c r="F64" s="835"/>
      <c r="G64" s="838"/>
      <c r="H64" s="820"/>
      <c r="I64" s="820"/>
      <c r="J64" s="1275"/>
      <c r="K64" s="1271"/>
      <c r="L64" s="1271"/>
      <c r="M64" s="1271"/>
      <c r="N64" s="1276"/>
      <c r="O64" s="1275"/>
      <c r="P64" s="1271"/>
      <c r="Q64" s="1276"/>
      <c r="R64" s="231">
        <f t="shared" si="6"/>
        <v>0</v>
      </c>
      <c r="S64" s="831"/>
      <c r="T64" s="820"/>
      <c r="U64" s="831"/>
      <c r="V64" s="833"/>
      <c r="W64" s="833"/>
      <c r="X64" s="233"/>
      <c r="AA64" s="229"/>
      <c r="AB64" s="229"/>
      <c r="AC64" s="229"/>
      <c r="AD64" s="229"/>
      <c r="AE64" s="229"/>
      <c r="AF64" s="229"/>
      <c r="AG64" s="229"/>
      <c r="AH64" s="229"/>
      <c r="AI64" s="229"/>
      <c r="AJ64" s="229"/>
      <c r="AK64" s="229"/>
      <c r="AL64" s="229"/>
      <c r="AM64" s="229"/>
      <c r="AN64" s="229"/>
    </row>
    <row r="65" spans="1:40" s="228" customFormat="1" ht="16">
      <c r="A65" s="244" t="s">
        <v>2935</v>
      </c>
      <c r="B65" s="241">
        <v>3.6</v>
      </c>
      <c r="C65" s="228" t="s">
        <v>2936</v>
      </c>
      <c r="D65" s="228" t="s">
        <v>2717</v>
      </c>
      <c r="E65" s="228" t="s">
        <v>2898</v>
      </c>
      <c r="F65" s="836"/>
      <c r="G65" s="838"/>
      <c r="H65" s="820"/>
      <c r="I65" s="820"/>
      <c r="J65" s="1275"/>
      <c r="K65" s="1271"/>
      <c r="L65" s="1271"/>
      <c r="M65" s="1271"/>
      <c r="N65" s="1276"/>
      <c r="O65" s="1275"/>
      <c r="P65" s="1271"/>
      <c r="Q65" s="1276"/>
      <c r="R65" s="231">
        <f t="shared" si="6"/>
        <v>0</v>
      </c>
      <c r="S65" s="831"/>
      <c r="T65" s="820"/>
      <c r="U65" s="831"/>
      <c r="V65" s="833"/>
      <c r="W65" s="833"/>
      <c r="X65" s="233"/>
      <c r="AA65" s="229"/>
      <c r="AB65" s="229"/>
      <c r="AC65" s="229"/>
      <c r="AD65" s="229"/>
      <c r="AE65" s="229"/>
      <c r="AF65" s="229"/>
      <c r="AG65" s="229"/>
      <c r="AH65" s="229"/>
      <c r="AI65" s="229"/>
      <c r="AJ65" s="229"/>
      <c r="AK65" s="229"/>
      <c r="AL65" s="229"/>
      <c r="AM65" s="229"/>
      <c r="AN65" s="229"/>
    </row>
    <row r="66" spans="1:40" s="228" customFormat="1" ht="16">
      <c r="A66" s="244" t="s">
        <v>2935</v>
      </c>
      <c r="B66" s="241">
        <v>3.6</v>
      </c>
      <c r="C66" s="228" t="s">
        <v>2936</v>
      </c>
      <c r="D66" s="228" t="s">
        <v>2717</v>
      </c>
      <c r="E66" s="228" t="s">
        <v>2898</v>
      </c>
      <c r="F66" s="836"/>
      <c r="G66" s="838"/>
      <c r="H66" s="820"/>
      <c r="I66" s="820"/>
      <c r="J66" s="1275"/>
      <c r="K66" s="1271"/>
      <c r="L66" s="1271"/>
      <c r="M66" s="1271"/>
      <c r="N66" s="1276"/>
      <c r="O66" s="1275"/>
      <c r="P66" s="1271"/>
      <c r="Q66" s="1276"/>
      <c r="R66" s="231">
        <f t="shared" si="6"/>
        <v>0</v>
      </c>
      <c r="S66" s="831"/>
      <c r="T66" s="820"/>
      <c r="U66" s="831"/>
      <c r="V66" s="833"/>
      <c r="W66" s="833"/>
      <c r="X66" s="233"/>
      <c r="AA66" s="229"/>
      <c r="AB66" s="229"/>
      <c r="AC66" s="229"/>
      <c r="AD66" s="229"/>
      <c r="AE66" s="229"/>
      <c r="AF66" s="229"/>
      <c r="AG66" s="229"/>
      <c r="AH66" s="229"/>
      <c r="AI66" s="229"/>
      <c r="AJ66" s="229"/>
      <c r="AK66" s="229"/>
      <c r="AL66" s="229"/>
      <c r="AM66" s="229"/>
      <c r="AN66" s="229"/>
    </row>
    <row r="67" spans="1:40" s="228" customFormat="1" ht="16.5" thickBot="1">
      <c r="A67" s="250" t="s">
        <v>2935</v>
      </c>
      <c r="B67" s="243">
        <v>3.6</v>
      </c>
      <c r="C67" s="237" t="s">
        <v>2936</v>
      </c>
      <c r="D67" s="237" t="s">
        <v>2717</v>
      </c>
      <c r="E67" s="237" t="s">
        <v>2898</v>
      </c>
      <c r="F67" s="837"/>
      <c r="G67" s="839"/>
      <c r="H67" s="824"/>
      <c r="I67" s="824"/>
      <c r="J67" s="1277"/>
      <c r="K67" s="1278"/>
      <c r="L67" s="1278"/>
      <c r="M67" s="1278"/>
      <c r="N67" s="1279"/>
      <c r="O67" s="1277"/>
      <c r="P67" s="1278"/>
      <c r="Q67" s="1279"/>
      <c r="R67" s="232">
        <f t="shared" si="6"/>
        <v>0</v>
      </c>
      <c r="S67" s="818"/>
      <c r="T67" s="824"/>
      <c r="U67" s="818"/>
      <c r="V67" s="822"/>
      <c r="W67" s="822"/>
      <c r="X67" s="233"/>
      <c r="AA67" s="229"/>
      <c r="AB67" s="229"/>
      <c r="AC67" s="229"/>
      <c r="AD67" s="229"/>
      <c r="AE67" s="229"/>
      <c r="AF67" s="229"/>
      <c r="AG67" s="229"/>
      <c r="AH67" s="229"/>
      <c r="AI67" s="229"/>
      <c r="AJ67" s="229"/>
      <c r="AK67" s="229"/>
      <c r="AL67" s="229"/>
      <c r="AM67" s="229"/>
      <c r="AN67" s="229"/>
    </row>
    <row r="68" spans="1:40" s="228" customFormat="1">
      <c r="A68" s="244"/>
      <c r="G68" s="238"/>
      <c r="X68" s="233"/>
      <c r="AA68" s="229"/>
      <c r="AB68" s="229"/>
      <c r="AC68" s="229"/>
      <c r="AD68" s="229"/>
      <c r="AE68" s="229"/>
      <c r="AF68" s="229"/>
      <c r="AG68" s="229"/>
      <c r="AH68" s="229"/>
      <c r="AI68" s="229"/>
      <c r="AJ68" s="229"/>
      <c r="AK68" s="229"/>
      <c r="AL68" s="229"/>
      <c r="AM68" s="229"/>
      <c r="AN68" s="229"/>
    </row>
    <row r="69" spans="1:40" s="228" customFormat="1" ht="14.5" thickBot="1">
      <c r="A69" s="244"/>
      <c r="G69" s="238"/>
      <c r="X69" s="233"/>
      <c r="AA69" s="229"/>
      <c r="AB69" s="229"/>
      <c r="AC69" s="229"/>
      <c r="AD69" s="229"/>
      <c r="AE69" s="229"/>
      <c r="AF69" s="229"/>
      <c r="AG69" s="229"/>
      <c r="AH69" s="229"/>
      <c r="AI69" s="229"/>
      <c r="AJ69" s="229"/>
      <c r="AK69" s="229"/>
      <c r="AL69" s="229"/>
      <c r="AM69" s="229"/>
      <c r="AN69" s="229"/>
    </row>
    <row r="70" spans="1:40" s="228" customFormat="1" ht="16">
      <c r="A70" s="1071" t="s">
        <v>2937</v>
      </c>
      <c r="B70" s="1051">
        <v>3.9</v>
      </c>
      <c r="C70" s="1061" t="s">
        <v>2938</v>
      </c>
      <c r="D70" s="1061" t="s">
        <v>1392</v>
      </c>
      <c r="E70" s="1072" t="s">
        <v>2919</v>
      </c>
      <c r="F70" s="1074"/>
      <c r="G70" s="1075"/>
      <c r="H70" s="1063"/>
      <c r="I70" s="1063"/>
      <c r="J70" s="1272"/>
      <c r="K70" s="1273"/>
      <c r="L70" s="1273"/>
      <c r="M70" s="1273"/>
      <c r="N70" s="1274"/>
      <c r="O70" s="1272"/>
      <c r="P70" s="1273"/>
      <c r="Q70" s="1274"/>
      <c r="R70" s="1069">
        <f t="shared" ref="R70:R74" si="7">SUM(J70:Q70)</f>
        <v>0</v>
      </c>
      <c r="S70" s="1067"/>
      <c r="T70" s="1063"/>
      <c r="U70" s="1067"/>
      <c r="V70" s="1070"/>
      <c r="W70" s="1070"/>
      <c r="X70" s="233"/>
      <c r="AA70" s="229"/>
      <c r="AB70" s="229"/>
      <c r="AC70" s="229"/>
      <c r="AD70" s="229"/>
      <c r="AE70" s="229"/>
      <c r="AF70" s="229"/>
      <c r="AG70" s="229"/>
      <c r="AH70" s="229"/>
      <c r="AI70" s="229"/>
      <c r="AJ70" s="229"/>
      <c r="AK70" s="229"/>
      <c r="AL70" s="229"/>
      <c r="AM70" s="229"/>
      <c r="AN70" s="229"/>
    </row>
    <row r="71" spans="1:40" s="228" customFormat="1" ht="16">
      <c r="A71" s="244" t="s">
        <v>2937</v>
      </c>
      <c r="B71" s="241">
        <v>3.9</v>
      </c>
      <c r="C71" s="228" t="s">
        <v>2938</v>
      </c>
      <c r="D71" s="228" t="s">
        <v>1392</v>
      </c>
      <c r="E71" s="251" t="s">
        <v>2919</v>
      </c>
      <c r="F71" s="835"/>
      <c r="G71" s="838"/>
      <c r="H71" s="820"/>
      <c r="I71" s="820"/>
      <c r="J71" s="1275"/>
      <c r="K71" s="1271"/>
      <c r="L71" s="1271"/>
      <c r="M71" s="1271"/>
      <c r="N71" s="1276"/>
      <c r="O71" s="1275"/>
      <c r="P71" s="1271"/>
      <c r="Q71" s="1276"/>
      <c r="R71" s="231">
        <f t="shared" si="7"/>
        <v>0</v>
      </c>
      <c r="S71" s="831"/>
      <c r="T71" s="820"/>
      <c r="U71" s="831"/>
      <c r="V71" s="833"/>
      <c r="W71" s="833"/>
      <c r="X71" s="233"/>
      <c r="AA71" s="229"/>
      <c r="AB71" s="229"/>
      <c r="AC71" s="229"/>
      <c r="AD71" s="229"/>
      <c r="AE71" s="229"/>
      <c r="AF71" s="229"/>
      <c r="AG71" s="229"/>
      <c r="AH71" s="229"/>
      <c r="AI71" s="229"/>
      <c r="AJ71" s="229"/>
      <c r="AK71" s="229"/>
      <c r="AL71" s="229"/>
      <c r="AM71" s="229"/>
      <c r="AN71" s="229"/>
    </row>
    <row r="72" spans="1:40" s="228" customFormat="1" ht="16">
      <c r="A72" s="244" t="s">
        <v>2937</v>
      </c>
      <c r="B72" s="241">
        <v>3.9</v>
      </c>
      <c r="C72" s="228" t="s">
        <v>2938</v>
      </c>
      <c r="D72" s="228" t="s">
        <v>1392</v>
      </c>
      <c r="E72" s="228" t="s">
        <v>2919</v>
      </c>
      <c r="F72" s="836"/>
      <c r="G72" s="838"/>
      <c r="H72" s="820"/>
      <c r="I72" s="820"/>
      <c r="J72" s="1275"/>
      <c r="K72" s="1271"/>
      <c r="L72" s="1271"/>
      <c r="M72" s="1271"/>
      <c r="N72" s="1276"/>
      <c r="O72" s="1275"/>
      <c r="P72" s="1271"/>
      <c r="Q72" s="1276"/>
      <c r="R72" s="231">
        <f t="shared" si="7"/>
        <v>0</v>
      </c>
      <c r="S72" s="831"/>
      <c r="T72" s="820"/>
      <c r="U72" s="831"/>
      <c r="V72" s="833"/>
      <c r="W72" s="833"/>
      <c r="X72" s="233"/>
      <c r="AA72" s="229"/>
      <c r="AB72" s="229"/>
      <c r="AC72" s="229"/>
      <c r="AD72" s="229"/>
      <c r="AE72" s="229"/>
      <c r="AF72" s="229"/>
      <c r="AG72" s="229"/>
      <c r="AH72" s="229"/>
      <c r="AI72" s="229"/>
      <c r="AJ72" s="229"/>
      <c r="AK72" s="229"/>
      <c r="AL72" s="229"/>
      <c r="AM72" s="229"/>
      <c r="AN72" s="229"/>
    </row>
    <row r="73" spans="1:40" s="228" customFormat="1" ht="16">
      <c r="A73" s="244" t="s">
        <v>2937</v>
      </c>
      <c r="B73" s="241">
        <v>3.9</v>
      </c>
      <c r="C73" s="228" t="s">
        <v>2938</v>
      </c>
      <c r="D73" s="228" t="s">
        <v>1392</v>
      </c>
      <c r="E73" s="228" t="s">
        <v>2919</v>
      </c>
      <c r="F73" s="836"/>
      <c r="G73" s="838"/>
      <c r="H73" s="820"/>
      <c r="I73" s="820"/>
      <c r="J73" s="1275"/>
      <c r="K73" s="1271"/>
      <c r="L73" s="1271"/>
      <c r="M73" s="1271"/>
      <c r="N73" s="1276"/>
      <c r="O73" s="1275"/>
      <c r="P73" s="1271"/>
      <c r="Q73" s="1276"/>
      <c r="R73" s="231">
        <f t="shared" si="7"/>
        <v>0</v>
      </c>
      <c r="S73" s="831"/>
      <c r="T73" s="820"/>
      <c r="U73" s="831"/>
      <c r="V73" s="833"/>
      <c r="W73" s="833"/>
      <c r="X73" s="233"/>
      <c r="AA73" s="229"/>
      <c r="AB73" s="229"/>
      <c r="AC73" s="229"/>
      <c r="AD73" s="229"/>
      <c r="AE73" s="229"/>
      <c r="AF73" s="229"/>
      <c r="AG73" s="229"/>
      <c r="AH73" s="229"/>
      <c r="AI73" s="229"/>
      <c r="AJ73" s="229"/>
      <c r="AK73" s="229"/>
      <c r="AL73" s="229"/>
      <c r="AM73" s="229"/>
      <c r="AN73" s="229"/>
    </row>
    <row r="74" spans="1:40" s="228" customFormat="1" ht="16.5" thickBot="1">
      <c r="A74" s="250" t="s">
        <v>2937</v>
      </c>
      <c r="B74" s="243">
        <v>3.9</v>
      </c>
      <c r="C74" s="237" t="s">
        <v>2938</v>
      </c>
      <c r="D74" s="237" t="s">
        <v>1392</v>
      </c>
      <c r="E74" s="237" t="s">
        <v>2919</v>
      </c>
      <c r="F74" s="837"/>
      <c r="G74" s="839"/>
      <c r="H74" s="824"/>
      <c r="I74" s="824"/>
      <c r="J74" s="1277"/>
      <c r="K74" s="1278"/>
      <c r="L74" s="1278"/>
      <c r="M74" s="1278"/>
      <c r="N74" s="1279"/>
      <c r="O74" s="1277"/>
      <c r="P74" s="1278"/>
      <c r="Q74" s="1279"/>
      <c r="R74" s="232">
        <f t="shared" si="7"/>
        <v>0</v>
      </c>
      <c r="S74" s="818"/>
      <c r="T74" s="824"/>
      <c r="U74" s="818"/>
      <c r="V74" s="822"/>
      <c r="W74" s="822"/>
      <c r="X74" s="233"/>
      <c r="AA74" s="229"/>
      <c r="AB74" s="229"/>
      <c r="AC74" s="229"/>
      <c r="AD74" s="229"/>
      <c r="AE74" s="229"/>
      <c r="AF74" s="229"/>
      <c r="AG74" s="229"/>
      <c r="AH74" s="229"/>
      <c r="AI74" s="229"/>
      <c r="AJ74" s="229"/>
      <c r="AK74" s="229"/>
      <c r="AL74" s="229"/>
      <c r="AM74" s="229"/>
      <c r="AN74" s="229"/>
    </row>
    <row r="75" spans="1:40" s="228" customFormat="1">
      <c r="A75" s="241"/>
      <c r="B75" s="229"/>
      <c r="X75" s="233"/>
      <c r="AA75" s="229"/>
      <c r="AB75" s="229"/>
      <c r="AC75" s="229"/>
      <c r="AD75" s="229"/>
      <c r="AE75" s="229"/>
      <c r="AF75" s="229"/>
      <c r="AG75" s="229"/>
      <c r="AH75" s="229"/>
      <c r="AI75" s="229"/>
      <c r="AJ75" s="229"/>
      <c r="AK75" s="229"/>
      <c r="AL75" s="229"/>
      <c r="AM75" s="229"/>
      <c r="AN75" s="229"/>
    </row>
    <row r="76" spans="1:40" s="228" customFormat="1">
      <c r="A76" s="241"/>
      <c r="B76" s="229"/>
      <c r="X76" s="233"/>
      <c r="AA76" s="229"/>
      <c r="AB76" s="229"/>
      <c r="AC76" s="229"/>
      <c r="AD76" s="229"/>
      <c r="AE76" s="229"/>
      <c r="AF76" s="229"/>
      <c r="AG76" s="229"/>
      <c r="AH76" s="229"/>
      <c r="AI76" s="229"/>
      <c r="AJ76" s="229"/>
      <c r="AK76" s="229"/>
      <c r="AL76" s="229"/>
      <c r="AM76" s="229"/>
      <c r="AN76" s="229"/>
    </row>
    <row r="77" spans="1:40" s="228" customFormat="1" ht="14.5" thickBot="1">
      <c r="A77" s="241" t="s">
        <v>1724</v>
      </c>
      <c r="B77" s="229"/>
      <c r="X77" s="233"/>
      <c r="AA77" s="229"/>
      <c r="AB77" s="229"/>
      <c r="AC77" s="229"/>
      <c r="AD77" s="229"/>
      <c r="AE77" s="229"/>
      <c r="AF77" s="229"/>
      <c r="AG77" s="229"/>
      <c r="AH77" s="229"/>
      <c r="AI77" s="229"/>
      <c r="AJ77" s="229"/>
      <c r="AK77" s="229"/>
      <c r="AL77" s="229"/>
      <c r="AM77" s="229"/>
      <c r="AN77" s="229"/>
    </row>
    <row r="78" spans="1:40" s="228" customFormat="1" ht="16">
      <c r="A78" s="1071" t="s">
        <v>2926</v>
      </c>
      <c r="B78" s="1051">
        <v>3.7</v>
      </c>
      <c r="C78" s="1061" t="s">
        <v>2927</v>
      </c>
      <c r="D78" s="1061" t="s">
        <v>2717</v>
      </c>
      <c r="E78" s="1072" t="s">
        <v>2898</v>
      </c>
      <c r="F78" s="1060" t="s">
        <v>345</v>
      </c>
      <c r="G78" s="1367">
        <v>44287</v>
      </c>
      <c r="H78" s="1063"/>
      <c r="I78" s="1063"/>
      <c r="J78" s="1272"/>
      <c r="K78" s="1273"/>
      <c r="L78" s="1273"/>
      <c r="M78" s="1273"/>
      <c r="N78" s="1274"/>
      <c r="O78" s="1272"/>
      <c r="P78" s="1273"/>
      <c r="Q78" s="1274"/>
      <c r="R78" s="1069">
        <f t="shared" ref="R78:R83" si="8">SUM(J78:Q78)</f>
        <v>0</v>
      </c>
      <c r="S78" s="1067"/>
      <c r="T78" s="1063"/>
      <c r="U78" s="1067"/>
      <c r="V78" s="1070"/>
      <c r="W78" s="1070"/>
      <c r="X78" s="233"/>
      <c r="AA78" s="229"/>
      <c r="AB78" s="229"/>
      <c r="AC78" s="229"/>
      <c r="AD78" s="229"/>
      <c r="AE78" s="229"/>
      <c r="AF78" s="229"/>
      <c r="AG78" s="229"/>
      <c r="AH78" s="229"/>
      <c r="AI78" s="229"/>
      <c r="AJ78" s="229"/>
      <c r="AK78" s="229"/>
      <c r="AL78" s="229"/>
      <c r="AM78" s="229"/>
      <c r="AN78" s="229"/>
    </row>
    <row r="79" spans="1:40" s="228" customFormat="1">
      <c r="A79" s="244" t="s">
        <v>2928</v>
      </c>
      <c r="B79" s="241">
        <v>3.2</v>
      </c>
      <c r="C79" s="228" t="s">
        <v>2929</v>
      </c>
      <c r="D79" s="228" t="s">
        <v>1392</v>
      </c>
      <c r="E79" s="251" t="s">
        <v>2919</v>
      </c>
      <c r="F79" s="247" t="s">
        <v>345</v>
      </c>
      <c r="G79" s="1367">
        <v>44287</v>
      </c>
      <c r="H79" s="820"/>
      <c r="I79" s="820"/>
      <c r="J79" s="1275"/>
      <c r="K79" s="1271"/>
      <c r="L79" s="1271"/>
      <c r="M79" s="1271"/>
      <c r="N79" s="1276"/>
      <c r="O79" s="1275"/>
      <c r="P79" s="1271"/>
      <c r="Q79" s="1276"/>
      <c r="R79" s="231">
        <f t="shared" si="8"/>
        <v>0</v>
      </c>
      <c r="S79" s="831"/>
      <c r="T79" s="820"/>
      <c r="U79" s="831"/>
      <c r="V79" s="833"/>
      <c r="W79" s="833"/>
      <c r="X79" s="233"/>
      <c r="AA79" s="229"/>
      <c r="AB79" s="229"/>
      <c r="AC79" s="229"/>
      <c r="AD79" s="229"/>
      <c r="AE79" s="229"/>
      <c r="AF79" s="229"/>
      <c r="AG79" s="229"/>
      <c r="AH79" s="229"/>
      <c r="AI79" s="229"/>
      <c r="AJ79" s="229"/>
      <c r="AK79" s="229"/>
      <c r="AL79" s="229"/>
      <c r="AM79" s="229"/>
      <c r="AN79" s="229"/>
    </row>
    <row r="80" spans="1:40" s="228" customFormat="1">
      <c r="A80" s="244" t="s">
        <v>2930</v>
      </c>
      <c r="B80" s="241">
        <v>3.3</v>
      </c>
      <c r="C80" s="228" t="s">
        <v>2931</v>
      </c>
      <c r="D80" s="228" t="s">
        <v>1392</v>
      </c>
      <c r="E80" s="251" t="s">
        <v>2919</v>
      </c>
      <c r="F80" s="247" t="s">
        <v>345</v>
      </c>
      <c r="G80" s="1367">
        <v>44287</v>
      </c>
      <c r="H80" s="820"/>
      <c r="I80" s="820"/>
      <c r="J80" s="1275"/>
      <c r="K80" s="1271"/>
      <c r="L80" s="1271"/>
      <c r="M80" s="1271"/>
      <c r="N80" s="1276"/>
      <c r="O80" s="1275"/>
      <c r="P80" s="1271"/>
      <c r="Q80" s="1276"/>
      <c r="R80" s="231">
        <f t="shared" si="8"/>
        <v>0</v>
      </c>
      <c r="S80" s="831"/>
      <c r="T80" s="820"/>
      <c r="U80" s="831"/>
      <c r="V80" s="833"/>
      <c r="W80" s="833"/>
      <c r="X80" s="233"/>
      <c r="AA80" s="229"/>
      <c r="AB80" s="229"/>
      <c r="AC80" s="229"/>
      <c r="AD80" s="229"/>
      <c r="AE80" s="229"/>
      <c r="AF80" s="229"/>
      <c r="AG80" s="229"/>
      <c r="AH80" s="229"/>
      <c r="AI80" s="229"/>
      <c r="AJ80" s="229"/>
      <c r="AK80" s="229"/>
      <c r="AL80" s="229"/>
      <c r="AM80" s="229"/>
      <c r="AN80" s="229"/>
    </row>
    <row r="81" spans="1:40" s="228" customFormat="1" ht="16">
      <c r="A81" s="1071" t="s">
        <v>2926</v>
      </c>
      <c r="B81" s="241">
        <v>3.7</v>
      </c>
      <c r="C81" s="228" t="s">
        <v>2927</v>
      </c>
      <c r="D81" s="228" t="s">
        <v>2717</v>
      </c>
      <c r="E81" s="251" t="s">
        <v>2898</v>
      </c>
      <c r="F81" s="247" t="s">
        <v>345</v>
      </c>
      <c r="G81" s="1367">
        <v>44927</v>
      </c>
      <c r="H81" s="820"/>
      <c r="I81" s="820"/>
      <c r="J81" s="1275"/>
      <c r="K81" s="1271"/>
      <c r="L81" s="1271"/>
      <c r="M81" s="1271"/>
      <c r="N81" s="1276"/>
      <c r="O81" s="1275"/>
      <c r="P81" s="1271"/>
      <c r="Q81" s="1276"/>
      <c r="R81" s="231">
        <f t="shared" si="8"/>
        <v>0</v>
      </c>
      <c r="S81" s="831"/>
      <c r="T81" s="820"/>
      <c r="U81" s="831"/>
      <c r="V81" s="833"/>
      <c r="W81" s="833"/>
      <c r="X81" s="233"/>
      <c r="AA81" s="229"/>
      <c r="AB81" s="229"/>
      <c r="AC81" s="229"/>
      <c r="AD81" s="229"/>
      <c r="AE81" s="229"/>
      <c r="AF81" s="229"/>
      <c r="AG81" s="229"/>
      <c r="AH81" s="229"/>
      <c r="AI81" s="229"/>
      <c r="AJ81" s="229"/>
      <c r="AK81" s="229"/>
      <c r="AL81" s="229"/>
      <c r="AM81" s="229"/>
      <c r="AN81" s="229"/>
    </row>
    <row r="82" spans="1:40" s="228" customFormat="1">
      <c r="A82" s="244" t="s">
        <v>2928</v>
      </c>
      <c r="B82" s="241">
        <v>3.2</v>
      </c>
      <c r="C82" s="228" t="s">
        <v>2929</v>
      </c>
      <c r="D82" s="228" t="s">
        <v>1392</v>
      </c>
      <c r="E82" s="228" t="s">
        <v>2919</v>
      </c>
      <c r="F82" s="241" t="s">
        <v>345</v>
      </c>
      <c r="G82" s="1367">
        <v>44927</v>
      </c>
      <c r="H82" s="820"/>
      <c r="I82" s="820"/>
      <c r="J82" s="1275"/>
      <c r="K82" s="1271"/>
      <c r="L82" s="1271"/>
      <c r="M82" s="1271"/>
      <c r="N82" s="1276"/>
      <c r="O82" s="1275"/>
      <c r="P82" s="1271"/>
      <c r="Q82" s="1276"/>
      <c r="R82" s="231">
        <f t="shared" si="8"/>
        <v>0</v>
      </c>
      <c r="S82" s="831"/>
      <c r="T82" s="820"/>
      <c r="U82" s="831"/>
      <c r="V82" s="833"/>
      <c r="W82" s="833"/>
      <c r="X82" s="233"/>
      <c r="AA82" s="229"/>
      <c r="AB82" s="229"/>
      <c r="AC82" s="229"/>
      <c r="AD82" s="229"/>
      <c r="AE82" s="229"/>
      <c r="AF82" s="229"/>
      <c r="AG82" s="229"/>
      <c r="AH82" s="229"/>
      <c r="AI82" s="229"/>
      <c r="AJ82" s="229"/>
      <c r="AK82" s="229"/>
      <c r="AL82" s="229"/>
      <c r="AM82" s="229"/>
      <c r="AN82" s="229"/>
    </row>
    <row r="83" spans="1:40" s="228" customFormat="1" ht="14.5" thickBot="1">
      <c r="A83" s="250" t="s">
        <v>2930</v>
      </c>
      <c r="B83" s="243">
        <v>3.3</v>
      </c>
      <c r="C83" s="237" t="s">
        <v>2931</v>
      </c>
      <c r="D83" s="237" t="s">
        <v>1392</v>
      </c>
      <c r="E83" s="237" t="s">
        <v>2919</v>
      </c>
      <c r="F83" s="243" t="s">
        <v>345</v>
      </c>
      <c r="G83" s="1367">
        <v>44927</v>
      </c>
      <c r="H83" s="824"/>
      <c r="I83" s="824"/>
      <c r="J83" s="1277"/>
      <c r="K83" s="1278"/>
      <c r="L83" s="1278"/>
      <c r="M83" s="1278"/>
      <c r="N83" s="1279"/>
      <c r="O83" s="1277"/>
      <c r="P83" s="1278"/>
      <c r="Q83" s="1279"/>
      <c r="R83" s="232">
        <f t="shared" si="8"/>
        <v>0</v>
      </c>
      <c r="S83" s="818"/>
      <c r="T83" s="824"/>
      <c r="U83" s="818"/>
      <c r="V83" s="822"/>
      <c r="W83" s="822"/>
      <c r="X83" s="233"/>
      <c r="AA83" s="229"/>
      <c r="AB83" s="229"/>
      <c r="AC83" s="229"/>
      <c r="AD83" s="229"/>
      <c r="AE83" s="229"/>
      <c r="AF83" s="229"/>
      <c r="AG83" s="229"/>
      <c r="AH83" s="229"/>
      <c r="AI83" s="229"/>
      <c r="AJ83" s="229"/>
      <c r="AK83" s="229"/>
      <c r="AL83" s="229"/>
      <c r="AM83" s="229"/>
      <c r="AN83" s="229"/>
    </row>
    <row r="84" spans="1:40" s="228" customFormat="1" ht="14.5" thickBot="1">
      <c r="A84" s="241"/>
      <c r="B84" s="229"/>
      <c r="X84" s="233"/>
      <c r="AA84" s="229"/>
      <c r="AB84" s="229"/>
      <c r="AC84" s="229"/>
      <c r="AD84" s="229"/>
      <c r="AE84" s="229"/>
      <c r="AF84" s="229"/>
      <c r="AG84" s="229"/>
      <c r="AH84" s="229"/>
      <c r="AI84" s="229"/>
      <c r="AJ84" s="229"/>
      <c r="AK84" s="229"/>
      <c r="AL84" s="229"/>
      <c r="AM84" s="229"/>
      <c r="AN84" s="229"/>
    </row>
    <row r="85" spans="1:40" s="228" customFormat="1">
      <c r="A85" s="1059" t="s">
        <v>2920</v>
      </c>
      <c r="B85" s="1061">
        <v>3.13</v>
      </c>
      <c r="C85" s="1061" t="s">
        <v>2921</v>
      </c>
      <c r="D85" s="1061" t="s">
        <v>2717</v>
      </c>
      <c r="E85" s="1072" t="s">
        <v>2898</v>
      </c>
      <c r="F85" s="1074"/>
      <c r="G85" s="1073"/>
      <c r="H85" s="1063"/>
      <c r="I85" s="1063"/>
      <c r="J85" s="1272"/>
      <c r="K85" s="1273"/>
      <c r="L85" s="1273"/>
      <c r="M85" s="1273"/>
      <c r="N85" s="1274"/>
      <c r="O85" s="1272"/>
      <c r="P85" s="1273"/>
      <c r="Q85" s="1274"/>
      <c r="R85" s="1069">
        <f t="shared" ref="R85:R89" si="9">SUM(J85:Q85)</f>
        <v>0</v>
      </c>
      <c r="S85" s="1067"/>
      <c r="T85" s="1063"/>
      <c r="U85" s="1067"/>
      <c r="V85" s="1070"/>
      <c r="W85" s="1070"/>
      <c r="X85" s="233"/>
      <c r="AA85" s="229"/>
      <c r="AB85" s="229"/>
      <c r="AC85" s="229"/>
      <c r="AD85" s="229"/>
      <c r="AE85" s="229"/>
      <c r="AF85" s="229"/>
      <c r="AG85" s="229"/>
      <c r="AH85" s="229"/>
      <c r="AI85" s="229"/>
      <c r="AJ85" s="229"/>
      <c r="AK85" s="229"/>
      <c r="AL85" s="229"/>
      <c r="AM85" s="229"/>
      <c r="AN85" s="229"/>
    </row>
    <row r="86" spans="1:40" s="228" customFormat="1">
      <c r="A86" s="246" t="s">
        <v>2920</v>
      </c>
      <c r="B86" s="228">
        <v>3.13</v>
      </c>
      <c r="C86" s="228" t="s">
        <v>2921</v>
      </c>
      <c r="D86" s="228" t="s">
        <v>2717</v>
      </c>
      <c r="E86" s="251" t="s">
        <v>2898</v>
      </c>
      <c r="F86" s="835"/>
      <c r="G86" s="817"/>
      <c r="H86" s="820"/>
      <c r="I86" s="820"/>
      <c r="J86" s="1275"/>
      <c r="K86" s="1271"/>
      <c r="L86" s="1271"/>
      <c r="M86" s="1271"/>
      <c r="N86" s="1276"/>
      <c r="O86" s="1275"/>
      <c r="P86" s="1271"/>
      <c r="Q86" s="1276"/>
      <c r="R86" s="231">
        <f t="shared" si="9"/>
        <v>0</v>
      </c>
      <c r="S86" s="831"/>
      <c r="T86" s="820"/>
      <c r="U86" s="831"/>
      <c r="V86" s="833"/>
      <c r="W86" s="833"/>
      <c r="X86" s="233"/>
      <c r="AA86" s="229"/>
      <c r="AB86" s="229"/>
      <c r="AC86" s="229"/>
      <c r="AD86" s="229"/>
      <c r="AE86" s="229"/>
      <c r="AF86" s="229"/>
      <c r="AG86" s="229"/>
      <c r="AH86" s="229"/>
      <c r="AI86" s="229"/>
      <c r="AJ86" s="229"/>
      <c r="AK86" s="229"/>
      <c r="AL86" s="229"/>
      <c r="AM86" s="229"/>
      <c r="AN86" s="229"/>
    </row>
    <row r="87" spans="1:40" s="228" customFormat="1">
      <c r="A87" s="246" t="s">
        <v>2920</v>
      </c>
      <c r="B87" s="228">
        <v>3.13</v>
      </c>
      <c r="C87" s="228" t="s">
        <v>2921</v>
      </c>
      <c r="D87" s="228" t="s">
        <v>2717</v>
      </c>
      <c r="E87" s="228" t="s">
        <v>2898</v>
      </c>
      <c r="F87" s="836"/>
      <c r="G87" s="817"/>
      <c r="H87" s="820"/>
      <c r="I87" s="820"/>
      <c r="J87" s="1275"/>
      <c r="K87" s="1271"/>
      <c r="L87" s="1271"/>
      <c r="M87" s="1271"/>
      <c r="N87" s="1276"/>
      <c r="O87" s="1275"/>
      <c r="P87" s="1271"/>
      <c r="Q87" s="1276"/>
      <c r="R87" s="231">
        <f t="shared" si="9"/>
        <v>0</v>
      </c>
      <c r="S87" s="831"/>
      <c r="T87" s="820"/>
      <c r="U87" s="831"/>
      <c r="V87" s="833"/>
      <c r="W87" s="833"/>
      <c r="X87" s="233"/>
      <c r="AA87" s="229"/>
      <c r="AB87" s="229"/>
      <c r="AC87" s="229"/>
      <c r="AD87" s="229"/>
      <c r="AE87" s="229"/>
      <c r="AF87" s="229"/>
      <c r="AG87" s="229"/>
      <c r="AH87" s="229"/>
      <c r="AI87" s="229"/>
      <c r="AJ87" s="229"/>
      <c r="AK87" s="229"/>
      <c r="AL87" s="229"/>
      <c r="AM87" s="229"/>
      <c r="AN87" s="229"/>
    </row>
    <row r="88" spans="1:40" s="228" customFormat="1">
      <c r="A88" s="246" t="s">
        <v>2920</v>
      </c>
      <c r="B88" s="228">
        <v>3.13</v>
      </c>
      <c r="C88" s="228" t="s">
        <v>2921</v>
      </c>
      <c r="D88" s="228" t="s">
        <v>2717</v>
      </c>
      <c r="E88" s="228" t="s">
        <v>2898</v>
      </c>
      <c r="F88" s="836"/>
      <c r="G88" s="817"/>
      <c r="H88" s="820"/>
      <c r="I88" s="820"/>
      <c r="J88" s="1275"/>
      <c r="K88" s="1271"/>
      <c r="L88" s="1271"/>
      <c r="M88" s="1271"/>
      <c r="N88" s="1276"/>
      <c r="O88" s="1275"/>
      <c r="P88" s="1271"/>
      <c r="Q88" s="1276"/>
      <c r="R88" s="231">
        <f t="shared" si="9"/>
        <v>0</v>
      </c>
      <c r="S88" s="831"/>
      <c r="T88" s="820"/>
      <c r="U88" s="831"/>
      <c r="V88" s="833"/>
      <c r="W88" s="833"/>
      <c r="X88" s="233"/>
      <c r="AA88" s="229"/>
      <c r="AB88" s="229"/>
      <c r="AC88" s="229"/>
      <c r="AD88" s="229"/>
      <c r="AE88" s="229"/>
      <c r="AF88" s="229"/>
      <c r="AG88" s="229"/>
      <c r="AH88" s="229"/>
      <c r="AI88" s="229"/>
      <c r="AJ88" s="229"/>
      <c r="AK88" s="229"/>
      <c r="AL88" s="229"/>
      <c r="AM88" s="229"/>
      <c r="AN88" s="229"/>
    </row>
    <row r="89" spans="1:40" s="228" customFormat="1" ht="14.5" thickBot="1">
      <c r="A89" s="248" t="s">
        <v>2920</v>
      </c>
      <c r="B89" s="237">
        <v>3.13</v>
      </c>
      <c r="C89" s="237" t="s">
        <v>2921</v>
      </c>
      <c r="D89" s="237" t="s">
        <v>2717</v>
      </c>
      <c r="E89" s="237" t="s">
        <v>2898</v>
      </c>
      <c r="F89" s="837"/>
      <c r="G89" s="814"/>
      <c r="H89" s="824"/>
      <c r="I89" s="824"/>
      <c r="J89" s="1277"/>
      <c r="K89" s="1278"/>
      <c r="L89" s="1278"/>
      <c r="M89" s="1278"/>
      <c r="N89" s="1279"/>
      <c r="O89" s="1277"/>
      <c r="P89" s="1278"/>
      <c r="Q89" s="1279"/>
      <c r="R89" s="232">
        <f t="shared" si="9"/>
        <v>0</v>
      </c>
      <c r="S89" s="818"/>
      <c r="T89" s="824"/>
      <c r="U89" s="818"/>
      <c r="V89" s="822"/>
      <c r="W89" s="822"/>
      <c r="X89" s="233"/>
      <c r="AA89" s="229"/>
      <c r="AB89" s="229"/>
      <c r="AC89" s="229"/>
      <c r="AD89" s="229"/>
      <c r="AE89" s="229"/>
      <c r="AF89" s="229"/>
      <c r="AG89" s="229"/>
      <c r="AH89" s="229"/>
      <c r="AI89" s="229"/>
      <c r="AJ89" s="229"/>
      <c r="AK89" s="229"/>
      <c r="AL89" s="229"/>
      <c r="AM89" s="229"/>
      <c r="AN89" s="229"/>
    </row>
    <row r="90" spans="1:40" s="228" customFormat="1" ht="14.5" thickBot="1">
      <c r="A90" s="241"/>
      <c r="B90" s="229"/>
      <c r="X90" s="233"/>
      <c r="AA90" s="229"/>
      <c r="AB90" s="229"/>
      <c r="AC90" s="229"/>
      <c r="AD90" s="229"/>
      <c r="AE90" s="229"/>
      <c r="AF90" s="229"/>
      <c r="AG90" s="229"/>
      <c r="AH90" s="229"/>
      <c r="AI90" s="229"/>
      <c r="AJ90" s="229"/>
      <c r="AK90" s="229"/>
      <c r="AL90" s="229"/>
      <c r="AM90" s="229"/>
      <c r="AN90" s="229"/>
    </row>
    <row r="91" spans="1:40" s="228" customFormat="1" ht="16">
      <c r="A91" s="1071" t="s">
        <v>2935</v>
      </c>
      <c r="B91" s="1049">
        <v>3.6</v>
      </c>
      <c r="C91" s="1061" t="s">
        <v>2936</v>
      </c>
      <c r="D91" s="1061" t="s">
        <v>2717</v>
      </c>
      <c r="E91" s="1072" t="s">
        <v>2898</v>
      </c>
      <c r="F91" s="1074"/>
      <c r="G91" s="1075"/>
      <c r="H91" s="1063"/>
      <c r="I91" s="1063"/>
      <c r="J91" s="1272"/>
      <c r="K91" s="1273"/>
      <c r="L91" s="1273"/>
      <c r="M91" s="1273"/>
      <c r="N91" s="1274"/>
      <c r="O91" s="1272"/>
      <c r="P91" s="1273"/>
      <c r="Q91" s="1274"/>
      <c r="R91" s="1069">
        <f t="shared" ref="R91:R95" si="10">SUM(J91:Q91)</f>
        <v>0</v>
      </c>
      <c r="S91" s="1067"/>
      <c r="T91" s="1063"/>
      <c r="U91" s="1067"/>
      <c r="V91" s="1070"/>
      <c r="W91" s="1070"/>
      <c r="X91" s="233"/>
      <c r="AA91" s="229"/>
      <c r="AB91" s="229"/>
      <c r="AC91" s="229"/>
      <c r="AD91" s="229"/>
      <c r="AE91" s="229"/>
      <c r="AF91" s="229"/>
      <c r="AG91" s="229"/>
      <c r="AH91" s="229"/>
      <c r="AI91" s="229"/>
      <c r="AJ91" s="229"/>
      <c r="AK91" s="229"/>
      <c r="AL91" s="229"/>
      <c r="AM91" s="229"/>
      <c r="AN91" s="229"/>
    </row>
    <row r="92" spans="1:40" s="228" customFormat="1" ht="16">
      <c r="A92" s="244" t="s">
        <v>2935</v>
      </c>
      <c r="B92" s="234">
        <v>3.6</v>
      </c>
      <c r="C92" s="228" t="s">
        <v>2936</v>
      </c>
      <c r="D92" s="228" t="s">
        <v>2717</v>
      </c>
      <c r="E92" s="251" t="s">
        <v>2898</v>
      </c>
      <c r="F92" s="835"/>
      <c r="G92" s="838"/>
      <c r="H92" s="820"/>
      <c r="I92" s="820"/>
      <c r="J92" s="1275"/>
      <c r="K92" s="1271"/>
      <c r="L92" s="1271"/>
      <c r="M92" s="1271"/>
      <c r="N92" s="1276"/>
      <c r="O92" s="1275"/>
      <c r="P92" s="1271"/>
      <c r="Q92" s="1276"/>
      <c r="R92" s="231">
        <f t="shared" si="10"/>
        <v>0</v>
      </c>
      <c r="S92" s="831"/>
      <c r="T92" s="820"/>
      <c r="U92" s="831"/>
      <c r="V92" s="833"/>
      <c r="W92" s="833"/>
      <c r="X92" s="233"/>
      <c r="AA92" s="229"/>
      <c r="AB92" s="229"/>
      <c r="AC92" s="229"/>
      <c r="AD92" s="229"/>
      <c r="AE92" s="229"/>
      <c r="AF92" s="229"/>
      <c r="AG92" s="229"/>
      <c r="AH92" s="229"/>
      <c r="AI92" s="229"/>
      <c r="AJ92" s="229"/>
      <c r="AK92" s="229"/>
      <c r="AL92" s="229"/>
      <c r="AM92" s="229"/>
      <c r="AN92" s="229"/>
    </row>
    <row r="93" spans="1:40" s="228" customFormat="1" ht="16">
      <c r="A93" s="244" t="s">
        <v>2935</v>
      </c>
      <c r="B93" s="234">
        <v>3.6</v>
      </c>
      <c r="C93" s="228" t="s">
        <v>2936</v>
      </c>
      <c r="D93" s="228" t="s">
        <v>2717</v>
      </c>
      <c r="E93" s="228" t="s">
        <v>2898</v>
      </c>
      <c r="F93" s="836"/>
      <c r="G93" s="838"/>
      <c r="H93" s="820"/>
      <c r="I93" s="820"/>
      <c r="J93" s="1275"/>
      <c r="K93" s="1271"/>
      <c r="L93" s="1271"/>
      <c r="M93" s="1271"/>
      <c r="N93" s="1276"/>
      <c r="O93" s="1275"/>
      <c r="P93" s="1271"/>
      <c r="Q93" s="1276"/>
      <c r="R93" s="231">
        <f t="shared" si="10"/>
        <v>0</v>
      </c>
      <c r="S93" s="831"/>
      <c r="T93" s="820"/>
      <c r="U93" s="831"/>
      <c r="V93" s="833"/>
      <c r="W93" s="833"/>
      <c r="X93" s="233"/>
      <c r="AA93" s="229"/>
      <c r="AB93" s="229"/>
      <c r="AC93" s="229"/>
      <c r="AD93" s="229"/>
      <c r="AE93" s="229"/>
      <c r="AF93" s="229"/>
      <c r="AG93" s="229"/>
      <c r="AH93" s="229"/>
      <c r="AI93" s="229"/>
      <c r="AJ93" s="229"/>
      <c r="AK93" s="229"/>
      <c r="AL93" s="229"/>
      <c r="AM93" s="229"/>
      <c r="AN93" s="229"/>
    </row>
    <row r="94" spans="1:40" s="228" customFormat="1" ht="16">
      <c r="A94" s="244" t="s">
        <v>2935</v>
      </c>
      <c r="B94" s="234">
        <v>3.6</v>
      </c>
      <c r="C94" s="228" t="s">
        <v>2936</v>
      </c>
      <c r="D94" s="228" t="s">
        <v>2717</v>
      </c>
      <c r="E94" s="228" t="s">
        <v>2898</v>
      </c>
      <c r="F94" s="836"/>
      <c r="G94" s="838"/>
      <c r="H94" s="820"/>
      <c r="I94" s="820"/>
      <c r="J94" s="1275"/>
      <c r="K94" s="1271"/>
      <c r="L94" s="1271"/>
      <c r="M94" s="1271"/>
      <c r="N94" s="1276"/>
      <c r="O94" s="1275"/>
      <c r="P94" s="1271"/>
      <c r="Q94" s="1276"/>
      <c r="R94" s="231">
        <f t="shared" si="10"/>
        <v>0</v>
      </c>
      <c r="S94" s="831"/>
      <c r="T94" s="820"/>
      <c r="U94" s="831"/>
      <c r="V94" s="833"/>
      <c r="W94" s="833"/>
      <c r="X94" s="233"/>
      <c r="AA94" s="229"/>
      <c r="AB94" s="229"/>
      <c r="AC94" s="229"/>
      <c r="AD94" s="229"/>
      <c r="AE94" s="229"/>
      <c r="AF94" s="229"/>
      <c r="AG94" s="229"/>
      <c r="AH94" s="229"/>
      <c r="AI94" s="229"/>
      <c r="AJ94" s="229"/>
      <c r="AK94" s="229"/>
      <c r="AL94" s="229"/>
      <c r="AM94" s="229"/>
      <c r="AN94" s="229"/>
    </row>
    <row r="95" spans="1:40" s="228" customFormat="1" ht="16.5" thickBot="1">
      <c r="A95" s="250" t="s">
        <v>2935</v>
      </c>
      <c r="B95" s="235">
        <v>3.6</v>
      </c>
      <c r="C95" s="237" t="s">
        <v>2936</v>
      </c>
      <c r="D95" s="237" t="s">
        <v>2717</v>
      </c>
      <c r="E95" s="237" t="s">
        <v>2898</v>
      </c>
      <c r="F95" s="837"/>
      <c r="G95" s="839"/>
      <c r="H95" s="824"/>
      <c r="I95" s="824"/>
      <c r="J95" s="1277"/>
      <c r="K95" s="1278"/>
      <c r="L95" s="1278"/>
      <c r="M95" s="1278"/>
      <c r="N95" s="1279"/>
      <c r="O95" s="1277"/>
      <c r="P95" s="1278"/>
      <c r="Q95" s="1279"/>
      <c r="R95" s="232">
        <f t="shared" si="10"/>
        <v>0</v>
      </c>
      <c r="S95" s="818"/>
      <c r="T95" s="824"/>
      <c r="U95" s="818"/>
      <c r="V95" s="822"/>
      <c r="W95" s="822"/>
      <c r="X95" s="233"/>
      <c r="AA95" s="229"/>
      <c r="AB95" s="229"/>
      <c r="AC95" s="229"/>
      <c r="AD95" s="229"/>
      <c r="AE95" s="229"/>
      <c r="AF95" s="229"/>
      <c r="AG95" s="229"/>
      <c r="AH95" s="229"/>
      <c r="AI95" s="229"/>
      <c r="AJ95" s="229"/>
      <c r="AK95" s="229"/>
      <c r="AL95" s="229"/>
      <c r="AM95" s="229"/>
      <c r="AN95" s="229"/>
    </row>
    <row r="96" spans="1:40" ht="14.5" thickBot="1"/>
    <row r="97" spans="1:40" s="228" customFormat="1" ht="16">
      <c r="A97" s="1071" t="s">
        <v>2937</v>
      </c>
      <c r="B97" s="1051">
        <v>3.9</v>
      </c>
      <c r="C97" s="1061" t="s">
        <v>2938</v>
      </c>
      <c r="D97" s="1061" t="s">
        <v>1392</v>
      </c>
      <c r="E97" s="1072" t="s">
        <v>2919</v>
      </c>
      <c r="F97" s="1074"/>
      <c r="G97" s="1075"/>
      <c r="H97" s="1063"/>
      <c r="I97" s="1063"/>
      <c r="J97" s="1272"/>
      <c r="K97" s="1273"/>
      <c r="L97" s="1273"/>
      <c r="M97" s="1273"/>
      <c r="N97" s="1274"/>
      <c r="O97" s="1272"/>
      <c r="P97" s="1273"/>
      <c r="Q97" s="1274"/>
      <c r="R97" s="1069">
        <f t="shared" ref="R97:R101" si="11">SUM(J97:Q97)</f>
        <v>0</v>
      </c>
      <c r="S97" s="1067"/>
      <c r="T97" s="1063"/>
      <c r="U97" s="1067"/>
      <c r="V97" s="1070"/>
      <c r="W97" s="1070"/>
      <c r="X97" s="233"/>
      <c r="AA97" s="229"/>
      <c r="AB97" s="229"/>
      <c r="AC97" s="229"/>
      <c r="AD97" s="229"/>
      <c r="AE97" s="229"/>
      <c r="AF97" s="229"/>
      <c r="AG97" s="229"/>
      <c r="AH97" s="229"/>
      <c r="AI97" s="229"/>
      <c r="AJ97" s="229"/>
      <c r="AK97" s="229"/>
      <c r="AL97" s="229"/>
      <c r="AM97" s="229"/>
      <c r="AN97" s="229"/>
    </row>
    <row r="98" spans="1:40" s="228" customFormat="1" ht="16">
      <c r="A98" s="244" t="s">
        <v>2937</v>
      </c>
      <c r="B98" s="241">
        <v>3.9</v>
      </c>
      <c r="C98" s="228" t="s">
        <v>2938</v>
      </c>
      <c r="D98" s="228" t="s">
        <v>1392</v>
      </c>
      <c r="E98" s="251" t="s">
        <v>2919</v>
      </c>
      <c r="F98" s="835"/>
      <c r="G98" s="838"/>
      <c r="H98" s="820"/>
      <c r="I98" s="820"/>
      <c r="J98" s="1275"/>
      <c r="K98" s="1271"/>
      <c r="L98" s="1271"/>
      <c r="M98" s="1271"/>
      <c r="N98" s="1276"/>
      <c r="O98" s="1275"/>
      <c r="P98" s="1271"/>
      <c r="Q98" s="1276"/>
      <c r="R98" s="231">
        <f t="shared" si="11"/>
        <v>0</v>
      </c>
      <c r="S98" s="831"/>
      <c r="T98" s="820"/>
      <c r="U98" s="831"/>
      <c r="V98" s="833"/>
      <c r="W98" s="833"/>
      <c r="X98" s="233"/>
      <c r="AA98" s="229"/>
      <c r="AB98" s="229"/>
      <c r="AC98" s="229"/>
      <c r="AD98" s="229"/>
      <c r="AE98" s="229"/>
      <c r="AF98" s="229"/>
      <c r="AG98" s="229"/>
      <c r="AH98" s="229"/>
      <c r="AI98" s="229"/>
      <c r="AJ98" s="229"/>
      <c r="AK98" s="229"/>
      <c r="AL98" s="229"/>
      <c r="AM98" s="229"/>
      <c r="AN98" s="229"/>
    </row>
    <row r="99" spans="1:40" s="228" customFormat="1" ht="16">
      <c r="A99" s="244" t="s">
        <v>2937</v>
      </c>
      <c r="B99" s="241">
        <v>3.9</v>
      </c>
      <c r="C99" s="228" t="s">
        <v>2938</v>
      </c>
      <c r="D99" s="228" t="s">
        <v>1392</v>
      </c>
      <c r="E99" s="228" t="s">
        <v>2919</v>
      </c>
      <c r="F99" s="836"/>
      <c r="G99" s="838"/>
      <c r="H99" s="820"/>
      <c r="I99" s="820"/>
      <c r="J99" s="1275"/>
      <c r="K99" s="1271"/>
      <c r="L99" s="1271"/>
      <c r="M99" s="1271"/>
      <c r="N99" s="1276"/>
      <c r="O99" s="1275"/>
      <c r="P99" s="1271"/>
      <c r="Q99" s="1276"/>
      <c r="R99" s="231">
        <f t="shared" si="11"/>
        <v>0</v>
      </c>
      <c r="S99" s="831"/>
      <c r="T99" s="820"/>
      <c r="U99" s="831"/>
      <c r="V99" s="833"/>
      <c r="W99" s="833"/>
      <c r="X99" s="233"/>
      <c r="AA99" s="229"/>
      <c r="AB99" s="229"/>
      <c r="AC99" s="229"/>
      <c r="AD99" s="229"/>
      <c r="AE99" s="229"/>
      <c r="AF99" s="229"/>
      <c r="AG99" s="229"/>
      <c r="AH99" s="229"/>
      <c r="AI99" s="229"/>
      <c r="AJ99" s="229"/>
      <c r="AK99" s="229"/>
      <c r="AL99" s="229"/>
      <c r="AM99" s="229"/>
      <c r="AN99" s="229"/>
    </row>
    <row r="100" spans="1:40" s="228" customFormat="1" ht="16">
      <c r="A100" s="244" t="s">
        <v>2937</v>
      </c>
      <c r="B100" s="241">
        <v>3.9</v>
      </c>
      <c r="C100" s="228" t="s">
        <v>2938</v>
      </c>
      <c r="D100" s="228" t="s">
        <v>1392</v>
      </c>
      <c r="E100" s="228" t="s">
        <v>2919</v>
      </c>
      <c r="F100" s="836"/>
      <c r="G100" s="838"/>
      <c r="H100" s="820"/>
      <c r="I100" s="820"/>
      <c r="J100" s="1275"/>
      <c r="K100" s="1271"/>
      <c r="L100" s="1271"/>
      <c r="M100" s="1271"/>
      <c r="N100" s="1276"/>
      <c r="O100" s="1275"/>
      <c r="P100" s="1271"/>
      <c r="Q100" s="1276"/>
      <c r="R100" s="231">
        <f t="shared" si="11"/>
        <v>0</v>
      </c>
      <c r="S100" s="831"/>
      <c r="T100" s="820"/>
      <c r="U100" s="831"/>
      <c r="V100" s="833"/>
      <c r="W100" s="833"/>
      <c r="X100" s="233"/>
      <c r="AA100" s="229"/>
      <c r="AB100" s="229"/>
      <c r="AC100" s="229"/>
      <c r="AD100" s="229"/>
      <c r="AE100" s="229"/>
      <c r="AF100" s="229"/>
      <c r="AG100" s="229"/>
      <c r="AH100" s="229"/>
      <c r="AI100" s="229"/>
      <c r="AJ100" s="229"/>
      <c r="AK100" s="229"/>
      <c r="AL100" s="229"/>
      <c r="AM100" s="229"/>
      <c r="AN100" s="229"/>
    </row>
    <row r="101" spans="1:40" s="228" customFormat="1" ht="16.5" thickBot="1">
      <c r="A101" s="250" t="s">
        <v>2937</v>
      </c>
      <c r="B101" s="243">
        <v>3.9</v>
      </c>
      <c r="C101" s="237" t="s">
        <v>2938</v>
      </c>
      <c r="D101" s="237" t="s">
        <v>1392</v>
      </c>
      <c r="E101" s="237" t="s">
        <v>2919</v>
      </c>
      <c r="F101" s="837"/>
      <c r="G101" s="839"/>
      <c r="H101" s="824"/>
      <c r="I101" s="824"/>
      <c r="J101" s="1277"/>
      <c r="K101" s="1278"/>
      <c r="L101" s="1278"/>
      <c r="M101" s="1278"/>
      <c r="N101" s="1279"/>
      <c r="O101" s="1277"/>
      <c r="P101" s="1278"/>
      <c r="Q101" s="1279"/>
      <c r="R101" s="232">
        <f t="shared" si="11"/>
        <v>0</v>
      </c>
      <c r="S101" s="818"/>
      <c r="T101" s="824"/>
      <c r="U101" s="818"/>
      <c r="V101" s="822"/>
      <c r="W101" s="822"/>
      <c r="X101" s="233"/>
      <c r="AA101" s="229"/>
      <c r="AB101" s="229"/>
      <c r="AC101" s="229"/>
      <c r="AD101" s="229"/>
      <c r="AE101" s="229"/>
      <c r="AF101" s="229"/>
      <c r="AG101" s="229"/>
      <c r="AH101" s="229"/>
      <c r="AI101" s="229"/>
      <c r="AJ101" s="229"/>
      <c r="AK101" s="229"/>
      <c r="AL101" s="229"/>
      <c r="AM101" s="229"/>
      <c r="AN101" s="229"/>
    </row>
  </sheetData>
  <dataValidations count="2">
    <dataValidation type="list" allowBlank="1" showInputMessage="1" showErrorMessage="1" sqref="I63:I67 I54:I60 I85:I89 I33:I37 I40:I44 I47:I51 I15:I24 I27:I30 I78:I83 I70:I74 I91:I95 I97:I101" xr:uid="{0E8C20E4-DD79-4FF9-9B60-EFE70EBC6F61}">
      <formula1>$I$7:$I$9</formula1>
    </dataValidation>
    <dataValidation type="list" allowBlank="1" showInputMessage="1" showErrorMessage="1" sqref="H63:H67 H54:H60 H70:H74 H33:H37 H40:H44 H47:H51 H15:H24 H27:H30 H78:H83 H85:H89 H91:H95 H97:H101" xr:uid="{6A58ED2E-C9DB-4F20-AE17-E3F59D67A755}">
      <formula1>$H$8:$H$9</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8B13FC-3474-46C8-97A4-4EA9A4662655}">
  <sheetPr>
    <tabColor theme="4" tint="0.39997558519241921"/>
    <pageSetUpPr autoPageBreaks="0"/>
  </sheetPr>
  <dimension ref="A1:AA42"/>
  <sheetViews>
    <sheetView zoomScale="80" zoomScaleNormal="80" workbookViewId="0">
      <selection activeCell="H29" sqref="H29"/>
    </sheetView>
  </sheetViews>
  <sheetFormatPr defaultColWidth="9.26953125" defaultRowHeight="14"/>
  <cols>
    <col min="1" max="1" width="40.54296875" style="228" customWidth="1"/>
    <col min="2" max="2" width="12.7265625" style="229" customWidth="1"/>
    <col min="3" max="3" width="25.54296875" style="228" customWidth="1"/>
    <col min="4" max="4" width="18" style="228" customWidth="1"/>
    <col min="5" max="5" width="21.1796875" style="228" customWidth="1"/>
    <col min="6" max="6" width="11.54296875" style="228" customWidth="1"/>
    <col min="7" max="8" width="17" style="228" customWidth="1"/>
    <col min="9" max="9" width="20" style="228" customWidth="1"/>
    <col min="10" max="10" width="19.26953125" style="228" customWidth="1"/>
    <col min="11" max="11" width="34.81640625" style="228" customWidth="1"/>
    <col min="12" max="12" width="18.7265625" style="228" customWidth="1"/>
    <col min="13" max="19" width="9.7265625" style="228" customWidth="1"/>
    <col min="20" max="24" width="29.7265625" style="228" customWidth="1"/>
    <col min="25" max="26" width="12.453125" style="228" customWidth="1"/>
    <col min="27" max="27" width="23.453125" style="228" customWidth="1"/>
    <col min="28" max="28" width="4.7265625" style="229" customWidth="1"/>
    <col min="29" max="16384" width="9.26953125" style="229"/>
  </cols>
  <sheetData>
    <row r="1" spans="1:27" s="46" customFormat="1" ht="23.5">
      <c r="A1" s="56" t="str">
        <f>'1.1 Cover'!A1</f>
        <v>Regulatory Reporting Pack</v>
      </c>
    </row>
    <row r="2" spans="1:27" s="46" customFormat="1" ht="23.5">
      <c r="A2" s="56" t="str">
        <f>'1.1 Cover'!A2</f>
        <v>Price base - 2018/19</v>
      </c>
    </row>
    <row r="3" spans="1:27" s="46" customFormat="1" ht="23.5">
      <c r="A3" s="56" t="str">
        <f>'1.1 Cover'!A3</f>
        <v>Regulatory Year: April 2022 - March 2023</v>
      </c>
    </row>
    <row r="4" spans="1:27" s="261" customFormat="1" ht="23.5">
      <c r="A4" s="260" t="s">
        <v>3448</v>
      </c>
    </row>
    <row r="6" spans="1:27" s="1352" customFormat="1" ht="153" customHeight="1">
      <c r="A6" s="1353" t="s">
        <v>3438</v>
      </c>
      <c r="B6" s="1353" t="s">
        <v>2193</v>
      </c>
      <c r="C6" s="1353" t="s">
        <v>3439</v>
      </c>
      <c r="D6" s="1353" t="s">
        <v>3440</v>
      </c>
      <c r="E6" s="1353" t="s">
        <v>3441</v>
      </c>
      <c r="F6" s="1353" t="s">
        <v>3442</v>
      </c>
      <c r="G6" s="1353" t="s">
        <v>3472</v>
      </c>
      <c r="H6" s="1353" t="s">
        <v>3473</v>
      </c>
      <c r="I6" s="1353" t="s">
        <v>3444</v>
      </c>
      <c r="J6" s="1353" t="s">
        <v>3445</v>
      </c>
      <c r="K6" s="1353" t="s">
        <v>3446</v>
      </c>
      <c r="L6" s="1353" t="s">
        <v>3447</v>
      </c>
      <c r="M6" s="1351"/>
      <c r="N6" s="1351"/>
      <c r="O6" s="1351"/>
      <c r="P6" s="1351"/>
      <c r="Q6" s="1351"/>
      <c r="R6" s="1351"/>
      <c r="S6" s="1351"/>
      <c r="T6" s="1351"/>
      <c r="U6" s="1351"/>
      <c r="V6" s="1351"/>
      <c r="W6" s="1351"/>
      <c r="X6" s="1351"/>
      <c r="Y6" s="1351"/>
      <c r="Z6" s="1351"/>
      <c r="AA6" s="1351"/>
    </row>
    <row r="7" spans="1:27">
      <c r="A7" s="1354"/>
      <c r="B7" s="1355"/>
      <c r="C7" s="1354"/>
      <c r="D7" s="1354"/>
      <c r="E7" s="1354"/>
      <c r="F7" s="1354"/>
      <c r="G7" s="1354"/>
      <c r="H7" s="1354"/>
      <c r="I7" s="1354"/>
      <c r="J7" s="1354"/>
      <c r="K7" s="1354"/>
      <c r="L7" s="1354"/>
    </row>
    <row r="8" spans="1:27">
      <c r="A8" s="1354"/>
      <c r="B8" s="1355"/>
      <c r="C8" s="1354"/>
      <c r="D8" s="1354"/>
      <c r="E8" s="1354"/>
      <c r="F8" s="1354"/>
      <c r="G8" s="1354"/>
      <c r="H8" s="1354"/>
      <c r="I8" s="1354"/>
      <c r="J8" s="1354"/>
      <c r="K8" s="1354"/>
      <c r="L8" s="1354"/>
    </row>
    <row r="9" spans="1:27">
      <c r="A9" s="1354"/>
      <c r="B9" s="1355"/>
      <c r="C9" s="1354"/>
      <c r="D9" s="1354"/>
      <c r="E9" s="1354"/>
      <c r="F9" s="1354"/>
      <c r="G9" s="1354"/>
      <c r="H9" s="1354"/>
      <c r="I9" s="1354"/>
      <c r="J9" s="1354"/>
      <c r="K9" s="1354"/>
      <c r="L9" s="1354"/>
    </row>
    <row r="10" spans="1:27">
      <c r="A10" s="1354"/>
      <c r="B10" s="1355"/>
      <c r="C10" s="1354"/>
      <c r="D10" s="1354"/>
      <c r="E10" s="1354"/>
      <c r="F10" s="1354"/>
      <c r="G10" s="1354"/>
      <c r="H10" s="1354"/>
      <c r="I10" s="1354"/>
      <c r="J10" s="1354"/>
      <c r="K10" s="1354"/>
      <c r="L10" s="1354"/>
    </row>
    <row r="11" spans="1:27">
      <c r="A11" s="1354"/>
      <c r="B11" s="1355"/>
      <c r="C11" s="1354"/>
      <c r="D11" s="1354"/>
      <c r="E11" s="1354"/>
      <c r="F11" s="1354"/>
      <c r="G11" s="1354"/>
      <c r="H11" s="1354"/>
      <c r="I11" s="1354"/>
      <c r="J11" s="1354"/>
      <c r="K11" s="1354"/>
      <c r="L11" s="1354"/>
    </row>
    <row r="12" spans="1:27">
      <c r="A12" s="1354"/>
      <c r="B12" s="1355"/>
      <c r="C12" s="1354"/>
      <c r="D12" s="1354"/>
      <c r="E12" s="1354"/>
      <c r="F12" s="1354"/>
      <c r="G12" s="1354"/>
      <c r="H12" s="1354"/>
      <c r="I12" s="1354"/>
      <c r="J12" s="1354"/>
      <c r="K12" s="1354"/>
      <c r="L12" s="1354"/>
    </row>
    <row r="13" spans="1:27">
      <c r="A13" s="1354"/>
      <c r="B13" s="1355"/>
      <c r="C13" s="1354"/>
      <c r="D13" s="1354"/>
      <c r="E13" s="1354"/>
      <c r="F13" s="1354"/>
      <c r="G13" s="1354"/>
      <c r="H13" s="1354"/>
      <c r="I13" s="1354"/>
      <c r="J13" s="1354"/>
      <c r="K13" s="1354"/>
      <c r="L13" s="1354"/>
    </row>
    <row r="14" spans="1:27">
      <c r="A14" s="1354"/>
      <c r="B14" s="1355"/>
      <c r="C14" s="1354"/>
      <c r="D14" s="1354"/>
      <c r="E14" s="1354"/>
      <c r="F14" s="1354"/>
      <c r="G14" s="1354"/>
      <c r="H14" s="1354"/>
      <c r="I14" s="1354"/>
      <c r="J14" s="1354"/>
      <c r="K14" s="1354"/>
      <c r="L14" s="1354"/>
    </row>
    <row r="15" spans="1:27">
      <c r="A15" s="1354"/>
      <c r="B15" s="1355"/>
      <c r="C15" s="1354"/>
      <c r="D15" s="1354"/>
      <c r="E15" s="1354"/>
      <c r="F15" s="1354"/>
      <c r="G15" s="1354"/>
      <c r="H15" s="1354"/>
      <c r="I15" s="1354"/>
      <c r="J15" s="1354"/>
      <c r="K15" s="1354"/>
      <c r="L15" s="1354"/>
    </row>
    <row r="16" spans="1:27">
      <c r="A16" s="1354"/>
      <c r="B16" s="1355"/>
      <c r="C16" s="1354"/>
      <c r="D16" s="1354"/>
      <c r="E16" s="1354"/>
      <c r="F16" s="1354"/>
      <c r="G16" s="1354"/>
      <c r="H16" s="1354"/>
      <c r="I16" s="1354"/>
      <c r="J16" s="1354"/>
      <c r="K16" s="1354"/>
      <c r="L16" s="1354"/>
    </row>
    <row r="17" spans="1:12">
      <c r="A17" s="1354"/>
      <c r="B17" s="1355"/>
      <c r="C17" s="1354"/>
      <c r="D17" s="1354"/>
      <c r="E17" s="1354"/>
      <c r="F17" s="1354"/>
      <c r="G17" s="1354"/>
      <c r="H17" s="1354"/>
      <c r="I17" s="1354"/>
      <c r="J17" s="1354"/>
      <c r="K17" s="1354"/>
      <c r="L17" s="1354"/>
    </row>
    <row r="18" spans="1:12">
      <c r="A18" s="1354"/>
      <c r="B18" s="1355"/>
      <c r="C18" s="1354"/>
      <c r="D18" s="1354"/>
      <c r="E18" s="1354"/>
      <c r="F18" s="1354"/>
      <c r="G18" s="1354"/>
      <c r="H18" s="1354"/>
      <c r="I18" s="1354"/>
      <c r="J18" s="1354"/>
      <c r="K18" s="1354"/>
      <c r="L18" s="1354"/>
    </row>
    <row r="19" spans="1:12">
      <c r="A19" s="1354"/>
      <c r="B19" s="1355"/>
      <c r="C19" s="1354"/>
      <c r="D19" s="1354"/>
      <c r="E19" s="1354"/>
      <c r="F19" s="1354"/>
      <c r="G19" s="1354"/>
      <c r="H19" s="1354"/>
      <c r="I19" s="1354"/>
      <c r="J19" s="1354"/>
      <c r="K19" s="1354"/>
      <c r="L19" s="1354"/>
    </row>
    <row r="20" spans="1:12">
      <c r="A20" s="1354"/>
      <c r="B20" s="1355"/>
      <c r="C20" s="1354"/>
      <c r="D20" s="1354"/>
      <c r="E20" s="1354"/>
      <c r="F20" s="1354"/>
      <c r="G20" s="1354"/>
      <c r="H20" s="1354"/>
      <c r="I20" s="1354"/>
      <c r="J20" s="1354"/>
      <c r="K20" s="1354"/>
      <c r="L20" s="1354"/>
    </row>
    <row r="21" spans="1:12">
      <c r="A21" s="1354"/>
      <c r="B21" s="1355"/>
      <c r="C21" s="1354"/>
      <c r="D21" s="1354"/>
      <c r="E21" s="1354"/>
      <c r="F21" s="1354"/>
      <c r="G21" s="1354"/>
      <c r="H21" s="1354"/>
      <c r="I21" s="1354"/>
      <c r="J21" s="1354"/>
      <c r="K21" s="1354"/>
      <c r="L21" s="1354"/>
    </row>
    <row r="22" spans="1:12">
      <c r="A22" s="1354"/>
      <c r="B22" s="1355"/>
      <c r="C22" s="1354"/>
      <c r="D22" s="1354"/>
      <c r="E22" s="1354"/>
      <c r="F22" s="1354"/>
      <c r="G22" s="1354"/>
      <c r="H22" s="1354"/>
      <c r="I22" s="1354"/>
      <c r="J22" s="1354"/>
      <c r="K22" s="1354"/>
      <c r="L22" s="1354"/>
    </row>
    <row r="23" spans="1:12">
      <c r="A23" s="1354"/>
      <c r="B23" s="1355"/>
      <c r="C23" s="1354"/>
      <c r="D23" s="1354"/>
      <c r="E23" s="1354"/>
      <c r="F23" s="1354"/>
      <c r="G23" s="1354"/>
      <c r="H23" s="1354"/>
      <c r="I23" s="1354"/>
      <c r="J23" s="1354"/>
      <c r="K23" s="1354"/>
      <c r="L23" s="1354"/>
    </row>
    <row r="24" spans="1:12">
      <c r="A24" s="1354"/>
      <c r="B24" s="1355"/>
      <c r="C24" s="1354"/>
      <c r="D24" s="1354"/>
      <c r="E24" s="1354"/>
      <c r="F24" s="1354"/>
      <c r="G24" s="1354"/>
      <c r="H24" s="1354"/>
      <c r="I24" s="1354"/>
      <c r="J24" s="1354"/>
      <c r="K24" s="1354"/>
      <c r="L24" s="1354"/>
    </row>
    <row r="25" spans="1:12">
      <c r="A25" s="1354"/>
      <c r="B25" s="1355"/>
      <c r="C25" s="1354"/>
      <c r="D25" s="1354"/>
      <c r="E25" s="1354"/>
      <c r="F25" s="1354"/>
      <c r="G25" s="1354"/>
      <c r="H25" s="1354"/>
      <c r="I25" s="1354"/>
      <c r="J25" s="1354"/>
      <c r="K25" s="1354"/>
      <c r="L25" s="1354"/>
    </row>
    <row r="26" spans="1:12">
      <c r="A26" s="1354"/>
      <c r="B26" s="1355"/>
      <c r="C26" s="1354"/>
      <c r="D26" s="1354"/>
      <c r="E26" s="1354"/>
      <c r="F26" s="1354"/>
      <c r="G26" s="1354"/>
      <c r="H26" s="1354"/>
      <c r="I26" s="1354"/>
      <c r="J26" s="1354"/>
      <c r="K26" s="1354"/>
      <c r="L26" s="1354"/>
    </row>
    <row r="27" spans="1:12">
      <c r="A27" s="1354"/>
      <c r="B27" s="1355"/>
      <c r="C27" s="1354"/>
      <c r="D27" s="1354"/>
      <c r="E27" s="1354"/>
      <c r="F27" s="1354"/>
      <c r="G27" s="1354"/>
      <c r="H27" s="1354"/>
      <c r="I27" s="1354"/>
      <c r="J27" s="1354"/>
      <c r="K27" s="1354"/>
      <c r="L27" s="1354"/>
    </row>
    <row r="28" spans="1:12">
      <c r="A28" s="1354"/>
      <c r="B28" s="1355"/>
      <c r="C28" s="1354"/>
      <c r="D28" s="1354"/>
      <c r="E28" s="1354"/>
      <c r="F28" s="1354"/>
      <c r="G28" s="1354"/>
      <c r="H28" s="1354"/>
      <c r="I28" s="1354"/>
      <c r="J28" s="1354"/>
      <c r="K28" s="1354"/>
      <c r="L28" s="1354"/>
    </row>
    <row r="29" spans="1:12">
      <c r="A29" s="1354"/>
      <c r="B29" s="1355"/>
      <c r="C29" s="1354"/>
      <c r="D29" s="1354"/>
      <c r="E29" s="1354"/>
      <c r="F29" s="1354"/>
      <c r="G29" s="1354"/>
      <c r="H29" s="1354"/>
      <c r="I29" s="1354"/>
      <c r="J29" s="1354"/>
      <c r="K29" s="1354"/>
      <c r="L29" s="1354"/>
    </row>
    <row r="30" spans="1:12">
      <c r="A30" s="1354"/>
      <c r="B30" s="1355"/>
      <c r="C30" s="1354"/>
      <c r="D30" s="1354"/>
      <c r="E30" s="1354"/>
      <c r="F30" s="1354"/>
      <c r="G30" s="1354"/>
      <c r="H30" s="1354"/>
      <c r="I30" s="1354"/>
      <c r="J30" s="1354"/>
      <c r="K30" s="1354"/>
      <c r="L30" s="1354"/>
    </row>
    <row r="31" spans="1:12">
      <c r="A31" s="1354"/>
      <c r="B31" s="1355"/>
      <c r="C31" s="1354"/>
      <c r="D31" s="1354"/>
      <c r="E31" s="1354"/>
      <c r="F31" s="1354"/>
      <c r="G31" s="1354"/>
      <c r="H31" s="1354"/>
      <c r="I31" s="1354"/>
      <c r="J31" s="1354"/>
      <c r="K31" s="1354"/>
      <c r="L31" s="1354"/>
    </row>
    <row r="32" spans="1:12">
      <c r="A32" s="1354"/>
      <c r="B32" s="1355"/>
      <c r="C32" s="1354"/>
      <c r="D32" s="1354"/>
      <c r="E32" s="1354"/>
      <c r="F32" s="1354"/>
      <c r="G32" s="1354"/>
      <c r="H32" s="1354"/>
      <c r="I32" s="1354"/>
      <c r="J32" s="1354"/>
      <c r="K32" s="1354"/>
      <c r="L32" s="1354"/>
    </row>
    <row r="33" spans="1:12">
      <c r="A33" s="1354"/>
      <c r="B33" s="1355"/>
      <c r="C33" s="1354"/>
      <c r="D33" s="1354"/>
      <c r="E33" s="1354"/>
      <c r="F33" s="1354"/>
      <c r="G33" s="1354"/>
      <c r="H33" s="1354"/>
      <c r="I33" s="1354"/>
      <c r="J33" s="1354"/>
      <c r="K33" s="1354"/>
      <c r="L33" s="1354"/>
    </row>
    <row r="34" spans="1:12">
      <c r="A34" s="1354"/>
      <c r="B34" s="1355"/>
      <c r="C34" s="1354"/>
      <c r="D34" s="1354"/>
      <c r="E34" s="1354"/>
      <c r="F34" s="1354"/>
      <c r="G34" s="1354"/>
      <c r="H34" s="1354"/>
      <c r="I34" s="1354"/>
      <c r="J34" s="1354"/>
      <c r="K34" s="1354"/>
      <c r="L34" s="1354"/>
    </row>
    <row r="35" spans="1:12">
      <c r="A35" s="1354"/>
      <c r="B35" s="1355"/>
      <c r="C35" s="1354"/>
      <c r="D35" s="1354"/>
      <c r="E35" s="1354"/>
      <c r="F35" s="1354"/>
      <c r="G35" s="1354"/>
      <c r="H35" s="1354"/>
      <c r="I35" s="1354"/>
      <c r="J35" s="1354"/>
      <c r="K35" s="1354"/>
      <c r="L35" s="1354"/>
    </row>
    <row r="36" spans="1:12">
      <c r="A36" s="1354"/>
      <c r="B36" s="1355"/>
      <c r="C36" s="1354"/>
      <c r="D36" s="1354"/>
      <c r="E36" s="1354"/>
      <c r="F36" s="1354"/>
      <c r="G36" s="1354"/>
      <c r="H36" s="1354"/>
      <c r="I36" s="1354"/>
      <c r="J36" s="1354"/>
      <c r="K36" s="1354"/>
      <c r="L36" s="1354"/>
    </row>
    <row r="37" spans="1:12">
      <c r="A37" s="1354"/>
      <c r="B37" s="1355"/>
      <c r="C37" s="1354"/>
      <c r="D37" s="1354"/>
      <c r="E37" s="1354"/>
      <c r="F37" s="1354"/>
      <c r="G37" s="1354"/>
      <c r="H37" s="1354"/>
      <c r="I37" s="1354"/>
      <c r="J37" s="1354"/>
      <c r="K37" s="1354"/>
      <c r="L37" s="1354"/>
    </row>
    <row r="38" spans="1:12">
      <c r="A38" s="1354"/>
      <c r="B38" s="1355"/>
      <c r="C38" s="1354"/>
      <c r="D38" s="1354"/>
      <c r="E38" s="1354"/>
      <c r="F38" s="1354"/>
      <c r="G38" s="1354"/>
      <c r="H38" s="1354"/>
      <c r="I38" s="1354"/>
      <c r="J38" s="1354"/>
      <c r="K38" s="1354"/>
      <c r="L38" s="1354"/>
    </row>
    <row r="39" spans="1:12">
      <c r="A39" s="1354"/>
      <c r="B39" s="1355"/>
      <c r="C39" s="1354"/>
      <c r="D39" s="1354"/>
      <c r="E39" s="1354"/>
      <c r="F39" s="1354"/>
      <c r="G39" s="1354"/>
      <c r="H39" s="1354"/>
      <c r="I39" s="1354"/>
      <c r="J39" s="1354"/>
      <c r="K39" s="1354"/>
      <c r="L39" s="1354"/>
    </row>
    <row r="40" spans="1:12">
      <c r="A40" s="1354"/>
      <c r="B40" s="1355"/>
      <c r="C40" s="1354"/>
      <c r="D40" s="1354"/>
      <c r="E40" s="1354"/>
      <c r="F40" s="1354"/>
      <c r="G40" s="1354"/>
      <c r="H40" s="1354"/>
      <c r="I40" s="1354"/>
      <c r="J40" s="1354"/>
      <c r="K40" s="1354"/>
      <c r="L40" s="1354"/>
    </row>
    <row r="41" spans="1:12">
      <c r="A41" s="1354"/>
      <c r="B41" s="1355"/>
      <c r="C41" s="1354"/>
      <c r="D41" s="1354"/>
      <c r="E41" s="1354"/>
      <c r="F41" s="1354"/>
      <c r="G41" s="1354"/>
      <c r="H41" s="1354"/>
      <c r="I41" s="1354"/>
      <c r="J41" s="1354"/>
      <c r="K41" s="1354"/>
      <c r="L41" s="1354"/>
    </row>
    <row r="42" spans="1:12">
      <c r="A42" s="1354"/>
      <c r="B42" s="1355"/>
      <c r="C42" s="1354"/>
      <c r="D42" s="1354"/>
      <c r="E42" s="1354"/>
      <c r="F42" s="1354"/>
      <c r="G42" s="1354"/>
      <c r="H42" s="1354"/>
      <c r="I42" s="1354"/>
      <c r="J42" s="1354"/>
      <c r="K42" s="1354"/>
      <c r="L42" s="1354"/>
    </row>
  </sheetData>
  <dataValidations count="1">
    <dataValidation type="list" allowBlank="1" showInputMessage="1" showErrorMessage="1" sqref="J7:J42" xr:uid="{FF67B86E-062E-4BC1-AA22-0254A89DA0BC}">
      <formula1>"Low, Medium, High"</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88E85-68F1-46CF-ACD9-010556B7AF88}">
  <sheetPr>
    <tabColor theme="4" tint="0.39997558519241921"/>
    <pageSetUpPr autoPageBreaks="0"/>
  </sheetPr>
  <dimension ref="A1:Z21"/>
  <sheetViews>
    <sheetView zoomScale="80" zoomScaleNormal="80" workbookViewId="0">
      <selection activeCell="E29" sqref="E29"/>
    </sheetView>
  </sheetViews>
  <sheetFormatPr defaultColWidth="9.26953125" defaultRowHeight="14"/>
  <cols>
    <col min="1" max="1" width="62" style="228" customWidth="1"/>
    <col min="2" max="2" width="12.7265625" style="229" customWidth="1"/>
    <col min="3" max="3" width="16.81640625" style="228" customWidth="1"/>
    <col min="4" max="4" width="12.453125" style="228" customWidth="1"/>
    <col min="5" max="5" width="25.7265625" style="228" customWidth="1"/>
    <col min="6" max="6" width="33" style="228" customWidth="1"/>
    <col min="7" max="7" width="12.453125" style="228" customWidth="1"/>
    <col min="8" max="8" width="34.54296875" style="228" customWidth="1"/>
    <col min="9" max="9" width="19.26953125" style="228" customWidth="1"/>
    <col min="10" max="10" width="45.26953125" style="228" customWidth="1"/>
    <col min="11" max="11" width="35.54296875" style="228" customWidth="1"/>
    <col min="12" max="18" width="9.7265625" style="228" customWidth="1"/>
    <col min="19" max="23" width="29.7265625" style="228" customWidth="1"/>
    <col min="24" max="25" width="12.453125" style="228" customWidth="1"/>
    <col min="26" max="26" width="23.453125" style="228" customWidth="1"/>
    <col min="27" max="27" width="4.7265625" style="229" customWidth="1"/>
    <col min="28" max="16384" width="9.26953125" style="229"/>
  </cols>
  <sheetData>
    <row r="1" spans="1:26" s="46" customFormat="1" ht="23.5">
      <c r="A1" s="56" t="str">
        <f>'1.1 Cover'!A1</f>
        <v>Regulatory Reporting Pack</v>
      </c>
    </row>
    <row r="2" spans="1:26" s="46" customFormat="1" ht="23.5">
      <c r="A2" s="56" t="str">
        <f>'1.1 Cover'!A2</f>
        <v>Price base - 2018/19</v>
      </c>
    </row>
    <row r="3" spans="1:26" s="46" customFormat="1" ht="23.5">
      <c r="A3" s="56" t="str">
        <f>'1.1 Cover'!A3</f>
        <v>Regulatory Year: April 2022 - March 2023</v>
      </c>
    </row>
    <row r="4" spans="1:26" s="261" customFormat="1" ht="23.5">
      <c r="A4" s="260" t="s">
        <v>3449</v>
      </c>
    </row>
    <row r="6" spans="1:26" s="1352" customFormat="1" ht="153" customHeight="1">
      <c r="A6" s="1353" t="s">
        <v>3438</v>
      </c>
      <c r="B6" s="1353" t="s">
        <v>2193</v>
      </c>
      <c r="C6" s="1353" t="s">
        <v>3439</v>
      </c>
      <c r="D6" s="1353" t="s">
        <v>3440</v>
      </c>
      <c r="E6" s="1353" t="s">
        <v>3441</v>
      </c>
      <c r="F6" s="1353" t="s">
        <v>3442</v>
      </c>
      <c r="G6" s="1353" t="s">
        <v>3443</v>
      </c>
      <c r="H6" s="1353" t="s">
        <v>3444</v>
      </c>
      <c r="I6" s="1353" t="s">
        <v>3445</v>
      </c>
      <c r="J6" s="1353" t="s">
        <v>3446</v>
      </c>
      <c r="K6" s="1353" t="s">
        <v>3447</v>
      </c>
      <c r="L6" s="1351"/>
      <c r="M6" s="1351"/>
      <c r="N6" s="1351"/>
      <c r="O6" s="1351"/>
      <c r="P6" s="1351"/>
      <c r="Q6" s="1351"/>
      <c r="R6" s="1351"/>
      <c r="S6" s="1351"/>
      <c r="T6" s="1351"/>
      <c r="U6" s="1351"/>
      <c r="V6" s="1351"/>
      <c r="W6" s="1351"/>
      <c r="X6" s="1351"/>
      <c r="Y6" s="1351"/>
      <c r="Z6" s="1351"/>
    </row>
    <row r="7" spans="1:26">
      <c r="A7" s="1354"/>
      <c r="B7" s="1355"/>
      <c r="C7" s="1354"/>
      <c r="D7" s="1354"/>
      <c r="E7" s="1354"/>
      <c r="F7" s="1354"/>
      <c r="G7" s="1354"/>
      <c r="H7" s="1354"/>
      <c r="I7" s="1354"/>
      <c r="J7" s="1354"/>
      <c r="K7" s="1354"/>
    </row>
    <row r="8" spans="1:26">
      <c r="A8" s="1354"/>
      <c r="B8" s="1355"/>
      <c r="C8" s="1354"/>
      <c r="D8" s="1354"/>
      <c r="E8" s="1354"/>
      <c r="F8" s="1354"/>
      <c r="G8" s="1354"/>
      <c r="H8" s="1354"/>
      <c r="I8" s="1354"/>
      <c r="J8" s="1354"/>
      <c r="K8" s="1354"/>
    </row>
    <row r="9" spans="1:26">
      <c r="A9" s="1354"/>
      <c r="B9" s="1355"/>
      <c r="C9" s="1354"/>
      <c r="D9" s="1354"/>
      <c r="E9" s="1354"/>
      <c r="F9" s="1354"/>
      <c r="G9" s="1354"/>
      <c r="H9" s="1354"/>
      <c r="I9" s="1354"/>
      <c r="J9" s="1354"/>
      <c r="K9" s="1354"/>
    </row>
    <row r="10" spans="1:26">
      <c r="A10" s="1354"/>
      <c r="B10" s="1355"/>
      <c r="C10" s="1354"/>
      <c r="D10" s="1354"/>
      <c r="E10" s="1354"/>
      <c r="F10" s="1354"/>
      <c r="G10" s="1354"/>
      <c r="H10" s="1354"/>
      <c r="I10" s="1354"/>
      <c r="J10" s="1354"/>
      <c r="K10" s="1354"/>
    </row>
    <row r="11" spans="1:26">
      <c r="A11" s="1354"/>
      <c r="B11" s="1355"/>
      <c r="C11" s="1354"/>
      <c r="D11" s="1354"/>
      <c r="E11" s="1354"/>
      <c r="F11" s="1354"/>
      <c r="G11" s="1354"/>
      <c r="H11" s="1354"/>
      <c r="I11" s="1354"/>
      <c r="J11" s="1354"/>
      <c r="K11" s="1354"/>
    </row>
    <row r="12" spans="1:26">
      <c r="A12" s="1354"/>
      <c r="B12" s="1355"/>
      <c r="C12" s="1354"/>
      <c r="D12" s="1354"/>
      <c r="E12" s="1354"/>
      <c r="F12" s="1354"/>
      <c r="G12" s="1354"/>
      <c r="H12" s="1354"/>
      <c r="I12" s="1354"/>
      <c r="J12" s="1354"/>
      <c r="K12" s="1354"/>
    </row>
    <row r="13" spans="1:26">
      <c r="A13" s="1354"/>
      <c r="B13" s="1355"/>
      <c r="C13" s="1354"/>
      <c r="D13" s="1354"/>
      <c r="E13" s="1354"/>
      <c r="F13" s="1354"/>
      <c r="G13" s="1354"/>
      <c r="H13" s="1354"/>
      <c r="I13" s="1354"/>
      <c r="J13" s="1354"/>
      <c r="K13" s="1354"/>
    </row>
    <row r="14" spans="1:26">
      <c r="A14" s="1354"/>
      <c r="B14" s="1355"/>
      <c r="C14" s="1354"/>
      <c r="D14" s="1354"/>
      <c r="E14" s="1354"/>
      <c r="F14" s="1354"/>
      <c r="G14" s="1354"/>
      <c r="H14" s="1354"/>
      <c r="I14" s="1354"/>
      <c r="J14" s="1354"/>
      <c r="K14" s="1354"/>
    </row>
    <row r="15" spans="1:26">
      <c r="A15" s="1354"/>
      <c r="B15" s="1355"/>
      <c r="C15" s="1354"/>
      <c r="D15" s="1354"/>
      <c r="E15" s="1354"/>
      <c r="F15" s="1354"/>
      <c r="G15" s="1354"/>
      <c r="H15" s="1354"/>
      <c r="I15" s="1354"/>
      <c r="J15" s="1354"/>
      <c r="K15" s="1354"/>
    </row>
    <row r="16" spans="1:26">
      <c r="A16" s="1354"/>
      <c r="B16" s="1355"/>
      <c r="C16" s="1354"/>
      <c r="D16" s="1354"/>
      <c r="E16" s="1354"/>
      <c r="F16" s="1354"/>
      <c r="G16" s="1354"/>
      <c r="H16" s="1354"/>
      <c r="I16" s="1354"/>
      <c r="J16" s="1354"/>
      <c r="K16" s="1354"/>
    </row>
    <row r="17" spans="1:11">
      <c r="A17" s="1354"/>
      <c r="B17" s="1355"/>
      <c r="C17" s="1354"/>
      <c r="D17" s="1354"/>
      <c r="E17" s="1354"/>
      <c r="F17" s="1354"/>
      <c r="G17" s="1354"/>
      <c r="H17" s="1354"/>
      <c r="I17" s="1354"/>
      <c r="J17" s="1354"/>
      <c r="K17" s="1354"/>
    </row>
    <row r="18" spans="1:11">
      <c r="A18" s="1354"/>
      <c r="B18" s="1355"/>
      <c r="C18" s="1354"/>
      <c r="D18" s="1354"/>
      <c r="E18" s="1354"/>
      <c r="F18" s="1354"/>
      <c r="G18" s="1354"/>
      <c r="H18" s="1354"/>
      <c r="I18" s="1354"/>
      <c r="J18" s="1354"/>
      <c r="K18" s="1354"/>
    </row>
    <row r="19" spans="1:11">
      <c r="A19" s="1354"/>
      <c r="B19" s="1355"/>
      <c r="C19" s="1354"/>
      <c r="D19" s="1354"/>
      <c r="E19" s="1354"/>
      <c r="F19" s="1354"/>
      <c r="G19" s="1354"/>
      <c r="H19" s="1354"/>
      <c r="I19" s="1354"/>
      <c r="J19" s="1354"/>
      <c r="K19" s="1354"/>
    </row>
    <row r="20" spans="1:11">
      <c r="A20" s="1354"/>
      <c r="B20" s="1355"/>
      <c r="C20" s="1354"/>
      <c r="D20" s="1354"/>
      <c r="E20" s="1354"/>
      <c r="F20" s="1354"/>
      <c r="G20" s="1354"/>
      <c r="H20" s="1354"/>
      <c r="I20" s="1354"/>
      <c r="J20" s="1354"/>
      <c r="K20" s="1354"/>
    </row>
    <row r="21" spans="1:11">
      <c r="A21" s="1354"/>
      <c r="B21" s="1355"/>
      <c r="C21" s="1354"/>
      <c r="D21" s="1354"/>
      <c r="E21" s="1354"/>
      <c r="F21" s="1354"/>
      <c r="G21" s="1354"/>
      <c r="H21" s="1354"/>
      <c r="I21" s="1354"/>
      <c r="J21" s="1354"/>
      <c r="K21" s="1354"/>
    </row>
  </sheetData>
  <dataValidations count="1">
    <dataValidation type="list" allowBlank="1" showInputMessage="1" showErrorMessage="1" sqref="I7:I21" xr:uid="{98D02F1B-7B06-4BEC-A123-B09F1D946A49}">
      <formula1>"Low, Medium, High"</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A9248-D63C-4EF9-9AA5-4820311EED55}">
  <sheetPr>
    <tabColor theme="4" tint="0.39997558519241921"/>
  </sheetPr>
  <dimension ref="A1:AI41"/>
  <sheetViews>
    <sheetView zoomScale="90" zoomScaleNormal="90" workbookViewId="0">
      <pane ySplit="8" topLeftCell="A12" activePane="bottomLeft" state="frozen"/>
      <selection activeCell="F13" sqref="F13"/>
      <selection pane="bottomLeft" activeCell="P13" sqref="P13:P39"/>
    </sheetView>
  </sheetViews>
  <sheetFormatPr defaultColWidth="9.26953125" defaultRowHeight="14.5"/>
  <cols>
    <col min="1" max="3" width="1.7265625" customWidth="1"/>
    <col min="4" max="4" width="8.26953125" bestFit="1" customWidth="1"/>
    <col min="5" max="5" width="8.7265625" bestFit="1" customWidth="1"/>
    <col min="6" max="6" width="22.26953125" bestFit="1" customWidth="1"/>
    <col min="7" max="7" width="7" customWidth="1"/>
    <col min="8" max="8" width="11.26953125" bestFit="1" customWidth="1"/>
    <col min="9" max="9" width="11.453125" bestFit="1" customWidth="1"/>
    <col min="10" max="10" width="9.453125" bestFit="1" customWidth="1"/>
    <col min="11" max="11" width="10.26953125" bestFit="1" customWidth="1"/>
    <col min="12" max="12" width="14.26953125" customWidth="1"/>
    <col min="13" max="13" width="5.7265625" customWidth="1"/>
    <col min="14" max="14" width="2.7265625" customWidth="1"/>
    <col min="15" max="15" width="5" customWidth="1"/>
    <col min="16" max="16" width="7.26953125" bestFit="1" customWidth="1"/>
    <col min="17" max="17" width="44" bestFit="1" customWidth="1"/>
    <col min="18" max="18" width="25" customWidth="1"/>
    <col min="19" max="19" width="20.453125" customWidth="1"/>
    <col min="20" max="20" width="28.54296875" customWidth="1"/>
    <col min="21" max="28" width="1.7265625" hidden="1" customWidth="1"/>
    <col min="29" max="29" width="5" bestFit="1" customWidth="1"/>
    <col min="30" max="30" width="7.7265625" customWidth="1"/>
  </cols>
  <sheetData>
    <row r="1" spans="1:35" s="46" customFormat="1"/>
    <row r="2" spans="1:35" s="46" customFormat="1"/>
    <row r="3" spans="1:35" s="46" customFormat="1"/>
    <row r="4" spans="1:35" s="46" customFormat="1" ht="23.5">
      <c r="A4" s="56" t="s">
        <v>2939</v>
      </c>
    </row>
    <row r="6" spans="1:35">
      <c r="AE6" s="1476" t="s">
        <v>1146</v>
      </c>
      <c r="AF6" s="1477"/>
      <c r="AG6" s="1477"/>
      <c r="AH6" s="1477"/>
      <c r="AI6" s="1478"/>
    </row>
    <row r="7" spans="1:35" s="43" customFormat="1">
      <c r="D7" s="55" t="s">
        <v>214</v>
      </c>
      <c r="E7" s="55" t="s">
        <v>215</v>
      </c>
      <c r="F7" s="55" t="s">
        <v>2157</v>
      </c>
      <c r="G7" s="55" t="s">
        <v>217</v>
      </c>
      <c r="H7" s="55" t="s">
        <v>2158</v>
      </c>
      <c r="I7" s="55" t="s">
        <v>219</v>
      </c>
      <c r="J7" s="55" t="s">
        <v>220</v>
      </c>
      <c r="K7" s="55" t="s">
        <v>221</v>
      </c>
      <c r="L7" s="55" t="s">
        <v>222</v>
      </c>
      <c r="M7" s="55" t="s">
        <v>223</v>
      </c>
      <c r="N7" s="55" t="s">
        <v>224</v>
      </c>
      <c r="O7" s="55" t="s">
        <v>2940</v>
      </c>
      <c r="P7" s="55" t="s">
        <v>226</v>
      </c>
      <c r="Q7" s="55" t="s">
        <v>237</v>
      </c>
      <c r="R7" s="55" t="s">
        <v>2193</v>
      </c>
      <c r="S7" s="1289" t="s">
        <v>3354</v>
      </c>
      <c r="T7" s="1290" t="s">
        <v>3355</v>
      </c>
      <c r="U7" s="54" t="s">
        <v>1378</v>
      </c>
      <c r="V7" s="54" t="s">
        <v>1379</v>
      </c>
      <c r="W7" s="54" t="s">
        <v>1380</v>
      </c>
      <c r="X7" s="54" t="s">
        <v>1381</v>
      </c>
      <c r="Y7" s="54" t="s">
        <v>1382</v>
      </c>
      <c r="Z7" s="54" t="s">
        <v>1383</v>
      </c>
      <c r="AA7" s="54" t="s">
        <v>1384</v>
      </c>
      <c r="AB7" s="54" t="s">
        <v>1385</v>
      </c>
      <c r="AC7" s="43" t="s">
        <v>1387</v>
      </c>
      <c r="AE7" s="52">
        <v>2022</v>
      </c>
      <c r="AF7" s="51">
        <v>2023</v>
      </c>
      <c r="AG7" s="51">
        <v>2024</v>
      </c>
      <c r="AH7" s="51">
        <v>2025</v>
      </c>
      <c r="AI7" s="50">
        <v>2026</v>
      </c>
    </row>
    <row r="8" spans="1:35">
      <c r="S8" s="43"/>
      <c r="T8" s="43"/>
      <c r="U8" s="43"/>
      <c r="V8" s="43"/>
    </row>
    <row r="9" spans="1:35" s="1" customFormat="1" ht="18">
      <c r="A9" s="2" t="s">
        <v>2182</v>
      </c>
      <c r="B9" s="2"/>
    </row>
    <row r="11" spans="1:35" s="1" customFormat="1" ht="14">
      <c r="A11" s="42"/>
      <c r="B11" s="48" t="s">
        <v>2941</v>
      </c>
    </row>
    <row r="13" spans="1:35">
      <c r="D13" t="s">
        <v>238</v>
      </c>
      <c r="E13" t="s">
        <v>262</v>
      </c>
      <c r="F13" t="s">
        <v>239</v>
      </c>
      <c r="G13" t="s">
        <v>2161</v>
      </c>
      <c r="H13" t="s">
        <v>241</v>
      </c>
      <c r="I13" t="s">
        <v>1401</v>
      </c>
      <c r="J13" t="s">
        <v>107</v>
      </c>
      <c r="K13" t="s">
        <v>166</v>
      </c>
      <c r="L13" t="s">
        <v>456</v>
      </c>
      <c r="M13" t="s">
        <v>269</v>
      </c>
      <c r="O13" s="217" t="s">
        <v>287</v>
      </c>
      <c r="P13" t="s">
        <v>248</v>
      </c>
      <c r="Q13" s="888"/>
      <c r="R13" s="888"/>
      <c r="S13" s="890"/>
      <c r="T13" s="890"/>
      <c r="U13" s="307"/>
      <c r="V13" s="307"/>
      <c r="AC13" t="s">
        <v>1390</v>
      </c>
      <c r="AD13" s="49"/>
      <c r="AE13" s="1268"/>
      <c r="AF13" s="1268"/>
      <c r="AG13" s="1268"/>
      <c r="AH13" s="1268"/>
      <c r="AI13" s="1268"/>
    </row>
    <row r="14" spans="1:35">
      <c r="D14" t="s">
        <v>238</v>
      </c>
      <c r="E14" t="s">
        <v>262</v>
      </c>
      <c r="F14" t="s">
        <v>239</v>
      </c>
      <c r="G14" t="s">
        <v>2161</v>
      </c>
      <c r="H14" t="s">
        <v>241</v>
      </c>
      <c r="I14" t="s">
        <v>1401</v>
      </c>
      <c r="J14" t="s">
        <v>107</v>
      </c>
      <c r="K14" t="s">
        <v>166</v>
      </c>
      <c r="L14" t="s">
        <v>456</v>
      </c>
      <c r="M14" t="s">
        <v>269</v>
      </c>
      <c r="O14" s="217" t="s">
        <v>287</v>
      </c>
      <c r="P14" t="s">
        <v>248</v>
      </c>
      <c r="Q14" s="888"/>
      <c r="R14" s="888"/>
      <c r="S14" s="890"/>
      <c r="T14" s="890"/>
      <c r="U14" s="307"/>
      <c r="V14" s="307"/>
      <c r="AC14" t="s">
        <v>1390</v>
      </c>
      <c r="AD14" s="49"/>
      <c r="AE14" s="1268"/>
      <c r="AF14" s="1268"/>
      <c r="AG14" s="1268"/>
      <c r="AH14" s="1268"/>
      <c r="AI14" s="1268"/>
    </row>
    <row r="15" spans="1:35">
      <c r="D15" t="s">
        <v>238</v>
      </c>
      <c r="E15" t="s">
        <v>262</v>
      </c>
      <c r="F15" t="s">
        <v>239</v>
      </c>
      <c r="G15" t="s">
        <v>2161</v>
      </c>
      <c r="H15" t="s">
        <v>241</v>
      </c>
      <c r="I15" t="s">
        <v>1401</v>
      </c>
      <c r="J15" t="s">
        <v>107</v>
      </c>
      <c r="K15" t="s">
        <v>166</v>
      </c>
      <c r="L15" t="s">
        <v>456</v>
      </c>
      <c r="M15" t="s">
        <v>269</v>
      </c>
      <c r="O15" s="217" t="s">
        <v>287</v>
      </c>
      <c r="P15" t="s">
        <v>248</v>
      </c>
      <c r="Q15" s="888"/>
      <c r="R15" s="888"/>
      <c r="S15" s="890"/>
      <c r="T15" s="890"/>
      <c r="U15" s="307"/>
      <c r="V15" s="307"/>
      <c r="AC15" t="s">
        <v>1390</v>
      </c>
      <c r="AD15" s="49"/>
      <c r="AE15" s="1268"/>
      <c r="AF15" s="1268"/>
      <c r="AG15" s="1268"/>
      <c r="AH15" s="1268"/>
      <c r="AI15" s="1268"/>
    </row>
    <row r="16" spans="1:35">
      <c r="D16" t="s">
        <v>238</v>
      </c>
      <c r="E16" t="s">
        <v>262</v>
      </c>
      <c r="F16" t="s">
        <v>239</v>
      </c>
      <c r="G16" t="s">
        <v>2161</v>
      </c>
      <c r="H16" t="s">
        <v>241</v>
      </c>
      <c r="I16" t="s">
        <v>1401</v>
      </c>
      <c r="J16" t="s">
        <v>107</v>
      </c>
      <c r="K16" t="s">
        <v>166</v>
      </c>
      <c r="L16" t="s">
        <v>456</v>
      </c>
      <c r="M16" t="s">
        <v>269</v>
      </c>
      <c r="O16" s="217" t="s">
        <v>287</v>
      </c>
      <c r="P16" t="s">
        <v>248</v>
      </c>
      <c r="Q16" s="888"/>
      <c r="R16" s="888"/>
      <c r="S16" s="890"/>
      <c r="T16" s="890"/>
      <c r="U16" s="307"/>
      <c r="V16" s="307"/>
      <c r="AC16" t="s">
        <v>1390</v>
      </c>
      <c r="AD16" s="49"/>
      <c r="AE16" s="1268"/>
      <c r="AF16" s="1268"/>
      <c r="AG16" s="1268"/>
      <c r="AH16" s="1268"/>
      <c r="AI16" s="1268"/>
    </row>
    <row r="17" spans="4:35">
      <c r="D17" t="s">
        <v>238</v>
      </c>
      <c r="E17" t="s">
        <v>262</v>
      </c>
      <c r="F17" t="s">
        <v>239</v>
      </c>
      <c r="G17" t="s">
        <v>2161</v>
      </c>
      <c r="H17" t="s">
        <v>241</v>
      </c>
      <c r="I17" t="s">
        <v>1401</v>
      </c>
      <c r="J17" t="s">
        <v>107</v>
      </c>
      <c r="K17" t="s">
        <v>166</v>
      </c>
      <c r="L17" t="s">
        <v>456</v>
      </c>
      <c r="M17" t="s">
        <v>269</v>
      </c>
      <c r="O17" s="217" t="s">
        <v>287</v>
      </c>
      <c r="P17" t="s">
        <v>248</v>
      </c>
      <c r="Q17" s="888"/>
      <c r="R17" s="888"/>
      <c r="S17" s="890"/>
      <c r="T17" s="890"/>
      <c r="U17" s="307"/>
      <c r="V17" s="307"/>
      <c r="AC17" t="s">
        <v>1390</v>
      </c>
      <c r="AD17" s="49"/>
      <c r="AE17" s="1268"/>
      <c r="AF17" s="1268"/>
      <c r="AG17" s="1268"/>
      <c r="AH17" s="1268"/>
      <c r="AI17" s="1268"/>
    </row>
    <row r="18" spans="4:35">
      <c r="D18" t="s">
        <v>238</v>
      </c>
      <c r="E18" t="s">
        <v>262</v>
      </c>
      <c r="F18" t="s">
        <v>239</v>
      </c>
      <c r="G18" t="s">
        <v>2161</v>
      </c>
      <c r="H18" t="s">
        <v>241</v>
      </c>
      <c r="I18" t="s">
        <v>1401</v>
      </c>
      <c r="J18" t="s">
        <v>107</v>
      </c>
      <c r="K18" t="s">
        <v>166</v>
      </c>
      <c r="L18" t="s">
        <v>456</v>
      </c>
      <c r="M18" t="s">
        <v>269</v>
      </c>
      <c r="O18" s="217" t="s">
        <v>287</v>
      </c>
      <c r="P18" t="s">
        <v>248</v>
      </c>
      <c r="Q18" s="888"/>
      <c r="R18" s="888"/>
      <c r="S18" s="890"/>
      <c r="T18" s="890"/>
      <c r="U18" s="307"/>
      <c r="V18" s="307"/>
      <c r="AC18" t="s">
        <v>1390</v>
      </c>
      <c r="AD18" s="49"/>
      <c r="AE18" s="1268"/>
      <c r="AF18" s="1268"/>
      <c r="AG18" s="1268"/>
      <c r="AH18" s="1268"/>
      <c r="AI18" s="1268"/>
    </row>
    <row r="19" spans="4:35">
      <c r="D19" t="s">
        <v>238</v>
      </c>
      <c r="E19" t="s">
        <v>262</v>
      </c>
      <c r="F19" t="s">
        <v>239</v>
      </c>
      <c r="G19" t="s">
        <v>2161</v>
      </c>
      <c r="H19" t="s">
        <v>241</v>
      </c>
      <c r="I19" t="s">
        <v>1401</v>
      </c>
      <c r="J19" t="s">
        <v>107</v>
      </c>
      <c r="K19" t="s">
        <v>166</v>
      </c>
      <c r="L19" t="s">
        <v>456</v>
      </c>
      <c r="M19" t="s">
        <v>269</v>
      </c>
      <c r="O19" s="217" t="s">
        <v>287</v>
      </c>
      <c r="P19" t="s">
        <v>248</v>
      </c>
      <c r="Q19" s="888"/>
      <c r="R19" s="888"/>
      <c r="S19" s="890"/>
      <c r="T19" s="890"/>
      <c r="U19" s="307"/>
      <c r="V19" s="307"/>
      <c r="AC19" t="s">
        <v>1390</v>
      </c>
      <c r="AD19" s="49"/>
      <c r="AE19" s="1268"/>
      <c r="AF19" s="1268"/>
      <c r="AG19" s="1268"/>
      <c r="AH19" s="1268"/>
      <c r="AI19" s="1268"/>
    </row>
    <row r="20" spans="4:35">
      <c r="D20" t="s">
        <v>238</v>
      </c>
      <c r="E20" t="s">
        <v>262</v>
      </c>
      <c r="F20" t="s">
        <v>239</v>
      </c>
      <c r="G20" t="s">
        <v>2161</v>
      </c>
      <c r="H20" t="s">
        <v>241</v>
      </c>
      <c r="I20" t="s">
        <v>1401</v>
      </c>
      <c r="J20" t="s">
        <v>107</v>
      </c>
      <c r="K20" t="s">
        <v>166</v>
      </c>
      <c r="L20" t="s">
        <v>456</v>
      </c>
      <c r="M20" t="s">
        <v>269</v>
      </c>
      <c r="O20" s="217" t="s">
        <v>287</v>
      </c>
      <c r="P20" t="s">
        <v>248</v>
      </c>
      <c r="Q20" s="888"/>
      <c r="R20" s="888"/>
      <c r="S20" s="890"/>
      <c r="T20" s="890"/>
      <c r="U20" s="307"/>
      <c r="V20" s="307"/>
      <c r="AC20" t="s">
        <v>1390</v>
      </c>
      <c r="AD20" s="49"/>
      <c r="AE20" s="1268"/>
      <c r="AF20" s="1268"/>
      <c r="AG20" s="1268"/>
      <c r="AH20" s="1268"/>
      <c r="AI20" s="1268"/>
    </row>
    <row r="21" spans="4:35">
      <c r="D21" t="s">
        <v>238</v>
      </c>
      <c r="E21" t="s">
        <v>262</v>
      </c>
      <c r="F21" t="s">
        <v>239</v>
      </c>
      <c r="G21" t="s">
        <v>2161</v>
      </c>
      <c r="H21" t="s">
        <v>241</v>
      </c>
      <c r="I21" t="s">
        <v>1401</v>
      </c>
      <c r="J21" t="s">
        <v>107</v>
      </c>
      <c r="K21" t="s">
        <v>166</v>
      </c>
      <c r="L21" t="s">
        <v>456</v>
      </c>
      <c r="M21" t="s">
        <v>269</v>
      </c>
      <c r="O21" s="217" t="s">
        <v>287</v>
      </c>
      <c r="P21" t="s">
        <v>248</v>
      </c>
      <c r="Q21" s="888"/>
      <c r="R21" s="888"/>
      <c r="S21" s="890"/>
      <c r="T21" s="890"/>
      <c r="U21" s="307"/>
      <c r="V21" s="307"/>
      <c r="AC21" t="s">
        <v>1390</v>
      </c>
      <c r="AD21" s="49"/>
      <c r="AE21" s="1268"/>
      <c r="AF21" s="1268"/>
      <c r="AG21" s="1268"/>
      <c r="AH21" s="1268"/>
      <c r="AI21" s="1268"/>
    </row>
    <row r="22" spans="4:35">
      <c r="D22" t="s">
        <v>238</v>
      </c>
      <c r="E22" t="s">
        <v>262</v>
      </c>
      <c r="F22" t="s">
        <v>239</v>
      </c>
      <c r="G22" t="s">
        <v>2161</v>
      </c>
      <c r="H22" t="s">
        <v>241</v>
      </c>
      <c r="I22" t="s">
        <v>1401</v>
      </c>
      <c r="J22" t="s">
        <v>107</v>
      </c>
      <c r="K22" t="s">
        <v>166</v>
      </c>
      <c r="L22" t="s">
        <v>456</v>
      </c>
      <c r="M22" t="s">
        <v>269</v>
      </c>
      <c r="O22" s="217" t="s">
        <v>287</v>
      </c>
      <c r="P22" t="s">
        <v>248</v>
      </c>
      <c r="Q22" s="888"/>
      <c r="R22" s="888"/>
      <c r="S22" s="890"/>
      <c r="T22" s="890"/>
      <c r="U22" s="307"/>
      <c r="V22" s="307"/>
      <c r="AC22" t="s">
        <v>1390</v>
      </c>
      <c r="AD22" s="49"/>
      <c r="AE22" s="1268"/>
      <c r="AF22" s="1268"/>
      <c r="AG22" s="1268"/>
      <c r="AH22" s="1268"/>
      <c r="AI22" s="1268"/>
    </row>
    <row r="23" spans="4:35">
      <c r="D23" t="s">
        <v>238</v>
      </c>
      <c r="E23" t="s">
        <v>262</v>
      </c>
      <c r="F23" t="s">
        <v>239</v>
      </c>
      <c r="G23" t="s">
        <v>2161</v>
      </c>
      <c r="H23" t="s">
        <v>241</v>
      </c>
      <c r="I23" t="s">
        <v>1401</v>
      </c>
      <c r="J23" t="s">
        <v>107</v>
      </c>
      <c r="K23" t="s">
        <v>166</v>
      </c>
      <c r="L23" t="s">
        <v>456</v>
      </c>
      <c r="M23" t="s">
        <v>269</v>
      </c>
      <c r="O23" s="217" t="s">
        <v>287</v>
      </c>
      <c r="P23" t="s">
        <v>248</v>
      </c>
      <c r="Q23" s="888"/>
      <c r="R23" s="888"/>
      <c r="S23" s="890"/>
      <c r="T23" s="890"/>
      <c r="U23" s="307"/>
      <c r="V23" s="307"/>
      <c r="AC23" t="s">
        <v>1390</v>
      </c>
      <c r="AD23" s="49"/>
      <c r="AE23" s="1268"/>
      <c r="AF23" s="1268"/>
      <c r="AG23" s="1268"/>
      <c r="AH23" s="1268"/>
      <c r="AI23" s="1268"/>
    </row>
    <row r="24" spans="4:35">
      <c r="D24" t="s">
        <v>238</v>
      </c>
      <c r="E24" t="s">
        <v>262</v>
      </c>
      <c r="F24" t="s">
        <v>239</v>
      </c>
      <c r="G24" t="s">
        <v>2161</v>
      </c>
      <c r="H24" t="s">
        <v>241</v>
      </c>
      <c r="I24" t="s">
        <v>1401</v>
      </c>
      <c r="J24" t="s">
        <v>107</v>
      </c>
      <c r="K24" t="s">
        <v>166</v>
      </c>
      <c r="L24" t="s">
        <v>456</v>
      </c>
      <c r="M24" t="s">
        <v>269</v>
      </c>
      <c r="O24" s="217" t="s">
        <v>287</v>
      </c>
      <c r="P24" t="s">
        <v>248</v>
      </c>
      <c r="Q24" s="888"/>
      <c r="R24" s="888"/>
      <c r="S24" s="890"/>
      <c r="T24" s="890"/>
      <c r="U24" s="307"/>
      <c r="V24" s="307"/>
      <c r="AC24" t="s">
        <v>1390</v>
      </c>
      <c r="AD24" s="49"/>
      <c r="AE24" s="1268"/>
      <c r="AF24" s="1268"/>
      <c r="AG24" s="1268"/>
      <c r="AH24" s="1268"/>
      <c r="AI24" s="1268"/>
    </row>
    <row r="25" spans="4:35">
      <c r="D25" t="s">
        <v>238</v>
      </c>
      <c r="E25" t="s">
        <v>262</v>
      </c>
      <c r="F25" t="s">
        <v>239</v>
      </c>
      <c r="G25" t="s">
        <v>2161</v>
      </c>
      <c r="H25" t="s">
        <v>241</v>
      </c>
      <c r="I25" t="s">
        <v>1401</v>
      </c>
      <c r="J25" t="s">
        <v>107</v>
      </c>
      <c r="K25" t="s">
        <v>166</v>
      </c>
      <c r="L25" t="s">
        <v>456</v>
      </c>
      <c r="M25" t="s">
        <v>269</v>
      </c>
      <c r="O25" s="217" t="s">
        <v>287</v>
      </c>
      <c r="P25" t="s">
        <v>248</v>
      </c>
      <c r="Q25" s="888"/>
      <c r="R25" s="888"/>
      <c r="S25" s="890"/>
      <c r="T25" s="890"/>
      <c r="U25" s="307"/>
      <c r="V25" s="307"/>
      <c r="AC25" t="s">
        <v>1390</v>
      </c>
      <c r="AD25" s="49"/>
      <c r="AE25" s="1268"/>
      <c r="AF25" s="1268"/>
      <c r="AG25" s="1268"/>
      <c r="AH25" s="1268"/>
      <c r="AI25" s="1268"/>
    </row>
    <row r="26" spans="4:35">
      <c r="D26" t="s">
        <v>238</v>
      </c>
      <c r="E26" t="s">
        <v>262</v>
      </c>
      <c r="F26" t="s">
        <v>239</v>
      </c>
      <c r="G26" t="s">
        <v>2161</v>
      </c>
      <c r="H26" t="s">
        <v>241</v>
      </c>
      <c r="I26" t="s">
        <v>1401</v>
      </c>
      <c r="J26" t="s">
        <v>107</v>
      </c>
      <c r="K26" t="s">
        <v>166</v>
      </c>
      <c r="L26" t="s">
        <v>456</v>
      </c>
      <c r="M26" t="s">
        <v>269</v>
      </c>
      <c r="O26" s="217" t="s">
        <v>287</v>
      </c>
      <c r="P26" t="s">
        <v>248</v>
      </c>
      <c r="Q26" s="888"/>
      <c r="R26" s="888"/>
      <c r="S26" s="890"/>
      <c r="T26" s="890"/>
      <c r="U26" s="307"/>
      <c r="V26" s="307"/>
      <c r="AC26" t="s">
        <v>1390</v>
      </c>
      <c r="AD26" s="49"/>
      <c r="AE26" s="1268"/>
      <c r="AF26" s="1268"/>
      <c r="AG26" s="1268"/>
      <c r="AH26" s="1268"/>
      <c r="AI26" s="1268"/>
    </row>
    <row r="27" spans="4:35">
      <c r="D27" t="s">
        <v>238</v>
      </c>
      <c r="E27" t="s">
        <v>262</v>
      </c>
      <c r="F27" t="s">
        <v>239</v>
      </c>
      <c r="G27" t="s">
        <v>2161</v>
      </c>
      <c r="H27" t="s">
        <v>241</v>
      </c>
      <c r="I27" t="s">
        <v>1401</v>
      </c>
      <c r="J27" t="s">
        <v>107</v>
      </c>
      <c r="K27" t="s">
        <v>166</v>
      </c>
      <c r="L27" t="s">
        <v>456</v>
      </c>
      <c r="M27" t="s">
        <v>269</v>
      </c>
      <c r="O27" s="217" t="s">
        <v>287</v>
      </c>
      <c r="P27" t="s">
        <v>248</v>
      </c>
      <c r="Q27" s="888"/>
      <c r="R27" s="888"/>
      <c r="S27" s="890"/>
      <c r="T27" s="890"/>
      <c r="U27" s="307"/>
      <c r="V27" s="307"/>
      <c r="AC27" t="s">
        <v>1390</v>
      </c>
      <c r="AD27" s="49"/>
      <c r="AE27" s="1268"/>
      <c r="AF27" s="1268"/>
      <c r="AG27" s="1268"/>
      <c r="AH27" s="1268"/>
      <c r="AI27" s="1268"/>
    </row>
    <row r="28" spans="4:35">
      <c r="D28" t="s">
        <v>238</v>
      </c>
      <c r="E28" t="s">
        <v>262</v>
      </c>
      <c r="F28" t="s">
        <v>239</v>
      </c>
      <c r="G28" t="s">
        <v>2161</v>
      </c>
      <c r="H28" t="s">
        <v>241</v>
      </c>
      <c r="I28" t="s">
        <v>1401</v>
      </c>
      <c r="J28" t="s">
        <v>107</v>
      </c>
      <c r="K28" t="s">
        <v>166</v>
      </c>
      <c r="L28" t="s">
        <v>456</v>
      </c>
      <c r="M28" t="s">
        <v>269</v>
      </c>
      <c r="O28" s="217" t="s">
        <v>287</v>
      </c>
      <c r="P28" t="s">
        <v>248</v>
      </c>
      <c r="Q28" s="888"/>
      <c r="R28" s="888"/>
      <c r="S28" s="890"/>
      <c r="T28" s="890"/>
      <c r="U28" s="307"/>
      <c r="V28" s="307"/>
      <c r="AC28" t="s">
        <v>1390</v>
      </c>
      <c r="AD28" s="49"/>
      <c r="AE28" s="1268"/>
      <c r="AF28" s="1268"/>
      <c r="AG28" s="1268"/>
      <c r="AH28" s="1268"/>
      <c r="AI28" s="1268"/>
    </row>
    <row r="29" spans="4:35">
      <c r="D29" t="s">
        <v>238</v>
      </c>
      <c r="E29" t="s">
        <v>262</v>
      </c>
      <c r="F29" t="s">
        <v>239</v>
      </c>
      <c r="G29" t="s">
        <v>2161</v>
      </c>
      <c r="H29" t="s">
        <v>241</v>
      </c>
      <c r="I29" t="s">
        <v>1401</v>
      </c>
      <c r="J29" t="s">
        <v>107</v>
      </c>
      <c r="K29" t="s">
        <v>166</v>
      </c>
      <c r="L29" t="s">
        <v>456</v>
      </c>
      <c r="M29" t="s">
        <v>269</v>
      </c>
      <c r="O29" s="217" t="s">
        <v>287</v>
      </c>
      <c r="P29" t="s">
        <v>248</v>
      </c>
      <c r="Q29" s="888"/>
      <c r="R29" s="888"/>
      <c r="S29" s="890"/>
      <c r="T29" s="890"/>
      <c r="U29" s="307"/>
      <c r="V29" s="307"/>
      <c r="AC29" t="s">
        <v>1390</v>
      </c>
      <c r="AD29" s="49"/>
      <c r="AE29" s="1268"/>
      <c r="AF29" s="1268"/>
      <c r="AG29" s="1268"/>
      <c r="AH29" s="1268"/>
      <c r="AI29" s="1268"/>
    </row>
    <row r="30" spans="4:35">
      <c r="D30" t="s">
        <v>238</v>
      </c>
      <c r="E30" t="s">
        <v>262</v>
      </c>
      <c r="F30" t="s">
        <v>239</v>
      </c>
      <c r="G30" t="s">
        <v>2161</v>
      </c>
      <c r="H30" t="s">
        <v>241</v>
      </c>
      <c r="I30" t="s">
        <v>1401</v>
      </c>
      <c r="J30" t="s">
        <v>107</v>
      </c>
      <c r="K30" t="s">
        <v>166</v>
      </c>
      <c r="L30" t="s">
        <v>456</v>
      </c>
      <c r="M30" t="s">
        <v>269</v>
      </c>
      <c r="O30" s="217" t="s">
        <v>287</v>
      </c>
      <c r="P30" t="s">
        <v>248</v>
      </c>
      <c r="Q30" s="888"/>
      <c r="R30" s="888"/>
      <c r="S30" s="890"/>
      <c r="T30" s="890"/>
      <c r="U30" s="307"/>
      <c r="V30" s="307"/>
      <c r="AC30" t="s">
        <v>1390</v>
      </c>
      <c r="AD30" s="49"/>
      <c r="AE30" s="1268"/>
      <c r="AF30" s="1268"/>
      <c r="AG30" s="1268"/>
      <c r="AH30" s="1268"/>
      <c r="AI30" s="1268"/>
    </row>
    <row r="31" spans="4:35">
      <c r="D31" t="s">
        <v>238</v>
      </c>
      <c r="E31" t="s">
        <v>262</v>
      </c>
      <c r="F31" t="s">
        <v>239</v>
      </c>
      <c r="G31" t="s">
        <v>2161</v>
      </c>
      <c r="H31" t="s">
        <v>241</v>
      </c>
      <c r="I31" t="s">
        <v>1401</v>
      </c>
      <c r="J31" t="s">
        <v>107</v>
      </c>
      <c r="K31" t="s">
        <v>166</v>
      </c>
      <c r="L31" t="s">
        <v>456</v>
      </c>
      <c r="M31" t="s">
        <v>269</v>
      </c>
      <c r="O31" s="217" t="s">
        <v>287</v>
      </c>
      <c r="P31" t="s">
        <v>248</v>
      </c>
      <c r="Q31" s="888"/>
      <c r="R31" s="888"/>
      <c r="S31" s="890"/>
      <c r="T31" s="890"/>
      <c r="U31" s="307"/>
      <c r="V31" s="307"/>
      <c r="AC31" t="s">
        <v>1390</v>
      </c>
      <c r="AD31" s="49"/>
      <c r="AE31" s="1268"/>
      <c r="AF31" s="1268"/>
      <c r="AG31" s="1268"/>
      <c r="AH31" s="1268"/>
      <c r="AI31" s="1268"/>
    </row>
    <row r="32" spans="4:35">
      <c r="D32" t="s">
        <v>238</v>
      </c>
      <c r="E32" t="s">
        <v>262</v>
      </c>
      <c r="F32" t="s">
        <v>239</v>
      </c>
      <c r="G32" t="s">
        <v>2161</v>
      </c>
      <c r="H32" t="s">
        <v>241</v>
      </c>
      <c r="I32" t="s">
        <v>1401</v>
      </c>
      <c r="J32" t="s">
        <v>107</v>
      </c>
      <c r="K32" t="s">
        <v>166</v>
      </c>
      <c r="L32" t="s">
        <v>456</v>
      </c>
      <c r="M32" t="s">
        <v>269</v>
      </c>
      <c r="O32" s="217" t="s">
        <v>287</v>
      </c>
      <c r="P32" t="s">
        <v>248</v>
      </c>
      <c r="Q32" s="888"/>
      <c r="R32" s="888"/>
      <c r="S32" s="890"/>
      <c r="T32" s="890"/>
      <c r="U32" s="307"/>
      <c r="V32" s="307"/>
      <c r="AC32" t="s">
        <v>1390</v>
      </c>
      <c r="AD32" s="49"/>
      <c r="AE32" s="1268"/>
      <c r="AF32" s="1268"/>
      <c r="AG32" s="1268"/>
      <c r="AH32" s="1268"/>
      <c r="AI32" s="1268"/>
    </row>
    <row r="33" spans="1:35">
      <c r="D33" t="s">
        <v>238</v>
      </c>
      <c r="E33" t="s">
        <v>262</v>
      </c>
      <c r="F33" t="s">
        <v>239</v>
      </c>
      <c r="G33" t="s">
        <v>2161</v>
      </c>
      <c r="H33" t="s">
        <v>241</v>
      </c>
      <c r="I33" t="s">
        <v>1401</v>
      </c>
      <c r="J33" t="s">
        <v>107</v>
      </c>
      <c r="K33" t="s">
        <v>166</v>
      </c>
      <c r="L33" t="s">
        <v>456</v>
      </c>
      <c r="M33" t="s">
        <v>269</v>
      </c>
      <c r="O33" s="217" t="s">
        <v>287</v>
      </c>
      <c r="P33" t="s">
        <v>248</v>
      </c>
      <c r="Q33" s="888"/>
      <c r="R33" s="888"/>
      <c r="S33" s="890"/>
      <c r="T33" s="890"/>
      <c r="U33" s="307"/>
      <c r="V33" s="307"/>
      <c r="AC33" t="s">
        <v>1390</v>
      </c>
      <c r="AD33" s="49"/>
      <c r="AE33" s="1268"/>
      <c r="AF33" s="1268"/>
      <c r="AG33" s="1268"/>
      <c r="AH33" s="1268"/>
      <c r="AI33" s="1268"/>
    </row>
    <row r="34" spans="1:35">
      <c r="D34" t="s">
        <v>238</v>
      </c>
      <c r="E34" t="s">
        <v>262</v>
      </c>
      <c r="F34" t="s">
        <v>239</v>
      </c>
      <c r="G34" t="s">
        <v>2161</v>
      </c>
      <c r="H34" t="s">
        <v>241</v>
      </c>
      <c r="I34" t="s">
        <v>1401</v>
      </c>
      <c r="J34" t="s">
        <v>107</v>
      </c>
      <c r="K34" t="s">
        <v>166</v>
      </c>
      <c r="L34" t="s">
        <v>456</v>
      </c>
      <c r="M34" t="s">
        <v>269</v>
      </c>
      <c r="O34" s="217" t="s">
        <v>287</v>
      </c>
      <c r="P34" t="s">
        <v>248</v>
      </c>
      <c r="Q34" s="888"/>
      <c r="R34" s="888"/>
      <c r="S34" s="890"/>
      <c r="T34" s="890"/>
      <c r="U34" s="307"/>
      <c r="V34" s="307"/>
      <c r="AC34" t="s">
        <v>1390</v>
      </c>
      <c r="AD34" s="49"/>
      <c r="AE34" s="1268"/>
      <c r="AF34" s="1268"/>
      <c r="AG34" s="1268"/>
      <c r="AH34" s="1268"/>
      <c r="AI34" s="1268"/>
    </row>
    <row r="35" spans="1:35">
      <c r="D35" t="s">
        <v>238</v>
      </c>
      <c r="E35" t="s">
        <v>262</v>
      </c>
      <c r="F35" t="s">
        <v>239</v>
      </c>
      <c r="G35" t="s">
        <v>2161</v>
      </c>
      <c r="H35" t="s">
        <v>241</v>
      </c>
      <c r="I35" t="s">
        <v>1401</v>
      </c>
      <c r="J35" t="s">
        <v>107</v>
      </c>
      <c r="K35" t="s">
        <v>166</v>
      </c>
      <c r="L35" t="s">
        <v>456</v>
      </c>
      <c r="M35" t="s">
        <v>269</v>
      </c>
      <c r="O35" s="217" t="s">
        <v>287</v>
      </c>
      <c r="P35" t="s">
        <v>248</v>
      </c>
      <c r="Q35" s="888"/>
      <c r="R35" s="888"/>
      <c r="S35" s="890"/>
      <c r="T35" s="890"/>
      <c r="U35" s="307"/>
      <c r="V35" s="307"/>
      <c r="AC35" t="s">
        <v>1390</v>
      </c>
      <c r="AD35" s="49"/>
      <c r="AE35" s="1268"/>
      <c r="AF35" s="1268"/>
      <c r="AG35" s="1268"/>
      <c r="AH35" s="1268"/>
      <c r="AI35" s="1268"/>
    </row>
    <row r="36" spans="1:35">
      <c r="D36" t="s">
        <v>238</v>
      </c>
      <c r="E36" t="s">
        <v>262</v>
      </c>
      <c r="F36" t="s">
        <v>239</v>
      </c>
      <c r="G36" t="s">
        <v>2161</v>
      </c>
      <c r="H36" t="s">
        <v>241</v>
      </c>
      <c r="I36" t="s">
        <v>1401</v>
      </c>
      <c r="J36" t="s">
        <v>107</v>
      </c>
      <c r="K36" t="s">
        <v>166</v>
      </c>
      <c r="L36" t="s">
        <v>456</v>
      </c>
      <c r="M36" t="s">
        <v>269</v>
      </c>
      <c r="O36" s="217" t="s">
        <v>287</v>
      </c>
      <c r="P36" t="s">
        <v>248</v>
      </c>
      <c r="Q36" s="888"/>
      <c r="R36" s="888"/>
      <c r="S36" s="890"/>
      <c r="T36" s="890"/>
      <c r="U36" s="307"/>
      <c r="V36" s="307"/>
      <c r="AC36" t="s">
        <v>1390</v>
      </c>
      <c r="AD36" s="49"/>
      <c r="AE36" s="1268"/>
      <c r="AF36" s="1268"/>
      <c r="AG36" s="1268"/>
      <c r="AH36" s="1268"/>
      <c r="AI36" s="1268"/>
    </row>
    <row r="37" spans="1:35">
      <c r="D37" t="s">
        <v>238</v>
      </c>
      <c r="E37" t="s">
        <v>262</v>
      </c>
      <c r="F37" t="s">
        <v>239</v>
      </c>
      <c r="G37" t="s">
        <v>2161</v>
      </c>
      <c r="H37" t="s">
        <v>241</v>
      </c>
      <c r="I37" t="s">
        <v>1401</v>
      </c>
      <c r="J37" t="s">
        <v>107</v>
      </c>
      <c r="K37" t="s">
        <v>166</v>
      </c>
      <c r="L37" t="s">
        <v>456</v>
      </c>
      <c r="M37" t="s">
        <v>269</v>
      </c>
      <c r="O37" s="217" t="s">
        <v>287</v>
      </c>
      <c r="P37" t="s">
        <v>248</v>
      </c>
      <c r="Q37" s="888"/>
      <c r="R37" s="888"/>
      <c r="S37" s="890"/>
      <c r="T37" s="890"/>
      <c r="U37" s="307"/>
      <c r="V37" s="307"/>
      <c r="AC37" t="s">
        <v>1390</v>
      </c>
      <c r="AD37" s="49"/>
      <c r="AE37" s="1268"/>
      <c r="AF37" s="1268"/>
      <c r="AG37" s="1268"/>
      <c r="AH37" s="1268"/>
      <c r="AI37" s="1268"/>
    </row>
    <row r="38" spans="1:35">
      <c r="D38" t="s">
        <v>238</v>
      </c>
      <c r="E38" t="s">
        <v>262</v>
      </c>
      <c r="F38" t="s">
        <v>239</v>
      </c>
      <c r="G38" t="s">
        <v>2161</v>
      </c>
      <c r="H38" t="s">
        <v>241</v>
      </c>
      <c r="I38" t="s">
        <v>1401</v>
      </c>
      <c r="J38" t="s">
        <v>107</v>
      </c>
      <c r="K38" t="s">
        <v>166</v>
      </c>
      <c r="L38" t="s">
        <v>456</v>
      </c>
      <c r="M38" t="s">
        <v>269</v>
      </c>
      <c r="O38" s="217" t="s">
        <v>287</v>
      </c>
      <c r="P38" t="s">
        <v>248</v>
      </c>
      <c r="Q38" s="888"/>
      <c r="R38" s="888"/>
      <c r="S38" s="890"/>
      <c r="T38" s="890"/>
      <c r="U38" s="307"/>
      <c r="V38" s="307"/>
      <c r="AC38" t="s">
        <v>1390</v>
      </c>
      <c r="AD38" s="49"/>
      <c r="AE38" s="1268"/>
      <c r="AF38" s="1268"/>
      <c r="AG38" s="1268"/>
      <c r="AH38" s="1268"/>
      <c r="AI38" s="1268"/>
    </row>
    <row r="39" spans="1:35" s="43" customFormat="1">
      <c r="D39" t="s">
        <v>238</v>
      </c>
      <c r="E39" t="s">
        <v>262</v>
      </c>
      <c r="F39" t="s">
        <v>239</v>
      </c>
      <c r="G39" t="s">
        <v>2161</v>
      </c>
      <c r="H39" t="s">
        <v>241</v>
      </c>
      <c r="I39" t="s">
        <v>1401</v>
      </c>
      <c r="J39" t="s">
        <v>107</v>
      </c>
      <c r="K39" t="s">
        <v>166</v>
      </c>
      <c r="L39" t="s">
        <v>456</v>
      </c>
      <c r="M39" t="s">
        <v>269</v>
      </c>
      <c r="N39"/>
      <c r="O39" s="217" t="s">
        <v>287</v>
      </c>
      <c r="P39" t="s">
        <v>248</v>
      </c>
      <c r="Q39" s="888"/>
      <c r="R39" s="888"/>
      <c r="S39" s="890"/>
      <c r="T39" s="890"/>
      <c r="U39" s="307"/>
      <c r="V39" s="307"/>
      <c r="W39"/>
      <c r="X39"/>
      <c r="Y39"/>
      <c r="Z39"/>
      <c r="AA39"/>
      <c r="AB39"/>
      <c r="AC39" t="s">
        <v>1390</v>
      </c>
      <c r="AD39" s="49"/>
      <c r="AE39" s="1268"/>
      <c r="AF39" s="1268"/>
      <c r="AG39" s="1268"/>
      <c r="AH39" s="1268"/>
      <c r="AI39" s="1268"/>
    </row>
    <row r="41" spans="1:35" s="46" customFormat="1" ht="18.5">
      <c r="A41" s="47" t="s">
        <v>1375</v>
      </c>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1283966-A50A-4A37-8BC2-B6C0FD1ECA63}">
          <x14:formula1>
            <xm:f>'1.3 Lists'!$AC$11:$AC$13</xm:f>
          </x14:formula1>
          <xm:sqref>Q13:Q39</xm:sqref>
        </x14:dataValidation>
      </x14:dataValidation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AEEAEE-BC61-4CF4-9F6B-17D82A37BDC8}">
  <sheetPr>
    <tabColor theme="4" tint="0.39997558519241921"/>
    <pageSetUpPr autoPageBreaks="0" fitToPage="1"/>
  </sheetPr>
  <dimension ref="A1:Q60"/>
  <sheetViews>
    <sheetView topLeftCell="A32" zoomScale="85" zoomScaleNormal="85" workbookViewId="0">
      <selection activeCell="B44" activeCellId="2" sqref="B10:B23 B27:B40 B44:C57"/>
    </sheetView>
  </sheetViews>
  <sheetFormatPr defaultRowHeight="14"/>
  <cols>
    <col min="1" max="1" width="4.7265625" style="768" customWidth="1"/>
    <col min="2" max="2" width="12" style="768" bestFit="1" customWidth="1"/>
    <col min="3" max="3" width="40.26953125" style="768" customWidth="1"/>
    <col min="4" max="4" width="74" style="768" bestFit="1" customWidth="1"/>
    <col min="5" max="5" width="12.7265625" style="768" bestFit="1" customWidth="1"/>
    <col min="6" max="6" width="17.26953125" style="768" bestFit="1" customWidth="1"/>
    <col min="7" max="7" width="3.26953125" style="768" customWidth="1"/>
    <col min="8" max="12" width="9.453125" style="768" customWidth="1"/>
    <col min="13" max="246" width="9.26953125" style="768"/>
    <col min="247" max="247" width="9.7265625" style="768" customWidth="1"/>
    <col min="248" max="248" width="62.7265625" style="768" customWidth="1"/>
    <col min="249" max="251" width="13.26953125" style="768" customWidth="1"/>
    <col min="252" max="252" width="13.7265625" style="768" customWidth="1"/>
    <col min="253" max="253" width="9.26953125" style="768"/>
    <col min="254" max="256" width="13.26953125" style="768" customWidth="1"/>
    <col min="257" max="257" width="13.7265625" style="768" customWidth="1"/>
    <col min="258" max="502" width="9.26953125" style="768"/>
    <col min="503" max="503" width="9.7265625" style="768" customWidth="1"/>
    <col min="504" max="504" width="62.7265625" style="768" customWidth="1"/>
    <col min="505" max="507" width="13.26953125" style="768" customWidth="1"/>
    <col min="508" max="508" width="13.7265625" style="768" customWidth="1"/>
    <col min="509" max="509" width="9.26953125" style="768"/>
    <col min="510" max="512" width="13.26953125" style="768" customWidth="1"/>
    <col min="513" max="513" width="13.7265625" style="768" customWidth="1"/>
    <col min="514" max="758" width="9.26953125" style="768"/>
    <col min="759" max="759" width="9.7265625" style="768" customWidth="1"/>
    <col min="760" max="760" width="62.7265625" style="768" customWidth="1"/>
    <col min="761" max="763" width="13.26953125" style="768" customWidth="1"/>
    <col min="764" max="764" width="13.7265625" style="768" customWidth="1"/>
    <col min="765" max="765" width="9.26953125" style="768"/>
    <col min="766" max="768" width="13.26953125" style="768" customWidth="1"/>
    <col min="769" max="769" width="13.7265625" style="768" customWidth="1"/>
    <col min="770" max="1014" width="9.26953125" style="768"/>
    <col min="1015" max="1015" width="9.7265625" style="768" customWidth="1"/>
    <col min="1016" max="1016" width="62.7265625" style="768" customWidth="1"/>
    <col min="1017" max="1019" width="13.26953125" style="768" customWidth="1"/>
    <col min="1020" max="1020" width="13.7265625" style="768" customWidth="1"/>
    <col min="1021" max="1021" width="9.26953125" style="768"/>
    <col min="1022" max="1024" width="13.26953125" style="768" customWidth="1"/>
    <col min="1025" max="1025" width="13.7265625" style="768" customWidth="1"/>
    <col min="1026" max="1270" width="9.26953125" style="768"/>
    <col min="1271" max="1271" width="9.7265625" style="768" customWidth="1"/>
    <col min="1272" max="1272" width="62.7265625" style="768" customWidth="1"/>
    <col min="1273" max="1275" width="13.26953125" style="768" customWidth="1"/>
    <col min="1276" max="1276" width="13.7265625" style="768" customWidth="1"/>
    <col min="1277" max="1277" width="9.26953125" style="768"/>
    <col min="1278" max="1280" width="13.26953125" style="768" customWidth="1"/>
    <col min="1281" max="1281" width="13.7265625" style="768" customWidth="1"/>
    <col min="1282" max="1526" width="9.26953125" style="768"/>
    <col min="1527" max="1527" width="9.7265625" style="768" customWidth="1"/>
    <col min="1528" max="1528" width="62.7265625" style="768" customWidth="1"/>
    <col min="1529" max="1531" width="13.26953125" style="768" customWidth="1"/>
    <col min="1532" max="1532" width="13.7265625" style="768" customWidth="1"/>
    <col min="1533" max="1533" width="9.26953125" style="768"/>
    <col min="1534" max="1536" width="13.26953125" style="768" customWidth="1"/>
    <col min="1537" max="1537" width="13.7265625" style="768" customWidth="1"/>
    <col min="1538" max="1782" width="9.26953125" style="768"/>
    <col min="1783" max="1783" width="9.7265625" style="768" customWidth="1"/>
    <col min="1784" max="1784" width="62.7265625" style="768" customWidth="1"/>
    <col min="1785" max="1787" width="13.26953125" style="768" customWidth="1"/>
    <col min="1788" max="1788" width="13.7265625" style="768" customWidth="1"/>
    <col min="1789" max="1789" width="9.26953125" style="768"/>
    <col min="1790" max="1792" width="13.26953125" style="768" customWidth="1"/>
    <col min="1793" max="1793" width="13.7265625" style="768" customWidth="1"/>
    <col min="1794" max="2038" width="9.26953125" style="768"/>
    <col min="2039" max="2039" width="9.7265625" style="768" customWidth="1"/>
    <col min="2040" max="2040" width="62.7265625" style="768" customWidth="1"/>
    <col min="2041" max="2043" width="13.26953125" style="768" customWidth="1"/>
    <col min="2044" max="2044" width="13.7265625" style="768" customWidth="1"/>
    <col min="2045" max="2045" width="9.26953125" style="768"/>
    <col min="2046" max="2048" width="13.26953125" style="768" customWidth="1"/>
    <col min="2049" max="2049" width="13.7265625" style="768" customWidth="1"/>
    <col min="2050" max="2294" width="9.26953125" style="768"/>
    <col min="2295" max="2295" width="9.7265625" style="768" customWidth="1"/>
    <col min="2296" max="2296" width="62.7265625" style="768" customWidth="1"/>
    <col min="2297" max="2299" width="13.26953125" style="768" customWidth="1"/>
    <col min="2300" max="2300" width="13.7265625" style="768" customWidth="1"/>
    <col min="2301" max="2301" width="9.26953125" style="768"/>
    <col min="2302" max="2304" width="13.26953125" style="768" customWidth="1"/>
    <col min="2305" max="2305" width="13.7265625" style="768" customWidth="1"/>
    <col min="2306" max="2550" width="9.26953125" style="768"/>
    <col min="2551" max="2551" width="9.7265625" style="768" customWidth="1"/>
    <col min="2552" max="2552" width="62.7265625" style="768" customWidth="1"/>
    <col min="2553" max="2555" width="13.26953125" style="768" customWidth="1"/>
    <col min="2556" max="2556" width="13.7265625" style="768" customWidth="1"/>
    <col min="2557" max="2557" width="9.26953125" style="768"/>
    <col min="2558" max="2560" width="13.26953125" style="768" customWidth="1"/>
    <col min="2561" max="2561" width="13.7265625" style="768" customWidth="1"/>
    <col min="2562" max="2806" width="9.26953125" style="768"/>
    <col min="2807" max="2807" width="9.7265625" style="768" customWidth="1"/>
    <col min="2808" max="2808" width="62.7265625" style="768" customWidth="1"/>
    <col min="2809" max="2811" width="13.26953125" style="768" customWidth="1"/>
    <col min="2812" max="2812" width="13.7265625" style="768" customWidth="1"/>
    <col min="2813" max="2813" width="9.26953125" style="768"/>
    <col min="2814" max="2816" width="13.26953125" style="768" customWidth="1"/>
    <col min="2817" max="2817" width="13.7265625" style="768" customWidth="1"/>
    <col min="2818" max="3062" width="9.26953125" style="768"/>
    <col min="3063" max="3063" width="9.7265625" style="768" customWidth="1"/>
    <col min="3064" max="3064" width="62.7265625" style="768" customWidth="1"/>
    <col min="3065" max="3067" width="13.26953125" style="768" customWidth="1"/>
    <col min="3068" max="3068" width="13.7265625" style="768" customWidth="1"/>
    <col min="3069" max="3069" width="9.26953125" style="768"/>
    <col min="3070" max="3072" width="13.26953125" style="768" customWidth="1"/>
    <col min="3073" max="3073" width="13.7265625" style="768" customWidth="1"/>
    <col min="3074" max="3318" width="9.26953125" style="768"/>
    <col min="3319" max="3319" width="9.7265625" style="768" customWidth="1"/>
    <col min="3320" max="3320" width="62.7265625" style="768" customWidth="1"/>
    <col min="3321" max="3323" width="13.26953125" style="768" customWidth="1"/>
    <col min="3324" max="3324" width="13.7265625" style="768" customWidth="1"/>
    <col min="3325" max="3325" width="9.26953125" style="768"/>
    <col min="3326" max="3328" width="13.26953125" style="768" customWidth="1"/>
    <col min="3329" max="3329" width="13.7265625" style="768" customWidth="1"/>
    <col min="3330" max="3574" width="9.26953125" style="768"/>
    <col min="3575" max="3575" width="9.7265625" style="768" customWidth="1"/>
    <col min="3576" max="3576" width="62.7265625" style="768" customWidth="1"/>
    <col min="3577" max="3579" width="13.26953125" style="768" customWidth="1"/>
    <col min="3580" max="3580" width="13.7265625" style="768" customWidth="1"/>
    <col min="3581" max="3581" width="9.26953125" style="768"/>
    <col min="3582" max="3584" width="13.26953125" style="768" customWidth="1"/>
    <col min="3585" max="3585" width="13.7265625" style="768" customWidth="1"/>
    <col min="3586" max="3830" width="9.26953125" style="768"/>
    <col min="3831" max="3831" width="9.7265625" style="768" customWidth="1"/>
    <col min="3832" max="3832" width="62.7265625" style="768" customWidth="1"/>
    <col min="3833" max="3835" width="13.26953125" style="768" customWidth="1"/>
    <col min="3836" max="3836" width="13.7265625" style="768" customWidth="1"/>
    <col min="3837" max="3837" width="9.26953125" style="768"/>
    <col min="3838" max="3840" width="13.26953125" style="768" customWidth="1"/>
    <col min="3841" max="3841" width="13.7265625" style="768" customWidth="1"/>
    <col min="3842" max="4086" width="9.26953125" style="768"/>
    <col min="4087" max="4087" width="9.7265625" style="768" customWidth="1"/>
    <col min="4088" max="4088" width="62.7265625" style="768" customWidth="1"/>
    <col min="4089" max="4091" width="13.26953125" style="768" customWidth="1"/>
    <col min="4092" max="4092" width="13.7265625" style="768" customWidth="1"/>
    <col min="4093" max="4093" width="9.26953125" style="768"/>
    <col min="4094" max="4096" width="13.26953125" style="768" customWidth="1"/>
    <col min="4097" max="4097" width="13.7265625" style="768" customWidth="1"/>
    <col min="4098" max="4342" width="9.26953125" style="768"/>
    <col min="4343" max="4343" width="9.7265625" style="768" customWidth="1"/>
    <col min="4344" max="4344" width="62.7265625" style="768" customWidth="1"/>
    <col min="4345" max="4347" width="13.26953125" style="768" customWidth="1"/>
    <col min="4348" max="4348" width="13.7265625" style="768" customWidth="1"/>
    <col min="4349" max="4349" width="9.26953125" style="768"/>
    <col min="4350" max="4352" width="13.26953125" style="768" customWidth="1"/>
    <col min="4353" max="4353" width="13.7265625" style="768" customWidth="1"/>
    <col min="4354" max="4598" width="9.26953125" style="768"/>
    <col min="4599" max="4599" width="9.7265625" style="768" customWidth="1"/>
    <col min="4600" max="4600" width="62.7265625" style="768" customWidth="1"/>
    <col min="4601" max="4603" width="13.26953125" style="768" customWidth="1"/>
    <col min="4604" max="4604" width="13.7265625" style="768" customWidth="1"/>
    <col min="4605" max="4605" width="9.26953125" style="768"/>
    <col min="4606" max="4608" width="13.26953125" style="768" customWidth="1"/>
    <col min="4609" max="4609" width="13.7265625" style="768" customWidth="1"/>
    <col min="4610" max="4854" width="9.26953125" style="768"/>
    <col min="4855" max="4855" width="9.7265625" style="768" customWidth="1"/>
    <col min="4856" max="4856" width="62.7265625" style="768" customWidth="1"/>
    <col min="4857" max="4859" width="13.26953125" style="768" customWidth="1"/>
    <col min="4860" max="4860" width="13.7265625" style="768" customWidth="1"/>
    <col min="4861" max="4861" width="9.26953125" style="768"/>
    <col min="4862" max="4864" width="13.26953125" style="768" customWidth="1"/>
    <col min="4865" max="4865" width="13.7265625" style="768" customWidth="1"/>
    <col min="4866" max="5110" width="9.26953125" style="768"/>
    <col min="5111" max="5111" width="9.7265625" style="768" customWidth="1"/>
    <col min="5112" max="5112" width="62.7265625" style="768" customWidth="1"/>
    <col min="5113" max="5115" width="13.26953125" style="768" customWidth="1"/>
    <col min="5116" max="5116" width="13.7265625" style="768" customWidth="1"/>
    <col min="5117" max="5117" width="9.26953125" style="768"/>
    <col min="5118" max="5120" width="13.26953125" style="768" customWidth="1"/>
    <col min="5121" max="5121" width="13.7265625" style="768" customWidth="1"/>
    <col min="5122" max="5366" width="9.26953125" style="768"/>
    <col min="5367" max="5367" width="9.7265625" style="768" customWidth="1"/>
    <col min="5368" max="5368" width="62.7265625" style="768" customWidth="1"/>
    <col min="5369" max="5371" width="13.26953125" style="768" customWidth="1"/>
    <col min="5372" max="5372" width="13.7265625" style="768" customWidth="1"/>
    <col min="5373" max="5373" width="9.26953125" style="768"/>
    <col min="5374" max="5376" width="13.26953125" style="768" customWidth="1"/>
    <col min="5377" max="5377" width="13.7265625" style="768" customWidth="1"/>
    <col min="5378" max="5622" width="9.26953125" style="768"/>
    <col min="5623" max="5623" width="9.7265625" style="768" customWidth="1"/>
    <col min="5624" max="5624" width="62.7265625" style="768" customWidth="1"/>
    <col min="5625" max="5627" width="13.26953125" style="768" customWidth="1"/>
    <col min="5628" max="5628" width="13.7265625" style="768" customWidth="1"/>
    <col min="5629" max="5629" width="9.26953125" style="768"/>
    <col min="5630" max="5632" width="13.26953125" style="768" customWidth="1"/>
    <col min="5633" max="5633" width="13.7265625" style="768" customWidth="1"/>
    <col min="5634" max="5878" width="9.26953125" style="768"/>
    <col min="5879" max="5879" width="9.7265625" style="768" customWidth="1"/>
    <col min="5880" max="5880" width="62.7265625" style="768" customWidth="1"/>
    <col min="5881" max="5883" width="13.26953125" style="768" customWidth="1"/>
    <col min="5884" max="5884" width="13.7265625" style="768" customWidth="1"/>
    <col min="5885" max="5885" width="9.26953125" style="768"/>
    <col min="5886" max="5888" width="13.26953125" style="768" customWidth="1"/>
    <col min="5889" max="5889" width="13.7265625" style="768" customWidth="1"/>
    <col min="5890" max="6134" width="9.26953125" style="768"/>
    <col min="6135" max="6135" width="9.7265625" style="768" customWidth="1"/>
    <col min="6136" max="6136" width="62.7265625" style="768" customWidth="1"/>
    <col min="6137" max="6139" width="13.26953125" style="768" customWidth="1"/>
    <col min="6140" max="6140" width="13.7265625" style="768" customWidth="1"/>
    <col min="6141" max="6141" width="9.26953125" style="768"/>
    <col min="6142" max="6144" width="13.26953125" style="768" customWidth="1"/>
    <col min="6145" max="6145" width="13.7265625" style="768" customWidth="1"/>
    <col min="6146" max="6390" width="9.26953125" style="768"/>
    <col min="6391" max="6391" width="9.7265625" style="768" customWidth="1"/>
    <col min="6392" max="6392" width="62.7265625" style="768" customWidth="1"/>
    <col min="6393" max="6395" width="13.26953125" style="768" customWidth="1"/>
    <col min="6396" max="6396" width="13.7265625" style="768" customWidth="1"/>
    <col min="6397" max="6397" width="9.26953125" style="768"/>
    <col min="6398" max="6400" width="13.26953125" style="768" customWidth="1"/>
    <col min="6401" max="6401" width="13.7265625" style="768" customWidth="1"/>
    <col min="6402" max="6646" width="9.26953125" style="768"/>
    <col min="6647" max="6647" width="9.7265625" style="768" customWidth="1"/>
    <col min="6648" max="6648" width="62.7265625" style="768" customWidth="1"/>
    <col min="6649" max="6651" width="13.26953125" style="768" customWidth="1"/>
    <col min="6652" max="6652" width="13.7265625" style="768" customWidth="1"/>
    <col min="6653" max="6653" width="9.26953125" style="768"/>
    <col min="6654" max="6656" width="13.26953125" style="768" customWidth="1"/>
    <col min="6657" max="6657" width="13.7265625" style="768" customWidth="1"/>
    <col min="6658" max="6902" width="9.26953125" style="768"/>
    <col min="6903" max="6903" width="9.7265625" style="768" customWidth="1"/>
    <col min="6904" max="6904" width="62.7265625" style="768" customWidth="1"/>
    <col min="6905" max="6907" width="13.26953125" style="768" customWidth="1"/>
    <col min="6908" max="6908" width="13.7265625" style="768" customWidth="1"/>
    <col min="6909" max="6909" width="9.26953125" style="768"/>
    <col min="6910" max="6912" width="13.26953125" style="768" customWidth="1"/>
    <col min="6913" max="6913" width="13.7265625" style="768" customWidth="1"/>
    <col min="6914" max="7158" width="9.26953125" style="768"/>
    <col min="7159" max="7159" width="9.7265625" style="768" customWidth="1"/>
    <col min="7160" max="7160" width="62.7265625" style="768" customWidth="1"/>
    <col min="7161" max="7163" width="13.26953125" style="768" customWidth="1"/>
    <col min="7164" max="7164" width="13.7265625" style="768" customWidth="1"/>
    <col min="7165" max="7165" width="9.26953125" style="768"/>
    <col min="7166" max="7168" width="13.26953125" style="768" customWidth="1"/>
    <col min="7169" max="7169" width="13.7265625" style="768" customWidth="1"/>
    <col min="7170" max="7414" width="9.26953125" style="768"/>
    <col min="7415" max="7415" width="9.7265625" style="768" customWidth="1"/>
    <col min="7416" max="7416" width="62.7265625" style="768" customWidth="1"/>
    <col min="7417" max="7419" width="13.26953125" style="768" customWidth="1"/>
    <col min="7420" max="7420" width="13.7265625" style="768" customWidth="1"/>
    <col min="7421" max="7421" width="9.26953125" style="768"/>
    <col min="7422" max="7424" width="13.26953125" style="768" customWidth="1"/>
    <col min="7425" max="7425" width="13.7265625" style="768" customWidth="1"/>
    <col min="7426" max="7670" width="9.26953125" style="768"/>
    <col min="7671" max="7671" width="9.7265625" style="768" customWidth="1"/>
    <col min="7672" max="7672" width="62.7265625" style="768" customWidth="1"/>
    <col min="7673" max="7675" width="13.26953125" style="768" customWidth="1"/>
    <col min="7676" max="7676" width="13.7265625" style="768" customWidth="1"/>
    <col min="7677" max="7677" width="9.26953125" style="768"/>
    <col min="7678" max="7680" width="13.26953125" style="768" customWidth="1"/>
    <col min="7681" max="7681" width="13.7265625" style="768" customWidth="1"/>
    <col min="7682" max="7926" width="9.26953125" style="768"/>
    <col min="7927" max="7927" width="9.7265625" style="768" customWidth="1"/>
    <col min="7928" max="7928" width="62.7265625" style="768" customWidth="1"/>
    <col min="7929" max="7931" width="13.26953125" style="768" customWidth="1"/>
    <col min="7932" max="7932" width="13.7265625" style="768" customWidth="1"/>
    <col min="7933" max="7933" width="9.26953125" style="768"/>
    <col min="7934" max="7936" width="13.26953125" style="768" customWidth="1"/>
    <col min="7937" max="7937" width="13.7265625" style="768" customWidth="1"/>
    <col min="7938" max="8182" width="9.26953125" style="768"/>
    <col min="8183" max="8183" width="9.7265625" style="768" customWidth="1"/>
    <col min="8184" max="8184" width="62.7265625" style="768" customWidth="1"/>
    <col min="8185" max="8187" width="13.26953125" style="768" customWidth="1"/>
    <col min="8188" max="8188" width="13.7265625" style="768" customWidth="1"/>
    <col min="8189" max="8189" width="9.26953125" style="768"/>
    <col min="8190" max="8192" width="13.26953125" style="768" customWidth="1"/>
    <col min="8193" max="8193" width="13.7265625" style="768" customWidth="1"/>
    <col min="8194" max="8438" width="9.26953125" style="768"/>
    <col min="8439" max="8439" width="9.7265625" style="768" customWidth="1"/>
    <col min="8440" max="8440" width="62.7265625" style="768" customWidth="1"/>
    <col min="8441" max="8443" width="13.26953125" style="768" customWidth="1"/>
    <col min="8444" max="8444" width="13.7265625" style="768" customWidth="1"/>
    <col min="8445" max="8445" width="9.26953125" style="768"/>
    <col min="8446" max="8448" width="13.26953125" style="768" customWidth="1"/>
    <col min="8449" max="8449" width="13.7265625" style="768" customWidth="1"/>
    <col min="8450" max="8694" width="9.26953125" style="768"/>
    <col min="8695" max="8695" width="9.7265625" style="768" customWidth="1"/>
    <col min="8696" max="8696" width="62.7265625" style="768" customWidth="1"/>
    <col min="8697" max="8699" width="13.26953125" style="768" customWidth="1"/>
    <col min="8700" max="8700" width="13.7265625" style="768" customWidth="1"/>
    <col min="8701" max="8701" width="9.26953125" style="768"/>
    <col min="8702" max="8704" width="13.26953125" style="768" customWidth="1"/>
    <col min="8705" max="8705" width="13.7265625" style="768" customWidth="1"/>
    <col min="8706" max="8950" width="9.26953125" style="768"/>
    <col min="8951" max="8951" width="9.7265625" style="768" customWidth="1"/>
    <col min="8952" max="8952" width="62.7265625" style="768" customWidth="1"/>
    <col min="8953" max="8955" width="13.26953125" style="768" customWidth="1"/>
    <col min="8956" max="8956" width="13.7265625" style="768" customWidth="1"/>
    <col min="8957" max="8957" width="9.26953125" style="768"/>
    <col min="8958" max="8960" width="13.26953125" style="768" customWidth="1"/>
    <col min="8961" max="8961" width="13.7265625" style="768" customWidth="1"/>
    <col min="8962" max="9206" width="9.26953125" style="768"/>
    <col min="9207" max="9207" width="9.7265625" style="768" customWidth="1"/>
    <col min="9208" max="9208" width="62.7265625" style="768" customWidth="1"/>
    <col min="9209" max="9211" width="13.26953125" style="768" customWidth="1"/>
    <col min="9212" max="9212" width="13.7265625" style="768" customWidth="1"/>
    <col min="9213" max="9213" width="9.26953125" style="768"/>
    <col min="9214" max="9216" width="13.26953125" style="768" customWidth="1"/>
    <col min="9217" max="9217" width="13.7265625" style="768" customWidth="1"/>
    <col min="9218" max="9462" width="9.26953125" style="768"/>
    <col min="9463" max="9463" width="9.7265625" style="768" customWidth="1"/>
    <col min="9464" max="9464" width="62.7265625" style="768" customWidth="1"/>
    <col min="9465" max="9467" width="13.26953125" style="768" customWidth="1"/>
    <col min="9468" max="9468" width="13.7265625" style="768" customWidth="1"/>
    <col min="9469" max="9469" width="9.26953125" style="768"/>
    <col min="9470" max="9472" width="13.26953125" style="768" customWidth="1"/>
    <col min="9473" max="9473" width="13.7265625" style="768" customWidth="1"/>
    <col min="9474" max="9718" width="9.26953125" style="768"/>
    <col min="9719" max="9719" width="9.7265625" style="768" customWidth="1"/>
    <col min="9720" max="9720" width="62.7265625" style="768" customWidth="1"/>
    <col min="9721" max="9723" width="13.26953125" style="768" customWidth="1"/>
    <col min="9724" max="9724" width="13.7265625" style="768" customWidth="1"/>
    <col min="9725" max="9725" width="9.26953125" style="768"/>
    <col min="9726" max="9728" width="13.26953125" style="768" customWidth="1"/>
    <col min="9729" max="9729" width="13.7265625" style="768" customWidth="1"/>
    <col min="9730" max="9974" width="9.26953125" style="768"/>
    <col min="9975" max="9975" width="9.7265625" style="768" customWidth="1"/>
    <col min="9976" max="9976" width="62.7265625" style="768" customWidth="1"/>
    <col min="9977" max="9979" width="13.26953125" style="768" customWidth="1"/>
    <col min="9980" max="9980" width="13.7265625" style="768" customWidth="1"/>
    <col min="9981" max="9981" width="9.26953125" style="768"/>
    <col min="9982" max="9984" width="13.26953125" style="768" customWidth="1"/>
    <col min="9985" max="9985" width="13.7265625" style="768" customWidth="1"/>
    <col min="9986" max="10230" width="9.26953125" style="768"/>
    <col min="10231" max="10231" width="9.7265625" style="768" customWidth="1"/>
    <col min="10232" max="10232" width="62.7265625" style="768" customWidth="1"/>
    <col min="10233" max="10235" width="13.26953125" style="768" customWidth="1"/>
    <col min="10236" max="10236" width="13.7265625" style="768" customWidth="1"/>
    <col min="10237" max="10237" width="9.26953125" style="768"/>
    <col min="10238" max="10240" width="13.26953125" style="768" customWidth="1"/>
    <col min="10241" max="10241" width="13.7265625" style="768" customWidth="1"/>
    <col min="10242" max="10486" width="9.26953125" style="768"/>
    <col min="10487" max="10487" width="9.7265625" style="768" customWidth="1"/>
    <col min="10488" max="10488" width="62.7265625" style="768" customWidth="1"/>
    <col min="10489" max="10491" width="13.26953125" style="768" customWidth="1"/>
    <col min="10492" max="10492" width="13.7265625" style="768" customWidth="1"/>
    <col min="10493" max="10493" width="9.26953125" style="768"/>
    <col min="10494" max="10496" width="13.26953125" style="768" customWidth="1"/>
    <col min="10497" max="10497" width="13.7265625" style="768" customWidth="1"/>
    <col min="10498" max="10742" width="9.26953125" style="768"/>
    <col min="10743" max="10743" width="9.7265625" style="768" customWidth="1"/>
    <col min="10744" max="10744" width="62.7265625" style="768" customWidth="1"/>
    <col min="10745" max="10747" width="13.26953125" style="768" customWidth="1"/>
    <col min="10748" max="10748" width="13.7265625" style="768" customWidth="1"/>
    <col min="10749" max="10749" width="9.26953125" style="768"/>
    <col min="10750" max="10752" width="13.26953125" style="768" customWidth="1"/>
    <col min="10753" max="10753" width="13.7265625" style="768" customWidth="1"/>
    <col min="10754" max="10998" width="9.26953125" style="768"/>
    <col min="10999" max="10999" width="9.7265625" style="768" customWidth="1"/>
    <col min="11000" max="11000" width="62.7265625" style="768" customWidth="1"/>
    <col min="11001" max="11003" width="13.26953125" style="768" customWidth="1"/>
    <col min="11004" max="11004" width="13.7265625" style="768" customWidth="1"/>
    <col min="11005" max="11005" width="9.26953125" style="768"/>
    <col min="11006" max="11008" width="13.26953125" style="768" customWidth="1"/>
    <col min="11009" max="11009" width="13.7265625" style="768" customWidth="1"/>
    <col min="11010" max="11254" width="9.26953125" style="768"/>
    <col min="11255" max="11255" width="9.7265625" style="768" customWidth="1"/>
    <col min="11256" max="11256" width="62.7265625" style="768" customWidth="1"/>
    <col min="11257" max="11259" width="13.26953125" style="768" customWidth="1"/>
    <col min="11260" max="11260" width="13.7265625" style="768" customWidth="1"/>
    <col min="11261" max="11261" width="9.26953125" style="768"/>
    <col min="11262" max="11264" width="13.26953125" style="768" customWidth="1"/>
    <col min="11265" max="11265" width="13.7265625" style="768" customWidth="1"/>
    <col min="11266" max="11510" width="9.26953125" style="768"/>
    <col min="11511" max="11511" width="9.7265625" style="768" customWidth="1"/>
    <col min="11512" max="11512" width="62.7265625" style="768" customWidth="1"/>
    <col min="11513" max="11515" width="13.26953125" style="768" customWidth="1"/>
    <col min="11516" max="11516" width="13.7265625" style="768" customWidth="1"/>
    <col min="11517" max="11517" width="9.26953125" style="768"/>
    <col min="11518" max="11520" width="13.26953125" style="768" customWidth="1"/>
    <col min="11521" max="11521" width="13.7265625" style="768" customWidth="1"/>
    <col min="11522" max="11766" width="9.26953125" style="768"/>
    <col min="11767" max="11767" width="9.7265625" style="768" customWidth="1"/>
    <col min="11768" max="11768" width="62.7265625" style="768" customWidth="1"/>
    <col min="11769" max="11771" width="13.26953125" style="768" customWidth="1"/>
    <col min="11772" max="11772" width="13.7265625" style="768" customWidth="1"/>
    <col min="11773" max="11773" width="9.26953125" style="768"/>
    <col min="11774" max="11776" width="13.26953125" style="768" customWidth="1"/>
    <col min="11777" max="11777" width="13.7265625" style="768" customWidth="1"/>
    <col min="11778" max="12022" width="9.26953125" style="768"/>
    <col min="12023" max="12023" width="9.7265625" style="768" customWidth="1"/>
    <col min="12024" max="12024" width="62.7265625" style="768" customWidth="1"/>
    <col min="12025" max="12027" width="13.26953125" style="768" customWidth="1"/>
    <col min="12028" max="12028" width="13.7265625" style="768" customWidth="1"/>
    <col min="12029" max="12029" width="9.26953125" style="768"/>
    <col min="12030" max="12032" width="13.26953125" style="768" customWidth="1"/>
    <col min="12033" max="12033" width="13.7265625" style="768" customWidth="1"/>
    <col min="12034" max="12278" width="9.26953125" style="768"/>
    <col min="12279" max="12279" width="9.7265625" style="768" customWidth="1"/>
    <col min="12280" max="12280" width="62.7265625" style="768" customWidth="1"/>
    <col min="12281" max="12283" width="13.26953125" style="768" customWidth="1"/>
    <col min="12284" max="12284" width="13.7265625" style="768" customWidth="1"/>
    <col min="12285" max="12285" width="9.26953125" style="768"/>
    <col min="12286" max="12288" width="13.26953125" style="768" customWidth="1"/>
    <col min="12289" max="12289" width="13.7265625" style="768" customWidth="1"/>
    <col min="12290" max="12534" width="9.26953125" style="768"/>
    <col min="12535" max="12535" width="9.7265625" style="768" customWidth="1"/>
    <col min="12536" max="12536" width="62.7265625" style="768" customWidth="1"/>
    <col min="12537" max="12539" width="13.26953125" style="768" customWidth="1"/>
    <col min="12540" max="12540" width="13.7265625" style="768" customWidth="1"/>
    <col min="12541" max="12541" width="9.26953125" style="768"/>
    <col min="12542" max="12544" width="13.26953125" style="768" customWidth="1"/>
    <col min="12545" max="12545" width="13.7265625" style="768" customWidth="1"/>
    <col min="12546" max="12790" width="9.26953125" style="768"/>
    <col min="12791" max="12791" width="9.7265625" style="768" customWidth="1"/>
    <col min="12792" max="12792" width="62.7265625" style="768" customWidth="1"/>
    <col min="12793" max="12795" width="13.26953125" style="768" customWidth="1"/>
    <col min="12796" max="12796" width="13.7265625" style="768" customWidth="1"/>
    <col min="12797" max="12797" width="9.26953125" style="768"/>
    <col min="12798" max="12800" width="13.26953125" style="768" customWidth="1"/>
    <col min="12801" max="12801" width="13.7265625" style="768" customWidth="1"/>
    <col min="12802" max="13046" width="9.26953125" style="768"/>
    <col min="13047" max="13047" width="9.7265625" style="768" customWidth="1"/>
    <col min="13048" max="13048" width="62.7265625" style="768" customWidth="1"/>
    <col min="13049" max="13051" width="13.26953125" style="768" customWidth="1"/>
    <col min="13052" max="13052" width="13.7265625" style="768" customWidth="1"/>
    <col min="13053" max="13053" width="9.26953125" style="768"/>
    <col min="13054" max="13056" width="13.26953125" style="768" customWidth="1"/>
    <col min="13057" max="13057" width="13.7265625" style="768" customWidth="1"/>
    <col min="13058" max="13302" width="9.26953125" style="768"/>
    <col min="13303" max="13303" width="9.7265625" style="768" customWidth="1"/>
    <col min="13304" max="13304" width="62.7265625" style="768" customWidth="1"/>
    <col min="13305" max="13307" width="13.26953125" style="768" customWidth="1"/>
    <col min="13308" max="13308" width="13.7265625" style="768" customWidth="1"/>
    <col min="13309" max="13309" width="9.26953125" style="768"/>
    <col min="13310" max="13312" width="13.26953125" style="768" customWidth="1"/>
    <col min="13313" max="13313" width="13.7265625" style="768" customWidth="1"/>
    <col min="13314" max="13558" width="9.26953125" style="768"/>
    <col min="13559" max="13559" width="9.7265625" style="768" customWidth="1"/>
    <col min="13560" max="13560" width="62.7265625" style="768" customWidth="1"/>
    <col min="13561" max="13563" width="13.26953125" style="768" customWidth="1"/>
    <col min="13564" max="13564" width="13.7265625" style="768" customWidth="1"/>
    <col min="13565" max="13565" width="9.26953125" style="768"/>
    <col min="13566" max="13568" width="13.26953125" style="768" customWidth="1"/>
    <col min="13569" max="13569" width="13.7265625" style="768" customWidth="1"/>
    <col min="13570" max="13814" width="9.26953125" style="768"/>
    <col min="13815" max="13815" width="9.7265625" style="768" customWidth="1"/>
    <col min="13816" max="13816" width="62.7265625" style="768" customWidth="1"/>
    <col min="13817" max="13819" width="13.26953125" style="768" customWidth="1"/>
    <col min="13820" max="13820" width="13.7265625" style="768" customWidth="1"/>
    <col min="13821" max="13821" width="9.26953125" style="768"/>
    <col min="13822" max="13824" width="13.26953125" style="768" customWidth="1"/>
    <col min="13825" max="13825" width="13.7265625" style="768" customWidth="1"/>
    <col min="13826" max="14070" width="9.26953125" style="768"/>
    <col min="14071" max="14071" width="9.7265625" style="768" customWidth="1"/>
    <col min="14072" max="14072" width="62.7265625" style="768" customWidth="1"/>
    <col min="14073" max="14075" width="13.26953125" style="768" customWidth="1"/>
    <col min="14076" max="14076" width="13.7265625" style="768" customWidth="1"/>
    <col min="14077" max="14077" width="9.26953125" style="768"/>
    <col min="14078" max="14080" width="13.26953125" style="768" customWidth="1"/>
    <col min="14081" max="14081" width="13.7265625" style="768" customWidth="1"/>
    <col min="14082" max="14326" width="9.26953125" style="768"/>
    <col min="14327" max="14327" width="9.7265625" style="768" customWidth="1"/>
    <col min="14328" max="14328" width="62.7265625" style="768" customWidth="1"/>
    <col min="14329" max="14331" width="13.26953125" style="768" customWidth="1"/>
    <col min="14332" max="14332" width="13.7265625" style="768" customWidth="1"/>
    <col min="14333" max="14333" width="9.26953125" style="768"/>
    <col min="14334" max="14336" width="13.26953125" style="768" customWidth="1"/>
    <col min="14337" max="14337" width="13.7265625" style="768" customWidth="1"/>
    <col min="14338" max="14582" width="9.26953125" style="768"/>
    <col min="14583" max="14583" width="9.7265625" style="768" customWidth="1"/>
    <col min="14584" max="14584" width="62.7265625" style="768" customWidth="1"/>
    <col min="14585" max="14587" width="13.26953125" style="768" customWidth="1"/>
    <col min="14588" max="14588" width="13.7265625" style="768" customWidth="1"/>
    <col min="14589" max="14589" width="9.26953125" style="768"/>
    <col min="14590" max="14592" width="13.26953125" style="768" customWidth="1"/>
    <col min="14593" max="14593" width="13.7265625" style="768" customWidth="1"/>
    <col min="14594" max="14838" width="9.26953125" style="768"/>
    <col min="14839" max="14839" width="9.7265625" style="768" customWidth="1"/>
    <col min="14840" max="14840" width="62.7265625" style="768" customWidth="1"/>
    <col min="14841" max="14843" width="13.26953125" style="768" customWidth="1"/>
    <col min="14844" max="14844" width="13.7265625" style="768" customWidth="1"/>
    <col min="14845" max="14845" width="9.26953125" style="768"/>
    <col min="14846" max="14848" width="13.26953125" style="768" customWidth="1"/>
    <col min="14849" max="14849" width="13.7265625" style="768" customWidth="1"/>
    <col min="14850" max="15094" width="9.26953125" style="768"/>
    <col min="15095" max="15095" width="9.7265625" style="768" customWidth="1"/>
    <col min="15096" max="15096" width="62.7265625" style="768" customWidth="1"/>
    <col min="15097" max="15099" width="13.26953125" style="768" customWidth="1"/>
    <col min="15100" max="15100" width="13.7265625" style="768" customWidth="1"/>
    <col min="15101" max="15101" width="9.26953125" style="768"/>
    <col min="15102" max="15104" width="13.26953125" style="768" customWidth="1"/>
    <col min="15105" max="15105" width="13.7265625" style="768" customWidth="1"/>
    <col min="15106" max="15350" width="9.26953125" style="768"/>
    <col min="15351" max="15351" width="9.7265625" style="768" customWidth="1"/>
    <col min="15352" max="15352" width="62.7265625" style="768" customWidth="1"/>
    <col min="15353" max="15355" width="13.26953125" style="768" customWidth="1"/>
    <col min="15356" max="15356" width="13.7265625" style="768" customWidth="1"/>
    <col min="15357" max="15357" width="9.26953125" style="768"/>
    <col min="15358" max="15360" width="13.26953125" style="768" customWidth="1"/>
    <col min="15361" max="15361" width="13.7265625" style="768" customWidth="1"/>
    <col min="15362" max="15606" width="9.26953125" style="768"/>
    <col min="15607" max="15607" width="9.7265625" style="768" customWidth="1"/>
    <col min="15608" max="15608" width="62.7265625" style="768" customWidth="1"/>
    <col min="15609" max="15611" width="13.26953125" style="768" customWidth="1"/>
    <col min="15612" max="15612" width="13.7265625" style="768" customWidth="1"/>
    <col min="15613" max="15613" width="9.26953125" style="768"/>
    <col min="15614" max="15616" width="13.26953125" style="768" customWidth="1"/>
    <col min="15617" max="15617" width="13.7265625" style="768" customWidth="1"/>
    <col min="15618" max="15862" width="9.26953125" style="768"/>
    <col min="15863" max="15863" width="9.7265625" style="768" customWidth="1"/>
    <col min="15864" max="15864" width="62.7265625" style="768" customWidth="1"/>
    <col min="15865" max="15867" width="13.26953125" style="768" customWidth="1"/>
    <col min="15868" max="15868" width="13.7265625" style="768" customWidth="1"/>
    <col min="15869" max="15869" width="9.26953125" style="768"/>
    <col min="15870" max="15872" width="13.26953125" style="768" customWidth="1"/>
    <col min="15873" max="15873" width="13.7265625" style="768" customWidth="1"/>
    <col min="15874" max="16118" width="9.26953125" style="768"/>
    <col min="16119" max="16119" width="9.7265625" style="768" customWidth="1"/>
    <col min="16120" max="16120" width="62.7265625" style="768" customWidth="1"/>
    <col min="16121" max="16123" width="13.26953125" style="768" customWidth="1"/>
    <col min="16124" max="16124" width="13.7265625" style="768" customWidth="1"/>
    <col min="16125" max="16125" width="9.26953125" style="768"/>
    <col min="16126" max="16128" width="13.26953125" style="768" customWidth="1"/>
    <col min="16129" max="16129" width="13.7265625" style="768" customWidth="1"/>
    <col min="16130" max="16384" width="9.26953125" style="768"/>
  </cols>
  <sheetData>
    <row r="1" spans="1:17" s="765" customFormat="1" ht="23.5">
      <c r="A1" s="56" t="str">
        <f>'1.1 Cover'!A1</f>
        <v>Regulatory Reporting Pack</v>
      </c>
      <c r="B1" s="56"/>
      <c r="C1" s="56"/>
      <c r="D1" s="56"/>
      <c r="E1" s="56"/>
      <c r="F1" s="56"/>
      <c r="G1" s="56"/>
      <c r="H1" s="56"/>
    </row>
    <row r="2" spans="1:17" s="765" customFormat="1" ht="23.5">
      <c r="A2" s="56" t="str">
        <f>'1.1 Cover'!A2</f>
        <v>Price base - 2018/19</v>
      </c>
      <c r="B2" s="56"/>
      <c r="C2" s="56"/>
      <c r="D2" s="56"/>
      <c r="E2" s="56"/>
      <c r="F2" s="56"/>
      <c r="G2" s="56"/>
      <c r="H2" s="56"/>
    </row>
    <row r="3" spans="1:17" s="765" customFormat="1" ht="23.5">
      <c r="A3" s="56" t="str">
        <f>'1.1 Cover'!A3</f>
        <v>Regulatory Year: April 2022 - March 2023</v>
      </c>
      <c r="B3" s="56"/>
      <c r="C3" s="56"/>
      <c r="D3" s="56"/>
      <c r="E3" s="56"/>
      <c r="F3" s="56"/>
      <c r="G3" s="56"/>
      <c r="H3" s="56"/>
    </row>
    <row r="4" spans="1:17" s="766" customFormat="1" ht="23.5">
      <c r="A4" s="56" t="s">
        <v>2116</v>
      </c>
      <c r="B4" s="56"/>
      <c r="C4" s="56"/>
      <c r="D4" s="56"/>
      <c r="E4" s="56"/>
      <c r="F4" s="56"/>
      <c r="G4" s="56"/>
      <c r="H4" s="56"/>
    </row>
    <row r="5" spans="1:17" s="765" customFormat="1" ht="20">
      <c r="A5" s="767"/>
      <c r="B5" s="767"/>
      <c r="C5" s="767"/>
      <c r="D5" s="767"/>
      <c r="E5" s="767"/>
      <c r="F5" s="767"/>
      <c r="G5" s="767"/>
      <c r="H5" s="767"/>
    </row>
    <row r="6" spans="1:17">
      <c r="B6" s="1076" t="s">
        <v>2942</v>
      </c>
      <c r="C6" s="1076" t="s">
        <v>2943</v>
      </c>
      <c r="D6" s="1076" t="s">
        <v>2944</v>
      </c>
      <c r="E6" s="1076"/>
      <c r="F6" s="769" t="s">
        <v>1387</v>
      </c>
      <c r="G6" s="770"/>
      <c r="H6" s="1537" t="s">
        <v>1146</v>
      </c>
      <c r="I6" s="1537"/>
      <c r="J6" s="1537"/>
      <c r="K6" s="1537"/>
      <c r="L6" s="1537"/>
    </row>
    <row r="7" spans="1:17">
      <c r="G7" s="769"/>
      <c r="H7" s="1077">
        <v>2022</v>
      </c>
      <c r="I7" s="1077">
        <v>2023</v>
      </c>
      <c r="J7" s="1077">
        <v>2024</v>
      </c>
      <c r="K7" s="1077">
        <v>2025</v>
      </c>
      <c r="L7" s="1077">
        <v>2026</v>
      </c>
    </row>
    <row r="8" spans="1:17" ht="11.25" customHeight="1">
      <c r="B8" s="771"/>
      <c r="C8" s="772"/>
      <c r="D8" s="773"/>
      <c r="E8" s="773"/>
      <c r="F8" s="774"/>
      <c r="G8" s="774"/>
      <c r="H8" s="775"/>
    </row>
    <row r="9" spans="1:17">
      <c r="B9" s="1078" t="s">
        <v>2182</v>
      </c>
      <c r="C9" s="1079" t="s">
        <v>2945</v>
      </c>
      <c r="D9" s="1080"/>
      <c r="E9" s="1080"/>
      <c r="F9" s="1081" t="s">
        <v>1312</v>
      </c>
      <c r="G9" s="1081"/>
      <c r="H9" s="1268"/>
      <c r="I9" s="1268"/>
      <c r="J9" s="1268"/>
      <c r="K9" s="1268"/>
      <c r="L9" s="1268"/>
    </row>
    <row r="10" spans="1:17">
      <c r="B10" s="1635" t="s">
        <v>2182</v>
      </c>
      <c r="C10" s="1633" t="s">
        <v>2945</v>
      </c>
      <c r="D10" s="1080"/>
      <c r="E10" s="1080"/>
      <c r="F10" s="770" t="s">
        <v>1312</v>
      </c>
      <c r="G10" s="770"/>
      <c r="H10" s="1268"/>
      <c r="I10" s="1268"/>
      <c r="J10" s="1268"/>
      <c r="K10" s="1268"/>
      <c r="L10" s="1268"/>
      <c r="Q10" s="776"/>
    </row>
    <row r="11" spans="1:17">
      <c r="B11" s="1635" t="s">
        <v>2182</v>
      </c>
      <c r="C11" s="1633" t="s">
        <v>2945</v>
      </c>
      <c r="D11" s="1080"/>
      <c r="E11" s="1080"/>
      <c r="F11" s="770" t="s">
        <v>1312</v>
      </c>
      <c r="G11" s="770"/>
      <c r="H11" s="1268"/>
      <c r="I11" s="1268"/>
      <c r="J11" s="1268"/>
      <c r="K11" s="1268"/>
      <c r="L11" s="1268"/>
    </row>
    <row r="12" spans="1:17">
      <c r="B12" s="1635" t="s">
        <v>2182</v>
      </c>
      <c r="C12" s="1633" t="s">
        <v>2945</v>
      </c>
      <c r="D12" s="1080"/>
      <c r="E12" s="1080"/>
      <c r="F12" s="770" t="s">
        <v>1312</v>
      </c>
      <c r="G12" s="770"/>
      <c r="H12" s="1268"/>
      <c r="I12" s="1268"/>
      <c r="J12" s="1268"/>
      <c r="K12" s="1268"/>
      <c r="L12" s="1268"/>
    </row>
    <row r="13" spans="1:17">
      <c r="B13" s="1635" t="s">
        <v>2182</v>
      </c>
      <c r="C13" s="1633" t="s">
        <v>2945</v>
      </c>
      <c r="D13" s="1080"/>
      <c r="E13" s="1080"/>
      <c r="F13" s="770" t="s">
        <v>1312</v>
      </c>
      <c r="G13" s="770"/>
      <c r="H13" s="1268"/>
      <c r="I13" s="1268"/>
      <c r="J13" s="1268"/>
      <c r="K13" s="1268"/>
      <c r="L13" s="1268"/>
    </row>
    <row r="14" spans="1:17">
      <c r="B14" s="1635" t="s">
        <v>2182</v>
      </c>
      <c r="C14" s="1633" t="s">
        <v>2945</v>
      </c>
      <c r="D14" s="1080"/>
      <c r="E14" s="1080"/>
      <c r="F14" s="770" t="s">
        <v>1312</v>
      </c>
      <c r="G14" s="770"/>
      <c r="H14" s="1268"/>
      <c r="I14" s="1268"/>
      <c r="J14" s="1268"/>
      <c r="K14" s="1268"/>
      <c r="L14" s="1268"/>
    </row>
    <row r="15" spans="1:17">
      <c r="B15" s="1635" t="s">
        <v>2182</v>
      </c>
      <c r="C15" s="1633" t="s">
        <v>2945</v>
      </c>
      <c r="D15" s="1080"/>
      <c r="E15" s="1080"/>
      <c r="F15" s="770" t="s">
        <v>1312</v>
      </c>
      <c r="G15" s="770"/>
      <c r="H15" s="1268"/>
      <c r="I15" s="1268"/>
      <c r="J15" s="1268"/>
      <c r="K15" s="1268"/>
      <c r="L15" s="1268"/>
    </row>
    <row r="16" spans="1:17">
      <c r="B16" s="1635" t="s">
        <v>2182</v>
      </c>
      <c r="C16" s="1633" t="s">
        <v>2945</v>
      </c>
      <c r="D16" s="1080"/>
      <c r="E16" s="1080"/>
      <c r="F16" s="770" t="s">
        <v>1312</v>
      </c>
      <c r="G16" s="770"/>
      <c r="H16" s="1268"/>
      <c r="I16" s="1268"/>
      <c r="J16" s="1268"/>
      <c r="K16" s="1268"/>
      <c r="L16" s="1268"/>
    </row>
    <row r="17" spans="2:12">
      <c r="B17" s="1635" t="s">
        <v>2182</v>
      </c>
      <c r="C17" s="1633" t="s">
        <v>2945</v>
      </c>
      <c r="D17" s="1080"/>
      <c r="E17" s="1080"/>
      <c r="F17" s="770" t="s">
        <v>1312</v>
      </c>
      <c r="G17" s="770"/>
      <c r="H17" s="1268"/>
      <c r="I17" s="1268"/>
      <c r="J17" s="1268"/>
      <c r="K17" s="1268"/>
      <c r="L17" s="1268"/>
    </row>
    <row r="18" spans="2:12">
      <c r="B18" s="1635" t="s">
        <v>2182</v>
      </c>
      <c r="C18" s="1633" t="s">
        <v>2945</v>
      </c>
      <c r="D18" s="1080"/>
      <c r="E18" s="1080"/>
      <c r="F18" s="770" t="s">
        <v>1312</v>
      </c>
      <c r="G18" s="770"/>
      <c r="H18" s="1268"/>
      <c r="I18" s="1268"/>
      <c r="J18" s="1268"/>
      <c r="K18" s="1268"/>
      <c r="L18" s="1268"/>
    </row>
    <row r="19" spans="2:12">
      <c r="B19" s="1635" t="s">
        <v>2182</v>
      </c>
      <c r="C19" s="1633" t="s">
        <v>2945</v>
      </c>
      <c r="D19" s="1080"/>
      <c r="E19" s="1080"/>
      <c r="F19" s="770" t="s">
        <v>1312</v>
      </c>
      <c r="G19" s="770"/>
      <c r="H19" s="1268"/>
      <c r="I19" s="1268"/>
      <c r="J19" s="1268"/>
      <c r="K19" s="1268"/>
      <c r="L19" s="1268"/>
    </row>
    <row r="20" spans="2:12">
      <c r="B20" s="1635" t="s">
        <v>2182</v>
      </c>
      <c r="C20" s="1633" t="s">
        <v>2945</v>
      </c>
      <c r="D20" s="1080"/>
      <c r="E20" s="1080"/>
      <c r="F20" s="770" t="s">
        <v>1312</v>
      </c>
      <c r="G20" s="770"/>
      <c r="H20" s="1268"/>
      <c r="I20" s="1268"/>
      <c r="J20" s="1268"/>
      <c r="K20" s="1268"/>
      <c r="L20" s="1268"/>
    </row>
    <row r="21" spans="2:12">
      <c r="B21" s="1635" t="s">
        <v>2182</v>
      </c>
      <c r="C21" s="1633" t="s">
        <v>2945</v>
      </c>
      <c r="D21" s="1080"/>
      <c r="E21" s="1080"/>
      <c r="F21" s="770" t="s">
        <v>1312</v>
      </c>
      <c r="G21" s="770"/>
      <c r="H21" s="1268"/>
      <c r="I21" s="1268"/>
      <c r="J21" s="1268"/>
      <c r="K21" s="1268"/>
      <c r="L21" s="1268"/>
    </row>
    <row r="22" spans="2:12">
      <c r="B22" s="1635" t="s">
        <v>2182</v>
      </c>
      <c r="C22" s="1633" t="s">
        <v>2945</v>
      </c>
      <c r="D22" s="1080"/>
      <c r="E22" s="1080"/>
      <c r="F22" s="770" t="s">
        <v>1312</v>
      </c>
      <c r="G22" s="770"/>
      <c r="H22" s="1268"/>
      <c r="I22" s="1268"/>
      <c r="J22" s="1268"/>
      <c r="K22" s="1268"/>
      <c r="L22" s="1268"/>
    </row>
    <row r="23" spans="2:12">
      <c r="B23" s="1635" t="s">
        <v>2182</v>
      </c>
      <c r="C23" s="1633" t="s">
        <v>2945</v>
      </c>
      <c r="D23" s="1080"/>
      <c r="E23" s="1080"/>
      <c r="F23" s="770" t="s">
        <v>1312</v>
      </c>
      <c r="G23" s="770"/>
      <c r="H23" s="1268"/>
      <c r="I23" s="1268"/>
      <c r="J23" s="1268"/>
      <c r="K23" s="1268"/>
      <c r="L23" s="1268"/>
    </row>
    <row r="24" spans="2:12" ht="14.5">
      <c r="B24" s="777"/>
      <c r="C24" s="778"/>
      <c r="D24" s="1082" t="s">
        <v>2946</v>
      </c>
      <c r="E24" s="1083"/>
      <c r="F24" s="779" t="s">
        <v>1312</v>
      </c>
      <c r="G24" s="779"/>
      <c r="H24" s="1084">
        <f>SUM(H9:H23)</f>
        <v>0</v>
      </c>
      <c r="I24" s="1084">
        <f t="shared" ref="I24:L24" si="0">SUM(I9:I23)</f>
        <v>0</v>
      </c>
      <c r="J24" s="1084">
        <f t="shared" si="0"/>
        <v>0</v>
      </c>
      <c r="K24" s="1084">
        <f t="shared" si="0"/>
        <v>0</v>
      </c>
      <c r="L24" s="1084">
        <f t="shared" si="0"/>
        <v>0</v>
      </c>
    </row>
    <row r="25" spans="2:12" ht="14.5">
      <c r="B25" s="780"/>
      <c r="C25" s="781"/>
      <c r="D25" s="772"/>
      <c r="E25" s="782"/>
      <c r="F25" s="770"/>
      <c r="G25" s="770"/>
      <c r="H25" s="251"/>
      <c r="I25" s="251"/>
      <c r="J25" s="251"/>
      <c r="K25" s="251"/>
      <c r="L25" s="251"/>
    </row>
    <row r="26" spans="2:12">
      <c r="B26" s="1085" t="s">
        <v>2182</v>
      </c>
      <c r="C26" s="1086" t="s">
        <v>2947</v>
      </c>
      <c r="D26" s="1080" t="s">
        <v>2118</v>
      </c>
      <c r="E26" s="1080" t="s">
        <v>2948</v>
      </c>
      <c r="F26" s="1081" t="s">
        <v>1312</v>
      </c>
      <c r="G26" s="1081"/>
      <c r="H26" s="1268"/>
      <c r="I26" s="1268"/>
      <c r="J26" s="1268"/>
      <c r="K26" s="1268"/>
      <c r="L26" s="1268"/>
    </row>
    <row r="27" spans="2:12">
      <c r="B27" s="1635" t="s">
        <v>2182</v>
      </c>
      <c r="C27" s="1634" t="s">
        <v>2947</v>
      </c>
      <c r="D27" s="1080" t="s">
        <v>2119</v>
      </c>
      <c r="E27" s="1080" t="s">
        <v>2949</v>
      </c>
      <c r="F27" s="770" t="s">
        <v>1312</v>
      </c>
      <c r="G27" s="770"/>
      <c r="H27" s="1268"/>
      <c r="I27" s="1268"/>
      <c r="J27" s="1268"/>
      <c r="K27" s="1268"/>
      <c r="L27" s="1268"/>
    </row>
    <row r="28" spans="2:12">
      <c r="B28" s="1635" t="s">
        <v>2182</v>
      </c>
      <c r="C28" s="1634" t="s">
        <v>2947</v>
      </c>
      <c r="D28" s="1080" t="s">
        <v>2120</v>
      </c>
      <c r="E28" s="1080" t="s">
        <v>2950</v>
      </c>
      <c r="F28" s="770" t="s">
        <v>1312</v>
      </c>
      <c r="G28" s="770"/>
      <c r="H28" s="1268"/>
      <c r="I28" s="1268"/>
      <c r="J28" s="1268"/>
      <c r="K28" s="1268"/>
      <c r="L28" s="1268"/>
    </row>
    <row r="29" spans="2:12">
      <c r="B29" s="1635" t="s">
        <v>2182</v>
      </c>
      <c r="C29" s="1634" t="s">
        <v>2947</v>
      </c>
      <c r="D29" s="1080" t="s">
        <v>2121</v>
      </c>
      <c r="E29" s="1080" t="s">
        <v>2951</v>
      </c>
      <c r="F29" s="770" t="s">
        <v>1312</v>
      </c>
      <c r="G29" s="770"/>
      <c r="H29" s="1268"/>
      <c r="I29" s="1268"/>
      <c r="J29" s="1268"/>
      <c r="K29" s="1268"/>
      <c r="L29" s="1268"/>
    </row>
    <row r="30" spans="2:12">
      <c r="B30" s="1635" t="s">
        <v>2182</v>
      </c>
      <c r="C30" s="1634" t="s">
        <v>2947</v>
      </c>
      <c r="D30" s="1080" t="s">
        <v>2122</v>
      </c>
      <c r="E30" s="1080" t="s">
        <v>2952</v>
      </c>
      <c r="F30" s="770" t="s">
        <v>1312</v>
      </c>
      <c r="G30" s="770"/>
      <c r="H30" s="1268"/>
      <c r="I30" s="1268"/>
      <c r="J30" s="1268"/>
      <c r="K30" s="1268"/>
      <c r="L30" s="1268"/>
    </row>
    <row r="31" spans="2:12">
      <c r="B31" s="1635" t="s">
        <v>2182</v>
      </c>
      <c r="C31" s="1634" t="s">
        <v>2947</v>
      </c>
      <c r="D31" s="1080" t="s">
        <v>2123</v>
      </c>
      <c r="E31" s="1080" t="s">
        <v>2953</v>
      </c>
      <c r="F31" s="770" t="s">
        <v>1312</v>
      </c>
      <c r="G31" s="770"/>
      <c r="H31" s="1268"/>
      <c r="I31" s="1268"/>
      <c r="J31" s="1268"/>
      <c r="K31" s="1268"/>
      <c r="L31" s="1268"/>
    </row>
    <row r="32" spans="2:12">
      <c r="B32" s="1635" t="s">
        <v>2182</v>
      </c>
      <c r="C32" s="1634" t="s">
        <v>2947</v>
      </c>
      <c r="D32" s="1080" t="s">
        <v>2124</v>
      </c>
      <c r="E32" s="1080" t="s">
        <v>2954</v>
      </c>
      <c r="F32" s="770" t="s">
        <v>1312</v>
      </c>
      <c r="G32" s="770"/>
      <c r="H32" s="1268"/>
      <c r="I32" s="1268"/>
      <c r="J32" s="1268"/>
      <c r="K32" s="1268"/>
      <c r="L32" s="1268"/>
    </row>
    <row r="33" spans="2:12">
      <c r="B33" s="1635" t="s">
        <v>2182</v>
      </c>
      <c r="C33" s="1634" t="s">
        <v>2947</v>
      </c>
      <c r="D33" s="1080" t="s">
        <v>2125</v>
      </c>
      <c r="E33" s="1080" t="s">
        <v>2955</v>
      </c>
      <c r="F33" s="770" t="s">
        <v>1312</v>
      </c>
      <c r="G33" s="770"/>
      <c r="H33" s="1268"/>
      <c r="I33" s="1268"/>
      <c r="J33" s="1268"/>
      <c r="K33" s="1268"/>
      <c r="L33" s="1268"/>
    </row>
    <row r="34" spans="2:12">
      <c r="B34" s="1635" t="s">
        <v>2182</v>
      </c>
      <c r="C34" s="1634" t="s">
        <v>2947</v>
      </c>
      <c r="D34" s="1080" t="s">
        <v>2126</v>
      </c>
      <c r="E34" s="1080" t="s">
        <v>2956</v>
      </c>
      <c r="F34" s="770" t="s">
        <v>1312</v>
      </c>
      <c r="G34" s="770"/>
      <c r="H34" s="1268"/>
      <c r="I34" s="1268"/>
      <c r="J34" s="1268"/>
      <c r="K34" s="1268"/>
      <c r="L34" s="1268"/>
    </row>
    <row r="35" spans="2:12">
      <c r="B35" s="1635" t="s">
        <v>2182</v>
      </c>
      <c r="C35" s="1634" t="s">
        <v>2947</v>
      </c>
      <c r="D35" s="1080" t="s">
        <v>2127</v>
      </c>
      <c r="E35" s="1080" t="s">
        <v>2957</v>
      </c>
      <c r="F35" s="770" t="s">
        <v>1312</v>
      </c>
      <c r="G35" s="770"/>
      <c r="H35" s="1268"/>
      <c r="I35" s="1268"/>
      <c r="J35" s="1268"/>
      <c r="K35" s="1268"/>
      <c r="L35" s="1268"/>
    </row>
    <row r="36" spans="2:12">
      <c r="B36" s="1635" t="s">
        <v>2182</v>
      </c>
      <c r="C36" s="1634" t="s">
        <v>2947</v>
      </c>
      <c r="D36" s="1080" t="s">
        <v>2128</v>
      </c>
      <c r="E36" s="1080" t="s">
        <v>2958</v>
      </c>
      <c r="F36" s="770" t="s">
        <v>1312</v>
      </c>
      <c r="G36" s="770"/>
      <c r="H36" s="1268"/>
      <c r="I36" s="1268"/>
      <c r="J36" s="1268"/>
      <c r="K36" s="1268"/>
      <c r="L36" s="1268"/>
    </row>
    <row r="37" spans="2:12">
      <c r="B37" s="1635" t="s">
        <v>2182</v>
      </c>
      <c r="C37" s="1634" t="s">
        <v>2947</v>
      </c>
      <c r="D37" s="1080" t="s">
        <v>2129</v>
      </c>
      <c r="E37" s="1080" t="s">
        <v>2959</v>
      </c>
      <c r="F37" s="770" t="s">
        <v>1312</v>
      </c>
      <c r="G37" s="770"/>
      <c r="H37" s="1268"/>
      <c r="I37" s="1268"/>
      <c r="J37" s="1268"/>
      <c r="K37" s="1268"/>
      <c r="L37" s="1268"/>
    </row>
    <row r="38" spans="2:12">
      <c r="B38" s="1635" t="s">
        <v>2182</v>
      </c>
      <c r="C38" s="1634" t="s">
        <v>2947</v>
      </c>
      <c r="D38" s="1080" t="s">
        <v>2130</v>
      </c>
      <c r="E38" s="1080" t="s">
        <v>2960</v>
      </c>
      <c r="F38" s="770" t="s">
        <v>1312</v>
      </c>
      <c r="G38" s="770"/>
      <c r="H38" s="1268"/>
      <c r="I38" s="1268"/>
      <c r="J38" s="1268"/>
      <c r="K38" s="1268"/>
      <c r="L38" s="1268"/>
    </row>
    <row r="39" spans="2:12">
      <c r="B39" s="1635" t="s">
        <v>2182</v>
      </c>
      <c r="C39" s="1634" t="s">
        <v>2947</v>
      </c>
      <c r="D39" s="1080" t="s">
        <v>2131</v>
      </c>
      <c r="E39" s="1080" t="s">
        <v>2961</v>
      </c>
      <c r="F39" s="770" t="s">
        <v>1312</v>
      </c>
      <c r="G39" s="770"/>
      <c r="H39" s="1268"/>
      <c r="I39" s="1268"/>
      <c r="J39" s="1268"/>
      <c r="K39" s="1268"/>
      <c r="L39" s="1268"/>
    </row>
    <row r="40" spans="2:12">
      <c r="B40" s="1635" t="s">
        <v>2182</v>
      </c>
      <c r="C40" s="1634" t="s">
        <v>2947</v>
      </c>
      <c r="D40" s="1080" t="s">
        <v>2132</v>
      </c>
      <c r="E40" s="1080" t="s">
        <v>2962</v>
      </c>
      <c r="F40" s="770" t="s">
        <v>1312</v>
      </c>
      <c r="G40" s="770"/>
      <c r="H40" s="1268"/>
      <c r="I40" s="1268"/>
      <c r="J40" s="1268"/>
      <c r="K40" s="1268"/>
      <c r="L40" s="1268"/>
    </row>
    <row r="41" spans="2:12" s="783" customFormat="1" ht="14.5">
      <c r="B41" s="777"/>
      <c r="C41" s="784"/>
      <c r="D41" s="1082" t="s">
        <v>2963</v>
      </c>
      <c r="E41" s="1083"/>
      <c r="F41" s="779" t="s">
        <v>1312</v>
      </c>
      <c r="G41" s="779"/>
      <c r="H41" s="1084">
        <f>SUM(H26:H40)</f>
        <v>0</v>
      </c>
      <c r="I41" s="1084">
        <f>SUM(I26:I40)</f>
        <v>0</v>
      </c>
      <c r="J41" s="1084">
        <f t="shared" ref="J41:L41" si="1">SUM(J26:J40)</f>
        <v>0</v>
      </c>
      <c r="K41" s="1084">
        <f t="shared" si="1"/>
        <v>0</v>
      </c>
      <c r="L41" s="1084">
        <f t="shared" si="1"/>
        <v>0</v>
      </c>
    </row>
    <row r="42" spans="2:12" s="783" customFormat="1" ht="14.5">
      <c r="B42" s="780"/>
      <c r="C42" s="785"/>
      <c r="D42" s="772"/>
      <c r="E42" s="782"/>
      <c r="F42" s="770"/>
      <c r="G42" s="770"/>
      <c r="H42" s="251"/>
      <c r="I42" s="251"/>
      <c r="J42" s="251"/>
      <c r="K42" s="251"/>
      <c r="L42" s="251"/>
    </row>
    <row r="43" spans="2:12">
      <c r="B43" s="1085" t="s">
        <v>2182</v>
      </c>
      <c r="C43" s="1348" t="s">
        <v>2116</v>
      </c>
      <c r="D43" s="1080" t="s">
        <v>2118</v>
      </c>
      <c r="E43" s="1080" t="s">
        <v>2948</v>
      </c>
      <c r="F43" s="1081" t="s">
        <v>1312</v>
      </c>
      <c r="G43" s="1081"/>
      <c r="H43" s="1268"/>
      <c r="I43" s="1268"/>
      <c r="J43" s="1268"/>
      <c r="K43" s="1268"/>
      <c r="L43" s="1268"/>
    </row>
    <row r="44" spans="2:12">
      <c r="B44" s="1635" t="s">
        <v>2182</v>
      </c>
      <c r="C44" s="1636" t="s">
        <v>2116</v>
      </c>
      <c r="D44" s="1080" t="s">
        <v>2119</v>
      </c>
      <c r="E44" s="1080" t="s">
        <v>2949</v>
      </c>
      <c r="F44" s="770" t="s">
        <v>1312</v>
      </c>
      <c r="G44" s="770"/>
      <c r="H44" s="1268"/>
      <c r="I44" s="1268"/>
      <c r="J44" s="1268"/>
      <c r="K44" s="1268"/>
      <c r="L44" s="1268"/>
    </row>
    <row r="45" spans="2:12">
      <c r="B45" s="1635" t="s">
        <v>2182</v>
      </c>
      <c r="C45" s="1636" t="s">
        <v>2116</v>
      </c>
      <c r="D45" s="1080" t="s">
        <v>2120</v>
      </c>
      <c r="E45" s="1080" t="s">
        <v>2950</v>
      </c>
      <c r="F45" s="770" t="s">
        <v>1312</v>
      </c>
      <c r="G45" s="770"/>
      <c r="H45" s="1268"/>
      <c r="I45" s="1268"/>
      <c r="J45" s="1268"/>
      <c r="K45" s="1268"/>
      <c r="L45" s="1268"/>
    </row>
    <row r="46" spans="2:12">
      <c r="B46" s="1635" t="s">
        <v>2182</v>
      </c>
      <c r="C46" s="1636" t="s">
        <v>2116</v>
      </c>
      <c r="D46" s="1080" t="s">
        <v>2121</v>
      </c>
      <c r="E46" s="1080" t="s">
        <v>2951</v>
      </c>
      <c r="F46" s="770" t="s">
        <v>1312</v>
      </c>
      <c r="G46" s="770"/>
      <c r="H46" s="1268"/>
      <c r="I46" s="1268"/>
      <c r="J46" s="1268"/>
      <c r="K46" s="1268"/>
      <c r="L46" s="1268"/>
    </row>
    <row r="47" spans="2:12">
      <c r="B47" s="1635" t="s">
        <v>2182</v>
      </c>
      <c r="C47" s="1636" t="s">
        <v>2116</v>
      </c>
      <c r="D47" s="1080" t="s">
        <v>2122</v>
      </c>
      <c r="E47" s="1080" t="s">
        <v>2952</v>
      </c>
      <c r="F47" s="770" t="s">
        <v>1312</v>
      </c>
      <c r="G47" s="770"/>
      <c r="H47" s="1268"/>
      <c r="I47" s="1268"/>
      <c r="J47" s="1268"/>
      <c r="K47" s="1268"/>
      <c r="L47" s="1268"/>
    </row>
    <row r="48" spans="2:12">
      <c r="B48" s="1635" t="s">
        <v>2182</v>
      </c>
      <c r="C48" s="1636" t="s">
        <v>2116</v>
      </c>
      <c r="D48" s="1080" t="s">
        <v>2123</v>
      </c>
      <c r="E48" s="1080" t="s">
        <v>2953</v>
      </c>
      <c r="F48" s="770" t="s">
        <v>1312</v>
      </c>
      <c r="G48" s="770"/>
      <c r="H48" s="1268"/>
      <c r="I48" s="1268"/>
      <c r="J48" s="1268"/>
      <c r="K48" s="1268"/>
      <c r="L48" s="1268"/>
    </row>
    <row r="49" spans="2:12">
      <c r="B49" s="1635" t="s">
        <v>2182</v>
      </c>
      <c r="C49" s="1636" t="s">
        <v>2116</v>
      </c>
      <c r="D49" s="1080" t="s">
        <v>2124</v>
      </c>
      <c r="E49" s="1080" t="s">
        <v>2954</v>
      </c>
      <c r="F49" s="770" t="s">
        <v>1312</v>
      </c>
      <c r="G49" s="770"/>
      <c r="H49" s="1268"/>
      <c r="I49" s="1268"/>
      <c r="J49" s="1268"/>
      <c r="K49" s="1268"/>
      <c r="L49" s="1268"/>
    </row>
    <row r="50" spans="2:12">
      <c r="B50" s="1635" t="s">
        <v>2182</v>
      </c>
      <c r="C50" s="1636" t="s">
        <v>2116</v>
      </c>
      <c r="D50" s="1080" t="s">
        <v>2125</v>
      </c>
      <c r="E50" s="1080" t="s">
        <v>2955</v>
      </c>
      <c r="F50" s="770" t="s">
        <v>1312</v>
      </c>
      <c r="G50" s="770"/>
      <c r="H50" s="1268"/>
      <c r="I50" s="1268"/>
      <c r="J50" s="1268"/>
      <c r="K50" s="1268"/>
      <c r="L50" s="1268"/>
    </row>
    <row r="51" spans="2:12">
      <c r="B51" s="1635" t="s">
        <v>2182</v>
      </c>
      <c r="C51" s="1636" t="s">
        <v>2116</v>
      </c>
      <c r="D51" s="1080" t="s">
        <v>2126</v>
      </c>
      <c r="E51" s="1080" t="s">
        <v>2956</v>
      </c>
      <c r="F51" s="770" t="s">
        <v>1312</v>
      </c>
      <c r="G51" s="770"/>
      <c r="H51" s="1268"/>
      <c r="I51" s="1268"/>
      <c r="J51" s="1268"/>
      <c r="K51" s="1268"/>
      <c r="L51" s="1268"/>
    </row>
    <row r="52" spans="2:12">
      <c r="B52" s="1635" t="s">
        <v>2182</v>
      </c>
      <c r="C52" s="1636" t="s">
        <v>2116</v>
      </c>
      <c r="D52" s="1080" t="s">
        <v>2127</v>
      </c>
      <c r="E52" s="1080" t="s">
        <v>2957</v>
      </c>
      <c r="F52" s="770" t="s">
        <v>1312</v>
      </c>
      <c r="G52" s="770"/>
      <c r="H52" s="1268"/>
      <c r="I52" s="1268"/>
      <c r="J52" s="1268"/>
      <c r="K52" s="1268"/>
      <c r="L52" s="1268"/>
    </row>
    <row r="53" spans="2:12">
      <c r="B53" s="1635" t="s">
        <v>2182</v>
      </c>
      <c r="C53" s="1636" t="s">
        <v>2116</v>
      </c>
      <c r="D53" s="1080" t="s">
        <v>2128</v>
      </c>
      <c r="E53" s="1080" t="s">
        <v>2958</v>
      </c>
      <c r="F53" s="770" t="s">
        <v>1312</v>
      </c>
      <c r="G53" s="770"/>
      <c r="H53" s="1268"/>
      <c r="I53" s="1268"/>
      <c r="J53" s="1268"/>
      <c r="K53" s="1268"/>
      <c r="L53" s="1268"/>
    </row>
    <row r="54" spans="2:12">
      <c r="B54" s="1635" t="s">
        <v>2182</v>
      </c>
      <c r="C54" s="1636" t="s">
        <v>2116</v>
      </c>
      <c r="D54" s="1080" t="s">
        <v>2129</v>
      </c>
      <c r="E54" s="1080" t="s">
        <v>2959</v>
      </c>
      <c r="F54" s="770" t="s">
        <v>1312</v>
      </c>
      <c r="G54" s="770"/>
      <c r="H54" s="1268"/>
      <c r="I54" s="1268"/>
      <c r="J54" s="1268"/>
      <c r="K54" s="1268"/>
      <c r="L54" s="1268"/>
    </row>
    <row r="55" spans="2:12">
      <c r="B55" s="1635" t="s">
        <v>2182</v>
      </c>
      <c r="C55" s="1636" t="s">
        <v>2116</v>
      </c>
      <c r="D55" s="1080" t="s">
        <v>2130</v>
      </c>
      <c r="E55" s="1080" t="s">
        <v>2960</v>
      </c>
      <c r="F55" s="770" t="s">
        <v>1312</v>
      </c>
      <c r="G55" s="770"/>
      <c r="H55" s="1268"/>
      <c r="I55" s="1268"/>
      <c r="J55" s="1268"/>
      <c r="K55" s="1268"/>
      <c r="L55" s="1268"/>
    </row>
    <row r="56" spans="2:12">
      <c r="B56" s="1635" t="s">
        <v>2182</v>
      </c>
      <c r="C56" s="1636" t="s">
        <v>2116</v>
      </c>
      <c r="D56" s="1080" t="s">
        <v>2131</v>
      </c>
      <c r="E56" s="1080" t="s">
        <v>2961</v>
      </c>
      <c r="F56" s="770" t="s">
        <v>1312</v>
      </c>
      <c r="G56" s="770"/>
      <c r="H56" s="1268"/>
      <c r="I56" s="1268"/>
      <c r="J56" s="1268"/>
      <c r="K56" s="1268"/>
      <c r="L56" s="1268"/>
    </row>
    <row r="57" spans="2:12">
      <c r="B57" s="1635" t="s">
        <v>2182</v>
      </c>
      <c r="C57" s="1636" t="s">
        <v>2116</v>
      </c>
      <c r="D57" s="1080" t="s">
        <v>2132</v>
      </c>
      <c r="E57" s="1080" t="s">
        <v>2962</v>
      </c>
      <c r="F57" s="770" t="s">
        <v>1312</v>
      </c>
      <c r="G57" s="770"/>
      <c r="H57" s="1268"/>
      <c r="I57" s="1268"/>
      <c r="J57" s="1268"/>
      <c r="K57" s="1268"/>
      <c r="L57" s="1268"/>
    </row>
    <row r="58" spans="2:12" ht="14.5">
      <c r="B58" s="777"/>
      <c r="C58" s="786"/>
      <c r="D58" s="1347" t="s">
        <v>3433</v>
      </c>
      <c r="E58" s="1083"/>
      <c r="F58" s="779" t="s">
        <v>1312</v>
      </c>
      <c r="G58" s="779"/>
      <c r="H58" s="1084">
        <f>SUM(H43:H57)</f>
        <v>0</v>
      </c>
      <c r="I58" s="1084">
        <f t="shared" ref="I58:L58" si="2">SUM(I43:I57)</f>
        <v>0</v>
      </c>
      <c r="J58" s="1084">
        <f t="shared" si="2"/>
        <v>0</v>
      </c>
      <c r="K58" s="1084">
        <f t="shared" si="2"/>
        <v>0</v>
      </c>
      <c r="L58" s="1084">
        <f t="shared" si="2"/>
        <v>0</v>
      </c>
    </row>
    <row r="59" spans="2:12" ht="14.5">
      <c r="B59" s="780"/>
      <c r="C59" s="787"/>
      <c r="D59" s="772"/>
      <c r="E59" s="782"/>
      <c r="F59" s="770"/>
      <c r="G59" s="770"/>
      <c r="H59" s="251"/>
      <c r="I59" s="251"/>
      <c r="J59" s="251"/>
      <c r="K59" s="251"/>
      <c r="L59" s="251"/>
    </row>
    <row r="60" spans="2:12" ht="14.5">
      <c r="B60" s="1087"/>
      <c r="C60" s="1088" t="s">
        <v>2964</v>
      </c>
      <c r="D60" s="1082" t="s">
        <v>2965</v>
      </c>
      <c r="E60" s="1083"/>
      <c r="F60" s="1080" t="s">
        <v>1312</v>
      </c>
      <c r="G60" s="1083"/>
      <c r="H60" s="1084">
        <f>+H58</f>
        <v>0</v>
      </c>
      <c r="I60" s="1084">
        <f t="shared" ref="I60:L60" si="3">+I58</f>
        <v>0</v>
      </c>
      <c r="J60" s="1084">
        <f t="shared" si="3"/>
        <v>0</v>
      </c>
      <c r="K60" s="1084">
        <f t="shared" si="3"/>
        <v>0</v>
      </c>
      <c r="L60" s="1084">
        <f t="shared" si="3"/>
        <v>0</v>
      </c>
    </row>
  </sheetData>
  <mergeCells count="1">
    <mergeCell ref="H6:L6"/>
  </mergeCells>
  <pageMargins left="0.74803149606299213" right="0.74803149606299213" top="0.98425196850393704" bottom="0.98425196850393704" header="0.51181102362204722" footer="0.51181102362204722"/>
  <pageSetup paperSize="8" fitToHeight="2" orientation="landscape" r:id="rId1"/>
  <headerFooter alignWithMargins="0">
    <oddHeader>&amp;R&amp;A&amp;C&amp;"Verdana,Regular"&amp;10&amp;K000000Internal Only</oddHeader>
    <oddFooter>&amp;C&amp;"Verdana,Regular"&amp;10&amp;K000000Internal Only_x000D_&amp;1#&amp;"Calibri"&amp;10&amp;K000000 OFFICIAL-InternalOnly&amp;R&amp;F&amp;C&amp;"Verdana,Regular"&amp;10&amp;K000000Internal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2723E-E6E0-4E47-86A3-D6D5BF4DB5F0}">
  <sheetPr>
    <tabColor theme="9" tint="0.39997558519241921"/>
    <pageSetUpPr fitToPage="1"/>
  </sheetPr>
  <dimension ref="A1:G23"/>
  <sheetViews>
    <sheetView zoomScale="80" zoomScaleNormal="80" workbookViewId="0">
      <pane ySplit="4" topLeftCell="A5" activePane="bottomLeft" state="frozen"/>
      <selection activeCell="D31" sqref="D31"/>
      <selection pane="bottomLeft" activeCell="H34" sqref="H34"/>
    </sheetView>
  </sheetViews>
  <sheetFormatPr defaultColWidth="10.26953125" defaultRowHeight="12.5"/>
  <cols>
    <col min="1" max="1" width="5.7265625" style="77" customWidth="1"/>
    <col min="2" max="2" width="14.26953125" style="77" customWidth="1"/>
    <col min="3" max="3" width="19.453125" style="77" customWidth="1"/>
    <col min="4" max="4" width="21.1796875" style="77" customWidth="1"/>
    <col min="5" max="5" width="15.453125" style="77" customWidth="1"/>
    <col min="6" max="6" width="14" style="77" customWidth="1"/>
    <col min="7" max="16384" width="10.26953125" style="77"/>
  </cols>
  <sheetData>
    <row r="1" spans="1:5" s="46" customFormat="1" ht="23.5">
      <c r="A1" s="56" t="str">
        <f>'1.1 Cover'!A1</f>
        <v>Regulatory Reporting Pack</v>
      </c>
    </row>
    <row r="2" spans="1:5" s="46" customFormat="1" ht="23.5">
      <c r="A2" s="56" t="str">
        <f>'1.1 Cover'!A2</f>
        <v>Price base - 2018/19</v>
      </c>
    </row>
    <row r="3" spans="1:5" s="46" customFormat="1" ht="23.5">
      <c r="A3" s="56" t="str">
        <f>'1.1 Cover'!A3</f>
        <v>Regulatory Year: April 2022 - March 2023</v>
      </c>
    </row>
    <row r="4" spans="1:5" s="46" customFormat="1" ht="23.5">
      <c r="A4" s="56" t="s">
        <v>171</v>
      </c>
    </row>
    <row r="5" spans="1:5" s="79" customFormat="1" ht="14.5">
      <c r="B5" s="80"/>
      <c r="C5" s="80"/>
      <c r="D5" s="80"/>
      <c r="E5" s="80"/>
    </row>
    <row r="6" spans="1:5" s="79" customFormat="1" ht="14.5">
      <c r="B6" s="81"/>
      <c r="C6" s="80"/>
      <c r="D6" s="80"/>
      <c r="E6" s="80"/>
    </row>
    <row r="7" spans="1:5" s="79" customFormat="1" ht="14.5">
      <c r="B7" s="80"/>
      <c r="C7" s="1541" t="s">
        <v>2966</v>
      </c>
      <c r="D7" s="1541"/>
      <c r="E7" s="82"/>
    </row>
    <row r="8" spans="1:5" s="79" customFormat="1" ht="14.25" customHeight="1">
      <c r="C8" s="1542" t="s">
        <v>2967</v>
      </c>
      <c r="D8" s="1542"/>
    </row>
    <row r="9" spans="1:5" s="79" customFormat="1" ht="13">
      <c r="C9" s="1543" t="s">
        <v>2968</v>
      </c>
      <c r="D9" s="1543"/>
    </row>
    <row r="10" spans="1:5" ht="13">
      <c r="C10" s="1332" t="s">
        <v>2884</v>
      </c>
      <c r="D10" s="1334" t="s">
        <v>1140</v>
      </c>
    </row>
    <row r="11" spans="1:5" ht="14.5">
      <c r="B11" s="1333" t="s">
        <v>3379</v>
      </c>
      <c r="C11" s="1090"/>
      <c r="D11" s="1090"/>
    </row>
    <row r="12" spans="1:5" ht="14.5">
      <c r="B12" s="1333" t="s">
        <v>2383</v>
      </c>
      <c r="C12" s="1090"/>
      <c r="D12" s="1090"/>
    </row>
    <row r="13" spans="1:5" ht="14.5">
      <c r="B13" s="1333" t="s">
        <v>3380</v>
      </c>
      <c r="C13" s="1090"/>
      <c r="D13" s="1090"/>
    </row>
    <row r="14" spans="1:5" ht="14.5">
      <c r="B14" s="1333" t="s">
        <v>3381</v>
      </c>
      <c r="C14" s="1090"/>
      <c r="D14" s="1090"/>
    </row>
    <row r="15" spans="1:5" ht="14.5">
      <c r="B15" s="1333" t="s">
        <v>3382</v>
      </c>
      <c r="C15" s="1090"/>
      <c r="D15" s="1090"/>
    </row>
    <row r="16" spans="1:5" ht="14.5">
      <c r="B16" s="1333" t="s">
        <v>3383</v>
      </c>
      <c r="C16" s="1090"/>
      <c r="D16" s="1090"/>
    </row>
    <row r="17" spans="2:7" ht="14.5">
      <c r="B17" s="1333" t="s">
        <v>3384</v>
      </c>
      <c r="C17" s="1090"/>
      <c r="D17" s="1090"/>
    </row>
    <row r="18" spans="2:7" ht="14.5">
      <c r="B18" s="1333" t="s">
        <v>3385</v>
      </c>
      <c r="C18" s="1090"/>
      <c r="D18" s="1090"/>
    </row>
    <row r="19" spans="2:7" ht="14.5">
      <c r="B19" s="1333" t="s">
        <v>3386</v>
      </c>
      <c r="C19" s="1090"/>
      <c r="D19" s="1090"/>
    </row>
    <row r="20" spans="2:7" ht="14.5">
      <c r="B20" s="1333" t="s">
        <v>3387</v>
      </c>
      <c r="C20" s="1090"/>
      <c r="D20" s="1090"/>
    </row>
    <row r="21" spans="2:7" ht="15" customHeight="1">
      <c r="B21" s="1333" t="s">
        <v>3388</v>
      </c>
      <c r="C21" s="1090"/>
      <c r="D21" s="1090"/>
      <c r="E21" s="1538" t="s">
        <v>2969</v>
      </c>
      <c r="F21" s="1539"/>
      <c r="G21" s="1540"/>
    </row>
    <row r="22" spans="2:7" ht="14.5">
      <c r="B22" s="1333" t="s">
        <v>3389</v>
      </c>
      <c r="C22" s="1090"/>
      <c r="D22" s="1090"/>
      <c r="E22" s="1091" t="s">
        <v>1141</v>
      </c>
      <c r="F22" s="1091" t="s">
        <v>1142</v>
      </c>
      <c r="G22" s="1091" t="s">
        <v>1143</v>
      </c>
    </row>
    <row r="23" spans="2:7" ht="28.5" customHeight="1">
      <c r="B23" s="1092" t="s">
        <v>2970</v>
      </c>
      <c r="C23" s="1093">
        <f>SUM(C11:C22)</f>
        <v>0</v>
      </c>
      <c r="D23" s="1093">
        <f>SUM(D11:D22)</f>
        <v>0</v>
      </c>
      <c r="E23" s="1094"/>
      <c r="F23" s="1094"/>
      <c r="G23" s="1094"/>
    </row>
  </sheetData>
  <mergeCells count="4">
    <mergeCell ref="E21:G21"/>
    <mergeCell ref="C7:D7"/>
    <mergeCell ref="C8:D8"/>
    <mergeCell ref="C9:D9"/>
  </mergeCells>
  <phoneticPr fontId="48" type="noConversion"/>
  <pageMargins left="0.23622047244094491" right="0.23622047244094491" top="0.74803149606299213" bottom="0.74803149606299213" header="0.31496062992125984" footer="0.31496062992125984"/>
  <pageSetup paperSize="8" fitToHeight="0" orientation="portrait" r:id="rId1"/>
  <headerFooter>
    <oddFooter>&amp;C_x000D_&amp;1#&amp;"Calibri"&amp;10&amp;K000000 OFFICIAL-InternalOnly</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FF037-4596-4FB7-AEE3-844E9426C83B}">
  <sheetPr>
    <tabColor theme="9" tint="0.39997558519241921"/>
    <pageSetUpPr fitToPage="1"/>
  </sheetPr>
  <dimension ref="A1:AS58"/>
  <sheetViews>
    <sheetView topLeftCell="E1" zoomScale="70" zoomScaleNormal="70" workbookViewId="0">
      <pane ySplit="4" topLeftCell="A7" activePane="bottomLeft" state="frozen"/>
      <selection activeCell="D31" sqref="D31"/>
      <selection pane="bottomLeft" activeCell="B47" activeCellId="9" sqref="M10:M12 R10:R12 V10:V12 Y10:Y12 M14:M17 R14:R17 V14:V17 Y14:Y17 Y36:Y39 B47"/>
    </sheetView>
  </sheetViews>
  <sheetFormatPr defaultColWidth="10.26953125" defaultRowHeight="15.5"/>
  <cols>
    <col min="1" max="1" width="5.7265625" style="85" customWidth="1"/>
    <col min="2" max="2" width="16.453125" style="85" customWidth="1"/>
    <col min="3" max="3" width="70.7265625" style="85" customWidth="1"/>
    <col min="4" max="4" width="17.26953125" style="85" customWidth="1"/>
    <col min="5" max="5" width="11.26953125" style="85" customWidth="1"/>
    <col min="6" max="7" width="11" style="85" bestFit="1" customWidth="1"/>
    <col min="8" max="8" width="18" style="85" customWidth="1"/>
    <col min="9" max="9" width="11" style="85" bestFit="1" customWidth="1"/>
    <col min="10" max="13" width="11.1796875" style="85" customWidth="1"/>
    <col min="14" max="14" width="15.453125" style="85" customWidth="1"/>
    <col min="15" max="16" width="12.453125" style="85" customWidth="1"/>
    <col min="17" max="17" width="8.81640625" style="85" bestFit="1" customWidth="1"/>
    <col min="18" max="18" width="7.453125" style="85" bestFit="1" customWidth="1"/>
    <col min="19" max="19" width="8.7265625" style="85" customWidth="1"/>
    <col min="20" max="21" width="8.7265625" style="85" bestFit="1" customWidth="1"/>
    <col min="22" max="22" width="13.81640625" style="85" customWidth="1"/>
    <col min="23" max="23" width="16.7265625" style="85" customWidth="1"/>
    <col min="24" max="24" width="10.7265625" style="85" bestFit="1" customWidth="1"/>
    <col min="25" max="25" width="12" style="85" customWidth="1"/>
    <col min="26" max="27" width="10.26953125" style="85"/>
    <col min="28" max="28" width="55.7265625" style="85" customWidth="1"/>
    <col min="29" max="34" width="18" style="85" customWidth="1"/>
    <col min="35" max="16384" width="10.26953125" style="85"/>
  </cols>
  <sheetData>
    <row r="1" spans="1:34" s="46" customFormat="1" ht="23.5">
      <c r="A1" s="56" t="str">
        <f>'1.1 Cover'!A1</f>
        <v>Regulatory Reporting Pack</v>
      </c>
    </row>
    <row r="2" spans="1:34" s="46" customFormat="1" ht="23.5">
      <c r="A2" s="56" t="str">
        <f>'1.1 Cover'!A2</f>
        <v>Price base - 2018/19</v>
      </c>
    </row>
    <row r="3" spans="1:34" s="46" customFormat="1" ht="23.5">
      <c r="A3" s="56" t="str">
        <f>'1.1 Cover'!A3</f>
        <v>Regulatory Year: April 2022 - March 2023</v>
      </c>
    </row>
    <row r="4" spans="1:34" s="46" customFormat="1" ht="23.5">
      <c r="A4" s="56" t="s">
        <v>2971</v>
      </c>
    </row>
    <row r="5" spans="1:34" s="148" customFormat="1">
      <c r="F5" s="149"/>
      <c r="G5" s="150"/>
      <c r="H5" s="150"/>
      <c r="I5" s="151"/>
      <c r="J5" s="151"/>
      <c r="K5" s="151"/>
      <c r="L5" s="151"/>
      <c r="M5" s="151"/>
      <c r="N5" s="151"/>
      <c r="O5" s="151"/>
      <c r="P5" s="151"/>
      <c r="Q5" s="151"/>
      <c r="R5" s="151"/>
      <c r="S5" s="151"/>
      <c r="T5" s="151"/>
      <c r="U5" s="151"/>
      <c r="V5" s="151"/>
      <c r="W5" s="151"/>
      <c r="X5" s="151"/>
      <c r="Y5" s="151"/>
    </row>
    <row r="6" spans="1:34" s="148" customFormat="1">
      <c r="F6" s="149"/>
      <c r="G6" s="150"/>
      <c r="H6" s="150"/>
      <c r="I6" s="151"/>
      <c r="J6" s="151"/>
      <c r="K6" s="151"/>
      <c r="L6" s="151"/>
      <c r="M6" s="151"/>
      <c r="N6" s="151"/>
      <c r="O6" s="151"/>
      <c r="P6" s="151"/>
      <c r="Q6" s="151"/>
      <c r="R6" s="151"/>
      <c r="S6" s="151"/>
      <c r="T6" s="151"/>
      <c r="U6" s="151"/>
      <c r="V6" s="151"/>
      <c r="W6" s="151"/>
      <c r="X6" s="151"/>
      <c r="Y6" s="151"/>
    </row>
    <row r="7" spans="1:34" s="148" customFormat="1" ht="16" thickBot="1">
      <c r="F7" s="151"/>
      <c r="I7" s="151"/>
      <c r="J7" s="151"/>
      <c r="K7" s="151"/>
      <c r="L7" s="151"/>
      <c r="M7" s="151"/>
      <c r="N7" s="151"/>
      <c r="O7" s="151"/>
      <c r="P7" s="151"/>
      <c r="Q7" s="151"/>
      <c r="R7" s="151"/>
      <c r="S7" s="151"/>
      <c r="T7" s="151"/>
      <c r="U7" s="151"/>
      <c r="V7" s="151"/>
      <c r="W7" s="151"/>
      <c r="X7" s="151"/>
      <c r="Y7" s="151"/>
    </row>
    <row r="8" spans="1:34" s="148" customFormat="1" ht="62.5" thickBot="1">
      <c r="B8" s="1095" t="s">
        <v>2972</v>
      </c>
      <c r="C8" s="1096" t="s">
        <v>2973</v>
      </c>
      <c r="D8" s="152" t="s">
        <v>2974</v>
      </c>
      <c r="E8" s="1335" t="s">
        <v>1387</v>
      </c>
      <c r="F8" s="153">
        <v>44652</v>
      </c>
      <c r="G8" s="153">
        <v>44682</v>
      </c>
      <c r="H8" s="153">
        <v>44713</v>
      </c>
      <c r="I8" s="1329" t="s">
        <v>3390</v>
      </c>
      <c r="J8" s="153">
        <v>44743</v>
      </c>
      <c r="K8" s="1328">
        <v>44774</v>
      </c>
      <c r="L8" s="1328">
        <v>44805</v>
      </c>
      <c r="M8" s="154" t="s">
        <v>3391</v>
      </c>
      <c r="N8" s="1331" t="s">
        <v>3392</v>
      </c>
      <c r="O8" s="153">
        <v>44835</v>
      </c>
      <c r="P8" s="1328">
        <v>44866</v>
      </c>
      <c r="Q8" s="1328">
        <v>44896</v>
      </c>
      <c r="R8" s="1329" t="s">
        <v>3393</v>
      </c>
      <c r="S8" s="153">
        <v>44927</v>
      </c>
      <c r="T8" s="1328">
        <v>44958</v>
      </c>
      <c r="U8" s="1328">
        <v>44986</v>
      </c>
      <c r="V8" s="154" t="s">
        <v>3394</v>
      </c>
      <c r="W8" s="1317" t="s">
        <v>3395</v>
      </c>
      <c r="X8" s="155" t="s">
        <v>2975</v>
      </c>
      <c r="Y8" s="156" t="s">
        <v>2976</v>
      </c>
      <c r="AC8" s="1545" t="s">
        <v>3396</v>
      </c>
      <c r="AD8" s="1547"/>
      <c r="AE8" s="1545" t="s">
        <v>2977</v>
      </c>
      <c r="AF8" s="1546"/>
      <c r="AG8" s="1547"/>
      <c r="AH8" s="707"/>
    </row>
    <row r="9" spans="1:34" s="157" customFormat="1" ht="16" thickBot="1">
      <c r="B9" s="1097" t="s">
        <v>2978</v>
      </c>
      <c r="C9" s="1098"/>
      <c r="D9" s="158"/>
      <c r="E9" s="1099"/>
      <c r="F9" s="1327"/>
      <c r="G9" s="87"/>
      <c r="H9" s="87"/>
      <c r="I9" s="87"/>
      <c r="J9" s="1330"/>
      <c r="K9" s="1330"/>
      <c r="L9" s="1330"/>
      <c r="M9" s="1294"/>
      <c r="N9" s="1100"/>
      <c r="O9" s="87"/>
      <c r="P9" s="87"/>
      <c r="Q9" s="87"/>
      <c r="R9" s="1294"/>
      <c r="S9" s="87"/>
      <c r="T9" s="87"/>
      <c r="U9" s="87"/>
      <c r="V9" s="1294"/>
      <c r="W9" s="1100"/>
      <c r="X9" s="1309"/>
      <c r="Y9" s="1102"/>
      <c r="AB9" s="1103"/>
      <c r="AC9" s="1104" t="s">
        <v>1139</v>
      </c>
      <c r="AD9" s="1104" t="s">
        <v>1140</v>
      </c>
      <c r="AE9" s="1104" t="s">
        <v>1141</v>
      </c>
      <c r="AF9" s="1104" t="s">
        <v>1142</v>
      </c>
      <c r="AG9" s="1104" t="s">
        <v>1143</v>
      </c>
    </row>
    <row r="10" spans="1:34" s="157" customFormat="1" ht="16.5">
      <c r="B10" s="1103" t="s">
        <v>2979</v>
      </c>
      <c r="C10" s="1105" t="s">
        <v>2980</v>
      </c>
      <c r="D10" s="158" t="s">
        <v>2981</v>
      </c>
      <c r="E10" s="1099" t="s">
        <v>1390</v>
      </c>
      <c r="F10" s="1297">
        <v>0</v>
      </c>
      <c r="G10" s="1298">
        <v>0</v>
      </c>
      <c r="H10" s="1298">
        <v>0</v>
      </c>
      <c r="I10" s="1305">
        <v>0</v>
      </c>
      <c r="J10" s="1310"/>
      <c r="K10" s="1311"/>
      <c r="L10" s="1311"/>
      <c r="M10" s="1637">
        <v>0</v>
      </c>
      <c r="N10" s="1100"/>
      <c r="O10" s="1297"/>
      <c r="P10" s="1298"/>
      <c r="Q10" s="1298"/>
      <c r="R10" s="1638">
        <v>0</v>
      </c>
      <c r="S10" s="1297"/>
      <c r="T10" s="1298"/>
      <c r="U10" s="1298"/>
      <c r="V10" s="1637">
        <v>0</v>
      </c>
      <c r="W10" s="1100"/>
      <c r="X10" s="1323"/>
      <c r="Y10" s="1111">
        <v>0</v>
      </c>
      <c r="AB10" s="1103" t="s">
        <v>2982</v>
      </c>
      <c r="AC10" s="1025"/>
      <c r="AD10" s="1025"/>
      <c r="AE10" s="1025"/>
      <c r="AF10" s="1025"/>
      <c r="AG10" s="1025"/>
    </row>
    <row r="11" spans="1:34" s="157" customFormat="1">
      <c r="B11" s="1103"/>
      <c r="C11" s="1105" t="s">
        <v>2983</v>
      </c>
      <c r="D11" s="158" t="s">
        <v>2981</v>
      </c>
      <c r="E11" s="1099" t="s">
        <v>1390</v>
      </c>
      <c r="F11" s="1299">
        <v>0</v>
      </c>
      <c r="G11" s="1106">
        <v>0</v>
      </c>
      <c r="H11" s="1106">
        <v>0</v>
      </c>
      <c r="I11" s="1107">
        <v>0</v>
      </c>
      <c r="J11" s="1312"/>
      <c r="K11" s="1110"/>
      <c r="L11" s="1110"/>
      <c r="M11" s="1303">
        <v>0</v>
      </c>
      <c r="N11" s="1100"/>
      <c r="O11" s="1299"/>
      <c r="P11" s="1106"/>
      <c r="Q11" s="1106"/>
      <c r="R11" s="1307">
        <v>0</v>
      </c>
      <c r="S11" s="1299"/>
      <c r="T11" s="1106"/>
      <c r="U11" s="1106"/>
      <c r="V11" s="1303">
        <v>0</v>
      </c>
      <c r="W11" s="1100"/>
      <c r="X11" s="1324"/>
      <c r="Y11" s="1111">
        <v>0</v>
      </c>
      <c r="AB11" s="1103" t="s">
        <v>2984</v>
      </c>
      <c r="AC11" s="1025"/>
      <c r="AD11" s="1025"/>
      <c r="AE11" s="1025"/>
      <c r="AF11" s="1025"/>
      <c r="AG11" s="1025"/>
    </row>
    <row r="12" spans="1:34" s="157" customFormat="1">
      <c r="B12" s="1103"/>
      <c r="C12" s="1105" t="s">
        <v>2985</v>
      </c>
      <c r="D12" s="158" t="s">
        <v>2981</v>
      </c>
      <c r="E12" s="1099" t="s">
        <v>1390</v>
      </c>
      <c r="F12" s="1299">
        <v>0</v>
      </c>
      <c r="G12" s="1106">
        <v>0</v>
      </c>
      <c r="H12" s="1106">
        <v>0</v>
      </c>
      <c r="I12" s="1107">
        <v>0</v>
      </c>
      <c r="J12" s="1312"/>
      <c r="K12" s="1110"/>
      <c r="L12" s="1110"/>
      <c r="M12" s="1303">
        <v>0</v>
      </c>
      <c r="N12" s="1100"/>
      <c r="O12" s="1299"/>
      <c r="P12" s="1106"/>
      <c r="Q12" s="1106"/>
      <c r="R12" s="1307">
        <v>0</v>
      </c>
      <c r="S12" s="1299"/>
      <c r="T12" s="1106"/>
      <c r="U12" s="1106"/>
      <c r="V12" s="1303">
        <v>0</v>
      </c>
      <c r="W12" s="1100"/>
      <c r="X12" s="1324"/>
      <c r="Y12" s="1111">
        <v>0</v>
      </c>
      <c r="AB12" s="1103" t="s">
        <v>2986</v>
      </c>
      <c r="AC12" s="1025"/>
      <c r="AD12" s="1025"/>
      <c r="AE12" s="1025"/>
      <c r="AF12" s="1025"/>
      <c r="AG12" s="1025"/>
    </row>
    <row r="13" spans="1:34" s="157" customFormat="1" ht="16.5">
      <c r="B13" s="1103" t="s">
        <v>2987</v>
      </c>
      <c r="C13" s="1105" t="s">
        <v>2988</v>
      </c>
      <c r="D13" s="158" t="s">
        <v>2981</v>
      </c>
      <c r="E13" s="1291" t="s">
        <v>1390</v>
      </c>
      <c r="F13" s="1304">
        <f>F11-F12-F17</f>
        <v>0</v>
      </c>
      <c r="G13" s="1304">
        <f t="shared" ref="G13:I13" si="0">G11-G12-G17</f>
        <v>0</v>
      </c>
      <c r="H13" s="1304">
        <f t="shared" si="0"/>
        <v>0</v>
      </c>
      <c r="I13" s="1304">
        <f t="shared" si="0"/>
        <v>0</v>
      </c>
      <c r="J13" s="1312"/>
      <c r="K13" s="1110"/>
      <c r="L13" s="1110"/>
      <c r="M13" s="1304">
        <f t="shared" ref="M13" si="1">M11-M12-M17</f>
        <v>0</v>
      </c>
      <c r="N13" s="1100"/>
      <c r="O13" s="1299"/>
      <c r="P13" s="1106"/>
      <c r="Q13" s="1106"/>
      <c r="R13" s="1304">
        <f t="shared" ref="R13" si="2">R11-R12-R17</f>
        <v>0</v>
      </c>
      <c r="S13" s="1299"/>
      <c r="T13" s="1106"/>
      <c r="U13" s="1106"/>
      <c r="V13" s="1304">
        <f t="shared" ref="V13" si="3">V11-V12-V17</f>
        <v>0</v>
      </c>
      <c r="W13" s="1100"/>
      <c r="X13" s="1324"/>
      <c r="Y13" s="1304">
        <f t="shared" ref="Y13" si="4">Y11-Y12-Y17</f>
        <v>0</v>
      </c>
    </row>
    <row r="14" spans="1:34" s="157" customFormat="1">
      <c r="B14" s="1103"/>
      <c r="C14" s="1105" t="s">
        <v>2989</v>
      </c>
      <c r="D14" s="158" t="s">
        <v>2981</v>
      </c>
      <c r="E14" s="1099" t="s">
        <v>1390</v>
      </c>
      <c r="F14" s="1299">
        <v>0</v>
      </c>
      <c r="G14" s="1106">
        <v>0</v>
      </c>
      <c r="H14" s="1106">
        <v>0</v>
      </c>
      <c r="I14" s="1107">
        <v>0</v>
      </c>
      <c r="J14" s="1312"/>
      <c r="K14" s="1110"/>
      <c r="L14" s="1110"/>
      <c r="M14" s="1303">
        <v>0</v>
      </c>
      <c r="N14" s="1100"/>
      <c r="O14" s="1299"/>
      <c r="P14" s="1106"/>
      <c r="Q14" s="1106"/>
      <c r="R14" s="1307">
        <v>0</v>
      </c>
      <c r="S14" s="1299"/>
      <c r="T14" s="1106"/>
      <c r="U14" s="1106"/>
      <c r="V14" s="1303">
        <v>0</v>
      </c>
      <c r="W14" s="1100"/>
      <c r="X14" s="1324"/>
      <c r="Y14" s="1111">
        <v>0</v>
      </c>
    </row>
    <row r="15" spans="1:34" s="157" customFormat="1">
      <c r="B15" s="1103"/>
      <c r="C15" s="1105" t="s">
        <v>2990</v>
      </c>
      <c r="D15" s="158" t="s">
        <v>2981</v>
      </c>
      <c r="E15" s="1099" t="s">
        <v>1390</v>
      </c>
      <c r="F15" s="1299">
        <v>0</v>
      </c>
      <c r="G15" s="1106">
        <v>0</v>
      </c>
      <c r="H15" s="1106">
        <v>0</v>
      </c>
      <c r="I15" s="1107">
        <v>0</v>
      </c>
      <c r="J15" s="1312"/>
      <c r="K15" s="1110"/>
      <c r="L15" s="1110"/>
      <c r="M15" s="1303">
        <v>0</v>
      </c>
      <c r="N15" s="1100"/>
      <c r="O15" s="1299"/>
      <c r="P15" s="1106"/>
      <c r="Q15" s="1106"/>
      <c r="R15" s="1307">
        <v>0</v>
      </c>
      <c r="S15" s="1299"/>
      <c r="T15" s="1106"/>
      <c r="U15" s="1106"/>
      <c r="V15" s="1303">
        <v>0</v>
      </c>
      <c r="W15" s="1100"/>
      <c r="X15" s="1324"/>
      <c r="Y15" s="1111">
        <v>0</v>
      </c>
    </row>
    <row r="16" spans="1:34" s="157" customFormat="1" ht="31">
      <c r="B16" s="1108"/>
      <c r="C16" s="1109" t="s">
        <v>2991</v>
      </c>
      <c r="D16" s="158" t="s">
        <v>2981</v>
      </c>
      <c r="E16" s="1099" t="s">
        <v>1390</v>
      </c>
      <c r="F16" s="1299">
        <v>0</v>
      </c>
      <c r="G16" s="1106">
        <v>0</v>
      </c>
      <c r="H16" s="1106">
        <v>0</v>
      </c>
      <c r="I16" s="1107">
        <v>0</v>
      </c>
      <c r="J16" s="1312"/>
      <c r="K16" s="1110"/>
      <c r="L16" s="1110"/>
      <c r="M16" s="1303">
        <v>0</v>
      </c>
      <c r="N16" s="1100"/>
      <c r="O16" s="1299"/>
      <c r="P16" s="1106"/>
      <c r="Q16" s="1106"/>
      <c r="R16" s="1307">
        <v>0</v>
      </c>
      <c r="S16" s="1299"/>
      <c r="T16" s="1106"/>
      <c r="U16" s="1106"/>
      <c r="V16" s="1303">
        <v>0</v>
      </c>
      <c r="W16" s="1100"/>
      <c r="X16" s="1324"/>
      <c r="Y16" s="1111">
        <v>0</v>
      </c>
    </row>
    <row r="17" spans="2:25" s="157" customFormat="1" ht="16.5">
      <c r="B17" s="1103" t="s">
        <v>2992</v>
      </c>
      <c r="C17" s="1105" t="s">
        <v>2993</v>
      </c>
      <c r="D17" s="158" t="s">
        <v>2981</v>
      </c>
      <c r="E17" s="1099" t="s">
        <v>1390</v>
      </c>
      <c r="F17" s="1299">
        <v>0</v>
      </c>
      <c r="G17" s="1106">
        <v>0</v>
      </c>
      <c r="H17" s="1106">
        <v>0</v>
      </c>
      <c r="I17" s="1107">
        <v>0</v>
      </c>
      <c r="J17" s="1312"/>
      <c r="K17" s="1110"/>
      <c r="L17" s="1110"/>
      <c r="M17" s="1303">
        <v>0</v>
      </c>
      <c r="N17" s="1100"/>
      <c r="O17" s="1299"/>
      <c r="P17" s="1106"/>
      <c r="Q17" s="1106"/>
      <c r="R17" s="1307">
        <v>0</v>
      </c>
      <c r="S17" s="1299"/>
      <c r="T17" s="1106"/>
      <c r="U17" s="1106"/>
      <c r="V17" s="1303">
        <v>0</v>
      </c>
      <c r="W17" s="1100"/>
      <c r="X17" s="1324"/>
      <c r="Y17" s="1111">
        <v>0</v>
      </c>
    </row>
    <row r="18" spans="2:25" s="157" customFormat="1">
      <c r="B18" s="1097" t="s">
        <v>2994</v>
      </c>
      <c r="C18" s="1098"/>
      <c r="D18" s="158"/>
      <c r="E18" s="1099"/>
      <c r="F18" s="1299"/>
      <c r="G18" s="1106"/>
      <c r="H18" s="1106"/>
      <c r="I18" s="1107"/>
      <c r="J18" s="1312"/>
      <c r="K18" s="1110"/>
      <c r="L18" s="1110"/>
      <c r="M18" s="1301"/>
      <c r="N18" s="1100"/>
      <c r="O18" s="1299"/>
      <c r="P18" s="1106"/>
      <c r="Q18" s="1106"/>
      <c r="R18" s="1306"/>
      <c r="S18" s="1299"/>
      <c r="T18" s="1106"/>
      <c r="U18" s="1106"/>
      <c r="V18" s="1301"/>
      <c r="W18" s="1100"/>
      <c r="X18" s="1324"/>
      <c r="Y18" s="1102"/>
    </row>
    <row r="19" spans="2:25" s="157" customFormat="1">
      <c r="B19" s="1103"/>
      <c r="C19" s="1105" t="s">
        <v>2995</v>
      </c>
      <c r="D19" s="158" t="s">
        <v>2996</v>
      </c>
      <c r="E19" s="1099" t="s">
        <v>2396</v>
      </c>
      <c r="F19" s="1299"/>
      <c r="G19" s="1106"/>
      <c r="H19" s="1295"/>
      <c r="I19" s="1107"/>
      <c r="J19" s="1312"/>
      <c r="K19" s="1110"/>
      <c r="L19" s="1295"/>
      <c r="M19" s="1300"/>
      <c r="N19" s="1101"/>
      <c r="O19" s="1299"/>
      <c r="P19" s="1106"/>
      <c r="Q19" s="1295"/>
      <c r="R19" s="1107"/>
      <c r="S19" s="1299"/>
      <c r="T19" s="1106"/>
      <c r="U19" s="1295"/>
      <c r="V19" s="1300"/>
      <c r="W19" s="1101"/>
      <c r="X19" s="1324"/>
      <c r="Y19" s="1102"/>
    </row>
    <row r="20" spans="2:25" s="157" customFormat="1">
      <c r="B20" s="1103"/>
      <c r="C20" s="1105" t="s">
        <v>2997</v>
      </c>
      <c r="D20" s="158" t="s">
        <v>2998</v>
      </c>
      <c r="E20" s="1099" t="s">
        <v>2396</v>
      </c>
      <c r="F20" s="1299"/>
      <c r="G20" s="1106"/>
      <c r="H20" s="1106"/>
      <c r="I20" s="1306"/>
      <c r="J20" s="1312"/>
      <c r="K20" s="1110"/>
      <c r="L20" s="1106"/>
      <c r="M20" s="1301"/>
      <c r="N20" s="1100"/>
      <c r="O20" s="1299"/>
      <c r="P20" s="1106"/>
      <c r="Q20" s="1106"/>
      <c r="R20" s="1306"/>
      <c r="S20" s="1299"/>
      <c r="T20" s="1106"/>
      <c r="U20" s="1106"/>
      <c r="V20" s="1301"/>
      <c r="W20" s="1100"/>
      <c r="X20" s="1324"/>
      <c r="Y20" s="1102"/>
    </row>
    <row r="21" spans="2:25" s="157" customFormat="1">
      <c r="B21" s="1103"/>
      <c r="C21" s="1105" t="s">
        <v>2999</v>
      </c>
      <c r="D21" s="158" t="s">
        <v>2996</v>
      </c>
      <c r="E21" s="1099" t="s">
        <v>1390</v>
      </c>
      <c r="F21" s="1299"/>
      <c r="G21" s="1106"/>
      <c r="H21" s="1106"/>
      <c r="I21" s="1107"/>
      <c r="J21" s="1312"/>
      <c r="K21" s="1106"/>
      <c r="L21" s="1106"/>
      <c r="M21" s="1300"/>
      <c r="N21" s="1100"/>
      <c r="O21" s="1299"/>
      <c r="P21" s="1106"/>
      <c r="Q21" s="1106"/>
      <c r="R21" s="1107"/>
      <c r="S21" s="1299"/>
      <c r="T21" s="1106"/>
      <c r="U21" s="1106"/>
      <c r="V21" s="1300"/>
      <c r="W21" s="1100"/>
      <c r="X21" s="1324"/>
      <c r="Y21" s="1111"/>
    </row>
    <row r="22" spans="2:25" s="157" customFormat="1">
      <c r="B22" s="1103"/>
      <c r="C22" s="1105" t="s">
        <v>3000</v>
      </c>
      <c r="D22" s="158" t="s">
        <v>2996</v>
      </c>
      <c r="E22" s="1099" t="s">
        <v>1390</v>
      </c>
      <c r="F22" s="1299"/>
      <c r="G22" s="1106"/>
      <c r="H22" s="1106"/>
      <c r="I22" s="1107"/>
      <c r="J22" s="1312"/>
      <c r="K22" s="1106"/>
      <c r="L22" s="1106"/>
      <c r="M22" s="1300"/>
      <c r="N22" s="1100"/>
      <c r="O22" s="1299"/>
      <c r="P22" s="1106"/>
      <c r="Q22" s="1106"/>
      <c r="R22" s="1107"/>
      <c r="S22" s="1299"/>
      <c r="T22" s="1106"/>
      <c r="U22" s="1106"/>
      <c r="V22" s="1300"/>
      <c r="W22" s="1100"/>
      <c r="X22" s="1324"/>
      <c r="Y22" s="1111"/>
    </row>
    <row r="23" spans="2:25" s="157" customFormat="1">
      <c r="B23" s="1103"/>
      <c r="C23" s="1105" t="s">
        <v>3001</v>
      </c>
      <c r="D23" s="158" t="s">
        <v>2996</v>
      </c>
      <c r="E23" s="1099" t="s">
        <v>1390</v>
      </c>
      <c r="F23" s="1299"/>
      <c r="G23" s="1106"/>
      <c r="H23" s="1106"/>
      <c r="I23" s="1107"/>
      <c r="J23" s="1312"/>
      <c r="K23" s="1106"/>
      <c r="L23" s="1106"/>
      <c r="M23" s="1300"/>
      <c r="N23" s="1100"/>
      <c r="O23" s="1299"/>
      <c r="P23" s="1106"/>
      <c r="Q23" s="1106"/>
      <c r="R23" s="1107"/>
      <c r="S23" s="1299"/>
      <c r="T23" s="1106"/>
      <c r="U23" s="1106"/>
      <c r="V23" s="1300"/>
      <c r="W23" s="1100"/>
      <c r="X23" s="1324"/>
      <c r="Y23" s="1111"/>
    </row>
    <row r="24" spans="2:25" s="157" customFormat="1">
      <c r="B24" s="1103"/>
      <c r="C24" s="1105" t="s">
        <v>3002</v>
      </c>
      <c r="D24" s="158" t="s">
        <v>2998</v>
      </c>
      <c r="E24" s="1099" t="s">
        <v>1390</v>
      </c>
      <c r="F24" s="1299"/>
      <c r="G24" s="1106"/>
      <c r="H24" s="1106"/>
      <c r="I24" s="1107"/>
      <c r="J24" s="1312"/>
      <c r="K24" s="1106"/>
      <c r="L24" s="1106"/>
      <c r="M24" s="1300"/>
      <c r="N24" s="1100"/>
      <c r="O24" s="1299"/>
      <c r="P24" s="1106"/>
      <c r="Q24" s="1106"/>
      <c r="R24" s="1107"/>
      <c r="S24" s="1299"/>
      <c r="T24" s="1106"/>
      <c r="U24" s="1106"/>
      <c r="V24" s="1300"/>
      <c r="W24" s="1100"/>
      <c r="X24" s="1324"/>
      <c r="Y24" s="1111"/>
    </row>
    <row r="25" spans="2:25" s="157" customFormat="1">
      <c r="B25" s="1103"/>
      <c r="C25" s="1105" t="s">
        <v>3003</v>
      </c>
      <c r="D25" s="158" t="s">
        <v>2998</v>
      </c>
      <c r="E25" s="1099" t="s">
        <v>1390</v>
      </c>
      <c r="F25" s="1299"/>
      <c r="G25" s="1106"/>
      <c r="H25" s="1106"/>
      <c r="I25" s="1107"/>
      <c r="J25" s="1312"/>
      <c r="K25" s="1110"/>
      <c r="L25" s="1106"/>
      <c r="M25" s="1300"/>
      <c r="N25" s="1100"/>
      <c r="O25" s="1299"/>
      <c r="P25" s="1106"/>
      <c r="Q25" s="1106"/>
      <c r="R25" s="1107"/>
      <c r="S25" s="1299"/>
      <c r="T25" s="1106"/>
      <c r="U25" s="1106"/>
      <c r="V25" s="1300"/>
      <c r="W25" s="1100"/>
      <c r="X25" s="1324"/>
      <c r="Y25" s="1111"/>
    </row>
    <row r="26" spans="2:25" s="157" customFormat="1">
      <c r="B26" s="1103"/>
      <c r="C26" s="1105" t="s">
        <v>3004</v>
      </c>
      <c r="D26" s="158" t="s">
        <v>2998</v>
      </c>
      <c r="E26" s="1099" t="s">
        <v>1390</v>
      </c>
      <c r="F26" s="1299"/>
      <c r="G26" s="1106"/>
      <c r="H26" s="1106"/>
      <c r="I26" s="1107"/>
      <c r="J26" s="1312"/>
      <c r="K26" s="1110"/>
      <c r="L26" s="1106"/>
      <c r="M26" s="1300"/>
      <c r="N26" s="1100"/>
      <c r="O26" s="1299"/>
      <c r="P26" s="1106"/>
      <c r="Q26" s="1106"/>
      <c r="R26" s="1107"/>
      <c r="S26" s="1299"/>
      <c r="T26" s="1106"/>
      <c r="U26" s="1106"/>
      <c r="V26" s="1300"/>
      <c r="W26" s="1100"/>
      <c r="X26" s="1324"/>
      <c r="Y26" s="1111"/>
    </row>
    <row r="27" spans="2:25" s="157" customFormat="1">
      <c r="B27" s="1103"/>
      <c r="C27" s="1105" t="s">
        <v>3005</v>
      </c>
      <c r="D27" s="158" t="s">
        <v>2981</v>
      </c>
      <c r="E27" s="1099" t="s">
        <v>1390</v>
      </c>
      <c r="F27" s="1299"/>
      <c r="G27" s="1106"/>
      <c r="H27" s="1106"/>
      <c r="I27" s="1107"/>
      <c r="J27" s="1312"/>
      <c r="K27" s="1106"/>
      <c r="L27" s="1106"/>
      <c r="M27" s="1300"/>
      <c r="N27" s="1100"/>
      <c r="O27" s="1299"/>
      <c r="P27" s="1106"/>
      <c r="Q27" s="1106"/>
      <c r="R27" s="1107"/>
      <c r="S27" s="1299"/>
      <c r="T27" s="1106"/>
      <c r="U27" s="1106"/>
      <c r="V27" s="1300"/>
      <c r="W27" s="1100"/>
      <c r="X27" s="1324"/>
      <c r="Y27" s="1111"/>
    </row>
    <row r="28" spans="2:25" s="157" customFormat="1">
      <c r="B28" s="1103"/>
      <c r="C28" s="1105" t="s">
        <v>3006</v>
      </c>
      <c r="D28" s="158" t="s">
        <v>2981</v>
      </c>
      <c r="E28" s="1099" t="s">
        <v>1390</v>
      </c>
      <c r="F28" s="1299"/>
      <c r="G28" s="1106"/>
      <c r="H28" s="1106"/>
      <c r="I28" s="1107"/>
      <c r="J28" s="1312"/>
      <c r="K28" s="1110"/>
      <c r="L28" s="1106"/>
      <c r="M28" s="1300"/>
      <c r="N28" s="1100"/>
      <c r="O28" s="1299"/>
      <c r="P28" s="1106"/>
      <c r="Q28" s="1106"/>
      <c r="R28" s="1107"/>
      <c r="S28" s="1299"/>
      <c r="T28" s="1106"/>
      <c r="U28" s="1106"/>
      <c r="V28" s="1300"/>
      <c r="W28" s="1100"/>
      <c r="X28" s="1324"/>
      <c r="Y28" s="1111"/>
    </row>
    <row r="29" spans="2:25" s="157" customFormat="1">
      <c r="B29" s="1103"/>
      <c r="C29" s="1105" t="s">
        <v>3007</v>
      </c>
      <c r="D29" s="158" t="s">
        <v>2981</v>
      </c>
      <c r="E29" s="1099" t="s">
        <v>1390</v>
      </c>
      <c r="F29" s="1299"/>
      <c r="G29" s="1106"/>
      <c r="H29" s="1106"/>
      <c r="I29" s="1107"/>
      <c r="J29" s="1312"/>
      <c r="K29" s="1110"/>
      <c r="L29" s="1106"/>
      <c r="M29" s="1300"/>
      <c r="N29" s="1100"/>
      <c r="O29" s="1299"/>
      <c r="P29" s="1106"/>
      <c r="Q29" s="1106"/>
      <c r="R29" s="1107"/>
      <c r="S29" s="1299"/>
      <c r="T29" s="1106"/>
      <c r="U29" s="1106"/>
      <c r="V29" s="1300"/>
      <c r="W29" s="1100"/>
      <c r="X29" s="1324"/>
      <c r="Y29" s="1111"/>
    </row>
    <row r="30" spans="2:25" s="157" customFormat="1" ht="16" thickBot="1">
      <c r="B30" s="1097" t="s">
        <v>3008</v>
      </c>
      <c r="C30" s="1098"/>
      <c r="D30" s="158"/>
      <c r="E30" s="1099"/>
      <c r="F30" s="1299"/>
      <c r="G30" s="1106"/>
      <c r="H30" s="1106"/>
      <c r="I30" s="1107"/>
      <c r="J30" s="1312"/>
      <c r="K30" s="1110"/>
      <c r="L30" s="1110"/>
      <c r="M30" s="1301"/>
      <c r="N30" s="1100"/>
      <c r="O30" s="1299"/>
      <c r="P30" s="1106"/>
      <c r="Q30" s="1106"/>
      <c r="R30" s="1306"/>
      <c r="S30" s="1299"/>
      <c r="T30" s="1106"/>
      <c r="U30" s="1106"/>
      <c r="V30" s="1301"/>
      <c r="W30" s="1100"/>
      <c r="X30" s="1324"/>
      <c r="Y30" s="1112"/>
    </row>
    <row r="31" spans="2:25" s="157" customFormat="1">
      <c r="B31" s="1103"/>
      <c r="C31" s="1105" t="s">
        <v>3009</v>
      </c>
      <c r="D31" s="158" t="s">
        <v>3010</v>
      </c>
      <c r="E31" s="1099" t="s">
        <v>1390</v>
      </c>
      <c r="F31" s="1299"/>
      <c r="G31" s="1106"/>
      <c r="H31" s="1106"/>
      <c r="I31" s="1107"/>
      <c r="J31" s="1299"/>
      <c r="K31" s="1106"/>
      <c r="L31" s="1106"/>
      <c r="M31" s="1300"/>
      <c r="N31" s="1100"/>
      <c r="O31" s="1299"/>
      <c r="P31" s="1106"/>
      <c r="Q31" s="1106"/>
      <c r="R31" s="1107"/>
      <c r="S31" s="1299"/>
      <c r="T31" s="1106"/>
      <c r="U31" s="1106"/>
      <c r="V31" s="1300"/>
      <c r="W31" s="1100"/>
      <c r="X31" s="1324"/>
      <c r="Y31" s="1322"/>
    </row>
    <row r="32" spans="2:25" s="157" customFormat="1">
      <c r="B32" s="1103"/>
      <c r="C32" s="1105" t="s">
        <v>3011</v>
      </c>
      <c r="D32" s="158" t="s">
        <v>3010</v>
      </c>
      <c r="E32" s="1099" t="s">
        <v>1390</v>
      </c>
      <c r="F32" s="1299"/>
      <c r="G32" s="1106"/>
      <c r="H32" s="1106"/>
      <c r="I32" s="1107"/>
      <c r="J32" s="1299"/>
      <c r="K32" s="1106"/>
      <c r="L32" s="1106"/>
      <c r="M32" s="1300"/>
      <c r="N32" s="1100"/>
      <c r="O32" s="1299"/>
      <c r="P32" s="1106"/>
      <c r="Q32" s="1106"/>
      <c r="R32" s="1107"/>
      <c r="S32" s="1299"/>
      <c r="T32" s="1106"/>
      <c r="U32" s="1106"/>
      <c r="V32" s="1300"/>
      <c r="W32" s="1100"/>
      <c r="X32" s="1324"/>
      <c r="Y32" s="1111"/>
    </row>
    <row r="33" spans="2:45" s="157" customFormat="1">
      <c r="B33" s="1103"/>
      <c r="C33" s="1105" t="s">
        <v>3012</v>
      </c>
      <c r="D33" s="158" t="s">
        <v>3010</v>
      </c>
      <c r="E33" s="1099" t="s">
        <v>1390</v>
      </c>
      <c r="F33" s="1299"/>
      <c r="G33" s="1106"/>
      <c r="H33" s="1106"/>
      <c r="I33" s="1107"/>
      <c r="J33" s="1299"/>
      <c r="K33" s="1106"/>
      <c r="L33" s="1106"/>
      <c r="M33" s="1300"/>
      <c r="N33" s="1100"/>
      <c r="O33" s="1299"/>
      <c r="P33" s="1106"/>
      <c r="Q33" s="1106"/>
      <c r="R33" s="1107"/>
      <c r="S33" s="1299"/>
      <c r="T33" s="1106"/>
      <c r="U33" s="1106"/>
      <c r="V33" s="1300"/>
      <c r="W33" s="1100"/>
      <c r="X33" s="1324"/>
      <c r="Y33" s="1111"/>
    </row>
    <row r="34" spans="2:45" s="157" customFormat="1">
      <c r="B34" s="1103"/>
      <c r="C34" s="1105" t="s">
        <v>3013</v>
      </c>
      <c r="D34" s="158" t="s">
        <v>3010</v>
      </c>
      <c r="E34" s="1099" t="s">
        <v>1390</v>
      </c>
      <c r="F34" s="1299"/>
      <c r="G34" s="1106"/>
      <c r="H34" s="1106"/>
      <c r="I34" s="1107">
        <v>0</v>
      </c>
      <c r="J34" s="1299"/>
      <c r="K34" s="1106"/>
      <c r="L34" s="1106"/>
      <c r="M34" s="1300">
        <v>0</v>
      </c>
      <c r="N34" s="1100"/>
      <c r="O34" s="1299"/>
      <c r="P34" s="1106"/>
      <c r="Q34" s="1106"/>
      <c r="R34" s="1107">
        <v>0</v>
      </c>
      <c r="S34" s="1299"/>
      <c r="T34" s="1106"/>
      <c r="U34" s="1106"/>
      <c r="V34" s="1300">
        <v>0</v>
      </c>
      <c r="W34" s="1100"/>
      <c r="X34" s="1324"/>
      <c r="Y34" s="1111">
        <v>0</v>
      </c>
      <c r="Z34" s="86"/>
      <c r="AA34" s="86"/>
      <c r="AB34" s="86"/>
      <c r="AC34" s="86"/>
      <c r="AD34" s="86"/>
      <c r="AE34" s="86"/>
      <c r="AF34" s="86"/>
      <c r="AG34" s="86"/>
      <c r="AH34" s="86"/>
      <c r="AI34" s="86"/>
      <c r="AJ34" s="86"/>
      <c r="AK34" s="86"/>
      <c r="AL34" s="86"/>
      <c r="AM34" s="86"/>
      <c r="AN34" s="86"/>
      <c r="AO34" s="86"/>
      <c r="AP34" s="86"/>
      <c r="AQ34" s="86"/>
      <c r="AR34" s="86"/>
      <c r="AS34" s="86"/>
    </row>
    <row r="35" spans="2:45" s="157" customFormat="1">
      <c r="B35" s="1103"/>
      <c r="C35" s="1105" t="s">
        <v>3014</v>
      </c>
      <c r="D35" s="158" t="s">
        <v>3010</v>
      </c>
      <c r="E35" s="1099" t="s">
        <v>1390</v>
      </c>
      <c r="F35" s="1299"/>
      <c r="G35" s="1106"/>
      <c r="H35" s="1106"/>
      <c r="I35" s="1107">
        <v>0</v>
      </c>
      <c r="J35" s="1299"/>
      <c r="K35" s="1106"/>
      <c r="L35" s="1106"/>
      <c r="M35" s="1300">
        <v>0</v>
      </c>
      <c r="N35" s="1100"/>
      <c r="O35" s="1299"/>
      <c r="P35" s="1106"/>
      <c r="Q35" s="1106"/>
      <c r="R35" s="1107">
        <v>0</v>
      </c>
      <c r="S35" s="1299"/>
      <c r="T35" s="1106"/>
      <c r="U35" s="1106"/>
      <c r="V35" s="1300">
        <v>0</v>
      </c>
      <c r="W35" s="1100"/>
      <c r="X35" s="1324"/>
      <c r="Y35" s="1111">
        <v>0</v>
      </c>
      <c r="Z35" s="86"/>
      <c r="AA35" s="86"/>
      <c r="AB35" s="86"/>
      <c r="AC35" s="86"/>
      <c r="AD35" s="86"/>
      <c r="AE35" s="86"/>
      <c r="AF35" s="86"/>
      <c r="AG35" s="86"/>
      <c r="AH35" s="86"/>
      <c r="AI35" s="86"/>
      <c r="AJ35" s="86"/>
      <c r="AK35" s="86"/>
      <c r="AL35" s="86"/>
      <c r="AM35" s="86"/>
      <c r="AN35" s="86"/>
      <c r="AO35" s="86"/>
      <c r="AP35" s="86"/>
      <c r="AQ35" s="86"/>
      <c r="AR35" s="86"/>
      <c r="AS35" s="86"/>
    </row>
    <row r="36" spans="2:45" s="157" customFormat="1">
      <c r="B36" s="1097" t="s">
        <v>3015</v>
      </c>
      <c r="C36" s="1098"/>
      <c r="D36" s="158"/>
      <c r="E36" s="1099"/>
      <c r="F36" s="1302"/>
      <c r="G36" s="1113"/>
      <c r="H36" s="1113"/>
      <c r="I36" s="1307"/>
      <c r="J36" s="1302"/>
      <c r="K36" s="1113"/>
      <c r="L36" s="1113"/>
      <c r="M36" s="1303"/>
      <c r="N36" s="1316"/>
      <c r="O36" s="1302"/>
      <c r="P36" s="1113"/>
      <c r="Q36" s="1113"/>
      <c r="R36" s="1307"/>
      <c r="S36" s="1302"/>
      <c r="T36" s="1113"/>
      <c r="U36" s="1113"/>
      <c r="V36" s="1303"/>
      <c r="W36" s="1316"/>
      <c r="X36" s="1325"/>
      <c r="Y36" s="1111">
        <v>0</v>
      </c>
      <c r="Z36" s="86"/>
      <c r="AA36" s="86"/>
      <c r="AB36" s="86"/>
      <c r="AC36" s="86"/>
      <c r="AD36" s="86"/>
      <c r="AE36" s="86"/>
      <c r="AF36" s="86"/>
      <c r="AG36" s="86"/>
      <c r="AH36" s="86"/>
      <c r="AI36" s="86"/>
      <c r="AJ36" s="86"/>
      <c r="AK36" s="86"/>
      <c r="AL36" s="86"/>
      <c r="AM36" s="86"/>
      <c r="AN36" s="86"/>
      <c r="AO36" s="86"/>
      <c r="AP36" s="86"/>
      <c r="AQ36" s="86"/>
      <c r="AR36" s="86"/>
      <c r="AS36" s="86"/>
    </row>
    <row r="37" spans="2:45" s="157" customFormat="1">
      <c r="B37" s="1114"/>
      <c r="C37" s="1105" t="s">
        <v>3016</v>
      </c>
      <c r="D37" s="158" t="s">
        <v>2981</v>
      </c>
      <c r="E37" s="1099" t="s">
        <v>1390</v>
      </c>
      <c r="F37" s="1299">
        <v>0</v>
      </c>
      <c r="G37" s="1106">
        <v>0</v>
      </c>
      <c r="H37" s="1106">
        <v>0</v>
      </c>
      <c r="I37" s="1107">
        <v>0</v>
      </c>
      <c r="J37" s="1312"/>
      <c r="K37" s="1110"/>
      <c r="L37" s="1110"/>
      <c r="M37" s="1300">
        <v>0</v>
      </c>
      <c r="N37" s="1100"/>
      <c r="O37" s="1299"/>
      <c r="P37" s="1106"/>
      <c r="Q37" s="1106"/>
      <c r="R37" s="1107">
        <v>0</v>
      </c>
      <c r="S37" s="1299"/>
      <c r="T37" s="1106"/>
      <c r="U37" s="1106"/>
      <c r="V37" s="1300">
        <v>0</v>
      </c>
      <c r="W37" s="1100"/>
      <c r="X37" s="1324"/>
      <c r="Y37" s="1111">
        <v>0</v>
      </c>
      <c r="Z37" s="86"/>
      <c r="AA37" s="86"/>
      <c r="AB37" s="86"/>
      <c r="AC37" s="86"/>
      <c r="AD37" s="86"/>
      <c r="AE37" s="86"/>
      <c r="AF37" s="86"/>
      <c r="AG37" s="86"/>
      <c r="AH37" s="86"/>
      <c r="AI37" s="86"/>
      <c r="AJ37" s="86"/>
      <c r="AK37" s="86"/>
      <c r="AL37" s="86"/>
      <c r="AM37" s="86"/>
      <c r="AN37" s="86"/>
      <c r="AO37" s="86"/>
      <c r="AP37" s="86"/>
      <c r="AQ37" s="86"/>
      <c r="AR37" s="86"/>
      <c r="AS37" s="86"/>
    </row>
    <row r="38" spans="2:45" s="157" customFormat="1">
      <c r="B38" s="1114"/>
      <c r="C38" s="1105" t="s">
        <v>3017</v>
      </c>
      <c r="D38" s="158" t="s">
        <v>2981</v>
      </c>
      <c r="E38" s="1099" t="s">
        <v>1390</v>
      </c>
      <c r="F38" s="1299">
        <v>0</v>
      </c>
      <c r="G38" s="1106">
        <v>0</v>
      </c>
      <c r="H38" s="1106">
        <v>0</v>
      </c>
      <c r="I38" s="1107">
        <v>0</v>
      </c>
      <c r="J38" s="1299"/>
      <c r="K38" s="1106"/>
      <c r="L38" s="1106"/>
      <c r="M38" s="1300">
        <v>0</v>
      </c>
      <c r="N38" s="1100"/>
      <c r="O38" s="1299"/>
      <c r="P38" s="1106"/>
      <c r="Q38" s="1106"/>
      <c r="R38" s="1107">
        <v>0</v>
      </c>
      <c r="S38" s="1299"/>
      <c r="T38" s="1106"/>
      <c r="U38" s="1106"/>
      <c r="V38" s="1300">
        <v>0</v>
      </c>
      <c r="W38" s="1100"/>
      <c r="X38" s="1324"/>
      <c r="Y38" s="1111">
        <v>0</v>
      </c>
      <c r="Z38" s="86"/>
      <c r="AA38" s="86"/>
      <c r="AB38" s="86"/>
      <c r="AC38" s="86"/>
      <c r="AD38" s="86"/>
      <c r="AE38" s="86"/>
      <c r="AF38" s="86"/>
      <c r="AG38" s="86"/>
      <c r="AH38" s="86"/>
      <c r="AI38" s="86"/>
      <c r="AJ38" s="86"/>
      <c r="AK38" s="86"/>
      <c r="AL38" s="86"/>
      <c r="AM38" s="86"/>
      <c r="AN38" s="86"/>
      <c r="AO38" s="86"/>
      <c r="AP38" s="86"/>
      <c r="AQ38" s="86"/>
      <c r="AR38" s="86"/>
      <c r="AS38" s="86"/>
    </row>
    <row r="39" spans="2:45" s="157" customFormat="1">
      <c r="B39" s="1114"/>
      <c r="C39" s="1105" t="s">
        <v>3018</v>
      </c>
      <c r="D39" s="158" t="s">
        <v>2981</v>
      </c>
      <c r="E39" s="1099" t="s">
        <v>1390</v>
      </c>
      <c r="F39" s="1299">
        <v>0</v>
      </c>
      <c r="G39" s="1106">
        <v>0</v>
      </c>
      <c r="H39" s="1106">
        <v>0</v>
      </c>
      <c r="I39" s="1107">
        <v>0</v>
      </c>
      <c r="J39" s="1312"/>
      <c r="K39" s="1110"/>
      <c r="L39" s="1110"/>
      <c r="M39" s="1300">
        <v>0</v>
      </c>
      <c r="N39" s="1100"/>
      <c r="O39" s="1299"/>
      <c r="P39" s="1106"/>
      <c r="Q39" s="1106"/>
      <c r="R39" s="1107">
        <v>0</v>
      </c>
      <c r="S39" s="1299"/>
      <c r="T39" s="1106"/>
      <c r="U39" s="1106"/>
      <c r="V39" s="1300">
        <v>0</v>
      </c>
      <c r="W39" s="1100"/>
      <c r="X39" s="1324"/>
      <c r="Y39" s="1111">
        <v>0</v>
      </c>
      <c r="Z39" s="86"/>
      <c r="AA39" s="86"/>
      <c r="AB39" s="86"/>
      <c r="AC39" s="86"/>
      <c r="AD39" s="86"/>
      <c r="AE39" s="86"/>
      <c r="AF39" s="86"/>
      <c r="AG39" s="86"/>
      <c r="AH39" s="86"/>
      <c r="AI39" s="86"/>
      <c r="AJ39" s="86"/>
      <c r="AK39" s="86"/>
      <c r="AL39" s="86"/>
      <c r="AM39" s="86"/>
      <c r="AN39" s="86"/>
      <c r="AO39" s="86"/>
      <c r="AP39" s="86"/>
      <c r="AQ39" s="86"/>
      <c r="AR39" s="86"/>
      <c r="AS39" s="86"/>
    </row>
    <row r="40" spans="2:45" s="157" customFormat="1">
      <c r="B40" s="1114"/>
      <c r="C40" s="1105" t="s">
        <v>3019</v>
      </c>
      <c r="D40" s="1115" t="s">
        <v>2981</v>
      </c>
      <c r="E40" s="1099" t="s">
        <v>1390</v>
      </c>
      <c r="F40" s="1299">
        <v>0</v>
      </c>
      <c r="G40" s="1106">
        <v>0</v>
      </c>
      <c r="H40" s="1106">
        <v>0</v>
      </c>
      <c r="I40" s="1107">
        <v>0</v>
      </c>
      <c r="J40" s="1312"/>
      <c r="K40" s="1110"/>
      <c r="L40" s="1110"/>
      <c r="M40" s="1300">
        <v>0</v>
      </c>
      <c r="N40" s="1100"/>
      <c r="O40" s="1299"/>
      <c r="P40" s="1106"/>
      <c r="Q40" s="1106"/>
      <c r="R40" s="1107">
        <v>0</v>
      </c>
      <c r="S40" s="1299"/>
      <c r="T40" s="1106"/>
      <c r="U40" s="1106"/>
      <c r="V40" s="1300">
        <v>0</v>
      </c>
      <c r="W40" s="1100"/>
      <c r="X40" s="1324"/>
      <c r="Y40" s="1320">
        <v>0</v>
      </c>
      <c r="Z40" s="86"/>
      <c r="AA40" s="86"/>
      <c r="AB40" s="86"/>
      <c r="AC40" s="86"/>
      <c r="AD40" s="86"/>
      <c r="AE40" s="86"/>
      <c r="AF40" s="86"/>
      <c r="AG40" s="86"/>
      <c r="AH40" s="86"/>
      <c r="AI40" s="86"/>
      <c r="AJ40" s="86"/>
      <c r="AK40" s="86"/>
      <c r="AL40" s="86"/>
      <c r="AM40" s="86"/>
      <c r="AN40" s="86"/>
      <c r="AO40" s="86"/>
      <c r="AP40" s="86"/>
      <c r="AQ40" s="86"/>
      <c r="AR40" s="86"/>
      <c r="AS40" s="86"/>
    </row>
    <row r="41" spans="2:45" s="157" customFormat="1" ht="16" thickBot="1">
      <c r="B41" s="1114"/>
      <c r="C41" s="1105" t="s">
        <v>3020</v>
      </c>
      <c r="D41" s="158" t="s">
        <v>2981</v>
      </c>
      <c r="E41" s="1099" t="s">
        <v>1390</v>
      </c>
      <c r="F41" s="1299">
        <v>0</v>
      </c>
      <c r="G41" s="1106">
        <v>0</v>
      </c>
      <c r="H41" s="1106">
        <v>0</v>
      </c>
      <c r="I41" s="1107">
        <v>0</v>
      </c>
      <c r="J41" s="1312"/>
      <c r="K41" s="1110"/>
      <c r="L41" s="1110"/>
      <c r="M41" s="1300">
        <v>0</v>
      </c>
      <c r="N41" s="1100"/>
      <c r="O41" s="1299"/>
      <c r="P41" s="1106"/>
      <c r="Q41" s="1106"/>
      <c r="R41" s="1107">
        <v>0</v>
      </c>
      <c r="S41" s="1299"/>
      <c r="T41" s="1106"/>
      <c r="U41" s="1106"/>
      <c r="V41" s="1300">
        <v>0</v>
      </c>
      <c r="W41" s="1100"/>
      <c r="X41" s="1324"/>
      <c r="Y41" s="1319">
        <v>0</v>
      </c>
      <c r="Z41" s="87"/>
      <c r="AA41" s="87"/>
      <c r="AB41" s="86"/>
      <c r="AC41" s="86"/>
      <c r="AD41" s="86"/>
      <c r="AE41" s="86"/>
      <c r="AF41" s="86"/>
      <c r="AG41" s="86"/>
      <c r="AH41" s="86"/>
      <c r="AI41" s="86"/>
      <c r="AJ41" s="86"/>
      <c r="AK41" s="86"/>
      <c r="AL41" s="86"/>
      <c r="AM41" s="86"/>
      <c r="AN41" s="86"/>
      <c r="AO41" s="86"/>
      <c r="AP41" s="86"/>
      <c r="AQ41" s="86"/>
      <c r="AR41" s="86"/>
      <c r="AS41" s="86"/>
    </row>
    <row r="42" spans="2:45" s="148" customFormat="1" ht="19" thickBot="1">
      <c r="B42" s="1548" t="s">
        <v>3021</v>
      </c>
      <c r="C42" s="1548"/>
      <c r="D42" s="159"/>
      <c r="E42" s="1296"/>
      <c r="F42" s="1292"/>
      <c r="G42" s="1293"/>
      <c r="H42" s="1293"/>
      <c r="I42" s="1293"/>
      <c r="J42" s="1313"/>
      <c r="K42" s="1314"/>
      <c r="L42" s="1314"/>
      <c r="M42" s="1315"/>
      <c r="N42" s="1308"/>
      <c r="O42" s="160"/>
      <c r="P42" s="1318"/>
      <c r="Q42" s="1318"/>
      <c r="R42" s="1318"/>
      <c r="S42" s="1321"/>
      <c r="T42" s="1318"/>
      <c r="U42" s="1318"/>
      <c r="V42" s="1319"/>
      <c r="W42" s="1308"/>
      <c r="X42" s="1326"/>
      <c r="Y42" s="161"/>
    </row>
    <row r="43" spans="2:45" s="148" customFormat="1"/>
    <row r="44" spans="2:45" s="148" customFormat="1"/>
    <row r="45" spans="2:45" s="148" customFormat="1">
      <c r="B45" s="148" t="s">
        <v>3022</v>
      </c>
    </row>
    <row r="46" spans="2:45" s="148" customFormat="1"/>
    <row r="47" spans="2:45" s="148" customFormat="1">
      <c r="B47" s="1639" t="s">
        <v>3023</v>
      </c>
    </row>
    <row r="48" spans="2:45" s="148" customFormat="1">
      <c r="B48" s="1116" t="s">
        <v>3024</v>
      </c>
    </row>
    <row r="49" spans="2:9" s="148" customFormat="1">
      <c r="B49" s="1116"/>
    </row>
    <row r="50" spans="2:9" s="148" customFormat="1">
      <c r="B50" s="1114" t="s">
        <v>3025</v>
      </c>
      <c r="G50" s="162"/>
      <c r="H50" s="162"/>
    </row>
    <row r="51" spans="2:9" s="148" customFormat="1">
      <c r="B51" s="1116" t="s">
        <v>3397</v>
      </c>
    </row>
    <row r="52" spans="2:9">
      <c r="B52" s="1117" t="s">
        <v>3398</v>
      </c>
    </row>
    <row r="53" spans="2:9">
      <c r="B53" s="1118"/>
    </row>
    <row r="54" spans="2:9">
      <c r="B54" s="1118" t="s">
        <v>3026</v>
      </c>
    </row>
    <row r="56" spans="2:9" ht="69" customHeight="1">
      <c r="C56" s="1119" t="s">
        <v>3027</v>
      </c>
      <c r="D56" s="1549" t="s">
        <v>3028</v>
      </c>
      <c r="E56" s="1549"/>
      <c r="F56" s="1549"/>
      <c r="G56" s="1549"/>
      <c r="H56" s="1549"/>
      <c r="I56" s="1549"/>
    </row>
    <row r="57" spans="2:9" ht="69" customHeight="1">
      <c r="C57" s="1119" t="s">
        <v>3029</v>
      </c>
      <c r="D57" s="1549" t="s">
        <v>3030</v>
      </c>
      <c r="E57" s="1549"/>
      <c r="F57" s="1549"/>
      <c r="G57" s="1549"/>
      <c r="H57" s="1549"/>
      <c r="I57" s="1549"/>
    </row>
    <row r="58" spans="2:9" ht="69" customHeight="1">
      <c r="C58" s="1119" t="s">
        <v>3031</v>
      </c>
      <c r="D58" s="1544" t="s">
        <v>3032</v>
      </c>
      <c r="E58" s="1544"/>
      <c r="F58" s="1544"/>
      <c r="G58" s="1544"/>
      <c r="H58" s="1544"/>
      <c r="I58" s="1544"/>
    </row>
  </sheetData>
  <mergeCells count="6">
    <mergeCell ref="D58:I58"/>
    <mergeCell ref="AE8:AG8"/>
    <mergeCell ref="AC8:AD8"/>
    <mergeCell ref="B42:C42"/>
    <mergeCell ref="D56:I56"/>
    <mergeCell ref="D57:I57"/>
  </mergeCells>
  <phoneticPr fontId="48" type="noConversion"/>
  <pageMargins left="0.23622047244094491" right="0.23622047244094491" top="0.74803149606299213" bottom="0.74803149606299213" header="0.31496062992125984" footer="0.31496062992125984"/>
  <pageSetup paperSize="8" scale="26" fitToHeight="0" orientation="portrait" r:id="rId1"/>
  <headerFooter>
    <oddFooter>&amp;C_x000D_&amp;1#&amp;"Calibri"&amp;10&amp;K000000 OFFICIAL-InternalOnly</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E7896-99E4-4E61-80E9-E4DBDA8B08E5}">
  <sheetPr>
    <tabColor theme="9" tint="0.39997558519241921"/>
    <pageSetUpPr fitToPage="1"/>
  </sheetPr>
  <dimension ref="A1:KJ651"/>
  <sheetViews>
    <sheetView zoomScale="80" zoomScaleNormal="80" workbookViewId="0">
      <pane ySplit="4" topLeftCell="A355" activePane="bottomLeft" state="frozen"/>
      <selection activeCell="D31" sqref="D31"/>
      <selection pane="bottomLeft" activeCell="B299" sqref="B299"/>
    </sheetView>
  </sheetViews>
  <sheetFormatPr defaultColWidth="10.26953125" defaultRowHeight="12.5"/>
  <cols>
    <col min="1" max="1" width="18.26953125" style="88" customWidth="1"/>
    <col min="2" max="2" width="34.26953125" style="88" bestFit="1" customWidth="1"/>
    <col min="3" max="3" width="26.26953125" style="88" customWidth="1"/>
    <col min="4" max="5" width="24.453125" style="79" customWidth="1"/>
    <col min="6" max="6" width="27.26953125" style="79" customWidth="1"/>
    <col min="7" max="295" width="10.26953125" style="79"/>
    <col min="296" max="16384" width="10.26953125" style="88"/>
  </cols>
  <sheetData>
    <row r="1" spans="1:296" s="46" customFormat="1" ht="23.5">
      <c r="A1" s="56" t="str">
        <f>'1.1 Cover'!A1</f>
        <v>Regulatory Reporting Pack</v>
      </c>
    </row>
    <row r="2" spans="1:296" s="46" customFormat="1" ht="23.5">
      <c r="A2" s="56" t="str">
        <f>'1.1 Cover'!A2</f>
        <v>Price base - 2018/19</v>
      </c>
    </row>
    <row r="3" spans="1:296" s="46" customFormat="1" ht="23.5">
      <c r="A3" s="56" t="str">
        <f>'1.1 Cover'!A3</f>
        <v>Regulatory Year: April 2022 - March 2023</v>
      </c>
    </row>
    <row r="4" spans="1:296" s="46" customFormat="1" ht="23.5">
      <c r="A4" s="56" t="s">
        <v>3033</v>
      </c>
    </row>
    <row r="5" spans="1:296" s="148" customFormat="1" ht="15.5">
      <c r="G5" s="151"/>
      <c r="H5" s="151"/>
      <c r="I5" s="151"/>
      <c r="J5" s="151"/>
      <c r="K5" s="151"/>
      <c r="L5" s="151"/>
      <c r="M5" s="151"/>
      <c r="N5" s="151"/>
      <c r="O5" s="151"/>
      <c r="P5" s="151"/>
      <c r="Q5" s="151"/>
      <c r="R5" s="151"/>
      <c r="S5" s="151"/>
      <c r="T5" s="151"/>
      <c r="U5" s="151"/>
      <c r="V5" s="151"/>
    </row>
    <row r="6" spans="1:296" s="148" customFormat="1" ht="15.5">
      <c r="G6" s="150"/>
      <c r="H6" s="151"/>
      <c r="I6" s="151"/>
      <c r="J6" s="151"/>
      <c r="K6" s="151"/>
      <c r="L6" s="151"/>
      <c r="M6" s="151"/>
      <c r="N6" s="151"/>
      <c r="O6" s="151"/>
      <c r="P6" s="151"/>
      <c r="Q6" s="151"/>
      <c r="R6" s="151"/>
      <c r="S6" s="151"/>
      <c r="T6" s="151"/>
      <c r="U6" s="151"/>
      <c r="V6" s="151"/>
      <c r="W6" s="151"/>
    </row>
    <row r="7" spans="1:296" s="148" customFormat="1" ht="15.5">
      <c r="H7" s="151"/>
      <c r="I7" s="151"/>
      <c r="J7" s="151"/>
      <c r="K7" s="151"/>
      <c r="L7" s="151"/>
      <c r="M7" s="151"/>
      <c r="N7" s="151"/>
      <c r="O7" s="151"/>
      <c r="P7" s="151"/>
      <c r="Q7" s="151"/>
      <c r="R7" s="151"/>
      <c r="S7" s="151"/>
      <c r="T7" s="151"/>
      <c r="U7" s="151"/>
      <c r="V7" s="151"/>
      <c r="W7" s="151"/>
    </row>
    <row r="8" spans="1:296" ht="13">
      <c r="A8" s="79"/>
      <c r="B8" s="170" t="s">
        <v>3034</v>
      </c>
      <c r="C8" s="79"/>
      <c r="KJ8" s="79"/>
    </row>
    <row r="9" spans="1:296" ht="13">
      <c r="A9" s="79"/>
      <c r="B9" s="171"/>
      <c r="C9" s="1120" t="s">
        <v>3035</v>
      </c>
      <c r="D9" s="1120" t="s">
        <v>3036</v>
      </c>
      <c r="E9" s="1120" t="s">
        <v>3037</v>
      </c>
      <c r="F9" s="1120" t="s">
        <v>3038</v>
      </c>
      <c r="KJ9" s="79"/>
    </row>
    <row r="10" spans="1:296" ht="13">
      <c r="A10" s="79"/>
      <c r="B10" s="1120" t="s">
        <v>3039</v>
      </c>
      <c r="C10" s="1120" t="s">
        <v>3040</v>
      </c>
      <c r="D10" s="1120" t="s">
        <v>3041</v>
      </c>
      <c r="E10" s="1120" t="s">
        <v>3041</v>
      </c>
      <c r="F10" s="1120" t="s">
        <v>3041</v>
      </c>
      <c r="KJ10" s="79"/>
    </row>
    <row r="11" spans="1:296" ht="13">
      <c r="A11" s="79"/>
      <c r="B11" s="267">
        <v>44652</v>
      </c>
      <c r="C11" s="178" t="s">
        <v>3042</v>
      </c>
      <c r="D11" s="179" t="s">
        <v>3042</v>
      </c>
      <c r="E11" s="179" t="s">
        <v>3042</v>
      </c>
      <c r="F11" s="179" t="s">
        <v>3042</v>
      </c>
      <c r="KJ11" s="79"/>
    </row>
    <row r="12" spans="1:296" ht="13">
      <c r="A12" s="79"/>
      <c r="B12" s="268">
        <v>44652</v>
      </c>
      <c r="C12" s="172" t="s">
        <v>3042</v>
      </c>
      <c r="D12" s="173" t="s">
        <v>3042</v>
      </c>
      <c r="E12" s="173" t="s">
        <v>3042</v>
      </c>
      <c r="F12" s="173" t="s">
        <v>3042</v>
      </c>
      <c r="KJ12" s="79"/>
    </row>
    <row r="13" spans="1:296" ht="13">
      <c r="A13" s="79"/>
      <c r="B13" s="174">
        <f t="shared" ref="B13:B76" si="0">B12+1</f>
        <v>44653</v>
      </c>
      <c r="C13" s="172" t="s">
        <v>3042</v>
      </c>
      <c r="D13" s="173" t="s">
        <v>3042</v>
      </c>
      <c r="E13" s="173" t="s">
        <v>3042</v>
      </c>
      <c r="F13" s="173" t="s">
        <v>3042</v>
      </c>
      <c r="KJ13" s="79"/>
    </row>
    <row r="14" spans="1:296" ht="13">
      <c r="A14" s="79"/>
      <c r="B14" s="174">
        <f t="shared" si="0"/>
        <v>44654</v>
      </c>
      <c r="C14" s="172" t="s">
        <v>3042</v>
      </c>
      <c r="D14" s="173" t="s">
        <v>3042</v>
      </c>
      <c r="E14" s="173" t="s">
        <v>3042</v>
      </c>
      <c r="F14" s="173" t="s">
        <v>3042</v>
      </c>
      <c r="KJ14" s="79"/>
    </row>
    <row r="15" spans="1:296" ht="13">
      <c r="A15" s="79"/>
      <c r="B15" s="174">
        <f t="shared" si="0"/>
        <v>44655</v>
      </c>
      <c r="C15" s="172" t="s">
        <v>3042</v>
      </c>
      <c r="D15" s="173" t="s">
        <v>3042</v>
      </c>
      <c r="E15" s="173" t="s">
        <v>3042</v>
      </c>
      <c r="F15" s="173" t="s">
        <v>3042</v>
      </c>
      <c r="I15" s="1550" t="s">
        <v>3024</v>
      </c>
      <c r="J15" s="1550"/>
      <c r="K15" s="1550"/>
      <c r="L15" s="1550"/>
      <c r="M15" s="1550"/>
      <c r="KJ15" s="79"/>
    </row>
    <row r="16" spans="1:296" ht="13">
      <c r="A16" s="79"/>
      <c r="B16" s="174">
        <f t="shared" si="0"/>
        <v>44656</v>
      </c>
      <c r="C16" s="172" t="s">
        <v>3042</v>
      </c>
      <c r="D16" s="173" t="s">
        <v>3042</v>
      </c>
      <c r="E16" s="173" t="s">
        <v>3042</v>
      </c>
      <c r="F16" s="173" t="s">
        <v>3042</v>
      </c>
      <c r="KJ16" s="79"/>
    </row>
    <row r="17" spans="1:296" ht="15.5">
      <c r="A17" s="79"/>
      <c r="B17" s="174">
        <f t="shared" si="0"/>
        <v>44657</v>
      </c>
      <c r="C17" s="172" t="s">
        <v>3042</v>
      </c>
      <c r="D17" s="173" t="s">
        <v>3042</v>
      </c>
      <c r="E17" s="173" t="s">
        <v>3042</v>
      </c>
      <c r="F17" s="173" t="s">
        <v>3042</v>
      </c>
      <c r="I17" s="148" t="s">
        <v>3025</v>
      </c>
      <c r="KJ17" s="79"/>
    </row>
    <row r="18" spans="1:296" ht="15.5">
      <c r="A18" s="79"/>
      <c r="B18" s="174">
        <f t="shared" si="0"/>
        <v>44658</v>
      </c>
      <c r="C18" s="172" t="s">
        <v>3042</v>
      </c>
      <c r="D18" s="173" t="s">
        <v>3042</v>
      </c>
      <c r="E18" s="173" t="s">
        <v>3042</v>
      </c>
      <c r="F18" s="173" t="s">
        <v>3042</v>
      </c>
      <c r="I18" s="169" t="s">
        <v>3043</v>
      </c>
      <c r="KJ18" s="79"/>
    </row>
    <row r="19" spans="1:296" ht="15.5">
      <c r="A19" s="79"/>
      <c r="B19" s="174">
        <f t="shared" si="0"/>
        <v>44659</v>
      </c>
      <c r="C19" s="172" t="s">
        <v>3042</v>
      </c>
      <c r="D19" s="173" t="s">
        <v>3042</v>
      </c>
      <c r="E19" s="173" t="s">
        <v>3042</v>
      </c>
      <c r="F19" s="173" t="s">
        <v>3042</v>
      </c>
      <c r="I19" s="169" t="s">
        <v>3044</v>
      </c>
      <c r="KJ19" s="79"/>
    </row>
    <row r="20" spans="1:296" ht="13">
      <c r="A20" s="79"/>
      <c r="B20" s="174">
        <f t="shared" si="0"/>
        <v>44660</v>
      </c>
      <c r="C20" s="172" t="s">
        <v>3042</v>
      </c>
      <c r="D20" s="173" t="s">
        <v>3042</v>
      </c>
      <c r="E20" s="173" t="s">
        <v>3042</v>
      </c>
      <c r="F20" s="173" t="s">
        <v>3042</v>
      </c>
      <c r="KJ20" s="79"/>
    </row>
    <row r="21" spans="1:296" ht="13">
      <c r="A21" s="79"/>
      <c r="B21" s="174">
        <f t="shared" si="0"/>
        <v>44661</v>
      </c>
      <c r="C21" s="172" t="s">
        <v>3042</v>
      </c>
      <c r="D21" s="173" t="s">
        <v>3042</v>
      </c>
      <c r="E21" s="173" t="s">
        <v>3042</v>
      </c>
      <c r="F21" s="173" t="s">
        <v>3042</v>
      </c>
      <c r="KJ21" s="79"/>
    </row>
    <row r="22" spans="1:296" ht="13">
      <c r="A22" s="79"/>
      <c r="B22" s="174">
        <f t="shared" si="0"/>
        <v>44662</v>
      </c>
      <c r="C22" s="172" t="s">
        <v>3042</v>
      </c>
      <c r="D22" s="173" t="s">
        <v>3042</v>
      </c>
      <c r="E22" s="173" t="s">
        <v>3042</v>
      </c>
      <c r="F22" s="173" t="s">
        <v>3042</v>
      </c>
      <c r="KJ22" s="79"/>
    </row>
    <row r="23" spans="1:296" ht="13">
      <c r="A23" s="79"/>
      <c r="B23" s="174">
        <f t="shared" si="0"/>
        <v>44663</v>
      </c>
      <c r="C23" s="172" t="s">
        <v>3042</v>
      </c>
      <c r="D23" s="173" t="s">
        <v>3042</v>
      </c>
      <c r="E23" s="173" t="s">
        <v>3042</v>
      </c>
      <c r="F23" s="173" t="s">
        <v>3042</v>
      </c>
      <c r="KJ23" s="79"/>
    </row>
    <row r="24" spans="1:296" ht="13">
      <c r="A24" s="79"/>
      <c r="B24" s="174">
        <f t="shared" si="0"/>
        <v>44664</v>
      </c>
      <c r="C24" s="172" t="s">
        <v>3042</v>
      </c>
      <c r="D24" s="173" t="s">
        <v>3042</v>
      </c>
      <c r="E24" s="173" t="s">
        <v>3042</v>
      </c>
      <c r="F24" s="173" t="s">
        <v>3042</v>
      </c>
      <c r="KJ24" s="79"/>
    </row>
    <row r="25" spans="1:296">
      <c r="A25" s="79"/>
      <c r="B25" s="174">
        <f t="shared" si="0"/>
        <v>44665</v>
      </c>
      <c r="C25" s="175" t="s">
        <v>3045</v>
      </c>
      <c r="D25" s="176" t="s">
        <v>3045</v>
      </c>
      <c r="E25" s="176" t="s">
        <v>3045</v>
      </c>
      <c r="F25" s="176" t="s">
        <v>3045</v>
      </c>
      <c r="KJ25" s="79"/>
    </row>
    <row r="26" spans="1:296">
      <c r="A26" s="79"/>
      <c r="B26" s="174">
        <f t="shared" si="0"/>
        <v>44666</v>
      </c>
      <c r="C26" s="175"/>
      <c r="D26" s="176"/>
      <c r="E26" s="176"/>
      <c r="F26" s="176"/>
      <c r="KJ26" s="79"/>
    </row>
    <row r="27" spans="1:296">
      <c r="A27" s="79"/>
      <c r="B27" s="174">
        <f t="shared" si="0"/>
        <v>44667</v>
      </c>
      <c r="C27" s="175"/>
      <c r="D27" s="176"/>
      <c r="E27" s="176"/>
      <c r="F27" s="176"/>
      <c r="KJ27" s="79"/>
    </row>
    <row r="28" spans="1:296">
      <c r="A28" s="79"/>
      <c r="B28" s="174">
        <f t="shared" si="0"/>
        <v>44668</v>
      </c>
      <c r="C28" s="175"/>
      <c r="D28" s="176"/>
      <c r="E28" s="176"/>
      <c r="F28" s="176"/>
      <c r="KJ28" s="79"/>
    </row>
    <row r="29" spans="1:296">
      <c r="A29" s="79"/>
      <c r="B29" s="174">
        <f t="shared" si="0"/>
        <v>44669</v>
      </c>
      <c r="C29" s="175"/>
      <c r="D29" s="176"/>
      <c r="E29" s="176"/>
      <c r="F29" s="176"/>
      <c r="KJ29" s="79"/>
    </row>
    <row r="30" spans="1:296">
      <c r="A30" s="79"/>
      <c r="B30" s="174">
        <f t="shared" si="0"/>
        <v>44670</v>
      </c>
      <c r="C30" s="175"/>
      <c r="D30" s="176"/>
      <c r="E30" s="176"/>
      <c r="F30" s="176"/>
      <c r="KJ30" s="79"/>
    </row>
    <row r="31" spans="1:296">
      <c r="A31" s="79"/>
      <c r="B31" s="174">
        <f t="shared" si="0"/>
        <v>44671</v>
      </c>
      <c r="C31" s="92"/>
      <c r="D31" s="177"/>
      <c r="E31" s="177"/>
      <c r="F31" s="177"/>
      <c r="KJ31" s="79"/>
    </row>
    <row r="32" spans="1:296">
      <c r="A32" s="79"/>
      <c r="B32" s="174">
        <f t="shared" si="0"/>
        <v>44672</v>
      </c>
      <c r="C32" s="92"/>
      <c r="D32" s="177"/>
      <c r="E32" s="177"/>
      <c r="F32" s="177"/>
      <c r="KJ32" s="79"/>
    </row>
    <row r="33" spans="1:296">
      <c r="A33" s="79"/>
      <c r="B33" s="174">
        <f t="shared" si="0"/>
        <v>44673</v>
      </c>
      <c r="C33" s="92"/>
      <c r="D33" s="177"/>
      <c r="E33" s="177"/>
      <c r="F33" s="177"/>
      <c r="KJ33" s="79"/>
    </row>
    <row r="34" spans="1:296">
      <c r="A34" s="79"/>
      <c r="B34" s="174">
        <f t="shared" si="0"/>
        <v>44674</v>
      </c>
      <c r="C34" s="92"/>
      <c r="D34" s="177"/>
      <c r="E34" s="177"/>
      <c r="F34" s="177"/>
      <c r="KJ34" s="79"/>
    </row>
    <row r="35" spans="1:296">
      <c r="A35" s="79"/>
      <c r="B35" s="174">
        <f t="shared" si="0"/>
        <v>44675</v>
      </c>
      <c r="C35" s="92"/>
      <c r="D35" s="177"/>
      <c r="E35" s="177"/>
      <c r="F35" s="177"/>
      <c r="KJ35" s="79"/>
    </row>
    <row r="36" spans="1:296">
      <c r="A36" s="79"/>
      <c r="B36" s="174">
        <f t="shared" si="0"/>
        <v>44676</v>
      </c>
      <c r="C36" s="92"/>
      <c r="D36" s="177"/>
      <c r="E36" s="177"/>
      <c r="F36" s="177"/>
      <c r="KJ36" s="79"/>
    </row>
    <row r="37" spans="1:296">
      <c r="A37" s="79"/>
      <c r="B37" s="174">
        <f t="shared" si="0"/>
        <v>44677</v>
      </c>
      <c r="C37" s="92"/>
      <c r="D37" s="177"/>
      <c r="E37" s="177"/>
      <c r="F37" s="177"/>
      <c r="KJ37" s="79"/>
    </row>
    <row r="38" spans="1:296">
      <c r="A38" s="79"/>
      <c r="B38" s="174">
        <f t="shared" si="0"/>
        <v>44678</v>
      </c>
      <c r="C38" s="92"/>
      <c r="D38" s="177"/>
      <c r="E38" s="177"/>
      <c r="F38" s="177"/>
      <c r="KJ38" s="79"/>
    </row>
    <row r="39" spans="1:296">
      <c r="A39" s="79"/>
      <c r="B39" s="174">
        <f t="shared" si="0"/>
        <v>44679</v>
      </c>
      <c r="C39" s="92"/>
      <c r="D39" s="177"/>
      <c r="E39" s="177"/>
      <c r="F39" s="177"/>
      <c r="KJ39" s="79"/>
    </row>
    <row r="40" spans="1:296">
      <c r="A40" s="79"/>
      <c r="B40" s="174">
        <f t="shared" si="0"/>
        <v>44680</v>
      </c>
      <c r="C40" s="92"/>
      <c r="D40" s="177"/>
      <c r="E40" s="177"/>
      <c r="F40" s="177"/>
      <c r="KJ40" s="79"/>
    </row>
    <row r="41" spans="1:296" ht="13">
      <c r="A41" s="79"/>
      <c r="B41" s="174">
        <f t="shared" si="0"/>
        <v>44681</v>
      </c>
      <c r="C41" s="178"/>
      <c r="D41" s="179"/>
      <c r="E41" s="179"/>
      <c r="F41" s="179"/>
      <c r="KJ41" s="79"/>
    </row>
    <row r="42" spans="1:296" ht="13">
      <c r="A42" s="79"/>
      <c r="B42" s="269">
        <v>44682</v>
      </c>
      <c r="C42" s="178" t="s">
        <v>3042</v>
      </c>
      <c r="D42" s="179" t="s">
        <v>3042</v>
      </c>
      <c r="E42" s="179" t="s">
        <v>3042</v>
      </c>
      <c r="F42" s="179" t="s">
        <v>3042</v>
      </c>
      <c r="KJ42" s="79"/>
    </row>
    <row r="43" spans="1:296">
      <c r="A43" s="79"/>
      <c r="B43" s="174">
        <f>B41+1</f>
        <v>44682</v>
      </c>
      <c r="C43" s="92"/>
      <c r="D43" s="177"/>
      <c r="E43" s="177"/>
      <c r="F43" s="177"/>
      <c r="KJ43" s="79"/>
    </row>
    <row r="44" spans="1:296">
      <c r="A44" s="79"/>
      <c r="B44" s="174">
        <f t="shared" si="0"/>
        <v>44683</v>
      </c>
      <c r="C44" s="92"/>
      <c r="D44" s="177"/>
      <c r="E44" s="177"/>
      <c r="F44" s="177"/>
      <c r="KJ44" s="79"/>
    </row>
    <row r="45" spans="1:296">
      <c r="A45" s="79"/>
      <c r="B45" s="174">
        <f t="shared" si="0"/>
        <v>44684</v>
      </c>
      <c r="C45" s="92"/>
      <c r="D45" s="177"/>
      <c r="E45" s="177"/>
      <c r="F45" s="177"/>
      <c r="KJ45" s="79"/>
    </row>
    <row r="46" spans="1:296">
      <c r="A46" s="79"/>
      <c r="B46" s="174">
        <f t="shared" si="0"/>
        <v>44685</v>
      </c>
      <c r="C46" s="92"/>
      <c r="D46" s="177"/>
      <c r="E46" s="177"/>
      <c r="F46" s="177"/>
      <c r="KJ46" s="79"/>
    </row>
    <row r="47" spans="1:296">
      <c r="A47" s="79"/>
      <c r="B47" s="174">
        <f t="shared" si="0"/>
        <v>44686</v>
      </c>
      <c r="C47" s="92"/>
      <c r="D47" s="177"/>
      <c r="E47" s="177"/>
      <c r="F47" s="177"/>
      <c r="KJ47" s="79"/>
    </row>
    <row r="48" spans="1:296">
      <c r="A48" s="79"/>
      <c r="B48" s="174">
        <f t="shared" si="0"/>
        <v>44687</v>
      </c>
      <c r="C48" s="92"/>
      <c r="D48" s="177"/>
      <c r="E48" s="177"/>
      <c r="F48" s="177"/>
      <c r="KJ48" s="79"/>
    </row>
    <row r="49" spans="1:296">
      <c r="A49" s="79"/>
      <c r="B49" s="174">
        <f t="shared" si="0"/>
        <v>44688</v>
      </c>
      <c r="C49" s="92"/>
      <c r="D49" s="177"/>
      <c r="E49" s="177"/>
      <c r="F49" s="177"/>
      <c r="KJ49" s="79"/>
    </row>
    <row r="50" spans="1:296">
      <c r="A50" s="79"/>
      <c r="B50" s="174">
        <f t="shared" si="0"/>
        <v>44689</v>
      </c>
      <c r="C50" s="92"/>
      <c r="D50" s="177"/>
      <c r="E50" s="177"/>
      <c r="F50" s="177"/>
      <c r="KJ50" s="79"/>
    </row>
    <row r="51" spans="1:296">
      <c r="A51" s="79"/>
      <c r="B51" s="174">
        <f t="shared" si="0"/>
        <v>44690</v>
      </c>
      <c r="C51" s="92"/>
      <c r="D51" s="177"/>
      <c r="E51" s="177"/>
      <c r="F51" s="177"/>
      <c r="KJ51" s="79"/>
    </row>
    <row r="52" spans="1:296">
      <c r="A52" s="79"/>
      <c r="B52" s="174">
        <f t="shared" si="0"/>
        <v>44691</v>
      </c>
      <c r="C52" s="92"/>
      <c r="D52" s="177"/>
      <c r="E52" s="177"/>
      <c r="F52" s="177"/>
      <c r="KJ52" s="79"/>
    </row>
    <row r="53" spans="1:296">
      <c r="A53" s="79"/>
      <c r="B53" s="174">
        <f t="shared" si="0"/>
        <v>44692</v>
      </c>
      <c r="C53" s="92"/>
      <c r="D53" s="177"/>
      <c r="E53" s="177"/>
      <c r="F53" s="177"/>
      <c r="KJ53" s="79"/>
    </row>
    <row r="54" spans="1:296">
      <c r="A54" s="79"/>
      <c r="B54" s="174">
        <f t="shared" si="0"/>
        <v>44693</v>
      </c>
      <c r="C54" s="92"/>
      <c r="D54" s="177"/>
      <c r="E54" s="177"/>
      <c r="F54" s="177"/>
      <c r="KJ54" s="79"/>
    </row>
    <row r="55" spans="1:296">
      <c r="A55" s="79"/>
      <c r="B55" s="174">
        <f t="shared" si="0"/>
        <v>44694</v>
      </c>
      <c r="C55" s="92"/>
      <c r="D55" s="177"/>
      <c r="E55" s="177"/>
      <c r="F55" s="177"/>
      <c r="KJ55" s="79"/>
    </row>
    <row r="56" spans="1:296">
      <c r="A56" s="79"/>
      <c r="B56" s="174">
        <f t="shared" si="0"/>
        <v>44695</v>
      </c>
      <c r="C56" s="92"/>
      <c r="D56" s="177"/>
      <c r="E56" s="177"/>
      <c r="F56" s="177"/>
      <c r="KJ56" s="79"/>
    </row>
    <row r="57" spans="1:296">
      <c r="A57" s="79"/>
      <c r="B57" s="174">
        <f t="shared" si="0"/>
        <v>44696</v>
      </c>
      <c r="C57" s="92"/>
      <c r="D57" s="177"/>
      <c r="E57" s="177"/>
      <c r="F57" s="177"/>
      <c r="KJ57" s="79"/>
    </row>
    <row r="58" spans="1:296">
      <c r="A58" s="79"/>
      <c r="B58" s="174">
        <f t="shared" si="0"/>
        <v>44697</v>
      </c>
      <c r="C58" s="92"/>
      <c r="D58" s="177"/>
      <c r="E58" s="177"/>
      <c r="F58" s="177"/>
      <c r="KJ58" s="79"/>
    </row>
    <row r="59" spans="1:296">
      <c r="A59" s="79"/>
      <c r="B59" s="174">
        <f t="shared" si="0"/>
        <v>44698</v>
      </c>
      <c r="C59" s="92"/>
      <c r="D59" s="177"/>
      <c r="E59" s="177"/>
      <c r="F59" s="177"/>
      <c r="KJ59" s="79"/>
    </row>
    <row r="60" spans="1:296">
      <c r="A60" s="79"/>
      <c r="B60" s="174">
        <f t="shared" si="0"/>
        <v>44699</v>
      </c>
      <c r="C60" s="92"/>
      <c r="D60" s="177"/>
      <c r="E60" s="177"/>
      <c r="F60" s="177"/>
      <c r="KJ60" s="79"/>
    </row>
    <row r="61" spans="1:296">
      <c r="A61" s="79"/>
      <c r="B61" s="174">
        <f t="shared" si="0"/>
        <v>44700</v>
      </c>
      <c r="C61" s="92"/>
      <c r="D61" s="177"/>
      <c r="E61" s="177"/>
      <c r="F61" s="177"/>
      <c r="KJ61" s="79"/>
    </row>
    <row r="62" spans="1:296">
      <c r="A62" s="79"/>
      <c r="B62" s="174">
        <f t="shared" si="0"/>
        <v>44701</v>
      </c>
      <c r="C62" s="92"/>
      <c r="D62" s="177"/>
      <c r="E62" s="177"/>
      <c r="F62" s="177"/>
      <c r="KJ62" s="79"/>
    </row>
    <row r="63" spans="1:296">
      <c r="A63" s="79"/>
      <c r="B63" s="174">
        <f t="shared" si="0"/>
        <v>44702</v>
      </c>
      <c r="C63" s="92"/>
      <c r="D63" s="177"/>
      <c r="E63" s="177"/>
      <c r="F63" s="177"/>
      <c r="KJ63" s="79"/>
    </row>
    <row r="64" spans="1:296">
      <c r="A64" s="79"/>
      <c r="B64" s="174">
        <f t="shared" si="0"/>
        <v>44703</v>
      </c>
      <c r="C64" s="92"/>
      <c r="D64" s="177"/>
      <c r="E64" s="177"/>
      <c r="F64" s="177"/>
      <c r="KJ64" s="79"/>
    </row>
    <row r="65" spans="1:296">
      <c r="A65" s="79"/>
      <c r="B65" s="174">
        <f t="shared" si="0"/>
        <v>44704</v>
      </c>
      <c r="C65" s="92"/>
      <c r="D65" s="177"/>
      <c r="E65" s="177"/>
      <c r="F65" s="177"/>
      <c r="KJ65" s="79"/>
    </row>
    <row r="66" spans="1:296">
      <c r="A66" s="79"/>
      <c r="B66" s="174">
        <f t="shared" si="0"/>
        <v>44705</v>
      </c>
      <c r="C66" s="199"/>
      <c r="D66" s="200"/>
      <c r="E66" s="200"/>
      <c r="F66" s="200"/>
      <c r="KJ66" s="79"/>
    </row>
    <row r="67" spans="1:296">
      <c r="A67" s="79"/>
      <c r="B67" s="174">
        <f t="shared" si="0"/>
        <v>44706</v>
      </c>
      <c r="C67" s="199"/>
      <c r="D67" s="200"/>
      <c r="E67" s="200"/>
      <c r="F67" s="200"/>
      <c r="KJ67" s="79"/>
    </row>
    <row r="68" spans="1:296">
      <c r="A68" s="79"/>
      <c r="B68" s="174">
        <f t="shared" si="0"/>
        <v>44707</v>
      </c>
      <c r="C68" s="201"/>
      <c r="D68" s="202"/>
      <c r="E68" s="202"/>
      <c r="F68" s="202"/>
      <c r="KJ68" s="79"/>
    </row>
    <row r="69" spans="1:296">
      <c r="A69" s="79"/>
      <c r="B69" s="174">
        <f t="shared" si="0"/>
        <v>44708</v>
      </c>
      <c r="C69" s="199"/>
      <c r="D69" s="200"/>
      <c r="E69" s="200"/>
      <c r="F69" s="200"/>
      <c r="KJ69" s="79"/>
    </row>
    <row r="70" spans="1:296">
      <c r="A70" s="79"/>
      <c r="B70" s="174">
        <f t="shared" si="0"/>
        <v>44709</v>
      </c>
      <c r="C70" s="92"/>
      <c r="D70" s="177"/>
      <c r="E70" s="177"/>
      <c r="F70" s="177"/>
      <c r="KJ70" s="79"/>
    </row>
    <row r="71" spans="1:296">
      <c r="A71" s="79"/>
      <c r="B71" s="174">
        <f t="shared" si="0"/>
        <v>44710</v>
      </c>
      <c r="C71" s="92"/>
      <c r="D71" s="177"/>
      <c r="E71" s="177"/>
      <c r="F71" s="177"/>
      <c r="KJ71" s="79"/>
    </row>
    <row r="72" spans="1:296">
      <c r="A72" s="79"/>
      <c r="B72" s="174">
        <f t="shared" si="0"/>
        <v>44711</v>
      </c>
      <c r="C72" s="92"/>
      <c r="D72" s="177"/>
      <c r="E72" s="177"/>
      <c r="F72" s="177"/>
      <c r="KJ72" s="79"/>
    </row>
    <row r="73" spans="1:296" ht="13">
      <c r="A73" s="79"/>
      <c r="B73" s="174">
        <f t="shared" si="0"/>
        <v>44712</v>
      </c>
      <c r="C73" s="178"/>
      <c r="D73" s="179"/>
      <c r="E73" s="179"/>
      <c r="F73" s="179"/>
      <c r="KJ73" s="79"/>
    </row>
    <row r="74" spans="1:296" ht="13">
      <c r="A74" s="79"/>
      <c r="B74" s="269">
        <v>44713</v>
      </c>
      <c r="C74" s="178" t="s">
        <v>3042</v>
      </c>
      <c r="D74" s="179" t="s">
        <v>3042</v>
      </c>
      <c r="E74" s="179" t="s">
        <v>3042</v>
      </c>
      <c r="F74" s="179" t="s">
        <v>3042</v>
      </c>
      <c r="KJ74" s="79"/>
    </row>
    <row r="75" spans="1:296">
      <c r="A75" s="79"/>
      <c r="B75" s="174">
        <f>B73+1</f>
        <v>44713</v>
      </c>
      <c r="C75" s="92"/>
      <c r="D75" s="177"/>
      <c r="E75" s="177"/>
      <c r="F75" s="177"/>
      <c r="KJ75" s="79"/>
    </row>
    <row r="76" spans="1:296">
      <c r="A76" s="79"/>
      <c r="B76" s="174">
        <f t="shared" si="0"/>
        <v>44714</v>
      </c>
      <c r="C76" s="92"/>
      <c r="D76" s="177"/>
      <c r="E76" s="177"/>
      <c r="F76" s="177"/>
      <c r="KJ76" s="79"/>
    </row>
    <row r="77" spans="1:296">
      <c r="A77" s="79"/>
      <c r="B77" s="174">
        <f t="shared" ref="B77:B140" si="1">B76+1</f>
        <v>44715</v>
      </c>
      <c r="C77" s="92"/>
      <c r="D77" s="177"/>
      <c r="E77" s="177"/>
      <c r="F77" s="177"/>
      <c r="KJ77" s="79"/>
    </row>
    <row r="78" spans="1:296">
      <c r="A78" s="79"/>
      <c r="B78" s="174">
        <f t="shared" si="1"/>
        <v>44716</v>
      </c>
      <c r="C78" s="92"/>
      <c r="D78" s="177"/>
      <c r="E78" s="177"/>
      <c r="F78" s="177"/>
      <c r="KJ78" s="79"/>
    </row>
    <row r="79" spans="1:296">
      <c r="A79" s="79"/>
      <c r="B79" s="174">
        <f t="shared" si="1"/>
        <v>44717</v>
      </c>
      <c r="C79" s="92"/>
      <c r="D79" s="177"/>
      <c r="E79" s="177"/>
      <c r="F79" s="177"/>
      <c r="KJ79" s="79"/>
    </row>
    <row r="80" spans="1:296">
      <c r="A80" s="79"/>
      <c r="B80" s="174">
        <f t="shared" si="1"/>
        <v>44718</v>
      </c>
      <c r="C80" s="92"/>
      <c r="D80" s="177"/>
      <c r="E80" s="177"/>
      <c r="F80" s="177"/>
      <c r="KJ80" s="79"/>
    </row>
    <row r="81" spans="1:296">
      <c r="A81" s="79"/>
      <c r="B81" s="174">
        <f t="shared" si="1"/>
        <v>44719</v>
      </c>
      <c r="C81" s="92"/>
      <c r="D81" s="177"/>
      <c r="E81" s="177"/>
      <c r="F81" s="177"/>
      <c r="KJ81" s="79"/>
    </row>
    <row r="82" spans="1:296">
      <c r="A82" s="79"/>
      <c r="B82" s="174">
        <f t="shared" si="1"/>
        <v>44720</v>
      </c>
      <c r="C82" s="92"/>
      <c r="D82" s="177"/>
      <c r="E82" s="177"/>
      <c r="F82" s="177"/>
      <c r="KJ82" s="79"/>
    </row>
    <row r="83" spans="1:296">
      <c r="A83" s="79"/>
      <c r="B83" s="174">
        <f t="shared" si="1"/>
        <v>44721</v>
      </c>
      <c r="C83" s="92"/>
      <c r="D83" s="177"/>
      <c r="E83" s="177"/>
      <c r="F83" s="177"/>
      <c r="KJ83" s="79"/>
    </row>
    <row r="84" spans="1:296">
      <c r="A84" s="79"/>
      <c r="B84" s="174">
        <f t="shared" si="1"/>
        <v>44722</v>
      </c>
      <c r="C84" s="92"/>
      <c r="D84" s="177"/>
      <c r="E84" s="177"/>
      <c r="F84" s="177"/>
      <c r="KJ84" s="79"/>
    </row>
    <row r="85" spans="1:296">
      <c r="A85" s="79"/>
      <c r="B85" s="174">
        <f t="shared" si="1"/>
        <v>44723</v>
      </c>
      <c r="C85" s="92"/>
      <c r="D85" s="177"/>
      <c r="E85" s="177"/>
      <c r="F85" s="177"/>
      <c r="KJ85" s="79"/>
    </row>
    <row r="86" spans="1:296">
      <c r="A86" s="79"/>
      <c r="B86" s="174">
        <f t="shared" si="1"/>
        <v>44724</v>
      </c>
      <c r="C86" s="92"/>
      <c r="D86" s="177"/>
      <c r="E86" s="177"/>
      <c r="F86" s="177"/>
      <c r="KJ86" s="79"/>
    </row>
    <row r="87" spans="1:296">
      <c r="A87" s="79"/>
      <c r="B87" s="174">
        <f t="shared" si="1"/>
        <v>44725</v>
      </c>
      <c r="C87" s="92"/>
      <c r="D87" s="177"/>
      <c r="E87" s="177"/>
      <c r="F87" s="177"/>
      <c r="KJ87" s="79"/>
    </row>
    <row r="88" spans="1:296">
      <c r="A88" s="79"/>
      <c r="B88" s="174">
        <f t="shared" si="1"/>
        <v>44726</v>
      </c>
      <c r="C88" s="92"/>
      <c r="D88" s="177"/>
      <c r="E88" s="177"/>
      <c r="F88" s="177"/>
      <c r="KJ88" s="79"/>
    </row>
    <row r="89" spans="1:296">
      <c r="A89" s="79"/>
      <c r="B89" s="174">
        <f t="shared" si="1"/>
        <v>44727</v>
      </c>
      <c r="C89" s="92"/>
      <c r="D89" s="177"/>
      <c r="E89" s="177"/>
      <c r="F89" s="177"/>
      <c r="KJ89" s="79"/>
    </row>
    <row r="90" spans="1:296">
      <c r="A90" s="79"/>
      <c r="B90" s="174">
        <f t="shared" si="1"/>
        <v>44728</v>
      </c>
      <c r="C90" s="92"/>
      <c r="D90" s="177"/>
      <c r="E90" s="177"/>
      <c r="F90" s="177"/>
      <c r="KJ90" s="79"/>
    </row>
    <row r="91" spans="1:296">
      <c r="A91" s="79"/>
      <c r="B91" s="174">
        <f t="shared" si="1"/>
        <v>44729</v>
      </c>
      <c r="C91" s="92"/>
      <c r="D91" s="177"/>
      <c r="E91" s="177"/>
      <c r="F91" s="177"/>
      <c r="KJ91" s="79"/>
    </row>
    <row r="92" spans="1:296">
      <c r="A92" s="79"/>
      <c r="B92" s="174">
        <f t="shared" si="1"/>
        <v>44730</v>
      </c>
      <c r="C92" s="92"/>
      <c r="D92" s="177"/>
      <c r="E92" s="177"/>
      <c r="F92" s="177"/>
      <c r="KJ92" s="79"/>
    </row>
    <row r="93" spans="1:296">
      <c r="A93" s="79"/>
      <c r="B93" s="174">
        <f t="shared" si="1"/>
        <v>44731</v>
      </c>
      <c r="C93" s="92"/>
      <c r="D93" s="177"/>
      <c r="E93" s="177"/>
      <c r="F93" s="177"/>
      <c r="KJ93" s="79"/>
    </row>
    <row r="94" spans="1:296">
      <c r="A94" s="79"/>
      <c r="B94" s="174">
        <f t="shared" si="1"/>
        <v>44732</v>
      </c>
      <c r="C94" s="92"/>
      <c r="D94" s="177"/>
      <c r="E94" s="177"/>
      <c r="F94" s="177"/>
      <c r="KJ94" s="79"/>
    </row>
    <row r="95" spans="1:296">
      <c r="A95" s="79"/>
      <c r="B95" s="174">
        <f t="shared" si="1"/>
        <v>44733</v>
      </c>
      <c r="C95" s="92"/>
      <c r="D95" s="177"/>
      <c r="E95" s="177"/>
      <c r="F95" s="177"/>
      <c r="KJ95" s="79"/>
    </row>
    <row r="96" spans="1:296">
      <c r="A96" s="79"/>
      <c r="B96" s="174">
        <f t="shared" si="1"/>
        <v>44734</v>
      </c>
      <c r="C96" s="92"/>
      <c r="D96" s="177"/>
      <c r="E96" s="177"/>
      <c r="F96" s="177"/>
      <c r="KJ96" s="79"/>
    </row>
    <row r="97" spans="1:296">
      <c r="A97" s="79"/>
      <c r="B97" s="174">
        <f t="shared" si="1"/>
        <v>44735</v>
      </c>
      <c r="C97" s="92"/>
      <c r="D97" s="177"/>
      <c r="E97" s="177"/>
      <c r="F97" s="177"/>
      <c r="KJ97" s="79"/>
    </row>
    <row r="98" spans="1:296">
      <c r="A98" s="79"/>
      <c r="B98" s="174">
        <f t="shared" si="1"/>
        <v>44736</v>
      </c>
      <c r="C98" s="92"/>
      <c r="D98" s="177"/>
      <c r="E98" s="177"/>
      <c r="F98" s="177"/>
      <c r="KJ98" s="79"/>
    </row>
    <row r="99" spans="1:296">
      <c r="A99" s="79"/>
      <c r="B99" s="174">
        <f t="shared" si="1"/>
        <v>44737</v>
      </c>
      <c r="C99" s="92"/>
      <c r="D99" s="177"/>
      <c r="E99" s="177"/>
      <c r="F99" s="177"/>
      <c r="KJ99" s="79"/>
    </row>
    <row r="100" spans="1:296">
      <c r="A100" s="79"/>
      <c r="B100" s="174">
        <f t="shared" si="1"/>
        <v>44738</v>
      </c>
      <c r="C100" s="92"/>
      <c r="D100" s="177"/>
      <c r="E100" s="177"/>
      <c r="F100" s="177"/>
      <c r="KJ100" s="79"/>
    </row>
    <row r="101" spans="1:296">
      <c r="A101" s="79"/>
      <c r="B101" s="174">
        <f t="shared" si="1"/>
        <v>44739</v>
      </c>
      <c r="C101" s="92"/>
      <c r="D101" s="177"/>
      <c r="E101" s="177"/>
      <c r="F101" s="177"/>
      <c r="KJ101" s="79"/>
    </row>
    <row r="102" spans="1:296">
      <c r="A102" s="79"/>
      <c r="B102" s="174">
        <f t="shared" si="1"/>
        <v>44740</v>
      </c>
      <c r="C102" s="92"/>
      <c r="D102" s="177"/>
      <c r="E102" s="177"/>
      <c r="F102" s="177"/>
      <c r="KJ102" s="79"/>
    </row>
    <row r="103" spans="1:296">
      <c r="A103" s="79"/>
      <c r="B103" s="174">
        <f t="shared" si="1"/>
        <v>44741</v>
      </c>
      <c r="C103" s="92"/>
      <c r="D103" s="177"/>
      <c r="E103" s="177"/>
      <c r="F103" s="177"/>
      <c r="KJ103" s="79"/>
    </row>
    <row r="104" spans="1:296" ht="13">
      <c r="A104" s="79"/>
      <c r="B104" s="174">
        <f t="shared" si="1"/>
        <v>44742</v>
      </c>
      <c r="C104" s="178"/>
      <c r="D104" s="179"/>
      <c r="E104" s="179"/>
      <c r="F104" s="179"/>
      <c r="KJ104" s="79"/>
    </row>
    <row r="105" spans="1:296" ht="13">
      <c r="A105" s="79"/>
      <c r="B105" s="269">
        <v>44743</v>
      </c>
      <c r="C105" s="178" t="s">
        <v>3042</v>
      </c>
      <c r="D105" s="270" t="s">
        <v>3042</v>
      </c>
      <c r="E105" s="179" t="s">
        <v>3042</v>
      </c>
      <c r="F105" s="179" t="s">
        <v>3042</v>
      </c>
      <c r="KJ105" s="79"/>
    </row>
    <row r="106" spans="1:296">
      <c r="A106" s="79"/>
      <c r="B106" s="174">
        <f>B104+1</f>
        <v>44743</v>
      </c>
      <c r="C106" s="92"/>
      <c r="D106" s="177"/>
      <c r="E106" s="177"/>
      <c r="F106" s="177"/>
      <c r="KJ106" s="79"/>
    </row>
    <row r="107" spans="1:296">
      <c r="A107" s="79"/>
      <c r="B107" s="174">
        <f t="shared" si="1"/>
        <v>44744</v>
      </c>
      <c r="C107" s="92"/>
      <c r="D107" s="177"/>
      <c r="E107" s="177"/>
      <c r="F107" s="177"/>
      <c r="KJ107" s="79"/>
    </row>
    <row r="108" spans="1:296">
      <c r="A108" s="79"/>
      <c r="B108" s="174">
        <f t="shared" si="1"/>
        <v>44745</v>
      </c>
      <c r="C108" s="92"/>
      <c r="D108" s="177"/>
      <c r="E108" s="177"/>
      <c r="F108" s="177"/>
      <c r="KJ108" s="79"/>
    </row>
    <row r="109" spans="1:296">
      <c r="A109" s="79"/>
      <c r="B109" s="174">
        <f t="shared" si="1"/>
        <v>44746</v>
      </c>
      <c r="C109" s="92"/>
      <c r="D109" s="177"/>
      <c r="E109" s="177"/>
      <c r="F109" s="177"/>
      <c r="KJ109" s="79"/>
    </row>
    <row r="110" spans="1:296">
      <c r="A110" s="79"/>
      <c r="B110" s="174">
        <f t="shared" si="1"/>
        <v>44747</v>
      </c>
      <c r="C110" s="92"/>
      <c r="D110" s="177"/>
      <c r="E110" s="177"/>
      <c r="F110" s="177"/>
      <c r="KJ110" s="79"/>
    </row>
    <row r="111" spans="1:296">
      <c r="A111" s="79"/>
      <c r="B111" s="174">
        <f t="shared" si="1"/>
        <v>44748</v>
      </c>
      <c r="C111" s="92"/>
      <c r="D111" s="177"/>
      <c r="E111" s="177"/>
      <c r="F111" s="177"/>
      <c r="KJ111" s="79"/>
    </row>
    <row r="112" spans="1:296">
      <c r="A112" s="79"/>
      <c r="B112" s="174">
        <f t="shared" si="1"/>
        <v>44749</v>
      </c>
      <c r="C112" s="92"/>
      <c r="D112" s="177"/>
      <c r="E112" s="177"/>
      <c r="F112" s="177"/>
      <c r="KJ112" s="79"/>
    </row>
    <row r="113" spans="1:296">
      <c r="A113" s="79"/>
      <c r="B113" s="174">
        <f t="shared" si="1"/>
        <v>44750</v>
      </c>
      <c r="C113" s="92"/>
      <c r="D113" s="177"/>
      <c r="E113" s="177"/>
      <c r="F113" s="177"/>
      <c r="KJ113" s="79"/>
    </row>
    <row r="114" spans="1:296">
      <c r="A114" s="79"/>
      <c r="B114" s="174">
        <f t="shared" si="1"/>
        <v>44751</v>
      </c>
      <c r="C114" s="92"/>
      <c r="D114" s="177"/>
      <c r="E114" s="177"/>
      <c r="F114" s="177"/>
      <c r="KJ114" s="79"/>
    </row>
    <row r="115" spans="1:296">
      <c r="A115" s="79"/>
      <c r="B115" s="174">
        <f t="shared" si="1"/>
        <v>44752</v>
      </c>
      <c r="C115" s="92"/>
      <c r="D115" s="177"/>
      <c r="E115" s="177"/>
      <c r="F115" s="177"/>
      <c r="KJ115" s="79"/>
    </row>
    <row r="116" spans="1:296">
      <c r="A116" s="79"/>
      <c r="B116" s="174">
        <f t="shared" si="1"/>
        <v>44753</v>
      </c>
      <c r="C116" s="92"/>
      <c r="D116" s="177"/>
      <c r="E116" s="177"/>
      <c r="F116" s="177"/>
      <c r="KJ116" s="79"/>
    </row>
    <row r="117" spans="1:296">
      <c r="A117" s="79"/>
      <c r="B117" s="174">
        <f t="shared" si="1"/>
        <v>44754</v>
      </c>
      <c r="C117" s="92"/>
      <c r="D117" s="177"/>
      <c r="E117" s="177"/>
      <c r="F117" s="177"/>
      <c r="KJ117" s="79"/>
    </row>
    <row r="118" spans="1:296">
      <c r="A118" s="79"/>
      <c r="B118" s="174">
        <f t="shared" si="1"/>
        <v>44755</v>
      </c>
      <c r="C118" s="92"/>
      <c r="D118" s="177"/>
      <c r="E118" s="177"/>
      <c r="F118" s="177"/>
      <c r="KJ118" s="79"/>
    </row>
    <row r="119" spans="1:296">
      <c r="A119" s="79"/>
      <c r="B119" s="174">
        <f t="shared" si="1"/>
        <v>44756</v>
      </c>
      <c r="C119" s="92"/>
      <c r="D119" s="177"/>
      <c r="E119" s="177"/>
      <c r="F119" s="177"/>
      <c r="KJ119" s="79"/>
    </row>
    <row r="120" spans="1:296">
      <c r="A120" s="79"/>
      <c r="B120" s="174">
        <f t="shared" si="1"/>
        <v>44757</v>
      </c>
      <c r="C120" s="92"/>
      <c r="D120" s="177"/>
      <c r="E120" s="177"/>
      <c r="F120" s="177"/>
      <c r="KJ120" s="79"/>
    </row>
    <row r="121" spans="1:296">
      <c r="A121" s="79"/>
      <c r="B121" s="174">
        <f t="shared" si="1"/>
        <v>44758</v>
      </c>
      <c r="C121" s="92"/>
      <c r="D121" s="177"/>
      <c r="E121" s="177"/>
      <c r="F121" s="177"/>
      <c r="KJ121" s="79"/>
    </row>
    <row r="122" spans="1:296">
      <c r="A122" s="79"/>
      <c r="B122" s="174">
        <f t="shared" si="1"/>
        <v>44759</v>
      </c>
      <c r="C122" s="92"/>
      <c r="D122" s="177"/>
      <c r="E122" s="177"/>
      <c r="F122" s="177"/>
      <c r="KJ122" s="79"/>
    </row>
    <row r="123" spans="1:296">
      <c r="A123" s="79"/>
      <c r="B123" s="174">
        <f t="shared" si="1"/>
        <v>44760</v>
      </c>
      <c r="C123" s="92"/>
      <c r="D123" s="177"/>
      <c r="E123" s="177"/>
      <c r="F123" s="177"/>
      <c r="KJ123" s="79"/>
    </row>
    <row r="124" spans="1:296">
      <c r="A124" s="79"/>
      <c r="B124" s="174">
        <f t="shared" si="1"/>
        <v>44761</v>
      </c>
      <c r="C124" s="92"/>
      <c r="D124" s="177"/>
      <c r="E124" s="177"/>
      <c r="F124" s="177"/>
      <c r="KJ124" s="79"/>
    </row>
    <row r="125" spans="1:296">
      <c r="A125" s="79"/>
      <c r="B125" s="174">
        <f t="shared" si="1"/>
        <v>44762</v>
      </c>
      <c r="C125" s="92"/>
      <c r="D125" s="177"/>
      <c r="E125" s="177"/>
      <c r="F125" s="177"/>
      <c r="KJ125" s="79"/>
    </row>
    <row r="126" spans="1:296">
      <c r="A126" s="79"/>
      <c r="B126" s="174">
        <f t="shared" si="1"/>
        <v>44763</v>
      </c>
      <c r="C126" s="92"/>
      <c r="D126" s="177"/>
      <c r="E126" s="177"/>
      <c r="F126" s="177"/>
      <c r="KJ126" s="79"/>
    </row>
    <row r="127" spans="1:296">
      <c r="A127" s="79"/>
      <c r="B127" s="174">
        <f t="shared" si="1"/>
        <v>44764</v>
      </c>
      <c r="C127" s="92"/>
      <c r="D127" s="177"/>
      <c r="E127" s="177"/>
      <c r="F127" s="177"/>
      <c r="KJ127" s="79"/>
    </row>
    <row r="128" spans="1:296">
      <c r="A128" s="79"/>
      <c r="B128" s="174">
        <f t="shared" si="1"/>
        <v>44765</v>
      </c>
      <c r="C128" s="92"/>
      <c r="D128" s="177"/>
      <c r="E128" s="177"/>
      <c r="F128" s="177"/>
      <c r="KJ128" s="79"/>
    </row>
    <row r="129" spans="1:296">
      <c r="A129" s="79"/>
      <c r="B129" s="174">
        <f t="shared" si="1"/>
        <v>44766</v>
      </c>
      <c r="C129" s="92"/>
      <c r="D129" s="177"/>
      <c r="E129" s="177"/>
      <c r="F129" s="177"/>
      <c r="KJ129" s="79"/>
    </row>
    <row r="130" spans="1:296">
      <c r="A130" s="79"/>
      <c r="B130" s="174">
        <f t="shared" si="1"/>
        <v>44767</v>
      </c>
      <c r="C130" s="92"/>
      <c r="D130" s="177"/>
      <c r="E130" s="177"/>
      <c r="F130" s="177"/>
      <c r="KJ130" s="79"/>
    </row>
    <row r="131" spans="1:296">
      <c r="A131" s="79"/>
      <c r="B131" s="174">
        <f t="shared" si="1"/>
        <v>44768</v>
      </c>
      <c r="C131" s="92"/>
      <c r="D131" s="177"/>
      <c r="E131" s="177"/>
      <c r="F131" s="177"/>
      <c r="KJ131" s="79"/>
    </row>
    <row r="132" spans="1:296">
      <c r="A132" s="79"/>
      <c r="B132" s="174">
        <f t="shared" si="1"/>
        <v>44769</v>
      </c>
      <c r="C132" s="92"/>
      <c r="D132" s="177"/>
      <c r="E132" s="177"/>
      <c r="F132" s="177"/>
      <c r="KJ132" s="79"/>
    </row>
    <row r="133" spans="1:296">
      <c r="A133" s="79"/>
      <c r="B133" s="174">
        <f t="shared" si="1"/>
        <v>44770</v>
      </c>
      <c r="C133" s="92"/>
      <c r="D133" s="177"/>
      <c r="E133" s="177"/>
      <c r="F133" s="177"/>
      <c r="KJ133" s="79"/>
    </row>
    <row r="134" spans="1:296">
      <c r="A134" s="79"/>
      <c r="B134" s="174">
        <f t="shared" si="1"/>
        <v>44771</v>
      </c>
      <c r="C134" s="92"/>
      <c r="D134" s="177"/>
      <c r="E134" s="177"/>
      <c r="F134" s="177"/>
      <c r="KJ134" s="79"/>
    </row>
    <row r="135" spans="1:296">
      <c r="A135" s="79"/>
      <c r="B135" s="174">
        <f t="shared" si="1"/>
        <v>44772</v>
      </c>
      <c r="C135" s="92"/>
      <c r="D135" s="177"/>
      <c r="E135" s="177"/>
      <c r="F135" s="177"/>
      <c r="KJ135" s="79"/>
    </row>
    <row r="136" spans="1:296">
      <c r="A136" s="79"/>
      <c r="B136" s="174">
        <f t="shared" si="1"/>
        <v>44773</v>
      </c>
      <c r="D136" s="271"/>
      <c r="E136" s="271"/>
      <c r="F136" s="272"/>
      <c r="KJ136" s="79"/>
    </row>
    <row r="137" spans="1:296" ht="13">
      <c r="A137" s="79"/>
      <c r="B137" s="269">
        <v>44774</v>
      </c>
      <c r="C137" s="178" t="s">
        <v>3042</v>
      </c>
      <c r="D137" s="179" t="s">
        <v>3042</v>
      </c>
      <c r="E137" s="179" t="s">
        <v>3042</v>
      </c>
      <c r="F137" s="179" t="s">
        <v>3042</v>
      </c>
      <c r="KJ137" s="79"/>
    </row>
    <row r="138" spans="1:296">
      <c r="A138" s="79"/>
      <c r="B138" s="174">
        <f>B136+1</f>
        <v>44774</v>
      </c>
      <c r="C138" s="92"/>
      <c r="D138" s="177"/>
      <c r="E138" s="177"/>
      <c r="F138" s="177"/>
      <c r="KJ138" s="79"/>
    </row>
    <row r="139" spans="1:296">
      <c r="A139" s="79"/>
      <c r="B139" s="174">
        <f t="shared" si="1"/>
        <v>44775</v>
      </c>
      <c r="C139" s="92"/>
      <c r="D139" s="177"/>
      <c r="E139" s="177"/>
      <c r="F139" s="177"/>
      <c r="KJ139" s="79"/>
    </row>
    <row r="140" spans="1:296">
      <c r="A140" s="79"/>
      <c r="B140" s="174">
        <f t="shared" si="1"/>
        <v>44776</v>
      </c>
      <c r="C140" s="92"/>
      <c r="D140" s="177"/>
      <c r="E140" s="177"/>
      <c r="F140" s="177"/>
      <c r="KJ140" s="79"/>
    </row>
    <row r="141" spans="1:296">
      <c r="A141" s="79"/>
      <c r="B141" s="174">
        <f t="shared" ref="B141:B204" si="2">B140+1</f>
        <v>44777</v>
      </c>
      <c r="C141" s="92"/>
      <c r="D141" s="177"/>
      <c r="E141" s="177"/>
      <c r="F141" s="177"/>
      <c r="KJ141" s="79"/>
    </row>
    <row r="142" spans="1:296">
      <c r="A142" s="79"/>
      <c r="B142" s="174">
        <f t="shared" si="2"/>
        <v>44778</v>
      </c>
      <c r="C142" s="92"/>
      <c r="D142" s="177"/>
      <c r="E142" s="177"/>
      <c r="F142" s="177"/>
      <c r="KJ142" s="79"/>
    </row>
    <row r="143" spans="1:296">
      <c r="A143" s="79"/>
      <c r="B143" s="174">
        <f t="shared" si="2"/>
        <v>44779</v>
      </c>
      <c r="C143" s="92"/>
      <c r="D143" s="177"/>
      <c r="E143" s="177"/>
      <c r="F143" s="177"/>
      <c r="KJ143" s="79"/>
    </row>
    <row r="144" spans="1:296">
      <c r="A144" s="79"/>
      <c r="B144" s="174">
        <f t="shared" si="2"/>
        <v>44780</v>
      </c>
      <c r="C144" s="92"/>
      <c r="D144" s="177"/>
      <c r="E144" s="177"/>
      <c r="F144" s="177"/>
      <c r="KJ144" s="79"/>
    </row>
    <row r="145" spans="1:296">
      <c r="A145" s="79"/>
      <c r="B145" s="174">
        <f t="shared" si="2"/>
        <v>44781</v>
      </c>
      <c r="C145" s="92"/>
      <c r="D145" s="177"/>
      <c r="E145" s="177"/>
      <c r="F145" s="177"/>
      <c r="KJ145" s="79"/>
    </row>
    <row r="146" spans="1:296">
      <c r="A146" s="79"/>
      <c r="B146" s="174">
        <f t="shared" si="2"/>
        <v>44782</v>
      </c>
      <c r="C146" s="92"/>
      <c r="D146" s="177"/>
      <c r="E146" s="177"/>
      <c r="F146" s="177"/>
      <c r="KJ146" s="79"/>
    </row>
    <row r="147" spans="1:296">
      <c r="A147" s="79"/>
      <c r="B147" s="174">
        <f t="shared" si="2"/>
        <v>44783</v>
      </c>
      <c r="C147" s="92"/>
      <c r="D147" s="177"/>
      <c r="E147" s="177"/>
      <c r="F147" s="177"/>
      <c r="KJ147" s="79"/>
    </row>
    <row r="148" spans="1:296">
      <c r="A148" s="79"/>
      <c r="B148" s="174">
        <f t="shared" si="2"/>
        <v>44784</v>
      </c>
      <c r="C148" s="92"/>
      <c r="D148" s="177"/>
      <c r="E148" s="177"/>
      <c r="F148" s="177"/>
      <c r="KJ148" s="79"/>
    </row>
    <row r="149" spans="1:296">
      <c r="A149" s="79"/>
      <c r="B149" s="174">
        <f t="shared" si="2"/>
        <v>44785</v>
      </c>
      <c r="C149" s="92"/>
      <c r="D149" s="177"/>
      <c r="E149" s="177"/>
      <c r="F149" s="177"/>
      <c r="KJ149" s="79"/>
    </row>
    <row r="150" spans="1:296">
      <c r="A150" s="79"/>
      <c r="B150" s="174">
        <f t="shared" si="2"/>
        <v>44786</v>
      </c>
      <c r="C150" s="92"/>
      <c r="D150" s="177"/>
      <c r="E150" s="177"/>
      <c r="F150" s="177"/>
      <c r="KJ150" s="79"/>
    </row>
    <row r="151" spans="1:296">
      <c r="A151" s="79"/>
      <c r="B151" s="174">
        <f t="shared" si="2"/>
        <v>44787</v>
      </c>
      <c r="C151" s="92"/>
      <c r="D151" s="177"/>
      <c r="E151" s="177"/>
      <c r="F151" s="177"/>
      <c r="KJ151" s="79"/>
    </row>
    <row r="152" spans="1:296">
      <c r="A152" s="79"/>
      <c r="B152" s="174">
        <f t="shared" si="2"/>
        <v>44788</v>
      </c>
      <c r="C152" s="92"/>
      <c r="D152" s="177"/>
      <c r="E152" s="177"/>
      <c r="F152" s="177"/>
      <c r="KJ152" s="79"/>
    </row>
    <row r="153" spans="1:296">
      <c r="A153" s="79"/>
      <c r="B153" s="174">
        <f t="shared" si="2"/>
        <v>44789</v>
      </c>
      <c r="C153" s="92"/>
      <c r="D153" s="177"/>
      <c r="E153" s="177"/>
      <c r="F153" s="177"/>
      <c r="KJ153" s="79"/>
    </row>
    <row r="154" spans="1:296">
      <c r="A154" s="79"/>
      <c r="B154" s="174">
        <f t="shared" si="2"/>
        <v>44790</v>
      </c>
      <c r="C154" s="92"/>
      <c r="D154" s="177"/>
      <c r="E154" s="177"/>
      <c r="F154" s="177"/>
      <c r="KJ154" s="79"/>
    </row>
    <row r="155" spans="1:296">
      <c r="A155" s="79"/>
      <c r="B155" s="174">
        <f t="shared" si="2"/>
        <v>44791</v>
      </c>
      <c r="C155" s="92"/>
      <c r="D155" s="177"/>
      <c r="E155" s="177"/>
      <c r="F155" s="177"/>
      <c r="KJ155" s="79"/>
    </row>
    <row r="156" spans="1:296">
      <c r="A156" s="79"/>
      <c r="B156" s="174">
        <f t="shared" si="2"/>
        <v>44792</v>
      </c>
      <c r="C156" s="92"/>
      <c r="D156" s="177"/>
      <c r="E156" s="177"/>
      <c r="F156" s="177"/>
      <c r="KJ156" s="79"/>
    </row>
    <row r="157" spans="1:296">
      <c r="A157" s="79"/>
      <c r="B157" s="174">
        <f t="shared" si="2"/>
        <v>44793</v>
      </c>
      <c r="C157" s="92"/>
      <c r="D157" s="177"/>
      <c r="E157" s="177"/>
      <c r="F157" s="177"/>
      <c r="KJ157" s="79"/>
    </row>
    <row r="158" spans="1:296">
      <c r="A158" s="79"/>
      <c r="B158" s="174">
        <f t="shared" si="2"/>
        <v>44794</v>
      </c>
      <c r="C158" s="92"/>
      <c r="D158" s="177"/>
      <c r="E158" s="177"/>
      <c r="F158" s="177"/>
      <c r="KJ158" s="79"/>
    </row>
    <row r="159" spans="1:296">
      <c r="A159" s="79"/>
      <c r="B159" s="174">
        <f t="shared" si="2"/>
        <v>44795</v>
      </c>
      <c r="C159" s="92"/>
      <c r="D159" s="177"/>
      <c r="E159" s="177"/>
      <c r="F159" s="177"/>
      <c r="KJ159" s="79"/>
    </row>
    <row r="160" spans="1:296">
      <c r="A160" s="79"/>
      <c r="B160" s="174">
        <f t="shared" si="2"/>
        <v>44796</v>
      </c>
      <c r="C160" s="92"/>
      <c r="D160" s="177"/>
      <c r="E160" s="177"/>
      <c r="F160" s="177"/>
      <c r="KJ160" s="79"/>
    </row>
    <row r="161" spans="1:296">
      <c r="A161" s="79"/>
      <c r="B161" s="174">
        <f t="shared" si="2"/>
        <v>44797</v>
      </c>
      <c r="C161" s="92"/>
      <c r="D161" s="177"/>
      <c r="E161" s="177"/>
      <c r="F161" s="177"/>
      <c r="KJ161" s="79"/>
    </row>
    <row r="162" spans="1:296">
      <c r="A162" s="79"/>
      <c r="B162" s="174">
        <f t="shared" si="2"/>
        <v>44798</v>
      </c>
      <c r="C162" s="92"/>
      <c r="D162" s="177"/>
      <c r="E162" s="177"/>
      <c r="F162" s="177"/>
      <c r="KJ162" s="79"/>
    </row>
    <row r="163" spans="1:296">
      <c r="A163" s="79"/>
      <c r="B163" s="174">
        <f t="shared" si="2"/>
        <v>44799</v>
      </c>
      <c r="C163" s="92"/>
      <c r="D163" s="177"/>
      <c r="E163" s="177"/>
      <c r="F163" s="177"/>
      <c r="KJ163" s="79"/>
    </row>
    <row r="164" spans="1:296">
      <c r="A164" s="79"/>
      <c r="B164" s="174">
        <f t="shared" si="2"/>
        <v>44800</v>
      </c>
      <c r="C164" s="92"/>
      <c r="D164" s="177"/>
      <c r="E164" s="177"/>
      <c r="F164" s="177"/>
      <c r="KJ164" s="79"/>
    </row>
    <row r="165" spans="1:296">
      <c r="A165" s="79"/>
      <c r="B165" s="174">
        <f t="shared" si="2"/>
        <v>44801</v>
      </c>
      <c r="C165" s="92"/>
      <c r="D165" s="177"/>
      <c r="E165" s="177"/>
      <c r="F165" s="177"/>
      <c r="KJ165" s="79"/>
    </row>
    <row r="166" spans="1:296">
      <c r="A166" s="79"/>
      <c r="B166" s="174">
        <f t="shared" si="2"/>
        <v>44802</v>
      </c>
      <c r="C166" s="92"/>
      <c r="D166" s="177"/>
      <c r="E166" s="177"/>
      <c r="F166" s="177"/>
      <c r="KJ166" s="79"/>
    </row>
    <row r="167" spans="1:296">
      <c r="A167" s="79"/>
      <c r="B167" s="174">
        <f t="shared" si="2"/>
        <v>44803</v>
      </c>
      <c r="C167" s="92"/>
      <c r="D167" s="177"/>
      <c r="E167" s="177"/>
      <c r="F167" s="177"/>
      <c r="KJ167" s="79"/>
    </row>
    <row r="168" spans="1:296" ht="13">
      <c r="A168" s="79"/>
      <c r="B168" s="174">
        <f t="shared" si="2"/>
        <v>44804</v>
      </c>
      <c r="D168" s="270"/>
      <c r="E168" s="88"/>
      <c r="F168" s="272"/>
      <c r="KJ168" s="79"/>
    </row>
    <row r="169" spans="1:296" ht="13">
      <c r="A169" s="79"/>
      <c r="B169" s="269">
        <v>44805</v>
      </c>
      <c r="C169" s="178" t="s">
        <v>3042</v>
      </c>
      <c r="D169" s="179" t="s">
        <v>3042</v>
      </c>
      <c r="E169" s="179" t="s">
        <v>3042</v>
      </c>
      <c r="F169" s="179" t="s">
        <v>3042</v>
      </c>
      <c r="KJ169" s="79"/>
    </row>
    <row r="170" spans="1:296">
      <c r="A170" s="79"/>
      <c r="B170" s="174">
        <f>B168+1</f>
        <v>44805</v>
      </c>
      <c r="C170" s="92"/>
      <c r="D170" s="177"/>
      <c r="E170" s="177"/>
      <c r="F170" s="177"/>
      <c r="KJ170" s="79"/>
    </row>
    <row r="171" spans="1:296">
      <c r="A171" s="79"/>
      <c r="B171" s="174">
        <f t="shared" si="2"/>
        <v>44806</v>
      </c>
      <c r="C171" s="92"/>
      <c r="D171" s="177"/>
      <c r="E171" s="177"/>
      <c r="F171" s="177"/>
      <c r="KJ171" s="79"/>
    </row>
    <row r="172" spans="1:296">
      <c r="A172" s="79"/>
      <c r="B172" s="174">
        <f t="shared" si="2"/>
        <v>44807</v>
      </c>
      <c r="C172" s="92"/>
      <c r="D172" s="177"/>
      <c r="E172" s="177"/>
      <c r="F172" s="177"/>
      <c r="KJ172" s="79"/>
    </row>
    <row r="173" spans="1:296">
      <c r="A173" s="79"/>
      <c r="B173" s="174">
        <f t="shared" si="2"/>
        <v>44808</v>
      </c>
      <c r="C173" s="92"/>
      <c r="D173" s="177"/>
      <c r="E173" s="177"/>
      <c r="F173" s="177"/>
      <c r="KJ173" s="79"/>
    </row>
    <row r="174" spans="1:296">
      <c r="A174" s="79"/>
      <c r="B174" s="174">
        <f t="shared" si="2"/>
        <v>44809</v>
      </c>
      <c r="C174" s="92"/>
      <c r="D174" s="177"/>
      <c r="E174" s="177"/>
      <c r="F174" s="177"/>
      <c r="KJ174" s="79"/>
    </row>
    <row r="175" spans="1:296">
      <c r="A175" s="79"/>
      <c r="B175" s="174">
        <f t="shared" si="2"/>
        <v>44810</v>
      </c>
      <c r="C175" s="92"/>
      <c r="D175" s="177"/>
      <c r="E175" s="177"/>
      <c r="F175" s="177"/>
      <c r="KJ175" s="79"/>
    </row>
    <row r="176" spans="1:296">
      <c r="A176" s="79"/>
      <c r="B176" s="174">
        <f t="shared" si="2"/>
        <v>44811</v>
      </c>
      <c r="C176" s="92"/>
      <c r="D176" s="177"/>
      <c r="E176" s="177"/>
      <c r="F176" s="177"/>
      <c r="KJ176" s="79"/>
    </row>
    <row r="177" spans="1:296">
      <c r="A177" s="79"/>
      <c r="B177" s="174">
        <f t="shared" si="2"/>
        <v>44812</v>
      </c>
      <c r="C177" s="92"/>
      <c r="D177" s="177"/>
      <c r="E177" s="177"/>
      <c r="F177" s="177"/>
      <c r="KJ177" s="79"/>
    </row>
    <row r="178" spans="1:296">
      <c r="A178" s="79"/>
      <c r="B178" s="174">
        <f t="shared" si="2"/>
        <v>44813</v>
      </c>
      <c r="C178" s="92"/>
      <c r="D178" s="177"/>
      <c r="E178" s="177"/>
      <c r="F178" s="177"/>
      <c r="KJ178" s="79"/>
    </row>
    <row r="179" spans="1:296">
      <c r="A179" s="79"/>
      <c r="B179" s="174">
        <f t="shared" si="2"/>
        <v>44814</v>
      </c>
      <c r="C179" s="92"/>
      <c r="D179" s="177"/>
      <c r="E179" s="177"/>
      <c r="F179" s="177"/>
      <c r="KJ179" s="79"/>
    </row>
    <row r="180" spans="1:296">
      <c r="A180" s="79"/>
      <c r="B180" s="174">
        <f t="shared" si="2"/>
        <v>44815</v>
      </c>
      <c r="C180" s="92"/>
      <c r="D180" s="177"/>
      <c r="E180" s="177"/>
      <c r="F180" s="177"/>
      <c r="KJ180" s="79"/>
    </row>
    <row r="181" spans="1:296">
      <c r="A181" s="79"/>
      <c r="B181" s="174">
        <f t="shared" si="2"/>
        <v>44816</v>
      </c>
      <c r="C181" s="92"/>
      <c r="D181" s="177"/>
      <c r="E181" s="177"/>
      <c r="F181" s="177"/>
      <c r="KJ181" s="79"/>
    </row>
    <row r="182" spans="1:296">
      <c r="A182" s="79"/>
      <c r="B182" s="174">
        <f t="shared" si="2"/>
        <v>44817</v>
      </c>
      <c r="C182" s="92"/>
      <c r="D182" s="177"/>
      <c r="E182" s="177"/>
      <c r="F182" s="177"/>
      <c r="KJ182" s="79"/>
    </row>
    <row r="183" spans="1:296">
      <c r="A183" s="79"/>
      <c r="B183" s="174">
        <f t="shared" si="2"/>
        <v>44818</v>
      </c>
      <c r="C183" s="92"/>
      <c r="D183" s="177"/>
      <c r="E183" s="177"/>
      <c r="F183" s="177"/>
      <c r="KJ183" s="79"/>
    </row>
    <row r="184" spans="1:296">
      <c r="A184" s="79"/>
      <c r="B184" s="174">
        <f t="shared" si="2"/>
        <v>44819</v>
      </c>
      <c r="C184" s="92"/>
      <c r="D184" s="177"/>
      <c r="E184" s="177"/>
      <c r="F184" s="177"/>
      <c r="KJ184" s="79"/>
    </row>
    <row r="185" spans="1:296">
      <c r="A185" s="79"/>
      <c r="B185" s="174">
        <f t="shared" si="2"/>
        <v>44820</v>
      </c>
      <c r="C185" s="92"/>
      <c r="D185" s="177"/>
      <c r="E185" s="177"/>
      <c r="F185" s="177"/>
      <c r="KJ185" s="79"/>
    </row>
    <row r="186" spans="1:296">
      <c r="A186" s="79"/>
      <c r="B186" s="174">
        <f t="shared" si="2"/>
        <v>44821</v>
      </c>
      <c r="C186" s="92"/>
      <c r="D186" s="177"/>
      <c r="E186" s="177"/>
      <c r="F186" s="177"/>
      <c r="KJ186" s="79"/>
    </row>
    <row r="187" spans="1:296">
      <c r="A187" s="79"/>
      <c r="B187" s="174">
        <f t="shared" si="2"/>
        <v>44822</v>
      </c>
      <c r="C187" s="92"/>
      <c r="D187" s="177"/>
      <c r="E187" s="177"/>
      <c r="F187" s="177"/>
      <c r="KJ187" s="79"/>
    </row>
    <row r="188" spans="1:296">
      <c r="A188" s="79"/>
      <c r="B188" s="174">
        <f t="shared" si="2"/>
        <v>44823</v>
      </c>
      <c r="C188" s="92"/>
      <c r="D188" s="177"/>
      <c r="E188" s="177"/>
      <c r="F188" s="177"/>
      <c r="KJ188" s="79"/>
    </row>
    <row r="189" spans="1:296">
      <c r="A189" s="79"/>
      <c r="B189" s="174">
        <f t="shared" si="2"/>
        <v>44824</v>
      </c>
      <c r="C189" s="92"/>
      <c r="D189" s="177"/>
      <c r="E189" s="177"/>
      <c r="F189" s="177"/>
      <c r="KJ189" s="79"/>
    </row>
    <row r="190" spans="1:296">
      <c r="A190" s="79"/>
      <c r="B190" s="174">
        <f t="shared" si="2"/>
        <v>44825</v>
      </c>
      <c r="C190" s="92"/>
      <c r="D190" s="177"/>
      <c r="E190" s="177"/>
      <c r="F190" s="177"/>
      <c r="KJ190" s="79"/>
    </row>
    <row r="191" spans="1:296">
      <c r="A191" s="79"/>
      <c r="B191" s="174">
        <f t="shared" si="2"/>
        <v>44826</v>
      </c>
      <c r="C191" s="92"/>
      <c r="D191" s="177"/>
      <c r="E191" s="177"/>
      <c r="F191" s="177"/>
      <c r="KJ191" s="79"/>
    </row>
    <row r="192" spans="1:296">
      <c r="A192" s="79"/>
      <c r="B192" s="174">
        <f t="shared" si="2"/>
        <v>44827</v>
      </c>
      <c r="C192" s="92"/>
      <c r="D192" s="177"/>
      <c r="E192" s="177"/>
      <c r="F192" s="177"/>
      <c r="KJ192" s="79"/>
    </row>
    <row r="193" spans="1:296">
      <c r="A193" s="79"/>
      <c r="B193" s="174">
        <f t="shared" si="2"/>
        <v>44828</v>
      </c>
      <c r="C193" s="92"/>
      <c r="D193" s="177"/>
      <c r="E193" s="177"/>
      <c r="F193" s="177"/>
      <c r="KJ193" s="79"/>
    </row>
    <row r="194" spans="1:296">
      <c r="A194" s="79"/>
      <c r="B194" s="174">
        <f t="shared" si="2"/>
        <v>44829</v>
      </c>
      <c r="C194" s="92"/>
      <c r="D194" s="177"/>
      <c r="E194" s="177"/>
      <c r="F194" s="177"/>
      <c r="KJ194" s="79"/>
    </row>
    <row r="195" spans="1:296">
      <c r="A195" s="79"/>
      <c r="B195" s="174">
        <f t="shared" si="2"/>
        <v>44830</v>
      </c>
      <c r="C195" s="92"/>
      <c r="D195" s="177"/>
      <c r="E195" s="177"/>
      <c r="F195" s="177"/>
      <c r="KJ195" s="79"/>
    </row>
    <row r="196" spans="1:296">
      <c r="A196" s="79"/>
      <c r="B196" s="174">
        <f t="shared" si="2"/>
        <v>44831</v>
      </c>
      <c r="C196" s="92"/>
      <c r="D196" s="177"/>
      <c r="E196" s="177"/>
      <c r="F196" s="177"/>
      <c r="KJ196" s="79"/>
    </row>
    <row r="197" spans="1:296">
      <c r="A197" s="79"/>
      <c r="B197" s="174">
        <f t="shared" si="2"/>
        <v>44832</v>
      </c>
      <c r="C197" s="92"/>
      <c r="D197" s="177"/>
      <c r="E197" s="177"/>
      <c r="F197" s="177"/>
      <c r="KJ197" s="79"/>
    </row>
    <row r="198" spans="1:296">
      <c r="A198" s="79"/>
      <c r="B198" s="174">
        <f t="shared" si="2"/>
        <v>44833</v>
      </c>
      <c r="C198" s="92"/>
      <c r="D198" s="177"/>
      <c r="E198" s="177"/>
      <c r="F198" s="177"/>
      <c r="KJ198" s="79"/>
    </row>
    <row r="199" spans="1:296" ht="13">
      <c r="A199" s="79"/>
      <c r="B199" s="174">
        <f t="shared" si="2"/>
        <v>44834</v>
      </c>
      <c r="D199" s="179"/>
      <c r="E199" s="179"/>
      <c r="F199" s="179"/>
      <c r="KJ199" s="79"/>
    </row>
    <row r="200" spans="1:296" ht="13">
      <c r="A200" s="79"/>
      <c r="B200" s="269">
        <v>44835</v>
      </c>
      <c r="C200" s="178" t="s">
        <v>3042</v>
      </c>
      <c r="D200" s="179" t="s">
        <v>3042</v>
      </c>
      <c r="E200" s="179" t="s">
        <v>3042</v>
      </c>
      <c r="F200" s="179" t="s">
        <v>3042</v>
      </c>
      <c r="KJ200" s="79"/>
    </row>
    <row r="201" spans="1:296">
      <c r="A201" s="79"/>
      <c r="B201" s="174">
        <f>B199+1</f>
        <v>44835</v>
      </c>
      <c r="C201" s="92"/>
      <c r="D201" s="177"/>
      <c r="E201" s="177"/>
      <c r="F201" s="177"/>
      <c r="KJ201" s="79"/>
    </row>
    <row r="202" spans="1:296">
      <c r="A202" s="79"/>
      <c r="B202" s="174">
        <f t="shared" si="2"/>
        <v>44836</v>
      </c>
      <c r="C202" s="92"/>
      <c r="D202" s="177"/>
      <c r="E202" s="177"/>
      <c r="F202" s="177"/>
      <c r="KJ202" s="79"/>
    </row>
    <row r="203" spans="1:296">
      <c r="A203" s="79"/>
      <c r="B203" s="174">
        <f t="shared" si="2"/>
        <v>44837</v>
      </c>
      <c r="C203" s="92"/>
      <c r="D203" s="177"/>
      <c r="E203" s="177"/>
      <c r="F203" s="177"/>
      <c r="KJ203" s="79"/>
    </row>
    <row r="204" spans="1:296">
      <c r="A204" s="79"/>
      <c r="B204" s="174">
        <f t="shared" si="2"/>
        <v>44838</v>
      </c>
      <c r="C204" s="92"/>
      <c r="D204" s="177"/>
      <c r="E204" s="177"/>
      <c r="F204" s="177"/>
      <c r="KJ204" s="79"/>
    </row>
    <row r="205" spans="1:296">
      <c r="A205" s="79"/>
      <c r="B205" s="174">
        <f t="shared" ref="B205:B268" si="3">B204+1</f>
        <v>44839</v>
      </c>
      <c r="C205" s="92"/>
      <c r="D205" s="177"/>
      <c r="E205" s="177"/>
      <c r="F205" s="177"/>
      <c r="KJ205" s="79"/>
    </row>
    <row r="206" spans="1:296">
      <c r="A206" s="79"/>
      <c r="B206" s="174">
        <f t="shared" si="3"/>
        <v>44840</v>
      </c>
      <c r="C206" s="92"/>
      <c r="D206" s="177"/>
      <c r="E206" s="177"/>
      <c r="F206" s="177"/>
      <c r="KJ206" s="79"/>
    </row>
    <row r="207" spans="1:296">
      <c r="A207" s="79"/>
      <c r="B207" s="174">
        <f t="shared" si="3"/>
        <v>44841</v>
      </c>
      <c r="C207" s="92"/>
      <c r="D207" s="177"/>
      <c r="E207" s="177"/>
      <c r="F207" s="177"/>
      <c r="KJ207" s="79"/>
    </row>
    <row r="208" spans="1:296">
      <c r="A208" s="79"/>
      <c r="B208" s="174">
        <f t="shared" si="3"/>
        <v>44842</v>
      </c>
      <c r="C208" s="92"/>
      <c r="D208" s="177"/>
      <c r="E208" s="177"/>
      <c r="F208" s="177"/>
      <c r="KJ208" s="79"/>
    </row>
    <row r="209" spans="1:296">
      <c r="A209" s="79"/>
      <c r="B209" s="174">
        <f t="shared" si="3"/>
        <v>44843</v>
      </c>
      <c r="C209" s="92"/>
      <c r="D209" s="177"/>
      <c r="E209" s="177"/>
      <c r="F209" s="177"/>
      <c r="KJ209" s="79"/>
    </row>
    <row r="210" spans="1:296">
      <c r="A210" s="79"/>
      <c r="B210" s="174">
        <f t="shared" si="3"/>
        <v>44844</v>
      </c>
      <c r="C210" s="92"/>
      <c r="D210" s="177"/>
      <c r="E210" s="177"/>
      <c r="F210" s="177"/>
      <c r="KJ210" s="79"/>
    </row>
    <row r="211" spans="1:296">
      <c r="A211" s="79"/>
      <c r="B211" s="174">
        <f t="shared" si="3"/>
        <v>44845</v>
      </c>
      <c r="C211" s="92"/>
      <c r="D211" s="177"/>
      <c r="E211" s="177"/>
      <c r="F211" s="177"/>
      <c r="KJ211" s="79"/>
    </row>
    <row r="212" spans="1:296">
      <c r="A212" s="79"/>
      <c r="B212" s="174">
        <f t="shared" si="3"/>
        <v>44846</v>
      </c>
      <c r="C212" s="92"/>
      <c r="D212" s="177"/>
      <c r="E212" s="177"/>
      <c r="F212" s="177"/>
      <c r="KJ212" s="79"/>
    </row>
    <row r="213" spans="1:296">
      <c r="A213" s="79"/>
      <c r="B213" s="174">
        <f t="shared" si="3"/>
        <v>44847</v>
      </c>
      <c r="C213" s="92"/>
      <c r="D213" s="177"/>
      <c r="E213" s="177"/>
      <c r="F213" s="177"/>
      <c r="KJ213" s="79"/>
    </row>
    <row r="214" spans="1:296">
      <c r="A214" s="79"/>
      <c r="B214" s="174">
        <f t="shared" si="3"/>
        <v>44848</v>
      </c>
      <c r="C214" s="92"/>
      <c r="D214" s="177"/>
      <c r="E214" s="177"/>
      <c r="F214" s="177"/>
      <c r="KJ214" s="79"/>
    </row>
    <row r="215" spans="1:296">
      <c r="A215" s="79"/>
      <c r="B215" s="174">
        <f t="shared" si="3"/>
        <v>44849</v>
      </c>
      <c r="C215" s="92"/>
      <c r="D215" s="177"/>
      <c r="E215" s="177"/>
      <c r="F215" s="177"/>
      <c r="KJ215" s="79"/>
    </row>
    <row r="216" spans="1:296">
      <c r="A216" s="79"/>
      <c r="B216" s="174">
        <f t="shared" si="3"/>
        <v>44850</v>
      </c>
      <c r="C216" s="92"/>
      <c r="D216" s="177"/>
      <c r="E216" s="177"/>
      <c r="F216" s="177"/>
      <c r="KJ216" s="79"/>
    </row>
    <row r="217" spans="1:296">
      <c r="A217" s="79"/>
      <c r="B217" s="174">
        <f t="shared" si="3"/>
        <v>44851</v>
      </c>
      <c r="C217" s="92"/>
      <c r="D217" s="177"/>
      <c r="E217" s="177"/>
      <c r="F217" s="177"/>
      <c r="KJ217" s="79"/>
    </row>
    <row r="218" spans="1:296">
      <c r="A218" s="79"/>
      <c r="B218" s="174">
        <f t="shared" si="3"/>
        <v>44852</v>
      </c>
      <c r="C218" s="92"/>
      <c r="D218" s="177"/>
      <c r="E218" s="177"/>
      <c r="F218" s="177"/>
      <c r="KJ218" s="79"/>
    </row>
    <row r="219" spans="1:296">
      <c r="A219" s="79"/>
      <c r="B219" s="174">
        <f t="shared" si="3"/>
        <v>44853</v>
      </c>
      <c r="C219" s="92"/>
      <c r="D219" s="177"/>
      <c r="E219" s="177"/>
      <c r="F219" s="177"/>
      <c r="KJ219" s="79"/>
    </row>
    <row r="220" spans="1:296">
      <c r="A220" s="79"/>
      <c r="B220" s="174">
        <f t="shared" si="3"/>
        <v>44854</v>
      </c>
      <c r="C220" s="92"/>
      <c r="D220" s="177"/>
      <c r="E220" s="177"/>
      <c r="F220" s="177"/>
      <c r="KJ220" s="79"/>
    </row>
    <row r="221" spans="1:296">
      <c r="A221" s="79"/>
      <c r="B221" s="174">
        <f t="shared" si="3"/>
        <v>44855</v>
      </c>
      <c r="C221" s="92"/>
      <c r="D221" s="177"/>
      <c r="E221" s="177"/>
      <c r="F221" s="177"/>
      <c r="KJ221" s="79"/>
    </row>
    <row r="222" spans="1:296">
      <c r="A222" s="79"/>
      <c r="B222" s="174">
        <f t="shared" si="3"/>
        <v>44856</v>
      </c>
      <c r="C222" s="92"/>
      <c r="D222" s="177"/>
      <c r="E222" s="177"/>
      <c r="F222" s="177"/>
      <c r="KJ222" s="79"/>
    </row>
    <row r="223" spans="1:296">
      <c r="A223" s="79"/>
      <c r="B223" s="174">
        <f t="shared" si="3"/>
        <v>44857</v>
      </c>
      <c r="C223" s="92"/>
      <c r="D223" s="177"/>
      <c r="E223" s="177"/>
      <c r="F223" s="177"/>
      <c r="KJ223" s="79"/>
    </row>
    <row r="224" spans="1:296">
      <c r="A224" s="79"/>
      <c r="B224" s="174">
        <f t="shared" si="3"/>
        <v>44858</v>
      </c>
      <c r="C224" s="92"/>
      <c r="D224" s="177"/>
      <c r="E224" s="177"/>
      <c r="F224" s="177"/>
      <c r="KJ224" s="79"/>
    </row>
    <row r="225" spans="1:296">
      <c r="A225" s="79"/>
      <c r="B225" s="174">
        <f t="shared" si="3"/>
        <v>44859</v>
      </c>
      <c r="C225" s="92"/>
      <c r="D225" s="177"/>
      <c r="E225" s="177"/>
      <c r="F225" s="177"/>
      <c r="KJ225" s="79"/>
    </row>
    <row r="226" spans="1:296">
      <c r="A226" s="79"/>
      <c r="B226" s="174">
        <f t="shared" si="3"/>
        <v>44860</v>
      </c>
      <c r="C226" s="92"/>
      <c r="D226" s="177"/>
      <c r="E226" s="177"/>
      <c r="F226" s="177"/>
      <c r="KJ226" s="79"/>
    </row>
    <row r="227" spans="1:296">
      <c r="A227" s="79"/>
      <c r="B227" s="174">
        <f t="shared" si="3"/>
        <v>44861</v>
      </c>
      <c r="C227" s="92"/>
      <c r="D227" s="177"/>
      <c r="E227" s="177"/>
      <c r="F227" s="177"/>
      <c r="KJ227" s="79"/>
    </row>
    <row r="228" spans="1:296">
      <c r="A228" s="79"/>
      <c r="B228" s="174">
        <f t="shared" si="3"/>
        <v>44862</v>
      </c>
      <c r="C228" s="92"/>
      <c r="D228" s="177"/>
      <c r="E228" s="177"/>
      <c r="F228" s="177"/>
      <c r="KJ228" s="79"/>
    </row>
    <row r="229" spans="1:296">
      <c r="A229" s="79"/>
      <c r="B229" s="174">
        <f t="shared" si="3"/>
        <v>44863</v>
      </c>
      <c r="C229" s="92"/>
      <c r="D229" s="177"/>
      <c r="E229" s="177"/>
      <c r="F229" s="177"/>
      <c r="KJ229" s="79"/>
    </row>
    <row r="230" spans="1:296">
      <c r="A230" s="79"/>
      <c r="B230" s="174">
        <f t="shared" si="3"/>
        <v>44864</v>
      </c>
      <c r="C230" s="92"/>
      <c r="D230" s="177"/>
      <c r="E230" s="177"/>
      <c r="F230" s="177"/>
      <c r="KJ230" s="79"/>
    </row>
    <row r="231" spans="1:296" ht="13">
      <c r="A231" s="79"/>
      <c r="B231" s="174">
        <f t="shared" si="3"/>
        <v>44865</v>
      </c>
      <c r="C231" s="178"/>
      <c r="D231" s="179"/>
      <c r="E231" s="179"/>
      <c r="F231" s="179"/>
      <c r="KJ231" s="79"/>
    </row>
    <row r="232" spans="1:296" ht="13">
      <c r="A232" s="79"/>
      <c r="B232" s="269">
        <v>44866</v>
      </c>
      <c r="C232" s="178" t="s">
        <v>3042</v>
      </c>
      <c r="D232" s="179" t="s">
        <v>3042</v>
      </c>
      <c r="E232" s="179" t="s">
        <v>3042</v>
      </c>
      <c r="F232" s="179" t="s">
        <v>3042</v>
      </c>
      <c r="KJ232" s="79"/>
    </row>
    <row r="233" spans="1:296">
      <c r="A233" s="79"/>
      <c r="B233" s="174">
        <f>B231+1</f>
        <v>44866</v>
      </c>
      <c r="C233" s="92"/>
      <c r="D233" s="177"/>
      <c r="E233" s="177"/>
      <c r="F233" s="177"/>
      <c r="KJ233" s="79"/>
    </row>
    <row r="234" spans="1:296">
      <c r="A234" s="79"/>
      <c r="B234" s="174">
        <f t="shared" si="3"/>
        <v>44867</v>
      </c>
      <c r="C234" s="92"/>
      <c r="D234" s="177"/>
      <c r="E234" s="177"/>
      <c r="F234" s="177"/>
      <c r="KJ234" s="79"/>
    </row>
    <row r="235" spans="1:296">
      <c r="A235" s="79"/>
      <c r="B235" s="174">
        <f t="shared" si="3"/>
        <v>44868</v>
      </c>
      <c r="C235" s="92"/>
      <c r="D235" s="177"/>
      <c r="E235" s="177"/>
      <c r="F235" s="177"/>
      <c r="KJ235" s="79"/>
    </row>
    <row r="236" spans="1:296">
      <c r="A236" s="79"/>
      <c r="B236" s="174">
        <f t="shared" si="3"/>
        <v>44869</v>
      </c>
      <c r="C236" s="92"/>
      <c r="D236" s="177"/>
      <c r="E236" s="177"/>
      <c r="F236" s="177"/>
      <c r="KJ236" s="79"/>
    </row>
    <row r="237" spans="1:296">
      <c r="A237" s="79"/>
      <c r="B237" s="174">
        <f t="shared" si="3"/>
        <v>44870</v>
      </c>
      <c r="C237" s="92"/>
      <c r="D237" s="177"/>
      <c r="E237" s="177"/>
      <c r="F237" s="177"/>
      <c r="KJ237" s="79"/>
    </row>
    <row r="238" spans="1:296">
      <c r="A238" s="79"/>
      <c r="B238" s="174">
        <f t="shared" si="3"/>
        <v>44871</v>
      </c>
      <c r="C238" s="92"/>
      <c r="D238" s="177"/>
      <c r="E238" s="177"/>
      <c r="F238" s="177"/>
      <c r="KJ238" s="79"/>
    </row>
    <row r="239" spans="1:296">
      <c r="A239" s="79"/>
      <c r="B239" s="174">
        <f t="shared" si="3"/>
        <v>44872</v>
      </c>
      <c r="C239" s="92"/>
      <c r="D239" s="177"/>
      <c r="E239" s="177"/>
      <c r="F239" s="177"/>
      <c r="KJ239" s="79"/>
    </row>
    <row r="240" spans="1:296">
      <c r="A240" s="79"/>
      <c r="B240" s="174">
        <f t="shared" si="3"/>
        <v>44873</v>
      </c>
      <c r="C240" s="92"/>
      <c r="D240" s="177"/>
      <c r="E240" s="177"/>
      <c r="F240" s="177"/>
      <c r="KJ240" s="79"/>
    </row>
    <row r="241" spans="1:296">
      <c r="A241" s="79"/>
      <c r="B241" s="174">
        <f t="shared" si="3"/>
        <v>44874</v>
      </c>
      <c r="C241" s="92"/>
      <c r="D241" s="177"/>
      <c r="E241" s="177"/>
      <c r="F241" s="177"/>
      <c r="KJ241" s="79"/>
    </row>
    <row r="242" spans="1:296">
      <c r="A242" s="79"/>
      <c r="B242" s="174">
        <f t="shared" si="3"/>
        <v>44875</v>
      </c>
      <c r="C242" s="92"/>
      <c r="D242" s="177"/>
      <c r="E242" s="177"/>
      <c r="F242" s="177"/>
      <c r="KJ242" s="79"/>
    </row>
    <row r="243" spans="1:296">
      <c r="A243" s="79"/>
      <c r="B243" s="174">
        <f t="shared" si="3"/>
        <v>44876</v>
      </c>
      <c r="C243" s="92"/>
      <c r="D243" s="177"/>
      <c r="E243" s="177"/>
      <c r="F243" s="177"/>
      <c r="KJ243" s="79"/>
    </row>
    <row r="244" spans="1:296">
      <c r="A244" s="79"/>
      <c r="B244" s="174">
        <f t="shared" si="3"/>
        <v>44877</v>
      </c>
      <c r="C244" s="92"/>
      <c r="D244" s="177"/>
      <c r="E244" s="177"/>
      <c r="F244" s="177"/>
      <c r="KJ244" s="79"/>
    </row>
    <row r="245" spans="1:296">
      <c r="A245" s="79"/>
      <c r="B245" s="174">
        <f t="shared" si="3"/>
        <v>44878</v>
      </c>
      <c r="C245" s="92"/>
      <c r="D245" s="177"/>
      <c r="E245" s="177"/>
      <c r="F245" s="177"/>
      <c r="KJ245" s="79"/>
    </row>
    <row r="246" spans="1:296">
      <c r="A246" s="79"/>
      <c r="B246" s="174">
        <f t="shared" si="3"/>
        <v>44879</v>
      </c>
      <c r="C246" s="92"/>
      <c r="D246" s="177"/>
      <c r="E246" s="177"/>
      <c r="F246" s="177"/>
      <c r="KJ246" s="79"/>
    </row>
    <row r="247" spans="1:296">
      <c r="A247" s="79"/>
      <c r="B247" s="174">
        <f t="shared" si="3"/>
        <v>44880</v>
      </c>
      <c r="C247" s="92"/>
      <c r="D247" s="177"/>
      <c r="E247" s="177"/>
      <c r="F247" s="177"/>
      <c r="KJ247" s="79"/>
    </row>
    <row r="248" spans="1:296">
      <c r="A248" s="79"/>
      <c r="B248" s="174">
        <f t="shared" si="3"/>
        <v>44881</v>
      </c>
      <c r="C248" s="92"/>
      <c r="D248" s="177"/>
      <c r="E248" s="177"/>
      <c r="F248" s="177"/>
      <c r="KJ248" s="79"/>
    </row>
    <row r="249" spans="1:296">
      <c r="A249" s="79"/>
      <c r="B249" s="174">
        <f t="shared" si="3"/>
        <v>44882</v>
      </c>
      <c r="C249" s="92"/>
      <c r="D249" s="177"/>
      <c r="E249" s="177"/>
      <c r="F249" s="177"/>
      <c r="KJ249" s="79"/>
    </row>
    <row r="250" spans="1:296">
      <c r="A250" s="79"/>
      <c r="B250" s="174">
        <f t="shared" si="3"/>
        <v>44883</v>
      </c>
      <c r="C250" s="92"/>
      <c r="D250" s="177"/>
      <c r="E250" s="177"/>
      <c r="F250" s="177"/>
      <c r="KJ250" s="79"/>
    </row>
    <row r="251" spans="1:296">
      <c r="A251" s="79"/>
      <c r="B251" s="174">
        <f t="shared" si="3"/>
        <v>44884</v>
      </c>
      <c r="C251" s="92"/>
      <c r="D251" s="177"/>
      <c r="E251" s="177"/>
      <c r="F251" s="177"/>
      <c r="KJ251" s="79"/>
    </row>
    <row r="252" spans="1:296">
      <c r="A252" s="79"/>
      <c r="B252" s="174">
        <f t="shared" si="3"/>
        <v>44885</v>
      </c>
      <c r="C252" s="92"/>
      <c r="D252" s="177"/>
      <c r="E252" s="177"/>
      <c r="F252" s="177"/>
      <c r="KJ252" s="79"/>
    </row>
    <row r="253" spans="1:296">
      <c r="A253" s="79"/>
      <c r="B253" s="174">
        <f t="shared" si="3"/>
        <v>44886</v>
      </c>
      <c r="C253" s="92"/>
      <c r="D253" s="177"/>
      <c r="E253" s="177"/>
      <c r="F253" s="177"/>
      <c r="KJ253" s="79"/>
    </row>
    <row r="254" spans="1:296">
      <c r="A254" s="79"/>
      <c r="B254" s="174">
        <f t="shared" si="3"/>
        <v>44887</v>
      </c>
      <c r="C254" s="92"/>
      <c r="D254" s="177"/>
      <c r="E254" s="177"/>
      <c r="F254" s="177"/>
      <c r="KJ254" s="79"/>
    </row>
    <row r="255" spans="1:296">
      <c r="A255" s="79"/>
      <c r="B255" s="174">
        <f t="shared" si="3"/>
        <v>44888</v>
      </c>
      <c r="C255" s="92"/>
      <c r="D255" s="177"/>
      <c r="E255" s="177"/>
      <c r="F255" s="177"/>
      <c r="KJ255" s="79"/>
    </row>
    <row r="256" spans="1:296">
      <c r="A256" s="79"/>
      <c r="B256" s="174">
        <f t="shared" si="3"/>
        <v>44889</v>
      </c>
      <c r="C256" s="92"/>
      <c r="D256" s="177"/>
      <c r="E256" s="177"/>
      <c r="F256" s="177"/>
      <c r="KJ256" s="79"/>
    </row>
    <row r="257" spans="1:296">
      <c r="A257" s="79"/>
      <c r="B257" s="174">
        <f t="shared" si="3"/>
        <v>44890</v>
      </c>
      <c r="C257" s="92"/>
      <c r="D257" s="177"/>
      <c r="E257" s="177"/>
      <c r="F257" s="177"/>
      <c r="KJ257" s="79"/>
    </row>
    <row r="258" spans="1:296">
      <c r="A258" s="79"/>
      <c r="B258" s="174">
        <f t="shared" si="3"/>
        <v>44891</v>
      </c>
      <c r="C258" s="92"/>
      <c r="D258" s="177"/>
      <c r="E258" s="177"/>
      <c r="F258" s="177"/>
      <c r="KJ258" s="79"/>
    </row>
    <row r="259" spans="1:296">
      <c r="A259" s="79"/>
      <c r="B259" s="174">
        <f t="shared" si="3"/>
        <v>44892</v>
      </c>
      <c r="C259" s="92"/>
      <c r="D259" s="177"/>
      <c r="E259" s="177"/>
      <c r="F259" s="177"/>
      <c r="KJ259" s="79"/>
    </row>
    <row r="260" spans="1:296">
      <c r="A260" s="79"/>
      <c r="B260" s="174">
        <f t="shared" si="3"/>
        <v>44893</v>
      </c>
      <c r="C260" s="92"/>
      <c r="D260" s="177"/>
      <c r="E260" s="177"/>
      <c r="F260" s="177"/>
      <c r="KJ260" s="79"/>
    </row>
    <row r="261" spans="1:296">
      <c r="A261" s="79"/>
      <c r="B261" s="174">
        <f t="shared" si="3"/>
        <v>44894</v>
      </c>
      <c r="C261" s="92"/>
      <c r="D261" s="177"/>
      <c r="E261" s="177"/>
      <c r="F261" s="177"/>
      <c r="KJ261" s="79"/>
    </row>
    <row r="262" spans="1:296" ht="13">
      <c r="A262" s="79"/>
      <c r="B262" s="174">
        <f t="shared" si="3"/>
        <v>44895</v>
      </c>
      <c r="C262" s="178"/>
      <c r="D262" s="179"/>
      <c r="E262" s="179"/>
      <c r="F262" s="179"/>
      <c r="KJ262" s="79"/>
    </row>
    <row r="263" spans="1:296" ht="13">
      <c r="A263" s="79"/>
      <c r="B263" s="269">
        <v>44896</v>
      </c>
      <c r="C263" s="178" t="s">
        <v>3042</v>
      </c>
      <c r="D263" s="179" t="s">
        <v>3042</v>
      </c>
      <c r="E263" s="179" t="s">
        <v>3042</v>
      </c>
      <c r="F263" s="179" t="s">
        <v>3042</v>
      </c>
      <c r="KJ263" s="79"/>
    </row>
    <row r="264" spans="1:296">
      <c r="A264" s="79"/>
      <c r="B264" s="174">
        <f>B262+1</f>
        <v>44896</v>
      </c>
      <c r="C264" s="92"/>
      <c r="D264" s="177"/>
      <c r="E264" s="177"/>
      <c r="F264" s="177"/>
      <c r="KJ264" s="79"/>
    </row>
    <row r="265" spans="1:296">
      <c r="A265" s="79"/>
      <c r="B265" s="174">
        <f t="shared" si="3"/>
        <v>44897</v>
      </c>
      <c r="C265" s="92"/>
      <c r="D265" s="177"/>
      <c r="E265" s="177"/>
      <c r="F265" s="177"/>
      <c r="KJ265" s="79"/>
    </row>
    <row r="266" spans="1:296">
      <c r="A266" s="79"/>
      <c r="B266" s="174">
        <f t="shared" si="3"/>
        <v>44898</v>
      </c>
      <c r="C266" s="92"/>
      <c r="D266" s="177"/>
      <c r="E266" s="177"/>
      <c r="F266" s="177"/>
      <c r="KJ266" s="79"/>
    </row>
    <row r="267" spans="1:296">
      <c r="A267" s="79"/>
      <c r="B267" s="174">
        <f t="shared" si="3"/>
        <v>44899</v>
      </c>
      <c r="C267" s="92"/>
      <c r="D267" s="177"/>
      <c r="E267" s="177"/>
      <c r="F267" s="177"/>
      <c r="KJ267" s="79"/>
    </row>
    <row r="268" spans="1:296">
      <c r="A268" s="79"/>
      <c r="B268" s="174">
        <f t="shared" si="3"/>
        <v>44900</v>
      </c>
      <c r="C268" s="92"/>
      <c r="D268" s="177"/>
      <c r="E268" s="177"/>
      <c r="F268" s="177"/>
      <c r="KJ268" s="79"/>
    </row>
    <row r="269" spans="1:296">
      <c r="A269" s="79"/>
      <c r="B269" s="174">
        <f t="shared" ref="B269:B332" si="4">B268+1</f>
        <v>44901</v>
      </c>
      <c r="C269" s="92"/>
      <c r="D269" s="177"/>
      <c r="E269" s="177"/>
      <c r="F269" s="177"/>
      <c r="KJ269" s="79"/>
    </row>
    <row r="270" spans="1:296">
      <c r="A270" s="79"/>
      <c r="B270" s="174">
        <f t="shared" si="4"/>
        <v>44902</v>
      </c>
      <c r="C270" s="92"/>
      <c r="D270" s="177"/>
      <c r="E270" s="177"/>
      <c r="F270" s="177"/>
      <c r="KJ270" s="79"/>
    </row>
    <row r="271" spans="1:296">
      <c r="A271" s="79"/>
      <c r="B271" s="174">
        <f t="shared" si="4"/>
        <v>44903</v>
      </c>
      <c r="C271" s="92"/>
      <c r="D271" s="177"/>
      <c r="E271" s="177"/>
      <c r="F271" s="177"/>
      <c r="KJ271" s="79"/>
    </row>
    <row r="272" spans="1:296">
      <c r="A272" s="79"/>
      <c r="B272" s="174">
        <f t="shared" si="4"/>
        <v>44904</v>
      </c>
      <c r="C272" s="92"/>
      <c r="D272" s="177"/>
      <c r="E272" s="177"/>
      <c r="F272" s="177"/>
      <c r="KJ272" s="79"/>
    </row>
    <row r="273" spans="1:296">
      <c r="A273" s="79"/>
      <c r="B273" s="174">
        <f t="shared" si="4"/>
        <v>44905</v>
      </c>
      <c r="C273" s="92"/>
      <c r="D273" s="177"/>
      <c r="E273" s="177"/>
      <c r="F273" s="177"/>
      <c r="KJ273" s="79"/>
    </row>
    <row r="274" spans="1:296">
      <c r="A274" s="79"/>
      <c r="B274" s="174">
        <f t="shared" si="4"/>
        <v>44906</v>
      </c>
      <c r="C274" s="92"/>
      <c r="D274" s="177"/>
      <c r="E274" s="177"/>
      <c r="F274" s="177"/>
      <c r="KJ274" s="79"/>
    </row>
    <row r="275" spans="1:296">
      <c r="A275" s="79"/>
      <c r="B275" s="174">
        <f t="shared" si="4"/>
        <v>44907</v>
      </c>
      <c r="C275" s="92"/>
      <c r="D275" s="177"/>
      <c r="E275" s="177"/>
      <c r="F275" s="177"/>
      <c r="KJ275" s="79"/>
    </row>
    <row r="276" spans="1:296">
      <c r="A276" s="79"/>
      <c r="B276" s="174">
        <f t="shared" si="4"/>
        <v>44908</v>
      </c>
      <c r="C276" s="92"/>
      <c r="D276" s="177"/>
      <c r="E276" s="177"/>
      <c r="F276" s="177"/>
      <c r="KJ276" s="79"/>
    </row>
    <row r="277" spans="1:296">
      <c r="A277" s="79"/>
      <c r="B277" s="174">
        <f t="shared" si="4"/>
        <v>44909</v>
      </c>
      <c r="C277" s="92"/>
      <c r="D277" s="177"/>
      <c r="E277" s="177"/>
      <c r="F277" s="177"/>
      <c r="KJ277" s="79"/>
    </row>
    <row r="278" spans="1:296">
      <c r="A278" s="79"/>
      <c r="B278" s="174">
        <f t="shared" si="4"/>
        <v>44910</v>
      </c>
      <c r="C278" s="92"/>
      <c r="D278" s="177"/>
      <c r="E278" s="177"/>
      <c r="F278" s="177"/>
      <c r="KJ278" s="79"/>
    </row>
    <row r="279" spans="1:296">
      <c r="A279" s="79"/>
      <c r="B279" s="174">
        <f t="shared" si="4"/>
        <v>44911</v>
      </c>
      <c r="C279" s="92"/>
      <c r="D279" s="177"/>
      <c r="E279" s="177"/>
      <c r="F279" s="177"/>
      <c r="KJ279" s="79"/>
    </row>
    <row r="280" spans="1:296">
      <c r="A280" s="79"/>
      <c r="B280" s="174">
        <f t="shared" si="4"/>
        <v>44912</v>
      </c>
      <c r="C280" s="92"/>
      <c r="D280" s="177"/>
      <c r="E280" s="177"/>
      <c r="F280" s="177"/>
      <c r="KJ280" s="79"/>
    </row>
    <row r="281" spans="1:296">
      <c r="A281" s="79"/>
      <c r="B281" s="174">
        <f t="shared" si="4"/>
        <v>44913</v>
      </c>
      <c r="C281" s="92"/>
      <c r="D281" s="177"/>
      <c r="E281" s="177"/>
      <c r="F281" s="177"/>
      <c r="KJ281" s="79"/>
    </row>
    <row r="282" spans="1:296">
      <c r="A282" s="79"/>
      <c r="B282" s="174">
        <f t="shared" si="4"/>
        <v>44914</v>
      </c>
      <c r="C282" s="92"/>
      <c r="D282" s="177"/>
      <c r="E282" s="177"/>
      <c r="F282" s="177"/>
      <c r="KJ282" s="79"/>
    </row>
    <row r="283" spans="1:296">
      <c r="A283" s="79"/>
      <c r="B283" s="174">
        <f t="shared" si="4"/>
        <v>44915</v>
      </c>
      <c r="C283" s="92"/>
      <c r="D283" s="177"/>
      <c r="E283" s="177"/>
      <c r="F283" s="177"/>
      <c r="KJ283" s="79"/>
    </row>
    <row r="284" spans="1:296">
      <c r="A284" s="79"/>
      <c r="B284" s="174">
        <f t="shared" si="4"/>
        <v>44916</v>
      </c>
      <c r="C284" s="92"/>
      <c r="D284" s="177"/>
      <c r="E284" s="177"/>
      <c r="F284" s="177"/>
      <c r="KJ284" s="79"/>
    </row>
    <row r="285" spans="1:296">
      <c r="A285" s="79"/>
      <c r="B285" s="174">
        <f t="shared" si="4"/>
        <v>44917</v>
      </c>
      <c r="C285" s="92"/>
      <c r="D285" s="177"/>
      <c r="E285" s="177"/>
      <c r="F285" s="177"/>
      <c r="KJ285" s="79"/>
    </row>
    <row r="286" spans="1:296">
      <c r="A286" s="79"/>
      <c r="B286" s="174">
        <f t="shared" si="4"/>
        <v>44918</v>
      </c>
      <c r="C286" s="92"/>
      <c r="D286" s="177"/>
      <c r="E286" s="177"/>
      <c r="F286" s="177"/>
      <c r="KJ286" s="79"/>
    </row>
    <row r="287" spans="1:296">
      <c r="A287" s="79"/>
      <c r="B287" s="174">
        <f t="shared" si="4"/>
        <v>44919</v>
      </c>
      <c r="C287" s="92"/>
      <c r="D287" s="177"/>
      <c r="E287" s="177"/>
      <c r="F287" s="177"/>
      <c r="KJ287" s="79"/>
    </row>
    <row r="288" spans="1:296">
      <c r="A288" s="79"/>
      <c r="B288" s="174">
        <f t="shared" si="4"/>
        <v>44920</v>
      </c>
      <c r="C288" s="92"/>
      <c r="D288" s="177"/>
      <c r="E288" s="177"/>
      <c r="F288" s="177"/>
      <c r="KJ288" s="79"/>
    </row>
    <row r="289" spans="1:296">
      <c r="A289" s="79"/>
      <c r="B289" s="174">
        <f t="shared" si="4"/>
        <v>44921</v>
      </c>
      <c r="C289" s="92"/>
      <c r="D289" s="177"/>
      <c r="E289" s="177"/>
      <c r="F289" s="177"/>
      <c r="KJ289" s="79"/>
    </row>
    <row r="290" spans="1:296">
      <c r="A290" s="79"/>
      <c r="B290" s="174">
        <f t="shared" si="4"/>
        <v>44922</v>
      </c>
      <c r="C290" s="92"/>
      <c r="D290" s="177"/>
      <c r="E290" s="177"/>
      <c r="F290" s="177"/>
      <c r="KJ290" s="79"/>
    </row>
    <row r="291" spans="1:296">
      <c r="A291" s="79"/>
      <c r="B291" s="174">
        <f t="shared" si="4"/>
        <v>44923</v>
      </c>
      <c r="C291" s="92"/>
      <c r="D291" s="177"/>
      <c r="E291" s="177"/>
      <c r="F291" s="177"/>
      <c r="KJ291" s="79"/>
    </row>
    <row r="292" spans="1:296">
      <c r="A292" s="79"/>
      <c r="B292" s="174">
        <f t="shared" si="4"/>
        <v>44924</v>
      </c>
      <c r="C292" s="92"/>
      <c r="D292" s="177"/>
      <c r="E292" s="177"/>
      <c r="F292" s="177"/>
      <c r="KJ292" s="79"/>
    </row>
    <row r="293" spans="1:296">
      <c r="A293" s="79"/>
      <c r="B293" s="174">
        <f t="shared" si="4"/>
        <v>44925</v>
      </c>
      <c r="C293" s="92"/>
      <c r="D293" s="177"/>
      <c r="E293" s="177"/>
      <c r="F293" s="177"/>
      <c r="KJ293" s="79"/>
    </row>
    <row r="294" spans="1:296" ht="13">
      <c r="A294" s="79"/>
      <c r="B294" s="174">
        <f t="shared" si="4"/>
        <v>44926</v>
      </c>
      <c r="C294" s="178"/>
      <c r="D294" s="179"/>
      <c r="E294" s="179"/>
      <c r="F294" s="179"/>
      <c r="KJ294" s="79"/>
    </row>
    <row r="295" spans="1:296" ht="13">
      <c r="A295" s="79"/>
      <c r="B295" s="269">
        <v>44927</v>
      </c>
      <c r="C295" s="178" t="s">
        <v>3042</v>
      </c>
      <c r="D295" s="179" t="s">
        <v>3042</v>
      </c>
      <c r="E295" s="179" t="s">
        <v>3042</v>
      </c>
      <c r="F295" s="179" t="s">
        <v>3042</v>
      </c>
      <c r="KJ295" s="79"/>
    </row>
    <row r="296" spans="1:296">
      <c r="A296" s="79"/>
      <c r="B296" s="174">
        <f>B294+1</f>
        <v>44927</v>
      </c>
      <c r="C296" s="92"/>
      <c r="D296" s="177"/>
      <c r="E296" s="177"/>
      <c r="F296" s="177"/>
      <c r="KJ296" s="79"/>
    </row>
    <row r="297" spans="1:296">
      <c r="A297" s="79"/>
      <c r="B297" s="174">
        <f t="shared" si="4"/>
        <v>44928</v>
      </c>
      <c r="C297" s="92"/>
      <c r="D297" s="177"/>
      <c r="E297" s="177"/>
      <c r="F297" s="177"/>
      <c r="KJ297" s="79"/>
    </row>
    <row r="298" spans="1:296">
      <c r="A298" s="79"/>
      <c r="B298" s="174">
        <f t="shared" si="4"/>
        <v>44929</v>
      </c>
      <c r="C298" s="92"/>
      <c r="D298" s="177"/>
      <c r="E298" s="177"/>
      <c r="F298" s="177"/>
      <c r="KJ298" s="79"/>
    </row>
    <row r="299" spans="1:296">
      <c r="A299" s="79"/>
      <c r="B299" s="174">
        <f t="shared" si="4"/>
        <v>44930</v>
      </c>
      <c r="C299" s="92"/>
      <c r="D299" s="177"/>
      <c r="E299" s="177"/>
      <c r="F299" s="177"/>
      <c r="KJ299" s="79"/>
    </row>
    <row r="300" spans="1:296">
      <c r="A300" s="79"/>
      <c r="B300" s="174">
        <f t="shared" si="4"/>
        <v>44931</v>
      </c>
      <c r="C300" s="92"/>
      <c r="D300" s="177"/>
      <c r="E300" s="177"/>
      <c r="F300" s="177"/>
      <c r="KJ300" s="79"/>
    </row>
    <row r="301" spans="1:296">
      <c r="A301" s="79"/>
      <c r="B301" s="174">
        <f t="shared" si="4"/>
        <v>44932</v>
      </c>
      <c r="C301" s="92"/>
      <c r="D301" s="177"/>
      <c r="E301" s="177"/>
      <c r="F301" s="177"/>
      <c r="KJ301" s="79"/>
    </row>
    <row r="302" spans="1:296">
      <c r="A302" s="79"/>
      <c r="B302" s="174">
        <f t="shared" si="4"/>
        <v>44933</v>
      </c>
      <c r="C302" s="92"/>
      <c r="D302" s="177"/>
      <c r="E302" s="177"/>
      <c r="F302" s="177"/>
      <c r="KJ302" s="79"/>
    </row>
    <row r="303" spans="1:296">
      <c r="A303" s="79"/>
      <c r="B303" s="174">
        <f t="shared" si="4"/>
        <v>44934</v>
      </c>
      <c r="C303" s="92"/>
      <c r="D303" s="177"/>
      <c r="E303" s="177"/>
      <c r="F303" s="177"/>
      <c r="KJ303" s="79"/>
    </row>
    <row r="304" spans="1:296">
      <c r="A304" s="79"/>
      <c r="B304" s="174">
        <f t="shared" si="4"/>
        <v>44935</v>
      </c>
      <c r="C304" s="92"/>
      <c r="D304" s="177"/>
      <c r="E304" s="177"/>
      <c r="F304" s="177"/>
      <c r="KJ304" s="79"/>
    </row>
    <row r="305" spans="1:296">
      <c r="A305" s="79"/>
      <c r="B305" s="174">
        <f t="shared" si="4"/>
        <v>44936</v>
      </c>
      <c r="C305" s="92"/>
      <c r="D305" s="177"/>
      <c r="E305" s="177"/>
      <c r="F305" s="177"/>
      <c r="KJ305" s="79"/>
    </row>
    <row r="306" spans="1:296">
      <c r="A306" s="79"/>
      <c r="B306" s="174">
        <f t="shared" si="4"/>
        <v>44937</v>
      </c>
      <c r="C306" s="92"/>
      <c r="D306" s="177"/>
      <c r="E306" s="177"/>
      <c r="F306" s="177"/>
      <c r="KJ306" s="79"/>
    </row>
    <row r="307" spans="1:296">
      <c r="A307" s="79"/>
      <c r="B307" s="174">
        <f t="shared" si="4"/>
        <v>44938</v>
      </c>
      <c r="C307" s="92"/>
      <c r="D307" s="177"/>
      <c r="E307" s="177"/>
      <c r="F307" s="177"/>
      <c r="KJ307" s="79"/>
    </row>
    <row r="308" spans="1:296">
      <c r="A308" s="79"/>
      <c r="B308" s="174">
        <f t="shared" si="4"/>
        <v>44939</v>
      </c>
      <c r="C308" s="92"/>
      <c r="D308" s="177"/>
      <c r="E308" s="177"/>
      <c r="F308" s="177"/>
      <c r="KJ308" s="79"/>
    </row>
    <row r="309" spans="1:296">
      <c r="A309" s="79"/>
      <c r="B309" s="174">
        <f t="shared" si="4"/>
        <v>44940</v>
      </c>
      <c r="C309" s="92"/>
      <c r="D309" s="177"/>
      <c r="E309" s="177"/>
      <c r="F309" s="177"/>
      <c r="KJ309" s="79"/>
    </row>
    <row r="310" spans="1:296">
      <c r="A310" s="79"/>
      <c r="B310" s="174">
        <f t="shared" si="4"/>
        <v>44941</v>
      </c>
      <c r="C310" s="92"/>
      <c r="D310" s="177"/>
      <c r="E310" s="177"/>
      <c r="F310" s="177"/>
      <c r="KJ310" s="79"/>
    </row>
    <row r="311" spans="1:296">
      <c r="A311" s="79"/>
      <c r="B311" s="174">
        <f t="shared" si="4"/>
        <v>44942</v>
      </c>
      <c r="C311" s="92"/>
      <c r="D311" s="177"/>
      <c r="E311" s="177"/>
      <c r="F311" s="177"/>
      <c r="KJ311" s="79"/>
    </row>
    <row r="312" spans="1:296">
      <c r="A312" s="79"/>
      <c r="B312" s="174">
        <f t="shared" si="4"/>
        <v>44943</v>
      </c>
      <c r="C312" s="92"/>
      <c r="D312" s="177"/>
      <c r="E312" s="177"/>
      <c r="F312" s="177"/>
      <c r="KJ312" s="79"/>
    </row>
    <row r="313" spans="1:296">
      <c r="A313" s="79"/>
      <c r="B313" s="174">
        <f t="shared" si="4"/>
        <v>44944</v>
      </c>
      <c r="C313" s="92"/>
      <c r="D313" s="177"/>
      <c r="E313" s="177"/>
      <c r="F313" s="177"/>
      <c r="KJ313" s="79"/>
    </row>
    <row r="314" spans="1:296">
      <c r="A314" s="79"/>
      <c r="B314" s="174">
        <f t="shared" si="4"/>
        <v>44945</v>
      </c>
      <c r="C314" s="92"/>
      <c r="D314" s="177"/>
      <c r="E314" s="177"/>
      <c r="F314" s="177"/>
      <c r="KJ314" s="79"/>
    </row>
    <row r="315" spans="1:296">
      <c r="A315" s="79"/>
      <c r="B315" s="174">
        <f t="shared" si="4"/>
        <v>44946</v>
      </c>
      <c r="C315" s="92"/>
      <c r="D315" s="177"/>
      <c r="E315" s="177"/>
      <c r="F315" s="177"/>
      <c r="KJ315" s="79"/>
    </row>
    <row r="316" spans="1:296">
      <c r="A316" s="79"/>
      <c r="B316" s="174">
        <f t="shared" si="4"/>
        <v>44947</v>
      </c>
      <c r="C316" s="92"/>
      <c r="D316" s="177"/>
      <c r="E316" s="177"/>
      <c r="F316" s="177"/>
      <c r="KJ316" s="79"/>
    </row>
    <row r="317" spans="1:296">
      <c r="A317" s="79"/>
      <c r="B317" s="174">
        <f t="shared" si="4"/>
        <v>44948</v>
      </c>
      <c r="C317" s="92"/>
      <c r="D317" s="177"/>
      <c r="E317" s="177"/>
      <c r="F317" s="177"/>
      <c r="KJ317" s="79"/>
    </row>
    <row r="318" spans="1:296">
      <c r="A318" s="79"/>
      <c r="B318" s="174">
        <f t="shared" si="4"/>
        <v>44949</v>
      </c>
      <c r="C318" s="92"/>
      <c r="D318" s="177"/>
      <c r="E318" s="177"/>
      <c r="F318" s="177"/>
      <c r="KJ318" s="79"/>
    </row>
    <row r="319" spans="1:296">
      <c r="A319" s="79"/>
      <c r="B319" s="174">
        <f t="shared" si="4"/>
        <v>44950</v>
      </c>
      <c r="C319" s="92"/>
      <c r="D319" s="177"/>
      <c r="E319" s="177"/>
      <c r="F319" s="177"/>
      <c r="KJ319" s="79"/>
    </row>
    <row r="320" spans="1:296">
      <c r="A320" s="79"/>
      <c r="B320" s="174">
        <f t="shared" si="4"/>
        <v>44951</v>
      </c>
      <c r="C320" s="92"/>
      <c r="D320" s="177"/>
      <c r="E320" s="177"/>
      <c r="F320" s="177"/>
      <c r="KJ320" s="79"/>
    </row>
    <row r="321" spans="1:296">
      <c r="A321" s="79"/>
      <c r="B321" s="174">
        <f t="shared" si="4"/>
        <v>44952</v>
      </c>
      <c r="C321" s="92"/>
      <c r="D321" s="177"/>
      <c r="E321" s="177"/>
      <c r="F321" s="177"/>
      <c r="KJ321" s="79"/>
    </row>
    <row r="322" spans="1:296">
      <c r="A322" s="79"/>
      <c r="B322" s="174">
        <f t="shared" si="4"/>
        <v>44953</v>
      </c>
      <c r="C322" s="92"/>
      <c r="D322" s="177"/>
      <c r="E322" s="177"/>
      <c r="F322" s="177"/>
      <c r="KJ322" s="79"/>
    </row>
    <row r="323" spans="1:296">
      <c r="A323" s="79"/>
      <c r="B323" s="174">
        <f t="shared" si="4"/>
        <v>44954</v>
      </c>
      <c r="C323" s="92"/>
      <c r="D323" s="177"/>
      <c r="E323" s="177"/>
      <c r="F323" s="177"/>
      <c r="KJ323" s="79"/>
    </row>
    <row r="324" spans="1:296">
      <c r="A324" s="79"/>
      <c r="B324" s="174">
        <f t="shared" si="4"/>
        <v>44955</v>
      </c>
      <c r="C324" s="92"/>
      <c r="D324" s="177"/>
      <c r="E324" s="177"/>
      <c r="F324" s="177"/>
      <c r="KJ324" s="79"/>
    </row>
    <row r="325" spans="1:296">
      <c r="A325" s="79"/>
      <c r="B325" s="174">
        <f t="shared" si="4"/>
        <v>44956</v>
      </c>
      <c r="C325" s="92"/>
      <c r="D325" s="177"/>
      <c r="E325" s="177"/>
      <c r="F325" s="177"/>
      <c r="KJ325" s="79"/>
    </row>
    <row r="326" spans="1:296" ht="13">
      <c r="A326" s="79"/>
      <c r="B326" s="174">
        <f t="shared" si="4"/>
        <v>44957</v>
      </c>
      <c r="C326" s="178"/>
      <c r="D326" s="179"/>
      <c r="E326" s="179"/>
      <c r="F326" s="179"/>
      <c r="KJ326" s="79"/>
    </row>
    <row r="327" spans="1:296" ht="13">
      <c r="A327" s="79"/>
      <c r="B327" s="269">
        <v>44958</v>
      </c>
      <c r="C327" s="178" t="s">
        <v>3042</v>
      </c>
      <c r="D327" s="179" t="s">
        <v>3042</v>
      </c>
      <c r="E327" s="179" t="s">
        <v>3042</v>
      </c>
      <c r="F327" s="179" t="s">
        <v>3042</v>
      </c>
      <c r="KJ327" s="79"/>
    </row>
    <row r="328" spans="1:296">
      <c r="A328" s="79"/>
      <c r="B328" s="174">
        <f>B326+1</f>
        <v>44958</v>
      </c>
      <c r="C328" s="92"/>
      <c r="D328" s="177"/>
      <c r="E328" s="177"/>
      <c r="F328" s="177"/>
      <c r="KJ328" s="79"/>
    </row>
    <row r="329" spans="1:296">
      <c r="A329" s="79"/>
      <c r="B329" s="174">
        <f t="shared" si="4"/>
        <v>44959</v>
      </c>
      <c r="C329" s="92"/>
      <c r="D329" s="177"/>
      <c r="E329" s="177"/>
      <c r="F329" s="177"/>
      <c r="KJ329" s="79"/>
    </row>
    <row r="330" spans="1:296">
      <c r="A330" s="79"/>
      <c r="B330" s="174">
        <f t="shared" si="4"/>
        <v>44960</v>
      </c>
      <c r="C330" s="92"/>
      <c r="D330" s="177"/>
      <c r="E330" s="177"/>
      <c r="F330" s="177"/>
      <c r="KJ330" s="79"/>
    </row>
    <row r="331" spans="1:296">
      <c r="A331" s="79"/>
      <c r="B331" s="174">
        <f t="shared" si="4"/>
        <v>44961</v>
      </c>
      <c r="C331" s="92"/>
      <c r="D331" s="177"/>
      <c r="E331" s="177"/>
      <c r="F331" s="177"/>
      <c r="KJ331" s="79"/>
    </row>
    <row r="332" spans="1:296">
      <c r="A332" s="79"/>
      <c r="B332" s="174">
        <f t="shared" si="4"/>
        <v>44962</v>
      </c>
      <c r="C332" s="92"/>
      <c r="D332" s="177"/>
      <c r="E332" s="177"/>
      <c r="F332" s="177"/>
      <c r="KJ332" s="79"/>
    </row>
    <row r="333" spans="1:296">
      <c r="A333" s="79"/>
      <c r="B333" s="174">
        <f t="shared" ref="B333:B386" si="5">B332+1</f>
        <v>44963</v>
      </c>
      <c r="C333" s="92"/>
      <c r="D333" s="177"/>
      <c r="E333" s="177"/>
      <c r="F333" s="177"/>
      <c r="KJ333" s="79"/>
    </row>
    <row r="334" spans="1:296">
      <c r="A334" s="79"/>
      <c r="B334" s="174">
        <f t="shared" si="5"/>
        <v>44964</v>
      </c>
      <c r="C334" s="92"/>
      <c r="D334" s="177"/>
      <c r="E334" s="177"/>
      <c r="F334" s="177"/>
      <c r="KJ334" s="79"/>
    </row>
    <row r="335" spans="1:296">
      <c r="A335" s="79"/>
      <c r="B335" s="174">
        <f t="shared" si="5"/>
        <v>44965</v>
      </c>
      <c r="C335" s="92"/>
      <c r="D335" s="177"/>
      <c r="E335" s="177"/>
      <c r="F335" s="177"/>
      <c r="KJ335" s="79"/>
    </row>
    <row r="336" spans="1:296">
      <c r="A336" s="79"/>
      <c r="B336" s="174">
        <f t="shared" si="5"/>
        <v>44966</v>
      </c>
      <c r="C336" s="92"/>
      <c r="D336" s="177"/>
      <c r="E336" s="177"/>
      <c r="F336" s="177"/>
      <c r="KJ336" s="79"/>
    </row>
    <row r="337" spans="1:296">
      <c r="A337" s="79"/>
      <c r="B337" s="174">
        <f t="shared" si="5"/>
        <v>44967</v>
      </c>
      <c r="C337" s="92"/>
      <c r="D337" s="177"/>
      <c r="E337" s="177"/>
      <c r="F337" s="177"/>
      <c r="KJ337" s="79"/>
    </row>
    <row r="338" spans="1:296">
      <c r="A338" s="79"/>
      <c r="B338" s="174">
        <f t="shared" si="5"/>
        <v>44968</v>
      </c>
      <c r="C338" s="92"/>
      <c r="D338" s="177"/>
      <c r="E338" s="177"/>
      <c r="F338" s="177"/>
      <c r="KJ338" s="79"/>
    </row>
    <row r="339" spans="1:296">
      <c r="A339" s="79"/>
      <c r="B339" s="174">
        <f t="shared" si="5"/>
        <v>44969</v>
      </c>
      <c r="C339" s="92"/>
      <c r="D339" s="177"/>
      <c r="E339" s="177"/>
      <c r="F339" s="177"/>
      <c r="KJ339" s="79"/>
    </row>
    <row r="340" spans="1:296">
      <c r="A340" s="79"/>
      <c r="B340" s="174">
        <f t="shared" si="5"/>
        <v>44970</v>
      </c>
      <c r="C340" s="92"/>
      <c r="D340" s="177"/>
      <c r="E340" s="177"/>
      <c r="F340" s="177"/>
      <c r="KJ340" s="79"/>
    </row>
    <row r="341" spans="1:296">
      <c r="A341" s="79"/>
      <c r="B341" s="174">
        <f t="shared" si="5"/>
        <v>44971</v>
      </c>
      <c r="C341" s="92"/>
      <c r="D341" s="177"/>
      <c r="E341" s="177"/>
      <c r="F341" s="177"/>
      <c r="KJ341" s="79"/>
    </row>
    <row r="342" spans="1:296">
      <c r="A342" s="79"/>
      <c r="B342" s="174">
        <f t="shared" si="5"/>
        <v>44972</v>
      </c>
      <c r="C342" s="92"/>
      <c r="D342" s="177"/>
      <c r="E342" s="177"/>
      <c r="F342" s="177"/>
      <c r="KJ342" s="79"/>
    </row>
    <row r="343" spans="1:296">
      <c r="A343" s="79"/>
      <c r="B343" s="174">
        <f t="shared" si="5"/>
        <v>44973</v>
      </c>
      <c r="C343" s="92"/>
      <c r="D343" s="177"/>
      <c r="E343" s="177"/>
      <c r="F343" s="177"/>
      <c r="KJ343" s="79"/>
    </row>
    <row r="344" spans="1:296">
      <c r="A344" s="79"/>
      <c r="B344" s="174">
        <f t="shared" si="5"/>
        <v>44974</v>
      </c>
      <c r="C344" s="92"/>
      <c r="D344" s="177"/>
      <c r="E344" s="177"/>
      <c r="F344" s="177"/>
      <c r="KJ344" s="79"/>
    </row>
    <row r="345" spans="1:296">
      <c r="A345" s="79"/>
      <c r="B345" s="174">
        <f t="shared" si="5"/>
        <v>44975</v>
      </c>
      <c r="C345" s="92"/>
      <c r="D345" s="177"/>
      <c r="E345" s="177"/>
      <c r="F345" s="177"/>
      <c r="KJ345" s="79"/>
    </row>
    <row r="346" spans="1:296">
      <c r="A346" s="79"/>
      <c r="B346" s="174">
        <f t="shared" si="5"/>
        <v>44976</v>
      </c>
      <c r="C346" s="92"/>
      <c r="D346" s="177"/>
      <c r="E346" s="177"/>
      <c r="F346" s="177"/>
      <c r="KJ346" s="79"/>
    </row>
    <row r="347" spans="1:296">
      <c r="A347" s="79"/>
      <c r="B347" s="174">
        <f t="shared" si="5"/>
        <v>44977</v>
      </c>
      <c r="C347" s="92"/>
      <c r="D347" s="177"/>
      <c r="E347" s="177"/>
      <c r="F347" s="177"/>
      <c r="KJ347" s="79"/>
    </row>
    <row r="348" spans="1:296">
      <c r="A348" s="79"/>
      <c r="B348" s="174">
        <f t="shared" si="5"/>
        <v>44978</v>
      </c>
      <c r="C348" s="92"/>
      <c r="D348" s="177"/>
      <c r="E348" s="177"/>
      <c r="F348" s="177"/>
      <c r="KJ348" s="79"/>
    </row>
    <row r="349" spans="1:296">
      <c r="A349" s="79"/>
      <c r="B349" s="174">
        <f t="shared" si="5"/>
        <v>44979</v>
      </c>
      <c r="C349" s="92"/>
      <c r="D349" s="177"/>
      <c r="E349" s="177"/>
      <c r="F349" s="177"/>
      <c r="KJ349" s="79"/>
    </row>
    <row r="350" spans="1:296">
      <c r="A350" s="79"/>
      <c r="B350" s="174">
        <f t="shared" si="5"/>
        <v>44980</v>
      </c>
      <c r="C350" s="92"/>
      <c r="D350" s="177"/>
      <c r="E350" s="177"/>
      <c r="F350" s="177"/>
      <c r="KJ350" s="79"/>
    </row>
    <row r="351" spans="1:296">
      <c r="A351" s="79"/>
      <c r="B351" s="174">
        <f t="shared" si="5"/>
        <v>44981</v>
      </c>
      <c r="C351" s="92"/>
      <c r="D351" s="177"/>
      <c r="E351" s="177"/>
      <c r="F351" s="177"/>
      <c r="KJ351" s="79"/>
    </row>
    <row r="352" spans="1:296">
      <c r="A352" s="79"/>
      <c r="B352" s="174">
        <f t="shared" si="5"/>
        <v>44982</v>
      </c>
      <c r="C352" s="92"/>
      <c r="D352" s="177"/>
      <c r="E352" s="177"/>
      <c r="F352" s="177"/>
      <c r="KJ352" s="79"/>
    </row>
    <row r="353" spans="1:296">
      <c r="A353" s="79"/>
      <c r="B353" s="174">
        <f t="shared" si="5"/>
        <v>44983</v>
      </c>
      <c r="C353" s="92"/>
      <c r="D353" s="177"/>
      <c r="E353" s="177"/>
      <c r="F353" s="177"/>
      <c r="KJ353" s="79"/>
    </row>
    <row r="354" spans="1:296">
      <c r="A354" s="79"/>
      <c r="B354" s="174">
        <f t="shared" si="5"/>
        <v>44984</v>
      </c>
      <c r="C354" s="92"/>
      <c r="D354" s="177"/>
      <c r="E354" s="177"/>
      <c r="F354" s="177"/>
      <c r="KJ354" s="79"/>
    </row>
    <row r="355" spans="1:296" ht="13">
      <c r="A355" s="79"/>
      <c r="B355" s="174">
        <f t="shared" si="5"/>
        <v>44985</v>
      </c>
      <c r="C355" s="178"/>
      <c r="D355" s="179"/>
      <c r="E355" s="179"/>
      <c r="F355" s="179"/>
      <c r="KJ355" s="79"/>
    </row>
    <row r="356" spans="1:296" ht="13">
      <c r="A356" s="79"/>
      <c r="B356" s="269">
        <v>44986</v>
      </c>
      <c r="C356" s="178" t="s">
        <v>3042</v>
      </c>
      <c r="D356" s="179" t="s">
        <v>3042</v>
      </c>
      <c r="E356" s="179" t="s">
        <v>3042</v>
      </c>
      <c r="F356" s="179" t="s">
        <v>3042</v>
      </c>
      <c r="KJ356" s="79"/>
    </row>
    <row r="357" spans="1:296">
      <c r="A357" s="79"/>
      <c r="B357" s="174">
        <f>B355+1</f>
        <v>44986</v>
      </c>
      <c r="C357" s="92"/>
      <c r="D357" s="177"/>
      <c r="E357" s="177"/>
      <c r="F357" s="177"/>
      <c r="KJ357" s="79"/>
    </row>
    <row r="358" spans="1:296">
      <c r="A358" s="79"/>
      <c r="B358" s="174">
        <f t="shared" si="5"/>
        <v>44987</v>
      </c>
      <c r="C358" s="92"/>
      <c r="D358" s="177"/>
      <c r="E358" s="177"/>
      <c r="F358" s="177"/>
      <c r="KJ358" s="79"/>
    </row>
    <row r="359" spans="1:296">
      <c r="A359" s="79"/>
      <c r="B359" s="174">
        <f t="shared" si="5"/>
        <v>44988</v>
      </c>
      <c r="C359" s="92"/>
      <c r="D359" s="177"/>
      <c r="E359" s="177"/>
      <c r="F359" s="177"/>
      <c r="KJ359" s="79"/>
    </row>
    <row r="360" spans="1:296">
      <c r="A360" s="79"/>
      <c r="B360" s="174">
        <f t="shared" si="5"/>
        <v>44989</v>
      </c>
      <c r="C360" s="92"/>
      <c r="D360" s="177"/>
      <c r="E360" s="177"/>
      <c r="F360" s="177"/>
      <c r="KJ360" s="79"/>
    </row>
    <row r="361" spans="1:296">
      <c r="A361" s="79"/>
      <c r="B361" s="174">
        <f t="shared" si="5"/>
        <v>44990</v>
      </c>
      <c r="C361" s="92"/>
      <c r="D361" s="177"/>
      <c r="E361" s="177"/>
      <c r="F361" s="177"/>
      <c r="KJ361" s="79"/>
    </row>
    <row r="362" spans="1:296">
      <c r="A362" s="79"/>
      <c r="B362" s="174">
        <f t="shared" si="5"/>
        <v>44991</v>
      </c>
      <c r="C362" s="92"/>
      <c r="D362" s="177"/>
      <c r="E362" s="177"/>
      <c r="F362" s="177"/>
      <c r="KJ362" s="79"/>
    </row>
    <row r="363" spans="1:296">
      <c r="A363" s="79"/>
      <c r="B363" s="174">
        <f t="shared" si="5"/>
        <v>44992</v>
      </c>
      <c r="C363" s="92"/>
      <c r="D363" s="177"/>
      <c r="E363" s="177"/>
      <c r="F363" s="177"/>
      <c r="KJ363" s="79"/>
    </row>
    <row r="364" spans="1:296">
      <c r="A364" s="79"/>
      <c r="B364" s="174">
        <f t="shared" si="5"/>
        <v>44993</v>
      </c>
      <c r="C364" s="92"/>
      <c r="D364" s="177"/>
      <c r="E364" s="177"/>
      <c r="F364" s="177"/>
      <c r="KJ364" s="79"/>
    </row>
    <row r="365" spans="1:296">
      <c r="A365" s="79"/>
      <c r="B365" s="174">
        <f t="shared" si="5"/>
        <v>44994</v>
      </c>
      <c r="C365" s="92"/>
      <c r="D365" s="177"/>
      <c r="E365" s="177"/>
      <c r="F365" s="177"/>
      <c r="KJ365" s="79"/>
    </row>
    <row r="366" spans="1:296">
      <c r="A366" s="79"/>
      <c r="B366" s="174">
        <f t="shared" si="5"/>
        <v>44995</v>
      </c>
      <c r="C366" s="92"/>
      <c r="D366" s="177"/>
      <c r="E366" s="177"/>
      <c r="F366" s="177"/>
      <c r="KJ366" s="79"/>
    </row>
    <row r="367" spans="1:296">
      <c r="A367" s="79"/>
      <c r="B367" s="174">
        <f t="shared" si="5"/>
        <v>44996</v>
      </c>
      <c r="C367" s="92"/>
      <c r="D367" s="177"/>
      <c r="E367" s="177"/>
      <c r="F367" s="177"/>
      <c r="KJ367" s="79"/>
    </row>
    <row r="368" spans="1:296">
      <c r="A368" s="79"/>
      <c r="B368" s="174">
        <f t="shared" si="5"/>
        <v>44997</v>
      </c>
      <c r="C368" s="92"/>
      <c r="D368" s="177"/>
      <c r="E368" s="177"/>
      <c r="F368" s="177"/>
      <c r="KJ368" s="79"/>
    </row>
    <row r="369" spans="1:296">
      <c r="A369" s="79"/>
      <c r="B369" s="174">
        <f t="shared" si="5"/>
        <v>44998</v>
      </c>
      <c r="C369" s="92"/>
      <c r="D369" s="177"/>
      <c r="E369" s="177"/>
      <c r="F369" s="177"/>
      <c r="KJ369" s="79"/>
    </row>
    <row r="370" spans="1:296">
      <c r="A370" s="79"/>
      <c r="B370" s="174">
        <f t="shared" si="5"/>
        <v>44999</v>
      </c>
      <c r="C370" s="92"/>
      <c r="D370" s="177"/>
      <c r="E370" s="177"/>
      <c r="F370" s="177"/>
      <c r="KJ370" s="79"/>
    </row>
    <row r="371" spans="1:296">
      <c r="A371" s="79"/>
      <c r="B371" s="174">
        <f t="shared" si="5"/>
        <v>45000</v>
      </c>
      <c r="C371" s="92"/>
      <c r="D371" s="177"/>
      <c r="E371" s="177"/>
      <c r="F371" s="177"/>
      <c r="KJ371" s="79"/>
    </row>
    <row r="372" spans="1:296">
      <c r="A372" s="79"/>
      <c r="B372" s="174">
        <f t="shared" si="5"/>
        <v>45001</v>
      </c>
      <c r="C372" s="92"/>
      <c r="D372" s="177"/>
      <c r="E372" s="177"/>
      <c r="F372" s="177"/>
      <c r="KJ372" s="79"/>
    </row>
    <row r="373" spans="1:296">
      <c r="A373" s="79"/>
      <c r="B373" s="174">
        <f t="shared" si="5"/>
        <v>45002</v>
      </c>
      <c r="C373" s="92"/>
      <c r="D373" s="177"/>
      <c r="E373" s="177"/>
      <c r="F373" s="177"/>
      <c r="KJ373" s="79"/>
    </row>
    <row r="374" spans="1:296">
      <c r="A374" s="79"/>
      <c r="B374" s="174">
        <f t="shared" si="5"/>
        <v>45003</v>
      </c>
      <c r="C374" s="92"/>
      <c r="D374" s="177"/>
      <c r="E374" s="177"/>
      <c r="F374" s="177"/>
      <c r="KJ374" s="79"/>
    </row>
    <row r="375" spans="1:296">
      <c r="A375" s="79"/>
      <c r="B375" s="174">
        <f t="shared" si="5"/>
        <v>45004</v>
      </c>
      <c r="C375" s="92"/>
      <c r="D375" s="177"/>
      <c r="E375" s="177"/>
      <c r="F375" s="177"/>
      <c r="KJ375" s="79"/>
    </row>
    <row r="376" spans="1:296">
      <c r="A376" s="79"/>
      <c r="B376" s="174">
        <f t="shared" si="5"/>
        <v>45005</v>
      </c>
      <c r="C376" s="92"/>
      <c r="D376" s="177"/>
      <c r="E376" s="177"/>
      <c r="F376" s="177"/>
      <c r="KJ376" s="79"/>
    </row>
    <row r="377" spans="1:296">
      <c r="A377" s="79"/>
      <c r="B377" s="174">
        <f t="shared" si="5"/>
        <v>45006</v>
      </c>
      <c r="C377" s="92"/>
      <c r="D377" s="177"/>
      <c r="E377" s="177"/>
      <c r="F377" s="177"/>
      <c r="KJ377" s="79"/>
    </row>
    <row r="378" spans="1:296">
      <c r="A378" s="79"/>
      <c r="B378" s="174">
        <f t="shared" si="5"/>
        <v>45007</v>
      </c>
      <c r="C378" s="92"/>
      <c r="D378" s="177"/>
      <c r="E378" s="177"/>
      <c r="F378" s="177"/>
      <c r="KJ378" s="79"/>
    </row>
    <row r="379" spans="1:296">
      <c r="A379" s="79"/>
      <c r="B379" s="174">
        <f t="shared" si="5"/>
        <v>45008</v>
      </c>
      <c r="C379" s="92"/>
      <c r="D379" s="177"/>
      <c r="E379" s="177"/>
      <c r="F379" s="177"/>
      <c r="KJ379" s="79"/>
    </row>
    <row r="380" spans="1:296">
      <c r="A380" s="79"/>
      <c r="B380" s="174">
        <f t="shared" si="5"/>
        <v>45009</v>
      </c>
      <c r="C380" s="92"/>
      <c r="D380" s="177"/>
      <c r="E380" s="177"/>
      <c r="F380" s="177"/>
      <c r="KJ380" s="79"/>
    </row>
    <row r="381" spans="1:296">
      <c r="A381" s="79"/>
      <c r="B381" s="174">
        <f t="shared" si="5"/>
        <v>45010</v>
      </c>
      <c r="C381" s="92"/>
      <c r="D381" s="177"/>
      <c r="E381" s="177"/>
      <c r="F381" s="177"/>
      <c r="KJ381" s="79"/>
    </row>
    <row r="382" spans="1:296">
      <c r="A382" s="79"/>
      <c r="B382" s="174">
        <f t="shared" si="5"/>
        <v>45011</v>
      </c>
      <c r="C382" s="92"/>
      <c r="D382" s="177"/>
      <c r="E382" s="177"/>
      <c r="F382" s="177"/>
      <c r="KJ382" s="79"/>
    </row>
    <row r="383" spans="1:296">
      <c r="A383" s="79"/>
      <c r="B383" s="174">
        <f t="shared" si="5"/>
        <v>45012</v>
      </c>
      <c r="C383" s="92"/>
      <c r="D383" s="177"/>
      <c r="E383" s="177"/>
      <c r="F383" s="177"/>
      <c r="KJ383" s="79"/>
    </row>
    <row r="384" spans="1:296">
      <c r="A384" s="79"/>
      <c r="B384" s="174">
        <f t="shared" si="5"/>
        <v>45013</v>
      </c>
      <c r="C384" s="92"/>
      <c r="D384" s="177"/>
      <c r="E384" s="177"/>
      <c r="F384" s="177"/>
      <c r="KJ384" s="79"/>
    </row>
    <row r="385" spans="1:296">
      <c r="A385" s="79"/>
      <c r="B385" s="174">
        <f t="shared" si="5"/>
        <v>45014</v>
      </c>
      <c r="C385" s="92"/>
      <c r="D385" s="177"/>
      <c r="E385" s="177"/>
      <c r="F385" s="177"/>
      <c r="KJ385" s="79"/>
    </row>
    <row r="386" spans="1:296">
      <c r="A386" s="79"/>
      <c r="B386" s="174">
        <f t="shared" si="5"/>
        <v>45015</v>
      </c>
      <c r="C386" s="92"/>
      <c r="D386" s="177"/>
      <c r="E386" s="177"/>
      <c r="F386" s="177"/>
      <c r="KJ386" s="79"/>
    </row>
    <row r="387" spans="1:296" ht="13">
      <c r="A387" s="79"/>
      <c r="B387" s="273">
        <f>B386+1</f>
        <v>45016</v>
      </c>
      <c r="C387" s="178"/>
      <c r="D387" s="270"/>
      <c r="E387" s="270"/>
      <c r="F387" s="179"/>
      <c r="KJ387" s="79"/>
    </row>
    <row r="388" spans="1:296" s="79" customFormat="1" ht="13">
      <c r="B388" s="274">
        <v>45017</v>
      </c>
      <c r="C388" s="181" t="s">
        <v>3042</v>
      </c>
      <c r="D388" s="182" t="s">
        <v>3042</v>
      </c>
      <c r="E388" s="182" t="s">
        <v>3042</v>
      </c>
      <c r="F388" s="182" t="s">
        <v>3042</v>
      </c>
    </row>
    <row r="389" spans="1:296" s="79" customFormat="1">
      <c r="B389" s="180"/>
    </row>
    <row r="390" spans="1:296" s="79" customFormat="1"/>
    <row r="391" spans="1:296" s="79" customFormat="1"/>
    <row r="392" spans="1:296" s="79" customFormat="1"/>
    <row r="393" spans="1:296" s="79" customFormat="1"/>
    <row r="394" spans="1:296" s="79" customFormat="1"/>
    <row r="395" spans="1:296" s="79" customFormat="1"/>
    <row r="396" spans="1:296" s="79" customFormat="1"/>
    <row r="397" spans="1:296" s="79" customFormat="1"/>
    <row r="398" spans="1:296" s="79" customFormat="1"/>
    <row r="399" spans="1:296" s="79" customFormat="1"/>
    <row r="400" spans="1:296" s="79" customFormat="1"/>
    <row r="401" s="79" customFormat="1"/>
    <row r="402" s="79" customFormat="1"/>
    <row r="403" s="79" customFormat="1"/>
    <row r="404" s="79" customFormat="1"/>
    <row r="405" s="79" customFormat="1"/>
    <row r="406" s="79" customFormat="1"/>
    <row r="407" s="79" customFormat="1"/>
    <row r="408" s="79" customFormat="1"/>
    <row r="409" s="79" customFormat="1"/>
    <row r="410" s="79" customFormat="1"/>
    <row r="411" s="79" customFormat="1"/>
    <row r="412" s="79" customFormat="1"/>
    <row r="413" s="79" customFormat="1"/>
    <row r="414" s="79" customFormat="1"/>
    <row r="415" s="79" customFormat="1"/>
    <row r="416" s="79" customFormat="1"/>
    <row r="417" s="79" customFormat="1"/>
    <row r="418" s="79" customFormat="1"/>
    <row r="419" s="79" customFormat="1"/>
    <row r="420" s="79" customFormat="1"/>
    <row r="421" s="79" customFormat="1"/>
    <row r="422" s="79" customFormat="1"/>
    <row r="423" s="79" customFormat="1"/>
    <row r="424" s="79" customFormat="1"/>
    <row r="425" s="79" customFormat="1"/>
    <row r="426" s="79" customFormat="1"/>
    <row r="427" s="79" customFormat="1"/>
    <row r="428" s="79" customFormat="1"/>
    <row r="429" s="79" customFormat="1"/>
    <row r="430" s="79" customFormat="1"/>
    <row r="431" s="79" customFormat="1"/>
    <row r="432" s="79" customFormat="1"/>
    <row r="433" s="79" customFormat="1"/>
    <row r="434" s="79" customFormat="1"/>
    <row r="435" s="79" customFormat="1"/>
    <row r="436" s="79" customFormat="1"/>
    <row r="437" s="79" customFormat="1"/>
    <row r="438" s="79" customFormat="1"/>
    <row r="439" s="79" customFormat="1"/>
    <row r="440" s="79" customFormat="1"/>
    <row r="441" s="79" customFormat="1"/>
    <row r="442" s="79" customFormat="1"/>
    <row r="443" s="79" customFormat="1"/>
    <row r="444" s="79" customFormat="1"/>
    <row r="445" s="79" customFormat="1"/>
    <row r="446" s="79" customFormat="1"/>
    <row r="447" s="79" customFormat="1"/>
    <row r="448" s="79" customFormat="1"/>
    <row r="449" s="79" customFormat="1"/>
    <row r="450" s="79" customFormat="1"/>
    <row r="451" s="79" customFormat="1"/>
    <row r="452" s="79" customFormat="1"/>
    <row r="453" s="79" customFormat="1"/>
    <row r="454" s="79" customFormat="1"/>
    <row r="455" s="79" customFormat="1"/>
    <row r="456" s="79" customFormat="1"/>
    <row r="457" s="79" customFormat="1"/>
    <row r="458" s="79" customFormat="1"/>
    <row r="459" s="79" customFormat="1"/>
    <row r="460" s="79" customFormat="1"/>
    <row r="461" s="79" customFormat="1"/>
    <row r="462" s="79" customFormat="1"/>
    <row r="463" s="79" customFormat="1"/>
    <row r="464" s="79" customFormat="1"/>
    <row r="465" s="79" customFormat="1"/>
    <row r="466" s="79" customFormat="1"/>
    <row r="467" s="79" customFormat="1"/>
    <row r="468" s="79" customFormat="1"/>
    <row r="469" s="79" customFormat="1"/>
    <row r="470" s="79" customFormat="1"/>
    <row r="471" s="79" customFormat="1"/>
    <row r="472" s="79" customFormat="1"/>
    <row r="473" s="79" customFormat="1"/>
    <row r="474" s="79" customFormat="1"/>
    <row r="475" s="79" customFormat="1"/>
    <row r="476" s="79" customFormat="1"/>
    <row r="477" s="79" customFormat="1"/>
    <row r="478" s="79" customFormat="1"/>
    <row r="479" s="79" customFormat="1"/>
    <row r="480" s="79" customFormat="1"/>
    <row r="481" s="79" customFormat="1"/>
    <row r="482" s="79" customFormat="1"/>
    <row r="483" s="79" customFormat="1"/>
    <row r="484" s="79" customFormat="1"/>
    <row r="485" s="79" customFormat="1"/>
    <row r="486" s="79" customFormat="1"/>
    <row r="487" s="79" customFormat="1"/>
    <row r="488" s="79" customFormat="1"/>
    <row r="489" s="79" customFormat="1"/>
    <row r="490" s="79" customFormat="1"/>
    <row r="491" s="79" customFormat="1"/>
    <row r="492" s="79" customFormat="1"/>
    <row r="493" s="79" customFormat="1"/>
    <row r="494" s="79" customFormat="1"/>
    <row r="495" s="79" customFormat="1"/>
    <row r="496" s="79" customFormat="1"/>
    <row r="497" s="79" customFormat="1"/>
    <row r="498" s="79" customFormat="1"/>
    <row r="499" s="79" customFormat="1"/>
    <row r="500" s="79" customFormat="1"/>
    <row r="501" s="79" customFormat="1"/>
    <row r="502" s="79" customFormat="1"/>
    <row r="503" s="79" customFormat="1"/>
    <row r="504" s="79" customFormat="1"/>
    <row r="505" s="79" customFormat="1"/>
    <row r="506" s="79" customFormat="1"/>
    <row r="507" s="79" customFormat="1"/>
    <row r="508" s="79" customFormat="1"/>
    <row r="509" s="79" customFormat="1"/>
    <row r="510" s="79" customFormat="1"/>
    <row r="511" s="79" customFormat="1"/>
    <row r="512" s="79" customFormat="1"/>
    <row r="513" s="79" customFormat="1"/>
    <row r="514" s="79" customFormat="1"/>
    <row r="515" s="79" customFormat="1"/>
    <row r="516" s="79" customFormat="1"/>
    <row r="517" s="79" customFormat="1"/>
    <row r="518" s="79" customFormat="1"/>
    <row r="519" s="79" customFormat="1"/>
    <row r="520" s="79" customFormat="1"/>
    <row r="521" s="79" customFormat="1"/>
    <row r="522" s="79" customFormat="1"/>
    <row r="523" s="79" customFormat="1"/>
    <row r="524" s="79" customFormat="1"/>
    <row r="525" s="79" customFormat="1"/>
    <row r="526" s="79" customFormat="1"/>
    <row r="527" s="79" customFormat="1"/>
    <row r="528" s="79" customFormat="1"/>
    <row r="529" s="79" customFormat="1"/>
    <row r="530" s="79" customFormat="1"/>
    <row r="531" s="79" customFormat="1"/>
    <row r="532" s="79" customFormat="1"/>
    <row r="533" s="79" customFormat="1"/>
    <row r="534" s="79" customFormat="1"/>
    <row r="535" s="79" customFormat="1"/>
    <row r="536" s="79" customFormat="1"/>
    <row r="537" s="79" customFormat="1"/>
    <row r="538" s="79" customFormat="1"/>
    <row r="539" s="79" customFormat="1"/>
    <row r="540" s="79" customFormat="1"/>
    <row r="541" s="79" customFormat="1"/>
    <row r="542" s="79" customFormat="1"/>
    <row r="543" s="79" customFormat="1"/>
    <row r="544" s="79" customFormat="1"/>
    <row r="545" s="79" customFormat="1"/>
    <row r="546" s="79" customFormat="1"/>
    <row r="547" s="79" customFormat="1"/>
    <row r="548" s="79" customFormat="1"/>
    <row r="549" s="79" customFormat="1"/>
    <row r="550" s="79" customFormat="1"/>
    <row r="551" s="79" customFormat="1"/>
    <row r="552" s="79" customFormat="1"/>
    <row r="553" s="79" customFormat="1"/>
    <row r="554" s="79" customFormat="1"/>
    <row r="555" s="79" customFormat="1"/>
    <row r="556" s="79" customFormat="1"/>
    <row r="557" s="79" customFormat="1"/>
    <row r="558" s="79" customFormat="1"/>
    <row r="559" s="79" customFormat="1"/>
    <row r="560" s="79" customFormat="1"/>
    <row r="561" s="79" customFormat="1"/>
    <row r="562" s="79" customFormat="1"/>
    <row r="563" s="79" customFormat="1"/>
    <row r="564" s="79" customFormat="1"/>
    <row r="565" s="79" customFormat="1"/>
    <row r="566" s="79" customFormat="1"/>
    <row r="567" s="79" customFormat="1"/>
    <row r="568" s="79" customFormat="1"/>
    <row r="569" s="79" customFormat="1"/>
    <row r="570" s="79" customFormat="1"/>
    <row r="571" s="79" customFormat="1"/>
    <row r="572" s="79" customFormat="1"/>
    <row r="573" s="79" customFormat="1"/>
    <row r="574" s="79" customFormat="1"/>
    <row r="575" s="79" customFormat="1"/>
    <row r="576" s="79" customFormat="1"/>
    <row r="577" s="79" customFormat="1"/>
    <row r="578" s="79" customFormat="1"/>
    <row r="579" s="79" customFormat="1"/>
    <row r="580" s="79" customFormat="1"/>
    <row r="581" s="79" customFormat="1"/>
    <row r="582" s="79" customFormat="1"/>
    <row r="583" s="79" customFormat="1"/>
    <row r="584" s="79" customFormat="1"/>
    <row r="585" s="79" customFormat="1"/>
    <row r="586" s="79" customFormat="1"/>
    <row r="587" s="79" customFormat="1"/>
    <row r="588" s="79" customFormat="1"/>
    <row r="589" s="79" customFormat="1"/>
    <row r="590" s="79" customFormat="1"/>
    <row r="591" s="79" customFormat="1"/>
    <row r="592" s="79" customFormat="1"/>
    <row r="593" s="79" customFormat="1"/>
    <row r="594" s="79" customFormat="1"/>
    <row r="595" s="79" customFormat="1"/>
    <row r="596" s="79" customFormat="1"/>
    <row r="597" s="79" customFormat="1"/>
    <row r="598" s="79" customFormat="1"/>
    <row r="599" s="79" customFormat="1"/>
    <row r="600" s="79" customFormat="1"/>
    <row r="601" s="79" customFormat="1"/>
    <row r="602" s="79" customFormat="1"/>
    <row r="603" s="79" customFormat="1"/>
    <row r="604" s="79" customFormat="1"/>
    <row r="605" s="79" customFormat="1"/>
    <row r="606" s="79" customFormat="1"/>
    <row r="607" s="79" customFormat="1"/>
    <row r="608" s="79" customFormat="1"/>
    <row r="609" s="79" customFormat="1"/>
    <row r="610" s="79" customFormat="1"/>
    <row r="611" s="79" customFormat="1"/>
    <row r="612" s="79" customFormat="1"/>
    <row r="613" s="79" customFormat="1"/>
    <row r="614" s="79" customFormat="1"/>
    <row r="615" s="79" customFormat="1"/>
    <row r="616" s="79" customFormat="1"/>
    <row r="617" s="79" customFormat="1"/>
    <row r="618" s="79" customFormat="1"/>
    <row r="619" s="79" customFormat="1"/>
    <row r="620" s="79" customFormat="1"/>
    <row r="621" s="79" customFormat="1"/>
    <row r="622" s="79" customFormat="1"/>
    <row r="623" s="79" customFormat="1"/>
    <row r="624" s="79" customFormat="1"/>
    <row r="625" s="79" customFormat="1"/>
    <row r="626" s="79" customFormat="1"/>
    <row r="627" s="79" customFormat="1"/>
    <row r="628" s="79" customFormat="1"/>
    <row r="629" s="79" customFormat="1"/>
    <row r="630" s="79" customFormat="1"/>
    <row r="631" s="79" customFormat="1"/>
    <row r="632" s="79" customFormat="1"/>
    <row r="633" s="79" customFormat="1"/>
    <row r="634" s="79" customFormat="1"/>
    <row r="635" s="79" customFormat="1"/>
    <row r="636" s="79" customFormat="1"/>
    <row r="637" s="79" customFormat="1"/>
    <row r="638" s="79" customFormat="1"/>
    <row r="639" s="79" customFormat="1"/>
    <row r="640" s="79" customFormat="1"/>
    <row r="641" s="79" customFormat="1"/>
    <row r="642" s="79" customFormat="1"/>
    <row r="643" s="79" customFormat="1"/>
    <row r="644" s="79" customFormat="1"/>
    <row r="645" s="79" customFormat="1"/>
    <row r="646" s="79" customFormat="1"/>
    <row r="647" s="79" customFormat="1"/>
    <row r="648" s="79" customFormat="1"/>
    <row r="649" s="79" customFormat="1"/>
    <row r="650" s="79" customFormat="1"/>
    <row r="651" s="79" customFormat="1"/>
  </sheetData>
  <mergeCells count="1">
    <mergeCell ref="I15:M15"/>
  </mergeCells>
  <pageMargins left="0.23622047244094491" right="0.23622047244094491" top="0.74803149606299213" bottom="0.74803149606299213" header="0.31496062992125984" footer="0.31496062992125984"/>
  <pageSetup paperSize="8" scale="10" fitToHeight="0" orientation="portrait" r:id="rId1"/>
  <headerFooter>
    <oddFooter>&amp;C_x000D_&amp;1#&amp;"Calibri"&amp;10&amp;K000000 OFFICIAL-InternalOnly</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0AEE4-A925-476D-BBB3-CA8FF7082C07}">
  <sheetPr>
    <tabColor theme="9" tint="0.39997558519241921"/>
    <pageSetUpPr fitToPage="1"/>
  </sheetPr>
  <dimension ref="A1:AT4902"/>
  <sheetViews>
    <sheetView zoomScale="80" zoomScaleNormal="80" workbookViewId="0">
      <pane ySplit="4" topLeftCell="A5" activePane="bottomLeft" state="frozen"/>
      <selection activeCell="D31" sqref="D31"/>
      <selection pane="bottomLeft" activeCell="P10" sqref="P10"/>
    </sheetView>
  </sheetViews>
  <sheetFormatPr defaultColWidth="10.26953125" defaultRowHeight="12.5"/>
  <cols>
    <col min="1" max="1" width="5.7265625" style="163" customWidth="1"/>
    <col min="2" max="2" width="8.81640625" style="163" bestFit="1" customWidth="1"/>
    <col min="3" max="3" width="13.26953125" style="163" bestFit="1" customWidth="1"/>
    <col min="4" max="4" width="13.453125" style="93" bestFit="1" customWidth="1"/>
    <col min="5" max="5" width="11.453125" style="93" bestFit="1" customWidth="1"/>
    <col min="6" max="6" width="11.26953125" style="93" bestFit="1" customWidth="1"/>
    <col min="7" max="7" width="10.26953125" style="93" bestFit="1" customWidth="1"/>
    <col min="8" max="8" width="8" style="93" bestFit="1" customWidth="1"/>
    <col min="9" max="9" width="10.26953125" style="93" bestFit="1" customWidth="1"/>
    <col min="10" max="11" width="9.7265625" style="93" bestFit="1" customWidth="1"/>
    <col min="12" max="12" width="19.26953125" style="93" bestFit="1" customWidth="1"/>
    <col min="13" max="13" width="4.453125" style="163" customWidth="1"/>
    <col min="14" max="14" width="18.453125" style="163" customWidth="1"/>
    <col min="15" max="16" width="22.453125" style="163" bestFit="1" customWidth="1"/>
    <col min="17" max="17" width="10.26953125" style="163"/>
    <col min="18" max="18" width="10.26953125" style="93"/>
    <col min="19" max="19" width="11.26953125" style="93" bestFit="1" customWidth="1"/>
    <col min="20" max="20" width="10.453125" style="93" bestFit="1" customWidth="1"/>
    <col min="21" max="30" width="10.26953125" style="93" bestFit="1" customWidth="1"/>
    <col min="31" max="31" width="11.26953125" style="93" bestFit="1" customWidth="1"/>
    <col min="32" max="46" width="10.26953125" style="163"/>
    <col min="47" max="16384" width="10.26953125" style="93"/>
  </cols>
  <sheetData>
    <row r="1" spans="1:31" s="46" customFormat="1" ht="23.5">
      <c r="A1" s="56" t="str">
        <f>'1.1 Cover'!A1</f>
        <v>Regulatory Reporting Pack</v>
      </c>
    </row>
    <row r="2" spans="1:31" s="46" customFormat="1" ht="23.5">
      <c r="A2" s="56" t="str">
        <f>'1.1 Cover'!A2</f>
        <v>Price base - 2018/19</v>
      </c>
    </row>
    <row r="3" spans="1:31" s="46" customFormat="1" ht="23.5">
      <c r="A3" s="56" t="str">
        <f>'1.1 Cover'!A3</f>
        <v>Regulatory Year: April 2022 - March 2023</v>
      </c>
    </row>
    <row r="4" spans="1:31" s="46" customFormat="1" ht="23.5">
      <c r="A4" s="56" t="s">
        <v>177</v>
      </c>
    </row>
    <row r="5" spans="1:31" s="148" customFormat="1" ht="15.5">
      <c r="F5" s="149"/>
      <c r="G5" s="150"/>
      <c r="H5" s="151"/>
      <c r="I5" s="151"/>
      <c r="J5" s="151"/>
      <c r="K5" s="151"/>
      <c r="L5" s="151"/>
      <c r="M5" s="151"/>
      <c r="N5" s="151"/>
      <c r="O5" s="151"/>
      <c r="P5" s="151"/>
      <c r="Q5" s="151"/>
      <c r="R5" s="151"/>
      <c r="S5" s="151"/>
      <c r="T5" s="151"/>
      <c r="U5" s="151"/>
      <c r="V5" s="151"/>
      <c r="W5" s="151"/>
      <c r="X5" s="151"/>
    </row>
    <row r="6" spans="1:31" s="148" customFormat="1" ht="15.5">
      <c r="F6" s="149"/>
      <c r="G6" s="150"/>
      <c r="H6" s="151"/>
      <c r="I6" s="151"/>
      <c r="J6" s="151"/>
      <c r="K6" s="151"/>
      <c r="L6" s="151"/>
      <c r="M6" s="151"/>
      <c r="N6" s="151"/>
      <c r="O6" s="151"/>
      <c r="P6" s="151"/>
      <c r="Q6" s="151"/>
      <c r="R6" s="151"/>
      <c r="S6" s="151"/>
      <c r="T6" s="151"/>
      <c r="U6" s="151"/>
      <c r="V6" s="151"/>
      <c r="W6" s="151"/>
      <c r="X6" s="151"/>
    </row>
    <row r="7" spans="1:31" s="148" customFormat="1" ht="16" thickBot="1">
      <c r="F7" s="151"/>
      <c r="H7" s="151"/>
      <c r="I7" s="151"/>
      <c r="J7" s="151"/>
      <c r="K7" s="151"/>
      <c r="L7" s="151"/>
      <c r="M7" s="151"/>
      <c r="N7" s="151"/>
      <c r="O7" s="151"/>
      <c r="P7" s="151"/>
      <c r="Q7" s="151"/>
      <c r="R7" s="151"/>
      <c r="S7" s="151"/>
      <c r="T7" s="151"/>
      <c r="U7" s="151"/>
      <c r="V7" s="151"/>
      <c r="W7" s="151"/>
      <c r="X7" s="151"/>
    </row>
    <row r="8" spans="1:31" ht="26.65" customHeight="1">
      <c r="B8" s="166"/>
      <c r="C8" s="167"/>
      <c r="D8" s="1551" t="s">
        <v>3046</v>
      </c>
      <c r="E8" s="1552"/>
      <c r="F8" s="1552"/>
      <c r="G8" s="1552"/>
      <c r="H8" s="1552"/>
      <c r="I8" s="1552"/>
      <c r="J8" s="1552"/>
      <c r="K8" s="1552"/>
      <c r="L8" s="1553"/>
      <c r="R8" s="1121" t="s">
        <v>3047</v>
      </c>
      <c r="S8" s="1122"/>
      <c r="T8" s="1122"/>
      <c r="U8" s="1122"/>
      <c r="V8" s="1122"/>
      <c r="W8" s="1122"/>
      <c r="X8" s="1122"/>
      <c r="Y8" s="1122"/>
      <c r="Z8" s="1122"/>
      <c r="AA8" s="1122"/>
      <c r="AB8" s="1122"/>
      <c r="AC8" s="1122"/>
      <c r="AD8" s="1122"/>
      <c r="AE8" s="1122"/>
    </row>
    <row r="9" spans="1:31" ht="13">
      <c r="B9" s="1123" t="s">
        <v>3048</v>
      </c>
      <c r="D9" s="1124" t="s">
        <v>3049</v>
      </c>
      <c r="E9" s="1124" t="s">
        <v>3050</v>
      </c>
      <c r="F9" s="1124" t="s">
        <v>3051</v>
      </c>
      <c r="G9" s="1124" t="s">
        <v>3052</v>
      </c>
      <c r="H9" s="1124" t="s">
        <v>2626</v>
      </c>
      <c r="I9" s="1124" t="s">
        <v>3053</v>
      </c>
      <c r="J9" s="1124" t="s">
        <v>3054</v>
      </c>
      <c r="K9" s="1124" t="s">
        <v>3055</v>
      </c>
      <c r="L9" s="1124" t="s">
        <v>3056</v>
      </c>
      <c r="M9" s="164"/>
      <c r="N9" s="1125" t="s">
        <v>3057</v>
      </c>
      <c r="O9" s="1125" t="s">
        <v>3470</v>
      </c>
      <c r="P9" s="1125" t="s">
        <v>3471</v>
      </c>
      <c r="R9" s="1126"/>
      <c r="S9" s="1127">
        <v>44652</v>
      </c>
      <c r="T9" s="1127">
        <v>44682</v>
      </c>
      <c r="U9" s="1127">
        <v>44713</v>
      </c>
      <c r="V9" s="1127">
        <v>44743</v>
      </c>
      <c r="W9" s="1127">
        <v>44774</v>
      </c>
      <c r="X9" s="1127">
        <v>44805</v>
      </c>
      <c r="Y9" s="1127">
        <v>44835</v>
      </c>
      <c r="Z9" s="1127">
        <v>44866</v>
      </c>
      <c r="AA9" s="1127">
        <v>44896</v>
      </c>
      <c r="AB9" s="1127">
        <v>44927</v>
      </c>
      <c r="AC9" s="1127">
        <v>44958</v>
      </c>
      <c r="AD9" s="1127">
        <v>44986</v>
      </c>
      <c r="AE9" s="1128" t="s">
        <v>3399</v>
      </c>
    </row>
    <row r="10" spans="1:31" ht="13">
      <c r="B10" s="1129">
        <f>IF(G10="buy",1,-1)</f>
        <v>-1</v>
      </c>
      <c r="D10" s="1130"/>
      <c r="E10" s="1130"/>
      <c r="F10" s="1131"/>
      <c r="G10" s="1130"/>
      <c r="H10" s="1130"/>
      <c r="I10" s="1130"/>
      <c r="J10" s="1132"/>
      <c r="K10" s="1132"/>
      <c r="L10" s="1130"/>
      <c r="N10" s="1133">
        <f t="shared" ref="N10:N3023" si="0">+H10*((K10-J10)+1)*B10</f>
        <v>0</v>
      </c>
      <c r="O10" s="1134">
        <f>N10*L10/100</f>
        <v>0</v>
      </c>
      <c r="P10" s="1134">
        <f>O10/'1.5 Universal Data'!$F$35</f>
        <v>0</v>
      </c>
      <c r="R10" s="1135"/>
      <c r="S10" s="1136"/>
      <c r="T10" s="1136"/>
      <c r="U10" s="1136"/>
      <c r="V10" s="1136"/>
      <c r="W10" s="1136"/>
      <c r="X10" s="1136"/>
      <c r="Y10" s="1136"/>
      <c r="Z10" s="1136"/>
      <c r="AA10" s="1136"/>
      <c r="AB10" s="1136"/>
      <c r="AC10" s="1136"/>
      <c r="AD10" s="1136"/>
      <c r="AE10" s="1136"/>
    </row>
    <row r="11" spans="1:31" ht="13">
      <c r="B11" s="1129">
        <f t="shared" ref="B11:B215" si="1">IF(G11="buy",1,-1)</f>
        <v>-1</v>
      </c>
      <c r="D11" s="1130"/>
      <c r="E11" s="1130"/>
      <c r="F11" s="1131"/>
      <c r="G11" s="1130"/>
      <c r="H11" s="1130"/>
      <c r="I11" s="1130"/>
      <c r="J11" s="1132"/>
      <c r="K11" s="1132"/>
      <c r="L11" s="1130"/>
      <c r="N11" s="1133">
        <f t="shared" si="0"/>
        <v>0</v>
      </c>
      <c r="O11" s="1134">
        <f t="shared" ref="O11:O3023" si="2">N11*L11/100</f>
        <v>0</v>
      </c>
      <c r="P11" s="1134">
        <f>O11/'1.5 Universal Data'!$F$35</f>
        <v>0</v>
      </c>
      <c r="R11" s="1135"/>
      <c r="S11" s="1136"/>
      <c r="T11" s="1136"/>
      <c r="U11" s="1136"/>
      <c r="V11" s="1136"/>
      <c r="W11" s="1136"/>
      <c r="X11" s="1136"/>
      <c r="Y11" s="1136"/>
      <c r="Z11" s="1136"/>
      <c r="AA11" s="1136"/>
      <c r="AB11" s="1136"/>
      <c r="AC11" s="1136"/>
      <c r="AD11" s="1136"/>
      <c r="AE11" s="1136"/>
    </row>
    <row r="12" spans="1:31" ht="13">
      <c r="B12" s="1129">
        <f t="shared" si="1"/>
        <v>-1</v>
      </c>
      <c r="D12" s="1130"/>
      <c r="E12" s="1130"/>
      <c r="F12" s="1131"/>
      <c r="G12" s="1130"/>
      <c r="H12" s="1130"/>
      <c r="I12" s="1130"/>
      <c r="J12" s="1132"/>
      <c r="K12" s="1132"/>
      <c r="L12" s="1130"/>
      <c r="N12" s="1133">
        <f t="shared" si="0"/>
        <v>0</v>
      </c>
      <c r="O12" s="1134">
        <f t="shared" si="2"/>
        <v>0</v>
      </c>
      <c r="P12" s="1134">
        <f>O12/'1.5 Universal Data'!$F$35</f>
        <v>0</v>
      </c>
      <c r="R12" s="1137" t="s">
        <v>3058</v>
      </c>
      <c r="S12" s="1138"/>
      <c r="T12" s="1138"/>
      <c r="U12" s="1138"/>
      <c r="V12" s="1138"/>
      <c r="W12" s="1138"/>
      <c r="X12" s="1138"/>
      <c r="Y12" s="1138"/>
      <c r="Z12" s="1138"/>
      <c r="AA12" s="1138"/>
      <c r="AB12" s="1138"/>
      <c r="AC12" s="1138"/>
      <c r="AD12" s="1138"/>
      <c r="AE12" s="1138"/>
    </row>
    <row r="13" spans="1:31">
      <c r="B13" s="1129">
        <f t="shared" si="1"/>
        <v>-1</v>
      </c>
      <c r="D13" s="1130"/>
      <c r="E13" s="1130"/>
      <c r="F13" s="1131"/>
      <c r="G13" s="1130"/>
      <c r="H13" s="1130"/>
      <c r="I13" s="1130"/>
      <c r="J13" s="1132"/>
      <c r="K13" s="1132"/>
      <c r="L13" s="1130"/>
      <c r="N13" s="1133">
        <f t="shared" si="0"/>
        <v>0</v>
      </c>
      <c r="O13" s="1134">
        <f t="shared" si="2"/>
        <v>0</v>
      </c>
      <c r="P13" s="1134">
        <f>O13/'1.5 Universal Data'!$F$35</f>
        <v>0</v>
      </c>
      <c r="R13" s="163"/>
      <c r="S13" s="163"/>
      <c r="T13" s="163"/>
      <c r="U13" s="163"/>
      <c r="V13" s="163"/>
      <c r="W13" s="163"/>
      <c r="X13" s="163"/>
      <c r="Y13" s="163"/>
      <c r="Z13" s="163"/>
      <c r="AA13" s="163"/>
      <c r="AB13" s="163"/>
      <c r="AC13" s="163"/>
      <c r="AD13" s="163"/>
      <c r="AE13" s="163"/>
    </row>
    <row r="14" spans="1:31">
      <c r="B14" s="1129">
        <f t="shared" si="1"/>
        <v>-1</v>
      </c>
      <c r="D14" s="1130"/>
      <c r="E14" s="1130"/>
      <c r="F14" s="1131"/>
      <c r="G14" s="1130"/>
      <c r="H14" s="1130"/>
      <c r="I14" s="1130"/>
      <c r="J14" s="1132"/>
      <c r="K14" s="1132"/>
      <c r="L14" s="1130"/>
      <c r="N14" s="1133">
        <f t="shared" si="0"/>
        <v>0</v>
      </c>
      <c r="O14" s="1134">
        <f t="shared" si="2"/>
        <v>0</v>
      </c>
      <c r="P14" s="1134">
        <f>O14/'1.5 Universal Data'!$F$35</f>
        <v>0</v>
      </c>
      <c r="R14" s="163"/>
      <c r="S14" s="163"/>
      <c r="T14" s="163"/>
      <c r="U14" s="163"/>
      <c r="V14" s="163"/>
      <c r="W14" s="163"/>
      <c r="X14" s="163"/>
      <c r="Y14" s="163"/>
      <c r="Z14" s="163"/>
      <c r="AA14" s="163"/>
      <c r="AB14" s="163"/>
      <c r="AC14" s="163"/>
      <c r="AD14" s="163"/>
      <c r="AE14" s="163"/>
    </row>
    <row r="15" spans="1:31">
      <c r="B15" s="1129">
        <f t="shared" si="1"/>
        <v>-1</v>
      </c>
      <c r="D15" s="1130"/>
      <c r="E15" s="1130"/>
      <c r="F15" s="1131"/>
      <c r="G15" s="1130"/>
      <c r="H15" s="1130"/>
      <c r="I15" s="1130"/>
      <c r="J15" s="1132"/>
      <c r="K15" s="1132"/>
      <c r="L15" s="1130"/>
      <c r="N15" s="1133">
        <f t="shared" si="0"/>
        <v>0</v>
      </c>
      <c r="O15" s="1134">
        <f t="shared" si="2"/>
        <v>0</v>
      </c>
      <c r="P15" s="1134">
        <f>O15/'1.5 Universal Data'!$F$35</f>
        <v>0</v>
      </c>
      <c r="R15" s="163"/>
      <c r="S15" s="163"/>
      <c r="T15" s="163"/>
      <c r="U15" s="163"/>
      <c r="V15" s="163"/>
      <c r="W15" s="163"/>
      <c r="X15" s="163"/>
      <c r="Y15" s="163"/>
      <c r="Z15" s="163"/>
      <c r="AA15" s="163"/>
      <c r="AB15" s="163"/>
      <c r="AC15" s="163"/>
      <c r="AD15" s="163"/>
      <c r="AE15" s="163"/>
    </row>
    <row r="16" spans="1:31">
      <c r="B16" s="1129">
        <f t="shared" si="1"/>
        <v>-1</v>
      </c>
      <c r="D16" s="1130"/>
      <c r="E16" s="1130"/>
      <c r="F16" s="1131"/>
      <c r="G16" s="1130"/>
      <c r="H16" s="1130"/>
      <c r="I16" s="1130"/>
      <c r="J16" s="1132"/>
      <c r="K16" s="1132"/>
      <c r="L16" s="1130"/>
      <c r="N16" s="1133">
        <f t="shared" si="0"/>
        <v>0</v>
      </c>
      <c r="O16" s="1134">
        <f t="shared" si="2"/>
        <v>0</v>
      </c>
      <c r="P16" s="1134">
        <f>O16/'1.5 Universal Data'!$F$35</f>
        <v>0</v>
      </c>
      <c r="R16" s="163"/>
      <c r="S16" s="163"/>
      <c r="T16" s="163"/>
      <c r="U16" s="163"/>
      <c r="V16" s="163"/>
      <c r="W16" s="163"/>
      <c r="X16" s="163"/>
      <c r="Y16" s="163"/>
      <c r="Z16" s="163"/>
      <c r="AA16" s="163"/>
      <c r="AB16" s="163"/>
      <c r="AC16" s="163"/>
      <c r="AD16" s="163"/>
      <c r="AE16" s="163"/>
    </row>
    <row r="17" spans="1:31" ht="13.5">
      <c r="A17" s="266"/>
      <c r="B17" s="1129">
        <f t="shared" ref="B17:B24" si="3">IF(G17="buy",1,-1)</f>
        <v>-1</v>
      </c>
      <c r="C17" s="266"/>
      <c r="D17" s="1130"/>
      <c r="E17" s="1130"/>
      <c r="F17" s="1131"/>
      <c r="G17" s="1130"/>
      <c r="H17" s="1130"/>
      <c r="I17" s="1130"/>
      <c r="J17" s="1132"/>
      <c r="K17" s="1132"/>
      <c r="L17" s="1130"/>
      <c r="N17" s="1133">
        <f t="shared" si="0"/>
        <v>0</v>
      </c>
      <c r="O17" s="1134">
        <f t="shared" si="2"/>
        <v>0</v>
      </c>
      <c r="P17" s="1134">
        <f>O17/'1.5 Universal Data'!$F$35</f>
        <v>0</v>
      </c>
      <c r="R17" s="163"/>
      <c r="S17" s="163"/>
      <c r="T17" s="163"/>
      <c r="U17" s="163"/>
      <c r="V17" s="163"/>
      <c r="W17" s="163"/>
      <c r="X17" s="163"/>
      <c r="Y17" s="163"/>
      <c r="Z17" s="163"/>
      <c r="AA17" s="163"/>
      <c r="AB17" s="163"/>
      <c r="AC17" s="163"/>
      <c r="AD17" s="163"/>
      <c r="AE17" s="163"/>
    </row>
    <row r="18" spans="1:31" ht="13.5">
      <c r="A18" s="266"/>
      <c r="B18" s="1129">
        <f t="shared" si="3"/>
        <v>-1</v>
      </c>
      <c r="C18" s="266"/>
      <c r="D18" s="1130"/>
      <c r="E18" s="1130"/>
      <c r="F18" s="1131"/>
      <c r="G18" s="1130"/>
      <c r="H18" s="1130"/>
      <c r="I18" s="1130"/>
      <c r="J18" s="1132"/>
      <c r="K18" s="1132"/>
      <c r="L18" s="1130"/>
      <c r="N18" s="1133">
        <f t="shared" si="0"/>
        <v>0</v>
      </c>
      <c r="O18" s="1134">
        <f t="shared" si="2"/>
        <v>0</v>
      </c>
      <c r="P18" s="1134">
        <f>O18/'1.5 Universal Data'!$F$35</f>
        <v>0</v>
      </c>
      <c r="R18" s="163"/>
      <c r="S18" s="163"/>
      <c r="T18" s="163"/>
      <c r="U18" s="163"/>
      <c r="V18" s="163"/>
      <c r="W18" s="163"/>
      <c r="X18" s="163"/>
      <c r="Y18" s="163"/>
      <c r="Z18" s="163"/>
      <c r="AA18" s="163"/>
      <c r="AB18" s="163"/>
      <c r="AC18" s="163"/>
      <c r="AD18" s="163"/>
      <c r="AE18" s="163"/>
    </row>
    <row r="19" spans="1:31" ht="13.5">
      <c r="A19" s="266"/>
      <c r="B19" s="1129">
        <f t="shared" si="3"/>
        <v>-1</v>
      </c>
      <c r="C19" s="266"/>
      <c r="D19" s="1130"/>
      <c r="E19" s="1130"/>
      <c r="F19" s="1131"/>
      <c r="G19" s="1130"/>
      <c r="H19" s="1130"/>
      <c r="I19" s="1130"/>
      <c r="J19" s="1132"/>
      <c r="K19" s="1132"/>
      <c r="L19" s="1130"/>
      <c r="N19" s="1133">
        <f t="shared" si="0"/>
        <v>0</v>
      </c>
      <c r="O19" s="1134">
        <f t="shared" si="2"/>
        <v>0</v>
      </c>
      <c r="P19" s="1134">
        <f>O19/'1.5 Universal Data'!$F$35</f>
        <v>0</v>
      </c>
      <c r="R19" s="1121" t="s">
        <v>3059</v>
      </c>
      <c r="S19" s="1139"/>
      <c r="T19" s="1139"/>
      <c r="U19" s="1139"/>
      <c r="V19" s="1139"/>
      <c r="W19" s="1139"/>
      <c r="X19" s="1139"/>
      <c r="Y19" s="1139"/>
      <c r="Z19" s="1139"/>
      <c r="AA19" s="1139"/>
      <c r="AB19" s="1139"/>
      <c r="AC19" s="1139"/>
      <c r="AD19" s="1139"/>
      <c r="AE19" s="1139"/>
    </row>
    <row r="20" spans="1:31" ht="13">
      <c r="B20" s="1129">
        <f t="shared" si="3"/>
        <v>-1</v>
      </c>
      <c r="D20" s="1130"/>
      <c r="E20" s="1130"/>
      <c r="F20" s="1131"/>
      <c r="G20" s="1130"/>
      <c r="H20" s="1130"/>
      <c r="I20" s="1130"/>
      <c r="J20" s="1132"/>
      <c r="K20" s="1132"/>
      <c r="L20" s="1130"/>
      <c r="N20" s="1133">
        <f t="shared" si="0"/>
        <v>0</v>
      </c>
      <c r="O20" s="1134">
        <f t="shared" si="2"/>
        <v>0</v>
      </c>
      <c r="P20" s="1134">
        <f>O20/'1.5 Universal Data'!$F$35</f>
        <v>0</v>
      </c>
      <c r="R20" s="1140"/>
      <c r="S20" s="1127">
        <v>44652</v>
      </c>
      <c r="T20" s="1127">
        <v>44682</v>
      </c>
      <c r="U20" s="1127">
        <v>44713</v>
      </c>
      <c r="V20" s="1127">
        <v>44743</v>
      </c>
      <c r="W20" s="1127">
        <v>44774</v>
      </c>
      <c r="X20" s="1127">
        <v>44805</v>
      </c>
      <c r="Y20" s="1127">
        <v>44835</v>
      </c>
      <c r="Z20" s="1127">
        <v>44866</v>
      </c>
      <c r="AA20" s="1127">
        <v>44896</v>
      </c>
      <c r="AB20" s="1127">
        <v>44927</v>
      </c>
      <c r="AC20" s="1127">
        <v>44958</v>
      </c>
      <c r="AD20" s="1127">
        <v>44986</v>
      </c>
      <c r="AE20" s="1128" t="s">
        <v>3399</v>
      </c>
    </row>
    <row r="21" spans="1:31">
      <c r="B21" s="1129">
        <f t="shared" si="3"/>
        <v>-1</v>
      </c>
      <c r="D21" s="1130"/>
      <c r="E21" s="1130"/>
      <c r="F21" s="1131"/>
      <c r="G21" s="1130"/>
      <c r="H21" s="1130"/>
      <c r="I21" s="1130"/>
      <c r="J21" s="1132"/>
      <c r="K21" s="1132"/>
      <c r="L21" s="1130"/>
      <c r="N21" s="1133">
        <f t="shared" si="0"/>
        <v>0</v>
      </c>
      <c r="O21" s="1134">
        <f t="shared" si="2"/>
        <v>0</v>
      </c>
      <c r="P21" s="1134">
        <f>O21/'1.5 Universal Data'!$F$35</f>
        <v>0</v>
      </c>
      <c r="R21" s="1140"/>
      <c r="S21" s="1130"/>
      <c r="T21" s="1141"/>
      <c r="U21" s="1141"/>
      <c r="V21" s="1130"/>
      <c r="W21" s="1130"/>
      <c r="X21" s="1130"/>
      <c r="Y21" s="1130"/>
      <c r="Z21" s="1130"/>
      <c r="AA21" s="1130"/>
      <c r="AB21" s="1130"/>
      <c r="AC21" s="1130"/>
      <c r="AD21" s="1130"/>
      <c r="AE21" s="1130"/>
    </row>
    <row r="22" spans="1:31">
      <c r="B22" s="1129">
        <f t="shared" si="3"/>
        <v>-1</v>
      </c>
      <c r="D22" s="1130"/>
      <c r="E22" s="1130"/>
      <c r="F22" s="1131"/>
      <c r="G22" s="1130"/>
      <c r="H22" s="1130"/>
      <c r="I22" s="1130"/>
      <c r="J22" s="1132"/>
      <c r="K22" s="1132"/>
      <c r="L22" s="1130"/>
      <c r="N22" s="1133">
        <f t="shared" si="0"/>
        <v>0</v>
      </c>
      <c r="O22" s="1134">
        <f t="shared" si="2"/>
        <v>0</v>
      </c>
      <c r="P22" s="1134">
        <f>O22/'1.5 Universal Data'!$F$35</f>
        <v>0</v>
      </c>
      <c r="R22" s="1140"/>
      <c r="S22" s="1130"/>
      <c r="T22" s="1141"/>
      <c r="U22" s="1141"/>
      <c r="V22" s="1141"/>
      <c r="W22" s="1141"/>
      <c r="X22" s="1141"/>
      <c r="Y22" s="1141"/>
      <c r="Z22" s="1141"/>
      <c r="AA22" s="1141"/>
      <c r="AB22" s="1141"/>
      <c r="AC22" s="1141"/>
      <c r="AD22" s="1141"/>
      <c r="AE22" s="1141"/>
    </row>
    <row r="23" spans="1:31" ht="13">
      <c r="B23" s="1129">
        <f t="shared" si="3"/>
        <v>-1</v>
      </c>
      <c r="D23" s="1130"/>
      <c r="E23" s="1130"/>
      <c r="F23" s="1131"/>
      <c r="G23" s="1130"/>
      <c r="H23" s="1130"/>
      <c r="I23" s="1130"/>
      <c r="J23" s="1132"/>
      <c r="K23" s="1132"/>
      <c r="L23" s="1130"/>
      <c r="N23" s="1133">
        <f t="shared" si="0"/>
        <v>0</v>
      </c>
      <c r="O23" s="1134">
        <f t="shared" si="2"/>
        <v>0</v>
      </c>
      <c r="P23" s="1134">
        <f>O23/'1.5 Universal Data'!$F$35</f>
        <v>0</v>
      </c>
      <c r="R23" s="1137" t="s">
        <v>3058</v>
      </c>
      <c r="S23" s="1142"/>
      <c r="T23" s="1142"/>
      <c r="U23" s="1142"/>
      <c r="V23" s="1142"/>
      <c r="W23" s="1142"/>
      <c r="X23" s="1142"/>
      <c r="Y23" s="1142"/>
      <c r="Z23" s="1142"/>
      <c r="AA23" s="1142"/>
      <c r="AB23" s="1142"/>
      <c r="AC23" s="1142"/>
      <c r="AD23" s="1142"/>
      <c r="AE23" s="1142"/>
    </row>
    <row r="24" spans="1:31" ht="13.5">
      <c r="B24" s="1129">
        <f t="shared" si="3"/>
        <v>-1</v>
      </c>
      <c r="D24" s="1130"/>
      <c r="E24" s="1130"/>
      <c r="F24" s="1131"/>
      <c r="G24" s="1130"/>
      <c r="H24" s="1130"/>
      <c r="I24" s="1130"/>
      <c r="J24" s="1132"/>
      <c r="K24" s="1132"/>
      <c r="L24" s="1130"/>
      <c r="N24" s="1133">
        <f t="shared" si="0"/>
        <v>0</v>
      </c>
      <c r="O24" s="1134">
        <f t="shared" si="2"/>
        <v>0</v>
      </c>
      <c r="P24" s="1134">
        <f>O24/'1.5 Universal Data'!$F$35</f>
        <v>0</v>
      </c>
      <c r="Q24" s="266"/>
      <c r="R24" s="266"/>
      <c r="S24" s="266"/>
      <c r="T24" s="266"/>
      <c r="U24" s="266"/>
      <c r="V24" s="266"/>
      <c r="W24" s="266"/>
      <c r="X24" s="266"/>
      <c r="Y24" s="266"/>
      <c r="Z24" s="266"/>
      <c r="AA24" s="266"/>
      <c r="AB24" s="266"/>
      <c r="AC24" s="266"/>
      <c r="AD24" s="266"/>
      <c r="AE24" s="266"/>
    </row>
    <row r="25" spans="1:31" ht="13.5">
      <c r="B25" s="1129">
        <f t="shared" si="1"/>
        <v>-1</v>
      </c>
      <c r="D25" s="1130"/>
      <c r="E25" s="1130"/>
      <c r="F25" s="1131"/>
      <c r="G25" s="1130"/>
      <c r="H25" s="1130"/>
      <c r="I25" s="1130"/>
      <c r="J25" s="1132"/>
      <c r="K25" s="1132"/>
      <c r="L25" s="1130"/>
      <c r="N25" s="1133">
        <f t="shared" si="0"/>
        <v>0</v>
      </c>
      <c r="O25" s="1134">
        <f t="shared" si="2"/>
        <v>0</v>
      </c>
      <c r="P25" s="1134">
        <f>O25/'1.5 Universal Data'!$F$35</f>
        <v>0</v>
      </c>
      <c r="Q25" s="266"/>
      <c r="R25" s="266"/>
      <c r="S25" s="266"/>
      <c r="T25" s="266"/>
      <c r="U25" s="266"/>
      <c r="V25" s="266"/>
      <c r="W25" s="266"/>
      <c r="X25" s="266"/>
      <c r="Y25" s="266"/>
      <c r="Z25" s="266"/>
      <c r="AA25" s="266"/>
      <c r="AB25" s="266"/>
      <c r="AC25" s="266"/>
      <c r="AD25" s="266"/>
      <c r="AE25" s="266"/>
    </row>
    <row r="26" spans="1:31" ht="12.75" customHeight="1">
      <c r="B26" s="1129">
        <f t="shared" si="1"/>
        <v>-1</v>
      </c>
      <c r="D26" s="1130"/>
      <c r="E26" s="1130"/>
      <c r="F26" s="1131"/>
      <c r="G26" s="1130"/>
      <c r="H26" s="1130"/>
      <c r="I26" s="1130"/>
      <c r="J26" s="1132"/>
      <c r="K26" s="1132"/>
      <c r="L26" s="1130"/>
      <c r="N26" s="1133">
        <f t="shared" si="0"/>
        <v>0</v>
      </c>
      <c r="O26" s="1134">
        <f t="shared" si="2"/>
        <v>0</v>
      </c>
      <c r="P26" s="1134">
        <f>O26/'1.5 Universal Data'!$F$35</f>
        <v>0</v>
      </c>
      <c r="Q26" s="266"/>
      <c r="R26" s="266"/>
      <c r="S26" s="266"/>
      <c r="T26" s="266"/>
      <c r="U26" s="266"/>
      <c r="V26" s="266"/>
      <c r="W26" s="266"/>
      <c r="X26" s="266"/>
      <c r="Y26" s="266"/>
      <c r="Z26" s="266"/>
      <c r="AA26" s="266"/>
      <c r="AB26" s="266"/>
      <c r="AC26" s="266"/>
      <c r="AD26" s="266"/>
      <c r="AE26" s="266"/>
    </row>
    <row r="27" spans="1:31" ht="13.5">
      <c r="B27" s="1129">
        <f t="shared" si="1"/>
        <v>-1</v>
      </c>
      <c r="D27" s="1130"/>
      <c r="E27" s="1130"/>
      <c r="F27" s="1131"/>
      <c r="G27" s="1130"/>
      <c r="H27" s="1130"/>
      <c r="I27" s="1130"/>
      <c r="J27" s="1132"/>
      <c r="K27" s="1132"/>
      <c r="L27" s="1130"/>
      <c r="N27" s="1133">
        <f t="shared" si="0"/>
        <v>0</v>
      </c>
      <c r="O27" s="1134">
        <f t="shared" si="2"/>
        <v>0</v>
      </c>
      <c r="P27" s="1134">
        <f>O27/'1.5 Universal Data'!$F$35</f>
        <v>0</v>
      </c>
      <c r="Q27" s="266"/>
      <c r="R27" s="266"/>
      <c r="S27" s="266"/>
      <c r="T27" s="266"/>
      <c r="U27" s="266"/>
      <c r="V27" s="266"/>
      <c r="W27" s="266"/>
      <c r="X27" s="266"/>
      <c r="Y27" s="266"/>
      <c r="Z27" s="266"/>
      <c r="AA27" s="266"/>
      <c r="AB27" s="266"/>
      <c r="AC27" s="266"/>
      <c r="AD27" s="266"/>
      <c r="AE27" s="266"/>
    </row>
    <row r="28" spans="1:31" ht="13.5">
      <c r="B28" s="1129">
        <f t="shared" si="1"/>
        <v>-1</v>
      </c>
      <c r="D28" s="1130"/>
      <c r="E28" s="1130"/>
      <c r="F28" s="1131"/>
      <c r="G28" s="1130"/>
      <c r="H28" s="1130"/>
      <c r="I28" s="1130"/>
      <c r="J28" s="1132"/>
      <c r="K28" s="1132"/>
      <c r="L28" s="1130"/>
      <c r="N28" s="1133">
        <f t="shared" si="0"/>
        <v>0</v>
      </c>
      <c r="O28" s="1134">
        <f t="shared" si="2"/>
        <v>0</v>
      </c>
      <c r="P28" s="1134">
        <f>O28/'1.5 Universal Data'!$F$35</f>
        <v>0</v>
      </c>
      <c r="Q28" s="266"/>
      <c r="R28" s="266"/>
      <c r="S28" s="266"/>
      <c r="T28" s="266"/>
      <c r="U28" s="266"/>
      <c r="V28" s="266"/>
      <c r="W28" s="266"/>
      <c r="X28" s="266"/>
      <c r="Y28" s="266"/>
      <c r="Z28" s="266"/>
      <c r="AA28" s="266"/>
      <c r="AB28" s="266"/>
      <c r="AC28" s="266"/>
      <c r="AD28" s="266"/>
      <c r="AE28" s="266"/>
    </row>
    <row r="29" spans="1:31" ht="13.5">
      <c r="B29" s="1129">
        <f t="shared" si="1"/>
        <v>-1</v>
      </c>
      <c r="D29" s="1130"/>
      <c r="E29" s="1130"/>
      <c r="F29" s="1131"/>
      <c r="G29" s="1130"/>
      <c r="H29" s="1130"/>
      <c r="I29" s="1130"/>
      <c r="J29" s="1132"/>
      <c r="K29" s="1132"/>
      <c r="L29" s="1130"/>
      <c r="N29" s="1133">
        <f t="shared" si="0"/>
        <v>0</v>
      </c>
      <c r="O29" s="1134">
        <f t="shared" si="2"/>
        <v>0</v>
      </c>
      <c r="P29" s="1134">
        <f>O29/'1.5 Universal Data'!$F$35</f>
        <v>0</v>
      </c>
      <c r="Q29" s="266"/>
      <c r="R29" s="266"/>
      <c r="S29" s="266"/>
      <c r="T29" s="266"/>
      <c r="U29" s="266"/>
      <c r="V29" s="266"/>
      <c r="W29" s="266"/>
      <c r="X29" s="266"/>
      <c r="Y29" s="266"/>
      <c r="Z29" s="266"/>
      <c r="AA29" s="266"/>
      <c r="AB29" s="266"/>
      <c r="AC29" s="266"/>
      <c r="AD29" s="266"/>
      <c r="AE29" s="266"/>
    </row>
    <row r="30" spans="1:31" ht="13.5">
      <c r="B30" s="1129">
        <f t="shared" si="1"/>
        <v>-1</v>
      </c>
      <c r="D30" s="1130"/>
      <c r="E30" s="1130"/>
      <c r="F30" s="1131"/>
      <c r="G30" s="1130"/>
      <c r="H30" s="1130"/>
      <c r="I30" s="1130"/>
      <c r="J30" s="1132"/>
      <c r="K30" s="1132"/>
      <c r="L30" s="1130"/>
      <c r="N30" s="1133">
        <f t="shared" si="0"/>
        <v>0</v>
      </c>
      <c r="O30" s="1134">
        <f t="shared" si="2"/>
        <v>0</v>
      </c>
      <c r="P30" s="1134">
        <f>O30/'1.5 Universal Data'!$F$35</f>
        <v>0</v>
      </c>
      <c r="Q30" s="266"/>
      <c r="R30" s="266"/>
      <c r="S30" s="266"/>
      <c r="T30" s="266"/>
      <c r="U30" s="266"/>
      <c r="V30" s="266"/>
      <c r="W30" s="266"/>
      <c r="X30" s="266"/>
      <c r="Y30" s="266"/>
      <c r="Z30" s="266"/>
      <c r="AA30" s="266"/>
      <c r="AB30" s="266"/>
      <c r="AC30" s="266"/>
      <c r="AD30" s="266"/>
      <c r="AE30" s="266"/>
    </row>
    <row r="31" spans="1:31" ht="13.5">
      <c r="B31" s="1129">
        <f t="shared" si="1"/>
        <v>-1</v>
      </c>
      <c r="D31" s="1130"/>
      <c r="E31" s="1130"/>
      <c r="F31" s="1131"/>
      <c r="G31" s="1130"/>
      <c r="H31" s="1130"/>
      <c r="I31" s="1130"/>
      <c r="J31" s="1132"/>
      <c r="K31" s="1132"/>
      <c r="L31" s="1130"/>
      <c r="N31" s="1133">
        <f t="shared" si="0"/>
        <v>0</v>
      </c>
      <c r="O31" s="1134">
        <f t="shared" si="2"/>
        <v>0</v>
      </c>
      <c r="P31" s="1134">
        <f>O31/'1.5 Universal Data'!$F$35</f>
        <v>0</v>
      </c>
      <c r="Q31" s="266"/>
      <c r="R31" s="266"/>
      <c r="S31" s="266"/>
      <c r="T31" s="266"/>
      <c r="U31" s="266"/>
      <c r="V31" s="266"/>
      <c r="W31" s="266"/>
      <c r="X31" s="266"/>
      <c r="Y31" s="266"/>
      <c r="Z31" s="266"/>
      <c r="AA31" s="266"/>
      <c r="AB31" s="266"/>
      <c r="AC31" s="266"/>
      <c r="AD31" s="266"/>
      <c r="AE31" s="266"/>
    </row>
    <row r="32" spans="1:31" ht="13.5">
      <c r="B32" s="1129">
        <f t="shared" si="1"/>
        <v>-1</v>
      </c>
      <c r="D32" s="1130"/>
      <c r="E32" s="1130"/>
      <c r="F32" s="1131"/>
      <c r="G32" s="1130"/>
      <c r="H32" s="1130"/>
      <c r="I32" s="1130"/>
      <c r="J32" s="1132"/>
      <c r="K32" s="1132"/>
      <c r="L32" s="1130"/>
      <c r="N32" s="1133">
        <f t="shared" si="0"/>
        <v>0</v>
      </c>
      <c r="O32" s="1134">
        <f t="shared" si="2"/>
        <v>0</v>
      </c>
      <c r="P32" s="1134">
        <f>O32/'1.5 Universal Data'!$F$35</f>
        <v>0</v>
      </c>
      <c r="Q32" s="266"/>
      <c r="R32" s="266"/>
      <c r="S32" s="266"/>
      <c r="T32" s="266"/>
      <c r="U32" s="266"/>
      <c r="V32" s="266"/>
      <c r="W32" s="266"/>
      <c r="X32" s="266"/>
      <c r="Y32" s="266"/>
      <c r="Z32" s="266"/>
      <c r="AA32" s="266"/>
      <c r="AB32" s="266"/>
      <c r="AC32" s="266"/>
      <c r="AD32" s="266"/>
      <c r="AE32" s="266"/>
    </row>
    <row r="33" spans="2:31" ht="13.5">
      <c r="B33" s="1129">
        <f t="shared" si="1"/>
        <v>-1</v>
      </c>
      <c r="D33" s="1130"/>
      <c r="E33" s="1130"/>
      <c r="F33" s="1131"/>
      <c r="G33" s="1130"/>
      <c r="H33" s="1130"/>
      <c r="I33" s="1130"/>
      <c r="J33" s="1132"/>
      <c r="K33" s="1132"/>
      <c r="L33" s="1130"/>
      <c r="N33" s="1133">
        <f t="shared" si="0"/>
        <v>0</v>
      </c>
      <c r="O33" s="1134">
        <f t="shared" si="2"/>
        <v>0</v>
      </c>
      <c r="P33" s="1134">
        <f>O33/'1.5 Universal Data'!$F$35</f>
        <v>0</v>
      </c>
      <c r="Q33" s="266"/>
      <c r="R33" s="266"/>
      <c r="S33" s="266"/>
      <c r="T33" s="266"/>
      <c r="U33" s="266"/>
      <c r="V33" s="266"/>
      <c r="W33" s="266"/>
      <c r="X33" s="266"/>
      <c r="Y33" s="266"/>
      <c r="Z33" s="266"/>
      <c r="AA33" s="266"/>
      <c r="AB33" s="266"/>
      <c r="AC33" s="266"/>
      <c r="AD33" s="266"/>
      <c r="AE33" s="266"/>
    </row>
    <row r="34" spans="2:31" ht="13.5">
      <c r="B34" s="1129">
        <f t="shared" si="1"/>
        <v>-1</v>
      </c>
      <c r="D34" s="1130"/>
      <c r="E34" s="1130"/>
      <c r="F34" s="1131"/>
      <c r="G34" s="1130"/>
      <c r="H34" s="1130"/>
      <c r="I34" s="1130"/>
      <c r="J34" s="1132"/>
      <c r="K34" s="1132"/>
      <c r="L34" s="1130"/>
      <c r="N34" s="1133">
        <f t="shared" si="0"/>
        <v>0</v>
      </c>
      <c r="O34" s="1134">
        <f t="shared" si="2"/>
        <v>0</v>
      </c>
      <c r="P34" s="1134">
        <f>O34/'1.5 Universal Data'!$F$35</f>
        <v>0</v>
      </c>
      <c r="Q34" s="266"/>
      <c r="R34" s="266"/>
      <c r="S34" s="266"/>
      <c r="T34" s="266"/>
      <c r="U34" s="266"/>
      <c r="V34" s="266"/>
      <c r="W34" s="266"/>
      <c r="X34" s="266"/>
      <c r="Y34" s="266"/>
      <c r="Z34" s="266"/>
      <c r="AA34" s="266"/>
      <c r="AB34" s="266"/>
      <c r="AC34" s="266"/>
      <c r="AD34" s="266"/>
      <c r="AE34" s="266"/>
    </row>
    <row r="35" spans="2:31" ht="13.5">
      <c r="B35" s="1129">
        <f t="shared" si="1"/>
        <v>-1</v>
      </c>
      <c r="D35" s="1130"/>
      <c r="E35" s="1130"/>
      <c r="F35" s="1131"/>
      <c r="G35" s="1130"/>
      <c r="H35" s="1130"/>
      <c r="I35" s="1130"/>
      <c r="J35" s="1132"/>
      <c r="K35" s="1132"/>
      <c r="L35" s="1130"/>
      <c r="N35" s="1133">
        <f t="shared" si="0"/>
        <v>0</v>
      </c>
      <c r="O35" s="1134">
        <f t="shared" si="2"/>
        <v>0</v>
      </c>
      <c r="P35" s="1134">
        <f>O35/'1.5 Universal Data'!$F$35</f>
        <v>0</v>
      </c>
      <c r="Q35" s="266"/>
      <c r="R35" s="266"/>
      <c r="S35" s="266"/>
      <c r="T35" s="266"/>
      <c r="U35" s="266"/>
      <c r="V35" s="266"/>
      <c r="W35" s="266"/>
      <c r="X35" s="266"/>
      <c r="Y35" s="266"/>
      <c r="Z35" s="266"/>
      <c r="AA35" s="266"/>
      <c r="AB35" s="266"/>
      <c r="AC35" s="266"/>
      <c r="AD35" s="266"/>
      <c r="AE35" s="266"/>
    </row>
    <row r="36" spans="2:31" ht="13.5">
      <c r="B36" s="1129">
        <f t="shared" si="1"/>
        <v>-1</v>
      </c>
      <c r="D36" s="1130"/>
      <c r="E36" s="1130"/>
      <c r="F36" s="1131"/>
      <c r="G36" s="1130"/>
      <c r="H36" s="1130"/>
      <c r="I36" s="1130"/>
      <c r="J36" s="1132"/>
      <c r="K36" s="1132"/>
      <c r="L36" s="1130"/>
      <c r="N36" s="1133">
        <f t="shared" si="0"/>
        <v>0</v>
      </c>
      <c r="O36" s="1134">
        <f t="shared" si="2"/>
        <v>0</v>
      </c>
      <c r="P36" s="1134">
        <f>O36/'1.5 Universal Data'!$F$35</f>
        <v>0</v>
      </c>
      <c r="Q36" s="266"/>
      <c r="R36" s="266"/>
      <c r="S36" s="266"/>
      <c r="T36" s="266"/>
      <c r="U36" s="266"/>
      <c r="V36" s="266"/>
      <c r="W36" s="266"/>
      <c r="X36" s="266"/>
      <c r="Y36" s="266"/>
      <c r="Z36" s="266"/>
      <c r="AA36" s="266"/>
      <c r="AB36" s="266"/>
      <c r="AC36" s="266"/>
      <c r="AD36" s="266"/>
      <c r="AE36" s="266"/>
    </row>
    <row r="37" spans="2:31" ht="13.5">
      <c r="B37" s="1129">
        <f t="shared" si="1"/>
        <v>-1</v>
      </c>
      <c r="D37" s="1130"/>
      <c r="E37" s="1130"/>
      <c r="F37" s="1131"/>
      <c r="G37" s="1130"/>
      <c r="H37" s="1130"/>
      <c r="I37" s="1130"/>
      <c r="J37" s="1132"/>
      <c r="K37" s="1132"/>
      <c r="L37" s="1130"/>
      <c r="N37" s="1133">
        <f t="shared" si="0"/>
        <v>0</v>
      </c>
      <c r="O37" s="1134">
        <f t="shared" si="2"/>
        <v>0</v>
      </c>
      <c r="P37" s="1134">
        <f>O37/'1.5 Universal Data'!$F$35</f>
        <v>0</v>
      </c>
      <c r="Q37" s="266"/>
      <c r="R37" s="266"/>
      <c r="S37" s="266"/>
      <c r="T37" s="266"/>
      <c r="U37" s="266"/>
      <c r="V37" s="266"/>
      <c r="W37" s="266"/>
      <c r="X37" s="266"/>
      <c r="Y37" s="266"/>
      <c r="Z37" s="266"/>
      <c r="AA37" s="266"/>
      <c r="AB37" s="266"/>
      <c r="AC37" s="266"/>
      <c r="AD37" s="266"/>
      <c r="AE37" s="266"/>
    </row>
    <row r="38" spans="2:31" ht="13.5">
      <c r="B38" s="1129">
        <f t="shared" si="1"/>
        <v>-1</v>
      </c>
      <c r="D38" s="1130"/>
      <c r="E38" s="1130"/>
      <c r="F38" s="1131"/>
      <c r="G38" s="1130"/>
      <c r="H38" s="1130"/>
      <c r="I38" s="1130"/>
      <c r="J38" s="1132"/>
      <c r="K38" s="1132"/>
      <c r="L38" s="1130"/>
      <c r="N38" s="1133">
        <f t="shared" si="0"/>
        <v>0</v>
      </c>
      <c r="O38" s="1134">
        <f t="shared" si="2"/>
        <v>0</v>
      </c>
      <c r="P38" s="1134">
        <f>O38/'1.5 Universal Data'!$F$35</f>
        <v>0</v>
      </c>
      <c r="Q38" s="266"/>
      <c r="R38" s="266"/>
      <c r="S38" s="266"/>
      <c r="T38" s="266"/>
      <c r="U38" s="266"/>
      <c r="V38" s="266"/>
      <c r="W38" s="266"/>
      <c r="X38" s="266"/>
      <c r="Y38" s="266"/>
      <c r="Z38" s="266"/>
      <c r="AA38" s="266"/>
      <c r="AB38" s="266"/>
      <c r="AC38" s="266"/>
      <c r="AD38" s="266"/>
      <c r="AE38" s="266"/>
    </row>
    <row r="39" spans="2:31" ht="13.5">
      <c r="B39" s="1129">
        <f t="shared" si="1"/>
        <v>-1</v>
      </c>
      <c r="D39" s="1130"/>
      <c r="E39" s="1130"/>
      <c r="F39" s="1131"/>
      <c r="G39" s="1130"/>
      <c r="H39" s="1130"/>
      <c r="I39" s="1130"/>
      <c r="J39" s="1132"/>
      <c r="K39" s="1132"/>
      <c r="L39" s="1130"/>
      <c r="N39" s="1133">
        <f t="shared" si="0"/>
        <v>0</v>
      </c>
      <c r="O39" s="1134">
        <f t="shared" si="2"/>
        <v>0</v>
      </c>
      <c r="P39" s="1134">
        <f>O39/'1.5 Universal Data'!$F$35</f>
        <v>0</v>
      </c>
      <c r="Q39" s="266"/>
      <c r="R39" s="266"/>
      <c r="S39" s="266"/>
      <c r="T39" s="266"/>
      <c r="U39" s="266"/>
      <c r="V39" s="266"/>
      <c r="W39" s="266"/>
      <c r="X39" s="266"/>
      <c r="Y39" s="266"/>
      <c r="Z39" s="266"/>
      <c r="AA39" s="266"/>
      <c r="AB39" s="266"/>
      <c r="AC39" s="266"/>
      <c r="AD39" s="266"/>
      <c r="AE39" s="266"/>
    </row>
    <row r="40" spans="2:31" ht="13.5">
      <c r="B40" s="1129">
        <f t="shared" si="1"/>
        <v>-1</v>
      </c>
      <c r="D40" s="1130"/>
      <c r="E40" s="1130"/>
      <c r="F40" s="1131"/>
      <c r="G40" s="1130"/>
      <c r="H40" s="1130"/>
      <c r="I40" s="1130"/>
      <c r="J40" s="1132"/>
      <c r="K40" s="1132"/>
      <c r="L40" s="1130"/>
      <c r="N40" s="1133">
        <f t="shared" si="0"/>
        <v>0</v>
      </c>
      <c r="O40" s="1134">
        <f t="shared" si="2"/>
        <v>0</v>
      </c>
      <c r="P40" s="1134">
        <f>O40/'1.5 Universal Data'!$F$35</f>
        <v>0</v>
      </c>
      <c r="Q40" s="266"/>
      <c r="R40" s="266"/>
      <c r="S40" s="266"/>
      <c r="T40" s="266"/>
      <c r="U40" s="266"/>
      <c r="V40" s="266"/>
      <c r="W40" s="266"/>
      <c r="X40" s="266"/>
      <c r="Y40" s="266"/>
      <c r="Z40" s="266"/>
      <c r="AA40" s="266"/>
      <c r="AB40" s="266"/>
      <c r="AC40" s="266"/>
      <c r="AD40" s="266"/>
      <c r="AE40" s="266"/>
    </row>
    <row r="41" spans="2:31" ht="13.5">
      <c r="B41" s="1129">
        <f t="shared" si="1"/>
        <v>-1</v>
      </c>
      <c r="D41" s="1130"/>
      <c r="E41" s="1130"/>
      <c r="F41" s="1131"/>
      <c r="G41" s="1130"/>
      <c r="H41" s="1130"/>
      <c r="I41" s="1130"/>
      <c r="J41" s="1132"/>
      <c r="K41" s="1132"/>
      <c r="L41" s="1130"/>
      <c r="N41" s="1133">
        <f t="shared" si="0"/>
        <v>0</v>
      </c>
      <c r="O41" s="1134">
        <f t="shared" si="2"/>
        <v>0</v>
      </c>
      <c r="P41" s="1134">
        <f>O41/'1.5 Universal Data'!$F$35</f>
        <v>0</v>
      </c>
      <c r="Q41" s="266"/>
      <c r="R41" s="266"/>
      <c r="S41" s="266"/>
      <c r="T41" s="266"/>
      <c r="U41" s="266"/>
      <c r="V41" s="266"/>
      <c r="W41" s="266"/>
      <c r="X41" s="266"/>
      <c r="Y41" s="266"/>
      <c r="Z41" s="266"/>
      <c r="AA41" s="266"/>
      <c r="AB41" s="266"/>
      <c r="AC41" s="266"/>
      <c r="AD41" s="266"/>
      <c r="AE41" s="266"/>
    </row>
    <row r="42" spans="2:31" ht="13.5">
      <c r="B42" s="1129">
        <f t="shared" si="1"/>
        <v>-1</v>
      </c>
      <c r="D42" s="1130"/>
      <c r="E42" s="1130"/>
      <c r="F42" s="1131"/>
      <c r="G42" s="1130"/>
      <c r="H42" s="1130"/>
      <c r="I42" s="1130"/>
      <c r="J42" s="1132"/>
      <c r="K42" s="1132"/>
      <c r="L42" s="1130"/>
      <c r="N42" s="1133">
        <f t="shared" si="0"/>
        <v>0</v>
      </c>
      <c r="O42" s="1134">
        <f t="shared" si="2"/>
        <v>0</v>
      </c>
      <c r="P42" s="1134">
        <f>O42/'1.5 Universal Data'!$F$35</f>
        <v>0</v>
      </c>
      <c r="Q42" s="266"/>
      <c r="R42" s="266"/>
      <c r="S42" s="266"/>
      <c r="T42" s="266"/>
      <c r="U42" s="266"/>
      <c r="V42" s="266"/>
      <c r="W42" s="266"/>
      <c r="X42" s="266"/>
      <c r="Y42" s="266"/>
      <c r="Z42" s="266"/>
      <c r="AA42" s="266"/>
      <c r="AB42" s="266"/>
      <c r="AC42" s="266"/>
      <c r="AD42" s="266"/>
      <c r="AE42" s="266"/>
    </row>
    <row r="43" spans="2:31" ht="13.5">
      <c r="B43" s="1129">
        <f t="shared" si="1"/>
        <v>-1</v>
      </c>
      <c r="D43" s="1130"/>
      <c r="E43" s="1130"/>
      <c r="F43" s="1131"/>
      <c r="G43" s="1130"/>
      <c r="H43" s="1130"/>
      <c r="I43" s="1130"/>
      <c r="J43" s="1132"/>
      <c r="K43" s="1132"/>
      <c r="L43" s="1130"/>
      <c r="N43" s="1133">
        <f t="shared" si="0"/>
        <v>0</v>
      </c>
      <c r="O43" s="1134">
        <f t="shared" si="2"/>
        <v>0</v>
      </c>
      <c r="P43" s="1134">
        <f>O43/'1.5 Universal Data'!$F$35</f>
        <v>0</v>
      </c>
      <c r="Q43" s="266"/>
      <c r="R43" s="266"/>
      <c r="S43" s="266"/>
      <c r="T43" s="266"/>
      <c r="U43" s="266"/>
      <c r="V43" s="266"/>
      <c r="W43" s="266"/>
      <c r="X43" s="266"/>
      <c r="Y43" s="266"/>
      <c r="Z43" s="266"/>
      <c r="AA43" s="266"/>
      <c r="AB43" s="266"/>
      <c r="AC43" s="266"/>
      <c r="AD43" s="266"/>
      <c r="AE43" s="266"/>
    </row>
    <row r="44" spans="2:31" ht="13.5">
      <c r="B44" s="1129">
        <f t="shared" si="1"/>
        <v>-1</v>
      </c>
      <c r="D44" s="1130"/>
      <c r="E44" s="1130"/>
      <c r="F44" s="1131"/>
      <c r="G44" s="1130"/>
      <c r="H44" s="1130"/>
      <c r="I44" s="1130"/>
      <c r="J44" s="1132"/>
      <c r="K44" s="1132"/>
      <c r="L44" s="1130"/>
      <c r="N44" s="1133">
        <f t="shared" si="0"/>
        <v>0</v>
      </c>
      <c r="O44" s="1134">
        <f t="shared" si="2"/>
        <v>0</v>
      </c>
      <c r="P44" s="1134">
        <f>O44/'1.5 Universal Data'!$F$35</f>
        <v>0</v>
      </c>
      <c r="Q44" s="266"/>
      <c r="R44" s="266"/>
      <c r="S44" s="266"/>
      <c r="T44" s="266"/>
      <c r="U44" s="266"/>
      <c r="V44" s="266"/>
      <c r="W44" s="266"/>
      <c r="X44" s="266"/>
      <c r="Y44" s="266"/>
      <c r="Z44" s="266"/>
      <c r="AA44" s="266"/>
      <c r="AB44" s="266"/>
      <c r="AC44" s="266"/>
      <c r="AD44" s="266"/>
      <c r="AE44" s="266"/>
    </row>
    <row r="45" spans="2:31" ht="13.5">
      <c r="B45" s="1129">
        <f t="shared" si="1"/>
        <v>-1</v>
      </c>
      <c r="D45" s="1130"/>
      <c r="E45" s="1130"/>
      <c r="F45" s="1131"/>
      <c r="G45" s="1130"/>
      <c r="H45" s="1130"/>
      <c r="I45" s="1130"/>
      <c r="J45" s="1132"/>
      <c r="K45" s="1132"/>
      <c r="L45" s="1130"/>
      <c r="N45" s="1133">
        <f t="shared" si="0"/>
        <v>0</v>
      </c>
      <c r="O45" s="1134">
        <f t="shared" si="2"/>
        <v>0</v>
      </c>
      <c r="P45" s="1134">
        <f>O45/'1.5 Universal Data'!$F$35</f>
        <v>0</v>
      </c>
      <c r="Q45" s="266"/>
      <c r="R45" s="266"/>
      <c r="S45" s="266"/>
      <c r="T45" s="266"/>
      <c r="U45" s="266"/>
      <c r="V45" s="266"/>
      <c r="W45" s="266"/>
      <c r="X45" s="266"/>
      <c r="Y45" s="266"/>
      <c r="Z45" s="266"/>
      <c r="AA45" s="266"/>
      <c r="AB45" s="266"/>
      <c r="AC45" s="266"/>
      <c r="AD45" s="266"/>
      <c r="AE45" s="266"/>
    </row>
    <row r="46" spans="2:31" ht="13.5">
      <c r="B46" s="1129">
        <f t="shared" si="1"/>
        <v>-1</v>
      </c>
      <c r="D46" s="1130"/>
      <c r="E46" s="1130"/>
      <c r="F46" s="1131"/>
      <c r="G46" s="1130"/>
      <c r="H46" s="1130"/>
      <c r="I46" s="1130"/>
      <c r="J46" s="1132"/>
      <c r="K46" s="1132"/>
      <c r="L46" s="1130"/>
      <c r="N46" s="1133">
        <f t="shared" si="0"/>
        <v>0</v>
      </c>
      <c r="O46" s="1134">
        <f t="shared" si="2"/>
        <v>0</v>
      </c>
      <c r="P46" s="1134">
        <f>O46/'1.5 Universal Data'!$F$35</f>
        <v>0</v>
      </c>
      <c r="Q46" s="266"/>
      <c r="R46" s="266"/>
      <c r="S46" s="266"/>
      <c r="T46" s="266"/>
      <c r="U46" s="266"/>
      <c r="V46" s="266"/>
      <c r="W46" s="266"/>
      <c r="X46" s="266"/>
      <c r="Y46" s="266"/>
      <c r="Z46" s="266"/>
      <c r="AA46" s="266"/>
      <c r="AB46" s="266"/>
      <c r="AC46" s="266"/>
      <c r="AD46" s="266"/>
      <c r="AE46" s="266"/>
    </row>
    <row r="47" spans="2:31" ht="13.5">
      <c r="B47" s="1129">
        <f t="shared" si="1"/>
        <v>-1</v>
      </c>
      <c r="D47" s="1130"/>
      <c r="E47" s="1130"/>
      <c r="F47" s="1131"/>
      <c r="G47" s="1130"/>
      <c r="H47" s="1130"/>
      <c r="I47" s="1130"/>
      <c r="J47" s="1132"/>
      <c r="K47" s="1132"/>
      <c r="L47" s="1130"/>
      <c r="N47" s="1133">
        <f t="shared" si="0"/>
        <v>0</v>
      </c>
      <c r="O47" s="1134">
        <f t="shared" si="2"/>
        <v>0</v>
      </c>
      <c r="P47" s="1134">
        <f>O47/'1.5 Universal Data'!$F$35</f>
        <v>0</v>
      </c>
      <c r="Q47" s="266"/>
      <c r="R47" s="266"/>
      <c r="S47" s="266"/>
      <c r="T47" s="266"/>
      <c r="U47" s="266"/>
      <c r="V47" s="266"/>
      <c r="W47" s="266"/>
      <c r="X47" s="266"/>
      <c r="Y47" s="266"/>
      <c r="Z47" s="266"/>
      <c r="AA47" s="266"/>
      <c r="AB47" s="266"/>
      <c r="AC47" s="266"/>
      <c r="AD47" s="266"/>
      <c r="AE47" s="266"/>
    </row>
    <row r="48" spans="2:31" ht="13.5">
      <c r="B48" s="1129">
        <f t="shared" si="1"/>
        <v>-1</v>
      </c>
      <c r="D48" s="1130"/>
      <c r="E48" s="1130"/>
      <c r="F48" s="1131"/>
      <c r="G48" s="1130"/>
      <c r="H48" s="1130"/>
      <c r="I48" s="1130"/>
      <c r="J48" s="1132"/>
      <c r="K48" s="1132"/>
      <c r="L48" s="1130"/>
      <c r="N48" s="1133">
        <f t="shared" si="0"/>
        <v>0</v>
      </c>
      <c r="O48" s="1134">
        <f t="shared" si="2"/>
        <v>0</v>
      </c>
      <c r="P48" s="1134">
        <f>O48/'1.5 Universal Data'!$F$35</f>
        <v>0</v>
      </c>
      <c r="Q48" s="266"/>
      <c r="R48" s="266"/>
      <c r="S48" s="266"/>
      <c r="T48" s="266"/>
      <c r="U48" s="266"/>
      <c r="V48" s="266"/>
      <c r="W48" s="266"/>
      <c r="X48" s="266"/>
      <c r="Y48" s="266"/>
      <c r="Z48" s="266"/>
      <c r="AA48" s="266"/>
      <c r="AB48" s="266"/>
      <c r="AC48" s="266"/>
      <c r="AD48" s="266"/>
      <c r="AE48" s="266"/>
    </row>
    <row r="49" spans="2:31" ht="13.5">
      <c r="B49" s="1129">
        <f t="shared" si="1"/>
        <v>-1</v>
      </c>
      <c r="D49" s="1130"/>
      <c r="E49" s="1130"/>
      <c r="F49" s="1131"/>
      <c r="G49" s="1130"/>
      <c r="H49" s="1130"/>
      <c r="I49" s="1130"/>
      <c r="J49" s="1132"/>
      <c r="K49" s="1132"/>
      <c r="L49" s="1130"/>
      <c r="N49" s="1133">
        <f t="shared" si="0"/>
        <v>0</v>
      </c>
      <c r="O49" s="1134">
        <f t="shared" si="2"/>
        <v>0</v>
      </c>
      <c r="P49" s="1134">
        <f>O49/'1.5 Universal Data'!$F$35</f>
        <v>0</v>
      </c>
      <c r="Q49" s="266"/>
      <c r="R49" s="266"/>
      <c r="S49" s="266"/>
      <c r="T49" s="266"/>
      <c r="U49" s="266"/>
      <c r="V49" s="266"/>
      <c r="W49" s="266"/>
      <c r="X49" s="266"/>
      <c r="Y49" s="266"/>
      <c r="Z49" s="266"/>
      <c r="AA49" s="266"/>
      <c r="AB49" s="266"/>
      <c r="AC49" s="266"/>
      <c r="AD49" s="266"/>
      <c r="AE49" s="266"/>
    </row>
    <row r="50" spans="2:31" ht="13.5">
      <c r="B50" s="1129">
        <f t="shared" si="1"/>
        <v>-1</v>
      </c>
      <c r="D50" s="1130"/>
      <c r="E50" s="1130"/>
      <c r="F50" s="1131"/>
      <c r="G50" s="1130"/>
      <c r="H50" s="1130"/>
      <c r="I50" s="1130"/>
      <c r="J50" s="1132"/>
      <c r="K50" s="1132"/>
      <c r="L50" s="1130"/>
      <c r="N50" s="1133">
        <f t="shared" si="0"/>
        <v>0</v>
      </c>
      <c r="O50" s="1134">
        <f t="shared" si="2"/>
        <v>0</v>
      </c>
      <c r="P50" s="1134">
        <f>O50/'1.5 Universal Data'!$F$35</f>
        <v>0</v>
      </c>
      <c r="Q50" s="266"/>
      <c r="R50" s="266"/>
      <c r="S50" s="266"/>
      <c r="T50" s="266"/>
      <c r="U50" s="266"/>
      <c r="V50" s="266"/>
      <c r="W50" s="266"/>
      <c r="X50" s="266"/>
      <c r="Y50" s="266"/>
      <c r="Z50" s="266"/>
      <c r="AA50" s="266"/>
      <c r="AB50" s="266"/>
      <c r="AC50" s="266"/>
      <c r="AD50" s="266"/>
      <c r="AE50" s="266"/>
    </row>
    <row r="51" spans="2:31" ht="13.5">
      <c r="B51" s="1129">
        <f t="shared" si="1"/>
        <v>-1</v>
      </c>
      <c r="D51" s="1130"/>
      <c r="E51" s="1130"/>
      <c r="F51" s="1131"/>
      <c r="G51" s="1130"/>
      <c r="H51" s="1130"/>
      <c r="I51" s="1130"/>
      <c r="J51" s="1132"/>
      <c r="K51" s="1132"/>
      <c r="L51" s="1130"/>
      <c r="N51" s="1133">
        <f t="shared" si="0"/>
        <v>0</v>
      </c>
      <c r="O51" s="1134">
        <f t="shared" si="2"/>
        <v>0</v>
      </c>
      <c r="P51" s="1134">
        <f>O51/'1.5 Universal Data'!$F$35</f>
        <v>0</v>
      </c>
      <c r="Q51" s="266"/>
      <c r="R51" s="266"/>
      <c r="S51" s="266"/>
      <c r="T51" s="266"/>
      <c r="U51" s="266"/>
      <c r="V51" s="266"/>
      <c r="W51" s="266"/>
      <c r="X51" s="266"/>
      <c r="Y51" s="266"/>
      <c r="Z51" s="266"/>
      <c r="AA51" s="266"/>
      <c r="AB51" s="266"/>
      <c r="AC51" s="266"/>
      <c r="AD51" s="266"/>
      <c r="AE51" s="266"/>
    </row>
    <row r="52" spans="2:31" ht="13.5">
      <c r="B52" s="1129">
        <f t="shared" si="1"/>
        <v>-1</v>
      </c>
      <c r="D52" s="1130"/>
      <c r="E52" s="1130"/>
      <c r="F52" s="1131"/>
      <c r="G52" s="1130"/>
      <c r="H52" s="1130"/>
      <c r="I52" s="1130"/>
      <c r="J52" s="1132"/>
      <c r="K52" s="1132"/>
      <c r="L52" s="1130"/>
      <c r="N52" s="1133">
        <f t="shared" si="0"/>
        <v>0</v>
      </c>
      <c r="O52" s="1134">
        <f t="shared" si="2"/>
        <v>0</v>
      </c>
      <c r="P52" s="1134">
        <f>O52/'1.5 Universal Data'!$F$35</f>
        <v>0</v>
      </c>
      <c r="Q52" s="266"/>
      <c r="R52" s="266"/>
      <c r="S52" s="266"/>
      <c r="T52" s="266"/>
      <c r="U52" s="266"/>
      <c r="V52" s="266"/>
      <c r="W52" s="266"/>
      <c r="X52" s="266"/>
      <c r="Y52" s="266"/>
      <c r="Z52" s="266"/>
      <c r="AA52" s="266"/>
      <c r="AB52" s="266"/>
      <c r="AC52" s="266"/>
      <c r="AD52" s="266"/>
      <c r="AE52" s="266"/>
    </row>
    <row r="53" spans="2:31" ht="13.5">
      <c r="B53" s="1129">
        <f t="shared" si="1"/>
        <v>-1</v>
      </c>
      <c r="D53" s="1130"/>
      <c r="E53" s="1130"/>
      <c r="F53" s="1131"/>
      <c r="G53" s="1130"/>
      <c r="H53" s="1130"/>
      <c r="I53" s="1130"/>
      <c r="J53" s="1132"/>
      <c r="K53" s="1132"/>
      <c r="L53" s="1130"/>
      <c r="N53" s="1133">
        <f t="shared" si="0"/>
        <v>0</v>
      </c>
      <c r="O53" s="1134">
        <f t="shared" si="2"/>
        <v>0</v>
      </c>
      <c r="P53" s="1134">
        <f>O53/'1.5 Universal Data'!$F$35</f>
        <v>0</v>
      </c>
      <c r="Q53" s="266"/>
      <c r="R53" s="266"/>
      <c r="S53" s="266"/>
      <c r="T53" s="266"/>
      <c r="U53" s="266"/>
      <c r="V53" s="266"/>
      <c r="W53" s="266"/>
      <c r="X53" s="266"/>
      <c r="Y53" s="266"/>
      <c r="Z53" s="266"/>
      <c r="AA53" s="266"/>
      <c r="AB53" s="266"/>
      <c r="AC53" s="266"/>
      <c r="AD53" s="266"/>
      <c r="AE53" s="266"/>
    </row>
    <row r="54" spans="2:31" ht="13.5">
      <c r="B54" s="1129">
        <f t="shared" si="1"/>
        <v>-1</v>
      </c>
      <c r="D54" s="1130"/>
      <c r="E54" s="1130"/>
      <c r="F54" s="1131"/>
      <c r="G54" s="1130"/>
      <c r="H54" s="1130"/>
      <c r="I54" s="1130"/>
      <c r="J54" s="1132"/>
      <c r="K54" s="1132"/>
      <c r="L54" s="1130"/>
      <c r="N54" s="1133">
        <f t="shared" si="0"/>
        <v>0</v>
      </c>
      <c r="O54" s="1134">
        <f t="shared" si="2"/>
        <v>0</v>
      </c>
      <c r="P54" s="1134">
        <f>O54/'1.5 Universal Data'!$F$35</f>
        <v>0</v>
      </c>
      <c r="Q54" s="266"/>
      <c r="R54" s="266"/>
      <c r="S54" s="266"/>
      <c r="T54" s="266"/>
      <c r="U54" s="266"/>
      <c r="V54" s="266"/>
      <c r="W54" s="266"/>
      <c r="X54" s="266"/>
      <c r="Y54" s="266"/>
      <c r="Z54" s="266"/>
      <c r="AA54" s="266"/>
      <c r="AB54" s="266"/>
      <c r="AC54" s="266"/>
      <c r="AD54" s="266"/>
      <c r="AE54" s="266"/>
    </row>
    <row r="55" spans="2:31" ht="13.5">
      <c r="B55" s="1129">
        <f t="shared" si="1"/>
        <v>-1</v>
      </c>
      <c r="D55" s="1130"/>
      <c r="E55" s="1130"/>
      <c r="F55" s="1131"/>
      <c r="G55" s="1130"/>
      <c r="H55" s="1130"/>
      <c r="I55" s="1130"/>
      <c r="J55" s="1132"/>
      <c r="K55" s="1132"/>
      <c r="L55" s="1130"/>
      <c r="N55" s="1133">
        <f t="shared" si="0"/>
        <v>0</v>
      </c>
      <c r="O55" s="1134">
        <f t="shared" si="2"/>
        <v>0</v>
      </c>
      <c r="P55" s="1134">
        <f>O55/'1.5 Universal Data'!$F$35</f>
        <v>0</v>
      </c>
      <c r="Q55" s="266"/>
      <c r="R55" s="266"/>
      <c r="S55" s="266"/>
      <c r="T55" s="266"/>
      <c r="U55" s="266"/>
      <c r="V55" s="266"/>
      <c r="W55" s="266"/>
      <c r="X55" s="266"/>
      <c r="Y55" s="266"/>
      <c r="Z55" s="266"/>
      <c r="AA55" s="266"/>
      <c r="AB55" s="266"/>
      <c r="AC55" s="266"/>
      <c r="AD55" s="266"/>
      <c r="AE55" s="266"/>
    </row>
    <row r="56" spans="2:31" ht="13.5">
      <c r="B56" s="1129">
        <f t="shared" si="1"/>
        <v>-1</v>
      </c>
      <c r="D56" s="1130"/>
      <c r="E56" s="1130"/>
      <c r="F56" s="1131"/>
      <c r="G56" s="1130"/>
      <c r="H56" s="1130"/>
      <c r="I56" s="1130"/>
      <c r="J56" s="1132"/>
      <c r="K56" s="1132"/>
      <c r="L56" s="1130"/>
      <c r="N56" s="1133">
        <f t="shared" si="0"/>
        <v>0</v>
      </c>
      <c r="O56" s="1134">
        <f t="shared" si="2"/>
        <v>0</v>
      </c>
      <c r="P56" s="1134">
        <f>O56/'1.5 Universal Data'!$F$35</f>
        <v>0</v>
      </c>
      <c r="Q56" s="266"/>
      <c r="R56" s="266"/>
      <c r="S56" s="266"/>
      <c r="T56" s="266"/>
      <c r="U56" s="266"/>
      <c r="V56" s="266"/>
      <c r="W56" s="266"/>
      <c r="X56" s="266"/>
      <c r="Y56" s="266"/>
      <c r="Z56" s="266"/>
      <c r="AA56" s="266"/>
      <c r="AB56" s="266"/>
      <c r="AC56" s="266"/>
      <c r="AD56" s="266"/>
      <c r="AE56" s="266"/>
    </row>
    <row r="57" spans="2:31" ht="13.5">
      <c r="B57" s="1129">
        <f t="shared" si="1"/>
        <v>-1</v>
      </c>
      <c r="D57" s="1130"/>
      <c r="E57" s="1130"/>
      <c r="F57" s="1131"/>
      <c r="G57" s="1130"/>
      <c r="H57" s="1130"/>
      <c r="I57" s="1130"/>
      <c r="J57" s="1132"/>
      <c r="K57" s="1132"/>
      <c r="L57" s="1130"/>
      <c r="N57" s="1133">
        <f t="shared" si="0"/>
        <v>0</v>
      </c>
      <c r="O57" s="1134">
        <f t="shared" si="2"/>
        <v>0</v>
      </c>
      <c r="P57" s="1134">
        <f>O57/'1.5 Universal Data'!$F$35</f>
        <v>0</v>
      </c>
      <c r="Q57" s="266"/>
      <c r="R57" s="266"/>
      <c r="S57" s="266"/>
      <c r="T57" s="266"/>
      <c r="U57" s="266"/>
      <c r="V57" s="266"/>
      <c r="W57" s="266"/>
      <c r="X57" s="266"/>
      <c r="Y57" s="266"/>
      <c r="Z57" s="266"/>
      <c r="AA57" s="266"/>
      <c r="AB57" s="266"/>
      <c r="AC57" s="266"/>
      <c r="AD57" s="266"/>
      <c r="AE57" s="266"/>
    </row>
    <row r="58" spans="2:31" ht="13.5">
      <c r="B58" s="1129">
        <f t="shared" si="1"/>
        <v>-1</v>
      </c>
      <c r="D58" s="1130"/>
      <c r="E58" s="1130"/>
      <c r="F58" s="1131"/>
      <c r="G58" s="1130"/>
      <c r="H58" s="1130"/>
      <c r="I58" s="1130"/>
      <c r="J58" s="1132"/>
      <c r="K58" s="1132"/>
      <c r="L58" s="1130"/>
      <c r="N58" s="1133">
        <f t="shared" si="0"/>
        <v>0</v>
      </c>
      <c r="O58" s="1134">
        <f t="shared" si="2"/>
        <v>0</v>
      </c>
      <c r="P58" s="1134">
        <f>O58/'1.5 Universal Data'!$F$35</f>
        <v>0</v>
      </c>
      <c r="Q58" s="266"/>
      <c r="R58" s="266"/>
      <c r="S58" s="266"/>
      <c r="T58" s="266"/>
      <c r="U58" s="266"/>
      <c r="V58" s="266"/>
      <c r="W58" s="266"/>
      <c r="X58" s="266"/>
      <c r="Y58" s="266"/>
      <c r="Z58" s="266"/>
      <c r="AA58" s="266"/>
      <c r="AB58" s="266"/>
      <c r="AC58" s="266"/>
      <c r="AD58" s="266"/>
      <c r="AE58" s="266"/>
    </row>
    <row r="59" spans="2:31" ht="13.5">
      <c r="B59" s="1129">
        <f t="shared" si="1"/>
        <v>-1</v>
      </c>
      <c r="D59" s="1130"/>
      <c r="E59" s="1130"/>
      <c r="F59" s="1131"/>
      <c r="G59" s="1130"/>
      <c r="H59" s="1130"/>
      <c r="I59" s="1130"/>
      <c r="J59" s="1132"/>
      <c r="K59" s="1132"/>
      <c r="L59" s="1130"/>
      <c r="N59" s="1133">
        <f t="shared" si="0"/>
        <v>0</v>
      </c>
      <c r="O59" s="1134">
        <f t="shared" si="2"/>
        <v>0</v>
      </c>
      <c r="P59" s="1134">
        <f>O59/'1.5 Universal Data'!$F$35</f>
        <v>0</v>
      </c>
      <c r="Q59" s="266"/>
      <c r="R59" s="266"/>
      <c r="S59" s="266"/>
      <c r="T59" s="266"/>
      <c r="U59" s="266"/>
      <c r="V59" s="266"/>
      <c r="W59" s="266"/>
      <c r="X59" s="266"/>
      <c r="Y59" s="266"/>
      <c r="Z59" s="266"/>
      <c r="AA59" s="266"/>
      <c r="AB59" s="266"/>
      <c r="AC59" s="266"/>
      <c r="AD59" s="266"/>
      <c r="AE59" s="266"/>
    </row>
    <row r="60" spans="2:31" ht="13.5">
      <c r="B60" s="1129">
        <f t="shared" si="1"/>
        <v>-1</v>
      </c>
      <c r="D60" s="1130"/>
      <c r="E60" s="1130"/>
      <c r="F60" s="1131"/>
      <c r="G60" s="1130"/>
      <c r="H60" s="1130"/>
      <c r="I60" s="1130"/>
      <c r="J60" s="1132"/>
      <c r="K60" s="1132"/>
      <c r="L60" s="1130"/>
      <c r="N60" s="1133">
        <f t="shared" si="0"/>
        <v>0</v>
      </c>
      <c r="O60" s="1134">
        <f t="shared" si="2"/>
        <v>0</v>
      </c>
      <c r="P60" s="1134">
        <f>O60/'1.5 Universal Data'!$F$35</f>
        <v>0</v>
      </c>
      <c r="Q60" s="266"/>
      <c r="R60" s="266"/>
      <c r="S60" s="266"/>
      <c r="T60" s="266"/>
      <c r="U60" s="266"/>
      <c r="V60" s="266"/>
      <c r="W60" s="266"/>
      <c r="X60" s="266"/>
      <c r="Y60" s="266"/>
      <c r="Z60" s="266"/>
      <c r="AA60" s="266"/>
      <c r="AB60" s="266"/>
      <c r="AC60" s="266"/>
      <c r="AD60" s="266"/>
      <c r="AE60" s="266"/>
    </row>
    <row r="61" spans="2:31" ht="13.5">
      <c r="B61" s="1129">
        <f t="shared" si="1"/>
        <v>-1</v>
      </c>
      <c r="D61" s="1130"/>
      <c r="E61" s="1130"/>
      <c r="F61" s="1131"/>
      <c r="G61" s="1130"/>
      <c r="H61" s="1130"/>
      <c r="I61" s="1130"/>
      <c r="J61" s="1132"/>
      <c r="K61" s="1132"/>
      <c r="L61" s="1130"/>
      <c r="N61" s="1133">
        <f t="shared" si="0"/>
        <v>0</v>
      </c>
      <c r="O61" s="1134">
        <f t="shared" si="2"/>
        <v>0</v>
      </c>
      <c r="P61" s="1134">
        <f>O61/'1.5 Universal Data'!$F$35</f>
        <v>0</v>
      </c>
      <c r="Q61" s="266"/>
      <c r="R61" s="266"/>
      <c r="S61" s="266"/>
      <c r="T61" s="266"/>
      <c r="U61" s="266"/>
      <c r="V61" s="266"/>
      <c r="W61" s="266"/>
      <c r="X61" s="266"/>
      <c r="Y61" s="266"/>
      <c r="Z61" s="266"/>
      <c r="AA61" s="266"/>
      <c r="AB61" s="266"/>
      <c r="AC61" s="266"/>
      <c r="AD61" s="266"/>
      <c r="AE61" s="266"/>
    </row>
    <row r="62" spans="2:31" ht="13.5">
      <c r="B62" s="1129">
        <f t="shared" si="1"/>
        <v>-1</v>
      </c>
      <c r="D62" s="1130"/>
      <c r="E62" s="1130"/>
      <c r="F62" s="1131"/>
      <c r="G62" s="1130"/>
      <c r="H62" s="1130"/>
      <c r="I62" s="1130"/>
      <c r="J62" s="1132"/>
      <c r="K62" s="1132"/>
      <c r="L62" s="1130"/>
      <c r="N62" s="1133">
        <f t="shared" si="0"/>
        <v>0</v>
      </c>
      <c r="O62" s="1134">
        <f t="shared" si="2"/>
        <v>0</v>
      </c>
      <c r="P62" s="1134">
        <f>O62/'1.5 Universal Data'!$F$35</f>
        <v>0</v>
      </c>
      <c r="Q62" s="266"/>
      <c r="R62" s="266"/>
      <c r="S62" s="266"/>
      <c r="T62" s="266"/>
      <c r="U62" s="266"/>
      <c r="V62" s="266"/>
      <c r="W62" s="266"/>
      <c r="X62" s="266"/>
      <c r="Y62" s="266"/>
      <c r="Z62" s="266"/>
      <c r="AA62" s="266"/>
      <c r="AB62" s="266"/>
      <c r="AC62" s="266"/>
      <c r="AD62" s="266"/>
      <c r="AE62" s="266"/>
    </row>
    <row r="63" spans="2:31" ht="13.5">
      <c r="B63" s="1129">
        <f t="shared" si="1"/>
        <v>-1</v>
      </c>
      <c r="D63" s="1130"/>
      <c r="E63" s="1130"/>
      <c r="F63" s="1131"/>
      <c r="G63" s="1130"/>
      <c r="H63" s="1130"/>
      <c r="I63" s="1130"/>
      <c r="J63" s="1132"/>
      <c r="K63" s="1132"/>
      <c r="L63" s="1130"/>
      <c r="N63" s="1133">
        <f t="shared" si="0"/>
        <v>0</v>
      </c>
      <c r="O63" s="1134">
        <f t="shared" si="2"/>
        <v>0</v>
      </c>
      <c r="P63" s="1134">
        <f>O63/'1.5 Universal Data'!$F$35</f>
        <v>0</v>
      </c>
      <c r="Q63" s="266"/>
      <c r="R63" s="266"/>
      <c r="S63" s="266"/>
      <c r="T63" s="266"/>
      <c r="U63" s="266"/>
      <c r="V63" s="266"/>
      <c r="W63" s="266"/>
      <c r="X63" s="266"/>
      <c r="Y63" s="266"/>
      <c r="Z63" s="266"/>
      <c r="AA63" s="266"/>
      <c r="AB63" s="266"/>
      <c r="AC63" s="266"/>
      <c r="AD63" s="266"/>
      <c r="AE63" s="266"/>
    </row>
    <row r="64" spans="2:31" ht="13.5">
      <c r="B64" s="1129">
        <f t="shared" si="1"/>
        <v>-1</v>
      </c>
      <c r="D64" s="1130"/>
      <c r="E64" s="1130"/>
      <c r="F64" s="1131"/>
      <c r="G64" s="1130"/>
      <c r="H64" s="1130"/>
      <c r="I64" s="1130"/>
      <c r="J64" s="1132"/>
      <c r="K64" s="1132"/>
      <c r="L64" s="1130"/>
      <c r="N64" s="1133">
        <f t="shared" si="0"/>
        <v>0</v>
      </c>
      <c r="O64" s="1134">
        <f t="shared" si="2"/>
        <v>0</v>
      </c>
      <c r="P64" s="1134">
        <f>O64/'1.5 Universal Data'!$F$35</f>
        <v>0</v>
      </c>
      <c r="Q64" s="266"/>
      <c r="R64" s="266"/>
      <c r="S64" s="266"/>
      <c r="T64" s="266"/>
      <c r="U64" s="266"/>
      <c r="V64" s="266"/>
      <c r="W64" s="266"/>
      <c r="X64" s="266"/>
      <c r="Y64" s="266"/>
      <c r="Z64" s="266"/>
      <c r="AA64" s="266"/>
      <c r="AB64" s="266"/>
      <c r="AC64" s="266"/>
      <c r="AD64" s="266"/>
      <c r="AE64" s="266"/>
    </row>
    <row r="65" spans="2:31" ht="13.5">
      <c r="B65" s="1129">
        <f t="shared" si="1"/>
        <v>-1</v>
      </c>
      <c r="D65" s="1130"/>
      <c r="E65" s="1130"/>
      <c r="F65" s="1131"/>
      <c r="G65" s="1130"/>
      <c r="H65" s="1130"/>
      <c r="I65" s="1130"/>
      <c r="J65" s="1132"/>
      <c r="K65" s="1132"/>
      <c r="L65" s="1130"/>
      <c r="N65" s="1133">
        <f t="shared" si="0"/>
        <v>0</v>
      </c>
      <c r="O65" s="1134">
        <f t="shared" si="2"/>
        <v>0</v>
      </c>
      <c r="P65" s="1134">
        <f>O65/'1.5 Universal Data'!$F$35</f>
        <v>0</v>
      </c>
      <c r="Q65" s="266"/>
      <c r="R65" s="266"/>
      <c r="S65" s="266"/>
      <c r="T65" s="266"/>
      <c r="U65" s="266"/>
      <c r="V65" s="266"/>
      <c r="W65" s="266"/>
      <c r="X65" s="266"/>
      <c r="Y65" s="266"/>
      <c r="Z65" s="266"/>
      <c r="AA65" s="266"/>
      <c r="AB65" s="266"/>
      <c r="AC65" s="266"/>
      <c r="AD65" s="266"/>
      <c r="AE65" s="266"/>
    </row>
    <row r="66" spans="2:31" ht="13.5">
      <c r="B66" s="1129">
        <f t="shared" si="1"/>
        <v>-1</v>
      </c>
      <c r="D66" s="1130"/>
      <c r="E66" s="1130"/>
      <c r="F66" s="1131"/>
      <c r="G66" s="1130"/>
      <c r="H66" s="1130"/>
      <c r="I66" s="1130"/>
      <c r="J66" s="1132"/>
      <c r="K66" s="1132"/>
      <c r="L66" s="1130"/>
      <c r="N66" s="1133">
        <f t="shared" si="0"/>
        <v>0</v>
      </c>
      <c r="O66" s="1134">
        <f t="shared" si="2"/>
        <v>0</v>
      </c>
      <c r="P66" s="1134">
        <f>O66/'1.5 Universal Data'!$F$35</f>
        <v>0</v>
      </c>
      <c r="Q66" s="266"/>
      <c r="R66" s="266"/>
      <c r="S66" s="266"/>
      <c r="T66" s="266"/>
      <c r="U66" s="266"/>
      <c r="V66" s="266"/>
      <c r="W66" s="266"/>
      <c r="X66" s="266"/>
      <c r="Y66" s="266"/>
      <c r="Z66" s="266"/>
      <c r="AA66" s="266"/>
      <c r="AB66" s="266"/>
      <c r="AC66" s="266"/>
      <c r="AD66" s="266"/>
      <c r="AE66" s="266"/>
    </row>
    <row r="67" spans="2:31" ht="13.5">
      <c r="B67" s="1129">
        <f t="shared" si="1"/>
        <v>-1</v>
      </c>
      <c r="D67" s="1130"/>
      <c r="E67" s="1130"/>
      <c r="F67" s="1131"/>
      <c r="G67" s="1130"/>
      <c r="H67" s="1130"/>
      <c r="I67" s="1130"/>
      <c r="J67" s="1132"/>
      <c r="K67" s="1132"/>
      <c r="L67" s="1130"/>
      <c r="N67" s="1133">
        <f t="shared" si="0"/>
        <v>0</v>
      </c>
      <c r="O67" s="1134">
        <f t="shared" si="2"/>
        <v>0</v>
      </c>
      <c r="P67" s="1134">
        <f>O67/'1.5 Universal Data'!$F$35</f>
        <v>0</v>
      </c>
      <c r="Q67" s="266"/>
      <c r="R67" s="266"/>
      <c r="S67" s="266"/>
      <c r="T67" s="266"/>
      <c r="U67" s="266"/>
      <c r="V67" s="266"/>
      <c r="W67" s="266"/>
      <c r="X67" s="266"/>
      <c r="Y67" s="266"/>
      <c r="Z67" s="266"/>
      <c r="AA67" s="266"/>
      <c r="AB67" s="266"/>
      <c r="AC67" s="266"/>
      <c r="AD67" s="266"/>
      <c r="AE67" s="266"/>
    </row>
    <row r="68" spans="2:31" ht="13.5">
      <c r="B68" s="1129">
        <f t="shared" si="1"/>
        <v>-1</v>
      </c>
      <c r="D68" s="1130"/>
      <c r="E68" s="1130"/>
      <c r="F68" s="1131"/>
      <c r="G68" s="1130"/>
      <c r="H68" s="1130"/>
      <c r="I68" s="1130"/>
      <c r="J68" s="1132"/>
      <c r="K68" s="1132"/>
      <c r="L68" s="1130"/>
      <c r="N68" s="1133">
        <f t="shared" si="0"/>
        <v>0</v>
      </c>
      <c r="O68" s="1134">
        <f t="shared" si="2"/>
        <v>0</v>
      </c>
      <c r="P68" s="1134">
        <f>O68/'1.5 Universal Data'!$F$35</f>
        <v>0</v>
      </c>
      <c r="Q68" s="266"/>
      <c r="R68" s="266"/>
      <c r="S68" s="266"/>
      <c r="T68" s="266"/>
      <c r="U68" s="266"/>
      <c r="V68" s="266"/>
      <c r="W68" s="266"/>
      <c r="X68" s="266"/>
      <c r="Y68" s="266"/>
      <c r="Z68" s="266"/>
      <c r="AA68" s="266"/>
      <c r="AB68" s="266"/>
      <c r="AC68" s="266"/>
      <c r="AD68" s="266"/>
      <c r="AE68" s="266"/>
    </row>
    <row r="69" spans="2:31" ht="13.5">
      <c r="B69" s="1129">
        <f t="shared" si="1"/>
        <v>-1</v>
      </c>
      <c r="D69" s="1130"/>
      <c r="E69" s="1130"/>
      <c r="F69" s="1131"/>
      <c r="G69" s="1130"/>
      <c r="H69" s="1130"/>
      <c r="I69" s="1130"/>
      <c r="J69" s="1132"/>
      <c r="K69" s="1132"/>
      <c r="L69" s="1130"/>
      <c r="N69" s="1133">
        <f t="shared" si="0"/>
        <v>0</v>
      </c>
      <c r="O69" s="1134">
        <f t="shared" si="2"/>
        <v>0</v>
      </c>
      <c r="P69" s="1134">
        <f>O69/'1.5 Universal Data'!$F$35</f>
        <v>0</v>
      </c>
      <c r="Q69" s="266"/>
      <c r="R69" s="266"/>
      <c r="S69" s="266"/>
      <c r="T69" s="266"/>
      <c r="U69" s="266"/>
      <c r="V69" s="266"/>
      <c r="W69" s="266"/>
      <c r="X69" s="266"/>
      <c r="Y69" s="266"/>
      <c r="Z69" s="266"/>
      <c r="AA69" s="266"/>
      <c r="AB69" s="266"/>
      <c r="AC69" s="266"/>
      <c r="AD69" s="266"/>
      <c r="AE69" s="266"/>
    </row>
    <row r="70" spans="2:31" ht="13.5">
      <c r="B70" s="1129">
        <f t="shared" si="1"/>
        <v>-1</v>
      </c>
      <c r="D70" s="1130"/>
      <c r="E70" s="1130"/>
      <c r="F70" s="1131"/>
      <c r="G70" s="1130"/>
      <c r="H70" s="1130"/>
      <c r="I70" s="1130"/>
      <c r="J70" s="1132"/>
      <c r="K70" s="1132"/>
      <c r="L70" s="1130"/>
      <c r="N70" s="1133">
        <f t="shared" si="0"/>
        <v>0</v>
      </c>
      <c r="O70" s="1134">
        <f t="shared" si="2"/>
        <v>0</v>
      </c>
      <c r="P70" s="1134">
        <f>O70/'1.5 Universal Data'!$F$35</f>
        <v>0</v>
      </c>
      <c r="Q70" s="266"/>
      <c r="R70" s="266"/>
      <c r="S70" s="266"/>
      <c r="T70" s="266"/>
      <c r="U70" s="266"/>
      <c r="V70" s="266"/>
      <c r="W70" s="266"/>
      <c r="X70" s="266"/>
      <c r="Y70" s="266"/>
      <c r="Z70" s="266"/>
      <c r="AA70" s="266"/>
      <c r="AB70" s="266"/>
      <c r="AC70" s="266"/>
      <c r="AD70" s="266"/>
      <c r="AE70" s="266"/>
    </row>
    <row r="71" spans="2:31" ht="13.5">
      <c r="B71" s="1129">
        <f t="shared" si="1"/>
        <v>-1</v>
      </c>
      <c r="D71" s="1130"/>
      <c r="E71" s="1130"/>
      <c r="F71" s="1131"/>
      <c r="G71" s="1130"/>
      <c r="H71" s="1130"/>
      <c r="I71" s="1130"/>
      <c r="J71" s="1132"/>
      <c r="K71" s="1132"/>
      <c r="L71" s="1130"/>
      <c r="N71" s="1133">
        <f t="shared" si="0"/>
        <v>0</v>
      </c>
      <c r="O71" s="1134">
        <f t="shared" si="2"/>
        <v>0</v>
      </c>
      <c r="P71" s="1134">
        <f>O71/'1.5 Universal Data'!$F$35</f>
        <v>0</v>
      </c>
      <c r="Q71" s="266"/>
      <c r="R71" s="266"/>
      <c r="S71" s="266"/>
      <c r="T71" s="266"/>
      <c r="U71" s="266"/>
      <c r="V71" s="266"/>
      <c r="W71" s="266"/>
      <c r="X71" s="266"/>
      <c r="Y71" s="266"/>
      <c r="Z71" s="266"/>
      <c r="AA71" s="266"/>
      <c r="AB71" s="266"/>
      <c r="AC71" s="266"/>
      <c r="AD71" s="266"/>
      <c r="AE71" s="266"/>
    </row>
    <row r="72" spans="2:31" ht="13.5">
      <c r="B72" s="1129">
        <f t="shared" si="1"/>
        <v>-1</v>
      </c>
      <c r="D72" s="1130"/>
      <c r="E72" s="1130"/>
      <c r="F72" s="1131"/>
      <c r="G72" s="1130"/>
      <c r="H72" s="1130"/>
      <c r="I72" s="1130"/>
      <c r="J72" s="1132"/>
      <c r="K72" s="1132"/>
      <c r="L72" s="1130"/>
      <c r="N72" s="1133">
        <f t="shared" si="0"/>
        <v>0</v>
      </c>
      <c r="O72" s="1134">
        <f t="shared" si="2"/>
        <v>0</v>
      </c>
      <c r="P72" s="1134">
        <f>O72/'1.5 Universal Data'!$F$35</f>
        <v>0</v>
      </c>
      <c r="Q72" s="266"/>
      <c r="R72" s="266"/>
      <c r="S72" s="266"/>
      <c r="T72" s="266"/>
      <c r="U72" s="266"/>
      <c r="V72" s="266"/>
      <c r="W72" s="266"/>
      <c r="X72" s="266"/>
      <c r="Y72" s="266"/>
      <c r="Z72" s="266"/>
      <c r="AA72" s="266"/>
      <c r="AB72" s="266"/>
      <c r="AC72" s="266"/>
      <c r="AD72" s="266"/>
      <c r="AE72" s="266"/>
    </row>
    <row r="73" spans="2:31" ht="13.5">
      <c r="B73" s="1129">
        <f t="shared" si="1"/>
        <v>-1</v>
      </c>
      <c r="D73" s="1130"/>
      <c r="E73" s="1130"/>
      <c r="F73" s="1131"/>
      <c r="G73" s="1130"/>
      <c r="H73" s="1130"/>
      <c r="I73" s="1130"/>
      <c r="J73" s="1132"/>
      <c r="K73" s="1132"/>
      <c r="L73" s="1130"/>
      <c r="N73" s="1133">
        <f t="shared" si="0"/>
        <v>0</v>
      </c>
      <c r="O73" s="1134">
        <f t="shared" si="2"/>
        <v>0</v>
      </c>
      <c r="P73" s="1134">
        <f>O73/'1.5 Universal Data'!$F$35</f>
        <v>0</v>
      </c>
      <c r="Q73" s="266"/>
      <c r="R73" s="266"/>
      <c r="S73" s="266"/>
      <c r="T73" s="266"/>
      <c r="U73" s="266"/>
      <c r="V73" s="266"/>
      <c r="W73" s="266"/>
      <c r="X73" s="266"/>
      <c r="Y73" s="266"/>
      <c r="Z73" s="266"/>
      <c r="AA73" s="266"/>
      <c r="AB73" s="266"/>
      <c r="AC73" s="266"/>
      <c r="AD73" s="266"/>
      <c r="AE73" s="266"/>
    </row>
    <row r="74" spans="2:31" ht="13.5">
      <c r="B74" s="1129">
        <f t="shared" si="1"/>
        <v>-1</v>
      </c>
      <c r="D74" s="1130"/>
      <c r="E74" s="1130"/>
      <c r="F74" s="1131"/>
      <c r="G74" s="1130"/>
      <c r="H74" s="1130"/>
      <c r="I74" s="1130"/>
      <c r="J74" s="1132"/>
      <c r="K74" s="1132"/>
      <c r="L74" s="1130"/>
      <c r="N74" s="1133">
        <f t="shared" si="0"/>
        <v>0</v>
      </c>
      <c r="O74" s="1134">
        <f t="shared" si="2"/>
        <v>0</v>
      </c>
      <c r="P74" s="1134">
        <f>O74/'1.5 Universal Data'!$F$35</f>
        <v>0</v>
      </c>
      <c r="Q74" s="266"/>
      <c r="R74" s="266"/>
      <c r="S74" s="266"/>
      <c r="T74" s="266"/>
      <c r="U74" s="266"/>
      <c r="V74" s="266"/>
      <c r="W74" s="266"/>
      <c r="X74" s="266"/>
      <c r="Y74" s="266"/>
      <c r="Z74" s="266"/>
      <c r="AA74" s="266"/>
      <c r="AB74" s="266"/>
      <c r="AC74" s="266"/>
      <c r="AD74" s="266"/>
      <c r="AE74" s="266"/>
    </row>
    <row r="75" spans="2:31" ht="13.5">
      <c r="B75" s="1129">
        <f t="shared" si="1"/>
        <v>-1</v>
      </c>
      <c r="D75" s="1130"/>
      <c r="E75" s="1130"/>
      <c r="F75" s="1131"/>
      <c r="G75" s="1130"/>
      <c r="H75" s="1130"/>
      <c r="I75" s="1130"/>
      <c r="J75" s="1132"/>
      <c r="K75" s="1132"/>
      <c r="L75" s="1130"/>
      <c r="N75" s="1133">
        <f t="shared" si="0"/>
        <v>0</v>
      </c>
      <c r="O75" s="1134">
        <f t="shared" si="2"/>
        <v>0</v>
      </c>
      <c r="P75" s="1134">
        <f>O75/'1.5 Universal Data'!$F$35</f>
        <v>0</v>
      </c>
      <c r="Q75" s="266"/>
      <c r="R75" s="266"/>
      <c r="S75" s="266"/>
      <c r="T75" s="266"/>
      <c r="U75" s="266"/>
      <c r="V75" s="266"/>
      <c r="W75" s="266"/>
      <c r="X75" s="266"/>
      <c r="Y75" s="266"/>
      <c r="Z75" s="266"/>
      <c r="AA75" s="266"/>
      <c r="AB75" s="266"/>
      <c r="AC75" s="266"/>
      <c r="AD75" s="266"/>
      <c r="AE75" s="266"/>
    </row>
    <row r="76" spans="2:31" ht="13.5">
      <c r="B76" s="1129">
        <f t="shared" si="1"/>
        <v>-1</v>
      </c>
      <c r="D76" s="1130"/>
      <c r="E76" s="1130"/>
      <c r="F76" s="1131"/>
      <c r="G76" s="1130"/>
      <c r="H76" s="1130"/>
      <c r="I76" s="1130"/>
      <c r="J76" s="1132"/>
      <c r="K76" s="1132"/>
      <c r="L76" s="1130"/>
      <c r="N76" s="1133">
        <f t="shared" si="0"/>
        <v>0</v>
      </c>
      <c r="O76" s="1134">
        <f t="shared" si="2"/>
        <v>0</v>
      </c>
      <c r="P76" s="1134">
        <f>O76/'1.5 Universal Data'!$F$35</f>
        <v>0</v>
      </c>
      <c r="Q76" s="266"/>
      <c r="R76" s="266"/>
      <c r="S76" s="266"/>
      <c r="T76" s="266"/>
      <c r="U76" s="266"/>
      <c r="V76" s="266"/>
      <c r="W76" s="266"/>
      <c r="X76" s="266"/>
      <c r="Y76" s="266"/>
      <c r="Z76" s="266"/>
      <c r="AA76" s="266"/>
      <c r="AB76" s="266"/>
      <c r="AC76" s="266"/>
      <c r="AD76" s="266"/>
      <c r="AE76" s="266"/>
    </row>
    <row r="77" spans="2:31" ht="13.5">
      <c r="B77" s="1129">
        <f t="shared" si="1"/>
        <v>-1</v>
      </c>
      <c r="D77" s="1130"/>
      <c r="E77" s="1130"/>
      <c r="F77" s="1131"/>
      <c r="G77" s="1130"/>
      <c r="H77" s="1130"/>
      <c r="I77" s="1130"/>
      <c r="J77" s="1132"/>
      <c r="K77" s="1132"/>
      <c r="L77" s="1130"/>
      <c r="N77" s="1133">
        <f t="shared" si="0"/>
        <v>0</v>
      </c>
      <c r="O77" s="1134">
        <f t="shared" si="2"/>
        <v>0</v>
      </c>
      <c r="P77" s="1134">
        <f>O77/'1.5 Universal Data'!$F$35</f>
        <v>0</v>
      </c>
      <c r="Q77" s="266"/>
      <c r="R77" s="266"/>
      <c r="S77" s="266"/>
      <c r="T77" s="266"/>
      <c r="U77" s="266"/>
      <c r="V77" s="266"/>
      <c r="W77" s="266"/>
      <c r="X77" s="266"/>
      <c r="Y77" s="266"/>
      <c r="Z77" s="266"/>
      <c r="AA77" s="266"/>
      <c r="AB77" s="266"/>
      <c r="AC77" s="266"/>
      <c r="AD77" s="266"/>
      <c r="AE77" s="266"/>
    </row>
    <row r="78" spans="2:31" ht="13.5">
      <c r="B78" s="1129">
        <f t="shared" si="1"/>
        <v>-1</v>
      </c>
      <c r="D78" s="1130"/>
      <c r="E78" s="1130"/>
      <c r="F78" s="1131"/>
      <c r="G78" s="1130"/>
      <c r="H78" s="1130"/>
      <c r="I78" s="1130"/>
      <c r="J78" s="1132"/>
      <c r="K78" s="1132"/>
      <c r="L78" s="1130"/>
      <c r="N78" s="1133">
        <f t="shared" si="0"/>
        <v>0</v>
      </c>
      <c r="O78" s="1134">
        <f t="shared" si="2"/>
        <v>0</v>
      </c>
      <c r="P78" s="1134">
        <f>O78/'1.5 Universal Data'!$F$35</f>
        <v>0</v>
      </c>
      <c r="Q78" s="266"/>
      <c r="R78" s="266"/>
      <c r="S78" s="266"/>
      <c r="T78" s="266"/>
      <c r="U78" s="266"/>
      <c r="V78" s="266"/>
      <c r="W78" s="266"/>
      <c r="X78" s="266"/>
      <c r="Y78" s="266"/>
      <c r="Z78" s="266"/>
      <c r="AA78" s="266"/>
      <c r="AB78" s="266"/>
      <c r="AC78" s="266"/>
      <c r="AD78" s="266"/>
      <c r="AE78" s="266"/>
    </row>
    <row r="79" spans="2:31" ht="13.5">
      <c r="B79" s="1129">
        <f t="shared" si="1"/>
        <v>-1</v>
      </c>
      <c r="D79" s="1130"/>
      <c r="E79" s="1130"/>
      <c r="F79" s="1131"/>
      <c r="G79" s="1130"/>
      <c r="H79" s="1130"/>
      <c r="I79" s="1130"/>
      <c r="J79" s="1132"/>
      <c r="K79" s="1132"/>
      <c r="L79" s="1130"/>
      <c r="N79" s="1133">
        <f t="shared" si="0"/>
        <v>0</v>
      </c>
      <c r="O79" s="1134">
        <f t="shared" si="2"/>
        <v>0</v>
      </c>
      <c r="P79" s="1134">
        <f>O79/'1.5 Universal Data'!$F$35</f>
        <v>0</v>
      </c>
      <c r="Q79" s="266"/>
      <c r="R79" s="266"/>
      <c r="S79" s="266"/>
      <c r="T79" s="266"/>
      <c r="U79" s="266"/>
      <c r="V79" s="266"/>
      <c r="W79" s="266"/>
      <c r="X79" s="266"/>
      <c r="Y79" s="266"/>
      <c r="Z79" s="266"/>
      <c r="AA79" s="266"/>
      <c r="AB79" s="266"/>
      <c r="AC79" s="266"/>
      <c r="AD79" s="266"/>
      <c r="AE79" s="266"/>
    </row>
    <row r="80" spans="2:31" ht="13.5">
      <c r="B80" s="1129">
        <f t="shared" si="1"/>
        <v>-1</v>
      </c>
      <c r="D80" s="1130"/>
      <c r="E80" s="1130"/>
      <c r="F80" s="1131"/>
      <c r="G80" s="1130"/>
      <c r="H80" s="1130"/>
      <c r="I80" s="1130"/>
      <c r="J80" s="1132"/>
      <c r="K80" s="1132"/>
      <c r="L80" s="1130"/>
      <c r="N80" s="1133">
        <f t="shared" si="0"/>
        <v>0</v>
      </c>
      <c r="O80" s="1134">
        <f t="shared" si="2"/>
        <v>0</v>
      </c>
      <c r="P80" s="1134">
        <f>O80/'1.5 Universal Data'!$F$35</f>
        <v>0</v>
      </c>
      <c r="Q80" s="266"/>
      <c r="R80" s="266"/>
      <c r="S80" s="266"/>
      <c r="T80" s="266"/>
      <c r="U80" s="266"/>
      <c r="V80" s="266"/>
      <c r="W80" s="266"/>
      <c r="X80" s="266"/>
      <c r="Y80" s="266"/>
      <c r="Z80" s="266"/>
      <c r="AA80" s="266"/>
      <c r="AB80" s="266"/>
      <c r="AC80" s="266"/>
      <c r="AD80" s="266"/>
      <c r="AE80" s="266"/>
    </row>
    <row r="81" spans="2:31" ht="13.5">
      <c r="B81" s="1129">
        <f t="shared" si="1"/>
        <v>-1</v>
      </c>
      <c r="D81" s="1130"/>
      <c r="E81" s="1130"/>
      <c r="F81" s="1131"/>
      <c r="G81" s="1130"/>
      <c r="H81" s="1130"/>
      <c r="I81" s="1130"/>
      <c r="J81" s="1132"/>
      <c r="K81" s="1132"/>
      <c r="L81" s="1130"/>
      <c r="N81" s="1133">
        <f t="shared" si="0"/>
        <v>0</v>
      </c>
      <c r="O81" s="1134">
        <f t="shared" si="2"/>
        <v>0</v>
      </c>
      <c r="P81" s="1134">
        <f>O81/'1.5 Universal Data'!$F$35</f>
        <v>0</v>
      </c>
      <c r="Q81" s="266"/>
      <c r="R81" s="266"/>
      <c r="S81" s="266"/>
      <c r="T81" s="266"/>
      <c r="U81" s="266"/>
      <c r="V81" s="266"/>
      <c r="W81" s="266"/>
      <c r="X81" s="266"/>
      <c r="Y81" s="266"/>
      <c r="Z81" s="266"/>
      <c r="AA81" s="266"/>
      <c r="AB81" s="266"/>
      <c r="AC81" s="266"/>
      <c r="AD81" s="266"/>
      <c r="AE81" s="266"/>
    </row>
    <row r="82" spans="2:31" ht="13.5">
      <c r="B82" s="1129">
        <f t="shared" si="1"/>
        <v>-1</v>
      </c>
      <c r="D82" s="1130"/>
      <c r="E82" s="1130"/>
      <c r="F82" s="1131"/>
      <c r="G82" s="1130"/>
      <c r="H82" s="1130"/>
      <c r="I82" s="1130"/>
      <c r="J82" s="1132"/>
      <c r="K82" s="1132"/>
      <c r="L82" s="1130"/>
      <c r="N82" s="1133">
        <f t="shared" si="0"/>
        <v>0</v>
      </c>
      <c r="O82" s="1134">
        <f t="shared" si="2"/>
        <v>0</v>
      </c>
      <c r="P82" s="1134">
        <f>O82/'1.5 Universal Data'!$F$35</f>
        <v>0</v>
      </c>
      <c r="Q82" s="266"/>
      <c r="R82" s="266"/>
      <c r="S82" s="266"/>
      <c r="T82" s="266"/>
      <c r="U82" s="266"/>
      <c r="V82" s="266"/>
      <c r="W82" s="266"/>
      <c r="X82" s="266"/>
      <c r="Y82" s="266"/>
      <c r="Z82" s="266"/>
      <c r="AA82" s="266"/>
      <c r="AB82" s="266"/>
      <c r="AC82" s="266"/>
      <c r="AD82" s="266"/>
      <c r="AE82" s="266"/>
    </row>
    <row r="83" spans="2:31" ht="13.5">
      <c r="B83" s="1129">
        <f t="shared" si="1"/>
        <v>-1</v>
      </c>
      <c r="D83" s="1130"/>
      <c r="E83" s="1130"/>
      <c r="F83" s="1131"/>
      <c r="G83" s="1130"/>
      <c r="H83" s="1130"/>
      <c r="I83" s="1130"/>
      <c r="J83" s="1132"/>
      <c r="K83" s="1132"/>
      <c r="L83" s="1130"/>
      <c r="N83" s="1133">
        <f t="shared" si="0"/>
        <v>0</v>
      </c>
      <c r="O83" s="1134">
        <f t="shared" si="2"/>
        <v>0</v>
      </c>
      <c r="P83" s="1134">
        <f>O83/'1.5 Universal Data'!$F$35</f>
        <v>0</v>
      </c>
      <c r="Q83" s="266"/>
      <c r="R83" s="266"/>
      <c r="S83" s="266"/>
      <c r="T83" s="266"/>
      <c r="U83" s="266"/>
      <c r="V83" s="266"/>
      <c r="W83" s="266"/>
      <c r="X83" s="266"/>
      <c r="Y83" s="266"/>
      <c r="Z83" s="266"/>
      <c r="AA83" s="266"/>
      <c r="AB83" s="266"/>
      <c r="AC83" s="266"/>
      <c r="AD83" s="266"/>
      <c r="AE83" s="266"/>
    </row>
    <row r="84" spans="2:31" ht="13.5">
      <c r="B84" s="1129">
        <f t="shared" si="1"/>
        <v>-1</v>
      </c>
      <c r="D84" s="1130"/>
      <c r="E84" s="1130"/>
      <c r="F84" s="1131"/>
      <c r="G84" s="1130"/>
      <c r="H84" s="1130"/>
      <c r="I84" s="1130"/>
      <c r="J84" s="1132"/>
      <c r="K84" s="1132"/>
      <c r="L84" s="1130"/>
      <c r="N84" s="1133">
        <f t="shared" si="0"/>
        <v>0</v>
      </c>
      <c r="O84" s="1134">
        <f t="shared" si="2"/>
        <v>0</v>
      </c>
      <c r="P84" s="1134">
        <f>O84/'1.5 Universal Data'!$F$35</f>
        <v>0</v>
      </c>
      <c r="Q84" s="266"/>
      <c r="R84" s="266"/>
      <c r="S84" s="266"/>
      <c r="T84" s="266"/>
      <c r="U84" s="266"/>
      <c r="V84" s="266"/>
      <c r="W84" s="266"/>
      <c r="X84" s="266"/>
      <c r="Y84" s="266"/>
      <c r="Z84" s="266"/>
      <c r="AA84" s="266"/>
      <c r="AB84" s="266"/>
      <c r="AC84" s="266"/>
      <c r="AD84" s="266"/>
      <c r="AE84" s="266"/>
    </row>
    <row r="85" spans="2:31" ht="13.5">
      <c r="B85" s="1129">
        <f t="shared" si="1"/>
        <v>-1</v>
      </c>
      <c r="D85" s="1130"/>
      <c r="E85" s="1130"/>
      <c r="F85" s="1131"/>
      <c r="G85" s="1130"/>
      <c r="H85" s="1130"/>
      <c r="I85" s="1130"/>
      <c r="J85" s="1132"/>
      <c r="K85" s="1132"/>
      <c r="L85" s="1130"/>
      <c r="N85" s="1133">
        <f t="shared" si="0"/>
        <v>0</v>
      </c>
      <c r="O85" s="1134">
        <f t="shared" si="2"/>
        <v>0</v>
      </c>
      <c r="P85" s="1134">
        <f>O85/'1.5 Universal Data'!$F$35</f>
        <v>0</v>
      </c>
      <c r="Q85" s="266"/>
      <c r="R85" s="266"/>
      <c r="S85" s="266"/>
      <c r="T85" s="266"/>
      <c r="U85" s="266"/>
      <c r="V85" s="266"/>
      <c r="W85" s="266"/>
      <c r="X85" s="266"/>
      <c r="Y85" s="266"/>
      <c r="Z85" s="266"/>
      <c r="AA85" s="266"/>
      <c r="AB85" s="266"/>
      <c r="AC85" s="266"/>
      <c r="AD85" s="266"/>
      <c r="AE85" s="266"/>
    </row>
    <row r="86" spans="2:31" ht="13.5">
      <c r="B86" s="1129">
        <f t="shared" si="1"/>
        <v>-1</v>
      </c>
      <c r="D86" s="1130"/>
      <c r="E86" s="1130"/>
      <c r="F86" s="1131"/>
      <c r="G86" s="1130"/>
      <c r="H86" s="1130"/>
      <c r="I86" s="1130"/>
      <c r="J86" s="1132"/>
      <c r="K86" s="1132"/>
      <c r="L86" s="1130"/>
      <c r="N86" s="1133">
        <f t="shared" si="0"/>
        <v>0</v>
      </c>
      <c r="O86" s="1134">
        <f t="shared" si="2"/>
        <v>0</v>
      </c>
      <c r="P86" s="1134">
        <f>O86/'1.5 Universal Data'!$F$35</f>
        <v>0</v>
      </c>
      <c r="Q86" s="266"/>
      <c r="R86" s="266"/>
      <c r="S86" s="266"/>
      <c r="T86" s="266"/>
      <c r="U86" s="266"/>
      <c r="V86" s="266"/>
      <c r="W86" s="266"/>
      <c r="X86" s="266"/>
      <c r="Y86" s="266"/>
      <c r="Z86" s="266"/>
      <c r="AA86" s="266"/>
      <c r="AB86" s="266"/>
      <c r="AC86" s="266"/>
      <c r="AD86" s="266"/>
      <c r="AE86" s="266"/>
    </row>
    <row r="87" spans="2:31" ht="13.5">
      <c r="B87" s="1129">
        <f t="shared" si="1"/>
        <v>-1</v>
      </c>
      <c r="D87" s="1130"/>
      <c r="E87" s="1130"/>
      <c r="F87" s="1131"/>
      <c r="G87" s="1130"/>
      <c r="H87" s="1130"/>
      <c r="I87" s="1130"/>
      <c r="J87" s="1132"/>
      <c r="K87" s="1132"/>
      <c r="L87" s="1130"/>
      <c r="N87" s="1133">
        <f t="shared" si="0"/>
        <v>0</v>
      </c>
      <c r="O87" s="1134">
        <f t="shared" si="2"/>
        <v>0</v>
      </c>
      <c r="P87" s="1134">
        <f>O87/'1.5 Universal Data'!$F$35</f>
        <v>0</v>
      </c>
      <c r="Q87" s="266"/>
      <c r="R87" s="266"/>
      <c r="S87" s="266"/>
      <c r="T87" s="266"/>
      <c r="U87" s="266"/>
      <c r="V87" s="266"/>
      <c r="W87" s="266"/>
      <c r="X87" s="266"/>
      <c r="Y87" s="266"/>
      <c r="Z87" s="266"/>
      <c r="AA87" s="266"/>
      <c r="AB87" s="266"/>
      <c r="AC87" s="266"/>
      <c r="AD87" s="266"/>
      <c r="AE87" s="266"/>
    </row>
    <row r="88" spans="2:31" ht="13.5">
      <c r="B88" s="1129">
        <f t="shared" si="1"/>
        <v>-1</v>
      </c>
      <c r="D88" s="1130"/>
      <c r="E88" s="1130"/>
      <c r="F88" s="1131"/>
      <c r="G88" s="1130"/>
      <c r="H88" s="1130"/>
      <c r="I88" s="1130"/>
      <c r="J88" s="1132"/>
      <c r="K88" s="1132"/>
      <c r="L88" s="1130"/>
      <c r="N88" s="1133">
        <f t="shared" si="0"/>
        <v>0</v>
      </c>
      <c r="O88" s="1134">
        <f t="shared" si="2"/>
        <v>0</v>
      </c>
      <c r="P88" s="1134">
        <f>O88/'1.5 Universal Data'!$F$35</f>
        <v>0</v>
      </c>
      <c r="Q88" s="266"/>
      <c r="R88" s="266"/>
      <c r="S88" s="266"/>
      <c r="T88" s="266"/>
      <c r="U88" s="266"/>
      <c r="V88" s="266"/>
      <c r="W88" s="266"/>
      <c r="X88" s="266"/>
      <c r="Y88" s="266"/>
      <c r="Z88" s="266"/>
      <c r="AA88" s="266"/>
      <c r="AB88" s="266"/>
      <c r="AC88" s="266"/>
      <c r="AD88" s="266"/>
      <c r="AE88" s="266"/>
    </row>
    <row r="89" spans="2:31" ht="13.5">
      <c r="B89" s="1129">
        <f t="shared" si="1"/>
        <v>-1</v>
      </c>
      <c r="D89" s="1130"/>
      <c r="E89" s="1130"/>
      <c r="F89" s="1131"/>
      <c r="G89" s="1130"/>
      <c r="H89" s="1130"/>
      <c r="I89" s="1130"/>
      <c r="J89" s="1132"/>
      <c r="K89" s="1132"/>
      <c r="L89" s="1130"/>
      <c r="N89" s="1133">
        <f t="shared" si="0"/>
        <v>0</v>
      </c>
      <c r="O89" s="1134">
        <f t="shared" si="2"/>
        <v>0</v>
      </c>
      <c r="P89" s="1134">
        <f>O89/'1.5 Universal Data'!$F$35</f>
        <v>0</v>
      </c>
      <c r="Q89" s="266"/>
      <c r="R89" s="266"/>
      <c r="S89" s="266"/>
      <c r="T89" s="266"/>
      <c r="U89" s="266"/>
      <c r="V89" s="266"/>
      <c r="W89" s="266"/>
      <c r="X89" s="266"/>
      <c r="Y89" s="266"/>
      <c r="Z89" s="266"/>
      <c r="AA89" s="266"/>
      <c r="AB89" s="266"/>
      <c r="AC89" s="266"/>
      <c r="AD89" s="266"/>
      <c r="AE89" s="266"/>
    </row>
    <row r="90" spans="2:31" ht="13.5">
      <c r="B90" s="1129">
        <f t="shared" si="1"/>
        <v>-1</v>
      </c>
      <c r="D90" s="1130"/>
      <c r="E90" s="1130"/>
      <c r="F90" s="1131"/>
      <c r="G90" s="1130"/>
      <c r="H90" s="1130"/>
      <c r="I90" s="1130"/>
      <c r="J90" s="1132"/>
      <c r="K90" s="1132"/>
      <c r="L90" s="1130"/>
      <c r="N90" s="1133">
        <f t="shared" si="0"/>
        <v>0</v>
      </c>
      <c r="O90" s="1134">
        <f t="shared" si="2"/>
        <v>0</v>
      </c>
      <c r="P90" s="1134">
        <f>O90/'1.5 Universal Data'!$F$35</f>
        <v>0</v>
      </c>
      <c r="Q90" s="266"/>
      <c r="R90" s="266"/>
      <c r="S90" s="266"/>
      <c r="T90" s="266"/>
      <c r="U90" s="266"/>
      <c r="V90" s="266"/>
      <c r="W90" s="266"/>
      <c r="X90" s="266"/>
      <c r="Y90" s="266"/>
      <c r="Z90" s="266"/>
      <c r="AA90" s="266"/>
      <c r="AB90" s="266"/>
      <c r="AC90" s="266"/>
      <c r="AD90" s="266"/>
      <c r="AE90" s="266"/>
    </row>
    <row r="91" spans="2:31" ht="13.5">
      <c r="B91" s="1129">
        <f t="shared" si="1"/>
        <v>-1</v>
      </c>
      <c r="D91" s="1130"/>
      <c r="E91" s="1130"/>
      <c r="F91" s="1131"/>
      <c r="G91" s="1130"/>
      <c r="H91" s="1130"/>
      <c r="I91" s="1130"/>
      <c r="J91" s="1132"/>
      <c r="K91" s="1132"/>
      <c r="L91" s="1130"/>
      <c r="N91" s="1133">
        <f t="shared" si="0"/>
        <v>0</v>
      </c>
      <c r="O91" s="1134">
        <f t="shared" si="2"/>
        <v>0</v>
      </c>
      <c r="P91" s="1134">
        <f>O91/'1.5 Universal Data'!$F$35</f>
        <v>0</v>
      </c>
      <c r="Q91" s="266"/>
      <c r="R91" s="266"/>
      <c r="S91" s="266"/>
      <c r="T91" s="266"/>
      <c r="U91" s="266"/>
      <c r="V91" s="266"/>
      <c r="W91" s="266"/>
      <c r="X91" s="266"/>
      <c r="Y91" s="266"/>
      <c r="Z91" s="266"/>
      <c r="AA91" s="266"/>
      <c r="AB91" s="266"/>
      <c r="AC91" s="266"/>
      <c r="AD91" s="266"/>
      <c r="AE91" s="266"/>
    </row>
    <row r="92" spans="2:31" ht="13.5">
      <c r="B92" s="1129">
        <f t="shared" si="1"/>
        <v>-1</v>
      </c>
      <c r="D92" s="1130"/>
      <c r="E92" s="1130"/>
      <c r="F92" s="1131"/>
      <c r="G92" s="1130"/>
      <c r="H92" s="1130"/>
      <c r="I92" s="1130"/>
      <c r="J92" s="1132"/>
      <c r="K92" s="1132"/>
      <c r="L92" s="1130"/>
      <c r="N92" s="1133">
        <f t="shared" si="0"/>
        <v>0</v>
      </c>
      <c r="O92" s="1134">
        <f t="shared" si="2"/>
        <v>0</v>
      </c>
      <c r="P92" s="1134">
        <f>O92/'1.5 Universal Data'!$F$35</f>
        <v>0</v>
      </c>
      <c r="Q92" s="266"/>
      <c r="R92" s="266"/>
      <c r="S92" s="266"/>
      <c r="T92" s="266"/>
      <c r="U92" s="266"/>
      <c r="V92" s="266"/>
      <c r="W92" s="266"/>
      <c r="X92" s="266"/>
      <c r="Y92" s="266"/>
      <c r="Z92" s="266"/>
      <c r="AA92" s="266"/>
      <c r="AB92" s="266"/>
      <c r="AC92" s="266"/>
      <c r="AD92" s="266"/>
      <c r="AE92" s="266"/>
    </row>
    <row r="93" spans="2:31" ht="13.5">
      <c r="B93" s="1129">
        <f t="shared" si="1"/>
        <v>-1</v>
      </c>
      <c r="D93" s="1130"/>
      <c r="E93" s="1130"/>
      <c r="F93" s="1131"/>
      <c r="G93" s="1130"/>
      <c r="H93" s="1130"/>
      <c r="I93" s="1130"/>
      <c r="J93" s="1132"/>
      <c r="K93" s="1132"/>
      <c r="L93" s="1130"/>
      <c r="N93" s="1133">
        <f t="shared" si="0"/>
        <v>0</v>
      </c>
      <c r="O93" s="1134">
        <f t="shared" si="2"/>
        <v>0</v>
      </c>
      <c r="P93" s="1134">
        <f>O93/'1.5 Universal Data'!$F$35</f>
        <v>0</v>
      </c>
      <c r="Q93" s="266"/>
      <c r="R93" s="266"/>
      <c r="S93" s="266"/>
      <c r="T93" s="266"/>
      <c r="U93" s="266"/>
      <c r="V93" s="266"/>
      <c r="W93" s="266"/>
      <c r="X93" s="266"/>
      <c r="Y93" s="266"/>
      <c r="Z93" s="266"/>
      <c r="AA93" s="266"/>
      <c r="AB93" s="266"/>
      <c r="AC93" s="266"/>
      <c r="AD93" s="266"/>
      <c r="AE93" s="266"/>
    </row>
    <row r="94" spans="2:31" ht="13.5">
      <c r="B94" s="1129">
        <f t="shared" si="1"/>
        <v>-1</v>
      </c>
      <c r="D94" s="1130"/>
      <c r="E94" s="1130"/>
      <c r="F94" s="1131"/>
      <c r="G94" s="1130"/>
      <c r="H94" s="1130"/>
      <c r="I94" s="1130"/>
      <c r="J94" s="1132"/>
      <c r="K94" s="1132"/>
      <c r="L94" s="1130"/>
      <c r="N94" s="1133">
        <f t="shared" si="0"/>
        <v>0</v>
      </c>
      <c r="O94" s="1134">
        <f t="shared" si="2"/>
        <v>0</v>
      </c>
      <c r="P94" s="1134">
        <f>O94/'1.5 Universal Data'!$F$35</f>
        <v>0</v>
      </c>
      <c r="Q94" s="266"/>
      <c r="R94" s="266"/>
      <c r="S94" s="266"/>
      <c r="T94" s="266"/>
      <c r="U94" s="266"/>
      <c r="V94" s="266"/>
      <c r="W94" s="266"/>
      <c r="X94" s="266"/>
      <c r="Y94" s="266"/>
      <c r="Z94" s="266"/>
      <c r="AA94" s="266"/>
      <c r="AB94" s="266"/>
      <c r="AC94" s="266"/>
      <c r="AD94" s="266"/>
      <c r="AE94" s="266"/>
    </row>
    <row r="95" spans="2:31" ht="13.5">
      <c r="B95" s="1129">
        <f t="shared" si="1"/>
        <v>-1</v>
      </c>
      <c r="D95" s="1130"/>
      <c r="E95" s="1130"/>
      <c r="F95" s="1131"/>
      <c r="G95" s="1130"/>
      <c r="H95" s="1130"/>
      <c r="I95" s="1130"/>
      <c r="J95" s="1132"/>
      <c r="K95" s="1132"/>
      <c r="L95" s="1130"/>
      <c r="N95" s="1133">
        <f t="shared" si="0"/>
        <v>0</v>
      </c>
      <c r="O95" s="1134">
        <f t="shared" si="2"/>
        <v>0</v>
      </c>
      <c r="P95" s="1134">
        <f>O95/'1.5 Universal Data'!$F$35</f>
        <v>0</v>
      </c>
      <c r="Q95" s="266"/>
      <c r="R95" s="266"/>
      <c r="S95" s="266"/>
      <c r="T95" s="266"/>
      <c r="U95" s="266"/>
      <c r="V95" s="266"/>
      <c r="W95" s="266"/>
      <c r="X95" s="266"/>
      <c r="Y95" s="266"/>
      <c r="Z95" s="266"/>
      <c r="AA95" s="266"/>
      <c r="AB95" s="266"/>
      <c r="AC95" s="266"/>
      <c r="AD95" s="266"/>
      <c r="AE95" s="266"/>
    </row>
    <row r="96" spans="2:31" ht="13.5">
      <c r="B96" s="1129">
        <f t="shared" si="1"/>
        <v>-1</v>
      </c>
      <c r="D96" s="1130"/>
      <c r="E96" s="1130"/>
      <c r="F96" s="1131"/>
      <c r="G96" s="1130"/>
      <c r="H96" s="1130"/>
      <c r="I96" s="1130"/>
      <c r="J96" s="1132"/>
      <c r="K96" s="1132"/>
      <c r="L96" s="1130"/>
      <c r="N96" s="1133">
        <f t="shared" si="0"/>
        <v>0</v>
      </c>
      <c r="O96" s="1134">
        <f t="shared" si="2"/>
        <v>0</v>
      </c>
      <c r="P96" s="1134">
        <f>O96/'1.5 Universal Data'!$F$35</f>
        <v>0</v>
      </c>
      <c r="Q96" s="266"/>
      <c r="R96" s="266"/>
      <c r="S96" s="266"/>
      <c r="T96" s="266"/>
      <c r="U96" s="266"/>
      <c r="V96" s="266"/>
      <c r="W96" s="266"/>
      <c r="X96" s="266"/>
      <c r="Y96" s="266"/>
      <c r="Z96" s="266"/>
      <c r="AA96" s="266"/>
      <c r="AB96" s="266"/>
      <c r="AC96" s="266"/>
      <c r="AD96" s="266"/>
      <c r="AE96" s="266"/>
    </row>
    <row r="97" spans="2:31" ht="13.5">
      <c r="B97" s="1129">
        <f t="shared" si="1"/>
        <v>-1</v>
      </c>
      <c r="D97" s="1130"/>
      <c r="E97" s="1130"/>
      <c r="F97" s="1131"/>
      <c r="G97" s="1130"/>
      <c r="H97" s="1130"/>
      <c r="I97" s="1130"/>
      <c r="J97" s="1132"/>
      <c r="K97" s="1132"/>
      <c r="L97" s="1130"/>
      <c r="N97" s="1133">
        <f t="shared" si="0"/>
        <v>0</v>
      </c>
      <c r="O97" s="1134">
        <f t="shared" si="2"/>
        <v>0</v>
      </c>
      <c r="P97" s="1134">
        <f>O97/'1.5 Universal Data'!$F$35</f>
        <v>0</v>
      </c>
      <c r="Q97" s="266"/>
      <c r="R97" s="266"/>
      <c r="S97" s="266"/>
      <c r="T97" s="266"/>
      <c r="U97" s="266"/>
      <c r="V97" s="266"/>
      <c r="W97" s="266"/>
      <c r="X97" s="266"/>
      <c r="Y97" s="266"/>
      <c r="Z97" s="266"/>
      <c r="AA97" s="266"/>
      <c r="AB97" s="266"/>
      <c r="AC97" s="266"/>
      <c r="AD97" s="266"/>
      <c r="AE97" s="266"/>
    </row>
    <row r="98" spans="2:31" ht="13.5">
      <c r="B98" s="1129">
        <f t="shared" si="1"/>
        <v>-1</v>
      </c>
      <c r="D98" s="1130"/>
      <c r="E98" s="1130"/>
      <c r="F98" s="1131"/>
      <c r="G98" s="1130"/>
      <c r="H98" s="1130"/>
      <c r="I98" s="1130"/>
      <c r="J98" s="1132"/>
      <c r="K98" s="1132"/>
      <c r="L98" s="1130"/>
      <c r="N98" s="1133">
        <f t="shared" si="0"/>
        <v>0</v>
      </c>
      <c r="O98" s="1134">
        <f t="shared" si="2"/>
        <v>0</v>
      </c>
      <c r="P98" s="1134">
        <f>O98/'1.5 Universal Data'!$F$35</f>
        <v>0</v>
      </c>
      <c r="Q98" s="266"/>
      <c r="R98" s="266"/>
      <c r="S98" s="266"/>
      <c r="T98" s="266"/>
      <c r="U98" s="266"/>
      <c r="V98" s="266"/>
      <c r="W98" s="266"/>
      <c r="X98" s="266"/>
      <c r="Y98" s="266"/>
      <c r="Z98" s="266"/>
      <c r="AA98" s="266"/>
      <c r="AB98" s="266"/>
      <c r="AC98" s="266"/>
      <c r="AD98" s="266"/>
      <c r="AE98" s="266"/>
    </row>
    <row r="99" spans="2:31" ht="13.5">
      <c r="B99" s="1129">
        <f t="shared" si="1"/>
        <v>-1</v>
      </c>
      <c r="D99" s="1130"/>
      <c r="E99" s="1130"/>
      <c r="F99" s="1131"/>
      <c r="G99" s="1130"/>
      <c r="H99" s="1130"/>
      <c r="I99" s="1130"/>
      <c r="J99" s="1132"/>
      <c r="K99" s="1132"/>
      <c r="L99" s="1130"/>
      <c r="N99" s="1133">
        <f t="shared" si="0"/>
        <v>0</v>
      </c>
      <c r="O99" s="1134">
        <f t="shared" si="2"/>
        <v>0</v>
      </c>
      <c r="P99" s="1134">
        <f>O99/'1.5 Universal Data'!$F$35</f>
        <v>0</v>
      </c>
      <c r="Q99" s="266"/>
      <c r="R99" s="266"/>
      <c r="S99" s="266"/>
      <c r="T99" s="266"/>
      <c r="U99" s="266"/>
      <c r="V99" s="266"/>
      <c r="W99" s="266"/>
      <c r="X99" s="266"/>
      <c r="Y99" s="266"/>
      <c r="Z99" s="266"/>
      <c r="AA99" s="266"/>
      <c r="AB99" s="266"/>
      <c r="AC99" s="266"/>
      <c r="AD99" s="266"/>
      <c r="AE99" s="266"/>
    </row>
    <row r="100" spans="2:31" ht="13.5">
      <c r="B100" s="1129">
        <f t="shared" si="1"/>
        <v>-1</v>
      </c>
      <c r="D100" s="1130"/>
      <c r="E100" s="1130"/>
      <c r="F100" s="1131"/>
      <c r="G100" s="1130"/>
      <c r="H100" s="1130"/>
      <c r="I100" s="1130"/>
      <c r="J100" s="1132"/>
      <c r="K100" s="1132"/>
      <c r="L100" s="1130"/>
      <c r="N100" s="1133">
        <f t="shared" si="0"/>
        <v>0</v>
      </c>
      <c r="O100" s="1134">
        <f t="shared" si="2"/>
        <v>0</v>
      </c>
      <c r="P100" s="1134">
        <f>O100/'1.5 Universal Data'!$F$35</f>
        <v>0</v>
      </c>
      <c r="Q100" s="266"/>
      <c r="R100" s="266"/>
      <c r="S100" s="266"/>
      <c r="T100" s="266"/>
      <c r="U100" s="266"/>
      <c r="V100" s="266"/>
      <c r="W100" s="266"/>
      <c r="X100" s="266"/>
      <c r="Y100" s="266"/>
      <c r="Z100" s="266"/>
      <c r="AA100" s="266"/>
      <c r="AB100" s="266"/>
      <c r="AC100" s="266"/>
      <c r="AD100" s="266"/>
      <c r="AE100" s="266"/>
    </row>
    <row r="101" spans="2:31" ht="13.5">
      <c r="B101" s="1129">
        <f t="shared" si="1"/>
        <v>-1</v>
      </c>
      <c r="D101" s="1130"/>
      <c r="E101" s="1130"/>
      <c r="F101" s="1131"/>
      <c r="G101" s="1130"/>
      <c r="H101" s="1130"/>
      <c r="I101" s="1130"/>
      <c r="J101" s="1132"/>
      <c r="K101" s="1132"/>
      <c r="L101" s="1130"/>
      <c r="N101" s="1133">
        <f t="shared" si="0"/>
        <v>0</v>
      </c>
      <c r="O101" s="1134">
        <f t="shared" si="2"/>
        <v>0</v>
      </c>
      <c r="P101" s="1134">
        <f>O101/'1.5 Universal Data'!$F$35</f>
        <v>0</v>
      </c>
      <c r="Q101" s="266"/>
      <c r="R101" s="266"/>
      <c r="S101" s="266"/>
      <c r="T101" s="266"/>
      <c r="U101" s="266"/>
      <c r="V101" s="266"/>
      <c r="W101" s="266"/>
      <c r="X101" s="266"/>
      <c r="Y101" s="266"/>
      <c r="Z101" s="266"/>
      <c r="AA101" s="266"/>
      <c r="AB101" s="266"/>
      <c r="AC101" s="266"/>
      <c r="AD101" s="266"/>
      <c r="AE101" s="266"/>
    </row>
    <row r="102" spans="2:31" ht="13.5">
      <c r="B102" s="1129">
        <f t="shared" si="1"/>
        <v>-1</v>
      </c>
      <c r="D102" s="1130"/>
      <c r="E102" s="1130"/>
      <c r="F102" s="1131"/>
      <c r="G102" s="1130"/>
      <c r="H102" s="1130"/>
      <c r="I102" s="1130"/>
      <c r="J102" s="1132"/>
      <c r="K102" s="1132"/>
      <c r="L102" s="1130"/>
      <c r="N102" s="1133">
        <f t="shared" si="0"/>
        <v>0</v>
      </c>
      <c r="O102" s="1134">
        <f t="shared" si="2"/>
        <v>0</v>
      </c>
      <c r="P102" s="1134">
        <f>O102/'1.5 Universal Data'!$F$35</f>
        <v>0</v>
      </c>
      <c r="Q102" s="266"/>
      <c r="R102" s="266"/>
      <c r="S102" s="266"/>
      <c r="T102" s="266"/>
      <c r="U102" s="266"/>
      <c r="V102" s="266"/>
      <c r="W102" s="266"/>
      <c r="X102" s="266"/>
      <c r="Y102" s="266"/>
      <c r="Z102" s="266"/>
      <c r="AA102" s="266"/>
      <c r="AB102" s="266"/>
      <c r="AC102" s="266"/>
      <c r="AD102" s="266"/>
      <c r="AE102" s="266"/>
    </row>
    <row r="103" spans="2:31" ht="13.5">
      <c r="B103" s="1129">
        <f t="shared" si="1"/>
        <v>-1</v>
      </c>
      <c r="D103" s="1130"/>
      <c r="E103" s="1130"/>
      <c r="F103" s="1131"/>
      <c r="G103" s="1130"/>
      <c r="H103" s="1130"/>
      <c r="I103" s="1130"/>
      <c r="J103" s="1132"/>
      <c r="K103" s="1132"/>
      <c r="L103" s="1130"/>
      <c r="N103" s="1133">
        <f t="shared" si="0"/>
        <v>0</v>
      </c>
      <c r="O103" s="1134">
        <f t="shared" si="2"/>
        <v>0</v>
      </c>
      <c r="P103" s="1134">
        <f>O103/'1.5 Universal Data'!$F$35</f>
        <v>0</v>
      </c>
      <c r="Q103" s="266"/>
      <c r="R103" s="266"/>
      <c r="S103" s="266"/>
      <c r="T103" s="266"/>
      <c r="U103" s="266"/>
      <c r="V103" s="266"/>
      <c r="W103" s="266"/>
      <c r="X103" s="266"/>
      <c r="Y103" s="266"/>
      <c r="Z103" s="266"/>
      <c r="AA103" s="266"/>
      <c r="AB103" s="266"/>
      <c r="AC103" s="266"/>
      <c r="AD103" s="266"/>
      <c r="AE103" s="266"/>
    </row>
    <row r="104" spans="2:31" ht="13.5">
      <c r="B104" s="1129">
        <f t="shared" si="1"/>
        <v>-1</v>
      </c>
      <c r="D104" s="1130"/>
      <c r="E104" s="1130"/>
      <c r="F104" s="1131"/>
      <c r="G104" s="1130"/>
      <c r="H104" s="1130"/>
      <c r="I104" s="1130"/>
      <c r="J104" s="1132"/>
      <c r="K104" s="1132"/>
      <c r="L104" s="1130"/>
      <c r="N104" s="1133">
        <f t="shared" si="0"/>
        <v>0</v>
      </c>
      <c r="O104" s="1134">
        <f t="shared" si="2"/>
        <v>0</v>
      </c>
      <c r="P104" s="1134">
        <f>O104/'1.5 Universal Data'!$F$35</f>
        <v>0</v>
      </c>
      <c r="Q104" s="266"/>
      <c r="R104" s="266"/>
      <c r="S104" s="266"/>
      <c r="T104" s="266"/>
      <c r="U104" s="266"/>
      <c r="V104" s="266"/>
      <c r="W104" s="266"/>
      <c r="X104" s="266"/>
      <c r="Y104" s="266"/>
      <c r="Z104" s="266"/>
      <c r="AA104" s="266"/>
      <c r="AB104" s="266"/>
      <c r="AC104" s="266"/>
      <c r="AD104" s="266"/>
      <c r="AE104" s="266"/>
    </row>
    <row r="105" spans="2:31" ht="13.5">
      <c r="B105" s="1129">
        <f t="shared" si="1"/>
        <v>-1</v>
      </c>
      <c r="D105" s="1130"/>
      <c r="E105" s="1130"/>
      <c r="F105" s="1131"/>
      <c r="G105" s="1130"/>
      <c r="H105" s="1130"/>
      <c r="I105" s="1130"/>
      <c r="J105" s="1132"/>
      <c r="K105" s="1132"/>
      <c r="L105" s="1130"/>
      <c r="N105" s="1133">
        <f t="shared" si="0"/>
        <v>0</v>
      </c>
      <c r="O105" s="1134">
        <f t="shared" si="2"/>
        <v>0</v>
      </c>
      <c r="P105" s="1134">
        <f>O105/'1.5 Universal Data'!$F$35</f>
        <v>0</v>
      </c>
      <c r="Q105" s="266"/>
      <c r="R105" s="266"/>
      <c r="S105" s="266"/>
      <c r="T105" s="266"/>
      <c r="U105" s="266"/>
      <c r="V105" s="266"/>
      <c r="W105" s="266"/>
      <c r="X105" s="266"/>
      <c r="Y105" s="266"/>
      <c r="Z105" s="266"/>
      <c r="AA105" s="266"/>
      <c r="AB105" s="266"/>
      <c r="AC105" s="266"/>
      <c r="AD105" s="266"/>
      <c r="AE105" s="266"/>
    </row>
    <row r="106" spans="2:31" ht="13.5">
      <c r="B106" s="1129">
        <f t="shared" si="1"/>
        <v>-1</v>
      </c>
      <c r="D106" s="1130"/>
      <c r="E106" s="1130"/>
      <c r="F106" s="1131"/>
      <c r="G106" s="1130"/>
      <c r="H106" s="1130"/>
      <c r="I106" s="1130"/>
      <c r="J106" s="1132"/>
      <c r="K106" s="1132"/>
      <c r="L106" s="1130"/>
      <c r="N106" s="1133">
        <f t="shared" si="0"/>
        <v>0</v>
      </c>
      <c r="O106" s="1134">
        <f t="shared" si="2"/>
        <v>0</v>
      </c>
      <c r="P106" s="1134">
        <f>O106/'1.5 Universal Data'!$F$35</f>
        <v>0</v>
      </c>
      <c r="Q106" s="266"/>
      <c r="R106" s="266"/>
      <c r="S106" s="266"/>
      <c r="T106" s="266"/>
      <c r="U106" s="266"/>
      <c r="V106" s="266"/>
      <c r="W106" s="266"/>
      <c r="X106" s="266"/>
      <c r="Y106" s="266"/>
      <c r="Z106" s="266"/>
      <c r="AA106" s="266"/>
      <c r="AB106" s="266"/>
      <c r="AC106" s="266"/>
      <c r="AD106" s="266"/>
      <c r="AE106" s="266"/>
    </row>
    <row r="107" spans="2:31" ht="13.5">
      <c r="B107" s="1129">
        <f t="shared" si="1"/>
        <v>-1</v>
      </c>
      <c r="D107" s="1130"/>
      <c r="E107" s="1130"/>
      <c r="F107" s="1131"/>
      <c r="G107" s="1130"/>
      <c r="H107" s="1130"/>
      <c r="I107" s="1130"/>
      <c r="J107" s="1132"/>
      <c r="K107" s="1132"/>
      <c r="L107" s="1130"/>
      <c r="N107" s="1133">
        <f t="shared" si="0"/>
        <v>0</v>
      </c>
      <c r="O107" s="1134">
        <f t="shared" si="2"/>
        <v>0</v>
      </c>
      <c r="P107" s="1134">
        <f>O107/'1.5 Universal Data'!$F$35</f>
        <v>0</v>
      </c>
      <c r="Q107" s="266"/>
      <c r="R107" s="266"/>
      <c r="S107" s="266"/>
      <c r="T107" s="266"/>
      <c r="U107" s="266"/>
      <c r="V107" s="266"/>
      <c r="W107" s="266"/>
      <c r="X107" s="266"/>
      <c r="Y107" s="266"/>
      <c r="Z107" s="266"/>
      <c r="AA107" s="266"/>
      <c r="AB107" s="266"/>
      <c r="AC107" s="266"/>
      <c r="AD107" s="266"/>
      <c r="AE107" s="266"/>
    </row>
    <row r="108" spans="2:31" ht="13.5">
      <c r="B108" s="1129">
        <f t="shared" si="1"/>
        <v>-1</v>
      </c>
      <c r="D108" s="1130"/>
      <c r="E108" s="1130"/>
      <c r="F108" s="1131"/>
      <c r="G108" s="1130"/>
      <c r="H108" s="1130"/>
      <c r="I108" s="1130"/>
      <c r="J108" s="1132"/>
      <c r="K108" s="1132"/>
      <c r="L108" s="1130"/>
      <c r="N108" s="1133">
        <f t="shared" si="0"/>
        <v>0</v>
      </c>
      <c r="O108" s="1134">
        <f t="shared" si="2"/>
        <v>0</v>
      </c>
      <c r="P108" s="1134">
        <f>O108/'1.5 Universal Data'!$F$35</f>
        <v>0</v>
      </c>
      <c r="Q108" s="266"/>
      <c r="R108" s="266"/>
      <c r="S108" s="266"/>
      <c r="T108" s="266"/>
      <c r="U108" s="266"/>
      <c r="V108" s="266"/>
      <c r="W108" s="266"/>
      <c r="X108" s="266"/>
      <c r="Y108" s="266"/>
      <c r="Z108" s="266"/>
      <c r="AA108" s="266"/>
      <c r="AB108" s="266"/>
      <c r="AC108" s="266"/>
      <c r="AD108" s="266"/>
      <c r="AE108" s="266"/>
    </row>
    <row r="109" spans="2:31" ht="13.5">
      <c r="B109" s="1129">
        <f t="shared" si="1"/>
        <v>-1</v>
      </c>
      <c r="D109" s="1130"/>
      <c r="E109" s="1130"/>
      <c r="F109" s="1131"/>
      <c r="G109" s="1130"/>
      <c r="H109" s="1130"/>
      <c r="I109" s="1130"/>
      <c r="J109" s="1132"/>
      <c r="K109" s="1132"/>
      <c r="L109" s="1130"/>
      <c r="N109" s="1133">
        <f t="shared" si="0"/>
        <v>0</v>
      </c>
      <c r="O109" s="1134">
        <f t="shared" si="2"/>
        <v>0</v>
      </c>
      <c r="P109" s="1134">
        <f>O109/'1.5 Universal Data'!$F$35</f>
        <v>0</v>
      </c>
      <c r="Q109" s="266"/>
      <c r="R109" s="266"/>
      <c r="S109" s="266"/>
      <c r="T109" s="266"/>
      <c r="U109" s="266"/>
      <c r="V109" s="266"/>
      <c r="W109" s="266"/>
      <c r="X109" s="266"/>
      <c r="Y109" s="266"/>
      <c r="Z109" s="266"/>
      <c r="AA109" s="266"/>
      <c r="AB109" s="266"/>
      <c r="AC109" s="266"/>
      <c r="AD109" s="266"/>
      <c r="AE109" s="266"/>
    </row>
    <row r="110" spans="2:31" ht="13.5">
      <c r="B110" s="1129">
        <f t="shared" si="1"/>
        <v>-1</v>
      </c>
      <c r="D110" s="1130"/>
      <c r="E110" s="1130"/>
      <c r="F110" s="1131"/>
      <c r="G110" s="1130"/>
      <c r="H110" s="1130"/>
      <c r="I110" s="1130"/>
      <c r="J110" s="1132"/>
      <c r="K110" s="1132"/>
      <c r="L110" s="1130"/>
      <c r="N110" s="1133">
        <f t="shared" si="0"/>
        <v>0</v>
      </c>
      <c r="O110" s="1134">
        <f t="shared" si="2"/>
        <v>0</v>
      </c>
      <c r="P110" s="1134">
        <f>O110/'1.5 Universal Data'!$F$35</f>
        <v>0</v>
      </c>
      <c r="Q110" s="266"/>
      <c r="R110" s="266"/>
      <c r="S110" s="266"/>
      <c r="T110" s="266"/>
      <c r="U110" s="266"/>
      <c r="V110" s="266"/>
      <c r="W110" s="266"/>
      <c r="X110" s="266"/>
      <c r="Y110" s="266"/>
      <c r="Z110" s="266"/>
      <c r="AA110" s="266"/>
      <c r="AB110" s="266"/>
      <c r="AC110" s="266"/>
      <c r="AD110" s="266"/>
      <c r="AE110" s="266"/>
    </row>
    <row r="111" spans="2:31" ht="13.5">
      <c r="B111" s="1129">
        <f t="shared" si="1"/>
        <v>-1</v>
      </c>
      <c r="D111" s="1130"/>
      <c r="E111" s="1130"/>
      <c r="F111" s="1131"/>
      <c r="G111" s="1130"/>
      <c r="H111" s="1130"/>
      <c r="I111" s="1130"/>
      <c r="J111" s="1132"/>
      <c r="K111" s="1132"/>
      <c r="L111" s="1130"/>
      <c r="N111" s="1133">
        <f t="shared" si="0"/>
        <v>0</v>
      </c>
      <c r="O111" s="1134">
        <f t="shared" si="2"/>
        <v>0</v>
      </c>
      <c r="P111" s="1134">
        <f>O111/'1.5 Universal Data'!$F$35</f>
        <v>0</v>
      </c>
      <c r="Q111" s="266"/>
      <c r="R111" s="266"/>
      <c r="S111" s="266"/>
      <c r="T111" s="266"/>
      <c r="U111" s="266"/>
      <c r="V111" s="266"/>
      <c r="W111" s="266"/>
      <c r="X111" s="266"/>
      <c r="Y111" s="266"/>
      <c r="Z111" s="266"/>
      <c r="AA111" s="266"/>
      <c r="AB111" s="266"/>
      <c r="AC111" s="266"/>
      <c r="AD111" s="266"/>
      <c r="AE111" s="266"/>
    </row>
    <row r="112" spans="2:31" ht="13.5">
      <c r="B112" s="1129">
        <f t="shared" si="1"/>
        <v>-1</v>
      </c>
      <c r="D112" s="1130"/>
      <c r="E112" s="1130"/>
      <c r="F112" s="1131"/>
      <c r="G112" s="1130"/>
      <c r="H112" s="1130"/>
      <c r="I112" s="1130"/>
      <c r="J112" s="1132"/>
      <c r="K112" s="1132"/>
      <c r="L112" s="1130"/>
      <c r="N112" s="1133">
        <f t="shared" si="0"/>
        <v>0</v>
      </c>
      <c r="O112" s="1134">
        <f t="shared" si="2"/>
        <v>0</v>
      </c>
      <c r="P112" s="1134">
        <f>O112/'1.5 Universal Data'!$F$35</f>
        <v>0</v>
      </c>
      <c r="Q112" s="266"/>
      <c r="R112" s="266"/>
      <c r="S112" s="266"/>
      <c r="T112" s="266"/>
      <c r="U112" s="266"/>
      <c r="V112" s="266"/>
      <c r="W112" s="266"/>
      <c r="X112" s="266"/>
      <c r="Y112" s="266"/>
      <c r="Z112" s="266"/>
      <c r="AA112" s="266"/>
      <c r="AB112" s="266"/>
      <c r="AC112" s="266"/>
      <c r="AD112" s="266"/>
      <c r="AE112" s="266"/>
    </row>
    <row r="113" spans="2:31" ht="13.5">
      <c r="B113" s="1129">
        <f t="shared" si="1"/>
        <v>-1</v>
      </c>
      <c r="D113" s="1130"/>
      <c r="E113" s="1130"/>
      <c r="F113" s="1131"/>
      <c r="G113" s="1130"/>
      <c r="H113" s="1130"/>
      <c r="I113" s="1130"/>
      <c r="J113" s="1132"/>
      <c r="K113" s="1132"/>
      <c r="L113" s="1130"/>
      <c r="N113" s="1133">
        <f t="shared" si="0"/>
        <v>0</v>
      </c>
      <c r="O113" s="1134">
        <f t="shared" si="2"/>
        <v>0</v>
      </c>
      <c r="P113" s="1134">
        <f>O113/'1.5 Universal Data'!$F$35</f>
        <v>0</v>
      </c>
      <c r="Q113" s="266"/>
      <c r="R113" s="266"/>
      <c r="S113" s="266"/>
      <c r="T113" s="266"/>
      <c r="U113" s="266"/>
      <c r="V113" s="266"/>
      <c r="W113" s="266"/>
      <c r="X113" s="266"/>
      <c r="Y113" s="266"/>
      <c r="Z113" s="266"/>
      <c r="AA113" s="266"/>
      <c r="AB113" s="266"/>
      <c r="AC113" s="266"/>
      <c r="AD113" s="266"/>
      <c r="AE113" s="266"/>
    </row>
    <row r="114" spans="2:31" ht="13.5">
      <c r="B114" s="1129">
        <f t="shared" si="1"/>
        <v>-1</v>
      </c>
      <c r="D114" s="1130"/>
      <c r="E114" s="1130"/>
      <c r="F114" s="1131"/>
      <c r="G114" s="1130"/>
      <c r="H114" s="1130"/>
      <c r="I114" s="1130"/>
      <c r="J114" s="1132"/>
      <c r="K114" s="1132"/>
      <c r="L114" s="1130"/>
      <c r="N114" s="1133">
        <f t="shared" si="0"/>
        <v>0</v>
      </c>
      <c r="O114" s="1134">
        <f t="shared" si="2"/>
        <v>0</v>
      </c>
      <c r="P114" s="1134">
        <f>O114/'1.5 Universal Data'!$F$35</f>
        <v>0</v>
      </c>
      <c r="Q114" s="266"/>
      <c r="R114" s="266"/>
      <c r="S114" s="266"/>
      <c r="T114" s="266"/>
      <c r="U114" s="266"/>
      <c r="V114" s="266"/>
      <c r="W114" s="266"/>
      <c r="X114" s="266"/>
      <c r="Y114" s="266"/>
      <c r="Z114" s="266"/>
      <c r="AA114" s="266"/>
      <c r="AB114" s="266"/>
      <c r="AC114" s="266"/>
      <c r="AD114" s="266"/>
      <c r="AE114" s="266"/>
    </row>
    <row r="115" spans="2:31" ht="13.5">
      <c r="B115" s="1129">
        <f t="shared" si="1"/>
        <v>-1</v>
      </c>
      <c r="D115" s="1130"/>
      <c r="E115" s="1130"/>
      <c r="F115" s="1131"/>
      <c r="G115" s="1130"/>
      <c r="H115" s="1130"/>
      <c r="I115" s="1130"/>
      <c r="J115" s="1132"/>
      <c r="K115" s="1132"/>
      <c r="L115" s="1130"/>
      <c r="N115" s="1133">
        <f t="shared" si="0"/>
        <v>0</v>
      </c>
      <c r="O115" s="1134">
        <f t="shared" si="2"/>
        <v>0</v>
      </c>
      <c r="P115" s="1134">
        <f>O115/'1.5 Universal Data'!$F$35</f>
        <v>0</v>
      </c>
      <c r="Q115" s="266"/>
      <c r="R115" s="266"/>
      <c r="S115" s="266"/>
      <c r="T115" s="266"/>
      <c r="U115" s="266"/>
      <c r="V115" s="266"/>
      <c r="W115" s="266"/>
      <c r="X115" s="266"/>
      <c r="Y115" s="266"/>
      <c r="Z115" s="266"/>
      <c r="AA115" s="266"/>
      <c r="AB115" s="266"/>
      <c r="AC115" s="266"/>
      <c r="AD115" s="266"/>
      <c r="AE115" s="266"/>
    </row>
    <row r="116" spans="2:31" ht="13.5">
      <c r="B116" s="1129">
        <f t="shared" si="1"/>
        <v>-1</v>
      </c>
      <c r="D116" s="1130"/>
      <c r="E116" s="1130"/>
      <c r="F116" s="1131"/>
      <c r="G116" s="1130"/>
      <c r="H116" s="1130"/>
      <c r="I116" s="1130"/>
      <c r="J116" s="1132"/>
      <c r="K116" s="1132"/>
      <c r="L116" s="1130"/>
      <c r="N116" s="1133">
        <f t="shared" si="0"/>
        <v>0</v>
      </c>
      <c r="O116" s="1134">
        <f t="shared" si="2"/>
        <v>0</v>
      </c>
      <c r="P116" s="1134">
        <f>O116/'1.5 Universal Data'!$F$35</f>
        <v>0</v>
      </c>
      <c r="Q116" s="266"/>
      <c r="R116" s="266"/>
      <c r="S116" s="266"/>
      <c r="T116" s="266"/>
      <c r="U116" s="266"/>
      <c r="V116" s="266"/>
      <c r="W116" s="266"/>
      <c r="X116" s="266"/>
      <c r="Y116" s="266"/>
      <c r="Z116" s="266"/>
      <c r="AA116" s="266"/>
      <c r="AB116" s="266"/>
      <c r="AC116" s="266"/>
      <c r="AD116" s="266"/>
      <c r="AE116" s="266"/>
    </row>
    <row r="117" spans="2:31" ht="13.5">
      <c r="B117" s="1129">
        <f t="shared" si="1"/>
        <v>-1</v>
      </c>
      <c r="D117" s="1130"/>
      <c r="E117" s="1130"/>
      <c r="F117" s="1131"/>
      <c r="G117" s="1130"/>
      <c r="H117" s="1130"/>
      <c r="I117" s="1130"/>
      <c r="J117" s="1132"/>
      <c r="K117" s="1132"/>
      <c r="L117" s="1130"/>
      <c r="N117" s="1133">
        <f t="shared" si="0"/>
        <v>0</v>
      </c>
      <c r="O117" s="1134">
        <f t="shared" si="2"/>
        <v>0</v>
      </c>
      <c r="P117" s="1134">
        <f>O117/'1.5 Universal Data'!$F$35</f>
        <v>0</v>
      </c>
      <c r="Q117" s="266"/>
      <c r="R117" s="266"/>
      <c r="S117" s="266"/>
      <c r="T117" s="266"/>
      <c r="U117" s="266"/>
      <c r="V117" s="266"/>
      <c r="W117" s="266"/>
      <c r="X117" s="266"/>
      <c r="Y117" s="266"/>
      <c r="Z117" s="266"/>
      <c r="AA117" s="266"/>
      <c r="AB117" s="266"/>
      <c r="AC117" s="266"/>
      <c r="AD117" s="266"/>
      <c r="AE117" s="266"/>
    </row>
    <row r="118" spans="2:31" ht="13.5">
      <c r="B118" s="1129">
        <f t="shared" si="1"/>
        <v>-1</v>
      </c>
      <c r="D118" s="1130"/>
      <c r="E118" s="1130"/>
      <c r="F118" s="1131"/>
      <c r="G118" s="1130"/>
      <c r="H118" s="1130"/>
      <c r="I118" s="1130"/>
      <c r="J118" s="1132"/>
      <c r="K118" s="1132"/>
      <c r="L118" s="1130"/>
      <c r="N118" s="1133">
        <f t="shared" si="0"/>
        <v>0</v>
      </c>
      <c r="O118" s="1134">
        <f t="shared" si="2"/>
        <v>0</v>
      </c>
      <c r="P118" s="1134">
        <f>O118/'1.5 Universal Data'!$F$35</f>
        <v>0</v>
      </c>
      <c r="Q118" s="266"/>
      <c r="R118" s="266"/>
      <c r="S118" s="266"/>
      <c r="T118" s="266"/>
      <c r="U118" s="266"/>
      <c r="V118" s="266"/>
      <c r="W118" s="266"/>
      <c r="X118" s="266"/>
      <c r="Y118" s="266"/>
      <c r="Z118" s="266"/>
      <c r="AA118" s="266"/>
      <c r="AB118" s="266"/>
      <c r="AC118" s="266"/>
      <c r="AD118" s="266"/>
      <c r="AE118" s="266"/>
    </row>
    <row r="119" spans="2:31" ht="13.5">
      <c r="B119" s="1129">
        <f t="shared" si="1"/>
        <v>-1</v>
      </c>
      <c r="D119" s="1130"/>
      <c r="E119" s="1130"/>
      <c r="F119" s="1131"/>
      <c r="G119" s="1130"/>
      <c r="H119" s="1130"/>
      <c r="I119" s="1130"/>
      <c r="J119" s="1132"/>
      <c r="K119" s="1132"/>
      <c r="L119" s="1130"/>
      <c r="N119" s="1133">
        <f t="shared" si="0"/>
        <v>0</v>
      </c>
      <c r="O119" s="1134">
        <f t="shared" si="2"/>
        <v>0</v>
      </c>
      <c r="P119" s="1134">
        <f>O119/'1.5 Universal Data'!$F$35</f>
        <v>0</v>
      </c>
      <c r="Q119" s="266"/>
      <c r="R119" s="266"/>
      <c r="S119" s="266"/>
      <c r="T119" s="266"/>
      <c r="U119" s="266"/>
      <c r="V119" s="266"/>
      <c r="W119" s="266"/>
      <c r="X119" s="266"/>
      <c r="Y119" s="266"/>
      <c r="Z119" s="266"/>
      <c r="AA119" s="266"/>
      <c r="AB119" s="266"/>
      <c r="AC119" s="266"/>
      <c r="AD119" s="266"/>
      <c r="AE119" s="266"/>
    </row>
    <row r="120" spans="2:31" ht="13.5">
      <c r="B120" s="1129">
        <f t="shared" si="1"/>
        <v>-1</v>
      </c>
      <c r="D120" s="1130"/>
      <c r="E120" s="1130"/>
      <c r="F120" s="1131"/>
      <c r="G120" s="1130"/>
      <c r="H120" s="1130"/>
      <c r="I120" s="1130"/>
      <c r="J120" s="1132"/>
      <c r="K120" s="1132"/>
      <c r="L120" s="1130"/>
      <c r="N120" s="1133">
        <f t="shared" si="0"/>
        <v>0</v>
      </c>
      <c r="O120" s="1134">
        <f t="shared" si="2"/>
        <v>0</v>
      </c>
      <c r="P120" s="1134">
        <f>O120/'1.5 Universal Data'!$F$35</f>
        <v>0</v>
      </c>
      <c r="Q120" s="266"/>
      <c r="R120" s="266"/>
      <c r="S120" s="266"/>
      <c r="T120" s="266"/>
      <c r="U120" s="266"/>
      <c r="V120" s="266"/>
      <c r="W120" s="266"/>
      <c r="X120" s="266"/>
      <c r="Y120" s="266"/>
      <c r="Z120" s="266"/>
      <c r="AA120" s="266"/>
      <c r="AB120" s="266"/>
      <c r="AC120" s="266"/>
      <c r="AD120" s="266"/>
      <c r="AE120" s="266"/>
    </row>
    <row r="121" spans="2:31" ht="13.5">
      <c r="B121" s="1129">
        <f t="shared" si="1"/>
        <v>-1</v>
      </c>
      <c r="D121" s="1130"/>
      <c r="E121" s="1130"/>
      <c r="F121" s="1131"/>
      <c r="G121" s="1130"/>
      <c r="H121" s="1130"/>
      <c r="I121" s="1130"/>
      <c r="J121" s="1132"/>
      <c r="K121" s="1132"/>
      <c r="L121" s="1130"/>
      <c r="N121" s="1133">
        <f t="shared" si="0"/>
        <v>0</v>
      </c>
      <c r="O121" s="1134">
        <f t="shared" si="2"/>
        <v>0</v>
      </c>
      <c r="P121" s="1134">
        <f>O121/'1.5 Universal Data'!$F$35</f>
        <v>0</v>
      </c>
      <c r="Q121" s="266"/>
      <c r="R121" s="266"/>
      <c r="S121" s="266"/>
      <c r="T121" s="266"/>
      <c r="U121" s="266"/>
      <c r="V121" s="266"/>
      <c r="W121" s="266"/>
      <c r="X121" s="266"/>
      <c r="Y121" s="266"/>
      <c r="Z121" s="266"/>
      <c r="AA121" s="266"/>
      <c r="AB121" s="266"/>
      <c r="AC121" s="266"/>
      <c r="AD121" s="266"/>
      <c r="AE121" s="266"/>
    </row>
    <row r="122" spans="2:31" ht="13.5">
      <c r="B122" s="1129">
        <f t="shared" si="1"/>
        <v>-1</v>
      </c>
      <c r="D122" s="1130"/>
      <c r="E122" s="1130"/>
      <c r="F122" s="1131"/>
      <c r="G122" s="1130"/>
      <c r="H122" s="1130"/>
      <c r="I122" s="1130"/>
      <c r="J122" s="1132"/>
      <c r="K122" s="1132"/>
      <c r="L122" s="1130"/>
      <c r="N122" s="1133">
        <f t="shared" si="0"/>
        <v>0</v>
      </c>
      <c r="O122" s="1134">
        <f t="shared" si="2"/>
        <v>0</v>
      </c>
      <c r="P122" s="1134">
        <f>O122/'1.5 Universal Data'!$F$35</f>
        <v>0</v>
      </c>
      <c r="Q122" s="266"/>
      <c r="R122" s="266"/>
      <c r="S122" s="266"/>
      <c r="T122" s="266"/>
      <c r="U122" s="266"/>
      <c r="V122" s="266"/>
      <c r="W122" s="266"/>
      <c r="X122" s="266"/>
      <c r="Y122" s="266"/>
      <c r="Z122" s="266"/>
      <c r="AA122" s="266"/>
      <c r="AB122" s="266"/>
      <c r="AC122" s="266"/>
      <c r="AD122" s="266"/>
      <c r="AE122" s="266"/>
    </row>
    <row r="123" spans="2:31" ht="13.5">
      <c r="B123" s="1129">
        <f t="shared" si="1"/>
        <v>-1</v>
      </c>
      <c r="D123" s="1130"/>
      <c r="E123" s="1130"/>
      <c r="F123" s="1131"/>
      <c r="G123" s="1130"/>
      <c r="H123" s="1130"/>
      <c r="I123" s="1130"/>
      <c r="J123" s="1132"/>
      <c r="K123" s="1132"/>
      <c r="L123" s="1130"/>
      <c r="N123" s="1133">
        <f t="shared" si="0"/>
        <v>0</v>
      </c>
      <c r="O123" s="1134">
        <f t="shared" si="2"/>
        <v>0</v>
      </c>
      <c r="P123" s="1134">
        <f>O123/'1.5 Universal Data'!$F$35</f>
        <v>0</v>
      </c>
      <c r="Q123" s="266"/>
      <c r="R123" s="266"/>
      <c r="S123" s="266"/>
      <c r="T123" s="266"/>
      <c r="U123" s="266"/>
      <c r="V123" s="266"/>
      <c r="W123" s="266"/>
      <c r="X123" s="266"/>
      <c r="Y123" s="266"/>
      <c r="Z123" s="266"/>
      <c r="AA123" s="266"/>
      <c r="AB123" s="266"/>
      <c r="AC123" s="266"/>
      <c r="AD123" s="266"/>
      <c r="AE123" s="266"/>
    </row>
    <row r="124" spans="2:31" ht="13.5">
      <c r="B124" s="1129">
        <f t="shared" si="1"/>
        <v>-1</v>
      </c>
      <c r="D124" s="1130"/>
      <c r="E124" s="1130"/>
      <c r="F124" s="1131"/>
      <c r="G124" s="1130"/>
      <c r="H124" s="1130"/>
      <c r="I124" s="1130"/>
      <c r="J124" s="1132"/>
      <c r="K124" s="1132"/>
      <c r="L124" s="1130"/>
      <c r="N124" s="1133">
        <f t="shared" si="0"/>
        <v>0</v>
      </c>
      <c r="O124" s="1134">
        <f t="shared" si="2"/>
        <v>0</v>
      </c>
      <c r="P124" s="1134">
        <f>O124/'1.5 Universal Data'!$F$35</f>
        <v>0</v>
      </c>
      <c r="Q124" s="266"/>
      <c r="R124" s="266"/>
      <c r="S124" s="266"/>
      <c r="T124" s="266"/>
      <c r="U124" s="266"/>
      <c r="V124" s="266"/>
      <c r="W124" s="266"/>
      <c r="X124" s="266"/>
      <c r="Y124" s="266"/>
      <c r="Z124" s="266"/>
      <c r="AA124" s="266"/>
      <c r="AB124" s="266"/>
      <c r="AC124" s="266"/>
      <c r="AD124" s="266"/>
      <c r="AE124" s="266"/>
    </row>
    <row r="125" spans="2:31" ht="13.5">
      <c r="B125" s="1129">
        <f t="shared" si="1"/>
        <v>-1</v>
      </c>
      <c r="D125" s="1130"/>
      <c r="E125" s="1130"/>
      <c r="F125" s="1131"/>
      <c r="G125" s="1130"/>
      <c r="H125" s="1130"/>
      <c r="I125" s="1130"/>
      <c r="J125" s="1132"/>
      <c r="K125" s="1132"/>
      <c r="L125" s="1130"/>
      <c r="N125" s="1133">
        <f t="shared" si="0"/>
        <v>0</v>
      </c>
      <c r="O125" s="1134">
        <f t="shared" si="2"/>
        <v>0</v>
      </c>
      <c r="P125" s="1134">
        <f>O125/'1.5 Universal Data'!$F$35</f>
        <v>0</v>
      </c>
      <c r="Q125" s="266"/>
      <c r="R125" s="266"/>
      <c r="S125" s="266"/>
      <c r="T125" s="266"/>
      <c r="U125" s="266"/>
      <c r="V125" s="266"/>
      <c r="W125" s="266"/>
      <c r="X125" s="266"/>
      <c r="Y125" s="266"/>
      <c r="Z125" s="266"/>
      <c r="AA125" s="266"/>
      <c r="AB125" s="266"/>
      <c r="AC125" s="266"/>
      <c r="AD125" s="266"/>
      <c r="AE125" s="266"/>
    </row>
    <row r="126" spans="2:31" ht="13.5">
      <c r="B126" s="1129">
        <f t="shared" si="1"/>
        <v>-1</v>
      </c>
      <c r="D126" s="1130"/>
      <c r="E126" s="1130"/>
      <c r="F126" s="1131"/>
      <c r="G126" s="1130"/>
      <c r="H126" s="1130"/>
      <c r="I126" s="1130"/>
      <c r="J126" s="1132"/>
      <c r="K126" s="1132"/>
      <c r="L126" s="1130"/>
      <c r="N126" s="1133">
        <f t="shared" si="0"/>
        <v>0</v>
      </c>
      <c r="O126" s="1134">
        <f t="shared" si="2"/>
        <v>0</v>
      </c>
      <c r="P126" s="1134">
        <f>O126/'1.5 Universal Data'!$F$35</f>
        <v>0</v>
      </c>
      <c r="Q126" s="266"/>
      <c r="R126" s="266"/>
      <c r="S126" s="266"/>
      <c r="T126" s="266"/>
      <c r="U126" s="266"/>
      <c r="V126" s="266"/>
      <c r="W126" s="266"/>
      <c r="X126" s="266"/>
      <c r="Y126" s="266"/>
      <c r="Z126" s="266"/>
      <c r="AA126" s="266"/>
      <c r="AB126" s="266"/>
      <c r="AC126" s="266"/>
      <c r="AD126" s="266"/>
      <c r="AE126" s="266"/>
    </row>
    <row r="127" spans="2:31" ht="13.5">
      <c r="B127" s="1129">
        <f t="shared" si="1"/>
        <v>-1</v>
      </c>
      <c r="D127" s="1130"/>
      <c r="E127" s="1130"/>
      <c r="F127" s="1131"/>
      <c r="G127" s="1130"/>
      <c r="H127" s="1130"/>
      <c r="I127" s="1130"/>
      <c r="J127" s="1132"/>
      <c r="K127" s="1132"/>
      <c r="L127" s="1130"/>
      <c r="N127" s="1133">
        <f t="shared" si="0"/>
        <v>0</v>
      </c>
      <c r="O127" s="1134">
        <f t="shared" si="2"/>
        <v>0</v>
      </c>
      <c r="P127" s="1134">
        <f>O127/'1.5 Universal Data'!$F$35</f>
        <v>0</v>
      </c>
      <c r="Q127" s="266"/>
      <c r="R127" s="266"/>
      <c r="S127" s="266"/>
      <c r="T127" s="266"/>
      <c r="U127" s="266"/>
      <c r="V127" s="266"/>
      <c r="W127" s="266"/>
      <c r="X127" s="266"/>
      <c r="Y127" s="266"/>
      <c r="Z127" s="266"/>
      <c r="AA127" s="266"/>
      <c r="AB127" s="266"/>
      <c r="AC127" s="266"/>
      <c r="AD127" s="266"/>
      <c r="AE127" s="266"/>
    </row>
    <row r="128" spans="2:31" ht="13.5">
      <c r="B128" s="1129">
        <f t="shared" si="1"/>
        <v>-1</v>
      </c>
      <c r="D128" s="1130"/>
      <c r="E128" s="1130"/>
      <c r="F128" s="1131"/>
      <c r="G128" s="1130"/>
      <c r="H128" s="1130"/>
      <c r="I128" s="1130"/>
      <c r="J128" s="1132"/>
      <c r="K128" s="1132"/>
      <c r="L128" s="1130"/>
      <c r="N128" s="1133">
        <f t="shared" si="0"/>
        <v>0</v>
      </c>
      <c r="O128" s="1134">
        <f t="shared" si="2"/>
        <v>0</v>
      </c>
      <c r="P128" s="1134">
        <f>O128/'1.5 Universal Data'!$F$35</f>
        <v>0</v>
      </c>
      <c r="Q128" s="266"/>
      <c r="R128" s="266"/>
      <c r="S128" s="266"/>
      <c r="T128" s="266"/>
      <c r="U128" s="266"/>
      <c r="V128" s="266"/>
      <c r="W128" s="266"/>
      <c r="X128" s="266"/>
      <c r="Y128" s="266"/>
      <c r="Z128" s="266"/>
      <c r="AA128" s="266"/>
      <c r="AB128" s="266"/>
      <c r="AC128" s="266"/>
      <c r="AD128" s="266"/>
      <c r="AE128" s="266"/>
    </row>
    <row r="129" spans="2:31" ht="13.5">
      <c r="B129" s="1129">
        <f t="shared" si="1"/>
        <v>-1</v>
      </c>
      <c r="D129" s="1130"/>
      <c r="E129" s="1130"/>
      <c r="F129" s="1131"/>
      <c r="G129" s="1130"/>
      <c r="H129" s="1130"/>
      <c r="I129" s="1130"/>
      <c r="J129" s="1132"/>
      <c r="K129" s="1132"/>
      <c r="L129" s="1130"/>
      <c r="N129" s="1133">
        <f t="shared" si="0"/>
        <v>0</v>
      </c>
      <c r="O129" s="1134">
        <f t="shared" si="2"/>
        <v>0</v>
      </c>
      <c r="P129" s="1134">
        <f>O129/'1.5 Universal Data'!$F$35</f>
        <v>0</v>
      </c>
      <c r="Q129" s="266"/>
      <c r="R129" s="266"/>
      <c r="S129" s="266"/>
      <c r="T129" s="266"/>
      <c r="U129" s="266"/>
      <c r="V129" s="266"/>
      <c r="W129" s="266"/>
      <c r="X129" s="266"/>
      <c r="Y129" s="266"/>
      <c r="Z129" s="266"/>
      <c r="AA129" s="266"/>
      <c r="AB129" s="266"/>
      <c r="AC129" s="266"/>
      <c r="AD129" s="266"/>
      <c r="AE129" s="266"/>
    </row>
    <row r="130" spans="2:31" ht="13.5">
      <c r="B130" s="1129">
        <f t="shared" si="1"/>
        <v>-1</v>
      </c>
      <c r="D130" s="1130"/>
      <c r="E130" s="1130"/>
      <c r="F130" s="1131"/>
      <c r="G130" s="1130"/>
      <c r="H130" s="1130"/>
      <c r="I130" s="1130"/>
      <c r="J130" s="1132"/>
      <c r="K130" s="1132"/>
      <c r="L130" s="1130"/>
      <c r="N130" s="1133">
        <f t="shared" si="0"/>
        <v>0</v>
      </c>
      <c r="O130" s="1134">
        <f t="shared" si="2"/>
        <v>0</v>
      </c>
      <c r="P130" s="1134">
        <f>O130/'1.5 Universal Data'!$F$35</f>
        <v>0</v>
      </c>
      <c r="Q130" s="266"/>
      <c r="R130" s="266"/>
      <c r="S130" s="266"/>
      <c r="T130" s="266"/>
      <c r="U130" s="266"/>
      <c r="V130" s="266"/>
      <c r="W130" s="266"/>
      <c r="X130" s="266"/>
      <c r="Y130" s="266"/>
      <c r="Z130" s="266"/>
      <c r="AA130" s="266"/>
      <c r="AB130" s="266"/>
      <c r="AC130" s="266"/>
      <c r="AD130" s="266"/>
      <c r="AE130" s="266"/>
    </row>
    <row r="131" spans="2:31" ht="13.5">
      <c r="B131" s="1129">
        <f t="shared" si="1"/>
        <v>-1</v>
      </c>
      <c r="D131" s="1130"/>
      <c r="E131" s="1130"/>
      <c r="F131" s="1131"/>
      <c r="G131" s="1130"/>
      <c r="H131" s="1130"/>
      <c r="I131" s="1130"/>
      <c r="J131" s="1132"/>
      <c r="K131" s="1132"/>
      <c r="L131" s="1130"/>
      <c r="N131" s="1133">
        <f t="shared" si="0"/>
        <v>0</v>
      </c>
      <c r="O131" s="1134">
        <f t="shared" si="2"/>
        <v>0</v>
      </c>
      <c r="P131" s="1134">
        <f>O131/'1.5 Universal Data'!$F$35</f>
        <v>0</v>
      </c>
      <c r="Q131" s="266"/>
      <c r="R131" s="266"/>
      <c r="S131" s="266"/>
      <c r="T131" s="266"/>
      <c r="U131" s="266"/>
      <c r="V131" s="266"/>
      <c r="W131" s="266"/>
      <c r="X131" s="266"/>
      <c r="Y131" s="266"/>
      <c r="Z131" s="266"/>
      <c r="AA131" s="266"/>
      <c r="AB131" s="266"/>
      <c r="AC131" s="266"/>
      <c r="AD131" s="266"/>
      <c r="AE131" s="266"/>
    </row>
    <row r="132" spans="2:31" ht="13.5">
      <c r="B132" s="1129">
        <f t="shared" si="1"/>
        <v>-1</v>
      </c>
      <c r="D132" s="1130"/>
      <c r="E132" s="1130"/>
      <c r="F132" s="1131"/>
      <c r="G132" s="1130"/>
      <c r="H132" s="1130"/>
      <c r="I132" s="1130"/>
      <c r="J132" s="1132"/>
      <c r="K132" s="1132"/>
      <c r="L132" s="1130"/>
      <c r="N132" s="1133">
        <f t="shared" si="0"/>
        <v>0</v>
      </c>
      <c r="O132" s="1134">
        <f t="shared" si="2"/>
        <v>0</v>
      </c>
      <c r="P132" s="1134">
        <f>O132/'1.5 Universal Data'!$F$35</f>
        <v>0</v>
      </c>
      <c r="Q132" s="266"/>
      <c r="R132" s="266"/>
      <c r="S132" s="266"/>
      <c r="T132" s="266"/>
      <c r="U132" s="266"/>
      <c r="V132" s="266"/>
      <c r="W132" s="266"/>
      <c r="X132" s="266"/>
      <c r="Y132" s="266"/>
      <c r="Z132" s="266"/>
      <c r="AA132" s="266"/>
      <c r="AB132" s="266"/>
      <c r="AC132" s="266"/>
      <c r="AD132" s="266"/>
      <c r="AE132" s="266"/>
    </row>
    <row r="133" spans="2:31" ht="13.5">
      <c r="B133" s="1129">
        <f t="shared" si="1"/>
        <v>-1</v>
      </c>
      <c r="D133" s="1130"/>
      <c r="E133" s="1130"/>
      <c r="F133" s="1131"/>
      <c r="G133" s="1130"/>
      <c r="H133" s="1130"/>
      <c r="I133" s="1130"/>
      <c r="J133" s="1132"/>
      <c r="K133" s="1132"/>
      <c r="L133" s="1130"/>
      <c r="N133" s="1133">
        <f t="shared" si="0"/>
        <v>0</v>
      </c>
      <c r="O133" s="1134">
        <f t="shared" si="2"/>
        <v>0</v>
      </c>
      <c r="P133" s="1134">
        <f>O133/'1.5 Universal Data'!$F$35</f>
        <v>0</v>
      </c>
      <c r="Q133" s="266"/>
      <c r="R133" s="266"/>
      <c r="S133" s="266"/>
      <c r="T133" s="266"/>
      <c r="U133" s="266"/>
      <c r="V133" s="266"/>
      <c r="W133" s="266"/>
      <c r="X133" s="266"/>
      <c r="Y133" s="266"/>
      <c r="Z133" s="266"/>
      <c r="AA133" s="266"/>
      <c r="AB133" s="266"/>
      <c r="AC133" s="266"/>
      <c r="AD133" s="266"/>
      <c r="AE133" s="266"/>
    </row>
    <row r="134" spans="2:31" ht="13.5">
      <c r="B134" s="1129">
        <f t="shared" si="1"/>
        <v>-1</v>
      </c>
      <c r="D134" s="1130"/>
      <c r="E134" s="1130"/>
      <c r="F134" s="1131"/>
      <c r="G134" s="1130"/>
      <c r="H134" s="1130"/>
      <c r="I134" s="1130"/>
      <c r="J134" s="1132"/>
      <c r="K134" s="1132"/>
      <c r="L134" s="1130"/>
      <c r="N134" s="1133">
        <f t="shared" si="0"/>
        <v>0</v>
      </c>
      <c r="O134" s="1134">
        <f t="shared" si="2"/>
        <v>0</v>
      </c>
      <c r="P134" s="1134">
        <f>O134/'1.5 Universal Data'!$F$35</f>
        <v>0</v>
      </c>
      <c r="Q134" s="266"/>
      <c r="R134" s="266"/>
      <c r="S134" s="266"/>
      <c r="T134" s="266"/>
      <c r="U134" s="266"/>
      <c r="V134" s="266"/>
      <c r="W134" s="266"/>
      <c r="X134" s="266"/>
      <c r="Y134" s="266"/>
      <c r="Z134" s="266"/>
      <c r="AA134" s="266"/>
      <c r="AB134" s="266"/>
      <c r="AC134" s="266"/>
      <c r="AD134" s="266"/>
      <c r="AE134" s="266"/>
    </row>
    <row r="135" spans="2:31" ht="13.5">
      <c r="B135" s="1129">
        <f t="shared" si="1"/>
        <v>-1</v>
      </c>
      <c r="D135" s="1130"/>
      <c r="E135" s="1130"/>
      <c r="F135" s="1131"/>
      <c r="G135" s="1130"/>
      <c r="H135" s="1130"/>
      <c r="I135" s="1130"/>
      <c r="J135" s="1132"/>
      <c r="K135" s="1132"/>
      <c r="L135" s="1130"/>
      <c r="N135" s="1133">
        <f t="shared" si="0"/>
        <v>0</v>
      </c>
      <c r="O135" s="1134">
        <f t="shared" si="2"/>
        <v>0</v>
      </c>
      <c r="P135" s="1134">
        <f>O135/'1.5 Universal Data'!$F$35</f>
        <v>0</v>
      </c>
      <c r="Q135" s="266"/>
      <c r="R135" s="266"/>
      <c r="S135" s="266"/>
      <c r="T135" s="266"/>
      <c r="U135" s="266"/>
      <c r="V135" s="266"/>
      <c r="W135" s="266"/>
      <c r="X135" s="266"/>
      <c r="Y135" s="266"/>
      <c r="Z135" s="266"/>
      <c r="AA135" s="266"/>
      <c r="AB135" s="266"/>
      <c r="AC135" s="266"/>
      <c r="AD135" s="266"/>
      <c r="AE135" s="266"/>
    </row>
    <row r="136" spans="2:31" ht="13.5">
      <c r="B136" s="1129">
        <f t="shared" si="1"/>
        <v>-1</v>
      </c>
      <c r="D136" s="1130"/>
      <c r="E136" s="1130"/>
      <c r="F136" s="1131"/>
      <c r="G136" s="1130"/>
      <c r="H136" s="1130"/>
      <c r="I136" s="1130"/>
      <c r="J136" s="1132"/>
      <c r="K136" s="1132"/>
      <c r="L136" s="1130"/>
      <c r="N136" s="1133">
        <f t="shared" si="0"/>
        <v>0</v>
      </c>
      <c r="O136" s="1134">
        <f t="shared" si="2"/>
        <v>0</v>
      </c>
      <c r="P136" s="1134">
        <f>O136/'1.5 Universal Data'!$F$35</f>
        <v>0</v>
      </c>
      <c r="Q136" s="266"/>
      <c r="R136" s="266"/>
      <c r="S136" s="266"/>
      <c r="T136" s="266"/>
      <c r="U136" s="266"/>
      <c r="V136" s="266"/>
      <c r="W136" s="266"/>
      <c r="X136" s="266"/>
      <c r="Y136" s="266"/>
      <c r="Z136" s="266"/>
      <c r="AA136" s="266"/>
      <c r="AB136" s="266"/>
      <c r="AC136" s="266"/>
      <c r="AD136" s="266"/>
      <c r="AE136" s="266"/>
    </row>
    <row r="137" spans="2:31" ht="13.5">
      <c r="B137" s="1129">
        <f t="shared" si="1"/>
        <v>-1</v>
      </c>
      <c r="D137" s="1130"/>
      <c r="E137" s="1130"/>
      <c r="F137" s="1131"/>
      <c r="G137" s="1130"/>
      <c r="H137" s="1130"/>
      <c r="I137" s="1130"/>
      <c r="J137" s="1132"/>
      <c r="K137" s="1132"/>
      <c r="L137" s="1130"/>
      <c r="N137" s="1133">
        <f t="shared" si="0"/>
        <v>0</v>
      </c>
      <c r="O137" s="1134">
        <f t="shared" si="2"/>
        <v>0</v>
      </c>
      <c r="P137" s="1134">
        <f>O137/'1.5 Universal Data'!$F$35</f>
        <v>0</v>
      </c>
      <c r="Q137" s="266"/>
      <c r="R137" s="266"/>
      <c r="S137" s="266"/>
      <c r="T137" s="266"/>
      <c r="U137" s="266"/>
      <c r="V137" s="266"/>
      <c r="W137" s="266"/>
      <c r="X137" s="266"/>
      <c r="Y137" s="266"/>
      <c r="Z137" s="266"/>
      <c r="AA137" s="266"/>
      <c r="AB137" s="266"/>
      <c r="AC137" s="266"/>
      <c r="AD137" s="266"/>
      <c r="AE137" s="266"/>
    </row>
    <row r="138" spans="2:31" ht="13.5">
      <c r="B138" s="1129">
        <f t="shared" si="1"/>
        <v>-1</v>
      </c>
      <c r="D138" s="1130"/>
      <c r="E138" s="1130"/>
      <c r="F138" s="1131"/>
      <c r="G138" s="1130"/>
      <c r="H138" s="1130"/>
      <c r="I138" s="1130"/>
      <c r="J138" s="1132"/>
      <c r="K138" s="1132"/>
      <c r="L138" s="1130"/>
      <c r="N138" s="1133">
        <f t="shared" si="0"/>
        <v>0</v>
      </c>
      <c r="O138" s="1134">
        <f t="shared" si="2"/>
        <v>0</v>
      </c>
      <c r="P138" s="1134">
        <f>O138/'1.5 Universal Data'!$F$35</f>
        <v>0</v>
      </c>
      <c r="Q138" s="266"/>
      <c r="R138" s="266"/>
      <c r="S138" s="266"/>
      <c r="T138" s="266"/>
      <c r="U138" s="266"/>
      <c r="V138" s="266"/>
      <c r="W138" s="266"/>
      <c r="X138" s="266"/>
      <c r="Y138" s="266"/>
      <c r="Z138" s="266"/>
      <c r="AA138" s="266"/>
      <c r="AB138" s="266"/>
      <c r="AC138" s="266"/>
      <c r="AD138" s="266"/>
      <c r="AE138" s="266"/>
    </row>
    <row r="139" spans="2:31" ht="13.5">
      <c r="B139" s="1129">
        <f t="shared" si="1"/>
        <v>-1</v>
      </c>
      <c r="D139" s="1130"/>
      <c r="E139" s="1130"/>
      <c r="F139" s="1131"/>
      <c r="G139" s="1130"/>
      <c r="H139" s="1130"/>
      <c r="I139" s="1130"/>
      <c r="J139" s="1132"/>
      <c r="K139" s="1132"/>
      <c r="L139" s="1130"/>
      <c r="N139" s="1133">
        <f t="shared" si="0"/>
        <v>0</v>
      </c>
      <c r="O139" s="1134">
        <f t="shared" si="2"/>
        <v>0</v>
      </c>
      <c r="P139" s="1134">
        <f>O139/'1.5 Universal Data'!$F$35</f>
        <v>0</v>
      </c>
      <c r="Q139" s="266"/>
      <c r="R139" s="266"/>
      <c r="S139" s="266"/>
      <c r="T139" s="266"/>
      <c r="U139" s="266"/>
      <c r="V139" s="266"/>
      <c r="W139" s="266"/>
      <c r="X139" s="266"/>
      <c r="Y139" s="266"/>
      <c r="Z139" s="266"/>
      <c r="AA139" s="266"/>
      <c r="AB139" s="266"/>
      <c r="AC139" s="266"/>
      <c r="AD139" s="266"/>
      <c r="AE139" s="266"/>
    </row>
    <row r="140" spans="2:31" ht="13.5">
      <c r="B140" s="1129">
        <f t="shared" si="1"/>
        <v>-1</v>
      </c>
      <c r="D140" s="1130"/>
      <c r="E140" s="1130"/>
      <c r="F140" s="1131"/>
      <c r="G140" s="1130"/>
      <c r="H140" s="1130"/>
      <c r="I140" s="1130"/>
      <c r="J140" s="1132"/>
      <c r="K140" s="1132"/>
      <c r="L140" s="1130"/>
      <c r="N140" s="1133">
        <f t="shared" si="0"/>
        <v>0</v>
      </c>
      <c r="O140" s="1134">
        <f t="shared" si="2"/>
        <v>0</v>
      </c>
      <c r="P140" s="1134">
        <f>O140/'1.5 Universal Data'!$F$35</f>
        <v>0</v>
      </c>
      <c r="Q140" s="266"/>
      <c r="R140" s="266"/>
      <c r="S140" s="266"/>
      <c r="T140" s="266"/>
      <c r="U140" s="266"/>
      <c r="V140" s="266"/>
      <c r="W140" s="266"/>
      <c r="X140" s="266"/>
      <c r="Y140" s="266"/>
      <c r="Z140" s="266"/>
      <c r="AA140" s="266"/>
      <c r="AB140" s="266"/>
      <c r="AC140" s="266"/>
      <c r="AD140" s="266"/>
      <c r="AE140" s="266"/>
    </row>
    <row r="141" spans="2:31" ht="13.5">
      <c r="B141" s="1129">
        <f t="shared" si="1"/>
        <v>-1</v>
      </c>
      <c r="D141" s="1130"/>
      <c r="E141" s="1130"/>
      <c r="F141" s="1131"/>
      <c r="G141" s="1130"/>
      <c r="H141" s="1130"/>
      <c r="I141" s="1130"/>
      <c r="J141" s="1132"/>
      <c r="K141" s="1132"/>
      <c r="L141" s="1130"/>
      <c r="N141" s="1133">
        <f t="shared" si="0"/>
        <v>0</v>
      </c>
      <c r="O141" s="1134">
        <f t="shared" si="2"/>
        <v>0</v>
      </c>
      <c r="P141" s="1134">
        <f>O141/'1.5 Universal Data'!$F$35</f>
        <v>0</v>
      </c>
      <c r="Q141" s="266"/>
      <c r="R141" s="266"/>
      <c r="S141" s="266"/>
      <c r="T141" s="266"/>
      <c r="U141" s="266"/>
      <c r="V141" s="266"/>
      <c r="W141" s="266"/>
      <c r="X141" s="266"/>
      <c r="Y141" s="266"/>
      <c r="Z141" s="266"/>
      <c r="AA141" s="266"/>
      <c r="AB141" s="266"/>
      <c r="AC141" s="266"/>
      <c r="AD141" s="266"/>
      <c r="AE141" s="266"/>
    </row>
    <row r="142" spans="2:31" ht="13.5">
      <c r="B142" s="1129">
        <f t="shared" si="1"/>
        <v>-1</v>
      </c>
      <c r="D142" s="1130"/>
      <c r="E142" s="1130"/>
      <c r="F142" s="1131"/>
      <c r="G142" s="1130"/>
      <c r="H142" s="1130"/>
      <c r="I142" s="1130"/>
      <c r="J142" s="1132"/>
      <c r="K142" s="1132"/>
      <c r="L142" s="1130"/>
      <c r="N142" s="1133">
        <f t="shared" si="0"/>
        <v>0</v>
      </c>
      <c r="O142" s="1134">
        <f t="shared" si="2"/>
        <v>0</v>
      </c>
      <c r="P142" s="1134">
        <f>O142/'1.5 Universal Data'!$F$35</f>
        <v>0</v>
      </c>
      <c r="Q142" s="266"/>
      <c r="R142" s="266"/>
      <c r="S142" s="266"/>
      <c r="T142" s="266"/>
      <c r="U142" s="266"/>
      <c r="V142" s="266"/>
      <c r="W142" s="266"/>
      <c r="X142" s="266"/>
      <c r="Y142" s="266"/>
      <c r="Z142" s="266"/>
      <c r="AA142" s="266"/>
      <c r="AB142" s="266"/>
      <c r="AC142" s="266"/>
      <c r="AD142" s="266"/>
      <c r="AE142" s="266"/>
    </row>
    <row r="143" spans="2:31" ht="13.5">
      <c r="B143" s="1129">
        <f t="shared" si="1"/>
        <v>-1</v>
      </c>
      <c r="D143" s="1130"/>
      <c r="E143" s="1130"/>
      <c r="F143" s="1131"/>
      <c r="G143" s="1130"/>
      <c r="H143" s="1130"/>
      <c r="I143" s="1130"/>
      <c r="J143" s="1132"/>
      <c r="K143" s="1132"/>
      <c r="L143" s="1130"/>
      <c r="N143" s="1133">
        <f t="shared" si="0"/>
        <v>0</v>
      </c>
      <c r="O143" s="1134">
        <f t="shared" si="2"/>
        <v>0</v>
      </c>
      <c r="P143" s="1134">
        <f>O143/'1.5 Universal Data'!$F$35</f>
        <v>0</v>
      </c>
      <c r="Q143" s="266"/>
      <c r="R143" s="266"/>
      <c r="S143" s="266"/>
      <c r="T143" s="266"/>
      <c r="U143" s="266"/>
      <c r="V143" s="266"/>
      <c r="W143" s="266"/>
      <c r="X143" s="266"/>
      <c r="Y143" s="266"/>
      <c r="Z143" s="266"/>
      <c r="AA143" s="266"/>
      <c r="AB143" s="266"/>
      <c r="AC143" s="266"/>
      <c r="AD143" s="266"/>
      <c r="AE143" s="266"/>
    </row>
    <row r="144" spans="2:31" ht="13.5">
      <c r="B144" s="1129">
        <f t="shared" si="1"/>
        <v>-1</v>
      </c>
      <c r="D144" s="1130"/>
      <c r="E144" s="1130"/>
      <c r="F144" s="1131"/>
      <c r="G144" s="1130"/>
      <c r="H144" s="1130"/>
      <c r="I144" s="1130"/>
      <c r="J144" s="1132"/>
      <c r="K144" s="1132"/>
      <c r="L144" s="1130"/>
      <c r="N144" s="1133">
        <f t="shared" si="0"/>
        <v>0</v>
      </c>
      <c r="O144" s="1134">
        <f t="shared" si="2"/>
        <v>0</v>
      </c>
      <c r="P144" s="1134">
        <f>O144/'1.5 Universal Data'!$F$35</f>
        <v>0</v>
      </c>
      <c r="Q144" s="266"/>
      <c r="R144" s="266"/>
      <c r="S144" s="266"/>
      <c r="T144" s="266"/>
      <c r="U144" s="266"/>
      <c r="V144" s="266"/>
      <c r="W144" s="266"/>
      <c r="X144" s="266"/>
      <c r="Y144" s="266"/>
      <c r="Z144" s="266"/>
      <c r="AA144" s="266"/>
      <c r="AB144" s="266"/>
      <c r="AC144" s="266"/>
      <c r="AD144" s="266"/>
      <c r="AE144" s="266"/>
    </row>
    <row r="145" spans="2:31" ht="13.5">
      <c r="B145" s="1129">
        <f t="shared" si="1"/>
        <v>-1</v>
      </c>
      <c r="D145" s="1130"/>
      <c r="E145" s="1130"/>
      <c r="F145" s="1131"/>
      <c r="G145" s="1130"/>
      <c r="H145" s="1130"/>
      <c r="I145" s="1130"/>
      <c r="J145" s="1132"/>
      <c r="K145" s="1132"/>
      <c r="L145" s="1130"/>
      <c r="N145" s="1133">
        <f t="shared" si="0"/>
        <v>0</v>
      </c>
      <c r="O145" s="1134">
        <f t="shared" si="2"/>
        <v>0</v>
      </c>
      <c r="P145" s="1134">
        <f>O145/'1.5 Universal Data'!$F$35</f>
        <v>0</v>
      </c>
      <c r="Q145" s="266"/>
      <c r="R145" s="266"/>
      <c r="S145" s="266"/>
      <c r="T145" s="266"/>
      <c r="U145" s="266"/>
      <c r="V145" s="266"/>
      <c r="W145" s="266"/>
      <c r="X145" s="266"/>
      <c r="Y145" s="266"/>
      <c r="Z145" s="266"/>
      <c r="AA145" s="266"/>
      <c r="AB145" s="266"/>
      <c r="AC145" s="266"/>
      <c r="AD145" s="266"/>
      <c r="AE145" s="266"/>
    </row>
    <row r="146" spans="2:31" ht="13.5">
      <c r="B146" s="1129">
        <f t="shared" si="1"/>
        <v>-1</v>
      </c>
      <c r="D146" s="1130"/>
      <c r="E146" s="1130"/>
      <c r="F146" s="1131"/>
      <c r="G146" s="1130"/>
      <c r="H146" s="1130"/>
      <c r="I146" s="1130"/>
      <c r="J146" s="1132"/>
      <c r="K146" s="1132"/>
      <c r="L146" s="1130"/>
      <c r="N146" s="1133">
        <f t="shared" si="0"/>
        <v>0</v>
      </c>
      <c r="O146" s="1134">
        <f t="shared" si="2"/>
        <v>0</v>
      </c>
      <c r="P146" s="1134">
        <f>O146/'1.5 Universal Data'!$F$35</f>
        <v>0</v>
      </c>
      <c r="Q146" s="266"/>
      <c r="R146" s="266"/>
      <c r="S146" s="266"/>
      <c r="T146" s="266"/>
      <c r="U146" s="266"/>
      <c r="V146" s="266"/>
      <c r="W146" s="266"/>
      <c r="X146" s="266"/>
      <c r="Y146" s="266"/>
      <c r="Z146" s="266"/>
      <c r="AA146" s="266"/>
      <c r="AB146" s="266"/>
      <c r="AC146" s="266"/>
      <c r="AD146" s="266"/>
      <c r="AE146" s="266"/>
    </row>
    <row r="147" spans="2:31" ht="13.5">
      <c r="B147" s="1129">
        <f t="shared" si="1"/>
        <v>-1</v>
      </c>
      <c r="D147" s="1130"/>
      <c r="E147" s="1130"/>
      <c r="F147" s="1131"/>
      <c r="G147" s="1130"/>
      <c r="H147" s="1130"/>
      <c r="I147" s="1130"/>
      <c r="J147" s="1132"/>
      <c r="K147" s="1132"/>
      <c r="L147" s="1130"/>
      <c r="N147" s="1133">
        <f t="shared" si="0"/>
        <v>0</v>
      </c>
      <c r="O147" s="1134">
        <f t="shared" si="2"/>
        <v>0</v>
      </c>
      <c r="P147" s="1134">
        <f>O147/'1.5 Universal Data'!$F$35</f>
        <v>0</v>
      </c>
      <c r="Q147" s="266"/>
      <c r="R147" s="266"/>
      <c r="S147" s="266"/>
      <c r="T147" s="266"/>
      <c r="U147" s="266"/>
      <c r="V147" s="266"/>
      <c r="W147" s="266"/>
      <c r="X147" s="266"/>
      <c r="Y147" s="266"/>
      <c r="Z147" s="266"/>
      <c r="AA147" s="266"/>
      <c r="AB147" s="266"/>
      <c r="AC147" s="266"/>
      <c r="AD147" s="266"/>
      <c r="AE147" s="266"/>
    </row>
    <row r="148" spans="2:31" ht="13.5">
      <c r="B148" s="1129">
        <f t="shared" si="1"/>
        <v>-1</v>
      </c>
      <c r="D148" s="1130"/>
      <c r="E148" s="1130"/>
      <c r="F148" s="1131"/>
      <c r="G148" s="1130"/>
      <c r="H148" s="1130"/>
      <c r="I148" s="1130"/>
      <c r="J148" s="1132"/>
      <c r="K148" s="1132"/>
      <c r="L148" s="1130"/>
      <c r="N148" s="1133">
        <f t="shared" si="0"/>
        <v>0</v>
      </c>
      <c r="O148" s="1134">
        <f t="shared" si="2"/>
        <v>0</v>
      </c>
      <c r="P148" s="1134">
        <f>O148/'1.5 Universal Data'!$F$35</f>
        <v>0</v>
      </c>
      <c r="Q148" s="266"/>
      <c r="R148" s="266"/>
      <c r="S148" s="266"/>
      <c r="T148" s="266"/>
      <c r="U148" s="266"/>
      <c r="V148" s="266"/>
      <c r="W148" s="266"/>
      <c r="X148" s="266"/>
      <c r="Y148" s="266"/>
      <c r="Z148" s="266"/>
      <c r="AA148" s="266"/>
      <c r="AB148" s="266"/>
      <c r="AC148" s="266"/>
      <c r="AD148" s="266"/>
      <c r="AE148" s="266"/>
    </row>
    <row r="149" spans="2:31" ht="13.5">
      <c r="B149" s="1129">
        <f t="shared" si="1"/>
        <v>-1</v>
      </c>
      <c r="D149" s="1130"/>
      <c r="E149" s="1130"/>
      <c r="F149" s="1131"/>
      <c r="G149" s="1130"/>
      <c r="H149" s="1130"/>
      <c r="I149" s="1130"/>
      <c r="J149" s="1132"/>
      <c r="K149" s="1132"/>
      <c r="L149" s="1130"/>
      <c r="N149" s="1133">
        <f t="shared" si="0"/>
        <v>0</v>
      </c>
      <c r="O149" s="1134">
        <f t="shared" si="2"/>
        <v>0</v>
      </c>
      <c r="P149" s="1134">
        <f>O149/'1.5 Universal Data'!$F$35</f>
        <v>0</v>
      </c>
      <c r="Q149" s="266"/>
      <c r="R149" s="266"/>
      <c r="S149" s="266"/>
      <c r="T149" s="266"/>
      <c r="U149" s="266"/>
      <c r="V149" s="266"/>
      <c r="W149" s="266"/>
      <c r="X149" s="266"/>
      <c r="Y149" s="266"/>
      <c r="Z149" s="266"/>
      <c r="AA149" s="266"/>
      <c r="AB149" s="266"/>
      <c r="AC149" s="266"/>
      <c r="AD149" s="266"/>
      <c r="AE149" s="266"/>
    </row>
    <row r="150" spans="2:31" ht="13.5">
      <c r="B150" s="1129">
        <f t="shared" si="1"/>
        <v>-1</v>
      </c>
      <c r="D150" s="1130"/>
      <c r="E150" s="1130"/>
      <c r="F150" s="1131"/>
      <c r="G150" s="1130"/>
      <c r="H150" s="1130"/>
      <c r="I150" s="1130"/>
      <c r="J150" s="1132"/>
      <c r="K150" s="1132"/>
      <c r="L150" s="1130"/>
      <c r="N150" s="1133">
        <f t="shared" si="0"/>
        <v>0</v>
      </c>
      <c r="O150" s="1134">
        <f t="shared" si="2"/>
        <v>0</v>
      </c>
      <c r="P150" s="1134">
        <f>O150/'1.5 Universal Data'!$F$35</f>
        <v>0</v>
      </c>
      <c r="Q150" s="266"/>
      <c r="R150" s="266"/>
      <c r="S150" s="266"/>
      <c r="T150" s="266"/>
      <c r="U150" s="266"/>
      <c r="V150" s="266"/>
      <c r="W150" s="266"/>
      <c r="X150" s="266"/>
      <c r="Y150" s="266"/>
      <c r="Z150" s="266"/>
      <c r="AA150" s="266"/>
      <c r="AB150" s="266"/>
      <c r="AC150" s="266"/>
      <c r="AD150" s="266"/>
      <c r="AE150" s="266"/>
    </row>
    <row r="151" spans="2:31" ht="13.5">
      <c r="B151" s="1129">
        <f t="shared" si="1"/>
        <v>-1</v>
      </c>
      <c r="D151" s="1130"/>
      <c r="E151" s="1130"/>
      <c r="F151" s="1131"/>
      <c r="G151" s="1130"/>
      <c r="H151" s="1130"/>
      <c r="I151" s="1130"/>
      <c r="J151" s="1132"/>
      <c r="K151" s="1132"/>
      <c r="L151" s="1130"/>
      <c r="N151" s="1133">
        <f t="shared" si="0"/>
        <v>0</v>
      </c>
      <c r="O151" s="1134">
        <f t="shared" si="2"/>
        <v>0</v>
      </c>
      <c r="P151" s="1134">
        <f>O151/'1.5 Universal Data'!$F$35</f>
        <v>0</v>
      </c>
      <c r="Q151" s="266"/>
      <c r="R151" s="266"/>
      <c r="S151" s="266"/>
      <c r="T151" s="266"/>
      <c r="U151" s="266"/>
      <c r="V151" s="266"/>
      <c r="W151" s="266"/>
      <c r="X151" s="266"/>
      <c r="Y151" s="266"/>
      <c r="Z151" s="266"/>
      <c r="AA151" s="266"/>
      <c r="AB151" s="266"/>
      <c r="AC151" s="266"/>
      <c r="AD151" s="266"/>
      <c r="AE151" s="266"/>
    </row>
    <row r="152" spans="2:31" ht="13.5">
      <c r="B152" s="1129">
        <f t="shared" si="1"/>
        <v>-1</v>
      </c>
      <c r="D152" s="1130"/>
      <c r="E152" s="1130"/>
      <c r="F152" s="1131"/>
      <c r="G152" s="1130"/>
      <c r="H152" s="1130"/>
      <c r="I152" s="1130"/>
      <c r="J152" s="1132"/>
      <c r="K152" s="1132"/>
      <c r="L152" s="1130"/>
      <c r="N152" s="1133">
        <f t="shared" si="0"/>
        <v>0</v>
      </c>
      <c r="O152" s="1134">
        <f t="shared" si="2"/>
        <v>0</v>
      </c>
      <c r="P152" s="1134">
        <f>O152/'1.5 Universal Data'!$F$35</f>
        <v>0</v>
      </c>
      <c r="Q152" s="266"/>
      <c r="R152" s="266"/>
      <c r="S152" s="266"/>
      <c r="T152" s="266"/>
      <c r="U152" s="266"/>
      <c r="V152" s="266"/>
      <c r="W152" s="266"/>
      <c r="X152" s="266"/>
      <c r="Y152" s="266"/>
      <c r="Z152" s="266"/>
      <c r="AA152" s="266"/>
      <c r="AB152" s="266"/>
      <c r="AC152" s="266"/>
      <c r="AD152" s="266"/>
      <c r="AE152" s="266"/>
    </row>
    <row r="153" spans="2:31" ht="13.5">
      <c r="B153" s="1129">
        <f t="shared" si="1"/>
        <v>-1</v>
      </c>
      <c r="D153" s="1130"/>
      <c r="E153" s="1130"/>
      <c r="F153" s="1131"/>
      <c r="G153" s="1130"/>
      <c r="H153" s="1130"/>
      <c r="I153" s="1130"/>
      <c r="J153" s="1132"/>
      <c r="K153" s="1132"/>
      <c r="L153" s="1130"/>
      <c r="N153" s="1133">
        <f t="shared" si="0"/>
        <v>0</v>
      </c>
      <c r="O153" s="1134">
        <f t="shared" si="2"/>
        <v>0</v>
      </c>
      <c r="P153" s="1134">
        <f>O153/'1.5 Universal Data'!$F$35</f>
        <v>0</v>
      </c>
      <c r="Q153" s="266"/>
      <c r="R153" s="266"/>
      <c r="S153" s="266"/>
      <c r="T153" s="266"/>
      <c r="U153" s="266"/>
      <c r="V153" s="266"/>
      <c r="W153" s="266"/>
      <c r="X153" s="266"/>
      <c r="Y153" s="266"/>
      <c r="Z153" s="266"/>
      <c r="AA153" s="266"/>
      <c r="AB153" s="266"/>
      <c r="AC153" s="266"/>
      <c r="AD153" s="266"/>
      <c r="AE153" s="266"/>
    </row>
    <row r="154" spans="2:31" ht="13.5">
      <c r="B154" s="1129">
        <f t="shared" si="1"/>
        <v>-1</v>
      </c>
      <c r="D154" s="1130"/>
      <c r="E154" s="1130"/>
      <c r="F154" s="1131"/>
      <c r="G154" s="1130"/>
      <c r="H154" s="1130"/>
      <c r="I154" s="1130"/>
      <c r="J154" s="1132"/>
      <c r="K154" s="1132"/>
      <c r="L154" s="1130"/>
      <c r="N154" s="1133">
        <f t="shared" si="0"/>
        <v>0</v>
      </c>
      <c r="O154" s="1134">
        <f t="shared" si="2"/>
        <v>0</v>
      </c>
      <c r="P154" s="1134">
        <f>O154/'1.5 Universal Data'!$F$35</f>
        <v>0</v>
      </c>
      <c r="Q154" s="266"/>
      <c r="R154" s="266"/>
      <c r="S154" s="266"/>
      <c r="T154" s="266"/>
      <c r="U154" s="266"/>
      <c r="V154" s="266"/>
      <c r="W154" s="266"/>
      <c r="X154" s="266"/>
      <c r="Y154" s="266"/>
      <c r="Z154" s="266"/>
      <c r="AA154" s="266"/>
      <c r="AB154" s="266"/>
      <c r="AC154" s="266"/>
      <c r="AD154" s="266"/>
      <c r="AE154" s="266"/>
    </row>
    <row r="155" spans="2:31" ht="13.5">
      <c r="B155" s="1129">
        <f t="shared" si="1"/>
        <v>-1</v>
      </c>
      <c r="D155" s="1130"/>
      <c r="E155" s="1130"/>
      <c r="F155" s="1131"/>
      <c r="G155" s="1130"/>
      <c r="H155" s="1130"/>
      <c r="I155" s="1130"/>
      <c r="J155" s="1132"/>
      <c r="K155" s="1132"/>
      <c r="L155" s="1130"/>
      <c r="N155" s="1133">
        <f t="shared" si="0"/>
        <v>0</v>
      </c>
      <c r="O155" s="1134">
        <f t="shared" si="2"/>
        <v>0</v>
      </c>
      <c r="P155" s="1134">
        <f>O155/'1.5 Universal Data'!$F$35</f>
        <v>0</v>
      </c>
      <c r="Q155" s="266"/>
      <c r="R155" s="266"/>
      <c r="S155" s="266"/>
      <c r="T155" s="266"/>
      <c r="U155" s="266"/>
      <c r="V155" s="266"/>
      <c r="W155" s="266"/>
      <c r="X155" s="266"/>
      <c r="Y155" s="266"/>
      <c r="Z155" s="266"/>
      <c r="AA155" s="266"/>
      <c r="AB155" s="266"/>
      <c r="AC155" s="266"/>
      <c r="AD155" s="266"/>
      <c r="AE155" s="266"/>
    </row>
    <row r="156" spans="2:31" ht="13.5">
      <c r="B156" s="1129">
        <f t="shared" si="1"/>
        <v>-1</v>
      </c>
      <c r="D156" s="1130"/>
      <c r="E156" s="1130"/>
      <c r="F156" s="1131"/>
      <c r="G156" s="1130"/>
      <c r="H156" s="1130"/>
      <c r="I156" s="1130"/>
      <c r="J156" s="1132"/>
      <c r="K156" s="1132"/>
      <c r="L156" s="1130"/>
      <c r="N156" s="1133">
        <f t="shared" si="0"/>
        <v>0</v>
      </c>
      <c r="O156" s="1134">
        <f t="shared" si="2"/>
        <v>0</v>
      </c>
      <c r="P156" s="1134">
        <f>O156/'1.5 Universal Data'!$F$35</f>
        <v>0</v>
      </c>
      <c r="Q156" s="266"/>
      <c r="R156" s="266"/>
      <c r="S156" s="266"/>
      <c r="T156" s="266"/>
      <c r="U156" s="266"/>
      <c r="V156" s="266"/>
      <c r="W156" s="266"/>
      <c r="X156" s="266"/>
      <c r="Y156" s="266"/>
      <c r="Z156" s="266"/>
      <c r="AA156" s="266"/>
      <c r="AB156" s="266"/>
      <c r="AC156" s="266"/>
      <c r="AD156" s="266"/>
      <c r="AE156" s="266"/>
    </row>
    <row r="157" spans="2:31" ht="13.5">
      <c r="B157" s="1129">
        <f t="shared" si="1"/>
        <v>-1</v>
      </c>
      <c r="D157" s="1130"/>
      <c r="E157" s="1130"/>
      <c r="F157" s="1131"/>
      <c r="G157" s="1130"/>
      <c r="H157" s="1130"/>
      <c r="I157" s="1130"/>
      <c r="J157" s="1132"/>
      <c r="K157" s="1132"/>
      <c r="L157" s="1130"/>
      <c r="N157" s="1133">
        <f t="shared" si="0"/>
        <v>0</v>
      </c>
      <c r="O157" s="1134">
        <f t="shared" si="2"/>
        <v>0</v>
      </c>
      <c r="P157" s="1134">
        <f>O157/'1.5 Universal Data'!$F$35</f>
        <v>0</v>
      </c>
      <c r="Q157" s="266"/>
      <c r="R157" s="266"/>
      <c r="S157" s="266"/>
      <c r="T157" s="266"/>
      <c r="U157" s="266"/>
      <c r="V157" s="266"/>
      <c r="W157" s="266"/>
      <c r="X157" s="266"/>
      <c r="Y157" s="266"/>
      <c r="Z157" s="266"/>
      <c r="AA157" s="266"/>
      <c r="AB157" s="266"/>
      <c r="AC157" s="266"/>
      <c r="AD157" s="266"/>
      <c r="AE157" s="266"/>
    </row>
    <row r="158" spans="2:31" ht="13.5">
      <c r="B158" s="1129">
        <f t="shared" si="1"/>
        <v>-1</v>
      </c>
      <c r="D158" s="1130"/>
      <c r="E158" s="1130"/>
      <c r="F158" s="1131"/>
      <c r="G158" s="1130"/>
      <c r="H158" s="1130"/>
      <c r="I158" s="1130"/>
      <c r="J158" s="1132"/>
      <c r="K158" s="1132"/>
      <c r="L158" s="1130"/>
      <c r="N158" s="1133">
        <f t="shared" si="0"/>
        <v>0</v>
      </c>
      <c r="O158" s="1134">
        <f t="shared" si="2"/>
        <v>0</v>
      </c>
      <c r="P158" s="1134">
        <f>O158/'1.5 Universal Data'!$F$35</f>
        <v>0</v>
      </c>
      <c r="Q158" s="266"/>
      <c r="R158" s="266"/>
      <c r="S158" s="266"/>
      <c r="T158" s="266"/>
      <c r="U158" s="266"/>
      <c r="V158" s="266"/>
      <c r="W158" s="266"/>
      <c r="X158" s="266"/>
      <c r="Y158" s="266"/>
      <c r="Z158" s="266"/>
      <c r="AA158" s="266"/>
      <c r="AB158" s="266"/>
      <c r="AC158" s="266"/>
      <c r="AD158" s="266"/>
      <c r="AE158" s="266"/>
    </row>
    <row r="159" spans="2:31" ht="13.5">
      <c r="B159" s="1129">
        <f t="shared" si="1"/>
        <v>-1</v>
      </c>
      <c r="D159" s="1130"/>
      <c r="E159" s="1130"/>
      <c r="F159" s="1131"/>
      <c r="G159" s="1130"/>
      <c r="H159" s="1130"/>
      <c r="I159" s="1130"/>
      <c r="J159" s="1132"/>
      <c r="K159" s="1132"/>
      <c r="L159" s="1130"/>
      <c r="N159" s="1133">
        <f t="shared" si="0"/>
        <v>0</v>
      </c>
      <c r="O159" s="1134">
        <f t="shared" si="2"/>
        <v>0</v>
      </c>
      <c r="P159" s="1134">
        <f>O159/'1.5 Universal Data'!$F$35</f>
        <v>0</v>
      </c>
      <c r="Q159" s="266"/>
      <c r="R159" s="266"/>
      <c r="S159" s="266"/>
      <c r="T159" s="266"/>
      <c r="U159" s="266"/>
      <c r="V159" s="266"/>
      <c r="W159" s="266"/>
      <c r="X159" s="266"/>
      <c r="Y159" s="266"/>
      <c r="Z159" s="266"/>
      <c r="AA159" s="266"/>
      <c r="AB159" s="266"/>
      <c r="AC159" s="266"/>
      <c r="AD159" s="266"/>
      <c r="AE159" s="266"/>
    </row>
    <row r="160" spans="2:31" ht="13.5">
      <c r="B160" s="1129">
        <f t="shared" si="1"/>
        <v>-1</v>
      </c>
      <c r="D160" s="1130"/>
      <c r="E160" s="1130"/>
      <c r="F160" s="1131"/>
      <c r="G160" s="1130"/>
      <c r="H160" s="1130"/>
      <c r="I160" s="1130"/>
      <c r="J160" s="1132"/>
      <c r="K160" s="1132"/>
      <c r="L160" s="1130"/>
      <c r="N160" s="1133">
        <f t="shared" si="0"/>
        <v>0</v>
      </c>
      <c r="O160" s="1134">
        <f t="shared" si="2"/>
        <v>0</v>
      </c>
      <c r="P160" s="1134">
        <f>O160/'1.5 Universal Data'!$F$35</f>
        <v>0</v>
      </c>
      <c r="Q160" s="266"/>
      <c r="R160" s="266"/>
      <c r="S160" s="266"/>
      <c r="T160" s="266"/>
      <c r="U160" s="266"/>
      <c r="V160" s="266"/>
      <c r="W160" s="266"/>
      <c r="X160" s="266"/>
      <c r="Y160" s="266"/>
      <c r="Z160" s="266"/>
      <c r="AA160" s="266"/>
      <c r="AB160" s="266"/>
      <c r="AC160" s="266"/>
      <c r="AD160" s="266"/>
      <c r="AE160" s="266"/>
    </row>
    <row r="161" spans="2:31" ht="13.5">
      <c r="B161" s="1129">
        <f t="shared" si="1"/>
        <v>-1</v>
      </c>
      <c r="D161" s="1130"/>
      <c r="E161" s="1130"/>
      <c r="F161" s="1131"/>
      <c r="G161" s="1130"/>
      <c r="H161" s="1130"/>
      <c r="I161" s="1130"/>
      <c r="J161" s="1132"/>
      <c r="K161" s="1132"/>
      <c r="L161" s="1130"/>
      <c r="N161" s="1133">
        <f t="shared" si="0"/>
        <v>0</v>
      </c>
      <c r="O161" s="1134">
        <f t="shared" si="2"/>
        <v>0</v>
      </c>
      <c r="P161" s="1134">
        <f>O161/'1.5 Universal Data'!$F$35</f>
        <v>0</v>
      </c>
      <c r="Q161" s="266"/>
      <c r="R161" s="266"/>
      <c r="S161" s="266"/>
      <c r="T161" s="266"/>
      <c r="U161" s="266"/>
      <c r="V161" s="266"/>
      <c r="W161" s="266"/>
      <c r="X161" s="266"/>
      <c r="Y161" s="266"/>
      <c r="Z161" s="266"/>
      <c r="AA161" s="266"/>
      <c r="AB161" s="266"/>
      <c r="AC161" s="266"/>
      <c r="AD161" s="266"/>
      <c r="AE161" s="266"/>
    </row>
    <row r="162" spans="2:31" ht="13.5">
      <c r="B162" s="1129">
        <f t="shared" si="1"/>
        <v>-1</v>
      </c>
      <c r="D162" s="1130"/>
      <c r="E162" s="1130"/>
      <c r="F162" s="1131"/>
      <c r="G162" s="1130"/>
      <c r="H162" s="1130"/>
      <c r="I162" s="1130"/>
      <c r="J162" s="1132"/>
      <c r="K162" s="1132"/>
      <c r="L162" s="1130"/>
      <c r="N162" s="1133">
        <f t="shared" si="0"/>
        <v>0</v>
      </c>
      <c r="O162" s="1134">
        <f t="shared" si="2"/>
        <v>0</v>
      </c>
      <c r="P162" s="1134">
        <f>O162/'1.5 Universal Data'!$F$35</f>
        <v>0</v>
      </c>
      <c r="Q162" s="266"/>
      <c r="R162" s="266"/>
      <c r="S162" s="266"/>
      <c r="T162" s="266"/>
      <c r="U162" s="266"/>
      <c r="V162" s="266"/>
      <c r="W162" s="266"/>
      <c r="X162" s="266"/>
      <c r="Y162" s="266"/>
      <c r="Z162" s="266"/>
      <c r="AA162" s="266"/>
      <c r="AB162" s="266"/>
      <c r="AC162" s="266"/>
      <c r="AD162" s="266"/>
      <c r="AE162" s="266"/>
    </row>
    <row r="163" spans="2:31" ht="13.5">
      <c r="B163" s="1129">
        <f t="shared" si="1"/>
        <v>-1</v>
      </c>
      <c r="D163" s="1130"/>
      <c r="E163" s="1130"/>
      <c r="F163" s="1131"/>
      <c r="G163" s="1130"/>
      <c r="H163" s="1130"/>
      <c r="I163" s="1130"/>
      <c r="J163" s="1132"/>
      <c r="K163" s="1132"/>
      <c r="L163" s="1130"/>
      <c r="N163" s="1133">
        <f t="shared" si="0"/>
        <v>0</v>
      </c>
      <c r="O163" s="1134">
        <f t="shared" si="2"/>
        <v>0</v>
      </c>
      <c r="P163" s="1134">
        <f>O163/'1.5 Universal Data'!$F$35</f>
        <v>0</v>
      </c>
      <c r="Q163" s="266"/>
      <c r="R163" s="266"/>
      <c r="S163" s="266"/>
      <c r="T163" s="266"/>
      <c r="U163" s="266"/>
      <c r="V163" s="266"/>
      <c r="W163" s="266"/>
      <c r="X163" s="266"/>
      <c r="Y163" s="266"/>
      <c r="Z163" s="266"/>
      <c r="AA163" s="266"/>
      <c r="AB163" s="266"/>
      <c r="AC163" s="266"/>
      <c r="AD163" s="266"/>
      <c r="AE163" s="266"/>
    </row>
    <row r="164" spans="2:31" ht="13.5">
      <c r="B164" s="1129">
        <f t="shared" si="1"/>
        <v>-1</v>
      </c>
      <c r="D164" s="1130"/>
      <c r="E164" s="1130"/>
      <c r="F164" s="1131"/>
      <c r="G164" s="1130"/>
      <c r="H164" s="1130"/>
      <c r="I164" s="1130"/>
      <c r="J164" s="1132"/>
      <c r="K164" s="1132"/>
      <c r="L164" s="1130"/>
      <c r="N164" s="1133">
        <f t="shared" si="0"/>
        <v>0</v>
      </c>
      <c r="O164" s="1134">
        <f t="shared" si="2"/>
        <v>0</v>
      </c>
      <c r="P164" s="1134">
        <f>O164/'1.5 Universal Data'!$F$35</f>
        <v>0</v>
      </c>
      <c r="Q164" s="266"/>
      <c r="R164" s="266"/>
      <c r="S164" s="266"/>
      <c r="T164" s="266"/>
      <c r="U164" s="266"/>
      <c r="V164" s="266"/>
      <c r="W164" s="266"/>
      <c r="X164" s="266"/>
      <c r="Y164" s="266"/>
      <c r="Z164" s="266"/>
      <c r="AA164" s="266"/>
      <c r="AB164" s="266"/>
      <c r="AC164" s="266"/>
      <c r="AD164" s="266"/>
      <c r="AE164" s="266"/>
    </row>
    <row r="165" spans="2:31" ht="13.5">
      <c r="B165" s="1129">
        <f t="shared" si="1"/>
        <v>-1</v>
      </c>
      <c r="D165" s="1130"/>
      <c r="E165" s="1130"/>
      <c r="F165" s="1131"/>
      <c r="G165" s="1130"/>
      <c r="H165" s="1130"/>
      <c r="I165" s="1130"/>
      <c r="J165" s="1132"/>
      <c r="K165" s="1132"/>
      <c r="L165" s="1130"/>
      <c r="N165" s="1133">
        <f t="shared" si="0"/>
        <v>0</v>
      </c>
      <c r="O165" s="1134">
        <f t="shared" si="2"/>
        <v>0</v>
      </c>
      <c r="P165" s="1134">
        <f>O165/'1.5 Universal Data'!$F$35</f>
        <v>0</v>
      </c>
      <c r="Q165" s="266"/>
      <c r="R165" s="266"/>
      <c r="S165" s="266"/>
      <c r="T165" s="266"/>
      <c r="U165" s="266"/>
      <c r="V165" s="266"/>
      <c r="W165" s="266"/>
      <c r="X165" s="266"/>
      <c r="Y165" s="266"/>
      <c r="Z165" s="266"/>
      <c r="AA165" s="266"/>
      <c r="AB165" s="266"/>
      <c r="AC165" s="266"/>
      <c r="AD165" s="266"/>
      <c r="AE165" s="266"/>
    </row>
    <row r="166" spans="2:31" ht="13.5">
      <c r="B166" s="1129">
        <f t="shared" si="1"/>
        <v>-1</v>
      </c>
      <c r="D166" s="1130"/>
      <c r="E166" s="1130"/>
      <c r="F166" s="1131"/>
      <c r="G166" s="1130"/>
      <c r="H166" s="1130"/>
      <c r="I166" s="1130"/>
      <c r="J166" s="1132"/>
      <c r="K166" s="1132"/>
      <c r="L166" s="1130"/>
      <c r="N166" s="1133">
        <f t="shared" si="0"/>
        <v>0</v>
      </c>
      <c r="O166" s="1134">
        <f t="shared" si="2"/>
        <v>0</v>
      </c>
      <c r="P166" s="1134">
        <f>O166/'1.5 Universal Data'!$F$35</f>
        <v>0</v>
      </c>
      <c r="Q166" s="266"/>
      <c r="R166" s="266"/>
      <c r="S166" s="266"/>
      <c r="T166" s="266"/>
      <c r="U166" s="266"/>
      <c r="V166" s="266"/>
      <c r="W166" s="266"/>
      <c r="X166" s="266"/>
      <c r="Y166" s="266"/>
      <c r="Z166" s="266"/>
      <c r="AA166" s="266"/>
      <c r="AB166" s="266"/>
      <c r="AC166" s="266"/>
      <c r="AD166" s="266"/>
      <c r="AE166" s="266"/>
    </row>
    <row r="167" spans="2:31" ht="13.5">
      <c r="B167" s="1129">
        <f t="shared" si="1"/>
        <v>-1</v>
      </c>
      <c r="D167" s="1130"/>
      <c r="E167" s="1130"/>
      <c r="F167" s="1131"/>
      <c r="G167" s="1130"/>
      <c r="H167" s="1130"/>
      <c r="I167" s="1130"/>
      <c r="J167" s="1132"/>
      <c r="K167" s="1132"/>
      <c r="L167" s="1130"/>
      <c r="N167" s="1133">
        <f t="shared" si="0"/>
        <v>0</v>
      </c>
      <c r="O167" s="1134">
        <f t="shared" si="2"/>
        <v>0</v>
      </c>
      <c r="P167" s="1134">
        <f>O167/'1.5 Universal Data'!$F$35</f>
        <v>0</v>
      </c>
      <c r="Q167" s="266"/>
      <c r="R167" s="266"/>
      <c r="S167" s="266"/>
      <c r="T167" s="266"/>
      <c r="U167" s="266"/>
      <c r="V167" s="266"/>
      <c r="W167" s="266"/>
      <c r="X167" s="266"/>
      <c r="Y167" s="266"/>
      <c r="Z167" s="266"/>
      <c r="AA167" s="266"/>
      <c r="AB167" s="266"/>
      <c r="AC167" s="266"/>
      <c r="AD167" s="266"/>
      <c r="AE167" s="266"/>
    </row>
    <row r="168" spans="2:31" ht="13.5">
      <c r="B168" s="1129">
        <f t="shared" si="1"/>
        <v>-1</v>
      </c>
      <c r="D168" s="1130"/>
      <c r="E168" s="1130"/>
      <c r="F168" s="1131"/>
      <c r="G168" s="1130"/>
      <c r="H168" s="1130"/>
      <c r="I168" s="1130"/>
      <c r="J168" s="1132"/>
      <c r="K168" s="1132"/>
      <c r="L168" s="1130"/>
      <c r="N168" s="1133">
        <f t="shared" si="0"/>
        <v>0</v>
      </c>
      <c r="O168" s="1134">
        <f t="shared" si="2"/>
        <v>0</v>
      </c>
      <c r="P168" s="1134">
        <f>O168/'1.5 Universal Data'!$F$35</f>
        <v>0</v>
      </c>
      <c r="Q168" s="266"/>
      <c r="R168" s="266"/>
      <c r="S168" s="266"/>
      <c r="T168" s="266"/>
      <c r="U168" s="266"/>
      <c r="V168" s="266"/>
      <c r="W168" s="266"/>
      <c r="X168" s="266"/>
      <c r="Y168" s="266"/>
      <c r="Z168" s="266"/>
      <c r="AA168" s="266"/>
      <c r="AB168" s="266"/>
      <c r="AC168" s="266"/>
      <c r="AD168" s="266"/>
      <c r="AE168" s="266"/>
    </row>
    <row r="169" spans="2:31" ht="13.5">
      <c r="B169" s="1129">
        <f t="shared" si="1"/>
        <v>-1</v>
      </c>
      <c r="D169" s="1130"/>
      <c r="E169" s="1130"/>
      <c r="F169" s="1131"/>
      <c r="G169" s="1130"/>
      <c r="H169" s="1130"/>
      <c r="I169" s="1130"/>
      <c r="J169" s="1132"/>
      <c r="K169" s="1132"/>
      <c r="L169" s="1130"/>
      <c r="N169" s="1133">
        <f t="shared" si="0"/>
        <v>0</v>
      </c>
      <c r="O169" s="1134">
        <f t="shared" si="2"/>
        <v>0</v>
      </c>
      <c r="P169" s="1134">
        <f>O169/'1.5 Universal Data'!$F$35</f>
        <v>0</v>
      </c>
      <c r="Q169" s="266"/>
      <c r="R169" s="266"/>
      <c r="S169" s="266"/>
      <c r="T169" s="266"/>
      <c r="U169" s="266"/>
      <c r="V169" s="266"/>
      <c r="W169" s="266"/>
      <c r="X169" s="266"/>
      <c r="Y169" s="266"/>
      <c r="Z169" s="266"/>
      <c r="AA169" s="266"/>
      <c r="AB169" s="266"/>
      <c r="AC169" s="266"/>
      <c r="AD169" s="266"/>
      <c r="AE169" s="266"/>
    </row>
    <row r="170" spans="2:31" ht="13.5">
      <c r="B170" s="1129">
        <f t="shared" si="1"/>
        <v>-1</v>
      </c>
      <c r="D170" s="1130"/>
      <c r="E170" s="1130"/>
      <c r="F170" s="1131"/>
      <c r="G170" s="1130"/>
      <c r="H170" s="1130"/>
      <c r="I170" s="1130"/>
      <c r="J170" s="1132"/>
      <c r="K170" s="1132"/>
      <c r="L170" s="1130"/>
      <c r="N170" s="1133">
        <f t="shared" si="0"/>
        <v>0</v>
      </c>
      <c r="O170" s="1134">
        <f t="shared" si="2"/>
        <v>0</v>
      </c>
      <c r="P170" s="1134">
        <f>O170/'1.5 Universal Data'!$F$35</f>
        <v>0</v>
      </c>
      <c r="Q170" s="266"/>
      <c r="R170" s="266"/>
      <c r="S170" s="266"/>
      <c r="T170" s="266"/>
      <c r="U170" s="266"/>
      <c r="V170" s="266"/>
      <c r="W170" s="266"/>
      <c r="X170" s="266"/>
      <c r="Y170" s="266"/>
      <c r="Z170" s="266"/>
      <c r="AA170" s="266"/>
      <c r="AB170" s="266"/>
      <c r="AC170" s="266"/>
      <c r="AD170" s="266"/>
      <c r="AE170" s="266"/>
    </row>
    <row r="171" spans="2:31" ht="13.5">
      <c r="B171" s="1129">
        <f t="shared" si="1"/>
        <v>-1</v>
      </c>
      <c r="D171" s="1130"/>
      <c r="E171" s="1130"/>
      <c r="F171" s="1131"/>
      <c r="G171" s="1130"/>
      <c r="H171" s="1130"/>
      <c r="I171" s="1130"/>
      <c r="J171" s="1132"/>
      <c r="K171" s="1132"/>
      <c r="L171" s="1130"/>
      <c r="N171" s="1133">
        <f t="shared" si="0"/>
        <v>0</v>
      </c>
      <c r="O171" s="1134">
        <f t="shared" si="2"/>
        <v>0</v>
      </c>
      <c r="P171" s="1134">
        <f>O171/'1.5 Universal Data'!$F$35</f>
        <v>0</v>
      </c>
      <c r="Q171" s="266"/>
      <c r="R171" s="266"/>
      <c r="S171" s="266"/>
      <c r="T171" s="266"/>
      <c r="U171" s="266"/>
      <c r="V171" s="266"/>
      <c r="W171" s="266"/>
      <c r="X171" s="266"/>
      <c r="Y171" s="266"/>
      <c r="Z171" s="266"/>
      <c r="AA171" s="266"/>
      <c r="AB171" s="266"/>
      <c r="AC171" s="266"/>
      <c r="AD171" s="266"/>
      <c r="AE171" s="266"/>
    </row>
    <row r="172" spans="2:31" ht="13.5">
      <c r="B172" s="1129">
        <f t="shared" si="1"/>
        <v>-1</v>
      </c>
      <c r="D172" s="1130"/>
      <c r="E172" s="1130"/>
      <c r="F172" s="1131"/>
      <c r="G172" s="1130"/>
      <c r="H172" s="1130"/>
      <c r="I172" s="1130"/>
      <c r="J172" s="1132"/>
      <c r="K172" s="1132"/>
      <c r="L172" s="1130"/>
      <c r="N172" s="1133">
        <f t="shared" si="0"/>
        <v>0</v>
      </c>
      <c r="O172" s="1134">
        <f t="shared" si="2"/>
        <v>0</v>
      </c>
      <c r="P172" s="1134">
        <f>O172/'1.5 Universal Data'!$F$35</f>
        <v>0</v>
      </c>
      <c r="Q172" s="266"/>
      <c r="R172" s="266"/>
      <c r="S172" s="266"/>
      <c r="T172" s="266"/>
      <c r="U172" s="266"/>
      <c r="V172" s="266"/>
      <c r="W172" s="266"/>
      <c r="X172" s="266"/>
      <c r="Y172" s="266"/>
      <c r="Z172" s="266"/>
      <c r="AA172" s="266"/>
      <c r="AB172" s="266"/>
      <c r="AC172" s="266"/>
      <c r="AD172" s="266"/>
      <c r="AE172" s="266"/>
    </row>
    <row r="173" spans="2:31" ht="13.5">
      <c r="B173" s="1129">
        <f t="shared" si="1"/>
        <v>-1</v>
      </c>
      <c r="D173" s="1130"/>
      <c r="E173" s="1130"/>
      <c r="F173" s="1131"/>
      <c r="G173" s="1130"/>
      <c r="H173" s="1130"/>
      <c r="I173" s="1130"/>
      <c r="J173" s="1132"/>
      <c r="K173" s="1132"/>
      <c r="L173" s="1130"/>
      <c r="N173" s="1133">
        <f t="shared" si="0"/>
        <v>0</v>
      </c>
      <c r="O173" s="1134">
        <f t="shared" si="2"/>
        <v>0</v>
      </c>
      <c r="P173" s="1134">
        <f>O173/'1.5 Universal Data'!$F$35</f>
        <v>0</v>
      </c>
      <c r="Q173" s="266"/>
      <c r="R173" s="266"/>
      <c r="S173" s="266"/>
      <c r="T173" s="266"/>
      <c r="U173" s="266"/>
      <c r="V173" s="266"/>
      <c r="W173" s="266"/>
      <c r="X173" s="266"/>
      <c r="Y173" s="266"/>
      <c r="Z173" s="266"/>
      <c r="AA173" s="266"/>
      <c r="AB173" s="266"/>
      <c r="AC173" s="266"/>
      <c r="AD173" s="266"/>
      <c r="AE173" s="266"/>
    </row>
    <row r="174" spans="2:31" ht="13.5">
      <c r="B174" s="1129">
        <f t="shared" si="1"/>
        <v>-1</v>
      </c>
      <c r="D174" s="1130"/>
      <c r="E174" s="1130"/>
      <c r="F174" s="1131"/>
      <c r="G174" s="1130"/>
      <c r="H174" s="1130"/>
      <c r="I174" s="1130"/>
      <c r="J174" s="1132"/>
      <c r="K174" s="1132"/>
      <c r="L174" s="1130"/>
      <c r="N174" s="1133">
        <f t="shared" si="0"/>
        <v>0</v>
      </c>
      <c r="O174" s="1134">
        <f t="shared" si="2"/>
        <v>0</v>
      </c>
      <c r="P174" s="1134">
        <f>O174/'1.5 Universal Data'!$F$35</f>
        <v>0</v>
      </c>
      <c r="Q174" s="266"/>
      <c r="R174" s="266"/>
      <c r="S174" s="266"/>
      <c r="T174" s="266"/>
      <c r="U174" s="266"/>
      <c r="V174" s="266"/>
      <c r="W174" s="266"/>
      <c r="X174" s="266"/>
      <c r="Y174" s="266"/>
      <c r="Z174" s="266"/>
      <c r="AA174" s="266"/>
      <c r="AB174" s="266"/>
      <c r="AC174" s="266"/>
      <c r="AD174" s="266"/>
      <c r="AE174" s="266"/>
    </row>
    <row r="175" spans="2:31" ht="13.5">
      <c r="B175" s="1129">
        <f t="shared" si="1"/>
        <v>-1</v>
      </c>
      <c r="D175" s="1130"/>
      <c r="E175" s="1130"/>
      <c r="F175" s="1131"/>
      <c r="G175" s="1130"/>
      <c r="H175" s="1130"/>
      <c r="I175" s="1130"/>
      <c r="J175" s="1132"/>
      <c r="K175" s="1132"/>
      <c r="L175" s="1130"/>
      <c r="N175" s="1133">
        <f t="shared" si="0"/>
        <v>0</v>
      </c>
      <c r="O175" s="1134">
        <f t="shared" si="2"/>
        <v>0</v>
      </c>
      <c r="P175" s="1134">
        <f>O175/'1.5 Universal Data'!$F$35</f>
        <v>0</v>
      </c>
      <c r="Q175" s="266"/>
      <c r="R175" s="266"/>
      <c r="S175" s="266"/>
      <c r="T175" s="266"/>
      <c r="U175" s="266"/>
      <c r="V175" s="266"/>
      <c r="W175" s="266"/>
      <c r="X175" s="266"/>
      <c r="Y175" s="266"/>
      <c r="Z175" s="266"/>
      <c r="AA175" s="266"/>
      <c r="AB175" s="266"/>
      <c r="AC175" s="266"/>
      <c r="AD175" s="266"/>
      <c r="AE175" s="266"/>
    </row>
    <row r="176" spans="2:31" ht="13.5">
      <c r="B176" s="1129">
        <f t="shared" si="1"/>
        <v>-1</v>
      </c>
      <c r="D176" s="1130"/>
      <c r="E176" s="1130"/>
      <c r="F176" s="1131"/>
      <c r="G176" s="1130"/>
      <c r="H176" s="1130"/>
      <c r="I176" s="1130"/>
      <c r="J176" s="1132"/>
      <c r="K176" s="1132"/>
      <c r="L176" s="1130"/>
      <c r="N176" s="1133">
        <f t="shared" si="0"/>
        <v>0</v>
      </c>
      <c r="O176" s="1134">
        <f t="shared" si="2"/>
        <v>0</v>
      </c>
      <c r="P176" s="1134">
        <f>O176/'1.5 Universal Data'!$F$35</f>
        <v>0</v>
      </c>
      <c r="Q176" s="266"/>
      <c r="R176" s="266"/>
      <c r="S176" s="266"/>
      <c r="T176" s="266"/>
      <c r="U176" s="266"/>
      <c r="V176" s="266"/>
      <c r="W176" s="266"/>
      <c r="X176" s="266"/>
      <c r="Y176" s="266"/>
      <c r="Z176" s="266"/>
      <c r="AA176" s="266"/>
      <c r="AB176" s="266"/>
      <c r="AC176" s="266"/>
      <c r="AD176" s="266"/>
      <c r="AE176" s="266"/>
    </row>
    <row r="177" spans="2:31" ht="13.5">
      <c r="B177" s="1129">
        <f t="shared" si="1"/>
        <v>-1</v>
      </c>
      <c r="D177" s="1130"/>
      <c r="E177" s="1130"/>
      <c r="F177" s="1131"/>
      <c r="G177" s="1130"/>
      <c r="H177" s="1130"/>
      <c r="I177" s="1130"/>
      <c r="J177" s="1132"/>
      <c r="K177" s="1132"/>
      <c r="L177" s="1130"/>
      <c r="N177" s="1133">
        <f t="shared" si="0"/>
        <v>0</v>
      </c>
      <c r="O177" s="1134">
        <f t="shared" si="2"/>
        <v>0</v>
      </c>
      <c r="P177" s="1134">
        <f>O177/'1.5 Universal Data'!$F$35</f>
        <v>0</v>
      </c>
      <c r="Q177" s="266"/>
      <c r="R177" s="266"/>
      <c r="S177" s="266"/>
      <c r="T177" s="266"/>
      <c r="U177" s="266"/>
      <c r="V177" s="266"/>
      <c r="W177" s="266"/>
      <c r="X177" s="266"/>
      <c r="Y177" s="266"/>
      <c r="Z177" s="266"/>
      <c r="AA177" s="266"/>
      <c r="AB177" s="266"/>
      <c r="AC177" s="266"/>
      <c r="AD177" s="266"/>
      <c r="AE177" s="266"/>
    </row>
    <row r="178" spans="2:31" ht="13.5">
      <c r="B178" s="1129">
        <f t="shared" si="1"/>
        <v>-1</v>
      </c>
      <c r="D178" s="1130"/>
      <c r="E178" s="1130"/>
      <c r="F178" s="1131"/>
      <c r="G178" s="1130"/>
      <c r="H178" s="1130"/>
      <c r="I178" s="1130"/>
      <c r="J178" s="1132"/>
      <c r="K178" s="1132"/>
      <c r="L178" s="1130"/>
      <c r="N178" s="1133">
        <f t="shared" si="0"/>
        <v>0</v>
      </c>
      <c r="O178" s="1134">
        <f t="shared" si="2"/>
        <v>0</v>
      </c>
      <c r="P178" s="1134">
        <f>O178/'1.5 Universal Data'!$F$35</f>
        <v>0</v>
      </c>
      <c r="Q178" s="266"/>
      <c r="R178" s="266"/>
      <c r="S178" s="266"/>
      <c r="T178" s="266"/>
      <c r="U178" s="266"/>
      <c r="V178" s="266"/>
      <c r="W178" s="266"/>
      <c r="X178" s="266"/>
      <c r="Y178" s="266"/>
      <c r="Z178" s="266"/>
      <c r="AA178" s="266"/>
      <c r="AB178" s="266"/>
      <c r="AC178" s="266"/>
      <c r="AD178" s="266"/>
      <c r="AE178" s="266"/>
    </row>
    <row r="179" spans="2:31" ht="13.5">
      <c r="B179" s="1129">
        <f t="shared" si="1"/>
        <v>-1</v>
      </c>
      <c r="D179" s="1130"/>
      <c r="E179" s="1130"/>
      <c r="F179" s="1131"/>
      <c r="G179" s="1130"/>
      <c r="H179" s="1130"/>
      <c r="I179" s="1130"/>
      <c r="J179" s="1132"/>
      <c r="K179" s="1132"/>
      <c r="L179" s="1130"/>
      <c r="N179" s="1133">
        <f t="shared" si="0"/>
        <v>0</v>
      </c>
      <c r="O179" s="1134">
        <f t="shared" si="2"/>
        <v>0</v>
      </c>
      <c r="P179" s="1134">
        <f>O179/'1.5 Universal Data'!$F$35</f>
        <v>0</v>
      </c>
      <c r="Q179" s="266"/>
      <c r="R179" s="266"/>
      <c r="S179" s="266"/>
      <c r="T179" s="266"/>
      <c r="U179" s="266"/>
      <c r="V179" s="266"/>
      <c r="W179" s="266"/>
      <c r="X179" s="266"/>
      <c r="Y179" s="266"/>
      <c r="Z179" s="266"/>
      <c r="AA179" s="266"/>
      <c r="AB179" s="266"/>
      <c r="AC179" s="266"/>
      <c r="AD179" s="266"/>
      <c r="AE179" s="266"/>
    </row>
    <row r="180" spans="2:31" ht="13.5">
      <c r="B180" s="1129">
        <f t="shared" si="1"/>
        <v>-1</v>
      </c>
      <c r="D180" s="1130"/>
      <c r="E180" s="1130"/>
      <c r="F180" s="1131"/>
      <c r="G180" s="1130"/>
      <c r="H180" s="1130"/>
      <c r="I180" s="1130"/>
      <c r="J180" s="1132"/>
      <c r="K180" s="1132"/>
      <c r="L180" s="1130"/>
      <c r="N180" s="1133">
        <f t="shared" si="0"/>
        <v>0</v>
      </c>
      <c r="O180" s="1134">
        <f t="shared" si="2"/>
        <v>0</v>
      </c>
      <c r="P180" s="1134">
        <f>O180/'1.5 Universal Data'!$F$35</f>
        <v>0</v>
      </c>
      <c r="Q180" s="266"/>
      <c r="R180" s="266"/>
      <c r="S180" s="266"/>
      <c r="T180" s="266"/>
      <c r="U180" s="266"/>
      <c r="V180" s="266"/>
      <c r="W180" s="266"/>
      <c r="X180" s="266"/>
      <c r="Y180" s="266"/>
      <c r="Z180" s="266"/>
      <c r="AA180" s="266"/>
      <c r="AB180" s="266"/>
      <c r="AC180" s="266"/>
      <c r="AD180" s="266"/>
      <c r="AE180" s="266"/>
    </row>
    <row r="181" spans="2:31" ht="13.5">
      <c r="B181" s="1129">
        <f t="shared" si="1"/>
        <v>-1</v>
      </c>
      <c r="D181" s="1130"/>
      <c r="E181" s="1130"/>
      <c r="F181" s="1131"/>
      <c r="G181" s="1130"/>
      <c r="H181" s="1130"/>
      <c r="I181" s="1130"/>
      <c r="J181" s="1132"/>
      <c r="K181" s="1132"/>
      <c r="L181" s="1130"/>
      <c r="N181" s="1133">
        <f t="shared" si="0"/>
        <v>0</v>
      </c>
      <c r="O181" s="1134">
        <f t="shared" si="2"/>
        <v>0</v>
      </c>
      <c r="P181" s="1134">
        <f>O181/'1.5 Universal Data'!$F$35</f>
        <v>0</v>
      </c>
      <c r="Q181" s="266"/>
      <c r="R181" s="266"/>
      <c r="S181" s="266"/>
      <c r="T181" s="266"/>
      <c r="U181" s="266"/>
      <c r="V181" s="266"/>
      <c r="W181" s="266"/>
      <c r="X181" s="266"/>
      <c r="Y181" s="266"/>
      <c r="Z181" s="266"/>
      <c r="AA181" s="266"/>
      <c r="AB181" s="266"/>
      <c r="AC181" s="266"/>
      <c r="AD181" s="266"/>
      <c r="AE181" s="266"/>
    </row>
    <row r="182" spans="2:31" ht="13.5">
      <c r="B182" s="1129">
        <f t="shared" si="1"/>
        <v>-1</v>
      </c>
      <c r="D182" s="1130"/>
      <c r="E182" s="1130"/>
      <c r="F182" s="1131"/>
      <c r="G182" s="1130"/>
      <c r="H182" s="1130"/>
      <c r="I182" s="1130"/>
      <c r="J182" s="1132"/>
      <c r="K182" s="1132"/>
      <c r="L182" s="1130"/>
      <c r="N182" s="1133">
        <f t="shared" si="0"/>
        <v>0</v>
      </c>
      <c r="O182" s="1134">
        <f t="shared" si="2"/>
        <v>0</v>
      </c>
      <c r="P182" s="1134">
        <f>O182/'1.5 Universal Data'!$F$35</f>
        <v>0</v>
      </c>
      <c r="Q182" s="266"/>
      <c r="R182" s="266"/>
      <c r="S182" s="266"/>
      <c r="T182" s="266"/>
      <c r="U182" s="266"/>
      <c r="V182" s="266"/>
      <c r="W182" s="266"/>
      <c r="X182" s="266"/>
      <c r="Y182" s="266"/>
      <c r="Z182" s="266"/>
      <c r="AA182" s="266"/>
      <c r="AB182" s="266"/>
      <c r="AC182" s="266"/>
      <c r="AD182" s="266"/>
      <c r="AE182" s="266"/>
    </row>
    <row r="183" spans="2:31" ht="13.5">
      <c r="B183" s="1129">
        <f t="shared" si="1"/>
        <v>-1</v>
      </c>
      <c r="D183" s="1130"/>
      <c r="E183" s="1130"/>
      <c r="F183" s="1131"/>
      <c r="G183" s="1130"/>
      <c r="H183" s="1130"/>
      <c r="I183" s="1130"/>
      <c r="J183" s="1132"/>
      <c r="K183" s="1132"/>
      <c r="L183" s="1130"/>
      <c r="N183" s="1133">
        <f t="shared" si="0"/>
        <v>0</v>
      </c>
      <c r="O183" s="1134">
        <f t="shared" si="2"/>
        <v>0</v>
      </c>
      <c r="P183" s="1134">
        <f>O183/'1.5 Universal Data'!$F$35</f>
        <v>0</v>
      </c>
      <c r="Q183" s="266"/>
      <c r="R183" s="266"/>
      <c r="S183" s="266"/>
      <c r="T183" s="266"/>
      <c r="U183" s="266"/>
      <c r="V183" s="266"/>
      <c r="W183" s="266"/>
      <c r="X183" s="266"/>
      <c r="Y183" s="266"/>
      <c r="Z183" s="266"/>
      <c r="AA183" s="266"/>
      <c r="AB183" s="266"/>
      <c r="AC183" s="266"/>
      <c r="AD183" s="266"/>
      <c r="AE183" s="266"/>
    </row>
    <row r="184" spans="2:31" ht="13.5">
      <c r="B184" s="1129">
        <f t="shared" si="1"/>
        <v>-1</v>
      </c>
      <c r="D184" s="1130"/>
      <c r="E184" s="1130"/>
      <c r="F184" s="1131"/>
      <c r="G184" s="1130"/>
      <c r="H184" s="1130"/>
      <c r="I184" s="1130"/>
      <c r="J184" s="1132"/>
      <c r="K184" s="1132"/>
      <c r="L184" s="1130"/>
      <c r="N184" s="1133">
        <f t="shared" si="0"/>
        <v>0</v>
      </c>
      <c r="O184" s="1134">
        <f t="shared" si="2"/>
        <v>0</v>
      </c>
      <c r="P184" s="1134">
        <f>O184/'1.5 Universal Data'!$F$35</f>
        <v>0</v>
      </c>
      <c r="Q184" s="266"/>
      <c r="R184" s="266"/>
      <c r="S184" s="266"/>
      <c r="T184" s="266"/>
      <c r="U184" s="266"/>
      <c r="V184" s="266"/>
      <c r="W184" s="266"/>
      <c r="X184" s="266"/>
      <c r="Y184" s="266"/>
      <c r="Z184" s="266"/>
      <c r="AA184" s="266"/>
      <c r="AB184" s="266"/>
      <c r="AC184" s="266"/>
      <c r="AD184" s="266"/>
      <c r="AE184" s="266"/>
    </row>
    <row r="185" spans="2:31" ht="13.5">
      <c r="B185" s="1129">
        <f t="shared" si="1"/>
        <v>-1</v>
      </c>
      <c r="D185" s="1130"/>
      <c r="E185" s="1130"/>
      <c r="F185" s="1131"/>
      <c r="G185" s="1130"/>
      <c r="H185" s="1130"/>
      <c r="I185" s="1130"/>
      <c r="J185" s="1132"/>
      <c r="K185" s="1132"/>
      <c r="L185" s="1130"/>
      <c r="N185" s="1133">
        <f t="shared" si="0"/>
        <v>0</v>
      </c>
      <c r="O185" s="1134">
        <f t="shared" si="2"/>
        <v>0</v>
      </c>
      <c r="P185" s="1134">
        <f>O185/'1.5 Universal Data'!$F$35</f>
        <v>0</v>
      </c>
      <c r="Q185" s="266"/>
      <c r="R185" s="266"/>
      <c r="S185" s="266"/>
      <c r="T185" s="266"/>
      <c r="U185" s="266"/>
      <c r="V185" s="266"/>
      <c r="W185" s="266"/>
      <c r="X185" s="266"/>
      <c r="Y185" s="266"/>
      <c r="Z185" s="266"/>
      <c r="AA185" s="266"/>
      <c r="AB185" s="266"/>
      <c r="AC185" s="266"/>
      <c r="AD185" s="266"/>
      <c r="AE185" s="266"/>
    </row>
    <row r="186" spans="2:31" ht="13.5">
      <c r="B186" s="1129">
        <f t="shared" si="1"/>
        <v>-1</v>
      </c>
      <c r="D186" s="1130"/>
      <c r="E186" s="1130"/>
      <c r="F186" s="1131"/>
      <c r="G186" s="1130"/>
      <c r="H186" s="1130"/>
      <c r="I186" s="1130"/>
      <c r="J186" s="1132"/>
      <c r="K186" s="1132"/>
      <c r="L186" s="1130"/>
      <c r="N186" s="1133">
        <f t="shared" si="0"/>
        <v>0</v>
      </c>
      <c r="O186" s="1134">
        <f t="shared" si="2"/>
        <v>0</v>
      </c>
      <c r="P186" s="1134">
        <f>O186/'1.5 Universal Data'!$F$35</f>
        <v>0</v>
      </c>
      <c r="Q186" s="266"/>
      <c r="R186" s="266"/>
      <c r="S186" s="266"/>
      <c r="T186" s="266"/>
      <c r="U186" s="266"/>
      <c r="V186" s="266"/>
      <c r="W186" s="266"/>
      <c r="X186" s="266"/>
      <c r="Y186" s="266"/>
      <c r="Z186" s="266"/>
      <c r="AA186" s="266"/>
      <c r="AB186" s="266"/>
      <c r="AC186" s="266"/>
      <c r="AD186" s="266"/>
      <c r="AE186" s="266"/>
    </row>
    <row r="187" spans="2:31" ht="13.5">
      <c r="B187" s="1129">
        <f t="shared" si="1"/>
        <v>-1</v>
      </c>
      <c r="D187" s="1130"/>
      <c r="E187" s="1130"/>
      <c r="F187" s="1131"/>
      <c r="G187" s="1130"/>
      <c r="H187" s="1130"/>
      <c r="I187" s="1130"/>
      <c r="J187" s="1132"/>
      <c r="K187" s="1132"/>
      <c r="L187" s="1130"/>
      <c r="N187" s="1133">
        <f t="shared" si="0"/>
        <v>0</v>
      </c>
      <c r="O187" s="1134">
        <f t="shared" si="2"/>
        <v>0</v>
      </c>
      <c r="P187" s="1134">
        <f>O187/'1.5 Universal Data'!$F$35</f>
        <v>0</v>
      </c>
      <c r="Q187" s="266"/>
      <c r="R187" s="266"/>
      <c r="S187" s="266"/>
      <c r="T187" s="266"/>
      <c r="U187" s="266"/>
      <c r="V187" s="266"/>
      <c r="W187" s="266"/>
      <c r="X187" s="266"/>
      <c r="Y187" s="266"/>
      <c r="Z187" s="266"/>
      <c r="AA187" s="266"/>
      <c r="AB187" s="266"/>
      <c r="AC187" s="266"/>
      <c r="AD187" s="266"/>
      <c r="AE187" s="266"/>
    </row>
    <row r="188" spans="2:31" ht="13.5">
      <c r="B188" s="1129">
        <f t="shared" si="1"/>
        <v>-1</v>
      </c>
      <c r="D188" s="1130"/>
      <c r="E188" s="1130"/>
      <c r="F188" s="1131"/>
      <c r="G188" s="1130"/>
      <c r="H188" s="1130"/>
      <c r="I188" s="1130"/>
      <c r="J188" s="1132"/>
      <c r="K188" s="1132"/>
      <c r="L188" s="1130"/>
      <c r="N188" s="1133">
        <f t="shared" si="0"/>
        <v>0</v>
      </c>
      <c r="O188" s="1134">
        <f t="shared" si="2"/>
        <v>0</v>
      </c>
      <c r="P188" s="1134">
        <f>O188/'1.5 Universal Data'!$F$35</f>
        <v>0</v>
      </c>
      <c r="Q188" s="266"/>
      <c r="R188" s="266"/>
      <c r="S188" s="266"/>
      <c r="T188" s="266"/>
      <c r="U188" s="266"/>
      <c r="V188" s="266"/>
      <c r="W188" s="266"/>
      <c r="X188" s="266"/>
      <c r="Y188" s="266"/>
      <c r="Z188" s="266"/>
      <c r="AA188" s="266"/>
      <c r="AB188" s="266"/>
      <c r="AC188" s="266"/>
      <c r="AD188" s="266"/>
      <c r="AE188" s="266"/>
    </row>
    <row r="189" spans="2:31" ht="13.5">
      <c r="B189" s="1129">
        <f t="shared" si="1"/>
        <v>-1</v>
      </c>
      <c r="D189" s="1130"/>
      <c r="E189" s="1130"/>
      <c r="F189" s="1131"/>
      <c r="G189" s="1130"/>
      <c r="H189" s="1130"/>
      <c r="I189" s="1130"/>
      <c r="J189" s="1132"/>
      <c r="K189" s="1132"/>
      <c r="L189" s="1130"/>
      <c r="N189" s="1133">
        <f t="shared" si="0"/>
        <v>0</v>
      </c>
      <c r="O189" s="1134">
        <f t="shared" si="2"/>
        <v>0</v>
      </c>
      <c r="P189" s="1134">
        <f>O189/'1.5 Universal Data'!$F$35</f>
        <v>0</v>
      </c>
      <c r="Q189" s="266"/>
      <c r="R189" s="266"/>
      <c r="S189" s="266"/>
      <c r="T189" s="266"/>
      <c r="U189" s="266"/>
      <c r="V189" s="266"/>
      <c r="W189" s="266"/>
      <c r="X189" s="266"/>
      <c r="Y189" s="266"/>
      <c r="Z189" s="266"/>
      <c r="AA189" s="266"/>
      <c r="AB189" s="266"/>
      <c r="AC189" s="266"/>
      <c r="AD189" s="266"/>
      <c r="AE189" s="266"/>
    </row>
    <row r="190" spans="2:31" ht="13.5">
      <c r="B190" s="1129">
        <f t="shared" si="1"/>
        <v>-1</v>
      </c>
      <c r="D190" s="1130"/>
      <c r="E190" s="1130"/>
      <c r="F190" s="1131"/>
      <c r="G190" s="1130"/>
      <c r="H190" s="1130"/>
      <c r="I190" s="1130"/>
      <c r="J190" s="1132"/>
      <c r="K190" s="1132"/>
      <c r="L190" s="1130"/>
      <c r="N190" s="1133">
        <f t="shared" si="0"/>
        <v>0</v>
      </c>
      <c r="O190" s="1134">
        <f t="shared" si="2"/>
        <v>0</v>
      </c>
      <c r="P190" s="1134">
        <f>O190/'1.5 Universal Data'!$F$35</f>
        <v>0</v>
      </c>
      <c r="Q190" s="266"/>
      <c r="R190" s="266"/>
      <c r="S190" s="266"/>
      <c r="T190" s="266"/>
      <c r="U190" s="266"/>
      <c r="V190" s="266"/>
      <c r="W190" s="266"/>
      <c r="X190" s="266"/>
      <c r="Y190" s="266"/>
      <c r="Z190" s="266"/>
      <c r="AA190" s="266"/>
      <c r="AB190" s="266"/>
      <c r="AC190" s="266"/>
      <c r="AD190" s="266"/>
      <c r="AE190" s="266"/>
    </row>
    <row r="191" spans="2:31" ht="13.5">
      <c r="B191" s="1129">
        <f t="shared" si="1"/>
        <v>-1</v>
      </c>
      <c r="D191" s="1130"/>
      <c r="E191" s="1130"/>
      <c r="F191" s="1131"/>
      <c r="G191" s="1130"/>
      <c r="H191" s="1130"/>
      <c r="I191" s="1130"/>
      <c r="J191" s="1132"/>
      <c r="K191" s="1132"/>
      <c r="L191" s="1130"/>
      <c r="N191" s="1133">
        <f t="shared" si="0"/>
        <v>0</v>
      </c>
      <c r="O191" s="1134">
        <f t="shared" si="2"/>
        <v>0</v>
      </c>
      <c r="P191" s="1134">
        <f>O191/'1.5 Universal Data'!$F$35</f>
        <v>0</v>
      </c>
      <c r="Q191" s="266"/>
      <c r="R191" s="266"/>
      <c r="S191" s="266"/>
      <c r="T191" s="266"/>
      <c r="U191" s="266"/>
      <c r="V191" s="266"/>
      <c r="W191" s="266"/>
      <c r="X191" s="266"/>
      <c r="Y191" s="266"/>
      <c r="Z191" s="266"/>
      <c r="AA191" s="266"/>
      <c r="AB191" s="266"/>
      <c r="AC191" s="266"/>
      <c r="AD191" s="266"/>
      <c r="AE191" s="266"/>
    </row>
    <row r="192" spans="2:31" ht="13.5">
      <c r="B192" s="1129">
        <f t="shared" si="1"/>
        <v>-1</v>
      </c>
      <c r="D192" s="1130"/>
      <c r="E192" s="1130"/>
      <c r="F192" s="1131"/>
      <c r="G192" s="1130"/>
      <c r="H192" s="1130"/>
      <c r="I192" s="1130"/>
      <c r="J192" s="1132"/>
      <c r="K192" s="1132"/>
      <c r="L192" s="1130"/>
      <c r="N192" s="1133">
        <f t="shared" si="0"/>
        <v>0</v>
      </c>
      <c r="O192" s="1134">
        <f t="shared" si="2"/>
        <v>0</v>
      </c>
      <c r="P192" s="1134">
        <f>O192/'1.5 Universal Data'!$F$35</f>
        <v>0</v>
      </c>
      <c r="Q192" s="266"/>
      <c r="R192" s="266"/>
      <c r="S192" s="266"/>
      <c r="T192" s="266"/>
      <c r="U192" s="266"/>
      <c r="V192" s="266"/>
      <c r="W192" s="266"/>
      <c r="X192" s="266"/>
      <c r="Y192" s="266"/>
      <c r="Z192" s="266"/>
      <c r="AA192" s="266"/>
      <c r="AB192" s="266"/>
      <c r="AC192" s="266"/>
      <c r="AD192" s="266"/>
      <c r="AE192" s="266"/>
    </row>
    <row r="193" spans="2:31" ht="13.5">
      <c r="B193" s="1129">
        <f t="shared" si="1"/>
        <v>-1</v>
      </c>
      <c r="D193" s="1130"/>
      <c r="E193" s="1130"/>
      <c r="F193" s="1131"/>
      <c r="G193" s="1130"/>
      <c r="H193" s="1130"/>
      <c r="I193" s="1130"/>
      <c r="J193" s="1132"/>
      <c r="K193" s="1132"/>
      <c r="L193" s="1130"/>
      <c r="N193" s="1133">
        <f t="shared" si="0"/>
        <v>0</v>
      </c>
      <c r="O193" s="1134">
        <f t="shared" si="2"/>
        <v>0</v>
      </c>
      <c r="P193" s="1134">
        <f>O193/'1.5 Universal Data'!$F$35</f>
        <v>0</v>
      </c>
      <c r="Q193" s="266"/>
      <c r="R193" s="266"/>
      <c r="S193" s="266"/>
      <c r="T193" s="266"/>
      <c r="U193" s="266"/>
      <c r="V193" s="266"/>
      <c r="W193" s="266"/>
      <c r="X193" s="266"/>
      <c r="Y193" s="266"/>
      <c r="Z193" s="266"/>
      <c r="AA193" s="266"/>
      <c r="AB193" s="266"/>
      <c r="AC193" s="266"/>
      <c r="AD193" s="266"/>
      <c r="AE193" s="266"/>
    </row>
    <row r="194" spans="2:31" ht="13.5">
      <c r="B194" s="1129">
        <f t="shared" si="1"/>
        <v>-1</v>
      </c>
      <c r="D194" s="1130"/>
      <c r="E194" s="1130"/>
      <c r="F194" s="1131"/>
      <c r="G194" s="1130"/>
      <c r="H194" s="1130"/>
      <c r="I194" s="1130"/>
      <c r="J194" s="1132"/>
      <c r="K194" s="1132"/>
      <c r="L194" s="1130"/>
      <c r="N194" s="1133">
        <f t="shared" si="0"/>
        <v>0</v>
      </c>
      <c r="O194" s="1134">
        <f t="shared" si="2"/>
        <v>0</v>
      </c>
      <c r="P194" s="1134">
        <f>O194/'1.5 Universal Data'!$F$35</f>
        <v>0</v>
      </c>
      <c r="Q194" s="266"/>
      <c r="R194" s="266"/>
      <c r="S194" s="266"/>
      <c r="T194" s="266"/>
      <c r="U194" s="266"/>
      <c r="V194" s="266"/>
      <c r="W194" s="266"/>
      <c r="X194" s="266"/>
      <c r="Y194" s="266"/>
      <c r="Z194" s="266"/>
      <c r="AA194" s="266"/>
      <c r="AB194" s="266"/>
      <c r="AC194" s="266"/>
      <c r="AD194" s="266"/>
      <c r="AE194" s="266"/>
    </row>
    <row r="195" spans="2:31" ht="13.5">
      <c r="B195" s="1129">
        <f t="shared" si="1"/>
        <v>-1</v>
      </c>
      <c r="D195" s="1130"/>
      <c r="E195" s="1130"/>
      <c r="F195" s="1131"/>
      <c r="G195" s="1130"/>
      <c r="H195" s="1130"/>
      <c r="I195" s="1130"/>
      <c r="J195" s="1132"/>
      <c r="K195" s="1132"/>
      <c r="L195" s="1130"/>
      <c r="N195" s="1133">
        <f t="shared" si="0"/>
        <v>0</v>
      </c>
      <c r="O195" s="1134">
        <f t="shared" si="2"/>
        <v>0</v>
      </c>
      <c r="P195" s="1134">
        <f>O195/'1.5 Universal Data'!$F$35</f>
        <v>0</v>
      </c>
      <c r="Q195" s="266"/>
      <c r="R195" s="266"/>
      <c r="S195" s="266"/>
      <c r="T195" s="266"/>
      <c r="U195" s="266"/>
      <c r="V195" s="266"/>
      <c r="W195" s="266"/>
      <c r="X195" s="266"/>
      <c r="Y195" s="266"/>
      <c r="Z195" s="266"/>
      <c r="AA195" s="266"/>
      <c r="AB195" s="266"/>
      <c r="AC195" s="266"/>
      <c r="AD195" s="266"/>
      <c r="AE195" s="266"/>
    </row>
    <row r="196" spans="2:31" ht="13.5">
      <c r="B196" s="1129">
        <f t="shared" si="1"/>
        <v>-1</v>
      </c>
      <c r="D196" s="1130"/>
      <c r="E196" s="1130"/>
      <c r="F196" s="1131"/>
      <c r="G196" s="1130"/>
      <c r="H196" s="1130"/>
      <c r="I196" s="1130"/>
      <c r="J196" s="1132"/>
      <c r="K196" s="1132"/>
      <c r="L196" s="1130"/>
      <c r="N196" s="1133">
        <f t="shared" si="0"/>
        <v>0</v>
      </c>
      <c r="O196" s="1134">
        <f t="shared" si="2"/>
        <v>0</v>
      </c>
      <c r="P196" s="1134">
        <f>O196/'1.5 Universal Data'!$F$35</f>
        <v>0</v>
      </c>
      <c r="Q196" s="266"/>
      <c r="R196" s="266"/>
      <c r="S196" s="266"/>
      <c r="T196" s="266"/>
      <c r="U196" s="266"/>
      <c r="V196" s="266"/>
      <c r="W196" s="266"/>
      <c r="X196" s="266"/>
      <c r="Y196" s="266"/>
      <c r="Z196" s="266"/>
      <c r="AA196" s="266"/>
      <c r="AB196" s="266"/>
      <c r="AC196" s="266"/>
      <c r="AD196" s="266"/>
      <c r="AE196" s="266"/>
    </row>
    <row r="197" spans="2:31" ht="13.5">
      <c r="B197" s="1129">
        <f t="shared" si="1"/>
        <v>-1</v>
      </c>
      <c r="D197" s="1130"/>
      <c r="E197" s="1130"/>
      <c r="F197" s="1131"/>
      <c r="G197" s="1130"/>
      <c r="H197" s="1130"/>
      <c r="I197" s="1130"/>
      <c r="J197" s="1132"/>
      <c r="K197" s="1132"/>
      <c r="L197" s="1130"/>
      <c r="N197" s="1133">
        <f t="shared" si="0"/>
        <v>0</v>
      </c>
      <c r="O197" s="1134">
        <f t="shared" si="2"/>
        <v>0</v>
      </c>
      <c r="P197" s="1134">
        <f>O197/'1.5 Universal Data'!$F$35</f>
        <v>0</v>
      </c>
      <c r="Q197" s="266"/>
      <c r="R197" s="266"/>
      <c r="S197" s="266"/>
      <c r="T197" s="266"/>
      <c r="U197" s="266"/>
      <c r="V197" s="266"/>
      <c r="W197" s="266"/>
      <c r="X197" s="266"/>
      <c r="Y197" s="266"/>
      <c r="Z197" s="266"/>
      <c r="AA197" s="266"/>
      <c r="AB197" s="266"/>
      <c r="AC197" s="266"/>
      <c r="AD197" s="266"/>
      <c r="AE197" s="266"/>
    </row>
    <row r="198" spans="2:31" ht="13.5">
      <c r="B198" s="1129">
        <f t="shared" si="1"/>
        <v>-1</v>
      </c>
      <c r="D198" s="1130"/>
      <c r="E198" s="1130"/>
      <c r="F198" s="1131"/>
      <c r="G198" s="1130"/>
      <c r="H198" s="1130"/>
      <c r="I198" s="1130"/>
      <c r="J198" s="1132"/>
      <c r="K198" s="1132"/>
      <c r="L198" s="1130"/>
      <c r="N198" s="1133">
        <f t="shared" si="0"/>
        <v>0</v>
      </c>
      <c r="O198" s="1134">
        <f t="shared" si="2"/>
        <v>0</v>
      </c>
      <c r="P198" s="1134">
        <f>O198/'1.5 Universal Data'!$F$35</f>
        <v>0</v>
      </c>
      <c r="Q198" s="266"/>
      <c r="R198" s="266"/>
      <c r="S198" s="266"/>
      <c r="T198" s="266"/>
      <c r="U198" s="266"/>
      <c r="V198" s="266"/>
      <c r="W198" s="266"/>
      <c r="X198" s="266"/>
      <c r="Y198" s="266"/>
      <c r="Z198" s="266"/>
      <c r="AA198" s="266"/>
      <c r="AB198" s="266"/>
      <c r="AC198" s="266"/>
      <c r="AD198" s="266"/>
      <c r="AE198" s="266"/>
    </row>
    <row r="199" spans="2:31" ht="13.5">
      <c r="B199" s="1129">
        <f t="shared" si="1"/>
        <v>-1</v>
      </c>
      <c r="D199" s="1130"/>
      <c r="E199" s="1130"/>
      <c r="F199" s="1131"/>
      <c r="G199" s="1130"/>
      <c r="H199" s="1130"/>
      <c r="I199" s="1130"/>
      <c r="J199" s="1132"/>
      <c r="K199" s="1132"/>
      <c r="L199" s="1130"/>
      <c r="N199" s="1133">
        <f t="shared" si="0"/>
        <v>0</v>
      </c>
      <c r="O199" s="1134">
        <f t="shared" si="2"/>
        <v>0</v>
      </c>
      <c r="P199" s="1134">
        <f>O199/'1.5 Universal Data'!$F$35</f>
        <v>0</v>
      </c>
      <c r="Q199" s="266"/>
      <c r="R199" s="266"/>
      <c r="S199" s="266"/>
      <c r="T199" s="266"/>
      <c r="U199" s="266"/>
      <c r="V199" s="266"/>
      <c r="W199" s="266"/>
      <c r="X199" s="266"/>
      <c r="Y199" s="266"/>
      <c r="Z199" s="266"/>
      <c r="AA199" s="266"/>
      <c r="AB199" s="266"/>
      <c r="AC199" s="266"/>
      <c r="AD199" s="266"/>
      <c r="AE199" s="266"/>
    </row>
    <row r="200" spans="2:31" ht="13.5">
      <c r="B200" s="1129">
        <f t="shared" si="1"/>
        <v>-1</v>
      </c>
      <c r="D200" s="1130"/>
      <c r="E200" s="1130"/>
      <c r="F200" s="1131"/>
      <c r="G200" s="1130"/>
      <c r="H200" s="1130"/>
      <c r="I200" s="1130"/>
      <c r="J200" s="1132"/>
      <c r="K200" s="1132"/>
      <c r="L200" s="1130"/>
      <c r="N200" s="1133">
        <f t="shared" si="0"/>
        <v>0</v>
      </c>
      <c r="O200" s="1134">
        <f t="shared" si="2"/>
        <v>0</v>
      </c>
      <c r="P200" s="1134">
        <f>O200/'1.5 Universal Data'!$F$35</f>
        <v>0</v>
      </c>
      <c r="Q200" s="266"/>
      <c r="R200" s="266"/>
      <c r="S200" s="266"/>
      <c r="T200" s="266"/>
      <c r="U200" s="266"/>
      <c r="V200" s="266"/>
      <c r="W200" s="266"/>
      <c r="X200" s="266"/>
      <c r="Y200" s="266"/>
      <c r="Z200" s="266"/>
      <c r="AA200" s="266"/>
      <c r="AB200" s="266"/>
      <c r="AC200" s="266"/>
      <c r="AD200" s="266"/>
      <c r="AE200" s="266"/>
    </row>
    <row r="201" spans="2:31" ht="13.5">
      <c r="B201" s="1129">
        <f t="shared" si="1"/>
        <v>-1</v>
      </c>
      <c r="D201" s="1130"/>
      <c r="E201" s="1130"/>
      <c r="F201" s="1131"/>
      <c r="G201" s="1130"/>
      <c r="H201" s="1130"/>
      <c r="I201" s="1130"/>
      <c r="J201" s="1132"/>
      <c r="K201" s="1132"/>
      <c r="L201" s="1130"/>
      <c r="N201" s="1133">
        <f t="shared" si="0"/>
        <v>0</v>
      </c>
      <c r="O201" s="1134">
        <f t="shared" si="2"/>
        <v>0</v>
      </c>
      <c r="P201" s="1134">
        <f>O201/'1.5 Universal Data'!$F$35</f>
        <v>0</v>
      </c>
      <c r="Q201" s="266"/>
      <c r="R201" s="266"/>
      <c r="S201" s="266"/>
      <c r="T201" s="266"/>
      <c r="U201" s="266"/>
      <c r="V201" s="266"/>
      <c r="W201" s="266"/>
      <c r="X201" s="266"/>
      <c r="Y201" s="266"/>
      <c r="Z201" s="266"/>
      <c r="AA201" s="266"/>
      <c r="AB201" s="266"/>
      <c r="AC201" s="266"/>
      <c r="AD201" s="266"/>
      <c r="AE201" s="266"/>
    </row>
    <row r="202" spans="2:31" ht="13.5">
      <c r="B202" s="1129">
        <f t="shared" si="1"/>
        <v>-1</v>
      </c>
      <c r="D202" s="1130"/>
      <c r="E202" s="1130"/>
      <c r="F202" s="1131"/>
      <c r="G202" s="1130"/>
      <c r="H202" s="1130"/>
      <c r="I202" s="1130"/>
      <c r="J202" s="1132"/>
      <c r="K202" s="1132"/>
      <c r="L202" s="1130"/>
      <c r="N202" s="1133">
        <f t="shared" si="0"/>
        <v>0</v>
      </c>
      <c r="O202" s="1134">
        <f t="shared" si="2"/>
        <v>0</v>
      </c>
      <c r="P202" s="1134">
        <f>O202/'1.5 Universal Data'!$F$35</f>
        <v>0</v>
      </c>
      <c r="Q202" s="266"/>
      <c r="R202" s="266"/>
      <c r="S202" s="266"/>
      <c r="T202" s="266"/>
      <c r="U202" s="266"/>
      <c r="V202" s="266"/>
      <c r="W202" s="266"/>
      <c r="X202" s="266"/>
      <c r="Y202" s="266"/>
      <c r="Z202" s="266"/>
      <c r="AA202" s="266"/>
      <c r="AB202" s="266"/>
      <c r="AC202" s="266"/>
      <c r="AD202" s="266"/>
      <c r="AE202" s="266"/>
    </row>
    <row r="203" spans="2:31" ht="13.5">
      <c r="B203" s="1129">
        <f t="shared" si="1"/>
        <v>-1</v>
      </c>
      <c r="D203" s="1130"/>
      <c r="E203" s="1130"/>
      <c r="F203" s="1131"/>
      <c r="G203" s="1130"/>
      <c r="H203" s="1130"/>
      <c r="I203" s="1130"/>
      <c r="J203" s="1132"/>
      <c r="K203" s="1132"/>
      <c r="L203" s="1130"/>
      <c r="N203" s="1133">
        <f t="shared" si="0"/>
        <v>0</v>
      </c>
      <c r="O203" s="1134">
        <f t="shared" si="2"/>
        <v>0</v>
      </c>
      <c r="P203" s="1134">
        <f>O203/'1.5 Universal Data'!$F$35</f>
        <v>0</v>
      </c>
      <c r="Q203" s="266"/>
      <c r="R203" s="266"/>
      <c r="S203" s="266"/>
      <c r="T203" s="266"/>
      <c r="U203" s="266"/>
      <c r="V203" s="266"/>
      <c r="W203" s="266"/>
      <c r="X203" s="266"/>
      <c r="Y203" s="266"/>
      <c r="Z203" s="266"/>
      <c r="AA203" s="266"/>
      <c r="AB203" s="266"/>
      <c r="AC203" s="266"/>
      <c r="AD203" s="266"/>
      <c r="AE203" s="266"/>
    </row>
    <row r="204" spans="2:31" ht="13.5">
      <c r="B204" s="1129">
        <f t="shared" si="1"/>
        <v>-1</v>
      </c>
      <c r="D204" s="1130"/>
      <c r="E204" s="1130"/>
      <c r="F204" s="1131"/>
      <c r="G204" s="1130"/>
      <c r="H204" s="1130"/>
      <c r="I204" s="1130"/>
      <c r="J204" s="1132"/>
      <c r="K204" s="1132"/>
      <c r="L204" s="1130"/>
      <c r="N204" s="1133">
        <f t="shared" si="0"/>
        <v>0</v>
      </c>
      <c r="O204" s="1134">
        <f t="shared" si="2"/>
        <v>0</v>
      </c>
      <c r="P204" s="1134">
        <f>O204/'1.5 Universal Data'!$F$35</f>
        <v>0</v>
      </c>
      <c r="Q204" s="266"/>
      <c r="R204" s="266"/>
      <c r="S204" s="266"/>
      <c r="T204" s="266"/>
      <c r="U204" s="266"/>
      <c r="V204" s="266"/>
      <c r="W204" s="266"/>
      <c r="X204" s="266"/>
      <c r="Y204" s="266"/>
      <c r="Z204" s="266"/>
      <c r="AA204" s="266"/>
      <c r="AB204" s="266"/>
      <c r="AC204" s="266"/>
      <c r="AD204" s="266"/>
      <c r="AE204" s="266"/>
    </row>
    <row r="205" spans="2:31" ht="13.5">
      <c r="B205" s="1129">
        <f t="shared" si="1"/>
        <v>-1</v>
      </c>
      <c r="D205" s="1130"/>
      <c r="E205" s="1130"/>
      <c r="F205" s="1131"/>
      <c r="G205" s="1130"/>
      <c r="H205" s="1130"/>
      <c r="I205" s="1130"/>
      <c r="J205" s="1132"/>
      <c r="K205" s="1132"/>
      <c r="L205" s="1130"/>
      <c r="N205" s="1133">
        <f t="shared" si="0"/>
        <v>0</v>
      </c>
      <c r="O205" s="1134">
        <f t="shared" si="2"/>
        <v>0</v>
      </c>
      <c r="P205" s="1134">
        <f>O205/'1.5 Universal Data'!$F$35</f>
        <v>0</v>
      </c>
      <c r="Q205" s="266"/>
      <c r="R205" s="266"/>
      <c r="S205" s="266"/>
      <c r="T205" s="266"/>
      <c r="U205" s="266"/>
      <c r="V205" s="266"/>
      <c r="W205" s="266"/>
      <c r="X205" s="266"/>
      <c r="Y205" s="266"/>
      <c r="Z205" s="266"/>
      <c r="AA205" s="266"/>
      <c r="AB205" s="266"/>
      <c r="AC205" s="266"/>
      <c r="AD205" s="266"/>
      <c r="AE205" s="266"/>
    </row>
    <row r="206" spans="2:31" ht="13.5">
      <c r="B206" s="1129">
        <f t="shared" si="1"/>
        <v>-1</v>
      </c>
      <c r="D206" s="1130"/>
      <c r="E206" s="1130"/>
      <c r="F206" s="1131"/>
      <c r="G206" s="1130"/>
      <c r="H206" s="1130"/>
      <c r="I206" s="1130"/>
      <c r="J206" s="1132"/>
      <c r="K206" s="1132"/>
      <c r="L206" s="1130"/>
      <c r="N206" s="1133">
        <f t="shared" si="0"/>
        <v>0</v>
      </c>
      <c r="O206" s="1134">
        <f t="shared" si="2"/>
        <v>0</v>
      </c>
      <c r="P206" s="1134">
        <f>O206/'1.5 Universal Data'!$F$35</f>
        <v>0</v>
      </c>
      <c r="Q206" s="266"/>
      <c r="R206" s="266"/>
      <c r="S206" s="266"/>
      <c r="T206" s="266"/>
      <c r="U206" s="266"/>
      <c r="V206" s="266"/>
      <c r="W206" s="266"/>
      <c r="X206" s="266"/>
      <c r="Y206" s="266"/>
      <c r="Z206" s="266"/>
      <c r="AA206" s="266"/>
      <c r="AB206" s="266"/>
      <c r="AC206" s="266"/>
      <c r="AD206" s="266"/>
      <c r="AE206" s="266"/>
    </row>
    <row r="207" spans="2:31" ht="13.5">
      <c r="B207" s="1129">
        <f t="shared" si="1"/>
        <v>-1</v>
      </c>
      <c r="D207" s="1130"/>
      <c r="E207" s="1130"/>
      <c r="F207" s="1131"/>
      <c r="G207" s="1130"/>
      <c r="H207" s="1130"/>
      <c r="I207" s="1130"/>
      <c r="J207" s="1132"/>
      <c r="K207" s="1132"/>
      <c r="L207" s="1130"/>
      <c r="N207" s="1133">
        <f t="shared" si="0"/>
        <v>0</v>
      </c>
      <c r="O207" s="1134">
        <f t="shared" si="2"/>
        <v>0</v>
      </c>
      <c r="P207" s="1134">
        <f>O207/'1.5 Universal Data'!$F$35</f>
        <v>0</v>
      </c>
      <c r="Q207" s="266"/>
      <c r="R207" s="266"/>
      <c r="S207" s="266"/>
      <c r="T207" s="266"/>
      <c r="U207" s="266"/>
      <c r="V207" s="266"/>
      <c r="W207" s="266"/>
      <c r="X207" s="266"/>
      <c r="Y207" s="266"/>
      <c r="Z207" s="266"/>
      <c r="AA207" s="266"/>
      <c r="AB207" s="266"/>
      <c r="AC207" s="266"/>
      <c r="AD207" s="266"/>
      <c r="AE207" s="266"/>
    </row>
    <row r="208" spans="2:31" ht="13.5">
      <c r="B208" s="1129">
        <f t="shared" si="1"/>
        <v>-1</v>
      </c>
      <c r="D208" s="1130"/>
      <c r="E208" s="1130"/>
      <c r="F208" s="1131"/>
      <c r="G208" s="1130"/>
      <c r="H208" s="1130"/>
      <c r="I208" s="1130"/>
      <c r="J208" s="1132"/>
      <c r="K208" s="1132"/>
      <c r="L208" s="1130"/>
      <c r="N208" s="1133">
        <f t="shared" si="0"/>
        <v>0</v>
      </c>
      <c r="O208" s="1134">
        <f t="shared" si="2"/>
        <v>0</v>
      </c>
      <c r="P208" s="1134">
        <f>O208/'1.5 Universal Data'!$F$35</f>
        <v>0</v>
      </c>
      <c r="Q208" s="266"/>
      <c r="R208" s="266"/>
      <c r="S208" s="266"/>
      <c r="T208" s="266"/>
      <c r="U208" s="266"/>
      <c r="V208" s="266"/>
      <c r="W208" s="266"/>
      <c r="X208" s="266"/>
      <c r="Y208" s="266"/>
      <c r="Z208" s="266"/>
      <c r="AA208" s="266"/>
      <c r="AB208" s="266"/>
      <c r="AC208" s="266"/>
      <c r="AD208" s="266"/>
      <c r="AE208" s="266"/>
    </row>
    <row r="209" spans="2:31" ht="13.5">
      <c r="B209" s="1129">
        <f t="shared" si="1"/>
        <v>-1</v>
      </c>
      <c r="D209" s="1130"/>
      <c r="E209" s="1130"/>
      <c r="F209" s="1131"/>
      <c r="G209" s="1130"/>
      <c r="H209" s="1130"/>
      <c r="I209" s="1130"/>
      <c r="J209" s="1132"/>
      <c r="K209" s="1132"/>
      <c r="L209" s="1130"/>
      <c r="N209" s="1133">
        <f t="shared" si="0"/>
        <v>0</v>
      </c>
      <c r="O209" s="1134">
        <f t="shared" si="2"/>
        <v>0</v>
      </c>
      <c r="P209" s="1134">
        <f>O209/'1.5 Universal Data'!$F$35</f>
        <v>0</v>
      </c>
      <c r="Q209" s="266"/>
      <c r="R209" s="266"/>
      <c r="S209" s="266"/>
      <c r="T209" s="266"/>
      <c r="U209" s="266"/>
      <c r="V209" s="266"/>
      <c r="W209" s="266"/>
      <c r="X209" s="266"/>
      <c r="Y209" s="266"/>
      <c r="Z209" s="266"/>
      <c r="AA209" s="266"/>
      <c r="AB209" s="266"/>
      <c r="AC209" s="266"/>
      <c r="AD209" s="266"/>
      <c r="AE209" s="266"/>
    </row>
    <row r="210" spans="2:31" ht="13.5">
      <c r="B210" s="1129">
        <f t="shared" si="1"/>
        <v>-1</v>
      </c>
      <c r="D210" s="1130"/>
      <c r="E210" s="1130"/>
      <c r="F210" s="1131"/>
      <c r="G210" s="1130"/>
      <c r="H210" s="1130"/>
      <c r="I210" s="1130"/>
      <c r="J210" s="1132"/>
      <c r="K210" s="1132"/>
      <c r="L210" s="1130"/>
      <c r="N210" s="1133">
        <f t="shared" si="0"/>
        <v>0</v>
      </c>
      <c r="O210" s="1134">
        <f t="shared" si="2"/>
        <v>0</v>
      </c>
      <c r="P210" s="1134">
        <f>O210/'1.5 Universal Data'!$F$35</f>
        <v>0</v>
      </c>
      <c r="Q210" s="266"/>
      <c r="R210" s="266"/>
      <c r="S210" s="266"/>
      <c r="T210" s="266"/>
      <c r="U210" s="266"/>
      <c r="V210" s="266"/>
      <c r="W210" s="266"/>
      <c r="X210" s="266"/>
      <c r="Y210" s="266"/>
      <c r="Z210" s="266"/>
      <c r="AA210" s="266"/>
      <c r="AB210" s="266"/>
      <c r="AC210" s="266"/>
      <c r="AD210" s="266"/>
      <c r="AE210" s="266"/>
    </row>
    <row r="211" spans="2:31" ht="13.5">
      <c r="B211" s="1129">
        <f t="shared" si="1"/>
        <v>-1</v>
      </c>
      <c r="D211" s="1130"/>
      <c r="E211" s="1130"/>
      <c r="F211" s="1131"/>
      <c r="G211" s="1130"/>
      <c r="H211" s="1130"/>
      <c r="I211" s="1130"/>
      <c r="J211" s="1132"/>
      <c r="K211" s="1132"/>
      <c r="L211" s="1130"/>
      <c r="N211" s="1133">
        <f t="shared" si="0"/>
        <v>0</v>
      </c>
      <c r="O211" s="1134">
        <f t="shared" si="2"/>
        <v>0</v>
      </c>
      <c r="P211" s="1134">
        <f>O211/'1.5 Universal Data'!$F$35</f>
        <v>0</v>
      </c>
      <c r="Q211" s="266"/>
      <c r="R211" s="266"/>
      <c r="S211" s="266"/>
      <c r="T211" s="266"/>
      <c r="U211" s="266"/>
      <c r="V211" s="266"/>
      <c r="W211" s="266"/>
      <c r="X211" s="266"/>
      <c r="Y211" s="266"/>
      <c r="Z211" s="266"/>
      <c r="AA211" s="266"/>
      <c r="AB211" s="266"/>
      <c r="AC211" s="266"/>
      <c r="AD211" s="266"/>
      <c r="AE211" s="266"/>
    </row>
    <row r="212" spans="2:31" ht="13.5">
      <c r="B212" s="1129">
        <f t="shared" si="1"/>
        <v>-1</v>
      </c>
      <c r="D212" s="1130"/>
      <c r="E212" s="1130"/>
      <c r="F212" s="1131"/>
      <c r="G212" s="1130"/>
      <c r="H212" s="1130"/>
      <c r="I212" s="1130"/>
      <c r="J212" s="1132"/>
      <c r="K212" s="1132"/>
      <c r="L212" s="1130"/>
      <c r="N212" s="1133">
        <f t="shared" si="0"/>
        <v>0</v>
      </c>
      <c r="O212" s="1134">
        <f t="shared" si="2"/>
        <v>0</v>
      </c>
      <c r="P212" s="1134">
        <f>O212/'1.5 Universal Data'!$F$35</f>
        <v>0</v>
      </c>
      <c r="Q212" s="266"/>
      <c r="R212" s="266"/>
      <c r="S212" s="266"/>
      <c r="T212" s="266"/>
      <c r="U212" s="266"/>
      <c r="V212" s="266"/>
      <c r="W212" s="266"/>
      <c r="X212" s="266"/>
      <c r="Y212" s="266"/>
      <c r="Z212" s="266"/>
      <c r="AA212" s="266"/>
      <c r="AB212" s="266"/>
      <c r="AC212" s="266"/>
      <c r="AD212" s="266"/>
      <c r="AE212" s="266"/>
    </row>
    <row r="213" spans="2:31" ht="13.5">
      <c r="B213" s="1129">
        <f t="shared" si="1"/>
        <v>-1</v>
      </c>
      <c r="D213" s="1130"/>
      <c r="E213" s="1130"/>
      <c r="F213" s="1131"/>
      <c r="G213" s="1130"/>
      <c r="H213" s="1130"/>
      <c r="I213" s="1130"/>
      <c r="J213" s="1132"/>
      <c r="K213" s="1132"/>
      <c r="L213" s="1130"/>
      <c r="N213" s="1133">
        <f t="shared" si="0"/>
        <v>0</v>
      </c>
      <c r="O213" s="1134">
        <f t="shared" si="2"/>
        <v>0</v>
      </c>
      <c r="P213" s="1134">
        <f>O213/'1.5 Universal Data'!$F$35</f>
        <v>0</v>
      </c>
      <c r="Q213" s="266"/>
      <c r="R213" s="266"/>
      <c r="S213" s="266"/>
      <c r="T213" s="266"/>
      <c r="U213" s="266"/>
      <c r="V213" s="266"/>
      <c r="W213" s="266"/>
      <c r="X213" s="266"/>
      <c r="Y213" s="266"/>
      <c r="Z213" s="266"/>
      <c r="AA213" s="266"/>
      <c r="AB213" s="266"/>
      <c r="AC213" s="266"/>
      <c r="AD213" s="266"/>
      <c r="AE213" s="266"/>
    </row>
    <row r="214" spans="2:31" ht="13.5">
      <c r="B214" s="1129">
        <f t="shared" si="1"/>
        <v>-1</v>
      </c>
      <c r="D214" s="1130"/>
      <c r="E214" s="1130"/>
      <c r="F214" s="1131"/>
      <c r="G214" s="1130"/>
      <c r="H214" s="1130"/>
      <c r="I214" s="1130"/>
      <c r="J214" s="1132"/>
      <c r="K214" s="1132"/>
      <c r="L214" s="1130"/>
      <c r="N214" s="1133">
        <f t="shared" si="0"/>
        <v>0</v>
      </c>
      <c r="O214" s="1134">
        <f t="shared" si="2"/>
        <v>0</v>
      </c>
      <c r="P214" s="1134">
        <f>O214/'1.5 Universal Data'!$F$35</f>
        <v>0</v>
      </c>
      <c r="Q214" s="266"/>
      <c r="R214" s="266"/>
      <c r="S214" s="266"/>
      <c r="T214" s="266"/>
      <c r="U214" s="266"/>
      <c r="V214" s="266"/>
      <c r="W214" s="266"/>
      <c r="X214" s="266"/>
      <c r="Y214" s="266"/>
      <c r="Z214" s="266"/>
      <c r="AA214" s="266"/>
      <c r="AB214" s="266"/>
      <c r="AC214" s="266"/>
      <c r="AD214" s="266"/>
      <c r="AE214" s="266"/>
    </row>
    <row r="215" spans="2:31" ht="13.5">
      <c r="B215" s="1129">
        <f t="shared" si="1"/>
        <v>-1</v>
      </c>
      <c r="D215" s="1130"/>
      <c r="E215" s="1130"/>
      <c r="F215" s="1131"/>
      <c r="G215" s="1130"/>
      <c r="H215" s="1130"/>
      <c r="I215" s="1130"/>
      <c r="J215" s="1132"/>
      <c r="K215" s="1132"/>
      <c r="L215" s="1130"/>
      <c r="N215" s="1133">
        <f t="shared" si="0"/>
        <v>0</v>
      </c>
      <c r="O215" s="1134">
        <f t="shared" si="2"/>
        <v>0</v>
      </c>
      <c r="P215" s="1134">
        <f>O215/'1.5 Universal Data'!$F$35</f>
        <v>0</v>
      </c>
      <c r="Q215" s="266"/>
      <c r="R215" s="266"/>
      <c r="S215" s="266"/>
      <c r="T215" s="266"/>
      <c r="U215" s="266"/>
      <c r="V215" s="266"/>
      <c r="W215" s="266"/>
      <c r="X215" s="266"/>
      <c r="Y215" s="266"/>
      <c r="Z215" s="266"/>
      <c r="AA215" s="266"/>
      <c r="AB215" s="266"/>
      <c r="AC215" s="266"/>
      <c r="AD215" s="266"/>
      <c r="AE215" s="266"/>
    </row>
    <row r="216" spans="2:31" ht="13.5">
      <c r="B216" s="1129">
        <f t="shared" ref="B216:B470" si="4">IF(G216="buy",1,-1)</f>
        <v>-1</v>
      </c>
      <c r="D216" s="1130"/>
      <c r="E216" s="1130"/>
      <c r="F216" s="1131"/>
      <c r="G216" s="1130"/>
      <c r="H216" s="1130"/>
      <c r="I216" s="1130"/>
      <c r="J216" s="1132"/>
      <c r="K216" s="1132"/>
      <c r="L216" s="1130"/>
      <c r="N216" s="1133">
        <f t="shared" ref="N216:N470" si="5">+H216*((K216-J216)+1)*B216</f>
        <v>0</v>
      </c>
      <c r="O216" s="1134">
        <f t="shared" ref="O216:O470" si="6">N216*L216/100</f>
        <v>0</v>
      </c>
      <c r="P216" s="1134">
        <f>O216/'1.5 Universal Data'!$F$35</f>
        <v>0</v>
      </c>
      <c r="Q216" s="266"/>
      <c r="R216" s="266"/>
      <c r="S216" s="266"/>
      <c r="T216" s="266"/>
      <c r="U216" s="266"/>
      <c r="V216" s="266"/>
      <c r="W216" s="266"/>
      <c r="X216" s="266"/>
      <c r="Y216" s="266"/>
      <c r="Z216" s="266"/>
      <c r="AA216" s="266"/>
      <c r="AB216" s="266"/>
      <c r="AC216" s="266"/>
      <c r="AD216" s="266"/>
      <c r="AE216" s="266"/>
    </row>
    <row r="217" spans="2:31" ht="13.5">
      <c r="B217" s="1129">
        <f t="shared" si="4"/>
        <v>-1</v>
      </c>
      <c r="D217" s="1130"/>
      <c r="E217" s="1130"/>
      <c r="F217" s="1131"/>
      <c r="G217" s="1130"/>
      <c r="H217" s="1130"/>
      <c r="I217" s="1130"/>
      <c r="J217" s="1132"/>
      <c r="K217" s="1132"/>
      <c r="L217" s="1130"/>
      <c r="N217" s="1133">
        <f t="shared" si="5"/>
        <v>0</v>
      </c>
      <c r="O217" s="1134">
        <f t="shared" si="6"/>
        <v>0</v>
      </c>
      <c r="P217" s="1134">
        <f>O217/'1.5 Universal Data'!$F$35</f>
        <v>0</v>
      </c>
      <c r="Q217" s="266"/>
      <c r="R217" s="266"/>
      <c r="S217" s="266"/>
      <c r="T217" s="266"/>
      <c r="U217" s="266"/>
      <c r="V217" s="266"/>
      <c r="W217" s="266"/>
      <c r="X217" s="266"/>
      <c r="Y217" s="266"/>
      <c r="Z217" s="266"/>
      <c r="AA217" s="266"/>
      <c r="AB217" s="266"/>
      <c r="AC217" s="266"/>
      <c r="AD217" s="266"/>
      <c r="AE217" s="266"/>
    </row>
    <row r="218" spans="2:31" ht="13.5">
      <c r="B218" s="1129">
        <f t="shared" si="4"/>
        <v>-1</v>
      </c>
      <c r="D218" s="1130"/>
      <c r="E218" s="1130"/>
      <c r="F218" s="1131"/>
      <c r="G218" s="1130"/>
      <c r="H218" s="1130"/>
      <c r="I218" s="1130"/>
      <c r="J218" s="1132"/>
      <c r="K218" s="1132"/>
      <c r="L218" s="1130"/>
      <c r="N218" s="1133">
        <f t="shared" si="5"/>
        <v>0</v>
      </c>
      <c r="O218" s="1134">
        <f t="shared" si="6"/>
        <v>0</v>
      </c>
      <c r="P218" s="1134">
        <f>O218/'1.5 Universal Data'!$F$35</f>
        <v>0</v>
      </c>
      <c r="Q218" s="266"/>
      <c r="R218" s="266"/>
      <c r="S218" s="266"/>
      <c r="T218" s="266"/>
      <c r="U218" s="266"/>
      <c r="V218" s="266"/>
      <c r="W218" s="266"/>
      <c r="X218" s="266"/>
      <c r="Y218" s="266"/>
      <c r="Z218" s="266"/>
      <c r="AA218" s="266"/>
      <c r="AB218" s="266"/>
      <c r="AC218" s="266"/>
      <c r="AD218" s="266"/>
      <c r="AE218" s="266"/>
    </row>
    <row r="219" spans="2:31" ht="13.5">
      <c r="B219" s="1129">
        <f t="shared" si="4"/>
        <v>-1</v>
      </c>
      <c r="D219" s="1130"/>
      <c r="E219" s="1130"/>
      <c r="F219" s="1131"/>
      <c r="G219" s="1130"/>
      <c r="H219" s="1130"/>
      <c r="I219" s="1130"/>
      <c r="J219" s="1132"/>
      <c r="K219" s="1132"/>
      <c r="L219" s="1130"/>
      <c r="N219" s="1133">
        <f t="shared" si="5"/>
        <v>0</v>
      </c>
      <c r="O219" s="1134">
        <f t="shared" si="6"/>
        <v>0</v>
      </c>
      <c r="P219" s="1134">
        <f>O219/'1.5 Universal Data'!$F$35</f>
        <v>0</v>
      </c>
      <c r="Q219" s="266"/>
      <c r="R219" s="266"/>
      <c r="S219" s="266"/>
      <c r="T219" s="266"/>
      <c r="U219" s="266"/>
      <c r="V219" s="266"/>
      <c r="W219" s="266"/>
      <c r="X219" s="266"/>
      <c r="Y219" s="266"/>
      <c r="Z219" s="266"/>
      <c r="AA219" s="266"/>
      <c r="AB219" s="266"/>
      <c r="AC219" s="266"/>
      <c r="AD219" s="266"/>
      <c r="AE219" s="266"/>
    </row>
    <row r="220" spans="2:31" ht="13.5">
      <c r="B220" s="1129">
        <f t="shared" si="4"/>
        <v>-1</v>
      </c>
      <c r="D220" s="1130"/>
      <c r="E220" s="1130"/>
      <c r="F220" s="1131"/>
      <c r="G220" s="1130"/>
      <c r="H220" s="1130"/>
      <c r="I220" s="1130"/>
      <c r="J220" s="1132"/>
      <c r="K220" s="1132"/>
      <c r="L220" s="1130"/>
      <c r="N220" s="1133">
        <f t="shared" si="5"/>
        <v>0</v>
      </c>
      <c r="O220" s="1134">
        <f t="shared" si="6"/>
        <v>0</v>
      </c>
      <c r="P220" s="1134">
        <f>O220/'1.5 Universal Data'!$F$35</f>
        <v>0</v>
      </c>
      <c r="Q220" s="266"/>
      <c r="R220" s="266"/>
      <c r="S220" s="266"/>
      <c r="T220" s="266"/>
      <c r="U220" s="266"/>
      <c r="V220" s="266"/>
      <c r="W220" s="266"/>
      <c r="X220" s="266"/>
      <c r="Y220" s="266"/>
      <c r="Z220" s="266"/>
      <c r="AA220" s="266"/>
      <c r="AB220" s="266"/>
      <c r="AC220" s="266"/>
      <c r="AD220" s="266"/>
      <c r="AE220" s="266"/>
    </row>
    <row r="221" spans="2:31" ht="13.5">
      <c r="B221" s="1129">
        <f t="shared" si="4"/>
        <v>-1</v>
      </c>
      <c r="D221" s="1130"/>
      <c r="E221" s="1130"/>
      <c r="F221" s="1131"/>
      <c r="G221" s="1130"/>
      <c r="H221" s="1130"/>
      <c r="I221" s="1130"/>
      <c r="J221" s="1132"/>
      <c r="K221" s="1132"/>
      <c r="L221" s="1130"/>
      <c r="N221" s="1133">
        <f t="shared" si="5"/>
        <v>0</v>
      </c>
      <c r="O221" s="1134">
        <f t="shared" si="6"/>
        <v>0</v>
      </c>
      <c r="P221" s="1134">
        <f>O221/'1.5 Universal Data'!$F$35</f>
        <v>0</v>
      </c>
      <c r="Q221" s="266"/>
      <c r="R221" s="266"/>
      <c r="S221" s="266"/>
      <c r="T221" s="266"/>
      <c r="U221" s="266"/>
      <c r="V221" s="266"/>
      <c r="W221" s="266"/>
      <c r="X221" s="266"/>
      <c r="Y221" s="266"/>
      <c r="Z221" s="266"/>
      <c r="AA221" s="266"/>
      <c r="AB221" s="266"/>
      <c r="AC221" s="266"/>
      <c r="AD221" s="266"/>
      <c r="AE221" s="266"/>
    </row>
    <row r="222" spans="2:31" ht="13.5">
      <c r="B222" s="1129">
        <f t="shared" si="4"/>
        <v>-1</v>
      </c>
      <c r="D222" s="1130"/>
      <c r="E222" s="1130"/>
      <c r="F222" s="1131"/>
      <c r="G222" s="1130"/>
      <c r="H222" s="1130"/>
      <c r="I222" s="1130"/>
      <c r="J222" s="1132"/>
      <c r="K222" s="1132"/>
      <c r="L222" s="1130"/>
      <c r="N222" s="1133">
        <f t="shared" si="5"/>
        <v>0</v>
      </c>
      <c r="O222" s="1134">
        <f t="shared" si="6"/>
        <v>0</v>
      </c>
      <c r="P222" s="1134">
        <f>O222/'1.5 Universal Data'!$F$35</f>
        <v>0</v>
      </c>
      <c r="Q222" s="266"/>
      <c r="R222" s="266"/>
      <c r="S222" s="266"/>
      <c r="T222" s="266"/>
      <c r="U222" s="266"/>
      <c r="V222" s="266"/>
      <c r="W222" s="266"/>
      <c r="X222" s="266"/>
      <c r="Y222" s="266"/>
      <c r="Z222" s="266"/>
      <c r="AA222" s="266"/>
      <c r="AB222" s="266"/>
      <c r="AC222" s="266"/>
      <c r="AD222" s="266"/>
      <c r="AE222" s="266"/>
    </row>
    <row r="223" spans="2:31" ht="13.5">
      <c r="B223" s="1129">
        <f t="shared" si="4"/>
        <v>-1</v>
      </c>
      <c r="D223" s="1130"/>
      <c r="E223" s="1130"/>
      <c r="F223" s="1131"/>
      <c r="G223" s="1130"/>
      <c r="H223" s="1130"/>
      <c r="I223" s="1130"/>
      <c r="J223" s="1132"/>
      <c r="K223" s="1132"/>
      <c r="L223" s="1130"/>
      <c r="N223" s="1133">
        <f t="shared" si="5"/>
        <v>0</v>
      </c>
      <c r="O223" s="1134">
        <f t="shared" si="6"/>
        <v>0</v>
      </c>
      <c r="P223" s="1134">
        <f>O223/'1.5 Universal Data'!$F$35</f>
        <v>0</v>
      </c>
      <c r="Q223" s="266"/>
      <c r="R223" s="266"/>
      <c r="S223" s="266"/>
      <c r="T223" s="266"/>
      <c r="U223" s="266"/>
      <c r="V223" s="266"/>
      <c r="W223" s="266"/>
      <c r="X223" s="266"/>
      <c r="Y223" s="266"/>
      <c r="Z223" s="266"/>
      <c r="AA223" s="266"/>
      <c r="AB223" s="266"/>
      <c r="AC223" s="266"/>
      <c r="AD223" s="266"/>
      <c r="AE223" s="266"/>
    </row>
    <row r="224" spans="2:31" ht="13.5">
      <c r="B224" s="1129">
        <f t="shared" si="4"/>
        <v>-1</v>
      </c>
      <c r="D224" s="1130"/>
      <c r="E224" s="1130"/>
      <c r="F224" s="1131"/>
      <c r="G224" s="1130"/>
      <c r="H224" s="1130"/>
      <c r="I224" s="1130"/>
      <c r="J224" s="1132"/>
      <c r="K224" s="1132"/>
      <c r="L224" s="1130"/>
      <c r="N224" s="1133">
        <f t="shared" si="5"/>
        <v>0</v>
      </c>
      <c r="O224" s="1134">
        <f t="shared" si="6"/>
        <v>0</v>
      </c>
      <c r="P224" s="1134">
        <f>O224/'1.5 Universal Data'!$F$35</f>
        <v>0</v>
      </c>
      <c r="Q224" s="266"/>
      <c r="R224" s="266"/>
      <c r="S224" s="266"/>
      <c r="T224" s="266"/>
      <c r="U224" s="266"/>
      <c r="V224" s="266"/>
      <c r="W224" s="266"/>
      <c r="X224" s="266"/>
      <c r="Y224" s="266"/>
      <c r="Z224" s="266"/>
      <c r="AA224" s="266"/>
      <c r="AB224" s="266"/>
      <c r="AC224" s="266"/>
      <c r="AD224" s="266"/>
      <c r="AE224" s="266"/>
    </row>
    <row r="225" spans="2:31" ht="13.5">
      <c r="B225" s="1129">
        <f t="shared" si="4"/>
        <v>-1</v>
      </c>
      <c r="D225" s="1130"/>
      <c r="E225" s="1130"/>
      <c r="F225" s="1131"/>
      <c r="G225" s="1130"/>
      <c r="H225" s="1130"/>
      <c r="I225" s="1130"/>
      <c r="J225" s="1132"/>
      <c r="K225" s="1132"/>
      <c r="L225" s="1130"/>
      <c r="N225" s="1133">
        <f t="shared" si="5"/>
        <v>0</v>
      </c>
      <c r="O225" s="1134">
        <f t="shared" si="6"/>
        <v>0</v>
      </c>
      <c r="P225" s="1134">
        <f>O225/'1.5 Universal Data'!$F$35</f>
        <v>0</v>
      </c>
      <c r="Q225" s="266"/>
      <c r="R225" s="266"/>
      <c r="S225" s="266"/>
      <c r="T225" s="266"/>
      <c r="U225" s="266"/>
      <c r="V225" s="266"/>
      <c r="W225" s="266"/>
      <c r="X225" s="266"/>
      <c r="Y225" s="266"/>
      <c r="Z225" s="266"/>
      <c r="AA225" s="266"/>
      <c r="AB225" s="266"/>
      <c r="AC225" s="266"/>
      <c r="AD225" s="266"/>
      <c r="AE225" s="266"/>
    </row>
    <row r="226" spans="2:31" ht="13.5">
      <c r="B226" s="1129">
        <f t="shared" si="4"/>
        <v>-1</v>
      </c>
      <c r="D226" s="1130"/>
      <c r="E226" s="1130"/>
      <c r="F226" s="1131"/>
      <c r="G226" s="1130"/>
      <c r="H226" s="1130"/>
      <c r="I226" s="1130"/>
      <c r="J226" s="1132"/>
      <c r="K226" s="1132"/>
      <c r="L226" s="1130"/>
      <c r="N226" s="1133">
        <f t="shared" si="5"/>
        <v>0</v>
      </c>
      <c r="O226" s="1134">
        <f t="shared" si="6"/>
        <v>0</v>
      </c>
      <c r="P226" s="1134">
        <f>O226/'1.5 Universal Data'!$F$35</f>
        <v>0</v>
      </c>
      <c r="Q226" s="266"/>
      <c r="R226" s="266"/>
      <c r="S226" s="266"/>
      <c r="T226" s="266"/>
      <c r="U226" s="266"/>
      <c r="V226" s="266"/>
      <c r="W226" s="266"/>
      <c r="X226" s="266"/>
      <c r="Y226" s="266"/>
      <c r="Z226" s="266"/>
      <c r="AA226" s="266"/>
      <c r="AB226" s="266"/>
      <c r="AC226" s="266"/>
      <c r="AD226" s="266"/>
      <c r="AE226" s="266"/>
    </row>
    <row r="227" spans="2:31" ht="13.5">
      <c r="B227" s="1129">
        <f t="shared" si="4"/>
        <v>-1</v>
      </c>
      <c r="D227" s="1130"/>
      <c r="E227" s="1130"/>
      <c r="F227" s="1131"/>
      <c r="G227" s="1130"/>
      <c r="H227" s="1130"/>
      <c r="I227" s="1130"/>
      <c r="J227" s="1132"/>
      <c r="K227" s="1132"/>
      <c r="L227" s="1130"/>
      <c r="N227" s="1133">
        <f t="shared" si="5"/>
        <v>0</v>
      </c>
      <c r="O227" s="1134">
        <f t="shared" si="6"/>
        <v>0</v>
      </c>
      <c r="P227" s="1134">
        <f>O227/'1.5 Universal Data'!$F$35</f>
        <v>0</v>
      </c>
      <c r="Q227" s="266"/>
      <c r="R227" s="266"/>
      <c r="S227" s="266"/>
      <c r="T227" s="266"/>
      <c r="U227" s="266"/>
      <c r="V227" s="266"/>
      <c r="W227" s="266"/>
      <c r="X227" s="266"/>
      <c r="Y227" s="266"/>
      <c r="Z227" s="266"/>
      <c r="AA227" s="266"/>
      <c r="AB227" s="266"/>
      <c r="AC227" s="266"/>
      <c r="AD227" s="266"/>
      <c r="AE227" s="266"/>
    </row>
    <row r="228" spans="2:31" ht="13.5">
      <c r="B228" s="1129">
        <f t="shared" si="4"/>
        <v>-1</v>
      </c>
      <c r="D228" s="1130"/>
      <c r="E228" s="1130"/>
      <c r="F228" s="1131"/>
      <c r="G228" s="1130"/>
      <c r="H228" s="1130"/>
      <c r="I228" s="1130"/>
      <c r="J228" s="1132"/>
      <c r="K228" s="1132"/>
      <c r="L228" s="1130"/>
      <c r="N228" s="1133">
        <f t="shared" si="5"/>
        <v>0</v>
      </c>
      <c r="O228" s="1134">
        <f t="shared" si="6"/>
        <v>0</v>
      </c>
      <c r="P228" s="1134">
        <f>O228/'1.5 Universal Data'!$F$35</f>
        <v>0</v>
      </c>
      <c r="Q228" s="266"/>
      <c r="R228" s="266"/>
      <c r="S228" s="266"/>
      <c r="T228" s="266"/>
      <c r="U228" s="266"/>
      <c r="V228" s="266"/>
      <c r="W228" s="266"/>
      <c r="X228" s="266"/>
      <c r="Y228" s="266"/>
      <c r="Z228" s="266"/>
      <c r="AA228" s="266"/>
      <c r="AB228" s="266"/>
      <c r="AC228" s="266"/>
      <c r="AD228" s="266"/>
      <c r="AE228" s="266"/>
    </row>
    <row r="229" spans="2:31" ht="13.5">
      <c r="B229" s="1129">
        <f t="shared" si="4"/>
        <v>-1</v>
      </c>
      <c r="D229" s="1130"/>
      <c r="E229" s="1130"/>
      <c r="F229" s="1131"/>
      <c r="G229" s="1130"/>
      <c r="H229" s="1130"/>
      <c r="I229" s="1130"/>
      <c r="J229" s="1132"/>
      <c r="K229" s="1132"/>
      <c r="L229" s="1130"/>
      <c r="N229" s="1133">
        <f t="shared" si="5"/>
        <v>0</v>
      </c>
      <c r="O229" s="1134">
        <f t="shared" si="6"/>
        <v>0</v>
      </c>
      <c r="P229" s="1134">
        <f>O229/'1.5 Universal Data'!$F$35</f>
        <v>0</v>
      </c>
      <c r="Q229" s="266"/>
      <c r="R229" s="266"/>
      <c r="S229" s="266"/>
      <c r="T229" s="266"/>
      <c r="U229" s="266"/>
      <c r="V229" s="266"/>
      <c r="W229" s="266"/>
      <c r="X229" s="266"/>
      <c r="Y229" s="266"/>
      <c r="Z229" s="266"/>
      <c r="AA229" s="266"/>
      <c r="AB229" s="266"/>
      <c r="AC229" s="266"/>
      <c r="AD229" s="266"/>
      <c r="AE229" s="266"/>
    </row>
    <row r="230" spans="2:31" ht="13.5">
      <c r="B230" s="1129">
        <f t="shared" si="4"/>
        <v>-1</v>
      </c>
      <c r="D230" s="1130"/>
      <c r="E230" s="1130"/>
      <c r="F230" s="1131"/>
      <c r="G230" s="1130"/>
      <c r="H230" s="1130"/>
      <c r="I230" s="1130"/>
      <c r="J230" s="1132"/>
      <c r="K230" s="1132"/>
      <c r="L230" s="1130"/>
      <c r="N230" s="1133">
        <f t="shared" si="5"/>
        <v>0</v>
      </c>
      <c r="O230" s="1134">
        <f t="shared" si="6"/>
        <v>0</v>
      </c>
      <c r="P230" s="1134">
        <f>O230/'1.5 Universal Data'!$F$35</f>
        <v>0</v>
      </c>
      <c r="Q230" s="266"/>
      <c r="R230" s="266"/>
      <c r="S230" s="266"/>
      <c r="T230" s="266"/>
      <c r="U230" s="266"/>
      <c r="V230" s="266"/>
      <c r="W230" s="266"/>
      <c r="X230" s="266"/>
      <c r="Y230" s="266"/>
      <c r="Z230" s="266"/>
      <c r="AA230" s="266"/>
      <c r="AB230" s="266"/>
      <c r="AC230" s="266"/>
      <c r="AD230" s="266"/>
      <c r="AE230" s="266"/>
    </row>
    <row r="231" spans="2:31" ht="13.5">
      <c r="B231" s="1129">
        <f t="shared" si="4"/>
        <v>-1</v>
      </c>
      <c r="D231" s="1130"/>
      <c r="E231" s="1130"/>
      <c r="F231" s="1131"/>
      <c r="G231" s="1130"/>
      <c r="H231" s="1130"/>
      <c r="I231" s="1130"/>
      <c r="J231" s="1132"/>
      <c r="K231" s="1132"/>
      <c r="L231" s="1130"/>
      <c r="N231" s="1133">
        <f t="shared" si="5"/>
        <v>0</v>
      </c>
      <c r="O231" s="1134">
        <f t="shared" si="6"/>
        <v>0</v>
      </c>
      <c r="P231" s="1134">
        <f>O231/'1.5 Universal Data'!$F$35</f>
        <v>0</v>
      </c>
      <c r="Q231" s="266"/>
      <c r="R231" s="266"/>
      <c r="S231" s="266"/>
      <c r="T231" s="266"/>
      <c r="U231" s="266"/>
      <c r="V231" s="266"/>
      <c r="W231" s="266"/>
      <c r="X231" s="266"/>
      <c r="Y231" s="266"/>
      <c r="Z231" s="266"/>
      <c r="AA231" s="266"/>
      <c r="AB231" s="266"/>
      <c r="AC231" s="266"/>
      <c r="AD231" s="266"/>
      <c r="AE231" s="266"/>
    </row>
    <row r="232" spans="2:31" ht="13.5">
      <c r="B232" s="1129">
        <f t="shared" si="4"/>
        <v>-1</v>
      </c>
      <c r="D232" s="1130"/>
      <c r="E232" s="1130"/>
      <c r="F232" s="1131"/>
      <c r="G232" s="1130"/>
      <c r="H232" s="1130"/>
      <c r="I232" s="1130"/>
      <c r="J232" s="1132"/>
      <c r="K232" s="1132"/>
      <c r="L232" s="1130"/>
      <c r="N232" s="1133">
        <f t="shared" si="5"/>
        <v>0</v>
      </c>
      <c r="O232" s="1134">
        <f t="shared" si="6"/>
        <v>0</v>
      </c>
      <c r="P232" s="1134">
        <f>O232/'1.5 Universal Data'!$F$35</f>
        <v>0</v>
      </c>
      <c r="Q232" s="266"/>
      <c r="R232" s="266"/>
      <c r="S232" s="266"/>
      <c r="T232" s="266"/>
      <c r="U232" s="266"/>
      <c r="V232" s="266"/>
      <c r="W232" s="266"/>
      <c r="X232" s="266"/>
      <c r="Y232" s="266"/>
      <c r="Z232" s="266"/>
      <c r="AA232" s="266"/>
      <c r="AB232" s="266"/>
      <c r="AC232" s="266"/>
      <c r="AD232" s="266"/>
      <c r="AE232" s="266"/>
    </row>
    <row r="233" spans="2:31" ht="13.5">
      <c r="B233" s="1129">
        <f t="shared" si="4"/>
        <v>-1</v>
      </c>
      <c r="D233" s="1130"/>
      <c r="E233" s="1130"/>
      <c r="F233" s="1131"/>
      <c r="G233" s="1130"/>
      <c r="H233" s="1130"/>
      <c r="I233" s="1130"/>
      <c r="J233" s="1132"/>
      <c r="K233" s="1132"/>
      <c r="L233" s="1130"/>
      <c r="N233" s="1133">
        <f t="shared" si="5"/>
        <v>0</v>
      </c>
      <c r="O233" s="1134">
        <f t="shared" si="6"/>
        <v>0</v>
      </c>
      <c r="P233" s="1134">
        <f>O233/'1.5 Universal Data'!$F$35</f>
        <v>0</v>
      </c>
      <c r="Q233" s="266"/>
      <c r="R233" s="266"/>
      <c r="S233" s="266"/>
      <c r="T233" s="266"/>
      <c r="U233" s="266"/>
      <c r="V233" s="266"/>
      <c r="W233" s="266"/>
      <c r="X233" s="266"/>
      <c r="Y233" s="266"/>
      <c r="Z233" s="266"/>
      <c r="AA233" s="266"/>
      <c r="AB233" s="266"/>
      <c r="AC233" s="266"/>
      <c r="AD233" s="266"/>
      <c r="AE233" s="266"/>
    </row>
    <row r="234" spans="2:31" ht="13.5">
      <c r="B234" s="1129">
        <f t="shared" si="4"/>
        <v>-1</v>
      </c>
      <c r="D234" s="1130"/>
      <c r="E234" s="1130"/>
      <c r="F234" s="1131"/>
      <c r="G234" s="1130"/>
      <c r="H234" s="1130"/>
      <c r="I234" s="1130"/>
      <c r="J234" s="1132"/>
      <c r="K234" s="1132"/>
      <c r="L234" s="1130"/>
      <c r="N234" s="1133">
        <f t="shared" si="5"/>
        <v>0</v>
      </c>
      <c r="O234" s="1134">
        <f t="shared" si="6"/>
        <v>0</v>
      </c>
      <c r="P234" s="1134">
        <f>O234/'1.5 Universal Data'!$F$35</f>
        <v>0</v>
      </c>
      <c r="Q234" s="266"/>
      <c r="R234" s="266"/>
      <c r="S234" s="266"/>
      <c r="T234" s="266"/>
      <c r="U234" s="266"/>
      <c r="V234" s="266"/>
      <c r="W234" s="266"/>
      <c r="X234" s="266"/>
      <c r="Y234" s="266"/>
      <c r="Z234" s="266"/>
      <c r="AA234" s="266"/>
      <c r="AB234" s="266"/>
      <c r="AC234" s="266"/>
      <c r="AD234" s="266"/>
      <c r="AE234" s="266"/>
    </row>
    <row r="235" spans="2:31" ht="13.5">
      <c r="B235" s="1129">
        <f t="shared" si="4"/>
        <v>-1</v>
      </c>
      <c r="D235" s="1130"/>
      <c r="E235" s="1130"/>
      <c r="F235" s="1131"/>
      <c r="G235" s="1130"/>
      <c r="H235" s="1130"/>
      <c r="I235" s="1130"/>
      <c r="J235" s="1132"/>
      <c r="K235" s="1132"/>
      <c r="L235" s="1130"/>
      <c r="N235" s="1133">
        <f t="shared" si="5"/>
        <v>0</v>
      </c>
      <c r="O235" s="1134">
        <f t="shared" si="6"/>
        <v>0</v>
      </c>
      <c r="P235" s="1134">
        <f>O235/'1.5 Universal Data'!$F$35</f>
        <v>0</v>
      </c>
      <c r="Q235" s="266"/>
      <c r="R235" s="266"/>
      <c r="S235" s="266"/>
      <c r="T235" s="266"/>
      <c r="U235" s="266"/>
      <c r="V235" s="266"/>
      <c r="W235" s="266"/>
      <c r="X235" s="266"/>
      <c r="Y235" s="266"/>
      <c r="Z235" s="266"/>
      <c r="AA235" s="266"/>
      <c r="AB235" s="266"/>
      <c r="AC235" s="266"/>
      <c r="AD235" s="266"/>
      <c r="AE235" s="266"/>
    </row>
    <row r="236" spans="2:31" ht="13.5">
      <c r="B236" s="1129">
        <f t="shared" si="4"/>
        <v>-1</v>
      </c>
      <c r="D236" s="1130"/>
      <c r="E236" s="1130"/>
      <c r="F236" s="1131"/>
      <c r="G236" s="1130"/>
      <c r="H236" s="1130"/>
      <c r="I236" s="1130"/>
      <c r="J236" s="1132"/>
      <c r="K236" s="1132"/>
      <c r="L236" s="1130"/>
      <c r="N236" s="1133">
        <f t="shared" si="5"/>
        <v>0</v>
      </c>
      <c r="O236" s="1134">
        <f t="shared" si="6"/>
        <v>0</v>
      </c>
      <c r="P236" s="1134">
        <f>O236/'1.5 Universal Data'!$F$35</f>
        <v>0</v>
      </c>
      <c r="Q236" s="266"/>
      <c r="R236" s="266"/>
      <c r="S236" s="266"/>
      <c r="T236" s="266"/>
      <c r="U236" s="266"/>
      <c r="V236" s="266"/>
      <c r="W236" s="266"/>
      <c r="X236" s="266"/>
      <c r="Y236" s="266"/>
      <c r="Z236" s="266"/>
      <c r="AA236" s="266"/>
      <c r="AB236" s="266"/>
      <c r="AC236" s="266"/>
      <c r="AD236" s="266"/>
      <c r="AE236" s="266"/>
    </row>
    <row r="237" spans="2:31" ht="13.5">
      <c r="B237" s="1129">
        <f t="shared" si="4"/>
        <v>-1</v>
      </c>
      <c r="D237" s="1130"/>
      <c r="E237" s="1130"/>
      <c r="F237" s="1131"/>
      <c r="G237" s="1130"/>
      <c r="H237" s="1130"/>
      <c r="I237" s="1130"/>
      <c r="J237" s="1132"/>
      <c r="K237" s="1132"/>
      <c r="L237" s="1130"/>
      <c r="N237" s="1133">
        <f t="shared" si="5"/>
        <v>0</v>
      </c>
      <c r="O237" s="1134">
        <f t="shared" si="6"/>
        <v>0</v>
      </c>
      <c r="P237" s="1134">
        <f>O237/'1.5 Universal Data'!$F$35</f>
        <v>0</v>
      </c>
      <c r="Q237" s="266"/>
      <c r="R237" s="266"/>
      <c r="S237" s="266"/>
      <c r="T237" s="266"/>
      <c r="U237" s="266"/>
      <c r="V237" s="266"/>
      <c r="W237" s="266"/>
      <c r="X237" s="266"/>
      <c r="Y237" s="266"/>
      <c r="Z237" s="266"/>
      <c r="AA237" s="266"/>
      <c r="AB237" s="266"/>
      <c r="AC237" s="266"/>
      <c r="AD237" s="266"/>
      <c r="AE237" s="266"/>
    </row>
    <row r="238" spans="2:31" ht="13.5">
      <c r="B238" s="1129">
        <f t="shared" si="4"/>
        <v>-1</v>
      </c>
      <c r="D238" s="1130"/>
      <c r="E238" s="1130"/>
      <c r="F238" s="1131"/>
      <c r="G238" s="1130"/>
      <c r="H238" s="1130"/>
      <c r="I238" s="1130"/>
      <c r="J238" s="1132"/>
      <c r="K238" s="1132"/>
      <c r="L238" s="1130"/>
      <c r="N238" s="1133">
        <f t="shared" si="5"/>
        <v>0</v>
      </c>
      <c r="O238" s="1134">
        <f t="shared" si="6"/>
        <v>0</v>
      </c>
      <c r="P238" s="1134">
        <f>O238/'1.5 Universal Data'!$F$35</f>
        <v>0</v>
      </c>
      <c r="Q238" s="266"/>
      <c r="R238" s="266"/>
      <c r="S238" s="266"/>
      <c r="T238" s="266"/>
      <c r="U238" s="266"/>
      <c r="V238" s="266"/>
      <c r="W238" s="266"/>
      <c r="X238" s="266"/>
      <c r="Y238" s="266"/>
      <c r="Z238" s="266"/>
      <c r="AA238" s="266"/>
      <c r="AB238" s="266"/>
      <c r="AC238" s="266"/>
      <c r="AD238" s="266"/>
      <c r="AE238" s="266"/>
    </row>
    <row r="239" spans="2:31" ht="13.5">
      <c r="B239" s="1129">
        <f t="shared" si="4"/>
        <v>-1</v>
      </c>
      <c r="D239" s="1130"/>
      <c r="E239" s="1130"/>
      <c r="F239" s="1131"/>
      <c r="G239" s="1130"/>
      <c r="H239" s="1130"/>
      <c r="I239" s="1130"/>
      <c r="J239" s="1132"/>
      <c r="K239" s="1132"/>
      <c r="L239" s="1130"/>
      <c r="N239" s="1133">
        <f t="shared" si="5"/>
        <v>0</v>
      </c>
      <c r="O239" s="1134">
        <f t="shared" si="6"/>
        <v>0</v>
      </c>
      <c r="P239" s="1134">
        <f>O239/'1.5 Universal Data'!$F$35</f>
        <v>0</v>
      </c>
      <c r="Q239" s="266"/>
      <c r="R239" s="266"/>
      <c r="S239" s="266"/>
      <c r="T239" s="266"/>
      <c r="U239" s="266"/>
      <c r="V239" s="266"/>
      <c r="W239" s="266"/>
      <c r="X239" s="266"/>
      <c r="Y239" s="266"/>
      <c r="Z239" s="266"/>
      <c r="AA239" s="266"/>
      <c r="AB239" s="266"/>
      <c r="AC239" s="266"/>
      <c r="AD239" s="266"/>
      <c r="AE239" s="266"/>
    </row>
    <row r="240" spans="2:31" ht="13.5">
      <c r="B240" s="1129">
        <f t="shared" si="4"/>
        <v>-1</v>
      </c>
      <c r="D240" s="1130"/>
      <c r="E240" s="1130"/>
      <c r="F240" s="1131"/>
      <c r="G240" s="1130"/>
      <c r="H240" s="1130"/>
      <c r="I240" s="1130"/>
      <c r="J240" s="1132"/>
      <c r="K240" s="1132"/>
      <c r="L240" s="1130"/>
      <c r="N240" s="1133">
        <f t="shared" si="5"/>
        <v>0</v>
      </c>
      <c r="O240" s="1134">
        <f t="shared" si="6"/>
        <v>0</v>
      </c>
      <c r="P240" s="1134">
        <f>O240/'1.5 Universal Data'!$F$35</f>
        <v>0</v>
      </c>
      <c r="Q240" s="266"/>
      <c r="R240" s="266"/>
      <c r="S240" s="266"/>
      <c r="T240" s="266"/>
      <c r="U240" s="266"/>
      <c r="V240" s="266"/>
      <c r="W240" s="266"/>
      <c r="X240" s="266"/>
      <c r="Y240" s="266"/>
      <c r="Z240" s="266"/>
      <c r="AA240" s="266"/>
      <c r="AB240" s="266"/>
      <c r="AC240" s="266"/>
      <c r="AD240" s="266"/>
      <c r="AE240" s="266"/>
    </row>
    <row r="241" spans="2:31" ht="13.5">
      <c r="B241" s="1129">
        <f t="shared" si="4"/>
        <v>-1</v>
      </c>
      <c r="D241" s="1130"/>
      <c r="E241" s="1130"/>
      <c r="F241" s="1131"/>
      <c r="G241" s="1130"/>
      <c r="H241" s="1130"/>
      <c r="I241" s="1130"/>
      <c r="J241" s="1132"/>
      <c r="K241" s="1132"/>
      <c r="L241" s="1130"/>
      <c r="N241" s="1133">
        <f t="shared" si="5"/>
        <v>0</v>
      </c>
      <c r="O241" s="1134">
        <f t="shared" si="6"/>
        <v>0</v>
      </c>
      <c r="P241" s="1134">
        <f>O241/'1.5 Universal Data'!$F$35</f>
        <v>0</v>
      </c>
      <c r="Q241" s="266"/>
      <c r="R241" s="266"/>
      <c r="S241" s="266"/>
      <c r="T241" s="266"/>
      <c r="U241" s="266"/>
      <c r="V241" s="266"/>
      <c r="W241" s="266"/>
      <c r="X241" s="266"/>
      <c r="Y241" s="266"/>
      <c r="Z241" s="266"/>
      <c r="AA241" s="266"/>
      <c r="AB241" s="266"/>
      <c r="AC241" s="266"/>
      <c r="AD241" s="266"/>
      <c r="AE241" s="266"/>
    </row>
    <row r="242" spans="2:31" ht="13.5">
      <c r="B242" s="1129">
        <f t="shared" si="4"/>
        <v>-1</v>
      </c>
      <c r="D242" s="1130"/>
      <c r="E242" s="1130"/>
      <c r="F242" s="1131"/>
      <c r="G242" s="1130"/>
      <c r="H242" s="1130"/>
      <c r="I242" s="1130"/>
      <c r="J242" s="1132"/>
      <c r="K242" s="1132"/>
      <c r="L242" s="1130"/>
      <c r="N242" s="1133">
        <f t="shared" si="5"/>
        <v>0</v>
      </c>
      <c r="O242" s="1134">
        <f t="shared" si="6"/>
        <v>0</v>
      </c>
      <c r="P242" s="1134">
        <f>O242/'1.5 Universal Data'!$F$35</f>
        <v>0</v>
      </c>
      <c r="Q242" s="266"/>
      <c r="R242" s="266"/>
      <c r="S242" s="266"/>
      <c r="T242" s="266"/>
      <c r="U242" s="266"/>
      <c r="V242" s="266"/>
      <c r="W242" s="266"/>
      <c r="X242" s="266"/>
      <c r="Y242" s="266"/>
      <c r="Z242" s="266"/>
      <c r="AA242" s="266"/>
      <c r="AB242" s="266"/>
      <c r="AC242" s="266"/>
      <c r="AD242" s="266"/>
      <c r="AE242" s="266"/>
    </row>
    <row r="243" spans="2:31" ht="13.5">
      <c r="B243" s="1129">
        <f t="shared" si="4"/>
        <v>-1</v>
      </c>
      <c r="D243" s="1130"/>
      <c r="E243" s="1130"/>
      <c r="F243" s="1131"/>
      <c r="G243" s="1130"/>
      <c r="H243" s="1130"/>
      <c r="I243" s="1130"/>
      <c r="J243" s="1132"/>
      <c r="K243" s="1132"/>
      <c r="L243" s="1130"/>
      <c r="N243" s="1133">
        <f t="shared" si="5"/>
        <v>0</v>
      </c>
      <c r="O243" s="1134">
        <f t="shared" si="6"/>
        <v>0</v>
      </c>
      <c r="P243" s="1134">
        <f>O243/'1.5 Universal Data'!$F$35</f>
        <v>0</v>
      </c>
      <c r="Q243" s="266"/>
      <c r="R243" s="266"/>
      <c r="S243" s="266"/>
      <c r="T243" s="266"/>
      <c r="U243" s="266"/>
      <c r="V243" s="266"/>
      <c r="W243" s="266"/>
      <c r="X243" s="266"/>
      <c r="Y243" s="266"/>
      <c r="Z243" s="266"/>
      <c r="AA243" s="266"/>
      <c r="AB243" s="266"/>
      <c r="AC243" s="266"/>
      <c r="AD243" s="266"/>
      <c r="AE243" s="266"/>
    </row>
    <row r="244" spans="2:31" ht="13.5">
      <c r="B244" s="1129">
        <f t="shared" si="4"/>
        <v>-1</v>
      </c>
      <c r="D244" s="1130"/>
      <c r="E244" s="1130"/>
      <c r="F244" s="1131"/>
      <c r="G244" s="1130"/>
      <c r="H244" s="1130"/>
      <c r="I244" s="1130"/>
      <c r="J244" s="1132"/>
      <c r="K244" s="1132"/>
      <c r="L244" s="1130"/>
      <c r="N244" s="1133">
        <f t="shared" si="5"/>
        <v>0</v>
      </c>
      <c r="O244" s="1134">
        <f t="shared" si="6"/>
        <v>0</v>
      </c>
      <c r="P244" s="1134">
        <f>O244/'1.5 Universal Data'!$F$35</f>
        <v>0</v>
      </c>
      <c r="Q244" s="266"/>
      <c r="R244" s="266"/>
      <c r="S244" s="266"/>
      <c r="T244" s="266"/>
      <c r="U244" s="266"/>
      <c r="V244" s="266"/>
      <c r="W244" s="266"/>
      <c r="X244" s="266"/>
      <c r="Y244" s="266"/>
      <c r="Z244" s="266"/>
      <c r="AA244" s="266"/>
      <c r="AB244" s="266"/>
      <c r="AC244" s="266"/>
      <c r="AD244" s="266"/>
      <c r="AE244" s="266"/>
    </row>
    <row r="245" spans="2:31" ht="13.5">
      <c r="B245" s="1129">
        <f t="shared" si="4"/>
        <v>-1</v>
      </c>
      <c r="D245" s="1130"/>
      <c r="E245" s="1130"/>
      <c r="F245" s="1131"/>
      <c r="G245" s="1130"/>
      <c r="H245" s="1130"/>
      <c r="I245" s="1130"/>
      <c r="J245" s="1132"/>
      <c r="K245" s="1132"/>
      <c r="L245" s="1130"/>
      <c r="N245" s="1133">
        <f t="shared" si="5"/>
        <v>0</v>
      </c>
      <c r="O245" s="1134">
        <f t="shared" si="6"/>
        <v>0</v>
      </c>
      <c r="P245" s="1134">
        <f>O245/'1.5 Universal Data'!$F$35</f>
        <v>0</v>
      </c>
      <c r="Q245" s="266"/>
      <c r="R245" s="266"/>
      <c r="S245" s="266"/>
      <c r="T245" s="266"/>
      <c r="U245" s="266"/>
      <c r="V245" s="266"/>
      <c r="W245" s="266"/>
      <c r="X245" s="266"/>
      <c r="Y245" s="266"/>
      <c r="Z245" s="266"/>
      <c r="AA245" s="266"/>
      <c r="AB245" s="266"/>
      <c r="AC245" s="266"/>
      <c r="AD245" s="266"/>
      <c r="AE245" s="266"/>
    </row>
    <row r="246" spans="2:31" ht="13.5">
      <c r="B246" s="1129">
        <f t="shared" si="4"/>
        <v>-1</v>
      </c>
      <c r="D246" s="1130"/>
      <c r="E246" s="1130"/>
      <c r="F246" s="1131"/>
      <c r="G246" s="1130"/>
      <c r="H246" s="1130"/>
      <c r="I246" s="1130"/>
      <c r="J246" s="1132"/>
      <c r="K246" s="1132"/>
      <c r="L246" s="1130"/>
      <c r="N246" s="1133">
        <f t="shared" si="5"/>
        <v>0</v>
      </c>
      <c r="O246" s="1134">
        <f t="shared" si="6"/>
        <v>0</v>
      </c>
      <c r="P246" s="1134">
        <f>O246/'1.5 Universal Data'!$F$35</f>
        <v>0</v>
      </c>
      <c r="Q246" s="266"/>
      <c r="R246" s="266"/>
      <c r="S246" s="266"/>
      <c r="T246" s="266"/>
      <c r="U246" s="266"/>
      <c r="V246" s="266"/>
      <c r="W246" s="266"/>
      <c r="X246" s="266"/>
      <c r="Y246" s="266"/>
      <c r="Z246" s="266"/>
      <c r="AA246" s="266"/>
      <c r="AB246" s="266"/>
      <c r="AC246" s="266"/>
      <c r="AD246" s="266"/>
      <c r="AE246" s="266"/>
    </row>
    <row r="247" spans="2:31" ht="13.5">
      <c r="B247" s="1129">
        <f t="shared" si="4"/>
        <v>-1</v>
      </c>
      <c r="D247" s="1130"/>
      <c r="E247" s="1130"/>
      <c r="F247" s="1131"/>
      <c r="G247" s="1130"/>
      <c r="H247" s="1130"/>
      <c r="I247" s="1130"/>
      <c r="J247" s="1132"/>
      <c r="K247" s="1132"/>
      <c r="L247" s="1130"/>
      <c r="N247" s="1133">
        <f t="shared" si="5"/>
        <v>0</v>
      </c>
      <c r="O247" s="1134">
        <f t="shared" si="6"/>
        <v>0</v>
      </c>
      <c r="P247" s="1134">
        <f>O247/'1.5 Universal Data'!$F$35</f>
        <v>0</v>
      </c>
      <c r="Q247" s="266"/>
      <c r="R247" s="266"/>
      <c r="S247" s="266"/>
      <c r="T247" s="266"/>
      <c r="U247" s="266"/>
      <c r="V247" s="266"/>
      <c r="W247" s="266"/>
      <c r="X247" s="266"/>
      <c r="Y247" s="266"/>
      <c r="Z247" s="266"/>
      <c r="AA247" s="266"/>
      <c r="AB247" s="266"/>
      <c r="AC247" s="266"/>
      <c r="AD247" s="266"/>
      <c r="AE247" s="266"/>
    </row>
    <row r="248" spans="2:31" ht="13.5">
      <c r="B248" s="1129">
        <f t="shared" si="4"/>
        <v>-1</v>
      </c>
      <c r="D248" s="1130"/>
      <c r="E248" s="1130"/>
      <c r="F248" s="1131"/>
      <c r="G248" s="1130"/>
      <c r="H248" s="1130"/>
      <c r="I248" s="1130"/>
      <c r="J248" s="1132"/>
      <c r="K248" s="1132"/>
      <c r="L248" s="1130"/>
      <c r="N248" s="1133">
        <f t="shared" si="5"/>
        <v>0</v>
      </c>
      <c r="O248" s="1134">
        <f t="shared" si="6"/>
        <v>0</v>
      </c>
      <c r="P248" s="1134">
        <f>O248/'1.5 Universal Data'!$F$35</f>
        <v>0</v>
      </c>
      <c r="Q248" s="266"/>
      <c r="R248" s="266"/>
      <c r="S248" s="266"/>
      <c r="T248" s="266"/>
      <c r="U248" s="266"/>
      <c r="V248" s="266"/>
      <c r="W248" s="266"/>
      <c r="X248" s="266"/>
      <c r="Y248" s="266"/>
      <c r="Z248" s="266"/>
      <c r="AA248" s="266"/>
      <c r="AB248" s="266"/>
      <c r="AC248" s="266"/>
      <c r="AD248" s="266"/>
      <c r="AE248" s="266"/>
    </row>
    <row r="249" spans="2:31" ht="13.5">
      <c r="B249" s="1129">
        <f t="shared" si="4"/>
        <v>-1</v>
      </c>
      <c r="D249" s="1130"/>
      <c r="E249" s="1130"/>
      <c r="F249" s="1131"/>
      <c r="G249" s="1130"/>
      <c r="H249" s="1130"/>
      <c r="I249" s="1130"/>
      <c r="J249" s="1132"/>
      <c r="K249" s="1132"/>
      <c r="L249" s="1130"/>
      <c r="N249" s="1133">
        <f t="shared" si="5"/>
        <v>0</v>
      </c>
      <c r="O249" s="1134">
        <f t="shared" si="6"/>
        <v>0</v>
      </c>
      <c r="P249" s="1134">
        <f>O249/'1.5 Universal Data'!$F$35</f>
        <v>0</v>
      </c>
      <c r="Q249" s="266"/>
      <c r="R249" s="266"/>
      <c r="S249" s="266"/>
      <c r="T249" s="266"/>
      <c r="U249" s="266"/>
      <c r="V249" s="266"/>
      <c r="W249" s="266"/>
      <c r="X249" s="266"/>
      <c r="Y249" s="266"/>
      <c r="Z249" s="266"/>
      <c r="AA249" s="266"/>
      <c r="AB249" s="266"/>
      <c r="AC249" s="266"/>
      <c r="AD249" s="266"/>
      <c r="AE249" s="266"/>
    </row>
    <row r="250" spans="2:31" ht="13.5">
      <c r="B250" s="1129">
        <f t="shared" si="4"/>
        <v>-1</v>
      </c>
      <c r="D250" s="1130"/>
      <c r="E250" s="1130"/>
      <c r="F250" s="1131"/>
      <c r="G250" s="1130"/>
      <c r="H250" s="1130"/>
      <c r="I250" s="1130"/>
      <c r="J250" s="1132"/>
      <c r="K250" s="1132"/>
      <c r="L250" s="1130"/>
      <c r="N250" s="1133">
        <f t="shared" si="5"/>
        <v>0</v>
      </c>
      <c r="O250" s="1134">
        <f t="shared" si="6"/>
        <v>0</v>
      </c>
      <c r="P250" s="1134">
        <f>O250/'1.5 Universal Data'!$F$35</f>
        <v>0</v>
      </c>
      <c r="Q250" s="266"/>
      <c r="R250" s="266"/>
      <c r="S250" s="266"/>
      <c r="T250" s="266"/>
      <c r="U250" s="266"/>
      <c r="V250" s="266"/>
      <c r="W250" s="266"/>
      <c r="X250" s="266"/>
      <c r="Y250" s="266"/>
      <c r="Z250" s="266"/>
      <c r="AA250" s="266"/>
      <c r="AB250" s="266"/>
      <c r="AC250" s="266"/>
      <c r="AD250" s="266"/>
      <c r="AE250" s="266"/>
    </row>
    <row r="251" spans="2:31" ht="13.5">
      <c r="B251" s="1129">
        <f t="shared" si="4"/>
        <v>-1</v>
      </c>
      <c r="D251" s="1130"/>
      <c r="E251" s="1130"/>
      <c r="F251" s="1131"/>
      <c r="G251" s="1130"/>
      <c r="H251" s="1130"/>
      <c r="I251" s="1130"/>
      <c r="J251" s="1132"/>
      <c r="K251" s="1132"/>
      <c r="L251" s="1130"/>
      <c r="N251" s="1133">
        <f t="shared" si="5"/>
        <v>0</v>
      </c>
      <c r="O251" s="1134">
        <f t="shared" si="6"/>
        <v>0</v>
      </c>
      <c r="P251" s="1134">
        <f>O251/'1.5 Universal Data'!$F$35</f>
        <v>0</v>
      </c>
      <c r="Q251" s="266"/>
      <c r="R251" s="266"/>
      <c r="S251" s="266"/>
      <c r="T251" s="266"/>
      <c r="U251" s="266"/>
      <c r="V251" s="266"/>
      <c r="W251" s="266"/>
      <c r="X251" s="266"/>
      <c r="Y251" s="266"/>
      <c r="Z251" s="266"/>
      <c r="AA251" s="266"/>
      <c r="AB251" s="266"/>
      <c r="AC251" s="266"/>
      <c r="AD251" s="266"/>
      <c r="AE251" s="266"/>
    </row>
    <row r="252" spans="2:31" ht="13.5">
      <c r="B252" s="1129">
        <f t="shared" si="4"/>
        <v>-1</v>
      </c>
      <c r="D252" s="1130"/>
      <c r="E252" s="1130"/>
      <c r="F252" s="1131"/>
      <c r="G252" s="1130"/>
      <c r="H252" s="1130"/>
      <c r="I252" s="1130"/>
      <c r="J252" s="1132"/>
      <c r="K252" s="1132"/>
      <c r="L252" s="1130"/>
      <c r="N252" s="1133">
        <f t="shared" si="5"/>
        <v>0</v>
      </c>
      <c r="O252" s="1134">
        <f t="shared" si="6"/>
        <v>0</v>
      </c>
      <c r="P252" s="1134">
        <f>O252/'1.5 Universal Data'!$F$35</f>
        <v>0</v>
      </c>
      <c r="Q252" s="266"/>
      <c r="R252" s="266"/>
      <c r="S252" s="266"/>
      <c r="T252" s="266"/>
      <c r="U252" s="266"/>
      <c r="V252" s="266"/>
      <c r="W252" s="266"/>
      <c r="X252" s="266"/>
      <c r="Y252" s="266"/>
      <c r="Z252" s="266"/>
      <c r="AA252" s="266"/>
      <c r="AB252" s="266"/>
      <c r="AC252" s="266"/>
      <c r="AD252" s="266"/>
      <c r="AE252" s="266"/>
    </row>
    <row r="253" spans="2:31" ht="13.5">
      <c r="B253" s="1129">
        <f t="shared" si="4"/>
        <v>-1</v>
      </c>
      <c r="D253" s="1130"/>
      <c r="E253" s="1130"/>
      <c r="F253" s="1131"/>
      <c r="G253" s="1130"/>
      <c r="H253" s="1130"/>
      <c r="I253" s="1130"/>
      <c r="J253" s="1132"/>
      <c r="K253" s="1132"/>
      <c r="L253" s="1130"/>
      <c r="N253" s="1133">
        <f t="shared" si="5"/>
        <v>0</v>
      </c>
      <c r="O253" s="1134">
        <f t="shared" si="6"/>
        <v>0</v>
      </c>
      <c r="P253" s="1134">
        <f>O253/'1.5 Universal Data'!$F$35</f>
        <v>0</v>
      </c>
      <c r="Q253" s="266"/>
      <c r="R253" s="266"/>
      <c r="S253" s="266"/>
      <c r="T253" s="266"/>
      <c r="U253" s="266"/>
      <c r="V253" s="266"/>
      <c r="W253" s="266"/>
      <c r="X253" s="266"/>
      <c r="Y253" s="266"/>
      <c r="Z253" s="266"/>
      <c r="AA253" s="266"/>
      <c r="AB253" s="266"/>
      <c r="AC253" s="266"/>
      <c r="AD253" s="266"/>
      <c r="AE253" s="266"/>
    </row>
    <row r="254" spans="2:31" ht="13.5">
      <c r="B254" s="1129">
        <f t="shared" si="4"/>
        <v>-1</v>
      </c>
      <c r="D254" s="1130"/>
      <c r="E254" s="1130"/>
      <c r="F254" s="1131"/>
      <c r="G254" s="1130"/>
      <c r="H254" s="1130"/>
      <c r="I254" s="1130"/>
      <c r="J254" s="1132"/>
      <c r="K254" s="1132"/>
      <c r="L254" s="1130"/>
      <c r="N254" s="1133">
        <f t="shared" si="5"/>
        <v>0</v>
      </c>
      <c r="O254" s="1134">
        <f t="shared" si="6"/>
        <v>0</v>
      </c>
      <c r="P254" s="1134">
        <f>O254/'1.5 Universal Data'!$F$35</f>
        <v>0</v>
      </c>
      <c r="Q254" s="266"/>
      <c r="R254" s="266"/>
      <c r="S254" s="266"/>
      <c r="T254" s="266"/>
      <c r="U254" s="266"/>
      <c r="V254" s="266"/>
      <c r="W254" s="266"/>
      <c r="X254" s="266"/>
      <c r="Y254" s="266"/>
      <c r="Z254" s="266"/>
      <c r="AA254" s="266"/>
      <c r="AB254" s="266"/>
      <c r="AC254" s="266"/>
      <c r="AD254" s="266"/>
      <c r="AE254" s="266"/>
    </row>
    <row r="255" spans="2:31" ht="13.5">
      <c r="B255" s="1129">
        <f t="shared" si="4"/>
        <v>-1</v>
      </c>
      <c r="D255" s="1130"/>
      <c r="E255" s="1130"/>
      <c r="F255" s="1131"/>
      <c r="G255" s="1130"/>
      <c r="H255" s="1130"/>
      <c r="I255" s="1130"/>
      <c r="J255" s="1132"/>
      <c r="K255" s="1132"/>
      <c r="L255" s="1130"/>
      <c r="N255" s="1133">
        <f t="shared" si="5"/>
        <v>0</v>
      </c>
      <c r="O255" s="1134">
        <f t="shared" si="6"/>
        <v>0</v>
      </c>
      <c r="P255" s="1134">
        <f>O255/'1.5 Universal Data'!$F$35</f>
        <v>0</v>
      </c>
      <c r="Q255" s="266"/>
      <c r="R255" s="266"/>
      <c r="S255" s="266"/>
      <c r="T255" s="266"/>
      <c r="U255" s="266"/>
      <c r="V255" s="266"/>
      <c r="W255" s="266"/>
      <c r="X255" s="266"/>
      <c r="Y255" s="266"/>
      <c r="Z255" s="266"/>
      <c r="AA255" s="266"/>
      <c r="AB255" s="266"/>
      <c r="AC255" s="266"/>
      <c r="AD255" s="266"/>
      <c r="AE255" s="266"/>
    </row>
    <row r="256" spans="2:31" ht="13.5">
      <c r="B256" s="1129">
        <f t="shared" si="4"/>
        <v>-1</v>
      </c>
      <c r="D256" s="1130"/>
      <c r="E256" s="1130"/>
      <c r="F256" s="1131"/>
      <c r="G256" s="1130"/>
      <c r="H256" s="1130"/>
      <c r="I256" s="1130"/>
      <c r="J256" s="1132"/>
      <c r="K256" s="1132"/>
      <c r="L256" s="1130"/>
      <c r="N256" s="1133">
        <f t="shared" si="5"/>
        <v>0</v>
      </c>
      <c r="O256" s="1134">
        <f t="shared" si="6"/>
        <v>0</v>
      </c>
      <c r="P256" s="1134">
        <f>O256/'1.5 Universal Data'!$F$35</f>
        <v>0</v>
      </c>
      <c r="Q256" s="266"/>
      <c r="R256" s="266"/>
      <c r="S256" s="266"/>
      <c r="T256" s="266"/>
      <c r="U256" s="266"/>
      <c r="V256" s="266"/>
      <c r="W256" s="266"/>
      <c r="X256" s="266"/>
      <c r="Y256" s="266"/>
      <c r="Z256" s="266"/>
      <c r="AA256" s="266"/>
      <c r="AB256" s="266"/>
      <c r="AC256" s="266"/>
      <c r="AD256" s="266"/>
      <c r="AE256" s="266"/>
    </row>
    <row r="257" spans="2:31" ht="13.5">
      <c r="B257" s="1129">
        <f t="shared" si="4"/>
        <v>-1</v>
      </c>
      <c r="D257" s="1130"/>
      <c r="E257" s="1130"/>
      <c r="F257" s="1131"/>
      <c r="G257" s="1130"/>
      <c r="H257" s="1130"/>
      <c r="I257" s="1130"/>
      <c r="J257" s="1132"/>
      <c r="K257" s="1132"/>
      <c r="L257" s="1130"/>
      <c r="N257" s="1133">
        <f t="shared" si="5"/>
        <v>0</v>
      </c>
      <c r="O257" s="1134">
        <f t="shared" si="6"/>
        <v>0</v>
      </c>
      <c r="P257" s="1134">
        <f>O257/'1.5 Universal Data'!$F$35</f>
        <v>0</v>
      </c>
      <c r="Q257" s="266"/>
      <c r="R257" s="266"/>
      <c r="S257" s="266"/>
      <c r="T257" s="266"/>
      <c r="U257" s="266"/>
      <c r="V257" s="266"/>
      <c r="W257" s="266"/>
      <c r="X257" s="266"/>
      <c r="Y257" s="266"/>
      <c r="Z257" s="266"/>
      <c r="AA257" s="266"/>
      <c r="AB257" s="266"/>
      <c r="AC257" s="266"/>
      <c r="AD257" s="266"/>
      <c r="AE257" s="266"/>
    </row>
    <row r="258" spans="2:31" ht="13.5">
      <c r="B258" s="1129">
        <f t="shared" si="4"/>
        <v>-1</v>
      </c>
      <c r="D258" s="1130"/>
      <c r="E258" s="1130"/>
      <c r="F258" s="1131"/>
      <c r="G258" s="1130"/>
      <c r="H258" s="1130"/>
      <c r="I258" s="1130"/>
      <c r="J258" s="1132"/>
      <c r="K258" s="1132"/>
      <c r="L258" s="1130"/>
      <c r="N258" s="1133">
        <f t="shared" si="5"/>
        <v>0</v>
      </c>
      <c r="O258" s="1134">
        <f t="shared" si="6"/>
        <v>0</v>
      </c>
      <c r="P258" s="1134">
        <f>O258/'1.5 Universal Data'!$F$35</f>
        <v>0</v>
      </c>
      <c r="Q258" s="266"/>
      <c r="R258" s="266"/>
      <c r="S258" s="266"/>
      <c r="T258" s="266"/>
      <c r="U258" s="266"/>
      <c r="V258" s="266"/>
      <c r="W258" s="266"/>
      <c r="X258" s="266"/>
      <c r="Y258" s="266"/>
      <c r="Z258" s="266"/>
      <c r="AA258" s="266"/>
      <c r="AB258" s="266"/>
      <c r="AC258" s="266"/>
      <c r="AD258" s="266"/>
      <c r="AE258" s="266"/>
    </row>
    <row r="259" spans="2:31" ht="13.5">
      <c r="B259" s="1129">
        <f t="shared" si="4"/>
        <v>-1</v>
      </c>
      <c r="D259" s="1130"/>
      <c r="E259" s="1130"/>
      <c r="F259" s="1131"/>
      <c r="G259" s="1130"/>
      <c r="H259" s="1130"/>
      <c r="I259" s="1130"/>
      <c r="J259" s="1132"/>
      <c r="K259" s="1132"/>
      <c r="L259" s="1130"/>
      <c r="N259" s="1133">
        <f t="shared" si="5"/>
        <v>0</v>
      </c>
      <c r="O259" s="1134">
        <f t="shared" si="6"/>
        <v>0</v>
      </c>
      <c r="P259" s="1134">
        <f>O259/'1.5 Universal Data'!$F$35</f>
        <v>0</v>
      </c>
      <c r="Q259" s="266"/>
      <c r="R259" s="266"/>
      <c r="S259" s="266"/>
      <c r="T259" s="266"/>
      <c r="U259" s="266"/>
      <c r="V259" s="266"/>
      <c r="W259" s="266"/>
      <c r="X259" s="266"/>
      <c r="Y259" s="266"/>
      <c r="Z259" s="266"/>
      <c r="AA259" s="266"/>
      <c r="AB259" s="266"/>
      <c r="AC259" s="266"/>
      <c r="AD259" s="266"/>
      <c r="AE259" s="266"/>
    </row>
    <row r="260" spans="2:31" ht="13.5">
      <c r="B260" s="1129">
        <f t="shared" si="4"/>
        <v>-1</v>
      </c>
      <c r="D260" s="1130"/>
      <c r="E260" s="1130"/>
      <c r="F260" s="1131"/>
      <c r="G260" s="1130"/>
      <c r="H260" s="1130"/>
      <c r="I260" s="1130"/>
      <c r="J260" s="1132"/>
      <c r="K260" s="1132"/>
      <c r="L260" s="1130"/>
      <c r="N260" s="1133">
        <f t="shared" si="5"/>
        <v>0</v>
      </c>
      <c r="O260" s="1134">
        <f t="shared" si="6"/>
        <v>0</v>
      </c>
      <c r="P260" s="1134">
        <f>O260/'1.5 Universal Data'!$F$35</f>
        <v>0</v>
      </c>
      <c r="Q260" s="266"/>
      <c r="R260" s="266"/>
      <c r="S260" s="266"/>
      <c r="T260" s="266"/>
      <c r="U260" s="266"/>
      <c r="V260" s="266"/>
      <c r="W260" s="266"/>
      <c r="X260" s="266"/>
      <c r="Y260" s="266"/>
      <c r="Z260" s="266"/>
      <c r="AA260" s="266"/>
      <c r="AB260" s="266"/>
      <c r="AC260" s="266"/>
      <c r="AD260" s="266"/>
      <c r="AE260" s="266"/>
    </row>
    <row r="261" spans="2:31" ht="13.5">
      <c r="B261" s="1129">
        <f t="shared" si="4"/>
        <v>-1</v>
      </c>
      <c r="D261" s="1130"/>
      <c r="E261" s="1130"/>
      <c r="F261" s="1131"/>
      <c r="G261" s="1130"/>
      <c r="H261" s="1130"/>
      <c r="I261" s="1130"/>
      <c r="J261" s="1132"/>
      <c r="K261" s="1132"/>
      <c r="L261" s="1130"/>
      <c r="N261" s="1133">
        <f t="shared" si="5"/>
        <v>0</v>
      </c>
      <c r="O261" s="1134">
        <f t="shared" si="6"/>
        <v>0</v>
      </c>
      <c r="P261" s="1134">
        <f>O261/'1.5 Universal Data'!$F$35</f>
        <v>0</v>
      </c>
      <c r="Q261" s="266"/>
      <c r="R261" s="266"/>
      <c r="S261" s="266"/>
      <c r="T261" s="266"/>
      <c r="U261" s="266"/>
      <c r="V261" s="266"/>
      <c r="W261" s="266"/>
      <c r="X261" s="266"/>
      <c r="Y261" s="266"/>
      <c r="Z261" s="266"/>
      <c r="AA261" s="266"/>
      <c r="AB261" s="266"/>
      <c r="AC261" s="266"/>
      <c r="AD261" s="266"/>
      <c r="AE261" s="266"/>
    </row>
    <row r="262" spans="2:31" ht="13.5">
      <c r="B262" s="1129">
        <f t="shared" si="4"/>
        <v>-1</v>
      </c>
      <c r="D262" s="1130"/>
      <c r="E262" s="1130"/>
      <c r="F262" s="1131"/>
      <c r="G262" s="1130"/>
      <c r="H262" s="1130"/>
      <c r="I262" s="1130"/>
      <c r="J262" s="1132"/>
      <c r="K262" s="1132"/>
      <c r="L262" s="1130"/>
      <c r="N262" s="1133">
        <f t="shared" si="5"/>
        <v>0</v>
      </c>
      <c r="O262" s="1134">
        <f t="shared" si="6"/>
        <v>0</v>
      </c>
      <c r="P262" s="1134">
        <f>O262/'1.5 Universal Data'!$F$35</f>
        <v>0</v>
      </c>
      <c r="Q262" s="266"/>
      <c r="R262" s="266"/>
      <c r="S262" s="266"/>
      <c r="T262" s="266"/>
      <c r="U262" s="266"/>
      <c r="V262" s="266"/>
      <c r="W262" s="266"/>
      <c r="X262" s="266"/>
      <c r="Y262" s="266"/>
      <c r="Z262" s="266"/>
      <c r="AA262" s="266"/>
      <c r="AB262" s="266"/>
      <c r="AC262" s="266"/>
      <c r="AD262" s="266"/>
      <c r="AE262" s="266"/>
    </row>
    <row r="263" spans="2:31" ht="13.5">
      <c r="B263" s="1129">
        <f t="shared" si="4"/>
        <v>-1</v>
      </c>
      <c r="D263" s="1130"/>
      <c r="E263" s="1130"/>
      <c r="F263" s="1131"/>
      <c r="G263" s="1130"/>
      <c r="H263" s="1130"/>
      <c r="I263" s="1130"/>
      <c r="J263" s="1132"/>
      <c r="K263" s="1132"/>
      <c r="L263" s="1130"/>
      <c r="N263" s="1133">
        <f t="shared" si="5"/>
        <v>0</v>
      </c>
      <c r="O263" s="1134">
        <f t="shared" si="6"/>
        <v>0</v>
      </c>
      <c r="P263" s="1134">
        <f>O263/'1.5 Universal Data'!$F$35</f>
        <v>0</v>
      </c>
      <c r="Q263" s="266"/>
      <c r="R263" s="266"/>
      <c r="S263" s="266"/>
      <c r="T263" s="266"/>
      <c r="U263" s="266"/>
      <c r="V263" s="266"/>
      <c r="W263" s="266"/>
      <c r="X263" s="266"/>
      <c r="Y263" s="266"/>
      <c r="Z263" s="266"/>
      <c r="AA263" s="266"/>
      <c r="AB263" s="266"/>
      <c r="AC263" s="266"/>
      <c r="AD263" s="266"/>
      <c r="AE263" s="266"/>
    </row>
    <row r="264" spans="2:31" ht="13.5">
      <c r="B264" s="1129">
        <f t="shared" si="4"/>
        <v>-1</v>
      </c>
      <c r="D264" s="1130"/>
      <c r="E264" s="1130"/>
      <c r="F264" s="1131"/>
      <c r="G264" s="1130"/>
      <c r="H264" s="1130"/>
      <c r="I264" s="1130"/>
      <c r="J264" s="1132"/>
      <c r="K264" s="1132"/>
      <c r="L264" s="1130"/>
      <c r="N264" s="1133">
        <f t="shared" si="5"/>
        <v>0</v>
      </c>
      <c r="O264" s="1134">
        <f t="shared" si="6"/>
        <v>0</v>
      </c>
      <c r="P264" s="1134">
        <f>O264/'1.5 Universal Data'!$F$35</f>
        <v>0</v>
      </c>
      <c r="Q264" s="266"/>
      <c r="R264" s="266"/>
      <c r="S264" s="266"/>
      <c r="T264" s="266"/>
      <c r="U264" s="266"/>
      <c r="V264" s="266"/>
      <c r="W264" s="266"/>
      <c r="X264" s="266"/>
      <c r="Y264" s="266"/>
      <c r="Z264" s="266"/>
      <c r="AA264" s="266"/>
      <c r="AB264" s="266"/>
      <c r="AC264" s="266"/>
      <c r="AD264" s="266"/>
      <c r="AE264" s="266"/>
    </row>
    <row r="265" spans="2:31" ht="13.5">
      <c r="B265" s="1129">
        <f t="shared" si="4"/>
        <v>-1</v>
      </c>
      <c r="D265" s="1130"/>
      <c r="E265" s="1130"/>
      <c r="F265" s="1131"/>
      <c r="G265" s="1130"/>
      <c r="H265" s="1130"/>
      <c r="I265" s="1130"/>
      <c r="J265" s="1132"/>
      <c r="K265" s="1132"/>
      <c r="L265" s="1130"/>
      <c r="N265" s="1133">
        <f t="shared" si="5"/>
        <v>0</v>
      </c>
      <c r="O265" s="1134">
        <f t="shared" si="6"/>
        <v>0</v>
      </c>
      <c r="P265" s="1134">
        <f>O265/'1.5 Universal Data'!$F$35</f>
        <v>0</v>
      </c>
      <c r="Q265" s="266"/>
      <c r="R265" s="266"/>
      <c r="S265" s="266"/>
      <c r="T265" s="266"/>
      <c r="U265" s="266"/>
      <c r="V265" s="266"/>
      <c r="W265" s="266"/>
      <c r="X265" s="266"/>
      <c r="Y265" s="266"/>
      <c r="Z265" s="266"/>
      <c r="AA265" s="266"/>
      <c r="AB265" s="266"/>
      <c r="AC265" s="266"/>
      <c r="AD265" s="266"/>
      <c r="AE265" s="266"/>
    </row>
    <row r="266" spans="2:31" ht="13.5">
      <c r="B266" s="1129">
        <f t="shared" si="4"/>
        <v>-1</v>
      </c>
      <c r="D266" s="1130"/>
      <c r="E266" s="1130"/>
      <c r="F266" s="1131"/>
      <c r="G266" s="1130"/>
      <c r="H266" s="1130"/>
      <c r="I266" s="1130"/>
      <c r="J266" s="1132"/>
      <c r="K266" s="1132"/>
      <c r="L266" s="1130"/>
      <c r="N266" s="1133">
        <f t="shared" si="5"/>
        <v>0</v>
      </c>
      <c r="O266" s="1134">
        <f t="shared" si="6"/>
        <v>0</v>
      </c>
      <c r="P266" s="1134">
        <f>O266/'1.5 Universal Data'!$F$35</f>
        <v>0</v>
      </c>
      <c r="Q266" s="266"/>
      <c r="R266" s="266"/>
      <c r="S266" s="266"/>
      <c r="T266" s="266"/>
      <c r="U266" s="266"/>
      <c r="V266" s="266"/>
      <c r="W266" s="266"/>
      <c r="X266" s="266"/>
      <c r="Y266" s="266"/>
      <c r="Z266" s="266"/>
      <c r="AA266" s="266"/>
      <c r="AB266" s="266"/>
      <c r="AC266" s="266"/>
      <c r="AD266" s="266"/>
      <c r="AE266" s="266"/>
    </row>
    <row r="267" spans="2:31" ht="13.5">
      <c r="B267" s="1129">
        <f t="shared" si="4"/>
        <v>-1</v>
      </c>
      <c r="D267" s="1130"/>
      <c r="E267" s="1130"/>
      <c r="F267" s="1131"/>
      <c r="G267" s="1130"/>
      <c r="H267" s="1130"/>
      <c r="I267" s="1130"/>
      <c r="J267" s="1132"/>
      <c r="K267" s="1132"/>
      <c r="L267" s="1130"/>
      <c r="N267" s="1133">
        <f t="shared" si="5"/>
        <v>0</v>
      </c>
      <c r="O267" s="1134">
        <f t="shared" si="6"/>
        <v>0</v>
      </c>
      <c r="P267" s="1134">
        <f>O267/'1.5 Universal Data'!$F$35</f>
        <v>0</v>
      </c>
      <c r="Q267" s="266"/>
      <c r="R267" s="266"/>
      <c r="S267" s="266"/>
      <c r="T267" s="266"/>
      <c r="U267" s="266"/>
      <c r="V267" s="266"/>
      <c r="W267" s="266"/>
      <c r="X267" s="266"/>
      <c r="Y267" s="266"/>
      <c r="Z267" s="266"/>
      <c r="AA267" s="266"/>
      <c r="AB267" s="266"/>
      <c r="AC267" s="266"/>
      <c r="AD267" s="266"/>
      <c r="AE267" s="266"/>
    </row>
    <row r="268" spans="2:31" ht="13.5">
      <c r="B268" s="1129">
        <f t="shared" si="4"/>
        <v>-1</v>
      </c>
      <c r="D268" s="1130"/>
      <c r="E268" s="1130"/>
      <c r="F268" s="1131"/>
      <c r="G268" s="1130"/>
      <c r="H268" s="1130"/>
      <c r="I268" s="1130"/>
      <c r="J268" s="1132"/>
      <c r="K268" s="1132"/>
      <c r="L268" s="1130"/>
      <c r="N268" s="1133">
        <f t="shared" si="5"/>
        <v>0</v>
      </c>
      <c r="O268" s="1134">
        <f t="shared" si="6"/>
        <v>0</v>
      </c>
      <c r="P268" s="1134">
        <f>O268/'1.5 Universal Data'!$F$35</f>
        <v>0</v>
      </c>
      <c r="Q268" s="266"/>
      <c r="R268" s="266"/>
      <c r="S268" s="266"/>
      <c r="T268" s="266"/>
      <c r="U268" s="266"/>
      <c r="V268" s="266"/>
      <c r="W268" s="266"/>
      <c r="X268" s="266"/>
      <c r="Y268" s="266"/>
      <c r="Z268" s="266"/>
      <c r="AA268" s="266"/>
      <c r="AB268" s="266"/>
      <c r="AC268" s="266"/>
      <c r="AD268" s="266"/>
      <c r="AE268" s="266"/>
    </row>
    <row r="269" spans="2:31" ht="13.5">
      <c r="B269" s="1129">
        <f t="shared" si="4"/>
        <v>-1</v>
      </c>
      <c r="D269" s="1130"/>
      <c r="E269" s="1130"/>
      <c r="F269" s="1131"/>
      <c r="G269" s="1130"/>
      <c r="H269" s="1130"/>
      <c r="I269" s="1130"/>
      <c r="J269" s="1132"/>
      <c r="K269" s="1132"/>
      <c r="L269" s="1130"/>
      <c r="N269" s="1133">
        <f t="shared" si="5"/>
        <v>0</v>
      </c>
      <c r="O269" s="1134">
        <f t="shared" si="6"/>
        <v>0</v>
      </c>
      <c r="P269" s="1134">
        <f>O269/'1.5 Universal Data'!$F$35</f>
        <v>0</v>
      </c>
      <c r="Q269" s="266"/>
      <c r="R269" s="266"/>
      <c r="S269" s="266"/>
      <c r="T269" s="266"/>
      <c r="U269" s="266"/>
      <c r="V269" s="266"/>
      <c r="W269" s="266"/>
      <c r="X269" s="266"/>
      <c r="Y269" s="266"/>
      <c r="Z269" s="266"/>
      <c r="AA269" s="266"/>
      <c r="AB269" s="266"/>
      <c r="AC269" s="266"/>
      <c r="AD269" s="266"/>
      <c r="AE269" s="266"/>
    </row>
    <row r="270" spans="2:31" ht="13.5">
      <c r="B270" s="1129">
        <f t="shared" si="4"/>
        <v>-1</v>
      </c>
      <c r="D270" s="1130"/>
      <c r="E270" s="1130"/>
      <c r="F270" s="1131"/>
      <c r="G270" s="1130"/>
      <c r="H270" s="1130"/>
      <c r="I270" s="1130"/>
      <c r="J270" s="1132"/>
      <c r="K270" s="1132"/>
      <c r="L270" s="1130"/>
      <c r="N270" s="1133">
        <f t="shared" si="5"/>
        <v>0</v>
      </c>
      <c r="O270" s="1134">
        <f t="shared" si="6"/>
        <v>0</v>
      </c>
      <c r="P270" s="1134">
        <f>O270/'1.5 Universal Data'!$F$35</f>
        <v>0</v>
      </c>
      <c r="Q270" s="266"/>
      <c r="R270" s="266"/>
      <c r="S270" s="266"/>
      <c r="T270" s="266"/>
      <c r="U270" s="266"/>
      <c r="V270" s="266"/>
      <c r="W270" s="266"/>
      <c r="X270" s="266"/>
      <c r="Y270" s="266"/>
      <c r="Z270" s="266"/>
      <c r="AA270" s="266"/>
      <c r="AB270" s="266"/>
      <c r="AC270" s="266"/>
      <c r="AD270" s="266"/>
      <c r="AE270" s="266"/>
    </row>
    <row r="271" spans="2:31" ht="13.5">
      <c r="B271" s="1129">
        <f t="shared" si="4"/>
        <v>-1</v>
      </c>
      <c r="D271" s="1130"/>
      <c r="E271" s="1130"/>
      <c r="F271" s="1131"/>
      <c r="G271" s="1130"/>
      <c r="H271" s="1130"/>
      <c r="I271" s="1130"/>
      <c r="J271" s="1132"/>
      <c r="K271" s="1132"/>
      <c r="L271" s="1130"/>
      <c r="N271" s="1133">
        <f t="shared" si="5"/>
        <v>0</v>
      </c>
      <c r="O271" s="1134">
        <f t="shared" si="6"/>
        <v>0</v>
      </c>
      <c r="P271" s="1134">
        <f>O271/'1.5 Universal Data'!$F$35</f>
        <v>0</v>
      </c>
      <c r="Q271" s="266"/>
      <c r="R271" s="266"/>
      <c r="S271" s="266"/>
      <c r="T271" s="266"/>
      <c r="U271" s="266"/>
      <c r="V271" s="266"/>
      <c r="W271" s="266"/>
      <c r="X271" s="266"/>
      <c r="Y271" s="266"/>
      <c r="Z271" s="266"/>
      <c r="AA271" s="266"/>
      <c r="AB271" s="266"/>
      <c r="AC271" s="266"/>
      <c r="AD271" s="266"/>
      <c r="AE271" s="266"/>
    </row>
    <row r="272" spans="2:31" ht="13.5">
      <c r="B272" s="1129">
        <f t="shared" si="4"/>
        <v>-1</v>
      </c>
      <c r="D272" s="1130"/>
      <c r="E272" s="1130"/>
      <c r="F272" s="1131"/>
      <c r="G272" s="1130"/>
      <c r="H272" s="1130"/>
      <c r="I272" s="1130"/>
      <c r="J272" s="1132"/>
      <c r="K272" s="1132"/>
      <c r="L272" s="1130"/>
      <c r="N272" s="1133">
        <f t="shared" si="5"/>
        <v>0</v>
      </c>
      <c r="O272" s="1134">
        <f t="shared" si="6"/>
        <v>0</v>
      </c>
      <c r="P272" s="1134">
        <f>O272/'1.5 Universal Data'!$F$35</f>
        <v>0</v>
      </c>
      <c r="Q272" s="266"/>
      <c r="R272" s="266"/>
      <c r="S272" s="266"/>
      <c r="T272" s="266"/>
      <c r="U272" s="266"/>
      <c r="V272" s="266"/>
      <c r="W272" s="266"/>
      <c r="X272" s="266"/>
      <c r="Y272" s="266"/>
      <c r="Z272" s="266"/>
      <c r="AA272" s="266"/>
      <c r="AB272" s="266"/>
      <c r="AC272" s="266"/>
      <c r="AD272" s="266"/>
      <c r="AE272" s="266"/>
    </row>
    <row r="273" spans="2:31" ht="13.5">
      <c r="B273" s="1129">
        <f t="shared" si="4"/>
        <v>-1</v>
      </c>
      <c r="D273" s="1130"/>
      <c r="E273" s="1130"/>
      <c r="F273" s="1131"/>
      <c r="G273" s="1130"/>
      <c r="H273" s="1130"/>
      <c r="I273" s="1130"/>
      <c r="J273" s="1132"/>
      <c r="K273" s="1132"/>
      <c r="L273" s="1130"/>
      <c r="N273" s="1133">
        <f t="shared" si="5"/>
        <v>0</v>
      </c>
      <c r="O273" s="1134">
        <f t="shared" si="6"/>
        <v>0</v>
      </c>
      <c r="P273" s="1134">
        <f>O273/'1.5 Universal Data'!$F$35</f>
        <v>0</v>
      </c>
      <c r="Q273" s="266"/>
      <c r="R273" s="266"/>
      <c r="S273" s="266"/>
      <c r="T273" s="266"/>
      <c r="U273" s="266"/>
      <c r="V273" s="266"/>
      <c r="W273" s="266"/>
      <c r="X273" s="266"/>
      <c r="Y273" s="266"/>
      <c r="Z273" s="266"/>
      <c r="AA273" s="266"/>
      <c r="AB273" s="266"/>
      <c r="AC273" s="266"/>
      <c r="AD273" s="266"/>
      <c r="AE273" s="266"/>
    </row>
    <row r="274" spans="2:31" ht="13.5">
      <c r="B274" s="1129">
        <f t="shared" si="4"/>
        <v>-1</v>
      </c>
      <c r="D274" s="1130"/>
      <c r="E274" s="1130"/>
      <c r="F274" s="1131"/>
      <c r="G274" s="1130"/>
      <c r="H274" s="1130"/>
      <c r="I274" s="1130"/>
      <c r="J274" s="1132"/>
      <c r="K274" s="1132"/>
      <c r="L274" s="1130"/>
      <c r="N274" s="1133">
        <f t="shared" si="5"/>
        <v>0</v>
      </c>
      <c r="O274" s="1134">
        <f t="shared" si="6"/>
        <v>0</v>
      </c>
      <c r="P274" s="1134">
        <f>O274/'1.5 Universal Data'!$F$35</f>
        <v>0</v>
      </c>
      <c r="Q274" s="266"/>
      <c r="R274" s="266"/>
      <c r="S274" s="266"/>
      <c r="T274" s="266"/>
      <c r="U274" s="266"/>
      <c r="V274" s="266"/>
      <c r="W274" s="266"/>
      <c r="X274" s="266"/>
      <c r="Y274" s="266"/>
      <c r="Z274" s="266"/>
      <c r="AA274" s="266"/>
      <c r="AB274" s="266"/>
      <c r="AC274" s="266"/>
      <c r="AD274" s="266"/>
      <c r="AE274" s="266"/>
    </row>
    <row r="275" spans="2:31" ht="13.5">
      <c r="B275" s="1129">
        <f t="shared" si="4"/>
        <v>-1</v>
      </c>
      <c r="D275" s="1130"/>
      <c r="E275" s="1130"/>
      <c r="F275" s="1131"/>
      <c r="G275" s="1130"/>
      <c r="H275" s="1130"/>
      <c r="I275" s="1130"/>
      <c r="J275" s="1132"/>
      <c r="K275" s="1132"/>
      <c r="L275" s="1130"/>
      <c r="N275" s="1133">
        <f t="shared" si="5"/>
        <v>0</v>
      </c>
      <c r="O275" s="1134">
        <f t="shared" si="6"/>
        <v>0</v>
      </c>
      <c r="P275" s="1134">
        <f>O275/'1.5 Universal Data'!$F$35</f>
        <v>0</v>
      </c>
      <c r="Q275" s="266"/>
      <c r="R275" s="266"/>
      <c r="S275" s="266"/>
      <c r="T275" s="266"/>
      <c r="U275" s="266"/>
      <c r="V275" s="266"/>
      <c r="W275" s="266"/>
      <c r="X275" s="266"/>
      <c r="Y275" s="266"/>
      <c r="Z275" s="266"/>
      <c r="AA275" s="266"/>
      <c r="AB275" s="266"/>
      <c r="AC275" s="266"/>
      <c r="AD275" s="266"/>
      <c r="AE275" s="266"/>
    </row>
    <row r="276" spans="2:31" ht="13.5">
      <c r="B276" s="1129">
        <f t="shared" si="4"/>
        <v>-1</v>
      </c>
      <c r="D276" s="1130"/>
      <c r="E276" s="1130"/>
      <c r="F276" s="1131"/>
      <c r="G276" s="1130"/>
      <c r="H276" s="1130"/>
      <c r="I276" s="1130"/>
      <c r="J276" s="1132"/>
      <c r="K276" s="1132"/>
      <c r="L276" s="1130"/>
      <c r="N276" s="1133">
        <f t="shared" si="5"/>
        <v>0</v>
      </c>
      <c r="O276" s="1134">
        <f t="shared" si="6"/>
        <v>0</v>
      </c>
      <c r="P276" s="1134">
        <f>O276/'1.5 Universal Data'!$F$35</f>
        <v>0</v>
      </c>
      <c r="Q276" s="266"/>
      <c r="R276" s="266"/>
      <c r="S276" s="266"/>
      <c r="T276" s="266"/>
      <c r="U276" s="266"/>
      <c r="V276" s="266"/>
      <c r="W276" s="266"/>
      <c r="X276" s="266"/>
      <c r="Y276" s="266"/>
      <c r="Z276" s="266"/>
      <c r="AA276" s="266"/>
      <c r="AB276" s="266"/>
      <c r="AC276" s="266"/>
      <c r="AD276" s="266"/>
      <c r="AE276" s="266"/>
    </row>
    <row r="277" spans="2:31" ht="13.5">
      <c r="B277" s="1129">
        <f t="shared" si="4"/>
        <v>-1</v>
      </c>
      <c r="D277" s="1130"/>
      <c r="E277" s="1130"/>
      <c r="F277" s="1131"/>
      <c r="G277" s="1130"/>
      <c r="H277" s="1130"/>
      <c r="I277" s="1130"/>
      <c r="J277" s="1132"/>
      <c r="K277" s="1132"/>
      <c r="L277" s="1130"/>
      <c r="N277" s="1133">
        <f t="shared" si="5"/>
        <v>0</v>
      </c>
      <c r="O277" s="1134">
        <f t="shared" si="6"/>
        <v>0</v>
      </c>
      <c r="P277" s="1134">
        <f>O277/'1.5 Universal Data'!$F$35</f>
        <v>0</v>
      </c>
      <c r="Q277" s="266"/>
      <c r="R277" s="266"/>
      <c r="S277" s="266"/>
      <c r="T277" s="266"/>
      <c r="U277" s="266"/>
      <c r="V277" s="266"/>
      <c r="W277" s="266"/>
      <c r="X277" s="266"/>
      <c r="Y277" s="266"/>
      <c r="Z277" s="266"/>
      <c r="AA277" s="266"/>
      <c r="AB277" s="266"/>
      <c r="AC277" s="266"/>
      <c r="AD277" s="266"/>
      <c r="AE277" s="266"/>
    </row>
    <row r="278" spans="2:31" ht="13.5">
      <c r="B278" s="1129">
        <f t="shared" si="4"/>
        <v>-1</v>
      </c>
      <c r="D278" s="1130"/>
      <c r="E278" s="1130"/>
      <c r="F278" s="1131"/>
      <c r="G278" s="1130"/>
      <c r="H278" s="1130"/>
      <c r="I278" s="1130"/>
      <c r="J278" s="1132"/>
      <c r="K278" s="1132"/>
      <c r="L278" s="1130"/>
      <c r="N278" s="1133">
        <f t="shared" si="5"/>
        <v>0</v>
      </c>
      <c r="O278" s="1134">
        <f t="shared" si="6"/>
        <v>0</v>
      </c>
      <c r="P278" s="1134">
        <f>O278/'1.5 Universal Data'!$F$35</f>
        <v>0</v>
      </c>
      <c r="Q278" s="266"/>
      <c r="R278" s="266"/>
      <c r="S278" s="266"/>
      <c r="T278" s="266"/>
      <c r="U278" s="266"/>
      <c r="V278" s="266"/>
      <c r="W278" s="266"/>
      <c r="X278" s="266"/>
      <c r="Y278" s="266"/>
      <c r="Z278" s="266"/>
      <c r="AA278" s="266"/>
      <c r="AB278" s="266"/>
      <c r="AC278" s="266"/>
      <c r="AD278" s="266"/>
      <c r="AE278" s="266"/>
    </row>
    <row r="279" spans="2:31" ht="13.5">
      <c r="B279" s="1129">
        <f t="shared" si="4"/>
        <v>-1</v>
      </c>
      <c r="D279" s="1130"/>
      <c r="E279" s="1130"/>
      <c r="F279" s="1131"/>
      <c r="G279" s="1130"/>
      <c r="H279" s="1130"/>
      <c r="I279" s="1130"/>
      <c r="J279" s="1132"/>
      <c r="K279" s="1132"/>
      <c r="L279" s="1130"/>
      <c r="N279" s="1133">
        <f t="shared" si="5"/>
        <v>0</v>
      </c>
      <c r="O279" s="1134">
        <f t="shared" si="6"/>
        <v>0</v>
      </c>
      <c r="P279" s="1134">
        <f>O279/'1.5 Universal Data'!$F$35</f>
        <v>0</v>
      </c>
      <c r="Q279" s="266"/>
      <c r="R279" s="266"/>
      <c r="S279" s="266"/>
      <c r="T279" s="266"/>
      <c r="U279" s="266"/>
      <c r="V279" s="266"/>
      <c r="W279" s="266"/>
      <c r="X279" s="266"/>
      <c r="Y279" s="266"/>
      <c r="Z279" s="266"/>
      <c r="AA279" s="266"/>
      <c r="AB279" s="266"/>
      <c r="AC279" s="266"/>
      <c r="AD279" s="266"/>
      <c r="AE279" s="266"/>
    </row>
    <row r="280" spans="2:31" ht="13.5">
      <c r="B280" s="1129">
        <f t="shared" si="4"/>
        <v>-1</v>
      </c>
      <c r="D280" s="1130"/>
      <c r="E280" s="1130"/>
      <c r="F280" s="1131"/>
      <c r="G280" s="1130"/>
      <c r="H280" s="1130"/>
      <c r="I280" s="1130"/>
      <c r="J280" s="1132"/>
      <c r="K280" s="1132"/>
      <c r="L280" s="1130"/>
      <c r="N280" s="1133">
        <f t="shared" si="5"/>
        <v>0</v>
      </c>
      <c r="O280" s="1134">
        <f t="shared" si="6"/>
        <v>0</v>
      </c>
      <c r="P280" s="1134">
        <f>O280/'1.5 Universal Data'!$F$35</f>
        <v>0</v>
      </c>
      <c r="Q280" s="266"/>
      <c r="R280" s="266"/>
      <c r="S280" s="266"/>
      <c r="T280" s="266"/>
      <c r="U280" s="266"/>
      <c r="V280" s="266"/>
      <c r="W280" s="266"/>
      <c r="X280" s="266"/>
      <c r="Y280" s="266"/>
      <c r="Z280" s="266"/>
      <c r="AA280" s="266"/>
      <c r="AB280" s="266"/>
      <c r="AC280" s="266"/>
      <c r="AD280" s="266"/>
      <c r="AE280" s="266"/>
    </row>
    <row r="281" spans="2:31" ht="13.5">
      <c r="B281" s="1129">
        <f t="shared" si="4"/>
        <v>-1</v>
      </c>
      <c r="D281" s="1130"/>
      <c r="E281" s="1130"/>
      <c r="F281" s="1131"/>
      <c r="G281" s="1130"/>
      <c r="H281" s="1130"/>
      <c r="I281" s="1130"/>
      <c r="J281" s="1132"/>
      <c r="K281" s="1132"/>
      <c r="L281" s="1130"/>
      <c r="N281" s="1133">
        <f t="shared" si="5"/>
        <v>0</v>
      </c>
      <c r="O281" s="1134">
        <f t="shared" si="6"/>
        <v>0</v>
      </c>
      <c r="P281" s="1134">
        <f>O281/'1.5 Universal Data'!$F$35</f>
        <v>0</v>
      </c>
      <c r="Q281" s="266"/>
      <c r="R281" s="266"/>
      <c r="S281" s="266"/>
      <c r="T281" s="266"/>
      <c r="U281" s="266"/>
      <c r="V281" s="266"/>
      <c r="W281" s="266"/>
      <c r="X281" s="266"/>
      <c r="Y281" s="266"/>
      <c r="Z281" s="266"/>
      <c r="AA281" s="266"/>
      <c r="AB281" s="266"/>
      <c r="AC281" s="266"/>
      <c r="AD281" s="266"/>
      <c r="AE281" s="266"/>
    </row>
    <row r="282" spans="2:31" ht="13.5">
      <c r="B282" s="1129">
        <f t="shared" si="4"/>
        <v>-1</v>
      </c>
      <c r="D282" s="1130"/>
      <c r="E282" s="1130"/>
      <c r="F282" s="1131"/>
      <c r="G282" s="1130"/>
      <c r="H282" s="1130"/>
      <c r="I282" s="1130"/>
      <c r="J282" s="1132"/>
      <c r="K282" s="1132"/>
      <c r="L282" s="1130"/>
      <c r="N282" s="1133">
        <f t="shared" si="5"/>
        <v>0</v>
      </c>
      <c r="O282" s="1134">
        <f t="shared" si="6"/>
        <v>0</v>
      </c>
      <c r="P282" s="1134">
        <f>O282/'1.5 Universal Data'!$F$35</f>
        <v>0</v>
      </c>
      <c r="Q282" s="266"/>
      <c r="R282" s="266"/>
      <c r="S282" s="266"/>
      <c r="T282" s="266"/>
      <c r="U282" s="266"/>
      <c r="V282" s="266"/>
      <c r="W282" s="266"/>
      <c r="X282" s="266"/>
      <c r="Y282" s="266"/>
      <c r="Z282" s="266"/>
      <c r="AA282" s="266"/>
      <c r="AB282" s="266"/>
      <c r="AC282" s="266"/>
      <c r="AD282" s="266"/>
      <c r="AE282" s="266"/>
    </row>
    <row r="283" spans="2:31" ht="13.5">
      <c r="B283" s="1129">
        <f t="shared" si="4"/>
        <v>-1</v>
      </c>
      <c r="D283" s="1130"/>
      <c r="E283" s="1130"/>
      <c r="F283" s="1131"/>
      <c r="G283" s="1130"/>
      <c r="H283" s="1130"/>
      <c r="I283" s="1130"/>
      <c r="J283" s="1132"/>
      <c r="K283" s="1132"/>
      <c r="L283" s="1130"/>
      <c r="N283" s="1133">
        <f t="shared" si="5"/>
        <v>0</v>
      </c>
      <c r="O283" s="1134">
        <f t="shared" si="6"/>
        <v>0</v>
      </c>
      <c r="P283" s="1134">
        <f>O283/'1.5 Universal Data'!$F$35</f>
        <v>0</v>
      </c>
      <c r="Q283" s="266"/>
      <c r="R283" s="266"/>
      <c r="S283" s="266"/>
      <c r="T283" s="266"/>
      <c r="U283" s="266"/>
      <c r="V283" s="266"/>
      <c r="W283" s="266"/>
      <c r="X283" s="266"/>
      <c r="Y283" s="266"/>
      <c r="Z283" s="266"/>
      <c r="AA283" s="266"/>
      <c r="AB283" s="266"/>
      <c r="AC283" s="266"/>
      <c r="AD283" s="266"/>
      <c r="AE283" s="266"/>
    </row>
    <row r="284" spans="2:31" ht="13.5">
      <c r="B284" s="1129">
        <f t="shared" si="4"/>
        <v>-1</v>
      </c>
      <c r="D284" s="1130"/>
      <c r="E284" s="1130"/>
      <c r="F284" s="1131"/>
      <c r="G284" s="1130"/>
      <c r="H284" s="1130"/>
      <c r="I284" s="1130"/>
      <c r="J284" s="1132"/>
      <c r="K284" s="1132"/>
      <c r="L284" s="1130"/>
      <c r="N284" s="1133">
        <f t="shared" si="5"/>
        <v>0</v>
      </c>
      <c r="O284" s="1134">
        <f t="shared" si="6"/>
        <v>0</v>
      </c>
      <c r="P284" s="1134">
        <f>O284/'1.5 Universal Data'!$F$35</f>
        <v>0</v>
      </c>
      <c r="Q284" s="266"/>
      <c r="R284" s="266"/>
      <c r="S284" s="266"/>
      <c r="T284" s="266"/>
      <c r="U284" s="266"/>
      <c r="V284" s="266"/>
      <c r="W284" s="266"/>
      <c r="X284" s="266"/>
      <c r="Y284" s="266"/>
      <c r="Z284" s="266"/>
      <c r="AA284" s="266"/>
      <c r="AB284" s="266"/>
      <c r="AC284" s="266"/>
      <c r="AD284" s="266"/>
      <c r="AE284" s="266"/>
    </row>
    <row r="285" spans="2:31" ht="13.5">
      <c r="B285" s="1129">
        <f t="shared" si="4"/>
        <v>-1</v>
      </c>
      <c r="D285" s="1130"/>
      <c r="E285" s="1130"/>
      <c r="F285" s="1131"/>
      <c r="G285" s="1130"/>
      <c r="H285" s="1130"/>
      <c r="I285" s="1130"/>
      <c r="J285" s="1132"/>
      <c r="K285" s="1132"/>
      <c r="L285" s="1130"/>
      <c r="N285" s="1133">
        <f t="shared" si="5"/>
        <v>0</v>
      </c>
      <c r="O285" s="1134">
        <f t="shared" si="6"/>
        <v>0</v>
      </c>
      <c r="P285" s="1134">
        <f>O285/'1.5 Universal Data'!$F$35</f>
        <v>0</v>
      </c>
      <c r="Q285" s="266"/>
      <c r="R285" s="266"/>
      <c r="S285" s="266"/>
      <c r="T285" s="266"/>
      <c r="U285" s="266"/>
      <c r="V285" s="266"/>
      <c r="W285" s="266"/>
      <c r="X285" s="266"/>
      <c r="Y285" s="266"/>
      <c r="Z285" s="266"/>
      <c r="AA285" s="266"/>
      <c r="AB285" s="266"/>
      <c r="AC285" s="266"/>
      <c r="AD285" s="266"/>
      <c r="AE285" s="266"/>
    </row>
    <row r="286" spans="2:31" ht="13.5">
      <c r="B286" s="1129">
        <f t="shared" si="4"/>
        <v>-1</v>
      </c>
      <c r="D286" s="1130"/>
      <c r="E286" s="1130"/>
      <c r="F286" s="1131"/>
      <c r="G286" s="1130"/>
      <c r="H286" s="1130"/>
      <c r="I286" s="1130"/>
      <c r="J286" s="1132"/>
      <c r="K286" s="1132"/>
      <c r="L286" s="1130"/>
      <c r="N286" s="1133">
        <f t="shared" si="5"/>
        <v>0</v>
      </c>
      <c r="O286" s="1134">
        <f t="shared" si="6"/>
        <v>0</v>
      </c>
      <c r="P286" s="1134">
        <f>O286/'1.5 Universal Data'!$F$35</f>
        <v>0</v>
      </c>
      <c r="Q286" s="266"/>
      <c r="R286" s="266"/>
      <c r="S286" s="266"/>
      <c r="T286" s="266"/>
      <c r="U286" s="266"/>
      <c r="V286" s="266"/>
      <c r="W286" s="266"/>
      <c r="X286" s="266"/>
      <c r="Y286" s="266"/>
      <c r="Z286" s="266"/>
      <c r="AA286" s="266"/>
      <c r="AB286" s="266"/>
      <c r="AC286" s="266"/>
      <c r="AD286" s="266"/>
      <c r="AE286" s="266"/>
    </row>
    <row r="287" spans="2:31" ht="13.5">
      <c r="B287" s="1129">
        <f t="shared" si="4"/>
        <v>-1</v>
      </c>
      <c r="D287" s="1130"/>
      <c r="E287" s="1130"/>
      <c r="F287" s="1131"/>
      <c r="G287" s="1130"/>
      <c r="H287" s="1130"/>
      <c r="I287" s="1130"/>
      <c r="J287" s="1132"/>
      <c r="K287" s="1132"/>
      <c r="L287" s="1130"/>
      <c r="N287" s="1133">
        <f t="shared" si="5"/>
        <v>0</v>
      </c>
      <c r="O287" s="1134">
        <f t="shared" si="6"/>
        <v>0</v>
      </c>
      <c r="P287" s="1134">
        <f>O287/'1.5 Universal Data'!$F$35</f>
        <v>0</v>
      </c>
      <c r="Q287" s="266"/>
      <c r="R287" s="266"/>
      <c r="S287" s="266"/>
      <c r="T287" s="266"/>
      <c r="U287" s="266"/>
      <c r="V287" s="266"/>
      <c r="W287" s="266"/>
      <c r="X287" s="266"/>
      <c r="Y287" s="266"/>
      <c r="Z287" s="266"/>
      <c r="AA287" s="266"/>
      <c r="AB287" s="266"/>
      <c r="AC287" s="266"/>
      <c r="AD287" s="266"/>
      <c r="AE287" s="266"/>
    </row>
    <row r="288" spans="2:31" ht="13.5">
      <c r="B288" s="1129">
        <f t="shared" si="4"/>
        <v>-1</v>
      </c>
      <c r="D288" s="1130"/>
      <c r="E288" s="1130"/>
      <c r="F288" s="1131"/>
      <c r="G288" s="1130"/>
      <c r="H288" s="1130"/>
      <c r="I288" s="1130"/>
      <c r="J288" s="1132"/>
      <c r="K288" s="1132"/>
      <c r="L288" s="1130"/>
      <c r="N288" s="1133">
        <f t="shared" si="5"/>
        <v>0</v>
      </c>
      <c r="O288" s="1134">
        <f t="shared" si="6"/>
        <v>0</v>
      </c>
      <c r="P288" s="1134">
        <f>O288/'1.5 Universal Data'!$F$35</f>
        <v>0</v>
      </c>
      <c r="Q288" s="266"/>
      <c r="R288" s="266"/>
      <c r="S288" s="266"/>
      <c r="T288" s="266"/>
      <c r="U288" s="266"/>
      <c r="V288" s="266"/>
      <c r="W288" s="266"/>
      <c r="X288" s="266"/>
      <c r="Y288" s="266"/>
      <c r="Z288" s="266"/>
      <c r="AA288" s="266"/>
      <c r="AB288" s="266"/>
      <c r="AC288" s="266"/>
      <c r="AD288" s="266"/>
      <c r="AE288" s="266"/>
    </row>
    <row r="289" spans="2:31" ht="13.5">
      <c r="B289" s="1129">
        <f t="shared" si="4"/>
        <v>-1</v>
      </c>
      <c r="D289" s="1130"/>
      <c r="E289" s="1130"/>
      <c r="F289" s="1131"/>
      <c r="G289" s="1130"/>
      <c r="H289" s="1130"/>
      <c r="I289" s="1130"/>
      <c r="J289" s="1132"/>
      <c r="K289" s="1132"/>
      <c r="L289" s="1130"/>
      <c r="N289" s="1133">
        <f t="shared" si="5"/>
        <v>0</v>
      </c>
      <c r="O289" s="1134">
        <f t="shared" si="6"/>
        <v>0</v>
      </c>
      <c r="P289" s="1134">
        <f>O289/'1.5 Universal Data'!$F$35</f>
        <v>0</v>
      </c>
      <c r="Q289" s="266"/>
      <c r="R289" s="266"/>
      <c r="S289" s="266"/>
      <c r="T289" s="266"/>
      <c r="U289" s="266"/>
      <c r="V289" s="266"/>
      <c r="W289" s="266"/>
      <c r="X289" s="266"/>
      <c r="Y289" s="266"/>
      <c r="Z289" s="266"/>
      <c r="AA289" s="266"/>
      <c r="AB289" s="266"/>
      <c r="AC289" s="266"/>
      <c r="AD289" s="266"/>
      <c r="AE289" s="266"/>
    </row>
    <row r="290" spans="2:31" ht="13.5">
      <c r="B290" s="1129">
        <f t="shared" si="4"/>
        <v>-1</v>
      </c>
      <c r="D290" s="1130"/>
      <c r="E290" s="1130"/>
      <c r="F290" s="1131"/>
      <c r="G290" s="1130"/>
      <c r="H290" s="1130"/>
      <c r="I290" s="1130"/>
      <c r="J290" s="1132"/>
      <c r="K290" s="1132"/>
      <c r="L290" s="1130"/>
      <c r="N290" s="1133">
        <f t="shared" si="5"/>
        <v>0</v>
      </c>
      <c r="O290" s="1134">
        <f t="shared" si="6"/>
        <v>0</v>
      </c>
      <c r="P290" s="1134">
        <f>O290/'1.5 Universal Data'!$F$35</f>
        <v>0</v>
      </c>
      <c r="Q290" s="266"/>
      <c r="R290" s="266"/>
      <c r="S290" s="266"/>
      <c r="T290" s="266"/>
      <c r="U290" s="266"/>
      <c r="V290" s="266"/>
      <c r="W290" s="266"/>
      <c r="X290" s="266"/>
      <c r="Y290" s="266"/>
      <c r="Z290" s="266"/>
      <c r="AA290" s="266"/>
      <c r="AB290" s="266"/>
      <c r="AC290" s="266"/>
      <c r="AD290" s="266"/>
      <c r="AE290" s="266"/>
    </row>
    <row r="291" spans="2:31" ht="13.5">
      <c r="B291" s="1129">
        <f t="shared" si="4"/>
        <v>-1</v>
      </c>
      <c r="D291" s="1130"/>
      <c r="E291" s="1130"/>
      <c r="F291" s="1131"/>
      <c r="G291" s="1130"/>
      <c r="H291" s="1130"/>
      <c r="I291" s="1130"/>
      <c r="J291" s="1132"/>
      <c r="K291" s="1132"/>
      <c r="L291" s="1130"/>
      <c r="N291" s="1133">
        <f t="shared" si="5"/>
        <v>0</v>
      </c>
      <c r="O291" s="1134">
        <f t="shared" si="6"/>
        <v>0</v>
      </c>
      <c r="P291" s="1134">
        <f>O291/'1.5 Universal Data'!$F$35</f>
        <v>0</v>
      </c>
      <c r="Q291" s="266"/>
      <c r="R291" s="266"/>
      <c r="S291" s="266"/>
      <c r="T291" s="266"/>
      <c r="U291" s="266"/>
      <c r="V291" s="266"/>
      <c r="W291" s="266"/>
      <c r="X291" s="266"/>
      <c r="Y291" s="266"/>
      <c r="Z291" s="266"/>
      <c r="AA291" s="266"/>
      <c r="AB291" s="266"/>
      <c r="AC291" s="266"/>
      <c r="AD291" s="266"/>
      <c r="AE291" s="266"/>
    </row>
    <row r="292" spans="2:31" ht="13.5">
      <c r="B292" s="1129">
        <f t="shared" si="4"/>
        <v>-1</v>
      </c>
      <c r="D292" s="1130"/>
      <c r="E292" s="1130"/>
      <c r="F292" s="1131"/>
      <c r="G292" s="1130"/>
      <c r="H292" s="1130"/>
      <c r="I292" s="1130"/>
      <c r="J292" s="1132"/>
      <c r="K292" s="1132"/>
      <c r="L292" s="1130"/>
      <c r="N292" s="1133">
        <f t="shared" si="5"/>
        <v>0</v>
      </c>
      <c r="O292" s="1134">
        <f t="shared" si="6"/>
        <v>0</v>
      </c>
      <c r="P292" s="1134">
        <f>O292/'1.5 Universal Data'!$F$35</f>
        <v>0</v>
      </c>
      <c r="Q292" s="266"/>
      <c r="R292" s="266"/>
      <c r="S292" s="266"/>
      <c r="T292" s="266"/>
      <c r="U292" s="266"/>
      <c r="V292" s="266"/>
      <c r="W292" s="266"/>
      <c r="X292" s="266"/>
      <c r="Y292" s="266"/>
      <c r="Z292" s="266"/>
      <c r="AA292" s="266"/>
      <c r="AB292" s="266"/>
      <c r="AC292" s="266"/>
      <c r="AD292" s="266"/>
      <c r="AE292" s="266"/>
    </row>
    <row r="293" spans="2:31" ht="13.5">
      <c r="B293" s="1129">
        <f t="shared" si="4"/>
        <v>-1</v>
      </c>
      <c r="D293" s="1130"/>
      <c r="E293" s="1130"/>
      <c r="F293" s="1131"/>
      <c r="G293" s="1130"/>
      <c r="H293" s="1130"/>
      <c r="I293" s="1130"/>
      <c r="J293" s="1132"/>
      <c r="K293" s="1132"/>
      <c r="L293" s="1130"/>
      <c r="N293" s="1133">
        <f t="shared" si="5"/>
        <v>0</v>
      </c>
      <c r="O293" s="1134">
        <f t="shared" si="6"/>
        <v>0</v>
      </c>
      <c r="P293" s="1134">
        <f>O293/'1.5 Universal Data'!$F$35</f>
        <v>0</v>
      </c>
      <c r="Q293" s="266"/>
      <c r="R293" s="266"/>
      <c r="S293" s="266"/>
      <c r="T293" s="266"/>
      <c r="U293" s="266"/>
      <c r="V293" s="266"/>
      <c r="W293" s="266"/>
      <c r="X293" s="266"/>
      <c r="Y293" s="266"/>
      <c r="Z293" s="266"/>
      <c r="AA293" s="266"/>
      <c r="AB293" s="266"/>
      <c r="AC293" s="266"/>
      <c r="AD293" s="266"/>
      <c r="AE293" s="266"/>
    </row>
    <row r="294" spans="2:31" ht="13.5">
      <c r="B294" s="1129">
        <f t="shared" si="4"/>
        <v>-1</v>
      </c>
      <c r="D294" s="1130"/>
      <c r="E294" s="1130"/>
      <c r="F294" s="1131"/>
      <c r="G294" s="1130"/>
      <c r="H294" s="1130"/>
      <c r="I294" s="1130"/>
      <c r="J294" s="1132"/>
      <c r="K294" s="1132"/>
      <c r="L294" s="1130"/>
      <c r="N294" s="1133">
        <f t="shared" si="5"/>
        <v>0</v>
      </c>
      <c r="O294" s="1134">
        <f t="shared" si="6"/>
        <v>0</v>
      </c>
      <c r="P294" s="1134">
        <f>O294/'1.5 Universal Data'!$F$35</f>
        <v>0</v>
      </c>
      <c r="Q294" s="266"/>
      <c r="R294" s="266"/>
      <c r="S294" s="266"/>
      <c r="T294" s="266"/>
      <c r="U294" s="266"/>
      <c r="V294" s="266"/>
      <c r="W294" s="266"/>
      <c r="X294" s="266"/>
      <c r="Y294" s="266"/>
      <c r="Z294" s="266"/>
      <c r="AA294" s="266"/>
      <c r="AB294" s="266"/>
      <c r="AC294" s="266"/>
      <c r="AD294" s="266"/>
      <c r="AE294" s="266"/>
    </row>
    <row r="295" spans="2:31" ht="13.5">
      <c r="B295" s="1129">
        <f t="shared" si="4"/>
        <v>-1</v>
      </c>
      <c r="D295" s="1130"/>
      <c r="E295" s="1130"/>
      <c r="F295" s="1131"/>
      <c r="G295" s="1130"/>
      <c r="H295" s="1130"/>
      <c r="I295" s="1130"/>
      <c r="J295" s="1132"/>
      <c r="K295" s="1132"/>
      <c r="L295" s="1130"/>
      <c r="N295" s="1133">
        <f t="shared" si="5"/>
        <v>0</v>
      </c>
      <c r="O295" s="1134">
        <f t="shared" si="6"/>
        <v>0</v>
      </c>
      <c r="P295" s="1134">
        <f>O295/'1.5 Universal Data'!$F$35</f>
        <v>0</v>
      </c>
      <c r="Q295" s="266"/>
      <c r="R295" s="266"/>
      <c r="S295" s="266"/>
      <c r="T295" s="266"/>
      <c r="U295" s="266"/>
      <c r="V295" s="266"/>
      <c r="W295" s="266"/>
      <c r="X295" s="266"/>
      <c r="Y295" s="266"/>
      <c r="Z295" s="266"/>
      <c r="AA295" s="266"/>
      <c r="AB295" s="266"/>
      <c r="AC295" s="266"/>
      <c r="AD295" s="266"/>
      <c r="AE295" s="266"/>
    </row>
    <row r="296" spans="2:31" ht="13.5">
      <c r="B296" s="1129">
        <f t="shared" si="4"/>
        <v>-1</v>
      </c>
      <c r="D296" s="1130"/>
      <c r="E296" s="1130"/>
      <c r="F296" s="1131"/>
      <c r="G296" s="1130"/>
      <c r="H296" s="1130"/>
      <c r="I296" s="1130"/>
      <c r="J296" s="1132"/>
      <c r="K296" s="1132"/>
      <c r="L296" s="1130"/>
      <c r="N296" s="1133">
        <f t="shared" si="5"/>
        <v>0</v>
      </c>
      <c r="O296" s="1134">
        <f t="shared" si="6"/>
        <v>0</v>
      </c>
      <c r="P296" s="1134">
        <f>O296/'1.5 Universal Data'!$F$35</f>
        <v>0</v>
      </c>
      <c r="Q296" s="266"/>
      <c r="R296" s="266"/>
      <c r="S296" s="266"/>
      <c r="T296" s="266"/>
      <c r="U296" s="266"/>
      <c r="V296" s="266"/>
      <c r="W296" s="266"/>
      <c r="X296" s="266"/>
      <c r="Y296" s="266"/>
      <c r="Z296" s="266"/>
      <c r="AA296" s="266"/>
      <c r="AB296" s="266"/>
      <c r="AC296" s="266"/>
      <c r="AD296" s="266"/>
      <c r="AE296" s="266"/>
    </row>
    <row r="297" spans="2:31" ht="13.5">
      <c r="B297" s="1129">
        <f t="shared" si="4"/>
        <v>-1</v>
      </c>
      <c r="D297" s="1130"/>
      <c r="E297" s="1130"/>
      <c r="F297" s="1131"/>
      <c r="G297" s="1130"/>
      <c r="H297" s="1130"/>
      <c r="I297" s="1130"/>
      <c r="J297" s="1132"/>
      <c r="K297" s="1132"/>
      <c r="L297" s="1130"/>
      <c r="N297" s="1133">
        <f t="shared" si="5"/>
        <v>0</v>
      </c>
      <c r="O297" s="1134">
        <f t="shared" si="6"/>
        <v>0</v>
      </c>
      <c r="P297" s="1134">
        <f>O297/'1.5 Universal Data'!$F$35</f>
        <v>0</v>
      </c>
      <c r="Q297" s="266"/>
      <c r="R297" s="266"/>
      <c r="S297" s="266"/>
      <c r="T297" s="266"/>
      <c r="U297" s="266"/>
      <c r="V297" s="266"/>
      <c r="W297" s="266"/>
      <c r="X297" s="266"/>
      <c r="Y297" s="266"/>
      <c r="Z297" s="266"/>
      <c r="AA297" s="266"/>
      <c r="AB297" s="266"/>
      <c r="AC297" s="266"/>
      <c r="AD297" s="266"/>
      <c r="AE297" s="266"/>
    </row>
    <row r="298" spans="2:31" ht="13.5">
      <c r="B298" s="1129">
        <f t="shared" si="4"/>
        <v>-1</v>
      </c>
      <c r="D298" s="1130"/>
      <c r="E298" s="1130"/>
      <c r="F298" s="1131"/>
      <c r="G298" s="1130"/>
      <c r="H298" s="1130"/>
      <c r="I298" s="1130"/>
      <c r="J298" s="1132"/>
      <c r="K298" s="1132"/>
      <c r="L298" s="1130"/>
      <c r="N298" s="1133">
        <f t="shared" si="5"/>
        <v>0</v>
      </c>
      <c r="O298" s="1134">
        <f t="shared" si="6"/>
        <v>0</v>
      </c>
      <c r="P298" s="1134">
        <f>O298/'1.5 Universal Data'!$F$35</f>
        <v>0</v>
      </c>
      <c r="Q298" s="266"/>
      <c r="R298" s="266"/>
      <c r="S298" s="266"/>
      <c r="T298" s="266"/>
      <c r="U298" s="266"/>
      <c r="V298" s="266"/>
      <c r="W298" s="266"/>
      <c r="X298" s="266"/>
      <c r="Y298" s="266"/>
      <c r="Z298" s="266"/>
      <c r="AA298" s="266"/>
      <c r="AB298" s="266"/>
      <c r="AC298" s="266"/>
      <c r="AD298" s="266"/>
      <c r="AE298" s="266"/>
    </row>
    <row r="299" spans="2:31" ht="13.5">
      <c r="B299" s="1129">
        <f t="shared" si="4"/>
        <v>-1</v>
      </c>
      <c r="D299" s="1130"/>
      <c r="E299" s="1130"/>
      <c r="F299" s="1131"/>
      <c r="G299" s="1130"/>
      <c r="H299" s="1130"/>
      <c r="I299" s="1130"/>
      <c r="J299" s="1132"/>
      <c r="K299" s="1132"/>
      <c r="L299" s="1130"/>
      <c r="N299" s="1133">
        <f t="shared" si="5"/>
        <v>0</v>
      </c>
      <c r="O299" s="1134">
        <f t="shared" si="6"/>
        <v>0</v>
      </c>
      <c r="P299" s="1134">
        <f>O299/'1.5 Universal Data'!$F$35</f>
        <v>0</v>
      </c>
      <c r="Q299" s="266"/>
      <c r="R299" s="266"/>
      <c r="S299" s="266"/>
      <c r="T299" s="266"/>
      <c r="U299" s="266"/>
      <c r="V299" s="266"/>
      <c r="W299" s="266"/>
      <c r="X299" s="266"/>
      <c r="Y299" s="266"/>
      <c r="Z299" s="266"/>
      <c r="AA299" s="266"/>
      <c r="AB299" s="266"/>
      <c r="AC299" s="266"/>
      <c r="AD299" s="266"/>
      <c r="AE299" s="266"/>
    </row>
    <row r="300" spans="2:31" ht="13.5">
      <c r="B300" s="1129">
        <f t="shared" si="4"/>
        <v>-1</v>
      </c>
      <c r="D300" s="1130"/>
      <c r="E300" s="1130"/>
      <c r="F300" s="1131"/>
      <c r="G300" s="1130"/>
      <c r="H300" s="1130"/>
      <c r="I300" s="1130"/>
      <c r="J300" s="1132"/>
      <c r="K300" s="1132"/>
      <c r="L300" s="1130"/>
      <c r="N300" s="1133">
        <f t="shared" si="5"/>
        <v>0</v>
      </c>
      <c r="O300" s="1134">
        <f t="shared" si="6"/>
        <v>0</v>
      </c>
      <c r="P300" s="1134">
        <f>O300/'1.5 Universal Data'!$F$35</f>
        <v>0</v>
      </c>
      <c r="Q300" s="266"/>
      <c r="R300" s="266"/>
      <c r="S300" s="266"/>
      <c r="T300" s="266"/>
      <c r="U300" s="266"/>
      <c r="V300" s="266"/>
      <c r="W300" s="266"/>
      <c r="X300" s="266"/>
      <c r="Y300" s="266"/>
      <c r="Z300" s="266"/>
      <c r="AA300" s="266"/>
      <c r="AB300" s="266"/>
      <c r="AC300" s="266"/>
      <c r="AD300" s="266"/>
      <c r="AE300" s="266"/>
    </row>
    <row r="301" spans="2:31" ht="13.5">
      <c r="B301" s="1129">
        <f t="shared" si="4"/>
        <v>-1</v>
      </c>
      <c r="D301" s="1130"/>
      <c r="E301" s="1130"/>
      <c r="F301" s="1131"/>
      <c r="G301" s="1130"/>
      <c r="H301" s="1130"/>
      <c r="I301" s="1130"/>
      <c r="J301" s="1132"/>
      <c r="K301" s="1132"/>
      <c r="L301" s="1130"/>
      <c r="N301" s="1133">
        <f t="shared" si="5"/>
        <v>0</v>
      </c>
      <c r="O301" s="1134">
        <f t="shared" si="6"/>
        <v>0</v>
      </c>
      <c r="P301" s="1134">
        <f>O301/'1.5 Universal Data'!$F$35</f>
        <v>0</v>
      </c>
      <c r="Q301" s="266"/>
      <c r="R301" s="266"/>
      <c r="S301" s="266"/>
      <c r="T301" s="266"/>
      <c r="U301" s="266"/>
      <c r="V301" s="266"/>
      <c r="W301" s="266"/>
      <c r="X301" s="266"/>
      <c r="Y301" s="266"/>
      <c r="Z301" s="266"/>
      <c r="AA301" s="266"/>
      <c r="AB301" s="266"/>
      <c r="AC301" s="266"/>
      <c r="AD301" s="266"/>
      <c r="AE301" s="266"/>
    </row>
    <row r="302" spans="2:31" ht="13.5">
      <c r="B302" s="1129">
        <f t="shared" si="4"/>
        <v>-1</v>
      </c>
      <c r="D302" s="1130"/>
      <c r="E302" s="1130"/>
      <c r="F302" s="1131"/>
      <c r="G302" s="1130"/>
      <c r="H302" s="1130"/>
      <c r="I302" s="1130"/>
      <c r="J302" s="1132"/>
      <c r="K302" s="1132"/>
      <c r="L302" s="1130"/>
      <c r="N302" s="1133">
        <f t="shared" si="5"/>
        <v>0</v>
      </c>
      <c r="O302" s="1134">
        <f t="shared" si="6"/>
        <v>0</v>
      </c>
      <c r="P302" s="1134">
        <f>O302/'1.5 Universal Data'!$F$35</f>
        <v>0</v>
      </c>
      <c r="Q302" s="266"/>
      <c r="R302" s="266"/>
      <c r="S302" s="266"/>
      <c r="T302" s="266"/>
      <c r="U302" s="266"/>
      <c r="V302" s="266"/>
      <c r="W302" s="266"/>
      <c r="X302" s="266"/>
      <c r="Y302" s="266"/>
      <c r="Z302" s="266"/>
      <c r="AA302" s="266"/>
      <c r="AB302" s="266"/>
      <c r="AC302" s="266"/>
      <c r="AD302" s="266"/>
      <c r="AE302" s="266"/>
    </row>
    <row r="303" spans="2:31" ht="13.5">
      <c r="B303" s="1129">
        <f t="shared" si="4"/>
        <v>-1</v>
      </c>
      <c r="D303" s="1130"/>
      <c r="E303" s="1130"/>
      <c r="F303" s="1131"/>
      <c r="G303" s="1130"/>
      <c r="H303" s="1130"/>
      <c r="I303" s="1130"/>
      <c r="J303" s="1132"/>
      <c r="K303" s="1132"/>
      <c r="L303" s="1130"/>
      <c r="N303" s="1133">
        <f t="shared" si="5"/>
        <v>0</v>
      </c>
      <c r="O303" s="1134">
        <f t="shared" si="6"/>
        <v>0</v>
      </c>
      <c r="P303" s="1134">
        <f>O303/'1.5 Universal Data'!$F$35</f>
        <v>0</v>
      </c>
      <c r="Q303" s="266"/>
      <c r="R303" s="266"/>
      <c r="S303" s="266"/>
      <c r="T303" s="266"/>
      <c r="U303" s="266"/>
      <c r="V303" s="266"/>
      <c r="W303" s="266"/>
      <c r="X303" s="266"/>
      <c r="Y303" s="266"/>
      <c r="Z303" s="266"/>
      <c r="AA303" s="266"/>
      <c r="AB303" s="266"/>
      <c r="AC303" s="266"/>
      <c r="AD303" s="266"/>
      <c r="AE303" s="266"/>
    </row>
    <row r="304" spans="2:31" ht="13.5">
      <c r="B304" s="1129">
        <f t="shared" si="4"/>
        <v>-1</v>
      </c>
      <c r="D304" s="1130"/>
      <c r="E304" s="1130"/>
      <c r="F304" s="1131"/>
      <c r="G304" s="1130"/>
      <c r="H304" s="1130"/>
      <c r="I304" s="1130"/>
      <c r="J304" s="1132"/>
      <c r="K304" s="1132"/>
      <c r="L304" s="1130"/>
      <c r="N304" s="1133">
        <f t="shared" si="5"/>
        <v>0</v>
      </c>
      <c r="O304" s="1134">
        <f t="shared" si="6"/>
        <v>0</v>
      </c>
      <c r="P304" s="1134">
        <f>O304/'1.5 Universal Data'!$F$35</f>
        <v>0</v>
      </c>
      <c r="Q304" s="266"/>
      <c r="R304" s="266"/>
      <c r="S304" s="266"/>
      <c r="T304" s="266"/>
      <c r="U304" s="266"/>
      <c r="V304" s="266"/>
      <c r="W304" s="266"/>
      <c r="X304" s="266"/>
      <c r="Y304" s="266"/>
      <c r="Z304" s="266"/>
      <c r="AA304" s="266"/>
      <c r="AB304" s="266"/>
      <c r="AC304" s="266"/>
      <c r="AD304" s="266"/>
      <c r="AE304" s="266"/>
    </row>
    <row r="305" spans="2:31" ht="13.5">
      <c r="B305" s="1129">
        <f t="shared" si="4"/>
        <v>-1</v>
      </c>
      <c r="D305" s="1130"/>
      <c r="E305" s="1130"/>
      <c r="F305" s="1131"/>
      <c r="G305" s="1130"/>
      <c r="H305" s="1130"/>
      <c r="I305" s="1130"/>
      <c r="J305" s="1132"/>
      <c r="K305" s="1132"/>
      <c r="L305" s="1130"/>
      <c r="N305" s="1133">
        <f t="shared" si="5"/>
        <v>0</v>
      </c>
      <c r="O305" s="1134">
        <f t="shared" si="6"/>
        <v>0</v>
      </c>
      <c r="P305" s="1134">
        <f>O305/'1.5 Universal Data'!$F$35</f>
        <v>0</v>
      </c>
      <c r="Q305" s="266"/>
      <c r="R305" s="266"/>
      <c r="S305" s="266"/>
      <c r="T305" s="266"/>
      <c r="U305" s="266"/>
      <c r="V305" s="266"/>
      <c r="W305" s="266"/>
      <c r="X305" s="266"/>
      <c r="Y305" s="266"/>
      <c r="Z305" s="266"/>
      <c r="AA305" s="266"/>
      <c r="AB305" s="266"/>
      <c r="AC305" s="266"/>
      <c r="AD305" s="266"/>
      <c r="AE305" s="266"/>
    </row>
    <row r="306" spans="2:31" ht="13.5">
      <c r="B306" s="1129">
        <f t="shared" si="4"/>
        <v>-1</v>
      </c>
      <c r="D306" s="1130"/>
      <c r="E306" s="1130"/>
      <c r="F306" s="1131"/>
      <c r="G306" s="1130"/>
      <c r="H306" s="1130"/>
      <c r="I306" s="1130"/>
      <c r="J306" s="1132"/>
      <c r="K306" s="1132"/>
      <c r="L306" s="1130"/>
      <c r="N306" s="1133">
        <f t="shared" si="5"/>
        <v>0</v>
      </c>
      <c r="O306" s="1134">
        <f t="shared" si="6"/>
        <v>0</v>
      </c>
      <c r="P306" s="1134">
        <f>O306/'1.5 Universal Data'!$F$35</f>
        <v>0</v>
      </c>
      <c r="Q306" s="266"/>
      <c r="R306" s="266"/>
      <c r="S306" s="266"/>
      <c r="T306" s="266"/>
      <c r="U306" s="266"/>
      <c r="V306" s="266"/>
      <c r="W306" s="266"/>
      <c r="X306" s="266"/>
      <c r="Y306" s="266"/>
      <c r="Z306" s="266"/>
      <c r="AA306" s="266"/>
      <c r="AB306" s="266"/>
      <c r="AC306" s="266"/>
      <c r="AD306" s="266"/>
      <c r="AE306" s="266"/>
    </row>
    <row r="307" spans="2:31" ht="13.5">
      <c r="B307" s="1129">
        <f t="shared" si="4"/>
        <v>-1</v>
      </c>
      <c r="D307" s="1130"/>
      <c r="E307" s="1130"/>
      <c r="F307" s="1131"/>
      <c r="G307" s="1130"/>
      <c r="H307" s="1130"/>
      <c r="I307" s="1130"/>
      <c r="J307" s="1132"/>
      <c r="K307" s="1132"/>
      <c r="L307" s="1130"/>
      <c r="N307" s="1133">
        <f t="shared" si="5"/>
        <v>0</v>
      </c>
      <c r="O307" s="1134">
        <f t="shared" si="6"/>
        <v>0</v>
      </c>
      <c r="P307" s="1134">
        <f>O307/'1.5 Universal Data'!$F$35</f>
        <v>0</v>
      </c>
      <c r="Q307" s="266"/>
      <c r="R307" s="266"/>
      <c r="S307" s="266"/>
      <c r="T307" s="266"/>
      <c r="U307" s="266"/>
      <c r="V307" s="266"/>
      <c r="W307" s="266"/>
      <c r="X307" s="266"/>
      <c r="Y307" s="266"/>
      <c r="Z307" s="266"/>
      <c r="AA307" s="266"/>
      <c r="AB307" s="266"/>
      <c r="AC307" s="266"/>
      <c r="AD307" s="266"/>
      <c r="AE307" s="266"/>
    </row>
    <row r="308" spans="2:31" ht="13.5">
      <c r="B308" s="1129">
        <f t="shared" si="4"/>
        <v>-1</v>
      </c>
      <c r="D308" s="1130"/>
      <c r="E308" s="1130"/>
      <c r="F308" s="1131"/>
      <c r="G308" s="1130"/>
      <c r="H308" s="1130"/>
      <c r="I308" s="1130"/>
      <c r="J308" s="1132"/>
      <c r="K308" s="1132"/>
      <c r="L308" s="1130"/>
      <c r="N308" s="1133">
        <f t="shared" si="5"/>
        <v>0</v>
      </c>
      <c r="O308" s="1134">
        <f t="shared" si="6"/>
        <v>0</v>
      </c>
      <c r="P308" s="1134">
        <f>O308/'1.5 Universal Data'!$F$35</f>
        <v>0</v>
      </c>
      <c r="Q308" s="266"/>
      <c r="R308" s="266"/>
      <c r="S308" s="266"/>
      <c r="T308" s="266"/>
      <c r="U308" s="266"/>
      <c r="V308" s="266"/>
      <c r="W308" s="266"/>
      <c r="X308" s="266"/>
      <c r="Y308" s="266"/>
      <c r="Z308" s="266"/>
      <c r="AA308" s="266"/>
      <c r="AB308" s="266"/>
      <c r="AC308" s="266"/>
      <c r="AD308" s="266"/>
      <c r="AE308" s="266"/>
    </row>
    <row r="309" spans="2:31" ht="13.5">
      <c r="B309" s="1129">
        <f t="shared" si="4"/>
        <v>-1</v>
      </c>
      <c r="D309" s="1130"/>
      <c r="E309" s="1130"/>
      <c r="F309" s="1131"/>
      <c r="G309" s="1130"/>
      <c r="H309" s="1130"/>
      <c r="I309" s="1130"/>
      <c r="J309" s="1132"/>
      <c r="K309" s="1132"/>
      <c r="L309" s="1130"/>
      <c r="N309" s="1133">
        <f t="shared" si="5"/>
        <v>0</v>
      </c>
      <c r="O309" s="1134">
        <f t="shared" si="6"/>
        <v>0</v>
      </c>
      <c r="P309" s="1134">
        <f>O309/'1.5 Universal Data'!$F$35</f>
        <v>0</v>
      </c>
      <c r="Q309" s="266"/>
      <c r="R309" s="266"/>
      <c r="S309" s="266"/>
      <c r="T309" s="266"/>
      <c r="U309" s="266"/>
      <c r="V309" s="266"/>
      <c r="W309" s="266"/>
      <c r="X309" s="266"/>
      <c r="Y309" s="266"/>
      <c r="Z309" s="266"/>
      <c r="AA309" s="266"/>
      <c r="AB309" s="266"/>
      <c r="AC309" s="266"/>
      <c r="AD309" s="266"/>
      <c r="AE309" s="266"/>
    </row>
    <row r="310" spans="2:31" ht="13.5">
      <c r="B310" s="1129">
        <f t="shared" si="4"/>
        <v>-1</v>
      </c>
      <c r="D310" s="1130"/>
      <c r="E310" s="1130"/>
      <c r="F310" s="1131"/>
      <c r="G310" s="1130"/>
      <c r="H310" s="1130"/>
      <c r="I310" s="1130"/>
      <c r="J310" s="1132"/>
      <c r="K310" s="1132"/>
      <c r="L310" s="1130"/>
      <c r="N310" s="1133">
        <f t="shared" si="5"/>
        <v>0</v>
      </c>
      <c r="O310" s="1134">
        <f t="shared" si="6"/>
        <v>0</v>
      </c>
      <c r="P310" s="1134">
        <f>O310/'1.5 Universal Data'!$F$35</f>
        <v>0</v>
      </c>
      <c r="Q310" s="266"/>
      <c r="R310" s="266"/>
      <c r="S310" s="266"/>
      <c r="T310" s="266"/>
      <c r="U310" s="266"/>
      <c r="V310" s="266"/>
      <c r="W310" s="266"/>
      <c r="X310" s="266"/>
      <c r="Y310" s="266"/>
      <c r="Z310" s="266"/>
      <c r="AA310" s="266"/>
      <c r="AB310" s="266"/>
      <c r="AC310" s="266"/>
      <c r="AD310" s="266"/>
      <c r="AE310" s="266"/>
    </row>
    <row r="311" spans="2:31" ht="13.5">
      <c r="B311" s="1129">
        <f t="shared" si="4"/>
        <v>-1</v>
      </c>
      <c r="D311" s="1130"/>
      <c r="E311" s="1130"/>
      <c r="F311" s="1131"/>
      <c r="G311" s="1130"/>
      <c r="H311" s="1130"/>
      <c r="I311" s="1130"/>
      <c r="J311" s="1132"/>
      <c r="K311" s="1132"/>
      <c r="L311" s="1130"/>
      <c r="N311" s="1133">
        <f t="shared" si="5"/>
        <v>0</v>
      </c>
      <c r="O311" s="1134">
        <f t="shared" si="6"/>
        <v>0</v>
      </c>
      <c r="P311" s="1134">
        <f>O311/'1.5 Universal Data'!$F$35</f>
        <v>0</v>
      </c>
      <c r="Q311" s="266"/>
      <c r="R311" s="266"/>
      <c r="S311" s="266"/>
      <c r="T311" s="266"/>
      <c r="U311" s="266"/>
      <c r="V311" s="266"/>
      <c r="W311" s="266"/>
      <c r="X311" s="266"/>
      <c r="Y311" s="266"/>
      <c r="Z311" s="266"/>
      <c r="AA311" s="266"/>
      <c r="AB311" s="266"/>
      <c r="AC311" s="266"/>
      <c r="AD311" s="266"/>
      <c r="AE311" s="266"/>
    </row>
    <row r="312" spans="2:31" ht="13.5">
      <c r="B312" s="1129">
        <f t="shared" si="4"/>
        <v>-1</v>
      </c>
      <c r="D312" s="1130"/>
      <c r="E312" s="1130"/>
      <c r="F312" s="1131"/>
      <c r="G312" s="1130"/>
      <c r="H312" s="1130"/>
      <c r="I312" s="1130"/>
      <c r="J312" s="1132"/>
      <c r="K312" s="1132"/>
      <c r="L312" s="1130"/>
      <c r="N312" s="1133">
        <f t="shared" si="5"/>
        <v>0</v>
      </c>
      <c r="O312" s="1134">
        <f t="shared" si="6"/>
        <v>0</v>
      </c>
      <c r="P312" s="1134">
        <f>O312/'1.5 Universal Data'!$F$35</f>
        <v>0</v>
      </c>
      <c r="Q312" s="266"/>
      <c r="R312" s="266"/>
      <c r="S312" s="266"/>
      <c r="T312" s="266"/>
      <c r="U312" s="266"/>
      <c r="V312" s="266"/>
      <c r="W312" s="266"/>
      <c r="X312" s="266"/>
      <c r="Y312" s="266"/>
      <c r="Z312" s="266"/>
      <c r="AA312" s="266"/>
      <c r="AB312" s="266"/>
      <c r="AC312" s="266"/>
      <c r="AD312" s="266"/>
      <c r="AE312" s="266"/>
    </row>
    <row r="313" spans="2:31" ht="13.5">
      <c r="B313" s="1129">
        <f t="shared" si="4"/>
        <v>-1</v>
      </c>
      <c r="D313" s="1130"/>
      <c r="E313" s="1130"/>
      <c r="F313" s="1131"/>
      <c r="G313" s="1130"/>
      <c r="H313" s="1130"/>
      <c r="I313" s="1130"/>
      <c r="J313" s="1132"/>
      <c r="K313" s="1132"/>
      <c r="L313" s="1130"/>
      <c r="N313" s="1133">
        <f t="shared" si="5"/>
        <v>0</v>
      </c>
      <c r="O313" s="1134">
        <f t="shared" si="6"/>
        <v>0</v>
      </c>
      <c r="P313" s="1134">
        <f>O313/'1.5 Universal Data'!$F$35</f>
        <v>0</v>
      </c>
      <c r="Q313" s="266"/>
      <c r="R313" s="266"/>
      <c r="S313" s="266"/>
      <c r="T313" s="266"/>
      <c r="U313" s="266"/>
      <c r="V313" s="266"/>
      <c r="W313" s="266"/>
      <c r="X313" s="266"/>
      <c r="Y313" s="266"/>
      <c r="Z313" s="266"/>
      <c r="AA313" s="266"/>
      <c r="AB313" s="266"/>
      <c r="AC313" s="266"/>
      <c r="AD313" s="266"/>
      <c r="AE313" s="266"/>
    </row>
    <row r="314" spans="2:31" ht="13.5">
      <c r="B314" s="1129">
        <f t="shared" si="4"/>
        <v>-1</v>
      </c>
      <c r="D314" s="1130"/>
      <c r="E314" s="1130"/>
      <c r="F314" s="1131"/>
      <c r="G314" s="1130"/>
      <c r="H314" s="1130"/>
      <c r="I314" s="1130"/>
      <c r="J314" s="1132"/>
      <c r="K314" s="1132"/>
      <c r="L314" s="1130"/>
      <c r="N314" s="1133">
        <f t="shared" si="5"/>
        <v>0</v>
      </c>
      <c r="O314" s="1134">
        <f t="shared" si="6"/>
        <v>0</v>
      </c>
      <c r="P314" s="1134">
        <f>O314/'1.5 Universal Data'!$F$35</f>
        <v>0</v>
      </c>
      <c r="Q314" s="266"/>
      <c r="R314" s="266"/>
      <c r="S314" s="266"/>
      <c r="T314" s="266"/>
      <c r="U314" s="266"/>
      <c r="V314" s="266"/>
      <c r="W314" s="266"/>
      <c r="X314" s="266"/>
      <c r="Y314" s="266"/>
      <c r="Z314" s="266"/>
      <c r="AA314" s="266"/>
      <c r="AB314" s="266"/>
      <c r="AC314" s="266"/>
      <c r="AD314" s="266"/>
      <c r="AE314" s="266"/>
    </row>
    <row r="315" spans="2:31" ht="13.5">
      <c r="B315" s="1129">
        <f t="shared" si="4"/>
        <v>-1</v>
      </c>
      <c r="D315" s="1130"/>
      <c r="E315" s="1130"/>
      <c r="F315" s="1131"/>
      <c r="G315" s="1130"/>
      <c r="H315" s="1130"/>
      <c r="I315" s="1130"/>
      <c r="J315" s="1132"/>
      <c r="K315" s="1132"/>
      <c r="L315" s="1130"/>
      <c r="N315" s="1133">
        <f t="shared" si="5"/>
        <v>0</v>
      </c>
      <c r="O315" s="1134">
        <f t="shared" si="6"/>
        <v>0</v>
      </c>
      <c r="P315" s="1134">
        <f>O315/'1.5 Universal Data'!$F$35</f>
        <v>0</v>
      </c>
      <c r="Q315" s="266"/>
      <c r="R315" s="266"/>
      <c r="S315" s="266"/>
      <c r="T315" s="266"/>
      <c r="U315" s="266"/>
      <c r="V315" s="266"/>
      <c r="W315" s="266"/>
      <c r="X315" s="266"/>
      <c r="Y315" s="266"/>
      <c r="Z315" s="266"/>
      <c r="AA315" s="266"/>
      <c r="AB315" s="266"/>
      <c r="AC315" s="266"/>
      <c r="AD315" s="266"/>
      <c r="AE315" s="266"/>
    </row>
    <row r="316" spans="2:31" ht="13.5">
      <c r="B316" s="1129">
        <f t="shared" si="4"/>
        <v>-1</v>
      </c>
      <c r="D316" s="1130"/>
      <c r="E316" s="1130"/>
      <c r="F316" s="1131"/>
      <c r="G316" s="1130"/>
      <c r="H316" s="1130"/>
      <c r="I316" s="1130"/>
      <c r="J316" s="1132"/>
      <c r="K316" s="1132"/>
      <c r="L316" s="1130"/>
      <c r="N316" s="1133">
        <f t="shared" si="5"/>
        <v>0</v>
      </c>
      <c r="O316" s="1134">
        <f t="shared" si="6"/>
        <v>0</v>
      </c>
      <c r="P316" s="1134">
        <f>O316/'1.5 Universal Data'!$F$35</f>
        <v>0</v>
      </c>
      <c r="Q316" s="266"/>
      <c r="R316" s="266"/>
      <c r="S316" s="266"/>
      <c r="T316" s="266"/>
      <c r="U316" s="266"/>
      <c r="V316" s="266"/>
      <c r="W316" s="266"/>
      <c r="X316" s="266"/>
      <c r="Y316" s="266"/>
      <c r="Z316" s="266"/>
      <c r="AA316" s="266"/>
      <c r="AB316" s="266"/>
      <c r="AC316" s="266"/>
      <c r="AD316" s="266"/>
      <c r="AE316" s="266"/>
    </row>
    <row r="317" spans="2:31" ht="13.5">
      <c r="B317" s="1129">
        <f t="shared" si="4"/>
        <v>-1</v>
      </c>
      <c r="D317" s="1130"/>
      <c r="E317" s="1130"/>
      <c r="F317" s="1131"/>
      <c r="G317" s="1130"/>
      <c r="H317" s="1130"/>
      <c r="I317" s="1130"/>
      <c r="J317" s="1132"/>
      <c r="K317" s="1132"/>
      <c r="L317" s="1130"/>
      <c r="N317" s="1133">
        <f t="shared" si="5"/>
        <v>0</v>
      </c>
      <c r="O317" s="1134">
        <f t="shared" si="6"/>
        <v>0</v>
      </c>
      <c r="P317" s="1134">
        <f>O317/'1.5 Universal Data'!$F$35</f>
        <v>0</v>
      </c>
      <c r="Q317" s="266"/>
      <c r="R317" s="266"/>
      <c r="S317" s="266"/>
      <c r="T317" s="266"/>
      <c r="U317" s="266"/>
      <c r="V317" s="266"/>
      <c r="W317" s="266"/>
      <c r="X317" s="266"/>
      <c r="Y317" s="266"/>
      <c r="Z317" s="266"/>
      <c r="AA317" s="266"/>
      <c r="AB317" s="266"/>
      <c r="AC317" s="266"/>
      <c r="AD317" s="266"/>
      <c r="AE317" s="266"/>
    </row>
    <row r="318" spans="2:31" ht="13.5">
      <c r="B318" s="1129">
        <f t="shared" si="4"/>
        <v>-1</v>
      </c>
      <c r="D318" s="1130"/>
      <c r="E318" s="1130"/>
      <c r="F318" s="1131"/>
      <c r="G318" s="1130"/>
      <c r="H318" s="1130"/>
      <c r="I318" s="1130"/>
      <c r="J318" s="1132"/>
      <c r="K318" s="1132"/>
      <c r="L318" s="1130"/>
      <c r="N318" s="1133">
        <f t="shared" si="5"/>
        <v>0</v>
      </c>
      <c r="O318" s="1134">
        <f t="shared" si="6"/>
        <v>0</v>
      </c>
      <c r="P318" s="1134">
        <f>O318/'1.5 Universal Data'!$F$35</f>
        <v>0</v>
      </c>
      <c r="Q318" s="266"/>
      <c r="R318" s="266"/>
      <c r="S318" s="266"/>
      <c r="T318" s="266"/>
      <c r="U318" s="266"/>
      <c r="V318" s="266"/>
      <c r="W318" s="266"/>
      <c r="X318" s="266"/>
      <c r="Y318" s="266"/>
      <c r="Z318" s="266"/>
      <c r="AA318" s="266"/>
      <c r="AB318" s="266"/>
      <c r="AC318" s="266"/>
      <c r="AD318" s="266"/>
      <c r="AE318" s="266"/>
    </row>
    <row r="319" spans="2:31" ht="13.5">
      <c r="B319" s="1129">
        <f t="shared" si="4"/>
        <v>-1</v>
      </c>
      <c r="D319" s="1130"/>
      <c r="E319" s="1130"/>
      <c r="F319" s="1131"/>
      <c r="G319" s="1130"/>
      <c r="H319" s="1130"/>
      <c r="I319" s="1130"/>
      <c r="J319" s="1132"/>
      <c r="K319" s="1132"/>
      <c r="L319" s="1130"/>
      <c r="N319" s="1133">
        <f t="shared" si="5"/>
        <v>0</v>
      </c>
      <c r="O319" s="1134">
        <f t="shared" si="6"/>
        <v>0</v>
      </c>
      <c r="P319" s="1134">
        <f>O319/'1.5 Universal Data'!$F$35</f>
        <v>0</v>
      </c>
      <c r="Q319" s="266"/>
      <c r="R319" s="266"/>
      <c r="S319" s="266"/>
      <c r="T319" s="266"/>
      <c r="U319" s="266"/>
      <c r="V319" s="266"/>
      <c r="W319" s="266"/>
      <c r="X319" s="266"/>
      <c r="Y319" s="266"/>
      <c r="Z319" s="266"/>
      <c r="AA319" s="266"/>
      <c r="AB319" s="266"/>
      <c r="AC319" s="266"/>
      <c r="AD319" s="266"/>
      <c r="AE319" s="266"/>
    </row>
    <row r="320" spans="2:31" ht="13.5">
      <c r="B320" s="1129">
        <f t="shared" si="4"/>
        <v>-1</v>
      </c>
      <c r="D320" s="1130"/>
      <c r="E320" s="1130"/>
      <c r="F320" s="1131"/>
      <c r="G320" s="1130"/>
      <c r="H320" s="1130"/>
      <c r="I320" s="1130"/>
      <c r="J320" s="1132"/>
      <c r="K320" s="1132"/>
      <c r="L320" s="1130"/>
      <c r="N320" s="1133">
        <f t="shared" si="5"/>
        <v>0</v>
      </c>
      <c r="O320" s="1134">
        <f t="shared" si="6"/>
        <v>0</v>
      </c>
      <c r="P320" s="1134">
        <f>O320/'1.5 Universal Data'!$F$35</f>
        <v>0</v>
      </c>
      <c r="Q320" s="266"/>
      <c r="R320" s="266"/>
      <c r="S320" s="266"/>
      <c r="T320" s="266"/>
      <c r="U320" s="266"/>
      <c r="V320" s="266"/>
      <c r="W320" s="266"/>
      <c r="X320" s="266"/>
      <c r="Y320" s="266"/>
      <c r="Z320" s="266"/>
      <c r="AA320" s="266"/>
      <c r="AB320" s="266"/>
      <c r="AC320" s="266"/>
      <c r="AD320" s="266"/>
      <c r="AE320" s="266"/>
    </row>
    <row r="321" spans="2:31" ht="13.5">
      <c r="B321" s="1129">
        <f t="shared" si="4"/>
        <v>-1</v>
      </c>
      <c r="D321" s="1130"/>
      <c r="E321" s="1130"/>
      <c r="F321" s="1131"/>
      <c r="G321" s="1130"/>
      <c r="H321" s="1130"/>
      <c r="I321" s="1130"/>
      <c r="J321" s="1132"/>
      <c r="K321" s="1132"/>
      <c r="L321" s="1130"/>
      <c r="N321" s="1133">
        <f t="shared" si="5"/>
        <v>0</v>
      </c>
      <c r="O321" s="1134">
        <f t="shared" si="6"/>
        <v>0</v>
      </c>
      <c r="P321" s="1134">
        <f>O321/'1.5 Universal Data'!$F$35</f>
        <v>0</v>
      </c>
      <c r="Q321" s="266"/>
      <c r="R321" s="266"/>
      <c r="S321" s="266"/>
      <c r="T321" s="266"/>
      <c r="U321" s="266"/>
      <c r="V321" s="266"/>
      <c r="W321" s="266"/>
      <c r="X321" s="266"/>
      <c r="Y321" s="266"/>
      <c r="Z321" s="266"/>
      <c r="AA321" s="266"/>
      <c r="AB321" s="266"/>
      <c r="AC321" s="266"/>
      <c r="AD321" s="266"/>
      <c r="AE321" s="266"/>
    </row>
    <row r="322" spans="2:31" ht="13.5">
      <c r="B322" s="1129">
        <f t="shared" si="4"/>
        <v>-1</v>
      </c>
      <c r="D322" s="1130"/>
      <c r="E322" s="1130"/>
      <c r="F322" s="1131"/>
      <c r="G322" s="1130"/>
      <c r="H322" s="1130"/>
      <c r="I322" s="1130"/>
      <c r="J322" s="1132"/>
      <c r="K322" s="1132"/>
      <c r="L322" s="1130"/>
      <c r="N322" s="1133">
        <f t="shared" si="5"/>
        <v>0</v>
      </c>
      <c r="O322" s="1134">
        <f t="shared" si="6"/>
        <v>0</v>
      </c>
      <c r="P322" s="1134">
        <f>O322/'1.5 Universal Data'!$F$35</f>
        <v>0</v>
      </c>
      <c r="Q322" s="266"/>
      <c r="R322" s="266"/>
      <c r="S322" s="266"/>
      <c r="T322" s="266"/>
      <c r="U322" s="266"/>
      <c r="V322" s="266"/>
      <c r="W322" s="266"/>
      <c r="X322" s="266"/>
      <c r="Y322" s="266"/>
      <c r="Z322" s="266"/>
      <c r="AA322" s="266"/>
      <c r="AB322" s="266"/>
      <c r="AC322" s="266"/>
      <c r="AD322" s="266"/>
      <c r="AE322" s="266"/>
    </row>
    <row r="323" spans="2:31" ht="13.5">
      <c r="B323" s="1129">
        <f t="shared" si="4"/>
        <v>-1</v>
      </c>
      <c r="D323" s="1130"/>
      <c r="E323" s="1130"/>
      <c r="F323" s="1131"/>
      <c r="G323" s="1130"/>
      <c r="H323" s="1130"/>
      <c r="I323" s="1130"/>
      <c r="J323" s="1132"/>
      <c r="K323" s="1132"/>
      <c r="L323" s="1130"/>
      <c r="N323" s="1133">
        <f t="shared" si="5"/>
        <v>0</v>
      </c>
      <c r="O323" s="1134">
        <f t="shared" si="6"/>
        <v>0</v>
      </c>
      <c r="P323" s="1134">
        <f>O323/'1.5 Universal Data'!$F$35</f>
        <v>0</v>
      </c>
      <c r="Q323" s="266"/>
      <c r="R323" s="266"/>
      <c r="S323" s="266"/>
      <c r="T323" s="266"/>
      <c r="U323" s="266"/>
      <c r="V323" s="266"/>
      <c r="W323" s="266"/>
      <c r="X323" s="266"/>
      <c r="Y323" s="266"/>
      <c r="Z323" s="266"/>
      <c r="AA323" s="266"/>
      <c r="AB323" s="266"/>
      <c r="AC323" s="266"/>
      <c r="AD323" s="266"/>
      <c r="AE323" s="266"/>
    </row>
    <row r="324" spans="2:31" ht="13.5">
      <c r="B324" s="1129">
        <f t="shared" si="4"/>
        <v>-1</v>
      </c>
      <c r="D324" s="1130"/>
      <c r="E324" s="1130"/>
      <c r="F324" s="1131"/>
      <c r="G324" s="1130"/>
      <c r="H324" s="1130"/>
      <c r="I324" s="1130"/>
      <c r="J324" s="1132"/>
      <c r="K324" s="1132"/>
      <c r="L324" s="1130"/>
      <c r="N324" s="1133">
        <f t="shared" si="5"/>
        <v>0</v>
      </c>
      <c r="O324" s="1134">
        <f t="shared" si="6"/>
        <v>0</v>
      </c>
      <c r="P324" s="1134">
        <f>O324/'1.5 Universal Data'!$F$35</f>
        <v>0</v>
      </c>
      <c r="Q324" s="266"/>
      <c r="R324" s="266"/>
      <c r="S324" s="266"/>
      <c r="T324" s="266"/>
      <c r="U324" s="266"/>
      <c r="V324" s="266"/>
      <c r="W324" s="266"/>
      <c r="X324" s="266"/>
      <c r="Y324" s="266"/>
      <c r="Z324" s="266"/>
      <c r="AA324" s="266"/>
      <c r="AB324" s="266"/>
      <c r="AC324" s="266"/>
      <c r="AD324" s="266"/>
      <c r="AE324" s="266"/>
    </row>
    <row r="325" spans="2:31" ht="13.5">
      <c r="B325" s="1129">
        <f t="shared" si="4"/>
        <v>-1</v>
      </c>
      <c r="D325" s="1130"/>
      <c r="E325" s="1130"/>
      <c r="F325" s="1131"/>
      <c r="G325" s="1130"/>
      <c r="H325" s="1130"/>
      <c r="I325" s="1130"/>
      <c r="J325" s="1132"/>
      <c r="K325" s="1132"/>
      <c r="L325" s="1130"/>
      <c r="N325" s="1133">
        <f t="shared" si="5"/>
        <v>0</v>
      </c>
      <c r="O325" s="1134">
        <f t="shared" si="6"/>
        <v>0</v>
      </c>
      <c r="P325" s="1134">
        <f>O325/'1.5 Universal Data'!$F$35</f>
        <v>0</v>
      </c>
      <c r="Q325" s="266"/>
      <c r="R325" s="266"/>
      <c r="S325" s="266"/>
      <c r="T325" s="266"/>
      <c r="U325" s="266"/>
      <c r="V325" s="266"/>
      <c r="W325" s="266"/>
      <c r="X325" s="266"/>
      <c r="Y325" s="266"/>
      <c r="Z325" s="266"/>
      <c r="AA325" s="266"/>
      <c r="AB325" s="266"/>
      <c r="AC325" s="266"/>
      <c r="AD325" s="266"/>
      <c r="AE325" s="266"/>
    </row>
    <row r="326" spans="2:31" ht="13.5">
      <c r="B326" s="1129">
        <f t="shared" si="4"/>
        <v>-1</v>
      </c>
      <c r="D326" s="1130"/>
      <c r="E326" s="1130"/>
      <c r="F326" s="1131"/>
      <c r="G326" s="1130"/>
      <c r="H326" s="1130"/>
      <c r="I326" s="1130"/>
      <c r="J326" s="1132"/>
      <c r="K326" s="1132"/>
      <c r="L326" s="1130"/>
      <c r="N326" s="1133">
        <f t="shared" si="5"/>
        <v>0</v>
      </c>
      <c r="O326" s="1134">
        <f t="shared" si="6"/>
        <v>0</v>
      </c>
      <c r="P326" s="1134">
        <f>O326/'1.5 Universal Data'!$F$35</f>
        <v>0</v>
      </c>
      <c r="Q326" s="266"/>
      <c r="R326" s="266"/>
      <c r="S326" s="266"/>
      <c r="T326" s="266"/>
      <c r="U326" s="266"/>
      <c r="V326" s="266"/>
      <c r="W326" s="266"/>
      <c r="X326" s="266"/>
      <c r="Y326" s="266"/>
      <c r="Z326" s="266"/>
      <c r="AA326" s="266"/>
      <c r="AB326" s="266"/>
      <c r="AC326" s="266"/>
      <c r="AD326" s="266"/>
      <c r="AE326" s="266"/>
    </row>
    <row r="327" spans="2:31" ht="13.5">
      <c r="B327" s="1129">
        <f t="shared" si="4"/>
        <v>-1</v>
      </c>
      <c r="D327" s="1130"/>
      <c r="E327" s="1130"/>
      <c r="F327" s="1131"/>
      <c r="G327" s="1130"/>
      <c r="H327" s="1130"/>
      <c r="I327" s="1130"/>
      <c r="J327" s="1132"/>
      <c r="K327" s="1132"/>
      <c r="L327" s="1130"/>
      <c r="N327" s="1133">
        <f t="shared" si="5"/>
        <v>0</v>
      </c>
      <c r="O327" s="1134">
        <f t="shared" si="6"/>
        <v>0</v>
      </c>
      <c r="P327" s="1134">
        <f>O327/'1.5 Universal Data'!$F$35</f>
        <v>0</v>
      </c>
      <c r="Q327" s="266"/>
      <c r="R327" s="266"/>
      <c r="S327" s="266"/>
      <c r="T327" s="266"/>
      <c r="U327" s="266"/>
      <c r="V327" s="266"/>
      <c r="W327" s="266"/>
      <c r="X327" s="266"/>
      <c r="Y327" s="266"/>
      <c r="Z327" s="266"/>
      <c r="AA327" s="266"/>
      <c r="AB327" s="266"/>
      <c r="AC327" s="266"/>
      <c r="AD327" s="266"/>
      <c r="AE327" s="266"/>
    </row>
    <row r="328" spans="2:31" ht="13.5">
      <c r="B328" s="1129">
        <f t="shared" si="4"/>
        <v>-1</v>
      </c>
      <c r="D328" s="1130"/>
      <c r="E328" s="1130"/>
      <c r="F328" s="1131"/>
      <c r="G328" s="1130"/>
      <c r="H328" s="1130"/>
      <c r="I328" s="1130"/>
      <c r="J328" s="1132"/>
      <c r="K328" s="1132"/>
      <c r="L328" s="1130"/>
      <c r="N328" s="1133">
        <f t="shared" si="5"/>
        <v>0</v>
      </c>
      <c r="O328" s="1134">
        <f t="shared" si="6"/>
        <v>0</v>
      </c>
      <c r="P328" s="1134">
        <f>O328/'1.5 Universal Data'!$F$35</f>
        <v>0</v>
      </c>
      <c r="Q328" s="266"/>
      <c r="R328" s="266"/>
      <c r="S328" s="266"/>
      <c r="T328" s="266"/>
      <c r="U328" s="266"/>
      <c r="V328" s="266"/>
      <c r="W328" s="266"/>
      <c r="X328" s="266"/>
      <c r="Y328" s="266"/>
      <c r="Z328" s="266"/>
      <c r="AA328" s="266"/>
      <c r="AB328" s="266"/>
      <c r="AC328" s="266"/>
      <c r="AD328" s="266"/>
      <c r="AE328" s="266"/>
    </row>
    <row r="329" spans="2:31" ht="13.5">
      <c r="B329" s="1129">
        <f t="shared" si="4"/>
        <v>-1</v>
      </c>
      <c r="D329" s="1130"/>
      <c r="E329" s="1130"/>
      <c r="F329" s="1131"/>
      <c r="G329" s="1130"/>
      <c r="H329" s="1130"/>
      <c r="I329" s="1130"/>
      <c r="J329" s="1132"/>
      <c r="K329" s="1132"/>
      <c r="L329" s="1130"/>
      <c r="N329" s="1133">
        <f t="shared" si="5"/>
        <v>0</v>
      </c>
      <c r="O329" s="1134">
        <f t="shared" si="6"/>
        <v>0</v>
      </c>
      <c r="P329" s="1134">
        <f>O329/'1.5 Universal Data'!$F$35</f>
        <v>0</v>
      </c>
      <c r="Q329" s="266"/>
      <c r="R329" s="266"/>
      <c r="S329" s="266"/>
      <c r="T329" s="266"/>
      <c r="U329" s="266"/>
      <c r="V329" s="266"/>
      <c r="W329" s="266"/>
      <c r="X329" s="266"/>
      <c r="Y329" s="266"/>
      <c r="Z329" s="266"/>
      <c r="AA329" s="266"/>
      <c r="AB329" s="266"/>
      <c r="AC329" s="266"/>
      <c r="AD329" s="266"/>
      <c r="AE329" s="266"/>
    </row>
    <row r="330" spans="2:31" ht="13.5">
      <c r="B330" s="1129">
        <f t="shared" si="4"/>
        <v>-1</v>
      </c>
      <c r="D330" s="1130"/>
      <c r="E330" s="1130"/>
      <c r="F330" s="1131"/>
      <c r="G330" s="1130"/>
      <c r="H330" s="1130"/>
      <c r="I330" s="1130"/>
      <c r="J330" s="1132"/>
      <c r="K330" s="1132"/>
      <c r="L330" s="1130"/>
      <c r="N330" s="1133">
        <f t="shared" si="5"/>
        <v>0</v>
      </c>
      <c r="O330" s="1134">
        <f t="shared" si="6"/>
        <v>0</v>
      </c>
      <c r="P330" s="1134">
        <f>O330/'1.5 Universal Data'!$F$35</f>
        <v>0</v>
      </c>
      <c r="Q330" s="266"/>
      <c r="R330" s="266"/>
      <c r="S330" s="266"/>
      <c r="T330" s="266"/>
      <c r="U330" s="266"/>
      <c r="V330" s="266"/>
      <c r="W330" s="266"/>
      <c r="X330" s="266"/>
      <c r="Y330" s="266"/>
      <c r="Z330" s="266"/>
      <c r="AA330" s="266"/>
      <c r="AB330" s="266"/>
      <c r="AC330" s="266"/>
      <c r="AD330" s="266"/>
      <c r="AE330" s="266"/>
    </row>
    <row r="331" spans="2:31" ht="13.5">
      <c r="B331" s="1129">
        <f t="shared" si="4"/>
        <v>-1</v>
      </c>
      <c r="D331" s="1130"/>
      <c r="E331" s="1130"/>
      <c r="F331" s="1131"/>
      <c r="G331" s="1130"/>
      <c r="H331" s="1130"/>
      <c r="I331" s="1130"/>
      <c r="J331" s="1132"/>
      <c r="K331" s="1132"/>
      <c r="L331" s="1130"/>
      <c r="N331" s="1133">
        <f t="shared" si="5"/>
        <v>0</v>
      </c>
      <c r="O331" s="1134">
        <f t="shared" si="6"/>
        <v>0</v>
      </c>
      <c r="P331" s="1134">
        <f>O331/'1.5 Universal Data'!$F$35</f>
        <v>0</v>
      </c>
      <c r="Q331" s="266"/>
      <c r="R331" s="266"/>
      <c r="S331" s="266"/>
      <c r="T331" s="266"/>
      <c r="U331" s="266"/>
      <c r="V331" s="266"/>
      <c r="W331" s="266"/>
      <c r="X331" s="266"/>
      <c r="Y331" s="266"/>
      <c r="Z331" s="266"/>
      <c r="AA331" s="266"/>
      <c r="AB331" s="266"/>
      <c r="AC331" s="266"/>
      <c r="AD331" s="266"/>
      <c r="AE331" s="266"/>
    </row>
    <row r="332" spans="2:31" ht="13.5">
      <c r="B332" s="1129">
        <f t="shared" si="4"/>
        <v>-1</v>
      </c>
      <c r="D332" s="1130"/>
      <c r="E332" s="1130"/>
      <c r="F332" s="1131"/>
      <c r="G332" s="1130"/>
      <c r="H332" s="1130"/>
      <c r="I332" s="1130"/>
      <c r="J332" s="1132"/>
      <c r="K332" s="1132"/>
      <c r="L332" s="1130"/>
      <c r="N332" s="1133">
        <f t="shared" si="5"/>
        <v>0</v>
      </c>
      <c r="O332" s="1134">
        <f t="shared" si="6"/>
        <v>0</v>
      </c>
      <c r="P332" s="1134">
        <f>O332/'1.5 Universal Data'!$F$35</f>
        <v>0</v>
      </c>
      <c r="Q332" s="266"/>
      <c r="R332" s="266"/>
      <c r="S332" s="266"/>
      <c r="T332" s="266"/>
      <c r="U332" s="266"/>
      <c r="V332" s="266"/>
      <c r="W332" s="266"/>
      <c r="X332" s="266"/>
      <c r="Y332" s="266"/>
      <c r="Z332" s="266"/>
      <c r="AA332" s="266"/>
      <c r="AB332" s="266"/>
      <c r="AC332" s="266"/>
      <c r="AD332" s="266"/>
      <c r="AE332" s="266"/>
    </row>
    <row r="333" spans="2:31" ht="13.5">
      <c r="B333" s="1129">
        <f t="shared" si="4"/>
        <v>-1</v>
      </c>
      <c r="D333" s="1130"/>
      <c r="E333" s="1130"/>
      <c r="F333" s="1131"/>
      <c r="G333" s="1130"/>
      <c r="H333" s="1130"/>
      <c r="I333" s="1130"/>
      <c r="J333" s="1132"/>
      <c r="K333" s="1132"/>
      <c r="L333" s="1130"/>
      <c r="N333" s="1133">
        <f t="shared" si="5"/>
        <v>0</v>
      </c>
      <c r="O333" s="1134">
        <f t="shared" si="6"/>
        <v>0</v>
      </c>
      <c r="P333" s="1134">
        <f>O333/'1.5 Universal Data'!$F$35</f>
        <v>0</v>
      </c>
      <c r="Q333" s="266"/>
      <c r="R333" s="266"/>
      <c r="S333" s="266"/>
      <c r="T333" s="266"/>
      <c r="U333" s="266"/>
      <c r="V333" s="266"/>
      <c r="W333" s="266"/>
      <c r="X333" s="266"/>
      <c r="Y333" s="266"/>
      <c r="Z333" s="266"/>
      <c r="AA333" s="266"/>
      <c r="AB333" s="266"/>
      <c r="AC333" s="266"/>
      <c r="AD333" s="266"/>
      <c r="AE333" s="266"/>
    </row>
    <row r="334" spans="2:31" ht="13.5">
      <c r="B334" s="1129">
        <f t="shared" si="4"/>
        <v>-1</v>
      </c>
      <c r="D334" s="1130"/>
      <c r="E334" s="1130"/>
      <c r="F334" s="1131"/>
      <c r="G334" s="1130"/>
      <c r="H334" s="1130"/>
      <c r="I334" s="1130"/>
      <c r="J334" s="1132"/>
      <c r="K334" s="1132"/>
      <c r="L334" s="1130"/>
      <c r="N334" s="1133">
        <f t="shared" si="5"/>
        <v>0</v>
      </c>
      <c r="O334" s="1134">
        <f t="shared" si="6"/>
        <v>0</v>
      </c>
      <c r="P334" s="1134">
        <f>O334/'1.5 Universal Data'!$F$35</f>
        <v>0</v>
      </c>
      <c r="Q334" s="266"/>
      <c r="R334" s="266"/>
      <c r="S334" s="266"/>
      <c r="T334" s="266"/>
      <c r="U334" s="266"/>
      <c r="V334" s="266"/>
      <c r="W334" s="266"/>
      <c r="X334" s="266"/>
      <c r="Y334" s="266"/>
      <c r="Z334" s="266"/>
      <c r="AA334" s="266"/>
      <c r="AB334" s="266"/>
      <c r="AC334" s="266"/>
      <c r="AD334" s="266"/>
      <c r="AE334" s="266"/>
    </row>
    <row r="335" spans="2:31" ht="13.5">
      <c r="B335" s="1129">
        <f t="shared" si="4"/>
        <v>-1</v>
      </c>
      <c r="D335" s="1130"/>
      <c r="E335" s="1130"/>
      <c r="F335" s="1131"/>
      <c r="G335" s="1130"/>
      <c r="H335" s="1130"/>
      <c r="I335" s="1130"/>
      <c r="J335" s="1132"/>
      <c r="K335" s="1132"/>
      <c r="L335" s="1130"/>
      <c r="N335" s="1133">
        <f t="shared" si="5"/>
        <v>0</v>
      </c>
      <c r="O335" s="1134">
        <f t="shared" si="6"/>
        <v>0</v>
      </c>
      <c r="P335" s="1134">
        <f>O335/'1.5 Universal Data'!$F$35</f>
        <v>0</v>
      </c>
      <c r="Q335" s="266"/>
      <c r="R335" s="266"/>
      <c r="S335" s="266"/>
      <c r="T335" s="266"/>
      <c r="U335" s="266"/>
      <c r="V335" s="266"/>
      <c r="W335" s="266"/>
      <c r="X335" s="266"/>
      <c r="Y335" s="266"/>
      <c r="Z335" s="266"/>
      <c r="AA335" s="266"/>
      <c r="AB335" s="266"/>
      <c r="AC335" s="266"/>
      <c r="AD335" s="266"/>
      <c r="AE335" s="266"/>
    </row>
    <row r="336" spans="2:31" ht="13.5">
      <c r="B336" s="1129">
        <f t="shared" si="4"/>
        <v>-1</v>
      </c>
      <c r="D336" s="1130"/>
      <c r="E336" s="1130"/>
      <c r="F336" s="1131"/>
      <c r="G336" s="1130"/>
      <c r="H336" s="1130"/>
      <c r="I336" s="1130"/>
      <c r="J336" s="1132"/>
      <c r="K336" s="1132"/>
      <c r="L336" s="1130"/>
      <c r="N336" s="1133">
        <f t="shared" si="5"/>
        <v>0</v>
      </c>
      <c r="O336" s="1134">
        <f t="shared" si="6"/>
        <v>0</v>
      </c>
      <c r="P336" s="1134">
        <f>O336/'1.5 Universal Data'!$F$35</f>
        <v>0</v>
      </c>
      <c r="Q336" s="266"/>
      <c r="R336" s="266"/>
      <c r="S336" s="266"/>
      <c r="T336" s="266"/>
      <c r="U336" s="266"/>
      <c r="V336" s="266"/>
      <c r="W336" s="266"/>
      <c r="X336" s="266"/>
      <c r="Y336" s="266"/>
      <c r="Z336" s="266"/>
      <c r="AA336" s="266"/>
      <c r="AB336" s="266"/>
      <c r="AC336" s="266"/>
      <c r="AD336" s="266"/>
      <c r="AE336" s="266"/>
    </row>
    <row r="337" spans="2:31" ht="13.5">
      <c r="B337" s="1129">
        <f t="shared" si="4"/>
        <v>-1</v>
      </c>
      <c r="D337" s="1130"/>
      <c r="E337" s="1130"/>
      <c r="F337" s="1131"/>
      <c r="G337" s="1130"/>
      <c r="H337" s="1130"/>
      <c r="I337" s="1130"/>
      <c r="J337" s="1132"/>
      <c r="K337" s="1132"/>
      <c r="L337" s="1130"/>
      <c r="N337" s="1133">
        <f t="shared" si="5"/>
        <v>0</v>
      </c>
      <c r="O337" s="1134">
        <f t="shared" si="6"/>
        <v>0</v>
      </c>
      <c r="P337" s="1134">
        <f>O337/'1.5 Universal Data'!$F$35</f>
        <v>0</v>
      </c>
      <c r="Q337" s="266"/>
      <c r="R337" s="266"/>
      <c r="S337" s="266"/>
      <c r="T337" s="266"/>
      <c r="U337" s="266"/>
      <c r="V337" s="266"/>
      <c r="W337" s="266"/>
      <c r="X337" s="266"/>
      <c r="Y337" s="266"/>
      <c r="Z337" s="266"/>
      <c r="AA337" s="266"/>
      <c r="AB337" s="266"/>
      <c r="AC337" s="266"/>
      <c r="AD337" s="266"/>
      <c r="AE337" s="266"/>
    </row>
    <row r="338" spans="2:31" ht="13.5">
      <c r="B338" s="1129">
        <f t="shared" si="4"/>
        <v>-1</v>
      </c>
      <c r="D338" s="1130"/>
      <c r="E338" s="1130"/>
      <c r="F338" s="1131"/>
      <c r="G338" s="1130"/>
      <c r="H338" s="1130"/>
      <c r="I338" s="1130"/>
      <c r="J338" s="1132"/>
      <c r="K338" s="1132"/>
      <c r="L338" s="1130"/>
      <c r="N338" s="1133">
        <f t="shared" si="5"/>
        <v>0</v>
      </c>
      <c r="O338" s="1134">
        <f t="shared" si="6"/>
        <v>0</v>
      </c>
      <c r="P338" s="1134">
        <f>O338/'1.5 Universal Data'!$F$35</f>
        <v>0</v>
      </c>
      <c r="Q338" s="266"/>
      <c r="R338" s="266"/>
      <c r="S338" s="266"/>
      <c r="T338" s="266"/>
      <c r="U338" s="266"/>
      <c r="V338" s="266"/>
      <c r="W338" s="266"/>
      <c r="X338" s="266"/>
      <c r="Y338" s="266"/>
      <c r="Z338" s="266"/>
      <c r="AA338" s="266"/>
      <c r="AB338" s="266"/>
      <c r="AC338" s="266"/>
      <c r="AD338" s="266"/>
      <c r="AE338" s="266"/>
    </row>
    <row r="339" spans="2:31" ht="13.5">
      <c r="B339" s="1129">
        <f t="shared" si="4"/>
        <v>-1</v>
      </c>
      <c r="D339" s="1130"/>
      <c r="E339" s="1130"/>
      <c r="F339" s="1131"/>
      <c r="G339" s="1130"/>
      <c r="H339" s="1130"/>
      <c r="I339" s="1130"/>
      <c r="J339" s="1132"/>
      <c r="K339" s="1132"/>
      <c r="L339" s="1130"/>
      <c r="N339" s="1133">
        <f t="shared" si="5"/>
        <v>0</v>
      </c>
      <c r="O339" s="1134">
        <f t="shared" si="6"/>
        <v>0</v>
      </c>
      <c r="P339" s="1134">
        <f>O339/'1.5 Universal Data'!$F$35</f>
        <v>0</v>
      </c>
      <c r="Q339" s="266"/>
      <c r="R339" s="266"/>
      <c r="S339" s="266"/>
      <c r="T339" s="266"/>
      <c r="U339" s="266"/>
      <c r="V339" s="266"/>
      <c r="W339" s="266"/>
      <c r="X339" s="266"/>
      <c r="Y339" s="266"/>
      <c r="Z339" s="266"/>
      <c r="AA339" s="266"/>
      <c r="AB339" s="266"/>
      <c r="AC339" s="266"/>
      <c r="AD339" s="266"/>
      <c r="AE339" s="266"/>
    </row>
    <row r="340" spans="2:31" ht="13.5">
      <c r="B340" s="1129">
        <f t="shared" si="4"/>
        <v>-1</v>
      </c>
      <c r="D340" s="1130"/>
      <c r="E340" s="1130"/>
      <c r="F340" s="1131"/>
      <c r="G340" s="1130"/>
      <c r="H340" s="1130"/>
      <c r="I340" s="1130"/>
      <c r="J340" s="1132"/>
      <c r="K340" s="1132"/>
      <c r="L340" s="1130"/>
      <c r="N340" s="1133">
        <f t="shared" si="5"/>
        <v>0</v>
      </c>
      <c r="O340" s="1134">
        <f t="shared" si="6"/>
        <v>0</v>
      </c>
      <c r="P340" s="1134">
        <f>O340/'1.5 Universal Data'!$F$35</f>
        <v>0</v>
      </c>
      <c r="Q340" s="266"/>
      <c r="R340" s="266"/>
      <c r="S340" s="266"/>
      <c r="T340" s="266"/>
      <c r="U340" s="266"/>
      <c r="V340" s="266"/>
      <c r="W340" s="266"/>
      <c r="X340" s="266"/>
      <c r="Y340" s="266"/>
      <c r="Z340" s="266"/>
      <c r="AA340" s="266"/>
      <c r="AB340" s="266"/>
      <c r="AC340" s="266"/>
      <c r="AD340" s="266"/>
      <c r="AE340" s="266"/>
    </row>
    <row r="341" spans="2:31" ht="13.5">
      <c r="B341" s="1129">
        <f t="shared" si="4"/>
        <v>-1</v>
      </c>
      <c r="D341" s="1130"/>
      <c r="E341" s="1130"/>
      <c r="F341" s="1131"/>
      <c r="G341" s="1130"/>
      <c r="H341" s="1130"/>
      <c r="I341" s="1130"/>
      <c r="J341" s="1132"/>
      <c r="K341" s="1132"/>
      <c r="L341" s="1130"/>
      <c r="N341" s="1133">
        <f t="shared" si="5"/>
        <v>0</v>
      </c>
      <c r="O341" s="1134">
        <f t="shared" si="6"/>
        <v>0</v>
      </c>
      <c r="P341" s="1134">
        <f>O341/'1.5 Universal Data'!$F$35</f>
        <v>0</v>
      </c>
      <c r="Q341" s="266"/>
      <c r="R341" s="266"/>
      <c r="S341" s="266"/>
      <c r="T341" s="266"/>
      <c r="U341" s="266"/>
      <c r="V341" s="266"/>
      <c r="W341" s="266"/>
      <c r="X341" s="266"/>
      <c r="Y341" s="266"/>
      <c r="Z341" s="266"/>
      <c r="AA341" s="266"/>
      <c r="AB341" s="266"/>
      <c r="AC341" s="266"/>
      <c r="AD341" s="266"/>
      <c r="AE341" s="266"/>
    </row>
    <row r="342" spans="2:31" ht="13.5">
      <c r="B342" s="1129">
        <f t="shared" si="4"/>
        <v>-1</v>
      </c>
      <c r="D342" s="1130"/>
      <c r="E342" s="1130"/>
      <c r="F342" s="1131"/>
      <c r="G342" s="1130"/>
      <c r="H342" s="1130"/>
      <c r="I342" s="1130"/>
      <c r="J342" s="1132"/>
      <c r="K342" s="1132"/>
      <c r="L342" s="1130"/>
      <c r="N342" s="1133">
        <f t="shared" si="5"/>
        <v>0</v>
      </c>
      <c r="O342" s="1134">
        <f t="shared" si="6"/>
        <v>0</v>
      </c>
      <c r="P342" s="1134">
        <f>O342/'1.5 Universal Data'!$F$35</f>
        <v>0</v>
      </c>
      <c r="Q342" s="266"/>
      <c r="R342" s="266"/>
      <c r="S342" s="266"/>
      <c r="T342" s="266"/>
      <c r="U342" s="266"/>
      <c r="V342" s="266"/>
      <c r="W342" s="266"/>
      <c r="X342" s="266"/>
      <c r="Y342" s="266"/>
      <c r="Z342" s="266"/>
      <c r="AA342" s="266"/>
      <c r="AB342" s="266"/>
      <c r="AC342" s="266"/>
      <c r="AD342" s="266"/>
      <c r="AE342" s="266"/>
    </row>
    <row r="343" spans="2:31" ht="13.5">
      <c r="B343" s="1129">
        <f t="shared" si="4"/>
        <v>-1</v>
      </c>
      <c r="D343" s="1130"/>
      <c r="E343" s="1130"/>
      <c r="F343" s="1131"/>
      <c r="G343" s="1130"/>
      <c r="H343" s="1130"/>
      <c r="I343" s="1130"/>
      <c r="J343" s="1132"/>
      <c r="K343" s="1132"/>
      <c r="L343" s="1130"/>
      <c r="N343" s="1133">
        <f t="shared" si="5"/>
        <v>0</v>
      </c>
      <c r="O343" s="1134">
        <f t="shared" si="6"/>
        <v>0</v>
      </c>
      <c r="P343" s="1134">
        <f>O343/'1.5 Universal Data'!$F$35</f>
        <v>0</v>
      </c>
      <c r="Q343" s="266"/>
      <c r="R343" s="266"/>
      <c r="S343" s="266"/>
      <c r="T343" s="266"/>
      <c r="U343" s="266"/>
      <c r="V343" s="266"/>
      <c r="W343" s="266"/>
      <c r="X343" s="266"/>
      <c r="Y343" s="266"/>
      <c r="Z343" s="266"/>
      <c r="AA343" s="266"/>
      <c r="AB343" s="266"/>
      <c r="AC343" s="266"/>
      <c r="AD343" s="266"/>
      <c r="AE343" s="266"/>
    </row>
    <row r="344" spans="2:31" ht="13.5">
      <c r="B344" s="1129">
        <f t="shared" si="4"/>
        <v>-1</v>
      </c>
      <c r="D344" s="1130"/>
      <c r="E344" s="1130"/>
      <c r="F344" s="1131"/>
      <c r="G344" s="1130"/>
      <c r="H344" s="1130"/>
      <c r="I344" s="1130"/>
      <c r="J344" s="1132"/>
      <c r="K344" s="1132"/>
      <c r="L344" s="1130"/>
      <c r="N344" s="1133">
        <f t="shared" si="5"/>
        <v>0</v>
      </c>
      <c r="O344" s="1134">
        <f t="shared" si="6"/>
        <v>0</v>
      </c>
      <c r="P344" s="1134">
        <f>O344/'1.5 Universal Data'!$F$35</f>
        <v>0</v>
      </c>
      <c r="Q344" s="266"/>
      <c r="R344" s="266"/>
      <c r="S344" s="266"/>
      <c r="T344" s="266"/>
      <c r="U344" s="266"/>
      <c r="V344" s="266"/>
      <c r="W344" s="266"/>
      <c r="X344" s="266"/>
      <c r="Y344" s="266"/>
      <c r="Z344" s="266"/>
      <c r="AA344" s="266"/>
      <c r="AB344" s="266"/>
      <c r="AC344" s="266"/>
      <c r="AD344" s="266"/>
      <c r="AE344" s="266"/>
    </row>
    <row r="345" spans="2:31" ht="13.5">
      <c r="B345" s="1129">
        <f t="shared" si="4"/>
        <v>-1</v>
      </c>
      <c r="D345" s="1130"/>
      <c r="E345" s="1130"/>
      <c r="F345" s="1131"/>
      <c r="G345" s="1130"/>
      <c r="H345" s="1130"/>
      <c r="I345" s="1130"/>
      <c r="J345" s="1132"/>
      <c r="K345" s="1132"/>
      <c r="L345" s="1130"/>
      <c r="N345" s="1133">
        <f t="shared" si="5"/>
        <v>0</v>
      </c>
      <c r="O345" s="1134">
        <f t="shared" si="6"/>
        <v>0</v>
      </c>
      <c r="P345" s="1134">
        <f>O345/'1.5 Universal Data'!$F$35</f>
        <v>0</v>
      </c>
      <c r="Q345" s="266"/>
      <c r="R345" s="266"/>
      <c r="S345" s="266"/>
      <c r="T345" s="266"/>
      <c r="U345" s="266"/>
      <c r="V345" s="266"/>
      <c r="W345" s="266"/>
      <c r="X345" s="266"/>
      <c r="Y345" s="266"/>
      <c r="Z345" s="266"/>
      <c r="AA345" s="266"/>
      <c r="AB345" s="266"/>
      <c r="AC345" s="266"/>
      <c r="AD345" s="266"/>
      <c r="AE345" s="266"/>
    </row>
    <row r="346" spans="2:31" ht="13.5">
      <c r="B346" s="1129">
        <f t="shared" si="4"/>
        <v>-1</v>
      </c>
      <c r="D346" s="1130"/>
      <c r="E346" s="1130"/>
      <c r="F346" s="1131"/>
      <c r="G346" s="1130"/>
      <c r="H346" s="1130"/>
      <c r="I346" s="1130"/>
      <c r="J346" s="1132"/>
      <c r="K346" s="1132"/>
      <c r="L346" s="1130"/>
      <c r="N346" s="1133">
        <f t="shared" si="5"/>
        <v>0</v>
      </c>
      <c r="O346" s="1134">
        <f t="shared" si="6"/>
        <v>0</v>
      </c>
      <c r="P346" s="1134">
        <f>O346/'1.5 Universal Data'!$F$35</f>
        <v>0</v>
      </c>
      <c r="Q346" s="266"/>
      <c r="R346" s="266"/>
      <c r="S346" s="266"/>
      <c r="T346" s="266"/>
      <c r="U346" s="266"/>
      <c r="V346" s="266"/>
      <c r="W346" s="266"/>
      <c r="X346" s="266"/>
      <c r="Y346" s="266"/>
      <c r="Z346" s="266"/>
      <c r="AA346" s="266"/>
      <c r="AB346" s="266"/>
      <c r="AC346" s="266"/>
      <c r="AD346" s="266"/>
      <c r="AE346" s="266"/>
    </row>
    <row r="347" spans="2:31" ht="13.5">
      <c r="B347" s="1129">
        <f t="shared" si="4"/>
        <v>-1</v>
      </c>
      <c r="D347" s="1130"/>
      <c r="E347" s="1130"/>
      <c r="F347" s="1131"/>
      <c r="G347" s="1130"/>
      <c r="H347" s="1130"/>
      <c r="I347" s="1130"/>
      <c r="J347" s="1132"/>
      <c r="K347" s="1132"/>
      <c r="L347" s="1130"/>
      <c r="N347" s="1133">
        <f t="shared" si="5"/>
        <v>0</v>
      </c>
      <c r="O347" s="1134">
        <f t="shared" si="6"/>
        <v>0</v>
      </c>
      <c r="P347" s="1134">
        <f>O347/'1.5 Universal Data'!$F$35</f>
        <v>0</v>
      </c>
      <c r="Q347" s="266"/>
      <c r="R347" s="266"/>
      <c r="S347" s="266"/>
      <c r="T347" s="266"/>
      <c r="U347" s="266"/>
      <c r="V347" s="266"/>
      <c r="W347" s="266"/>
      <c r="X347" s="266"/>
      <c r="Y347" s="266"/>
      <c r="Z347" s="266"/>
      <c r="AA347" s="266"/>
      <c r="AB347" s="266"/>
      <c r="AC347" s="266"/>
      <c r="AD347" s="266"/>
      <c r="AE347" s="266"/>
    </row>
    <row r="348" spans="2:31" ht="13.5">
      <c r="B348" s="1129">
        <f t="shared" si="4"/>
        <v>-1</v>
      </c>
      <c r="D348" s="1130"/>
      <c r="E348" s="1130"/>
      <c r="F348" s="1131"/>
      <c r="G348" s="1130"/>
      <c r="H348" s="1130"/>
      <c r="I348" s="1130"/>
      <c r="J348" s="1132"/>
      <c r="K348" s="1132"/>
      <c r="L348" s="1130"/>
      <c r="N348" s="1133">
        <f t="shared" si="5"/>
        <v>0</v>
      </c>
      <c r="O348" s="1134">
        <f t="shared" si="6"/>
        <v>0</v>
      </c>
      <c r="P348" s="1134">
        <f>O348/'1.5 Universal Data'!$F$35</f>
        <v>0</v>
      </c>
      <c r="Q348" s="266"/>
      <c r="R348" s="266"/>
      <c r="S348" s="266"/>
      <c r="T348" s="266"/>
      <c r="U348" s="266"/>
      <c r="V348" s="266"/>
      <c r="W348" s="266"/>
      <c r="X348" s="266"/>
      <c r="Y348" s="266"/>
      <c r="Z348" s="266"/>
      <c r="AA348" s="266"/>
      <c r="AB348" s="266"/>
      <c r="AC348" s="266"/>
      <c r="AD348" s="266"/>
      <c r="AE348" s="266"/>
    </row>
    <row r="349" spans="2:31" ht="13.5">
      <c r="B349" s="1129">
        <f t="shared" si="4"/>
        <v>-1</v>
      </c>
      <c r="D349" s="1130"/>
      <c r="E349" s="1130"/>
      <c r="F349" s="1131"/>
      <c r="G349" s="1130"/>
      <c r="H349" s="1130"/>
      <c r="I349" s="1130"/>
      <c r="J349" s="1132"/>
      <c r="K349" s="1132"/>
      <c r="L349" s="1130"/>
      <c r="N349" s="1133">
        <f t="shared" si="5"/>
        <v>0</v>
      </c>
      <c r="O349" s="1134">
        <f t="shared" si="6"/>
        <v>0</v>
      </c>
      <c r="P349" s="1134">
        <f>O349/'1.5 Universal Data'!$F$35</f>
        <v>0</v>
      </c>
      <c r="Q349" s="266"/>
      <c r="R349" s="266"/>
      <c r="S349" s="266"/>
      <c r="T349" s="266"/>
      <c r="U349" s="266"/>
      <c r="V349" s="266"/>
      <c r="W349" s="266"/>
      <c r="X349" s="266"/>
      <c r="Y349" s="266"/>
      <c r="Z349" s="266"/>
      <c r="AA349" s="266"/>
      <c r="AB349" s="266"/>
      <c r="AC349" s="266"/>
      <c r="AD349" s="266"/>
      <c r="AE349" s="266"/>
    </row>
    <row r="350" spans="2:31" ht="13.5">
      <c r="B350" s="1129">
        <f t="shared" si="4"/>
        <v>-1</v>
      </c>
      <c r="D350" s="1130"/>
      <c r="E350" s="1130"/>
      <c r="F350" s="1131"/>
      <c r="G350" s="1130"/>
      <c r="H350" s="1130"/>
      <c r="I350" s="1130"/>
      <c r="J350" s="1132"/>
      <c r="K350" s="1132"/>
      <c r="L350" s="1130"/>
      <c r="N350" s="1133">
        <f t="shared" si="5"/>
        <v>0</v>
      </c>
      <c r="O350" s="1134">
        <f t="shared" si="6"/>
        <v>0</v>
      </c>
      <c r="P350" s="1134">
        <f>O350/'1.5 Universal Data'!$F$35</f>
        <v>0</v>
      </c>
      <c r="Q350" s="266"/>
      <c r="R350" s="266"/>
      <c r="S350" s="266"/>
      <c r="T350" s="266"/>
      <c r="U350" s="266"/>
      <c r="V350" s="266"/>
      <c r="W350" s="266"/>
      <c r="X350" s="266"/>
      <c r="Y350" s="266"/>
      <c r="Z350" s="266"/>
      <c r="AA350" s="266"/>
      <c r="AB350" s="266"/>
      <c r="AC350" s="266"/>
      <c r="AD350" s="266"/>
      <c r="AE350" s="266"/>
    </row>
    <row r="351" spans="2:31" ht="13.5">
      <c r="B351" s="1129">
        <f t="shared" si="4"/>
        <v>-1</v>
      </c>
      <c r="D351" s="1130"/>
      <c r="E351" s="1130"/>
      <c r="F351" s="1131"/>
      <c r="G351" s="1130"/>
      <c r="H351" s="1130"/>
      <c r="I351" s="1130"/>
      <c r="J351" s="1132"/>
      <c r="K351" s="1132"/>
      <c r="L351" s="1130"/>
      <c r="N351" s="1133">
        <f t="shared" si="5"/>
        <v>0</v>
      </c>
      <c r="O351" s="1134">
        <f t="shared" si="6"/>
        <v>0</v>
      </c>
      <c r="P351" s="1134">
        <f>O351/'1.5 Universal Data'!$F$35</f>
        <v>0</v>
      </c>
      <c r="Q351" s="266"/>
      <c r="R351" s="266"/>
      <c r="S351" s="266"/>
      <c r="T351" s="266"/>
      <c r="U351" s="266"/>
      <c r="V351" s="266"/>
      <c r="W351" s="266"/>
      <c r="X351" s="266"/>
      <c r="Y351" s="266"/>
      <c r="Z351" s="266"/>
      <c r="AA351" s="266"/>
      <c r="AB351" s="266"/>
      <c r="AC351" s="266"/>
      <c r="AD351" s="266"/>
      <c r="AE351" s="266"/>
    </row>
    <row r="352" spans="2:31" ht="13.5">
      <c r="B352" s="1129">
        <f t="shared" si="4"/>
        <v>-1</v>
      </c>
      <c r="D352" s="1130"/>
      <c r="E352" s="1130"/>
      <c r="F352" s="1131"/>
      <c r="G352" s="1130"/>
      <c r="H352" s="1130"/>
      <c r="I352" s="1130"/>
      <c r="J352" s="1132"/>
      <c r="K352" s="1132"/>
      <c r="L352" s="1130"/>
      <c r="N352" s="1133">
        <f t="shared" si="5"/>
        <v>0</v>
      </c>
      <c r="O352" s="1134">
        <f t="shared" si="6"/>
        <v>0</v>
      </c>
      <c r="P352" s="1134">
        <f>O352/'1.5 Universal Data'!$F$35</f>
        <v>0</v>
      </c>
      <c r="Q352" s="266"/>
      <c r="R352" s="266"/>
      <c r="S352" s="266"/>
      <c r="T352" s="266"/>
      <c r="U352" s="266"/>
      <c r="V352" s="266"/>
      <c r="W352" s="266"/>
      <c r="X352" s="266"/>
      <c r="Y352" s="266"/>
      <c r="Z352" s="266"/>
      <c r="AA352" s="266"/>
      <c r="AB352" s="266"/>
      <c r="AC352" s="266"/>
      <c r="AD352" s="266"/>
      <c r="AE352" s="266"/>
    </row>
    <row r="353" spans="2:31" ht="13.5">
      <c r="B353" s="1129">
        <f t="shared" si="4"/>
        <v>-1</v>
      </c>
      <c r="D353" s="1130"/>
      <c r="E353" s="1130"/>
      <c r="F353" s="1131"/>
      <c r="G353" s="1130"/>
      <c r="H353" s="1130"/>
      <c r="I353" s="1130"/>
      <c r="J353" s="1132"/>
      <c r="K353" s="1132"/>
      <c r="L353" s="1130"/>
      <c r="N353" s="1133">
        <f t="shared" si="5"/>
        <v>0</v>
      </c>
      <c r="O353" s="1134">
        <f t="shared" si="6"/>
        <v>0</v>
      </c>
      <c r="P353" s="1134">
        <f>O353/'1.5 Universal Data'!$F$35</f>
        <v>0</v>
      </c>
      <c r="Q353" s="266"/>
      <c r="R353" s="266"/>
      <c r="S353" s="266"/>
      <c r="T353" s="266"/>
      <c r="U353" s="266"/>
      <c r="V353" s="266"/>
      <c r="W353" s="266"/>
      <c r="X353" s="266"/>
      <c r="Y353" s="266"/>
      <c r="Z353" s="266"/>
      <c r="AA353" s="266"/>
      <c r="AB353" s="266"/>
      <c r="AC353" s="266"/>
      <c r="AD353" s="266"/>
      <c r="AE353" s="266"/>
    </row>
    <row r="354" spans="2:31" ht="13.5">
      <c r="B354" s="1129">
        <f t="shared" si="4"/>
        <v>-1</v>
      </c>
      <c r="D354" s="1130"/>
      <c r="E354" s="1130"/>
      <c r="F354" s="1131"/>
      <c r="G354" s="1130"/>
      <c r="H354" s="1130"/>
      <c r="I354" s="1130"/>
      <c r="J354" s="1132"/>
      <c r="K354" s="1132"/>
      <c r="L354" s="1130"/>
      <c r="N354" s="1133">
        <f t="shared" si="5"/>
        <v>0</v>
      </c>
      <c r="O354" s="1134">
        <f t="shared" si="6"/>
        <v>0</v>
      </c>
      <c r="P354" s="1134">
        <f>O354/'1.5 Universal Data'!$F$35</f>
        <v>0</v>
      </c>
      <c r="Q354" s="266"/>
      <c r="R354" s="266"/>
      <c r="S354" s="266"/>
      <c r="T354" s="266"/>
      <c r="U354" s="266"/>
      <c r="V354" s="266"/>
      <c r="W354" s="266"/>
      <c r="X354" s="266"/>
      <c r="Y354" s="266"/>
      <c r="Z354" s="266"/>
      <c r="AA354" s="266"/>
      <c r="AB354" s="266"/>
      <c r="AC354" s="266"/>
      <c r="AD354" s="266"/>
      <c r="AE354" s="266"/>
    </row>
    <row r="355" spans="2:31" ht="13.5">
      <c r="B355" s="1129">
        <f t="shared" si="4"/>
        <v>-1</v>
      </c>
      <c r="D355" s="1130"/>
      <c r="E355" s="1130"/>
      <c r="F355" s="1131"/>
      <c r="G355" s="1130"/>
      <c r="H355" s="1130"/>
      <c r="I355" s="1130"/>
      <c r="J355" s="1132"/>
      <c r="K355" s="1132"/>
      <c r="L355" s="1130"/>
      <c r="N355" s="1133">
        <f t="shared" si="5"/>
        <v>0</v>
      </c>
      <c r="O355" s="1134">
        <f t="shared" si="6"/>
        <v>0</v>
      </c>
      <c r="P355" s="1134">
        <f>O355/'1.5 Universal Data'!$F$35</f>
        <v>0</v>
      </c>
      <c r="Q355" s="266"/>
      <c r="R355" s="266"/>
      <c r="S355" s="266"/>
      <c r="T355" s="266"/>
      <c r="U355" s="266"/>
      <c r="V355" s="266"/>
      <c r="W355" s="266"/>
      <c r="X355" s="266"/>
      <c r="Y355" s="266"/>
      <c r="Z355" s="266"/>
      <c r="AA355" s="266"/>
      <c r="AB355" s="266"/>
      <c r="AC355" s="266"/>
      <c r="AD355" s="266"/>
      <c r="AE355" s="266"/>
    </row>
    <row r="356" spans="2:31" ht="13.5">
      <c r="B356" s="1129">
        <f t="shared" si="4"/>
        <v>-1</v>
      </c>
      <c r="D356" s="1130"/>
      <c r="E356" s="1130"/>
      <c r="F356" s="1131"/>
      <c r="G356" s="1130"/>
      <c r="H356" s="1130"/>
      <c r="I356" s="1130"/>
      <c r="J356" s="1132"/>
      <c r="K356" s="1132"/>
      <c r="L356" s="1130"/>
      <c r="N356" s="1133">
        <f t="shared" si="5"/>
        <v>0</v>
      </c>
      <c r="O356" s="1134">
        <f t="shared" si="6"/>
        <v>0</v>
      </c>
      <c r="P356" s="1134">
        <f>O356/'1.5 Universal Data'!$F$35</f>
        <v>0</v>
      </c>
      <c r="Q356" s="266"/>
      <c r="R356" s="266"/>
      <c r="S356" s="266"/>
      <c r="T356" s="266"/>
      <c r="U356" s="266"/>
      <c r="V356" s="266"/>
      <c r="W356" s="266"/>
      <c r="X356" s="266"/>
      <c r="Y356" s="266"/>
      <c r="Z356" s="266"/>
      <c r="AA356" s="266"/>
      <c r="AB356" s="266"/>
      <c r="AC356" s="266"/>
      <c r="AD356" s="266"/>
      <c r="AE356" s="266"/>
    </row>
    <row r="357" spans="2:31" ht="13.5">
      <c r="B357" s="1129">
        <f t="shared" si="4"/>
        <v>-1</v>
      </c>
      <c r="D357" s="1130"/>
      <c r="E357" s="1130"/>
      <c r="F357" s="1131"/>
      <c r="G357" s="1130"/>
      <c r="H357" s="1130"/>
      <c r="I357" s="1130"/>
      <c r="J357" s="1132"/>
      <c r="K357" s="1132"/>
      <c r="L357" s="1130"/>
      <c r="N357" s="1133">
        <f t="shared" si="5"/>
        <v>0</v>
      </c>
      <c r="O357" s="1134">
        <f t="shared" si="6"/>
        <v>0</v>
      </c>
      <c r="P357" s="1134">
        <f>O357/'1.5 Universal Data'!$F$35</f>
        <v>0</v>
      </c>
      <c r="Q357" s="266"/>
      <c r="R357" s="266"/>
      <c r="S357" s="266"/>
      <c r="T357" s="266"/>
      <c r="U357" s="266"/>
      <c r="V357" s="266"/>
      <c r="W357" s="266"/>
      <c r="X357" s="266"/>
      <c r="Y357" s="266"/>
      <c r="Z357" s="266"/>
      <c r="AA357" s="266"/>
      <c r="AB357" s="266"/>
      <c r="AC357" s="266"/>
      <c r="AD357" s="266"/>
      <c r="AE357" s="266"/>
    </row>
    <row r="358" spans="2:31" ht="13.5">
      <c r="B358" s="1129">
        <f t="shared" si="4"/>
        <v>-1</v>
      </c>
      <c r="D358" s="1130"/>
      <c r="E358" s="1130"/>
      <c r="F358" s="1131"/>
      <c r="G358" s="1130"/>
      <c r="H358" s="1130"/>
      <c r="I358" s="1130"/>
      <c r="J358" s="1132"/>
      <c r="K358" s="1132"/>
      <c r="L358" s="1130"/>
      <c r="N358" s="1133">
        <f t="shared" si="5"/>
        <v>0</v>
      </c>
      <c r="O358" s="1134">
        <f t="shared" si="6"/>
        <v>0</v>
      </c>
      <c r="P358" s="1134">
        <f>O358/'1.5 Universal Data'!$F$35</f>
        <v>0</v>
      </c>
      <c r="Q358" s="266"/>
      <c r="R358" s="266"/>
      <c r="S358" s="266"/>
      <c r="T358" s="266"/>
      <c r="U358" s="266"/>
      <c r="V358" s="266"/>
      <c r="W358" s="266"/>
      <c r="X358" s="266"/>
      <c r="Y358" s="266"/>
      <c r="Z358" s="266"/>
      <c r="AA358" s="266"/>
      <c r="AB358" s="266"/>
      <c r="AC358" s="266"/>
      <c r="AD358" s="266"/>
      <c r="AE358" s="266"/>
    </row>
    <row r="359" spans="2:31" ht="13.5">
      <c r="B359" s="1129">
        <f t="shared" si="4"/>
        <v>-1</v>
      </c>
      <c r="D359" s="1130"/>
      <c r="E359" s="1130"/>
      <c r="F359" s="1131"/>
      <c r="G359" s="1130"/>
      <c r="H359" s="1130"/>
      <c r="I359" s="1130"/>
      <c r="J359" s="1132"/>
      <c r="K359" s="1132"/>
      <c r="L359" s="1130"/>
      <c r="N359" s="1133">
        <f t="shared" si="5"/>
        <v>0</v>
      </c>
      <c r="O359" s="1134">
        <f t="shared" si="6"/>
        <v>0</v>
      </c>
      <c r="P359" s="1134">
        <f>O359/'1.5 Universal Data'!$F$35</f>
        <v>0</v>
      </c>
      <c r="Q359" s="266"/>
      <c r="R359" s="266"/>
      <c r="S359" s="266"/>
      <c r="T359" s="266"/>
      <c r="U359" s="266"/>
      <c r="V359" s="266"/>
      <c r="W359" s="266"/>
      <c r="X359" s="266"/>
      <c r="Y359" s="266"/>
      <c r="Z359" s="266"/>
      <c r="AA359" s="266"/>
      <c r="AB359" s="266"/>
      <c r="AC359" s="266"/>
      <c r="AD359" s="266"/>
      <c r="AE359" s="266"/>
    </row>
    <row r="360" spans="2:31" ht="13.5">
      <c r="B360" s="1129">
        <f t="shared" si="4"/>
        <v>-1</v>
      </c>
      <c r="D360" s="1130"/>
      <c r="E360" s="1130"/>
      <c r="F360" s="1131"/>
      <c r="G360" s="1130"/>
      <c r="H360" s="1130"/>
      <c r="I360" s="1130"/>
      <c r="J360" s="1132"/>
      <c r="K360" s="1132"/>
      <c r="L360" s="1130"/>
      <c r="N360" s="1133">
        <f t="shared" si="5"/>
        <v>0</v>
      </c>
      <c r="O360" s="1134">
        <f t="shared" si="6"/>
        <v>0</v>
      </c>
      <c r="P360" s="1134">
        <f>O360/'1.5 Universal Data'!$F$35</f>
        <v>0</v>
      </c>
      <c r="Q360" s="266"/>
      <c r="R360" s="266"/>
      <c r="S360" s="266"/>
      <c r="T360" s="266"/>
      <c r="U360" s="266"/>
      <c r="V360" s="266"/>
      <c r="W360" s="266"/>
      <c r="X360" s="266"/>
      <c r="Y360" s="266"/>
      <c r="Z360" s="266"/>
      <c r="AA360" s="266"/>
      <c r="AB360" s="266"/>
      <c r="AC360" s="266"/>
      <c r="AD360" s="266"/>
      <c r="AE360" s="266"/>
    </row>
    <row r="361" spans="2:31" ht="13.5">
      <c r="B361" s="1129">
        <f t="shared" si="4"/>
        <v>-1</v>
      </c>
      <c r="D361" s="1130"/>
      <c r="E361" s="1130"/>
      <c r="F361" s="1131"/>
      <c r="G361" s="1130"/>
      <c r="H361" s="1130"/>
      <c r="I361" s="1130"/>
      <c r="J361" s="1132"/>
      <c r="K361" s="1132"/>
      <c r="L361" s="1130"/>
      <c r="N361" s="1133">
        <f t="shared" si="5"/>
        <v>0</v>
      </c>
      <c r="O361" s="1134">
        <f t="shared" si="6"/>
        <v>0</v>
      </c>
      <c r="P361" s="1134">
        <f>O361/'1.5 Universal Data'!$F$35</f>
        <v>0</v>
      </c>
      <c r="Q361" s="266"/>
      <c r="R361" s="266"/>
      <c r="S361" s="266"/>
      <c r="T361" s="266"/>
      <c r="U361" s="266"/>
      <c r="V361" s="266"/>
      <c r="W361" s="266"/>
      <c r="X361" s="266"/>
      <c r="Y361" s="266"/>
      <c r="Z361" s="266"/>
      <c r="AA361" s="266"/>
      <c r="AB361" s="266"/>
      <c r="AC361" s="266"/>
      <c r="AD361" s="266"/>
      <c r="AE361" s="266"/>
    </row>
    <row r="362" spans="2:31" ht="13.5">
      <c r="B362" s="1129">
        <f t="shared" si="4"/>
        <v>-1</v>
      </c>
      <c r="D362" s="1130"/>
      <c r="E362" s="1130"/>
      <c r="F362" s="1131"/>
      <c r="G362" s="1130"/>
      <c r="H362" s="1130"/>
      <c r="I362" s="1130"/>
      <c r="J362" s="1132"/>
      <c r="K362" s="1132"/>
      <c r="L362" s="1130"/>
      <c r="N362" s="1133">
        <f t="shared" si="5"/>
        <v>0</v>
      </c>
      <c r="O362" s="1134">
        <f t="shared" si="6"/>
        <v>0</v>
      </c>
      <c r="P362" s="1134">
        <f>O362/'1.5 Universal Data'!$F$35</f>
        <v>0</v>
      </c>
      <c r="Q362" s="266"/>
      <c r="R362" s="266"/>
      <c r="S362" s="266"/>
      <c r="T362" s="266"/>
      <c r="U362" s="266"/>
      <c r="V362" s="266"/>
      <c r="W362" s="266"/>
      <c r="X362" s="266"/>
      <c r="Y362" s="266"/>
      <c r="Z362" s="266"/>
      <c r="AA362" s="266"/>
      <c r="AB362" s="266"/>
      <c r="AC362" s="266"/>
      <c r="AD362" s="266"/>
      <c r="AE362" s="266"/>
    </row>
    <row r="363" spans="2:31" ht="13.5">
      <c r="B363" s="1129">
        <f t="shared" si="4"/>
        <v>-1</v>
      </c>
      <c r="D363" s="1130"/>
      <c r="E363" s="1130"/>
      <c r="F363" s="1131"/>
      <c r="G363" s="1130"/>
      <c r="H363" s="1130"/>
      <c r="I363" s="1130"/>
      <c r="J363" s="1132"/>
      <c r="K363" s="1132"/>
      <c r="L363" s="1130"/>
      <c r="N363" s="1133">
        <f t="shared" si="5"/>
        <v>0</v>
      </c>
      <c r="O363" s="1134">
        <f t="shared" si="6"/>
        <v>0</v>
      </c>
      <c r="P363" s="1134">
        <f>O363/'1.5 Universal Data'!$F$35</f>
        <v>0</v>
      </c>
      <c r="Q363" s="266"/>
      <c r="R363" s="266"/>
      <c r="S363" s="266"/>
      <c r="T363" s="266"/>
      <c r="U363" s="266"/>
      <c r="V363" s="266"/>
      <c r="W363" s="266"/>
      <c r="X363" s="266"/>
      <c r="Y363" s="266"/>
      <c r="Z363" s="266"/>
      <c r="AA363" s="266"/>
      <c r="AB363" s="266"/>
      <c r="AC363" s="266"/>
      <c r="AD363" s="266"/>
      <c r="AE363" s="266"/>
    </row>
    <row r="364" spans="2:31" ht="13.5">
      <c r="B364" s="1129">
        <f t="shared" si="4"/>
        <v>-1</v>
      </c>
      <c r="D364" s="1130"/>
      <c r="E364" s="1130"/>
      <c r="F364" s="1131"/>
      <c r="G364" s="1130"/>
      <c r="H364" s="1130"/>
      <c r="I364" s="1130"/>
      <c r="J364" s="1132"/>
      <c r="K364" s="1132"/>
      <c r="L364" s="1130"/>
      <c r="N364" s="1133">
        <f t="shared" si="5"/>
        <v>0</v>
      </c>
      <c r="O364" s="1134">
        <f t="shared" si="6"/>
        <v>0</v>
      </c>
      <c r="P364" s="1134">
        <f>O364/'1.5 Universal Data'!$F$35</f>
        <v>0</v>
      </c>
      <c r="Q364" s="266"/>
      <c r="R364" s="266"/>
      <c r="S364" s="266"/>
      <c r="T364" s="266"/>
      <c r="U364" s="266"/>
      <c r="V364" s="266"/>
      <c r="W364" s="266"/>
      <c r="X364" s="266"/>
      <c r="Y364" s="266"/>
      <c r="Z364" s="266"/>
      <c r="AA364" s="266"/>
      <c r="AB364" s="266"/>
      <c r="AC364" s="266"/>
      <c r="AD364" s="266"/>
      <c r="AE364" s="266"/>
    </row>
    <row r="365" spans="2:31" ht="13.5">
      <c r="B365" s="1129">
        <f t="shared" si="4"/>
        <v>-1</v>
      </c>
      <c r="D365" s="1130"/>
      <c r="E365" s="1130"/>
      <c r="F365" s="1131"/>
      <c r="G365" s="1130"/>
      <c r="H365" s="1130"/>
      <c r="I365" s="1130"/>
      <c r="J365" s="1132"/>
      <c r="K365" s="1132"/>
      <c r="L365" s="1130"/>
      <c r="N365" s="1133">
        <f t="shared" si="5"/>
        <v>0</v>
      </c>
      <c r="O365" s="1134">
        <f t="shared" si="6"/>
        <v>0</v>
      </c>
      <c r="P365" s="1134">
        <f>O365/'1.5 Universal Data'!$F$35</f>
        <v>0</v>
      </c>
      <c r="Q365" s="266"/>
      <c r="R365" s="266"/>
      <c r="S365" s="266"/>
      <c r="T365" s="266"/>
      <c r="U365" s="266"/>
      <c r="V365" s="266"/>
      <c r="W365" s="266"/>
      <c r="X365" s="266"/>
      <c r="Y365" s="266"/>
      <c r="Z365" s="266"/>
      <c r="AA365" s="266"/>
      <c r="AB365" s="266"/>
      <c r="AC365" s="266"/>
      <c r="AD365" s="266"/>
      <c r="AE365" s="266"/>
    </row>
    <row r="366" spans="2:31" ht="13.5">
      <c r="B366" s="1129">
        <f t="shared" si="4"/>
        <v>-1</v>
      </c>
      <c r="D366" s="1130"/>
      <c r="E366" s="1130"/>
      <c r="F366" s="1131"/>
      <c r="G366" s="1130"/>
      <c r="H366" s="1130"/>
      <c r="I366" s="1130"/>
      <c r="J366" s="1132"/>
      <c r="K366" s="1132"/>
      <c r="L366" s="1130"/>
      <c r="N366" s="1133">
        <f t="shared" si="5"/>
        <v>0</v>
      </c>
      <c r="O366" s="1134">
        <f t="shared" si="6"/>
        <v>0</v>
      </c>
      <c r="P366" s="1134">
        <f>O366/'1.5 Universal Data'!$F$35</f>
        <v>0</v>
      </c>
      <c r="Q366" s="266"/>
      <c r="R366" s="266"/>
      <c r="S366" s="266"/>
      <c r="T366" s="266"/>
      <c r="U366" s="266"/>
      <c r="V366" s="266"/>
      <c r="W366" s="266"/>
      <c r="X366" s="266"/>
      <c r="Y366" s="266"/>
      <c r="Z366" s="266"/>
      <c r="AA366" s="266"/>
      <c r="AB366" s="266"/>
      <c r="AC366" s="266"/>
      <c r="AD366" s="266"/>
      <c r="AE366" s="266"/>
    </row>
    <row r="367" spans="2:31" ht="13.5">
      <c r="B367" s="1129">
        <f t="shared" si="4"/>
        <v>-1</v>
      </c>
      <c r="D367" s="1130"/>
      <c r="E367" s="1130"/>
      <c r="F367" s="1131"/>
      <c r="G367" s="1130"/>
      <c r="H367" s="1130"/>
      <c r="I367" s="1130"/>
      <c r="J367" s="1132"/>
      <c r="K367" s="1132"/>
      <c r="L367" s="1130"/>
      <c r="N367" s="1133">
        <f t="shared" si="5"/>
        <v>0</v>
      </c>
      <c r="O367" s="1134">
        <f t="shared" si="6"/>
        <v>0</v>
      </c>
      <c r="P367" s="1134">
        <f>O367/'1.5 Universal Data'!$F$35</f>
        <v>0</v>
      </c>
      <c r="Q367" s="266"/>
      <c r="R367" s="266"/>
      <c r="S367" s="266"/>
      <c r="T367" s="266"/>
      <c r="U367" s="266"/>
      <c r="V367" s="266"/>
      <c r="W367" s="266"/>
      <c r="X367" s="266"/>
      <c r="Y367" s="266"/>
      <c r="Z367" s="266"/>
      <c r="AA367" s="266"/>
      <c r="AB367" s="266"/>
      <c r="AC367" s="266"/>
      <c r="AD367" s="266"/>
      <c r="AE367" s="266"/>
    </row>
    <row r="368" spans="2:31" ht="13.5">
      <c r="B368" s="1129">
        <f t="shared" si="4"/>
        <v>-1</v>
      </c>
      <c r="D368" s="1130"/>
      <c r="E368" s="1130"/>
      <c r="F368" s="1131"/>
      <c r="G368" s="1130"/>
      <c r="H368" s="1130"/>
      <c r="I368" s="1130"/>
      <c r="J368" s="1132"/>
      <c r="K368" s="1132"/>
      <c r="L368" s="1130"/>
      <c r="N368" s="1133">
        <f t="shared" si="5"/>
        <v>0</v>
      </c>
      <c r="O368" s="1134">
        <f t="shared" si="6"/>
        <v>0</v>
      </c>
      <c r="P368" s="1134">
        <f>O368/'1.5 Universal Data'!$F$35</f>
        <v>0</v>
      </c>
      <c r="Q368" s="266"/>
      <c r="R368" s="266"/>
      <c r="S368" s="266"/>
      <c r="T368" s="266"/>
      <c r="U368" s="266"/>
      <c r="V368" s="266"/>
      <c r="W368" s="266"/>
      <c r="X368" s="266"/>
      <c r="Y368" s="266"/>
      <c r="Z368" s="266"/>
      <c r="AA368" s="266"/>
      <c r="AB368" s="266"/>
      <c r="AC368" s="266"/>
      <c r="AD368" s="266"/>
      <c r="AE368" s="266"/>
    </row>
    <row r="369" spans="2:31" ht="13.5">
      <c r="B369" s="1129">
        <f t="shared" si="4"/>
        <v>-1</v>
      </c>
      <c r="D369" s="1130"/>
      <c r="E369" s="1130"/>
      <c r="F369" s="1131"/>
      <c r="G369" s="1130"/>
      <c r="H369" s="1130"/>
      <c r="I369" s="1130"/>
      <c r="J369" s="1132"/>
      <c r="K369" s="1132"/>
      <c r="L369" s="1130"/>
      <c r="N369" s="1133">
        <f t="shared" si="5"/>
        <v>0</v>
      </c>
      <c r="O369" s="1134">
        <f t="shared" si="6"/>
        <v>0</v>
      </c>
      <c r="P369" s="1134">
        <f>O369/'1.5 Universal Data'!$F$35</f>
        <v>0</v>
      </c>
      <c r="Q369" s="266"/>
      <c r="R369" s="266"/>
      <c r="S369" s="266"/>
      <c r="T369" s="266"/>
      <c r="U369" s="266"/>
      <c r="V369" s="266"/>
      <c r="W369" s="266"/>
      <c r="X369" s="266"/>
      <c r="Y369" s="266"/>
      <c r="Z369" s="266"/>
      <c r="AA369" s="266"/>
      <c r="AB369" s="266"/>
      <c r="AC369" s="266"/>
      <c r="AD369" s="266"/>
      <c r="AE369" s="266"/>
    </row>
    <row r="370" spans="2:31" ht="13.5">
      <c r="B370" s="1129">
        <f t="shared" si="4"/>
        <v>-1</v>
      </c>
      <c r="D370" s="1130"/>
      <c r="E370" s="1130"/>
      <c r="F370" s="1131"/>
      <c r="G370" s="1130"/>
      <c r="H370" s="1130"/>
      <c r="I370" s="1130"/>
      <c r="J370" s="1132"/>
      <c r="K370" s="1132"/>
      <c r="L370" s="1130"/>
      <c r="N370" s="1133">
        <f t="shared" si="5"/>
        <v>0</v>
      </c>
      <c r="O370" s="1134">
        <f t="shared" si="6"/>
        <v>0</v>
      </c>
      <c r="P370" s="1134">
        <f>O370/'1.5 Universal Data'!$F$35</f>
        <v>0</v>
      </c>
      <c r="Q370" s="266"/>
      <c r="R370" s="266"/>
      <c r="S370" s="266"/>
      <c r="T370" s="266"/>
      <c r="U370" s="266"/>
      <c r="V370" s="266"/>
      <c r="W370" s="266"/>
      <c r="X370" s="266"/>
      <c r="Y370" s="266"/>
      <c r="Z370" s="266"/>
      <c r="AA370" s="266"/>
      <c r="AB370" s="266"/>
      <c r="AC370" s="266"/>
      <c r="AD370" s="266"/>
      <c r="AE370" s="266"/>
    </row>
    <row r="371" spans="2:31" ht="13.5">
      <c r="B371" s="1129">
        <f t="shared" si="4"/>
        <v>-1</v>
      </c>
      <c r="D371" s="1130"/>
      <c r="E371" s="1130"/>
      <c r="F371" s="1131"/>
      <c r="G371" s="1130"/>
      <c r="H371" s="1130"/>
      <c r="I371" s="1130"/>
      <c r="J371" s="1132"/>
      <c r="K371" s="1132"/>
      <c r="L371" s="1130"/>
      <c r="N371" s="1133">
        <f t="shared" si="5"/>
        <v>0</v>
      </c>
      <c r="O371" s="1134">
        <f t="shared" si="6"/>
        <v>0</v>
      </c>
      <c r="P371" s="1134">
        <f>O371/'1.5 Universal Data'!$F$35</f>
        <v>0</v>
      </c>
      <c r="Q371" s="266"/>
      <c r="R371" s="266"/>
      <c r="S371" s="266"/>
      <c r="T371" s="266"/>
      <c r="U371" s="266"/>
      <c r="V371" s="266"/>
      <c r="W371" s="266"/>
      <c r="X371" s="266"/>
      <c r="Y371" s="266"/>
      <c r="Z371" s="266"/>
      <c r="AA371" s="266"/>
      <c r="AB371" s="266"/>
      <c r="AC371" s="266"/>
      <c r="AD371" s="266"/>
      <c r="AE371" s="266"/>
    </row>
    <row r="372" spans="2:31" ht="13.5">
      <c r="B372" s="1129">
        <f t="shared" si="4"/>
        <v>-1</v>
      </c>
      <c r="D372" s="1130"/>
      <c r="E372" s="1130"/>
      <c r="F372" s="1131"/>
      <c r="G372" s="1130"/>
      <c r="H372" s="1130"/>
      <c r="I372" s="1130"/>
      <c r="J372" s="1132"/>
      <c r="K372" s="1132"/>
      <c r="L372" s="1130"/>
      <c r="N372" s="1133">
        <f t="shared" si="5"/>
        <v>0</v>
      </c>
      <c r="O372" s="1134">
        <f t="shared" si="6"/>
        <v>0</v>
      </c>
      <c r="P372" s="1134">
        <f>O372/'1.5 Universal Data'!$F$35</f>
        <v>0</v>
      </c>
      <c r="Q372" s="266"/>
      <c r="R372" s="266"/>
      <c r="S372" s="266"/>
      <c r="T372" s="266"/>
      <c r="U372" s="266"/>
      <c r="V372" s="266"/>
      <c r="W372" s="266"/>
      <c r="X372" s="266"/>
      <c r="Y372" s="266"/>
      <c r="Z372" s="266"/>
      <c r="AA372" s="266"/>
      <c r="AB372" s="266"/>
      <c r="AC372" s="266"/>
      <c r="AD372" s="266"/>
      <c r="AE372" s="266"/>
    </row>
    <row r="373" spans="2:31" ht="13.5">
      <c r="B373" s="1129">
        <f t="shared" si="4"/>
        <v>-1</v>
      </c>
      <c r="D373" s="1130"/>
      <c r="E373" s="1130"/>
      <c r="F373" s="1131"/>
      <c r="G373" s="1130"/>
      <c r="H373" s="1130"/>
      <c r="I373" s="1130"/>
      <c r="J373" s="1132"/>
      <c r="K373" s="1132"/>
      <c r="L373" s="1130"/>
      <c r="N373" s="1133">
        <f t="shared" si="5"/>
        <v>0</v>
      </c>
      <c r="O373" s="1134">
        <f t="shared" si="6"/>
        <v>0</v>
      </c>
      <c r="P373" s="1134">
        <f>O373/'1.5 Universal Data'!$F$35</f>
        <v>0</v>
      </c>
      <c r="Q373" s="266"/>
      <c r="R373" s="266"/>
      <c r="S373" s="266"/>
      <c r="T373" s="266"/>
      <c r="U373" s="266"/>
      <c r="V373" s="266"/>
      <c r="W373" s="266"/>
      <c r="X373" s="266"/>
      <c r="Y373" s="266"/>
      <c r="Z373" s="266"/>
      <c r="AA373" s="266"/>
      <c r="AB373" s="266"/>
      <c r="AC373" s="266"/>
      <c r="AD373" s="266"/>
      <c r="AE373" s="266"/>
    </row>
    <row r="374" spans="2:31" ht="13.5">
      <c r="B374" s="1129">
        <f t="shared" si="4"/>
        <v>-1</v>
      </c>
      <c r="D374" s="1130"/>
      <c r="E374" s="1130"/>
      <c r="F374" s="1131"/>
      <c r="G374" s="1130"/>
      <c r="H374" s="1130"/>
      <c r="I374" s="1130"/>
      <c r="J374" s="1132"/>
      <c r="K374" s="1132"/>
      <c r="L374" s="1130"/>
      <c r="N374" s="1133">
        <f t="shared" si="5"/>
        <v>0</v>
      </c>
      <c r="O374" s="1134">
        <f t="shared" si="6"/>
        <v>0</v>
      </c>
      <c r="P374" s="1134">
        <f>O374/'1.5 Universal Data'!$F$35</f>
        <v>0</v>
      </c>
      <c r="Q374" s="266"/>
      <c r="R374" s="266"/>
      <c r="S374" s="266"/>
      <c r="T374" s="266"/>
      <c r="U374" s="266"/>
      <c r="V374" s="266"/>
      <c r="W374" s="266"/>
      <c r="X374" s="266"/>
      <c r="Y374" s="266"/>
      <c r="Z374" s="266"/>
      <c r="AA374" s="266"/>
      <c r="AB374" s="266"/>
      <c r="AC374" s="266"/>
      <c r="AD374" s="266"/>
      <c r="AE374" s="266"/>
    </row>
    <row r="375" spans="2:31" ht="13.5">
      <c r="B375" s="1129">
        <f t="shared" si="4"/>
        <v>-1</v>
      </c>
      <c r="D375" s="1130"/>
      <c r="E375" s="1130"/>
      <c r="F375" s="1131"/>
      <c r="G375" s="1130"/>
      <c r="H375" s="1130"/>
      <c r="I375" s="1130"/>
      <c r="J375" s="1132"/>
      <c r="K375" s="1132"/>
      <c r="L375" s="1130"/>
      <c r="N375" s="1133">
        <f t="shared" si="5"/>
        <v>0</v>
      </c>
      <c r="O375" s="1134">
        <f t="shared" si="6"/>
        <v>0</v>
      </c>
      <c r="P375" s="1134">
        <f>O375/'1.5 Universal Data'!$F$35</f>
        <v>0</v>
      </c>
      <c r="Q375" s="266"/>
      <c r="R375" s="266"/>
      <c r="S375" s="266"/>
      <c r="T375" s="266"/>
      <c r="U375" s="266"/>
      <c r="V375" s="266"/>
      <c r="W375" s="266"/>
      <c r="X375" s="266"/>
      <c r="Y375" s="266"/>
      <c r="Z375" s="266"/>
      <c r="AA375" s="266"/>
      <c r="AB375" s="266"/>
      <c r="AC375" s="266"/>
      <c r="AD375" s="266"/>
      <c r="AE375" s="266"/>
    </row>
    <row r="376" spans="2:31" ht="13.5">
      <c r="B376" s="1129">
        <f t="shared" si="4"/>
        <v>-1</v>
      </c>
      <c r="D376" s="1130"/>
      <c r="E376" s="1130"/>
      <c r="F376" s="1131"/>
      <c r="G376" s="1130"/>
      <c r="H376" s="1130"/>
      <c r="I376" s="1130"/>
      <c r="J376" s="1132"/>
      <c r="K376" s="1132"/>
      <c r="L376" s="1130"/>
      <c r="N376" s="1133">
        <f t="shared" si="5"/>
        <v>0</v>
      </c>
      <c r="O376" s="1134">
        <f t="shared" si="6"/>
        <v>0</v>
      </c>
      <c r="P376" s="1134">
        <f>O376/'1.5 Universal Data'!$F$35</f>
        <v>0</v>
      </c>
      <c r="Q376" s="266"/>
      <c r="R376" s="266"/>
      <c r="S376" s="266"/>
      <c r="T376" s="266"/>
      <c r="U376" s="266"/>
      <c r="V376" s="266"/>
      <c r="W376" s="266"/>
      <c r="X376" s="266"/>
      <c r="Y376" s="266"/>
      <c r="Z376" s="266"/>
      <c r="AA376" s="266"/>
      <c r="AB376" s="266"/>
      <c r="AC376" s="266"/>
      <c r="AD376" s="266"/>
      <c r="AE376" s="266"/>
    </row>
    <row r="377" spans="2:31" ht="13.5">
      <c r="B377" s="1129">
        <f t="shared" si="4"/>
        <v>-1</v>
      </c>
      <c r="D377" s="1130"/>
      <c r="E377" s="1130"/>
      <c r="F377" s="1131"/>
      <c r="G377" s="1130"/>
      <c r="H377" s="1130"/>
      <c r="I377" s="1130"/>
      <c r="J377" s="1132"/>
      <c r="K377" s="1132"/>
      <c r="L377" s="1130"/>
      <c r="N377" s="1133">
        <f t="shared" si="5"/>
        <v>0</v>
      </c>
      <c r="O377" s="1134">
        <f t="shared" si="6"/>
        <v>0</v>
      </c>
      <c r="P377" s="1134">
        <f>O377/'1.5 Universal Data'!$F$35</f>
        <v>0</v>
      </c>
      <c r="Q377" s="266"/>
      <c r="R377" s="266"/>
      <c r="S377" s="266"/>
      <c r="T377" s="266"/>
      <c r="U377" s="266"/>
      <c r="V377" s="266"/>
      <c r="W377" s="266"/>
      <c r="X377" s="266"/>
      <c r="Y377" s="266"/>
      <c r="Z377" s="266"/>
      <c r="AA377" s="266"/>
      <c r="AB377" s="266"/>
      <c r="AC377" s="266"/>
      <c r="AD377" s="266"/>
      <c r="AE377" s="266"/>
    </row>
    <row r="378" spans="2:31" ht="13.5">
      <c r="B378" s="1129">
        <f t="shared" si="4"/>
        <v>-1</v>
      </c>
      <c r="D378" s="1130"/>
      <c r="E378" s="1130"/>
      <c r="F378" s="1131"/>
      <c r="G378" s="1130"/>
      <c r="H378" s="1130"/>
      <c r="I378" s="1130"/>
      <c r="J378" s="1132"/>
      <c r="K378" s="1132"/>
      <c r="L378" s="1130"/>
      <c r="N378" s="1133">
        <f t="shared" si="5"/>
        <v>0</v>
      </c>
      <c r="O378" s="1134">
        <f t="shared" si="6"/>
        <v>0</v>
      </c>
      <c r="P378" s="1134">
        <f>O378/'1.5 Universal Data'!$F$35</f>
        <v>0</v>
      </c>
      <c r="Q378" s="266"/>
      <c r="R378" s="266"/>
      <c r="S378" s="266"/>
      <c r="T378" s="266"/>
      <c r="U378" s="266"/>
      <c r="V378" s="266"/>
      <c r="W378" s="266"/>
      <c r="X378" s="266"/>
      <c r="Y378" s="266"/>
      <c r="Z378" s="266"/>
      <c r="AA378" s="266"/>
      <c r="AB378" s="266"/>
      <c r="AC378" s="266"/>
      <c r="AD378" s="266"/>
      <c r="AE378" s="266"/>
    </row>
    <row r="379" spans="2:31" ht="13.5">
      <c r="B379" s="1129">
        <f t="shared" si="4"/>
        <v>-1</v>
      </c>
      <c r="D379" s="1130"/>
      <c r="E379" s="1130"/>
      <c r="F379" s="1131"/>
      <c r="G379" s="1130"/>
      <c r="H379" s="1130"/>
      <c r="I379" s="1130"/>
      <c r="J379" s="1132"/>
      <c r="K379" s="1132"/>
      <c r="L379" s="1130"/>
      <c r="N379" s="1133">
        <f t="shared" si="5"/>
        <v>0</v>
      </c>
      <c r="O379" s="1134">
        <f t="shared" si="6"/>
        <v>0</v>
      </c>
      <c r="P379" s="1134">
        <f>O379/'1.5 Universal Data'!$F$35</f>
        <v>0</v>
      </c>
      <c r="Q379" s="266"/>
      <c r="R379" s="266"/>
      <c r="S379" s="266"/>
      <c r="T379" s="266"/>
      <c r="U379" s="266"/>
      <c r="V379" s="266"/>
      <c r="W379" s="266"/>
      <c r="X379" s="266"/>
      <c r="Y379" s="266"/>
      <c r="Z379" s="266"/>
      <c r="AA379" s="266"/>
      <c r="AB379" s="266"/>
      <c r="AC379" s="266"/>
      <c r="AD379" s="266"/>
      <c r="AE379" s="266"/>
    </row>
    <row r="380" spans="2:31" ht="13.5">
      <c r="B380" s="1129">
        <f t="shared" si="4"/>
        <v>-1</v>
      </c>
      <c r="D380" s="1130"/>
      <c r="E380" s="1130"/>
      <c r="F380" s="1131"/>
      <c r="G380" s="1130"/>
      <c r="H380" s="1130"/>
      <c r="I380" s="1130"/>
      <c r="J380" s="1132"/>
      <c r="K380" s="1132"/>
      <c r="L380" s="1130"/>
      <c r="N380" s="1133">
        <f t="shared" si="5"/>
        <v>0</v>
      </c>
      <c r="O380" s="1134">
        <f t="shared" si="6"/>
        <v>0</v>
      </c>
      <c r="P380" s="1134">
        <f>O380/'1.5 Universal Data'!$F$35</f>
        <v>0</v>
      </c>
      <c r="Q380" s="266"/>
      <c r="R380" s="266"/>
      <c r="S380" s="266"/>
      <c r="T380" s="266"/>
      <c r="U380" s="266"/>
      <c r="V380" s="266"/>
      <c r="W380" s="266"/>
      <c r="X380" s="266"/>
      <c r="Y380" s="266"/>
      <c r="Z380" s="266"/>
      <c r="AA380" s="266"/>
      <c r="AB380" s="266"/>
      <c r="AC380" s="266"/>
      <c r="AD380" s="266"/>
      <c r="AE380" s="266"/>
    </row>
    <row r="381" spans="2:31" ht="13.5">
      <c r="B381" s="1129">
        <f t="shared" si="4"/>
        <v>-1</v>
      </c>
      <c r="D381" s="1130"/>
      <c r="E381" s="1130"/>
      <c r="F381" s="1131"/>
      <c r="G381" s="1130"/>
      <c r="H381" s="1130"/>
      <c r="I381" s="1130"/>
      <c r="J381" s="1132"/>
      <c r="K381" s="1132"/>
      <c r="L381" s="1130"/>
      <c r="N381" s="1133">
        <f t="shared" si="5"/>
        <v>0</v>
      </c>
      <c r="O381" s="1134">
        <f t="shared" si="6"/>
        <v>0</v>
      </c>
      <c r="P381" s="1134">
        <f>O381/'1.5 Universal Data'!$F$35</f>
        <v>0</v>
      </c>
      <c r="Q381" s="266"/>
      <c r="R381" s="266"/>
      <c r="S381" s="266"/>
      <c r="T381" s="266"/>
      <c r="U381" s="266"/>
      <c r="V381" s="266"/>
      <c r="W381" s="266"/>
      <c r="X381" s="266"/>
      <c r="Y381" s="266"/>
      <c r="Z381" s="266"/>
      <c r="AA381" s="266"/>
      <c r="AB381" s="266"/>
      <c r="AC381" s="266"/>
      <c r="AD381" s="266"/>
      <c r="AE381" s="266"/>
    </row>
    <row r="382" spans="2:31" ht="13.5">
      <c r="B382" s="1129">
        <f t="shared" si="4"/>
        <v>-1</v>
      </c>
      <c r="D382" s="1130"/>
      <c r="E382" s="1130"/>
      <c r="F382" s="1131"/>
      <c r="G382" s="1130"/>
      <c r="H382" s="1130"/>
      <c r="I382" s="1130"/>
      <c r="J382" s="1132"/>
      <c r="K382" s="1132"/>
      <c r="L382" s="1130"/>
      <c r="N382" s="1133">
        <f t="shared" si="5"/>
        <v>0</v>
      </c>
      <c r="O382" s="1134">
        <f t="shared" si="6"/>
        <v>0</v>
      </c>
      <c r="P382" s="1134">
        <f>O382/'1.5 Universal Data'!$F$35</f>
        <v>0</v>
      </c>
      <c r="Q382" s="266"/>
      <c r="R382" s="266"/>
      <c r="S382" s="266"/>
      <c r="T382" s="266"/>
      <c r="U382" s="266"/>
      <c r="V382" s="266"/>
      <c r="W382" s="266"/>
      <c r="X382" s="266"/>
      <c r="Y382" s="266"/>
      <c r="Z382" s="266"/>
      <c r="AA382" s="266"/>
      <c r="AB382" s="266"/>
      <c r="AC382" s="266"/>
      <c r="AD382" s="266"/>
      <c r="AE382" s="266"/>
    </row>
    <row r="383" spans="2:31" ht="13.5">
      <c r="B383" s="1129">
        <f t="shared" si="4"/>
        <v>-1</v>
      </c>
      <c r="D383" s="1130"/>
      <c r="E383" s="1130"/>
      <c r="F383" s="1131"/>
      <c r="G383" s="1130"/>
      <c r="H383" s="1130"/>
      <c r="I383" s="1130"/>
      <c r="J383" s="1132"/>
      <c r="K383" s="1132"/>
      <c r="L383" s="1130"/>
      <c r="N383" s="1133">
        <f t="shared" si="5"/>
        <v>0</v>
      </c>
      <c r="O383" s="1134">
        <f t="shared" si="6"/>
        <v>0</v>
      </c>
      <c r="P383" s="1134">
        <f>O383/'1.5 Universal Data'!$F$35</f>
        <v>0</v>
      </c>
      <c r="Q383" s="266"/>
      <c r="R383" s="266"/>
      <c r="S383" s="266"/>
      <c r="T383" s="266"/>
      <c r="U383" s="266"/>
      <c r="V383" s="266"/>
      <c r="W383" s="266"/>
      <c r="X383" s="266"/>
      <c r="Y383" s="266"/>
      <c r="Z383" s="266"/>
      <c r="AA383" s="266"/>
      <c r="AB383" s="266"/>
      <c r="AC383" s="266"/>
      <c r="AD383" s="266"/>
      <c r="AE383" s="266"/>
    </row>
    <row r="384" spans="2:31" ht="13.5">
      <c r="B384" s="1129">
        <f t="shared" si="4"/>
        <v>-1</v>
      </c>
      <c r="D384" s="1130"/>
      <c r="E384" s="1130"/>
      <c r="F384" s="1131"/>
      <c r="G384" s="1130"/>
      <c r="H384" s="1130"/>
      <c r="I384" s="1130"/>
      <c r="J384" s="1132"/>
      <c r="K384" s="1132"/>
      <c r="L384" s="1130"/>
      <c r="N384" s="1133">
        <f t="shared" si="5"/>
        <v>0</v>
      </c>
      <c r="O384" s="1134">
        <f t="shared" si="6"/>
        <v>0</v>
      </c>
      <c r="P384" s="1134">
        <f>O384/'1.5 Universal Data'!$F$35</f>
        <v>0</v>
      </c>
      <c r="Q384" s="266"/>
      <c r="R384" s="266"/>
      <c r="S384" s="266"/>
      <c r="T384" s="266"/>
      <c r="U384" s="266"/>
      <c r="V384" s="266"/>
      <c r="W384" s="266"/>
      <c r="X384" s="266"/>
      <c r="Y384" s="266"/>
      <c r="Z384" s="266"/>
      <c r="AA384" s="266"/>
      <c r="AB384" s="266"/>
      <c r="AC384" s="266"/>
      <c r="AD384" s="266"/>
      <c r="AE384" s="266"/>
    </row>
    <row r="385" spans="2:31" ht="13.5">
      <c r="B385" s="1129">
        <f t="shared" si="4"/>
        <v>-1</v>
      </c>
      <c r="D385" s="1130"/>
      <c r="E385" s="1130"/>
      <c r="F385" s="1131"/>
      <c r="G385" s="1130"/>
      <c r="H385" s="1130"/>
      <c r="I385" s="1130"/>
      <c r="J385" s="1132"/>
      <c r="K385" s="1132"/>
      <c r="L385" s="1130"/>
      <c r="N385" s="1133">
        <f t="shared" si="5"/>
        <v>0</v>
      </c>
      <c r="O385" s="1134">
        <f t="shared" si="6"/>
        <v>0</v>
      </c>
      <c r="P385" s="1134">
        <f>O385/'1.5 Universal Data'!$F$35</f>
        <v>0</v>
      </c>
      <c r="Q385" s="266"/>
      <c r="R385" s="266"/>
      <c r="S385" s="266"/>
      <c r="T385" s="266"/>
      <c r="U385" s="266"/>
      <c r="V385" s="266"/>
      <c r="W385" s="266"/>
      <c r="X385" s="266"/>
      <c r="Y385" s="266"/>
      <c r="Z385" s="266"/>
      <c r="AA385" s="266"/>
      <c r="AB385" s="266"/>
      <c r="AC385" s="266"/>
      <c r="AD385" s="266"/>
      <c r="AE385" s="266"/>
    </row>
    <row r="386" spans="2:31" ht="13.5">
      <c r="B386" s="1129">
        <f t="shared" si="4"/>
        <v>-1</v>
      </c>
      <c r="D386" s="1130"/>
      <c r="E386" s="1130"/>
      <c r="F386" s="1131"/>
      <c r="G386" s="1130"/>
      <c r="H386" s="1130"/>
      <c r="I386" s="1130"/>
      <c r="J386" s="1132"/>
      <c r="K386" s="1132"/>
      <c r="L386" s="1130"/>
      <c r="N386" s="1133">
        <f t="shared" si="5"/>
        <v>0</v>
      </c>
      <c r="O386" s="1134">
        <f t="shared" si="6"/>
        <v>0</v>
      </c>
      <c r="P386" s="1134">
        <f>O386/'1.5 Universal Data'!$F$35</f>
        <v>0</v>
      </c>
      <c r="Q386" s="266"/>
      <c r="R386" s="266"/>
      <c r="S386" s="266"/>
      <c r="T386" s="266"/>
      <c r="U386" s="266"/>
      <c r="V386" s="266"/>
      <c r="W386" s="266"/>
      <c r="X386" s="266"/>
      <c r="Y386" s="266"/>
      <c r="Z386" s="266"/>
      <c r="AA386" s="266"/>
      <c r="AB386" s="266"/>
      <c r="AC386" s="266"/>
      <c r="AD386" s="266"/>
      <c r="AE386" s="266"/>
    </row>
    <row r="387" spans="2:31" ht="13.5">
      <c r="B387" s="1129">
        <f t="shared" si="4"/>
        <v>-1</v>
      </c>
      <c r="D387" s="1130"/>
      <c r="E387" s="1130"/>
      <c r="F387" s="1131"/>
      <c r="G387" s="1130"/>
      <c r="H387" s="1130"/>
      <c r="I387" s="1130"/>
      <c r="J387" s="1132"/>
      <c r="K387" s="1132"/>
      <c r="L387" s="1130"/>
      <c r="N387" s="1133">
        <f t="shared" si="5"/>
        <v>0</v>
      </c>
      <c r="O387" s="1134">
        <f t="shared" si="6"/>
        <v>0</v>
      </c>
      <c r="P387" s="1134">
        <f>O387/'1.5 Universal Data'!$F$35</f>
        <v>0</v>
      </c>
      <c r="Q387" s="266"/>
      <c r="R387" s="266"/>
      <c r="S387" s="266"/>
      <c r="T387" s="266"/>
      <c r="U387" s="266"/>
      <c r="V387" s="266"/>
      <c r="W387" s="266"/>
      <c r="X387" s="266"/>
      <c r="Y387" s="266"/>
      <c r="Z387" s="266"/>
      <c r="AA387" s="266"/>
      <c r="AB387" s="266"/>
      <c r="AC387" s="266"/>
      <c r="AD387" s="266"/>
      <c r="AE387" s="266"/>
    </row>
    <row r="388" spans="2:31" ht="13.5">
      <c r="B388" s="1129">
        <f t="shared" si="4"/>
        <v>-1</v>
      </c>
      <c r="D388" s="1130"/>
      <c r="E388" s="1130"/>
      <c r="F388" s="1131"/>
      <c r="G388" s="1130"/>
      <c r="H388" s="1130"/>
      <c r="I388" s="1130"/>
      <c r="J388" s="1132"/>
      <c r="K388" s="1132"/>
      <c r="L388" s="1130"/>
      <c r="N388" s="1133">
        <f t="shared" si="5"/>
        <v>0</v>
      </c>
      <c r="O388" s="1134">
        <f t="shared" si="6"/>
        <v>0</v>
      </c>
      <c r="P388" s="1134">
        <f>O388/'1.5 Universal Data'!$F$35</f>
        <v>0</v>
      </c>
      <c r="Q388" s="266"/>
      <c r="R388" s="266"/>
      <c r="S388" s="266"/>
      <c r="T388" s="266"/>
      <c r="U388" s="266"/>
      <c r="V388" s="266"/>
      <c r="W388" s="266"/>
      <c r="X388" s="266"/>
      <c r="Y388" s="266"/>
      <c r="Z388" s="266"/>
      <c r="AA388" s="266"/>
      <c r="AB388" s="266"/>
      <c r="AC388" s="266"/>
      <c r="AD388" s="266"/>
      <c r="AE388" s="266"/>
    </row>
    <row r="389" spans="2:31" ht="13.5">
      <c r="B389" s="1129">
        <f t="shared" si="4"/>
        <v>-1</v>
      </c>
      <c r="D389" s="1130"/>
      <c r="E389" s="1130"/>
      <c r="F389" s="1131"/>
      <c r="G389" s="1130"/>
      <c r="H389" s="1130"/>
      <c r="I389" s="1130"/>
      <c r="J389" s="1132"/>
      <c r="K389" s="1132"/>
      <c r="L389" s="1130"/>
      <c r="N389" s="1133">
        <f t="shared" si="5"/>
        <v>0</v>
      </c>
      <c r="O389" s="1134">
        <f t="shared" si="6"/>
        <v>0</v>
      </c>
      <c r="P389" s="1134">
        <f>O389/'1.5 Universal Data'!$F$35</f>
        <v>0</v>
      </c>
      <c r="Q389" s="266"/>
      <c r="R389" s="266"/>
      <c r="S389" s="266"/>
      <c r="T389" s="266"/>
      <c r="U389" s="266"/>
      <c r="V389" s="266"/>
      <c r="W389" s="266"/>
      <c r="X389" s="266"/>
      <c r="Y389" s="266"/>
      <c r="Z389" s="266"/>
      <c r="AA389" s="266"/>
      <c r="AB389" s="266"/>
      <c r="AC389" s="266"/>
      <c r="AD389" s="266"/>
      <c r="AE389" s="266"/>
    </row>
    <row r="390" spans="2:31" ht="13.5">
      <c r="B390" s="1129">
        <f t="shared" si="4"/>
        <v>-1</v>
      </c>
      <c r="D390" s="1130"/>
      <c r="E390" s="1130"/>
      <c r="F390" s="1131"/>
      <c r="G390" s="1130"/>
      <c r="H390" s="1130"/>
      <c r="I390" s="1130"/>
      <c r="J390" s="1132"/>
      <c r="K390" s="1132"/>
      <c r="L390" s="1130"/>
      <c r="N390" s="1133">
        <f t="shared" si="5"/>
        <v>0</v>
      </c>
      <c r="O390" s="1134">
        <f t="shared" si="6"/>
        <v>0</v>
      </c>
      <c r="P390" s="1134">
        <f>O390/'1.5 Universal Data'!$F$35</f>
        <v>0</v>
      </c>
      <c r="Q390" s="266"/>
      <c r="R390" s="266"/>
      <c r="S390" s="266"/>
      <c r="T390" s="266"/>
      <c r="U390" s="266"/>
      <c r="V390" s="266"/>
      <c r="W390" s="266"/>
      <c r="X390" s="266"/>
      <c r="Y390" s="266"/>
      <c r="Z390" s="266"/>
      <c r="AA390" s="266"/>
      <c r="AB390" s="266"/>
      <c r="AC390" s="266"/>
      <c r="AD390" s="266"/>
      <c r="AE390" s="266"/>
    </row>
    <row r="391" spans="2:31" ht="13.5">
      <c r="B391" s="1129">
        <f t="shared" si="4"/>
        <v>-1</v>
      </c>
      <c r="D391" s="1130"/>
      <c r="E391" s="1130"/>
      <c r="F391" s="1131"/>
      <c r="G391" s="1130"/>
      <c r="H391" s="1130"/>
      <c r="I391" s="1130"/>
      <c r="J391" s="1132"/>
      <c r="K391" s="1132"/>
      <c r="L391" s="1130"/>
      <c r="N391" s="1133">
        <f t="shared" si="5"/>
        <v>0</v>
      </c>
      <c r="O391" s="1134">
        <f t="shared" si="6"/>
        <v>0</v>
      </c>
      <c r="P391" s="1134">
        <f>O391/'1.5 Universal Data'!$F$35</f>
        <v>0</v>
      </c>
      <c r="Q391" s="266"/>
      <c r="R391" s="266"/>
      <c r="S391" s="266"/>
      <c r="T391" s="266"/>
      <c r="U391" s="266"/>
      <c r="V391" s="266"/>
      <c r="W391" s="266"/>
      <c r="X391" s="266"/>
      <c r="Y391" s="266"/>
      <c r="Z391" s="266"/>
      <c r="AA391" s="266"/>
      <c r="AB391" s="266"/>
      <c r="AC391" s="266"/>
      <c r="AD391" s="266"/>
      <c r="AE391" s="266"/>
    </row>
    <row r="392" spans="2:31" ht="13.5">
      <c r="B392" s="1129">
        <f t="shared" si="4"/>
        <v>-1</v>
      </c>
      <c r="D392" s="1130"/>
      <c r="E392" s="1130"/>
      <c r="F392" s="1131"/>
      <c r="G392" s="1130"/>
      <c r="H392" s="1130"/>
      <c r="I392" s="1130"/>
      <c r="J392" s="1132"/>
      <c r="K392" s="1132"/>
      <c r="L392" s="1130"/>
      <c r="N392" s="1133">
        <f t="shared" si="5"/>
        <v>0</v>
      </c>
      <c r="O392" s="1134">
        <f t="shared" si="6"/>
        <v>0</v>
      </c>
      <c r="P392" s="1134">
        <f>O392/'1.5 Universal Data'!$F$35</f>
        <v>0</v>
      </c>
      <c r="Q392" s="266"/>
      <c r="R392" s="266"/>
      <c r="S392" s="266"/>
      <c r="T392" s="266"/>
      <c r="U392" s="266"/>
      <c r="V392" s="266"/>
      <c r="W392" s="266"/>
      <c r="X392" s="266"/>
      <c r="Y392" s="266"/>
      <c r="Z392" s="266"/>
      <c r="AA392" s="266"/>
      <c r="AB392" s="266"/>
      <c r="AC392" s="266"/>
      <c r="AD392" s="266"/>
      <c r="AE392" s="266"/>
    </row>
    <row r="393" spans="2:31" ht="13.5">
      <c r="B393" s="1129">
        <f t="shared" si="4"/>
        <v>-1</v>
      </c>
      <c r="D393" s="1130"/>
      <c r="E393" s="1130"/>
      <c r="F393" s="1131"/>
      <c r="G393" s="1130"/>
      <c r="H393" s="1130"/>
      <c r="I393" s="1130"/>
      <c r="J393" s="1132"/>
      <c r="K393" s="1132"/>
      <c r="L393" s="1130"/>
      <c r="N393" s="1133">
        <f t="shared" si="5"/>
        <v>0</v>
      </c>
      <c r="O393" s="1134">
        <f t="shared" si="6"/>
        <v>0</v>
      </c>
      <c r="P393" s="1134">
        <f>O393/'1.5 Universal Data'!$F$35</f>
        <v>0</v>
      </c>
      <c r="Q393" s="266"/>
      <c r="R393" s="266"/>
      <c r="S393" s="266"/>
      <c r="T393" s="266"/>
      <c r="U393" s="266"/>
      <c r="V393" s="266"/>
      <c r="W393" s="266"/>
      <c r="X393" s="266"/>
      <c r="Y393" s="266"/>
      <c r="Z393" s="266"/>
      <c r="AA393" s="266"/>
      <c r="AB393" s="266"/>
      <c r="AC393" s="266"/>
      <c r="AD393" s="266"/>
      <c r="AE393" s="266"/>
    </row>
    <row r="394" spans="2:31" ht="13.5">
      <c r="B394" s="1129">
        <f t="shared" si="4"/>
        <v>-1</v>
      </c>
      <c r="D394" s="1130"/>
      <c r="E394" s="1130"/>
      <c r="F394" s="1131"/>
      <c r="G394" s="1130"/>
      <c r="H394" s="1130"/>
      <c r="I394" s="1130"/>
      <c r="J394" s="1132"/>
      <c r="K394" s="1132"/>
      <c r="L394" s="1130"/>
      <c r="N394" s="1133">
        <f t="shared" si="5"/>
        <v>0</v>
      </c>
      <c r="O394" s="1134">
        <f t="shared" si="6"/>
        <v>0</v>
      </c>
      <c r="P394" s="1134">
        <f>O394/'1.5 Universal Data'!$F$35</f>
        <v>0</v>
      </c>
      <c r="Q394" s="266"/>
      <c r="R394" s="266"/>
      <c r="S394" s="266"/>
      <c r="T394" s="266"/>
      <c r="U394" s="266"/>
      <c r="V394" s="266"/>
      <c r="W394" s="266"/>
      <c r="X394" s="266"/>
      <c r="Y394" s="266"/>
      <c r="Z394" s="266"/>
      <c r="AA394" s="266"/>
      <c r="AB394" s="266"/>
      <c r="AC394" s="266"/>
      <c r="AD394" s="266"/>
      <c r="AE394" s="266"/>
    </row>
    <row r="395" spans="2:31" ht="13.5">
      <c r="B395" s="1129">
        <f t="shared" si="4"/>
        <v>-1</v>
      </c>
      <c r="D395" s="1130"/>
      <c r="E395" s="1130"/>
      <c r="F395" s="1131"/>
      <c r="G395" s="1130"/>
      <c r="H395" s="1130"/>
      <c r="I395" s="1130"/>
      <c r="J395" s="1132"/>
      <c r="K395" s="1132"/>
      <c r="L395" s="1130"/>
      <c r="N395" s="1133">
        <f t="shared" si="5"/>
        <v>0</v>
      </c>
      <c r="O395" s="1134">
        <f t="shared" si="6"/>
        <v>0</v>
      </c>
      <c r="P395" s="1134">
        <f>O395/'1.5 Universal Data'!$F$35</f>
        <v>0</v>
      </c>
      <c r="Q395" s="266"/>
      <c r="R395" s="266"/>
      <c r="S395" s="266"/>
      <c r="T395" s="266"/>
      <c r="U395" s="266"/>
      <c r="V395" s="266"/>
      <c r="W395" s="266"/>
      <c r="X395" s="266"/>
      <c r="Y395" s="266"/>
      <c r="Z395" s="266"/>
      <c r="AA395" s="266"/>
      <c r="AB395" s="266"/>
      <c r="AC395" s="266"/>
      <c r="AD395" s="266"/>
      <c r="AE395" s="266"/>
    </row>
    <row r="396" spans="2:31" ht="13.5">
      <c r="B396" s="1129">
        <f t="shared" si="4"/>
        <v>-1</v>
      </c>
      <c r="D396" s="1130"/>
      <c r="E396" s="1130"/>
      <c r="F396" s="1131"/>
      <c r="G396" s="1130"/>
      <c r="H396" s="1130"/>
      <c r="I396" s="1130"/>
      <c r="J396" s="1132"/>
      <c r="K396" s="1132"/>
      <c r="L396" s="1130"/>
      <c r="N396" s="1133">
        <f t="shared" si="5"/>
        <v>0</v>
      </c>
      <c r="O396" s="1134">
        <f t="shared" si="6"/>
        <v>0</v>
      </c>
      <c r="P396" s="1134">
        <f>O396/'1.5 Universal Data'!$F$35</f>
        <v>0</v>
      </c>
      <c r="Q396" s="266"/>
      <c r="R396" s="266"/>
      <c r="S396" s="266"/>
      <c r="T396" s="266"/>
      <c r="U396" s="266"/>
      <c r="V396" s="266"/>
      <c r="W396" s="266"/>
      <c r="X396" s="266"/>
      <c r="Y396" s="266"/>
      <c r="Z396" s="266"/>
      <c r="AA396" s="266"/>
      <c r="AB396" s="266"/>
      <c r="AC396" s="266"/>
      <c r="AD396" s="266"/>
      <c r="AE396" s="266"/>
    </row>
    <row r="397" spans="2:31" ht="13.5">
      <c r="B397" s="1129">
        <f t="shared" si="4"/>
        <v>-1</v>
      </c>
      <c r="D397" s="1130"/>
      <c r="E397" s="1130"/>
      <c r="F397" s="1131"/>
      <c r="G397" s="1130"/>
      <c r="H397" s="1130"/>
      <c r="I397" s="1130"/>
      <c r="J397" s="1132"/>
      <c r="K397" s="1132"/>
      <c r="L397" s="1130"/>
      <c r="N397" s="1133">
        <f t="shared" si="5"/>
        <v>0</v>
      </c>
      <c r="O397" s="1134">
        <f t="shared" si="6"/>
        <v>0</v>
      </c>
      <c r="P397" s="1134">
        <f>O397/'1.5 Universal Data'!$F$35</f>
        <v>0</v>
      </c>
      <c r="Q397" s="266"/>
      <c r="R397" s="266"/>
      <c r="S397" s="266"/>
      <c r="T397" s="266"/>
      <c r="U397" s="266"/>
      <c r="V397" s="266"/>
      <c r="W397" s="266"/>
      <c r="X397" s="266"/>
      <c r="Y397" s="266"/>
      <c r="Z397" s="266"/>
      <c r="AA397" s="266"/>
      <c r="AB397" s="266"/>
      <c r="AC397" s="266"/>
      <c r="AD397" s="266"/>
      <c r="AE397" s="266"/>
    </row>
    <row r="398" spans="2:31" ht="13.5">
      <c r="B398" s="1129">
        <f t="shared" si="4"/>
        <v>-1</v>
      </c>
      <c r="D398" s="1130"/>
      <c r="E398" s="1130"/>
      <c r="F398" s="1131"/>
      <c r="G398" s="1130"/>
      <c r="H398" s="1130"/>
      <c r="I398" s="1130"/>
      <c r="J398" s="1132"/>
      <c r="K398" s="1132"/>
      <c r="L398" s="1130"/>
      <c r="N398" s="1133">
        <f t="shared" si="5"/>
        <v>0</v>
      </c>
      <c r="O398" s="1134">
        <f t="shared" si="6"/>
        <v>0</v>
      </c>
      <c r="P398" s="1134">
        <f>O398/'1.5 Universal Data'!$F$35</f>
        <v>0</v>
      </c>
      <c r="Q398" s="266"/>
      <c r="R398" s="266"/>
      <c r="S398" s="266"/>
      <c r="T398" s="266"/>
      <c r="U398" s="266"/>
      <c r="V398" s="266"/>
      <c r="W398" s="266"/>
      <c r="X398" s="266"/>
      <c r="Y398" s="266"/>
      <c r="Z398" s="266"/>
      <c r="AA398" s="266"/>
      <c r="AB398" s="266"/>
      <c r="AC398" s="266"/>
      <c r="AD398" s="266"/>
      <c r="AE398" s="266"/>
    </row>
    <row r="399" spans="2:31" ht="13.5">
      <c r="B399" s="1129">
        <f t="shared" si="4"/>
        <v>-1</v>
      </c>
      <c r="D399" s="1130"/>
      <c r="E399" s="1130"/>
      <c r="F399" s="1131"/>
      <c r="G399" s="1130"/>
      <c r="H399" s="1130"/>
      <c r="I399" s="1130"/>
      <c r="J399" s="1132"/>
      <c r="K399" s="1132"/>
      <c r="L399" s="1130"/>
      <c r="N399" s="1133">
        <f t="shared" si="5"/>
        <v>0</v>
      </c>
      <c r="O399" s="1134">
        <f t="shared" si="6"/>
        <v>0</v>
      </c>
      <c r="P399" s="1134">
        <f>O399/'1.5 Universal Data'!$F$35</f>
        <v>0</v>
      </c>
      <c r="Q399" s="266"/>
      <c r="R399" s="266"/>
      <c r="S399" s="266"/>
      <c r="T399" s="266"/>
      <c r="U399" s="266"/>
      <c r="V399" s="266"/>
      <c r="W399" s="266"/>
      <c r="X399" s="266"/>
      <c r="Y399" s="266"/>
      <c r="Z399" s="266"/>
      <c r="AA399" s="266"/>
      <c r="AB399" s="266"/>
      <c r="AC399" s="266"/>
      <c r="AD399" s="266"/>
      <c r="AE399" s="266"/>
    </row>
    <row r="400" spans="2:31" ht="13.5">
      <c r="B400" s="1129">
        <f t="shared" si="4"/>
        <v>-1</v>
      </c>
      <c r="D400" s="1130"/>
      <c r="E400" s="1130"/>
      <c r="F400" s="1131"/>
      <c r="G400" s="1130"/>
      <c r="H400" s="1130"/>
      <c r="I400" s="1130"/>
      <c r="J400" s="1132"/>
      <c r="K400" s="1132"/>
      <c r="L400" s="1130"/>
      <c r="N400" s="1133">
        <f t="shared" si="5"/>
        <v>0</v>
      </c>
      <c r="O400" s="1134">
        <f t="shared" si="6"/>
        <v>0</v>
      </c>
      <c r="P400" s="1134">
        <f>O400/'1.5 Universal Data'!$F$35</f>
        <v>0</v>
      </c>
      <c r="Q400" s="266"/>
      <c r="R400" s="266"/>
      <c r="S400" s="266"/>
      <c r="T400" s="266"/>
      <c r="U400" s="266"/>
      <c r="V400" s="266"/>
      <c r="W400" s="266"/>
      <c r="X400" s="266"/>
      <c r="Y400" s="266"/>
      <c r="Z400" s="266"/>
      <c r="AA400" s="266"/>
      <c r="AB400" s="266"/>
      <c r="AC400" s="266"/>
      <c r="AD400" s="266"/>
      <c r="AE400" s="266"/>
    </row>
    <row r="401" spans="2:31" ht="13.5">
      <c r="B401" s="1129">
        <f t="shared" si="4"/>
        <v>-1</v>
      </c>
      <c r="D401" s="1130"/>
      <c r="E401" s="1130"/>
      <c r="F401" s="1131"/>
      <c r="G401" s="1130"/>
      <c r="H401" s="1130"/>
      <c r="I401" s="1130"/>
      <c r="J401" s="1132"/>
      <c r="K401" s="1132"/>
      <c r="L401" s="1130"/>
      <c r="N401" s="1133">
        <f t="shared" si="5"/>
        <v>0</v>
      </c>
      <c r="O401" s="1134">
        <f t="shared" si="6"/>
        <v>0</v>
      </c>
      <c r="P401" s="1134">
        <f>O401/'1.5 Universal Data'!$F$35</f>
        <v>0</v>
      </c>
      <c r="Q401" s="266"/>
      <c r="R401" s="266"/>
      <c r="S401" s="266"/>
      <c r="T401" s="266"/>
      <c r="U401" s="266"/>
      <c r="V401" s="266"/>
      <c r="W401" s="266"/>
      <c r="X401" s="266"/>
      <c r="Y401" s="266"/>
      <c r="Z401" s="266"/>
      <c r="AA401" s="266"/>
      <c r="AB401" s="266"/>
      <c r="AC401" s="266"/>
      <c r="AD401" s="266"/>
      <c r="AE401" s="266"/>
    </row>
    <row r="402" spans="2:31" ht="13.5">
      <c r="B402" s="1129">
        <f t="shared" si="4"/>
        <v>-1</v>
      </c>
      <c r="D402" s="1130"/>
      <c r="E402" s="1130"/>
      <c r="F402" s="1131"/>
      <c r="G402" s="1130"/>
      <c r="H402" s="1130"/>
      <c r="I402" s="1130"/>
      <c r="J402" s="1132"/>
      <c r="K402" s="1132"/>
      <c r="L402" s="1130"/>
      <c r="N402" s="1133">
        <f t="shared" si="5"/>
        <v>0</v>
      </c>
      <c r="O402" s="1134">
        <f t="shared" si="6"/>
        <v>0</v>
      </c>
      <c r="P402" s="1134">
        <f>O402/'1.5 Universal Data'!$F$35</f>
        <v>0</v>
      </c>
      <c r="Q402" s="266"/>
      <c r="R402" s="266"/>
      <c r="S402" s="266"/>
      <c r="T402" s="266"/>
      <c r="U402" s="266"/>
      <c r="V402" s="266"/>
      <c r="W402" s="266"/>
      <c r="X402" s="266"/>
      <c r="Y402" s="266"/>
      <c r="Z402" s="266"/>
      <c r="AA402" s="266"/>
      <c r="AB402" s="266"/>
      <c r="AC402" s="266"/>
      <c r="AD402" s="266"/>
      <c r="AE402" s="266"/>
    </row>
    <row r="403" spans="2:31" ht="13.5">
      <c r="B403" s="1129">
        <f t="shared" si="4"/>
        <v>-1</v>
      </c>
      <c r="D403" s="1130"/>
      <c r="E403" s="1130"/>
      <c r="F403" s="1131"/>
      <c r="G403" s="1130"/>
      <c r="H403" s="1130"/>
      <c r="I403" s="1130"/>
      <c r="J403" s="1132"/>
      <c r="K403" s="1132"/>
      <c r="L403" s="1130"/>
      <c r="N403" s="1133">
        <f t="shared" si="5"/>
        <v>0</v>
      </c>
      <c r="O403" s="1134">
        <f t="shared" si="6"/>
        <v>0</v>
      </c>
      <c r="P403" s="1134">
        <f>O403/'1.5 Universal Data'!$F$35</f>
        <v>0</v>
      </c>
      <c r="Q403" s="266"/>
      <c r="R403" s="266"/>
      <c r="S403" s="266"/>
      <c r="T403" s="266"/>
      <c r="U403" s="266"/>
      <c r="V403" s="266"/>
      <c r="W403" s="266"/>
      <c r="X403" s="266"/>
      <c r="Y403" s="266"/>
      <c r="Z403" s="266"/>
      <c r="AA403" s="266"/>
      <c r="AB403" s="266"/>
      <c r="AC403" s="266"/>
      <c r="AD403" s="266"/>
      <c r="AE403" s="266"/>
    </row>
    <row r="404" spans="2:31" ht="13.5">
      <c r="B404" s="1129">
        <f t="shared" si="4"/>
        <v>-1</v>
      </c>
      <c r="D404" s="1130"/>
      <c r="E404" s="1130"/>
      <c r="F404" s="1131"/>
      <c r="G404" s="1130"/>
      <c r="H404" s="1130"/>
      <c r="I404" s="1130"/>
      <c r="J404" s="1132"/>
      <c r="K404" s="1132"/>
      <c r="L404" s="1130"/>
      <c r="N404" s="1133">
        <f t="shared" si="5"/>
        <v>0</v>
      </c>
      <c r="O404" s="1134">
        <f t="shared" si="6"/>
        <v>0</v>
      </c>
      <c r="P404" s="1134">
        <f>O404/'1.5 Universal Data'!$F$35</f>
        <v>0</v>
      </c>
      <c r="Q404" s="266"/>
      <c r="R404" s="266"/>
      <c r="S404" s="266"/>
      <c r="T404" s="266"/>
      <c r="U404" s="266"/>
      <c r="V404" s="266"/>
      <c r="W404" s="266"/>
      <c r="X404" s="266"/>
      <c r="Y404" s="266"/>
      <c r="Z404" s="266"/>
      <c r="AA404" s="266"/>
      <c r="AB404" s="266"/>
      <c r="AC404" s="266"/>
      <c r="AD404" s="266"/>
      <c r="AE404" s="266"/>
    </row>
    <row r="405" spans="2:31" ht="13.5">
      <c r="B405" s="1129">
        <f t="shared" si="4"/>
        <v>-1</v>
      </c>
      <c r="D405" s="1130"/>
      <c r="E405" s="1130"/>
      <c r="F405" s="1131"/>
      <c r="G405" s="1130"/>
      <c r="H405" s="1130"/>
      <c r="I405" s="1130"/>
      <c r="J405" s="1132"/>
      <c r="K405" s="1132"/>
      <c r="L405" s="1130"/>
      <c r="N405" s="1133">
        <f t="shared" si="5"/>
        <v>0</v>
      </c>
      <c r="O405" s="1134">
        <f t="shared" si="6"/>
        <v>0</v>
      </c>
      <c r="P405" s="1134">
        <f>O405/'1.5 Universal Data'!$F$35</f>
        <v>0</v>
      </c>
      <c r="Q405" s="266"/>
      <c r="R405" s="266"/>
      <c r="S405" s="266"/>
      <c r="T405" s="266"/>
      <c r="U405" s="266"/>
      <c r="V405" s="266"/>
      <c r="W405" s="266"/>
      <c r="X405" s="266"/>
      <c r="Y405" s="266"/>
      <c r="Z405" s="266"/>
      <c r="AA405" s="266"/>
      <c r="AB405" s="266"/>
      <c r="AC405" s="266"/>
      <c r="AD405" s="266"/>
      <c r="AE405" s="266"/>
    </row>
    <row r="406" spans="2:31" ht="13.5">
      <c r="B406" s="1129">
        <f t="shared" si="4"/>
        <v>-1</v>
      </c>
      <c r="D406" s="1130"/>
      <c r="E406" s="1130"/>
      <c r="F406" s="1131"/>
      <c r="G406" s="1130"/>
      <c r="H406" s="1130"/>
      <c r="I406" s="1130"/>
      <c r="J406" s="1132"/>
      <c r="K406" s="1132"/>
      <c r="L406" s="1130"/>
      <c r="N406" s="1133">
        <f t="shared" si="5"/>
        <v>0</v>
      </c>
      <c r="O406" s="1134">
        <f t="shared" si="6"/>
        <v>0</v>
      </c>
      <c r="P406" s="1134">
        <f>O406/'1.5 Universal Data'!$F$35</f>
        <v>0</v>
      </c>
      <c r="Q406" s="266"/>
      <c r="R406" s="266"/>
      <c r="S406" s="266"/>
      <c r="T406" s="266"/>
      <c r="U406" s="266"/>
      <c r="V406" s="266"/>
      <c r="W406" s="266"/>
      <c r="X406" s="266"/>
      <c r="Y406" s="266"/>
      <c r="Z406" s="266"/>
      <c r="AA406" s="266"/>
      <c r="AB406" s="266"/>
      <c r="AC406" s="266"/>
      <c r="AD406" s="266"/>
      <c r="AE406" s="266"/>
    </row>
    <row r="407" spans="2:31" ht="13.5">
      <c r="B407" s="1129">
        <f t="shared" si="4"/>
        <v>-1</v>
      </c>
      <c r="D407" s="1130"/>
      <c r="E407" s="1130"/>
      <c r="F407" s="1131"/>
      <c r="G407" s="1130"/>
      <c r="H407" s="1130"/>
      <c r="I407" s="1130"/>
      <c r="J407" s="1132"/>
      <c r="K407" s="1132"/>
      <c r="L407" s="1130"/>
      <c r="N407" s="1133">
        <f t="shared" si="5"/>
        <v>0</v>
      </c>
      <c r="O407" s="1134">
        <f t="shared" si="6"/>
        <v>0</v>
      </c>
      <c r="P407" s="1134">
        <f>O407/'1.5 Universal Data'!$F$35</f>
        <v>0</v>
      </c>
      <c r="Q407" s="266"/>
      <c r="R407" s="266"/>
      <c r="S407" s="266"/>
      <c r="T407" s="266"/>
      <c r="U407" s="266"/>
      <c r="V407" s="266"/>
      <c r="W407" s="266"/>
      <c r="X407" s="266"/>
      <c r="Y407" s="266"/>
      <c r="Z407" s="266"/>
      <c r="AA407" s="266"/>
      <c r="AB407" s="266"/>
      <c r="AC407" s="266"/>
      <c r="AD407" s="266"/>
      <c r="AE407" s="266"/>
    </row>
    <row r="408" spans="2:31" ht="13.5">
      <c r="B408" s="1129">
        <f t="shared" si="4"/>
        <v>-1</v>
      </c>
      <c r="D408" s="1130"/>
      <c r="E408" s="1130"/>
      <c r="F408" s="1131"/>
      <c r="G408" s="1130"/>
      <c r="H408" s="1130"/>
      <c r="I408" s="1130"/>
      <c r="J408" s="1132"/>
      <c r="K408" s="1132"/>
      <c r="L408" s="1130"/>
      <c r="N408" s="1133">
        <f t="shared" si="5"/>
        <v>0</v>
      </c>
      <c r="O408" s="1134">
        <f t="shared" si="6"/>
        <v>0</v>
      </c>
      <c r="P408" s="1134">
        <f>O408/'1.5 Universal Data'!$F$35</f>
        <v>0</v>
      </c>
      <c r="Q408" s="266"/>
      <c r="R408" s="266"/>
      <c r="S408" s="266"/>
      <c r="T408" s="266"/>
      <c r="U408" s="266"/>
      <c r="V408" s="266"/>
      <c r="W408" s="266"/>
      <c r="X408" s="266"/>
      <c r="Y408" s="266"/>
      <c r="Z408" s="266"/>
      <c r="AA408" s="266"/>
      <c r="AB408" s="266"/>
      <c r="AC408" s="266"/>
      <c r="AD408" s="266"/>
      <c r="AE408" s="266"/>
    </row>
    <row r="409" spans="2:31" ht="13.5">
      <c r="B409" s="1129">
        <f t="shared" si="4"/>
        <v>-1</v>
      </c>
      <c r="D409" s="1130"/>
      <c r="E409" s="1130"/>
      <c r="F409" s="1131"/>
      <c r="G409" s="1130"/>
      <c r="H409" s="1130"/>
      <c r="I409" s="1130"/>
      <c r="J409" s="1132"/>
      <c r="K409" s="1132"/>
      <c r="L409" s="1130"/>
      <c r="N409" s="1133">
        <f t="shared" si="5"/>
        <v>0</v>
      </c>
      <c r="O409" s="1134">
        <f t="shared" si="6"/>
        <v>0</v>
      </c>
      <c r="P409" s="1134">
        <f>O409/'1.5 Universal Data'!$F$35</f>
        <v>0</v>
      </c>
      <c r="Q409" s="266"/>
      <c r="R409" s="266"/>
      <c r="S409" s="266"/>
      <c r="T409" s="266"/>
      <c r="U409" s="266"/>
      <c r="V409" s="266"/>
      <c r="W409" s="266"/>
      <c r="X409" s="266"/>
      <c r="Y409" s="266"/>
      <c r="Z409" s="266"/>
      <c r="AA409" s="266"/>
      <c r="AB409" s="266"/>
      <c r="AC409" s="266"/>
      <c r="AD409" s="266"/>
      <c r="AE409" s="266"/>
    </row>
    <row r="410" spans="2:31" ht="13.5">
      <c r="B410" s="1129">
        <f t="shared" si="4"/>
        <v>-1</v>
      </c>
      <c r="D410" s="1130"/>
      <c r="E410" s="1130"/>
      <c r="F410" s="1131"/>
      <c r="G410" s="1130"/>
      <c r="H410" s="1130"/>
      <c r="I410" s="1130"/>
      <c r="J410" s="1132"/>
      <c r="K410" s="1132"/>
      <c r="L410" s="1130"/>
      <c r="N410" s="1133">
        <f t="shared" si="5"/>
        <v>0</v>
      </c>
      <c r="O410" s="1134">
        <f t="shared" si="6"/>
        <v>0</v>
      </c>
      <c r="P410" s="1134">
        <f>O410/'1.5 Universal Data'!$F$35</f>
        <v>0</v>
      </c>
      <c r="Q410" s="266"/>
      <c r="R410" s="266"/>
      <c r="S410" s="266"/>
      <c r="T410" s="266"/>
      <c r="U410" s="266"/>
      <c r="V410" s="266"/>
      <c r="W410" s="266"/>
      <c r="X410" s="266"/>
      <c r="Y410" s="266"/>
      <c r="Z410" s="266"/>
      <c r="AA410" s="266"/>
      <c r="AB410" s="266"/>
      <c r="AC410" s="266"/>
      <c r="AD410" s="266"/>
      <c r="AE410" s="266"/>
    </row>
    <row r="411" spans="2:31" ht="13.5">
      <c r="B411" s="1129">
        <f t="shared" si="4"/>
        <v>-1</v>
      </c>
      <c r="D411" s="1130"/>
      <c r="E411" s="1130"/>
      <c r="F411" s="1131"/>
      <c r="G411" s="1130"/>
      <c r="H411" s="1130"/>
      <c r="I411" s="1130"/>
      <c r="J411" s="1132"/>
      <c r="K411" s="1132"/>
      <c r="L411" s="1130"/>
      <c r="N411" s="1133">
        <f t="shared" si="5"/>
        <v>0</v>
      </c>
      <c r="O411" s="1134">
        <f t="shared" si="6"/>
        <v>0</v>
      </c>
      <c r="P411" s="1134">
        <f>O411/'1.5 Universal Data'!$F$35</f>
        <v>0</v>
      </c>
      <c r="Q411" s="266"/>
      <c r="R411" s="266"/>
      <c r="S411" s="266"/>
      <c r="T411" s="266"/>
      <c r="U411" s="266"/>
      <c r="V411" s="266"/>
      <c r="W411" s="266"/>
      <c r="X411" s="266"/>
      <c r="Y411" s="266"/>
      <c r="Z411" s="266"/>
      <c r="AA411" s="266"/>
      <c r="AB411" s="266"/>
      <c r="AC411" s="266"/>
      <c r="AD411" s="266"/>
      <c r="AE411" s="266"/>
    </row>
    <row r="412" spans="2:31" ht="13.5">
      <c r="B412" s="1129">
        <f t="shared" si="4"/>
        <v>-1</v>
      </c>
      <c r="D412" s="1130"/>
      <c r="E412" s="1130"/>
      <c r="F412" s="1131"/>
      <c r="G412" s="1130"/>
      <c r="H412" s="1130"/>
      <c r="I412" s="1130"/>
      <c r="J412" s="1132"/>
      <c r="K412" s="1132"/>
      <c r="L412" s="1130"/>
      <c r="N412" s="1133">
        <f t="shared" si="5"/>
        <v>0</v>
      </c>
      <c r="O412" s="1134">
        <f t="shared" si="6"/>
        <v>0</v>
      </c>
      <c r="P412" s="1134">
        <f>O412/'1.5 Universal Data'!$F$35</f>
        <v>0</v>
      </c>
      <c r="Q412" s="266"/>
      <c r="R412" s="266"/>
      <c r="S412" s="266"/>
      <c r="T412" s="266"/>
      <c r="U412" s="266"/>
      <c r="V412" s="266"/>
      <c r="W412" s="266"/>
      <c r="X412" s="266"/>
      <c r="Y412" s="266"/>
      <c r="Z412" s="266"/>
      <c r="AA412" s="266"/>
      <c r="AB412" s="266"/>
      <c r="AC412" s="266"/>
      <c r="AD412" s="266"/>
      <c r="AE412" s="266"/>
    </row>
    <row r="413" spans="2:31" ht="13.5">
      <c r="B413" s="1129">
        <f t="shared" si="4"/>
        <v>-1</v>
      </c>
      <c r="D413" s="1130"/>
      <c r="E413" s="1130"/>
      <c r="F413" s="1131"/>
      <c r="G413" s="1130"/>
      <c r="H413" s="1130"/>
      <c r="I413" s="1130"/>
      <c r="J413" s="1132"/>
      <c r="K413" s="1132"/>
      <c r="L413" s="1130"/>
      <c r="N413" s="1133">
        <f t="shared" si="5"/>
        <v>0</v>
      </c>
      <c r="O413" s="1134">
        <f t="shared" si="6"/>
        <v>0</v>
      </c>
      <c r="P413" s="1134">
        <f>O413/'1.5 Universal Data'!$F$35</f>
        <v>0</v>
      </c>
      <c r="Q413" s="266"/>
      <c r="R413" s="266"/>
      <c r="S413" s="266"/>
      <c r="T413" s="266"/>
      <c r="U413" s="266"/>
      <c r="V413" s="266"/>
      <c r="W413" s="266"/>
      <c r="X413" s="266"/>
      <c r="Y413" s="266"/>
      <c r="Z413" s="266"/>
      <c r="AA413" s="266"/>
      <c r="AB413" s="266"/>
      <c r="AC413" s="266"/>
      <c r="AD413" s="266"/>
      <c r="AE413" s="266"/>
    </row>
    <row r="414" spans="2:31" ht="13.5">
      <c r="B414" s="1129">
        <f t="shared" si="4"/>
        <v>-1</v>
      </c>
      <c r="D414" s="1130"/>
      <c r="E414" s="1130"/>
      <c r="F414" s="1131"/>
      <c r="G414" s="1130"/>
      <c r="H414" s="1130"/>
      <c r="I414" s="1130"/>
      <c r="J414" s="1132"/>
      <c r="K414" s="1132"/>
      <c r="L414" s="1130"/>
      <c r="N414" s="1133">
        <f t="shared" si="5"/>
        <v>0</v>
      </c>
      <c r="O414" s="1134">
        <f t="shared" si="6"/>
        <v>0</v>
      </c>
      <c r="P414" s="1134">
        <f>O414/'1.5 Universal Data'!$F$35</f>
        <v>0</v>
      </c>
      <c r="Q414" s="266"/>
      <c r="R414" s="266"/>
      <c r="S414" s="266"/>
      <c r="T414" s="266"/>
      <c r="U414" s="266"/>
      <c r="V414" s="266"/>
      <c r="W414" s="266"/>
      <c r="X414" s="266"/>
      <c r="Y414" s="266"/>
      <c r="Z414" s="266"/>
      <c r="AA414" s="266"/>
      <c r="AB414" s="266"/>
      <c r="AC414" s="266"/>
      <c r="AD414" s="266"/>
      <c r="AE414" s="266"/>
    </row>
    <row r="415" spans="2:31" ht="13.5">
      <c r="B415" s="1129">
        <f t="shared" si="4"/>
        <v>-1</v>
      </c>
      <c r="D415" s="1130"/>
      <c r="E415" s="1130"/>
      <c r="F415" s="1131"/>
      <c r="G415" s="1130"/>
      <c r="H415" s="1130"/>
      <c r="I415" s="1130"/>
      <c r="J415" s="1132"/>
      <c r="K415" s="1132"/>
      <c r="L415" s="1130"/>
      <c r="N415" s="1133">
        <f t="shared" si="5"/>
        <v>0</v>
      </c>
      <c r="O415" s="1134">
        <f t="shared" si="6"/>
        <v>0</v>
      </c>
      <c r="P415" s="1134">
        <f>O415/'1.5 Universal Data'!$F$35</f>
        <v>0</v>
      </c>
      <c r="Q415" s="266"/>
      <c r="R415" s="266"/>
      <c r="S415" s="266"/>
      <c r="T415" s="266"/>
      <c r="U415" s="266"/>
      <c r="V415" s="266"/>
      <c r="W415" s="266"/>
      <c r="X415" s="266"/>
      <c r="Y415" s="266"/>
      <c r="Z415" s="266"/>
      <c r="AA415" s="266"/>
      <c r="AB415" s="266"/>
      <c r="AC415" s="266"/>
      <c r="AD415" s="266"/>
      <c r="AE415" s="266"/>
    </row>
    <row r="416" spans="2:31" ht="13.5">
      <c r="B416" s="1129">
        <f t="shared" si="4"/>
        <v>-1</v>
      </c>
      <c r="D416" s="1130"/>
      <c r="E416" s="1130"/>
      <c r="F416" s="1131"/>
      <c r="G416" s="1130"/>
      <c r="H416" s="1130"/>
      <c r="I416" s="1130"/>
      <c r="J416" s="1132"/>
      <c r="K416" s="1132"/>
      <c r="L416" s="1130"/>
      <c r="N416" s="1133">
        <f t="shared" si="5"/>
        <v>0</v>
      </c>
      <c r="O416" s="1134">
        <f t="shared" si="6"/>
        <v>0</v>
      </c>
      <c r="P416" s="1134">
        <f>O416/'1.5 Universal Data'!$F$35</f>
        <v>0</v>
      </c>
      <c r="Q416" s="266"/>
      <c r="R416" s="266"/>
      <c r="S416" s="266"/>
      <c r="T416" s="266"/>
      <c r="U416" s="266"/>
      <c r="V416" s="266"/>
      <c r="W416" s="266"/>
      <c r="X416" s="266"/>
      <c r="Y416" s="266"/>
      <c r="Z416" s="266"/>
      <c r="AA416" s="266"/>
      <c r="AB416" s="266"/>
      <c r="AC416" s="266"/>
      <c r="AD416" s="266"/>
      <c r="AE416" s="266"/>
    </row>
    <row r="417" spans="2:31" ht="13.5">
      <c r="B417" s="1129">
        <f t="shared" si="4"/>
        <v>-1</v>
      </c>
      <c r="D417" s="1130"/>
      <c r="E417" s="1130"/>
      <c r="F417" s="1131"/>
      <c r="G417" s="1130"/>
      <c r="H417" s="1130"/>
      <c r="I417" s="1130"/>
      <c r="J417" s="1132"/>
      <c r="K417" s="1132"/>
      <c r="L417" s="1130"/>
      <c r="N417" s="1133">
        <f t="shared" si="5"/>
        <v>0</v>
      </c>
      <c r="O417" s="1134">
        <f t="shared" si="6"/>
        <v>0</v>
      </c>
      <c r="P417" s="1134">
        <f>O417/'1.5 Universal Data'!$F$35</f>
        <v>0</v>
      </c>
      <c r="Q417" s="266"/>
      <c r="R417" s="266"/>
      <c r="S417" s="266"/>
      <c r="T417" s="266"/>
      <c r="U417" s="266"/>
      <c r="V417" s="266"/>
      <c r="W417" s="266"/>
      <c r="X417" s="266"/>
      <c r="Y417" s="266"/>
      <c r="Z417" s="266"/>
      <c r="AA417" s="266"/>
      <c r="AB417" s="266"/>
      <c r="AC417" s="266"/>
      <c r="AD417" s="266"/>
      <c r="AE417" s="266"/>
    </row>
    <row r="418" spans="2:31" ht="13.5">
      <c r="B418" s="1129">
        <f t="shared" si="4"/>
        <v>-1</v>
      </c>
      <c r="D418" s="1130"/>
      <c r="E418" s="1130"/>
      <c r="F418" s="1131"/>
      <c r="G418" s="1130"/>
      <c r="H418" s="1130"/>
      <c r="I418" s="1130"/>
      <c r="J418" s="1132"/>
      <c r="K418" s="1132"/>
      <c r="L418" s="1130"/>
      <c r="N418" s="1133">
        <f t="shared" si="5"/>
        <v>0</v>
      </c>
      <c r="O418" s="1134">
        <f t="shared" si="6"/>
        <v>0</v>
      </c>
      <c r="P418" s="1134">
        <f>O418/'1.5 Universal Data'!$F$35</f>
        <v>0</v>
      </c>
      <c r="Q418" s="266"/>
      <c r="R418" s="266"/>
      <c r="S418" s="266"/>
      <c r="T418" s="266"/>
      <c r="U418" s="266"/>
      <c r="V418" s="266"/>
      <c r="W418" s="266"/>
      <c r="X418" s="266"/>
      <c r="Y418" s="266"/>
      <c r="Z418" s="266"/>
      <c r="AA418" s="266"/>
      <c r="AB418" s="266"/>
      <c r="AC418" s="266"/>
      <c r="AD418" s="266"/>
      <c r="AE418" s="266"/>
    </row>
    <row r="419" spans="2:31" ht="13.5">
      <c r="B419" s="1129">
        <f t="shared" si="4"/>
        <v>-1</v>
      </c>
      <c r="D419" s="1130"/>
      <c r="E419" s="1130"/>
      <c r="F419" s="1131"/>
      <c r="G419" s="1130"/>
      <c r="H419" s="1130"/>
      <c r="I419" s="1130"/>
      <c r="J419" s="1132"/>
      <c r="K419" s="1132"/>
      <c r="L419" s="1130"/>
      <c r="N419" s="1133">
        <f t="shared" si="5"/>
        <v>0</v>
      </c>
      <c r="O419" s="1134">
        <f t="shared" si="6"/>
        <v>0</v>
      </c>
      <c r="P419" s="1134">
        <f>O419/'1.5 Universal Data'!$F$35</f>
        <v>0</v>
      </c>
      <c r="Q419" s="266"/>
      <c r="R419" s="266"/>
      <c r="S419" s="266"/>
      <c r="T419" s="266"/>
      <c r="U419" s="266"/>
      <c r="V419" s="266"/>
      <c r="W419" s="266"/>
      <c r="X419" s="266"/>
      <c r="Y419" s="266"/>
      <c r="Z419" s="266"/>
      <c r="AA419" s="266"/>
      <c r="AB419" s="266"/>
      <c r="AC419" s="266"/>
      <c r="AD419" s="266"/>
      <c r="AE419" s="266"/>
    </row>
    <row r="420" spans="2:31" ht="13.5">
      <c r="B420" s="1129">
        <f t="shared" si="4"/>
        <v>-1</v>
      </c>
      <c r="D420" s="1130"/>
      <c r="E420" s="1130"/>
      <c r="F420" s="1131"/>
      <c r="G420" s="1130"/>
      <c r="H420" s="1130"/>
      <c r="I420" s="1130"/>
      <c r="J420" s="1132"/>
      <c r="K420" s="1132"/>
      <c r="L420" s="1130"/>
      <c r="N420" s="1133">
        <f t="shared" si="5"/>
        <v>0</v>
      </c>
      <c r="O420" s="1134">
        <f t="shared" si="6"/>
        <v>0</v>
      </c>
      <c r="P420" s="1134">
        <f>O420/'1.5 Universal Data'!$F$35</f>
        <v>0</v>
      </c>
      <c r="Q420" s="266"/>
      <c r="R420" s="266"/>
      <c r="S420" s="266"/>
      <c r="T420" s="266"/>
      <c r="U420" s="266"/>
      <c r="V420" s="266"/>
      <c r="W420" s="266"/>
      <c r="X420" s="266"/>
      <c r="Y420" s="266"/>
      <c r="Z420" s="266"/>
      <c r="AA420" s="266"/>
      <c r="AB420" s="266"/>
      <c r="AC420" s="266"/>
      <c r="AD420" s="266"/>
      <c r="AE420" s="266"/>
    </row>
    <row r="421" spans="2:31" ht="13.5">
      <c r="B421" s="1129">
        <f t="shared" si="4"/>
        <v>-1</v>
      </c>
      <c r="D421" s="1130"/>
      <c r="E421" s="1130"/>
      <c r="F421" s="1131"/>
      <c r="G421" s="1130"/>
      <c r="H421" s="1130"/>
      <c r="I421" s="1130"/>
      <c r="J421" s="1132"/>
      <c r="K421" s="1132"/>
      <c r="L421" s="1130"/>
      <c r="N421" s="1133">
        <f t="shared" si="5"/>
        <v>0</v>
      </c>
      <c r="O421" s="1134">
        <f t="shared" si="6"/>
        <v>0</v>
      </c>
      <c r="P421" s="1134">
        <f>O421/'1.5 Universal Data'!$F$35</f>
        <v>0</v>
      </c>
      <c r="Q421" s="266"/>
      <c r="R421" s="266"/>
      <c r="S421" s="266"/>
      <c r="T421" s="266"/>
      <c r="U421" s="266"/>
      <c r="V421" s="266"/>
      <c r="W421" s="266"/>
      <c r="X421" s="266"/>
      <c r="Y421" s="266"/>
      <c r="Z421" s="266"/>
      <c r="AA421" s="266"/>
      <c r="AB421" s="266"/>
      <c r="AC421" s="266"/>
      <c r="AD421" s="266"/>
      <c r="AE421" s="266"/>
    </row>
    <row r="422" spans="2:31" ht="13.5">
      <c r="B422" s="1129">
        <f t="shared" si="4"/>
        <v>-1</v>
      </c>
      <c r="D422" s="1130"/>
      <c r="E422" s="1130"/>
      <c r="F422" s="1131"/>
      <c r="G422" s="1130"/>
      <c r="H422" s="1130"/>
      <c r="I422" s="1130"/>
      <c r="J422" s="1132"/>
      <c r="K422" s="1132"/>
      <c r="L422" s="1130"/>
      <c r="N422" s="1133">
        <f t="shared" si="5"/>
        <v>0</v>
      </c>
      <c r="O422" s="1134">
        <f t="shared" si="6"/>
        <v>0</v>
      </c>
      <c r="P422" s="1134">
        <f>O422/'1.5 Universal Data'!$F$35</f>
        <v>0</v>
      </c>
      <c r="Q422" s="266"/>
      <c r="R422" s="266"/>
      <c r="S422" s="266"/>
      <c r="T422" s="266"/>
      <c r="U422" s="266"/>
      <c r="V422" s="266"/>
      <c r="W422" s="266"/>
      <c r="X422" s="266"/>
      <c r="Y422" s="266"/>
      <c r="Z422" s="266"/>
      <c r="AA422" s="266"/>
      <c r="AB422" s="266"/>
      <c r="AC422" s="266"/>
      <c r="AD422" s="266"/>
      <c r="AE422" s="266"/>
    </row>
    <row r="423" spans="2:31" ht="13.5">
      <c r="B423" s="1129">
        <f t="shared" si="4"/>
        <v>-1</v>
      </c>
      <c r="D423" s="1130"/>
      <c r="E423" s="1130"/>
      <c r="F423" s="1131"/>
      <c r="G423" s="1130"/>
      <c r="H423" s="1130"/>
      <c r="I423" s="1130"/>
      <c r="J423" s="1132"/>
      <c r="K423" s="1132"/>
      <c r="L423" s="1130"/>
      <c r="N423" s="1133">
        <f t="shared" si="5"/>
        <v>0</v>
      </c>
      <c r="O423" s="1134">
        <f t="shared" si="6"/>
        <v>0</v>
      </c>
      <c r="P423" s="1134">
        <f>O423/'1.5 Universal Data'!$F$35</f>
        <v>0</v>
      </c>
      <c r="Q423" s="266"/>
      <c r="R423" s="266"/>
      <c r="S423" s="266"/>
      <c r="T423" s="266"/>
      <c r="U423" s="266"/>
      <c r="V423" s="266"/>
      <c r="W423" s="266"/>
      <c r="X423" s="266"/>
      <c r="Y423" s="266"/>
      <c r="Z423" s="266"/>
      <c r="AA423" s="266"/>
      <c r="AB423" s="266"/>
      <c r="AC423" s="266"/>
      <c r="AD423" s="266"/>
      <c r="AE423" s="266"/>
    </row>
    <row r="424" spans="2:31" ht="13.5">
      <c r="B424" s="1129">
        <f t="shared" si="4"/>
        <v>-1</v>
      </c>
      <c r="D424" s="1130"/>
      <c r="E424" s="1130"/>
      <c r="F424" s="1131"/>
      <c r="G424" s="1130"/>
      <c r="H424" s="1130"/>
      <c r="I424" s="1130"/>
      <c r="J424" s="1132"/>
      <c r="K424" s="1132"/>
      <c r="L424" s="1130"/>
      <c r="N424" s="1133">
        <f t="shared" si="5"/>
        <v>0</v>
      </c>
      <c r="O424" s="1134">
        <f t="shared" si="6"/>
        <v>0</v>
      </c>
      <c r="P424" s="1134">
        <f>O424/'1.5 Universal Data'!$F$35</f>
        <v>0</v>
      </c>
      <c r="Q424" s="266"/>
      <c r="R424" s="266"/>
      <c r="S424" s="266"/>
      <c r="T424" s="266"/>
      <c r="U424" s="266"/>
      <c r="V424" s="266"/>
      <c r="W424" s="266"/>
      <c r="X424" s="266"/>
      <c r="Y424" s="266"/>
      <c r="Z424" s="266"/>
      <c r="AA424" s="266"/>
      <c r="AB424" s="266"/>
      <c r="AC424" s="266"/>
      <c r="AD424" s="266"/>
      <c r="AE424" s="266"/>
    </row>
    <row r="425" spans="2:31" ht="13.5">
      <c r="B425" s="1129">
        <f t="shared" si="4"/>
        <v>-1</v>
      </c>
      <c r="D425" s="1130"/>
      <c r="E425" s="1130"/>
      <c r="F425" s="1131"/>
      <c r="G425" s="1130"/>
      <c r="H425" s="1130"/>
      <c r="I425" s="1130"/>
      <c r="J425" s="1132"/>
      <c r="K425" s="1132"/>
      <c r="L425" s="1130"/>
      <c r="N425" s="1133">
        <f t="shared" si="5"/>
        <v>0</v>
      </c>
      <c r="O425" s="1134">
        <f t="shared" si="6"/>
        <v>0</v>
      </c>
      <c r="P425" s="1134">
        <f>O425/'1.5 Universal Data'!$F$35</f>
        <v>0</v>
      </c>
      <c r="Q425" s="266"/>
      <c r="R425" s="266"/>
      <c r="S425" s="266"/>
      <c r="T425" s="266"/>
      <c r="U425" s="266"/>
      <c r="V425" s="266"/>
      <c r="W425" s="266"/>
      <c r="X425" s="266"/>
      <c r="Y425" s="266"/>
      <c r="Z425" s="266"/>
      <c r="AA425" s="266"/>
      <c r="AB425" s="266"/>
      <c r="AC425" s="266"/>
      <c r="AD425" s="266"/>
      <c r="AE425" s="266"/>
    </row>
    <row r="426" spans="2:31" ht="13.5">
      <c r="B426" s="1129">
        <f t="shared" si="4"/>
        <v>-1</v>
      </c>
      <c r="D426" s="1130"/>
      <c r="E426" s="1130"/>
      <c r="F426" s="1131"/>
      <c r="G426" s="1130"/>
      <c r="H426" s="1130"/>
      <c r="I426" s="1130"/>
      <c r="J426" s="1132"/>
      <c r="K426" s="1132"/>
      <c r="L426" s="1130"/>
      <c r="N426" s="1133">
        <f t="shared" si="5"/>
        <v>0</v>
      </c>
      <c r="O426" s="1134">
        <f t="shared" si="6"/>
        <v>0</v>
      </c>
      <c r="P426" s="1134">
        <f>O426/'1.5 Universal Data'!$F$35</f>
        <v>0</v>
      </c>
      <c r="Q426" s="266"/>
      <c r="R426" s="266"/>
      <c r="S426" s="266"/>
      <c r="T426" s="266"/>
      <c r="U426" s="266"/>
      <c r="V426" s="266"/>
      <c r="W426" s="266"/>
      <c r="X426" s="266"/>
      <c r="Y426" s="266"/>
      <c r="Z426" s="266"/>
      <c r="AA426" s="266"/>
      <c r="AB426" s="266"/>
      <c r="AC426" s="266"/>
      <c r="AD426" s="266"/>
      <c r="AE426" s="266"/>
    </row>
    <row r="427" spans="2:31" ht="13.5">
      <c r="B427" s="1129">
        <f t="shared" si="4"/>
        <v>-1</v>
      </c>
      <c r="D427" s="1130"/>
      <c r="E427" s="1130"/>
      <c r="F427" s="1131"/>
      <c r="G427" s="1130"/>
      <c r="H427" s="1130"/>
      <c r="I427" s="1130"/>
      <c r="J427" s="1132"/>
      <c r="K427" s="1132"/>
      <c r="L427" s="1130"/>
      <c r="N427" s="1133">
        <f t="shared" si="5"/>
        <v>0</v>
      </c>
      <c r="O427" s="1134">
        <f t="shared" si="6"/>
        <v>0</v>
      </c>
      <c r="P427" s="1134">
        <f>O427/'1.5 Universal Data'!$F$35</f>
        <v>0</v>
      </c>
      <c r="Q427" s="266"/>
      <c r="R427" s="266"/>
      <c r="S427" s="266"/>
      <c r="T427" s="266"/>
      <c r="U427" s="266"/>
      <c r="V427" s="266"/>
      <c r="W427" s="266"/>
      <c r="X427" s="266"/>
      <c r="Y427" s="266"/>
      <c r="Z427" s="266"/>
      <c r="AA427" s="266"/>
      <c r="AB427" s="266"/>
      <c r="AC427" s="266"/>
      <c r="AD427" s="266"/>
      <c r="AE427" s="266"/>
    </row>
    <row r="428" spans="2:31" ht="13.5">
      <c r="B428" s="1129">
        <f t="shared" si="4"/>
        <v>-1</v>
      </c>
      <c r="D428" s="1130"/>
      <c r="E428" s="1130"/>
      <c r="F428" s="1131"/>
      <c r="G428" s="1130"/>
      <c r="H428" s="1130"/>
      <c r="I428" s="1130"/>
      <c r="J428" s="1132"/>
      <c r="K428" s="1132"/>
      <c r="L428" s="1130"/>
      <c r="N428" s="1133">
        <f t="shared" si="5"/>
        <v>0</v>
      </c>
      <c r="O428" s="1134">
        <f t="shared" si="6"/>
        <v>0</v>
      </c>
      <c r="P428" s="1134">
        <f>O428/'1.5 Universal Data'!$F$35</f>
        <v>0</v>
      </c>
      <c r="Q428" s="266"/>
      <c r="R428" s="266"/>
      <c r="S428" s="266"/>
      <c r="T428" s="266"/>
      <c r="U428" s="266"/>
      <c r="V428" s="266"/>
      <c r="W428" s="266"/>
      <c r="X428" s="266"/>
      <c r="Y428" s="266"/>
      <c r="Z428" s="266"/>
      <c r="AA428" s="266"/>
      <c r="AB428" s="266"/>
      <c r="AC428" s="266"/>
      <c r="AD428" s="266"/>
      <c r="AE428" s="266"/>
    </row>
    <row r="429" spans="2:31" ht="13.5">
      <c r="B429" s="1129">
        <f t="shared" si="4"/>
        <v>-1</v>
      </c>
      <c r="D429" s="1130"/>
      <c r="E429" s="1130"/>
      <c r="F429" s="1131"/>
      <c r="G429" s="1130"/>
      <c r="H429" s="1130"/>
      <c r="I429" s="1130"/>
      <c r="J429" s="1132"/>
      <c r="K429" s="1132"/>
      <c r="L429" s="1130"/>
      <c r="N429" s="1133">
        <f t="shared" si="5"/>
        <v>0</v>
      </c>
      <c r="O429" s="1134">
        <f t="shared" si="6"/>
        <v>0</v>
      </c>
      <c r="P429" s="1134">
        <f>O429/'1.5 Universal Data'!$F$35</f>
        <v>0</v>
      </c>
      <c r="Q429" s="266"/>
      <c r="R429" s="266"/>
      <c r="S429" s="266"/>
      <c r="T429" s="266"/>
      <c r="U429" s="266"/>
      <c r="V429" s="266"/>
      <c r="W429" s="266"/>
      <c r="X429" s="266"/>
      <c r="Y429" s="266"/>
      <c r="Z429" s="266"/>
      <c r="AA429" s="266"/>
      <c r="AB429" s="266"/>
      <c r="AC429" s="266"/>
      <c r="AD429" s="266"/>
      <c r="AE429" s="266"/>
    </row>
    <row r="430" spans="2:31" ht="13.5">
      <c r="B430" s="1129">
        <f t="shared" si="4"/>
        <v>-1</v>
      </c>
      <c r="D430" s="1130"/>
      <c r="E430" s="1130"/>
      <c r="F430" s="1131"/>
      <c r="G430" s="1130"/>
      <c r="H430" s="1130"/>
      <c r="I430" s="1130"/>
      <c r="J430" s="1132"/>
      <c r="K430" s="1132"/>
      <c r="L430" s="1130"/>
      <c r="N430" s="1133">
        <f t="shared" si="5"/>
        <v>0</v>
      </c>
      <c r="O430" s="1134">
        <f t="shared" si="6"/>
        <v>0</v>
      </c>
      <c r="P430" s="1134">
        <f>O430/'1.5 Universal Data'!$F$35</f>
        <v>0</v>
      </c>
      <c r="Q430" s="266"/>
      <c r="R430" s="266"/>
      <c r="S430" s="266"/>
      <c r="T430" s="266"/>
      <c r="U430" s="266"/>
      <c r="V430" s="266"/>
      <c r="W430" s="266"/>
      <c r="X430" s="266"/>
      <c r="Y430" s="266"/>
      <c r="Z430" s="266"/>
      <c r="AA430" s="266"/>
      <c r="AB430" s="266"/>
      <c r="AC430" s="266"/>
      <c r="AD430" s="266"/>
      <c r="AE430" s="266"/>
    </row>
    <row r="431" spans="2:31" ht="13.5">
      <c r="B431" s="1129">
        <f t="shared" si="4"/>
        <v>-1</v>
      </c>
      <c r="D431" s="1130"/>
      <c r="E431" s="1130"/>
      <c r="F431" s="1131"/>
      <c r="G431" s="1130"/>
      <c r="H431" s="1130"/>
      <c r="I431" s="1130"/>
      <c r="J431" s="1132"/>
      <c r="K431" s="1132"/>
      <c r="L431" s="1130"/>
      <c r="N431" s="1133">
        <f t="shared" si="5"/>
        <v>0</v>
      </c>
      <c r="O431" s="1134">
        <f t="shared" si="6"/>
        <v>0</v>
      </c>
      <c r="P431" s="1134">
        <f>O431/'1.5 Universal Data'!$F$35</f>
        <v>0</v>
      </c>
      <c r="Q431" s="266"/>
      <c r="R431" s="266"/>
      <c r="S431" s="266"/>
      <c r="T431" s="266"/>
      <c r="U431" s="266"/>
      <c r="V431" s="266"/>
      <c r="W431" s="266"/>
      <c r="X431" s="266"/>
      <c r="Y431" s="266"/>
      <c r="Z431" s="266"/>
      <c r="AA431" s="266"/>
      <c r="AB431" s="266"/>
      <c r="AC431" s="266"/>
      <c r="AD431" s="266"/>
      <c r="AE431" s="266"/>
    </row>
    <row r="432" spans="2:31" ht="13.5">
      <c r="B432" s="1129">
        <f t="shared" si="4"/>
        <v>-1</v>
      </c>
      <c r="D432" s="1130"/>
      <c r="E432" s="1130"/>
      <c r="F432" s="1131"/>
      <c r="G432" s="1130"/>
      <c r="H432" s="1130"/>
      <c r="I432" s="1130"/>
      <c r="J432" s="1132"/>
      <c r="K432" s="1132"/>
      <c r="L432" s="1130"/>
      <c r="N432" s="1133">
        <f t="shared" si="5"/>
        <v>0</v>
      </c>
      <c r="O432" s="1134">
        <f t="shared" si="6"/>
        <v>0</v>
      </c>
      <c r="P432" s="1134">
        <f>O432/'1.5 Universal Data'!$F$35</f>
        <v>0</v>
      </c>
      <c r="Q432" s="266"/>
      <c r="R432" s="266"/>
      <c r="S432" s="266"/>
      <c r="T432" s="266"/>
      <c r="U432" s="266"/>
      <c r="V432" s="266"/>
      <c r="W432" s="266"/>
      <c r="X432" s="266"/>
      <c r="Y432" s="266"/>
      <c r="Z432" s="266"/>
      <c r="AA432" s="266"/>
      <c r="AB432" s="266"/>
      <c r="AC432" s="266"/>
      <c r="AD432" s="266"/>
      <c r="AE432" s="266"/>
    </row>
    <row r="433" spans="2:31" ht="13.5">
      <c r="B433" s="1129">
        <f t="shared" si="4"/>
        <v>-1</v>
      </c>
      <c r="D433" s="1130"/>
      <c r="E433" s="1130"/>
      <c r="F433" s="1131"/>
      <c r="G433" s="1130"/>
      <c r="H433" s="1130"/>
      <c r="I433" s="1130"/>
      <c r="J433" s="1132"/>
      <c r="K433" s="1132"/>
      <c r="L433" s="1130"/>
      <c r="N433" s="1133">
        <f t="shared" si="5"/>
        <v>0</v>
      </c>
      <c r="O433" s="1134">
        <f t="shared" si="6"/>
        <v>0</v>
      </c>
      <c r="P433" s="1134">
        <f>O433/'1.5 Universal Data'!$F$35</f>
        <v>0</v>
      </c>
      <c r="Q433" s="266"/>
      <c r="R433" s="266"/>
      <c r="S433" s="266"/>
      <c r="T433" s="266"/>
      <c r="U433" s="266"/>
      <c r="V433" s="266"/>
      <c r="W433" s="266"/>
      <c r="X433" s="266"/>
      <c r="Y433" s="266"/>
      <c r="Z433" s="266"/>
      <c r="AA433" s="266"/>
      <c r="AB433" s="266"/>
      <c r="AC433" s="266"/>
      <c r="AD433" s="266"/>
      <c r="AE433" s="266"/>
    </row>
    <row r="434" spans="2:31" ht="13.5">
      <c r="B434" s="1129">
        <f t="shared" si="4"/>
        <v>-1</v>
      </c>
      <c r="D434" s="1130"/>
      <c r="E434" s="1130"/>
      <c r="F434" s="1131"/>
      <c r="G434" s="1130"/>
      <c r="H434" s="1130"/>
      <c r="I434" s="1130"/>
      <c r="J434" s="1132"/>
      <c r="K434" s="1132"/>
      <c r="L434" s="1130"/>
      <c r="N434" s="1133">
        <f t="shared" si="5"/>
        <v>0</v>
      </c>
      <c r="O434" s="1134">
        <f t="shared" si="6"/>
        <v>0</v>
      </c>
      <c r="P434" s="1134">
        <f>O434/'1.5 Universal Data'!$F$35</f>
        <v>0</v>
      </c>
      <c r="Q434" s="266"/>
      <c r="R434" s="266"/>
      <c r="S434" s="266"/>
      <c r="T434" s="266"/>
      <c r="U434" s="266"/>
      <c r="V434" s="266"/>
      <c r="W434" s="266"/>
      <c r="X434" s="266"/>
      <c r="Y434" s="266"/>
      <c r="Z434" s="266"/>
      <c r="AA434" s="266"/>
      <c r="AB434" s="266"/>
      <c r="AC434" s="266"/>
      <c r="AD434" s="266"/>
      <c r="AE434" s="266"/>
    </row>
    <row r="435" spans="2:31" ht="13.5">
      <c r="B435" s="1129">
        <f t="shared" si="4"/>
        <v>-1</v>
      </c>
      <c r="D435" s="1130"/>
      <c r="E435" s="1130"/>
      <c r="F435" s="1131"/>
      <c r="G435" s="1130"/>
      <c r="H435" s="1130"/>
      <c r="I435" s="1130"/>
      <c r="J435" s="1132"/>
      <c r="K435" s="1132"/>
      <c r="L435" s="1130"/>
      <c r="N435" s="1133">
        <f t="shared" si="5"/>
        <v>0</v>
      </c>
      <c r="O435" s="1134">
        <f t="shared" si="6"/>
        <v>0</v>
      </c>
      <c r="P435" s="1134">
        <f>O435/'1.5 Universal Data'!$F$35</f>
        <v>0</v>
      </c>
      <c r="Q435" s="266"/>
      <c r="R435" s="266"/>
      <c r="S435" s="266"/>
      <c r="T435" s="266"/>
      <c r="U435" s="266"/>
      <c r="V435" s="266"/>
      <c r="W435" s="266"/>
      <c r="X435" s="266"/>
      <c r="Y435" s="266"/>
      <c r="Z435" s="266"/>
      <c r="AA435" s="266"/>
      <c r="AB435" s="266"/>
      <c r="AC435" s="266"/>
      <c r="AD435" s="266"/>
      <c r="AE435" s="266"/>
    </row>
    <row r="436" spans="2:31" ht="13.5">
      <c r="B436" s="1129">
        <f t="shared" si="4"/>
        <v>-1</v>
      </c>
      <c r="D436" s="1130"/>
      <c r="E436" s="1130"/>
      <c r="F436" s="1131"/>
      <c r="G436" s="1130"/>
      <c r="H436" s="1130"/>
      <c r="I436" s="1130"/>
      <c r="J436" s="1132"/>
      <c r="K436" s="1132"/>
      <c r="L436" s="1130"/>
      <c r="N436" s="1133">
        <f t="shared" si="5"/>
        <v>0</v>
      </c>
      <c r="O436" s="1134">
        <f t="shared" si="6"/>
        <v>0</v>
      </c>
      <c r="P436" s="1134">
        <f>O436/'1.5 Universal Data'!$F$35</f>
        <v>0</v>
      </c>
      <c r="Q436" s="266"/>
      <c r="R436" s="266"/>
      <c r="S436" s="266"/>
      <c r="T436" s="266"/>
      <c r="U436" s="266"/>
      <c r="V436" s="266"/>
      <c r="W436" s="266"/>
      <c r="X436" s="266"/>
      <c r="Y436" s="266"/>
      <c r="Z436" s="266"/>
      <c r="AA436" s="266"/>
      <c r="AB436" s="266"/>
      <c r="AC436" s="266"/>
      <c r="AD436" s="266"/>
      <c r="AE436" s="266"/>
    </row>
    <row r="437" spans="2:31" ht="13.5">
      <c r="B437" s="1129">
        <f t="shared" si="4"/>
        <v>-1</v>
      </c>
      <c r="D437" s="1130"/>
      <c r="E437" s="1130"/>
      <c r="F437" s="1131"/>
      <c r="G437" s="1130"/>
      <c r="H437" s="1130"/>
      <c r="I437" s="1130"/>
      <c r="J437" s="1132"/>
      <c r="K437" s="1132"/>
      <c r="L437" s="1130"/>
      <c r="N437" s="1133">
        <f t="shared" si="5"/>
        <v>0</v>
      </c>
      <c r="O437" s="1134">
        <f t="shared" si="6"/>
        <v>0</v>
      </c>
      <c r="P437" s="1134">
        <f>O437/'1.5 Universal Data'!$F$35</f>
        <v>0</v>
      </c>
      <c r="Q437" s="266"/>
      <c r="R437" s="266"/>
      <c r="S437" s="266"/>
      <c r="T437" s="266"/>
      <c r="U437" s="266"/>
      <c r="V437" s="266"/>
      <c r="W437" s="266"/>
      <c r="X437" s="266"/>
      <c r="Y437" s="266"/>
      <c r="Z437" s="266"/>
      <c r="AA437" s="266"/>
      <c r="AB437" s="266"/>
      <c r="AC437" s="266"/>
      <c r="AD437" s="266"/>
      <c r="AE437" s="266"/>
    </row>
    <row r="438" spans="2:31" ht="13.5">
      <c r="B438" s="1129">
        <f t="shared" si="4"/>
        <v>-1</v>
      </c>
      <c r="D438" s="1130"/>
      <c r="E438" s="1130"/>
      <c r="F438" s="1131"/>
      <c r="G438" s="1130"/>
      <c r="H438" s="1130"/>
      <c r="I438" s="1130"/>
      <c r="J438" s="1132"/>
      <c r="K438" s="1132"/>
      <c r="L438" s="1130"/>
      <c r="N438" s="1133">
        <f t="shared" si="5"/>
        <v>0</v>
      </c>
      <c r="O438" s="1134">
        <f t="shared" si="6"/>
        <v>0</v>
      </c>
      <c r="P438" s="1134">
        <f>O438/'1.5 Universal Data'!$F$35</f>
        <v>0</v>
      </c>
      <c r="Q438" s="266"/>
      <c r="R438" s="266"/>
      <c r="S438" s="266"/>
      <c r="T438" s="266"/>
      <c r="U438" s="266"/>
      <c r="V438" s="266"/>
      <c r="W438" s="266"/>
      <c r="X438" s="266"/>
      <c r="Y438" s="266"/>
      <c r="Z438" s="266"/>
      <c r="AA438" s="266"/>
      <c r="AB438" s="266"/>
      <c r="AC438" s="266"/>
      <c r="AD438" s="266"/>
      <c r="AE438" s="266"/>
    </row>
    <row r="439" spans="2:31" ht="13.5">
      <c r="B439" s="1129">
        <f t="shared" si="4"/>
        <v>-1</v>
      </c>
      <c r="D439" s="1130"/>
      <c r="E439" s="1130"/>
      <c r="F439" s="1131"/>
      <c r="G439" s="1130"/>
      <c r="H439" s="1130"/>
      <c r="I439" s="1130"/>
      <c r="J439" s="1132"/>
      <c r="K439" s="1132"/>
      <c r="L439" s="1130"/>
      <c r="N439" s="1133">
        <f t="shared" si="5"/>
        <v>0</v>
      </c>
      <c r="O439" s="1134">
        <f t="shared" si="6"/>
        <v>0</v>
      </c>
      <c r="P439" s="1134">
        <f>O439/'1.5 Universal Data'!$F$35</f>
        <v>0</v>
      </c>
      <c r="Q439" s="266"/>
      <c r="R439" s="266"/>
      <c r="S439" s="266"/>
      <c r="T439" s="266"/>
      <c r="U439" s="266"/>
      <c r="V439" s="266"/>
      <c r="W439" s="266"/>
      <c r="X439" s="266"/>
      <c r="Y439" s="266"/>
      <c r="Z439" s="266"/>
      <c r="AA439" s="266"/>
      <c r="AB439" s="266"/>
      <c r="AC439" s="266"/>
      <c r="AD439" s="266"/>
      <c r="AE439" s="266"/>
    </row>
    <row r="440" spans="2:31" ht="13.5">
      <c r="B440" s="1129">
        <f t="shared" si="4"/>
        <v>-1</v>
      </c>
      <c r="D440" s="1130"/>
      <c r="E440" s="1130"/>
      <c r="F440" s="1131"/>
      <c r="G440" s="1130"/>
      <c r="H440" s="1130"/>
      <c r="I440" s="1130"/>
      <c r="J440" s="1132"/>
      <c r="K440" s="1132"/>
      <c r="L440" s="1130"/>
      <c r="N440" s="1133">
        <f t="shared" si="5"/>
        <v>0</v>
      </c>
      <c r="O440" s="1134">
        <f t="shared" si="6"/>
        <v>0</v>
      </c>
      <c r="P440" s="1134">
        <f>O440/'1.5 Universal Data'!$F$35</f>
        <v>0</v>
      </c>
      <c r="Q440" s="266"/>
      <c r="R440" s="266"/>
      <c r="S440" s="266"/>
      <c r="T440" s="266"/>
      <c r="U440" s="266"/>
      <c r="V440" s="266"/>
      <c r="W440" s="266"/>
      <c r="X440" s="266"/>
      <c r="Y440" s="266"/>
      <c r="Z440" s="266"/>
      <c r="AA440" s="266"/>
      <c r="AB440" s="266"/>
      <c r="AC440" s="266"/>
      <c r="AD440" s="266"/>
      <c r="AE440" s="266"/>
    </row>
    <row r="441" spans="2:31" ht="13.5">
      <c r="B441" s="1129">
        <f t="shared" si="4"/>
        <v>-1</v>
      </c>
      <c r="D441" s="1130"/>
      <c r="E441" s="1130"/>
      <c r="F441" s="1131"/>
      <c r="G441" s="1130"/>
      <c r="H441" s="1130"/>
      <c r="I441" s="1130"/>
      <c r="J441" s="1132"/>
      <c r="K441" s="1132"/>
      <c r="L441" s="1130"/>
      <c r="N441" s="1133">
        <f t="shared" si="5"/>
        <v>0</v>
      </c>
      <c r="O441" s="1134">
        <f t="shared" si="6"/>
        <v>0</v>
      </c>
      <c r="P441" s="1134">
        <f>O441/'1.5 Universal Data'!$F$35</f>
        <v>0</v>
      </c>
      <c r="Q441" s="266"/>
      <c r="R441" s="266"/>
      <c r="S441" s="266"/>
      <c r="T441" s="266"/>
      <c r="U441" s="266"/>
      <c r="V441" s="266"/>
      <c r="W441" s="266"/>
      <c r="X441" s="266"/>
      <c r="Y441" s="266"/>
      <c r="Z441" s="266"/>
      <c r="AA441" s="266"/>
      <c r="AB441" s="266"/>
      <c r="AC441" s="266"/>
      <c r="AD441" s="266"/>
      <c r="AE441" s="266"/>
    </row>
    <row r="442" spans="2:31" ht="13.5">
      <c r="B442" s="1129">
        <f t="shared" si="4"/>
        <v>-1</v>
      </c>
      <c r="D442" s="1130"/>
      <c r="E442" s="1130"/>
      <c r="F442" s="1131"/>
      <c r="G442" s="1130"/>
      <c r="H442" s="1130"/>
      <c r="I442" s="1130"/>
      <c r="J442" s="1132"/>
      <c r="K442" s="1132"/>
      <c r="L442" s="1130"/>
      <c r="N442" s="1133">
        <f t="shared" si="5"/>
        <v>0</v>
      </c>
      <c r="O442" s="1134">
        <f t="shared" si="6"/>
        <v>0</v>
      </c>
      <c r="P442" s="1134">
        <f>O442/'1.5 Universal Data'!$F$35</f>
        <v>0</v>
      </c>
      <c r="Q442" s="266"/>
      <c r="R442" s="266"/>
      <c r="S442" s="266"/>
      <c r="T442" s="266"/>
      <c r="U442" s="266"/>
      <c r="V442" s="266"/>
      <c r="W442" s="266"/>
      <c r="X442" s="266"/>
      <c r="Y442" s="266"/>
      <c r="Z442" s="266"/>
      <c r="AA442" s="266"/>
      <c r="AB442" s="266"/>
      <c r="AC442" s="266"/>
      <c r="AD442" s="266"/>
      <c r="AE442" s="266"/>
    </row>
    <row r="443" spans="2:31" ht="13.5">
      <c r="B443" s="1129">
        <f t="shared" si="4"/>
        <v>-1</v>
      </c>
      <c r="D443" s="1130"/>
      <c r="E443" s="1130"/>
      <c r="F443" s="1131"/>
      <c r="G443" s="1130"/>
      <c r="H443" s="1130"/>
      <c r="I443" s="1130"/>
      <c r="J443" s="1132"/>
      <c r="K443" s="1132"/>
      <c r="L443" s="1130"/>
      <c r="N443" s="1133">
        <f t="shared" si="5"/>
        <v>0</v>
      </c>
      <c r="O443" s="1134">
        <f t="shared" si="6"/>
        <v>0</v>
      </c>
      <c r="P443" s="1134">
        <f>O443/'1.5 Universal Data'!$F$35</f>
        <v>0</v>
      </c>
      <c r="Q443" s="266"/>
      <c r="R443" s="266"/>
      <c r="S443" s="266"/>
      <c r="T443" s="266"/>
      <c r="U443" s="266"/>
      <c r="V443" s="266"/>
      <c r="W443" s="266"/>
      <c r="X443" s="266"/>
      <c r="Y443" s="266"/>
      <c r="Z443" s="266"/>
      <c r="AA443" s="266"/>
      <c r="AB443" s="266"/>
      <c r="AC443" s="266"/>
      <c r="AD443" s="266"/>
      <c r="AE443" s="266"/>
    </row>
    <row r="444" spans="2:31" ht="13.5">
      <c r="B444" s="1129">
        <f t="shared" si="4"/>
        <v>-1</v>
      </c>
      <c r="D444" s="1130"/>
      <c r="E444" s="1130"/>
      <c r="F444" s="1131"/>
      <c r="G444" s="1130"/>
      <c r="H444" s="1130"/>
      <c r="I444" s="1130"/>
      <c r="J444" s="1132"/>
      <c r="K444" s="1132"/>
      <c r="L444" s="1130"/>
      <c r="N444" s="1133">
        <f t="shared" si="5"/>
        <v>0</v>
      </c>
      <c r="O444" s="1134">
        <f t="shared" si="6"/>
        <v>0</v>
      </c>
      <c r="P444" s="1134">
        <f>O444/'1.5 Universal Data'!$F$35</f>
        <v>0</v>
      </c>
      <c r="Q444" s="266"/>
      <c r="R444" s="266"/>
      <c r="S444" s="266"/>
      <c r="T444" s="266"/>
      <c r="U444" s="266"/>
      <c r="V444" s="266"/>
      <c r="W444" s="266"/>
      <c r="X444" s="266"/>
      <c r="Y444" s="266"/>
      <c r="Z444" s="266"/>
      <c r="AA444" s="266"/>
      <c r="AB444" s="266"/>
      <c r="AC444" s="266"/>
      <c r="AD444" s="266"/>
      <c r="AE444" s="266"/>
    </row>
    <row r="445" spans="2:31" ht="13.5">
      <c r="B445" s="1129">
        <f t="shared" si="4"/>
        <v>-1</v>
      </c>
      <c r="D445" s="1130"/>
      <c r="E445" s="1130"/>
      <c r="F445" s="1131"/>
      <c r="G445" s="1130"/>
      <c r="H445" s="1130"/>
      <c r="I445" s="1130"/>
      <c r="J445" s="1132"/>
      <c r="K445" s="1132"/>
      <c r="L445" s="1130"/>
      <c r="N445" s="1133">
        <f t="shared" si="5"/>
        <v>0</v>
      </c>
      <c r="O445" s="1134">
        <f t="shared" si="6"/>
        <v>0</v>
      </c>
      <c r="P445" s="1134">
        <f>O445/'1.5 Universal Data'!$F$35</f>
        <v>0</v>
      </c>
      <c r="Q445" s="266"/>
      <c r="R445" s="266"/>
      <c r="S445" s="266"/>
      <c r="T445" s="266"/>
      <c r="U445" s="266"/>
      <c r="V445" s="266"/>
      <c r="W445" s="266"/>
      <c r="X445" s="266"/>
      <c r="Y445" s="266"/>
      <c r="Z445" s="266"/>
      <c r="AA445" s="266"/>
      <c r="AB445" s="266"/>
      <c r="AC445" s="266"/>
      <c r="AD445" s="266"/>
      <c r="AE445" s="266"/>
    </row>
    <row r="446" spans="2:31" ht="13.5">
      <c r="B446" s="1129">
        <f t="shared" si="4"/>
        <v>-1</v>
      </c>
      <c r="D446" s="1130"/>
      <c r="E446" s="1130"/>
      <c r="F446" s="1131"/>
      <c r="G446" s="1130"/>
      <c r="H446" s="1130"/>
      <c r="I446" s="1130"/>
      <c r="J446" s="1132"/>
      <c r="K446" s="1132"/>
      <c r="L446" s="1130"/>
      <c r="N446" s="1133">
        <f t="shared" si="5"/>
        <v>0</v>
      </c>
      <c r="O446" s="1134">
        <f t="shared" si="6"/>
        <v>0</v>
      </c>
      <c r="P446" s="1134">
        <f>O446/'1.5 Universal Data'!$F$35</f>
        <v>0</v>
      </c>
      <c r="Q446" s="266"/>
      <c r="R446" s="266"/>
      <c r="S446" s="266"/>
      <c r="T446" s="266"/>
      <c r="U446" s="266"/>
      <c r="V446" s="266"/>
      <c r="W446" s="266"/>
      <c r="X446" s="266"/>
      <c r="Y446" s="266"/>
      <c r="Z446" s="266"/>
      <c r="AA446" s="266"/>
      <c r="AB446" s="266"/>
      <c r="AC446" s="266"/>
      <c r="AD446" s="266"/>
      <c r="AE446" s="266"/>
    </row>
    <row r="447" spans="2:31" ht="13.5">
      <c r="B447" s="1129">
        <f t="shared" si="4"/>
        <v>-1</v>
      </c>
      <c r="D447" s="1130"/>
      <c r="E447" s="1130"/>
      <c r="F447" s="1131"/>
      <c r="G447" s="1130"/>
      <c r="H447" s="1130"/>
      <c r="I447" s="1130"/>
      <c r="J447" s="1132"/>
      <c r="K447" s="1132"/>
      <c r="L447" s="1130"/>
      <c r="N447" s="1133">
        <f t="shared" si="5"/>
        <v>0</v>
      </c>
      <c r="O447" s="1134">
        <f t="shared" si="6"/>
        <v>0</v>
      </c>
      <c r="P447" s="1134">
        <f>O447/'1.5 Universal Data'!$F$35</f>
        <v>0</v>
      </c>
      <c r="Q447" s="266"/>
      <c r="R447" s="266"/>
      <c r="S447" s="266"/>
      <c r="T447" s="266"/>
      <c r="U447" s="266"/>
      <c r="V447" s="266"/>
      <c r="W447" s="266"/>
      <c r="X447" s="266"/>
      <c r="Y447" s="266"/>
      <c r="Z447" s="266"/>
      <c r="AA447" s="266"/>
      <c r="AB447" s="266"/>
      <c r="AC447" s="266"/>
      <c r="AD447" s="266"/>
      <c r="AE447" s="266"/>
    </row>
    <row r="448" spans="2:31" ht="13.5">
      <c r="B448" s="1129">
        <f t="shared" si="4"/>
        <v>-1</v>
      </c>
      <c r="D448" s="1130"/>
      <c r="E448" s="1130"/>
      <c r="F448" s="1131"/>
      <c r="G448" s="1130"/>
      <c r="H448" s="1130"/>
      <c r="I448" s="1130"/>
      <c r="J448" s="1132"/>
      <c r="K448" s="1132"/>
      <c r="L448" s="1130"/>
      <c r="N448" s="1133">
        <f t="shared" si="5"/>
        <v>0</v>
      </c>
      <c r="O448" s="1134">
        <f t="shared" si="6"/>
        <v>0</v>
      </c>
      <c r="P448" s="1134">
        <f>O448/'1.5 Universal Data'!$F$35</f>
        <v>0</v>
      </c>
      <c r="Q448" s="266"/>
      <c r="R448" s="266"/>
      <c r="S448" s="266"/>
      <c r="T448" s="266"/>
      <c r="U448" s="266"/>
      <c r="V448" s="266"/>
      <c r="W448" s="266"/>
      <c r="X448" s="266"/>
      <c r="Y448" s="266"/>
      <c r="Z448" s="266"/>
      <c r="AA448" s="266"/>
      <c r="AB448" s="266"/>
      <c r="AC448" s="266"/>
      <c r="AD448" s="266"/>
      <c r="AE448" s="266"/>
    </row>
    <row r="449" spans="2:31" ht="13.5">
      <c r="B449" s="1129">
        <f t="shared" si="4"/>
        <v>-1</v>
      </c>
      <c r="D449" s="1130"/>
      <c r="E449" s="1130"/>
      <c r="F449" s="1131"/>
      <c r="G449" s="1130"/>
      <c r="H449" s="1130"/>
      <c r="I449" s="1130"/>
      <c r="J449" s="1132"/>
      <c r="K449" s="1132"/>
      <c r="L449" s="1130"/>
      <c r="N449" s="1133">
        <f t="shared" si="5"/>
        <v>0</v>
      </c>
      <c r="O449" s="1134">
        <f t="shared" si="6"/>
        <v>0</v>
      </c>
      <c r="P449" s="1134">
        <f>O449/'1.5 Universal Data'!$F$35</f>
        <v>0</v>
      </c>
      <c r="Q449" s="266"/>
      <c r="R449" s="266"/>
      <c r="S449" s="266"/>
      <c r="T449" s="266"/>
      <c r="U449" s="266"/>
      <c r="V449" s="266"/>
      <c r="W449" s="266"/>
      <c r="X449" s="266"/>
      <c r="Y449" s="266"/>
      <c r="Z449" s="266"/>
      <c r="AA449" s="266"/>
      <c r="AB449" s="266"/>
      <c r="AC449" s="266"/>
      <c r="AD449" s="266"/>
      <c r="AE449" s="266"/>
    </row>
    <row r="450" spans="2:31" ht="13.5">
      <c r="B450" s="1129">
        <f t="shared" si="4"/>
        <v>-1</v>
      </c>
      <c r="D450" s="1130"/>
      <c r="E450" s="1130"/>
      <c r="F450" s="1131"/>
      <c r="G450" s="1130"/>
      <c r="H450" s="1130"/>
      <c r="I450" s="1130"/>
      <c r="J450" s="1132"/>
      <c r="K450" s="1132"/>
      <c r="L450" s="1130"/>
      <c r="N450" s="1133">
        <f t="shared" si="5"/>
        <v>0</v>
      </c>
      <c r="O450" s="1134">
        <f t="shared" si="6"/>
        <v>0</v>
      </c>
      <c r="P450" s="1134">
        <f>O450/'1.5 Universal Data'!$F$35</f>
        <v>0</v>
      </c>
      <c r="Q450" s="266"/>
      <c r="R450" s="266"/>
      <c r="S450" s="266"/>
      <c r="T450" s="266"/>
      <c r="U450" s="266"/>
      <c r="V450" s="266"/>
      <c r="W450" s="266"/>
      <c r="X450" s="266"/>
      <c r="Y450" s="266"/>
      <c r="Z450" s="266"/>
      <c r="AA450" s="266"/>
      <c r="AB450" s="266"/>
      <c r="AC450" s="266"/>
      <c r="AD450" s="266"/>
      <c r="AE450" s="266"/>
    </row>
    <row r="451" spans="2:31" ht="13.5">
      <c r="B451" s="1129">
        <f t="shared" si="4"/>
        <v>-1</v>
      </c>
      <c r="D451" s="1130"/>
      <c r="E451" s="1130"/>
      <c r="F451" s="1131"/>
      <c r="G451" s="1130"/>
      <c r="H451" s="1130"/>
      <c r="I451" s="1130"/>
      <c r="J451" s="1132"/>
      <c r="K451" s="1132"/>
      <c r="L451" s="1130"/>
      <c r="N451" s="1133">
        <f t="shared" si="5"/>
        <v>0</v>
      </c>
      <c r="O451" s="1134">
        <f t="shared" si="6"/>
        <v>0</v>
      </c>
      <c r="P451" s="1134">
        <f>O451/'1.5 Universal Data'!$F$35</f>
        <v>0</v>
      </c>
      <c r="Q451" s="266"/>
      <c r="R451" s="266"/>
      <c r="S451" s="266"/>
      <c r="T451" s="266"/>
      <c r="U451" s="266"/>
      <c r="V451" s="266"/>
      <c r="W451" s="266"/>
      <c r="X451" s="266"/>
      <c r="Y451" s="266"/>
      <c r="Z451" s="266"/>
      <c r="AA451" s="266"/>
      <c r="AB451" s="266"/>
      <c r="AC451" s="266"/>
      <c r="AD451" s="266"/>
      <c r="AE451" s="266"/>
    </row>
    <row r="452" spans="2:31" ht="13.5">
      <c r="B452" s="1129">
        <f t="shared" si="4"/>
        <v>-1</v>
      </c>
      <c r="D452" s="1130"/>
      <c r="E452" s="1130"/>
      <c r="F452" s="1131"/>
      <c r="G452" s="1130"/>
      <c r="H452" s="1130"/>
      <c r="I452" s="1130"/>
      <c r="J452" s="1132"/>
      <c r="K452" s="1132"/>
      <c r="L452" s="1130"/>
      <c r="N452" s="1133">
        <f t="shared" si="5"/>
        <v>0</v>
      </c>
      <c r="O452" s="1134">
        <f t="shared" si="6"/>
        <v>0</v>
      </c>
      <c r="P452" s="1134">
        <f>O452/'1.5 Universal Data'!$F$35</f>
        <v>0</v>
      </c>
      <c r="Q452" s="266"/>
      <c r="R452" s="266"/>
      <c r="S452" s="266"/>
      <c r="T452" s="266"/>
      <c r="U452" s="266"/>
      <c r="V452" s="266"/>
      <c r="W452" s="266"/>
      <c r="X452" s="266"/>
      <c r="Y452" s="266"/>
      <c r="Z452" s="266"/>
      <c r="AA452" s="266"/>
      <c r="AB452" s="266"/>
      <c r="AC452" s="266"/>
      <c r="AD452" s="266"/>
      <c r="AE452" s="266"/>
    </row>
    <row r="453" spans="2:31" ht="13.5">
      <c r="B453" s="1129">
        <f t="shared" si="4"/>
        <v>-1</v>
      </c>
      <c r="D453" s="1130"/>
      <c r="E453" s="1130"/>
      <c r="F453" s="1131"/>
      <c r="G453" s="1130"/>
      <c r="H453" s="1130"/>
      <c r="I453" s="1130"/>
      <c r="J453" s="1132"/>
      <c r="K453" s="1132"/>
      <c r="L453" s="1130"/>
      <c r="N453" s="1133">
        <f t="shared" si="5"/>
        <v>0</v>
      </c>
      <c r="O453" s="1134">
        <f t="shared" si="6"/>
        <v>0</v>
      </c>
      <c r="P453" s="1134">
        <f>O453/'1.5 Universal Data'!$F$35</f>
        <v>0</v>
      </c>
      <c r="Q453" s="266"/>
      <c r="R453" s="266"/>
      <c r="S453" s="266"/>
      <c r="T453" s="266"/>
      <c r="U453" s="266"/>
      <c r="V453" s="266"/>
      <c r="W453" s="266"/>
      <c r="X453" s="266"/>
      <c r="Y453" s="266"/>
      <c r="Z453" s="266"/>
      <c r="AA453" s="266"/>
      <c r="AB453" s="266"/>
      <c r="AC453" s="266"/>
      <c r="AD453" s="266"/>
      <c r="AE453" s="266"/>
    </row>
    <row r="454" spans="2:31" ht="13.5">
      <c r="B454" s="1129">
        <f t="shared" si="4"/>
        <v>-1</v>
      </c>
      <c r="D454" s="1130"/>
      <c r="E454" s="1130"/>
      <c r="F454" s="1131"/>
      <c r="G454" s="1130"/>
      <c r="H454" s="1130"/>
      <c r="I454" s="1130"/>
      <c r="J454" s="1132"/>
      <c r="K454" s="1132"/>
      <c r="L454" s="1130"/>
      <c r="N454" s="1133">
        <f t="shared" si="5"/>
        <v>0</v>
      </c>
      <c r="O454" s="1134">
        <f t="shared" si="6"/>
        <v>0</v>
      </c>
      <c r="P454" s="1134">
        <f>O454/'1.5 Universal Data'!$F$35</f>
        <v>0</v>
      </c>
      <c r="Q454" s="266"/>
      <c r="R454" s="266"/>
      <c r="S454" s="266"/>
      <c r="T454" s="266"/>
      <c r="U454" s="266"/>
      <c r="V454" s="266"/>
      <c r="W454" s="266"/>
      <c r="X454" s="266"/>
      <c r="Y454" s="266"/>
      <c r="Z454" s="266"/>
      <c r="AA454" s="266"/>
      <c r="AB454" s="266"/>
      <c r="AC454" s="266"/>
      <c r="AD454" s="266"/>
      <c r="AE454" s="266"/>
    </row>
    <row r="455" spans="2:31" ht="13.5">
      <c r="B455" s="1129">
        <f t="shared" si="4"/>
        <v>-1</v>
      </c>
      <c r="D455" s="1130"/>
      <c r="E455" s="1130"/>
      <c r="F455" s="1131"/>
      <c r="G455" s="1130"/>
      <c r="H455" s="1130"/>
      <c r="I455" s="1130"/>
      <c r="J455" s="1132"/>
      <c r="K455" s="1132"/>
      <c r="L455" s="1130"/>
      <c r="N455" s="1133">
        <f t="shared" si="5"/>
        <v>0</v>
      </c>
      <c r="O455" s="1134">
        <f t="shared" si="6"/>
        <v>0</v>
      </c>
      <c r="P455" s="1134">
        <f>O455/'1.5 Universal Data'!$F$35</f>
        <v>0</v>
      </c>
      <c r="Q455" s="266"/>
      <c r="R455" s="266"/>
      <c r="S455" s="266"/>
      <c r="T455" s="266"/>
      <c r="U455" s="266"/>
      <c r="V455" s="266"/>
      <c r="W455" s="266"/>
      <c r="X455" s="266"/>
      <c r="Y455" s="266"/>
      <c r="Z455" s="266"/>
      <c r="AA455" s="266"/>
      <c r="AB455" s="266"/>
      <c r="AC455" s="266"/>
      <c r="AD455" s="266"/>
      <c r="AE455" s="266"/>
    </row>
    <row r="456" spans="2:31" ht="13.5">
      <c r="B456" s="1129">
        <f t="shared" si="4"/>
        <v>-1</v>
      </c>
      <c r="D456" s="1130"/>
      <c r="E456" s="1130"/>
      <c r="F456" s="1131"/>
      <c r="G456" s="1130"/>
      <c r="H456" s="1130"/>
      <c r="I456" s="1130"/>
      <c r="J456" s="1132"/>
      <c r="K456" s="1132"/>
      <c r="L456" s="1130"/>
      <c r="N456" s="1133">
        <f t="shared" si="5"/>
        <v>0</v>
      </c>
      <c r="O456" s="1134">
        <f t="shared" si="6"/>
        <v>0</v>
      </c>
      <c r="P456" s="1134">
        <f>O456/'1.5 Universal Data'!$F$35</f>
        <v>0</v>
      </c>
      <c r="Q456" s="266"/>
      <c r="R456" s="266"/>
      <c r="S456" s="266"/>
      <c r="T456" s="266"/>
      <c r="U456" s="266"/>
      <c r="V456" s="266"/>
      <c r="W456" s="266"/>
      <c r="X456" s="266"/>
      <c r="Y456" s="266"/>
      <c r="Z456" s="266"/>
      <c r="AA456" s="266"/>
      <c r="AB456" s="266"/>
      <c r="AC456" s="266"/>
      <c r="AD456" s="266"/>
      <c r="AE456" s="266"/>
    </row>
    <row r="457" spans="2:31" ht="13.5">
      <c r="B457" s="1129">
        <f t="shared" si="4"/>
        <v>-1</v>
      </c>
      <c r="D457" s="1130"/>
      <c r="E457" s="1130"/>
      <c r="F457" s="1131"/>
      <c r="G457" s="1130"/>
      <c r="H457" s="1130"/>
      <c r="I457" s="1130"/>
      <c r="J457" s="1132"/>
      <c r="K457" s="1132"/>
      <c r="L457" s="1130"/>
      <c r="N457" s="1133">
        <f t="shared" si="5"/>
        <v>0</v>
      </c>
      <c r="O457" s="1134">
        <f t="shared" si="6"/>
        <v>0</v>
      </c>
      <c r="P457" s="1134">
        <f>O457/'1.5 Universal Data'!$F$35</f>
        <v>0</v>
      </c>
      <c r="Q457" s="266"/>
      <c r="R457" s="266"/>
      <c r="S457" s="266"/>
      <c r="T457" s="266"/>
      <c r="U457" s="266"/>
      <c r="V457" s="266"/>
      <c r="W457" s="266"/>
      <c r="X457" s="266"/>
      <c r="Y457" s="266"/>
      <c r="Z457" s="266"/>
      <c r="AA457" s="266"/>
      <c r="AB457" s="266"/>
      <c r="AC457" s="266"/>
      <c r="AD457" s="266"/>
      <c r="AE457" s="266"/>
    </row>
    <row r="458" spans="2:31" ht="13.5">
      <c r="B458" s="1129">
        <f t="shared" si="4"/>
        <v>-1</v>
      </c>
      <c r="D458" s="1130"/>
      <c r="E458" s="1130"/>
      <c r="F458" s="1131"/>
      <c r="G458" s="1130"/>
      <c r="H458" s="1130"/>
      <c r="I458" s="1130"/>
      <c r="J458" s="1132"/>
      <c r="K458" s="1132"/>
      <c r="L458" s="1130"/>
      <c r="N458" s="1133">
        <f t="shared" si="5"/>
        <v>0</v>
      </c>
      <c r="O458" s="1134">
        <f t="shared" si="6"/>
        <v>0</v>
      </c>
      <c r="P458" s="1134">
        <f>O458/'1.5 Universal Data'!$F$35</f>
        <v>0</v>
      </c>
      <c r="Q458" s="266"/>
      <c r="R458" s="266"/>
      <c r="S458" s="266"/>
      <c r="T458" s="266"/>
      <c r="U458" s="266"/>
      <c r="V458" s="266"/>
      <c r="W458" s="266"/>
      <c r="X458" s="266"/>
      <c r="Y458" s="266"/>
      <c r="Z458" s="266"/>
      <c r="AA458" s="266"/>
      <c r="AB458" s="266"/>
      <c r="AC458" s="266"/>
      <c r="AD458" s="266"/>
      <c r="AE458" s="266"/>
    </row>
    <row r="459" spans="2:31" ht="13.5">
      <c r="B459" s="1129">
        <f t="shared" si="4"/>
        <v>-1</v>
      </c>
      <c r="D459" s="1130"/>
      <c r="E459" s="1130"/>
      <c r="F459" s="1131"/>
      <c r="G459" s="1130"/>
      <c r="H459" s="1130"/>
      <c r="I459" s="1130"/>
      <c r="J459" s="1132"/>
      <c r="K459" s="1132"/>
      <c r="L459" s="1130"/>
      <c r="N459" s="1133">
        <f t="shared" si="5"/>
        <v>0</v>
      </c>
      <c r="O459" s="1134">
        <f t="shared" si="6"/>
        <v>0</v>
      </c>
      <c r="P459" s="1134">
        <f>O459/'1.5 Universal Data'!$F$35</f>
        <v>0</v>
      </c>
      <c r="Q459" s="266"/>
      <c r="R459" s="266"/>
      <c r="S459" s="266"/>
      <c r="T459" s="266"/>
      <c r="U459" s="266"/>
      <c r="V459" s="266"/>
      <c r="W459" s="266"/>
      <c r="X459" s="266"/>
      <c r="Y459" s="266"/>
      <c r="Z459" s="266"/>
      <c r="AA459" s="266"/>
      <c r="AB459" s="266"/>
      <c r="AC459" s="266"/>
      <c r="AD459" s="266"/>
      <c r="AE459" s="266"/>
    </row>
    <row r="460" spans="2:31" ht="13.5">
      <c r="B460" s="1129">
        <f t="shared" si="4"/>
        <v>-1</v>
      </c>
      <c r="D460" s="1130"/>
      <c r="E460" s="1130"/>
      <c r="F460" s="1131"/>
      <c r="G460" s="1130"/>
      <c r="H460" s="1130"/>
      <c r="I460" s="1130"/>
      <c r="J460" s="1132"/>
      <c r="K460" s="1132"/>
      <c r="L460" s="1130"/>
      <c r="N460" s="1133">
        <f t="shared" si="5"/>
        <v>0</v>
      </c>
      <c r="O460" s="1134">
        <f t="shared" si="6"/>
        <v>0</v>
      </c>
      <c r="P460" s="1134">
        <f>O460/'1.5 Universal Data'!$F$35</f>
        <v>0</v>
      </c>
      <c r="Q460" s="266"/>
      <c r="R460" s="266"/>
      <c r="S460" s="266"/>
      <c r="T460" s="266"/>
      <c r="U460" s="266"/>
      <c r="V460" s="266"/>
      <c r="W460" s="266"/>
      <c r="X460" s="266"/>
      <c r="Y460" s="266"/>
      <c r="Z460" s="266"/>
      <c r="AA460" s="266"/>
      <c r="AB460" s="266"/>
      <c r="AC460" s="266"/>
      <c r="AD460" s="266"/>
      <c r="AE460" s="266"/>
    </row>
    <row r="461" spans="2:31" ht="13.5">
      <c r="B461" s="1129">
        <f t="shared" si="4"/>
        <v>-1</v>
      </c>
      <c r="D461" s="1130"/>
      <c r="E461" s="1130"/>
      <c r="F461" s="1131"/>
      <c r="G461" s="1130"/>
      <c r="H461" s="1130"/>
      <c r="I461" s="1130"/>
      <c r="J461" s="1132"/>
      <c r="K461" s="1132"/>
      <c r="L461" s="1130"/>
      <c r="N461" s="1133">
        <f t="shared" si="5"/>
        <v>0</v>
      </c>
      <c r="O461" s="1134">
        <f t="shared" si="6"/>
        <v>0</v>
      </c>
      <c r="P461" s="1134">
        <f>O461/'1.5 Universal Data'!$F$35</f>
        <v>0</v>
      </c>
      <c r="Q461" s="266"/>
      <c r="R461" s="266"/>
      <c r="S461" s="266"/>
      <c r="T461" s="266"/>
      <c r="U461" s="266"/>
      <c r="V461" s="266"/>
      <c r="W461" s="266"/>
      <c r="X461" s="266"/>
      <c r="Y461" s="266"/>
      <c r="Z461" s="266"/>
      <c r="AA461" s="266"/>
      <c r="AB461" s="266"/>
      <c r="AC461" s="266"/>
      <c r="AD461" s="266"/>
      <c r="AE461" s="266"/>
    </row>
    <row r="462" spans="2:31" ht="13.5">
      <c r="B462" s="1129">
        <f t="shared" si="4"/>
        <v>-1</v>
      </c>
      <c r="D462" s="1130"/>
      <c r="E462" s="1130"/>
      <c r="F462" s="1131"/>
      <c r="G462" s="1130"/>
      <c r="H462" s="1130"/>
      <c r="I462" s="1130"/>
      <c r="J462" s="1132"/>
      <c r="K462" s="1132"/>
      <c r="L462" s="1130"/>
      <c r="N462" s="1133">
        <f t="shared" si="5"/>
        <v>0</v>
      </c>
      <c r="O462" s="1134">
        <f t="shared" si="6"/>
        <v>0</v>
      </c>
      <c r="P462" s="1134">
        <f>O462/'1.5 Universal Data'!$F$35</f>
        <v>0</v>
      </c>
      <c r="Q462" s="266"/>
      <c r="R462" s="266"/>
      <c r="S462" s="266"/>
      <c r="T462" s="266"/>
      <c r="U462" s="266"/>
      <c r="V462" s="266"/>
      <c r="W462" s="266"/>
      <c r="X462" s="266"/>
      <c r="Y462" s="266"/>
      <c r="Z462" s="266"/>
      <c r="AA462" s="266"/>
      <c r="AB462" s="266"/>
      <c r="AC462" s="266"/>
      <c r="AD462" s="266"/>
      <c r="AE462" s="266"/>
    </row>
    <row r="463" spans="2:31" ht="13.5">
      <c r="B463" s="1129">
        <f t="shared" si="4"/>
        <v>-1</v>
      </c>
      <c r="D463" s="1130"/>
      <c r="E463" s="1130"/>
      <c r="F463" s="1131"/>
      <c r="G463" s="1130"/>
      <c r="H463" s="1130"/>
      <c r="I463" s="1130"/>
      <c r="J463" s="1132"/>
      <c r="K463" s="1132"/>
      <c r="L463" s="1130"/>
      <c r="N463" s="1133">
        <f t="shared" si="5"/>
        <v>0</v>
      </c>
      <c r="O463" s="1134">
        <f t="shared" si="6"/>
        <v>0</v>
      </c>
      <c r="P463" s="1134">
        <f>O463/'1.5 Universal Data'!$F$35</f>
        <v>0</v>
      </c>
      <c r="Q463" s="266"/>
      <c r="R463" s="266"/>
      <c r="S463" s="266"/>
      <c r="T463" s="266"/>
      <c r="U463" s="266"/>
      <c r="V463" s="266"/>
      <c r="W463" s="266"/>
      <c r="X463" s="266"/>
      <c r="Y463" s="266"/>
      <c r="Z463" s="266"/>
      <c r="AA463" s="266"/>
      <c r="AB463" s="266"/>
      <c r="AC463" s="266"/>
      <c r="AD463" s="266"/>
      <c r="AE463" s="266"/>
    </row>
    <row r="464" spans="2:31" ht="13.5">
      <c r="B464" s="1129">
        <f t="shared" si="4"/>
        <v>-1</v>
      </c>
      <c r="D464" s="1130"/>
      <c r="E464" s="1130"/>
      <c r="F464" s="1131"/>
      <c r="G464" s="1130"/>
      <c r="H464" s="1130"/>
      <c r="I464" s="1130"/>
      <c r="J464" s="1132"/>
      <c r="K464" s="1132"/>
      <c r="L464" s="1130"/>
      <c r="N464" s="1133">
        <f t="shared" si="5"/>
        <v>0</v>
      </c>
      <c r="O464" s="1134">
        <f t="shared" si="6"/>
        <v>0</v>
      </c>
      <c r="P464" s="1134">
        <f>O464/'1.5 Universal Data'!$F$35</f>
        <v>0</v>
      </c>
      <c r="Q464" s="266"/>
      <c r="R464" s="266"/>
      <c r="S464" s="266"/>
      <c r="T464" s="266"/>
      <c r="U464" s="266"/>
      <c r="V464" s="266"/>
      <c r="W464" s="266"/>
      <c r="X464" s="266"/>
      <c r="Y464" s="266"/>
      <c r="Z464" s="266"/>
      <c r="AA464" s="266"/>
      <c r="AB464" s="266"/>
      <c r="AC464" s="266"/>
      <c r="AD464" s="266"/>
      <c r="AE464" s="266"/>
    </row>
    <row r="465" spans="2:31" ht="13.5">
      <c r="B465" s="1129">
        <f t="shared" si="4"/>
        <v>-1</v>
      </c>
      <c r="D465" s="1130"/>
      <c r="E465" s="1130"/>
      <c r="F465" s="1131"/>
      <c r="G465" s="1130"/>
      <c r="H465" s="1130"/>
      <c r="I465" s="1130"/>
      <c r="J465" s="1132"/>
      <c r="K465" s="1132"/>
      <c r="L465" s="1130"/>
      <c r="N465" s="1133">
        <f t="shared" si="5"/>
        <v>0</v>
      </c>
      <c r="O465" s="1134">
        <f t="shared" si="6"/>
        <v>0</v>
      </c>
      <c r="P465" s="1134">
        <f>O465/'1.5 Universal Data'!$F$35</f>
        <v>0</v>
      </c>
      <c r="Q465" s="266"/>
      <c r="R465" s="266"/>
      <c r="S465" s="266"/>
      <c r="T465" s="266"/>
      <c r="U465" s="266"/>
      <c r="V465" s="266"/>
      <c r="W465" s="266"/>
      <c r="X465" s="266"/>
      <c r="Y465" s="266"/>
      <c r="Z465" s="266"/>
      <c r="AA465" s="266"/>
      <c r="AB465" s="266"/>
      <c r="AC465" s="266"/>
      <c r="AD465" s="266"/>
      <c r="AE465" s="266"/>
    </row>
    <row r="466" spans="2:31" ht="13.5">
      <c r="B466" s="1129">
        <f t="shared" si="4"/>
        <v>-1</v>
      </c>
      <c r="D466" s="1130"/>
      <c r="E466" s="1130"/>
      <c r="F466" s="1131"/>
      <c r="G466" s="1130"/>
      <c r="H466" s="1130"/>
      <c r="I466" s="1130"/>
      <c r="J466" s="1132"/>
      <c r="K466" s="1132"/>
      <c r="L466" s="1130"/>
      <c r="N466" s="1133">
        <f t="shared" si="5"/>
        <v>0</v>
      </c>
      <c r="O466" s="1134">
        <f t="shared" si="6"/>
        <v>0</v>
      </c>
      <c r="P466" s="1134">
        <f>O466/'1.5 Universal Data'!$F$35</f>
        <v>0</v>
      </c>
      <c r="Q466" s="266"/>
      <c r="R466" s="266"/>
      <c r="S466" s="266"/>
      <c r="T466" s="266"/>
      <c r="U466" s="266"/>
      <c r="V466" s="266"/>
      <c r="W466" s="266"/>
      <c r="X466" s="266"/>
      <c r="Y466" s="266"/>
      <c r="Z466" s="266"/>
      <c r="AA466" s="266"/>
      <c r="AB466" s="266"/>
      <c r="AC466" s="266"/>
      <c r="AD466" s="266"/>
      <c r="AE466" s="266"/>
    </row>
    <row r="467" spans="2:31" ht="13.5">
      <c r="B467" s="1129">
        <f t="shared" si="4"/>
        <v>-1</v>
      </c>
      <c r="D467" s="1130"/>
      <c r="E467" s="1130"/>
      <c r="F467" s="1131"/>
      <c r="G467" s="1130"/>
      <c r="H467" s="1130"/>
      <c r="I467" s="1130"/>
      <c r="J467" s="1132"/>
      <c r="K467" s="1132"/>
      <c r="L467" s="1130"/>
      <c r="N467" s="1133">
        <f t="shared" si="5"/>
        <v>0</v>
      </c>
      <c r="O467" s="1134">
        <f t="shared" si="6"/>
        <v>0</v>
      </c>
      <c r="P467" s="1134">
        <f>O467/'1.5 Universal Data'!$F$35</f>
        <v>0</v>
      </c>
      <c r="Q467" s="266"/>
      <c r="R467" s="266"/>
      <c r="S467" s="266"/>
      <c r="T467" s="266"/>
      <c r="U467" s="266"/>
      <c r="V467" s="266"/>
      <c r="W467" s="266"/>
      <c r="X467" s="266"/>
      <c r="Y467" s="266"/>
      <c r="Z467" s="266"/>
      <c r="AA467" s="266"/>
      <c r="AB467" s="266"/>
      <c r="AC467" s="266"/>
      <c r="AD467" s="266"/>
      <c r="AE467" s="266"/>
    </row>
    <row r="468" spans="2:31" ht="13.5">
      <c r="B468" s="1129">
        <f t="shared" si="4"/>
        <v>-1</v>
      </c>
      <c r="D468" s="1130"/>
      <c r="E468" s="1130"/>
      <c r="F468" s="1131"/>
      <c r="G468" s="1130"/>
      <c r="H468" s="1130"/>
      <c r="I468" s="1130"/>
      <c r="J468" s="1132"/>
      <c r="K468" s="1132"/>
      <c r="L468" s="1130"/>
      <c r="N468" s="1133">
        <f t="shared" si="5"/>
        <v>0</v>
      </c>
      <c r="O468" s="1134">
        <f t="shared" si="6"/>
        <v>0</v>
      </c>
      <c r="P468" s="1134">
        <f>O468/'1.5 Universal Data'!$F$35</f>
        <v>0</v>
      </c>
      <c r="Q468" s="266"/>
      <c r="R468" s="266"/>
      <c r="S468" s="266"/>
      <c r="T468" s="266"/>
      <c r="U468" s="266"/>
      <c r="V468" s="266"/>
      <c r="W468" s="266"/>
      <c r="X468" s="266"/>
      <c r="Y468" s="266"/>
      <c r="Z468" s="266"/>
      <c r="AA468" s="266"/>
      <c r="AB468" s="266"/>
      <c r="AC468" s="266"/>
      <c r="AD468" s="266"/>
      <c r="AE468" s="266"/>
    </row>
    <row r="469" spans="2:31" ht="13.5">
      <c r="B469" s="1129">
        <f t="shared" si="4"/>
        <v>-1</v>
      </c>
      <c r="D469" s="1130"/>
      <c r="E469" s="1130"/>
      <c r="F469" s="1131"/>
      <c r="G469" s="1130"/>
      <c r="H469" s="1130"/>
      <c r="I469" s="1130"/>
      <c r="J469" s="1132"/>
      <c r="K469" s="1132"/>
      <c r="L469" s="1130"/>
      <c r="N469" s="1133">
        <f t="shared" si="5"/>
        <v>0</v>
      </c>
      <c r="O469" s="1134">
        <f t="shared" si="6"/>
        <v>0</v>
      </c>
      <c r="P469" s="1134">
        <f>O469/'1.5 Universal Data'!$F$35</f>
        <v>0</v>
      </c>
      <c r="Q469" s="266"/>
      <c r="R469" s="266"/>
      <c r="S469" s="266"/>
      <c r="T469" s="266"/>
      <c r="U469" s="266"/>
      <c r="V469" s="266"/>
      <c r="W469" s="266"/>
      <c r="X469" s="266"/>
      <c r="Y469" s="266"/>
      <c r="Z469" s="266"/>
      <c r="AA469" s="266"/>
      <c r="AB469" s="266"/>
      <c r="AC469" s="266"/>
      <c r="AD469" s="266"/>
      <c r="AE469" s="266"/>
    </row>
    <row r="470" spans="2:31" ht="13.5">
      <c r="B470" s="1129">
        <f t="shared" si="4"/>
        <v>-1</v>
      </c>
      <c r="D470" s="1130"/>
      <c r="E470" s="1130"/>
      <c r="F470" s="1131"/>
      <c r="G470" s="1130"/>
      <c r="H470" s="1130"/>
      <c r="I470" s="1130"/>
      <c r="J470" s="1132"/>
      <c r="K470" s="1132"/>
      <c r="L470" s="1130"/>
      <c r="N470" s="1133">
        <f t="shared" si="5"/>
        <v>0</v>
      </c>
      <c r="O470" s="1134">
        <f t="shared" si="6"/>
        <v>0</v>
      </c>
      <c r="P470" s="1134">
        <f>O470/'1.5 Universal Data'!$F$35</f>
        <v>0</v>
      </c>
      <c r="Q470" s="266"/>
      <c r="R470" s="266"/>
      <c r="S470" s="266"/>
      <c r="T470" s="266"/>
      <c r="U470" s="266"/>
      <c r="V470" s="266"/>
      <c r="W470" s="266"/>
      <c r="X470" s="266"/>
      <c r="Y470" s="266"/>
      <c r="Z470" s="266"/>
      <c r="AA470" s="266"/>
      <c r="AB470" s="266"/>
      <c r="AC470" s="266"/>
      <c r="AD470" s="266"/>
      <c r="AE470" s="266"/>
    </row>
    <row r="471" spans="2:31" ht="13.5">
      <c r="B471" s="1129">
        <f t="shared" ref="B471:B534" si="7">IF(G471="buy",1,-1)</f>
        <v>-1</v>
      </c>
      <c r="D471" s="1130"/>
      <c r="E471" s="1130"/>
      <c r="F471" s="1131"/>
      <c r="G471" s="1130"/>
      <c r="H471" s="1130"/>
      <c r="I471" s="1130"/>
      <c r="J471" s="1132"/>
      <c r="K471" s="1132"/>
      <c r="L471" s="1130"/>
      <c r="N471" s="1133">
        <f t="shared" ref="N471:N534" si="8">+H471*((K471-J471)+1)*B471</f>
        <v>0</v>
      </c>
      <c r="O471" s="1134">
        <f t="shared" ref="O471:O534" si="9">N471*L471/100</f>
        <v>0</v>
      </c>
      <c r="P471" s="1134">
        <f>O471/'1.5 Universal Data'!$F$35</f>
        <v>0</v>
      </c>
      <c r="Q471" s="266"/>
      <c r="R471" s="266"/>
      <c r="S471" s="266"/>
      <c r="T471" s="266"/>
      <c r="U471" s="266"/>
      <c r="V471" s="266"/>
      <c r="W471" s="266"/>
      <c r="X471" s="266"/>
      <c r="Y471" s="266"/>
      <c r="Z471" s="266"/>
      <c r="AA471" s="266"/>
      <c r="AB471" s="266"/>
      <c r="AC471" s="266"/>
      <c r="AD471" s="266"/>
      <c r="AE471" s="266"/>
    </row>
    <row r="472" spans="2:31" ht="13.5">
      <c r="B472" s="1129">
        <f t="shared" si="7"/>
        <v>-1</v>
      </c>
      <c r="D472" s="1130"/>
      <c r="E472" s="1130"/>
      <c r="F472" s="1131"/>
      <c r="G472" s="1130"/>
      <c r="H472" s="1130"/>
      <c r="I472" s="1130"/>
      <c r="J472" s="1132"/>
      <c r="K472" s="1132"/>
      <c r="L472" s="1130"/>
      <c r="N472" s="1133">
        <f t="shared" si="8"/>
        <v>0</v>
      </c>
      <c r="O472" s="1134">
        <f t="shared" si="9"/>
        <v>0</v>
      </c>
      <c r="P472" s="1134">
        <f>O472/'1.5 Universal Data'!$F$35</f>
        <v>0</v>
      </c>
      <c r="Q472" s="266"/>
      <c r="R472" s="266"/>
      <c r="S472" s="266"/>
      <c r="T472" s="266"/>
      <c r="U472" s="266"/>
      <c r="V472" s="266"/>
      <c r="W472" s="266"/>
      <c r="X472" s="266"/>
      <c r="Y472" s="266"/>
      <c r="Z472" s="266"/>
      <c r="AA472" s="266"/>
      <c r="AB472" s="266"/>
      <c r="AC472" s="266"/>
      <c r="AD472" s="266"/>
      <c r="AE472" s="266"/>
    </row>
    <row r="473" spans="2:31" ht="13.5">
      <c r="B473" s="1129">
        <f t="shared" si="7"/>
        <v>-1</v>
      </c>
      <c r="D473" s="1130"/>
      <c r="E473" s="1130"/>
      <c r="F473" s="1131"/>
      <c r="G473" s="1130"/>
      <c r="H473" s="1130"/>
      <c r="I473" s="1130"/>
      <c r="J473" s="1132"/>
      <c r="K473" s="1132"/>
      <c r="L473" s="1130"/>
      <c r="N473" s="1133">
        <f t="shared" si="8"/>
        <v>0</v>
      </c>
      <c r="O473" s="1134">
        <f t="shared" si="9"/>
        <v>0</v>
      </c>
      <c r="P473" s="1134">
        <f>O473/'1.5 Universal Data'!$F$35</f>
        <v>0</v>
      </c>
      <c r="Q473" s="266"/>
      <c r="R473" s="266"/>
      <c r="S473" s="266"/>
      <c r="T473" s="266"/>
      <c r="U473" s="266"/>
      <c r="V473" s="266"/>
      <c r="W473" s="266"/>
      <c r="X473" s="266"/>
      <c r="Y473" s="266"/>
      <c r="Z473" s="266"/>
      <c r="AA473" s="266"/>
      <c r="AB473" s="266"/>
      <c r="AC473" s="266"/>
      <c r="AD473" s="266"/>
      <c r="AE473" s="266"/>
    </row>
    <row r="474" spans="2:31" ht="13.5">
      <c r="B474" s="1129">
        <f t="shared" si="7"/>
        <v>-1</v>
      </c>
      <c r="D474" s="1130"/>
      <c r="E474" s="1130"/>
      <c r="F474" s="1131"/>
      <c r="G474" s="1130"/>
      <c r="H474" s="1130"/>
      <c r="I474" s="1130"/>
      <c r="J474" s="1132"/>
      <c r="K474" s="1132"/>
      <c r="L474" s="1130"/>
      <c r="N474" s="1133">
        <f t="shared" si="8"/>
        <v>0</v>
      </c>
      <c r="O474" s="1134">
        <f t="shared" si="9"/>
        <v>0</v>
      </c>
      <c r="P474" s="1134">
        <f>O474/'1.5 Universal Data'!$F$35</f>
        <v>0</v>
      </c>
      <c r="Q474" s="266"/>
      <c r="R474" s="266"/>
      <c r="S474" s="266"/>
      <c r="T474" s="266"/>
      <c r="U474" s="266"/>
      <c r="V474" s="266"/>
      <c r="W474" s="266"/>
      <c r="X474" s="266"/>
      <c r="Y474" s="266"/>
      <c r="Z474" s="266"/>
      <c r="AA474" s="266"/>
      <c r="AB474" s="266"/>
      <c r="AC474" s="266"/>
      <c r="AD474" s="266"/>
      <c r="AE474" s="266"/>
    </row>
    <row r="475" spans="2:31" ht="13.5">
      <c r="B475" s="1129">
        <f t="shared" si="7"/>
        <v>-1</v>
      </c>
      <c r="D475" s="1130"/>
      <c r="E475" s="1130"/>
      <c r="F475" s="1131"/>
      <c r="G475" s="1130"/>
      <c r="H475" s="1130"/>
      <c r="I475" s="1130"/>
      <c r="J475" s="1132"/>
      <c r="K475" s="1132"/>
      <c r="L475" s="1130"/>
      <c r="N475" s="1133">
        <f t="shared" si="8"/>
        <v>0</v>
      </c>
      <c r="O475" s="1134">
        <f t="shared" si="9"/>
        <v>0</v>
      </c>
      <c r="P475" s="1134">
        <f>O475/'1.5 Universal Data'!$F$35</f>
        <v>0</v>
      </c>
      <c r="Q475" s="266"/>
      <c r="R475" s="266"/>
      <c r="S475" s="266"/>
      <c r="T475" s="266"/>
      <c r="U475" s="266"/>
      <c r="V475" s="266"/>
      <c r="W475" s="266"/>
      <c r="X475" s="266"/>
      <c r="Y475" s="266"/>
      <c r="Z475" s="266"/>
      <c r="AA475" s="266"/>
      <c r="AB475" s="266"/>
      <c r="AC475" s="266"/>
      <c r="AD475" s="266"/>
      <c r="AE475" s="266"/>
    </row>
    <row r="476" spans="2:31" ht="13.5">
      <c r="B476" s="1129">
        <f t="shared" si="7"/>
        <v>-1</v>
      </c>
      <c r="D476" s="1130"/>
      <c r="E476" s="1130"/>
      <c r="F476" s="1131"/>
      <c r="G476" s="1130"/>
      <c r="H476" s="1130"/>
      <c r="I476" s="1130"/>
      <c r="J476" s="1132"/>
      <c r="K476" s="1132"/>
      <c r="L476" s="1130"/>
      <c r="N476" s="1133">
        <f t="shared" si="8"/>
        <v>0</v>
      </c>
      <c r="O476" s="1134">
        <f t="shared" si="9"/>
        <v>0</v>
      </c>
      <c r="P476" s="1134">
        <f>O476/'1.5 Universal Data'!$F$35</f>
        <v>0</v>
      </c>
      <c r="Q476" s="266"/>
      <c r="R476" s="266"/>
      <c r="S476" s="266"/>
      <c r="T476" s="266"/>
      <c r="U476" s="266"/>
      <c r="V476" s="266"/>
      <c r="W476" s="266"/>
      <c r="X476" s="266"/>
      <c r="Y476" s="266"/>
      <c r="Z476" s="266"/>
      <c r="AA476" s="266"/>
      <c r="AB476" s="266"/>
      <c r="AC476" s="266"/>
      <c r="AD476" s="266"/>
      <c r="AE476" s="266"/>
    </row>
    <row r="477" spans="2:31" ht="13.5">
      <c r="B477" s="1129">
        <f t="shared" si="7"/>
        <v>-1</v>
      </c>
      <c r="D477" s="1130"/>
      <c r="E477" s="1130"/>
      <c r="F477" s="1131"/>
      <c r="G477" s="1130"/>
      <c r="H477" s="1130"/>
      <c r="I477" s="1130"/>
      <c r="J477" s="1132"/>
      <c r="K477" s="1132"/>
      <c r="L477" s="1130"/>
      <c r="N477" s="1133">
        <f t="shared" si="8"/>
        <v>0</v>
      </c>
      <c r="O477" s="1134">
        <f t="shared" si="9"/>
        <v>0</v>
      </c>
      <c r="P477" s="1134">
        <f>O477/'1.5 Universal Data'!$F$35</f>
        <v>0</v>
      </c>
      <c r="Q477" s="266"/>
      <c r="R477" s="266"/>
      <c r="S477" s="266"/>
      <c r="T477" s="266"/>
      <c r="U477" s="266"/>
      <c r="V477" s="266"/>
      <c r="W477" s="266"/>
      <c r="X477" s="266"/>
      <c r="Y477" s="266"/>
      <c r="Z477" s="266"/>
      <c r="AA477" s="266"/>
      <c r="AB477" s="266"/>
      <c r="AC477" s="266"/>
      <c r="AD477" s="266"/>
      <c r="AE477" s="266"/>
    </row>
    <row r="478" spans="2:31" ht="13.5">
      <c r="B478" s="1129">
        <f t="shared" si="7"/>
        <v>-1</v>
      </c>
      <c r="D478" s="1130"/>
      <c r="E478" s="1130"/>
      <c r="F478" s="1131"/>
      <c r="G478" s="1130"/>
      <c r="H478" s="1130"/>
      <c r="I478" s="1130"/>
      <c r="J478" s="1132"/>
      <c r="K478" s="1132"/>
      <c r="L478" s="1130"/>
      <c r="N478" s="1133">
        <f t="shared" si="8"/>
        <v>0</v>
      </c>
      <c r="O478" s="1134">
        <f t="shared" si="9"/>
        <v>0</v>
      </c>
      <c r="P478" s="1134">
        <f>O478/'1.5 Universal Data'!$F$35</f>
        <v>0</v>
      </c>
      <c r="Q478" s="266"/>
      <c r="R478" s="266"/>
      <c r="S478" s="266"/>
      <c r="T478" s="266"/>
      <c r="U478" s="266"/>
      <c r="V478" s="266"/>
      <c r="W478" s="266"/>
      <c r="X478" s="266"/>
      <c r="Y478" s="266"/>
      <c r="Z478" s="266"/>
      <c r="AA478" s="266"/>
      <c r="AB478" s="266"/>
      <c r="AC478" s="266"/>
      <c r="AD478" s="266"/>
      <c r="AE478" s="266"/>
    </row>
    <row r="479" spans="2:31" ht="13.5">
      <c r="B479" s="1129">
        <f t="shared" si="7"/>
        <v>-1</v>
      </c>
      <c r="D479" s="1130"/>
      <c r="E479" s="1130"/>
      <c r="F479" s="1131"/>
      <c r="G479" s="1130"/>
      <c r="H479" s="1130"/>
      <c r="I479" s="1130"/>
      <c r="J479" s="1132"/>
      <c r="K479" s="1132"/>
      <c r="L479" s="1130"/>
      <c r="N479" s="1133">
        <f t="shared" si="8"/>
        <v>0</v>
      </c>
      <c r="O479" s="1134">
        <f t="shared" si="9"/>
        <v>0</v>
      </c>
      <c r="P479" s="1134">
        <f>O479/'1.5 Universal Data'!$F$35</f>
        <v>0</v>
      </c>
      <c r="Q479" s="266"/>
      <c r="R479" s="266"/>
      <c r="S479" s="266"/>
      <c r="T479" s="266"/>
      <c r="U479" s="266"/>
      <c r="V479" s="266"/>
      <c r="W479" s="266"/>
      <c r="X479" s="266"/>
      <c r="Y479" s="266"/>
      <c r="Z479" s="266"/>
      <c r="AA479" s="266"/>
      <c r="AB479" s="266"/>
      <c r="AC479" s="266"/>
      <c r="AD479" s="266"/>
      <c r="AE479" s="266"/>
    </row>
    <row r="480" spans="2:31" ht="13.5">
      <c r="B480" s="1129">
        <f t="shared" si="7"/>
        <v>-1</v>
      </c>
      <c r="D480" s="1130"/>
      <c r="E480" s="1130"/>
      <c r="F480" s="1131"/>
      <c r="G480" s="1130"/>
      <c r="H480" s="1130"/>
      <c r="I480" s="1130"/>
      <c r="J480" s="1132"/>
      <c r="K480" s="1132"/>
      <c r="L480" s="1130"/>
      <c r="N480" s="1133">
        <f t="shared" si="8"/>
        <v>0</v>
      </c>
      <c r="O480" s="1134">
        <f t="shared" si="9"/>
        <v>0</v>
      </c>
      <c r="P480" s="1134">
        <f>O480/'1.5 Universal Data'!$F$35</f>
        <v>0</v>
      </c>
      <c r="Q480" s="266"/>
      <c r="R480" s="266"/>
      <c r="S480" s="266"/>
      <c r="T480" s="266"/>
      <c r="U480" s="266"/>
      <c r="V480" s="266"/>
      <c r="W480" s="266"/>
      <c r="X480" s="266"/>
      <c r="Y480" s="266"/>
      <c r="Z480" s="266"/>
      <c r="AA480" s="266"/>
      <c r="AB480" s="266"/>
      <c r="AC480" s="266"/>
      <c r="AD480" s="266"/>
      <c r="AE480" s="266"/>
    </row>
    <row r="481" spans="2:31" ht="13.5">
      <c r="B481" s="1129">
        <f t="shared" si="7"/>
        <v>-1</v>
      </c>
      <c r="D481" s="1130"/>
      <c r="E481" s="1130"/>
      <c r="F481" s="1131"/>
      <c r="G481" s="1130"/>
      <c r="H481" s="1130"/>
      <c r="I481" s="1130"/>
      <c r="J481" s="1132"/>
      <c r="K481" s="1132"/>
      <c r="L481" s="1130"/>
      <c r="N481" s="1133">
        <f t="shared" si="8"/>
        <v>0</v>
      </c>
      <c r="O481" s="1134">
        <f t="shared" si="9"/>
        <v>0</v>
      </c>
      <c r="P481" s="1134">
        <f>O481/'1.5 Universal Data'!$F$35</f>
        <v>0</v>
      </c>
      <c r="Q481" s="266"/>
      <c r="R481" s="266"/>
      <c r="S481" s="266"/>
      <c r="T481" s="266"/>
      <c r="U481" s="266"/>
      <c r="V481" s="266"/>
      <c r="W481" s="266"/>
      <c r="X481" s="266"/>
      <c r="Y481" s="266"/>
      <c r="Z481" s="266"/>
      <c r="AA481" s="266"/>
      <c r="AB481" s="266"/>
      <c r="AC481" s="266"/>
      <c r="AD481" s="266"/>
      <c r="AE481" s="266"/>
    </row>
    <row r="482" spans="2:31" ht="13.5">
      <c r="B482" s="1129">
        <f t="shared" si="7"/>
        <v>-1</v>
      </c>
      <c r="D482" s="1130"/>
      <c r="E482" s="1130"/>
      <c r="F482" s="1131"/>
      <c r="G482" s="1130"/>
      <c r="H482" s="1130"/>
      <c r="I482" s="1130"/>
      <c r="J482" s="1132"/>
      <c r="K482" s="1132"/>
      <c r="L482" s="1130"/>
      <c r="N482" s="1133">
        <f t="shared" si="8"/>
        <v>0</v>
      </c>
      <c r="O482" s="1134">
        <f t="shared" si="9"/>
        <v>0</v>
      </c>
      <c r="P482" s="1134">
        <f>O482/'1.5 Universal Data'!$F$35</f>
        <v>0</v>
      </c>
      <c r="Q482" s="266"/>
      <c r="R482" s="266"/>
      <c r="S482" s="266"/>
      <c r="T482" s="266"/>
      <c r="U482" s="266"/>
      <c r="V482" s="266"/>
      <c r="W482" s="266"/>
      <c r="X482" s="266"/>
      <c r="Y482" s="266"/>
      <c r="Z482" s="266"/>
      <c r="AA482" s="266"/>
      <c r="AB482" s="266"/>
      <c r="AC482" s="266"/>
      <c r="AD482" s="266"/>
      <c r="AE482" s="266"/>
    </row>
    <row r="483" spans="2:31" ht="13.5">
      <c r="B483" s="1129">
        <f t="shared" si="7"/>
        <v>-1</v>
      </c>
      <c r="D483" s="1130"/>
      <c r="E483" s="1130"/>
      <c r="F483" s="1131"/>
      <c r="G483" s="1130"/>
      <c r="H483" s="1130"/>
      <c r="I483" s="1130"/>
      <c r="J483" s="1132"/>
      <c r="K483" s="1132"/>
      <c r="L483" s="1130"/>
      <c r="N483" s="1133">
        <f t="shared" si="8"/>
        <v>0</v>
      </c>
      <c r="O483" s="1134">
        <f t="shared" si="9"/>
        <v>0</v>
      </c>
      <c r="P483" s="1134">
        <f>O483/'1.5 Universal Data'!$F$35</f>
        <v>0</v>
      </c>
      <c r="Q483" s="266"/>
      <c r="R483" s="266"/>
      <c r="S483" s="266"/>
      <c r="T483" s="266"/>
      <c r="U483" s="266"/>
      <c r="V483" s="266"/>
      <c r="W483" s="266"/>
      <c r="X483" s="266"/>
      <c r="Y483" s="266"/>
      <c r="Z483" s="266"/>
      <c r="AA483" s="266"/>
      <c r="AB483" s="266"/>
      <c r="AC483" s="266"/>
      <c r="AD483" s="266"/>
      <c r="AE483" s="266"/>
    </row>
    <row r="484" spans="2:31" ht="13.5">
      <c r="B484" s="1129">
        <f t="shared" si="7"/>
        <v>-1</v>
      </c>
      <c r="D484" s="1130"/>
      <c r="E484" s="1130"/>
      <c r="F484" s="1131"/>
      <c r="G484" s="1130"/>
      <c r="H484" s="1130"/>
      <c r="I484" s="1130"/>
      <c r="J484" s="1132"/>
      <c r="K484" s="1132"/>
      <c r="L484" s="1130"/>
      <c r="N484" s="1133">
        <f t="shared" si="8"/>
        <v>0</v>
      </c>
      <c r="O484" s="1134">
        <f t="shared" si="9"/>
        <v>0</v>
      </c>
      <c r="P484" s="1134">
        <f>O484/'1.5 Universal Data'!$F$35</f>
        <v>0</v>
      </c>
      <c r="Q484" s="266"/>
      <c r="R484" s="266"/>
      <c r="S484" s="266"/>
      <c r="T484" s="266"/>
      <c r="U484" s="266"/>
      <c r="V484" s="266"/>
      <c r="W484" s="266"/>
      <c r="X484" s="266"/>
      <c r="Y484" s="266"/>
      <c r="Z484" s="266"/>
      <c r="AA484" s="266"/>
      <c r="AB484" s="266"/>
      <c r="AC484" s="266"/>
      <c r="AD484" s="266"/>
      <c r="AE484" s="266"/>
    </row>
    <row r="485" spans="2:31" ht="13.5">
      <c r="B485" s="1129">
        <f t="shared" si="7"/>
        <v>-1</v>
      </c>
      <c r="D485" s="1130"/>
      <c r="E485" s="1130"/>
      <c r="F485" s="1131"/>
      <c r="G485" s="1130"/>
      <c r="H485" s="1130"/>
      <c r="I485" s="1130"/>
      <c r="J485" s="1132"/>
      <c r="K485" s="1132"/>
      <c r="L485" s="1130"/>
      <c r="N485" s="1133">
        <f t="shared" si="8"/>
        <v>0</v>
      </c>
      <c r="O485" s="1134">
        <f t="shared" si="9"/>
        <v>0</v>
      </c>
      <c r="P485" s="1134">
        <f>O485/'1.5 Universal Data'!$F$35</f>
        <v>0</v>
      </c>
      <c r="Q485" s="266"/>
      <c r="R485" s="266"/>
      <c r="S485" s="266"/>
      <c r="T485" s="266"/>
      <c r="U485" s="266"/>
      <c r="V485" s="266"/>
      <c r="W485" s="266"/>
      <c r="X485" s="266"/>
      <c r="Y485" s="266"/>
      <c r="Z485" s="266"/>
      <c r="AA485" s="266"/>
      <c r="AB485" s="266"/>
      <c r="AC485" s="266"/>
      <c r="AD485" s="266"/>
      <c r="AE485" s="266"/>
    </row>
    <row r="486" spans="2:31" ht="13.5">
      <c r="B486" s="1129">
        <f t="shared" si="7"/>
        <v>-1</v>
      </c>
      <c r="D486" s="1130"/>
      <c r="E486" s="1130"/>
      <c r="F486" s="1131"/>
      <c r="G486" s="1130"/>
      <c r="H486" s="1130"/>
      <c r="I486" s="1130"/>
      <c r="J486" s="1132"/>
      <c r="K486" s="1132"/>
      <c r="L486" s="1130"/>
      <c r="N486" s="1133">
        <f t="shared" si="8"/>
        <v>0</v>
      </c>
      <c r="O486" s="1134">
        <f t="shared" si="9"/>
        <v>0</v>
      </c>
      <c r="P486" s="1134">
        <f>O486/'1.5 Universal Data'!$F$35</f>
        <v>0</v>
      </c>
      <c r="Q486" s="266"/>
      <c r="R486" s="266"/>
      <c r="S486" s="266"/>
      <c r="T486" s="266"/>
      <c r="U486" s="266"/>
      <c r="V486" s="266"/>
      <c r="W486" s="266"/>
      <c r="X486" s="266"/>
      <c r="Y486" s="266"/>
      <c r="Z486" s="266"/>
      <c r="AA486" s="266"/>
      <c r="AB486" s="266"/>
      <c r="AC486" s="266"/>
      <c r="AD486" s="266"/>
      <c r="AE486" s="266"/>
    </row>
    <row r="487" spans="2:31" ht="13.5">
      <c r="B487" s="1129">
        <f t="shared" si="7"/>
        <v>-1</v>
      </c>
      <c r="D487" s="1130"/>
      <c r="E487" s="1130"/>
      <c r="F487" s="1131"/>
      <c r="G487" s="1130"/>
      <c r="H487" s="1130"/>
      <c r="I487" s="1130"/>
      <c r="J487" s="1132"/>
      <c r="K487" s="1132"/>
      <c r="L487" s="1130"/>
      <c r="N487" s="1133">
        <f t="shared" si="8"/>
        <v>0</v>
      </c>
      <c r="O487" s="1134">
        <f t="shared" si="9"/>
        <v>0</v>
      </c>
      <c r="P487" s="1134">
        <f>O487/'1.5 Universal Data'!$F$35</f>
        <v>0</v>
      </c>
      <c r="Q487" s="266"/>
      <c r="R487" s="266"/>
      <c r="S487" s="266"/>
      <c r="T487" s="266"/>
      <c r="U487" s="266"/>
      <c r="V487" s="266"/>
      <c r="W487" s="266"/>
      <c r="X487" s="266"/>
      <c r="Y487" s="266"/>
      <c r="Z487" s="266"/>
      <c r="AA487" s="266"/>
      <c r="AB487" s="266"/>
      <c r="AC487" s="266"/>
      <c r="AD487" s="266"/>
      <c r="AE487" s="266"/>
    </row>
    <row r="488" spans="2:31" ht="13.5">
      <c r="B488" s="1129">
        <f t="shared" si="7"/>
        <v>-1</v>
      </c>
      <c r="D488" s="1130"/>
      <c r="E488" s="1130"/>
      <c r="F488" s="1131"/>
      <c r="G488" s="1130"/>
      <c r="H488" s="1130"/>
      <c r="I488" s="1130"/>
      <c r="J488" s="1132"/>
      <c r="K488" s="1132"/>
      <c r="L488" s="1130"/>
      <c r="N488" s="1133">
        <f t="shared" si="8"/>
        <v>0</v>
      </c>
      <c r="O488" s="1134">
        <f t="shared" si="9"/>
        <v>0</v>
      </c>
      <c r="P488" s="1134">
        <f>O488/'1.5 Universal Data'!$F$35</f>
        <v>0</v>
      </c>
      <c r="Q488" s="266"/>
      <c r="R488" s="266"/>
      <c r="S488" s="266"/>
      <c r="T488" s="266"/>
      <c r="U488" s="266"/>
      <c r="V488" s="266"/>
      <c r="W488" s="266"/>
      <c r="X488" s="266"/>
      <c r="Y488" s="266"/>
      <c r="Z488" s="266"/>
      <c r="AA488" s="266"/>
      <c r="AB488" s="266"/>
      <c r="AC488" s="266"/>
      <c r="AD488" s="266"/>
      <c r="AE488" s="266"/>
    </row>
    <row r="489" spans="2:31" ht="13.5">
      <c r="B489" s="1129">
        <f t="shared" si="7"/>
        <v>-1</v>
      </c>
      <c r="D489" s="1130"/>
      <c r="E489" s="1130"/>
      <c r="F489" s="1131"/>
      <c r="G489" s="1130"/>
      <c r="H489" s="1130"/>
      <c r="I489" s="1130"/>
      <c r="J489" s="1132"/>
      <c r="K489" s="1132"/>
      <c r="L489" s="1130"/>
      <c r="N489" s="1133">
        <f t="shared" si="8"/>
        <v>0</v>
      </c>
      <c r="O489" s="1134">
        <f t="shared" si="9"/>
        <v>0</v>
      </c>
      <c r="P489" s="1134">
        <f>O489/'1.5 Universal Data'!$F$35</f>
        <v>0</v>
      </c>
      <c r="Q489" s="266"/>
      <c r="R489" s="266"/>
      <c r="S489" s="266"/>
      <c r="T489" s="266"/>
      <c r="U489" s="266"/>
      <c r="V489" s="266"/>
      <c r="W489" s="266"/>
      <c r="X489" s="266"/>
      <c r="Y489" s="266"/>
      <c r="Z489" s="266"/>
      <c r="AA489" s="266"/>
      <c r="AB489" s="266"/>
      <c r="AC489" s="266"/>
      <c r="AD489" s="266"/>
      <c r="AE489" s="266"/>
    </row>
    <row r="490" spans="2:31" ht="13.5">
      <c r="B490" s="1129">
        <f t="shared" si="7"/>
        <v>-1</v>
      </c>
      <c r="D490" s="1130"/>
      <c r="E490" s="1130"/>
      <c r="F490" s="1131"/>
      <c r="G490" s="1130"/>
      <c r="H490" s="1130"/>
      <c r="I490" s="1130"/>
      <c r="J490" s="1132"/>
      <c r="K490" s="1132"/>
      <c r="L490" s="1130"/>
      <c r="N490" s="1133">
        <f t="shared" si="8"/>
        <v>0</v>
      </c>
      <c r="O490" s="1134">
        <f t="shared" si="9"/>
        <v>0</v>
      </c>
      <c r="P490" s="1134">
        <f>O490/'1.5 Universal Data'!$F$35</f>
        <v>0</v>
      </c>
      <c r="Q490" s="266"/>
      <c r="R490" s="266"/>
      <c r="S490" s="266"/>
      <c r="T490" s="266"/>
      <c r="U490" s="266"/>
      <c r="V490" s="266"/>
      <c r="W490" s="266"/>
      <c r="X490" s="266"/>
      <c r="Y490" s="266"/>
      <c r="Z490" s="266"/>
      <c r="AA490" s="266"/>
      <c r="AB490" s="266"/>
      <c r="AC490" s="266"/>
      <c r="AD490" s="266"/>
      <c r="AE490" s="266"/>
    </row>
    <row r="491" spans="2:31" ht="13.5">
      <c r="B491" s="1129">
        <f t="shared" si="7"/>
        <v>-1</v>
      </c>
      <c r="D491" s="1130"/>
      <c r="E491" s="1130"/>
      <c r="F491" s="1131"/>
      <c r="G491" s="1130"/>
      <c r="H491" s="1130"/>
      <c r="I491" s="1130"/>
      <c r="J491" s="1132"/>
      <c r="K491" s="1132"/>
      <c r="L491" s="1130"/>
      <c r="N491" s="1133">
        <f t="shared" si="8"/>
        <v>0</v>
      </c>
      <c r="O491" s="1134">
        <f t="shared" si="9"/>
        <v>0</v>
      </c>
      <c r="P491" s="1134">
        <f>O491/'1.5 Universal Data'!$F$35</f>
        <v>0</v>
      </c>
      <c r="Q491" s="266"/>
      <c r="R491" s="266"/>
      <c r="S491" s="266"/>
      <c r="T491" s="266"/>
      <c r="U491" s="266"/>
      <c r="V491" s="266"/>
      <c r="W491" s="266"/>
      <c r="X491" s="266"/>
      <c r="Y491" s="266"/>
      <c r="Z491" s="266"/>
      <c r="AA491" s="266"/>
      <c r="AB491" s="266"/>
      <c r="AC491" s="266"/>
      <c r="AD491" s="266"/>
      <c r="AE491" s="266"/>
    </row>
    <row r="492" spans="2:31" ht="13.5">
      <c r="B492" s="1129">
        <f t="shared" si="7"/>
        <v>-1</v>
      </c>
      <c r="D492" s="1130"/>
      <c r="E492" s="1130"/>
      <c r="F492" s="1131"/>
      <c r="G492" s="1130"/>
      <c r="H492" s="1130"/>
      <c r="I492" s="1130"/>
      <c r="J492" s="1132"/>
      <c r="K492" s="1132"/>
      <c r="L492" s="1130"/>
      <c r="N492" s="1133">
        <f t="shared" si="8"/>
        <v>0</v>
      </c>
      <c r="O492" s="1134">
        <f t="shared" si="9"/>
        <v>0</v>
      </c>
      <c r="P492" s="1134">
        <f>O492/'1.5 Universal Data'!$F$35</f>
        <v>0</v>
      </c>
      <c r="Q492" s="266"/>
      <c r="R492" s="266"/>
      <c r="S492" s="266"/>
      <c r="T492" s="266"/>
      <c r="U492" s="266"/>
      <c r="V492" s="266"/>
      <c r="W492" s="266"/>
      <c r="X492" s="266"/>
      <c r="Y492" s="266"/>
      <c r="Z492" s="266"/>
      <c r="AA492" s="266"/>
      <c r="AB492" s="266"/>
      <c r="AC492" s="266"/>
      <c r="AD492" s="266"/>
      <c r="AE492" s="266"/>
    </row>
    <row r="493" spans="2:31" ht="13.5">
      <c r="B493" s="1129">
        <f t="shared" si="7"/>
        <v>-1</v>
      </c>
      <c r="D493" s="1130"/>
      <c r="E493" s="1130"/>
      <c r="F493" s="1131"/>
      <c r="G493" s="1130"/>
      <c r="H493" s="1130"/>
      <c r="I493" s="1130"/>
      <c r="J493" s="1132"/>
      <c r="K493" s="1132"/>
      <c r="L493" s="1130"/>
      <c r="N493" s="1133">
        <f t="shared" si="8"/>
        <v>0</v>
      </c>
      <c r="O493" s="1134">
        <f t="shared" si="9"/>
        <v>0</v>
      </c>
      <c r="P493" s="1134">
        <f>O493/'1.5 Universal Data'!$F$35</f>
        <v>0</v>
      </c>
      <c r="Q493" s="266"/>
      <c r="R493" s="266"/>
      <c r="S493" s="266"/>
      <c r="T493" s="266"/>
      <c r="U493" s="266"/>
      <c r="V493" s="266"/>
      <c r="W493" s="266"/>
      <c r="X493" s="266"/>
      <c r="Y493" s="266"/>
      <c r="Z493" s="266"/>
      <c r="AA493" s="266"/>
      <c r="AB493" s="266"/>
      <c r="AC493" s="266"/>
      <c r="AD493" s="266"/>
      <c r="AE493" s="266"/>
    </row>
    <row r="494" spans="2:31" ht="13.5">
      <c r="B494" s="1129">
        <f t="shared" si="7"/>
        <v>-1</v>
      </c>
      <c r="D494" s="1130"/>
      <c r="E494" s="1130"/>
      <c r="F494" s="1131"/>
      <c r="G494" s="1130"/>
      <c r="H494" s="1130"/>
      <c r="I494" s="1130"/>
      <c r="J494" s="1132"/>
      <c r="K494" s="1132"/>
      <c r="L494" s="1130"/>
      <c r="N494" s="1133">
        <f t="shared" si="8"/>
        <v>0</v>
      </c>
      <c r="O494" s="1134">
        <f t="shared" si="9"/>
        <v>0</v>
      </c>
      <c r="P494" s="1134">
        <f>O494/'1.5 Universal Data'!$F$35</f>
        <v>0</v>
      </c>
      <c r="Q494" s="266"/>
      <c r="R494" s="266"/>
      <c r="S494" s="266"/>
      <c r="T494" s="266"/>
      <c r="U494" s="266"/>
      <c r="V494" s="266"/>
      <c r="W494" s="266"/>
      <c r="X494" s="266"/>
      <c r="Y494" s="266"/>
      <c r="Z494" s="266"/>
      <c r="AA494" s="266"/>
      <c r="AB494" s="266"/>
      <c r="AC494" s="266"/>
      <c r="AD494" s="266"/>
      <c r="AE494" s="266"/>
    </row>
    <row r="495" spans="2:31" ht="13.5">
      <c r="B495" s="1129">
        <f t="shared" si="7"/>
        <v>-1</v>
      </c>
      <c r="D495" s="1130"/>
      <c r="E495" s="1130"/>
      <c r="F495" s="1131"/>
      <c r="G495" s="1130"/>
      <c r="H495" s="1130"/>
      <c r="I495" s="1130"/>
      <c r="J495" s="1132"/>
      <c r="K495" s="1132"/>
      <c r="L495" s="1130"/>
      <c r="N495" s="1133">
        <f t="shared" si="8"/>
        <v>0</v>
      </c>
      <c r="O495" s="1134">
        <f t="shared" si="9"/>
        <v>0</v>
      </c>
      <c r="P495" s="1134">
        <f>O495/'1.5 Universal Data'!$F$35</f>
        <v>0</v>
      </c>
      <c r="Q495" s="266"/>
      <c r="R495" s="266"/>
      <c r="S495" s="266"/>
      <c r="T495" s="266"/>
      <c r="U495" s="266"/>
      <c r="V495" s="266"/>
      <c r="W495" s="266"/>
      <c r="X495" s="266"/>
      <c r="Y495" s="266"/>
      <c r="Z495" s="266"/>
      <c r="AA495" s="266"/>
      <c r="AB495" s="266"/>
      <c r="AC495" s="266"/>
      <c r="AD495" s="266"/>
      <c r="AE495" s="266"/>
    </row>
    <row r="496" spans="2:31" ht="13.5">
      <c r="B496" s="1129">
        <f t="shared" si="7"/>
        <v>-1</v>
      </c>
      <c r="D496" s="1130"/>
      <c r="E496" s="1130"/>
      <c r="F496" s="1131"/>
      <c r="G496" s="1130"/>
      <c r="H496" s="1130"/>
      <c r="I496" s="1130"/>
      <c r="J496" s="1132"/>
      <c r="K496" s="1132"/>
      <c r="L496" s="1130"/>
      <c r="N496" s="1133">
        <f t="shared" si="8"/>
        <v>0</v>
      </c>
      <c r="O496" s="1134">
        <f t="shared" si="9"/>
        <v>0</v>
      </c>
      <c r="P496" s="1134">
        <f>O496/'1.5 Universal Data'!$F$35</f>
        <v>0</v>
      </c>
      <c r="Q496" s="266"/>
      <c r="R496" s="266"/>
      <c r="S496" s="266"/>
      <c r="T496" s="266"/>
      <c r="U496" s="266"/>
      <c r="V496" s="266"/>
      <c r="W496" s="266"/>
      <c r="X496" s="266"/>
      <c r="Y496" s="266"/>
      <c r="Z496" s="266"/>
      <c r="AA496" s="266"/>
      <c r="AB496" s="266"/>
      <c r="AC496" s="266"/>
      <c r="AD496" s="266"/>
      <c r="AE496" s="266"/>
    </row>
    <row r="497" spans="2:31" ht="13.5">
      <c r="B497" s="1129">
        <f t="shared" si="7"/>
        <v>-1</v>
      </c>
      <c r="D497" s="1130"/>
      <c r="E497" s="1130"/>
      <c r="F497" s="1131"/>
      <c r="G497" s="1130"/>
      <c r="H497" s="1130"/>
      <c r="I497" s="1130"/>
      <c r="J497" s="1132"/>
      <c r="K497" s="1132"/>
      <c r="L497" s="1130"/>
      <c r="N497" s="1133">
        <f t="shared" si="8"/>
        <v>0</v>
      </c>
      <c r="O497" s="1134">
        <f t="shared" si="9"/>
        <v>0</v>
      </c>
      <c r="P497" s="1134">
        <f>O497/'1.5 Universal Data'!$F$35</f>
        <v>0</v>
      </c>
      <c r="Q497" s="266"/>
      <c r="R497" s="266"/>
      <c r="S497" s="266"/>
      <c r="T497" s="266"/>
      <c r="U497" s="266"/>
      <c r="V497" s="266"/>
      <c r="W497" s="266"/>
      <c r="X497" s="266"/>
      <c r="Y497" s="266"/>
      <c r="Z497" s="266"/>
      <c r="AA497" s="266"/>
      <c r="AB497" s="266"/>
      <c r="AC497" s="266"/>
      <c r="AD497" s="266"/>
      <c r="AE497" s="266"/>
    </row>
    <row r="498" spans="2:31" ht="13.5">
      <c r="B498" s="1129">
        <f t="shared" si="7"/>
        <v>-1</v>
      </c>
      <c r="D498" s="1130"/>
      <c r="E498" s="1130"/>
      <c r="F498" s="1131"/>
      <c r="G498" s="1130"/>
      <c r="H498" s="1130"/>
      <c r="I498" s="1130"/>
      <c r="J498" s="1132"/>
      <c r="K498" s="1132"/>
      <c r="L498" s="1130"/>
      <c r="N498" s="1133">
        <f t="shared" si="8"/>
        <v>0</v>
      </c>
      <c r="O498" s="1134">
        <f t="shared" si="9"/>
        <v>0</v>
      </c>
      <c r="P498" s="1134">
        <f>O498/'1.5 Universal Data'!$F$35</f>
        <v>0</v>
      </c>
      <c r="Q498" s="266"/>
      <c r="R498" s="266"/>
      <c r="S498" s="266"/>
      <c r="T498" s="266"/>
      <c r="U498" s="266"/>
      <c r="V498" s="266"/>
      <c r="W498" s="266"/>
      <c r="X498" s="266"/>
      <c r="Y498" s="266"/>
      <c r="Z498" s="266"/>
      <c r="AA498" s="266"/>
      <c r="AB498" s="266"/>
      <c r="AC498" s="266"/>
      <c r="AD498" s="266"/>
      <c r="AE498" s="266"/>
    </row>
    <row r="499" spans="2:31" ht="13.5">
      <c r="B499" s="1129">
        <f t="shared" si="7"/>
        <v>-1</v>
      </c>
      <c r="D499" s="1130"/>
      <c r="E499" s="1130"/>
      <c r="F499" s="1131"/>
      <c r="G499" s="1130"/>
      <c r="H499" s="1130"/>
      <c r="I499" s="1130"/>
      <c r="J499" s="1132"/>
      <c r="K499" s="1132"/>
      <c r="L499" s="1130"/>
      <c r="N499" s="1133">
        <f t="shared" si="8"/>
        <v>0</v>
      </c>
      <c r="O499" s="1134">
        <f t="shared" si="9"/>
        <v>0</v>
      </c>
      <c r="P499" s="1134">
        <f>O499/'1.5 Universal Data'!$F$35</f>
        <v>0</v>
      </c>
      <c r="Q499" s="266"/>
      <c r="R499" s="266"/>
      <c r="S499" s="266"/>
      <c r="T499" s="266"/>
      <c r="U499" s="266"/>
      <c r="V499" s="266"/>
      <c r="W499" s="266"/>
      <c r="X499" s="266"/>
      <c r="Y499" s="266"/>
      <c r="Z499" s="266"/>
      <c r="AA499" s="266"/>
      <c r="AB499" s="266"/>
      <c r="AC499" s="266"/>
      <c r="AD499" s="266"/>
      <c r="AE499" s="266"/>
    </row>
    <row r="500" spans="2:31" ht="13.5">
      <c r="B500" s="1129">
        <f t="shared" si="7"/>
        <v>-1</v>
      </c>
      <c r="D500" s="1130"/>
      <c r="E500" s="1130"/>
      <c r="F500" s="1131"/>
      <c r="G500" s="1130"/>
      <c r="H500" s="1130"/>
      <c r="I500" s="1130"/>
      <c r="J500" s="1132"/>
      <c r="K500" s="1132"/>
      <c r="L500" s="1130"/>
      <c r="N500" s="1133">
        <f t="shared" si="8"/>
        <v>0</v>
      </c>
      <c r="O500" s="1134">
        <f t="shared" si="9"/>
        <v>0</v>
      </c>
      <c r="P500" s="1134">
        <f>O500/'1.5 Universal Data'!$F$35</f>
        <v>0</v>
      </c>
      <c r="Q500" s="266"/>
      <c r="R500" s="266"/>
      <c r="S500" s="266"/>
      <c r="T500" s="266"/>
      <c r="U500" s="266"/>
      <c r="V500" s="266"/>
      <c r="W500" s="266"/>
      <c r="X500" s="266"/>
      <c r="Y500" s="266"/>
      <c r="Z500" s="266"/>
      <c r="AA500" s="266"/>
      <c r="AB500" s="266"/>
      <c r="AC500" s="266"/>
      <c r="AD500" s="266"/>
      <c r="AE500" s="266"/>
    </row>
    <row r="501" spans="2:31" ht="13.5">
      <c r="B501" s="1129">
        <f t="shared" si="7"/>
        <v>-1</v>
      </c>
      <c r="D501" s="1130"/>
      <c r="E501" s="1130"/>
      <c r="F501" s="1131"/>
      <c r="G501" s="1130"/>
      <c r="H501" s="1130"/>
      <c r="I501" s="1130"/>
      <c r="J501" s="1132"/>
      <c r="K501" s="1132"/>
      <c r="L501" s="1130"/>
      <c r="N501" s="1133">
        <f t="shared" si="8"/>
        <v>0</v>
      </c>
      <c r="O501" s="1134">
        <f t="shared" si="9"/>
        <v>0</v>
      </c>
      <c r="P501" s="1134">
        <f>O501/'1.5 Universal Data'!$F$35</f>
        <v>0</v>
      </c>
      <c r="Q501" s="266"/>
      <c r="R501" s="266"/>
      <c r="S501" s="266"/>
      <c r="T501" s="266"/>
      <c r="U501" s="266"/>
      <c r="V501" s="266"/>
      <c r="W501" s="266"/>
      <c r="X501" s="266"/>
      <c r="Y501" s="266"/>
      <c r="Z501" s="266"/>
      <c r="AA501" s="266"/>
      <c r="AB501" s="266"/>
      <c r="AC501" s="266"/>
      <c r="AD501" s="266"/>
      <c r="AE501" s="266"/>
    </row>
    <row r="502" spans="2:31" ht="13.5">
      <c r="B502" s="1129">
        <f t="shared" si="7"/>
        <v>-1</v>
      </c>
      <c r="D502" s="1130"/>
      <c r="E502" s="1130"/>
      <c r="F502" s="1131"/>
      <c r="G502" s="1130"/>
      <c r="H502" s="1130"/>
      <c r="I502" s="1130"/>
      <c r="J502" s="1132"/>
      <c r="K502" s="1132"/>
      <c r="L502" s="1130"/>
      <c r="N502" s="1133">
        <f t="shared" si="8"/>
        <v>0</v>
      </c>
      <c r="O502" s="1134">
        <f t="shared" si="9"/>
        <v>0</v>
      </c>
      <c r="P502" s="1134">
        <f>O502/'1.5 Universal Data'!$F$35</f>
        <v>0</v>
      </c>
      <c r="Q502" s="266"/>
      <c r="R502" s="266"/>
      <c r="S502" s="266"/>
      <c r="T502" s="266"/>
      <c r="U502" s="266"/>
      <c r="V502" s="266"/>
      <c r="W502" s="266"/>
      <c r="X502" s="266"/>
      <c r="Y502" s="266"/>
      <c r="Z502" s="266"/>
      <c r="AA502" s="266"/>
      <c r="AB502" s="266"/>
      <c r="AC502" s="266"/>
      <c r="AD502" s="266"/>
      <c r="AE502" s="266"/>
    </row>
    <row r="503" spans="2:31" ht="13.5">
      <c r="B503" s="1129">
        <f t="shared" si="7"/>
        <v>-1</v>
      </c>
      <c r="D503" s="1130"/>
      <c r="E503" s="1130"/>
      <c r="F503" s="1131"/>
      <c r="G503" s="1130"/>
      <c r="H503" s="1130"/>
      <c r="I503" s="1130"/>
      <c r="J503" s="1132"/>
      <c r="K503" s="1132"/>
      <c r="L503" s="1130"/>
      <c r="N503" s="1133">
        <f t="shared" si="8"/>
        <v>0</v>
      </c>
      <c r="O503" s="1134">
        <f t="shared" si="9"/>
        <v>0</v>
      </c>
      <c r="P503" s="1134">
        <f>O503/'1.5 Universal Data'!$F$35</f>
        <v>0</v>
      </c>
      <c r="Q503" s="266"/>
      <c r="R503" s="266"/>
      <c r="S503" s="266"/>
      <c r="T503" s="266"/>
      <c r="U503" s="266"/>
      <c r="V503" s="266"/>
      <c r="W503" s="266"/>
      <c r="X503" s="266"/>
      <c r="Y503" s="266"/>
      <c r="Z503" s="266"/>
      <c r="AA503" s="266"/>
      <c r="AB503" s="266"/>
      <c r="AC503" s="266"/>
      <c r="AD503" s="266"/>
      <c r="AE503" s="266"/>
    </row>
    <row r="504" spans="2:31" ht="13.5">
      <c r="B504" s="1129">
        <f t="shared" si="7"/>
        <v>-1</v>
      </c>
      <c r="D504" s="1130"/>
      <c r="E504" s="1130"/>
      <c r="F504" s="1131"/>
      <c r="G504" s="1130"/>
      <c r="H504" s="1130"/>
      <c r="I504" s="1130"/>
      <c r="J504" s="1132"/>
      <c r="K504" s="1132"/>
      <c r="L504" s="1130"/>
      <c r="N504" s="1133">
        <f t="shared" si="8"/>
        <v>0</v>
      </c>
      <c r="O504" s="1134">
        <f t="shared" si="9"/>
        <v>0</v>
      </c>
      <c r="P504" s="1134">
        <f>O504/'1.5 Universal Data'!$F$35</f>
        <v>0</v>
      </c>
      <c r="Q504" s="266"/>
      <c r="R504" s="266"/>
      <c r="S504" s="266"/>
      <c r="T504" s="266"/>
      <c r="U504" s="266"/>
      <c r="V504" s="266"/>
      <c r="W504" s="266"/>
      <c r="X504" s="266"/>
      <c r="Y504" s="266"/>
      <c r="Z504" s="266"/>
      <c r="AA504" s="266"/>
      <c r="AB504" s="266"/>
      <c r="AC504" s="266"/>
      <c r="AD504" s="266"/>
      <c r="AE504" s="266"/>
    </row>
    <row r="505" spans="2:31" ht="13.5">
      <c r="B505" s="1129">
        <f t="shared" si="7"/>
        <v>-1</v>
      </c>
      <c r="D505" s="1130"/>
      <c r="E505" s="1130"/>
      <c r="F505" s="1131"/>
      <c r="G505" s="1130"/>
      <c r="H505" s="1130"/>
      <c r="I505" s="1130"/>
      <c r="J505" s="1132"/>
      <c r="K505" s="1132"/>
      <c r="L505" s="1130"/>
      <c r="N505" s="1133">
        <f t="shared" si="8"/>
        <v>0</v>
      </c>
      <c r="O505" s="1134">
        <f t="shared" si="9"/>
        <v>0</v>
      </c>
      <c r="P505" s="1134">
        <f>O505/'1.5 Universal Data'!$F$35</f>
        <v>0</v>
      </c>
      <c r="Q505" s="266"/>
      <c r="R505" s="266"/>
      <c r="S505" s="266"/>
      <c r="T505" s="266"/>
      <c r="U505" s="266"/>
      <c r="V505" s="266"/>
      <c r="W505" s="266"/>
      <c r="X505" s="266"/>
      <c r="Y505" s="266"/>
      <c r="Z505" s="266"/>
      <c r="AA505" s="266"/>
      <c r="AB505" s="266"/>
      <c r="AC505" s="266"/>
      <c r="AD505" s="266"/>
      <c r="AE505" s="266"/>
    </row>
    <row r="506" spans="2:31" ht="13.5">
      <c r="B506" s="1129">
        <f t="shared" si="7"/>
        <v>-1</v>
      </c>
      <c r="D506" s="1130"/>
      <c r="E506" s="1130"/>
      <c r="F506" s="1131"/>
      <c r="G506" s="1130"/>
      <c r="H506" s="1130"/>
      <c r="I506" s="1130"/>
      <c r="J506" s="1132"/>
      <c r="K506" s="1132"/>
      <c r="L506" s="1130"/>
      <c r="N506" s="1133">
        <f t="shared" si="8"/>
        <v>0</v>
      </c>
      <c r="O506" s="1134">
        <f t="shared" si="9"/>
        <v>0</v>
      </c>
      <c r="P506" s="1134">
        <f>O506/'1.5 Universal Data'!$F$35</f>
        <v>0</v>
      </c>
      <c r="Q506" s="266"/>
      <c r="R506" s="266"/>
      <c r="S506" s="266"/>
      <c r="T506" s="266"/>
      <c r="U506" s="266"/>
      <c r="V506" s="266"/>
      <c r="W506" s="266"/>
      <c r="X506" s="266"/>
      <c r="Y506" s="266"/>
      <c r="Z506" s="266"/>
      <c r="AA506" s="266"/>
      <c r="AB506" s="266"/>
      <c r="AC506" s="266"/>
      <c r="AD506" s="266"/>
      <c r="AE506" s="266"/>
    </row>
    <row r="507" spans="2:31" ht="13.5">
      <c r="B507" s="1129">
        <f t="shared" si="7"/>
        <v>-1</v>
      </c>
      <c r="D507" s="1130"/>
      <c r="E507" s="1130"/>
      <c r="F507" s="1131"/>
      <c r="G507" s="1130"/>
      <c r="H507" s="1130"/>
      <c r="I507" s="1130"/>
      <c r="J507" s="1132"/>
      <c r="K507" s="1132"/>
      <c r="L507" s="1130"/>
      <c r="N507" s="1133">
        <f t="shared" si="8"/>
        <v>0</v>
      </c>
      <c r="O507" s="1134">
        <f t="shared" si="9"/>
        <v>0</v>
      </c>
      <c r="P507" s="1134">
        <f>O507/'1.5 Universal Data'!$F$35</f>
        <v>0</v>
      </c>
      <c r="Q507" s="266"/>
      <c r="R507" s="266"/>
      <c r="S507" s="266"/>
      <c r="T507" s="266"/>
      <c r="U507" s="266"/>
      <c r="V507" s="266"/>
      <c r="W507" s="266"/>
      <c r="X507" s="266"/>
      <c r="Y507" s="266"/>
      <c r="Z507" s="266"/>
      <c r="AA507" s="266"/>
      <c r="AB507" s="266"/>
      <c r="AC507" s="266"/>
      <c r="AD507" s="266"/>
      <c r="AE507" s="266"/>
    </row>
    <row r="508" spans="2:31" ht="13.5">
      <c r="B508" s="1129">
        <f t="shared" si="7"/>
        <v>-1</v>
      </c>
      <c r="D508" s="1130"/>
      <c r="E508" s="1130"/>
      <c r="F508" s="1131"/>
      <c r="G508" s="1130"/>
      <c r="H508" s="1130"/>
      <c r="I508" s="1130"/>
      <c r="J508" s="1132"/>
      <c r="K508" s="1132"/>
      <c r="L508" s="1130"/>
      <c r="N508" s="1133">
        <f t="shared" si="8"/>
        <v>0</v>
      </c>
      <c r="O508" s="1134">
        <f t="shared" si="9"/>
        <v>0</v>
      </c>
      <c r="P508" s="1134">
        <f>O508/'1.5 Universal Data'!$F$35</f>
        <v>0</v>
      </c>
      <c r="Q508" s="266"/>
      <c r="R508" s="266"/>
      <c r="S508" s="266"/>
      <c r="T508" s="266"/>
      <c r="U508" s="266"/>
      <c r="V508" s="266"/>
      <c r="W508" s="266"/>
      <c r="X508" s="266"/>
      <c r="Y508" s="266"/>
      <c r="Z508" s="266"/>
      <c r="AA508" s="266"/>
      <c r="AB508" s="266"/>
      <c r="AC508" s="266"/>
      <c r="AD508" s="266"/>
      <c r="AE508" s="266"/>
    </row>
    <row r="509" spans="2:31" ht="13.5">
      <c r="B509" s="1129">
        <f t="shared" si="7"/>
        <v>-1</v>
      </c>
      <c r="D509" s="1130"/>
      <c r="E509" s="1130"/>
      <c r="F509" s="1131"/>
      <c r="G509" s="1130"/>
      <c r="H509" s="1130"/>
      <c r="I509" s="1130"/>
      <c r="J509" s="1132"/>
      <c r="K509" s="1132"/>
      <c r="L509" s="1130"/>
      <c r="N509" s="1133">
        <f t="shared" si="8"/>
        <v>0</v>
      </c>
      <c r="O509" s="1134">
        <f t="shared" si="9"/>
        <v>0</v>
      </c>
      <c r="P509" s="1134">
        <f>O509/'1.5 Universal Data'!$F$35</f>
        <v>0</v>
      </c>
      <c r="Q509" s="266"/>
      <c r="R509" s="266"/>
      <c r="S509" s="266"/>
      <c r="T509" s="266"/>
      <c r="U509" s="266"/>
      <c r="V509" s="266"/>
      <c r="W509" s="266"/>
      <c r="X509" s="266"/>
      <c r="Y509" s="266"/>
      <c r="Z509" s="266"/>
      <c r="AA509" s="266"/>
      <c r="AB509" s="266"/>
      <c r="AC509" s="266"/>
      <c r="AD509" s="266"/>
      <c r="AE509" s="266"/>
    </row>
    <row r="510" spans="2:31" ht="13.5">
      <c r="B510" s="1129">
        <f t="shared" si="7"/>
        <v>-1</v>
      </c>
      <c r="D510" s="1130"/>
      <c r="E510" s="1130"/>
      <c r="F510" s="1131"/>
      <c r="G510" s="1130"/>
      <c r="H510" s="1130"/>
      <c r="I510" s="1130"/>
      <c r="J510" s="1132"/>
      <c r="K510" s="1132"/>
      <c r="L510" s="1130"/>
      <c r="N510" s="1133">
        <f t="shared" si="8"/>
        <v>0</v>
      </c>
      <c r="O510" s="1134">
        <f t="shared" si="9"/>
        <v>0</v>
      </c>
      <c r="P510" s="1134">
        <f>O510/'1.5 Universal Data'!$F$35</f>
        <v>0</v>
      </c>
      <c r="Q510" s="266"/>
      <c r="R510" s="266"/>
      <c r="S510" s="266"/>
      <c r="T510" s="266"/>
      <c r="U510" s="266"/>
      <c r="V510" s="266"/>
      <c r="W510" s="266"/>
      <c r="X510" s="266"/>
      <c r="Y510" s="266"/>
      <c r="Z510" s="266"/>
      <c r="AA510" s="266"/>
      <c r="AB510" s="266"/>
      <c r="AC510" s="266"/>
      <c r="AD510" s="266"/>
      <c r="AE510" s="266"/>
    </row>
    <row r="511" spans="2:31" ht="13.5">
      <c r="B511" s="1129">
        <f t="shared" si="7"/>
        <v>-1</v>
      </c>
      <c r="D511" s="1130"/>
      <c r="E511" s="1130"/>
      <c r="F511" s="1131"/>
      <c r="G511" s="1130"/>
      <c r="H511" s="1130"/>
      <c r="I511" s="1130"/>
      <c r="J511" s="1132"/>
      <c r="K511" s="1132"/>
      <c r="L511" s="1130"/>
      <c r="N511" s="1133">
        <f t="shared" si="8"/>
        <v>0</v>
      </c>
      <c r="O511" s="1134">
        <f t="shared" si="9"/>
        <v>0</v>
      </c>
      <c r="P511" s="1134">
        <f>O511/'1.5 Universal Data'!$F$35</f>
        <v>0</v>
      </c>
      <c r="Q511" s="266"/>
      <c r="R511" s="266"/>
      <c r="S511" s="266"/>
      <c r="T511" s="266"/>
      <c r="U511" s="266"/>
      <c r="V511" s="266"/>
      <c r="W511" s="266"/>
      <c r="X511" s="266"/>
      <c r="Y511" s="266"/>
      <c r="Z511" s="266"/>
      <c r="AA511" s="266"/>
      <c r="AB511" s="266"/>
      <c r="AC511" s="266"/>
      <c r="AD511" s="266"/>
      <c r="AE511" s="266"/>
    </row>
    <row r="512" spans="2:31" ht="13.5">
      <c r="B512" s="1129">
        <f t="shared" si="7"/>
        <v>-1</v>
      </c>
      <c r="D512" s="1130"/>
      <c r="E512" s="1130"/>
      <c r="F512" s="1131"/>
      <c r="G512" s="1130"/>
      <c r="H512" s="1130"/>
      <c r="I512" s="1130"/>
      <c r="J512" s="1132"/>
      <c r="K512" s="1132"/>
      <c r="L512" s="1130"/>
      <c r="N512" s="1133">
        <f t="shared" si="8"/>
        <v>0</v>
      </c>
      <c r="O512" s="1134">
        <f t="shared" si="9"/>
        <v>0</v>
      </c>
      <c r="P512" s="1134">
        <f>O512/'1.5 Universal Data'!$F$35</f>
        <v>0</v>
      </c>
      <c r="Q512" s="266"/>
      <c r="R512" s="266"/>
      <c r="S512" s="266"/>
      <c r="T512" s="266"/>
      <c r="U512" s="266"/>
      <c r="V512" s="266"/>
      <c r="W512" s="266"/>
      <c r="X512" s="266"/>
      <c r="Y512" s="266"/>
      <c r="Z512" s="266"/>
      <c r="AA512" s="266"/>
      <c r="AB512" s="266"/>
      <c r="AC512" s="266"/>
      <c r="AD512" s="266"/>
      <c r="AE512" s="266"/>
    </row>
    <row r="513" spans="2:31" ht="13.5">
      <c r="B513" s="1129">
        <f t="shared" si="7"/>
        <v>-1</v>
      </c>
      <c r="D513" s="1130"/>
      <c r="E513" s="1130"/>
      <c r="F513" s="1131"/>
      <c r="G513" s="1130"/>
      <c r="H513" s="1130"/>
      <c r="I513" s="1130"/>
      <c r="J513" s="1132"/>
      <c r="K513" s="1132"/>
      <c r="L513" s="1130"/>
      <c r="N513" s="1133">
        <f t="shared" si="8"/>
        <v>0</v>
      </c>
      <c r="O513" s="1134">
        <f t="shared" si="9"/>
        <v>0</v>
      </c>
      <c r="P513" s="1134">
        <f>O513/'1.5 Universal Data'!$F$35</f>
        <v>0</v>
      </c>
      <c r="Q513" s="266"/>
      <c r="R513" s="266"/>
      <c r="S513" s="266"/>
      <c r="T513" s="266"/>
      <c r="U513" s="266"/>
      <c r="V513" s="266"/>
      <c r="W513" s="266"/>
      <c r="X513" s="266"/>
      <c r="Y513" s="266"/>
      <c r="Z513" s="266"/>
      <c r="AA513" s="266"/>
      <c r="AB513" s="266"/>
      <c r="AC513" s="266"/>
      <c r="AD513" s="266"/>
      <c r="AE513" s="266"/>
    </row>
    <row r="514" spans="2:31" ht="13.5">
      <c r="B514" s="1129">
        <f t="shared" si="7"/>
        <v>-1</v>
      </c>
      <c r="D514" s="1130"/>
      <c r="E514" s="1130"/>
      <c r="F514" s="1131"/>
      <c r="G514" s="1130"/>
      <c r="H514" s="1130"/>
      <c r="I514" s="1130"/>
      <c r="J514" s="1132"/>
      <c r="K514" s="1132"/>
      <c r="L514" s="1130"/>
      <c r="N514" s="1133">
        <f t="shared" si="8"/>
        <v>0</v>
      </c>
      <c r="O514" s="1134">
        <f t="shared" si="9"/>
        <v>0</v>
      </c>
      <c r="P514" s="1134">
        <f>O514/'1.5 Universal Data'!$F$35</f>
        <v>0</v>
      </c>
      <c r="Q514" s="266"/>
      <c r="R514" s="266"/>
      <c r="S514" s="266"/>
      <c r="T514" s="266"/>
      <c r="U514" s="266"/>
      <c r="V514" s="266"/>
      <c r="W514" s="266"/>
      <c r="X514" s="266"/>
      <c r="Y514" s="266"/>
      <c r="Z514" s="266"/>
      <c r="AA514" s="266"/>
      <c r="AB514" s="266"/>
      <c r="AC514" s="266"/>
      <c r="AD514" s="266"/>
      <c r="AE514" s="266"/>
    </row>
    <row r="515" spans="2:31" ht="13.5">
      <c r="B515" s="1129">
        <f t="shared" si="7"/>
        <v>-1</v>
      </c>
      <c r="D515" s="1130"/>
      <c r="E515" s="1130"/>
      <c r="F515" s="1131"/>
      <c r="G515" s="1130"/>
      <c r="H515" s="1130"/>
      <c r="I515" s="1130"/>
      <c r="J515" s="1132"/>
      <c r="K515" s="1132"/>
      <c r="L515" s="1130"/>
      <c r="N515" s="1133">
        <f t="shared" si="8"/>
        <v>0</v>
      </c>
      <c r="O515" s="1134">
        <f t="shared" si="9"/>
        <v>0</v>
      </c>
      <c r="P515" s="1134">
        <f>O515/'1.5 Universal Data'!$F$35</f>
        <v>0</v>
      </c>
      <c r="Q515" s="266"/>
      <c r="R515" s="266"/>
      <c r="S515" s="266"/>
      <c r="T515" s="266"/>
      <c r="U515" s="266"/>
      <c r="V515" s="266"/>
      <c r="W515" s="266"/>
      <c r="X515" s="266"/>
      <c r="Y515" s="266"/>
      <c r="Z515" s="266"/>
      <c r="AA515" s="266"/>
      <c r="AB515" s="266"/>
      <c r="AC515" s="266"/>
      <c r="AD515" s="266"/>
      <c r="AE515" s="266"/>
    </row>
    <row r="516" spans="2:31" ht="13.5">
      <c r="B516" s="1129">
        <f t="shared" si="7"/>
        <v>-1</v>
      </c>
      <c r="D516" s="1130"/>
      <c r="E516" s="1130"/>
      <c r="F516" s="1131"/>
      <c r="G516" s="1130"/>
      <c r="H516" s="1130"/>
      <c r="I516" s="1130"/>
      <c r="J516" s="1132"/>
      <c r="K516" s="1132"/>
      <c r="L516" s="1130"/>
      <c r="N516" s="1133">
        <f t="shared" si="8"/>
        <v>0</v>
      </c>
      <c r="O516" s="1134">
        <f t="shared" si="9"/>
        <v>0</v>
      </c>
      <c r="P516" s="1134">
        <f>O516/'1.5 Universal Data'!$F$35</f>
        <v>0</v>
      </c>
      <c r="Q516" s="266"/>
      <c r="R516" s="266"/>
      <c r="S516" s="266"/>
      <c r="T516" s="266"/>
      <c r="U516" s="266"/>
      <c r="V516" s="266"/>
      <c r="W516" s="266"/>
      <c r="X516" s="266"/>
      <c r="Y516" s="266"/>
      <c r="Z516" s="266"/>
      <c r="AA516" s="266"/>
      <c r="AB516" s="266"/>
      <c r="AC516" s="266"/>
      <c r="AD516" s="266"/>
      <c r="AE516" s="266"/>
    </row>
    <row r="517" spans="2:31" ht="13.5">
      <c r="B517" s="1129">
        <f t="shared" si="7"/>
        <v>-1</v>
      </c>
      <c r="D517" s="1130"/>
      <c r="E517" s="1130"/>
      <c r="F517" s="1131"/>
      <c r="G517" s="1130"/>
      <c r="H517" s="1130"/>
      <c r="I517" s="1130"/>
      <c r="J517" s="1132"/>
      <c r="K517" s="1132"/>
      <c r="L517" s="1130"/>
      <c r="N517" s="1133">
        <f t="shared" si="8"/>
        <v>0</v>
      </c>
      <c r="O517" s="1134">
        <f t="shared" si="9"/>
        <v>0</v>
      </c>
      <c r="P517" s="1134">
        <f>O517/'1.5 Universal Data'!$F$35</f>
        <v>0</v>
      </c>
      <c r="Q517" s="266"/>
      <c r="R517" s="266"/>
      <c r="S517" s="266"/>
      <c r="T517" s="266"/>
      <c r="U517" s="266"/>
      <c r="V517" s="266"/>
      <c r="W517" s="266"/>
      <c r="X517" s="266"/>
      <c r="Y517" s="266"/>
      <c r="Z517" s="266"/>
      <c r="AA517" s="266"/>
      <c r="AB517" s="266"/>
      <c r="AC517" s="266"/>
      <c r="AD517" s="266"/>
      <c r="AE517" s="266"/>
    </row>
    <row r="518" spans="2:31" ht="13.5">
      <c r="B518" s="1129">
        <f t="shared" si="7"/>
        <v>-1</v>
      </c>
      <c r="D518" s="1130"/>
      <c r="E518" s="1130"/>
      <c r="F518" s="1131"/>
      <c r="G518" s="1130"/>
      <c r="H518" s="1130"/>
      <c r="I518" s="1130"/>
      <c r="J518" s="1132"/>
      <c r="K518" s="1132"/>
      <c r="L518" s="1130"/>
      <c r="N518" s="1133">
        <f t="shared" si="8"/>
        <v>0</v>
      </c>
      <c r="O518" s="1134">
        <f t="shared" si="9"/>
        <v>0</v>
      </c>
      <c r="P518" s="1134">
        <f>O518/'1.5 Universal Data'!$F$35</f>
        <v>0</v>
      </c>
      <c r="Q518" s="266"/>
      <c r="R518" s="266"/>
      <c r="S518" s="266"/>
      <c r="T518" s="266"/>
      <c r="U518" s="266"/>
      <c r="V518" s="266"/>
      <c r="W518" s="266"/>
      <c r="X518" s="266"/>
      <c r="Y518" s="266"/>
      <c r="Z518" s="266"/>
      <c r="AA518" s="266"/>
      <c r="AB518" s="266"/>
      <c r="AC518" s="266"/>
      <c r="AD518" s="266"/>
      <c r="AE518" s="266"/>
    </row>
    <row r="519" spans="2:31" ht="13.5">
      <c r="B519" s="1129">
        <f t="shared" si="7"/>
        <v>-1</v>
      </c>
      <c r="D519" s="1130"/>
      <c r="E519" s="1130"/>
      <c r="F519" s="1131"/>
      <c r="G519" s="1130"/>
      <c r="H519" s="1130"/>
      <c r="I519" s="1130"/>
      <c r="J519" s="1132"/>
      <c r="K519" s="1132"/>
      <c r="L519" s="1130"/>
      <c r="N519" s="1133">
        <f t="shared" si="8"/>
        <v>0</v>
      </c>
      <c r="O519" s="1134">
        <f t="shared" si="9"/>
        <v>0</v>
      </c>
      <c r="P519" s="1134">
        <f>O519/'1.5 Universal Data'!$F$35</f>
        <v>0</v>
      </c>
      <c r="Q519" s="266"/>
      <c r="R519" s="266"/>
      <c r="S519" s="266"/>
      <c r="T519" s="266"/>
      <c r="U519" s="266"/>
      <c r="V519" s="266"/>
      <c r="W519" s="266"/>
      <c r="X519" s="266"/>
      <c r="Y519" s="266"/>
      <c r="Z519" s="266"/>
      <c r="AA519" s="266"/>
      <c r="AB519" s="266"/>
      <c r="AC519" s="266"/>
      <c r="AD519" s="266"/>
      <c r="AE519" s="266"/>
    </row>
    <row r="520" spans="2:31" ht="13.5">
      <c r="B520" s="1129">
        <f t="shared" si="7"/>
        <v>-1</v>
      </c>
      <c r="D520" s="1130"/>
      <c r="E520" s="1130"/>
      <c r="F520" s="1131"/>
      <c r="G520" s="1130"/>
      <c r="H520" s="1130"/>
      <c r="I520" s="1130"/>
      <c r="J520" s="1132"/>
      <c r="K520" s="1132"/>
      <c r="L520" s="1130"/>
      <c r="N520" s="1133">
        <f t="shared" si="8"/>
        <v>0</v>
      </c>
      <c r="O520" s="1134">
        <f t="shared" si="9"/>
        <v>0</v>
      </c>
      <c r="P520" s="1134">
        <f>O520/'1.5 Universal Data'!$F$35</f>
        <v>0</v>
      </c>
      <c r="Q520" s="266"/>
      <c r="R520" s="266"/>
      <c r="S520" s="266"/>
      <c r="T520" s="266"/>
      <c r="U520" s="266"/>
      <c r="V520" s="266"/>
      <c r="W520" s="266"/>
      <c r="X520" s="266"/>
      <c r="Y520" s="266"/>
      <c r="Z520" s="266"/>
      <c r="AA520" s="266"/>
      <c r="AB520" s="266"/>
      <c r="AC520" s="266"/>
      <c r="AD520" s="266"/>
      <c r="AE520" s="266"/>
    </row>
    <row r="521" spans="2:31" ht="13.5">
      <c r="B521" s="1129">
        <f t="shared" si="7"/>
        <v>-1</v>
      </c>
      <c r="D521" s="1130"/>
      <c r="E521" s="1130"/>
      <c r="F521" s="1131"/>
      <c r="G521" s="1130"/>
      <c r="H521" s="1130"/>
      <c r="I521" s="1130"/>
      <c r="J521" s="1132"/>
      <c r="K521" s="1132"/>
      <c r="L521" s="1130"/>
      <c r="N521" s="1133">
        <f t="shared" si="8"/>
        <v>0</v>
      </c>
      <c r="O521" s="1134">
        <f t="shared" si="9"/>
        <v>0</v>
      </c>
      <c r="P521" s="1134">
        <f>O521/'1.5 Universal Data'!$F$35</f>
        <v>0</v>
      </c>
      <c r="Q521" s="266"/>
      <c r="R521" s="266"/>
      <c r="S521" s="266"/>
      <c r="T521" s="266"/>
      <c r="U521" s="266"/>
      <c r="V521" s="266"/>
      <c r="W521" s="266"/>
      <c r="X521" s="266"/>
      <c r="Y521" s="266"/>
      <c r="Z521" s="266"/>
      <c r="AA521" s="266"/>
      <c r="AB521" s="266"/>
      <c r="AC521" s="266"/>
      <c r="AD521" s="266"/>
      <c r="AE521" s="266"/>
    </row>
    <row r="522" spans="2:31" ht="13.5">
      <c r="B522" s="1129">
        <f t="shared" si="7"/>
        <v>-1</v>
      </c>
      <c r="D522" s="1130"/>
      <c r="E522" s="1130"/>
      <c r="F522" s="1131"/>
      <c r="G522" s="1130"/>
      <c r="H522" s="1130"/>
      <c r="I522" s="1130"/>
      <c r="J522" s="1132"/>
      <c r="K522" s="1132"/>
      <c r="L522" s="1130"/>
      <c r="N522" s="1133">
        <f t="shared" si="8"/>
        <v>0</v>
      </c>
      <c r="O522" s="1134">
        <f t="shared" si="9"/>
        <v>0</v>
      </c>
      <c r="P522" s="1134">
        <f>O522/'1.5 Universal Data'!$F$35</f>
        <v>0</v>
      </c>
      <c r="Q522" s="266"/>
      <c r="R522" s="266"/>
      <c r="S522" s="266"/>
      <c r="T522" s="266"/>
      <c r="U522" s="266"/>
      <c r="V522" s="266"/>
      <c r="W522" s="266"/>
      <c r="X522" s="266"/>
      <c r="Y522" s="266"/>
      <c r="Z522" s="266"/>
      <c r="AA522" s="266"/>
      <c r="AB522" s="266"/>
      <c r="AC522" s="266"/>
      <c r="AD522" s="266"/>
      <c r="AE522" s="266"/>
    </row>
    <row r="523" spans="2:31">
      <c r="B523" s="1129">
        <f t="shared" si="7"/>
        <v>-1</v>
      </c>
      <c r="D523" s="1130"/>
      <c r="E523" s="1130"/>
      <c r="F523" s="1131"/>
      <c r="G523" s="1130"/>
      <c r="H523" s="1130"/>
      <c r="I523" s="1130"/>
      <c r="J523" s="1132"/>
      <c r="K523" s="1132"/>
      <c r="L523" s="1130"/>
      <c r="N523" s="1133">
        <f t="shared" si="8"/>
        <v>0</v>
      </c>
      <c r="O523" s="1134">
        <f t="shared" si="9"/>
        <v>0</v>
      </c>
      <c r="P523" s="1134">
        <f>O523/'1.5 Universal Data'!$F$35</f>
        <v>0</v>
      </c>
      <c r="R523" s="163"/>
      <c r="S523" s="163"/>
      <c r="T523" s="163"/>
      <c r="U523" s="163"/>
      <c r="V523" s="163"/>
      <c r="W523" s="163"/>
      <c r="X523" s="163"/>
      <c r="Y523" s="163"/>
      <c r="Z523" s="163"/>
      <c r="AA523" s="163"/>
      <c r="AB523" s="163"/>
      <c r="AC523" s="163"/>
      <c r="AD523" s="163"/>
      <c r="AE523" s="163"/>
    </row>
    <row r="524" spans="2:31">
      <c r="B524" s="1129">
        <f t="shared" si="7"/>
        <v>-1</v>
      </c>
      <c r="D524" s="1130"/>
      <c r="E524" s="1130"/>
      <c r="F524" s="1131"/>
      <c r="G524" s="1130"/>
      <c r="H524" s="1130"/>
      <c r="I524" s="1130"/>
      <c r="J524" s="1132"/>
      <c r="K524" s="1132"/>
      <c r="L524" s="1130"/>
      <c r="N524" s="1133">
        <f t="shared" si="8"/>
        <v>0</v>
      </c>
      <c r="O524" s="1134">
        <f t="shared" si="9"/>
        <v>0</v>
      </c>
      <c r="P524" s="1134">
        <f>O524/'1.5 Universal Data'!$F$35</f>
        <v>0</v>
      </c>
      <c r="R524" s="163"/>
      <c r="S524" s="163"/>
      <c r="T524" s="163"/>
      <c r="U524" s="163"/>
      <c r="V524" s="163"/>
      <c r="W524" s="163"/>
      <c r="X524" s="163"/>
      <c r="Y524" s="163"/>
      <c r="Z524" s="163"/>
      <c r="AA524" s="163"/>
      <c r="AB524" s="163"/>
      <c r="AC524" s="163"/>
      <c r="AD524" s="163"/>
      <c r="AE524" s="163"/>
    </row>
    <row r="525" spans="2:31">
      <c r="B525" s="1129">
        <f t="shared" si="7"/>
        <v>-1</v>
      </c>
      <c r="D525" s="1130"/>
      <c r="E525" s="1130"/>
      <c r="F525" s="1131"/>
      <c r="G525" s="1130"/>
      <c r="H525" s="1130"/>
      <c r="I525" s="1130"/>
      <c r="J525" s="1132"/>
      <c r="K525" s="1132"/>
      <c r="L525" s="1130"/>
      <c r="N525" s="1133">
        <f t="shared" si="8"/>
        <v>0</v>
      </c>
      <c r="O525" s="1134">
        <f t="shared" si="9"/>
        <v>0</v>
      </c>
      <c r="P525" s="1134">
        <f>O525/'1.5 Universal Data'!$F$35</f>
        <v>0</v>
      </c>
      <c r="R525" s="163"/>
      <c r="S525" s="163"/>
      <c r="T525" s="163"/>
      <c r="U525" s="163"/>
      <c r="V525" s="163"/>
      <c r="W525" s="163"/>
      <c r="X525" s="163"/>
      <c r="Y525" s="163"/>
      <c r="Z525" s="163"/>
      <c r="AA525" s="163"/>
      <c r="AB525" s="163"/>
      <c r="AC525" s="163"/>
      <c r="AD525" s="163"/>
      <c r="AE525" s="163"/>
    </row>
    <row r="526" spans="2:31">
      <c r="B526" s="1129">
        <f t="shared" si="7"/>
        <v>-1</v>
      </c>
      <c r="D526" s="1130"/>
      <c r="E526" s="1130"/>
      <c r="F526" s="1131"/>
      <c r="G526" s="1130"/>
      <c r="H526" s="1130"/>
      <c r="I526" s="1130"/>
      <c r="J526" s="1132"/>
      <c r="K526" s="1132"/>
      <c r="L526" s="1130"/>
      <c r="N526" s="1133">
        <f t="shared" si="8"/>
        <v>0</v>
      </c>
      <c r="O526" s="1134">
        <f t="shared" si="9"/>
        <v>0</v>
      </c>
      <c r="P526" s="1134">
        <f>O526/'1.5 Universal Data'!$F$35</f>
        <v>0</v>
      </c>
      <c r="R526" s="163"/>
      <c r="S526" s="163"/>
      <c r="T526" s="163"/>
      <c r="U526" s="163"/>
      <c r="V526" s="163"/>
      <c r="W526" s="163"/>
      <c r="X526" s="163"/>
      <c r="Y526" s="163"/>
      <c r="Z526" s="163"/>
      <c r="AA526" s="163"/>
      <c r="AB526" s="163"/>
      <c r="AC526" s="163"/>
      <c r="AD526" s="163"/>
      <c r="AE526" s="163"/>
    </row>
    <row r="527" spans="2:31">
      <c r="B527" s="1129">
        <f t="shared" si="7"/>
        <v>-1</v>
      </c>
      <c r="D527" s="1130"/>
      <c r="E527" s="1130"/>
      <c r="F527" s="1131"/>
      <c r="G527" s="1130"/>
      <c r="H527" s="1130"/>
      <c r="I527" s="1130"/>
      <c r="J527" s="1132"/>
      <c r="K527" s="1132"/>
      <c r="L527" s="1130"/>
      <c r="N527" s="1133">
        <f t="shared" si="8"/>
        <v>0</v>
      </c>
      <c r="O527" s="1134">
        <f t="shared" si="9"/>
        <v>0</v>
      </c>
      <c r="P527" s="1134">
        <f>O527/'1.5 Universal Data'!$F$35</f>
        <v>0</v>
      </c>
      <c r="R527" s="163"/>
      <c r="S527" s="163"/>
      <c r="T527" s="163"/>
      <c r="U527" s="163"/>
      <c r="V527" s="163"/>
      <c r="W527" s="163"/>
      <c r="X527" s="163"/>
      <c r="Y527" s="163"/>
      <c r="Z527" s="163"/>
      <c r="AA527" s="163"/>
      <c r="AB527" s="163"/>
      <c r="AC527" s="163"/>
      <c r="AD527" s="163"/>
      <c r="AE527" s="163"/>
    </row>
    <row r="528" spans="2:31">
      <c r="B528" s="1129">
        <f t="shared" si="7"/>
        <v>-1</v>
      </c>
      <c r="D528" s="1130"/>
      <c r="E528" s="1130"/>
      <c r="F528" s="1131"/>
      <c r="G528" s="1130"/>
      <c r="H528" s="1130"/>
      <c r="I528" s="1130"/>
      <c r="J528" s="1132"/>
      <c r="K528" s="1132"/>
      <c r="L528" s="1130"/>
      <c r="N528" s="1133">
        <f t="shared" si="8"/>
        <v>0</v>
      </c>
      <c r="O528" s="1134">
        <f t="shared" si="9"/>
        <v>0</v>
      </c>
      <c r="P528" s="1134">
        <f>O528/'1.5 Universal Data'!$F$35</f>
        <v>0</v>
      </c>
      <c r="R528" s="163"/>
      <c r="S528" s="163"/>
      <c r="T528" s="163"/>
      <c r="U528" s="163"/>
      <c r="V528" s="163"/>
      <c r="W528" s="163"/>
      <c r="X528" s="163"/>
      <c r="Y528" s="163"/>
      <c r="Z528" s="163"/>
      <c r="AA528" s="163"/>
      <c r="AB528" s="163"/>
      <c r="AC528" s="163"/>
      <c r="AD528" s="163"/>
      <c r="AE528" s="163"/>
    </row>
    <row r="529" spans="2:31">
      <c r="B529" s="1129">
        <f t="shared" si="7"/>
        <v>-1</v>
      </c>
      <c r="D529" s="1130"/>
      <c r="E529" s="1130"/>
      <c r="F529" s="1131"/>
      <c r="G529" s="1130"/>
      <c r="H529" s="1130"/>
      <c r="I529" s="1130"/>
      <c r="J529" s="1132"/>
      <c r="K529" s="1132"/>
      <c r="L529" s="1130"/>
      <c r="N529" s="1133">
        <f t="shared" si="8"/>
        <v>0</v>
      </c>
      <c r="O529" s="1134">
        <f t="shared" si="9"/>
        <v>0</v>
      </c>
      <c r="P529" s="1134">
        <f>O529/'1.5 Universal Data'!$F$35</f>
        <v>0</v>
      </c>
      <c r="R529" s="163"/>
      <c r="S529" s="163"/>
      <c r="T529" s="163"/>
      <c r="U529" s="163"/>
      <c r="V529" s="163"/>
      <c r="W529" s="163"/>
      <c r="X529" s="163"/>
      <c r="Y529" s="163"/>
      <c r="Z529" s="163"/>
      <c r="AA529" s="163"/>
      <c r="AB529" s="163"/>
      <c r="AC529" s="163"/>
      <c r="AD529" s="163"/>
      <c r="AE529" s="163"/>
    </row>
    <row r="530" spans="2:31">
      <c r="B530" s="1129">
        <f t="shared" si="7"/>
        <v>-1</v>
      </c>
      <c r="D530" s="1130"/>
      <c r="E530" s="1130"/>
      <c r="F530" s="1131"/>
      <c r="G530" s="1130"/>
      <c r="H530" s="1130"/>
      <c r="I530" s="1130"/>
      <c r="J530" s="1132"/>
      <c r="K530" s="1132"/>
      <c r="L530" s="1130"/>
      <c r="N530" s="1133">
        <f t="shared" si="8"/>
        <v>0</v>
      </c>
      <c r="O530" s="1134">
        <f t="shared" si="9"/>
        <v>0</v>
      </c>
      <c r="P530" s="1134">
        <f>O530/'1.5 Universal Data'!$F$35</f>
        <v>0</v>
      </c>
      <c r="R530" s="163"/>
      <c r="S530" s="163"/>
      <c r="T530" s="163"/>
      <c r="U530" s="163"/>
      <c r="V530" s="163"/>
      <c r="W530" s="163"/>
      <c r="X530" s="163"/>
      <c r="Y530" s="163"/>
      <c r="Z530" s="163"/>
      <c r="AA530" s="163"/>
      <c r="AB530" s="163"/>
      <c r="AC530" s="163"/>
      <c r="AD530" s="163"/>
      <c r="AE530" s="163"/>
    </row>
    <row r="531" spans="2:31">
      <c r="B531" s="1129">
        <f t="shared" si="7"/>
        <v>-1</v>
      </c>
      <c r="D531" s="1130"/>
      <c r="E531" s="1130"/>
      <c r="F531" s="1131"/>
      <c r="G531" s="1130"/>
      <c r="H531" s="1130"/>
      <c r="I531" s="1130"/>
      <c r="J531" s="1132"/>
      <c r="K531" s="1132"/>
      <c r="L531" s="1130"/>
      <c r="N531" s="1133">
        <f t="shared" si="8"/>
        <v>0</v>
      </c>
      <c r="O531" s="1134">
        <f t="shared" si="9"/>
        <v>0</v>
      </c>
      <c r="P531" s="1134">
        <f>O531/'1.5 Universal Data'!$F$35</f>
        <v>0</v>
      </c>
      <c r="R531" s="163"/>
      <c r="S531" s="163"/>
      <c r="T531" s="163"/>
      <c r="U531" s="163"/>
      <c r="V531" s="163"/>
      <c r="W531" s="163"/>
      <c r="X531" s="163"/>
      <c r="Y531" s="163"/>
      <c r="Z531" s="163"/>
      <c r="AA531" s="163"/>
      <c r="AB531" s="163"/>
      <c r="AC531" s="163"/>
      <c r="AD531" s="163"/>
      <c r="AE531" s="163"/>
    </row>
    <row r="532" spans="2:31">
      <c r="B532" s="1129">
        <f t="shared" si="7"/>
        <v>-1</v>
      </c>
      <c r="D532" s="1130"/>
      <c r="E532" s="1130"/>
      <c r="F532" s="1131"/>
      <c r="G532" s="1130"/>
      <c r="H532" s="1130"/>
      <c r="I532" s="1130"/>
      <c r="J532" s="1132"/>
      <c r="K532" s="1132"/>
      <c r="L532" s="1130"/>
      <c r="N532" s="1133">
        <f t="shared" si="8"/>
        <v>0</v>
      </c>
      <c r="O532" s="1134">
        <f t="shared" si="9"/>
        <v>0</v>
      </c>
      <c r="P532" s="1134">
        <f>O532/'1.5 Universal Data'!$F$35</f>
        <v>0</v>
      </c>
      <c r="R532" s="163"/>
      <c r="S532" s="163"/>
      <c r="T532" s="163"/>
      <c r="U532" s="163"/>
      <c r="V532" s="163"/>
      <c r="W532" s="163"/>
      <c r="X532" s="163"/>
      <c r="Y532" s="163"/>
      <c r="Z532" s="163"/>
      <c r="AA532" s="163"/>
      <c r="AB532" s="163"/>
      <c r="AC532" s="163"/>
      <c r="AD532" s="163"/>
      <c r="AE532" s="163"/>
    </row>
    <row r="533" spans="2:31">
      <c r="B533" s="1129">
        <f t="shared" si="7"/>
        <v>-1</v>
      </c>
      <c r="D533" s="1130"/>
      <c r="E533" s="1130"/>
      <c r="F533" s="1131"/>
      <c r="G533" s="1130"/>
      <c r="H533" s="1130"/>
      <c r="I533" s="1130"/>
      <c r="J533" s="1132"/>
      <c r="K533" s="1132"/>
      <c r="L533" s="1130"/>
      <c r="N533" s="1133">
        <f t="shared" si="8"/>
        <v>0</v>
      </c>
      <c r="O533" s="1134">
        <f t="shared" si="9"/>
        <v>0</v>
      </c>
      <c r="P533" s="1134">
        <f>O533/'1.5 Universal Data'!$F$35</f>
        <v>0</v>
      </c>
      <c r="R533" s="163"/>
      <c r="S533" s="163"/>
      <c r="T533" s="163"/>
      <c r="U533" s="163"/>
      <c r="V533" s="163"/>
      <c r="W533" s="163"/>
      <c r="X533" s="163"/>
      <c r="Y533" s="163"/>
      <c r="Z533" s="163"/>
      <c r="AA533" s="163"/>
      <c r="AB533" s="163"/>
      <c r="AC533" s="163"/>
      <c r="AD533" s="163"/>
      <c r="AE533" s="163"/>
    </row>
    <row r="534" spans="2:31">
      <c r="B534" s="1129">
        <f t="shared" si="7"/>
        <v>-1</v>
      </c>
      <c r="D534" s="1130"/>
      <c r="E534" s="1130"/>
      <c r="F534" s="1131"/>
      <c r="G534" s="1130"/>
      <c r="H534" s="1130"/>
      <c r="I534" s="1130"/>
      <c r="J534" s="1132"/>
      <c r="K534" s="1132"/>
      <c r="L534" s="1130"/>
      <c r="N534" s="1133">
        <f t="shared" si="8"/>
        <v>0</v>
      </c>
      <c r="O534" s="1134">
        <f t="shared" si="9"/>
        <v>0</v>
      </c>
      <c r="P534" s="1134">
        <f>O534/'1.5 Universal Data'!$F$35</f>
        <v>0</v>
      </c>
      <c r="R534" s="163"/>
      <c r="S534" s="163"/>
      <c r="T534" s="163"/>
      <c r="U534" s="163"/>
      <c r="V534" s="163"/>
      <c r="W534" s="163"/>
      <c r="X534" s="163"/>
      <c r="Y534" s="163"/>
      <c r="Z534" s="163"/>
      <c r="AA534" s="163"/>
      <c r="AB534" s="163"/>
      <c r="AC534" s="163"/>
      <c r="AD534" s="163"/>
      <c r="AE534" s="163"/>
    </row>
    <row r="535" spans="2:31">
      <c r="B535" s="1129">
        <f t="shared" ref="B535:B598" si="10">IF(G535="buy",1,-1)</f>
        <v>-1</v>
      </c>
      <c r="D535" s="1130"/>
      <c r="E535" s="1130"/>
      <c r="F535" s="1131"/>
      <c r="G535" s="1130"/>
      <c r="H535" s="1130"/>
      <c r="I535" s="1130"/>
      <c r="J535" s="1132"/>
      <c r="K535" s="1132"/>
      <c r="L535" s="1130"/>
      <c r="N535" s="1133">
        <f t="shared" ref="N535:N598" si="11">+H535*((K535-J535)+1)*B535</f>
        <v>0</v>
      </c>
      <c r="O535" s="1134">
        <f t="shared" ref="O535:O598" si="12">N535*L535/100</f>
        <v>0</v>
      </c>
      <c r="P535" s="1134">
        <f>O535/'1.5 Universal Data'!$F$35</f>
        <v>0</v>
      </c>
      <c r="R535" s="163"/>
      <c r="S535" s="163"/>
      <c r="T535" s="163"/>
      <c r="U535" s="163"/>
      <c r="V535" s="163"/>
      <c r="W535" s="163"/>
      <c r="X535" s="163"/>
      <c r="Y535" s="163"/>
      <c r="Z535" s="163"/>
      <c r="AA535" s="163"/>
      <c r="AB535" s="163"/>
      <c r="AC535" s="163"/>
      <c r="AD535" s="163"/>
      <c r="AE535" s="163"/>
    </row>
    <row r="536" spans="2:31">
      <c r="B536" s="1129">
        <f t="shared" si="10"/>
        <v>-1</v>
      </c>
      <c r="D536" s="1130"/>
      <c r="E536" s="1130"/>
      <c r="F536" s="1131"/>
      <c r="G536" s="1130"/>
      <c r="H536" s="1130"/>
      <c r="I536" s="1130"/>
      <c r="J536" s="1132"/>
      <c r="K536" s="1132"/>
      <c r="L536" s="1130"/>
      <c r="N536" s="1133">
        <f t="shared" si="11"/>
        <v>0</v>
      </c>
      <c r="O536" s="1134">
        <f t="shared" si="12"/>
        <v>0</v>
      </c>
      <c r="P536" s="1134">
        <f>O536/'1.5 Universal Data'!$F$35</f>
        <v>0</v>
      </c>
      <c r="R536" s="163"/>
      <c r="S536" s="163"/>
      <c r="T536" s="163"/>
      <c r="U536" s="163"/>
      <c r="V536" s="163"/>
      <c r="W536" s="163"/>
      <c r="X536" s="163"/>
      <c r="Y536" s="163"/>
      <c r="Z536" s="163"/>
      <c r="AA536" s="163"/>
      <c r="AB536" s="163"/>
      <c r="AC536" s="163"/>
      <c r="AD536" s="163"/>
      <c r="AE536" s="163"/>
    </row>
    <row r="537" spans="2:31">
      <c r="B537" s="1129">
        <f t="shared" si="10"/>
        <v>-1</v>
      </c>
      <c r="D537" s="1130"/>
      <c r="E537" s="1130"/>
      <c r="F537" s="1131"/>
      <c r="G537" s="1130"/>
      <c r="H537" s="1130"/>
      <c r="I537" s="1130"/>
      <c r="J537" s="1132"/>
      <c r="K537" s="1132"/>
      <c r="L537" s="1130"/>
      <c r="N537" s="1133">
        <f t="shared" si="11"/>
        <v>0</v>
      </c>
      <c r="O537" s="1134">
        <f t="shared" si="12"/>
        <v>0</v>
      </c>
      <c r="P537" s="1134">
        <f>O537/'1.5 Universal Data'!$F$35</f>
        <v>0</v>
      </c>
      <c r="R537" s="163"/>
      <c r="S537" s="163"/>
      <c r="T537" s="163"/>
      <c r="U537" s="163"/>
      <c r="V537" s="163"/>
      <c r="W537" s="163"/>
      <c r="X537" s="163"/>
      <c r="Y537" s="163"/>
      <c r="Z537" s="163"/>
      <c r="AA537" s="163"/>
      <c r="AB537" s="163"/>
      <c r="AC537" s="163"/>
      <c r="AD537" s="163"/>
      <c r="AE537" s="163"/>
    </row>
    <row r="538" spans="2:31">
      <c r="B538" s="1129">
        <f t="shared" si="10"/>
        <v>-1</v>
      </c>
      <c r="D538" s="1130"/>
      <c r="E538" s="1130"/>
      <c r="F538" s="1131"/>
      <c r="G538" s="1130"/>
      <c r="H538" s="1130"/>
      <c r="I538" s="1130"/>
      <c r="J538" s="1132"/>
      <c r="K538" s="1132"/>
      <c r="L538" s="1130"/>
      <c r="N538" s="1133">
        <f t="shared" si="11"/>
        <v>0</v>
      </c>
      <c r="O538" s="1134">
        <f t="shared" si="12"/>
        <v>0</v>
      </c>
      <c r="P538" s="1134">
        <f>O538/'1.5 Universal Data'!$F$35</f>
        <v>0</v>
      </c>
      <c r="R538" s="163"/>
      <c r="S538" s="163"/>
      <c r="T538" s="163"/>
      <c r="U538" s="163"/>
      <c r="V538" s="163"/>
      <c r="W538" s="163"/>
      <c r="X538" s="163"/>
      <c r="Y538" s="163"/>
      <c r="Z538" s="163"/>
      <c r="AA538" s="163"/>
      <c r="AB538" s="163"/>
      <c r="AC538" s="163"/>
      <c r="AD538" s="163"/>
      <c r="AE538" s="163"/>
    </row>
    <row r="539" spans="2:31">
      <c r="B539" s="1129">
        <f t="shared" si="10"/>
        <v>-1</v>
      </c>
      <c r="D539" s="1130"/>
      <c r="E539" s="1130"/>
      <c r="F539" s="1131"/>
      <c r="G539" s="1130"/>
      <c r="H539" s="1130"/>
      <c r="I539" s="1130"/>
      <c r="J539" s="1132"/>
      <c r="K539" s="1132"/>
      <c r="L539" s="1130"/>
      <c r="N539" s="1133">
        <f t="shared" si="11"/>
        <v>0</v>
      </c>
      <c r="O539" s="1134">
        <f t="shared" si="12"/>
        <v>0</v>
      </c>
      <c r="P539" s="1134">
        <f>O539/'1.5 Universal Data'!$F$35</f>
        <v>0</v>
      </c>
      <c r="R539" s="163"/>
      <c r="S539" s="163"/>
      <c r="T539" s="163"/>
      <c r="U539" s="163"/>
      <c r="V539" s="163"/>
      <c r="W539" s="163"/>
      <c r="X539" s="163"/>
      <c r="Y539" s="163"/>
      <c r="Z539" s="163"/>
      <c r="AA539" s="163"/>
      <c r="AB539" s="163"/>
      <c r="AC539" s="163"/>
      <c r="AD539" s="163"/>
      <c r="AE539" s="163"/>
    </row>
    <row r="540" spans="2:31">
      <c r="B540" s="1129">
        <f t="shared" si="10"/>
        <v>-1</v>
      </c>
      <c r="D540" s="1130"/>
      <c r="E540" s="1130"/>
      <c r="F540" s="1131"/>
      <c r="G540" s="1130"/>
      <c r="H540" s="1130"/>
      <c r="I540" s="1130"/>
      <c r="J540" s="1132"/>
      <c r="K540" s="1132"/>
      <c r="L540" s="1130"/>
      <c r="N540" s="1133">
        <f t="shared" si="11"/>
        <v>0</v>
      </c>
      <c r="O540" s="1134">
        <f t="shared" si="12"/>
        <v>0</v>
      </c>
      <c r="P540" s="1134">
        <f>O540/'1.5 Universal Data'!$F$35</f>
        <v>0</v>
      </c>
      <c r="R540" s="163"/>
      <c r="S540" s="163"/>
      <c r="T540" s="163"/>
      <c r="U540" s="163"/>
      <c r="V540" s="163"/>
      <c r="W540" s="163"/>
      <c r="X540" s="163"/>
      <c r="Y540" s="163"/>
      <c r="Z540" s="163"/>
      <c r="AA540" s="163"/>
      <c r="AB540" s="163"/>
      <c r="AC540" s="163"/>
      <c r="AD540" s="163"/>
      <c r="AE540" s="163"/>
    </row>
    <row r="541" spans="2:31">
      <c r="B541" s="1129">
        <f t="shared" si="10"/>
        <v>-1</v>
      </c>
      <c r="D541" s="1130"/>
      <c r="E541" s="1130"/>
      <c r="F541" s="1131"/>
      <c r="G541" s="1130"/>
      <c r="H541" s="1130"/>
      <c r="I541" s="1130"/>
      <c r="J541" s="1132"/>
      <c r="K541" s="1132"/>
      <c r="L541" s="1130"/>
      <c r="N541" s="1133">
        <f t="shared" si="11"/>
        <v>0</v>
      </c>
      <c r="O541" s="1134">
        <f t="shared" si="12"/>
        <v>0</v>
      </c>
      <c r="P541" s="1134">
        <f>O541/'1.5 Universal Data'!$F$35</f>
        <v>0</v>
      </c>
      <c r="R541" s="163"/>
      <c r="S541" s="163"/>
      <c r="T541" s="163"/>
      <c r="U541" s="163"/>
      <c r="V541" s="163"/>
      <c r="W541" s="163"/>
      <c r="X541" s="163"/>
      <c r="Y541" s="163"/>
      <c r="Z541" s="163"/>
      <c r="AA541" s="163"/>
      <c r="AB541" s="163"/>
      <c r="AC541" s="163"/>
      <c r="AD541" s="163"/>
      <c r="AE541" s="163"/>
    </row>
    <row r="542" spans="2:31">
      <c r="B542" s="1129">
        <f t="shared" si="10"/>
        <v>-1</v>
      </c>
      <c r="D542" s="1130"/>
      <c r="E542" s="1130"/>
      <c r="F542" s="1131"/>
      <c r="G542" s="1130"/>
      <c r="H542" s="1130"/>
      <c r="I542" s="1130"/>
      <c r="J542" s="1132"/>
      <c r="K542" s="1132"/>
      <c r="L542" s="1130"/>
      <c r="N542" s="1133">
        <f t="shared" si="11"/>
        <v>0</v>
      </c>
      <c r="O542" s="1134">
        <f t="shared" si="12"/>
        <v>0</v>
      </c>
      <c r="P542" s="1134">
        <f>O542/'1.5 Universal Data'!$F$35</f>
        <v>0</v>
      </c>
      <c r="R542" s="163"/>
      <c r="S542" s="163"/>
      <c r="T542" s="163"/>
      <c r="U542" s="163"/>
      <c r="V542" s="163"/>
      <c r="W542" s="163"/>
      <c r="X542" s="163"/>
      <c r="Y542" s="163"/>
      <c r="Z542" s="163"/>
      <c r="AA542" s="163"/>
      <c r="AB542" s="163"/>
      <c r="AC542" s="163"/>
      <c r="AD542" s="163"/>
      <c r="AE542" s="163"/>
    </row>
    <row r="543" spans="2:31">
      <c r="B543" s="1129">
        <f t="shared" si="10"/>
        <v>-1</v>
      </c>
      <c r="D543" s="1130"/>
      <c r="E543" s="1130"/>
      <c r="F543" s="1131"/>
      <c r="G543" s="1130"/>
      <c r="H543" s="1130"/>
      <c r="I543" s="1130"/>
      <c r="J543" s="1132"/>
      <c r="K543" s="1132"/>
      <c r="L543" s="1130"/>
      <c r="N543" s="1133">
        <f t="shared" si="11"/>
        <v>0</v>
      </c>
      <c r="O543" s="1134">
        <f t="shared" si="12"/>
        <v>0</v>
      </c>
      <c r="P543" s="1134">
        <f>O543/'1.5 Universal Data'!$F$35</f>
        <v>0</v>
      </c>
      <c r="R543" s="163"/>
      <c r="S543" s="163"/>
      <c r="T543" s="163"/>
      <c r="U543" s="163"/>
      <c r="V543" s="163"/>
      <c r="W543" s="163"/>
      <c r="X543" s="163"/>
      <c r="Y543" s="163"/>
      <c r="Z543" s="163"/>
      <c r="AA543" s="163"/>
      <c r="AB543" s="163"/>
      <c r="AC543" s="163"/>
      <c r="AD543" s="163"/>
      <c r="AE543" s="163"/>
    </row>
    <row r="544" spans="2:31">
      <c r="B544" s="1129">
        <f t="shared" si="10"/>
        <v>-1</v>
      </c>
      <c r="D544" s="1130"/>
      <c r="E544" s="1130"/>
      <c r="F544" s="1131"/>
      <c r="G544" s="1130"/>
      <c r="H544" s="1130"/>
      <c r="I544" s="1130"/>
      <c r="J544" s="1132"/>
      <c r="K544" s="1132"/>
      <c r="L544" s="1130"/>
      <c r="N544" s="1133">
        <f t="shared" si="11"/>
        <v>0</v>
      </c>
      <c r="O544" s="1134">
        <f t="shared" si="12"/>
        <v>0</v>
      </c>
      <c r="P544" s="1134">
        <f>O544/'1.5 Universal Data'!$F$35</f>
        <v>0</v>
      </c>
      <c r="R544" s="163"/>
      <c r="S544" s="163"/>
      <c r="T544" s="163"/>
      <c r="U544" s="163"/>
      <c r="V544" s="163"/>
      <c r="W544" s="163"/>
      <c r="X544" s="163"/>
      <c r="Y544" s="163"/>
      <c r="Z544" s="163"/>
      <c r="AA544" s="163"/>
      <c r="AB544" s="163"/>
      <c r="AC544" s="163"/>
      <c r="AD544" s="163"/>
      <c r="AE544" s="163"/>
    </row>
    <row r="545" spans="2:31">
      <c r="B545" s="1129">
        <f t="shared" si="10"/>
        <v>-1</v>
      </c>
      <c r="D545" s="1130"/>
      <c r="E545" s="1130"/>
      <c r="F545" s="1131"/>
      <c r="G545" s="1130"/>
      <c r="H545" s="1130"/>
      <c r="I545" s="1130"/>
      <c r="J545" s="1132"/>
      <c r="K545" s="1132"/>
      <c r="L545" s="1130"/>
      <c r="N545" s="1133">
        <f t="shared" si="11"/>
        <v>0</v>
      </c>
      <c r="O545" s="1134">
        <f t="shared" si="12"/>
        <v>0</v>
      </c>
      <c r="P545" s="1134">
        <f>O545/'1.5 Universal Data'!$F$35</f>
        <v>0</v>
      </c>
      <c r="R545" s="163"/>
      <c r="S545" s="163"/>
      <c r="T545" s="163"/>
      <c r="U545" s="163"/>
      <c r="V545" s="163"/>
      <c r="W545" s="163"/>
      <c r="X545" s="163"/>
      <c r="Y545" s="163"/>
      <c r="Z545" s="163"/>
      <c r="AA545" s="163"/>
      <c r="AB545" s="163"/>
      <c r="AC545" s="163"/>
      <c r="AD545" s="163"/>
      <c r="AE545" s="163"/>
    </row>
    <row r="546" spans="2:31">
      <c r="B546" s="1129">
        <f t="shared" si="10"/>
        <v>-1</v>
      </c>
      <c r="D546" s="1130"/>
      <c r="E546" s="1130"/>
      <c r="F546" s="1131"/>
      <c r="G546" s="1130"/>
      <c r="H546" s="1130"/>
      <c r="I546" s="1130"/>
      <c r="J546" s="1132"/>
      <c r="K546" s="1132"/>
      <c r="L546" s="1130"/>
      <c r="N546" s="1133">
        <f t="shared" si="11"/>
        <v>0</v>
      </c>
      <c r="O546" s="1134">
        <f t="shared" si="12"/>
        <v>0</v>
      </c>
      <c r="P546" s="1134">
        <f>O546/'1.5 Universal Data'!$F$35</f>
        <v>0</v>
      </c>
      <c r="R546" s="163"/>
      <c r="S546" s="163"/>
      <c r="T546" s="163"/>
      <c r="U546" s="163"/>
      <c r="V546" s="163"/>
      <c r="W546" s="163"/>
      <c r="X546" s="163"/>
      <c r="Y546" s="163"/>
      <c r="Z546" s="163"/>
      <c r="AA546" s="163"/>
      <c r="AB546" s="163"/>
      <c r="AC546" s="163"/>
      <c r="AD546" s="163"/>
      <c r="AE546" s="163"/>
    </row>
    <row r="547" spans="2:31">
      <c r="B547" s="1129">
        <f t="shared" si="10"/>
        <v>-1</v>
      </c>
      <c r="D547" s="1130"/>
      <c r="E547" s="1130"/>
      <c r="F547" s="1131"/>
      <c r="G547" s="1130"/>
      <c r="H547" s="1130"/>
      <c r="I547" s="1130"/>
      <c r="J547" s="1132"/>
      <c r="K547" s="1132"/>
      <c r="L547" s="1130"/>
      <c r="N547" s="1133">
        <f t="shared" si="11"/>
        <v>0</v>
      </c>
      <c r="O547" s="1134">
        <f t="shared" si="12"/>
        <v>0</v>
      </c>
      <c r="P547" s="1134">
        <f>O547/'1.5 Universal Data'!$F$35</f>
        <v>0</v>
      </c>
      <c r="R547" s="163"/>
      <c r="S547" s="163"/>
      <c r="T547" s="163"/>
      <c r="U547" s="163"/>
      <c r="V547" s="163"/>
      <c r="W547" s="163"/>
      <c r="X547" s="163"/>
      <c r="Y547" s="163"/>
      <c r="Z547" s="163"/>
      <c r="AA547" s="163"/>
      <c r="AB547" s="163"/>
      <c r="AC547" s="163"/>
      <c r="AD547" s="163"/>
      <c r="AE547" s="163"/>
    </row>
    <row r="548" spans="2:31">
      <c r="B548" s="1129">
        <f t="shared" si="10"/>
        <v>-1</v>
      </c>
      <c r="D548" s="1130"/>
      <c r="E548" s="1130"/>
      <c r="F548" s="1131"/>
      <c r="G548" s="1130"/>
      <c r="H548" s="1130"/>
      <c r="I548" s="1130"/>
      <c r="J548" s="1132"/>
      <c r="K548" s="1132"/>
      <c r="L548" s="1130"/>
      <c r="N548" s="1133">
        <f t="shared" si="11"/>
        <v>0</v>
      </c>
      <c r="O548" s="1134">
        <f t="shared" si="12"/>
        <v>0</v>
      </c>
      <c r="P548" s="1134">
        <f>O548/'1.5 Universal Data'!$F$35</f>
        <v>0</v>
      </c>
      <c r="R548" s="163"/>
      <c r="S548" s="163"/>
      <c r="T548" s="163"/>
      <c r="U548" s="163"/>
      <c r="V548" s="163"/>
      <c r="W548" s="163"/>
      <c r="X548" s="163"/>
      <c r="Y548" s="163"/>
      <c r="Z548" s="163"/>
      <c r="AA548" s="163"/>
      <c r="AB548" s="163"/>
      <c r="AC548" s="163"/>
      <c r="AD548" s="163"/>
      <c r="AE548" s="163"/>
    </row>
    <row r="549" spans="2:31">
      <c r="B549" s="1129">
        <f t="shared" si="10"/>
        <v>-1</v>
      </c>
      <c r="D549" s="1130"/>
      <c r="E549" s="1130"/>
      <c r="F549" s="1131"/>
      <c r="G549" s="1130"/>
      <c r="H549" s="1130"/>
      <c r="I549" s="1130"/>
      <c r="J549" s="1132"/>
      <c r="K549" s="1132"/>
      <c r="L549" s="1130"/>
      <c r="N549" s="1133">
        <f t="shared" si="11"/>
        <v>0</v>
      </c>
      <c r="O549" s="1134">
        <f t="shared" si="12"/>
        <v>0</v>
      </c>
      <c r="P549" s="1134">
        <f>O549/'1.5 Universal Data'!$F$35</f>
        <v>0</v>
      </c>
      <c r="R549" s="163"/>
      <c r="S549" s="163"/>
      <c r="T549" s="163"/>
      <c r="U549" s="163"/>
      <c r="V549" s="163"/>
      <c r="W549" s="163"/>
      <c r="X549" s="163"/>
      <c r="Y549" s="163"/>
      <c r="Z549" s="163"/>
      <c r="AA549" s="163"/>
      <c r="AB549" s="163"/>
      <c r="AC549" s="163"/>
      <c r="AD549" s="163"/>
      <c r="AE549" s="163"/>
    </row>
    <row r="550" spans="2:31">
      <c r="B550" s="1129">
        <f t="shared" si="10"/>
        <v>-1</v>
      </c>
      <c r="D550" s="1130"/>
      <c r="E550" s="1130"/>
      <c r="F550" s="1131"/>
      <c r="G550" s="1130"/>
      <c r="H550" s="1130"/>
      <c r="I550" s="1130"/>
      <c r="J550" s="1132"/>
      <c r="K550" s="1132"/>
      <c r="L550" s="1130"/>
      <c r="N550" s="1133">
        <f t="shared" si="11"/>
        <v>0</v>
      </c>
      <c r="O550" s="1134">
        <f t="shared" si="12"/>
        <v>0</v>
      </c>
      <c r="P550" s="1134">
        <f>O550/'1.5 Universal Data'!$F$35</f>
        <v>0</v>
      </c>
      <c r="R550" s="163"/>
      <c r="S550" s="163"/>
      <c r="T550" s="163"/>
      <c r="U550" s="163"/>
      <c r="V550" s="163"/>
      <c r="W550" s="163"/>
      <c r="X550" s="163"/>
      <c r="Y550" s="163"/>
      <c r="Z550" s="163"/>
      <c r="AA550" s="163"/>
      <c r="AB550" s="163"/>
      <c r="AC550" s="163"/>
      <c r="AD550" s="163"/>
      <c r="AE550" s="163"/>
    </row>
    <row r="551" spans="2:31">
      <c r="B551" s="1129">
        <f t="shared" si="10"/>
        <v>-1</v>
      </c>
      <c r="D551" s="1130"/>
      <c r="E551" s="1130"/>
      <c r="F551" s="1131"/>
      <c r="G551" s="1130"/>
      <c r="H551" s="1130"/>
      <c r="I551" s="1130"/>
      <c r="J551" s="1132"/>
      <c r="K551" s="1132"/>
      <c r="L551" s="1130"/>
      <c r="N551" s="1133">
        <f t="shared" si="11"/>
        <v>0</v>
      </c>
      <c r="O551" s="1134">
        <f t="shared" si="12"/>
        <v>0</v>
      </c>
      <c r="P551" s="1134">
        <f>O551/'1.5 Universal Data'!$F$35</f>
        <v>0</v>
      </c>
      <c r="R551" s="163"/>
      <c r="S551" s="163"/>
      <c r="T551" s="163"/>
      <c r="U551" s="163"/>
      <c r="V551" s="163"/>
      <c r="W551" s="163"/>
      <c r="X551" s="163"/>
      <c r="Y551" s="163"/>
      <c r="Z551" s="163"/>
      <c r="AA551" s="163"/>
      <c r="AB551" s="163"/>
      <c r="AC551" s="163"/>
      <c r="AD551" s="163"/>
      <c r="AE551" s="163"/>
    </row>
    <row r="552" spans="2:31">
      <c r="B552" s="1129">
        <f t="shared" si="10"/>
        <v>-1</v>
      </c>
      <c r="D552" s="1130"/>
      <c r="E552" s="1130"/>
      <c r="F552" s="1131"/>
      <c r="G552" s="1130"/>
      <c r="H552" s="1130"/>
      <c r="I552" s="1130"/>
      <c r="J552" s="1132"/>
      <c r="K552" s="1132"/>
      <c r="L552" s="1130"/>
      <c r="N552" s="1133">
        <f t="shared" si="11"/>
        <v>0</v>
      </c>
      <c r="O552" s="1134">
        <f t="shared" si="12"/>
        <v>0</v>
      </c>
      <c r="P552" s="1134">
        <f>O552/'1.5 Universal Data'!$F$35</f>
        <v>0</v>
      </c>
      <c r="R552" s="163"/>
      <c r="S552" s="163"/>
      <c r="T552" s="163"/>
      <c r="U552" s="163"/>
      <c r="V552" s="163"/>
      <c r="W552" s="163"/>
      <c r="X552" s="163"/>
      <c r="Y552" s="163"/>
      <c r="Z552" s="163"/>
      <c r="AA552" s="163"/>
      <c r="AB552" s="163"/>
      <c r="AC552" s="163"/>
      <c r="AD552" s="163"/>
      <c r="AE552" s="163"/>
    </row>
    <row r="553" spans="2:31">
      <c r="B553" s="1129">
        <f t="shared" si="10"/>
        <v>-1</v>
      </c>
      <c r="D553" s="1130"/>
      <c r="E553" s="1130"/>
      <c r="F553" s="1131"/>
      <c r="G553" s="1130"/>
      <c r="H553" s="1130"/>
      <c r="I553" s="1130"/>
      <c r="J553" s="1132"/>
      <c r="K553" s="1132"/>
      <c r="L553" s="1130"/>
      <c r="N553" s="1133">
        <f t="shared" si="11"/>
        <v>0</v>
      </c>
      <c r="O553" s="1134">
        <f t="shared" si="12"/>
        <v>0</v>
      </c>
      <c r="P553" s="1134">
        <f>O553/'1.5 Universal Data'!$F$35</f>
        <v>0</v>
      </c>
      <c r="R553" s="163"/>
      <c r="S553" s="163"/>
      <c r="T553" s="163"/>
      <c r="U553" s="163"/>
      <c r="V553" s="163"/>
      <c r="W553" s="163"/>
      <c r="X553" s="163"/>
      <c r="Y553" s="163"/>
      <c r="Z553" s="163"/>
      <c r="AA553" s="163"/>
      <c r="AB553" s="163"/>
      <c r="AC553" s="163"/>
      <c r="AD553" s="163"/>
      <c r="AE553" s="163"/>
    </row>
    <row r="554" spans="2:31">
      <c r="B554" s="1129">
        <f t="shared" si="10"/>
        <v>-1</v>
      </c>
      <c r="D554" s="1130"/>
      <c r="E554" s="1130"/>
      <c r="F554" s="1131"/>
      <c r="G554" s="1130"/>
      <c r="H554" s="1130"/>
      <c r="I554" s="1130"/>
      <c r="J554" s="1132"/>
      <c r="K554" s="1132"/>
      <c r="L554" s="1130"/>
      <c r="N554" s="1133">
        <f t="shared" si="11"/>
        <v>0</v>
      </c>
      <c r="O554" s="1134">
        <f t="shared" si="12"/>
        <v>0</v>
      </c>
      <c r="P554" s="1134">
        <f>O554/'1.5 Universal Data'!$F$35</f>
        <v>0</v>
      </c>
      <c r="R554" s="163"/>
      <c r="S554" s="163"/>
      <c r="T554" s="163"/>
      <c r="U554" s="163"/>
      <c r="V554" s="163"/>
      <c r="W554" s="163"/>
      <c r="X554" s="163"/>
      <c r="Y554" s="163"/>
      <c r="Z554" s="163"/>
      <c r="AA554" s="163"/>
      <c r="AB554" s="163"/>
      <c r="AC554" s="163"/>
      <c r="AD554" s="163"/>
      <c r="AE554" s="163"/>
    </row>
    <row r="555" spans="2:31">
      <c r="B555" s="1129">
        <f t="shared" si="10"/>
        <v>-1</v>
      </c>
      <c r="D555" s="1130"/>
      <c r="E555" s="1130"/>
      <c r="F555" s="1131"/>
      <c r="G555" s="1130"/>
      <c r="H555" s="1130"/>
      <c r="I555" s="1130"/>
      <c r="J555" s="1132"/>
      <c r="K555" s="1132"/>
      <c r="L555" s="1130"/>
      <c r="N555" s="1133">
        <f t="shared" si="11"/>
        <v>0</v>
      </c>
      <c r="O555" s="1134">
        <f t="shared" si="12"/>
        <v>0</v>
      </c>
      <c r="P555" s="1134">
        <f>O555/'1.5 Universal Data'!$F$35</f>
        <v>0</v>
      </c>
      <c r="R555" s="163"/>
      <c r="S555" s="163"/>
      <c r="T555" s="163"/>
      <c r="U555" s="163"/>
      <c r="V555" s="163"/>
      <c r="W555" s="163"/>
      <c r="X555" s="163"/>
      <c r="Y555" s="163"/>
      <c r="Z555" s="163"/>
      <c r="AA555" s="163"/>
      <c r="AB555" s="163"/>
      <c r="AC555" s="163"/>
      <c r="AD555" s="163"/>
      <c r="AE555" s="163"/>
    </row>
    <row r="556" spans="2:31">
      <c r="B556" s="1129">
        <f t="shared" si="10"/>
        <v>-1</v>
      </c>
      <c r="D556" s="1130"/>
      <c r="E556" s="1130"/>
      <c r="F556" s="1131"/>
      <c r="G556" s="1130"/>
      <c r="H556" s="1130"/>
      <c r="I556" s="1130"/>
      <c r="J556" s="1132"/>
      <c r="K556" s="1132"/>
      <c r="L556" s="1130"/>
      <c r="N556" s="1133">
        <f t="shared" si="11"/>
        <v>0</v>
      </c>
      <c r="O556" s="1134">
        <f t="shared" si="12"/>
        <v>0</v>
      </c>
      <c r="P556" s="1134">
        <f>O556/'1.5 Universal Data'!$F$35</f>
        <v>0</v>
      </c>
      <c r="R556" s="163"/>
      <c r="S556" s="163"/>
      <c r="T556" s="163"/>
      <c r="U556" s="163"/>
      <c r="V556" s="163"/>
      <c r="W556" s="163"/>
      <c r="X556" s="163"/>
      <c r="Y556" s="163"/>
      <c r="Z556" s="163"/>
      <c r="AA556" s="163"/>
      <c r="AB556" s="163"/>
      <c r="AC556" s="163"/>
      <c r="AD556" s="163"/>
      <c r="AE556" s="163"/>
    </row>
    <row r="557" spans="2:31">
      <c r="B557" s="1129">
        <f t="shared" si="10"/>
        <v>-1</v>
      </c>
      <c r="D557" s="1130"/>
      <c r="E557" s="1130"/>
      <c r="F557" s="1131"/>
      <c r="G557" s="1130"/>
      <c r="H557" s="1130"/>
      <c r="I557" s="1130"/>
      <c r="J557" s="1132"/>
      <c r="K557" s="1132"/>
      <c r="L557" s="1130"/>
      <c r="N557" s="1133">
        <f t="shared" si="11"/>
        <v>0</v>
      </c>
      <c r="O557" s="1134">
        <f t="shared" si="12"/>
        <v>0</v>
      </c>
      <c r="P557" s="1134">
        <f>O557/'1.5 Universal Data'!$F$35</f>
        <v>0</v>
      </c>
      <c r="R557" s="163"/>
      <c r="S557" s="163"/>
      <c r="T557" s="163"/>
      <c r="U557" s="163"/>
      <c r="V557" s="163"/>
      <c r="W557" s="163"/>
      <c r="X557" s="163"/>
      <c r="Y557" s="163"/>
      <c r="Z557" s="163"/>
      <c r="AA557" s="163"/>
      <c r="AB557" s="163"/>
      <c r="AC557" s="163"/>
      <c r="AD557" s="163"/>
      <c r="AE557" s="163"/>
    </row>
    <row r="558" spans="2:31">
      <c r="B558" s="1129">
        <f t="shared" si="10"/>
        <v>-1</v>
      </c>
      <c r="D558" s="1130"/>
      <c r="E558" s="1130"/>
      <c r="F558" s="1131"/>
      <c r="G558" s="1130"/>
      <c r="H558" s="1130"/>
      <c r="I558" s="1130"/>
      <c r="J558" s="1132"/>
      <c r="K558" s="1132"/>
      <c r="L558" s="1130"/>
      <c r="N558" s="1133">
        <f t="shared" si="11"/>
        <v>0</v>
      </c>
      <c r="O558" s="1134">
        <f t="shared" si="12"/>
        <v>0</v>
      </c>
      <c r="P558" s="1134">
        <f>O558/'1.5 Universal Data'!$F$35</f>
        <v>0</v>
      </c>
      <c r="R558" s="163"/>
      <c r="S558" s="163"/>
      <c r="T558" s="163"/>
      <c r="U558" s="163"/>
      <c r="V558" s="163"/>
      <c r="W558" s="163"/>
      <c r="X558" s="163"/>
      <c r="Y558" s="163"/>
      <c r="Z558" s="163"/>
      <c r="AA558" s="163"/>
      <c r="AB558" s="163"/>
      <c r="AC558" s="163"/>
      <c r="AD558" s="163"/>
      <c r="AE558" s="163"/>
    </row>
    <row r="559" spans="2:31">
      <c r="B559" s="1129">
        <f t="shared" si="10"/>
        <v>-1</v>
      </c>
      <c r="D559" s="1130"/>
      <c r="E559" s="1130"/>
      <c r="F559" s="1131"/>
      <c r="G559" s="1130"/>
      <c r="H559" s="1130"/>
      <c r="I559" s="1130"/>
      <c r="J559" s="1132"/>
      <c r="K559" s="1132"/>
      <c r="L559" s="1130"/>
      <c r="N559" s="1133">
        <f t="shared" si="11"/>
        <v>0</v>
      </c>
      <c r="O559" s="1134">
        <f t="shared" si="12"/>
        <v>0</v>
      </c>
      <c r="P559" s="1134">
        <f>O559/'1.5 Universal Data'!$F$35</f>
        <v>0</v>
      </c>
      <c r="R559" s="163"/>
      <c r="S559" s="163"/>
      <c r="T559" s="163"/>
      <c r="U559" s="163"/>
      <c r="V559" s="163"/>
      <c r="W559" s="163"/>
      <c r="X559" s="163"/>
      <c r="Y559" s="163"/>
      <c r="Z559" s="163"/>
      <c r="AA559" s="163"/>
      <c r="AB559" s="163"/>
      <c r="AC559" s="163"/>
      <c r="AD559" s="163"/>
      <c r="AE559" s="163"/>
    </row>
    <row r="560" spans="2:31">
      <c r="B560" s="1129">
        <f t="shared" si="10"/>
        <v>-1</v>
      </c>
      <c r="D560" s="1130"/>
      <c r="E560" s="1130"/>
      <c r="F560" s="1131"/>
      <c r="G560" s="1130"/>
      <c r="H560" s="1130"/>
      <c r="I560" s="1130"/>
      <c r="J560" s="1132"/>
      <c r="K560" s="1132"/>
      <c r="L560" s="1130"/>
      <c r="N560" s="1133">
        <f t="shared" si="11"/>
        <v>0</v>
      </c>
      <c r="O560" s="1134">
        <f t="shared" si="12"/>
        <v>0</v>
      </c>
      <c r="P560" s="1134">
        <f>O560/'1.5 Universal Data'!$F$35</f>
        <v>0</v>
      </c>
      <c r="R560" s="163"/>
      <c r="S560" s="163"/>
      <c r="T560" s="163"/>
      <c r="U560" s="163"/>
      <c r="V560" s="163"/>
      <c r="W560" s="163"/>
      <c r="X560" s="163"/>
      <c r="Y560" s="163"/>
      <c r="Z560" s="163"/>
      <c r="AA560" s="163"/>
      <c r="AB560" s="163"/>
      <c r="AC560" s="163"/>
      <c r="AD560" s="163"/>
      <c r="AE560" s="163"/>
    </row>
    <row r="561" spans="2:31">
      <c r="B561" s="1129">
        <f t="shared" si="10"/>
        <v>-1</v>
      </c>
      <c r="D561" s="1130"/>
      <c r="E561" s="1130"/>
      <c r="F561" s="1131"/>
      <c r="G561" s="1130"/>
      <c r="H561" s="1130"/>
      <c r="I561" s="1130"/>
      <c r="J561" s="1132"/>
      <c r="K561" s="1132"/>
      <c r="L561" s="1130"/>
      <c r="N561" s="1133">
        <f t="shared" si="11"/>
        <v>0</v>
      </c>
      <c r="O561" s="1134">
        <f t="shared" si="12"/>
        <v>0</v>
      </c>
      <c r="P561" s="1134">
        <f>O561/'1.5 Universal Data'!$F$35</f>
        <v>0</v>
      </c>
      <c r="R561" s="163"/>
      <c r="S561" s="163"/>
      <c r="T561" s="163"/>
      <c r="U561" s="163"/>
      <c r="V561" s="163"/>
      <c r="W561" s="163"/>
      <c r="X561" s="163"/>
      <c r="Y561" s="163"/>
      <c r="Z561" s="163"/>
      <c r="AA561" s="163"/>
      <c r="AB561" s="163"/>
      <c r="AC561" s="163"/>
      <c r="AD561" s="163"/>
      <c r="AE561" s="163"/>
    </row>
    <row r="562" spans="2:31">
      <c r="B562" s="1129">
        <f t="shared" si="10"/>
        <v>-1</v>
      </c>
      <c r="D562" s="1130"/>
      <c r="E562" s="1130"/>
      <c r="F562" s="1131"/>
      <c r="G562" s="1130"/>
      <c r="H562" s="1130"/>
      <c r="I562" s="1130"/>
      <c r="J562" s="1132"/>
      <c r="K562" s="1132"/>
      <c r="L562" s="1130"/>
      <c r="N562" s="1133">
        <f t="shared" si="11"/>
        <v>0</v>
      </c>
      <c r="O562" s="1134">
        <f t="shared" si="12"/>
        <v>0</v>
      </c>
      <c r="P562" s="1134">
        <f>O562/'1.5 Universal Data'!$F$35</f>
        <v>0</v>
      </c>
      <c r="R562" s="163"/>
      <c r="S562" s="163"/>
      <c r="T562" s="163"/>
      <c r="U562" s="163"/>
      <c r="V562" s="163"/>
      <c r="W562" s="163"/>
      <c r="X562" s="163"/>
      <c r="Y562" s="163"/>
      <c r="Z562" s="163"/>
      <c r="AA562" s="163"/>
      <c r="AB562" s="163"/>
      <c r="AC562" s="163"/>
      <c r="AD562" s="163"/>
      <c r="AE562" s="163"/>
    </row>
    <row r="563" spans="2:31">
      <c r="B563" s="1129">
        <f t="shared" si="10"/>
        <v>-1</v>
      </c>
      <c r="D563" s="1130"/>
      <c r="E563" s="1130"/>
      <c r="F563" s="1131"/>
      <c r="G563" s="1130"/>
      <c r="H563" s="1130"/>
      <c r="I563" s="1130"/>
      <c r="J563" s="1132"/>
      <c r="K563" s="1132"/>
      <c r="L563" s="1130"/>
      <c r="N563" s="1133">
        <f t="shared" si="11"/>
        <v>0</v>
      </c>
      <c r="O563" s="1134">
        <f t="shared" si="12"/>
        <v>0</v>
      </c>
      <c r="P563" s="1134">
        <f>O563/'1.5 Universal Data'!$F$35</f>
        <v>0</v>
      </c>
      <c r="R563" s="163"/>
      <c r="S563" s="163"/>
      <c r="T563" s="163"/>
      <c r="U563" s="163"/>
      <c r="V563" s="163"/>
      <c r="W563" s="163"/>
      <c r="X563" s="163"/>
      <c r="Y563" s="163"/>
      <c r="Z563" s="163"/>
      <c r="AA563" s="163"/>
      <c r="AB563" s="163"/>
      <c r="AC563" s="163"/>
      <c r="AD563" s="163"/>
      <c r="AE563" s="163"/>
    </row>
    <row r="564" spans="2:31">
      <c r="B564" s="1129">
        <f t="shared" si="10"/>
        <v>-1</v>
      </c>
      <c r="D564" s="1130"/>
      <c r="E564" s="1130"/>
      <c r="F564" s="1131"/>
      <c r="G564" s="1130"/>
      <c r="H564" s="1130"/>
      <c r="I564" s="1130"/>
      <c r="J564" s="1132"/>
      <c r="K564" s="1132"/>
      <c r="L564" s="1130"/>
      <c r="N564" s="1133">
        <f t="shared" si="11"/>
        <v>0</v>
      </c>
      <c r="O564" s="1134">
        <f t="shared" si="12"/>
        <v>0</v>
      </c>
      <c r="P564" s="1134">
        <f>O564/'1.5 Universal Data'!$F$35</f>
        <v>0</v>
      </c>
      <c r="R564" s="163"/>
      <c r="S564" s="163"/>
      <c r="T564" s="163"/>
      <c r="U564" s="163"/>
      <c r="V564" s="163"/>
      <c r="W564" s="163"/>
      <c r="X564" s="163"/>
      <c r="Y564" s="163"/>
      <c r="Z564" s="163"/>
      <c r="AA564" s="163"/>
      <c r="AB564" s="163"/>
      <c r="AC564" s="163"/>
      <c r="AD564" s="163"/>
      <c r="AE564" s="163"/>
    </row>
    <row r="565" spans="2:31">
      <c r="B565" s="1129">
        <f t="shared" si="10"/>
        <v>-1</v>
      </c>
      <c r="D565" s="1130"/>
      <c r="E565" s="1130"/>
      <c r="F565" s="1131"/>
      <c r="G565" s="1130"/>
      <c r="H565" s="1130"/>
      <c r="I565" s="1130"/>
      <c r="J565" s="1132"/>
      <c r="K565" s="1132"/>
      <c r="L565" s="1130"/>
      <c r="N565" s="1133">
        <f t="shared" si="11"/>
        <v>0</v>
      </c>
      <c r="O565" s="1134">
        <f t="shared" si="12"/>
        <v>0</v>
      </c>
      <c r="P565" s="1134">
        <f>O565/'1.5 Universal Data'!$F$35</f>
        <v>0</v>
      </c>
      <c r="R565" s="163"/>
      <c r="S565" s="163"/>
      <c r="T565" s="163"/>
      <c r="U565" s="163"/>
      <c r="V565" s="163"/>
      <c r="W565" s="163"/>
      <c r="X565" s="163"/>
      <c r="Y565" s="163"/>
      <c r="Z565" s="163"/>
      <c r="AA565" s="163"/>
      <c r="AB565" s="163"/>
      <c r="AC565" s="163"/>
      <c r="AD565" s="163"/>
      <c r="AE565" s="163"/>
    </row>
    <row r="566" spans="2:31">
      <c r="B566" s="1129">
        <f t="shared" si="10"/>
        <v>-1</v>
      </c>
      <c r="D566" s="1130"/>
      <c r="E566" s="1130"/>
      <c r="F566" s="1131"/>
      <c r="G566" s="1130"/>
      <c r="H566" s="1130"/>
      <c r="I566" s="1130"/>
      <c r="J566" s="1132"/>
      <c r="K566" s="1132"/>
      <c r="L566" s="1130"/>
      <c r="N566" s="1133">
        <f t="shared" si="11"/>
        <v>0</v>
      </c>
      <c r="O566" s="1134">
        <f t="shared" si="12"/>
        <v>0</v>
      </c>
      <c r="P566" s="1134">
        <f>O566/'1.5 Universal Data'!$F$35</f>
        <v>0</v>
      </c>
      <c r="R566" s="163"/>
      <c r="S566" s="163"/>
      <c r="T566" s="163"/>
      <c r="U566" s="163"/>
      <c r="V566" s="163"/>
      <c r="W566" s="163"/>
      <c r="X566" s="163"/>
      <c r="Y566" s="163"/>
      <c r="Z566" s="163"/>
      <c r="AA566" s="163"/>
      <c r="AB566" s="163"/>
      <c r="AC566" s="163"/>
      <c r="AD566" s="163"/>
      <c r="AE566" s="163"/>
    </row>
    <row r="567" spans="2:31">
      <c r="B567" s="1129">
        <f t="shared" si="10"/>
        <v>-1</v>
      </c>
      <c r="D567" s="1130"/>
      <c r="E567" s="1130"/>
      <c r="F567" s="1131"/>
      <c r="G567" s="1130"/>
      <c r="H567" s="1130"/>
      <c r="I567" s="1130"/>
      <c r="J567" s="1132"/>
      <c r="K567" s="1132"/>
      <c r="L567" s="1130"/>
      <c r="N567" s="1133">
        <f t="shared" si="11"/>
        <v>0</v>
      </c>
      <c r="O567" s="1134">
        <f t="shared" si="12"/>
        <v>0</v>
      </c>
      <c r="P567" s="1134">
        <f>O567/'1.5 Universal Data'!$F$35</f>
        <v>0</v>
      </c>
      <c r="R567" s="163"/>
      <c r="S567" s="163"/>
      <c r="T567" s="163"/>
      <c r="U567" s="163"/>
      <c r="V567" s="163"/>
      <c r="W567" s="163"/>
      <c r="X567" s="163"/>
      <c r="Y567" s="163"/>
      <c r="Z567" s="163"/>
      <c r="AA567" s="163"/>
      <c r="AB567" s="163"/>
      <c r="AC567" s="163"/>
      <c r="AD567" s="163"/>
      <c r="AE567" s="163"/>
    </row>
    <row r="568" spans="2:31">
      <c r="B568" s="1129">
        <f t="shared" si="10"/>
        <v>-1</v>
      </c>
      <c r="D568" s="1130"/>
      <c r="E568" s="1130"/>
      <c r="F568" s="1131"/>
      <c r="G568" s="1130"/>
      <c r="H568" s="1130"/>
      <c r="I568" s="1130"/>
      <c r="J568" s="1132"/>
      <c r="K568" s="1132"/>
      <c r="L568" s="1130"/>
      <c r="N568" s="1133">
        <f t="shared" si="11"/>
        <v>0</v>
      </c>
      <c r="O568" s="1134">
        <f t="shared" si="12"/>
        <v>0</v>
      </c>
      <c r="P568" s="1134">
        <f>O568/'1.5 Universal Data'!$F$35</f>
        <v>0</v>
      </c>
      <c r="R568" s="163"/>
      <c r="S568" s="163"/>
      <c r="T568" s="163"/>
      <c r="U568" s="163"/>
      <c r="V568" s="163"/>
      <c r="W568" s="163"/>
      <c r="X568" s="163"/>
      <c r="Y568" s="163"/>
      <c r="Z568" s="163"/>
      <c r="AA568" s="163"/>
      <c r="AB568" s="163"/>
      <c r="AC568" s="163"/>
      <c r="AD568" s="163"/>
      <c r="AE568" s="163"/>
    </row>
    <row r="569" spans="2:31">
      <c r="B569" s="1129">
        <f t="shared" si="10"/>
        <v>-1</v>
      </c>
      <c r="D569" s="1130"/>
      <c r="E569" s="1130"/>
      <c r="F569" s="1131"/>
      <c r="G569" s="1130"/>
      <c r="H569" s="1130"/>
      <c r="I569" s="1130"/>
      <c r="J569" s="1132"/>
      <c r="K569" s="1132"/>
      <c r="L569" s="1130"/>
      <c r="N569" s="1133">
        <f t="shared" si="11"/>
        <v>0</v>
      </c>
      <c r="O569" s="1134">
        <f t="shared" si="12"/>
        <v>0</v>
      </c>
      <c r="P569" s="1134">
        <f>O569/'1.5 Universal Data'!$F$35</f>
        <v>0</v>
      </c>
      <c r="R569" s="163"/>
      <c r="S569" s="163"/>
      <c r="T569" s="163"/>
      <c r="U569" s="163"/>
      <c r="V569" s="163"/>
      <c r="W569" s="163"/>
      <c r="X569" s="163"/>
      <c r="Y569" s="163"/>
      <c r="Z569" s="163"/>
      <c r="AA569" s="163"/>
      <c r="AB569" s="163"/>
      <c r="AC569" s="163"/>
      <c r="AD569" s="163"/>
      <c r="AE569" s="163"/>
    </row>
    <row r="570" spans="2:31">
      <c r="B570" s="1129">
        <f t="shared" si="10"/>
        <v>-1</v>
      </c>
      <c r="D570" s="1130"/>
      <c r="E570" s="1130"/>
      <c r="F570" s="1131"/>
      <c r="G570" s="1130"/>
      <c r="H570" s="1130"/>
      <c r="I570" s="1130"/>
      <c r="J570" s="1132"/>
      <c r="K570" s="1132"/>
      <c r="L570" s="1130"/>
      <c r="N570" s="1133">
        <f t="shared" si="11"/>
        <v>0</v>
      </c>
      <c r="O570" s="1134">
        <f t="shared" si="12"/>
        <v>0</v>
      </c>
      <c r="P570" s="1134">
        <f>O570/'1.5 Universal Data'!$F$35</f>
        <v>0</v>
      </c>
      <c r="R570" s="163"/>
      <c r="S570" s="163"/>
      <c r="T570" s="163"/>
      <c r="U570" s="163"/>
      <c r="V570" s="163"/>
      <c r="W570" s="163"/>
      <c r="X570" s="163"/>
      <c r="Y570" s="163"/>
      <c r="Z570" s="163"/>
      <c r="AA570" s="163"/>
      <c r="AB570" s="163"/>
      <c r="AC570" s="163"/>
      <c r="AD570" s="163"/>
      <c r="AE570" s="163"/>
    </row>
    <row r="571" spans="2:31">
      <c r="B571" s="1129">
        <f t="shared" si="10"/>
        <v>-1</v>
      </c>
      <c r="D571" s="1130"/>
      <c r="E571" s="1130"/>
      <c r="F571" s="1131"/>
      <c r="G571" s="1130"/>
      <c r="H571" s="1130"/>
      <c r="I571" s="1130"/>
      <c r="J571" s="1132"/>
      <c r="K571" s="1132"/>
      <c r="L571" s="1130"/>
      <c r="N571" s="1133">
        <f t="shared" si="11"/>
        <v>0</v>
      </c>
      <c r="O571" s="1134">
        <f t="shared" si="12"/>
        <v>0</v>
      </c>
      <c r="P571" s="1134">
        <f>O571/'1.5 Universal Data'!$F$35</f>
        <v>0</v>
      </c>
      <c r="R571" s="163"/>
      <c r="S571" s="163"/>
      <c r="T571" s="163"/>
      <c r="U571" s="163"/>
      <c r="V571" s="163"/>
      <c r="W571" s="163"/>
      <c r="X571" s="163"/>
      <c r="Y571" s="163"/>
      <c r="Z571" s="163"/>
      <c r="AA571" s="163"/>
      <c r="AB571" s="163"/>
      <c r="AC571" s="163"/>
      <c r="AD571" s="163"/>
      <c r="AE571" s="163"/>
    </row>
    <row r="572" spans="2:31">
      <c r="B572" s="1129">
        <f t="shared" si="10"/>
        <v>-1</v>
      </c>
      <c r="D572" s="1130"/>
      <c r="E572" s="1130"/>
      <c r="F572" s="1131"/>
      <c r="G572" s="1130"/>
      <c r="H572" s="1130"/>
      <c r="I572" s="1130"/>
      <c r="J572" s="1132"/>
      <c r="K572" s="1132"/>
      <c r="L572" s="1130"/>
      <c r="N572" s="1133">
        <f t="shared" si="11"/>
        <v>0</v>
      </c>
      <c r="O572" s="1134">
        <f t="shared" si="12"/>
        <v>0</v>
      </c>
      <c r="P572" s="1134">
        <f>O572/'1.5 Universal Data'!$F$35</f>
        <v>0</v>
      </c>
      <c r="R572" s="163"/>
      <c r="S572" s="163"/>
      <c r="T572" s="163"/>
      <c r="U572" s="163"/>
      <c r="V572" s="163"/>
      <c r="W572" s="163"/>
      <c r="X572" s="163"/>
      <c r="Y572" s="163"/>
      <c r="Z572" s="163"/>
      <c r="AA572" s="163"/>
      <c r="AB572" s="163"/>
      <c r="AC572" s="163"/>
      <c r="AD572" s="163"/>
      <c r="AE572" s="163"/>
    </row>
    <row r="573" spans="2:31">
      <c r="B573" s="1129">
        <f t="shared" si="10"/>
        <v>-1</v>
      </c>
      <c r="D573" s="1130"/>
      <c r="E573" s="1130"/>
      <c r="F573" s="1131"/>
      <c r="G573" s="1130"/>
      <c r="H573" s="1130"/>
      <c r="I573" s="1130"/>
      <c r="J573" s="1132"/>
      <c r="K573" s="1132"/>
      <c r="L573" s="1130"/>
      <c r="N573" s="1133">
        <f t="shared" si="11"/>
        <v>0</v>
      </c>
      <c r="O573" s="1134">
        <f t="shared" si="12"/>
        <v>0</v>
      </c>
      <c r="P573" s="1134">
        <f>O573/'1.5 Universal Data'!$F$35</f>
        <v>0</v>
      </c>
      <c r="R573" s="163"/>
      <c r="S573" s="163"/>
      <c r="T573" s="163"/>
      <c r="U573" s="163"/>
      <c r="V573" s="163"/>
      <c r="W573" s="163"/>
      <c r="X573" s="163"/>
      <c r="Y573" s="163"/>
      <c r="Z573" s="163"/>
      <c r="AA573" s="163"/>
      <c r="AB573" s="163"/>
      <c r="AC573" s="163"/>
      <c r="AD573" s="163"/>
      <c r="AE573" s="163"/>
    </row>
    <row r="574" spans="2:31">
      <c r="B574" s="1129">
        <f t="shared" si="10"/>
        <v>-1</v>
      </c>
      <c r="D574" s="1130"/>
      <c r="E574" s="1130"/>
      <c r="F574" s="1131"/>
      <c r="G574" s="1130"/>
      <c r="H574" s="1130"/>
      <c r="I574" s="1130"/>
      <c r="J574" s="1132"/>
      <c r="K574" s="1132"/>
      <c r="L574" s="1130"/>
      <c r="N574" s="1133">
        <f t="shared" si="11"/>
        <v>0</v>
      </c>
      <c r="O574" s="1134">
        <f t="shared" si="12"/>
        <v>0</v>
      </c>
      <c r="P574" s="1134">
        <f>O574/'1.5 Universal Data'!$F$35</f>
        <v>0</v>
      </c>
      <c r="R574" s="163"/>
      <c r="S574" s="163"/>
      <c r="T574" s="163"/>
      <c r="U574" s="163"/>
      <c r="V574" s="163"/>
      <c r="W574" s="163"/>
      <c r="X574" s="163"/>
      <c r="Y574" s="163"/>
      <c r="Z574" s="163"/>
      <c r="AA574" s="163"/>
      <c r="AB574" s="163"/>
      <c r="AC574" s="163"/>
      <c r="AD574" s="163"/>
      <c r="AE574" s="163"/>
    </row>
    <row r="575" spans="2:31">
      <c r="B575" s="1129">
        <f t="shared" si="10"/>
        <v>-1</v>
      </c>
      <c r="D575" s="1130"/>
      <c r="E575" s="1130"/>
      <c r="F575" s="1131"/>
      <c r="G575" s="1130"/>
      <c r="H575" s="1130"/>
      <c r="I575" s="1130"/>
      <c r="J575" s="1132"/>
      <c r="K575" s="1132"/>
      <c r="L575" s="1130"/>
      <c r="N575" s="1133">
        <f t="shared" si="11"/>
        <v>0</v>
      </c>
      <c r="O575" s="1134">
        <f t="shared" si="12"/>
        <v>0</v>
      </c>
      <c r="P575" s="1134">
        <f>O575/'1.5 Universal Data'!$F$35</f>
        <v>0</v>
      </c>
      <c r="R575" s="163"/>
      <c r="S575" s="163"/>
      <c r="T575" s="163"/>
      <c r="U575" s="163"/>
      <c r="V575" s="163"/>
      <c r="W575" s="163"/>
      <c r="X575" s="163"/>
      <c r="Y575" s="163"/>
      <c r="Z575" s="163"/>
      <c r="AA575" s="163"/>
      <c r="AB575" s="163"/>
      <c r="AC575" s="163"/>
      <c r="AD575" s="163"/>
      <c r="AE575" s="163"/>
    </row>
    <row r="576" spans="2:31">
      <c r="B576" s="1129">
        <f t="shared" si="10"/>
        <v>-1</v>
      </c>
      <c r="D576" s="1130"/>
      <c r="E576" s="1130"/>
      <c r="F576" s="1131"/>
      <c r="G576" s="1130"/>
      <c r="H576" s="1130"/>
      <c r="I576" s="1130"/>
      <c r="J576" s="1132"/>
      <c r="K576" s="1132"/>
      <c r="L576" s="1130"/>
      <c r="N576" s="1133">
        <f t="shared" si="11"/>
        <v>0</v>
      </c>
      <c r="O576" s="1134">
        <f t="shared" si="12"/>
        <v>0</v>
      </c>
      <c r="P576" s="1134">
        <f>O576/'1.5 Universal Data'!$F$35</f>
        <v>0</v>
      </c>
      <c r="R576" s="163"/>
      <c r="S576" s="163"/>
      <c r="T576" s="163"/>
      <c r="U576" s="163"/>
      <c r="V576" s="163"/>
      <c r="W576" s="163"/>
      <c r="X576" s="163"/>
      <c r="Y576" s="163"/>
      <c r="Z576" s="163"/>
      <c r="AA576" s="163"/>
      <c r="AB576" s="163"/>
      <c r="AC576" s="163"/>
      <c r="AD576" s="163"/>
      <c r="AE576" s="163"/>
    </row>
    <row r="577" spans="2:31">
      <c r="B577" s="1129">
        <f t="shared" si="10"/>
        <v>-1</v>
      </c>
      <c r="D577" s="1130"/>
      <c r="E577" s="1130"/>
      <c r="F577" s="1131"/>
      <c r="G577" s="1130"/>
      <c r="H577" s="1130"/>
      <c r="I577" s="1130"/>
      <c r="J577" s="1132"/>
      <c r="K577" s="1132"/>
      <c r="L577" s="1130"/>
      <c r="N577" s="1133">
        <f t="shared" si="11"/>
        <v>0</v>
      </c>
      <c r="O577" s="1134">
        <f t="shared" si="12"/>
        <v>0</v>
      </c>
      <c r="P577" s="1134">
        <f>O577/'1.5 Universal Data'!$F$35</f>
        <v>0</v>
      </c>
      <c r="R577" s="163"/>
      <c r="S577" s="163"/>
      <c r="T577" s="163"/>
      <c r="U577" s="163"/>
      <c r="V577" s="163"/>
      <c r="W577" s="163"/>
      <c r="X577" s="163"/>
      <c r="Y577" s="163"/>
      <c r="Z577" s="163"/>
      <c r="AA577" s="163"/>
      <c r="AB577" s="163"/>
      <c r="AC577" s="163"/>
      <c r="AD577" s="163"/>
      <c r="AE577" s="163"/>
    </row>
    <row r="578" spans="2:31">
      <c r="B578" s="1129">
        <f t="shared" si="10"/>
        <v>-1</v>
      </c>
      <c r="D578" s="1130"/>
      <c r="E578" s="1130"/>
      <c r="F578" s="1131"/>
      <c r="G578" s="1130"/>
      <c r="H578" s="1130"/>
      <c r="I578" s="1130"/>
      <c r="J578" s="1132"/>
      <c r="K578" s="1132"/>
      <c r="L578" s="1130"/>
      <c r="N578" s="1133">
        <f t="shared" si="11"/>
        <v>0</v>
      </c>
      <c r="O578" s="1134">
        <f t="shared" si="12"/>
        <v>0</v>
      </c>
      <c r="P578" s="1134">
        <f>O578/'1.5 Universal Data'!$F$35</f>
        <v>0</v>
      </c>
      <c r="R578" s="163"/>
      <c r="S578" s="163"/>
      <c r="T578" s="163"/>
      <c r="U578" s="163"/>
      <c r="V578" s="163"/>
      <c r="W578" s="163"/>
      <c r="X578" s="163"/>
      <c r="Y578" s="163"/>
      <c r="Z578" s="163"/>
      <c r="AA578" s="163"/>
      <c r="AB578" s="163"/>
      <c r="AC578" s="163"/>
      <c r="AD578" s="163"/>
      <c r="AE578" s="163"/>
    </row>
    <row r="579" spans="2:31">
      <c r="B579" s="1129">
        <f t="shared" si="10"/>
        <v>-1</v>
      </c>
      <c r="D579" s="1130"/>
      <c r="E579" s="1130"/>
      <c r="F579" s="1131"/>
      <c r="G579" s="1130"/>
      <c r="H579" s="1130"/>
      <c r="I579" s="1130"/>
      <c r="J579" s="1132"/>
      <c r="K579" s="1132"/>
      <c r="L579" s="1130"/>
      <c r="N579" s="1133">
        <f t="shared" si="11"/>
        <v>0</v>
      </c>
      <c r="O579" s="1134">
        <f t="shared" si="12"/>
        <v>0</v>
      </c>
      <c r="P579" s="1134">
        <f>O579/'1.5 Universal Data'!$F$35</f>
        <v>0</v>
      </c>
      <c r="R579" s="163"/>
      <c r="S579" s="163"/>
      <c r="T579" s="163"/>
      <c r="U579" s="163"/>
      <c r="V579" s="163"/>
      <c r="W579" s="163"/>
      <c r="X579" s="163"/>
      <c r="Y579" s="163"/>
      <c r="Z579" s="163"/>
      <c r="AA579" s="163"/>
      <c r="AB579" s="163"/>
      <c r="AC579" s="163"/>
      <c r="AD579" s="163"/>
      <c r="AE579" s="163"/>
    </row>
    <row r="580" spans="2:31">
      <c r="B580" s="1129">
        <f t="shared" si="10"/>
        <v>-1</v>
      </c>
      <c r="D580" s="1130"/>
      <c r="E580" s="1130"/>
      <c r="F580" s="1131"/>
      <c r="G580" s="1130"/>
      <c r="H580" s="1130"/>
      <c r="I580" s="1130"/>
      <c r="J580" s="1132"/>
      <c r="K580" s="1132"/>
      <c r="L580" s="1130"/>
      <c r="N580" s="1133">
        <f t="shared" si="11"/>
        <v>0</v>
      </c>
      <c r="O580" s="1134">
        <f t="shared" si="12"/>
        <v>0</v>
      </c>
      <c r="P580" s="1134">
        <f>O580/'1.5 Universal Data'!$F$35</f>
        <v>0</v>
      </c>
      <c r="R580" s="163"/>
      <c r="S580" s="163"/>
      <c r="T580" s="163"/>
      <c r="U580" s="163"/>
      <c r="V580" s="163"/>
      <c r="W580" s="163"/>
      <c r="X580" s="163"/>
      <c r="Y580" s="163"/>
      <c r="Z580" s="163"/>
      <c r="AA580" s="163"/>
      <c r="AB580" s="163"/>
      <c r="AC580" s="163"/>
      <c r="AD580" s="163"/>
      <c r="AE580" s="163"/>
    </row>
    <row r="581" spans="2:31">
      <c r="B581" s="1129">
        <f t="shared" si="10"/>
        <v>-1</v>
      </c>
      <c r="D581" s="1130"/>
      <c r="E581" s="1130"/>
      <c r="F581" s="1131"/>
      <c r="G581" s="1130"/>
      <c r="H581" s="1130"/>
      <c r="I581" s="1130"/>
      <c r="J581" s="1132"/>
      <c r="K581" s="1132"/>
      <c r="L581" s="1130"/>
      <c r="N581" s="1133">
        <f t="shared" si="11"/>
        <v>0</v>
      </c>
      <c r="O581" s="1134">
        <f t="shared" si="12"/>
        <v>0</v>
      </c>
      <c r="P581" s="1134">
        <f>O581/'1.5 Universal Data'!$F$35</f>
        <v>0</v>
      </c>
      <c r="R581" s="163"/>
      <c r="S581" s="163"/>
      <c r="T581" s="163"/>
      <c r="U581" s="163"/>
      <c r="V581" s="163"/>
      <c r="W581" s="163"/>
      <c r="X581" s="163"/>
      <c r="Y581" s="163"/>
      <c r="Z581" s="163"/>
      <c r="AA581" s="163"/>
      <c r="AB581" s="163"/>
      <c r="AC581" s="163"/>
      <c r="AD581" s="163"/>
      <c r="AE581" s="163"/>
    </row>
    <row r="582" spans="2:31">
      <c r="B582" s="1129">
        <f t="shared" si="10"/>
        <v>-1</v>
      </c>
      <c r="D582" s="1130"/>
      <c r="E582" s="1130"/>
      <c r="F582" s="1131"/>
      <c r="G582" s="1130"/>
      <c r="H582" s="1130"/>
      <c r="I582" s="1130"/>
      <c r="J582" s="1132"/>
      <c r="K582" s="1132"/>
      <c r="L582" s="1130"/>
      <c r="N582" s="1133">
        <f t="shared" si="11"/>
        <v>0</v>
      </c>
      <c r="O582" s="1134">
        <f t="shared" si="12"/>
        <v>0</v>
      </c>
      <c r="P582" s="1134">
        <f>O582/'1.5 Universal Data'!$F$35</f>
        <v>0</v>
      </c>
      <c r="R582" s="163"/>
      <c r="S582" s="163"/>
      <c r="T582" s="163"/>
      <c r="U582" s="163"/>
      <c r="V582" s="163"/>
      <c r="W582" s="163"/>
      <c r="X582" s="163"/>
      <c r="Y582" s="163"/>
      <c r="Z582" s="163"/>
      <c r="AA582" s="163"/>
      <c r="AB582" s="163"/>
      <c r="AC582" s="163"/>
      <c r="AD582" s="163"/>
      <c r="AE582" s="163"/>
    </row>
    <row r="583" spans="2:31">
      <c r="B583" s="1129">
        <f t="shared" si="10"/>
        <v>-1</v>
      </c>
      <c r="D583" s="1130"/>
      <c r="E583" s="1130"/>
      <c r="F583" s="1131"/>
      <c r="G583" s="1130"/>
      <c r="H583" s="1130"/>
      <c r="I583" s="1130"/>
      <c r="J583" s="1132"/>
      <c r="K583" s="1132"/>
      <c r="L583" s="1130"/>
      <c r="N583" s="1133">
        <f t="shared" si="11"/>
        <v>0</v>
      </c>
      <c r="O583" s="1134">
        <f t="shared" si="12"/>
        <v>0</v>
      </c>
      <c r="P583" s="1134">
        <f>O583/'1.5 Universal Data'!$F$35</f>
        <v>0</v>
      </c>
      <c r="R583" s="163"/>
      <c r="S583" s="163"/>
      <c r="T583" s="163"/>
      <c r="U583" s="163"/>
      <c r="V583" s="163"/>
      <c r="W583" s="163"/>
      <c r="X583" s="163"/>
      <c r="Y583" s="163"/>
      <c r="Z583" s="163"/>
      <c r="AA583" s="163"/>
      <c r="AB583" s="163"/>
      <c r="AC583" s="163"/>
      <c r="AD583" s="163"/>
      <c r="AE583" s="163"/>
    </row>
    <row r="584" spans="2:31">
      <c r="B584" s="1129">
        <f t="shared" si="10"/>
        <v>-1</v>
      </c>
      <c r="D584" s="1130"/>
      <c r="E584" s="1130"/>
      <c r="F584" s="1131"/>
      <c r="G584" s="1130"/>
      <c r="H584" s="1130"/>
      <c r="I584" s="1130"/>
      <c r="J584" s="1132"/>
      <c r="K584" s="1132"/>
      <c r="L584" s="1130"/>
      <c r="N584" s="1133">
        <f t="shared" si="11"/>
        <v>0</v>
      </c>
      <c r="O584" s="1134">
        <f t="shared" si="12"/>
        <v>0</v>
      </c>
      <c r="P584" s="1134">
        <f>O584/'1.5 Universal Data'!$F$35</f>
        <v>0</v>
      </c>
      <c r="R584" s="163"/>
      <c r="S584" s="163"/>
      <c r="T584" s="163"/>
      <c r="U584" s="163"/>
      <c r="V584" s="163"/>
      <c r="W584" s="163"/>
      <c r="X584" s="163"/>
      <c r="Y584" s="163"/>
      <c r="Z584" s="163"/>
      <c r="AA584" s="163"/>
      <c r="AB584" s="163"/>
      <c r="AC584" s="163"/>
      <c r="AD584" s="163"/>
      <c r="AE584" s="163"/>
    </row>
    <row r="585" spans="2:31">
      <c r="B585" s="1129">
        <f t="shared" si="10"/>
        <v>-1</v>
      </c>
      <c r="D585" s="1130"/>
      <c r="E585" s="1130"/>
      <c r="F585" s="1131"/>
      <c r="G585" s="1130"/>
      <c r="H585" s="1130"/>
      <c r="I585" s="1130"/>
      <c r="J585" s="1132"/>
      <c r="K585" s="1132"/>
      <c r="L585" s="1130"/>
      <c r="N585" s="1133">
        <f t="shared" si="11"/>
        <v>0</v>
      </c>
      <c r="O585" s="1134">
        <f t="shared" si="12"/>
        <v>0</v>
      </c>
      <c r="P585" s="1134">
        <f>O585/'1.5 Universal Data'!$F$35</f>
        <v>0</v>
      </c>
      <c r="R585" s="163"/>
      <c r="S585" s="163"/>
      <c r="T585" s="163"/>
      <c r="U585" s="163"/>
      <c r="V585" s="163"/>
      <c r="W585" s="163"/>
      <c r="X585" s="163"/>
      <c r="Y585" s="163"/>
      <c r="Z585" s="163"/>
      <c r="AA585" s="163"/>
      <c r="AB585" s="163"/>
      <c r="AC585" s="163"/>
      <c r="AD585" s="163"/>
      <c r="AE585" s="163"/>
    </row>
    <row r="586" spans="2:31">
      <c r="B586" s="1129">
        <f t="shared" si="10"/>
        <v>-1</v>
      </c>
      <c r="D586" s="1130"/>
      <c r="E586" s="1130"/>
      <c r="F586" s="1131"/>
      <c r="G586" s="1130"/>
      <c r="H586" s="1130"/>
      <c r="I586" s="1130"/>
      <c r="J586" s="1132"/>
      <c r="K586" s="1132"/>
      <c r="L586" s="1130"/>
      <c r="N586" s="1133">
        <f t="shared" si="11"/>
        <v>0</v>
      </c>
      <c r="O586" s="1134">
        <f t="shared" si="12"/>
        <v>0</v>
      </c>
      <c r="P586" s="1134">
        <f>O586/'1.5 Universal Data'!$F$35</f>
        <v>0</v>
      </c>
      <c r="R586" s="163"/>
      <c r="S586" s="163"/>
      <c r="T586" s="163"/>
      <c r="U586" s="163"/>
      <c r="V586" s="163"/>
      <c r="W586" s="163"/>
      <c r="X586" s="163"/>
      <c r="Y586" s="163"/>
      <c r="Z586" s="163"/>
      <c r="AA586" s="163"/>
      <c r="AB586" s="163"/>
      <c r="AC586" s="163"/>
      <c r="AD586" s="163"/>
      <c r="AE586" s="163"/>
    </row>
    <row r="587" spans="2:31">
      <c r="B587" s="1129">
        <f t="shared" si="10"/>
        <v>-1</v>
      </c>
      <c r="D587" s="1130"/>
      <c r="E587" s="1130"/>
      <c r="F587" s="1131"/>
      <c r="G587" s="1130"/>
      <c r="H587" s="1130"/>
      <c r="I587" s="1130"/>
      <c r="J587" s="1132"/>
      <c r="K587" s="1132"/>
      <c r="L587" s="1130"/>
      <c r="N587" s="1133">
        <f t="shared" si="11"/>
        <v>0</v>
      </c>
      <c r="O587" s="1134">
        <f t="shared" si="12"/>
        <v>0</v>
      </c>
      <c r="P587" s="1134">
        <f>O587/'1.5 Universal Data'!$F$35</f>
        <v>0</v>
      </c>
      <c r="R587" s="163"/>
      <c r="S587" s="163"/>
      <c r="T587" s="163"/>
      <c r="U587" s="163"/>
      <c r="V587" s="163"/>
      <c r="W587" s="163"/>
      <c r="X587" s="163"/>
      <c r="Y587" s="163"/>
      <c r="Z587" s="163"/>
      <c r="AA587" s="163"/>
      <c r="AB587" s="163"/>
      <c r="AC587" s="163"/>
      <c r="AD587" s="163"/>
      <c r="AE587" s="163"/>
    </row>
    <row r="588" spans="2:31">
      <c r="B588" s="1129">
        <f t="shared" si="10"/>
        <v>-1</v>
      </c>
      <c r="D588" s="1130"/>
      <c r="E588" s="1130"/>
      <c r="F588" s="1131"/>
      <c r="G588" s="1130"/>
      <c r="H588" s="1130"/>
      <c r="I588" s="1130"/>
      <c r="J588" s="1132"/>
      <c r="K588" s="1132"/>
      <c r="L588" s="1130"/>
      <c r="N588" s="1133">
        <f t="shared" si="11"/>
        <v>0</v>
      </c>
      <c r="O588" s="1134">
        <f t="shared" si="12"/>
        <v>0</v>
      </c>
      <c r="P588" s="1134">
        <f>O588/'1.5 Universal Data'!$F$35</f>
        <v>0</v>
      </c>
      <c r="R588" s="163"/>
      <c r="S588" s="163"/>
      <c r="T588" s="163"/>
      <c r="U588" s="163"/>
      <c r="V588" s="163"/>
      <c r="W588" s="163"/>
      <c r="X588" s="163"/>
      <c r="Y588" s="163"/>
      <c r="Z588" s="163"/>
      <c r="AA588" s="163"/>
      <c r="AB588" s="163"/>
      <c r="AC588" s="163"/>
      <c r="AD588" s="163"/>
      <c r="AE588" s="163"/>
    </row>
    <row r="589" spans="2:31">
      <c r="B589" s="1129">
        <f t="shared" si="10"/>
        <v>-1</v>
      </c>
      <c r="D589" s="1130"/>
      <c r="E589" s="1130"/>
      <c r="F589" s="1131"/>
      <c r="G589" s="1130"/>
      <c r="H589" s="1130"/>
      <c r="I589" s="1130"/>
      <c r="J589" s="1132"/>
      <c r="K589" s="1132"/>
      <c r="L589" s="1130"/>
      <c r="N589" s="1133">
        <f t="shared" si="11"/>
        <v>0</v>
      </c>
      <c r="O589" s="1134">
        <f t="shared" si="12"/>
        <v>0</v>
      </c>
      <c r="P589" s="1134">
        <f>O589/'1.5 Universal Data'!$F$35</f>
        <v>0</v>
      </c>
      <c r="R589" s="163"/>
      <c r="S589" s="163"/>
      <c r="T589" s="163"/>
      <c r="U589" s="163"/>
      <c r="V589" s="163"/>
      <c r="W589" s="163"/>
      <c r="X589" s="163"/>
      <c r="Y589" s="163"/>
      <c r="Z589" s="163"/>
      <c r="AA589" s="163"/>
      <c r="AB589" s="163"/>
      <c r="AC589" s="163"/>
      <c r="AD589" s="163"/>
      <c r="AE589" s="163"/>
    </row>
    <row r="590" spans="2:31">
      <c r="B590" s="1129">
        <f t="shared" si="10"/>
        <v>-1</v>
      </c>
      <c r="D590" s="1130"/>
      <c r="E590" s="1130"/>
      <c r="F590" s="1131"/>
      <c r="G590" s="1130"/>
      <c r="H590" s="1130"/>
      <c r="I590" s="1130"/>
      <c r="J590" s="1132"/>
      <c r="K590" s="1132"/>
      <c r="L590" s="1130"/>
      <c r="N590" s="1133">
        <f t="shared" si="11"/>
        <v>0</v>
      </c>
      <c r="O590" s="1134">
        <f t="shared" si="12"/>
        <v>0</v>
      </c>
      <c r="P590" s="1134">
        <f>O590/'1.5 Universal Data'!$F$35</f>
        <v>0</v>
      </c>
      <c r="R590" s="163"/>
      <c r="S590" s="163"/>
      <c r="T590" s="163"/>
      <c r="U590" s="163"/>
      <c r="V590" s="163"/>
      <c r="W590" s="163"/>
      <c r="X590" s="163"/>
      <c r="Y590" s="163"/>
      <c r="Z590" s="163"/>
      <c r="AA590" s="163"/>
      <c r="AB590" s="163"/>
      <c r="AC590" s="163"/>
      <c r="AD590" s="163"/>
      <c r="AE590" s="163"/>
    </row>
    <row r="591" spans="2:31">
      <c r="B591" s="1129">
        <f t="shared" si="10"/>
        <v>-1</v>
      </c>
      <c r="D591" s="1130"/>
      <c r="E591" s="1130"/>
      <c r="F591" s="1131"/>
      <c r="G591" s="1130"/>
      <c r="H591" s="1130"/>
      <c r="I591" s="1130"/>
      <c r="J591" s="1132"/>
      <c r="K591" s="1132"/>
      <c r="L591" s="1130"/>
      <c r="N591" s="1133">
        <f t="shared" si="11"/>
        <v>0</v>
      </c>
      <c r="O591" s="1134">
        <f t="shared" si="12"/>
        <v>0</v>
      </c>
      <c r="P591" s="1134">
        <f>O591/'1.5 Universal Data'!$F$35</f>
        <v>0</v>
      </c>
      <c r="R591" s="163"/>
      <c r="S591" s="163"/>
      <c r="T591" s="163"/>
      <c r="U591" s="163"/>
      <c r="V591" s="163"/>
      <c r="W591" s="163"/>
      <c r="X591" s="163"/>
      <c r="Y591" s="163"/>
      <c r="Z591" s="163"/>
      <c r="AA591" s="163"/>
      <c r="AB591" s="163"/>
      <c r="AC591" s="163"/>
      <c r="AD591" s="163"/>
      <c r="AE591" s="163"/>
    </row>
    <row r="592" spans="2:31">
      <c r="B592" s="1129">
        <f t="shared" si="10"/>
        <v>-1</v>
      </c>
      <c r="D592" s="1130"/>
      <c r="E592" s="1130"/>
      <c r="F592" s="1131"/>
      <c r="G592" s="1130"/>
      <c r="H592" s="1130"/>
      <c r="I592" s="1130"/>
      <c r="J592" s="1132"/>
      <c r="K592" s="1132"/>
      <c r="L592" s="1130"/>
      <c r="N592" s="1133">
        <f t="shared" si="11"/>
        <v>0</v>
      </c>
      <c r="O592" s="1134">
        <f t="shared" si="12"/>
        <v>0</v>
      </c>
      <c r="P592" s="1134">
        <f>O592/'1.5 Universal Data'!$F$35</f>
        <v>0</v>
      </c>
      <c r="R592" s="163"/>
      <c r="S592" s="163"/>
      <c r="T592" s="163"/>
      <c r="U592" s="163"/>
      <c r="V592" s="163"/>
      <c r="W592" s="163"/>
      <c r="X592" s="163"/>
      <c r="Y592" s="163"/>
      <c r="Z592" s="163"/>
      <c r="AA592" s="163"/>
      <c r="AB592" s="163"/>
      <c r="AC592" s="163"/>
      <c r="AD592" s="163"/>
      <c r="AE592" s="163"/>
    </row>
    <row r="593" spans="2:31">
      <c r="B593" s="1129">
        <f t="shared" si="10"/>
        <v>-1</v>
      </c>
      <c r="D593" s="1130"/>
      <c r="E593" s="1130"/>
      <c r="F593" s="1131"/>
      <c r="G593" s="1130"/>
      <c r="H593" s="1130"/>
      <c r="I593" s="1130"/>
      <c r="J593" s="1132"/>
      <c r="K593" s="1132"/>
      <c r="L593" s="1130"/>
      <c r="N593" s="1133">
        <f t="shared" si="11"/>
        <v>0</v>
      </c>
      <c r="O593" s="1134">
        <f t="shared" si="12"/>
        <v>0</v>
      </c>
      <c r="P593" s="1134">
        <f>O593/'1.5 Universal Data'!$F$35</f>
        <v>0</v>
      </c>
      <c r="R593" s="163"/>
      <c r="S593" s="163"/>
      <c r="T593" s="163"/>
      <c r="U593" s="163"/>
      <c r="V593" s="163"/>
      <c r="W593" s="163"/>
      <c r="X593" s="163"/>
      <c r="Y593" s="163"/>
      <c r="Z593" s="163"/>
      <c r="AA593" s="163"/>
      <c r="AB593" s="163"/>
      <c r="AC593" s="163"/>
      <c r="AD593" s="163"/>
      <c r="AE593" s="163"/>
    </row>
    <row r="594" spans="2:31">
      <c r="B594" s="1129">
        <f t="shared" si="10"/>
        <v>-1</v>
      </c>
      <c r="D594" s="1130"/>
      <c r="E594" s="1130"/>
      <c r="F594" s="1131"/>
      <c r="G594" s="1130"/>
      <c r="H594" s="1130"/>
      <c r="I594" s="1130"/>
      <c r="J594" s="1132"/>
      <c r="K594" s="1132"/>
      <c r="L594" s="1130"/>
      <c r="N594" s="1133">
        <f t="shared" si="11"/>
        <v>0</v>
      </c>
      <c r="O594" s="1134">
        <f t="shared" si="12"/>
        <v>0</v>
      </c>
      <c r="P594" s="1134">
        <f>O594/'1.5 Universal Data'!$F$35</f>
        <v>0</v>
      </c>
      <c r="R594" s="163"/>
      <c r="S594" s="163"/>
      <c r="T594" s="163"/>
      <c r="U594" s="163"/>
      <c r="V594" s="163"/>
      <c r="W594" s="163"/>
      <c r="X594" s="163"/>
      <c r="Y594" s="163"/>
      <c r="Z594" s="163"/>
      <c r="AA594" s="163"/>
      <c r="AB594" s="163"/>
      <c r="AC594" s="163"/>
      <c r="AD594" s="163"/>
      <c r="AE594" s="163"/>
    </row>
    <row r="595" spans="2:31">
      <c r="B595" s="1129">
        <f t="shared" si="10"/>
        <v>-1</v>
      </c>
      <c r="D595" s="1130"/>
      <c r="E595" s="1130"/>
      <c r="F595" s="1131"/>
      <c r="G595" s="1130"/>
      <c r="H595" s="1130"/>
      <c r="I595" s="1130"/>
      <c r="J595" s="1132"/>
      <c r="K595" s="1132"/>
      <c r="L595" s="1130"/>
      <c r="N595" s="1133">
        <f t="shared" si="11"/>
        <v>0</v>
      </c>
      <c r="O595" s="1134">
        <f t="shared" si="12"/>
        <v>0</v>
      </c>
      <c r="P595" s="1134">
        <f>O595/'1.5 Universal Data'!$F$35</f>
        <v>0</v>
      </c>
      <c r="R595" s="163"/>
      <c r="S595" s="163"/>
      <c r="T595" s="163"/>
      <c r="U595" s="163"/>
      <c r="V595" s="163"/>
      <c r="W595" s="163"/>
      <c r="X595" s="163"/>
      <c r="Y595" s="163"/>
      <c r="Z595" s="163"/>
      <c r="AA595" s="163"/>
      <c r="AB595" s="163"/>
      <c r="AC595" s="163"/>
      <c r="AD595" s="163"/>
      <c r="AE595" s="163"/>
    </row>
    <row r="596" spans="2:31">
      <c r="B596" s="1129">
        <f t="shared" si="10"/>
        <v>-1</v>
      </c>
      <c r="D596" s="1130"/>
      <c r="E596" s="1130"/>
      <c r="F596" s="1131"/>
      <c r="G596" s="1130"/>
      <c r="H596" s="1130"/>
      <c r="I596" s="1130"/>
      <c r="J596" s="1132"/>
      <c r="K596" s="1132"/>
      <c r="L596" s="1130"/>
      <c r="N596" s="1133">
        <f t="shared" si="11"/>
        <v>0</v>
      </c>
      <c r="O596" s="1134">
        <f t="shared" si="12"/>
        <v>0</v>
      </c>
      <c r="P596" s="1134">
        <f>O596/'1.5 Universal Data'!$F$35</f>
        <v>0</v>
      </c>
      <c r="R596" s="163"/>
      <c r="S596" s="163"/>
      <c r="T596" s="163"/>
      <c r="U596" s="163"/>
      <c r="V596" s="163"/>
      <c r="W596" s="163"/>
      <c r="X596" s="163"/>
      <c r="Y596" s="163"/>
      <c r="Z596" s="163"/>
      <c r="AA596" s="163"/>
      <c r="AB596" s="163"/>
      <c r="AC596" s="163"/>
      <c r="AD596" s="163"/>
      <c r="AE596" s="163"/>
    </row>
    <row r="597" spans="2:31">
      <c r="B597" s="1129">
        <f t="shared" si="10"/>
        <v>-1</v>
      </c>
      <c r="D597" s="1130"/>
      <c r="E597" s="1130"/>
      <c r="F597" s="1131"/>
      <c r="G597" s="1130"/>
      <c r="H597" s="1130"/>
      <c r="I597" s="1130"/>
      <c r="J597" s="1132"/>
      <c r="K597" s="1132"/>
      <c r="L597" s="1130"/>
      <c r="N597" s="1133">
        <f t="shared" si="11"/>
        <v>0</v>
      </c>
      <c r="O597" s="1134">
        <f t="shared" si="12"/>
        <v>0</v>
      </c>
      <c r="P597" s="1134">
        <f>O597/'1.5 Universal Data'!$F$35</f>
        <v>0</v>
      </c>
      <c r="R597" s="163"/>
      <c r="S597" s="163"/>
      <c r="T597" s="163"/>
      <c r="U597" s="163"/>
      <c r="V597" s="163"/>
      <c r="W597" s="163"/>
      <c r="X597" s="163"/>
      <c r="Y597" s="163"/>
      <c r="Z597" s="163"/>
      <c r="AA597" s="163"/>
      <c r="AB597" s="163"/>
      <c r="AC597" s="163"/>
      <c r="AD597" s="163"/>
      <c r="AE597" s="163"/>
    </row>
    <row r="598" spans="2:31">
      <c r="B598" s="1129">
        <f t="shared" si="10"/>
        <v>-1</v>
      </c>
      <c r="D598" s="1130"/>
      <c r="E598" s="1130"/>
      <c r="F598" s="1131"/>
      <c r="G598" s="1130"/>
      <c r="H598" s="1130"/>
      <c r="I598" s="1130"/>
      <c r="J598" s="1132"/>
      <c r="K598" s="1132"/>
      <c r="L598" s="1130"/>
      <c r="N598" s="1133">
        <f t="shared" si="11"/>
        <v>0</v>
      </c>
      <c r="O598" s="1134">
        <f t="shared" si="12"/>
        <v>0</v>
      </c>
      <c r="P598" s="1134">
        <f>O598/'1.5 Universal Data'!$F$35</f>
        <v>0</v>
      </c>
      <c r="R598" s="163"/>
      <c r="S598" s="163"/>
      <c r="T598" s="163"/>
      <c r="U598" s="163"/>
      <c r="V598" s="163"/>
      <c r="W598" s="163"/>
      <c r="X598" s="163"/>
      <c r="Y598" s="163"/>
      <c r="Z598" s="163"/>
      <c r="AA598" s="163"/>
      <c r="AB598" s="163"/>
      <c r="AC598" s="163"/>
      <c r="AD598" s="163"/>
      <c r="AE598" s="163"/>
    </row>
    <row r="599" spans="2:31">
      <c r="B599" s="1129">
        <f t="shared" ref="B599:B662" si="13">IF(G599="buy",1,-1)</f>
        <v>-1</v>
      </c>
      <c r="D599" s="1130"/>
      <c r="E599" s="1130"/>
      <c r="F599" s="1131"/>
      <c r="G599" s="1130"/>
      <c r="H599" s="1130"/>
      <c r="I599" s="1130"/>
      <c r="J599" s="1132"/>
      <c r="K599" s="1132"/>
      <c r="L599" s="1130"/>
      <c r="N599" s="1133">
        <f t="shared" ref="N599:N662" si="14">+H599*((K599-J599)+1)*B599</f>
        <v>0</v>
      </c>
      <c r="O599" s="1134">
        <f t="shared" ref="O599:O662" si="15">N599*L599/100</f>
        <v>0</v>
      </c>
      <c r="P599" s="1134">
        <f>O599/'1.5 Universal Data'!$F$35</f>
        <v>0</v>
      </c>
      <c r="R599" s="163"/>
      <c r="S599" s="163"/>
      <c r="T599" s="163"/>
      <c r="U599" s="163"/>
      <c r="V599" s="163"/>
      <c r="W599" s="163"/>
      <c r="X599" s="163"/>
      <c r="Y599" s="163"/>
      <c r="Z599" s="163"/>
      <c r="AA599" s="163"/>
      <c r="AB599" s="163"/>
      <c r="AC599" s="163"/>
      <c r="AD599" s="163"/>
      <c r="AE599" s="163"/>
    </row>
    <row r="600" spans="2:31">
      <c r="B600" s="1129">
        <f t="shared" si="13"/>
        <v>-1</v>
      </c>
      <c r="D600" s="1130"/>
      <c r="E600" s="1130"/>
      <c r="F600" s="1131"/>
      <c r="G600" s="1130"/>
      <c r="H600" s="1130"/>
      <c r="I600" s="1130"/>
      <c r="J600" s="1132"/>
      <c r="K600" s="1132"/>
      <c r="L600" s="1130"/>
      <c r="N600" s="1133">
        <f t="shared" si="14"/>
        <v>0</v>
      </c>
      <c r="O600" s="1134">
        <f t="shared" si="15"/>
        <v>0</v>
      </c>
      <c r="P600" s="1134">
        <f>O600/'1.5 Universal Data'!$F$35</f>
        <v>0</v>
      </c>
      <c r="R600" s="163"/>
      <c r="S600" s="163"/>
      <c r="T600" s="163"/>
      <c r="U600" s="163"/>
      <c r="V600" s="163"/>
      <c r="W600" s="163"/>
      <c r="X600" s="163"/>
      <c r="Y600" s="163"/>
      <c r="Z600" s="163"/>
      <c r="AA600" s="163"/>
      <c r="AB600" s="163"/>
      <c r="AC600" s="163"/>
      <c r="AD600" s="163"/>
      <c r="AE600" s="163"/>
    </row>
    <row r="601" spans="2:31">
      <c r="B601" s="1129">
        <f t="shared" si="13"/>
        <v>-1</v>
      </c>
      <c r="D601" s="1130"/>
      <c r="E601" s="1130"/>
      <c r="F601" s="1131"/>
      <c r="G601" s="1130"/>
      <c r="H601" s="1130"/>
      <c r="I601" s="1130"/>
      <c r="J601" s="1132"/>
      <c r="K601" s="1132"/>
      <c r="L601" s="1130"/>
      <c r="N601" s="1133">
        <f t="shared" si="14"/>
        <v>0</v>
      </c>
      <c r="O601" s="1134">
        <f t="shared" si="15"/>
        <v>0</v>
      </c>
      <c r="P601" s="1134">
        <f>O601/'1.5 Universal Data'!$F$35</f>
        <v>0</v>
      </c>
      <c r="R601" s="163"/>
      <c r="S601" s="163"/>
      <c r="T601" s="163"/>
      <c r="U601" s="163"/>
      <c r="V601" s="163"/>
      <c r="W601" s="163"/>
      <c r="X601" s="163"/>
      <c r="Y601" s="163"/>
      <c r="Z601" s="163"/>
      <c r="AA601" s="163"/>
      <c r="AB601" s="163"/>
      <c r="AC601" s="163"/>
      <c r="AD601" s="163"/>
      <c r="AE601" s="163"/>
    </row>
    <row r="602" spans="2:31">
      <c r="B602" s="1129">
        <f t="shared" si="13"/>
        <v>-1</v>
      </c>
      <c r="D602" s="1130"/>
      <c r="E602" s="1130"/>
      <c r="F602" s="1131"/>
      <c r="G602" s="1130"/>
      <c r="H602" s="1130"/>
      <c r="I602" s="1130"/>
      <c r="J602" s="1132"/>
      <c r="K602" s="1132"/>
      <c r="L602" s="1130"/>
      <c r="N602" s="1133">
        <f t="shared" si="14"/>
        <v>0</v>
      </c>
      <c r="O602" s="1134">
        <f t="shared" si="15"/>
        <v>0</v>
      </c>
      <c r="P602" s="1134">
        <f>O602/'1.5 Universal Data'!$F$35</f>
        <v>0</v>
      </c>
      <c r="R602" s="163"/>
      <c r="S602" s="163"/>
      <c r="T602" s="163"/>
      <c r="U602" s="163"/>
      <c r="V602" s="163"/>
      <c r="W602" s="163"/>
      <c r="X602" s="163"/>
      <c r="Y602" s="163"/>
      <c r="Z602" s="163"/>
      <c r="AA602" s="163"/>
      <c r="AB602" s="163"/>
      <c r="AC602" s="163"/>
      <c r="AD602" s="163"/>
      <c r="AE602" s="163"/>
    </row>
    <row r="603" spans="2:31">
      <c r="B603" s="1129">
        <f t="shared" si="13"/>
        <v>-1</v>
      </c>
      <c r="D603" s="1130"/>
      <c r="E603" s="1130"/>
      <c r="F603" s="1131"/>
      <c r="G603" s="1130"/>
      <c r="H603" s="1130"/>
      <c r="I603" s="1130"/>
      <c r="J603" s="1132"/>
      <c r="K603" s="1132"/>
      <c r="L603" s="1130"/>
      <c r="N603" s="1133">
        <f t="shared" si="14"/>
        <v>0</v>
      </c>
      <c r="O603" s="1134">
        <f t="shared" si="15"/>
        <v>0</v>
      </c>
      <c r="P603" s="1134">
        <f>O603/'1.5 Universal Data'!$F$35</f>
        <v>0</v>
      </c>
      <c r="R603" s="163"/>
      <c r="S603" s="163"/>
      <c r="T603" s="163"/>
      <c r="U603" s="163"/>
      <c r="V603" s="163"/>
      <c r="W603" s="163"/>
      <c r="X603" s="163"/>
      <c r="Y603" s="163"/>
      <c r="Z603" s="163"/>
      <c r="AA603" s="163"/>
      <c r="AB603" s="163"/>
      <c r="AC603" s="163"/>
      <c r="AD603" s="163"/>
      <c r="AE603" s="163"/>
    </row>
    <row r="604" spans="2:31">
      <c r="B604" s="1129">
        <f t="shared" si="13"/>
        <v>-1</v>
      </c>
      <c r="D604" s="1130"/>
      <c r="E604" s="1130"/>
      <c r="F604" s="1131"/>
      <c r="G604" s="1130"/>
      <c r="H604" s="1130"/>
      <c r="I604" s="1130"/>
      <c r="J604" s="1132"/>
      <c r="K604" s="1132"/>
      <c r="L604" s="1130"/>
      <c r="N604" s="1133">
        <f t="shared" si="14"/>
        <v>0</v>
      </c>
      <c r="O604" s="1134">
        <f t="shared" si="15"/>
        <v>0</v>
      </c>
      <c r="P604" s="1134">
        <f>O604/'1.5 Universal Data'!$F$35</f>
        <v>0</v>
      </c>
      <c r="R604" s="163"/>
      <c r="S604" s="163"/>
      <c r="T604" s="163"/>
      <c r="U604" s="163"/>
      <c r="V604" s="163"/>
      <c r="W604" s="163"/>
      <c r="X604" s="163"/>
      <c r="Y604" s="163"/>
      <c r="Z604" s="163"/>
      <c r="AA604" s="163"/>
      <c r="AB604" s="163"/>
      <c r="AC604" s="163"/>
      <c r="AD604" s="163"/>
      <c r="AE604" s="163"/>
    </row>
    <row r="605" spans="2:31">
      <c r="B605" s="1129">
        <f t="shared" si="13"/>
        <v>-1</v>
      </c>
      <c r="D605" s="1130"/>
      <c r="E605" s="1130"/>
      <c r="F605" s="1131"/>
      <c r="G605" s="1130"/>
      <c r="H605" s="1130"/>
      <c r="I605" s="1130"/>
      <c r="J605" s="1132"/>
      <c r="K605" s="1132"/>
      <c r="L605" s="1130"/>
      <c r="N605" s="1133">
        <f t="shared" si="14"/>
        <v>0</v>
      </c>
      <c r="O605" s="1134">
        <f t="shared" si="15"/>
        <v>0</v>
      </c>
      <c r="P605" s="1134">
        <f>O605/'1.5 Universal Data'!$F$35</f>
        <v>0</v>
      </c>
      <c r="R605" s="163"/>
      <c r="S605" s="163"/>
      <c r="T605" s="163"/>
      <c r="U605" s="163"/>
      <c r="V605" s="163"/>
      <c r="W605" s="163"/>
      <c r="X605" s="163"/>
      <c r="Y605" s="163"/>
      <c r="Z605" s="163"/>
      <c r="AA605" s="163"/>
      <c r="AB605" s="163"/>
      <c r="AC605" s="163"/>
      <c r="AD605" s="163"/>
      <c r="AE605" s="163"/>
    </row>
    <row r="606" spans="2:31">
      <c r="B606" s="1129">
        <f t="shared" si="13"/>
        <v>-1</v>
      </c>
      <c r="D606" s="1130"/>
      <c r="E606" s="1130"/>
      <c r="F606" s="1131"/>
      <c r="G606" s="1130"/>
      <c r="H606" s="1130"/>
      <c r="I606" s="1130"/>
      <c r="J606" s="1132"/>
      <c r="K606" s="1132"/>
      <c r="L606" s="1130"/>
      <c r="N606" s="1133">
        <f t="shared" si="14"/>
        <v>0</v>
      </c>
      <c r="O606" s="1134">
        <f t="shared" si="15"/>
        <v>0</v>
      </c>
      <c r="P606" s="1134">
        <f>O606/'1.5 Universal Data'!$F$35</f>
        <v>0</v>
      </c>
      <c r="R606" s="163"/>
      <c r="S606" s="163"/>
      <c r="T606" s="163"/>
      <c r="U606" s="163"/>
      <c r="V606" s="163"/>
      <c r="W606" s="163"/>
      <c r="X606" s="163"/>
      <c r="Y606" s="163"/>
      <c r="Z606" s="163"/>
      <c r="AA606" s="163"/>
      <c r="AB606" s="163"/>
      <c r="AC606" s="163"/>
      <c r="AD606" s="163"/>
      <c r="AE606" s="163"/>
    </row>
    <row r="607" spans="2:31">
      <c r="B607" s="1129">
        <f t="shared" si="13"/>
        <v>-1</v>
      </c>
      <c r="D607" s="1130"/>
      <c r="E607" s="1130"/>
      <c r="F607" s="1131"/>
      <c r="G607" s="1130"/>
      <c r="H607" s="1130"/>
      <c r="I607" s="1130"/>
      <c r="J607" s="1132"/>
      <c r="K607" s="1132"/>
      <c r="L607" s="1130"/>
      <c r="N607" s="1133">
        <f t="shared" si="14"/>
        <v>0</v>
      </c>
      <c r="O607" s="1134">
        <f t="shared" si="15"/>
        <v>0</v>
      </c>
      <c r="P607" s="1134">
        <f>O607/'1.5 Universal Data'!$F$35</f>
        <v>0</v>
      </c>
      <c r="R607" s="163"/>
      <c r="S607" s="163"/>
      <c r="T607" s="163"/>
      <c r="U607" s="163"/>
      <c r="V607" s="163"/>
      <c r="W607" s="163"/>
      <c r="X607" s="163"/>
      <c r="Y607" s="163"/>
      <c r="Z607" s="163"/>
      <c r="AA607" s="163"/>
      <c r="AB607" s="163"/>
      <c r="AC607" s="163"/>
      <c r="AD607" s="163"/>
      <c r="AE607" s="163"/>
    </row>
    <row r="608" spans="2:31">
      <c r="B608" s="1129">
        <f t="shared" si="13"/>
        <v>-1</v>
      </c>
      <c r="D608" s="1130"/>
      <c r="E608" s="1130"/>
      <c r="F608" s="1131"/>
      <c r="G608" s="1130"/>
      <c r="H608" s="1130"/>
      <c r="I608" s="1130"/>
      <c r="J608" s="1132"/>
      <c r="K608" s="1132"/>
      <c r="L608" s="1130"/>
      <c r="N608" s="1133">
        <f t="shared" si="14"/>
        <v>0</v>
      </c>
      <c r="O608" s="1134">
        <f t="shared" si="15"/>
        <v>0</v>
      </c>
      <c r="P608" s="1134">
        <f>O608/'1.5 Universal Data'!$F$35</f>
        <v>0</v>
      </c>
      <c r="R608" s="163"/>
      <c r="S608" s="163"/>
      <c r="T608" s="163"/>
      <c r="U608" s="163"/>
      <c r="V608" s="163"/>
      <c r="W608" s="163"/>
      <c r="X608" s="163"/>
      <c r="Y608" s="163"/>
      <c r="Z608" s="163"/>
      <c r="AA608" s="163"/>
      <c r="AB608" s="163"/>
      <c r="AC608" s="163"/>
      <c r="AD608" s="163"/>
      <c r="AE608" s="163"/>
    </row>
    <row r="609" spans="2:31">
      <c r="B609" s="1129">
        <f t="shared" si="13"/>
        <v>-1</v>
      </c>
      <c r="D609" s="1130"/>
      <c r="E609" s="1130"/>
      <c r="F609" s="1131"/>
      <c r="G609" s="1130"/>
      <c r="H609" s="1130"/>
      <c r="I609" s="1130"/>
      <c r="J609" s="1132"/>
      <c r="K609" s="1132"/>
      <c r="L609" s="1130"/>
      <c r="N609" s="1133">
        <f t="shared" si="14"/>
        <v>0</v>
      </c>
      <c r="O609" s="1134">
        <f t="shared" si="15"/>
        <v>0</v>
      </c>
      <c r="P609" s="1134">
        <f>O609/'1.5 Universal Data'!$F$35</f>
        <v>0</v>
      </c>
      <c r="R609" s="163"/>
      <c r="S609" s="163"/>
      <c r="T609" s="163"/>
      <c r="U609" s="163"/>
      <c r="V609" s="163"/>
      <c r="W609" s="163"/>
      <c r="X609" s="163"/>
      <c r="Y609" s="163"/>
      <c r="Z609" s="163"/>
      <c r="AA609" s="163"/>
      <c r="AB609" s="163"/>
      <c r="AC609" s="163"/>
      <c r="AD609" s="163"/>
      <c r="AE609" s="163"/>
    </row>
    <row r="610" spans="2:31">
      <c r="B610" s="1129">
        <f t="shared" si="13"/>
        <v>-1</v>
      </c>
      <c r="D610" s="1130"/>
      <c r="E610" s="1130"/>
      <c r="F610" s="1131"/>
      <c r="G610" s="1130"/>
      <c r="H610" s="1130"/>
      <c r="I610" s="1130"/>
      <c r="J610" s="1132"/>
      <c r="K610" s="1132"/>
      <c r="L610" s="1130"/>
      <c r="N610" s="1133">
        <f t="shared" si="14"/>
        <v>0</v>
      </c>
      <c r="O610" s="1134">
        <f t="shared" si="15"/>
        <v>0</v>
      </c>
      <c r="P610" s="1134">
        <f>O610/'1.5 Universal Data'!$F$35</f>
        <v>0</v>
      </c>
      <c r="R610" s="163"/>
      <c r="S610" s="163"/>
      <c r="T610" s="163"/>
      <c r="U610" s="163"/>
      <c r="V610" s="163"/>
      <c r="W610" s="163"/>
      <c r="X610" s="163"/>
      <c r="Y610" s="163"/>
      <c r="Z610" s="163"/>
      <c r="AA610" s="163"/>
      <c r="AB610" s="163"/>
      <c r="AC610" s="163"/>
      <c r="AD610" s="163"/>
      <c r="AE610" s="163"/>
    </row>
    <row r="611" spans="2:31">
      <c r="B611" s="1129">
        <f t="shared" si="13"/>
        <v>-1</v>
      </c>
      <c r="D611" s="1130"/>
      <c r="E611" s="1130"/>
      <c r="F611" s="1131"/>
      <c r="G611" s="1130"/>
      <c r="H611" s="1130"/>
      <c r="I611" s="1130"/>
      <c r="J611" s="1132"/>
      <c r="K611" s="1132"/>
      <c r="L611" s="1130"/>
      <c r="N611" s="1133">
        <f t="shared" si="14"/>
        <v>0</v>
      </c>
      <c r="O611" s="1134">
        <f t="shared" si="15"/>
        <v>0</v>
      </c>
      <c r="P611" s="1134">
        <f>O611/'1.5 Universal Data'!$F$35</f>
        <v>0</v>
      </c>
      <c r="R611" s="163"/>
      <c r="S611" s="163"/>
      <c r="T611" s="163"/>
      <c r="U611" s="163"/>
      <c r="V611" s="163"/>
      <c r="W611" s="163"/>
      <c r="X611" s="163"/>
      <c r="Y611" s="163"/>
      <c r="Z611" s="163"/>
      <c r="AA611" s="163"/>
      <c r="AB611" s="163"/>
      <c r="AC611" s="163"/>
      <c r="AD611" s="163"/>
      <c r="AE611" s="163"/>
    </row>
    <row r="612" spans="2:31">
      <c r="B612" s="1129">
        <f t="shared" si="13"/>
        <v>-1</v>
      </c>
      <c r="D612" s="1130"/>
      <c r="E612" s="1130"/>
      <c r="F612" s="1131"/>
      <c r="G612" s="1130"/>
      <c r="H612" s="1130"/>
      <c r="I612" s="1130"/>
      <c r="J612" s="1132"/>
      <c r="K612" s="1132"/>
      <c r="L612" s="1130"/>
      <c r="N612" s="1133">
        <f t="shared" si="14"/>
        <v>0</v>
      </c>
      <c r="O612" s="1134">
        <f t="shared" si="15"/>
        <v>0</v>
      </c>
      <c r="P612" s="1134">
        <f>O612/'1.5 Universal Data'!$F$35</f>
        <v>0</v>
      </c>
      <c r="R612" s="163"/>
      <c r="S612" s="163"/>
      <c r="T612" s="163"/>
      <c r="U612" s="163"/>
      <c r="V612" s="163"/>
      <c r="W612" s="163"/>
      <c r="X612" s="163"/>
      <c r="Y612" s="163"/>
      <c r="Z612" s="163"/>
      <c r="AA612" s="163"/>
      <c r="AB612" s="163"/>
      <c r="AC612" s="163"/>
      <c r="AD612" s="163"/>
      <c r="AE612" s="163"/>
    </row>
    <row r="613" spans="2:31">
      <c r="B613" s="1129">
        <f t="shared" si="13"/>
        <v>-1</v>
      </c>
      <c r="D613" s="1130"/>
      <c r="E613" s="1130"/>
      <c r="F613" s="1131"/>
      <c r="G613" s="1130"/>
      <c r="H613" s="1130"/>
      <c r="I613" s="1130"/>
      <c r="J613" s="1132"/>
      <c r="K613" s="1132"/>
      <c r="L613" s="1130"/>
      <c r="N613" s="1133">
        <f t="shared" si="14"/>
        <v>0</v>
      </c>
      <c r="O613" s="1134">
        <f t="shared" si="15"/>
        <v>0</v>
      </c>
      <c r="P613" s="1134">
        <f>O613/'1.5 Universal Data'!$F$35</f>
        <v>0</v>
      </c>
      <c r="R613" s="163"/>
      <c r="S613" s="163"/>
      <c r="T613" s="163"/>
      <c r="U613" s="163"/>
      <c r="V613" s="163"/>
      <c r="W613" s="163"/>
      <c r="X613" s="163"/>
      <c r="Y613" s="163"/>
      <c r="Z613" s="163"/>
      <c r="AA613" s="163"/>
      <c r="AB613" s="163"/>
      <c r="AC613" s="163"/>
      <c r="AD613" s="163"/>
      <c r="AE613" s="163"/>
    </row>
    <row r="614" spans="2:31">
      <c r="B614" s="1129">
        <f t="shared" si="13"/>
        <v>-1</v>
      </c>
      <c r="D614" s="1130"/>
      <c r="E614" s="1130"/>
      <c r="F614" s="1131"/>
      <c r="G614" s="1130"/>
      <c r="H614" s="1130"/>
      <c r="I614" s="1130"/>
      <c r="J614" s="1132"/>
      <c r="K614" s="1132"/>
      <c r="L614" s="1130"/>
      <c r="N614" s="1133">
        <f t="shared" si="14"/>
        <v>0</v>
      </c>
      <c r="O614" s="1134">
        <f t="shared" si="15"/>
        <v>0</v>
      </c>
      <c r="P614" s="1134">
        <f>O614/'1.5 Universal Data'!$F$35</f>
        <v>0</v>
      </c>
      <c r="R614" s="163"/>
      <c r="S614" s="163"/>
      <c r="T614" s="163"/>
      <c r="U614" s="163"/>
      <c r="V614" s="163"/>
      <c r="W614" s="163"/>
      <c r="X614" s="163"/>
      <c r="Y614" s="163"/>
      <c r="Z614" s="163"/>
      <c r="AA614" s="163"/>
      <c r="AB614" s="163"/>
      <c r="AC614" s="163"/>
      <c r="AD614" s="163"/>
      <c r="AE614" s="163"/>
    </row>
    <row r="615" spans="2:31">
      <c r="B615" s="1129">
        <f t="shared" si="13"/>
        <v>-1</v>
      </c>
      <c r="D615" s="1130"/>
      <c r="E615" s="1130"/>
      <c r="F615" s="1131"/>
      <c r="G615" s="1130"/>
      <c r="H615" s="1130"/>
      <c r="I615" s="1130"/>
      <c r="J615" s="1132"/>
      <c r="K615" s="1132"/>
      <c r="L615" s="1130"/>
      <c r="N615" s="1133">
        <f t="shared" si="14"/>
        <v>0</v>
      </c>
      <c r="O615" s="1134">
        <f t="shared" si="15"/>
        <v>0</v>
      </c>
      <c r="P615" s="1134">
        <f>O615/'1.5 Universal Data'!$F$35</f>
        <v>0</v>
      </c>
      <c r="R615" s="163"/>
      <c r="S615" s="163"/>
      <c r="T615" s="163"/>
      <c r="U615" s="163"/>
      <c r="V615" s="163"/>
      <c r="W615" s="163"/>
      <c r="X615" s="163"/>
      <c r="Y615" s="163"/>
      <c r="Z615" s="163"/>
      <c r="AA615" s="163"/>
      <c r="AB615" s="163"/>
      <c r="AC615" s="163"/>
      <c r="AD615" s="163"/>
      <c r="AE615" s="163"/>
    </row>
    <row r="616" spans="2:31">
      <c r="B616" s="1129">
        <f t="shared" si="13"/>
        <v>-1</v>
      </c>
      <c r="D616" s="1130"/>
      <c r="E616" s="1130"/>
      <c r="F616" s="1131"/>
      <c r="G616" s="1130"/>
      <c r="H616" s="1130"/>
      <c r="I616" s="1130"/>
      <c r="J616" s="1132"/>
      <c r="K616" s="1132"/>
      <c r="L616" s="1130"/>
      <c r="N616" s="1133">
        <f t="shared" si="14"/>
        <v>0</v>
      </c>
      <c r="O616" s="1134">
        <f t="shared" si="15"/>
        <v>0</v>
      </c>
      <c r="P616" s="1134">
        <f>O616/'1.5 Universal Data'!$F$35</f>
        <v>0</v>
      </c>
      <c r="R616" s="163"/>
      <c r="S616" s="163"/>
      <c r="T616" s="163"/>
      <c r="U616" s="163"/>
      <c r="V616" s="163"/>
      <c r="W616" s="163"/>
      <c r="X616" s="163"/>
      <c r="Y616" s="163"/>
      <c r="Z616" s="163"/>
      <c r="AA616" s="163"/>
      <c r="AB616" s="163"/>
      <c r="AC616" s="163"/>
      <c r="AD616" s="163"/>
      <c r="AE616" s="163"/>
    </row>
    <row r="617" spans="2:31">
      <c r="B617" s="1129">
        <f t="shared" si="13"/>
        <v>-1</v>
      </c>
      <c r="D617" s="1130"/>
      <c r="E617" s="1130"/>
      <c r="F617" s="1131"/>
      <c r="G617" s="1130"/>
      <c r="H617" s="1130"/>
      <c r="I617" s="1130"/>
      <c r="J617" s="1132"/>
      <c r="K617" s="1132"/>
      <c r="L617" s="1130"/>
      <c r="N617" s="1133">
        <f t="shared" si="14"/>
        <v>0</v>
      </c>
      <c r="O617" s="1134">
        <f t="shared" si="15"/>
        <v>0</v>
      </c>
      <c r="P617" s="1134">
        <f>O617/'1.5 Universal Data'!$F$35</f>
        <v>0</v>
      </c>
      <c r="R617" s="163"/>
      <c r="S617" s="163"/>
      <c r="T617" s="163"/>
      <c r="U617" s="163"/>
      <c r="V617" s="163"/>
      <c r="W617" s="163"/>
      <c r="X617" s="163"/>
      <c r="Y617" s="163"/>
      <c r="Z617" s="163"/>
      <c r="AA617" s="163"/>
      <c r="AB617" s="163"/>
      <c r="AC617" s="163"/>
      <c r="AD617" s="163"/>
      <c r="AE617" s="163"/>
    </row>
    <row r="618" spans="2:31">
      <c r="B618" s="1129">
        <f t="shared" si="13"/>
        <v>-1</v>
      </c>
      <c r="D618" s="1130"/>
      <c r="E618" s="1130"/>
      <c r="F618" s="1131"/>
      <c r="G618" s="1130"/>
      <c r="H618" s="1130"/>
      <c r="I618" s="1130"/>
      <c r="J618" s="1132"/>
      <c r="K618" s="1132"/>
      <c r="L618" s="1130"/>
      <c r="N618" s="1133">
        <f t="shared" si="14"/>
        <v>0</v>
      </c>
      <c r="O618" s="1134">
        <f t="shared" si="15"/>
        <v>0</v>
      </c>
      <c r="P618" s="1134">
        <f>O618/'1.5 Universal Data'!$F$35</f>
        <v>0</v>
      </c>
      <c r="R618" s="163"/>
      <c r="S618" s="163"/>
      <c r="T618" s="163"/>
      <c r="U618" s="163"/>
      <c r="V618" s="163"/>
      <c r="W618" s="163"/>
      <c r="X618" s="163"/>
      <c r="Y618" s="163"/>
      <c r="Z618" s="163"/>
      <c r="AA618" s="163"/>
      <c r="AB618" s="163"/>
      <c r="AC618" s="163"/>
      <c r="AD618" s="163"/>
      <c r="AE618" s="163"/>
    </row>
    <row r="619" spans="2:31">
      <c r="B619" s="1129">
        <f t="shared" si="13"/>
        <v>-1</v>
      </c>
      <c r="D619" s="1130"/>
      <c r="E619" s="1130"/>
      <c r="F619" s="1131"/>
      <c r="G619" s="1130"/>
      <c r="H619" s="1130"/>
      <c r="I619" s="1130"/>
      <c r="J619" s="1132"/>
      <c r="K619" s="1132"/>
      <c r="L619" s="1130"/>
      <c r="N619" s="1133">
        <f t="shared" si="14"/>
        <v>0</v>
      </c>
      <c r="O619" s="1134">
        <f t="shared" si="15"/>
        <v>0</v>
      </c>
      <c r="P619" s="1134">
        <f>O619/'1.5 Universal Data'!$F$35</f>
        <v>0</v>
      </c>
      <c r="R619" s="163"/>
      <c r="S619" s="163"/>
      <c r="T619" s="163"/>
      <c r="U619" s="163"/>
      <c r="V619" s="163"/>
      <c r="W619" s="163"/>
      <c r="X619" s="163"/>
      <c r="Y619" s="163"/>
      <c r="Z619" s="163"/>
      <c r="AA619" s="163"/>
      <c r="AB619" s="163"/>
      <c r="AC619" s="163"/>
      <c r="AD619" s="163"/>
      <c r="AE619" s="163"/>
    </row>
    <row r="620" spans="2:31">
      <c r="B620" s="1129">
        <f t="shared" si="13"/>
        <v>-1</v>
      </c>
      <c r="D620" s="1130"/>
      <c r="E620" s="1130"/>
      <c r="F620" s="1131"/>
      <c r="G620" s="1130"/>
      <c r="H620" s="1130"/>
      <c r="I620" s="1130"/>
      <c r="J620" s="1132"/>
      <c r="K620" s="1132"/>
      <c r="L620" s="1130"/>
      <c r="N620" s="1133">
        <f t="shared" si="14"/>
        <v>0</v>
      </c>
      <c r="O620" s="1134">
        <f t="shared" si="15"/>
        <v>0</v>
      </c>
      <c r="P620" s="1134">
        <f>O620/'1.5 Universal Data'!$F$35</f>
        <v>0</v>
      </c>
      <c r="R620" s="163"/>
      <c r="S620" s="163"/>
      <c r="T620" s="163"/>
      <c r="U620" s="163"/>
      <c r="V620" s="163"/>
      <c r="W620" s="163"/>
      <c r="X620" s="163"/>
      <c r="Y620" s="163"/>
      <c r="Z620" s="163"/>
      <c r="AA620" s="163"/>
      <c r="AB620" s="163"/>
      <c r="AC620" s="163"/>
      <c r="AD620" s="163"/>
      <c r="AE620" s="163"/>
    </row>
    <row r="621" spans="2:31">
      <c r="B621" s="1129">
        <f t="shared" si="13"/>
        <v>-1</v>
      </c>
      <c r="D621" s="1130"/>
      <c r="E621" s="1130"/>
      <c r="F621" s="1131"/>
      <c r="G621" s="1130"/>
      <c r="H621" s="1130"/>
      <c r="I621" s="1130"/>
      <c r="J621" s="1132"/>
      <c r="K621" s="1132"/>
      <c r="L621" s="1130"/>
      <c r="N621" s="1133">
        <f t="shared" si="14"/>
        <v>0</v>
      </c>
      <c r="O621" s="1134">
        <f t="shared" si="15"/>
        <v>0</v>
      </c>
      <c r="P621" s="1134">
        <f>O621/'1.5 Universal Data'!$F$35</f>
        <v>0</v>
      </c>
      <c r="R621" s="163"/>
      <c r="S621" s="163"/>
      <c r="T621" s="163"/>
      <c r="U621" s="163"/>
      <c r="V621" s="163"/>
      <c r="W621" s="163"/>
      <c r="X621" s="163"/>
      <c r="Y621" s="163"/>
      <c r="Z621" s="163"/>
      <c r="AA621" s="163"/>
      <c r="AB621" s="163"/>
      <c r="AC621" s="163"/>
      <c r="AD621" s="163"/>
      <c r="AE621" s="163"/>
    </row>
    <row r="622" spans="2:31">
      <c r="B622" s="1129">
        <f t="shared" si="13"/>
        <v>-1</v>
      </c>
      <c r="D622" s="1130"/>
      <c r="E622" s="1130"/>
      <c r="F622" s="1131"/>
      <c r="G622" s="1130"/>
      <c r="H622" s="1130"/>
      <c r="I622" s="1130"/>
      <c r="J622" s="1132"/>
      <c r="K622" s="1132"/>
      <c r="L622" s="1130"/>
      <c r="N622" s="1133">
        <f t="shared" si="14"/>
        <v>0</v>
      </c>
      <c r="O622" s="1134">
        <f t="shared" si="15"/>
        <v>0</v>
      </c>
      <c r="P622" s="1134">
        <f>O622/'1.5 Universal Data'!$F$35</f>
        <v>0</v>
      </c>
      <c r="R622" s="163"/>
      <c r="S622" s="163"/>
      <c r="T622" s="163"/>
      <c r="U622" s="163"/>
      <c r="V622" s="163"/>
      <c r="W622" s="163"/>
      <c r="X622" s="163"/>
      <c r="Y622" s="163"/>
      <c r="Z622" s="163"/>
      <c r="AA622" s="163"/>
      <c r="AB622" s="163"/>
      <c r="AC622" s="163"/>
      <c r="AD622" s="163"/>
      <c r="AE622" s="163"/>
    </row>
    <row r="623" spans="2:31">
      <c r="B623" s="1129">
        <f t="shared" si="13"/>
        <v>-1</v>
      </c>
      <c r="D623" s="1130"/>
      <c r="E623" s="1130"/>
      <c r="F623" s="1131"/>
      <c r="G623" s="1130"/>
      <c r="H623" s="1130"/>
      <c r="I623" s="1130"/>
      <c r="J623" s="1132"/>
      <c r="K623" s="1132"/>
      <c r="L623" s="1130"/>
      <c r="N623" s="1133">
        <f t="shared" si="14"/>
        <v>0</v>
      </c>
      <c r="O623" s="1134">
        <f t="shared" si="15"/>
        <v>0</v>
      </c>
      <c r="P623" s="1134">
        <f>O623/'1.5 Universal Data'!$F$35</f>
        <v>0</v>
      </c>
      <c r="R623" s="163"/>
      <c r="S623" s="163"/>
      <c r="T623" s="163"/>
      <c r="U623" s="163"/>
      <c r="V623" s="163"/>
      <c r="W623" s="163"/>
      <c r="X623" s="163"/>
      <c r="Y623" s="163"/>
      <c r="Z623" s="163"/>
      <c r="AA623" s="163"/>
      <c r="AB623" s="163"/>
      <c r="AC623" s="163"/>
      <c r="AD623" s="163"/>
      <c r="AE623" s="163"/>
    </row>
    <row r="624" spans="2:31">
      <c r="B624" s="1129">
        <f t="shared" si="13"/>
        <v>-1</v>
      </c>
      <c r="D624" s="1130"/>
      <c r="E624" s="1130"/>
      <c r="F624" s="1131"/>
      <c r="G624" s="1130"/>
      <c r="H624" s="1130"/>
      <c r="I624" s="1130"/>
      <c r="J624" s="1132"/>
      <c r="K624" s="1132"/>
      <c r="L624" s="1130"/>
      <c r="N624" s="1133">
        <f t="shared" si="14"/>
        <v>0</v>
      </c>
      <c r="O624" s="1134">
        <f t="shared" si="15"/>
        <v>0</v>
      </c>
      <c r="P624" s="1134">
        <f>O624/'1.5 Universal Data'!$F$35</f>
        <v>0</v>
      </c>
      <c r="R624" s="163"/>
      <c r="S624" s="163"/>
      <c r="T624" s="163"/>
      <c r="U624" s="163"/>
      <c r="V624" s="163"/>
      <c r="W624" s="163"/>
      <c r="X624" s="163"/>
      <c r="Y624" s="163"/>
      <c r="Z624" s="163"/>
      <c r="AA624" s="163"/>
      <c r="AB624" s="163"/>
      <c r="AC624" s="163"/>
      <c r="AD624" s="163"/>
      <c r="AE624" s="163"/>
    </row>
    <row r="625" spans="2:31">
      <c r="B625" s="1129">
        <f t="shared" si="13"/>
        <v>-1</v>
      </c>
      <c r="D625" s="1130"/>
      <c r="E625" s="1130"/>
      <c r="F625" s="1131"/>
      <c r="G625" s="1130"/>
      <c r="H625" s="1130"/>
      <c r="I625" s="1130"/>
      <c r="J625" s="1132"/>
      <c r="K625" s="1132"/>
      <c r="L625" s="1130"/>
      <c r="N625" s="1133">
        <f t="shared" si="14"/>
        <v>0</v>
      </c>
      <c r="O625" s="1134">
        <f t="shared" si="15"/>
        <v>0</v>
      </c>
      <c r="P625" s="1134">
        <f>O625/'1.5 Universal Data'!$F$35</f>
        <v>0</v>
      </c>
      <c r="R625" s="163"/>
      <c r="S625" s="163"/>
      <c r="T625" s="163"/>
      <c r="U625" s="163"/>
      <c r="V625" s="163"/>
      <c r="W625" s="163"/>
      <c r="X625" s="163"/>
      <c r="Y625" s="163"/>
      <c r="Z625" s="163"/>
      <c r="AA625" s="163"/>
      <c r="AB625" s="163"/>
      <c r="AC625" s="163"/>
      <c r="AD625" s="163"/>
      <c r="AE625" s="163"/>
    </row>
    <row r="626" spans="2:31">
      <c r="B626" s="1129">
        <f t="shared" si="13"/>
        <v>-1</v>
      </c>
      <c r="D626" s="1130"/>
      <c r="E626" s="1130"/>
      <c r="F626" s="1131"/>
      <c r="G626" s="1130"/>
      <c r="H626" s="1130"/>
      <c r="I626" s="1130"/>
      <c r="J626" s="1132"/>
      <c r="K626" s="1132"/>
      <c r="L626" s="1130"/>
      <c r="N626" s="1133">
        <f t="shared" si="14"/>
        <v>0</v>
      </c>
      <c r="O626" s="1134">
        <f t="shared" si="15"/>
        <v>0</v>
      </c>
      <c r="P626" s="1134">
        <f>O626/'1.5 Universal Data'!$F$35</f>
        <v>0</v>
      </c>
      <c r="R626" s="163"/>
      <c r="S626" s="163"/>
      <c r="T626" s="163"/>
      <c r="U626" s="163"/>
      <c r="V626" s="163"/>
      <c r="W626" s="163"/>
      <c r="X626" s="163"/>
      <c r="Y626" s="163"/>
      <c r="Z626" s="163"/>
      <c r="AA626" s="163"/>
      <c r="AB626" s="163"/>
      <c r="AC626" s="163"/>
      <c r="AD626" s="163"/>
      <c r="AE626" s="163"/>
    </row>
    <row r="627" spans="2:31">
      <c r="B627" s="1129">
        <f t="shared" si="13"/>
        <v>-1</v>
      </c>
      <c r="D627" s="1130"/>
      <c r="E627" s="1130"/>
      <c r="F627" s="1131"/>
      <c r="G627" s="1130"/>
      <c r="H627" s="1130"/>
      <c r="I627" s="1130"/>
      <c r="J627" s="1132"/>
      <c r="K627" s="1132"/>
      <c r="L627" s="1130"/>
      <c r="N627" s="1133">
        <f t="shared" si="14"/>
        <v>0</v>
      </c>
      <c r="O627" s="1134">
        <f t="shared" si="15"/>
        <v>0</v>
      </c>
      <c r="P627" s="1134">
        <f>O627/'1.5 Universal Data'!$F$35</f>
        <v>0</v>
      </c>
      <c r="R627" s="163"/>
      <c r="S627" s="163"/>
      <c r="T627" s="163"/>
      <c r="U627" s="163"/>
      <c r="V627" s="163"/>
      <c r="W627" s="163"/>
      <c r="X627" s="163"/>
      <c r="Y627" s="163"/>
      <c r="Z627" s="163"/>
      <c r="AA627" s="163"/>
      <c r="AB627" s="163"/>
      <c r="AC627" s="163"/>
      <c r="AD627" s="163"/>
      <c r="AE627" s="163"/>
    </row>
    <row r="628" spans="2:31">
      <c r="B628" s="1129">
        <f t="shared" si="13"/>
        <v>-1</v>
      </c>
      <c r="D628" s="1130"/>
      <c r="E628" s="1130"/>
      <c r="F628" s="1131"/>
      <c r="G628" s="1130"/>
      <c r="H628" s="1130"/>
      <c r="I628" s="1130"/>
      <c r="J628" s="1132"/>
      <c r="K628" s="1132"/>
      <c r="L628" s="1130"/>
      <c r="N628" s="1133">
        <f t="shared" si="14"/>
        <v>0</v>
      </c>
      <c r="O628" s="1134">
        <f t="shared" si="15"/>
        <v>0</v>
      </c>
      <c r="P628" s="1134">
        <f>O628/'1.5 Universal Data'!$F$35</f>
        <v>0</v>
      </c>
      <c r="R628" s="163"/>
      <c r="S628" s="163"/>
      <c r="T628" s="163"/>
      <c r="U628" s="163"/>
      <c r="V628" s="163"/>
      <c r="W628" s="163"/>
      <c r="X628" s="163"/>
      <c r="Y628" s="163"/>
      <c r="Z628" s="163"/>
      <c r="AA628" s="163"/>
      <c r="AB628" s="163"/>
      <c r="AC628" s="163"/>
      <c r="AD628" s="163"/>
      <c r="AE628" s="163"/>
    </row>
    <row r="629" spans="2:31">
      <c r="B629" s="1129">
        <f t="shared" si="13"/>
        <v>-1</v>
      </c>
      <c r="D629" s="1130"/>
      <c r="E629" s="1130"/>
      <c r="F629" s="1131"/>
      <c r="G629" s="1130"/>
      <c r="H629" s="1130"/>
      <c r="I629" s="1130"/>
      <c r="J629" s="1132"/>
      <c r="K629" s="1132"/>
      <c r="L629" s="1130"/>
      <c r="N629" s="1133">
        <f t="shared" si="14"/>
        <v>0</v>
      </c>
      <c r="O629" s="1134">
        <f t="shared" si="15"/>
        <v>0</v>
      </c>
      <c r="P629" s="1134">
        <f>O629/'1.5 Universal Data'!$F$35</f>
        <v>0</v>
      </c>
      <c r="R629" s="163"/>
      <c r="S629" s="163"/>
      <c r="T629" s="163"/>
      <c r="U629" s="163"/>
      <c r="V629" s="163"/>
      <c r="W629" s="163"/>
      <c r="X629" s="163"/>
      <c r="Y629" s="163"/>
      <c r="Z629" s="163"/>
      <c r="AA629" s="163"/>
      <c r="AB629" s="163"/>
      <c r="AC629" s="163"/>
      <c r="AD629" s="163"/>
      <c r="AE629" s="163"/>
    </row>
    <row r="630" spans="2:31">
      <c r="B630" s="1129">
        <f t="shared" si="13"/>
        <v>-1</v>
      </c>
      <c r="D630" s="1130"/>
      <c r="E630" s="1130"/>
      <c r="F630" s="1131"/>
      <c r="G630" s="1130"/>
      <c r="H630" s="1130"/>
      <c r="I630" s="1130"/>
      <c r="J630" s="1132"/>
      <c r="K630" s="1132"/>
      <c r="L630" s="1130"/>
      <c r="N630" s="1133">
        <f t="shared" si="14"/>
        <v>0</v>
      </c>
      <c r="O630" s="1134">
        <f t="shared" si="15"/>
        <v>0</v>
      </c>
      <c r="P630" s="1134">
        <f>O630/'1.5 Universal Data'!$F$35</f>
        <v>0</v>
      </c>
      <c r="R630" s="163"/>
      <c r="S630" s="163"/>
      <c r="T630" s="163"/>
      <c r="U630" s="163"/>
      <c r="V630" s="163"/>
      <c r="W630" s="163"/>
      <c r="X630" s="163"/>
      <c r="Y630" s="163"/>
      <c r="Z630" s="163"/>
      <c r="AA630" s="163"/>
      <c r="AB630" s="163"/>
      <c r="AC630" s="163"/>
      <c r="AD630" s="163"/>
      <c r="AE630" s="163"/>
    </row>
    <row r="631" spans="2:31">
      <c r="B631" s="1129">
        <f t="shared" si="13"/>
        <v>-1</v>
      </c>
      <c r="D631" s="1130"/>
      <c r="E631" s="1130"/>
      <c r="F631" s="1131"/>
      <c r="G631" s="1130"/>
      <c r="H631" s="1130"/>
      <c r="I631" s="1130"/>
      <c r="J631" s="1132"/>
      <c r="K631" s="1132"/>
      <c r="L631" s="1130"/>
      <c r="N631" s="1133">
        <f t="shared" si="14"/>
        <v>0</v>
      </c>
      <c r="O631" s="1134">
        <f t="shared" si="15"/>
        <v>0</v>
      </c>
      <c r="P631" s="1134">
        <f>O631/'1.5 Universal Data'!$F$35</f>
        <v>0</v>
      </c>
      <c r="R631" s="163"/>
      <c r="S631" s="163"/>
      <c r="T631" s="163"/>
      <c r="U631" s="163"/>
      <c r="V631" s="163"/>
      <c r="W631" s="163"/>
      <c r="X631" s="163"/>
      <c r="Y631" s="163"/>
      <c r="Z631" s="163"/>
      <c r="AA631" s="163"/>
      <c r="AB631" s="163"/>
      <c r="AC631" s="163"/>
      <c r="AD631" s="163"/>
      <c r="AE631" s="163"/>
    </row>
    <row r="632" spans="2:31">
      <c r="B632" s="1129">
        <f t="shared" si="13"/>
        <v>-1</v>
      </c>
      <c r="D632" s="1130"/>
      <c r="E632" s="1130"/>
      <c r="F632" s="1131"/>
      <c r="G632" s="1130"/>
      <c r="H632" s="1130"/>
      <c r="I632" s="1130"/>
      <c r="J632" s="1132"/>
      <c r="K632" s="1132"/>
      <c r="L632" s="1130"/>
      <c r="N632" s="1133">
        <f t="shared" si="14"/>
        <v>0</v>
      </c>
      <c r="O632" s="1134">
        <f t="shared" si="15"/>
        <v>0</v>
      </c>
      <c r="P632" s="1134">
        <f>O632/'1.5 Universal Data'!$F$35</f>
        <v>0</v>
      </c>
      <c r="R632" s="163"/>
      <c r="S632" s="163"/>
      <c r="T632" s="163"/>
      <c r="U632" s="163"/>
      <c r="V632" s="163"/>
      <c r="W632" s="163"/>
      <c r="X632" s="163"/>
      <c r="Y632" s="163"/>
      <c r="Z632" s="163"/>
      <c r="AA632" s="163"/>
      <c r="AB632" s="163"/>
      <c r="AC632" s="163"/>
      <c r="AD632" s="163"/>
      <c r="AE632" s="163"/>
    </row>
    <row r="633" spans="2:31">
      <c r="B633" s="1129">
        <f t="shared" si="13"/>
        <v>-1</v>
      </c>
      <c r="D633" s="1130"/>
      <c r="E633" s="1130"/>
      <c r="F633" s="1131"/>
      <c r="G633" s="1130"/>
      <c r="H633" s="1130"/>
      <c r="I633" s="1130"/>
      <c r="J633" s="1132"/>
      <c r="K633" s="1132"/>
      <c r="L633" s="1130"/>
      <c r="N633" s="1133">
        <f t="shared" si="14"/>
        <v>0</v>
      </c>
      <c r="O633" s="1134">
        <f t="shared" si="15"/>
        <v>0</v>
      </c>
      <c r="P633" s="1134">
        <f>O633/'1.5 Universal Data'!$F$35</f>
        <v>0</v>
      </c>
      <c r="R633" s="163"/>
      <c r="S633" s="163"/>
      <c r="T633" s="163"/>
      <c r="U633" s="163"/>
      <c r="V633" s="163"/>
      <c r="W633" s="163"/>
      <c r="X633" s="163"/>
      <c r="Y633" s="163"/>
      <c r="Z633" s="163"/>
      <c r="AA633" s="163"/>
      <c r="AB633" s="163"/>
      <c r="AC633" s="163"/>
      <c r="AD633" s="163"/>
      <c r="AE633" s="163"/>
    </row>
    <row r="634" spans="2:31">
      <c r="B634" s="1129">
        <f t="shared" si="13"/>
        <v>-1</v>
      </c>
      <c r="D634" s="1130"/>
      <c r="E634" s="1130"/>
      <c r="F634" s="1131"/>
      <c r="G634" s="1130"/>
      <c r="H634" s="1130"/>
      <c r="I634" s="1130"/>
      <c r="J634" s="1132"/>
      <c r="K634" s="1132"/>
      <c r="L634" s="1130"/>
      <c r="N634" s="1133">
        <f t="shared" si="14"/>
        <v>0</v>
      </c>
      <c r="O634" s="1134">
        <f t="shared" si="15"/>
        <v>0</v>
      </c>
      <c r="P634" s="1134">
        <f>O634/'1.5 Universal Data'!$F$35</f>
        <v>0</v>
      </c>
      <c r="R634" s="163"/>
      <c r="S634" s="163"/>
      <c r="T634" s="163"/>
      <c r="U634" s="163"/>
      <c r="V634" s="163"/>
      <c r="W634" s="163"/>
      <c r="X634" s="163"/>
      <c r="Y634" s="163"/>
      <c r="Z634" s="163"/>
      <c r="AA634" s="163"/>
      <c r="AB634" s="163"/>
      <c r="AC634" s="163"/>
      <c r="AD634" s="163"/>
      <c r="AE634" s="163"/>
    </row>
    <row r="635" spans="2:31">
      <c r="B635" s="1129">
        <f t="shared" si="13"/>
        <v>-1</v>
      </c>
      <c r="D635" s="1130"/>
      <c r="E635" s="1130"/>
      <c r="F635" s="1131"/>
      <c r="G635" s="1130"/>
      <c r="H635" s="1130"/>
      <c r="I635" s="1130"/>
      <c r="J635" s="1132"/>
      <c r="K635" s="1132"/>
      <c r="L635" s="1130"/>
      <c r="N635" s="1133">
        <f t="shared" si="14"/>
        <v>0</v>
      </c>
      <c r="O635" s="1134">
        <f t="shared" si="15"/>
        <v>0</v>
      </c>
      <c r="P635" s="1134">
        <f>O635/'1.5 Universal Data'!$F$35</f>
        <v>0</v>
      </c>
      <c r="R635" s="163"/>
      <c r="S635" s="163"/>
      <c r="T635" s="163"/>
      <c r="U635" s="163"/>
      <c r="V635" s="163"/>
      <c r="W635" s="163"/>
      <c r="X635" s="163"/>
      <c r="Y635" s="163"/>
      <c r="Z635" s="163"/>
      <c r="AA635" s="163"/>
      <c r="AB635" s="163"/>
      <c r="AC635" s="163"/>
      <c r="AD635" s="163"/>
      <c r="AE635" s="163"/>
    </row>
    <row r="636" spans="2:31">
      <c r="B636" s="1129">
        <f t="shared" si="13"/>
        <v>-1</v>
      </c>
      <c r="D636" s="1130"/>
      <c r="E636" s="1130"/>
      <c r="F636" s="1131"/>
      <c r="G636" s="1130"/>
      <c r="H636" s="1130"/>
      <c r="I636" s="1130"/>
      <c r="J636" s="1132"/>
      <c r="K636" s="1132"/>
      <c r="L636" s="1130"/>
      <c r="N636" s="1133">
        <f t="shared" si="14"/>
        <v>0</v>
      </c>
      <c r="O636" s="1134">
        <f t="shared" si="15"/>
        <v>0</v>
      </c>
      <c r="P636" s="1134">
        <f>O636/'1.5 Universal Data'!$F$35</f>
        <v>0</v>
      </c>
      <c r="R636" s="163"/>
      <c r="S636" s="163"/>
      <c r="T636" s="163"/>
      <c r="U636" s="163"/>
      <c r="V636" s="163"/>
      <c r="W636" s="163"/>
      <c r="X636" s="163"/>
      <c r="Y636" s="163"/>
      <c r="Z636" s="163"/>
      <c r="AA636" s="163"/>
      <c r="AB636" s="163"/>
      <c r="AC636" s="163"/>
      <c r="AD636" s="163"/>
      <c r="AE636" s="163"/>
    </row>
    <row r="637" spans="2:31">
      <c r="B637" s="1129">
        <f t="shared" si="13"/>
        <v>-1</v>
      </c>
      <c r="D637" s="1130"/>
      <c r="E637" s="1130"/>
      <c r="F637" s="1131"/>
      <c r="G637" s="1130"/>
      <c r="H637" s="1130"/>
      <c r="I637" s="1130"/>
      <c r="J637" s="1132"/>
      <c r="K637" s="1132"/>
      <c r="L637" s="1130"/>
      <c r="N637" s="1133">
        <f t="shared" si="14"/>
        <v>0</v>
      </c>
      <c r="O637" s="1134">
        <f t="shared" si="15"/>
        <v>0</v>
      </c>
      <c r="P637" s="1134">
        <f>O637/'1.5 Universal Data'!$F$35</f>
        <v>0</v>
      </c>
      <c r="R637" s="163"/>
      <c r="S637" s="163"/>
      <c r="T637" s="163"/>
      <c r="U637" s="163"/>
      <c r="V637" s="163"/>
      <c r="W637" s="163"/>
      <c r="X637" s="163"/>
      <c r="Y637" s="163"/>
      <c r="Z637" s="163"/>
      <c r="AA637" s="163"/>
      <c r="AB637" s="163"/>
      <c r="AC637" s="163"/>
      <c r="AD637" s="163"/>
      <c r="AE637" s="163"/>
    </row>
    <row r="638" spans="2:31">
      <c r="B638" s="1129">
        <f t="shared" si="13"/>
        <v>-1</v>
      </c>
      <c r="D638" s="1130"/>
      <c r="E638" s="1130"/>
      <c r="F638" s="1131"/>
      <c r="G638" s="1130"/>
      <c r="H638" s="1130"/>
      <c r="I638" s="1130"/>
      <c r="J638" s="1132"/>
      <c r="K638" s="1132"/>
      <c r="L638" s="1130"/>
      <c r="N638" s="1133">
        <f t="shared" si="14"/>
        <v>0</v>
      </c>
      <c r="O638" s="1134">
        <f t="shared" si="15"/>
        <v>0</v>
      </c>
      <c r="P638" s="1134">
        <f>O638/'1.5 Universal Data'!$F$35</f>
        <v>0</v>
      </c>
      <c r="R638" s="163"/>
      <c r="S638" s="163"/>
      <c r="T638" s="163"/>
      <c r="U638" s="163"/>
      <c r="V638" s="163"/>
      <c r="W638" s="163"/>
      <c r="X638" s="163"/>
      <c r="Y638" s="163"/>
      <c r="Z638" s="163"/>
      <c r="AA638" s="163"/>
      <c r="AB638" s="163"/>
      <c r="AC638" s="163"/>
      <c r="AD638" s="163"/>
      <c r="AE638" s="163"/>
    </row>
    <row r="639" spans="2:31">
      <c r="B639" s="1129">
        <f t="shared" si="13"/>
        <v>-1</v>
      </c>
      <c r="D639" s="1130"/>
      <c r="E639" s="1130"/>
      <c r="F639" s="1131"/>
      <c r="G639" s="1130"/>
      <c r="H639" s="1130"/>
      <c r="I639" s="1130"/>
      <c r="J639" s="1132"/>
      <c r="K639" s="1132"/>
      <c r="L639" s="1130"/>
      <c r="N639" s="1133">
        <f t="shared" si="14"/>
        <v>0</v>
      </c>
      <c r="O639" s="1134">
        <f t="shared" si="15"/>
        <v>0</v>
      </c>
      <c r="P639" s="1134">
        <f>O639/'1.5 Universal Data'!$F$35</f>
        <v>0</v>
      </c>
      <c r="R639" s="163"/>
      <c r="S639" s="163"/>
      <c r="T639" s="163"/>
      <c r="U639" s="163"/>
      <c r="V639" s="163"/>
      <c r="W639" s="163"/>
      <c r="X639" s="163"/>
      <c r="Y639" s="163"/>
      <c r="Z639" s="163"/>
      <c r="AA639" s="163"/>
      <c r="AB639" s="163"/>
      <c r="AC639" s="163"/>
      <c r="AD639" s="163"/>
      <c r="AE639" s="163"/>
    </row>
    <row r="640" spans="2:31">
      <c r="B640" s="1129">
        <f t="shared" si="13"/>
        <v>-1</v>
      </c>
      <c r="D640" s="1130"/>
      <c r="E640" s="1130"/>
      <c r="F640" s="1131"/>
      <c r="G640" s="1130"/>
      <c r="H640" s="1130"/>
      <c r="I640" s="1130"/>
      <c r="J640" s="1132"/>
      <c r="K640" s="1132"/>
      <c r="L640" s="1130"/>
      <c r="N640" s="1133">
        <f t="shared" si="14"/>
        <v>0</v>
      </c>
      <c r="O640" s="1134">
        <f t="shared" si="15"/>
        <v>0</v>
      </c>
      <c r="P640" s="1134">
        <f>O640/'1.5 Universal Data'!$F$35</f>
        <v>0</v>
      </c>
      <c r="R640" s="163"/>
      <c r="S640" s="163"/>
      <c r="T640" s="163"/>
      <c r="U640" s="163"/>
      <c r="V640" s="163"/>
      <c r="W640" s="163"/>
      <c r="X640" s="163"/>
      <c r="Y640" s="163"/>
      <c r="Z640" s="163"/>
      <c r="AA640" s="163"/>
      <c r="AB640" s="163"/>
      <c r="AC640" s="163"/>
      <c r="AD640" s="163"/>
      <c r="AE640" s="163"/>
    </row>
    <row r="641" spans="2:31">
      <c r="B641" s="1129">
        <f t="shared" si="13"/>
        <v>-1</v>
      </c>
      <c r="D641" s="1130"/>
      <c r="E641" s="1130"/>
      <c r="F641" s="1131"/>
      <c r="G641" s="1130"/>
      <c r="H641" s="1130"/>
      <c r="I641" s="1130"/>
      <c r="J641" s="1132"/>
      <c r="K641" s="1132"/>
      <c r="L641" s="1130"/>
      <c r="N641" s="1133">
        <f t="shared" si="14"/>
        <v>0</v>
      </c>
      <c r="O641" s="1134">
        <f t="shared" si="15"/>
        <v>0</v>
      </c>
      <c r="P641" s="1134">
        <f>O641/'1.5 Universal Data'!$F$35</f>
        <v>0</v>
      </c>
      <c r="R641" s="163"/>
      <c r="S641" s="163"/>
      <c r="T641" s="163"/>
      <c r="U641" s="163"/>
      <c r="V641" s="163"/>
      <c r="W641" s="163"/>
      <c r="X641" s="163"/>
      <c r="Y641" s="163"/>
      <c r="Z641" s="163"/>
      <c r="AA641" s="163"/>
      <c r="AB641" s="163"/>
      <c r="AC641" s="163"/>
      <c r="AD641" s="163"/>
      <c r="AE641" s="163"/>
    </row>
    <row r="642" spans="2:31">
      <c r="B642" s="1129">
        <f t="shared" si="13"/>
        <v>-1</v>
      </c>
      <c r="D642" s="1130"/>
      <c r="E642" s="1130"/>
      <c r="F642" s="1131"/>
      <c r="G642" s="1130"/>
      <c r="H642" s="1130"/>
      <c r="I642" s="1130"/>
      <c r="J642" s="1132"/>
      <c r="K642" s="1132"/>
      <c r="L642" s="1130"/>
      <c r="N642" s="1133">
        <f t="shared" si="14"/>
        <v>0</v>
      </c>
      <c r="O642" s="1134">
        <f t="shared" si="15"/>
        <v>0</v>
      </c>
      <c r="P642" s="1134">
        <f>O642/'1.5 Universal Data'!$F$35</f>
        <v>0</v>
      </c>
      <c r="R642" s="163"/>
      <c r="S642" s="163"/>
      <c r="T642" s="163"/>
      <c r="U642" s="163"/>
      <c r="V642" s="163"/>
      <c r="W642" s="163"/>
      <c r="X642" s="163"/>
      <c r="Y642" s="163"/>
      <c r="Z642" s="163"/>
      <c r="AA642" s="163"/>
      <c r="AB642" s="163"/>
      <c r="AC642" s="163"/>
      <c r="AD642" s="163"/>
      <c r="AE642" s="163"/>
    </row>
    <row r="643" spans="2:31">
      <c r="B643" s="1129">
        <f t="shared" si="13"/>
        <v>-1</v>
      </c>
      <c r="D643" s="1130"/>
      <c r="E643" s="1130"/>
      <c r="F643" s="1131"/>
      <c r="G643" s="1130"/>
      <c r="H643" s="1130"/>
      <c r="I643" s="1130"/>
      <c r="J643" s="1132"/>
      <c r="K643" s="1132"/>
      <c r="L643" s="1130"/>
      <c r="N643" s="1133">
        <f t="shared" si="14"/>
        <v>0</v>
      </c>
      <c r="O643" s="1134">
        <f t="shared" si="15"/>
        <v>0</v>
      </c>
      <c r="P643" s="1134">
        <f>O643/'1.5 Universal Data'!$F$35</f>
        <v>0</v>
      </c>
      <c r="R643" s="163"/>
      <c r="S643" s="163"/>
      <c r="T643" s="163"/>
      <c r="U643" s="163"/>
      <c r="V643" s="163"/>
      <c r="W643" s="163"/>
      <c r="X643" s="163"/>
      <c r="Y643" s="163"/>
      <c r="Z643" s="163"/>
      <c r="AA643" s="163"/>
      <c r="AB643" s="163"/>
      <c r="AC643" s="163"/>
      <c r="AD643" s="163"/>
      <c r="AE643" s="163"/>
    </row>
    <row r="644" spans="2:31">
      <c r="B644" s="1129">
        <f t="shared" si="13"/>
        <v>-1</v>
      </c>
      <c r="D644" s="1130"/>
      <c r="E644" s="1130"/>
      <c r="F644" s="1131"/>
      <c r="G644" s="1130"/>
      <c r="H644" s="1130"/>
      <c r="I644" s="1130"/>
      <c r="J644" s="1132"/>
      <c r="K644" s="1132"/>
      <c r="L644" s="1130"/>
      <c r="N644" s="1133">
        <f t="shared" si="14"/>
        <v>0</v>
      </c>
      <c r="O644" s="1134">
        <f t="shared" si="15"/>
        <v>0</v>
      </c>
      <c r="P644" s="1134">
        <f>O644/'1.5 Universal Data'!$F$35</f>
        <v>0</v>
      </c>
      <c r="R644" s="163"/>
      <c r="S644" s="163"/>
      <c r="T644" s="163"/>
      <c r="U644" s="163"/>
      <c r="V644" s="163"/>
      <c r="W644" s="163"/>
      <c r="X644" s="163"/>
      <c r="Y644" s="163"/>
      <c r="Z644" s="163"/>
      <c r="AA644" s="163"/>
      <c r="AB644" s="163"/>
      <c r="AC644" s="163"/>
      <c r="AD644" s="163"/>
      <c r="AE644" s="163"/>
    </row>
    <row r="645" spans="2:31">
      <c r="B645" s="1129">
        <f t="shared" si="13"/>
        <v>-1</v>
      </c>
      <c r="D645" s="1130"/>
      <c r="E645" s="1130"/>
      <c r="F645" s="1131"/>
      <c r="G645" s="1130"/>
      <c r="H645" s="1130"/>
      <c r="I645" s="1130"/>
      <c r="J645" s="1132"/>
      <c r="K645" s="1132"/>
      <c r="L645" s="1130"/>
      <c r="N645" s="1133">
        <f t="shared" si="14"/>
        <v>0</v>
      </c>
      <c r="O645" s="1134">
        <f t="shared" si="15"/>
        <v>0</v>
      </c>
      <c r="P645" s="1134">
        <f>O645/'1.5 Universal Data'!$F$35</f>
        <v>0</v>
      </c>
      <c r="R645" s="163"/>
      <c r="S645" s="163"/>
      <c r="T645" s="163"/>
      <c r="U645" s="163"/>
      <c r="V645" s="163"/>
      <c r="W645" s="163"/>
      <c r="X645" s="163"/>
      <c r="Y645" s="163"/>
      <c r="Z645" s="163"/>
      <c r="AA645" s="163"/>
      <c r="AB645" s="163"/>
      <c r="AC645" s="163"/>
      <c r="AD645" s="163"/>
      <c r="AE645" s="163"/>
    </row>
    <row r="646" spans="2:31">
      <c r="B646" s="1129">
        <f t="shared" si="13"/>
        <v>-1</v>
      </c>
      <c r="D646" s="1130"/>
      <c r="E646" s="1130"/>
      <c r="F646" s="1131"/>
      <c r="G646" s="1130"/>
      <c r="H646" s="1130"/>
      <c r="I646" s="1130"/>
      <c r="J646" s="1132"/>
      <c r="K646" s="1132"/>
      <c r="L646" s="1130"/>
      <c r="N646" s="1133">
        <f t="shared" si="14"/>
        <v>0</v>
      </c>
      <c r="O646" s="1134">
        <f t="shared" si="15"/>
        <v>0</v>
      </c>
      <c r="P646" s="1134">
        <f>O646/'1.5 Universal Data'!$F$35</f>
        <v>0</v>
      </c>
      <c r="R646" s="163"/>
      <c r="S646" s="163"/>
      <c r="T646" s="163"/>
      <c r="U646" s="163"/>
      <c r="V646" s="163"/>
      <c r="W646" s="163"/>
      <c r="X646" s="163"/>
      <c r="Y646" s="163"/>
      <c r="Z646" s="163"/>
      <c r="AA646" s="163"/>
      <c r="AB646" s="163"/>
      <c r="AC646" s="163"/>
      <c r="AD646" s="163"/>
      <c r="AE646" s="163"/>
    </row>
    <row r="647" spans="2:31">
      <c r="B647" s="1129">
        <f t="shared" si="13"/>
        <v>-1</v>
      </c>
      <c r="D647" s="1130"/>
      <c r="E647" s="1130"/>
      <c r="F647" s="1131"/>
      <c r="G647" s="1130"/>
      <c r="H647" s="1130"/>
      <c r="I647" s="1130"/>
      <c r="J647" s="1132"/>
      <c r="K647" s="1132"/>
      <c r="L647" s="1130"/>
      <c r="N647" s="1133">
        <f t="shared" si="14"/>
        <v>0</v>
      </c>
      <c r="O647" s="1134">
        <f t="shared" si="15"/>
        <v>0</v>
      </c>
      <c r="P647" s="1134">
        <f>O647/'1.5 Universal Data'!$F$35</f>
        <v>0</v>
      </c>
      <c r="R647" s="163"/>
      <c r="S647" s="163"/>
      <c r="T647" s="163"/>
      <c r="U647" s="163"/>
      <c r="V647" s="163"/>
      <c r="W647" s="163"/>
      <c r="X647" s="163"/>
      <c r="Y647" s="163"/>
      <c r="Z647" s="163"/>
      <c r="AA647" s="163"/>
      <c r="AB647" s="163"/>
      <c r="AC647" s="163"/>
      <c r="AD647" s="163"/>
      <c r="AE647" s="163"/>
    </row>
    <row r="648" spans="2:31">
      <c r="B648" s="1129">
        <f t="shared" si="13"/>
        <v>-1</v>
      </c>
      <c r="D648" s="1130"/>
      <c r="E648" s="1130"/>
      <c r="F648" s="1131"/>
      <c r="G648" s="1130"/>
      <c r="H648" s="1130"/>
      <c r="I648" s="1130"/>
      <c r="J648" s="1132"/>
      <c r="K648" s="1132"/>
      <c r="L648" s="1130"/>
      <c r="N648" s="1133">
        <f t="shared" si="14"/>
        <v>0</v>
      </c>
      <c r="O648" s="1134">
        <f t="shared" si="15"/>
        <v>0</v>
      </c>
      <c r="P648" s="1134">
        <f>O648/'1.5 Universal Data'!$F$35</f>
        <v>0</v>
      </c>
      <c r="R648" s="163"/>
      <c r="S648" s="163"/>
      <c r="T648" s="163"/>
      <c r="U648" s="163"/>
      <c r="V648" s="163"/>
      <c r="W648" s="163"/>
      <c r="X648" s="163"/>
      <c r="Y648" s="163"/>
      <c r="Z648" s="163"/>
      <c r="AA648" s="163"/>
      <c r="AB648" s="163"/>
      <c r="AC648" s="163"/>
      <c r="AD648" s="163"/>
      <c r="AE648" s="163"/>
    </row>
    <row r="649" spans="2:31">
      <c r="B649" s="1129">
        <f t="shared" si="13"/>
        <v>-1</v>
      </c>
      <c r="D649" s="1130"/>
      <c r="E649" s="1130"/>
      <c r="F649" s="1131"/>
      <c r="G649" s="1130"/>
      <c r="H649" s="1130"/>
      <c r="I649" s="1130"/>
      <c r="J649" s="1132"/>
      <c r="K649" s="1132"/>
      <c r="L649" s="1130"/>
      <c r="N649" s="1133">
        <f t="shared" si="14"/>
        <v>0</v>
      </c>
      <c r="O649" s="1134">
        <f t="shared" si="15"/>
        <v>0</v>
      </c>
      <c r="P649" s="1134">
        <f>O649/'1.5 Universal Data'!$F$35</f>
        <v>0</v>
      </c>
      <c r="R649" s="163"/>
      <c r="S649" s="163"/>
      <c r="T649" s="163"/>
      <c r="U649" s="163"/>
      <c r="V649" s="163"/>
      <c r="W649" s="163"/>
      <c r="X649" s="163"/>
      <c r="Y649" s="163"/>
      <c r="Z649" s="163"/>
      <c r="AA649" s="163"/>
      <c r="AB649" s="163"/>
      <c r="AC649" s="163"/>
      <c r="AD649" s="163"/>
      <c r="AE649" s="163"/>
    </row>
    <row r="650" spans="2:31">
      <c r="B650" s="1129">
        <f t="shared" si="13"/>
        <v>-1</v>
      </c>
      <c r="D650" s="1130"/>
      <c r="E650" s="1130"/>
      <c r="F650" s="1131"/>
      <c r="G650" s="1130"/>
      <c r="H650" s="1130"/>
      <c r="I650" s="1130"/>
      <c r="J650" s="1132"/>
      <c r="K650" s="1132"/>
      <c r="L650" s="1130"/>
      <c r="N650" s="1133">
        <f t="shared" si="14"/>
        <v>0</v>
      </c>
      <c r="O650" s="1134">
        <f t="shared" si="15"/>
        <v>0</v>
      </c>
      <c r="P650" s="1134">
        <f>O650/'1.5 Universal Data'!$F$35</f>
        <v>0</v>
      </c>
      <c r="R650" s="163"/>
      <c r="S650" s="163"/>
      <c r="T650" s="163"/>
      <c r="U650" s="163"/>
      <c r="V650" s="163"/>
      <c r="W650" s="163"/>
      <c r="X650" s="163"/>
      <c r="Y650" s="163"/>
      <c r="Z650" s="163"/>
      <c r="AA650" s="163"/>
      <c r="AB650" s="163"/>
      <c r="AC650" s="163"/>
      <c r="AD650" s="163"/>
      <c r="AE650" s="163"/>
    </row>
    <row r="651" spans="2:31">
      <c r="B651" s="1129">
        <f t="shared" si="13"/>
        <v>-1</v>
      </c>
      <c r="D651" s="1130"/>
      <c r="E651" s="1130"/>
      <c r="F651" s="1131"/>
      <c r="G651" s="1130"/>
      <c r="H651" s="1130"/>
      <c r="I651" s="1130"/>
      <c r="J651" s="1132"/>
      <c r="K651" s="1132"/>
      <c r="L651" s="1130"/>
      <c r="N651" s="1133">
        <f t="shared" si="14"/>
        <v>0</v>
      </c>
      <c r="O651" s="1134">
        <f t="shared" si="15"/>
        <v>0</v>
      </c>
      <c r="P651" s="1134">
        <f>O651/'1.5 Universal Data'!$F$35</f>
        <v>0</v>
      </c>
      <c r="R651" s="163"/>
      <c r="S651" s="163"/>
      <c r="T651" s="163"/>
      <c r="U651" s="163"/>
      <c r="V651" s="163"/>
      <c r="W651" s="163"/>
      <c r="X651" s="163"/>
      <c r="Y651" s="163"/>
      <c r="Z651" s="163"/>
      <c r="AA651" s="163"/>
      <c r="AB651" s="163"/>
      <c r="AC651" s="163"/>
      <c r="AD651" s="163"/>
      <c r="AE651" s="163"/>
    </row>
    <row r="652" spans="2:31">
      <c r="B652" s="1129">
        <f t="shared" si="13"/>
        <v>-1</v>
      </c>
      <c r="D652" s="1130"/>
      <c r="E652" s="1130"/>
      <c r="F652" s="1131"/>
      <c r="G652" s="1130"/>
      <c r="H652" s="1130"/>
      <c r="I652" s="1130"/>
      <c r="J652" s="1132"/>
      <c r="K652" s="1132"/>
      <c r="L652" s="1130"/>
      <c r="N652" s="1133">
        <f t="shared" si="14"/>
        <v>0</v>
      </c>
      <c r="O652" s="1134">
        <f t="shared" si="15"/>
        <v>0</v>
      </c>
      <c r="P652" s="1134">
        <f>O652/'1.5 Universal Data'!$F$35</f>
        <v>0</v>
      </c>
      <c r="R652" s="163"/>
      <c r="S652" s="163"/>
      <c r="T652" s="163"/>
      <c r="U652" s="163"/>
      <c r="V652" s="163"/>
      <c r="W652" s="163"/>
      <c r="X652" s="163"/>
      <c r="Y652" s="163"/>
      <c r="Z652" s="163"/>
      <c r="AA652" s="163"/>
      <c r="AB652" s="163"/>
      <c r="AC652" s="163"/>
      <c r="AD652" s="163"/>
      <c r="AE652" s="163"/>
    </row>
    <row r="653" spans="2:31">
      <c r="B653" s="1129">
        <f t="shared" si="13"/>
        <v>-1</v>
      </c>
      <c r="D653" s="1130"/>
      <c r="E653" s="1130"/>
      <c r="F653" s="1131"/>
      <c r="G653" s="1130"/>
      <c r="H653" s="1130"/>
      <c r="I653" s="1130"/>
      <c r="J653" s="1132"/>
      <c r="K653" s="1132"/>
      <c r="L653" s="1130"/>
      <c r="N653" s="1133">
        <f t="shared" si="14"/>
        <v>0</v>
      </c>
      <c r="O653" s="1134">
        <f t="shared" si="15"/>
        <v>0</v>
      </c>
      <c r="P653" s="1134">
        <f>O653/'1.5 Universal Data'!$F$35</f>
        <v>0</v>
      </c>
      <c r="R653" s="163"/>
      <c r="S653" s="163"/>
      <c r="T653" s="163"/>
      <c r="U653" s="163"/>
      <c r="V653" s="163"/>
      <c r="W653" s="163"/>
      <c r="X653" s="163"/>
      <c r="Y653" s="163"/>
      <c r="Z653" s="163"/>
      <c r="AA653" s="163"/>
      <c r="AB653" s="163"/>
      <c r="AC653" s="163"/>
      <c r="AD653" s="163"/>
      <c r="AE653" s="163"/>
    </row>
    <row r="654" spans="2:31">
      <c r="B654" s="1129">
        <f t="shared" si="13"/>
        <v>-1</v>
      </c>
      <c r="D654" s="1130"/>
      <c r="E654" s="1130"/>
      <c r="F654" s="1131"/>
      <c r="G654" s="1130"/>
      <c r="H654" s="1130"/>
      <c r="I654" s="1130"/>
      <c r="J654" s="1132"/>
      <c r="K654" s="1132"/>
      <c r="L654" s="1130"/>
      <c r="N654" s="1133">
        <f t="shared" si="14"/>
        <v>0</v>
      </c>
      <c r="O654" s="1134">
        <f t="shared" si="15"/>
        <v>0</v>
      </c>
      <c r="P654" s="1134">
        <f>O654/'1.5 Universal Data'!$F$35</f>
        <v>0</v>
      </c>
      <c r="R654" s="163"/>
      <c r="S654" s="163"/>
      <c r="T654" s="163"/>
      <c r="U654" s="163"/>
      <c r="V654" s="163"/>
      <c r="W654" s="163"/>
      <c r="X654" s="163"/>
      <c r="Y654" s="163"/>
      <c r="Z654" s="163"/>
      <c r="AA654" s="163"/>
      <c r="AB654" s="163"/>
      <c r="AC654" s="163"/>
      <c r="AD654" s="163"/>
      <c r="AE654" s="163"/>
    </row>
    <row r="655" spans="2:31">
      <c r="B655" s="1129">
        <f t="shared" si="13"/>
        <v>-1</v>
      </c>
      <c r="D655" s="1130"/>
      <c r="E655" s="1130"/>
      <c r="F655" s="1131"/>
      <c r="G655" s="1130"/>
      <c r="H655" s="1130"/>
      <c r="I655" s="1130"/>
      <c r="J655" s="1132"/>
      <c r="K655" s="1132"/>
      <c r="L655" s="1130"/>
      <c r="N655" s="1133">
        <f t="shared" si="14"/>
        <v>0</v>
      </c>
      <c r="O655" s="1134">
        <f t="shared" si="15"/>
        <v>0</v>
      </c>
      <c r="P655" s="1134">
        <f>O655/'1.5 Universal Data'!$F$35</f>
        <v>0</v>
      </c>
      <c r="R655" s="163"/>
      <c r="S655" s="163"/>
      <c r="T655" s="163"/>
      <c r="U655" s="163"/>
      <c r="V655" s="163"/>
      <c r="W655" s="163"/>
      <c r="X655" s="163"/>
      <c r="Y655" s="163"/>
      <c r="Z655" s="163"/>
      <c r="AA655" s="163"/>
      <c r="AB655" s="163"/>
      <c r="AC655" s="163"/>
      <c r="AD655" s="163"/>
      <c r="AE655" s="163"/>
    </row>
    <row r="656" spans="2:31">
      <c r="B656" s="1129">
        <f t="shared" si="13"/>
        <v>-1</v>
      </c>
      <c r="D656" s="1130"/>
      <c r="E656" s="1130"/>
      <c r="F656" s="1131"/>
      <c r="G656" s="1130"/>
      <c r="H656" s="1130"/>
      <c r="I656" s="1130"/>
      <c r="J656" s="1132"/>
      <c r="K656" s="1132"/>
      <c r="L656" s="1130"/>
      <c r="N656" s="1133">
        <f t="shared" si="14"/>
        <v>0</v>
      </c>
      <c r="O656" s="1134">
        <f t="shared" si="15"/>
        <v>0</v>
      </c>
      <c r="P656" s="1134">
        <f>O656/'1.5 Universal Data'!$F$35</f>
        <v>0</v>
      </c>
      <c r="R656" s="163"/>
      <c r="S656" s="163"/>
      <c r="T656" s="163"/>
      <c r="U656" s="163"/>
      <c r="V656" s="163"/>
      <c r="W656" s="163"/>
      <c r="X656" s="163"/>
      <c r="Y656" s="163"/>
      <c r="Z656" s="163"/>
      <c r="AA656" s="163"/>
      <c r="AB656" s="163"/>
      <c r="AC656" s="163"/>
      <c r="AD656" s="163"/>
      <c r="AE656" s="163"/>
    </row>
    <row r="657" spans="2:31">
      <c r="B657" s="1129">
        <f t="shared" si="13"/>
        <v>-1</v>
      </c>
      <c r="D657" s="1130"/>
      <c r="E657" s="1130"/>
      <c r="F657" s="1131"/>
      <c r="G657" s="1130"/>
      <c r="H657" s="1130"/>
      <c r="I657" s="1130"/>
      <c r="J657" s="1132"/>
      <c r="K657" s="1132"/>
      <c r="L657" s="1130"/>
      <c r="N657" s="1133">
        <f t="shared" si="14"/>
        <v>0</v>
      </c>
      <c r="O657" s="1134">
        <f t="shared" si="15"/>
        <v>0</v>
      </c>
      <c r="P657" s="1134">
        <f>O657/'1.5 Universal Data'!$F$35</f>
        <v>0</v>
      </c>
      <c r="R657" s="163"/>
      <c r="S657" s="163"/>
      <c r="T657" s="163"/>
      <c r="U657" s="163"/>
      <c r="V657" s="163"/>
      <c r="W657" s="163"/>
      <c r="X657" s="163"/>
      <c r="Y657" s="163"/>
      <c r="Z657" s="163"/>
      <c r="AA657" s="163"/>
      <c r="AB657" s="163"/>
      <c r="AC657" s="163"/>
      <c r="AD657" s="163"/>
      <c r="AE657" s="163"/>
    </row>
    <row r="658" spans="2:31">
      <c r="B658" s="1129">
        <f t="shared" si="13"/>
        <v>-1</v>
      </c>
      <c r="D658" s="1130"/>
      <c r="E658" s="1130"/>
      <c r="F658" s="1131"/>
      <c r="G658" s="1130"/>
      <c r="H658" s="1130"/>
      <c r="I658" s="1130"/>
      <c r="J658" s="1132"/>
      <c r="K658" s="1132"/>
      <c r="L658" s="1130"/>
      <c r="N658" s="1133">
        <f t="shared" si="14"/>
        <v>0</v>
      </c>
      <c r="O658" s="1134">
        <f t="shared" si="15"/>
        <v>0</v>
      </c>
      <c r="P658" s="1134">
        <f>O658/'1.5 Universal Data'!$F$35</f>
        <v>0</v>
      </c>
      <c r="R658" s="163"/>
      <c r="S658" s="163"/>
      <c r="T658" s="163"/>
      <c r="U658" s="163"/>
      <c r="V658" s="163"/>
      <c r="W658" s="163"/>
      <c r="X658" s="163"/>
      <c r="Y658" s="163"/>
      <c r="Z658" s="163"/>
      <c r="AA658" s="163"/>
      <c r="AB658" s="163"/>
      <c r="AC658" s="163"/>
      <c r="AD658" s="163"/>
      <c r="AE658" s="163"/>
    </row>
    <row r="659" spans="2:31">
      <c r="B659" s="1129">
        <f t="shared" si="13"/>
        <v>-1</v>
      </c>
      <c r="D659" s="1130"/>
      <c r="E659" s="1130"/>
      <c r="F659" s="1131"/>
      <c r="G659" s="1130"/>
      <c r="H659" s="1130"/>
      <c r="I659" s="1130"/>
      <c r="J659" s="1132"/>
      <c r="K659" s="1132"/>
      <c r="L659" s="1130"/>
      <c r="N659" s="1133">
        <f t="shared" si="14"/>
        <v>0</v>
      </c>
      <c r="O659" s="1134">
        <f t="shared" si="15"/>
        <v>0</v>
      </c>
      <c r="P659" s="1134">
        <f>O659/'1.5 Universal Data'!$F$35</f>
        <v>0</v>
      </c>
      <c r="R659" s="163"/>
      <c r="S659" s="163"/>
      <c r="T659" s="163"/>
      <c r="U659" s="163"/>
      <c r="V659" s="163"/>
      <c r="W659" s="163"/>
      <c r="X659" s="163"/>
      <c r="Y659" s="163"/>
      <c r="Z659" s="163"/>
      <c r="AA659" s="163"/>
      <c r="AB659" s="163"/>
      <c r="AC659" s="163"/>
      <c r="AD659" s="163"/>
      <c r="AE659" s="163"/>
    </row>
    <row r="660" spans="2:31">
      <c r="B660" s="1129">
        <f t="shared" si="13"/>
        <v>-1</v>
      </c>
      <c r="D660" s="1130"/>
      <c r="E660" s="1130"/>
      <c r="F660" s="1131"/>
      <c r="G660" s="1130"/>
      <c r="H660" s="1130"/>
      <c r="I660" s="1130"/>
      <c r="J660" s="1132"/>
      <c r="K660" s="1132"/>
      <c r="L660" s="1130"/>
      <c r="N660" s="1133">
        <f t="shared" si="14"/>
        <v>0</v>
      </c>
      <c r="O660" s="1134">
        <f t="shared" si="15"/>
        <v>0</v>
      </c>
      <c r="P660" s="1134">
        <f>O660/'1.5 Universal Data'!$F$35</f>
        <v>0</v>
      </c>
      <c r="R660" s="163"/>
      <c r="S660" s="163"/>
      <c r="T660" s="163"/>
      <c r="U660" s="163"/>
      <c r="V660" s="163"/>
      <c r="W660" s="163"/>
      <c r="X660" s="163"/>
      <c r="Y660" s="163"/>
      <c r="Z660" s="163"/>
      <c r="AA660" s="163"/>
      <c r="AB660" s="163"/>
      <c r="AC660" s="163"/>
      <c r="AD660" s="163"/>
      <c r="AE660" s="163"/>
    </row>
    <row r="661" spans="2:31">
      <c r="B661" s="1129">
        <f t="shared" si="13"/>
        <v>-1</v>
      </c>
      <c r="D661" s="1130"/>
      <c r="E661" s="1130"/>
      <c r="F661" s="1131"/>
      <c r="G661" s="1130"/>
      <c r="H661" s="1130"/>
      <c r="I661" s="1130"/>
      <c r="J661" s="1132"/>
      <c r="K661" s="1132"/>
      <c r="L661" s="1130"/>
      <c r="N661" s="1133">
        <f t="shared" si="14"/>
        <v>0</v>
      </c>
      <c r="O661" s="1134">
        <f t="shared" si="15"/>
        <v>0</v>
      </c>
      <c r="P661" s="1134">
        <f>O661/'1.5 Universal Data'!$F$35</f>
        <v>0</v>
      </c>
      <c r="R661" s="163"/>
      <c r="S661" s="163"/>
      <c r="T661" s="163"/>
      <c r="U661" s="163"/>
      <c r="V661" s="163"/>
      <c r="W661" s="163"/>
      <c r="X661" s="163"/>
      <c r="Y661" s="163"/>
      <c r="Z661" s="163"/>
      <c r="AA661" s="163"/>
      <c r="AB661" s="163"/>
      <c r="AC661" s="163"/>
      <c r="AD661" s="163"/>
      <c r="AE661" s="163"/>
    </row>
    <row r="662" spans="2:31">
      <c r="B662" s="1129">
        <f t="shared" si="13"/>
        <v>-1</v>
      </c>
      <c r="D662" s="1130"/>
      <c r="E662" s="1130"/>
      <c r="F662" s="1131"/>
      <c r="G662" s="1130"/>
      <c r="H662" s="1130"/>
      <c r="I662" s="1130"/>
      <c r="J662" s="1132"/>
      <c r="K662" s="1132"/>
      <c r="L662" s="1130"/>
      <c r="N662" s="1133">
        <f t="shared" si="14"/>
        <v>0</v>
      </c>
      <c r="O662" s="1134">
        <f t="shared" si="15"/>
        <v>0</v>
      </c>
      <c r="P662" s="1134">
        <f>O662/'1.5 Universal Data'!$F$35</f>
        <v>0</v>
      </c>
      <c r="R662" s="163"/>
      <c r="S662" s="163"/>
      <c r="T662" s="163"/>
      <c r="U662" s="163"/>
      <c r="V662" s="163"/>
      <c r="W662" s="163"/>
      <c r="X662" s="163"/>
      <c r="Y662" s="163"/>
      <c r="Z662" s="163"/>
      <c r="AA662" s="163"/>
      <c r="AB662" s="163"/>
      <c r="AC662" s="163"/>
      <c r="AD662" s="163"/>
      <c r="AE662" s="163"/>
    </row>
    <row r="663" spans="2:31">
      <c r="B663" s="1129">
        <f t="shared" ref="B663:B726" si="16">IF(G663="buy",1,-1)</f>
        <v>-1</v>
      </c>
      <c r="D663" s="1130"/>
      <c r="E663" s="1130"/>
      <c r="F663" s="1131"/>
      <c r="G663" s="1130"/>
      <c r="H663" s="1130"/>
      <c r="I663" s="1130"/>
      <c r="J663" s="1132"/>
      <c r="K663" s="1132"/>
      <c r="L663" s="1130"/>
      <c r="N663" s="1133">
        <f t="shared" ref="N663:N726" si="17">+H663*((K663-J663)+1)*B663</f>
        <v>0</v>
      </c>
      <c r="O663" s="1134">
        <f t="shared" ref="O663:O726" si="18">N663*L663/100</f>
        <v>0</v>
      </c>
      <c r="P663" s="1134">
        <f>O663/'1.5 Universal Data'!$F$35</f>
        <v>0</v>
      </c>
      <c r="R663" s="163"/>
      <c r="S663" s="163"/>
      <c r="T663" s="163"/>
      <c r="U663" s="163"/>
      <c r="V663" s="163"/>
      <c r="W663" s="163"/>
      <c r="X663" s="163"/>
      <c r="Y663" s="163"/>
      <c r="Z663" s="163"/>
      <c r="AA663" s="163"/>
      <c r="AB663" s="163"/>
      <c r="AC663" s="163"/>
      <c r="AD663" s="163"/>
      <c r="AE663" s="163"/>
    </row>
    <row r="664" spans="2:31">
      <c r="B664" s="1129">
        <f t="shared" si="16"/>
        <v>-1</v>
      </c>
      <c r="D664" s="1130"/>
      <c r="E664" s="1130"/>
      <c r="F664" s="1131"/>
      <c r="G664" s="1130"/>
      <c r="H664" s="1130"/>
      <c r="I664" s="1130"/>
      <c r="J664" s="1132"/>
      <c r="K664" s="1132"/>
      <c r="L664" s="1130"/>
      <c r="N664" s="1133">
        <f t="shared" si="17"/>
        <v>0</v>
      </c>
      <c r="O664" s="1134">
        <f t="shared" si="18"/>
        <v>0</v>
      </c>
      <c r="P664" s="1134">
        <f>O664/'1.5 Universal Data'!$F$35</f>
        <v>0</v>
      </c>
      <c r="R664" s="163"/>
      <c r="S664" s="163"/>
      <c r="T664" s="163"/>
      <c r="U664" s="163"/>
      <c r="V664" s="163"/>
      <c r="W664" s="163"/>
      <c r="X664" s="163"/>
      <c r="Y664" s="163"/>
      <c r="Z664" s="163"/>
      <c r="AA664" s="163"/>
      <c r="AB664" s="163"/>
      <c r="AC664" s="163"/>
      <c r="AD664" s="163"/>
      <c r="AE664" s="163"/>
    </row>
    <row r="665" spans="2:31">
      <c r="B665" s="1129">
        <f t="shared" si="16"/>
        <v>-1</v>
      </c>
      <c r="D665" s="1130"/>
      <c r="E665" s="1130"/>
      <c r="F665" s="1131"/>
      <c r="G665" s="1130"/>
      <c r="H665" s="1130"/>
      <c r="I665" s="1130"/>
      <c r="J665" s="1132"/>
      <c r="K665" s="1132"/>
      <c r="L665" s="1130"/>
      <c r="N665" s="1133">
        <f t="shared" si="17"/>
        <v>0</v>
      </c>
      <c r="O665" s="1134">
        <f t="shared" si="18"/>
        <v>0</v>
      </c>
      <c r="P665" s="1134">
        <f>O665/'1.5 Universal Data'!$F$35</f>
        <v>0</v>
      </c>
      <c r="R665" s="163"/>
      <c r="S665" s="163"/>
      <c r="T665" s="163"/>
      <c r="U665" s="163"/>
      <c r="V665" s="163"/>
      <c r="W665" s="163"/>
      <c r="X665" s="163"/>
      <c r="Y665" s="163"/>
      <c r="Z665" s="163"/>
      <c r="AA665" s="163"/>
      <c r="AB665" s="163"/>
      <c r="AC665" s="163"/>
      <c r="AD665" s="163"/>
      <c r="AE665" s="163"/>
    </row>
    <row r="666" spans="2:31">
      <c r="B666" s="1129">
        <f t="shared" si="16"/>
        <v>-1</v>
      </c>
      <c r="D666" s="1130"/>
      <c r="E666" s="1130"/>
      <c r="F666" s="1131"/>
      <c r="G666" s="1130"/>
      <c r="H666" s="1130"/>
      <c r="I666" s="1130"/>
      <c r="J666" s="1132"/>
      <c r="K666" s="1132"/>
      <c r="L666" s="1130"/>
      <c r="N666" s="1133">
        <f t="shared" si="17"/>
        <v>0</v>
      </c>
      <c r="O666" s="1134">
        <f t="shared" si="18"/>
        <v>0</v>
      </c>
      <c r="P666" s="1134">
        <f>O666/'1.5 Universal Data'!$F$35</f>
        <v>0</v>
      </c>
      <c r="R666" s="163"/>
      <c r="S666" s="163"/>
      <c r="T666" s="163"/>
      <c r="U666" s="163"/>
      <c r="V666" s="163"/>
      <c r="W666" s="163"/>
      <c r="X666" s="163"/>
      <c r="Y666" s="163"/>
      <c r="Z666" s="163"/>
      <c r="AA666" s="163"/>
      <c r="AB666" s="163"/>
      <c r="AC666" s="163"/>
      <c r="AD666" s="163"/>
      <c r="AE666" s="163"/>
    </row>
    <row r="667" spans="2:31">
      <c r="B667" s="1129">
        <f t="shared" si="16"/>
        <v>-1</v>
      </c>
      <c r="D667" s="1130"/>
      <c r="E667" s="1130"/>
      <c r="F667" s="1131"/>
      <c r="G667" s="1130"/>
      <c r="H667" s="1130"/>
      <c r="I667" s="1130"/>
      <c r="J667" s="1132"/>
      <c r="K667" s="1132"/>
      <c r="L667" s="1130"/>
      <c r="N667" s="1133">
        <f t="shared" si="17"/>
        <v>0</v>
      </c>
      <c r="O667" s="1134">
        <f t="shared" si="18"/>
        <v>0</v>
      </c>
      <c r="P667" s="1134">
        <f>O667/'1.5 Universal Data'!$F$35</f>
        <v>0</v>
      </c>
      <c r="R667" s="163"/>
      <c r="S667" s="163"/>
      <c r="T667" s="163"/>
      <c r="U667" s="163"/>
      <c r="V667" s="163"/>
      <c r="W667" s="163"/>
      <c r="X667" s="163"/>
      <c r="Y667" s="163"/>
      <c r="Z667" s="163"/>
      <c r="AA667" s="163"/>
      <c r="AB667" s="163"/>
      <c r="AC667" s="163"/>
      <c r="AD667" s="163"/>
      <c r="AE667" s="163"/>
    </row>
    <row r="668" spans="2:31">
      <c r="B668" s="1129">
        <f t="shared" si="16"/>
        <v>-1</v>
      </c>
      <c r="D668" s="1130"/>
      <c r="E668" s="1130"/>
      <c r="F668" s="1131"/>
      <c r="G668" s="1130"/>
      <c r="H668" s="1130"/>
      <c r="I668" s="1130"/>
      <c r="J668" s="1132"/>
      <c r="K668" s="1132"/>
      <c r="L668" s="1130"/>
      <c r="N668" s="1133">
        <f t="shared" si="17"/>
        <v>0</v>
      </c>
      <c r="O668" s="1134">
        <f t="shared" si="18"/>
        <v>0</v>
      </c>
      <c r="P668" s="1134">
        <f>O668/'1.5 Universal Data'!$F$35</f>
        <v>0</v>
      </c>
      <c r="R668" s="163"/>
      <c r="S668" s="163"/>
      <c r="T668" s="163"/>
      <c r="U668" s="163"/>
      <c r="V668" s="163"/>
      <c r="W668" s="163"/>
      <c r="X668" s="163"/>
      <c r="Y668" s="163"/>
      <c r="Z668" s="163"/>
      <c r="AA668" s="163"/>
      <c r="AB668" s="163"/>
      <c r="AC668" s="163"/>
      <c r="AD668" s="163"/>
      <c r="AE668" s="163"/>
    </row>
    <row r="669" spans="2:31">
      <c r="B669" s="1129">
        <f t="shared" si="16"/>
        <v>-1</v>
      </c>
      <c r="D669" s="1130"/>
      <c r="E669" s="1130"/>
      <c r="F669" s="1131"/>
      <c r="G669" s="1130"/>
      <c r="H669" s="1130"/>
      <c r="I669" s="1130"/>
      <c r="J669" s="1132"/>
      <c r="K669" s="1132"/>
      <c r="L669" s="1130"/>
      <c r="N669" s="1133">
        <f t="shared" si="17"/>
        <v>0</v>
      </c>
      <c r="O669" s="1134">
        <f t="shared" si="18"/>
        <v>0</v>
      </c>
      <c r="P669" s="1134">
        <f>O669/'1.5 Universal Data'!$F$35</f>
        <v>0</v>
      </c>
      <c r="R669" s="163"/>
      <c r="S669" s="163"/>
      <c r="T669" s="163"/>
      <c r="U669" s="163"/>
      <c r="V669" s="163"/>
      <c r="W669" s="163"/>
      <c r="X669" s="163"/>
      <c r="Y669" s="163"/>
      <c r="Z669" s="163"/>
      <c r="AA669" s="163"/>
      <c r="AB669" s="163"/>
      <c r="AC669" s="163"/>
      <c r="AD669" s="163"/>
      <c r="AE669" s="163"/>
    </row>
    <row r="670" spans="2:31">
      <c r="B670" s="1129">
        <f t="shared" si="16"/>
        <v>-1</v>
      </c>
      <c r="D670" s="1130"/>
      <c r="E670" s="1130"/>
      <c r="F670" s="1131"/>
      <c r="G670" s="1130"/>
      <c r="H670" s="1130"/>
      <c r="I670" s="1130"/>
      <c r="J670" s="1132"/>
      <c r="K670" s="1132"/>
      <c r="L670" s="1130"/>
      <c r="N670" s="1133">
        <f t="shared" si="17"/>
        <v>0</v>
      </c>
      <c r="O670" s="1134">
        <f t="shared" si="18"/>
        <v>0</v>
      </c>
      <c r="P670" s="1134">
        <f>O670/'1.5 Universal Data'!$F$35</f>
        <v>0</v>
      </c>
      <c r="R670" s="163"/>
      <c r="S670" s="163"/>
      <c r="T670" s="163"/>
      <c r="U670" s="163"/>
      <c r="V670" s="163"/>
      <c r="W670" s="163"/>
      <c r="X670" s="163"/>
      <c r="Y670" s="163"/>
      <c r="Z670" s="163"/>
      <c r="AA670" s="163"/>
      <c r="AB670" s="163"/>
      <c r="AC670" s="163"/>
      <c r="AD670" s="163"/>
      <c r="AE670" s="163"/>
    </row>
    <row r="671" spans="2:31">
      <c r="B671" s="1129">
        <f t="shared" si="16"/>
        <v>-1</v>
      </c>
      <c r="D671" s="1130"/>
      <c r="E671" s="1130"/>
      <c r="F671" s="1131"/>
      <c r="G671" s="1130"/>
      <c r="H671" s="1130"/>
      <c r="I671" s="1130"/>
      <c r="J671" s="1132"/>
      <c r="K671" s="1132"/>
      <c r="L671" s="1130"/>
      <c r="N671" s="1133">
        <f t="shared" si="17"/>
        <v>0</v>
      </c>
      <c r="O671" s="1134">
        <f t="shared" si="18"/>
        <v>0</v>
      </c>
      <c r="P671" s="1134">
        <f>O671/'1.5 Universal Data'!$F$35</f>
        <v>0</v>
      </c>
      <c r="R671" s="163"/>
      <c r="S671" s="163"/>
      <c r="T671" s="163"/>
      <c r="U671" s="163"/>
      <c r="V671" s="163"/>
      <c r="W671" s="163"/>
      <c r="X671" s="163"/>
      <c r="Y671" s="163"/>
      <c r="Z671" s="163"/>
      <c r="AA671" s="163"/>
      <c r="AB671" s="163"/>
      <c r="AC671" s="163"/>
      <c r="AD671" s="163"/>
      <c r="AE671" s="163"/>
    </row>
    <row r="672" spans="2:31">
      <c r="B672" s="1129">
        <f t="shared" si="16"/>
        <v>-1</v>
      </c>
      <c r="D672" s="1130"/>
      <c r="E672" s="1130"/>
      <c r="F672" s="1131"/>
      <c r="G672" s="1130"/>
      <c r="H672" s="1130"/>
      <c r="I672" s="1130"/>
      <c r="J672" s="1132"/>
      <c r="K672" s="1132"/>
      <c r="L672" s="1130"/>
      <c r="N672" s="1133">
        <f t="shared" si="17"/>
        <v>0</v>
      </c>
      <c r="O672" s="1134">
        <f t="shared" si="18"/>
        <v>0</v>
      </c>
      <c r="P672" s="1134">
        <f>O672/'1.5 Universal Data'!$F$35</f>
        <v>0</v>
      </c>
      <c r="R672" s="163"/>
      <c r="S672" s="163"/>
      <c r="T672" s="163"/>
      <c r="U672" s="163"/>
      <c r="V672" s="163"/>
      <c r="W672" s="163"/>
      <c r="X672" s="163"/>
      <c r="Y672" s="163"/>
      <c r="Z672" s="163"/>
      <c r="AA672" s="163"/>
      <c r="AB672" s="163"/>
      <c r="AC672" s="163"/>
      <c r="AD672" s="163"/>
      <c r="AE672" s="163"/>
    </row>
    <row r="673" spans="2:31">
      <c r="B673" s="1129">
        <f t="shared" si="16"/>
        <v>-1</v>
      </c>
      <c r="D673" s="1130"/>
      <c r="E673" s="1130"/>
      <c r="F673" s="1131"/>
      <c r="G673" s="1130"/>
      <c r="H673" s="1130"/>
      <c r="I673" s="1130"/>
      <c r="J673" s="1132"/>
      <c r="K673" s="1132"/>
      <c r="L673" s="1130"/>
      <c r="N673" s="1133">
        <f t="shared" si="17"/>
        <v>0</v>
      </c>
      <c r="O673" s="1134">
        <f t="shared" si="18"/>
        <v>0</v>
      </c>
      <c r="P673" s="1134">
        <f>O673/'1.5 Universal Data'!$F$35</f>
        <v>0</v>
      </c>
      <c r="R673" s="163"/>
      <c r="S673" s="163"/>
      <c r="T673" s="163"/>
      <c r="U673" s="163"/>
      <c r="V673" s="163"/>
      <c r="W673" s="163"/>
      <c r="X673" s="163"/>
      <c r="Y673" s="163"/>
      <c r="Z673" s="163"/>
      <c r="AA673" s="163"/>
      <c r="AB673" s="163"/>
      <c r="AC673" s="163"/>
      <c r="AD673" s="163"/>
      <c r="AE673" s="163"/>
    </row>
    <row r="674" spans="2:31">
      <c r="B674" s="1129">
        <f t="shared" si="16"/>
        <v>-1</v>
      </c>
      <c r="D674" s="1130"/>
      <c r="E674" s="1130"/>
      <c r="F674" s="1131"/>
      <c r="G674" s="1130"/>
      <c r="H674" s="1130"/>
      <c r="I674" s="1130"/>
      <c r="J674" s="1132"/>
      <c r="K674" s="1132"/>
      <c r="L674" s="1130"/>
      <c r="N674" s="1133">
        <f t="shared" si="17"/>
        <v>0</v>
      </c>
      <c r="O674" s="1134">
        <f t="shared" si="18"/>
        <v>0</v>
      </c>
      <c r="P674" s="1134">
        <f>O674/'1.5 Universal Data'!$F$35</f>
        <v>0</v>
      </c>
      <c r="R674" s="163"/>
      <c r="S674" s="163"/>
      <c r="T674" s="163"/>
      <c r="U674" s="163"/>
      <c r="V674" s="163"/>
      <c r="W674" s="163"/>
      <c r="X674" s="163"/>
      <c r="Y674" s="163"/>
      <c r="Z674" s="163"/>
      <c r="AA674" s="163"/>
      <c r="AB674" s="163"/>
      <c r="AC674" s="163"/>
      <c r="AD674" s="163"/>
      <c r="AE674" s="163"/>
    </row>
    <row r="675" spans="2:31">
      <c r="B675" s="1129">
        <f t="shared" si="16"/>
        <v>-1</v>
      </c>
      <c r="D675" s="1130"/>
      <c r="E675" s="1130"/>
      <c r="F675" s="1131"/>
      <c r="G675" s="1130"/>
      <c r="H675" s="1130"/>
      <c r="I675" s="1130"/>
      <c r="J675" s="1132"/>
      <c r="K675" s="1132"/>
      <c r="L675" s="1130"/>
      <c r="N675" s="1133">
        <f t="shared" si="17"/>
        <v>0</v>
      </c>
      <c r="O675" s="1134">
        <f t="shared" si="18"/>
        <v>0</v>
      </c>
      <c r="P675" s="1134">
        <f>O675/'1.5 Universal Data'!$F$35</f>
        <v>0</v>
      </c>
      <c r="R675" s="163"/>
      <c r="S675" s="163"/>
      <c r="T675" s="163"/>
      <c r="U675" s="163"/>
      <c r="V675" s="163"/>
      <c r="W675" s="163"/>
      <c r="X675" s="163"/>
      <c r="Y675" s="163"/>
      <c r="Z675" s="163"/>
      <c r="AA675" s="163"/>
      <c r="AB675" s="163"/>
      <c r="AC675" s="163"/>
      <c r="AD675" s="163"/>
      <c r="AE675" s="163"/>
    </row>
    <row r="676" spans="2:31">
      <c r="B676" s="1129">
        <f t="shared" si="16"/>
        <v>-1</v>
      </c>
      <c r="D676" s="1130"/>
      <c r="E676" s="1130"/>
      <c r="F676" s="1131"/>
      <c r="G676" s="1130"/>
      <c r="H676" s="1130"/>
      <c r="I676" s="1130"/>
      <c r="J676" s="1132"/>
      <c r="K676" s="1132"/>
      <c r="L676" s="1130"/>
      <c r="N676" s="1133">
        <f t="shared" si="17"/>
        <v>0</v>
      </c>
      <c r="O676" s="1134">
        <f t="shared" si="18"/>
        <v>0</v>
      </c>
      <c r="P676" s="1134">
        <f>O676/'1.5 Universal Data'!$F$35</f>
        <v>0</v>
      </c>
      <c r="R676" s="163"/>
      <c r="S676" s="163"/>
      <c r="T676" s="163"/>
      <c r="U676" s="163"/>
      <c r="V676" s="163"/>
      <c r="W676" s="163"/>
      <c r="X676" s="163"/>
      <c r="Y676" s="163"/>
      <c r="Z676" s="163"/>
      <c r="AA676" s="163"/>
      <c r="AB676" s="163"/>
      <c r="AC676" s="163"/>
      <c r="AD676" s="163"/>
      <c r="AE676" s="163"/>
    </row>
    <row r="677" spans="2:31">
      <c r="B677" s="1129">
        <f t="shared" si="16"/>
        <v>-1</v>
      </c>
      <c r="D677" s="1130"/>
      <c r="E677" s="1130"/>
      <c r="F677" s="1131"/>
      <c r="G677" s="1130"/>
      <c r="H677" s="1130"/>
      <c r="I677" s="1130"/>
      <c r="J677" s="1132"/>
      <c r="K677" s="1132"/>
      <c r="L677" s="1130"/>
      <c r="N677" s="1133">
        <f t="shared" si="17"/>
        <v>0</v>
      </c>
      <c r="O677" s="1134">
        <f t="shared" si="18"/>
        <v>0</v>
      </c>
      <c r="P677" s="1134">
        <f>O677/'1.5 Universal Data'!$F$35</f>
        <v>0</v>
      </c>
      <c r="R677" s="163"/>
      <c r="S677" s="163"/>
      <c r="T677" s="163"/>
      <c r="U677" s="163"/>
      <c r="V677" s="163"/>
      <c r="W677" s="163"/>
      <c r="X677" s="163"/>
      <c r="Y677" s="163"/>
      <c r="Z677" s="163"/>
      <c r="AA677" s="163"/>
      <c r="AB677" s="163"/>
      <c r="AC677" s="163"/>
      <c r="AD677" s="163"/>
      <c r="AE677" s="163"/>
    </row>
    <row r="678" spans="2:31">
      <c r="B678" s="1129">
        <f t="shared" si="16"/>
        <v>-1</v>
      </c>
      <c r="D678" s="1130"/>
      <c r="E678" s="1130"/>
      <c r="F678" s="1131"/>
      <c r="G678" s="1130"/>
      <c r="H678" s="1130"/>
      <c r="I678" s="1130"/>
      <c r="J678" s="1132"/>
      <c r="K678" s="1132"/>
      <c r="L678" s="1130"/>
      <c r="N678" s="1133">
        <f t="shared" si="17"/>
        <v>0</v>
      </c>
      <c r="O678" s="1134">
        <f t="shared" si="18"/>
        <v>0</v>
      </c>
      <c r="P678" s="1134">
        <f>O678/'1.5 Universal Data'!$F$35</f>
        <v>0</v>
      </c>
      <c r="R678" s="163"/>
      <c r="S678" s="163"/>
      <c r="T678" s="163"/>
      <c r="U678" s="163"/>
      <c r="V678" s="163"/>
      <c r="W678" s="163"/>
      <c r="X678" s="163"/>
      <c r="Y678" s="163"/>
      <c r="Z678" s="163"/>
      <c r="AA678" s="163"/>
      <c r="AB678" s="163"/>
      <c r="AC678" s="163"/>
      <c r="AD678" s="163"/>
      <c r="AE678" s="163"/>
    </row>
    <row r="679" spans="2:31">
      <c r="B679" s="1129">
        <f t="shared" si="16"/>
        <v>-1</v>
      </c>
      <c r="D679" s="1130"/>
      <c r="E679" s="1130"/>
      <c r="F679" s="1131"/>
      <c r="G679" s="1130"/>
      <c r="H679" s="1130"/>
      <c r="I679" s="1130"/>
      <c r="J679" s="1132"/>
      <c r="K679" s="1132"/>
      <c r="L679" s="1130"/>
      <c r="N679" s="1133">
        <f t="shared" si="17"/>
        <v>0</v>
      </c>
      <c r="O679" s="1134">
        <f t="shared" si="18"/>
        <v>0</v>
      </c>
      <c r="P679" s="1134">
        <f>O679/'1.5 Universal Data'!$F$35</f>
        <v>0</v>
      </c>
      <c r="R679" s="163"/>
      <c r="S679" s="163"/>
      <c r="T679" s="163"/>
      <c r="U679" s="163"/>
      <c r="V679" s="163"/>
      <c r="W679" s="163"/>
      <c r="X679" s="163"/>
      <c r="Y679" s="163"/>
      <c r="Z679" s="163"/>
      <c r="AA679" s="163"/>
      <c r="AB679" s="163"/>
      <c r="AC679" s="163"/>
      <c r="AD679" s="163"/>
      <c r="AE679" s="163"/>
    </row>
    <row r="680" spans="2:31">
      <c r="B680" s="1129">
        <f t="shared" si="16"/>
        <v>-1</v>
      </c>
      <c r="D680" s="1130"/>
      <c r="E680" s="1130"/>
      <c r="F680" s="1131"/>
      <c r="G680" s="1130"/>
      <c r="H680" s="1130"/>
      <c r="I680" s="1130"/>
      <c r="J680" s="1132"/>
      <c r="K680" s="1132"/>
      <c r="L680" s="1130"/>
      <c r="N680" s="1133">
        <f t="shared" si="17"/>
        <v>0</v>
      </c>
      <c r="O680" s="1134">
        <f t="shared" si="18"/>
        <v>0</v>
      </c>
      <c r="P680" s="1134">
        <f>O680/'1.5 Universal Data'!$F$35</f>
        <v>0</v>
      </c>
      <c r="R680" s="163"/>
      <c r="S680" s="163"/>
      <c r="T680" s="163"/>
      <c r="U680" s="163"/>
      <c r="V680" s="163"/>
      <c r="W680" s="163"/>
      <c r="X680" s="163"/>
      <c r="Y680" s="163"/>
      <c r="Z680" s="163"/>
      <c r="AA680" s="163"/>
      <c r="AB680" s="163"/>
      <c r="AC680" s="163"/>
      <c r="AD680" s="163"/>
      <c r="AE680" s="163"/>
    </row>
    <row r="681" spans="2:31">
      <c r="B681" s="1129">
        <f t="shared" si="16"/>
        <v>-1</v>
      </c>
      <c r="D681" s="1130"/>
      <c r="E681" s="1130"/>
      <c r="F681" s="1131"/>
      <c r="G681" s="1130"/>
      <c r="H681" s="1130"/>
      <c r="I681" s="1130"/>
      <c r="J681" s="1132"/>
      <c r="K681" s="1132"/>
      <c r="L681" s="1130"/>
      <c r="N681" s="1133">
        <f t="shared" si="17"/>
        <v>0</v>
      </c>
      <c r="O681" s="1134">
        <f t="shared" si="18"/>
        <v>0</v>
      </c>
      <c r="P681" s="1134">
        <f>O681/'1.5 Universal Data'!$F$35</f>
        <v>0</v>
      </c>
      <c r="R681" s="163"/>
      <c r="S681" s="163"/>
      <c r="T681" s="163"/>
      <c r="U681" s="163"/>
      <c r="V681" s="163"/>
      <c r="W681" s="163"/>
      <c r="X681" s="163"/>
      <c r="Y681" s="163"/>
      <c r="Z681" s="163"/>
      <c r="AA681" s="163"/>
      <c r="AB681" s="163"/>
      <c r="AC681" s="163"/>
      <c r="AD681" s="163"/>
      <c r="AE681" s="163"/>
    </row>
    <row r="682" spans="2:31">
      <c r="B682" s="1129">
        <f t="shared" si="16"/>
        <v>-1</v>
      </c>
      <c r="D682" s="1130"/>
      <c r="E682" s="1130"/>
      <c r="F682" s="1131"/>
      <c r="G682" s="1130"/>
      <c r="H682" s="1130"/>
      <c r="I682" s="1130"/>
      <c r="J682" s="1132"/>
      <c r="K682" s="1132"/>
      <c r="L682" s="1130"/>
      <c r="N682" s="1133">
        <f t="shared" si="17"/>
        <v>0</v>
      </c>
      <c r="O682" s="1134">
        <f t="shared" si="18"/>
        <v>0</v>
      </c>
      <c r="P682" s="1134">
        <f>O682/'1.5 Universal Data'!$F$35</f>
        <v>0</v>
      </c>
      <c r="R682" s="163"/>
      <c r="S682" s="163"/>
      <c r="T682" s="163"/>
      <c r="U682" s="163"/>
      <c r="V682" s="163"/>
      <c r="W682" s="163"/>
      <c r="X682" s="163"/>
      <c r="Y682" s="163"/>
      <c r="Z682" s="163"/>
      <c r="AA682" s="163"/>
      <c r="AB682" s="163"/>
      <c r="AC682" s="163"/>
      <c r="AD682" s="163"/>
      <c r="AE682" s="163"/>
    </row>
    <row r="683" spans="2:31">
      <c r="B683" s="1129">
        <f t="shared" si="16"/>
        <v>-1</v>
      </c>
      <c r="D683" s="1130"/>
      <c r="E683" s="1130"/>
      <c r="F683" s="1131"/>
      <c r="G683" s="1130"/>
      <c r="H683" s="1130"/>
      <c r="I683" s="1130"/>
      <c r="J683" s="1132"/>
      <c r="K683" s="1132"/>
      <c r="L683" s="1130"/>
      <c r="N683" s="1133">
        <f t="shared" si="17"/>
        <v>0</v>
      </c>
      <c r="O683" s="1134">
        <f t="shared" si="18"/>
        <v>0</v>
      </c>
      <c r="P683" s="1134">
        <f>O683/'1.5 Universal Data'!$F$35</f>
        <v>0</v>
      </c>
      <c r="R683" s="163"/>
      <c r="S683" s="163"/>
      <c r="T683" s="163"/>
      <c r="U683" s="163"/>
      <c r="V683" s="163"/>
      <c r="W683" s="163"/>
      <c r="X683" s="163"/>
      <c r="Y683" s="163"/>
      <c r="Z683" s="163"/>
      <c r="AA683" s="163"/>
      <c r="AB683" s="163"/>
      <c r="AC683" s="163"/>
      <c r="AD683" s="163"/>
      <c r="AE683" s="163"/>
    </row>
    <row r="684" spans="2:31">
      <c r="B684" s="1129">
        <f t="shared" si="16"/>
        <v>-1</v>
      </c>
      <c r="D684" s="1130"/>
      <c r="E684" s="1130"/>
      <c r="F684" s="1131"/>
      <c r="G684" s="1130"/>
      <c r="H684" s="1130"/>
      <c r="I684" s="1130"/>
      <c r="J684" s="1132"/>
      <c r="K684" s="1132"/>
      <c r="L684" s="1130"/>
      <c r="N684" s="1133">
        <f t="shared" si="17"/>
        <v>0</v>
      </c>
      <c r="O684" s="1134">
        <f t="shared" si="18"/>
        <v>0</v>
      </c>
      <c r="P684" s="1134">
        <f>O684/'1.5 Universal Data'!$F$35</f>
        <v>0</v>
      </c>
      <c r="R684" s="163"/>
      <c r="S684" s="163"/>
      <c r="T684" s="163"/>
      <c r="U684" s="163"/>
      <c r="V684" s="163"/>
      <c r="W684" s="163"/>
      <c r="X684" s="163"/>
      <c r="Y684" s="163"/>
      <c r="Z684" s="163"/>
      <c r="AA684" s="163"/>
      <c r="AB684" s="163"/>
      <c r="AC684" s="163"/>
      <c r="AD684" s="163"/>
      <c r="AE684" s="163"/>
    </row>
    <row r="685" spans="2:31">
      <c r="B685" s="1129">
        <f t="shared" si="16"/>
        <v>-1</v>
      </c>
      <c r="D685" s="1130"/>
      <c r="E685" s="1130"/>
      <c r="F685" s="1131"/>
      <c r="G685" s="1130"/>
      <c r="H685" s="1130"/>
      <c r="I685" s="1130"/>
      <c r="J685" s="1132"/>
      <c r="K685" s="1132"/>
      <c r="L685" s="1130"/>
      <c r="N685" s="1133">
        <f t="shared" si="17"/>
        <v>0</v>
      </c>
      <c r="O685" s="1134">
        <f t="shared" si="18"/>
        <v>0</v>
      </c>
      <c r="P685" s="1134">
        <f>O685/'1.5 Universal Data'!$F$35</f>
        <v>0</v>
      </c>
      <c r="R685" s="163"/>
      <c r="S685" s="163"/>
      <c r="T685" s="163"/>
      <c r="U685" s="163"/>
      <c r="V685" s="163"/>
      <c r="W685" s="163"/>
      <c r="X685" s="163"/>
      <c r="Y685" s="163"/>
      <c r="Z685" s="163"/>
      <c r="AA685" s="163"/>
      <c r="AB685" s="163"/>
      <c r="AC685" s="163"/>
      <c r="AD685" s="163"/>
      <c r="AE685" s="163"/>
    </row>
    <row r="686" spans="2:31">
      <c r="B686" s="1129">
        <f t="shared" si="16"/>
        <v>-1</v>
      </c>
      <c r="D686" s="1130"/>
      <c r="E686" s="1130"/>
      <c r="F686" s="1131"/>
      <c r="G686" s="1130"/>
      <c r="H686" s="1130"/>
      <c r="I686" s="1130"/>
      <c r="J686" s="1132"/>
      <c r="K686" s="1132"/>
      <c r="L686" s="1130"/>
      <c r="N686" s="1133">
        <f t="shared" si="17"/>
        <v>0</v>
      </c>
      <c r="O686" s="1134">
        <f t="shared" si="18"/>
        <v>0</v>
      </c>
      <c r="P686" s="1134">
        <f>O686/'1.5 Universal Data'!$F$35</f>
        <v>0</v>
      </c>
      <c r="R686" s="163"/>
      <c r="S686" s="163"/>
      <c r="T686" s="163"/>
      <c r="U686" s="163"/>
      <c r="V686" s="163"/>
      <c r="W686" s="163"/>
      <c r="X686" s="163"/>
      <c r="Y686" s="163"/>
      <c r="Z686" s="163"/>
      <c r="AA686" s="163"/>
      <c r="AB686" s="163"/>
      <c r="AC686" s="163"/>
      <c r="AD686" s="163"/>
      <c r="AE686" s="163"/>
    </row>
    <row r="687" spans="2:31">
      <c r="B687" s="1129">
        <f t="shared" si="16"/>
        <v>-1</v>
      </c>
      <c r="D687" s="1130"/>
      <c r="E687" s="1130"/>
      <c r="F687" s="1131"/>
      <c r="G687" s="1130"/>
      <c r="H687" s="1130"/>
      <c r="I687" s="1130"/>
      <c r="J687" s="1132"/>
      <c r="K687" s="1132"/>
      <c r="L687" s="1130"/>
      <c r="N687" s="1133">
        <f t="shared" si="17"/>
        <v>0</v>
      </c>
      <c r="O687" s="1134">
        <f t="shared" si="18"/>
        <v>0</v>
      </c>
      <c r="P687" s="1134">
        <f>O687/'1.5 Universal Data'!$F$35</f>
        <v>0</v>
      </c>
      <c r="R687" s="163"/>
      <c r="S687" s="163"/>
      <c r="T687" s="163"/>
      <c r="U687" s="163"/>
      <c r="V687" s="163"/>
      <c r="W687" s="163"/>
      <c r="X687" s="163"/>
      <c r="Y687" s="163"/>
      <c r="Z687" s="163"/>
      <c r="AA687" s="163"/>
      <c r="AB687" s="163"/>
      <c r="AC687" s="163"/>
      <c r="AD687" s="163"/>
      <c r="AE687" s="163"/>
    </row>
    <row r="688" spans="2:31">
      <c r="B688" s="1129">
        <f t="shared" si="16"/>
        <v>-1</v>
      </c>
      <c r="D688" s="1130"/>
      <c r="E688" s="1130"/>
      <c r="F688" s="1131"/>
      <c r="G688" s="1130"/>
      <c r="H688" s="1130"/>
      <c r="I688" s="1130"/>
      <c r="J688" s="1132"/>
      <c r="K688" s="1132"/>
      <c r="L688" s="1130"/>
      <c r="N688" s="1133">
        <f t="shared" si="17"/>
        <v>0</v>
      </c>
      <c r="O688" s="1134">
        <f t="shared" si="18"/>
        <v>0</v>
      </c>
      <c r="P688" s="1134">
        <f>O688/'1.5 Universal Data'!$F$35</f>
        <v>0</v>
      </c>
      <c r="R688" s="163"/>
      <c r="S688" s="163"/>
      <c r="T688" s="163"/>
      <c r="U688" s="163"/>
      <c r="V688" s="163"/>
      <c r="W688" s="163"/>
      <c r="X688" s="163"/>
      <c r="Y688" s="163"/>
      <c r="Z688" s="163"/>
      <c r="AA688" s="163"/>
      <c r="AB688" s="163"/>
      <c r="AC688" s="163"/>
      <c r="AD688" s="163"/>
      <c r="AE688" s="163"/>
    </row>
    <row r="689" spans="2:31">
      <c r="B689" s="1129">
        <f t="shared" si="16"/>
        <v>-1</v>
      </c>
      <c r="D689" s="1130"/>
      <c r="E689" s="1130"/>
      <c r="F689" s="1131"/>
      <c r="G689" s="1130"/>
      <c r="H689" s="1130"/>
      <c r="I689" s="1130"/>
      <c r="J689" s="1132"/>
      <c r="K689" s="1132"/>
      <c r="L689" s="1130"/>
      <c r="N689" s="1133">
        <f t="shared" si="17"/>
        <v>0</v>
      </c>
      <c r="O689" s="1134">
        <f t="shared" si="18"/>
        <v>0</v>
      </c>
      <c r="P689" s="1134">
        <f>O689/'1.5 Universal Data'!$F$35</f>
        <v>0</v>
      </c>
      <c r="R689" s="163"/>
      <c r="S689" s="163"/>
      <c r="T689" s="163"/>
      <c r="U689" s="163"/>
      <c r="V689" s="163"/>
      <c r="W689" s="163"/>
      <c r="X689" s="163"/>
      <c r="Y689" s="163"/>
      <c r="Z689" s="163"/>
      <c r="AA689" s="163"/>
      <c r="AB689" s="163"/>
      <c r="AC689" s="163"/>
      <c r="AD689" s="163"/>
      <c r="AE689" s="163"/>
    </row>
    <row r="690" spans="2:31">
      <c r="B690" s="1129">
        <f t="shared" si="16"/>
        <v>-1</v>
      </c>
      <c r="D690" s="1130"/>
      <c r="E690" s="1130"/>
      <c r="F690" s="1131"/>
      <c r="G690" s="1130"/>
      <c r="H690" s="1130"/>
      <c r="I690" s="1130"/>
      <c r="J690" s="1132"/>
      <c r="K690" s="1132"/>
      <c r="L690" s="1130"/>
      <c r="N690" s="1133">
        <f t="shared" si="17"/>
        <v>0</v>
      </c>
      <c r="O690" s="1134">
        <f t="shared" si="18"/>
        <v>0</v>
      </c>
      <c r="P690" s="1134">
        <f>O690/'1.5 Universal Data'!$F$35</f>
        <v>0</v>
      </c>
      <c r="R690" s="163"/>
      <c r="S690" s="163"/>
      <c r="T690" s="163"/>
      <c r="U690" s="163"/>
      <c r="V690" s="163"/>
      <c r="W690" s="163"/>
      <c r="X690" s="163"/>
      <c r="Y690" s="163"/>
      <c r="Z690" s="163"/>
      <c r="AA690" s="163"/>
      <c r="AB690" s="163"/>
      <c r="AC690" s="163"/>
      <c r="AD690" s="163"/>
      <c r="AE690" s="163"/>
    </row>
    <row r="691" spans="2:31">
      <c r="B691" s="1129">
        <f t="shared" si="16"/>
        <v>-1</v>
      </c>
      <c r="D691" s="1130"/>
      <c r="E691" s="1130"/>
      <c r="F691" s="1131"/>
      <c r="G691" s="1130"/>
      <c r="H691" s="1130"/>
      <c r="I691" s="1130"/>
      <c r="J691" s="1132"/>
      <c r="K691" s="1132"/>
      <c r="L691" s="1130"/>
      <c r="N691" s="1133">
        <f t="shared" si="17"/>
        <v>0</v>
      </c>
      <c r="O691" s="1134">
        <f t="shared" si="18"/>
        <v>0</v>
      </c>
      <c r="P691" s="1134">
        <f>O691/'1.5 Universal Data'!$F$35</f>
        <v>0</v>
      </c>
      <c r="R691" s="163"/>
      <c r="S691" s="163"/>
      <c r="T691" s="163"/>
      <c r="U691" s="163"/>
      <c r="V691" s="163"/>
      <c r="W691" s="163"/>
      <c r="X691" s="163"/>
      <c r="Y691" s="163"/>
      <c r="Z691" s="163"/>
      <c r="AA691" s="163"/>
      <c r="AB691" s="163"/>
      <c r="AC691" s="163"/>
      <c r="AD691" s="163"/>
      <c r="AE691" s="163"/>
    </row>
    <row r="692" spans="2:31">
      <c r="B692" s="1129">
        <f t="shared" si="16"/>
        <v>-1</v>
      </c>
      <c r="D692" s="1130"/>
      <c r="E692" s="1130"/>
      <c r="F692" s="1131"/>
      <c r="G692" s="1130"/>
      <c r="H692" s="1130"/>
      <c r="I692" s="1130"/>
      <c r="J692" s="1132"/>
      <c r="K692" s="1132"/>
      <c r="L692" s="1130"/>
      <c r="N692" s="1133">
        <f t="shared" si="17"/>
        <v>0</v>
      </c>
      <c r="O692" s="1134">
        <f t="shared" si="18"/>
        <v>0</v>
      </c>
      <c r="P692" s="1134">
        <f>O692/'1.5 Universal Data'!$F$35</f>
        <v>0</v>
      </c>
      <c r="R692" s="163"/>
      <c r="S692" s="163"/>
      <c r="T692" s="163"/>
      <c r="U692" s="163"/>
      <c r="V692" s="163"/>
      <c r="W692" s="163"/>
      <c r="X692" s="163"/>
      <c r="Y692" s="163"/>
      <c r="Z692" s="163"/>
      <c r="AA692" s="163"/>
      <c r="AB692" s="163"/>
      <c r="AC692" s="163"/>
      <c r="AD692" s="163"/>
      <c r="AE692" s="163"/>
    </row>
    <row r="693" spans="2:31">
      <c r="B693" s="1129">
        <f t="shared" si="16"/>
        <v>-1</v>
      </c>
      <c r="D693" s="1130"/>
      <c r="E693" s="1130"/>
      <c r="F693" s="1131"/>
      <c r="G693" s="1130"/>
      <c r="H693" s="1130"/>
      <c r="I693" s="1130"/>
      <c r="J693" s="1132"/>
      <c r="K693" s="1132"/>
      <c r="L693" s="1130"/>
      <c r="N693" s="1133">
        <f t="shared" si="17"/>
        <v>0</v>
      </c>
      <c r="O693" s="1134">
        <f t="shared" si="18"/>
        <v>0</v>
      </c>
      <c r="P693" s="1134">
        <f>O693/'1.5 Universal Data'!$F$35</f>
        <v>0</v>
      </c>
      <c r="R693" s="163"/>
      <c r="S693" s="163"/>
      <c r="T693" s="163"/>
      <c r="U693" s="163"/>
      <c r="V693" s="163"/>
      <c r="W693" s="163"/>
      <c r="X693" s="163"/>
      <c r="Y693" s="163"/>
      <c r="Z693" s="163"/>
      <c r="AA693" s="163"/>
      <c r="AB693" s="163"/>
      <c r="AC693" s="163"/>
      <c r="AD693" s="163"/>
      <c r="AE693" s="163"/>
    </row>
    <row r="694" spans="2:31">
      <c r="B694" s="1129">
        <f t="shared" si="16"/>
        <v>-1</v>
      </c>
      <c r="D694" s="1130"/>
      <c r="E694" s="1130"/>
      <c r="F694" s="1131"/>
      <c r="G694" s="1130"/>
      <c r="H694" s="1130"/>
      <c r="I694" s="1130"/>
      <c r="J694" s="1132"/>
      <c r="K694" s="1132"/>
      <c r="L694" s="1130"/>
      <c r="N694" s="1133">
        <f t="shared" si="17"/>
        <v>0</v>
      </c>
      <c r="O694" s="1134">
        <f t="shared" si="18"/>
        <v>0</v>
      </c>
      <c r="P694" s="1134">
        <f>O694/'1.5 Universal Data'!$F$35</f>
        <v>0</v>
      </c>
      <c r="R694" s="163"/>
      <c r="S694" s="163"/>
      <c r="T694" s="163"/>
      <c r="U694" s="163"/>
      <c r="V694" s="163"/>
      <c r="W694" s="163"/>
      <c r="X694" s="163"/>
      <c r="Y694" s="163"/>
      <c r="Z694" s="163"/>
      <c r="AA694" s="163"/>
      <c r="AB694" s="163"/>
      <c r="AC694" s="163"/>
      <c r="AD694" s="163"/>
      <c r="AE694" s="163"/>
    </row>
    <row r="695" spans="2:31">
      <c r="B695" s="1129">
        <f t="shared" si="16"/>
        <v>-1</v>
      </c>
      <c r="D695" s="1130"/>
      <c r="E695" s="1130"/>
      <c r="F695" s="1131"/>
      <c r="G695" s="1130"/>
      <c r="H695" s="1130"/>
      <c r="I695" s="1130"/>
      <c r="J695" s="1132"/>
      <c r="K695" s="1132"/>
      <c r="L695" s="1130"/>
      <c r="N695" s="1133">
        <f t="shared" si="17"/>
        <v>0</v>
      </c>
      <c r="O695" s="1134">
        <f t="shared" si="18"/>
        <v>0</v>
      </c>
      <c r="P695" s="1134">
        <f>O695/'1.5 Universal Data'!$F$35</f>
        <v>0</v>
      </c>
      <c r="R695" s="163"/>
      <c r="S695" s="163"/>
      <c r="T695" s="163"/>
      <c r="U695" s="163"/>
      <c r="V695" s="163"/>
      <c r="W695" s="163"/>
      <c r="X695" s="163"/>
      <c r="Y695" s="163"/>
      <c r="Z695" s="163"/>
      <c r="AA695" s="163"/>
      <c r="AB695" s="163"/>
      <c r="AC695" s="163"/>
      <c r="AD695" s="163"/>
      <c r="AE695" s="163"/>
    </row>
    <row r="696" spans="2:31">
      <c r="B696" s="1129">
        <f t="shared" si="16"/>
        <v>-1</v>
      </c>
      <c r="D696" s="1130"/>
      <c r="E696" s="1130"/>
      <c r="F696" s="1131"/>
      <c r="G696" s="1130"/>
      <c r="H696" s="1130"/>
      <c r="I696" s="1130"/>
      <c r="J696" s="1132"/>
      <c r="K696" s="1132"/>
      <c r="L696" s="1130"/>
      <c r="N696" s="1133">
        <f t="shared" si="17"/>
        <v>0</v>
      </c>
      <c r="O696" s="1134">
        <f t="shared" si="18"/>
        <v>0</v>
      </c>
      <c r="P696" s="1134">
        <f>O696/'1.5 Universal Data'!$F$35</f>
        <v>0</v>
      </c>
      <c r="R696" s="163"/>
      <c r="S696" s="163"/>
      <c r="T696" s="163"/>
      <c r="U696" s="163"/>
      <c r="V696" s="163"/>
      <c r="W696" s="163"/>
      <c r="X696" s="163"/>
      <c r="Y696" s="163"/>
      <c r="Z696" s="163"/>
      <c r="AA696" s="163"/>
      <c r="AB696" s="163"/>
      <c r="AC696" s="163"/>
      <c r="AD696" s="163"/>
      <c r="AE696" s="163"/>
    </row>
    <row r="697" spans="2:31">
      <c r="B697" s="1129">
        <f t="shared" si="16"/>
        <v>-1</v>
      </c>
      <c r="D697" s="1130"/>
      <c r="E697" s="1130"/>
      <c r="F697" s="1131"/>
      <c r="G697" s="1130"/>
      <c r="H697" s="1130"/>
      <c r="I697" s="1130"/>
      <c r="J697" s="1132"/>
      <c r="K697" s="1132"/>
      <c r="L697" s="1130"/>
      <c r="N697" s="1133">
        <f t="shared" si="17"/>
        <v>0</v>
      </c>
      <c r="O697" s="1134">
        <f t="shared" si="18"/>
        <v>0</v>
      </c>
      <c r="P697" s="1134">
        <f>O697/'1.5 Universal Data'!$F$35</f>
        <v>0</v>
      </c>
      <c r="R697" s="163"/>
      <c r="S697" s="163"/>
      <c r="T697" s="163"/>
      <c r="U697" s="163"/>
      <c r="V697" s="163"/>
      <c r="W697" s="163"/>
      <c r="X697" s="163"/>
      <c r="Y697" s="163"/>
      <c r="Z697" s="163"/>
      <c r="AA697" s="163"/>
      <c r="AB697" s="163"/>
      <c r="AC697" s="163"/>
      <c r="AD697" s="163"/>
      <c r="AE697" s="163"/>
    </row>
    <row r="698" spans="2:31">
      <c r="B698" s="1129">
        <f t="shared" si="16"/>
        <v>-1</v>
      </c>
      <c r="D698" s="1130"/>
      <c r="E698" s="1130"/>
      <c r="F698" s="1131"/>
      <c r="G698" s="1130"/>
      <c r="H698" s="1130"/>
      <c r="I698" s="1130"/>
      <c r="J698" s="1132"/>
      <c r="K698" s="1132"/>
      <c r="L698" s="1130"/>
      <c r="N698" s="1133">
        <f t="shared" si="17"/>
        <v>0</v>
      </c>
      <c r="O698" s="1134">
        <f t="shared" si="18"/>
        <v>0</v>
      </c>
      <c r="P698" s="1134">
        <f>O698/'1.5 Universal Data'!$F$35</f>
        <v>0</v>
      </c>
      <c r="R698" s="163"/>
      <c r="S698" s="163"/>
      <c r="T698" s="163"/>
      <c r="U698" s="163"/>
      <c r="V698" s="163"/>
      <c r="W698" s="163"/>
      <c r="X698" s="163"/>
      <c r="Y698" s="163"/>
      <c r="Z698" s="163"/>
      <c r="AA698" s="163"/>
      <c r="AB698" s="163"/>
      <c r="AC698" s="163"/>
      <c r="AD698" s="163"/>
      <c r="AE698" s="163"/>
    </row>
    <row r="699" spans="2:31">
      <c r="B699" s="1129">
        <f t="shared" si="16"/>
        <v>-1</v>
      </c>
      <c r="D699" s="1130"/>
      <c r="E699" s="1130"/>
      <c r="F699" s="1131"/>
      <c r="G699" s="1130"/>
      <c r="H699" s="1130"/>
      <c r="I699" s="1130"/>
      <c r="J699" s="1132"/>
      <c r="K699" s="1132"/>
      <c r="L699" s="1130"/>
      <c r="N699" s="1133">
        <f t="shared" si="17"/>
        <v>0</v>
      </c>
      <c r="O699" s="1134">
        <f t="shared" si="18"/>
        <v>0</v>
      </c>
      <c r="P699" s="1134">
        <f>O699/'1.5 Universal Data'!$F$35</f>
        <v>0</v>
      </c>
      <c r="R699" s="163"/>
      <c r="S699" s="163"/>
      <c r="T699" s="163"/>
      <c r="U699" s="163"/>
      <c r="V699" s="163"/>
      <c r="W699" s="163"/>
      <c r="X699" s="163"/>
      <c r="Y699" s="163"/>
      <c r="Z699" s="163"/>
      <c r="AA699" s="163"/>
      <c r="AB699" s="163"/>
      <c r="AC699" s="163"/>
      <c r="AD699" s="163"/>
      <c r="AE699" s="163"/>
    </row>
    <row r="700" spans="2:31">
      <c r="B700" s="1129">
        <f t="shared" si="16"/>
        <v>-1</v>
      </c>
      <c r="D700" s="1130"/>
      <c r="E700" s="1130"/>
      <c r="F700" s="1131"/>
      <c r="G700" s="1130"/>
      <c r="H700" s="1130"/>
      <c r="I700" s="1130"/>
      <c r="J700" s="1132"/>
      <c r="K700" s="1132"/>
      <c r="L700" s="1130"/>
      <c r="N700" s="1133">
        <f t="shared" si="17"/>
        <v>0</v>
      </c>
      <c r="O700" s="1134">
        <f t="shared" si="18"/>
        <v>0</v>
      </c>
      <c r="P700" s="1134">
        <f>O700/'1.5 Universal Data'!$F$35</f>
        <v>0</v>
      </c>
      <c r="R700" s="163"/>
      <c r="S700" s="163"/>
      <c r="T700" s="163"/>
      <c r="U700" s="163"/>
      <c r="V700" s="163"/>
      <c r="W700" s="163"/>
      <c r="X700" s="163"/>
      <c r="Y700" s="163"/>
      <c r="Z700" s="163"/>
      <c r="AA700" s="163"/>
      <c r="AB700" s="163"/>
      <c r="AC700" s="163"/>
      <c r="AD700" s="163"/>
      <c r="AE700" s="163"/>
    </row>
    <row r="701" spans="2:31">
      <c r="B701" s="1129">
        <f t="shared" si="16"/>
        <v>-1</v>
      </c>
      <c r="D701" s="1130"/>
      <c r="E701" s="1130"/>
      <c r="F701" s="1131"/>
      <c r="G701" s="1130"/>
      <c r="H701" s="1130"/>
      <c r="I701" s="1130"/>
      <c r="J701" s="1132"/>
      <c r="K701" s="1132"/>
      <c r="L701" s="1130"/>
      <c r="N701" s="1133">
        <f t="shared" si="17"/>
        <v>0</v>
      </c>
      <c r="O701" s="1134">
        <f t="shared" si="18"/>
        <v>0</v>
      </c>
      <c r="P701" s="1134">
        <f>O701/'1.5 Universal Data'!$F$35</f>
        <v>0</v>
      </c>
      <c r="R701" s="163"/>
      <c r="S701" s="163"/>
      <c r="T701" s="163"/>
      <c r="U701" s="163"/>
      <c r="V701" s="163"/>
      <c r="W701" s="163"/>
      <c r="X701" s="163"/>
      <c r="Y701" s="163"/>
      <c r="Z701" s="163"/>
      <c r="AA701" s="163"/>
      <c r="AB701" s="163"/>
      <c r="AC701" s="163"/>
      <c r="AD701" s="163"/>
      <c r="AE701" s="163"/>
    </row>
    <row r="702" spans="2:31">
      <c r="B702" s="1129">
        <f t="shared" si="16"/>
        <v>-1</v>
      </c>
      <c r="D702" s="1130"/>
      <c r="E702" s="1130"/>
      <c r="F702" s="1131"/>
      <c r="G702" s="1130"/>
      <c r="H702" s="1130"/>
      <c r="I702" s="1130"/>
      <c r="J702" s="1132"/>
      <c r="K702" s="1132"/>
      <c r="L702" s="1130"/>
      <c r="N702" s="1133">
        <f t="shared" si="17"/>
        <v>0</v>
      </c>
      <c r="O702" s="1134">
        <f t="shared" si="18"/>
        <v>0</v>
      </c>
      <c r="P702" s="1134">
        <f>O702/'1.5 Universal Data'!$F$35</f>
        <v>0</v>
      </c>
      <c r="R702" s="163"/>
      <c r="S702" s="163"/>
      <c r="T702" s="163"/>
      <c r="U702" s="163"/>
      <c r="V702" s="163"/>
      <c r="W702" s="163"/>
      <c r="X702" s="163"/>
      <c r="Y702" s="163"/>
      <c r="Z702" s="163"/>
      <c r="AA702" s="163"/>
      <c r="AB702" s="163"/>
      <c r="AC702" s="163"/>
      <c r="AD702" s="163"/>
      <c r="AE702" s="163"/>
    </row>
    <row r="703" spans="2:31">
      <c r="B703" s="1129">
        <f t="shared" si="16"/>
        <v>-1</v>
      </c>
      <c r="D703" s="1130"/>
      <c r="E703" s="1130"/>
      <c r="F703" s="1131"/>
      <c r="G703" s="1130"/>
      <c r="H703" s="1130"/>
      <c r="I703" s="1130"/>
      <c r="J703" s="1132"/>
      <c r="K703" s="1132"/>
      <c r="L703" s="1130"/>
      <c r="N703" s="1133">
        <f t="shared" si="17"/>
        <v>0</v>
      </c>
      <c r="O703" s="1134">
        <f t="shared" si="18"/>
        <v>0</v>
      </c>
      <c r="P703" s="1134">
        <f>O703/'1.5 Universal Data'!$F$35</f>
        <v>0</v>
      </c>
      <c r="R703" s="163"/>
      <c r="S703" s="163"/>
      <c r="T703" s="163"/>
      <c r="U703" s="163"/>
      <c r="V703" s="163"/>
      <c r="W703" s="163"/>
      <c r="X703" s="163"/>
      <c r="Y703" s="163"/>
      <c r="Z703" s="163"/>
      <c r="AA703" s="163"/>
      <c r="AB703" s="163"/>
      <c r="AC703" s="163"/>
      <c r="AD703" s="163"/>
      <c r="AE703" s="163"/>
    </row>
    <row r="704" spans="2:31">
      <c r="B704" s="1129">
        <f t="shared" si="16"/>
        <v>-1</v>
      </c>
      <c r="D704" s="1130"/>
      <c r="E704" s="1130"/>
      <c r="F704" s="1131"/>
      <c r="G704" s="1130"/>
      <c r="H704" s="1130"/>
      <c r="I704" s="1130"/>
      <c r="J704" s="1132"/>
      <c r="K704" s="1132"/>
      <c r="L704" s="1130"/>
      <c r="N704" s="1133">
        <f t="shared" si="17"/>
        <v>0</v>
      </c>
      <c r="O704" s="1134">
        <f t="shared" si="18"/>
        <v>0</v>
      </c>
      <c r="P704" s="1134">
        <f>O704/'1.5 Universal Data'!$F$35</f>
        <v>0</v>
      </c>
      <c r="R704" s="163"/>
      <c r="S704" s="163"/>
      <c r="T704" s="163"/>
      <c r="U704" s="163"/>
      <c r="V704" s="163"/>
      <c r="W704" s="163"/>
      <c r="X704" s="163"/>
      <c r="Y704" s="163"/>
      <c r="Z704" s="163"/>
      <c r="AA704" s="163"/>
      <c r="AB704" s="163"/>
      <c r="AC704" s="163"/>
      <c r="AD704" s="163"/>
      <c r="AE704" s="163"/>
    </row>
    <row r="705" spans="2:31">
      <c r="B705" s="1129">
        <f t="shared" si="16"/>
        <v>-1</v>
      </c>
      <c r="D705" s="1130"/>
      <c r="E705" s="1130"/>
      <c r="F705" s="1131"/>
      <c r="G705" s="1130"/>
      <c r="H705" s="1130"/>
      <c r="I705" s="1130"/>
      <c r="J705" s="1132"/>
      <c r="K705" s="1132"/>
      <c r="L705" s="1130"/>
      <c r="N705" s="1133">
        <f t="shared" si="17"/>
        <v>0</v>
      </c>
      <c r="O705" s="1134">
        <f t="shared" si="18"/>
        <v>0</v>
      </c>
      <c r="P705" s="1134">
        <f>O705/'1.5 Universal Data'!$F$35</f>
        <v>0</v>
      </c>
      <c r="R705" s="163"/>
      <c r="S705" s="163"/>
      <c r="T705" s="163"/>
      <c r="U705" s="163"/>
      <c r="V705" s="163"/>
      <c r="W705" s="163"/>
      <c r="X705" s="163"/>
      <c r="Y705" s="163"/>
      <c r="Z705" s="163"/>
      <c r="AA705" s="163"/>
      <c r="AB705" s="163"/>
      <c r="AC705" s="163"/>
      <c r="AD705" s="163"/>
      <c r="AE705" s="163"/>
    </row>
    <row r="706" spans="2:31">
      <c r="B706" s="1129">
        <f t="shared" si="16"/>
        <v>-1</v>
      </c>
      <c r="D706" s="1130"/>
      <c r="E706" s="1130"/>
      <c r="F706" s="1131"/>
      <c r="G706" s="1130"/>
      <c r="H706" s="1130"/>
      <c r="I706" s="1130"/>
      <c r="J706" s="1132"/>
      <c r="K706" s="1132"/>
      <c r="L706" s="1130"/>
      <c r="N706" s="1133">
        <f t="shared" si="17"/>
        <v>0</v>
      </c>
      <c r="O706" s="1134">
        <f t="shared" si="18"/>
        <v>0</v>
      </c>
      <c r="P706" s="1134">
        <f>O706/'1.5 Universal Data'!$F$35</f>
        <v>0</v>
      </c>
      <c r="R706" s="163"/>
      <c r="S706" s="163"/>
      <c r="T706" s="163"/>
      <c r="U706" s="163"/>
      <c r="V706" s="163"/>
      <c r="W706" s="163"/>
      <c r="X706" s="163"/>
      <c r="Y706" s="163"/>
      <c r="Z706" s="163"/>
      <c r="AA706" s="163"/>
      <c r="AB706" s="163"/>
      <c r="AC706" s="163"/>
      <c r="AD706" s="163"/>
      <c r="AE706" s="163"/>
    </row>
    <row r="707" spans="2:31">
      <c r="B707" s="1129">
        <f t="shared" si="16"/>
        <v>-1</v>
      </c>
      <c r="D707" s="1130"/>
      <c r="E707" s="1130"/>
      <c r="F707" s="1131"/>
      <c r="G707" s="1130"/>
      <c r="H707" s="1130"/>
      <c r="I707" s="1130"/>
      <c r="J707" s="1132"/>
      <c r="K707" s="1132"/>
      <c r="L707" s="1130"/>
      <c r="N707" s="1133">
        <f t="shared" si="17"/>
        <v>0</v>
      </c>
      <c r="O707" s="1134">
        <f t="shared" si="18"/>
        <v>0</v>
      </c>
      <c r="P707" s="1134">
        <f>O707/'1.5 Universal Data'!$F$35</f>
        <v>0</v>
      </c>
      <c r="R707" s="163"/>
      <c r="S707" s="163"/>
      <c r="T707" s="163"/>
      <c r="U707" s="163"/>
      <c r="V707" s="163"/>
      <c r="W707" s="163"/>
      <c r="X707" s="163"/>
      <c r="Y707" s="163"/>
      <c r="Z707" s="163"/>
      <c r="AA707" s="163"/>
      <c r="AB707" s="163"/>
      <c r="AC707" s="163"/>
      <c r="AD707" s="163"/>
      <c r="AE707" s="163"/>
    </row>
    <row r="708" spans="2:31">
      <c r="B708" s="1129">
        <f t="shared" si="16"/>
        <v>-1</v>
      </c>
      <c r="D708" s="1130"/>
      <c r="E708" s="1130"/>
      <c r="F708" s="1131"/>
      <c r="G708" s="1130"/>
      <c r="H708" s="1130"/>
      <c r="I708" s="1130"/>
      <c r="J708" s="1132"/>
      <c r="K708" s="1132"/>
      <c r="L708" s="1130"/>
      <c r="N708" s="1133">
        <f t="shared" si="17"/>
        <v>0</v>
      </c>
      <c r="O708" s="1134">
        <f t="shared" si="18"/>
        <v>0</v>
      </c>
      <c r="P708" s="1134">
        <f>O708/'1.5 Universal Data'!$F$35</f>
        <v>0</v>
      </c>
      <c r="R708" s="163"/>
      <c r="S708" s="163"/>
      <c r="T708" s="163"/>
      <c r="U708" s="163"/>
      <c r="V708" s="163"/>
      <c r="W708" s="163"/>
      <c r="X708" s="163"/>
      <c r="Y708" s="163"/>
      <c r="Z708" s="163"/>
      <c r="AA708" s="163"/>
      <c r="AB708" s="163"/>
      <c r="AC708" s="163"/>
      <c r="AD708" s="163"/>
      <c r="AE708" s="163"/>
    </row>
    <row r="709" spans="2:31">
      <c r="B709" s="1129">
        <f t="shared" si="16"/>
        <v>-1</v>
      </c>
      <c r="D709" s="1130"/>
      <c r="E709" s="1130"/>
      <c r="F709" s="1131"/>
      <c r="G709" s="1130"/>
      <c r="H709" s="1130"/>
      <c r="I709" s="1130"/>
      <c r="J709" s="1132"/>
      <c r="K709" s="1132"/>
      <c r="L709" s="1130"/>
      <c r="N709" s="1133">
        <f t="shared" si="17"/>
        <v>0</v>
      </c>
      <c r="O709" s="1134">
        <f t="shared" si="18"/>
        <v>0</v>
      </c>
      <c r="P709" s="1134">
        <f>O709/'1.5 Universal Data'!$F$35</f>
        <v>0</v>
      </c>
      <c r="R709" s="163"/>
      <c r="S709" s="163"/>
      <c r="T709" s="163"/>
      <c r="U709" s="163"/>
      <c r="V709" s="163"/>
      <c r="W709" s="163"/>
      <c r="X709" s="163"/>
      <c r="Y709" s="163"/>
      <c r="Z709" s="163"/>
      <c r="AA709" s="163"/>
      <c r="AB709" s="163"/>
      <c r="AC709" s="163"/>
      <c r="AD709" s="163"/>
      <c r="AE709" s="163"/>
    </row>
    <row r="710" spans="2:31">
      <c r="B710" s="1129">
        <f t="shared" si="16"/>
        <v>-1</v>
      </c>
      <c r="D710" s="1130"/>
      <c r="E710" s="1130"/>
      <c r="F710" s="1131"/>
      <c r="G710" s="1130"/>
      <c r="H710" s="1130"/>
      <c r="I710" s="1130"/>
      <c r="J710" s="1132"/>
      <c r="K710" s="1132"/>
      <c r="L710" s="1130"/>
      <c r="N710" s="1133">
        <f t="shared" si="17"/>
        <v>0</v>
      </c>
      <c r="O710" s="1134">
        <f t="shared" si="18"/>
        <v>0</v>
      </c>
      <c r="P710" s="1134">
        <f>O710/'1.5 Universal Data'!$F$35</f>
        <v>0</v>
      </c>
      <c r="R710" s="163"/>
      <c r="S710" s="163"/>
      <c r="T710" s="163"/>
      <c r="U710" s="163"/>
      <c r="V710" s="163"/>
      <c r="W710" s="163"/>
      <c r="X710" s="163"/>
      <c r="Y710" s="163"/>
      <c r="Z710" s="163"/>
      <c r="AA710" s="163"/>
      <c r="AB710" s="163"/>
      <c r="AC710" s="163"/>
      <c r="AD710" s="163"/>
      <c r="AE710" s="163"/>
    </row>
    <row r="711" spans="2:31">
      <c r="B711" s="1129">
        <f t="shared" si="16"/>
        <v>-1</v>
      </c>
      <c r="D711" s="1130"/>
      <c r="E711" s="1130"/>
      <c r="F711" s="1131"/>
      <c r="G711" s="1130"/>
      <c r="H711" s="1130"/>
      <c r="I711" s="1130"/>
      <c r="J711" s="1132"/>
      <c r="K711" s="1132"/>
      <c r="L711" s="1130"/>
      <c r="N711" s="1133">
        <f t="shared" si="17"/>
        <v>0</v>
      </c>
      <c r="O711" s="1134">
        <f t="shared" si="18"/>
        <v>0</v>
      </c>
      <c r="P711" s="1134">
        <f>O711/'1.5 Universal Data'!$F$35</f>
        <v>0</v>
      </c>
      <c r="R711" s="163"/>
      <c r="S711" s="163"/>
      <c r="T711" s="163"/>
      <c r="U711" s="163"/>
      <c r="V711" s="163"/>
      <c r="W711" s="163"/>
      <c r="X711" s="163"/>
      <c r="Y711" s="163"/>
      <c r="Z711" s="163"/>
      <c r="AA711" s="163"/>
      <c r="AB711" s="163"/>
      <c r="AC711" s="163"/>
      <c r="AD711" s="163"/>
      <c r="AE711" s="163"/>
    </row>
    <row r="712" spans="2:31">
      <c r="B712" s="1129">
        <f t="shared" si="16"/>
        <v>-1</v>
      </c>
      <c r="D712" s="1130"/>
      <c r="E712" s="1130"/>
      <c r="F712" s="1131"/>
      <c r="G712" s="1130"/>
      <c r="H712" s="1130"/>
      <c r="I712" s="1130"/>
      <c r="J712" s="1132"/>
      <c r="K712" s="1132"/>
      <c r="L712" s="1130"/>
      <c r="N712" s="1133">
        <f t="shared" si="17"/>
        <v>0</v>
      </c>
      <c r="O712" s="1134">
        <f t="shared" si="18"/>
        <v>0</v>
      </c>
      <c r="P712" s="1134">
        <f>O712/'1.5 Universal Data'!$F$35</f>
        <v>0</v>
      </c>
      <c r="R712" s="163"/>
      <c r="S712" s="163"/>
      <c r="T712" s="163"/>
      <c r="U712" s="163"/>
      <c r="V712" s="163"/>
      <c r="W712" s="163"/>
      <c r="X712" s="163"/>
      <c r="Y712" s="163"/>
      <c r="Z712" s="163"/>
      <c r="AA712" s="163"/>
      <c r="AB712" s="163"/>
      <c r="AC712" s="163"/>
      <c r="AD712" s="163"/>
      <c r="AE712" s="163"/>
    </row>
    <row r="713" spans="2:31">
      <c r="B713" s="1129">
        <f t="shared" si="16"/>
        <v>-1</v>
      </c>
      <c r="D713" s="1130"/>
      <c r="E713" s="1130"/>
      <c r="F713" s="1131"/>
      <c r="G713" s="1130"/>
      <c r="H713" s="1130"/>
      <c r="I713" s="1130"/>
      <c r="J713" s="1132"/>
      <c r="K713" s="1132"/>
      <c r="L713" s="1130"/>
      <c r="N713" s="1133">
        <f t="shared" si="17"/>
        <v>0</v>
      </c>
      <c r="O713" s="1134">
        <f t="shared" si="18"/>
        <v>0</v>
      </c>
      <c r="P713" s="1134">
        <f>O713/'1.5 Universal Data'!$F$35</f>
        <v>0</v>
      </c>
      <c r="R713" s="163"/>
      <c r="S713" s="163"/>
      <c r="T713" s="163"/>
      <c r="U713" s="163"/>
      <c r="V713" s="163"/>
      <c r="W713" s="163"/>
      <c r="X713" s="163"/>
      <c r="Y713" s="163"/>
      <c r="Z713" s="163"/>
      <c r="AA713" s="163"/>
      <c r="AB713" s="163"/>
      <c r="AC713" s="163"/>
      <c r="AD713" s="163"/>
      <c r="AE713" s="163"/>
    </row>
    <row r="714" spans="2:31">
      <c r="B714" s="1129">
        <f t="shared" si="16"/>
        <v>-1</v>
      </c>
      <c r="D714" s="1130"/>
      <c r="E714" s="1130"/>
      <c r="F714" s="1131"/>
      <c r="G714" s="1130"/>
      <c r="H714" s="1130"/>
      <c r="I714" s="1130"/>
      <c r="J714" s="1132"/>
      <c r="K714" s="1132"/>
      <c r="L714" s="1130"/>
      <c r="N714" s="1133">
        <f t="shared" si="17"/>
        <v>0</v>
      </c>
      <c r="O714" s="1134">
        <f t="shared" si="18"/>
        <v>0</v>
      </c>
      <c r="P714" s="1134">
        <f>O714/'1.5 Universal Data'!$F$35</f>
        <v>0</v>
      </c>
      <c r="R714" s="163"/>
      <c r="S714" s="163"/>
      <c r="T714" s="163"/>
      <c r="U714" s="163"/>
      <c r="V714" s="163"/>
      <c r="W714" s="163"/>
      <c r="X714" s="163"/>
      <c r="Y714" s="163"/>
      <c r="Z714" s="163"/>
      <c r="AA714" s="163"/>
      <c r="AB714" s="163"/>
      <c r="AC714" s="163"/>
      <c r="AD714" s="163"/>
      <c r="AE714" s="163"/>
    </row>
    <row r="715" spans="2:31">
      <c r="B715" s="1129">
        <f t="shared" si="16"/>
        <v>-1</v>
      </c>
      <c r="D715" s="1130"/>
      <c r="E715" s="1130"/>
      <c r="F715" s="1131"/>
      <c r="G715" s="1130"/>
      <c r="H715" s="1130"/>
      <c r="I715" s="1130"/>
      <c r="J715" s="1132"/>
      <c r="K715" s="1132"/>
      <c r="L715" s="1130"/>
      <c r="N715" s="1133">
        <f t="shared" si="17"/>
        <v>0</v>
      </c>
      <c r="O715" s="1134">
        <f t="shared" si="18"/>
        <v>0</v>
      </c>
      <c r="P715" s="1134">
        <f>O715/'1.5 Universal Data'!$F$35</f>
        <v>0</v>
      </c>
      <c r="R715" s="163"/>
      <c r="S715" s="163"/>
      <c r="T715" s="163"/>
      <c r="U715" s="163"/>
      <c r="V715" s="163"/>
      <c r="W715" s="163"/>
      <c r="X715" s="163"/>
      <c r="Y715" s="163"/>
      <c r="Z715" s="163"/>
      <c r="AA715" s="163"/>
      <c r="AB715" s="163"/>
      <c r="AC715" s="163"/>
      <c r="AD715" s="163"/>
      <c r="AE715" s="163"/>
    </row>
    <row r="716" spans="2:31">
      <c r="B716" s="1129">
        <f t="shared" si="16"/>
        <v>-1</v>
      </c>
      <c r="D716" s="1130"/>
      <c r="E716" s="1130"/>
      <c r="F716" s="1131"/>
      <c r="G716" s="1130"/>
      <c r="H716" s="1130"/>
      <c r="I716" s="1130"/>
      <c r="J716" s="1132"/>
      <c r="K716" s="1132"/>
      <c r="L716" s="1130"/>
      <c r="N716" s="1133">
        <f t="shared" si="17"/>
        <v>0</v>
      </c>
      <c r="O716" s="1134">
        <f t="shared" si="18"/>
        <v>0</v>
      </c>
      <c r="P716" s="1134">
        <f>O716/'1.5 Universal Data'!$F$35</f>
        <v>0</v>
      </c>
      <c r="R716" s="163"/>
      <c r="S716" s="163"/>
      <c r="T716" s="163"/>
      <c r="U716" s="163"/>
      <c r="V716" s="163"/>
      <c r="W716" s="163"/>
      <c r="X716" s="163"/>
      <c r="Y716" s="163"/>
      <c r="Z716" s="163"/>
      <c r="AA716" s="163"/>
      <c r="AB716" s="163"/>
      <c r="AC716" s="163"/>
      <c r="AD716" s="163"/>
      <c r="AE716" s="163"/>
    </row>
    <row r="717" spans="2:31">
      <c r="B717" s="1129">
        <f t="shared" si="16"/>
        <v>-1</v>
      </c>
      <c r="D717" s="1130"/>
      <c r="E717" s="1130"/>
      <c r="F717" s="1131"/>
      <c r="G717" s="1130"/>
      <c r="H717" s="1130"/>
      <c r="I717" s="1130"/>
      <c r="J717" s="1132"/>
      <c r="K717" s="1132"/>
      <c r="L717" s="1130"/>
      <c r="N717" s="1133">
        <f t="shared" si="17"/>
        <v>0</v>
      </c>
      <c r="O717" s="1134">
        <f t="shared" si="18"/>
        <v>0</v>
      </c>
      <c r="P717" s="1134">
        <f>O717/'1.5 Universal Data'!$F$35</f>
        <v>0</v>
      </c>
      <c r="R717" s="163"/>
      <c r="S717" s="163"/>
      <c r="T717" s="163"/>
      <c r="U717" s="163"/>
      <c r="V717" s="163"/>
      <c r="W717" s="163"/>
      <c r="X717" s="163"/>
      <c r="Y717" s="163"/>
      <c r="Z717" s="163"/>
      <c r="AA717" s="163"/>
      <c r="AB717" s="163"/>
      <c r="AC717" s="163"/>
      <c r="AD717" s="163"/>
      <c r="AE717" s="163"/>
    </row>
    <row r="718" spans="2:31">
      <c r="B718" s="1129">
        <f t="shared" si="16"/>
        <v>-1</v>
      </c>
      <c r="D718" s="1130"/>
      <c r="E718" s="1130"/>
      <c r="F718" s="1131"/>
      <c r="G718" s="1130"/>
      <c r="H718" s="1130"/>
      <c r="I718" s="1130"/>
      <c r="J718" s="1132"/>
      <c r="K718" s="1132"/>
      <c r="L718" s="1130"/>
      <c r="N718" s="1133">
        <f t="shared" si="17"/>
        <v>0</v>
      </c>
      <c r="O718" s="1134">
        <f t="shared" si="18"/>
        <v>0</v>
      </c>
      <c r="P718" s="1134">
        <f>O718/'1.5 Universal Data'!$F$35</f>
        <v>0</v>
      </c>
      <c r="R718" s="163"/>
      <c r="S718" s="163"/>
      <c r="T718" s="163"/>
      <c r="U718" s="163"/>
      <c r="V718" s="163"/>
      <c r="W718" s="163"/>
      <c r="X718" s="163"/>
      <c r="Y718" s="163"/>
      <c r="Z718" s="163"/>
      <c r="AA718" s="163"/>
      <c r="AB718" s="163"/>
      <c r="AC718" s="163"/>
      <c r="AD718" s="163"/>
      <c r="AE718" s="163"/>
    </row>
    <row r="719" spans="2:31">
      <c r="B719" s="1129">
        <f t="shared" si="16"/>
        <v>-1</v>
      </c>
      <c r="D719" s="1130"/>
      <c r="E719" s="1130"/>
      <c r="F719" s="1131"/>
      <c r="G719" s="1130"/>
      <c r="H719" s="1130"/>
      <c r="I719" s="1130"/>
      <c r="J719" s="1132"/>
      <c r="K719" s="1132"/>
      <c r="L719" s="1130"/>
      <c r="N719" s="1133">
        <f t="shared" si="17"/>
        <v>0</v>
      </c>
      <c r="O719" s="1134">
        <f t="shared" si="18"/>
        <v>0</v>
      </c>
      <c r="P719" s="1134">
        <f>O719/'1.5 Universal Data'!$F$35</f>
        <v>0</v>
      </c>
      <c r="R719" s="163"/>
      <c r="S719" s="163"/>
      <c r="T719" s="163"/>
      <c r="U719" s="163"/>
      <c r="V719" s="163"/>
      <c r="W719" s="163"/>
      <c r="X719" s="163"/>
      <c r="Y719" s="163"/>
      <c r="Z719" s="163"/>
      <c r="AA719" s="163"/>
      <c r="AB719" s="163"/>
      <c r="AC719" s="163"/>
      <c r="AD719" s="163"/>
      <c r="AE719" s="163"/>
    </row>
    <row r="720" spans="2:31">
      <c r="B720" s="1129">
        <f t="shared" si="16"/>
        <v>-1</v>
      </c>
      <c r="D720" s="1130"/>
      <c r="E720" s="1130"/>
      <c r="F720" s="1131"/>
      <c r="G720" s="1130"/>
      <c r="H720" s="1130"/>
      <c r="I720" s="1130"/>
      <c r="J720" s="1132"/>
      <c r="K720" s="1132"/>
      <c r="L720" s="1130"/>
      <c r="N720" s="1133">
        <f t="shared" si="17"/>
        <v>0</v>
      </c>
      <c r="O720" s="1134">
        <f t="shared" si="18"/>
        <v>0</v>
      </c>
      <c r="P720" s="1134">
        <f>O720/'1.5 Universal Data'!$F$35</f>
        <v>0</v>
      </c>
      <c r="R720" s="163"/>
      <c r="S720" s="163"/>
      <c r="T720" s="163"/>
      <c r="U720" s="163"/>
      <c r="V720" s="163"/>
      <c r="W720" s="163"/>
      <c r="X720" s="163"/>
      <c r="Y720" s="163"/>
      <c r="Z720" s="163"/>
      <c r="AA720" s="163"/>
      <c r="AB720" s="163"/>
      <c r="AC720" s="163"/>
      <c r="AD720" s="163"/>
      <c r="AE720" s="163"/>
    </row>
    <row r="721" spans="2:31">
      <c r="B721" s="1129">
        <f t="shared" si="16"/>
        <v>-1</v>
      </c>
      <c r="D721" s="1130"/>
      <c r="E721" s="1130"/>
      <c r="F721" s="1131"/>
      <c r="G721" s="1130"/>
      <c r="H721" s="1130"/>
      <c r="I721" s="1130"/>
      <c r="J721" s="1132"/>
      <c r="K721" s="1132"/>
      <c r="L721" s="1130"/>
      <c r="N721" s="1133">
        <f t="shared" si="17"/>
        <v>0</v>
      </c>
      <c r="O721" s="1134">
        <f t="shared" si="18"/>
        <v>0</v>
      </c>
      <c r="P721" s="1134">
        <f>O721/'1.5 Universal Data'!$F$35</f>
        <v>0</v>
      </c>
      <c r="R721" s="163"/>
      <c r="S721" s="163"/>
      <c r="T721" s="163"/>
      <c r="U721" s="163"/>
      <c r="V721" s="163"/>
      <c r="W721" s="163"/>
      <c r="X721" s="163"/>
      <c r="Y721" s="163"/>
      <c r="Z721" s="163"/>
      <c r="AA721" s="163"/>
      <c r="AB721" s="163"/>
      <c r="AC721" s="163"/>
      <c r="AD721" s="163"/>
      <c r="AE721" s="163"/>
    </row>
    <row r="722" spans="2:31">
      <c r="B722" s="1129">
        <f t="shared" si="16"/>
        <v>-1</v>
      </c>
      <c r="D722" s="1130"/>
      <c r="E722" s="1130"/>
      <c r="F722" s="1131"/>
      <c r="G722" s="1130"/>
      <c r="H722" s="1130"/>
      <c r="I722" s="1130"/>
      <c r="J722" s="1132"/>
      <c r="K722" s="1132"/>
      <c r="L722" s="1130"/>
      <c r="N722" s="1133">
        <f t="shared" si="17"/>
        <v>0</v>
      </c>
      <c r="O722" s="1134">
        <f t="shared" si="18"/>
        <v>0</v>
      </c>
      <c r="P722" s="1134">
        <f>O722/'1.5 Universal Data'!$F$35</f>
        <v>0</v>
      </c>
      <c r="R722" s="163"/>
      <c r="S722" s="163"/>
      <c r="T722" s="163"/>
      <c r="U722" s="163"/>
      <c r="V722" s="163"/>
      <c r="W722" s="163"/>
      <c r="X722" s="163"/>
      <c r="Y722" s="163"/>
      <c r="Z722" s="163"/>
      <c r="AA722" s="163"/>
      <c r="AB722" s="163"/>
      <c r="AC722" s="163"/>
      <c r="AD722" s="163"/>
      <c r="AE722" s="163"/>
    </row>
    <row r="723" spans="2:31">
      <c r="B723" s="1129">
        <f t="shared" si="16"/>
        <v>-1</v>
      </c>
      <c r="D723" s="1130"/>
      <c r="E723" s="1130"/>
      <c r="F723" s="1131"/>
      <c r="G723" s="1130"/>
      <c r="H723" s="1130"/>
      <c r="I723" s="1130"/>
      <c r="J723" s="1132"/>
      <c r="K723" s="1132"/>
      <c r="L723" s="1130"/>
      <c r="N723" s="1133">
        <f t="shared" si="17"/>
        <v>0</v>
      </c>
      <c r="O723" s="1134">
        <f t="shared" si="18"/>
        <v>0</v>
      </c>
      <c r="P723" s="1134">
        <f>O723/'1.5 Universal Data'!$F$35</f>
        <v>0</v>
      </c>
      <c r="R723" s="163"/>
      <c r="S723" s="163"/>
      <c r="T723" s="163"/>
      <c r="U723" s="163"/>
      <c r="V723" s="163"/>
      <c r="W723" s="163"/>
      <c r="X723" s="163"/>
      <c r="Y723" s="163"/>
      <c r="Z723" s="163"/>
      <c r="AA723" s="163"/>
      <c r="AB723" s="163"/>
      <c r="AC723" s="163"/>
      <c r="AD723" s="163"/>
      <c r="AE723" s="163"/>
    </row>
    <row r="724" spans="2:31">
      <c r="B724" s="1129">
        <f t="shared" si="16"/>
        <v>-1</v>
      </c>
      <c r="D724" s="1130"/>
      <c r="E724" s="1130"/>
      <c r="F724" s="1131"/>
      <c r="G724" s="1130"/>
      <c r="H724" s="1130"/>
      <c r="I724" s="1130"/>
      <c r="J724" s="1132"/>
      <c r="K724" s="1132"/>
      <c r="L724" s="1130"/>
      <c r="N724" s="1133">
        <f t="shared" si="17"/>
        <v>0</v>
      </c>
      <c r="O724" s="1134">
        <f t="shared" si="18"/>
        <v>0</v>
      </c>
      <c r="P724" s="1134">
        <f>O724/'1.5 Universal Data'!$F$35</f>
        <v>0</v>
      </c>
      <c r="R724" s="163"/>
      <c r="S724" s="163"/>
      <c r="T724" s="163"/>
      <c r="U724" s="163"/>
      <c r="V724" s="163"/>
      <c r="W724" s="163"/>
      <c r="X724" s="163"/>
      <c r="Y724" s="163"/>
      <c r="Z724" s="163"/>
      <c r="AA724" s="163"/>
      <c r="AB724" s="163"/>
      <c r="AC724" s="163"/>
      <c r="AD724" s="163"/>
      <c r="AE724" s="163"/>
    </row>
    <row r="725" spans="2:31">
      <c r="B725" s="1129">
        <f t="shared" si="16"/>
        <v>-1</v>
      </c>
      <c r="D725" s="1130"/>
      <c r="E725" s="1130"/>
      <c r="F725" s="1131"/>
      <c r="G725" s="1130"/>
      <c r="H725" s="1130"/>
      <c r="I725" s="1130"/>
      <c r="J725" s="1132"/>
      <c r="K725" s="1132"/>
      <c r="L725" s="1130"/>
      <c r="N725" s="1133">
        <f t="shared" si="17"/>
        <v>0</v>
      </c>
      <c r="O725" s="1134">
        <f t="shared" si="18"/>
        <v>0</v>
      </c>
      <c r="P725" s="1134">
        <f>O725/'1.5 Universal Data'!$F$35</f>
        <v>0</v>
      </c>
      <c r="R725" s="163"/>
      <c r="S725" s="163"/>
      <c r="T725" s="163"/>
      <c r="U725" s="163"/>
      <c r="V725" s="163"/>
      <c r="W725" s="163"/>
      <c r="X725" s="163"/>
      <c r="Y725" s="163"/>
      <c r="Z725" s="163"/>
      <c r="AA725" s="163"/>
      <c r="AB725" s="163"/>
      <c r="AC725" s="163"/>
      <c r="AD725" s="163"/>
      <c r="AE725" s="163"/>
    </row>
    <row r="726" spans="2:31">
      <c r="B726" s="1129">
        <f t="shared" si="16"/>
        <v>-1</v>
      </c>
      <c r="D726" s="1130"/>
      <c r="E726" s="1130"/>
      <c r="F726" s="1131"/>
      <c r="G726" s="1130"/>
      <c r="H726" s="1130"/>
      <c r="I726" s="1130"/>
      <c r="J726" s="1132"/>
      <c r="K726" s="1132"/>
      <c r="L726" s="1130"/>
      <c r="N726" s="1133">
        <f t="shared" si="17"/>
        <v>0</v>
      </c>
      <c r="O726" s="1134">
        <f t="shared" si="18"/>
        <v>0</v>
      </c>
      <c r="P726" s="1134">
        <f>O726/'1.5 Universal Data'!$F$35</f>
        <v>0</v>
      </c>
      <c r="R726" s="163"/>
      <c r="S726" s="163"/>
      <c r="T726" s="163"/>
      <c r="U726" s="163"/>
      <c r="V726" s="163"/>
      <c r="W726" s="163"/>
      <c r="X726" s="163"/>
      <c r="Y726" s="163"/>
      <c r="Z726" s="163"/>
      <c r="AA726" s="163"/>
      <c r="AB726" s="163"/>
      <c r="AC726" s="163"/>
      <c r="AD726" s="163"/>
      <c r="AE726" s="163"/>
    </row>
    <row r="727" spans="2:31">
      <c r="B727" s="1129">
        <f t="shared" ref="B727:B790" si="19">IF(G727="buy",1,-1)</f>
        <v>-1</v>
      </c>
      <c r="D727" s="1130"/>
      <c r="E727" s="1130"/>
      <c r="F727" s="1131"/>
      <c r="G727" s="1130"/>
      <c r="H727" s="1130"/>
      <c r="I727" s="1130"/>
      <c r="J727" s="1132"/>
      <c r="K727" s="1132"/>
      <c r="L727" s="1130"/>
      <c r="N727" s="1133">
        <f t="shared" ref="N727:N790" si="20">+H727*((K727-J727)+1)*B727</f>
        <v>0</v>
      </c>
      <c r="O727" s="1134">
        <f t="shared" ref="O727:O790" si="21">N727*L727/100</f>
        <v>0</v>
      </c>
      <c r="P727" s="1134">
        <f>O727/'1.5 Universal Data'!$F$35</f>
        <v>0</v>
      </c>
      <c r="R727" s="163"/>
      <c r="S727" s="163"/>
      <c r="T727" s="163"/>
      <c r="U727" s="163"/>
      <c r="V727" s="163"/>
      <c r="W727" s="163"/>
      <c r="X727" s="163"/>
      <c r="Y727" s="163"/>
      <c r="Z727" s="163"/>
      <c r="AA727" s="163"/>
      <c r="AB727" s="163"/>
      <c r="AC727" s="163"/>
      <c r="AD727" s="163"/>
      <c r="AE727" s="163"/>
    </row>
    <row r="728" spans="2:31">
      <c r="B728" s="1129">
        <f t="shared" si="19"/>
        <v>-1</v>
      </c>
      <c r="D728" s="1130"/>
      <c r="E728" s="1130"/>
      <c r="F728" s="1131"/>
      <c r="G728" s="1130"/>
      <c r="H728" s="1130"/>
      <c r="I728" s="1130"/>
      <c r="J728" s="1132"/>
      <c r="K728" s="1132"/>
      <c r="L728" s="1130"/>
      <c r="N728" s="1133">
        <f t="shared" si="20"/>
        <v>0</v>
      </c>
      <c r="O728" s="1134">
        <f t="shared" si="21"/>
        <v>0</v>
      </c>
      <c r="P728" s="1134">
        <f>O728/'1.5 Universal Data'!$F$35</f>
        <v>0</v>
      </c>
      <c r="R728" s="163"/>
      <c r="S728" s="163"/>
      <c r="T728" s="163"/>
      <c r="U728" s="163"/>
      <c r="V728" s="163"/>
      <c r="W728" s="163"/>
      <c r="X728" s="163"/>
      <c r="Y728" s="163"/>
      <c r="Z728" s="163"/>
      <c r="AA728" s="163"/>
      <c r="AB728" s="163"/>
      <c r="AC728" s="163"/>
      <c r="AD728" s="163"/>
      <c r="AE728" s="163"/>
    </row>
    <row r="729" spans="2:31">
      <c r="B729" s="1129">
        <f t="shared" si="19"/>
        <v>-1</v>
      </c>
      <c r="D729" s="1130"/>
      <c r="E729" s="1130"/>
      <c r="F729" s="1131"/>
      <c r="G729" s="1130"/>
      <c r="H729" s="1130"/>
      <c r="I729" s="1130"/>
      <c r="J729" s="1132"/>
      <c r="K729" s="1132"/>
      <c r="L729" s="1130"/>
      <c r="N729" s="1133">
        <f t="shared" si="20"/>
        <v>0</v>
      </c>
      <c r="O729" s="1134">
        <f t="shared" si="21"/>
        <v>0</v>
      </c>
      <c r="P729" s="1134">
        <f>O729/'1.5 Universal Data'!$F$35</f>
        <v>0</v>
      </c>
      <c r="R729" s="163"/>
      <c r="S729" s="163"/>
      <c r="T729" s="163"/>
      <c r="U729" s="163"/>
      <c r="V729" s="163"/>
      <c r="W729" s="163"/>
      <c r="X729" s="163"/>
      <c r="Y729" s="163"/>
      <c r="Z729" s="163"/>
      <c r="AA729" s="163"/>
      <c r="AB729" s="163"/>
      <c r="AC729" s="163"/>
      <c r="AD729" s="163"/>
      <c r="AE729" s="163"/>
    </row>
    <row r="730" spans="2:31">
      <c r="B730" s="1129">
        <f t="shared" si="19"/>
        <v>-1</v>
      </c>
      <c r="D730" s="1130"/>
      <c r="E730" s="1130"/>
      <c r="F730" s="1131"/>
      <c r="G730" s="1130"/>
      <c r="H730" s="1130"/>
      <c r="I730" s="1130"/>
      <c r="J730" s="1132"/>
      <c r="K730" s="1132"/>
      <c r="L730" s="1130"/>
      <c r="N730" s="1133">
        <f t="shared" si="20"/>
        <v>0</v>
      </c>
      <c r="O730" s="1134">
        <f t="shared" si="21"/>
        <v>0</v>
      </c>
      <c r="P730" s="1134">
        <f>O730/'1.5 Universal Data'!$F$35</f>
        <v>0</v>
      </c>
      <c r="R730" s="163"/>
      <c r="S730" s="163"/>
      <c r="T730" s="163"/>
      <c r="U730" s="163"/>
      <c r="V730" s="163"/>
      <c r="W730" s="163"/>
      <c r="X730" s="163"/>
      <c r="Y730" s="163"/>
      <c r="Z730" s="163"/>
      <c r="AA730" s="163"/>
      <c r="AB730" s="163"/>
      <c r="AC730" s="163"/>
      <c r="AD730" s="163"/>
      <c r="AE730" s="163"/>
    </row>
    <row r="731" spans="2:31">
      <c r="B731" s="1129">
        <f t="shared" si="19"/>
        <v>-1</v>
      </c>
      <c r="D731" s="1130"/>
      <c r="E731" s="1130"/>
      <c r="F731" s="1131"/>
      <c r="G731" s="1130"/>
      <c r="H731" s="1130"/>
      <c r="I731" s="1130"/>
      <c r="J731" s="1132"/>
      <c r="K731" s="1132"/>
      <c r="L731" s="1130"/>
      <c r="N731" s="1133">
        <f t="shared" si="20"/>
        <v>0</v>
      </c>
      <c r="O731" s="1134">
        <f t="shared" si="21"/>
        <v>0</v>
      </c>
      <c r="P731" s="1134">
        <f>O731/'1.5 Universal Data'!$F$35</f>
        <v>0</v>
      </c>
      <c r="R731" s="163"/>
      <c r="S731" s="163"/>
      <c r="T731" s="163"/>
      <c r="U731" s="163"/>
      <c r="V731" s="163"/>
      <c r="W731" s="163"/>
      <c r="X731" s="163"/>
      <c r="Y731" s="163"/>
      <c r="Z731" s="163"/>
      <c r="AA731" s="163"/>
      <c r="AB731" s="163"/>
      <c r="AC731" s="163"/>
      <c r="AD731" s="163"/>
      <c r="AE731" s="163"/>
    </row>
    <row r="732" spans="2:31">
      <c r="B732" s="1129">
        <f t="shared" si="19"/>
        <v>-1</v>
      </c>
      <c r="D732" s="1130"/>
      <c r="E732" s="1130"/>
      <c r="F732" s="1131"/>
      <c r="G732" s="1130"/>
      <c r="H732" s="1130"/>
      <c r="I732" s="1130"/>
      <c r="J732" s="1132"/>
      <c r="K732" s="1132"/>
      <c r="L732" s="1130"/>
      <c r="N732" s="1133">
        <f t="shared" si="20"/>
        <v>0</v>
      </c>
      <c r="O732" s="1134">
        <f t="shared" si="21"/>
        <v>0</v>
      </c>
      <c r="P732" s="1134">
        <f>O732/'1.5 Universal Data'!$F$35</f>
        <v>0</v>
      </c>
      <c r="R732" s="163"/>
      <c r="S732" s="163"/>
      <c r="T732" s="163"/>
      <c r="U732" s="163"/>
      <c r="V732" s="163"/>
      <c r="W732" s="163"/>
      <c r="X732" s="163"/>
      <c r="Y732" s="163"/>
      <c r="Z732" s="163"/>
      <c r="AA732" s="163"/>
      <c r="AB732" s="163"/>
      <c r="AC732" s="163"/>
      <c r="AD732" s="163"/>
      <c r="AE732" s="163"/>
    </row>
    <row r="733" spans="2:31">
      <c r="B733" s="1129">
        <f t="shared" si="19"/>
        <v>-1</v>
      </c>
      <c r="D733" s="1130"/>
      <c r="E733" s="1130"/>
      <c r="F733" s="1131"/>
      <c r="G733" s="1130"/>
      <c r="H733" s="1130"/>
      <c r="I733" s="1130"/>
      <c r="J733" s="1132"/>
      <c r="K733" s="1132"/>
      <c r="L733" s="1130"/>
      <c r="N733" s="1133">
        <f t="shared" si="20"/>
        <v>0</v>
      </c>
      <c r="O733" s="1134">
        <f t="shared" si="21"/>
        <v>0</v>
      </c>
      <c r="P733" s="1134">
        <f>O733/'1.5 Universal Data'!$F$35</f>
        <v>0</v>
      </c>
      <c r="R733" s="163"/>
      <c r="S733" s="163"/>
      <c r="T733" s="163"/>
      <c r="U733" s="163"/>
      <c r="V733" s="163"/>
      <c r="W733" s="163"/>
      <c r="X733" s="163"/>
      <c r="Y733" s="163"/>
      <c r="Z733" s="163"/>
      <c r="AA733" s="163"/>
      <c r="AB733" s="163"/>
      <c r="AC733" s="163"/>
      <c r="AD733" s="163"/>
      <c r="AE733" s="163"/>
    </row>
    <row r="734" spans="2:31">
      <c r="B734" s="1129">
        <f t="shared" si="19"/>
        <v>-1</v>
      </c>
      <c r="D734" s="1130"/>
      <c r="E734" s="1130"/>
      <c r="F734" s="1131"/>
      <c r="G734" s="1130"/>
      <c r="H734" s="1130"/>
      <c r="I734" s="1130"/>
      <c r="J734" s="1132"/>
      <c r="K734" s="1132"/>
      <c r="L734" s="1130"/>
      <c r="N734" s="1133">
        <f t="shared" si="20"/>
        <v>0</v>
      </c>
      <c r="O734" s="1134">
        <f t="shared" si="21"/>
        <v>0</v>
      </c>
      <c r="P734" s="1134">
        <f>O734/'1.5 Universal Data'!$F$35</f>
        <v>0</v>
      </c>
      <c r="R734" s="163"/>
      <c r="S734" s="163"/>
      <c r="T734" s="163"/>
      <c r="U734" s="163"/>
      <c r="V734" s="163"/>
      <c r="W734" s="163"/>
      <c r="X734" s="163"/>
      <c r="Y734" s="163"/>
      <c r="Z734" s="163"/>
      <c r="AA734" s="163"/>
      <c r="AB734" s="163"/>
      <c r="AC734" s="163"/>
      <c r="AD734" s="163"/>
      <c r="AE734" s="163"/>
    </row>
    <row r="735" spans="2:31">
      <c r="B735" s="1129">
        <f t="shared" si="19"/>
        <v>-1</v>
      </c>
      <c r="D735" s="1130"/>
      <c r="E735" s="1130"/>
      <c r="F735" s="1131"/>
      <c r="G735" s="1130"/>
      <c r="H735" s="1130"/>
      <c r="I735" s="1130"/>
      <c r="J735" s="1132"/>
      <c r="K735" s="1132"/>
      <c r="L735" s="1130"/>
      <c r="N735" s="1133">
        <f t="shared" si="20"/>
        <v>0</v>
      </c>
      <c r="O735" s="1134">
        <f t="shared" si="21"/>
        <v>0</v>
      </c>
      <c r="P735" s="1134">
        <f>O735/'1.5 Universal Data'!$F$35</f>
        <v>0</v>
      </c>
      <c r="R735" s="163"/>
      <c r="S735" s="163"/>
      <c r="T735" s="163"/>
      <c r="U735" s="163"/>
      <c r="V735" s="163"/>
      <c r="W735" s="163"/>
      <c r="X735" s="163"/>
      <c r="Y735" s="163"/>
      <c r="Z735" s="163"/>
      <c r="AA735" s="163"/>
      <c r="AB735" s="163"/>
      <c r="AC735" s="163"/>
      <c r="AD735" s="163"/>
      <c r="AE735" s="163"/>
    </row>
    <row r="736" spans="2:31">
      <c r="B736" s="1129">
        <f t="shared" si="19"/>
        <v>-1</v>
      </c>
      <c r="D736" s="1130"/>
      <c r="E736" s="1130"/>
      <c r="F736" s="1131"/>
      <c r="G736" s="1130"/>
      <c r="H736" s="1130"/>
      <c r="I736" s="1130"/>
      <c r="J736" s="1132"/>
      <c r="K736" s="1132"/>
      <c r="L736" s="1130"/>
      <c r="N736" s="1133">
        <f t="shared" si="20"/>
        <v>0</v>
      </c>
      <c r="O736" s="1134">
        <f t="shared" si="21"/>
        <v>0</v>
      </c>
      <c r="P736" s="1134">
        <f>O736/'1.5 Universal Data'!$F$35</f>
        <v>0</v>
      </c>
      <c r="R736" s="163"/>
      <c r="S736" s="163"/>
      <c r="T736" s="163"/>
      <c r="U736" s="163"/>
      <c r="V736" s="163"/>
      <c r="W736" s="163"/>
      <c r="X736" s="163"/>
      <c r="Y736" s="163"/>
      <c r="Z736" s="163"/>
      <c r="AA736" s="163"/>
      <c r="AB736" s="163"/>
      <c r="AC736" s="163"/>
      <c r="AD736" s="163"/>
      <c r="AE736" s="163"/>
    </row>
    <row r="737" spans="2:31">
      <c r="B737" s="1129">
        <f t="shared" si="19"/>
        <v>-1</v>
      </c>
      <c r="D737" s="1130"/>
      <c r="E737" s="1130"/>
      <c r="F737" s="1131"/>
      <c r="G737" s="1130"/>
      <c r="H737" s="1130"/>
      <c r="I737" s="1130"/>
      <c r="J737" s="1132"/>
      <c r="K737" s="1132"/>
      <c r="L737" s="1130"/>
      <c r="N737" s="1133">
        <f t="shared" si="20"/>
        <v>0</v>
      </c>
      <c r="O737" s="1134">
        <f t="shared" si="21"/>
        <v>0</v>
      </c>
      <c r="P737" s="1134">
        <f>O737/'1.5 Universal Data'!$F$35</f>
        <v>0</v>
      </c>
      <c r="R737" s="163"/>
      <c r="S737" s="163"/>
      <c r="T737" s="163"/>
      <c r="U737" s="163"/>
      <c r="V737" s="163"/>
      <c r="W737" s="163"/>
      <c r="X737" s="163"/>
      <c r="Y737" s="163"/>
      <c r="Z737" s="163"/>
      <c r="AA737" s="163"/>
      <c r="AB737" s="163"/>
      <c r="AC737" s="163"/>
      <c r="AD737" s="163"/>
      <c r="AE737" s="163"/>
    </row>
    <row r="738" spans="2:31">
      <c r="B738" s="1129">
        <f t="shared" si="19"/>
        <v>-1</v>
      </c>
      <c r="D738" s="1130"/>
      <c r="E738" s="1130"/>
      <c r="F738" s="1131"/>
      <c r="G738" s="1130"/>
      <c r="H738" s="1130"/>
      <c r="I738" s="1130"/>
      <c r="J738" s="1132"/>
      <c r="K738" s="1132"/>
      <c r="L738" s="1130"/>
      <c r="N738" s="1133">
        <f t="shared" si="20"/>
        <v>0</v>
      </c>
      <c r="O738" s="1134">
        <f t="shared" si="21"/>
        <v>0</v>
      </c>
      <c r="P738" s="1134">
        <f>O738/'1.5 Universal Data'!$F$35</f>
        <v>0</v>
      </c>
      <c r="R738" s="163"/>
      <c r="S738" s="163"/>
      <c r="T738" s="163"/>
      <c r="U738" s="163"/>
      <c r="V738" s="163"/>
      <c r="W738" s="163"/>
      <c r="X738" s="163"/>
      <c r="Y738" s="163"/>
      <c r="Z738" s="163"/>
      <c r="AA738" s="163"/>
      <c r="AB738" s="163"/>
      <c r="AC738" s="163"/>
      <c r="AD738" s="163"/>
      <c r="AE738" s="163"/>
    </row>
    <row r="739" spans="2:31">
      <c r="B739" s="1129">
        <f t="shared" si="19"/>
        <v>-1</v>
      </c>
      <c r="D739" s="1130"/>
      <c r="E739" s="1130"/>
      <c r="F739" s="1131"/>
      <c r="G739" s="1130"/>
      <c r="H739" s="1130"/>
      <c r="I739" s="1130"/>
      <c r="J739" s="1132"/>
      <c r="K739" s="1132"/>
      <c r="L739" s="1130"/>
      <c r="N739" s="1133">
        <f t="shared" si="20"/>
        <v>0</v>
      </c>
      <c r="O739" s="1134">
        <f t="shared" si="21"/>
        <v>0</v>
      </c>
      <c r="P739" s="1134">
        <f>O739/'1.5 Universal Data'!$F$35</f>
        <v>0</v>
      </c>
      <c r="R739" s="163"/>
      <c r="S739" s="163"/>
      <c r="T739" s="163"/>
      <c r="U739" s="163"/>
      <c r="V739" s="163"/>
      <c r="W739" s="163"/>
      <c r="X739" s="163"/>
      <c r="Y739" s="163"/>
      <c r="Z739" s="163"/>
      <c r="AA739" s="163"/>
      <c r="AB739" s="163"/>
      <c r="AC739" s="163"/>
      <c r="AD739" s="163"/>
      <c r="AE739" s="163"/>
    </row>
    <row r="740" spans="2:31">
      <c r="B740" s="1129">
        <f t="shared" si="19"/>
        <v>-1</v>
      </c>
      <c r="D740" s="1130"/>
      <c r="E740" s="1130"/>
      <c r="F740" s="1131"/>
      <c r="G740" s="1130"/>
      <c r="H740" s="1130"/>
      <c r="I740" s="1130"/>
      <c r="J740" s="1132"/>
      <c r="K740" s="1132"/>
      <c r="L740" s="1130"/>
      <c r="N740" s="1133">
        <f t="shared" si="20"/>
        <v>0</v>
      </c>
      <c r="O740" s="1134">
        <f t="shared" si="21"/>
        <v>0</v>
      </c>
      <c r="P740" s="1134">
        <f>O740/'1.5 Universal Data'!$F$35</f>
        <v>0</v>
      </c>
      <c r="R740" s="163"/>
      <c r="S740" s="163"/>
      <c r="T740" s="163"/>
      <c r="U740" s="163"/>
      <c r="V740" s="163"/>
      <c r="W740" s="163"/>
      <c r="X740" s="163"/>
      <c r="Y740" s="163"/>
      <c r="Z740" s="163"/>
      <c r="AA740" s="163"/>
      <c r="AB740" s="163"/>
      <c r="AC740" s="163"/>
      <c r="AD740" s="163"/>
      <c r="AE740" s="163"/>
    </row>
    <row r="741" spans="2:31">
      <c r="B741" s="1129">
        <f t="shared" si="19"/>
        <v>-1</v>
      </c>
      <c r="D741" s="1130"/>
      <c r="E741" s="1130"/>
      <c r="F741" s="1131"/>
      <c r="G741" s="1130"/>
      <c r="H741" s="1130"/>
      <c r="I741" s="1130"/>
      <c r="J741" s="1132"/>
      <c r="K741" s="1132"/>
      <c r="L741" s="1130"/>
      <c r="N741" s="1133">
        <f t="shared" si="20"/>
        <v>0</v>
      </c>
      <c r="O741" s="1134">
        <f t="shared" si="21"/>
        <v>0</v>
      </c>
      <c r="P741" s="1134">
        <f>O741/'1.5 Universal Data'!$F$35</f>
        <v>0</v>
      </c>
      <c r="R741" s="163"/>
      <c r="S741" s="163"/>
      <c r="T741" s="163"/>
      <c r="U741" s="163"/>
      <c r="V741" s="163"/>
      <c r="W741" s="163"/>
      <c r="X741" s="163"/>
      <c r="Y741" s="163"/>
      <c r="Z741" s="163"/>
      <c r="AA741" s="163"/>
      <c r="AB741" s="163"/>
      <c r="AC741" s="163"/>
      <c r="AD741" s="163"/>
      <c r="AE741" s="163"/>
    </row>
    <row r="742" spans="2:31">
      <c r="B742" s="1129">
        <f t="shared" si="19"/>
        <v>-1</v>
      </c>
      <c r="D742" s="1130"/>
      <c r="E742" s="1130"/>
      <c r="F742" s="1131"/>
      <c r="G742" s="1130"/>
      <c r="H742" s="1130"/>
      <c r="I742" s="1130"/>
      <c r="J742" s="1132"/>
      <c r="K742" s="1132"/>
      <c r="L742" s="1130"/>
      <c r="N742" s="1133">
        <f t="shared" si="20"/>
        <v>0</v>
      </c>
      <c r="O742" s="1134">
        <f t="shared" si="21"/>
        <v>0</v>
      </c>
      <c r="P742" s="1134">
        <f>O742/'1.5 Universal Data'!$F$35</f>
        <v>0</v>
      </c>
      <c r="R742" s="163"/>
      <c r="S742" s="163"/>
      <c r="T742" s="163"/>
      <c r="U742" s="163"/>
      <c r="V742" s="163"/>
      <c r="W742" s="163"/>
      <c r="X742" s="163"/>
      <c r="Y742" s="163"/>
      <c r="Z742" s="163"/>
      <c r="AA742" s="163"/>
      <c r="AB742" s="163"/>
      <c r="AC742" s="163"/>
      <c r="AD742" s="163"/>
      <c r="AE742" s="163"/>
    </row>
    <row r="743" spans="2:31">
      <c r="B743" s="1129">
        <f t="shared" si="19"/>
        <v>-1</v>
      </c>
      <c r="D743" s="1130"/>
      <c r="E743" s="1130"/>
      <c r="F743" s="1131"/>
      <c r="G743" s="1130"/>
      <c r="H743" s="1130"/>
      <c r="I743" s="1130"/>
      <c r="J743" s="1132"/>
      <c r="K743" s="1132"/>
      <c r="L743" s="1130"/>
      <c r="N743" s="1133">
        <f t="shared" si="20"/>
        <v>0</v>
      </c>
      <c r="O743" s="1134">
        <f t="shared" si="21"/>
        <v>0</v>
      </c>
      <c r="P743" s="1134">
        <f>O743/'1.5 Universal Data'!$F$35</f>
        <v>0</v>
      </c>
      <c r="R743" s="163"/>
      <c r="S743" s="163"/>
      <c r="T743" s="163"/>
      <c r="U743" s="163"/>
      <c r="V743" s="163"/>
      <c r="W743" s="163"/>
      <c r="X743" s="163"/>
      <c r="Y743" s="163"/>
      <c r="Z743" s="163"/>
      <c r="AA743" s="163"/>
      <c r="AB743" s="163"/>
      <c r="AC743" s="163"/>
      <c r="AD743" s="163"/>
      <c r="AE743" s="163"/>
    </row>
    <row r="744" spans="2:31">
      <c r="B744" s="1129">
        <f t="shared" si="19"/>
        <v>-1</v>
      </c>
      <c r="D744" s="1130"/>
      <c r="E744" s="1130"/>
      <c r="F744" s="1131"/>
      <c r="G744" s="1130"/>
      <c r="H744" s="1130"/>
      <c r="I744" s="1130"/>
      <c r="J744" s="1132"/>
      <c r="K744" s="1132"/>
      <c r="L744" s="1130"/>
      <c r="N744" s="1133">
        <f t="shared" si="20"/>
        <v>0</v>
      </c>
      <c r="O744" s="1134">
        <f t="shared" si="21"/>
        <v>0</v>
      </c>
      <c r="P744" s="1134">
        <f>O744/'1.5 Universal Data'!$F$35</f>
        <v>0</v>
      </c>
      <c r="R744" s="163"/>
      <c r="S744" s="163"/>
      <c r="T744" s="163"/>
      <c r="U744" s="163"/>
      <c r="V744" s="163"/>
      <c r="W744" s="163"/>
      <c r="X744" s="163"/>
      <c r="Y744" s="163"/>
      <c r="Z744" s="163"/>
      <c r="AA744" s="163"/>
      <c r="AB744" s="163"/>
      <c r="AC744" s="163"/>
      <c r="AD744" s="163"/>
      <c r="AE744" s="163"/>
    </row>
    <row r="745" spans="2:31">
      <c r="B745" s="1129">
        <f t="shared" si="19"/>
        <v>-1</v>
      </c>
      <c r="D745" s="1130"/>
      <c r="E745" s="1130"/>
      <c r="F745" s="1131"/>
      <c r="G745" s="1130"/>
      <c r="H745" s="1130"/>
      <c r="I745" s="1130"/>
      <c r="J745" s="1132"/>
      <c r="K745" s="1132"/>
      <c r="L745" s="1130"/>
      <c r="N745" s="1133">
        <f t="shared" si="20"/>
        <v>0</v>
      </c>
      <c r="O745" s="1134">
        <f t="shared" si="21"/>
        <v>0</v>
      </c>
      <c r="P745" s="1134">
        <f>O745/'1.5 Universal Data'!$F$35</f>
        <v>0</v>
      </c>
      <c r="R745" s="163"/>
      <c r="S745" s="163"/>
      <c r="T745" s="163"/>
      <c r="U745" s="163"/>
      <c r="V745" s="163"/>
      <c r="W745" s="163"/>
      <c r="X745" s="163"/>
      <c r="Y745" s="163"/>
      <c r="Z745" s="163"/>
      <c r="AA745" s="163"/>
      <c r="AB745" s="163"/>
      <c r="AC745" s="163"/>
      <c r="AD745" s="163"/>
      <c r="AE745" s="163"/>
    </row>
    <row r="746" spans="2:31">
      <c r="B746" s="1129">
        <f t="shared" si="19"/>
        <v>-1</v>
      </c>
      <c r="D746" s="1130"/>
      <c r="E746" s="1130"/>
      <c r="F746" s="1131"/>
      <c r="G746" s="1130"/>
      <c r="H746" s="1130"/>
      <c r="I746" s="1130"/>
      <c r="J746" s="1132"/>
      <c r="K746" s="1132"/>
      <c r="L746" s="1130"/>
      <c r="N746" s="1133">
        <f t="shared" si="20"/>
        <v>0</v>
      </c>
      <c r="O746" s="1134">
        <f t="shared" si="21"/>
        <v>0</v>
      </c>
      <c r="P746" s="1134">
        <f>O746/'1.5 Universal Data'!$F$35</f>
        <v>0</v>
      </c>
      <c r="R746" s="163"/>
      <c r="S746" s="163"/>
      <c r="T746" s="163"/>
      <c r="U746" s="163"/>
      <c r="V746" s="163"/>
      <c r="W746" s="163"/>
      <c r="X746" s="163"/>
      <c r="Y746" s="163"/>
      <c r="Z746" s="163"/>
      <c r="AA746" s="163"/>
      <c r="AB746" s="163"/>
      <c r="AC746" s="163"/>
      <c r="AD746" s="163"/>
      <c r="AE746" s="163"/>
    </row>
    <row r="747" spans="2:31">
      <c r="B747" s="1129">
        <f t="shared" si="19"/>
        <v>-1</v>
      </c>
      <c r="D747" s="1130"/>
      <c r="E747" s="1130"/>
      <c r="F747" s="1131"/>
      <c r="G747" s="1130"/>
      <c r="H747" s="1130"/>
      <c r="I747" s="1130"/>
      <c r="J747" s="1132"/>
      <c r="K747" s="1132"/>
      <c r="L747" s="1130"/>
      <c r="N747" s="1133">
        <f t="shared" si="20"/>
        <v>0</v>
      </c>
      <c r="O747" s="1134">
        <f t="shared" si="21"/>
        <v>0</v>
      </c>
      <c r="P747" s="1134">
        <f>O747/'1.5 Universal Data'!$F$35</f>
        <v>0</v>
      </c>
      <c r="R747" s="163"/>
      <c r="S747" s="163"/>
      <c r="T747" s="163"/>
      <c r="U747" s="163"/>
      <c r="V747" s="163"/>
      <c r="W747" s="163"/>
      <c r="X747" s="163"/>
      <c r="Y747" s="163"/>
      <c r="Z747" s="163"/>
      <c r="AA747" s="163"/>
      <c r="AB747" s="163"/>
      <c r="AC747" s="163"/>
      <c r="AD747" s="163"/>
      <c r="AE747" s="163"/>
    </row>
    <row r="748" spans="2:31">
      <c r="B748" s="1129">
        <f t="shared" si="19"/>
        <v>-1</v>
      </c>
      <c r="D748" s="1130"/>
      <c r="E748" s="1130"/>
      <c r="F748" s="1131"/>
      <c r="G748" s="1130"/>
      <c r="H748" s="1130"/>
      <c r="I748" s="1130"/>
      <c r="J748" s="1132"/>
      <c r="K748" s="1132"/>
      <c r="L748" s="1130"/>
      <c r="N748" s="1133">
        <f t="shared" si="20"/>
        <v>0</v>
      </c>
      <c r="O748" s="1134">
        <f t="shared" si="21"/>
        <v>0</v>
      </c>
      <c r="P748" s="1134">
        <f>O748/'1.5 Universal Data'!$F$35</f>
        <v>0</v>
      </c>
      <c r="R748" s="163"/>
      <c r="S748" s="163"/>
      <c r="T748" s="163"/>
      <c r="U748" s="163"/>
      <c r="V748" s="163"/>
      <c r="W748" s="163"/>
      <c r="X748" s="163"/>
      <c r="Y748" s="163"/>
      <c r="Z748" s="163"/>
      <c r="AA748" s="163"/>
      <c r="AB748" s="163"/>
      <c r="AC748" s="163"/>
      <c r="AD748" s="163"/>
      <c r="AE748" s="163"/>
    </row>
    <row r="749" spans="2:31">
      <c r="B749" s="1129">
        <f t="shared" si="19"/>
        <v>-1</v>
      </c>
      <c r="D749" s="1130"/>
      <c r="E749" s="1130"/>
      <c r="F749" s="1131"/>
      <c r="G749" s="1130"/>
      <c r="H749" s="1130"/>
      <c r="I749" s="1130"/>
      <c r="J749" s="1132"/>
      <c r="K749" s="1132"/>
      <c r="L749" s="1130"/>
      <c r="N749" s="1133">
        <f t="shared" si="20"/>
        <v>0</v>
      </c>
      <c r="O749" s="1134">
        <f t="shared" si="21"/>
        <v>0</v>
      </c>
      <c r="P749" s="1134">
        <f>O749/'1.5 Universal Data'!$F$35</f>
        <v>0</v>
      </c>
      <c r="R749" s="163"/>
      <c r="S749" s="163"/>
      <c r="T749" s="163"/>
      <c r="U749" s="163"/>
      <c r="V749" s="163"/>
      <c r="W749" s="163"/>
      <c r="X749" s="163"/>
      <c r="Y749" s="163"/>
      <c r="Z749" s="163"/>
      <c r="AA749" s="163"/>
      <c r="AB749" s="163"/>
      <c r="AC749" s="163"/>
      <c r="AD749" s="163"/>
      <c r="AE749" s="163"/>
    </row>
    <row r="750" spans="2:31">
      <c r="B750" s="1129">
        <f t="shared" si="19"/>
        <v>-1</v>
      </c>
      <c r="D750" s="1130"/>
      <c r="E750" s="1130"/>
      <c r="F750" s="1131"/>
      <c r="G750" s="1130"/>
      <c r="H750" s="1130"/>
      <c r="I750" s="1130"/>
      <c r="J750" s="1132"/>
      <c r="K750" s="1132"/>
      <c r="L750" s="1130"/>
      <c r="N750" s="1133">
        <f t="shared" si="20"/>
        <v>0</v>
      </c>
      <c r="O750" s="1134">
        <f t="shared" si="21"/>
        <v>0</v>
      </c>
      <c r="P750" s="1134">
        <f>O750/'1.5 Universal Data'!$F$35</f>
        <v>0</v>
      </c>
      <c r="R750" s="163"/>
      <c r="S750" s="163"/>
      <c r="T750" s="163"/>
      <c r="U750" s="163"/>
      <c r="V750" s="163"/>
      <c r="W750" s="163"/>
      <c r="X750" s="163"/>
      <c r="Y750" s="163"/>
      <c r="Z750" s="163"/>
      <c r="AA750" s="163"/>
      <c r="AB750" s="163"/>
      <c r="AC750" s="163"/>
      <c r="AD750" s="163"/>
      <c r="AE750" s="163"/>
    </row>
    <row r="751" spans="2:31">
      <c r="B751" s="1129">
        <f t="shared" si="19"/>
        <v>-1</v>
      </c>
      <c r="D751" s="1130"/>
      <c r="E751" s="1130"/>
      <c r="F751" s="1131"/>
      <c r="G751" s="1130"/>
      <c r="H751" s="1130"/>
      <c r="I751" s="1130"/>
      <c r="J751" s="1132"/>
      <c r="K751" s="1132"/>
      <c r="L751" s="1130"/>
      <c r="N751" s="1133">
        <f t="shared" si="20"/>
        <v>0</v>
      </c>
      <c r="O751" s="1134">
        <f t="shared" si="21"/>
        <v>0</v>
      </c>
      <c r="P751" s="1134">
        <f>O751/'1.5 Universal Data'!$F$35</f>
        <v>0</v>
      </c>
      <c r="R751" s="163"/>
      <c r="S751" s="163"/>
      <c r="T751" s="163"/>
      <c r="U751" s="163"/>
      <c r="V751" s="163"/>
      <c r="W751" s="163"/>
      <c r="X751" s="163"/>
      <c r="Y751" s="163"/>
      <c r="Z751" s="163"/>
      <c r="AA751" s="163"/>
      <c r="AB751" s="163"/>
      <c r="AC751" s="163"/>
      <c r="AD751" s="163"/>
      <c r="AE751" s="163"/>
    </row>
    <row r="752" spans="2:31">
      <c r="B752" s="1129">
        <f t="shared" si="19"/>
        <v>-1</v>
      </c>
      <c r="D752" s="1130"/>
      <c r="E752" s="1130"/>
      <c r="F752" s="1131"/>
      <c r="G752" s="1130"/>
      <c r="H752" s="1130"/>
      <c r="I752" s="1130"/>
      <c r="J752" s="1132"/>
      <c r="K752" s="1132"/>
      <c r="L752" s="1130"/>
      <c r="N752" s="1133">
        <f t="shared" si="20"/>
        <v>0</v>
      </c>
      <c r="O752" s="1134">
        <f t="shared" si="21"/>
        <v>0</v>
      </c>
      <c r="P752" s="1134">
        <f>O752/'1.5 Universal Data'!$F$35</f>
        <v>0</v>
      </c>
      <c r="R752" s="163"/>
      <c r="S752" s="163"/>
      <c r="T752" s="163"/>
      <c r="U752" s="163"/>
      <c r="V752" s="163"/>
      <c r="W752" s="163"/>
      <c r="X752" s="163"/>
      <c r="Y752" s="163"/>
      <c r="Z752" s="163"/>
      <c r="AA752" s="163"/>
      <c r="AB752" s="163"/>
      <c r="AC752" s="163"/>
      <c r="AD752" s="163"/>
      <c r="AE752" s="163"/>
    </row>
    <row r="753" spans="2:31">
      <c r="B753" s="1129">
        <f t="shared" si="19"/>
        <v>-1</v>
      </c>
      <c r="D753" s="1130"/>
      <c r="E753" s="1130"/>
      <c r="F753" s="1131"/>
      <c r="G753" s="1130"/>
      <c r="H753" s="1130"/>
      <c r="I753" s="1130"/>
      <c r="J753" s="1132"/>
      <c r="K753" s="1132"/>
      <c r="L753" s="1130"/>
      <c r="N753" s="1133">
        <f t="shared" si="20"/>
        <v>0</v>
      </c>
      <c r="O753" s="1134">
        <f t="shared" si="21"/>
        <v>0</v>
      </c>
      <c r="P753" s="1134">
        <f>O753/'1.5 Universal Data'!$F$35</f>
        <v>0</v>
      </c>
      <c r="R753" s="163"/>
      <c r="S753" s="163"/>
      <c r="T753" s="163"/>
      <c r="U753" s="163"/>
      <c r="V753" s="163"/>
      <c r="W753" s="163"/>
      <c r="X753" s="163"/>
      <c r="Y753" s="163"/>
      <c r="Z753" s="163"/>
      <c r="AA753" s="163"/>
      <c r="AB753" s="163"/>
      <c r="AC753" s="163"/>
      <c r="AD753" s="163"/>
      <c r="AE753" s="163"/>
    </row>
    <row r="754" spans="2:31">
      <c r="B754" s="1129">
        <f t="shared" si="19"/>
        <v>-1</v>
      </c>
      <c r="D754" s="1130"/>
      <c r="E754" s="1130"/>
      <c r="F754" s="1131"/>
      <c r="G754" s="1130"/>
      <c r="H754" s="1130"/>
      <c r="I754" s="1130"/>
      <c r="J754" s="1132"/>
      <c r="K754" s="1132"/>
      <c r="L754" s="1130"/>
      <c r="N754" s="1133">
        <f t="shared" si="20"/>
        <v>0</v>
      </c>
      <c r="O754" s="1134">
        <f t="shared" si="21"/>
        <v>0</v>
      </c>
      <c r="P754" s="1134">
        <f>O754/'1.5 Universal Data'!$F$35</f>
        <v>0</v>
      </c>
      <c r="R754" s="163"/>
      <c r="S754" s="163"/>
      <c r="T754" s="163"/>
      <c r="U754" s="163"/>
      <c r="V754" s="163"/>
      <c r="W754" s="163"/>
      <c r="X754" s="163"/>
      <c r="Y754" s="163"/>
      <c r="Z754" s="163"/>
      <c r="AA754" s="163"/>
      <c r="AB754" s="163"/>
      <c r="AC754" s="163"/>
      <c r="AD754" s="163"/>
      <c r="AE754" s="163"/>
    </row>
    <row r="755" spans="2:31">
      <c r="B755" s="1129">
        <f t="shared" si="19"/>
        <v>-1</v>
      </c>
      <c r="D755" s="1130"/>
      <c r="E755" s="1130"/>
      <c r="F755" s="1131"/>
      <c r="G755" s="1130"/>
      <c r="H755" s="1130"/>
      <c r="I755" s="1130"/>
      <c r="J755" s="1132"/>
      <c r="K755" s="1132"/>
      <c r="L755" s="1130"/>
      <c r="N755" s="1133">
        <f t="shared" si="20"/>
        <v>0</v>
      </c>
      <c r="O755" s="1134">
        <f t="shared" si="21"/>
        <v>0</v>
      </c>
      <c r="P755" s="1134">
        <f>O755/'1.5 Universal Data'!$F$35</f>
        <v>0</v>
      </c>
      <c r="R755" s="163"/>
      <c r="S755" s="163"/>
      <c r="T755" s="163"/>
      <c r="U755" s="163"/>
      <c r="V755" s="163"/>
      <c r="W755" s="163"/>
      <c r="X755" s="163"/>
      <c r="Y755" s="163"/>
      <c r="Z755" s="163"/>
      <c r="AA755" s="163"/>
      <c r="AB755" s="163"/>
      <c r="AC755" s="163"/>
      <c r="AD755" s="163"/>
      <c r="AE755" s="163"/>
    </row>
    <row r="756" spans="2:31">
      <c r="B756" s="1129">
        <f t="shared" si="19"/>
        <v>-1</v>
      </c>
      <c r="D756" s="1130"/>
      <c r="E756" s="1130"/>
      <c r="F756" s="1131"/>
      <c r="G756" s="1130"/>
      <c r="H756" s="1130"/>
      <c r="I756" s="1130"/>
      <c r="J756" s="1132"/>
      <c r="K756" s="1132"/>
      <c r="L756" s="1130"/>
      <c r="N756" s="1133">
        <f t="shared" si="20"/>
        <v>0</v>
      </c>
      <c r="O756" s="1134">
        <f t="shared" si="21"/>
        <v>0</v>
      </c>
      <c r="P756" s="1134">
        <f>O756/'1.5 Universal Data'!$F$35</f>
        <v>0</v>
      </c>
      <c r="R756" s="163"/>
      <c r="S756" s="163"/>
      <c r="T756" s="163"/>
      <c r="U756" s="163"/>
      <c r="V756" s="163"/>
      <c r="W756" s="163"/>
      <c r="X756" s="163"/>
      <c r="Y756" s="163"/>
      <c r="Z756" s="163"/>
      <c r="AA756" s="163"/>
      <c r="AB756" s="163"/>
      <c r="AC756" s="163"/>
      <c r="AD756" s="163"/>
      <c r="AE756" s="163"/>
    </row>
    <row r="757" spans="2:31">
      <c r="B757" s="1129">
        <f t="shared" si="19"/>
        <v>-1</v>
      </c>
      <c r="D757" s="1130"/>
      <c r="E757" s="1130"/>
      <c r="F757" s="1131"/>
      <c r="G757" s="1130"/>
      <c r="H757" s="1130"/>
      <c r="I757" s="1130"/>
      <c r="J757" s="1132"/>
      <c r="K757" s="1132"/>
      <c r="L757" s="1130"/>
      <c r="N757" s="1133">
        <f t="shared" si="20"/>
        <v>0</v>
      </c>
      <c r="O757" s="1134">
        <f t="shared" si="21"/>
        <v>0</v>
      </c>
      <c r="P757" s="1134">
        <f>O757/'1.5 Universal Data'!$F$35</f>
        <v>0</v>
      </c>
      <c r="R757" s="163"/>
      <c r="S757" s="163"/>
      <c r="T757" s="163"/>
      <c r="U757" s="163"/>
      <c r="V757" s="163"/>
      <c r="W757" s="163"/>
      <c r="X757" s="163"/>
      <c r="Y757" s="163"/>
      <c r="Z757" s="163"/>
      <c r="AA757" s="163"/>
      <c r="AB757" s="163"/>
      <c r="AC757" s="163"/>
      <c r="AD757" s="163"/>
      <c r="AE757" s="163"/>
    </row>
    <row r="758" spans="2:31">
      <c r="B758" s="1129">
        <f t="shared" si="19"/>
        <v>-1</v>
      </c>
      <c r="D758" s="1130"/>
      <c r="E758" s="1130"/>
      <c r="F758" s="1131"/>
      <c r="G758" s="1130"/>
      <c r="H758" s="1130"/>
      <c r="I758" s="1130"/>
      <c r="J758" s="1132"/>
      <c r="K758" s="1132"/>
      <c r="L758" s="1130"/>
      <c r="N758" s="1133">
        <f t="shared" si="20"/>
        <v>0</v>
      </c>
      <c r="O758" s="1134">
        <f t="shared" si="21"/>
        <v>0</v>
      </c>
      <c r="P758" s="1134">
        <f>O758/'1.5 Universal Data'!$F$35</f>
        <v>0</v>
      </c>
      <c r="R758" s="163"/>
      <c r="S758" s="163"/>
      <c r="T758" s="163"/>
      <c r="U758" s="163"/>
      <c r="V758" s="163"/>
      <c r="W758" s="163"/>
      <c r="X758" s="163"/>
      <c r="Y758" s="163"/>
      <c r="Z758" s="163"/>
      <c r="AA758" s="163"/>
      <c r="AB758" s="163"/>
      <c r="AC758" s="163"/>
      <c r="AD758" s="163"/>
      <c r="AE758" s="163"/>
    </row>
    <row r="759" spans="2:31">
      <c r="B759" s="1129">
        <f t="shared" si="19"/>
        <v>-1</v>
      </c>
      <c r="D759" s="1130"/>
      <c r="E759" s="1130"/>
      <c r="F759" s="1131"/>
      <c r="G759" s="1130"/>
      <c r="H759" s="1130"/>
      <c r="I759" s="1130"/>
      <c r="J759" s="1132"/>
      <c r="K759" s="1132"/>
      <c r="L759" s="1130"/>
      <c r="N759" s="1133">
        <f t="shared" si="20"/>
        <v>0</v>
      </c>
      <c r="O759" s="1134">
        <f t="shared" si="21"/>
        <v>0</v>
      </c>
      <c r="P759" s="1134">
        <f>O759/'1.5 Universal Data'!$F$35</f>
        <v>0</v>
      </c>
      <c r="R759" s="163"/>
      <c r="S759" s="163"/>
      <c r="T759" s="163"/>
      <c r="U759" s="163"/>
      <c r="V759" s="163"/>
      <c r="W759" s="163"/>
      <c r="X759" s="163"/>
      <c r="Y759" s="163"/>
      <c r="Z759" s="163"/>
      <c r="AA759" s="163"/>
      <c r="AB759" s="163"/>
      <c r="AC759" s="163"/>
      <c r="AD759" s="163"/>
      <c r="AE759" s="163"/>
    </row>
    <row r="760" spans="2:31">
      <c r="B760" s="1129">
        <f t="shared" si="19"/>
        <v>-1</v>
      </c>
      <c r="D760" s="1130"/>
      <c r="E760" s="1130"/>
      <c r="F760" s="1131"/>
      <c r="G760" s="1130"/>
      <c r="H760" s="1130"/>
      <c r="I760" s="1130"/>
      <c r="J760" s="1132"/>
      <c r="K760" s="1132"/>
      <c r="L760" s="1130"/>
      <c r="N760" s="1133">
        <f t="shared" si="20"/>
        <v>0</v>
      </c>
      <c r="O760" s="1134">
        <f t="shared" si="21"/>
        <v>0</v>
      </c>
      <c r="P760" s="1134">
        <f>O760/'1.5 Universal Data'!$F$35</f>
        <v>0</v>
      </c>
      <c r="R760" s="163"/>
      <c r="S760" s="163"/>
      <c r="T760" s="163"/>
      <c r="U760" s="163"/>
      <c r="V760" s="163"/>
      <c r="W760" s="163"/>
      <c r="X760" s="163"/>
      <c r="Y760" s="163"/>
      <c r="Z760" s="163"/>
      <c r="AA760" s="163"/>
      <c r="AB760" s="163"/>
      <c r="AC760" s="163"/>
      <c r="AD760" s="163"/>
      <c r="AE760" s="163"/>
    </row>
    <row r="761" spans="2:31">
      <c r="B761" s="1129">
        <f t="shared" si="19"/>
        <v>-1</v>
      </c>
      <c r="D761" s="1130"/>
      <c r="E761" s="1130"/>
      <c r="F761" s="1131"/>
      <c r="G761" s="1130"/>
      <c r="H761" s="1130"/>
      <c r="I761" s="1130"/>
      <c r="J761" s="1132"/>
      <c r="K761" s="1132"/>
      <c r="L761" s="1130"/>
      <c r="N761" s="1133">
        <f t="shared" si="20"/>
        <v>0</v>
      </c>
      <c r="O761" s="1134">
        <f t="shared" si="21"/>
        <v>0</v>
      </c>
      <c r="P761" s="1134">
        <f>O761/'1.5 Universal Data'!$F$35</f>
        <v>0</v>
      </c>
      <c r="R761" s="163"/>
      <c r="S761" s="163"/>
      <c r="T761" s="163"/>
      <c r="U761" s="163"/>
      <c r="V761" s="163"/>
      <c r="W761" s="163"/>
      <c r="X761" s="163"/>
      <c r="Y761" s="163"/>
      <c r="Z761" s="163"/>
      <c r="AA761" s="163"/>
      <c r="AB761" s="163"/>
      <c r="AC761" s="163"/>
      <c r="AD761" s="163"/>
      <c r="AE761" s="163"/>
    </row>
    <row r="762" spans="2:31">
      <c r="B762" s="1129">
        <f t="shared" si="19"/>
        <v>-1</v>
      </c>
      <c r="D762" s="1130"/>
      <c r="E762" s="1130"/>
      <c r="F762" s="1131"/>
      <c r="G762" s="1130"/>
      <c r="H762" s="1130"/>
      <c r="I762" s="1130"/>
      <c r="J762" s="1132"/>
      <c r="K762" s="1132"/>
      <c r="L762" s="1130"/>
      <c r="N762" s="1133">
        <f t="shared" si="20"/>
        <v>0</v>
      </c>
      <c r="O762" s="1134">
        <f t="shared" si="21"/>
        <v>0</v>
      </c>
      <c r="P762" s="1134">
        <f>O762/'1.5 Universal Data'!$F$35</f>
        <v>0</v>
      </c>
      <c r="R762" s="163"/>
      <c r="S762" s="163"/>
      <c r="T762" s="163"/>
      <c r="U762" s="163"/>
      <c r="V762" s="163"/>
      <c r="W762" s="163"/>
      <c r="X762" s="163"/>
      <c r="Y762" s="163"/>
      <c r="Z762" s="163"/>
      <c r="AA762" s="163"/>
      <c r="AB762" s="163"/>
      <c r="AC762" s="163"/>
      <c r="AD762" s="163"/>
      <c r="AE762" s="163"/>
    </row>
    <row r="763" spans="2:31">
      <c r="B763" s="1129">
        <f t="shared" si="19"/>
        <v>-1</v>
      </c>
      <c r="D763" s="1130"/>
      <c r="E763" s="1130"/>
      <c r="F763" s="1131"/>
      <c r="G763" s="1130"/>
      <c r="H763" s="1130"/>
      <c r="I763" s="1130"/>
      <c r="J763" s="1132"/>
      <c r="K763" s="1132"/>
      <c r="L763" s="1130"/>
      <c r="N763" s="1133">
        <f t="shared" si="20"/>
        <v>0</v>
      </c>
      <c r="O763" s="1134">
        <f t="shared" si="21"/>
        <v>0</v>
      </c>
      <c r="P763" s="1134">
        <f>O763/'1.5 Universal Data'!$F$35</f>
        <v>0</v>
      </c>
      <c r="R763" s="163"/>
      <c r="S763" s="163"/>
      <c r="T763" s="163"/>
      <c r="U763" s="163"/>
      <c r="V763" s="163"/>
      <c r="W763" s="163"/>
      <c r="X763" s="163"/>
      <c r="Y763" s="163"/>
      <c r="Z763" s="163"/>
      <c r="AA763" s="163"/>
      <c r="AB763" s="163"/>
      <c r="AC763" s="163"/>
      <c r="AD763" s="163"/>
      <c r="AE763" s="163"/>
    </row>
    <row r="764" spans="2:31">
      <c r="B764" s="1129">
        <f t="shared" si="19"/>
        <v>-1</v>
      </c>
      <c r="D764" s="1130"/>
      <c r="E764" s="1130"/>
      <c r="F764" s="1131"/>
      <c r="G764" s="1130"/>
      <c r="H764" s="1130"/>
      <c r="I764" s="1130"/>
      <c r="J764" s="1132"/>
      <c r="K764" s="1132"/>
      <c r="L764" s="1130"/>
      <c r="N764" s="1133">
        <f t="shared" si="20"/>
        <v>0</v>
      </c>
      <c r="O764" s="1134">
        <f t="shared" si="21"/>
        <v>0</v>
      </c>
      <c r="P764" s="1134">
        <f>O764/'1.5 Universal Data'!$F$35</f>
        <v>0</v>
      </c>
      <c r="R764" s="163"/>
      <c r="S764" s="163"/>
      <c r="T764" s="163"/>
      <c r="U764" s="163"/>
      <c r="V764" s="163"/>
      <c r="W764" s="163"/>
      <c r="X764" s="163"/>
      <c r="Y764" s="163"/>
      <c r="Z764" s="163"/>
      <c r="AA764" s="163"/>
      <c r="AB764" s="163"/>
      <c r="AC764" s="163"/>
      <c r="AD764" s="163"/>
      <c r="AE764" s="163"/>
    </row>
    <row r="765" spans="2:31">
      <c r="B765" s="1129">
        <f t="shared" si="19"/>
        <v>-1</v>
      </c>
      <c r="D765" s="1130"/>
      <c r="E765" s="1130"/>
      <c r="F765" s="1131"/>
      <c r="G765" s="1130"/>
      <c r="H765" s="1130"/>
      <c r="I765" s="1130"/>
      <c r="J765" s="1132"/>
      <c r="K765" s="1132"/>
      <c r="L765" s="1130"/>
      <c r="N765" s="1133">
        <f t="shared" si="20"/>
        <v>0</v>
      </c>
      <c r="O765" s="1134">
        <f t="shared" si="21"/>
        <v>0</v>
      </c>
      <c r="P765" s="1134">
        <f>O765/'1.5 Universal Data'!$F$35</f>
        <v>0</v>
      </c>
      <c r="R765" s="163"/>
      <c r="S765" s="163"/>
      <c r="T765" s="163"/>
      <c r="U765" s="163"/>
      <c r="V765" s="163"/>
      <c r="W765" s="163"/>
      <c r="X765" s="163"/>
      <c r="Y765" s="163"/>
      <c r="Z765" s="163"/>
      <c r="AA765" s="163"/>
      <c r="AB765" s="163"/>
      <c r="AC765" s="163"/>
      <c r="AD765" s="163"/>
      <c r="AE765" s="163"/>
    </row>
    <row r="766" spans="2:31">
      <c r="B766" s="1129">
        <f t="shared" si="19"/>
        <v>-1</v>
      </c>
      <c r="D766" s="1130"/>
      <c r="E766" s="1130"/>
      <c r="F766" s="1131"/>
      <c r="G766" s="1130"/>
      <c r="H766" s="1130"/>
      <c r="I766" s="1130"/>
      <c r="J766" s="1132"/>
      <c r="K766" s="1132"/>
      <c r="L766" s="1130"/>
      <c r="N766" s="1133">
        <f t="shared" si="20"/>
        <v>0</v>
      </c>
      <c r="O766" s="1134">
        <f t="shared" si="21"/>
        <v>0</v>
      </c>
      <c r="P766" s="1134">
        <f>O766/'1.5 Universal Data'!$F$35</f>
        <v>0</v>
      </c>
      <c r="R766" s="163"/>
      <c r="S766" s="163"/>
      <c r="T766" s="163"/>
      <c r="U766" s="163"/>
      <c r="V766" s="163"/>
      <c r="W766" s="163"/>
      <c r="X766" s="163"/>
      <c r="Y766" s="163"/>
      <c r="Z766" s="163"/>
      <c r="AA766" s="163"/>
      <c r="AB766" s="163"/>
      <c r="AC766" s="163"/>
      <c r="AD766" s="163"/>
      <c r="AE766" s="163"/>
    </row>
    <row r="767" spans="2:31">
      <c r="B767" s="1129">
        <f t="shared" si="19"/>
        <v>-1</v>
      </c>
      <c r="D767" s="1130"/>
      <c r="E767" s="1130"/>
      <c r="F767" s="1131"/>
      <c r="G767" s="1130"/>
      <c r="H767" s="1130"/>
      <c r="I767" s="1130"/>
      <c r="J767" s="1132"/>
      <c r="K767" s="1132"/>
      <c r="L767" s="1130"/>
      <c r="N767" s="1133">
        <f t="shared" si="20"/>
        <v>0</v>
      </c>
      <c r="O767" s="1134">
        <f t="shared" si="21"/>
        <v>0</v>
      </c>
      <c r="P767" s="1134">
        <f>O767/'1.5 Universal Data'!$F$35</f>
        <v>0</v>
      </c>
      <c r="R767" s="163"/>
      <c r="S767" s="163"/>
      <c r="T767" s="163"/>
      <c r="U767" s="163"/>
      <c r="V767" s="163"/>
      <c r="W767" s="163"/>
      <c r="X767" s="163"/>
      <c r="Y767" s="163"/>
      <c r="Z767" s="163"/>
      <c r="AA767" s="163"/>
      <c r="AB767" s="163"/>
      <c r="AC767" s="163"/>
      <c r="AD767" s="163"/>
      <c r="AE767" s="163"/>
    </row>
    <row r="768" spans="2:31">
      <c r="B768" s="1129">
        <f t="shared" si="19"/>
        <v>-1</v>
      </c>
      <c r="D768" s="1130"/>
      <c r="E768" s="1130"/>
      <c r="F768" s="1131"/>
      <c r="G768" s="1130"/>
      <c r="H768" s="1130"/>
      <c r="I768" s="1130"/>
      <c r="J768" s="1132"/>
      <c r="K768" s="1132"/>
      <c r="L768" s="1130"/>
      <c r="N768" s="1133">
        <f t="shared" si="20"/>
        <v>0</v>
      </c>
      <c r="O768" s="1134">
        <f t="shared" si="21"/>
        <v>0</v>
      </c>
      <c r="P768" s="1134">
        <f>O768/'1.5 Universal Data'!$F$35</f>
        <v>0</v>
      </c>
      <c r="R768" s="163"/>
      <c r="S768" s="163"/>
      <c r="T768" s="163"/>
      <c r="U768" s="163"/>
      <c r="V768" s="163"/>
      <c r="W768" s="163"/>
      <c r="X768" s="163"/>
      <c r="Y768" s="163"/>
      <c r="Z768" s="163"/>
      <c r="AA768" s="163"/>
      <c r="AB768" s="163"/>
      <c r="AC768" s="163"/>
      <c r="AD768" s="163"/>
      <c r="AE768" s="163"/>
    </row>
    <row r="769" spans="2:31">
      <c r="B769" s="1129">
        <f t="shared" si="19"/>
        <v>-1</v>
      </c>
      <c r="D769" s="1130"/>
      <c r="E769" s="1130"/>
      <c r="F769" s="1131"/>
      <c r="G769" s="1130"/>
      <c r="H769" s="1130"/>
      <c r="I769" s="1130"/>
      <c r="J769" s="1132"/>
      <c r="K769" s="1132"/>
      <c r="L769" s="1130"/>
      <c r="N769" s="1133">
        <f t="shared" si="20"/>
        <v>0</v>
      </c>
      <c r="O769" s="1134">
        <f t="shared" si="21"/>
        <v>0</v>
      </c>
      <c r="P769" s="1134">
        <f>O769/'1.5 Universal Data'!$F$35</f>
        <v>0</v>
      </c>
      <c r="R769" s="163"/>
      <c r="S769" s="163"/>
      <c r="T769" s="163"/>
      <c r="U769" s="163"/>
      <c r="V769" s="163"/>
      <c r="W769" s="163"/>
      <c r="X769" s="163"/>
      <c r="Y769" s="163"/>
      <c r="Z769" s="163"/>
      <c r="AA769" s="163"/>
      <c r="AB769" s="163"/>
      <c r="AC769" s="163"/>
      <c r="AD769" s="163"/>
      <c r="AE769" s="163"/>
    </row>
    <row r="770" spans="2:31">
      <c r="B770" s="1129">
        <f t="shared" si="19"/>
        <v>-1</v>
      </c>
      <c r="D770" s="1130"/>
      <c r="E770" s="1130"/>
      <c r="F770" s="1131"/>
      <c r="G770" s="1130"/>
      <c r="H770" s="1130"/>
      <c r="I770" s="1130"/>
      <c r="J770" s="1132"/>
      <c r="K770" s="1132"/>
      <c r="L770" s="1130"/>
      <c r="N770" s="1133">
        <f t="shared" si="20"/>
        <v>0</v>
      </c>
      <c r="O770" s="1134">
        <f t="shared" si="21"/>
        <v>0</v>
      </c>
      <c r="P770" s="1134">
        <f>O770/'1.5 Universal Data'!$F$35</f>
        <v>0</v>
      </c>
      <c r="R770" s="163"/>
      <c r="S770" s="163"/>
      <c r="T770" s="163"/>
      <c r="U770" s="163"/>
      <c r="V770" s="163"/>
      <c r="W770" s="163"/>
      <c r="X770" s="163"/>
      <c r="Y770" s="163"/>
      <c r="Z770" s="163"/>
      <c r="AA770" s="163"/>
      <c r="AB770" s="163"/>
      <c r="AC770" s="163"/>
      <c r="AD770" s="163"/>
      <c r="AE770" s="163"/>
    </row>
    <row r="771" spans="2:31">
      <c r="B771" s="1129">
        <f t="shared" si="19"/>
        <v>-1</v>
      </c>
      <c r="D771" s="1130"/>
      <c r="E771" s="1130"/>
      <c r="F771" s="1131"/>
      <c r="G771" s="1130"/>
      <c r="H771" s="1130"/>
      <c r="I771" s="1130"/>
      <c r="J771" s="1132"/>
      <c r="K771" s="1132"/>
      <c r="L771" s="1130"/>
      <c r="N771" s="1133">
        <f t="shared" si="20"/>
        <v>0</v>
      </c>
      <c r="O771" s="1134">
        <f t="shared" si="21"/>
        <v>0</v>
      </c>
      <c r="P771" s="1134">
        <f>O771/'1.5 Universal Data'!$F$35</f>
        <v>0</v>
      </c>
      <c r="R771" s="163"/>
      <c r="S771" s="163"/>
      <c r="T771" s="163"/>
      <c r="U771" s="163"/>
      <c r="V771" s="163"/>
      <c r="W771" s="163"/>
      <c r="X771" s="163"/>
      <c r="Y771" s="163"/>
      <c r="Z771" s="163"/>
      <c r="AA771" s="163"/>
      <c r="AB771" s="163"/>
      <c r="AC771" s="163"/>
      <c r="AD771" s="163"/>
      <c r="AE771" s="163"/>
    </row>
    <row r="772" spans="2:31">
      <c r="B772" s="1129">
        <f t="shared" si="19"/>
        <v>-1</v>
      </c>
      <c r="D772" s="1130"/>
      <c r="E772" s="1130"/>
      <c r="F772" s="1131"/>
      <c r="G772" s="1130"/>
      <c r="H772" s="1130"/>
      <c r="I772" s="1130"/>
      <c r="J772" s="1132"/>
      <c r="K772" s="1132"/>
      <c r="L772" s="1130"/>
      <c r="N772" s="1133">
        <f t="shared" si="20"/>
        <v>0</v>
      </c>
      <c r="O772" s="1134">
        <f t="shared" si="21"/>
        <v>0</v>
      </c>
      <c r="P772" s="1134">
        <f>O772/'1.5 Universal Data'!$F$35</f>
        <v>0</v>
      </c>
      <c r="R772" s="163"/>
      <c r="S772" s="163"/>
      <c r="T772" s="163"/>
      <c r="U772" s="163"/>
      <c r="V772" s="163"/>
      <c r="W772" s="163"/>
      <c r="X772" s="163"/>
      <c r="Y772" s="163"/>
      <c r="Z772" s="163"/>
      <c r="AA772" s="163"/>
      <c r="AB772" s="163"/>
      <c r="AC772" s="163"/>
      <c r="AD772" s="163"/>
      <c r="AE772" s="163"/>
    </row>
    <row r="773" spans="2:31">
      <c r="B773" s="1129">
        <f t="shared" si="19"/>
        <v>-1</v>
      </c>
      <c r="D773" s="1130"/>
      <c r="E773" s="1130"/>
      <c r="F773" s="1131"/>
      <c r="G773" s="1130"/>
      <c r="H773" s="1130"/>
      <c r="I773" s="1130"/>
      <c r="J773" s="1132"/>
      <c r="K773" s="1132"/>
      <c r="L773" s="1130"/>
      <c r="N773" s="1133">
        <f t="shared" si="20"/>
        <v>0</v>
      </c>
      <c r="O773" s="1134">
        <f t="shared" si="21"/>
        <v>0</v>
      </c>
      <c r="P773" s="1134">
        <f>O773/'1.5 Universal Data'!$F$35</f>
        <v>0</v>
      </c>
      <c r="R773" s="163"/>
      <c r="S773" s="163"/>
      <c r="T773" s="163"/>
      <c r="U773" s="163"/>
      <c r="V773" s="163"/>
      <c r="W773" s="163"/>
      <c r="X773" s="163"/>
      <c r="Y773" s="163"/>
      <c r="Z773" s="163"/>
      <c r="AA773" s="163"/>
      <c r="AB773" s="163"/>
      <c r="AC773" s="163"/>
      <c r="AD773" s="163"/>
      <c r="AE773" s="163"/>
    </row>
    <row r="774" spans="2:31">
      <c r="B774" s="1129">
        <f t="shared" si="19"/>
        <v>-1</v>
      </c>
      <c r="D774" s="1130"/>
      <c r="E774" s="1130"/>
      <c r="F774" s="1131"/>
      <c r="G774" s="1130"/>
      <c r="H774" s="1130"/>
      <c r="I774" s="1130"/>
      <c r="J774" s="1132"/>
      <c r="K774" s="1132"/>
      <c r="L774" s="1130"/>
      <c r="N774" s="1133">
        <f t="shared" si="20"/>
        <v>0</v>
      </c>
      <c r="O774" s="1134">
        <f t="shared" si="21"/>
        <v>0</v>
      </c>
      <c r="P774" s="1134">
        <f>O774/'1.5 Universal Data'!$F$35</f>
        <v>0</v>
      </c>
      <c r="R774" s="163"/>
      <c r="S774" s="163"/>
      <c r="T774" s="163"/>
      <c r="U774" s="163"/>
      <c r="V774" s="163"/>
      <c r="W774" s="163"/>
      <c r="X774" s="163"/>
      <c r="Y774" s="163"/>
      <c r="Z774" s="163"/>
      <c r="AA774" s="163"/>
      <c r="AB774" s="163"/>
      <c r="AC774" s="163"/>
      <c r="AD774" s="163"/>
      <c r="AE774" s="163"/>
    </row>
    <row r="775" spans="2:31">
      <c r="B775" s="1129">
        <f t="shared" si="19"/>
        <v>-1</v>
      </c>
      <c r="D775" s="1130"/>
      <c r="E775" s="1130"/>
      <c r="F775" s="1131"/>
      <c r="G775" s="1130"/>
      <c r="H775" s="1130"/>
      <c r="I775" s="1130"/>
      <c r="J775" s="1132"/>
      <c r="K775" s="1132"/>
      <c r="L775" s="1130"/>
      <c r="N775" s="1133">
        <f t="shared" si="20"/>
        <v>0</v>
      </c>
      <c r="O775" s="1134">
        <f t="shared" si="21"/>
        <v>0</v>
      </c>
      <c r="P775" s="1134">
        <f>O775/'1.5 Universal Data'!$F$35</f>
        <v>0</v>
      </c>
      <c r="R775" s="163"/>
      <c r="S775" s="163"/>
      <c r="T775" s="163"/>
      <c r="U775" s="163"/>
      <c r="V775" s="163"/>
      <c r="W775" s="163"/>
      <c r="X775" s="163"/>
      <c r="Y775" s="163"/>
      <c r="Z775" s="163"/>
      <c r="AA775" s="163"/>
      <c r="AB775" s="163"/>
      <c r="AC775" s="163"/>
      <c r="AD775" s="163"/>
      <c r="AE775" s="163"/>
    </row>
    <row r="776" spans="2:31">
      <c r="B776" s="1129">
        <f t="shared" si="19"/>
        <v>-1</v>
      </c>
      <c r="D776" s="1130"/>
      <c r="E776" s="1130"/>
      <c r="F776" s="1131"/>
      <c r="G776" s="1130"/>
      <c r="H776" s="1130"/>
      <c r="I776" s="1130"/>
      <c r="J776" s="1132"/>
      <c r="K776" s="1132"/>
      <c r="L776" s="1130"/>
      <c r="N776" s="1133">
        <f t="shared" si="20"/>
        <v>0</v>
      </c>
      <c r="O776" s="1134">
        <f t="shared" si="21"/>
        <v>0</v>
      </c>
      <c r="P776" s="1134">
        <f>O776/'1.5 Universal Data'!$F$35</f>
        <v>0</v>
      </c>
      <c r="R776" s="163"/>
      <c r="S776" s="163"/>
      <c r="T776" s="163"/>
      <c r="U776" s="163"/>
      <c r="V776" s="163"/>
      <c r="W776" s="163"/>
      <c r="X776" s="163"/>
      <c r="Y776" s="163"/>
      <c r="Z776" s="163"/>
      <c r="AA776" s="163"/>
      <c r="AB776" s="163"/>
      <c r="AC776" s="163"/>
      <c r="AD776" s="163"/>
      <c r="AE776" s="163"/>
    </row>
    <row r="777" spans="2:31">
      <c r="B777" s="1129">
        <f t="shared" si="19"/>
        <v>-1</v>
      </c>
      <c r="D777" s="1130"/>
      <c r="E777" s="1130"/>
      <c r="F777" s="1131"/>
      <c r="G777" s="1130"/>
      <c r="H777" s="1130"/>
      <c r="I777" s="1130"/>
      <c r="J777" s="1132"/>
      <c r="K777" s="1132"/>
      <c r="L777" s="1130"/>
      <c r="N777" s="1133">
        <f t="shared" si="20"/>
        <v>0</v>
      </c>
      <c r="O777" s="1134">
        <f t="shared" si="21"/>
        <v>0</v>
      </c>
      <c r="P777" s="1134">
        <f>O777/'1.5 Universal Data'!$F$35</f>
        <v>0</v>
      </c>
      <c r="R777" s="163"/>
      <c r="S777" s="163"/>
      <c r="T777" s="163"/>
      <c r="U777" s="163"/>
      <c r="V777" s="163"/>
      <c r="W777" s="163"/>
      <c r="X777" s="163"/>
      <c r="Y777" s="163"/>
      <c r="Z777" s="163"/>
      <c r="AA777" s="163"/>
      <c r="AB777" s="163"/>
      <c r="AC777" s="163"/>
      <c r="AD777" s="163"/>
      <c r="AE777" s="163"/>
    </row>
    <row r="778" spans="2:31">
      <c r="B778" s="1129">
        <f t="shared" si="19"/>
        <v>-1</v>
      </c>
      <c r="D778" s="1130"/>
      <c r="E778" s="1130"/>
      <c r="F778" s="1131"/>
      <c r="G778" s="1130"/>
      <c r="H778" s="1130"/>
      <c r="I778" s="1130"/>
      <c r="J778" s="1132"/>
      <c r="K778" s="1132"/>
      <c r="L778" s="1130"/>
      <c r="N778" s="1133">
        <f t="shared" si="20"/>
        <v>0</v>
      </c>
      <c r="O778" s="1134">
        <f t="shared" si="21"/>
        <v>0</v>
      </c>
      <c r="P778" s="1134">
        <f>O778/'1.5 Universal Data'!$F$35</f>
        <v>0</v>
      </c>
      <c r="R778" s="163"/>
      <c r="S778" s="163"/>
      <c r="T778" s="163"/>
      <c r="U778" s="163"/>
      <c r="V778" s="163"/>
      <c r="W778" s="163"/>
      <c r="X778" s="163"/>
      <c r="Y778" s="163"/>
      <c r="Z778" s="163"/>
      <c r="AA778" s="163"/>
      <c r="AB778" s="163"/>
      <c r="AC778" s="163"/>
      <c r="AD778" s="163"/>
      <c r="AE778" s="163"/>
    </row>
    <row r="779" spans="2:31">
      <c r="B779" s="1129">
        <f t="shared" si="19"/>
        <v>-1</v>
      </c>
      <c r="D779" s="1130"/>
      <c r="E779" s="1130"/>
      <c r="F779" s="1131"/>
      <c r="G779" s="1130"/>
      <c r="H779" s="1130"/>
      <c r="I779" s="1130"/>
      <c r="J779" s="1132"/>
      <c r="K779" s="1132"/>
      <c r="L779" s="1130"/>
      <c r="N779" s="1133">
        <f t="shared" si="20"/>
        <v>0</v>
      </c>
      <c r="O779" s="1134">
        <f t="shared" si="21"/>
        <v>0</v>
      </c>
      <c r="P779" s="1134">
        <f>O779/'1.5 Universal Data'!$F$35</f>
        <v>0</v>
      </c>
      <c r="R779" s="163"/>
      <c r="S779" s="163"/>
      <c r="T779" s="163"/>
      <c r="U779" s="163"/>
      <c r="V779" s="163"/>
      <c r="W779" s="163"/>
      <c r="X779" s="163"/>
      <c r="Y779" s="163"/>
      <c r="Z779" s="163"/>
      <c r="AA779" s="163"/>
      <c r="AB779" s="163"/>
      <c r="AC779" s="163"/>
      <c r="AD779" s="163"/>
      <c r="AE779" s="163"/>
    </row>
    <row r="780" spans="2:31">
      <c r="B780" s="1129">
        <f t="shared" si="19"/>
        <v>-1</v>
      </c>
      <c r="D780" s="1130"/>
      <c r="E780" s="1130"/>
      <c r="F780" s="1131"/>
      <c r="G780" s="1130"/>
      <c r="H780" s="1130"/>
      <c r="I780" s="1130"/>
      <c r="J780" s="1132"/>
      <c r="K780" s="1132"/>
      <c r="L780" s="1130"/>
      <c r="N780" s="1133">
        <f t="shared" si="20"/>
        <v>0</v>
      </c>
      <c r="O780" s="1134">
        <f t="shared" si="21"/>
        <v>0</v>
      </c>
      <c r="P780" s="1134">
        <f>O780/'1.5 Universal Data'!$F$35</f>
        <v>0</v>
      </c>
      <c r="R780" s="163"/>
      <c r="S780" s="163"/>
      <c r="T780" s="163"/>
      <c r="U780" s="163"/>
      <c r="V780" s="163"/>
      <c r="W780" s="163"/>
      <c r="X780" s="163"/>
      <c r="Y780" s="163"/>
      <c r="Z780" s="163"/>
      <c r="AA780" s="163"/>
      <c r="AB780" s="163"/>
      <c r="AC780" s="163"/>
      <c r="AD780" s="163"/>
      <c r="AE780" s="163"/>
    </row>
    <row r="781" spans="2:31">
      <c r="B781" s="1129">
        <f t="shared" si="19"/>
        <v>-1</v>
      </c>
      <c r="D781" s="1130"/>
      <c r="E781" s="1130"/>
      <c r="F781" s="1131"/>
      <c r="G781" s="1130"/>
      <c r="H781" s="1130"/>
      <c r="I781" s="1130"/>
      <c r="J781" s="1132"/>
      <c r="K781" s="1132"/>
      <c r="L781" s="1130"/>
      <c r="N781" s="1133">
        <f t="shared" si="20"/>
        <v>0</v>
      </c>
      <c r="O781" s="1134">
        <f t="shared" si="21"/>
        <v>0</v>
      </c>
      <c r="P781" s="1134">
        <f>O781/'1.5 Universal Data'!$F$35</f>
        <v>0</v>
      </c>
      <c r="R781" s="163"/>
      <c r="S781" s="163"/>
      <c r="T781" s="163"/>
      <c r="U781" s="163"/>
      <c r="V781" s="163"/>
      <c r="W781" s="163"/>
      <c r="X781" s="163"/>
      <c r="Y781" s="163"/>
      <c r="Z781" s="163"/>
      <c r="AA781" s="163"/>
      <c r="AB781" s="163"/>
      <c r="AC781" s="163"/>
      <c r="AD781" s="163"/>
      <c r="AE781" s="163"/>
    </row>
    <row r="782" spans="2:31">
      <c r="B782" s="1129">
        <f t="shared" si="19"/>
        <v>-1</v>
      </c>
      <c r="D782" s="1130"/>
      <c r="E782" s="1130"/>
      <c r="F782" s="1131"/>
      <c r="G782" s="1130"/>
      <c r="H782" s="1130"/>
      <c r="I782" s="1130"/>
      <c r="J782" s="1132"/>
      <c r="K782" s="1132"/>
      <c r="L782" s="1130"/>
      <c r="N782" s="1133">
        <f t="shared" si="20"/>
        <v>0</v>
      </c>
      <c r="O782" s="1134">
        <f t="shared" si="21"/>
        <v>0</v>
      </c>
      <c r="P782" s="1134">
        <f>O782/'1.5 Universal Data'!$F$35</f>
        <v>0</v>
      </c>
      <c r="R782" s="163"/>
      <c r="S782" s="163"/>
      <c r="T782" s="163"/>
      <c r="U782" s="163"/>
      <c r="V782" s="163"/>
      <c r="W782" s="163"/>
      <c r="X782" s="163"/>
      <c r="Y782" s="163"/>
      <c r="Z782" s="163"/>
      <c r="AA782" s="163"/>
      <c r="AB782" s="163"/>
      <c r="AC782" s="163"/>
      <c r="AD782" s="163"/>
      <c r="AE782" s="163"/>
    </row>
    <row r="783" spans="2:31">
      <c r="B783" s="1129">
        <f t="shared" si="19"/>
        <v>-1</v>
      </c>
      <c r="D783" s="1130"/>
      <c r="E783" s="1130"/>
      <c r="F783" s="1131"/>
      <c r="G783" s="1130"/>
      <c r="H783" s="1130"/>
      <c r="I783" s="1130"/>
      <c r="J783" s="1132"/>
      <c r="K783" s="1132"/>
      <c r="L783" s="1130"/>
      <c r="N783" s="1133">
        <f t="shared" si="20"/>
        <v>0</v>
      </c>
      <c r="O783" s="1134">
        <f t="shared" si="21"/>
        <v>0</v>
      </c>
      <c r="P783" s="1134">
        <f>O783/'1.5 Universal Data'!$F$35</f>
        <v>0</v>
      </c>
      <c r="R783" s="163"/>
      <c r="S783" s="163"/>
      <c r="T783" s="163"/>
      <c r="U783" s="163"/>
      <c r="V783" s="163"/>
      <c r="W783" s="163"/>
      <c r="X783" s="163"/>
      <c r="Y783" s="163"/>
      <c r="Z783" s="163"/>
      <c r="AA783" s="163"/>
      <c r="AB783" s="163"/>
      <c r="AC783" s="163"/>
      <c r="AD783" s="163"/>
      <c r="AE783" s="163"/>
    </row>
    <row r="784" spans="2:31">
      <c r="B784" s="1129">
        <f t="shared" si="19"/>
        <v>-1</v>
      </c>
      <c r="D784" s="1130"/>
      <c r="E784" s="1130"/>
      <c r="F784" s="1131"/>
      <c r="G784" s="1130"/>
      <c r="H784" s="1130"/>
      <c r="I784" s="1130"/>
      <c r="J784" s="1132"/>
      <c r="K784" s="1132"/>
      <c r="L784" s="1130"/>
      <c r="N784" s="1133">
        <f t="shared" si="20"/>
        <v>0</v>
      </c>
      <c r="O784" s="1134">
        <f t="shared" si="21"/>
        <v>0</v>
      </c>
      <c r="P784" s="1134">
        <f>O784/'1.5 Universal Data'!$F$35</f>
        <v>0</v>
      </c>
      <c r="R784" s="163"/>
      <c r="S784" s="163"/>
      <c r="T784" s="163"/>
      <c r="U784" s="163"/>
      <c r="V784" s="163"/>
      <c r="W784" s="163"/>
      <c r="X784" s="163"/>
      <c r="Y784" s="163"/>
      <c r="Z784" s="163"/>
      <c r="AA784" s="163"/>
      <c r="AB784" s="163"/>
      <c r="AC784" s="163"/>
      <c r="AD784" s="163"/>
      <c r="AE784" s="163"/>
    </row>
    <row r="785" spans="2:31">
      <c r="B785" s="1129">
        <f t="shared" si="19"/>
        <v>-1</v>
      </c>
      <c r="D785" s="1130"/>
      <c r="E785" s="1130"/>
      <c r="F785" s="1131"/>
      <c r="G785" s="1130"/>
      <c r="H785" s="1130"/>
      <c r="I785" s="1130"/>
      <c r="J785" s="1132"/>
      <c r="K785" s="1132"/>
      <c r="L785" s="1130"/>
      <c r="N785" s="1133">
        <f t="shared" si="20"/>
        <v>0</v>
      </c>
      <c r="O785" s="1134">
        <f t="shared" si="21"/>
        <v>0</v>
      </c>
      <c r="P785" s="1134">
        <f>O785/'1.5 Universal Data'!$F$35</f>
        <v>0</v>
      </c>
      <c r="R785" s="163"/>
      <c r="S785" s="163"/>
      <c r="T785" s="163"/>
      <c r="U785" s="163"/>
      <c r="V785" s="163"/>
      <c r="W785" s="163"/>
      <c r="X785" s="163"/>
      <c r="Y785" s="163"/>
      <c r="Z785" s="163"/>
      <c r="AA785" s="163"/>
      <c r="AB785" s="163"/>
      <c r="AC785" s="163"/>
      <c r="AD785" s="163"/>
      <c r="AE785" s="163"/>
    </row>
    <row r="786" spans="2:31">
      <c r="B786" s="1129">
        <f t="shared" si="19"/>
        <v>-1</v>
      </c>
      <c r="D786" s="1130"/>
      <c r="E786" s="1130"/>
      <c r="F786" s="1131"/>
      <c r="G786" s="1130"/>
      <c r="H786" s="1130"/>
      <c r="I786" s="1130"/>
      <c r="J786" s="1132"/>
      <c r="K786" s="1132"/>
      <c r="L786" s="1130"/>
      <c r="N786" s="1133">
        <f t="shared" si="20"/>
        <v>0</v>
      </c>
      <c r="O786" s="1134">
        <f t="shared" si="21"/>
        <v>0</v>
      </c>
      <c r="P786" s="1134">
        <f>O786/'1.5 Universal Data'!$F$35</f>
        <v>0</v>
      </c>
      <c r="R786" s="163"/>
      <c r="S786" s="163"/>
      <c r="T786" s="163"/>
      <c r="U786" s="163"/>
      <c r="V786" s="163"/>
      <c r="W786" s="163"/>
      <c r="X786" s="163"/>
      <c r="Y786" s="163"/>
      <c r="Z786" s="163"/>
      <c r="AA786" s="163"/>
      <c r="AB786" s="163"/>
      <c r="AC786" s="163"/>
      <c r="AD786" s="163"/>
      <c r="AE786" s="163"/>
    </row>
    <row r="787" spans="2:31">
      <c r="B787" s="1129">
        <f t="shared" si="19"/>
        <v>-1</v>
      </c>
      <c r="D787" s="1130"/>
      <c r="E787" s="1130"/>
      <c r="F787" s="1131"/>
      <c r="G787" s="1130"/>
      <c r="H787" s="1130"/>
      <c r="I787" s="1130"/>
      <c r="J787" s="1132"/>
      <c r="K787" s="1132"/>
      <c r="L787" s="1130"/>
      <c r="N787" s="1133">
        <f t="shared" si="20"/>
        <v>0</v>
      </c>
      <c r="O787" s="1134">
        <f t="shared" si="21"/>
        <v>0</v>
      </c>
      <c r="P787" s="1134">
        <f>O787/'1.5 Universal Data'!$F$35</f>
        <v>0</v>
      </c>
      <c r="R787" s="163"/>
      <c r="S787" s="163"/>
      <c r="T787" s="163"/>
      <c r="U787" s="163"/>
      <c r="V787" s="163"/>
      <c r="W787" s="163"/>
      <c r="X787" s="163"/>
      <c r="Y787" s="163"/>
      <c r="Z787" s="163"/>
      <c r="AA787" s="163"/>
      <c r="AB787" s="163"/>
      <c r="AC787" s="163"/>
      <c r="AD787" s="163"/>
      <c r="AE787" s="163"/>
    </row>
    <row r="788" spans="2:31">
      <c r="B788" s="1129">
        <f t="shared" si="19"/>
        <v>-1</v>
      </c>
      <c r="D788" s="1130"/>
      <c r="E788" s="1130"/>
      <c r="F788" s="1131"/>
      <c r="G788" s="1130"/>
      <c r="H788" s="1130"/>
      <c r="I788" s="1130"/>
      <c r="J788" s="1132"/>
      <c r="K788" s="1132"/>
      <c r="L788" s="1130"/>
      <c r="N788" s="1133">
        <f t="shared" si="20"/>
        <v>0</v>
      </c>
      <c r="O788" s="1134">
        <f t="shared" si="21"/>
        <v>0</v>
      </c>
      <c r="P788" s="1134">
        <f>O788/'1.5 Universal Data'!$F$35</f>
        <v>0</v>
      </c>
      <c r="R788" s="163"/>
      <c r="S788" s="163"/>
      <c r="T788" s="163"/>
      <c r="U788" s="163"/>
      <c r="V788" s="163"/>
      <c r="W788" s="163"/>
      <c r="X788" s="163"/>
      <c r="Y788" s="163"/>
      <c r="Z788" s="163"/>
      <c r="AA788" s="163"/>
      <c r="AB788" s="163"/>
      <c r="AC788" s="163"/>
      <c r="AD788" s="163"/>
      <c r="AE788" s="163"/>
    </row>
    <row r="789" spans="2:31">
      <c r="B789" s="1129">
        <f t="shared" si="19"/>
        <v>-1</v>
      </c>
      <c r="D789" s="1130"/>
      <c r="E789" s="1130"/>
      <c r="F789" s="1131"/>
      <c r="G789" s="1130"/>
      <c r="H789" s="1130"/>
      <c r="I789" s="1130"/>
      <c r="J789" s="1132"/>
      <c r="K789" s="1132"/>
      <c r="L789" s="1130"/>
      <c r="N789" s="1133">
        <f t="shared" si="20"/>
        <v>0</v>
      </c>
      <c r="O789" s="1134">
        <f t="shared" si="21"/>
        <v>0</v>
      </c>
      <c r="P789" s="1134">
        <f>O789/'1.5 Universal Data'!$F$35</f>
        <v>0</v>
      </c>
      <c r="R789" s="163"/>
      <c r="S789" s="163"/>
      <c r="T789" s="163"/>
      <c r="U789" s="163"/>
      <c r="V789" s="163"/>
      <c r="W789" s="163"/>
      <c r="X789" s="163"/>
      <c r="Y789" s="163"/>
      <c r="Z789" s="163"/>
      <c r="AA789" s="163"/>
      <c r="AB789" s="163"/>
      <c r="AC789" s="163"/>
      <c r="AD789" s="163"/>
      <c r="AE789" s="163"/>
    </row>
    <row r="790" spans="2:31">
      <c r="B790" s="1129">
        <f t="shared" si="19"/>
        <v>-1</v>
      </c>
      <c r="D790" s="1130"/>
      <c r="E790" s="1130"/>
      <c r="F790" s="1131"/>
      <c r="G790" s="1130"/>
      <c r="H790" s="1130"/>
      <c r="I790" s="1130"/>
      <c r="J790" s="1132"/>
      <c r="K790" s="1132"/>
      <c r="L790" s="1130"/>
      <c r="N790" s="1133">
        <f t="shared" si="20"/>
        <v>0</v>
      </c>
      <c r="O790" s="1134">
        <f t="shared" si="21"/>
        <v>0</v>
      </c>
      <c r="P790" s="1134">
        <f>O790/'1.5 Universal Data'!$F$35</f>
        <v>0</v>
      </c>
      <c r="R790" s="163"/>
      <c r="S790" s="163"/>
      <c r="T790" s="163"/>
      <c r="U790" s="163"/>
      <c r="V790" s="163"/>
      <c r="W790" s="163"/>
      <c r="X790" s="163"/>
      <c r="Y790" s="163"/>
      <c r="Z790" s="163"/>
      <c r="AA790" s="163"/>
      <c r="AB790" s="163"/>
      <c r="AC790" s="163"/>
      <c r="AD790" s="163"/>
      <c r="AE790" s="163"/>
    </row>
    <row r="791" spans="2:31">
      <c r="B791" s="1129">
        <f t="shared" ref="B791:B854" si="22">IF(G791="buy",1,-1)</f>
        <v>-1</v>
      </c>
      <c r="D791" s="1130"/>
      <c r="E791" s="1130"/>
      <c r="F791" s="1131"/>
      <c r="G791" s="1130"/>
      <c r="H791" s="1130"/>
      <c r="I791" s="1130"/>
      <c r="J791" s="1132"/>
      <c r="K791" s="1132"/>
      <c r="L791" s="1130"/>
      <c r="N791" s="1133">
        <f t="shared" ref="N791:N854" si="23">+H791*((K791-J791)+1)*B791</f>
        <v>0</v>
      </c>
      <c r="O791" s="1134">
        <f t="shared" ref="O791:O854" si="24">N791*L791/100</f>
        <v>0</v>
      </c>
      <c r="P791" s="1134">
        <f>O791/'1.5 Universal Data'!$F$35</f>
        <v>0</v>
      </c>
      <c r="R791" s="163"/>
      <c r="S791" s="163"/>
      <c r="T791" s="163"/>
      <c r="U791" s="163"/>
      <c r="V791" s="163"/>
      <c r="W791" s="163"/>
      <c r="X791" s="163"/>
      <c r="Y791" s="163"/>
      <c r="Z791" s="163"/>
      <c r="AA791" s="163"/>
      <c r="AB791" s="163"/>
      <c r="AC791" s="163"/>
      <c r="AD791" s="163"/>
      <c r="AE791" s="163"/>
    </row>
    <row r="792" spans="2:31">
      <c r="B792" s="1129">
        <f t="shared" si="22"/>
        <v>-1</v>
      </c>
      <c r="D792" s="1130"/>
      <c r="E792" s="1130"/>
      <c r="F792" s="1131"/>
      <c r="G792" s="1130"/>
      <c r="H792" s="1130"/>
      <c r="I792" s="1130"/>
      <c r="J792" s="1132"/>
      <c r="K792" s="1132"/>
      <c r="L792" s="1130"/>
      <c r="N792" s="1133">
        <f t="shared" si="23"/>
        <v>0</v>
      </c>
      <c r="O792" s="1134">
        <f t="shared" si="24"/>
        <v>0</v>
      </c>
      <c r="P792" s="1134">
        <f>O792/'1.5 Universal Data'!$F$35</f>
        <v>0</v>
      </c>
      <c r="R792" s="163"/>
      <c r="S792" s="163"/>
      <c r="T792" s="163"/>
      <c r="U792" s="163"/>
      <c r="V792" s="163"/>
      <c r="W792" s="163"/>
      <c r="X792" s="163"/>
      <c r="Y792" s="163"/>
      <c r="Z792" s="163"/>
      <c r="AA792" s="163"/>
      <c r="AB792" s="163"/>
      <c r="AC792" s="163"/>
      <c r="AD792" s="163"/>
      <c r="AE792" s="163"/>
    </row>
    <row r="793" spans="2:31">
      <c r="B793" s="1129">
        <f t="shared" si="22"/>
        <v>-1</v>
      </c>
      <c r="D793" s="1130"/>
      <c r="E793" s="1130"/>
      <c r="F793" s="1131"/>
      <c r="G793" s="1130"/>
      <c r="H793" s="1130"/>
      <c r="I793" s="1130"/>
      <c r="J793" s="1132"/>
      <c r="K793" s="1132"/>
      <c r="L793" s="1130"/>
      <c r="N793" s="1133">
        <f t="shared" si="23"/>
        <v>0</v>
      </c>
      <c r="O793" s="1134">
        <f t="shared" si="24"/>
        <v>0</v>
      </c>
      <c r="P793" s="1134">
        <f>O793/'1.5 Universal Data'!$F$35</f>
        <v>0</v>
      </c>
      <c r="R793" s="163"/>
      <c r="S793" s="163"/>
      <c r="T793" s="163"/>
      <c r="U793" s="163"/>
      <c r="V793" s="163"/>
      <c r="W793" s="163"/>
      <c r="X793" s="163"/>
      <c r="Y793" s="163"/>
      <c r="Z793" s="163"/>
      <c r="AA793" s="163"/>
      <c r="AB793" s="163"/>
      <c r="AC793" s="163"/>
      <c r="AD793" s="163"/>
      <c r="AE793" s="163"/>
    </row>
    <row r="794" spans="2:31">
      <c r="B794" s="1129">
        <f t="shared" si="22"/>
        <v>-1</v>
      </c>
      <c r="D794" s="1130"/>
      <c r="E794" s="1130"/>
      <c r="F794" s="1131"/>
      <c r="G794" s="1130"/>
      <c r="H794" s="1130"/>
      <c r="I794" s="1130"/>
      <c r="J794" s="1132"/>
      <c r="K794" s="1132"/>
      <c r="L794" s="1130"/>
      <c r="N794" s="1133">
        <f t="shared" si="23"/>
        <v>0</v>
      </c>
      <c r="O794" s="1134">
        <f t="shared" si="24"/>
        <v>0</v>
      </c>
      <c r="P794" s="1134">
        <f>O794/'1.5 Universal Data'!$F$35</f>
        <v>0</v>
      </c>
      <c r="R794" s="163"/>
      <c r="S794" s="163"/>
      <c r="T794" s="163"/>
      <c r="U794" s="163"/>
      <c r="V794" s="163"/>
      <c r="W794" s="163"/>
      <c r="X794" s="163"/>
      <c r="Y794" s="163"/>
      <c r="Z794" s="163"/>
      <c r="AA794" s="163"/>
      <c r="AB794" s="163"/>
      <c r="AC794" s="163"/>
      <c r="AD794" s="163"/>
      <c r="AE794" s="163"/>
    </row>
    <row r="795" spans="2:31">
      <c r="B795" s="1129">
        <f t="shared" si="22"/>
        <v>-1</v>
      </c>
      <c r="D795" s="1130"/>
      <c r="E795" s="1130"/>
      <c r="F795" s="1131"/>
      <c r="G795" s="1130"/>
      <c r="H795" s="1130"/>
      <c r="I795" s="1130"/>
      <c r="J795" s="1132"/>
      <c r="K795" s="1132"/>
      <c r="L795" s="1130"/>
      <c r="N795" s="1133">
        <f t="shared" si="23"/>
        <v>0</v>
      </c>
      <c r="O795" s="1134">
        <f t="shared" si="24"/>
        <v>0</v>
      </c>
      <c r="P795" s="1134">
        <f>O795/'1.5 Universal Data'!$F$35</f>
        <v>0</v>
      </c>
      <c r="R795" s="163"/>
      <c r="S795" s="163"/>
      <c r="T795" s="163"/>
      <c r="U795" s="163"/>
      <c r="V795" s="163"/>
      <c r="W795" s="163"/>
      <c r="X795" s="163"/>
      <c r="Y795" s="163"/>
      <c r="Z795" s="163"/>
      <c r="AA795" s="163"/>
      <c r="AB795" s="163"/>
      <c r="AC795" s="163"/>
      <c r="AD795" s="163"/>
      <c r="AE795" s="163"/>
    </row>
    <row r="796" spans="2:31">
      <c r="B796" s="1129">
        <f t="shared" si="22"/>
        <v>-1</v>
      </c>
      <c r="D796" s="1130"/>
      <c r="E796" s="1130"/>
      <c r="F796" s="1131"/>
      <c r="G796" s="1130"/>
      <c r="H796" s="1130"/>
      <c r="I796" s="1130"/>
      <c r="J796" s="1132"/>
      <c r="K796" s="1132"/>
      <c r="L796" s="1130"/>
      <c r="N796" s="1133">
        <f t="shared" si="23"/>
        <v>0</v>
      </c>
      <c r="O796" s="1134">
        <f t="shared" si="24"/>
        <v>0</v>
      </c>
      <c r="P796" s="1134">
        <f>O796/'1.5 Universal Data'!$F$35</f>
        <v>0</v>
      </c>
      <c r="R796" s="163"/>
      <c r="S796" s="163"/>
      <c r="T796" s="163"/>
      <c r="U796" s="163"/>
      <c r="V796" s="163"/>
      <c r="W796" s="163"/>
      <c r="X796" s="163"/>
      <c r="Y796" s="163"/>
      <c r="Z796" s="163"/>
      <c r="AA796" s="163"/>
      <c r="AB796" s="163"/>
      <c r="AC796" s="163"/>
      <c r="AD796" s="163"/>
      <c r="AE796" s="163"/>
    </row>
    <row r="797" spans="2:31">
      <c r="B797" s="1129">
        <f t="shared" si="22"/>
        <v>-1</v>
      </c>
      <c r="D797" s="1130"/>
      <c r="E797" s="1130"/>
      <c r="F797" s="1131"/>
      <c r="G797" s="1130"/>
      <c r="H797" s="1130"/>
      <c r="I797" s="1130"/>
      <c r="J797" s="1132"/>
      <c r="K797" s="1132"/>
      <c r="L797" s="1130"/>
      <c r="N797" s="1133">
        <f t="shared" si="23"/>
        <v>0</v>
      </c>
      <c r="O797" s="1134">
        <f t="shared" si="24"/>
        <v>0</v>
      </c>
      <c r="P797" s="1134">
        <f>O797/'1.5 Universal Data'!$F$35</f>
        <v>0</v>
      </c>
      <c r="R797" s="163"/>
      <c r="S797" s="163"/>
      <c r="T797" s="163"/>
      <c r="U797" s="163"/>
      <c r="V797" s="163"/>
      <c r="W797" s="163"/>
      <c r="X797" s="163"/>
      <c r="Y797" s="163"/>
      <c r="Z797" s="163"/>
      <c r="AA797" s="163"/>
      <c r="AB797" s="163"/>
      <c r="AC797" s="163"/>
      <c r="AD797" s="163"/>
      <c r="AE797" s="163"/>
    </row>
    <row r="798" spans="2:31">
      <c r="B798" s="1129">
        <f t="shared" si="22"/>
        <v>-1</v>
      </c>
      <c r="D798" s="1130"/>
      <c r="E798" s="1130"/>
      <c r="F798" s="1131"/>
      <c r="G798" s="1130"/>
      <c r="H798" s="1130"/>
      <c r="I798" s="1130"/>
      <c r="J798" s="1132"/>
      <c r="K798" s="1132"/>
      <c r="L798" s="1130"/>
      <c r="N798" s="1133">
        <f t="shared" si="23"/>
        <v>0</v>
      </c>
      <c r="O798" s="1134">
        <f t="shared" si="24"/>
        <v>0</v>
      </c>
      <c r="P798" s="1134">
        <f>O798/'1.5 Universal Data'!$F$35</f>
        <v>0</v>
      </c>
      <c r="R798" s="163"/>
      <c r="S798" s="163"/>
      <c r="T798" s="163"/>
      <c r="U798" s="163"/>
      <c r="V798" s="163"/>
      <c r="W798" s="163"/>
      <c r="X798" s="163"/>
      <c r="Y798" s="163"/>
      <c r="Z798" s="163"/>
      <c r="AA798" s="163"/>
      <c r="AB798" s="163"/>
      <c r="AC798" s="163"/>
      <c r="AD798" s="163"/>
      <c r="AE798" s="163"/>
    </row>
    <row r="799" spans="2:31">
      <c r="B799" s="1129">
        <f t="shared" si="22"/>
        <v>-1</v>
      </c>
      <c r="D799" s="1130"/>
      <c r="E799" s="1130"/>
      <c r="F799" s="1131"/>
      <c r="G799" s="1130"/>
      <c r="H799" s="1130"/>
      <c r="I799" s="1130"/>
      <c r="J799" s="1132"/>
      <c r="K799" s="1132"/>
      <c r="L799" s="1130"/>
      <c r="N799" s="1133">
        <f t="shared" si="23"/>
        <v>0</v>
      </c>
      <c r="O799" s="1134">
        <f t="shared" si="24"/>
        <v>0</v>
      </c>
      <c r="P799" s="1134">
        <f>O799/'1.5 Universal Data'!$F$35</f>
        <v>0</v>
      </c>
      <c r="R799" s="163"/>
      <c r="S799" s="163"/>
      <c r="T799" s="163"/>
      <c r="U799" s="163"/>
      <c r="V799" s="163"/>
      <c r="W799" s="163"/>
      <c r="X799" s="163"/>
      <c r="Y799" s="163"/>
      <c r="Z799" s="163"/>
      <c r="AA799" s="163"/>
      <c r="AB799" s="163"/>
      <c r="AC799" s="163"/>
      <c r="AD799" s="163"/>
      <c r="AE799" s="163"/>
    </row>
    <row r="800" spans="2:31">
      <c r="B800" s="1129">
        <f t="shared" si="22"/>
        <v>-1</v>
      </c>
      <c r="D800" s="1130"/>
      <c r="E800" s="1130"/>
      <c r="F800" s="1131"/>
      <c r="G800" s="1130"/>
      <c r="H800" s="1130"/>
      <c r="I800" s="1130"/>
      <c r="J800" s="1132"/>
      <c r="K800" s="1132"/>
      <c r="L800" s="1130"/>
      <c r="N800" s="1133">
        <f t="shared" si="23"/>
        <v>0</v>
      </c>
      <c r="O800" s="1134">
        <f t="shared" si="24"/>
        <v>0</v>
      </c>
      <c r="P800" s="1134">
        <f>O800/'1.5 Universal Data'!$F$35</f>
        <v>0</v>
      </c>
      <c r="R800" s="163"/>
      <c r="S800" s="163"/>
      <c r="T800" s="163"/>
      <c r="U800" s="163"/>
      <c r="V800" s="163"/>
      <c r="W800" s="163"/>
      <c r="X800" s="163"/>
      <c r="Y800" s="163"/>
      <c r="Z800" s="163"/>
      <c r="AA800" s="163"/>
      <c r="AB800" s="163"/>
      <c r="AC800" s="163"/>
      <c r="AD800" s="163"/>
      <c r="AE800" s="163"/>
    </row>
    <row r="801" spans="2:31">
      <c r="B801" s="1129">
        <f t="shared" si="22"/>
        <v>-1</v>
      </c>
      <c r="D801" s="1130"/>
      <c r="E801" s="1130"/>
      <c r="F801" s="1131"/>
      <c r="G801" s="1130"/>
      <c r="H801" s="1130"/>
      <c r="I801" s="1130"/>
      <c r="J801" s="1132"/>
      <c r="K801" s="1132"/>
      <c r="L801" s="1130"/>
      <c r="N801" s="1133">
        <f t="shared" si="23"/>
        <v>0</v>
      </c>
      <c r="O801" s="1134">
        <f t="shared" si="24"/>
        <v>0</v>
      </c>
      <c r="P801" s="1134">
        <f>O801/'1.5 Universal Data'!$F$35</f>
        <v>0</v>
      </c>
      <c r="R801" s="163"/>
      <c r="S801" s="163"/>
      <c r="T801" s="163"/>
      <c r="U801" s="163"/>
      <c r="V801" s="163"/>
      <c r="W801" s="163"/>
      <c r="X801" s="163"/>
      <c r="Y801" s="163"/>
      <c r="Z801" s="163"/>
      <c r="AA801" s="163"/>
      <c r="AB801" s="163"/>
      <c r="AC801" s="163"/>
      <c r="AD801" s="163"/>
      <c r="AE801" s="163"/>
    </row>
    <row r="802" spans="2:31">
      <c r="B802" s="1129">
        <f t="shared" si="22"/>
        <v>-1</v>
      </c>
      <c r="D802" s="1130"/>
      <c r="E802" s="1130"/>
      <c r="F802" s="1131"/>
      <c r="G802" s="1130"/>
      <c r="H802" s="1130"/>
      <c r="I802" s="1130"/>
      <c r="J802" s="1132"/>
      <c r="K802" s="1132"/>
      <c r="L802" s="1130"/>
      <c r="N802" s="1133">
        <f t="shared" si="23"/>
        <v>0</v>
      </c>
      <c r="O802" s="1134">
        <f t="shared" si="24"/>
        <v>0</v>
      </c>
      <c r="P802" s="1134">
        <f>O802/'1.5 Universal Data'!$F$35</f>
        <v>0</v>
      </c>
      <c r="R802" s="163"/>
      <c r="S802" s="163"/>
      <c r="T802" s="163"/>
      <c r="U802" s="163"/>
      <c r="V802" s="163"/>
      <c r="W802" s="163"/>
      <c r="X802" s="163"/>
      <c r="Y802" s="163"/>
      <c r="Z802" s="163"/>
      <c r="AA802" s="163"/>
      <c r="AB802" s="163"/>
      <c r="AC802" s="163"/>
      <c r="AD802" s="163"/>
      <c r="AE802" s="163"/>
    </row>
    <row r="803" spans="2:31">
      <c r="B803" s="1129">
        <f t="shared" si="22"/>
        <v>-1</v>
      </c>
      <c r="D803" s="1130"/>
      <c r="E803" s="1130"/>
      <c r="F803" s="1131"/>
      <c r="G803" s="1130"/>
      <c r="H803" s="1130"/>
      <c r="I803" s="1130"/>
      <c r="J803" s="1132"/>
      <c r="K803" s="1132"/>
      <c r="L803" s="1130"/>
      <c r="N803" s="1133">
        <f t="shared" si="23"/>
        <v>0</v>
      </c>
      <c r="O803" s="1134">
        <f t="shared" si="24"/>
        <v>0</v>
      </c>
      <c r="P803" s="1134">
        <f>O803/'1.5 Universal Data'!$F$35</f>
        <v>0</v>
      </c>
      <c r="R803" s="163"/>
      <c r="S803" s="163"/>
      <c r="T803" s="163"/>
      <c r="U803" s="163"/>
      <c r="V803" s="163"/>
      <c r="W803" s="163"/>
      <c r="X803" s="163"/>
      <c r="Y803" s="163"/>
      <c r="Z803" s="163"/>
      <c r="AA803" s="163"/>
      <c r="AB803" s="163"/>
      <c r="AC803" s="163"/>
      <c r="AD803" s="163"/>
      <c r="AE803" s="163"/>
    </row>
    <row r="804" spans="2:31">
      <c r="B804" s="1129">
        <f t="shared" si="22"/>
        <v>-1</v>
      </c>
      <c r="D804" s="1130"/>
      <c r="E804" s="1130"/>
      <c r="F804" s="1131"/>
      <c r="G804" s="1130"/>
      <c r="H804" s="1130"/>
      <c r="I804" s="1130"/>
      <c r="J804" s="1132"/>
      <c r="K804" s="1132"/>
      <c r="L804" s="1130"/>
      <c r="N804" s="1133">
        <f t="shared" si="23"/>
        <v>0</v>
      </c>
      <c r="O804" s="1134">
        <f t="shared" si="24"/>
        <v>0</v>
      </c>
      <c r="P804" s="1134">
        <f>O804/'1.5 Universal Data'!$F$35</f>
        <v>0</v>
      </c>
      <c r="R804" s="163"/>
      <c r="S804" s="163"/>
      <c r="T804" s="163"/>
      <c r="U804" s="163"/>
      <c r="V804" s="163"/>
      <c r="W804" s="163"/>
      <c r="X804" s="163"/>
      <c r="Y804" s="163"/>
      <c r="Z804" s="163"/>
      <c r="AA804" s="163"/>
      <c r="AB804" s="163"/>
      <c r="AC804" s="163"/>
      <c r="AD804" s="163"/>
      <c r="AE804" s="163"/>
    </row>
    <row r="805" spans="2:31">
      <c r="B805" s="1129">
        <f t="shared" si="22"/>
        <v>-1</v>
      </c>
      <c r="D805" s="1130"/>
      <c r="E805" s="1130"/>
      <c r="F805" s="1131"/>
      <c r="G805" s="1130"/>
      <c r="H805" s="1130"/>
      <c r="I805" s="1130"/>
      <c r="J805" s="1132"/>
      <c r="K805" s="1132"/>
      <c r="L805" s="1130"/>
      <c r="N805" s="1133">
        <f t="shared" si="23"/>
        <v>0</v>
      </c>
      <c r="O805" s="1134">
        <f t="shared" si="24"/>
        <v>0</v>
      </c>
      <c r="P805" s="1134">
        <f>O805/'1.5 Universal Data'!$F$35</f>
        <v>0</v>
      </c>
      <c r="R805" s="163"/>
      <c r="S805" s="163"/>
      <c r="T805" s="163"/>
      <c r="U805" s="163"/>
      <c r="V805" s="163"/>
      <c r="W805" s="163"/>
      <c r="X805" s="163"/>
      <c r="Y805" s="163"/>
      <c r="Z805" s="163"/>
      <c r="AA805" s="163"/>
      <c r="AB805" s="163"/>
      <c r="AC805" s="163"/>
      <c r="AD805" s="163"/>
      <c r="AE805" s="163"/>
    </row>
    <row r="806" spans="2:31">
      <c r="B806" s="1129">
        <f t="shared" si="22"/>
        <v>-1</v>
      </c>
      <c r="D806" s="1130"/>
      <c r="E806" s="1130"/>
      <c r="F806" s="1131"/>
      <c r="G806" s="1130"/>
      <c r="H806" s="1130"/>
      <c r="I806" s="1130"/>
      <c r="J806" s="1132"/>
      <c r="K806" s="1132"/>
      <c r="L806" s="1130"/>
      <c r="N806" s="1133">
        <f t="shared" si="23"/>
        <v>0</v>
      </c>
      <c r="O806" s="1134">
        <f t="shared" si="24"/>
        <v>0</v>
      </c>
      <c r="P806" s="1134">
        <f>O806/'1.5 Universal Data'!$F$35</f>
        <v>0</v>
      </c>
      <c r="R806" s="163"/>
      <c r="S806" s="163"/>
      <c r="T806" s="163"/>
      <c r="U806" s="163"/>
      <c r="V806" s="163"/>
      <c r="W806" s="163"/>
      <c r="X806" s="163"/>
      <c r="Y806" s="163"/>
      <c r="Z806" s="163"/>
      <c r="AA806" s="163"/>
      <c r="AB806" s="163"/>
      <c r="AC806" s="163"/>
      <c r="AD806" s="163"/>
      <c r="AE806" s="163"/>
    </row>
    <row r="807" spans="2:31">
      <c r="B807" s="1129">
        <f t="shared" si="22"/>
        <v>-1</v>
      </c>
      <c r="D807" s="1130"/>
      <c r="E807" s="1130"/>
      <c r="F807" s="1131"/>
      <c r="G807" s="1130"/>
      <c r="H807" s="1130"/>
      <c r="I807" s="1130"/>
      <c r="J807" s="1132"/>
      <c r="K807" s="1132"/>
      <c r="L807" s="1130"/>
      <c r="N807" s="1133">
        <f t="shared" si="23"/>
        <v>0</v>
      </c>
      <c r="O807" s="1134">
        <f t="shared" si="24"/>
        <v>0</v>
      </c>
      <c r="P807" s="1134">
        <f>O807/'1.5 Universal Data'!$F$35</f>
        <v>0</v>
      </c>
      <c r="R807" s="163"/>
      <c r="S807" s="163"/>
      <c r="T807" s="163"/>
      <c r="U807" s="163"/>
      <c r="V807" s="163"/>
      <c r="W807" s="163"/>
      <c r="X807" s="163"/>
      <c r="Y807" s="163"/>
      <c r="Z807" s="163"/>
      <c r="AA807" s="163"/>
      <c r="AB807" s="163"/>
      <c r="AC807" s="163"/>
      <c r="AD807" s="163"/>
      <c r="AE807" s="163"/>
    </row>
    <row r="808" spans="2:31">
      <c r="B808" s="1129">
        <f t="shared" si="22"/>
        <v>-1</v>
      </c>
      <c r="D808" s="1130"/>
      <c r="E808" s="1130"/>
      <c r="F808" s="1131"/>
      <c r="G808" s="1130"/>
      <c r="H808" s="1130"/>
      <c r="I808" s="1130"/>
      <c r="J808" s="1132"/>
      <c r="K808" s="1132"/>
      <c r="L808" s="1130"/>
      <c r="N808" s="1133">
        <f t="shared" si="23"/>
        <v>0</v>
      </c>
      <c r="O808" s="1134">
        <f t="shared" si="24"/>
        <v>0</v>
      </c>
      <c r="P808" s="1134">
        <f>O808/'1.5 Universal Data'!$F$35</f>
        <v>0</v>
      </c>
      <c r="R808" s="163"/>
      <c r="S808" s="163"/>
      <c r="T808" s="163"/>
      <c r="U808" s="163"/>
      <c r="V808" s="163"/>
      <c r="W808" s="163"/>
      <c r="X808" s="163"/>
      <c r="Y808" s="163"/>
      <c r="Z808" s="163"/>
      <c r="AA808" s="163"/>
      <c r="AB808" s="163"/>
      <c r="AC808" s="163"/>
      <c r="AD808" s="163"/>
      <c r="AE808" s="163"/>
    </row>
    <row r="809" spans="2:31">
      <c r="B809" s="1129">
        <f t="shared" si="22"/>
        <v>-1</v>
      </c>
      <c r="D809" s="1130"/>
      <c r="E809" s="1130"/>
      <c r="F809" s="1131"/>
      <c r="G809" s="1130"/>
      <c r="H809" s="1130"/>
      <c r="I809" s="1130"/>
      <c r="J809" s="1132"/>
      <c r="K809" s="1132"/>
      <c r="L809" s="1130"/>
      <c r="N809" s="1133">
        <f t="shared" si="23"/>
        <v>0</v>
      </c>
      <c r="O809" s="1134">
        <f t="shared" si="24"/>
        <v>0</v>
      </c>
      <c r="P809" s="1134">
        <f>O809/'1.5 Universal Data'!$F$35</f>
        <v>0</v>
      </c>
      <c r="R809" s="163"/>
      <c r="S809" s="163"/>
      <c r="T809" s="163"/>
      <c r="U809" s="163"/>
      <c r="V809" s="163"/>
      <c r="W809" s="163"/>
      <c r="X809" s="163"/>
      <c r="Y809" s="163"/>
      <c r="Z809" s="163"/>
      <c r="AA809" s="163"/>
      <c r="AB809" s="163"/>
      <c r="AC809" s="163"/>
      <c r="AD809" s="163"/>
      <c r="AE809" s="163"/>
    </row>
    <row r="810" spans="2:31">
      <c r="B810" s="1129">
        <f t="shared" si="22"/>
        <v>-1</v>
      </c>
      <c r="D810" s="1130"/>
      <c r="E810" s="1130"/>
      <c r="F810" s="1131"/>
      <c r="G810" s="1130"/>
      <c r="H810" s="1130"/>
      <c r="I810" s="1130"/>
      <c r="J810" s="1132"/>
      <c r="K810" s="1132"/>
      <c r="L810" s="1130"/>
      <c r="N810" s="1133">
        <f t="shared" si="23"/>
        <v>0</v>
      </c>
      <c r="O810" s="1134">
        <f t="shared" si="24"/>
        <v>0</v>
      </c>
      <c r="P810" s="1134">
        <f>O810/'1.5 Universal Data'!$F$35</f>
        <v>0</v>
      </c>
      <c r="R810" s="163"/>
      <c r="S810" s="163"/>
      <c r="T810" s="163"/>
      <c r="U810" s="163"/>
      <c r="V810" s="163"/>
      <c r="W810" s="163"/>
      <c r="X810" s="163"/>
      <c r="Y810" s="163"/>
      <c r="Z810" s="163"/>
      <c r="AA810" s="163"/>
      <c r="AB810" s="163"/>
      <c r="AC810" s="163"/>
      <c r="AD810" s="163"/>
      <c r="AE810" s="163"/>
    </row>
    <row r="811" spans="2:31">
      <c r="B811" s="1129">
        <f t="shared" si="22"/>
        <v>-1</v>
      </c>
      <c r="D811" s="1130"/>
      <c r="E811" s="1130"/>
      <c r="F811" s="1131"/>
      <c r="G811" s="1130"/>
      <c r="H811" s="1130"/>
      <c r="I811" s="1130"/>
      <c r="J811" s="1132"/>
      <c r="K811" s="1132"/>
      <c r="L811" s="1130"/>
      <c r="N811" s="1133">
        <f t="shared" si="23"/>
        <v>0</v>
      </c>
      <c r="O811" s="1134">
        <f t="shared" si="24"/>
        <v>0</v>
      </c>
      <c r="P811" s="1134">
        <f>O811/'1.5 Universal Data'!$F$35</f>
        <v>0</v>
      </c>
      <c r="R811" s="163"/>
      <c r="S811" s="163"/>
      <c r="T811" s="163"/>
      <c r="U811" s="163"/>
      <c r="V811" s="163"/>
      <c r="W811" s="163"/>
      <c r="X811" s="163"/>
      <c r="Y811" s="163"/>
      <c r="Z811" s="163"/>
      <c r="AA811" s="163"/>
      <c r="AB811" s="163"/>
      <c r="AC811" s="163"/>
      <c r="AD811" s="163"/>
      <c r="AE811" s="163"/>
    </row>
    <row r="812" spans="2:31">
      <c r="B812" s="1129">
        <f t="shared" si="22"/>
        <v>-1</v>
      </c>
      <c r="D812" s="1130"/>
      <c r="E812" s="1130"/>
      <c r="F812" s="1131"/>
      <c r="G812" s="1130"/>
      <c r="H812" s="1130"/>
      <c r="I812" s="1130"/>
      <c r="J812" s="1132"/>
      <c r="K812" s="1132"/>
      <c r="L812" s="1130"/>
      <c r="N812" s="1133">
        <f t="shared" si="23"/>
        <v>0</v>
      </c>
      <c r="O812" s="1134">
        <f t="shared" si="24"/>
        <v>0</v>
      </c>
      <c r="P812" s="1134">
        <f>O812/'1.5 Universal Data'!$F$35</f>
        <v>0</v>
      </c>
      <c r="R812" s="163"/>
      <c r="S812" s="163"/>
      <c r="T812" s="163"/>
      <c r="U812" s="163"/>
      <c r="V812" s="163"/>
      <c r="W812" s="163"/>
      <c r="X812" s="163"/>
      <c r="Y812" s="163"/>
      <c r="Z812" s="163"/>
      <c r="AA812" s="163"/>
      <c r="AB812" s="163"/>
      <c r="AC812" s="163"/>
      <c r="AD812" s="163"/>
      <c r="AE812" s="163"/>
    </row>
    <row r="813" spans="2:31">
      <c r="B813" s="1129">
        <f t="shared" si="22"/>
        <v>-1</v>
      </c>
      <c r="D813" s="1130"/>
      <c r="E813" s="1130"/>
      <c r="F813" s="1131"/>
      <c r="G813" s="1130"/>
      <c r="H813" s="1130"/>
      <c r="I813" s="1130"/>
      <c r="J813" s="1132"/>
      <c r="K813" s="1132"/>
      <c r="L813" s="1130"/>
      <c r="N813" s="1133">
        <f t="shared" si="23"/>
        <v>0</v>
      </c>
      <c r="O813" s="1134">
        <f t="shared" si="24"/>
        <v>0</v>
      </c>
      <c r="P813" s="1134">
        <f>O813/'1.5 Universal Data'!$F$35</f>
        <v>0</v>
      </c>
      <c r="R813" s="163"/>
      <c r="S813" s="163"/>
      <c r="T813" s="163"/>
      <c r="U813" s="163"/>
      <c r="V813" s="163"/>
      <c r="W813" s="163"/>
      <c r="X813" s="163"/>
      <c r="Y813" s="163"/>
      <c r="Z813" s="163"/>
      <c r="AA813" s="163"/>
      <c r="AB813" s="163"/>
      <c r="AC813" s="163"/>
      <c r="AD813" s="163"/>
      <c r="AE813" s="163"/>
    </row>
    <row r="814" spans="2:31">
      <c r="B814" s="1129">
        <f t="shared" si="22"/>
        <v>-1</v>
      </c>
      <c r="D814" s="1130"/>
      <c r="E814" s="1130"/>
      <c r="F814" s="1131"/>
      <c r="G814" s="1130"/>
      <c r="H814" s="1130"/>
      <c r="I814" s="1130"/>
      <c r="J814" s="1132"/>
      <c r="K814" s="1132"/>
      <c r="L814" s="1130"/>
      <c r="N814" s="1133">
        <f t="shared" si="23"/>
        <v>0</v>
      </c>
      <c r="O814" s="1134">
        <f t="shared" si="24"/>
        <v>0</v>
      </c>
      <c r="P814" s="1134">
        <f>O814/'1.5 Universal Data'!$F$35</f>
        <v>0</v>
      </c>
      <c r="R814" s="163"/>
      <c r="S814" s="163"/>
      <c r="T814" s="163"/>
      <c r="U814" s="163"/>
      <c r="V814" s="163"/>
      <c r="W814" s="163"/>
      <c r="X814" s="163"/>
      <c r="Y814" s="163"/>
      <c r="Z814" s="163"/>
      <c r="AA814" s="163"/>
      <c r="AB814" s="163"/>
      <c r="AC814" s="163"/>
      <c r="AD814" s="163"/>
      <c r="AE814" s="163"/>
    </row>
    <row r="815" spans="2:31">
      <c r="B815" s="1129">
        <f t="shared" si="22"/>
        <v>-1</v>
      </c>
      <c r="D815" s="1130"/>
      <c r="E815" s="1130"/>
      <c r="F815" s="1131"/>
      <c r="G815" s="1130"/>
      <c r="H815" s="1130"/>
      <c r="I815" s="1130"/>
      <c r="J815" s="1132"/>
      <c r="K815" s="1132"/>
      <c r="L815" s="1130"/>
      <c r="N815" s="1133">
        <f t="shared" si="23"/>
        <v>0</v>
      </c>
      <c r="O815" s="1134">
        <f t="shared" si="24"/>
        <v>0</v>
      </c>
      <c r="P815" s="1134">
        <f>O815/'1.5 Universal Data'!$F$35</f>
        <v>0</v>
      </c>
      <c r="R815" s="163"/>
      <c r="S815" s="163"/>
      <c r="T815" s="163"/>
      <c r="U815" s="163"/>
      <c r="V815" s="163"/>
      <c r="W815" s="163"/>
      <c r="X815" s="163"/>
      <c r="Y815" s="163"/>
      <c r="Z815" s="163"/>
      <c r="AA815" s="163"/>
      <c r="AB815" s="163"/>
      <c r="AC815" s="163"/>
      <c r="AD815" s="163"/>
      <c r="AE815" s="163"/>
    </row>
    <row r="816" spans="2:31">
      <c r="B816" s="1129">
        <f t="shared" si="22"/>
        <v>-1</v>
      </c>
      <c r="D816" s="1130"/>
      <c r="E816" s="1130"/>
      <c r="F816" s="1131"/>
      <c r="G816" s="1130"/>
      <c r="H816" s="1130"/>
      <c r="I816" s="1130"/>
      <c r="J816" s="1132"/>
      <c r="K816" s="1132"/>
      <c r="L816" s="1130"/>
      <c r="N816" s="1133">
        <f t="shared" si="23"/>
        <v>0</v>
      </c>
      <c r="O816" s="1134">
        <f t="shared" si="24"/>
        <v>0</v>
      </c>
      <c r="P816" s="1134">
        <f>O816/'1.5 Universal Data'!$F$35</f>
        <v>0</v>
      </c>
      <c r="R816" s="163"/>
      <c r="S816" s="163"/>
      <c r="T816" s="163"/>
      <c r="U816" s="163"/>
      <c r="V816" s="163"/>
      <c r="W816" s="163"/>
      <c r="X816" s="163"/>
      <c r="Y816" s="163"/>
      <c r="Z816" s="163"/>
      <c r="AA816" s="163"/>
      <c r="AB816" s="163"/>
      <c r="AC816" s="163"/>
      <c r="AD816" s="163"/>
      <c r="AE816" s="163"/>
    </row>
    <row r="817" spans="2:31">
      <c r="B817" s="1129">
        <f t="shared" si="22"/>
        <v>-1</v>
      </c>
      <c r="D817" s="1130"/>
      <c r="E817" s="1130"/>
      <c r="F817" s="1131"/>
      <c r="G817" s="1130"/>
      <c r="H817" s="1130"/>
      <c r="I817" s="1130"/>
      <c r="J817" s="1132"/>
      <c r="K817" s="1132"/>
      <c r="L817" s="1130"/>
      <c r="N817" s="1133">
        <f t="shared" si="23"/>
        <v>0</v>
      </c>
      <c r="O817" s="1134">
        <f t="shared" si="24"/>
        <v>0</v>
      </c>
      <c r="P817" s="1134">
        <f>O817/'1.5 Universal Data'!$F$35</f>
        <v>0</v>
      </c>
      <c r="R817" s="163"/>
      <c r="S817" s="163"/>
      <c r="T817" s="163"/>
      <c r="U817" s="163"/>
      <c r="V817" s="163"/>
      <c r="W817" s="163"/>
      <c r="X817" s="163"/>
      <c r="Y817" s="163"/>
      <c r="Z817" s="163"/>
      <c r="AA817" s="163"/>
      <c r="AB817" s="163"/>
      <c r="AC817" s="163"/>
      <c r="AD817" s="163"/>
      <c r="AE817" s="163"/>
    </row>
    <row r="818" spans="2:31">
      <c r="B818" s="1129">
        <f t="shared" si="22"/>
        <v>-1</v>
      </c>
      <c r="D818" s="1130"/>
      <c r="E818" s="1130"/>
      <c r="F818" s="1131"/>
      <c r="G818" s="1130"/>
      <c r="H818" s="1130"/>
      <c r="I818" s="1130"/>
      <c r="J818" s="1132"/>
      <c r="K818" s="1132"/>
      <c r="L818" s="1130"/>
      <c r="N818" s="1133">
        <f t="shared" si="23"/>
        <v>0</v>
      </c>
      <c r="O818" s="1134">
        <f t="shared" si="24"/>
        <v>0</v>
      </c>
      <c r="P818" s="1134">
        <f>O818/'1.5 Universal Data'!$F$35</f>
        <v>0</v>
      </c>
      <c r="R818" s="163"/>
      <c r="S818" s="163"/>
      <c r="T818" s="163"/>
      <c r="U818" s="163"/>
      <c r="V818" s="163"/>
      <c r="W818" s="163"/>
      <c r="X818" s="163"/>
      <c r="Y818" s="163"/>
      <c r="Z818" s="163"/>
      <c r="AA818" s="163"/>
      <c r="AB818" s="163"/>
      <c r="AC818" s="163"/>
      <c r="AD818" s="163"/>
      <c r="AE818" s="163"/>
    </row>
    <row r="819" spans="2:31">
      <c r="B819" s="1129">
        <f t="shared" si="22"/>
        <v>-1</v>
      </c>
      <c r="D819" s="1130"/>
      <c r="E819" s="1130"/>
      <c r="F819" s="1131"/>
      <c r="G819" s="1130"/>
      <c r="H819" s="1130"/>
      <c r="I819" s="1130"/>
      <c r="J819" s="1132"/>
      <c r="K819" s="1132"/>
      <c r="L819" s="1130"/>
      <c r="N819" s="1133">
        <f t="shared" si="23"/>
        <v>0</v>
      </c>
      <c r="O819" s="1134">
        <f t="shared" si="24"/>
        <v>0</v>
      </c>
      <c r="P819" s="1134">
        <f>O819/'1.5 Universal Data'!$F$35</f>
        <v>0</v>
      </c>
      <c r="R819" s="163"/>
      <c r="S819" s="163"/>
      <c r="T819" s="163"/>
      <c r="U819" s="163"/>
      <c r="V819" s="163"/>
      <c r="W819" s="163"/>
      <c r="X819" s="163"/>
      <c r="Y819" s="163"/>
      <c r="Z819" s="163"/>
      <c r="AA819" s="163"/>
      <c r="AB819" s="163"/>
      <c r="AC819" s="163"/>
      <c r="AD819" s="163"/>
      <c r="AE819" s="163"/>
    </row>
    <row r="820" spans="2:31">
      <c r="B820" s="1129">
        <f t="shared" si="22"/>
        <v>-1</v>
      </c>
      <c r="D820" s="1130"/>
      <c r="E820" s="1130"/>
      <c r="F820" s="1131"/>
      <c r="G820" s="1130"/>
      <c r="H820" s="1130"/>
      <c r="I820" s="1130"/>
      <c r="J820" s="1132"/>
      <c r="K820" s="1132"/>
      <c r="L820" s="1130"/>
      <c r="N820" s="1133">
        <f t="shared" si="23"/>
        <v>0</v>
      </c>
      <c r="O820" s="1134">
        <f t="shared" si="24"/>
        <v>0</v>
      </c>
      <c r="P820" s="1134">
        <f>O820/'1.5 Universal Data'!$F$35</f>
        <v>0</v>
      </c>
      <c r="R820" s="163"/>
      <c r="S820" s="163"/>
      <c r="T820" s="163"/>
      <c r="U820" s="163"/>
      <c r="V820" s="163"/>
      <c r="W820" s="163"/>
      <c r="X820" s="163"/>
      <c r="Y820" s="163"/>
      <c r="Z820" s="163"/>
      <c r="AA820" s="163"/>
      <c r="AB820" s="163"/>
      <c r="AC820" s="163"/>
      <c r="AD820" s="163"/>
      <c r="AE820" s="163"/>
    </row>
    <row r="821" spans="2:31">
      <c r="B821" s="1129">
        <f t="shared" si="22"/>
        <v>-1</v>
      </c>
      <c r="D821" s="1130"/>
      <c r="E821" s="1130"/>
      <c r="F821" s="1131"/>
      <c r="G821" s="1130"/>
      <c r="H821" s="1130"/>
      <c r="I821" s="1130"/>
      <c r="J821" s="1132"/>
      <c r="K821" s="1132"/>
      <c r="L821" s="1130"/>
      <c r="N821" s="1133">
        <f t="shared" si="23"/>
        <v>0</v>
      </c>
      <c r="O821" s="1134">
        <f t="shared" si="24"/>
        <v>0</v>
      </c>
      <c r="P821" s="1134">
        <f>O821/'1.5 Universal Data'!$F$35</f>
        <v>0</v>
      </c>
      <c r="R821" s="163"/>
      <c r="S821" s="163"/>
      <c r="T821" s="163"/>
      <c r="U821" s="163"/>
      <c r="V821" s="163"/>
      <c r="W821" s="163"/>
      <c r="X821" s="163"/>
      <c r="Y821" s="163"/>
      <c r="Z821" s="163"/>
      <c r="AA821" s="163"/>
      <c r="AB821" s="163"/>
      <c r="AC821" s="163"/>
      <c r="AD821" s="163"/>
      <c r="AE821" s="163"/>
    </row>
    <row r="822" spans="2:31">
      <c r="B822" s="1129">
        <f t="shared" si="22"/>
        <v>-1</v>
      </c>
      <c r="D822" s="1130"/>
      <c r="E822" s="1130"/>
      <c r="F822" s="1131"/>
      <c r="G822" s="1130"/>
      <c r="H822" s="1130"/>
      <c r="I822" s="1130"/>
      <c r="J822" s="1132"/>
      <c r="K822" s="1132"/>
      <c r="L822" s="1130"/>
      <c r="N822" s="1133">
        <f t="shared" si="23"/>
        <v>0</v>
      </c>
      <c r="O822" s="1134">
        <f t="shared" si="24"/>
        <v>0</v>
      </c>
      <c r="P822" s="1134">
        <f>O822/'1.5 Universal Data'!$F$35</f>
        <v>0</v>
      </c>
      <c r="R822" s="163"/>
      <c r="S822" s="163"/>
      <c r="T822" s="163"/>
      <c r="U822" s="163"/>
      <c r="V822" s="163"/>
      <c r="W822" s="163"/>
      <c r="X822" s="163"/>
      <c r="Y822" s="163"/>
      <c r="Z822" s="163"/>
      <c r="AA822" s="163"/>
      <c r="AB822" s="163"/>
      <c r="AC822" s="163"/>
      <c r="AD822" s="163"/>
      <c r="AE822" s="163"/>
    </row>
    <row r="823" spans="2:31">
      <c r="B823" s="1129">
        <f t="shared" si="22"/>
        <v>-1</v>
      </c>
      <c r="D823" s="1130"/>
      <c r="E823" s="1130"/>
      <c r="F823" s="1131"/>
      <c r="G823" s="1130"/>
      <c r="H823" s="1130"/>
      <c r="I823" s="1130"/>
      <c r="J823" s="1132"/>
      <c r="K823" s="1132"/>
      <c r="L823" s="1130"/>
      <c r="N823" s="1133">
        <f t="shared" si="23"/>
        <v>0</v>
      </c>
      <c r="O823" s="1134">
        <f t="shared" si="24"/>
        <v>0</v>
      </c>
      <c r="P823" s="1134">
        <f>O823/'1.5 Universal Data'!$F$35</f>
        <v>0</v>
      </c>
      <c r="R823" s="163"/>
      <c r="S823" s="163"/>
      <c r="T823" s="163"/>
      <c r="U823" s="163"/>
      <c r="V823" s="163"/>
      <c r="W823" s="163"/>
      <c r="X823" s="163"/>
      <c r="Y823" s="163"/>
      <c r="Z823" s="163"/>
      <c r="AA823" s="163"/>
      <c r="AB823" s="163"/>
      <c r="AC823" s="163"/>
      <c r="AD823" s="163"/>
      <c r="AE823" s="163"/>
    </row>
    <row r="824" spans="2:31">
      <c r="B824" s="1129">
        <f t="shared" si="22"/>
        <v>-1</v>
      </c>
      <c r="D824" s="1130"/>
      <c r="E824" s="1130"/>
      <c r="F824" s="1131"/>
      <c r="G824" s="1130"/>
      <c r="H824" s="1130"/>
      <c r="I824" s="1130"/>
      <c r="J824" s="1132"/>
      <c r="K824" s="1132"/>
      <c r="L824" s="1130"/>
      <c r="N824" s="1133">
        <f t="shared" si="23"/>
        <v>0</v>
      </c>
      <c r="O824" s="1134">
        <f t="shared" si="24"/>
        <v>0</v>
      </c>
      <c r="P824" s="1134">
        <f>O824/'1.5 Universal Data'!$F$35</f>
        <v>0</v>
      </c>
      <c r="R824" s="163"/>
      <c r="S824" s="163"/>
      <c r="T824" s="163"/>
      <c r="U824" s="163"/>
      <c r="V824" s="163"/>
      <c r="W824" s="163"/>
      <c r="X824" s="163"/>
      <c r="Y824" s="163"/>
      <c r="Z824" s="163"/>
      <c r="AA824" s="163"/>
      <c r="AB824" s="163"/>
      <c r="AC824" s="163"/>
      <c r="AD824" s="163"/>
      <c r="AE824" s="163"/>
    </row>
    <row r="825" spans="2:31">
      <c r="B825" s="1129">
        <f t="shared" si="22"/>
        <v>-1</v>
      </c>
      <c r="D825" s="1130"/>
      <c r="E825" s="1130"/>
      <c r="F825" s="1131"/>
      <c r="G825" s="1130"/>
      <c r="H825" s="1130"/>
      <c r="I825" s="1130"/>
      <c r="J825" s="1132"/>
      <c r="K825" s="1132"/>
      <c r="L825" s="1130"/>
      <c r="N825" s="1133">
        <f t="shared" si="23"/>
        <v>0</v>
      </c>
      <c r="O825" s="1134">
        <f t="shared" si="24"/>
        <v>0</v>
      </c>
      <c r="P825" s="1134">
        <f>O825/'1.5 Universal Data'!$F$35</f>
        <v>0</v>
      </c>
      <c r="R825" s="163"/>
      <c r="S825" s="163"/>
      <c r="T825" s="163"/>
      <c r="U825" s="163"/>
      <c r="V825" s="163"/>
      <c r="W825" s="163"/>
      <c r="X825" s="163"/>
      <c r="Y825" s="163"/>
      <c r="Z825" s="163"/>
      <c r="AA825" s="163"/>
      <c r="AB825" s="163"/>
      <c r="AC825" s="163"/>
      <c r="AD825" s="163"/>
      <c r="AE825" s="163"/>
    </row>
    <row r="826" spans="2:31">
      <c r="B826" s="1129">
        <f t="shared" si="22"/>
        <v>-1</v>
      </c>
      <c r="D826" s="1130"/>
      <c r="E826" s="1130"/>
      <c r="F826" s="1131"/>
      <c r="G826" s="1130"/>
      <c r="H826" s="1130"/>
      <c r="I826" s="1130"/>
      <c r="J826" s="1132"/>
      <c r="K826" s="1132"/>
      <c r="L826" s="1130"/>
      <c r="N826" s="1133">
        <f t="shared" si="23"/>
        <v>0</v>
      </c>
      <c r="O826" s="1134">
        <f t="shared" si="24"/>
        <v>0</v>
      </c>
      <c r="P826" s="1134">
        <f>O826/'1.5 Universal Data'!$F$35</f>
        <v>0</v>
      </c>
      <c r="R826" s="163"/>
      <c r="S826" s="163"/>
      <c r="T826" s="163"/>
      <c r="U826" s="163"/>
      <c r="V826" s="163"/>
      <c r="W826" s="163"/>
      <c r="X826" s="163"/>
      <c r="Y826" s="163"/>
      <c r="Z826" s="163"/>
      <c r="AA826" s="163"/>
      <c r="AB826" s="163"/>
      <c r="AC826" s="163"/>
      <c r="AD826" s="163"/>
      <c r="AE826" s="163"/>
    </row>
    <row r="827" spans="2:31">
      <c r="B827" s="1129">
        <f t="shared" si="22"/>
        <v>-1</v>
      </c>
      <c r="D827" s="1130"/>
      <c r="E827" s="1130"/>
      <c r="F827" s="1131"/>
      <c r="G827" s="1130"/>
      <c r="H827" s="1130"/>
      <c r="I827" s="1130"/>
      <c r="J827" s="1132"/>
      <c r="K827" s="1132"/>
      <c r="L827" s="1130"/>
      <c r="N827" s="1133">
        <f t="shared" si="23"/>
        <v>0</v>
      </c>
      <c r="O827" s="1134">
        <f t="shared" si="24"/>
        <v>0</v>
      </c>
      <c r="P827" s="1134">
        <f>O827/'1.5 Universal Data'!$F$35</f>
        <v>0</v>
      </c>
      <c r="R827" s="163"/>
      <c r="S827" s="163"/>
      <c r="T827" s="163"/>
      <c r="U827" s="163"/>
      <c r="V827" s="163"/>
      <c r="W827" s="163"/>
      <c r="X827" s="163"/>
      <c r="Y827" s="163"/>
      <c r="Z827" s="163"/>
      <c r="AA827" s="163"/>
      <c r="AB827" s="163"/>
      <c r="AC827" s="163"/>
      <c r="AD827" s="163"/>
      <c r="AE827" s="163"/>
    </row>
    <row r="828" spans="2:31">
      <c r="B828" s="1129">
        <f t="shared" si="22"/>
        <v>-1</v>
      </c>
      <c r="D828" s="1130"/>
      <c r="E828" s="1130"/>
      <c r="F828" s="1131"/>
      <c r="G828" s="1130"/>
      <c r="H828" s="1130"/>
      <c r="I828" s="1130"/>
      <c r="J828" s="1132"/>
      <c r="K828" s="1132"/>
      <c r="L828" s="1130"/>
      <c r="N828" s="1133">
        <f t="shared" si="23"/>
        <v>0</v>
      </c>
      <c r="O828" s="1134">
        <f t="shared" si="24"/>
        <v>0</v>
      </c>
      <c r="P828" s="1134">
        <f>O828/'1.5 Universal Data'!$F$35</f>
        <v>0</v>
      </c>
      <c r="R828" s="163"/>
      <c r="S828" s="163"/>
      <c r="T828" s="163"/>
      <c r="U828" s="163"/>
      <c r="V828" s="163"/>
      <c r="W828" s="163"/>
      <c r="X828" s="163"/>
      <c r="Y828" s="163"/>
      <c r="Z828" s="163"/>
      <c r="AA828" s="163"/>
      <c r="AB828" s="163"/>
      <c r="AC828" s="163"/>
      <c r="AD828" s="163"/>
      <c r="AE828" s="163"/>
    </row>
    <row r="829" spans="2:31">
      <c r="B829" s="1129">
        <f t="shared" si="22"/>
        <v>-1</v>
      </c>
      <c r="D829" s="1130"/>
      <c r="E829" s="1130"/>
      <c r="F829" s="1131"/>
      <c r="G829" s="1130"/>
      <c r="H829" s="1130"/>
      <c r="I829" s="1130"/>
      <c r="J829" s="1132"/>
      <c r="K829" s="1132"/>
      <c r="L829" s="1130"/>
      <c r="N829" s="1133">
        <f t="shared" si="23"/>
        <v>0</v>
      </c>
      <c r="O829" s="1134">
        <f t="shared" si="24"/>
        <v>0</v>
      </c>
      <c r="P829" s="1134">
        <f>O829/'1.5 Universal Data'!$F$35</f>
        <v>0</v>
      </c>
      <c r="R829" s="163"/>
      <c r="S829" s="163"/>
      <c r="T829" s="163"/>
      <c r="U829" s="163"/>
      <c r="V829" s="163"/>
      <c r="W829" s="163"/>
      <c r="X829" s="163"/>
      <c r="Y829" s="163"/>
      <c r="Z829" s="163"/>
      <c r="AA829" s="163"/>
      <c r="AB829" s="163"/>
      <c r="AC829" s="163"/>
      <c r="AD829" s="163"/>
      <c r="AE829" s="163"/>
    </row>
    <row r="830" spans="2:31">
      <c r="B830" s="1129">
        <f t="shared" si="22"/>
        <v>-1</v>
      </c>
      <c r="D830" s="1130"/>
      <c r="E830" s="1130"/>
      <c r="F830" s="1131"/>
      <c r="G830" s="1130"/>
      <c r="H830" s="1130"/>
      <c r="I830" s="1130"/>
      <c r="J830" s="1132"/>
      <c r="K830" s="1132"/>
      <c r="L830" s="1130"/>
      <c r="N830" s="1133">
        <f t="shared" si="23"/>
        <v>0</v>
      </c>
      <c r="O830" s="1134">
        <f t="shared" si="24"/>
        <v>0</v>
      </c>
      <c r="P830" s="1134">
        <f>O830/'1.5 Universal Data'!$F$35</f>
        <v>0</v>
      </c>
      <c r="R830" s="163"/>
      <c r="S830" s="163"/>
      <c r="T830" s="163"/>
      <c r="U830" s="163"/>
      <c r="V830" s="163"/>
      <c r="W830" s="163"/>
      <c r="X830" s="163"/>
      <c r="Y830" s="163"/>
      <c r="Z830" s="163"/>
      <c r="AA830" s="163"/>
      <c r="AB830" s="163"/>
      <c r="AC830" s="163"/>
      <c r="AD830" s="163"/>
      <c r="AE830" s="163"/>
    </row>
    <row r="831" spans="2:31">
      <c r="B831" s="1129">
        <f t="shared" si="22"/>
        <v>-1</v>
      </c>
      <c r="D831" s="1130"/>
      <c r="E831" s="1130"/>
      <c r="F831" s="1131"/>
      <c r="G831" s="1130"/>
      <c r="H831" s="1130"/>
      <c r="I831" s="1130"/>
      <c r="J831" s="1132"/>
      <c r="K831" s="1132"/>
      <c r="L831" s="1130"/>
      <c r="N831" s="1133">
        <f t="shared" si="23"/>
        <v>0</v>
      </c>
      <c r="O831" s="1134">
        <f t="shared" si="24"/>
        <v>0</v>
      </c>
      <c r="P831" s="1134">
        <f>O831/'1.5 Universal Data'!$F$35</f>
        <v>0</v>
      </c>
      <c r="R831" s="163"/>
      <c r="S831" s="163"/>
      <c r="T831" s="163"/>
      <c r="U831" s="163"/>
      <c r="V831" s="163"/>
      <c r="W831" s="163"/>
      <c r="X831" s="163"/>
      <c r="Y831" s="163"/>
      <c r="Z831" s="163"/>
      <c r="AA831" s="163"/>
      <c r="AB831" s="163"/>
      <c r="AC831" s="163"/>
      <c r="AD831" s="163"/>
      <c r="AE831" s="163"/>
    </row>
    <row r="832" spans="2:31">
      <c r="B832" s="1129">
        <f t="shared" si="22"/>
        <v>-1</v>
      </c>
      <c r="D832" s="1130"/>
      <c r="E832" s="1130"/>
      <c r="F832" s="1131"/>
      <c r="G832" s="1130"/>
      <c r="H832" s="1130"/>
      <c r="I832" s="1130"/>
      <c r="J832" s="1132"/>
      <c r="K832" s="1132"/>
      <c r="L832" s="1130"/>
      <c r="N832" s="1133">
        <f t="shared" si="23"/>
        <v>0</v>
      </c>
      <c r="O832" s="1134">
        <f t="shared" si="24"/>
        <v>0</v>
      </c>
      <c r="P832" s="1134">
        <f>O832/'1.5 Universal Data'!$F$35</f>
        <v>0</v>
      </c>
      <c r="R832" s="163"/>
      <c r="S832" s="163"/>
      <c r="T832" s="163"/>
      <c r="U832" s="163"/>
      <c r="V832" s="163"/>
      <c r="W832" s="163"/>
      <c r="X832" s="163"/>
      <c r="Y832" s="163"/>
      <c r="Z832" s="163"/>
      <c r="AA832" s="163"/>
      <c r="AB832" s="163"/>
      <c r="AC832" s="163"/>
      <c r="AD832" s="163"/>
      <c r="AE832" s="163"/>
    </row>
    <row r="833" spans="2:31">
      <c r="B833" s="1129">
        <f t="shared" si="22"/>
        <v>-1</v>
      </c>
      <c r="D833" s="1130"/>
      <c r="E833" s="1130"/>
      <c r="F833" s="1131"/>
      <c r="G833" s="1130"/>
      <c r="H833" s="1130"/>
      <c r="I833" s="1130"/>
      <c r="J833" s="1132"/>
      <c r="K833" s="1132"/>
      <c r="L833" s="1130"/>
      <c r="N833" s="1133">
        <f t="shared" si="23"/>
        <v>0</v>
      </c>
      <c r="O833" s="1134">
        <f t="shared" si="24"/>
        <v>0</v>
      </c>
      <c r="P833" s="1134">
        <f>O833/'1.5 Universal Data'!$F$35</f>
        <v>0</v>
      </c>
      <c r="R833" s="163"/>
      <c r="S833" s="163"/>
      <c r="T833" s="163"/>
      <c r="U833" s="163"/>
      <c r="V833" s="163"/>
      <c r="W833" s="163"/>
      <c r="X833" s="163"/>
      <c r="Y833" s="163"/>
      <c r="Z833" s="163"/>
      <c r="AA833" s="163"/>
      <c r="AB833" s="163"/>
      <c r="AC833" s="163"/>
      <c r="AD833" s="163"/>
      <c r="AE833" s="163"/>
    </row>
    <row r="834" spans="2:31">
      <c r="B834" s="1129">
        <f t="shared" si="22"/>
        <v>-1</v>
      </c>
      <c r="D834" s="1130"/>
      <c r="E834" s="1130"/>
      <c r="F834" s="1131"/>
      <c r="G834" s="1130"/>
      <c r="H834" s="1130"/>
      <c r="I834" s="1130"/>
      <c r="J834" s="1132"/>
      <c r="K834" s="1132"/>
      <c r="L834" s="1130"/>
      <c r="N834" s="1133">
        <f t="shared" si="23"/>
        <v>0</v>
      </c>
      <c r="O834" s="1134">
        <f t="shared" si="24"/>
        <v>0</v>
      </c>
      <c r="P834" s="1134">
        <f>O834/'1.5 Universal Data'!$F$35</f>
        <v>0</v>
      </c>
      <c r="R834" s="163"/>
      <c r="S834" s="163"/>
      <c r="T834" s="163"/>
      <c r="U834" s="163"/>
      <c r="V834" s="163"/>
      <c r="W834" s="163"/>
      <c r="X834" s="163"/>
      <c r="Y834" s="163"/>
      <c r="Z834" s="163"/>
      <c r="AA834" s="163"/>
      <c r="AB834" s="163"/>
      <c r="AC834" s="163"/>
      <c r="AD834" s="163"/>
      <c r="AE834" s="163"/>
    </row>
    <row r="835" spans="2:31">
      <c r="B835" s="1129">
        <f t="shared" si="22"/>
        <v>-1</v>
      </c>
      <c r="D835" s="1130"/>
      <c r="E835" s="1130"/>
      <c r="F835" s="1131"/>
      <c r="G835" s="1130"/>
      <c r="H835" s="1130"/>
      <c r="I835" s="1130"/>
      <c r="J835" s="1132"/>
      <c r="K835" s="1132"/>
      <c r="L835" s="1130"/>
      <c r="N835" s="1133">
        <f t="shared" si="23"/>
        <v>0</v>
      </c>
      <c r="O835" s="1134">
        <f t="shared" si="24"/>
        <v>0</v>
      </c>
      <c r="P835" s="1134">
        <f>O835/'1.5 Universal Data'!$F$35</f>
        <v>0</v>
      </c>
      <c r="R835" s="163"/>
      <c r="S835" s="163"/>
      <c r="T835" s="163"/>
      <c r="U835" s="163"/>
      <c r="V835" s="163"/>
      <c r="W835" s="163"/>
      <c r="X835" s="163"/>
      <c r="Y835" s="163"/>
      <c r="Z835" s="163"/>
      <c r="AA835" s="163"/>
      <c r="AB835" s="163"/>
      <c r="AC835" s="163"/>
      <c r="AD835" s="163"/>
      <c r="AE835" s="163"/>
    </row>
    <row r="836" spans="2:31">
      <c r="B836" s="1129">
        <f t="shared" si="22"/>
        <v>-1</v>
      </c>
      <c r="D836" s="1130"/>
      <c r="E836" s="1130"/>
      <c r="F836" s="1131"/>
      <c r="G836" s="1130"/>
      <c r="H836" s="1130"/>
      <c r="I836" s="1130"/>
      <c r="J836" s="1132"/>
      <c r="K836" s="1132"/>
      <c r="L836" s="1130"/>
      <c r="N836" s="1133">
        <f t="shared" si="23"/>
        <v>0</v>
      </c>
      <c r="O836" s="1134">
        <f t="shared" si="24"/>
        <v>0</v>
      </c>
      <c r="P836" s="1134">
        <f>O836/'1.5 Universal Data'!$F$35</f>
        <v>0</v>
      </c>
      <c r="R836" s="163"/>
      <c r="S836" s="163"/>
      <c r="T836" s="163"/>
      <c r="U836" s="163"/>
      <c r="V836" s="163"/>
      <c r="W836" s="163"/>
      <c r="X836" s="163"/>
      <c r="Y836" s="163"/>
      <c r="Z836" s="163"/>
      <c r="AA836" s="163"/>
      <c r="AB836" s="163"/>
      <c r="AC836" s="163"/>
      <c r="AD836" s="163"/>
      <c r="AE836" s="163"/>
    </row>
    <row r="837" spans="2:31">
      <c r="B837" s="1129">
        <f t="shared" si="22"/>
        <v>-1</v>
      </c>
      <c r="D837" s="1130"/>
      <c r="E837" s="1130"/>
      <c r="F837" s="1131"/>
      <c r="G837" s="1130"/>
      <c r="H837" s="1130"/>
      <c r="I837" s="1130"/>
      <c r="J837" s="1132"/>
      <c r="K837" s="1132"/>
      <c r="L837" s="1130"/>
      <c r="N837" s="1133">
        <f t="shared" si="23"/>
        <v>0</v>
      </c>
      <c r="O837" s="1134">
        <f t="shared" si="24"/>
        <v>0</v>
      </c>
      <c r="P837" s="1134">
        <f>O837/'1.5 Universal Data'!$F$35</f>
        <v>0</v>
      </c>
      <c r="R837" s="163"/>
      <c r="S837" s="163"/>
      <c r="T837" s="163"/>
      <c r="U837" s="163"/>
      <c r="V837" s="163"/>
      <c r="W837" s="163"/>
      <c r="X837" s="163"/>
      <c r="Y837" s="163"/>
      <c r="Z837" s="163"/>
      <c r="AA837" s="163"/>
      <c r="AB837" s="163"/>
      <c r="AC837" s="163"/>
      <c r="AD837" s="163"/>
      <c r="AE837" s="163"/>
    </row>
    <row r="838" spans="2:31">
      <c r="B838" s="1129">
        <f t="shared" si="22"/>
        <v>-1</v>
      </c>
      <c r="D838" s="1130"/>
      <c r="E838" s="1130"/>
      <c r="F838" s="1131"/>
      <c r="G838" s="1130"/>
      <c r="H838" s="1130"/>
      <c r="I838" s="1130"/>
      <c r="J838" s="1132"/>
      <c r="K838" s="1132"/>
      <c r="L838" s="1130"/>
      <c r="N838" s="1133">
        <f t="shared" si="23"/>
        <v>0</v>
      </c>
      <c r="O838" s="1134">
        <f t="shared" si="24"/>
        <v>0</v>
      </c>
      <c r="P838" s="1134">
        <f>O838/'1.5 Universal Data'!$F$35</f>
        <v>0</v>
      </c>
      <c r="R838" s="163"/>
      <c r="S838" s="163"/>
      <c r="T838" s="163"/>
      <c r="U838" s="163"/>
      <c r="V838" s="163"/>
      <c r="W838" s="163"/>
      <c r="X838" s="163"/>
      <c r="Y838" s="163"/>
      <c r="Z838" s="163"/>
      <c r="AA838" s="163"/>
      <c r="AB838" s="163"/>
      <c r="AC838" s="163"/>
      <c r="AD838" s="163"/>
      <c r="AE838" s="163"/>
    </row>
    <row r="839" spans="2:31">
      <c r="B839" s="1129">
        <f t="shared" si="22"/>
        <v>-1</v>
      </c>
      <c r="D839" s="1130"/>
      <c r="E839" s="1130"/>
      <c r="F839" s="1131"/>
      <c r="G839" s="1130"/>
      <c r="H839" s="1130"/>
      <c r="I839" s="1130"/>
      <c r="J839" s="1132"/>
      <c r="K839" s="1132"/>
      <c r="L839" s="1130"/>
      <c r="N839" s="1133">
        <f t="shared" si="23"/>
        <v>0</v>
      </c>
      <c r="O839" s="1134">
        <f t="shared" si="24"/>
        <v>0</v>
      </c>
      <c r="P839" s="1134">
        <f>O839/'1.5 Universal Data'!$F$35</f>
        <v>0</v>
      </c>
      <c r="R839" s="163"/>
      <c r="S839" s="163"/>
      <c r="T839" s="163"/>
      <c r="U839" s="163"/>
      <c r="V839" s="163"/>
      <c r="W839" s="163"/>
      <c r="X839" s="163"/>
      <c r="Y839" s="163"/>
      <c r="Z839" s="163"/>
      <c r="AA839" s="163"/>
      <c r="AB839" s="163"/>
      <c r="AC839" s="163"/>
      <c r="AD839" s="163"/>
      <c r="AE839" s="163"/>
    </row>
    <row r="840" spans="2:31">
      <c r="B840" s="1129">
        <f t="shared" si="22"/>
        <v>-1</v>
      </c>
      <c r="D840" s="1130"/>
      <c r="E840" s="1130"/>
      <c r="F840" s="1131"/>
      <c r="G840" s="1130"/>
      <c r="H840" s="1130"/>
      <c r="I840" s="1130"/>
      <c r="J840" s="1132"/>
      <c r="K840" s="1132"/>
      <c r="L840" s="1130"/>
      <c r="N840" s="1133">
        <f t="shared" si="23"/>
        <v>0</v>
      </c>
      <c r="O840" s="1134">
        <f t="shared" si="24"/>
        <v>0</v>
      </c>
      <c r="P840" s="1134">
        <f>O840/'1.5 Universal Data'!$F$35</f>
        <v>0</v>
      </c>
      <c r="R840" s="163"/>
      <c r="S840" s="163"/>
      <c r="T840" s="163"/>
      <c r="U840" s="163"/>
      <c r="V840" s="163"/>
      <c r="W840" s="163"/>
      <c r="X840" s="163"/>
      <c r="Y840" s="163"/>
      <c r="Z840" s="163"/>
      <c r="AA840" s="163"/>
      <c r="AB840" s="163"/>
      <c r="AC840" s="163"/>
      <c r="AD840" s="163"/>
      <c r="AE840" s="163"/>
    </row>
    <row r="841" spans="2:31">
      <c r="B841" s="1129">
        <f t="shared" si="22"/>
        <v>-1</v>
      </c>
      <c r="D841" s="1130"/>
      <c r="E841" s="1130"/>
      <c r="F841" s="1131"/>
      <c r="G841" s="1130"/>
      <c r="H841" s="1130"/>
      <c r="I841" s="1130"/>
      <c r="J841" s="1132"/>
      <c r="K841" s="1132"/>
      <c r="L841" s="1130"/>
      <c r="N841" s="1133">
        <f t="shared" si="23"/>
        <v>0</v>
      </c>
      <c r="O841" s="1134">
        <f t="shared" si="24"/>
        <v>0</v>
      </c>
      <c r="P841" s="1134">
        <f>O841/'1.5 Universal Data'!$F$35</f>
        <v>0</v>
      </c>
      <c r="R841" s="163"/>
      <c r="S841" s="163"/>
      <c r="T841" s="163"/>
      <c r="U841" s="163"/>
      <c r="V841" s="163"/>
      <c r="W841" s="163"/>
      <c r="X841" s="163"/>
      <c r="Y841" s="163"/>
      <c r="Z841" s="163"/>
      <c r="AA841" s="163"/>
      <c r="AB841" s="163"/>
      <c r="AC841" s="163"/>
      <c r="AD841" s="163"/>
      <c r="AE841" s="163"/>
    </row>
    <row r="842" spans="2:31">
      <c r="B842" s="1129">
        <f t="shared" si="22"/>
        <v>-1</v>
      </c>
      <c r="D842" s="1130"/>
      <c r="E842" s="1130"/>
      <c r="F842" s="1131"/>
      <c r="G842" s="1130"/>
      <c r="H842" s="1130"/>
      <c r="I842" s="1130"/>
      <c r="J842" s="1132"/>
      <c r="K842" s="1132"/>
      <c r="L842" s="1130"/>
      <c r="N842" s="1133">
        <f t="shared" si="23"/>
        <v>0</v>
      </c>
      <c r="O842" s="1134">
        <f t="shared" si="24"/>
        <v>0</v>
      </c>
      <c r="P842" s="1134">
        <f>O842/'1.5 Universal Data'!$F$35</f>
        <v>0</v>
      </c>
      <c r="R842" s="163"/>
      <c r="S842" s="163"/>
      <c r="T842" s="163"/>
      <c r="U842" s="163"/>
      <c r="V842" s="163"/>
      <c r="W842" s="163"/>
      <c r="X842" s="163"/>
      <c r="Y842" s="163"/>
      <c r="Z842" s="163"/>
      <c r="AA842" s="163"/>
      <c r="AB842" s="163"/>
      <c r="AC842" s="163"/>
      <c r="AD842" s="163"/>
      <c r="AE842" s="163"/>
    </row>
    <row r="843" spans="2:31">
      <c r="B843" s="1129">
        <f t="shared" si="22"/>
        <v>-1</v>
      </c>
      <c r="D843" s="1130"/>
      <c r="E843" s="1130"/>
      <c r="F843" s="1131"/>
      <c r="G843" s="1130"/>
      <c r="H843" s="1130"/>
      <c r="I843" s="1130"/>
      <c r="J843" s="1132"/>
      <c r="K843" s="1132"/>
      <c r="L843" s="1130"/>
      <c r="N843" s="1133">
        <f t="shared" si="23"/>
        <v>0</v>
      </c>
      <c r="O843" s="1134">
        <f t="shared" si="24"/>
        <v>0</v>
      </c>
      <c r="P843" s="1134">
        <f>O843/'1.5 Universal Data'!$F$35</f>
        <v>0</v>
      </c>
      <c r="R843" s="163"/>
      <c r="S843" s="163"/>
      <c r="T843" s="163"/>
      <c r="U843" s="163"/>
      <c r="V843" s="163"/>
      <c r="W843" s="163"/>
      <c r="X843" s="163"/>
      <c r="Y843" s="163"/>
      <c r="Z843" s="163"/>
      <c r="AA843" s="163"/>
      <c r="AB843" s="163"/>
      <c r="AC843" s="163"/>
      <c r="AD843" s="163"/>
      <c r="AE843" s="163"/>
    </row>
    <row r="844" spans="2:31">
      <c r="B844" s="1129">
        <f t="shared" si="22"/>
        <v>-1</v>
      </c>
      <c r="D844" s="1130"/>
      <c r="E844" s="1130"/>
      <c r="F844" s="1131"/>
      <c r="G844" s="1130"/>
      <c r="H844" s="1130"/>
      <c r="I844" s="1130"/>
      <c r="J844" s="1132"/>
      <c r="K844" s="1132"/>
      <c r="L844" s="1130"/>
      <c r="N844" s="1133">
        <f t="shared" si="23"/>
        <v>0</v>
      </c>
      <c r="O844" s="1134">
        <f t="shared" si="24"/>
        <v>0</v>
      </c>
      <c r="P844" s="1134">
        <f>O844/'1.5 Universal Data'!$F$35</f>
        <v>0</v>
      </c>
      <c r="R844" s="163"/>
      <c r="S844" s="163"/>
      <c r="T844" s="163"/>
      <c r="U844" s="163"/>
      <c r="V844" s="163"/>
      <c r="W844" s="163"/>
      <c r="X844" s="163"/>
      <c r="Y844" s="163"/>
      <c r="Z844" s="163"/>
      <c r="AA844" s="163"/>
      <c r="AB844" s="163"/>
      <c r="AC844" s="163"/>
      <c r="AD844" s="163"/>
      <c r="AE844" s="163"/>
    </row>
    <row r="845" spans="2:31">
      <c r="B845" s="1129">
        <f t="shared" si="22"/>
        <v>-1</v>
      </c>
      <c r="D845" s="1130"/>
      <c r="E845" s="1130"/>
      <c r="F845" s="1131"/>
      <c r="G845" s="1130"/>
      <c r="H845" s="1130"/>
      <c r="I845" s="1130"/>
      <c r="J845" s="1132"/>
      <c r="K845" s="1132"/>
      <c r="L845" s="1130"/>
      <c r="N845" s="1133">
        <f t="shared" si="23"/>
        <v>0</v>
      </c>
      <c r="O845" s="1134">
        <f t="shared" si="24"/>
        <v>0</v>
      </c>
      <c r="P845" s="1134">
        <f>O845/'1.5 Universal Data'!$F$35</f>
        <v>0</v>
      </c>
      <c r="R845" s="163"/>
      <c r="S845" s="163"/>
      <c r="T845" s="163"/>
      <c r="U845" s="163"/>
      <c r="V845" s="163"/>
      <c r="W845" s="163"/>
      <c r="X845" s="163"/>
      <c r="Y845" s="163"/>
      <c r="Z845" s="163"/>
      <c r="AA845" s="163"/>
      <c r="AB845" s="163"/>
      <c r="AC845" s="163"/>
      <c r="AD845" s="163"/>
      <c r="AE845" s="163"/>
    </row>
    <row r="846" spans="2:31">
      <c r="B846" s="1129">
        <f t="shared" si="22"/>
        <v>-1</v>
      </c>
      <c r="D846" s="1130"/>
      <c r="E846" s="1130"/>
      <c r="F846" s="1131"/>
      <c r="G846" s="1130"/>
      <c r="H846" s="1130"/>
      <c r="I846" s="1130"/>
      <c r="J846" s="1132"/>
      <c r="K846" s="1132"/>
      <c r="L846" s="1130"/>
      <c r="N846" s="1133">
        <f t="shared" si="23"/>
        <v>0</v>
      </c>
      <c r="O846" s="1134">
        <f t="shared" si="24"/>
        <v>0</v>
      </c>
      <c r="P846" s="1134">
        <f>O846/'1.5 Universal Data'!$F$35</f>
        <v>0</v>
      </c>
      <c r="R846" s="163"/>
      <c r="S846" s="163"/>
      <c r="T846" s="163"/>
      <c r="U846" s="163"/>
      <c r="V846" s="163"/>
      <c r="W846" s="163"/>
      <c r="X846" s="163"/>
      <c r="Y846" s="163"/>
      <c r="Z846" s="163"/>
      <c r="AA846" s="163"/>
      <c r="AB846" s="163"/>
      <c r="AC846" s="163"/>
      <c r="AD846" s="163"/>
      <c r="AE846" s="163"/>
    </row>
    <row r="847" spans="2:31">
      <c r="B847" s="1129">
        <f t="shared" si="22"/>
        <v>-1</v>
      </c>
      <c r="D847" s="1130"/>
      <c r="E847" s="1130"/>
      <c r="F847" s="1131"/>
      <c r="G847" s="1130"/>
      <c r="H847" s="1130"/>
      <c r="I847" s="1130"/>
      <c r="J847" s="1132"/>
      <c r="K847" s="1132"/>
      <c r="L847" s="1130"/>
      <c r="N847" s="1133">
        <f t="shared" si="23"/>
        <v>0</v>
      </c>
      <c r="O847" s="1134">
        <f t="shared" si="24"/>
        <v>0</v>
      </c>
      <c r="P847" s="1134">
        <f>O847/'1.5 Universal Data'!$F$35</f>
        <v>0</v>
      </c>
      <c r="R847" s="163"/>
      <c r="S847" s="163"/>
      <c r="T847" s="163"/>
      <c r="U847" s="163"/>
      <c r="V847" s="163"/>
      <c r="W847" s="163"/>
      <c r="X847" s="163"/>
      <c r="Y847" s="163"/>
      <c r="Z847" s="163"/>
      <c r="AA847" s="163"/>
      <c r="AB847" s="163"/>
      <c r="AC847" s="163"/>
      <c r="AD847" s="163"/>
      <c r="AE847" s="163"/>
    </row>
    <row r="848" spans="2:31">
      <c r="B848" s="1129">
        <f t="shared" si="22"/>
        <v>-1</v>
      </c>
      <c r="D848" s="1130"/>
      <c r="E848" s="1130"/>
      <c r="F848" s="1131"/>
      <c r="G848" s="1130"/>
      <c r="H848" s="1130"/>
      <c r="I848" s="1130"/>
      <c r="J848" s="1132"/>
      <c r="K848" s="1132"/>
      <c r="L848" s="1130"/>
      <c r="N848" s="1133">
        <f t="shared" si="23"/>
        <v>0</v>
      </c>
      <c r="O848" s="1134">
        <f t="shared" si="24"/>
        <v>0</v>
      </c>
      <c r="P848" s="1134">
        <f>O848/'1.5 Universal Data'!$F$35</f>
        <v>0</v>
      </c>
      <c r="R848" s="163"/>
      <c r="S848" s="163"/>
      <c r="T848" s="163"/>
      <c r="U848" s="163"/>
      <c r="V848" s="163"/>
      <c r="W848" s="163"/>
      <c r="X848" s="163"/>
      <c r="Y848" s="163"/>
      <c r="Z848" s="163"/>
      <c r="AA848" s="163"/>
      <c r="AB848" s="163"/>
      <c r="AC848" s="163"/>
      <c r="AD848" s="163"/>
      <c r="AE848" s="163"/>
    </row>
    <row r="849" spans="2:31">
      <c r="B849" s="1129">
        <f t="shared" si="22"/>
        <v>-1</v>
      </c>
      <c r="D849" s="1130"/>
      <c r="E849" s="1130"/>
      <c r="F849" s="1131"/>
      <c r="G849" s="1130"/>
      <c r="H849" s="1130"/>
      <c r="I849" s="1130"/>
      <c r="J849" s="1132"/>
      <c r="K849" s="1132"/>
      <c r="L849" s="1130"/>
      <c r="N849" s="1133">
        <f t="shared" si="23"/>
        <v>0</v>
      </c>
      <c r="O849" s="1134">
        <f t="shared" si="24"/>
        <v>0</v>
      </c>
      <c r="P849" s="1134">
        <f>O849/'1.5 Universal Data'!$F$35</f>
        <v>0</v>
      </c>
      <c r="R849" s="163"/>
      <c r="S849" s="163"/>
      <c r="T849" s="163"/>
      <c r="U849" s="163"/>
      <c r="V849" s="163"/>
      <c r="W849" s="163"/>
      <c r="X849" s="163"/>
      <c r="Y849" s="163"/>
      <c r="Z849" s="163"/>
      <c r="AA849" s="163"/>
      <c r="AB849" s="163"/>
      <c r="AC849" s="163"/>
      <c r="AD849" s="163"/>
      <c r="AE849" s="163"/>
    </row>
    <row r="850" spans="2:31">
      <c r="B850" s="1129">
        <f t="shared" si="22"/>
        <v>-1</v>
      </c>
      <c r="D850" s="1130"/>
      <c r="E850" s="1130"/>
      <c r="F850" s="1131"/>
      <c r="G850" s="1130"/>
      <c r="H850" s="1130"/>
      <c r="I850" s="1130"/>
      <c r="J850" s="1132"/>
      <c r="K850" s="1132"/>
      <c r="L850" s="1130"/>
      <c r="N850" s="1133">
        <f t="shared" si="23"/>
        <v>0</v>
      </c>
      <c r="O850" s="1134">
        <f t="shared" si="24"/>
        <v>0</v>
      </c>
      <c r="P850" s="1134">
        <f>O850/'1.5 Universal Data'!$F$35</f>
        <v>0</v>
      </c>
      <c r="R850" s="163"/>
      <c r="S850" s="163"/>
      <c r="T850" s="163"/>
      <c r="U850" s="163"/>
      <c r="V850" s="163"/>
      <c r="W850" s="163"/>
      <c r="X850" s="163"/>
      <c r="Y850" s="163"/>
      <c r="Z850" s="163"/>
      <c r="AA850" s="163"/>
      <c r="AB850" s="163"/>
      <c r="AC850" s="163"/>
      <c r="AD850" s="163"/>
      <c r="AE850" s="163"/>
    </row>
    <row r="851" spans="2:31">
      <c r="B851" s="1129">
        <f t="shared" si="22"/>
        <v>-1</v>
      </c>
      <c r="D851" s="1130"/>
      <c r="E851" s="1130"/>
      <c r="F851" s="1131"/>
      <c r="G851" s="1130"/>
      <c r="H851" s="1130"/>
      <c r="I851" s="1130"/>
      <c r="J851" s="1132"/>
      <c r="K851" s="1132"/>
      <c r="L851" s="1130"/>
      <c r="N851" s="1133">
        <f t="shared" si="23"/>
        <v>0</v>
      </c>
      <c r="O851" s="1134">
        <f t="shared" si="24"/>
        <v>0</v>
      </c>
      <c r="P851" s="1134">
        <f>O851/'1.5 Universal Data'!$F$35</f>
        <v>0</v>
      </c>
      <c r="R851" s="163"/>
      <c r="S851" s="163"/>
      <c r="T851" s="163"/>
      <c r="U851" s="163"/>
      <c r="V851" s="163"/>
      <c r="W851" s="163"/>
      <c r="X851" s="163"/>
      <c r="Y851" s="163"/>
      <c r="Z851" s="163"/>
      <c r="AA851" s="163"/>
      <c r="AB851" s="163"/>
      <c r="AC851" s="163"/>
      <c r="AD851" s="163"/>
      <c r="AE851" s="163"/>
    </row>
    <row r="852" spans="2:31">
      <c r="B852" s="1129">
        <f t="shared" si="22"/>
        <v>-1</v>
      </c>
      <c r="D852" s="1130"/>
      <c r="E852" s="1130"/>
      <c r="F852" s="1131"/>
      <c r="G852" s="1130"/>
      <c r="H852" s="1130"/>
      <c r="I852" s="1130"/>
      <c r="J852" s="1132"/>
      <c r="K852" s="1132"/>
      <c r="L852" s="1130"/>
      <c r="N852" s="1133">
        <f t="shared" si="23"/>
        <v>0</v>
      </c>
      <c r="O852" s="1134">
        <f t="shared" si="24"/>
        <v>0</v>
      </c>
      <c r="P852" s="1134">
        <f>O852/'1.5 Universal Data'!$F$35</f>
        <v>0</v>
      </c>
      <c r="R852" s="163"/>
      <c r="S852" s="163"/>
      <c r="T852" s="163"/>
      <c r="U852" s="163"/>
      <c r="V852" s="163"/>
      <c r="W852" s="163"/>
      <c r="X852" s="163"/>
      <c r="Y852" s="163"/>
      <c r="Z852" s="163"/>
      <c r="AA852" s="163"/>
      <c r="AB852" s="163"/>
      <c r="AC852" s="163"/>
      <c r="AD852" s="163"/>
      <c r="AE852" s="163"/>
    </row>
    <row r="853" spans="2:31">
      <c r="B853" s="1129">
        <f t="shared" si="22"/>
        <v>-1</v>
      </c>
      <c r="D853" s="1130"/>
      <c r="E853" s="1130"/>
      <c r="F853" s="1131"/>
      <c r="G853" s="1130"/>
      <c r="H853" s="1130"/>
      <c r="I853" s="1130"/>
      <c r="J853" s="1132"/>
      <c r="K853" s="1132"/>
      <c r="L853" s="1130"/>
      <c r="N853" s="1133">
        <f t="shared" si="23"/>
        <v>0</v>
      </c>
      <c r="O853" s="1134">
        <f t="shared" si="24"/>
        <v>0</v>
      </c>
      <c r="P853" s="1134">
        <f>O853/'1.5 Universal Data'!$F$35</f>
        <v>0</v>
      </c>
      <c r="R853" s="163"/>
      <c r="S853" s="163"/>
      <c r="T853" s="163"/>
      <c r="U853" s="163"/>
      <c r="V853" s="163"/>
      <c r="W853" s="163"/>
      <c r="X853" s="163"/>
      <c r="Y853" s="163"/>
      <c r="Z853" s="163"/>
      <c r="AA853" s="163"/>
      <c r="AB853" s="163"/>
      <c r="AC853" s="163"/>
      <c r="AD853" s="163"/>
      <c r="AE853" s="163"/>
    </row>
    <row r="854" spans="2:31">
      <c r="B854" s="1129">
        <f t="shared" si="22"/>
        <v>-1</v>
      </c>
      <c r="D854" s="1130"/>
      <c r="E854" s="1130"/>
      <c r="F854" s="1131"/>
      <c r="G854" s="1130"/>
      <c r="H854" s="1130"/>
      <c r="I854" s="1130"/>
      <c r="J854" s="1132"/>
      <c r="K854" s="1132"/>
      <c r="L854" s="1130"/>
      <c r="N854" s="1133">
        <f t="shared" si="23"/>
        <v>0</v>
      </c>
      <c r="O854" s="1134">
        <f t="shared" si="24"/>
        <v>0</v>
      </c>
      <c r="P854" s="1134">
        <f>O854/'1.5 Universal Data'!$F$35</f>
        <v>0</v>
      </c>
      <c r="R854" s="163"/>
      <c r="S854" s="163"/>
      <c r="T854" s="163"/>
      <c r="U854" s="163"/>
      <c r="V854" s="163"/>
      <c r="W854" s="163"/>
      <c r="X854" s="163"/>
      <c r="Y854" s="163"/>
      <c r="Z854" s="163"/>
      <c r="AA854" s="163"/>
      <c r="AB854" s="163"/>
      <c r="AC854" s="163"/>
      <c r="AD854" s="163"/>
      <c r="AE854" s="163"/>
    </row>
    <row r="855" spans="2:31">
      <c r="B855" s="1129">
        <f t="shared" ref="B855:B918" si="25">IF(G855="buy",1,-1)</f>
        <v>-1</v>
      </c>
      <c r="D855" s="1130"/>
      <c r="E855" s="1130"/>
      <c r="F855" s="1131"/>
      <c r="G855" s="1130"/>
      <c r="H855" s="1130"/>
      <c r="I855" s="1130"/>
      <c r="J855" s="1132"/>
      <c r="K855" s="1132"/>
      <c r="L855" s="1130"/>
      <c r="N855" s="1133">
        <f t="shared" ref="N855:N918" si="26">+H855*((K855-J855)+1)*B855</f>
        <v>0</v>
      </c>
      <c r="O855" s="1134">
        <f t="shared" ref="O855:O918" si="27">N855*L855/100</f>
        <v>0</v>
      </c>
      <c r="P855" s="1134">
        <f>O855/'1.5 Universal Data'!$F$35</f>
        <v>0</v>
      </c>
      <c r="R855" s="163"/>
      <c r="S855" s="163"/>
      <c r="T855" s="163"/>
      <c r="U855" s="163"/>
      <c r="V855" s="163"/>
      <c r="W855" s="163"/>
      <c r="X855" s="163"/>
      <c r="Y855" s="163"/>
      <c r="Z855" s="163"/>
      <c r="AA855" s="163"/>
      <c r="AB855" s="163"/>
      <c r="AC855" s="163"/>
      <c r="AD855" s="163"/>
      <c r="AE855" s="163"/>
    </row>
    <row r="856" spans="2:31">
      <c r="B856" s="1129">
        <f t="shared" si="25"/>
        <v>-1</v>
      </c>
      <c r="D856" s="1130"/>
      <c r="E856" s="1130"/>
      <c r="F856" s="1131"/>
      <c r="G856" s="1130"/>
      <c r="H856" s="1130"/>
      <c r="I856" s="1130"/>
      <c r="J856" s="1132"/>
      <c r="K856" s="1132"/>
      <c r="L856" s="1130"/>
      <c r="N856" s="1133">
        <f t="shared" si="26"/>
        <v>0</v>
      </c>
      <c r="O856" s="1134">
        <f t="shared" si="27"/>
        <v>0</v>
      </c>
      <c r="P856" s="1134">
        <f>O856/'1.5 Universal Data'!$F$35</f>
        <v>0</v>
      </c>
      <c r="R856" s="163"/>
      <c r="S856" s="163"/>
      <c r="T856" s="163"/>
      <c r="U856" s="163"/>
      <c r="V856" s="163"/>
      <c r="W856" s="163"/>
      <c r="X856" s="163"/>
      <c r="Y856" s="163"/>
      <c r="Z856" s="163"/>
      <c r="AA856" s="163"/>
      <c r="AB856" s="163"/>
      <c r="AC856" s="163"/>
      <c r="AD856" s="163"/>
      <c r="AE856" s="163"/>
    </row>
    <row r="857" spans="2:31">
      <c r="B857" s="1129">
        <f t="shared" si="25"/>
        <v>-1</v>
      </c>
      <c r="D857" s="1130"/>
      <c r="E857" s="1130"/>
      <c r="F857" s="1131"/>
      <c r="G857" s="1130"/>
      <c r="H857" s="1130"/>
      <c r="I857" s="1130"/>
      <c r="J857" s="1132"/>
      <c r="K857" s="1132"/>
      <c r="L857" s="1130"/>
      <c r="N857" s="1133">
        <f t="shared" si="26"/>
        <v>0</v>
      </c>
      <c r="O857" s="1134">
        <f t="shared" si="27"/>
        <v>0</v>
      </c>
      <c r="P857" s="1134">
        <f>O857/'1.5 Universal Data'!$F$35</f>
        <v>0</v>
      </c>
      <c r="R857" s="163"/>
      <c r="S857" s="163"/>
      <c r="T857" s="163"/>
      <c r="U857" s="163"/>
      <c r="V857" s="163"/>
      <c r="W857" s="163"/>
      <c r="X857" s="163"/>
      <c r="Y857" s="163"/>
      <c r="Z857" s="163"/>
      <c r="AA857" s="163"/>
      <c r="AB857" s="163"/>
      <c r="AC857" s="163"/>
      <c r="AD857" s="163"/>
      <c r="AE857" s="163"/>
    </row>
    <row r="858" spans="2:31">
      <c r="B858" s="1129">
        <f t="shared" si="25"/>
        <v>-1</v>
      </c>
      <c r="D858" s="1130"/>
      <c r="E858" s="1130"/>
      <c r="F858" s="1131"/>
      <c r="G858" s="1130"/>
      <c r="H858" s="1130"/>
      <c r="I858" s="1130"/>
      <c r="J858" s="1132"/>
      <c r="K858" s="1132"/>
      <c r="L858" s="1130"/>
      <c r="N858" s="1133">
        <f t="shared" si="26"/>
        <v>0</v>
      </c>
      <c r="O858" s="1134">
        <f t="shared" si="27"/>
        <v>0</v>
      </c>
      <c r="P858" s="1134">
        <f>O858/'1.5 Universal Data'!$F$35</f>
        <v>0</v>
      </c>
      <c r="R858" s="163"/>
      <c r="S858" s="163"/>
      <c r="T858" s="163"/>
      <c r="U858" s="163"/>
      <c r="V858" s="163"/>
      <c r="W858" s="163"/>
      <c r="X858" s="163"/>
      <c r="Y858" s="163"/>
      <c r="Z858" s="163"/>
      <c r="AA858" s="163"/>
      <c r="AB858" s="163"/>
      <c r="AC858" s="163"/>
      <c r="AD858" s="163"/>
      <c r="AE858" s="163"/>
    </row>
    <row r="859" spans="2:31">
      <c r="B859" s="1129">
        <f t="shared" si="25"/>
        <v>-1</v>
      </c>
      <c r="D859" s="1130"/>
      <c r="E859" s="1130"/>
      <c r="F859" s="1131"/>
      <c r="G859" s="1130"/>
      <c r="H859" s="1130"/>
      <c r="I859" s="1130"/>
      <c r="J859" s="1132"/>
      <c r="K859" s="1132"/>
      <c r="L859" s="1130"/>
      <c r="N859" s="1133">
        <f t="shared" si="26"/>
        <v>0</v>
      </c>
      <c r="O859" s="1134">
        <f t="shared" si="27"/>
        <v>0</v>
      </c>
      <c r="P859" s="1134">
        <f>O859/'1.5 Universal Data'!$F$35</f>
        <v>0</v>
      </c>
      <c r="R859" s="163"/>
      <c r="S859" s="163"/>
      <c r="T859" s="163"/>
      <c r="U859" s="163"/>
      <c r="V859" s="163"/>
      <c r="W859" s="163"/>
      <c r="X859" s="163"/>
      <c r="Y859" s="163"/>
      <c r="Z859" s="163"/>
      <c r="AA859" s="163"/>
      <c r="AB859" s="163"/>
      <c r="AC859" s="163"/>
      <c r="AD859" s="163"/>
      <c r="AE859" s="163"/>
    </row>
    <row r="860" spans="2:31">
      <c r="B860" s="1129">
        <f t="shared" si="25"/>
        <v>-1</v>
      </c>
      <c r="D860" s="1130"/>
      <c r="E860" s="1130"/>
      <c r="F860" s="1131"/>
      <c r="G860" s="1130"/>
      <c r="H860" s="1130"/>
      <c r="I860" s="1130"/>
      <c r="J860" s="1132"/>
      <c r="K860" s="1132"/>
      <c r="L860" s="1130"/>
      <c r="N860" s="1133">
        <f t="shared" si="26"/>
        <v>0</v>
      </c>
      <c r="O860" s="1134">
        <f t="shared" si="27"/>
        <v>0</v>
      </c>
      <c r="P860" s="1134">
        <f>O860/'1.5 Universal Data'!$F$35</f>
        <v>0</v>
      </c>
      <c r="R860" s="163"/>
      <c r="S860" s="163"/>
      <c r="T860" s="163"/>
      <c r="U860" s="163"/>
      <c r="V860" s="163"/>
      <c r="W860" s="163"/>
      <c r="X860" s="163"/>
      <c r="Y860" s="163"/>
      <c r="Z860" s="163"/>
      <c r="AA860" s="163"/>
      <c r="AB860" s="163"/>
      <c r="AC860" s="163"/>
      <c r="AD860" s="163"/>
      <c r="AE860" s="163"/>
    </row>
    <row r="861" spans="2:31">
      <c r="B861" s="1129">
        <f t="shared" si="25"/>
        <v>-1</v>
      </c>
      <c r="D861" s="1130"/>
      <c r="E861" s="1130"/>
      <c r="F861" s="1131"/>
      <c r="G861" s="1130"/>
      <c r="H861" s="1130"/>
      <c r="I861" s="1130"/>
      <c r="J861" s="1132"/>
      <c r="K861" s="1132"/>
      <c r="L861" s="1130"/>
      <c r="N861" s="1133">
        <f t="shared" si="26"/>
        <v>0</v>
      </c>
      <c r="O861" s="1134">
        <f t="shared" si="27"/>
        <v>0</v>
      </c>
      <c r="P861" s="1134">
        <f>O861/'1.5 Universal Data'!$F$35</f>
        <v>0</v>
      </c>
      <c r="R861" s="163"/>
      <c r="S861" s="163"/>
      <c r="T861" s="163"/>
      <c r="U861" s="163"/>
      <c r="V861" s="163"/>
      <c r="W861" s="163"/>
      <c r="X861" s="163"/>
      <c r="Y861" s="163"/>
      <c r="Z861" s="163"/>
      <c r="AA861" s="163"/>
      <c r="AB861" s="163"/>
      <c r="AC861" s="163"/>
      <c r="AD861" s="163"/>
      <c r="AE861" s="163"/>
    </row>
    <row r="862" spans="2:31">
      <c r="B862" s="1129">
        <f t="shared" si="25"/>
        <v>-1</v>
      </c>
      <c r="D862" s="1130"/>
      <c r="E862" s="1130"/>
      <c r="F862" s="1131"/>
      <c r="G862" s="1130"/>
      <c r="H862" s="1130"/>
      <c r="I862" s="1130"/>
      <c r="J862" s="1132"/>
      <c r="K862" s="1132"/>
      <c r="L862" s="1130"/>
      <c r="N862" s="1133">
        <f t="shared" si="26"/>
        <v>0</v>
      </c>
      <c r="O862" s="1134">
        <f t="shared" si="27"/>
        <v>0</v>
      </c>
      <c r="P862" s="1134">
        <f>O862/'1.5 Universal Data'!$F$35</f>
        <v>0</v>
      </c>
      <c r="R862" s="163"/>
      <c r="S862" s="163"/>
      <c r="T862" s="163"/>
      <c r="U862" s="163"/>
      <c r="V862" s="163"/>
      <c r="W862" s="163"/>
      <c r="X862" s="163"/>
      <c r="Y862" s="163"/>
      <c r="Z862" s="163"/>
      <c r="AA862" s="163"/>
      <c r="AB862" s="163"/>
      <c r="AC862" s="163"/>
      <c r="AD862" s="163"/>
      <c r="AE862" s="163"/>
    </row>
    <row r="863" spans="2:31">
      <c r="B863" s="1129">
        <f t="shared" si="25"/>
        <v>-1</v>
      </c>
      <c r="D863" s="1130"/>
      <c r="E863" s="1130"/>
      <c r="F863" s="1131"/>
      <c r="G863" s="1130"/>
      <c r="H863" s="1130"/>
      <c r="I863" s="1130"/>
      <c r="J863" s="1132"/>
      <c r="K863" s="1132"/>
      <c r="L863" s="1130"/>
      <c r="N863" s="1133">
        <f t="shared" si="26"/>
        <v>0</v>
      </c>
      <c r="O863" s="1134">
        <f t="shared" si="27"/>
        <v>0</v>
      </c>
      <c r="P863" s="1134">
        <f>O863/'1.5 Universal Data'!$F$35</f>
        <v>0</v>
      </c>
      <c r="R863" s="163"/>
      <c r="S863" s="163"/>
      <c r="T863" s="163"/>
      <c r="U863" s="163"/>
      <c r="V863" s="163"/>
      <c r="W863" s="163"/>
      <c r="X863" s="163"/>
      <c r="Y863" s="163"/>
      <c r="Z863" s="163"/>
      <c r="AA863" s="163"/>
      <c r="AB863" s="163"/>
      <c r="AC863" s="163"/>
      <c r="AD863" s="163"/>
      <c r="AE863" s="163"/>
    </row>
    <row r="864" spans="2:31">
      <c r="B864" s="1129">
        <f t="shared" si="25"/>
        <v>-1</v>
      </c>
      <c r="D864" s="1130"/>
      <c r="E864" s="1130"/>
      <c r="F864" s="1131"/>
      <c r="G864" s="1130"/>
      <c r="H864" s="1130"/>
      <c r="I864" s="1130"/>
      <c r="J864" s="1132"/>
      <c r="K864" s="1132"/>
      <c r="L864" s="1130"/>
      <c r="N864" s="1133">
        <f t="shared" si="26"/>
        <v>0</v>
      </c>
      <c r="O864" s="1134">
        <f t="shared" si="27"/>
        <v>0</v>
      </c>
      <c r="P864" s="1134">
        <f>O864/'1.5 Universal Data'!$F$35</f>
        <v>0</v>
      </c>
      <c r="R864" s="163"/>
      <c r="S864" s="163"/>
      <c r="T864" s="163"/>
      <c r="U864" s="163"/>
      <c r="V864" s="163"/>
      <c r="W864" s="163"/>
      <c r="X864" s="163"/>
      <c r="Y864" s="163"/>
      <c r="Z864" s="163"/>
      <c r="AA864" s="163"/>
      <c r="AB864" s="163"/>
      <c r="AC864" s="163"/>
      <c r="AD864" s="163"/>
      <c r="AE864" s="163"/>
    </row>
    <row r="865" spans="2:31">
      <c r="B865" s="1129">
        <f t="shared" si="25"/>
        <v>-1</v>
      </c>
      <c r="D865" s="1130"/>
      <c r="E865" s="1130"/>
      <c r="F865" s="1131"/>
      <c r="G865" s="1130"/>
      <c r="H865" s="1130"/>
      <c r="I865" s="1130"/>
      <c r="J865" s="1132"/>
      <c r="K865" s="1132"/>
      <c r="L865" s="1130"/>
      <c r="N865" s="1133">
        <f t="shared" si="26"/>
        <v>0</v>
      </c>
      <c r="O865" s="1134">
        <f t="shared" si="27"/>
        <v>0</v>
      </c>
      <c r="P865" s="1134">
        <f>O865/'1.5 Universal Data'!$F$35</f>
        <v>0</v>
      </c>
      <c r="R865" s="163"/>
      <c r="S865" s="163"/>
      <c r="T865" s="163"/>
      <c r="U865" s="163"/>
      <c r="V865" s="163"/>
      <c r="W865" s="163"/>
      <c r="X865" s="163"/>
      <c r="Y865" s="163"/>
      <c r="Z865" s="163"/>
      <c r="AA865" s="163"/>
      <c r="AB865" s="163"/>
      <c r="AC865" s="163"/>
      <c r="AD865" s="163"/>
      <c r="AE865" s="163"/>
    </row>
    <row r="866" spans="2:31">
      <c r="B866" s="1129">
        <f t="shared" si="25"/>
        <v>-1</v>
      </c>
      <c r="D866" s="1130"/>
      <c r="E866" s="1130"/>
      <c r="F866" s="1131"/>
      <c r="G866" s="1130"/>
      <c r="H866" s="1130"/>
      <c r="I866" s="1130"/>
      <c r="J866" s="1132"/>
      <c r="K866" s="1132"/>
      <c r="L866" s="1130"/>
      <c r="N866" s="1133">
        <f t="shared" si="26"/>
        <v>0</v>
      </c>
      <c r="O866" s="1134">
        <f t="shared" si="27"/>
        <v>0</v>
      </c>
      <c r="P866" s="1134">
        <f>O866/'1.5 Universal Data'!$F$35</f>
        <v>0</v>
      </c>
      <c r="R866" s="163"/>
      <c r="S866" s="163"/>
      <c r="T866" s="163"/>
      <c r="U866" s="163"/>
      <c r="V866" s="163"/>
      <c r="W866" s="163"/>
      <c r="X866" s="163"/>
      <c r="Y866" s="163"/>
      <c r="Z866" s="163"/>
      <c r="AA866" s="163"/>
      <c r="AB866" s="163"/>
      <c r="AC866" s="163"/>
      <c r="AD866" s="163"/>
      <c r="AE866" s="163"/>
    </row>
    <row r="867" spans="2:31">
      <c r="B867" s="1129">
        <f t="shared" si="25"/>
        <v>-1</v>
      </c>
      <c r="D867" s="1130"/>
      <c r="E867" s="1130"/>
      <c r="F867" s="1131"/>
      <c r="G867" s="1130"/>
      <c r="H867" s="1130"/>
      <c r="I867" s="1130"/>
      <c r="J867" s="1132"/>
      <c r="K867" s="1132"/>
      <c r="L867" s="1130"/>
      <c r="N867" s="1133">
        <f t="shared" si="26"/>
        <v>0</v>
      </c>
      <c r="O867" s="1134">
        <f t="shared" si="27"/>
        <v>0</v>
      </c>
      <c r="P867" s="1134">
        <f>O867/'1.5 Universal Data'!$F$35</f>
        <v>0</v>
      </c>
      <c r="R867" s="163"/>
      <c r="S867" s="163"/>
      <c r="T867" s="163"/>
      <c r="U867" s="163"/>
      <c r="V867" s="163"/>
      <c r="W867" s="163"/>
      <c r="X867" s="163"/>
      <c r="Y867" s="163"/>
      <c r="Z867" s="163"/>
      <c r="AA867" s="163"/>
      <c r="AB867" s="163"/>
      <c r="AC867" s="163"/>
      <c r="AD867" s="163"/>
      <c r="AE867" s="163"/>
    </row>
    <row r="868" spans="2:31">
      <c r="B868" s="1129">
        <f t="shared" si="25"/>
        <v>-1</v>
      </c>
      <c r="D868" s="1130"/>
      <c r="E868" s="1130"/>
      <c r="F868" s="1131"/>
      <c r="G868" s="1130"/>
      <c r="H868" s="1130"/>
      <c r="I868" s="1130"/>
      <c r="J868" s="1132"/>
      <c r="K868" s="1132"/>
      <c r="L868" s="1130"/>
      <c r="N868" s="1133">
        <f t="shared" si="26"/>
        <v>0</v>
      </c>
      <c r="O868" s="1134">
        <f t="shared" si="27"/>
        <v>0</v>
      </c>
      <c r="P868" s="1134">
        <f>O868/'1.5 Universal Data'!$F$35</f>
        <v>0</v>
      </c>
      <c r="R868" s="163"/>
      <c r="S868" s="163"/>
      <c r="T868" s="163"/>
      <c r="U868" s="163"/>
      <c r="V868" s="163"/>
      <c r="W868" s="163"/>
      <c r="X868" s="163"/>
      <c r="Y868" s="163"/>
      <c r="Z868" s="163"/>
      <c r="AA868" s="163"/>
      <c r="AB868" s="163"/>
      <c r="AC868" s="163"/>
      <c r="AD868" s="163"/>
      <c r="AE868" s="163"/>
    </row>
    <row r="869" spans="2:31">
      <c r="B869" s="1129">
        <f t="shared" si="25"/>
        <v>-1</v>
      </c>
      <c r="D869" s="1130"/>
      <c r="E869" s="1130"/>
      <c r="F869" s="1131"/>
      <c r="G869" s="1130"/>
      <c r="H869" s="1130"/>
      <c r="I869" s="1130"/>
      <c r="J869" s="1132"/>
      <c r="K869" s="1132"/>
      <c r="L869" s="1130"/>
      <c r="N869" s="1133">
        <f t="shared" si="26"/>
        <v>0</v>
      </c>
      <c r="O869" s="1134">
        <f t="shared" si="27"/>
        <v>0</v>
      </c>
      <c r="P869" s="1134">
        <f>O869/'1.5 Universal Data'!$F$35</f>
        <v>0</v>
      </c>
      <c r="R869" s="163"/>
      <c r="S869" s="163"/>
      <c r="T869" s="163"/>
      <c r="U869" s="163"/>
      <c r="V869" s="163"/>
      <c r="W869" s="163"/>
      <c r="X869" s="163"/>
      <c r="Y869" s="163"/>
      <c r="Z869" s="163"/>
      <c r="AA869" s="163"/>
      <c r="AB869" s="163"/>
      <c r="AC869" s="163"/>
      <c r="AD869" s="163"/>
      <c r="AE869" s="163"/>
    </row>
    <row r="870" spans="2:31">
      <c r="B870" s="1129">
        <f t="shared" si="25"/>
        <v>-1</v>
      </c>
      <c r="D870" s="1130"/>
      <c r="E870" s="1130"/>
      <c r="F870" s="1131"/>
      <c r="G870" s="1130"/>
      <c r="H870" s="1130"/>
      <c r="I870" s="1130"/>
      <c r="J870" s="1132"/>
      <c r="K870" s="1132"/>
      <c r="L870" s="1130"/>
      <c r="N870" s="1133">
        <f t="shared" si="26"/>
        <v>0</v>
      </c>
      <c r="O870" s="1134">
        <f t="shared" si="27"/>
        <v>0</v>
      </c>
      <c r="P870" s="1134">
        <f>O870/'1.5 Universal Data'!$F$35</f>
        <v>0</v>
      </c>
      <c r="R870" s="163"/>
      <c r="S870" s="163"/>
      <c r="T870" s="163"/>
      <c r="U870" s="163"/>
      <c r="V870" s="163"/>
      <c r="W870" s="163"/>
      <c r="X870" s="163"/>
      <c r="Y870" s="163"/>
      <c r="Z870" s="163"/>
      <c r="AA870" s="163"/>
      <c r="AB870" s="163"/>
      <c r="AC870" s="163"/>
      <c r="AD870" s="163"/>
      <c r="AE870" s="163"/>
    </row>
    <row r="871" spans="2:31">
      <c r="B871" s="1129">
        <f t="shared" si="25"/>
        <v>-1</v>
      </c>
      <c r="D871" s="1130"/>
      <c r="E871" s="1130"/>
      <c r="F871" s="1131"/>
      <c r="G871" s="1130"/>
      <c r="H871" s="1130"/>
      <c r="I871" s="1130"/>
      <c r="J871" s="1132"/>
      <c r="K871" s="1132"/>
      <c r="L871" s="1130"/>
      <c r="N871" s="1133">
        <f t="shared" si="26"/>
        <v>0</v>
      </c>
      <c r="O871" s="1134">
        <f t="shared" si="27"/>
        <v>0</v>
      </c>
      <c r="P871" s="1134">
        <f>O871/'1.5 Universal Data'!$F$35</f>
        <v>0</v>
      </c>
      <c r="R871" s="163"/>
      <c r="S871" s="163"/>
      <c r="T871" s="163"/>
      <c r="U871" s="163"/>
      <c r="V871" s="163"/>
      <c r="W871" s="163"/>
      <c r="X871" s="163"/>
      <c r="Y871" s="163"/>
      <c r="Z871" s="163"/>
      <c r="AA871" s="163"/>
      <c r="AB871" s="163"/>
      <c r="AC871" s="163"/>
      <c r="AD871" s="163"/>
      <c r="AE871" s="163"/>
    </row>
    <row r="872" spans="2:31">
      <c r="B872" s="1129">
        <f t="shared" si="25"/>
        <v>-1</v>
      </c>
      <c r="D872" s="1130"/>
      <c r="E872" s="1130"/>
      <c r="F872" s="1131"/>
      <c r="G872" s="1130"/>
      <c r="H872" s="1130"/>
      <c r="I872" s="1130"/>
      <c r="J872" s="1132"/>
      <c r="K872" s="1132"/>
      <c r="L872" s="1130"/>
      <c r="N872" s="1133">
        <f t="shared" si="26"/>
        <v>0</v>
      </c>
      <c r="O872" s="1134">
        <f t="shared" si="27"/>
        <v>0</v>
      </c>
      <c r="P872" s="1134">
        <f>O872/'1.5 Universal Data'!$F$35</f>
        <v>0</v>
      </c>
      <c r="R872" s="163"/>
      <c r="S872" s="163"/>
      <c r="T872" s="163"/>
      <c r="U872" s="163"/>
      <c r="V872" s="163"/>
      <c r="W872" s="163"/>
      <c r="X872" s="163"/>
      <c r="Y872" s="163"/>
      <c r="Z872" s="163"/>
      <c r="AA872" s="163"/>
      <c r="AB872" s="163"/>
      <c r="AC872" s="163"/>
      <c r="AD872" s="163"/>
      <c r="AE872" s="163"/>
    </row>
    <row r="873" spans="2:31">
      <c r="B873" s="1129">
        <f t="shared" si="25"/>
        <v>-1</v>
      </c>
      <c r="D873" s="1130"/>
      <c r="E873" s="1130"/>
      <c r="F873" s="1131"/>
      <c r="G873" s="1130"/>
      <c r="H873" s="1130"/>
      <c r="I873" s="1130"/>
      <c r="J873" s="1132"/>
      <c r="K873" s="1132"/>
      <c r="L873" s="1130"/>
      <c r="N873" s="1133">
        <f t="shared" si="26"/>
        <v>0</v>
      </c>
      <c r="O873" s="1134">
        <f t="shared" si="27"/>
        <v>0</v>
      </c>
      <c r="P873" s="1134">
        <f>O873/'1.5 Universal Data'!$F$35</f>
        <v>0</v>
      </c>
      <c r="R873" s="163"/>
      <c r="S873" s="163"/>
      <c r="T873" s="163"/>
      <c r="U873" s="163"/>
      <c r="V873" s="163"/>
      <c r="W873" s="163"/>
      <c r="X873" s="163"/>
      <c r="Y873" s="163"/>
      <c r="Z873" s="163"/>
      <c r="AA873" s="163"/>
      <c r="AB873" s="163"/>
      <c r="AC873" s="163"/>
      <c r="AD873" s="163"/>
      <c r="AE873" s="163"/>
    </row>
    <row r="874" spans="2:31">
      <c r="B874" s="1129">
        <f t="shared" si="25"/>
        <v>-1</v>
      </c>
      <c r="D874" s="1130"/>
      <c r="E874" s="1130"/>
      <c r="F874" s="1131"/>
      <c r="G874" s="1130"/>
      <c r="H874" s="1130"/>
      <c r="I874" s="1130"/>
      <c r="J874" s="1132"/>
      <c r="K874" s="1132"/>
      <c r="L874" s="1130"/>
      <c r="N874" s="1133">
        <f t="shared" si="26"/>
        <v>0</v>
      </c>
      <c r="O874" s="1134">
        <f t="shared" si="27"/>
        <v>0</v>
      </c>
      <c r="P874" s="1134">
        <f>O874/'1.5 Universal Data'!$F$35</f>
        <v>0</v>
      </c>
      <c r="R874" s="163"/>
      <c r="S874" s="163"/>
      <c r="T874" s="163"/>
      <c r="U874" s="163"/>
      <c r="V874" s="163"/>
      <c r="W874" s="163"/>
      <c r="X874" s="163"/>
      <c r="Y874" s="163"/>
      <c r="Z874" s="163"/>
      <c r="AA874" s="163"/>
      <c r="AB874" s="163"/>
      <c r="AC874" s="163"/>
      <c r="AD874" s="163"/>
      <c r="AE874" s="163"/>
    </row>
    <row r="875" spans="2:31">
      <c r="B875" s="1129">
        <f t="shared" si="25"/>
        <v>-1</v>
      </c>
      <c r="D875" s="1130"/>
      <c r="E875" s="1130"/>
      <c r="F875" s="1131"/>
      <c r="G875" s="1130"/>
      <c r="H875" s="1130"/>
      <c r="I875" s="1130"/>
      <c r="J875" s="1132"/>
      <c r="K875" s="1132"/>
      <c r="L875" s="1130"/>
      <c r="N875" s="1133">
        <f t="shared" si="26"/>
        <v>0</v>
      </c>
      <c r="O875" s="1134">
        <f t="shared" si="27"/>
        <v>0</v>
      </c>
      <c r="P875" s="1134">
        <f>O875/'1.5 Universal Data'!$F$35</f>
        <v>0</v>
      </c>
      <c r="R875" s="163"/>
      <c r="S875" s="163"/>
      <c r="T875" s="163"/>
      <c r="U875" s="163"/>
      <c r="V875" s="163"/>
      <c r="W875" s="163"/>
      <c r="X875" s="163"/>
      <c r="Y875" s="163"/>
      <c r="Z875" s="163"/>
      <c r="AA875" s="163"/>
      <c r="AB875" s="163"/>
      <c r="AC875" s="163"/>
      <c r="AD875" s="163"/>
      <c r="AE875" s="163"/>
    </row>
    <row r="876" spans="2:31">
      <c r="B876" s="1129">
        <f t="shared" si="25"/>
        <v>-1</v>
      </c>
      <c r="D876" s="1130"/>
      <c r="E876" s="1130"/>
      <c r="F876" s="1131"/>
      <c r="G876" s="1130"/>
      <c r="H876" s="1130"/>
      <c r="I876" s="1130"/>
      <c r="J876" s="1132"/>
      <c r="K876" s="1132"/>
      <c r="L876" s="1130"/>
      <c r="N876" s="1133">
        <f t="shared" si="26"/>
        <v>0</v>
      </c>
      <c r="O876" s="1134">
        <f t="shared" si="27"/>
        <v>0</v>
      </c>
      <c r="P876" s="1134">
        <f>O876/'1.5 Universal Data'!$F$35</f>
        <v>0</v>
      </c>
      <c r="R876" s="163"/>
      <c r="S876" s="163"/>
      <c r="T876" s="163"/>
      <c r="U876" s="163"/>
      <c r="V876" s="163"/>
      <c r="W876" s="163"/>
      <c r="X876" s="163"/>
      <c r="Y876" s="163"/>
      <c r="Z876" s="163"/>
      <c r="AA876" s="163"/>
      <c r="AB876" s="163"/>
      <c r="AC876" s="163"/>
      <c r="AD876" s="163"/>
      <c r="AE876" s="163"/>
    </row>
    <row r="877" spans="2:31">
      <c r="B877" s="1129">
        <f t="shared" si="25"/>
        <v>-1</v>
      </c>
      <c r="D877" s="1130"/>
      <c r="E877" s="1130"/>
      <c r="F877" s="1131"/>
      <c r="G877" s="1130"/>
      <c r="H877" s="1130"/>
      <c r="I877" s="1130"/>
      <c r="J877" s="1132"/>
      <c r="K877" s="1132"/>
      <c r="L877" s="1130"/>
      <c r="N877" s="1133">
        <f t="shared" si="26"/>
        <v>0</v>
      </c>
      <c r="O877" s="1134">
        <f t="shared" si="27"/>
        <v>0</v>
      </c>
      <c r="P877" s="1134">
        <f>O877/'1.5 Universal Data'!$F$35</f>
        <v>0</v>
      </c>
      <c r="R877" s="163"/>
      <c r="S877" s="163"/>
      <c r="T877" s="163"/>
      <c r="U877" s="163"/>
      <c r="V877" s="163"/>
      <c r="W877" s="163"/>
      <c r="X877" s="163"/>
      <c r="Y877" s="163"/>
      <c r="Z877" s="163"/>
      <c r="AA877" s="163"/>
      <c r="AB877" s="163"/>
      <c r="AC877" s="163"/>
      <c r="AD877" s="163"/>
      <c r="AE877" s="163"/>
    </row>
    <row r="878" spans="2:31">
      <c r="B878" s="1129">
        <f t="shared" si="25"/>
        <v>-1</v>
      </c>
      <c r="D878" s="1130"/>
      <c r="E878" s="1130"/>
      <c r="F878" s="1131"/>
      <c r="G878" s="1130"/>
      <c r="H878" s="1130"/>
      <c r="I878" s="1130"/>
      <c r="J878" s="1132"/>
      <c r="K878" s="1132"/>
      <c r="L878" s="1130"/>
      <c r="N878" s="1133">
        <f t="shared" si="26"/>
        <v>0</v>
      </c>
      <c r="O878" s="1134">
        <f t="shared" si="27"/>
        <v>0</v>
      </c>
      <c r="P878" s="1134">
        <f>O878/'1.5 Universal Data'!$F$35</f>
        <v>0</v>
      </c>
      <c r="R878" s="163"/>
      <c r="S878" s="163"/>
      <c r="T878" s="163"/>
      <c r="U878" s="163"/>
      <c r="V878" s="163"/>
      <c r="W878" s="163"/>
      <c r="X878" s="163"/>
      <c r="Y878" s="163"/>
      <c r="Z878" s="163"/>
      <c r="AA878" s="163"/>
      <c r="AB878" s="163"/>
      <c r="AC878" s="163"/>
      <c r="AD878" s="163"/>
      <c r="AE878" s="163"/>
    </row>
    <row r="879" spans="2:31">
      <c r="B879" s="1129">
        <f t="shared" si="25"/>
        <v>-1</v>
      </c>
      <c r="D879" s="1130"/>
      <c r="E879" s="1130"/>
      <c r="F879" s="1131"/>
      <c r="G879" s="1130"/>
      <c r="H879" s="1130"/>
      <c r="I879" s="1130"/>
      <c r="J879" s="1132"/>
      <c r="K879" s="1132"/>
      <c r="L879" s="1130"/>
      <c r="N879" s="1133">
        <f t="shared" si="26"/>
        <v>0</v>
      </c>
      <c r="O879" s="1134">
        <f t="shared" si="27"/>
        <v>0</v>
      </c>
      <c r="P879" s="1134">
        <f>O879/'1.5 Universal Data'!$F$35</f>
        <v>0</v>
      </c>
      <c r="R879" s="163"/>
      <c r="S879" s="163"/>
      <c r="T879" s="163"/>
      <c r="U879" s="163"/>
      <c r="V879" s="163"/>
      <c r="W879" s="163"/>
      <c r="X879" s="163"/>
      <c r="Y879" s="163"/>
      <c r="Z879" s="163"/>
      <c r="AA879" s="163"/>
      <c r="AB879" s="163"/>
      <c r="AC879" s="163"/>
      <c r="AD879" s="163"/>
      <c r="AE879" s="163"/>
    </row>
    <row r="880" spans="2:31">
      <c r="B880" s="1129">
        <f t="shared" si="25"/>
        <v>-1</v>
      </c>
      <c r="D880" s="1130"/>
      <c r="E880" s="1130"/>
      <c r="F880" s="1131"/>
      <c r="G880" s="1130"/>
      <c r="H880" s="1130"/>
      <c r="I880" s="1130"/>
      <c r="J880" s="1132"/>
      <c r="K880" s="1132"/>
      <c r="L880" s="1130"/>
      <c r="N880" s="1133">
        <f t="shared" si="26"/>
        <v>0</v>
      </c>
      <c r="O880" s="1134">
        <f t="shared" si="27"/>
        <v>0</v>
      </c>
      <c r="P880" s="1134">
        <f>O880/'1.5 Universal Data'!$F$35</f>
        <v>0</v>
      </c>
      <c r="R880" s="163"/>
      <c r="S880" s="163"/>
      <c r="T880" s="163"/>
      <c r="U880" s="163"/>
      <c r="V880" s="163"/>
      <c r="W880" s="163"/>
      <c r="X880" s="163"/>
      <c r="Y880" s="163"/>
      <c r="Z880" s="163"/>
      <c r="AA880" s="163"/>
      <c r="AB880" s="163"/>
      <c r="AC880" s="163"/>
      <c r="AD880" s="163"/>
      <c r="AE880" s="163"/>
    </row>
    <row r="881" spans="2:31">
      <c r="B881" s="1129">
        <f t="shared" si="25"/>
        <v>-1</v>
      </c>
      <c r="D881" s="1130"/>
      <c r="E881" s="1130"/>
      <c r="F881" s="1131"/>
      <c r="G881" s="1130"/>
      <c r="H881" s="1130"/>
      <c r="I881" s="1130"/>
      <c r="J881" s="1132"/>
      <c r="K881" s="1132"/>
      <c r="L881" s="1130"/>
      <c r="N881" s="1133">
        <f t="shared" si="26"/>
        <v>0</v>
      </c>
      <c r="O881" s="1134">
        <f t="shared" si="27"/>
        <v>0</v>
      </c>
      <c r="P881" s="1134">
        <f>O881/'1.5 Universal Data'!$F$35</f>
        <v>0</v>
      </c>
      <c r="R881" s="163"/>
      <c r="S881" s="163"/>
      <c r="T881" s="163"/>
      <c r="U881" s="163"/>
      <c r="V881" s="163"/>
      <c r="W881" s="163"/>
      <c r="X881" s="163"/>
      <c r="Y881" s="163"/>
      <c r="Z881" s="163"/>
      <c r="AA881" s="163"/>
      <c r="AB881" s="163"/>
      <c r="AC881" s="163"/>
      <c r="AD881" s="163"/>
      <c r="AE881" s="163"/>
    </row>
    <row r="882" spans="2:31">
      <c r="B882" s="1129">
        <f t="shared" si="25"/>
        <v>-1</v>
      </c>
      <c r="D882" s="1130"/>
      <c r="E882" s="1130"/>
      <c r="F882" s="1131"/>
      <c r="G882" s="1130"/>
      <c r="H882" s="1130"/>
      <c r="I882" s="1130"/>
      <c r="J882" s="1132"/>
      <c r="K882" s="1132"/>
      <c r="L882" s="1130"/>
      <c r="N882" s="1133">
        <f t="shared" si="26"/>
        <v>0</v>
      </c>
      <c r="O882" s="1134">
        <f t="shared" si="27"/>
        <v>0</v>
      </c>
      <c r="P882" s="1134">
        <f>O882/'1.5 Universal Data'!$F$35</f>
        <v>0</v>
      </c>
      <c r="R882" s="163"/>
      <c r="S882" s="163"/>
      <c r="T882" s="163"/>
      <c r="U882" s="163"/>
      <c r="V882" s="163"/>
      <c r="W882" s="163"/>
      <c r="X882" s="163"/>
      <c r="Y882" s="163"/>
      <c r="Z882" s="163"/>
      <c r="AA882" s="163"/>
      <c r="AB882" s="163"/>
      <c r="AC882" s="163"/>
      <c r="AD882" s="163"/>
      <c r="AE882" s="163"/>
    </row>
    <row r="883" spans="2:31">
      <c r="B883" s="1129">
        <f t="shared" si="25"/>
        <v>-1</v>
      </c>
      <c r="D883" s="1130"/>
      <c r="E883" s="1130"/>
      <c r="F883" s="1131"/>
      <c r="G883" s="1130"/>
      <c r="H883" s="1130"/>
      <c r="I883" s="1130"/>
      <c r="J883" s="1132"/>
      <c r="K883" s="1132"/>
      <c r="L883" s="1130"/>
      <c r="N883" s="1133">
        <f t="shared" si="26"/>
        <v>0</v>
      </c>
      <c r="O883" s="1134">
        <f t="shared" si="27"/>
        <v>0</v>
      </c>
      <c r="P883" s="1134">
        <f>O883/'1.5 Universal Data'!$F$35</f>
        <v>0</v>
      </c>
      <c r="R883" s="163"/>
      <c r="S883" s="163"/>
      <c r="T883" s="163"/>
      <c r="U883" s="163"/>
      <c r="V883" s="163"/>
      <c r="W883" s="163"/>
      <c r="X883" s="163"/>
      <c r="Y883" s="163"/>
      <c r="Z883" s="163"/>
      <c r="AA883" s="163"/>
      <c r="AB883" s="163"/>
      <c r="AC883" s="163"/>
      <c r="AD883" s="163"/>
      <c r="AE883" s="163"/>
    </row>
    <row r="884" spans="2:31">
      <c r="B884" s="1129">
        <f t="shared" si="25"/>
        <v>-1</v>
      </c>
      <c r="D884" s="1130"/>
      <c r="E884" s="1130"/>
      <c r="F884" s="1131"/>
      <c r="G884" s="1130"/>
      <c r="H884" s="1130"/>
      <c r="I884" s="1130"/>
      <c r="J884" s="1132"/>
      <c r="K884" s="1132"/>
      <c r="L884" s="1130"/>
      <c r="N884" s="1133">
        <f t="shared" si="26"/>
        <v>0</v>
      </c>
      <c r="O884" s="1134">
        <f t="shared" si="27"/>
        <v>0</v>
      </c>
      <c r="P884" s="1134">
        <f>O884/'1.5 Universal Data'!$F$35</f>
        <v>0</v>
      </c>
      <c r="R884" s="163"/>
      <c r="S884" s="163"/>
      <c r="T884" s="163"/>
      <c r="U884" s="163"/>
      <c r="V884" s="163"/>
      <c r="W884" s="163"/>
      <c r="X884" s="163"/>
      <c r="Y884" s="163"/>
      <c r="Z884" s="163"/>
      <c r="AA884" s="163"/>
      <c r="AB884" s="163"/>
      <c r="AC884" s="163"/>
      <c r="AD884" s="163"/>
      <c r="AE884" s="163"/>
    </row>
    <row r="885" spans="2:31">
      <c r="B885" s="1129">
        <f t="shared" si="25"/>
        <v>-1</v>
      </c>
      <c r="D885" s="1130"/>
      <c r="E885" s="1130"/>
      <c r="F885" s="1131"/>
      <c r="G885" s="1130"/>
      <c r="H885" s="1130"/>
      <c r="I885" s="1130"/>
      <c r="J885" s="1132"/>
      <c r="K885" s="1132"/>
      <c r="L885" s="1130"/>
      <c r="N885" s="1133">
        <f t="shared" si="26"/>
        <v>0</v>
      </c>
      <c r="O885" s="1134">
        <f t="shared" si="27"/>
        <v>0</v>
      </c>
      <c r="P885" s="1134">
        <f>O885/'1.5 Universal Data'!$F$35</f>
        <v>0</v>
      </c>
      <c r="R885" s="163"/>
      <c r="S885" s="163"/>
      <c r="T885" s="163"/>
      <c r="U885" s="163"/>
      <c r="V885" s="163"/>
      <c r="W885" s="163"/>
      <c r="X885" s="163"/>
      <c r="Y885" s="163"/>
      <c r="Z885" s="163"/>
      <c r="AA885" s="163"/>
      <c r="AB885" s="163"/>
      <c r="AC885" s="163"/>
      <c r="AD885" s="163"/>
      <c r="AE885" s="163"/>
    </row>
    <row r="886" spans="2:31">
      <c r="B886" s="1129">
        <f t="shared" si="25"/>
        <v>-1</v>
      </c>
      <c r="D886" s="1130"/>
      <c r="E886" s="1130"/>
      <c r="F886" s="1131"/>
      <c r="G886" s="1130"/>
      <c r="H886" s="1130"/>
      <c r="I886" s="1130"/>
      <c r="J886" s="1132"/>
      <c r="K886" s="1132"/>
      <c r="L886" s="1130"/>
      <c r="N886" s="1133">
        <f t="shared" si="26"/>
        <v>0</v>
      </c>
      <c r="O886" s="1134">
        <f t="shared" si="27"/>
        <v>0</v>
      </c>
      <c r="P886" s="1134">
        <f>O886/'1.5 Universal Data'!$F$35</f>
        <v>0</v>
      </c>
      <c r="R886" s="163"/>
      <c r="S886" s="163"/>
      <c r="T886" s="163"/>
      <c r="U886" s="163"/>
      <c r="V886" s="163"/>
      <c r="W886" s="163"/>
      <c r="X886" s="163"/>
      <c r="Y886" s="163"/>
      <c r="Z886" s="163"/>
      <c r="AA886" s="163"/>
      <c r="AB886" s="163"/>
      <c r="AC886" s="163"/>
      <c r="AD886" s="163"/>
      <c r="AE886" s="163"/>
    </row>
    <row r="887" spans="2:31">
      <c r="B887" s="1129">
        <f t="shared" si="25"/>
        <v>-1</v>
      </c>
      <c r="D887" s="1130"/>
      <c r="E887" s="1130"/>
      <c r="F887" s="1131"/>
      <c r="G887" s="1130"/>
      <c r="H887" s="1130"/>
      <c r="I887" s="1130"/>
      <c r="J887" s="1132"/>
      <c r="K887" s="1132"/>
      <c r="L887" s="1130"/>
      <c r="N887" s="1133">
        <f t="shared" si="26"/>
        <v>0</v>
      </c>
      <c r="O887" s="1134">
        <f t="shared" si="27"/>
        <v>0</v>
      </c>
      <c r="P887" s="1134">
        <f>O887/'1.5 Universal Data'!$F$35</f>
        <v>0</v>
      </c>
      <c r="R887" s="163"/>
      <c r="S887" s="163"/>
      <c r="T887" s="163"/>
      <c r="U887" s="163"/>
      <c r="V887" s="163"/>
      <c r="W887" s="163"/>
      <c r="X887" s="163"/>
      <c r="Y887" s="163"/>
      <c r="Z887" s="163"/>
      <c r="AA887" s="163"/>
      <c r="AB887" s="163"/>
      <c r="AC887" s="163"/>
      <c r="AD887" s="163"/>
      <c r="AE887" s="163"/>
    </row>
    <row r="888" spans="2:31">
      <c r="B888" s="1129">
        <f t="shared" si="25"/>
        <v>-1</v>
      </c>
      <c r="D888" s="1130"/>
      <c r="E888" s="1130"/>
      <c r="F888" s="1131"/>
      <c r="G888" s="1130"/>
      <c r="H888" s="1130"/>
      <c r="I888" s="1130"/>
      <c r="J888" s="1132"/>
      <c r="K888" s="1132"/>
      <c r="L888" s="1130"/>
      <c r="N888" s="1133">
        <f t="shared" si="26"/>
        <v>0</v>
      </c>
      <c r="O888" s="1134">
        <f t="shared" si="27"/>
        <v>0</v>
      </c>
      <c r="P888" s="1134">
        <f>O888/'1.5 Universal Data'!$F$35</f>
        <v>0</v>
      </c>
      <c r="R888" s="163"/>
      <c r="S888" s="163"/>
      <c r="T888" s="163"/>
      <c r="U888" s="163"/>
      <c r="V888" s="163"/>
      <c r="W888" s="163"/>
      <c r="X888" s="163"/>
      <c r="Y888" s="163"/>
      <c r="Z888" s="163"/>
      <c r="AA888" s="163"/>
      <c r="AB888" s="163"/>
      <c r="AC888" s="163"/>
      <c r="AD888" s="163"/>
      <c r="AE888" s="163"/>
    </row>
    <row r="889" spans="2:31">
      <c r="B889" s="1129">
        <f t="shared" si="25"/>
        <v>-1</v>
      </c>
      <c r="D889" s="1130"/>
      <c r="E889" s="1130"/>
      <c r="F889" s="1131"/>
      <c r="G889" s="1130"/>
      <c r="H889" s="1130"/>
      <c r="I889" s="1130"/>
      <c r="J889" s="1132"/>
      <c r="K889" s="1132"/>
      <c r="L889" s="1130"/>
      <c r="N889" s="1133">
        <f t="shared" si="26"/>
        <v>0</v>
      </c>
      <c r="O889" s="1134">
        <f t="shared" si="27"/>
        <v>0</v>
      </c>
      <c r="P889" s="1134">
        <f>O889/'1.5 Universal Data'!$F$35</f>
        <v>0</v>
      </c>
      <c r="R889" s="163"/>
      <c r="S889" s="163"/>
      <c r="T889" s="163"/>
      <c r="U889" s="163"/>
      <c r="V889" s="163"/>
      <c r="W889" s="163"/>
      <c r="X889" s="163"/>
      <c r="Y889" s="163"/>
      <c r="Z889" s="163"/>
      <c r="AA889" s="163"/>
      <c r="AB889" s="163"/>
      <c r="AC889" s="163"/>
      <c r="AD889" s="163"/>
      <c r="AE889" s="163"/>
    </row>
    <row r="890" spans="2:31">
      <c r="B890" s="1129">
        <f t="shared" si="25"/>
        <v>-1</v>
      </c>
      <c r="D890" s="1130"/>
      <c r="E890" s="1130"/>
      <c r="F890" s="1131"/>
      <c r="G890" s="1130"/>
      <c r="H890" s="1130"/>
      <c r="I890" s="1130"/>
      <c r="J890" s="1132"/>
      <c r="K890" s="1132"/>
      <c r="L890" s="1130"/>
      <c r="N890" s="1133">
        <f t="shared" si="26"/>
        <v>0</v>
      </c>
      <c r="O890" s="1134">
        <f t="shared" si="27"/>
        <v>0</v>
      </c>
      <c r="P890" s="1134">
        <f>O890/'1.5 Universal Data'!$F$35</f>
        <v>0</v>
      </c>
      <c r="R890" s="163"/>
      <c r="S890" s="163"/>
      <c r="T890" s="163"/>
      <c r="U890" s="163"/>
      <c r="V890" s="163"/>
      <c r="W890" s="163"/>
      <c r="X890" s="163"/>
      <c r="Y890" s="163"/>
      <c r="Z890" s="163"/>
      <c r="AA890" s="163"/>
      <c r="AB890" s="163"/>
      <c r="AC890" s="163"/>
      <c r="AD890" s="163"/>
      <c r="AE890" s="163"/>
    </row>
    <row r="891" spans="2:31">
      <c r="B891" s="1129">
        <f t="shared" si="25"/>
        <v>-1</v>
      </c>
      <c r="D891" s="1130"/>
      <c r="E891" s="1130"/>
      <c r="F891" s="1131"/>
      <c r="G891" s="1130"/>
      <c r="H891" s="1130"/>
      <c r="I891" s="1130"/>
      <c r="J891" s="1132"/>
      <c r="K891" s="1132"/>
      <c r="L891" s="1130"/>
      <c r="N891" s="1133">
        <f t="shared" si="26"/>
        <v>0</v>
      </c>
      <c r="O891" s="1134">
        <f t="shared" si="27"/>
        <v>0</v>
      </c>
      <c r="P891" s="1134">
        <f>O891/'1.5 Universal Data'!$F$35</f>
        <v>0</v>
      </c>
      <c r="R891" s="163"/>
      <c r="S891" s="163"/>
      <c r="T891" s="163"/>
      <c r="U891" s="163"/>
      <c r="V891" s="163"/>
      <c r="W891" s="163"/>
      <c r="X891" s="163"/>
      <c r="Y891" s="163"/>
      <c r="Z891" s="163"/>
      <c r="AA891" s="163"/>
      <c r="AB891" s="163"/>
      <c r="AC891" s="163"/>
      <c r="AD891" s="163"/>
      <c r="AE891" s="163"/>
    </row>
    <row r="892" spans="2:31">
      <c r="B892" s="1129">
        <f t="shared" si="25"/>
        <v>-1</v>
      </c>
      <c r="D892" s="1130"/>
      <c r="E892" s="1130"/>
      <c r="F892" s="1131"/>
      <c r="G892" s="1130"/>
      <c r="H892" s="1130"/>
      <c r="I892" s="1130"/>
      <c r="J892" s="1132"/>
      <c r="K892" s="1132"/>
      <c r="L892" s="1130"/>
      <c r="N892" s="1133">
        <f t="shared" si="26"/>
        <v>0</v>
      </c>
      <c r="O892" s="1134">
        <f t="shared" si="27"/>
        <v>0</v>
      </c>
      <c r="P892" s="1134">
        <f>O892/'1.5 Universal Data'!$F$35</f>
        <v>0</v>
      </c>
      <c r="R892" s="163"/>
      <c r="S892" s="163"/>
      <c r="T892" s="163"/>
      <c r="U892" s="163"/>
      <c r="V892" s="163"/>
      <c r="W892" s="163"/>
      <c r="X892" s="163"/>
      <c r="Y892" s="163"/>
      <c r="Z892" s="163"/>
      <c r="AA892" s="163"/>
      <c r="AB892" s="163"/>
      <c r="AC892" s="163"/>
      <c r="AD892" s="163"/>
      <c r="AE892" s="163"/>
    </row>
    <row r="893" spans="2:31">
      <c r="B893" s="1129">
        <f t="shared" si="25"/>
        <v>-1</v>
      </c>
      <c r="D893" s="1130"/>
      <c r="E893" s="1130"/>
      <c r="F893" s="1131"/>
      <c r="G893" s="1130"/>
      <c r="H893" s="1130"/>
      <c r="I893" s="1130"/>
      <c r="J893" s="1132"/>
      <c r="K893" s="1132"/>
      <c r="L893" s="1130"/>
      <c r="N893" s="1133">
        <f t="shared" si="26"/>
        <v>0</v>
      </c>
      <c r="O893" s="1134">
        <f t="shared" si="27"/>
        <v>0</v>
      </c>
      <c r="P893" s="1134">
        <f>O893/'1.5 Universal Data'!$F$35</f>
        <v>0</v>
      </c>
      <c r="R893" s="163"/>
      <c r="S893" s="163"/>
      <c r="T893" s="163"/>
      <c r="U893" s="163"/>
      <c r="V893" s="163"/>
      <c r="W893" s="163"/>
      <c r="X893" s="163"/>
      <c r="Y893" s="163"/>
      <c r="Z893" s="163"/>
      <c r="AA893" s="163"/>
      <c r="AB893" s="163"/>
      <c r="AC893" s="163"/>
      <c r="AD893" s="163"/>
      <c r="AE893" s="163"/>
    </row>
    <row r="894" spans="2:31">
      <c r="B894" s="1129">
        <f t="shared" si="25"/>
        <v>-1</v>
      </c>
      <c r="D894" s="1130"/>
      <c r="E894" s="1130"/>
      <c r="F894" s="1131"/>
      <c r="G894" s="1130"/>
      <c r="H894" s="1130"/>
      <c r="I894" s="1130"/>
      <c r="J894" s="1132"/>
      <c r="K894" s="1132"/>
      <c r="L894" s="1130"/>
      <c r="N894" s="1133">
        <f t="shared" si="26"/>
        <v>0</v>
      </c>
      <c r="O894" s="1134">
        <f t="shared" si="27"/>
        <v>0</v>
      </c>
      <c r="P894" s="1134">
        <f>O894/'1.5 Universal Data'!$F$35</f>
        <v>0</v>
      </c>
      <c r="R894" s="163"/>
      <c r="S894" s="163"/>
      <c r="T894" s="163"/>
      <c r="U894" s="163"/>
      <c r="V894" s="163"/>
      <c r="W894" s="163"/>
      <c r="X894" s="163"/>
      <c r="Y894" s="163"/>
      <c r="Z894" s="163"/>
      <c r="AA894" s="163"/>
      <c r="AB894" s="163"/>
      <c r="AC894" s="163"/>
      <c r="AD894" s="163"/>
      <c r="AE894" s="163"/>
    </row>
    <row r="895" spans="2:31">
      <c r="B895" s="1129">
        <f t="shared" si="25"/>
        <v>-1</v>
      </c>
      <c r="D895" s="1130"/>
      <c r="E895" s="1130"/>
      <c r="F895" s="1131"/>
      <c r="G895" s="1130"/>
      <c r="H895" s="1130"/>
      <c r="I895" s="1130"/>
      <c r="J895" s="1132"/>
      <c r="K895" s="1132"/>
      <c r="L895" s="1130"/>
      <c r="N895" s="1133">
        <f t="shared" si="26"/>
        <v>0</v>
      </c>
      <c r="O895" s="1134">
        <f t="shared" si="27"/>
        <v>0</v>
      </c>
      <c r="P895" s="1134">
        <f>O895/'1.5 Universal Data'!$F$35</f>
        <v>0</v>
      </c>
      <c r="R895" s="163"/>
      <c r="S895" s="163"/>
      <c r="T895" s="163"/>
      <c r="U895" s="163"/>
      <c r="V895" s="163"/>
      <c r="W895" s="163"/>
      <c r="X895" s="163"/>
      <c r="Y895" s="163"/>
      <c r="Z895" s="163"/>
      <c r="AA895" s="163"/>
      <c r="AB895" s="163"/>
      <c r="AC895" s="163"/>
      <c r="AD895" s="163"/>
      <c r="AE895" s="163"/>
    </row>
    <row r="896" spans="2:31">
      <c r="B896" s="1129">
        <f t="shared" si="25"/>
        <v>-1</v>
      </c>
      <c r="D896" s="1130"/>
      <c r="E896" s="1130"/>
      <c r="F896" s="1131"/>
      <c r="G896" s="1130"/>
      <c r="H896" s="1130"/>
      <c r="I896" s="1130"/>
      <c r="J896" s="1132"/>
      <c r="K896" s="1132"/>
      <c r="L896" s="1130"/>
      <c r="N896" s="1133">
        <f t="shared" si="26"/>
        <v>0</v>
      </c>
      <c r="O896" s="1134">
        <f t="shared" si="27"/>
        <v>0</v>
      </c>
      <c r="P896" s="1134">
        <f>O896/'1.5 Universal Data'!$F$35</f>
        <v>0</v>
      </c>
      <c r="R896" s="163"/>
      <c r="S896" s="163"/>
      <c r="T896" s="163"/>
      <c r="U896" s="163"/>
      <c r="V896" s="163"/>
      <c r="W896" s="163"/>
      <c r="X896" s="163"/>
      <c r="Y896" s="163"/>
      <c r="Z896" s="163"/>
      <c r="AA896" s="163"/>
      <c r="AB896" s="163"/>
      <c r="AC896" s="163"/>
      <c r="AD896" s="163"/>
      <c r="AE896" s="163"/>
    </row>
    <row r="897" spans="2:31">
      <c r="B897" s="1129">
        <f t="shared" si="25"/>
        <v>-1</v>
      </c>
      <c r="D897" s="1130"/>
      <c r="E897" s="1130"/>
      <c r="F897" s="1131"/>
      <c r="G897" s="1130"/>
      <c r="H897" s="1130"/>
      <c r="I897" s="1130"/>
      <c r="J897" s="1132"/>
      <c r="K897" s="1132"/>
      <c r="L897" s="1130"/>
      <c r="N897" s="1133">
        <f t="shared" si="26"/>
        <v>0</v>
      </c>
      <c r="O897" s="1134">
        <f t="shared" si="27"/>
        <v>0</v>
      </c>
      <c r="P897" s="1134">
        <f>O897/'1.5 Universal Data'!$F$35</f>
        <v>0</v>
      </c>
      <c r="R897" s="163"/>
      <c r="S897" s="163"/>
      <c r="T897" s="163"/>
      <c r="U897" s="163"/>
      <c r="V897" s="163"/>
      <c r="W897" s="163"/>
      <c r="X897" s="163"/>
      <c r="Y897" s="163"/>
      <c r="Z897" s="163"/>
      <c r="AA897" s="163"/>
      <c r="AB897" s="163"/>
      <c r="AC897" s="163"/>
      <c r="AD897" s="163"/>
      <c r="AE897" s="163"/>
    </row>
    <row r="898" spans="2:31">
      <c r="B898" s="1129">
        <f t="shared" si="25"/>
        <v>-1</v>
      </c>
      <c r="D898" s="1130"/>
      <c r="E898" s="1130"/>
      <c r="F898" s="1131"/>
      <c r="G898" s="1130"/>
      <c r="H898" s="1130"/>
      <c r="I898" s="1130"/>
      <c r="J898" s="1132"/>
      <c r="K898" s="1132"/>
      <c r="L898" s="1130"/>
      <c r="N898" s="1133">
        <f t="shared" si="26"/>
        <v>0</v>
      </c>
      <c r="O898" s="1134">
        <f t="shared" si="27"/>
        <v>0</v>
      </c>
      <c r="P898" s="1134">
        <f>O898/'1.5 Universal Data'!$F$35</f>
        <v>0</v>
      </c>
      <c r="R898" s="163"/>
      <c r="S898" s="163"/>
      <c r="T898" s="163"/>
      <c r="U898" s="163"/>
      <c r="V898" s="163"/>
      <c r="W898" s="163"/>
      <c r="X898" s="163"/>
      <c r="Y898" s="163"/>
      <c r="Z898" s="163"/>
      <c r="AA898" s="163"/>
      <c r="AB898" s="163"/>
      <c r="AC898" s="163"/>
      <c r="AD898" s="163"/>
      <c r="AE898" s="163"/>
    </row>
    <row r="899" spans="2:31">
      <c r="B899" s="1129">
        <f t="shared" si="25"/>
        <v>-1</v>
      </c>
      <c r="D899" s="1130"/>
      <c r="E899" s="1130"/>
      <c r="F899" s="1131"/>
      <c r="G899" s="1130"/>
      <c r="H899" s="1130"/>
      <c r="I899" s="1130"/>
      <c r="J899" s="1132"/>
      <c r="K899" s="1132"/>
      <c r="L899" s="1130"/>
      <c r="N899" s="1133">
        <f t="shared" si="26"/>
        <v>0</v>
      </c>
      <c r="O899" s="1134">
        <f t="shared" si="27"/>
        <v>0</v>
      </c>
      <c r="P899" s="1134">
        <f>O899/'1.5 Universal Data'!$F$35</f>
        <v>0</v>
      </c>
      <c r="R899" s="163"/>
      <c r="S899" s="163"/>
      <c r="T899" s="163"/>
      <c r="U899" s="163"/>
      <c r="V899" s="163"/>
      <c r="W899" s="163"/>
      <c r="X899" s="163"/>
      <c r="Y899" s="163"/>
      <c r="Z899" s="163"/>
      <c r="AA899" s="163"/>
      <c r="AB899" s="163"/>
      <c r="AC899" s="163"/>
      <c r="AD899" s="163"/>
      <c r="AE899" s="163"/>
    </row>
    <row r="900" spans="2:31">
      <c r="B900" s="1129">
        <f t="shared" si="25"/>
        <v>-1</v>
      </c>
      <c r="D900" s="1130"/>
      <c r="E900" s="1130"/>
      <c r="F900" s="1131"/>
      <c r="G900" s="1130"/>
      <c r="H900" s="1130"/>
      <c r="I900" s="1130"/>
      <c r="J900" s="1132"/>
      <c r="K900" s="1132"/>
      <c r="L900" s="1130"/>
      <c r="N900" s="1133">
        <f t="shared" si="26"/>
        <v>0</v>
      </c>
      <c r="O900" s="1134">
        <f t="shared" si="27"/>
        <v>0</v>
      </c>
      <c r="P900" s="1134">
        <f>O900/'1.5 Universal Data'!$F$35</f>
        <v>0</v>
      </c>
      <c r="R900" s="163"/>
      <c r="S900" s="163"/>
      <c r="T900" s="163"/>
      <c r="U900" s="163"/>
      <c r="V900" s="163"/>
      <c r="W900" s="163"/>
      <c r="X900" s="163"/>
      <c r="Y900" s="163"/>
      <c r="Z900" s="163"/>
      <c r="AA900" s="163"/>
      <c r="AB900" s="163"/>
      <c r="AC900" s="163"/>
      <c r="AD900" s="163"/>
      <c r="AE900" s="163"/>
    </row>
    <row r="901" spans="2:31">
      <c r="B901" s="1129">
        <f t="shared" si="25"/>
        <v>-1</v>
      </c>
      <c r="D901" s="1130"/>
      <c r="E901" s="1130"/>
      <c r="F901" s="1131"/>
      <c r="G901" s="1130"/>
      <c r="H901" s="1130"/>
      <c r="I901" s="1130"/>
      <c r="J901" s="1132"/>
      <c r="K901" s="1132"/>
      <c r="L901" s="1130"/>
      <c r="N901" s="1133">
        <f t="shared" si="26"/>
        <v>0</v>
      </c>
      <c r="O901" s="1134">
        <f t="shared" si="27"/>
        <v>0</v>
      </c>
      <c r="P901" s="1134">
        <f>O901/'1.5 Universal Data'!$F$35</f>
        <v>0</v>
      </c>
      <c r="R901" s="163"/>
      <c r="S901" s="163"/>
      <c r="T901" s="163"/>
      <c r="U901" s="163"/>
      <c r="V901" s="163"/>
      <c r="W901" s="163"/>
      <c r="X901" s="163"/>
      <c r="Y901" s="163"/>
      <c r="Z901" s="163"/>
      <c r="AA901" s="163"/>
      <c r="AB901" s="163"/>
      <c r="AC901" s="163"/>
      <c r="AD901" s="163"/>
      <c r="AE901" s="163"/>
    </row>
    <row r="902" spans="2:31">
      <c r="B902" s="1129">
        <f t="shared" si="25"/>
        <v>-1</v>
      </c>
      <c r="D902" s="1130"/>
      <c r="E902" s="1130"/>
      <c r="F902" s="1131"/>
      <c r="G902" s="1130"/>
      <c r="H902" s="1130"/>
      <c r="I902" s="1130"/>
      <c r="J902" s="1132"/>
      <c r="K902" s="1132"/>
      <c r="L902" s="1130"/>
      <c r="N902" s="1133">
        <f t="shared" si="26"/>
        <v>0</v>
      </c>
      <c r="O902" s="1134">
        <f t="shared" si="27"/>
        <v>0</v>
      </c>
      <c r="P902" s="1134">
        <f>O902/'1.5 Universal Data'!$F$35</f>
        <v>0</v>
      </c>
      <c r="R902" s="163"/>
      <c r="S902" s="163"/>
      <c r="T902" s="163"/>
      <c r="U902" s="163"/>
      <c r="V902" s="163"/>
      <c r="W902" s="163"/>
      <c r="X902" s="163"/>
      <c r="Y902" s="163"/>
      <c r="Z902" s="163"/>
      <c r="AA902" s="163"/>
      <c r="AB902" s="163"/>
      <c r="AC902" s="163"/>
      <c r="AD902" s="163"/>
      <c r="AE902" s="163"/>
    </row>
    <row r="903" spans="2:31">
      <c r="B903" s="1129">
        <f t="shared" si="25"/>
        <v>-1</v>
      </c>
      <c r="D903" s="1130"/>
      <c r="E903" s="1130"/>
      <c r="F903" s="1131"/>
      <c r="G903" s="1130"/>
      <c r="H903" s="1130"/>
      <c r="I903" s="1130"/>
      <c r="J903" s="1132"/>
      <c r="K903" s="1132"/>
      <c r="L903" s="1130"/>
      <c r="N903" s="1133">
        <f t="shared" si="26"/>
        <v>0</v>
      </c>
      <c r="O903" s="1134">
        <f t="shared" si="27"/>
        <v>0</v>
      </c>
      <c r="P903" s="1134">
        <f>O903/'1.5 Universal Data'!$F$35</f>
        <v>0</v>
      </c>
      <c r="R903" s="163"/>
      <c r="S903" s="163"/>
      <c r="T903" s="163"/>
      <c r="U903" s="163"/>
      <c r="V903" s="163"/>
      <c r="W903" s="163"/>
      <c r="X903" s="163"/>
      <c r="Y903" s="163"/>
      <c r="Z903" s="163"/>
      <c r="AA903" s="163"/>
      <c r="AB903" s="163"/>
      <c r="AC903" s="163"/>
      <c r="AD903" s="163"/>
      <c r="AE903" s="163"/>
    </row>
    <row r="904" spans="2:31">
      <c r="B904" s="1129">
        <f t="shared" si="25"/>
        <v>-1</v>
      </c>
      <c r="D904" s="1130"/>
      <c r="E904" s="1130"/>
      <c r="F904" s="1131"/>
      <c r="G904" s="1130"/>
      <c r="H904" s="1130"/>
      <c r="I904" s="1130"/>
      <c r="J904" s="1132"/>
      <c r="K904" s="1132"/>
      <c r="L904" s="1130"/>
      <c r="N904" s="1133">
        <f t="shared" si="26"/>
        <v>0</v>
      </c>
      <c r="O904" s="1134">
        <f t="shared" si="27"/>
        <v>0</v>
      </c>
      <c r="P904" s="1134">
        <f>O904/'1.5 Universal Data'!$F$35</f>
        <v>0</v>
      </c>
      <c r="R904" s="163"/>
      <c r="S904" s="163"/>
      <c r="T904" s="163"/>
      <c r="U904" s="163"/>
      <c r="V904" s="163"/>
      <c r="W904" s="163"/>
      <c r="X904" s="163"/>
      <c r="Y904" s="163"/>
      <c r="Z904" s="163"/>
      <c r="AA904" s="163"/>
      <c r="AB904" s="163"/>
      <c r="AC904" s="163"/>
      <c r="AD904" s="163"/>
      <c r="AE904" s="163"/>
    </row>
    <row r="905" spans="2:31">
      <c r="B905" s="1129">
        <f t="shared" si="25"/>
        <v>-1</v>
      </c>
      <c r="D905" s="1130"/>
      <c r="E905" s="1130"/>
      <c r="F905" s="1131"/>
      <c r="G905" s="1130"/>
      <c r="H905" s="1130"/>
      <c r="I905" s="1130"/>
      <c r="J905" s="1132"/>
      <c r="K905" s="1132"/>
      <c r="L905" s="1130"/>
      <c r="N905" s="1133">
        <f t="shared" si="26"/>
        <v>0</v>
      </c>
      <c r="O905" s="1134">
        <f t="shared" si="27"/>
        <v>0</v>
      </c>
      <c r="P905" s="1134">
        <f>O905/'1.5 Universal Data'!$F$35</f>
        <v>0</v>
      </c>
      <c r="R905" s="163"/>
      <c r="S905" s="163"/>
      <c r="T905" s="163"/>
      <c r="U905" s="163"/>
      <c r="V905" s="163"/>
      <c r="W905" s="163"/>
      <c r="X905" s="163"/>
      <c r="Y905" s="163"/>
      <c r="Z905" s="163"/>
      <c r="AA905" s="163"/>
      <c r="AB905" s="163"/>
      <c r="AC905" s="163"/>
      <c r="AD905" s="163"/>
      <c r="AE905" s="163"/>
    </row>
    <row r="906" spans="2:31">
      <c r="B906" s="1129">
        <f t="shared" si="25"/>
        <v>-1</v>
      </c>
      <c r="D906" s="1130"/>
      <c r="E906" s="1130"/>
      <c r="F906" s="1131"/>
      <c r="G906" s="1130"/>
      <c r="H906" s="1130"/>
      <c r="I906" s="1130"/>
      <c r="J906" s="1132"/>
      <c r="K906" s="1132"/>
      <c r="L906" s="1130"/>
      <c r="N906" s="1133">
        <f t="shared" si="26"/>
        <v>0</v>
      </c>
      <c r="O906" s="1134">
        <f t="shared" si="27"/>
        <v>0</v>
      </c>
      <c r="P906" s="1134">
        <f>O906/'1.5 Universal Data'!$F$35</f>
        <v>0</v>
      </c>
      <c r="R906" s="163"/>
      <c r="S906" s="163"/>
      <c r="T906" s="163"/>
      <c r="U906" s="163"/>
      <c r="V906" s="163"/>
      <c r="W906" s="163"/>
      <c r="X906" s="163"/>
      <c r="Y906" s="163"/>
      <c r="Z906" s="163"/>
      <c r="AA906" s="163"/>
      <c r="AB906" s="163"/>
      <c r="AC906" s="163"/>
      <c r="AD906" s="163"/>
      <c r="AE906" s="163"/>
    </row>
    <row r="907" spans="2:31">
      <c r="B907" s="1129">
        <f t="shared" si="25"/>
        <v>-1</v>
      </c>
      <c r="D907" s="1130"/>
      <c r="E907" s="1130"/>
      <c r="F907" s="1131"/>
      <c r="G907" s="1130"/>
      <c r="H907" s="1130"/>
      <c r="I907" s="1130"/>
      <c r="J907" s="1132"/>
      <c r="K907" s="1132"/>
      <c r="L907" s="1130"/>
      <c r="N907" s="1133">
        <f t="shared" si="26"/>
        <v>0</v>
      </c>
      <c r="O907" s="1134">
        <f t="shared" si="27"/>
        <v>0</v>
      </c>
      <c r="P907" s="1134">
        <f>O907/'1.5 Universal Data'!$F$35</f>
        <v>0</v>
      </c>
      <c r="R907" s="163"/>
      <c r="S907" s="163"/>
      <c r="T907" s="163"/>
      <c r="U907" s="163"/>
      <c r="V907" s="163"/>
      <c r="W907" s="163"/>
      <c r="X907" s="163"/>
      <c r="Y907" s="163"/>
      <c r="Z907" s="163"/>
      <c r="AA907" s="163"/>
      <c r="AB907" s="163"/>
      <c r="AC907" s="163"/>
      <c r="AD907" s="163"/>
      <c r="AE907" s="163"/>
    </row>
    <row r="908" spans="2:31">
      <c r="B908" s="1129">
        <f t="shared" si="25"/>
        <v>-1</v>
      </c>
      <c r="D908" s="1130"/>
      <c r="E908" s="1130"/>
      <c r="F908" s="1131"/>
      <c r="G908" s="1130"/>
      <c r="H908" s="1130"/>
      <c r="I908" s="1130"/>
      <c r="J908" s="1132"/>
      <c r="K908" s="1132"/>
      <c r="L908" s="1130"/>
      <c r="N908" s="1133">
        <f t="shared" si="26"/>
        <v>0</v>
      </c>
      <c r="O908" s="1134">
        <f t="shared" si="27"/>
        <v>0</v>
      </c>
      <c r="P908" s="1134">
        <f>O908/'1.5 Universal Data'!$F$35</f>
        <v>0</v>
      </c>
      <c r="R908" s="163"/>
      <c r="S908" s="163"/>
      <c r="T908" s="163"/>
      <c r="U908" s="163"/>
      <c r="V908" s="163"/>
      <c r="W908" s="163"/>
      <c r="X908" s="163"/>
      <c r="Y908" s="163"/>
      <c r="Z908" s="163"/>
      <c r="AA908" s="163"/>
      <c r="AB908" s="163"/>
      <c r="AC908" s="163"/>
      <c r="AD908" s="163"/>
      <c r="AE908" s="163"/>
    </row>
    <row r="909" spans="2:31">
      <c r="B909" s="1129">
        <f t="shared" si="25"/>
        <v>-1</v>
      </c>
      <c r="D909" s="1130"/>
      <c r="E909" s="1130"/>
      <c r="F909" s="1131"/>
      <c r="G909" s="1130"/>
      <c r="H909" s="1130"/>
      <c r="I909" s="1130"/>
      <c r="J909" s="1132"/>
      <c r="K909" s="1132"/>
      <c r="L909" s="1130"/>
      <c r="N909" s="1133">
        <f t="shared" si="26"/>
        <v>0</v>
      </c>
      <c r="O909" s="1134">
        <f t="shared" si="27"/>
        <v>0</v>
      </c>
      <c r="P909" s="1134">
        <f>O909/'1.5 Universal Data'!$F$35</f>
        <v>0</v>
      </c>
      <c r="R909" s="163"/>
      <c r="S909" s="163"/>
      <c r="T909" s="163"/>
      <c r="U909" s="163"/>
      <c r="V909" s="163"/>
      <c r="W909" s="163"/>
      <c r="X909" s="163"/>
      <c r="Y909" s="163"/>
      <c r="Z909" s="163"/>
      <c r="AA909" s="163"/>
      <c r="AB909" s="163"/>
      <c r="AC909" s="163"/>
      <c r="AD909" s="163"/>
      <c r="AE909" s="163"/>
    </row>
    <row r="910" spans="2:31">
      <c r="B910" s="1129">
        <f t="shared" si="25"/>
        <v>-1</v>
      </c>
      <c r="D910" s="1130"/>
      <c r="E910" s="1130"/>
      <c r="F910" s="1131"/>
      <c r="G910" s="1130"/>
      <c r="H910" s="1130"/>
      <c r="I910" s="1130"/>
      <c r="J910" s="1132"/>
      <c r="K910" s="1132"/>
      <c r="L910" s="1130"/>
      <c r="N910" s="1133">
        <f t="shared" si="26"/>
        <v>0</v>
      </c>
      <c r="O910" s="1134">
        <f t="shared" si="27"/>
        <v>0</v>
      </c>
      <c r="P910" s="1134">
        <f>O910/'1.5 Universal Data'!$F$35</f>
        <v>0</v>
      </c>
      <c r="R910" s="163"/>
      <c r="S910" s="163"/>
      <c r="T910" s="163"/>
      <c r="U910" s="163"/>
      <c r="V910" s="163"/>
      <c r="W910" s="163"/>
      <c r="X910" s="163"/>
      <c r="Y910" s="163"/>
      <c r="Z910" s="163"/>
      <c r="AA910" s="163"/>
      <c r="AB910" s="163"/>
      <c r="AC910" s="163"/>
      <c r="AD910" s="163"/>
      <c r="AE910" s="163"/>
    </row>
    <row r="911" spans="2:31">
      <c r="B911" s="1129">
        <f t="shared" si="25"/>
        <v>-1</v>
      </c>
      <c r="D911" s="1130"/>
      <c r="E911" s="1130"/>
      <c r="F911" s="1131"/>
      <c r="G911" s="1130"/>
      <c r="H911" s="1130"/>
      <c r="I911" s="1130"/>
      <c r="J911" s="1132"/>
      <c r="K911" s="1132"/>
      <c r="L911" s="1130"/>
      <c r="N911" s="1133">
        <f t="shared" si="26"/>
        <v>0</v>
      </c>
      <c r="O911" s="1134">
        <f t="shared" si="27"/>
        <v>0</v>
      </c>
      <c r="P911" s="1134">
        <f>O911/'1.5 Universal Data'!$F$35</f>
        <v>0</v>
      </c>
      <c r="R911" s="163"/>
      <c r="S911" s="163"/>
      <c r="T911" s="163"/>
      <c r="U911" s="163"/>
      <c r="V911" s="163"/>
      <c r="W911" s="163"/>
      <c r="X911" s="163"/>
      <c r="Y911" s="163"/>
      <c r="Z911" s="163"/>
      <c r="AA911" s="163"/>
      <c r="AB911" s="163"/>
      <c r="AC911" s="163"/>
      <c r="AD911" s="163"/>
      <c r="AE911" s="163"/>
    </row>
    <row r="912" spans="2:31">
      <c r="B912" s="1129">
        <f t="shared" si="25"/>
        <v>-1</v>
      </c>
      <c r="D912" s="1130"/>
      <c r="E912" s="1130"/>
      <c r="F912" s="1131"/>
      <c r="G912" s="1130"/>
      <c r="H912" s="1130"/>
      <c r="I912" s="1130"/>
      <c r="J912" s="1132"/>
      <c r="K912" s="1132"/>
      <c r="L912" s="1130"/>
      <c r="N912" s="1133">
        <f t="shared" si="26"/>
        <v>0</v>
      </c>
      <c r="O912" s="1134">
        <f t="shared" si="27"/>
        <v>0</v>
      </c>
      <c r="P912" s="1134">
        <f>O912/'1.5 Universal Data'!$F$35</f>
        <v>0</v>
      </c>
      <c r="R912" s="163"/>
      <c r="S912" s="163"/>
      <c r="T912" s="163"/>
      <c r="U912" s="163"/>
      <c r="V912" s="163"/>
      <c r="W912" s="163"/>
      <c r="X912" s="163"/>
      <c r="Y912" s="163"/>
      <c r="Z912" s="163"/>
      <c r="AA912" s="163"/>
      <c r="AB912" s="163"/>
      <c r="AC912" s="163"/>
      <c r="AD912" s="163"/>
      <c r="AE912" s="163"/>
    </row>
    <row r="913" spans="2:31">
      <c r="B913" s="1129">
        <f t="shared" si="25"/>
        <v>-1</v>
      </c>
      <c r="D913" s="1130"/>
      <c r="E913" s="1130"/>
      <c r="F913" s="1131"/>
      <c r="G913" s="1130"/>
      <c r="H913" s="1130"/>
      <c r="I913" s="1130"/>
      <c r="J913" s="1132"/>
      <c r="K913" s="1132"/>
      <c r="L913" s="1130"/>
      <c r="N913" s="1133">
        <f t="shared" si="26"/>
        <v>0</v>
      </c>
      <c r="O913" s="1134">
        <f t="shared" si="27"/>
        <v>0</v>
      </c>
      <c r="P913" s="1134">
        <f>O913/'1.5 Universal Data'!$F$35</f>
        <v>0</v>
      </c>
      <c r="R913" s="163"/>
      <c r="S913" s="163"/>
      <c r="T913" s="163"/>
      <c r="U913" s="163"/>
      <c r="V913" s="163"/>
      <c r="W913" s="163"/>
      <c r="X913" s="163"/>
      <c r="Y913" s="163"/>
      <c r="Z913" s="163"/>
      <c r="AA913" s="163"/>
      <c r="AB913" s="163"/>
      <c r="AC913" s="163"/>
      <c r="AD913" s="163"/>
      <c r="AE913" s="163"/>
    </row>
    <row r="914" spans="2:31">
      <c r="B914" s="1129">
        <f t="shared" si="25"/>
        <v>-1</v>
      </c>
      <c r="D914" s="1130"/>
      <c r="E914" s="1130"/>
      <c r="F914" s="1131"/>
      <c r="G914" s="1130"/>
      <c r="H914" s="1130"/>
      <c r="I914" s="1130"/>
      <c r="J914" s="1132"/>
      <c r="K914" s="1132"/>
      <c r="L914" s="1130"/>
      <c r="N914" s="1133">
        <f t="shared" si="26"/>
        <v>0</v>
      </c>
      <c r="O914" s="1134">
        <f t="shared" si="27"/>
        <v>0</v>
      </c>
      <c r="P914" s="1134">
        <f>O914/'1.5 Universal Data'!$F$35</f>
        <v>0</v>
      </c>
      <c r="R914" s="163"/>
      <c r="S914" s="163"/>
      <c r="T914" s="163"/>
      <c r="U914" s="163"/>
      <c r="V914" s="163"/>
      <c r="W914" s="163"/>
      <c r="X914" s="163"/>
      <c r="Y914" s="163"/>
      <c r="Z914" s="163"/>
      <c r="AA914" s="163"/>
      <c r="AB914" s="163"/>
      <c r="AC914" s="163"/>
      <c r="AD914" s="163"/>
      <c r="AE914" s="163"/>
    </row>
    <row r="915" spans="2:31">
      <c r="B915" s="1129">
        <f t="shared" si="25"/>
        <v>-1</v>
      </c>
      <c r="D915" s="1130"/>
      <c r="E915" s="1130"/>
      <c r="F915" s="1131"/>
      <c r="G915" s="1130"/>
      <c r="H915" s="1130"/>
      <c r="I915" s="1130"/>
      <c r="J915" s="1132"/>
      <c r="K915" s="1132"/>
      <c r="L915" s="1130"/>
      <c r="N915" s="1133">
        <f t="shared" si="26"/>
        <v>0</v>
      </c>
      <c r="O915" s="1134">
        <f t="shared" si="27"/>
        <v>0</v>
      </c>
      <c r="P915" s="1134">
        <f>O915/'1.5 Universal Data'!$F$35</f>
        <v>0</v>
      </c>
      <c r="R915" s="163"/>
      <c r="S915" s="163"/>
      <c r="T915" s="163"/>
      <c r="U915" s="163"/>
      <c r="V915" s="163"/>
      <c r="W915" s="163"/>
      <c r="X915" s="163"/>
      <c r="Y915" s="163"/>
      <c r="Z915" s="163"/>
      <c r="AA915" s="163"/>
      <c r="AB915" s="163"/>
      <c r="AC915" s="163"/>
      <c r="AD915" s="163"/>
      <c r="AE915" s="163"/>
    </row>
    <row r="916" spans="2:31">
      <c r="B916" s="1129">
        <f t="shared" si="25"/>
        <v>-1</v>
      </c>
      <c r="D916" s="1130"/>
      <c r="E916" s="1130"/>
      <c r="F916" s="1131"/>
      <c r="G916" s="1130"/>
      <c r="H916" s="1130"/>
      <c r="I916" s="1130"/>
      <c r="J916" s="1132"/>
      <c r="K916" s="1132"/>
      <c r="L916" s="1130"/>
      <c r="N916" s="1133">
        <f t="shared" si="26"/>
        <v>0</v>
      </c>
      <c r="O916" s="1134">
        <f t="shared" si="27"/>
        <v>0</v>
      </c>
      <c r="P916" s="1134">
        <f>O916/'1.5 Universal Data'!$F$35</f>
        <v>0</v>
      </c>
      <c r="R916" s="163"/>
      <c r="S916" s="163"/>
      <c r="T916" s="163"/>
      <c r="U916" s="163"/>
      <c r="V916" s="163"/>
      <c r="W916" s="163"/>
      <c r="X916" s="163"/>
      <c r="Y916" s="163"/>
      <c r="Z916" s="163"/>
      <c r="AA916" s="163"/>
      <c r="AB916" s="163"/>
      <c r="AC916" s="163"/>
      <c r="AD916" s="163"/>
      <c r="AE916" s="163"/>
    </row>
    <row r="917" spans="2:31">
      <c r="B917" s="1129">
        <f t="shared" si="25"/>
        <v>-1</v>
      </c>
      <c r="D917" s="1130"/>
      <c r="E917" s="1130"/>
      <c r="F917" s="1131"/>
      <c r="G917" s="1130"/>
      <c r="H917" s="1130"/>
      <c r="I917" s="1130"/>
      <c r="J917" s="1132"/>
      <c r="K917" s="1132"/>
      <c r="L917" s="1130"/>
      <c r="N917" s="1133">
        <f t="shared" si="26"/>
        <v>0</v>
      </c>
      <c r="O917" s="1134">
        <f t="shared" si="27"/>
        <v>0</v>
      </c>
      <c r="P917" s="1134">
        <f>O917/'1.5 Universal Data'!$F$35</f>
        <v>0</v>
      </c>
      <c r="R917" s="163"/>
      <c r="S917" s="163"/>
      <c r="T917" s="163"/>
      <c r="U917" s="163"/>
      <c r="V917" s="163"/>
      <c r="W917" s="163"/>
      <c r="X917" s="163"/>
      <c r="Y917" s="163"/>
      <c r="Z917" s="163"/>
      <c r="AA917" s="163"/>
      <c r="AB917" s="163"/>
      <c r="AC917" s="163"/>
      <c r="AD917" s="163"/>
      <c r="AE917" s="163"/>
    </row>
    <row r="918" spans="2:31">
      <c r="B918" s="1129">
        <f t="shared" si="25"/>
        <v>-1</v>
      </c>
      <c r="D918" s="1130"/>
      <c r="E918" s="1130"/>
      <c r="F918" s="1131"/>
      <c r="G918" s="1130"/>
      <c r="H918" s="1130"/>
      <c r="I918" s="1130"/>
      <c r="J918" s="1132"/>
      <c r="K918" s="1132"/>
      <c r="L918" s="1130"/>
      <c r="N918" s="1133">
        <f t="shared" si="26"/>
        <v>0</v>
      </c>
      <c r="O918" s="1134">
        <f t="shared" si="27"/>
        <v>0</v>
      </c>
      <c r="P918" s="1134">
        <f>O918/'1.5 Universal Data'!$F$35</f>
        <v>0</v>
      </c>
      <c r="R918" s="163"/>
      <c r="S918" s="163"/>
      <c r="T918" s="163"/>
      <c r="U918" s="163"/>
      <c r="V918" s="163"/>
      <c r="W918" s="163"/>
      <c r="X918" s="163"/>
      <c r="Y918" s="163"/>
      <c r="Z918" s="163"/>
      <c r="AA918" s="163"/>
      <c r="AB918" s="163"/>
      <c r="AC918" s="163"/>
      <c r="AD918" s="163"/>
      <c r="AE918" s="163"/>
    </row>
    <row r="919" spans="2:31">
      <c r="B919" s="1129">
        <f t="shared" ref="B919:B982" si="28">IF(G919="buy",1,-1)</f>
        <v>-1</v>
      </c>
      <c r="D919" s="1130"/>
      <c r="E919" s="1130"/>
      <c r="F919" s="1131"/>
      <c r="G919" s="1130"/>
      <c r="H919" s="1130"/>
      <c r="I919" s="1130"/>
      <c r="J919" s="1132"/>
      <c r="K919" s="1132"/>
      <c r="L919" s="1130"/>
      <c r="N919" s="1133">
        <f t="shared" ref="N919:N982" si="29">+H919*((K919-J919)+1)*B919</f>
        <v>0</v>
      </c>
      <c r="O919" s="1134">
        <f t="shared" ref="O919:O982" si="30">N919*L919/100</f>
        <v>0</v>
      </c>
      <c r="P919" s="1134">
        <f>O919/'1.5 Universal Data'!$F$35</f>
        <v>0</v>
      </c>
      <c r="R919" s="163"/>
      <c r="S919" s="163"/>
      <c r="T919" s="163"/>
      <c r="U919" s="163"/>
      <c r="V919" s="163"/>
      <c r="W919" s="163"/>
      <c r="X919" s="163"/>
      <c r="Y919" s="163"/>
      <c r="Z919" s="163"/>
      <c r="AA919" s="163"/>
      <c r="AB919" s="163"/>
      <c r="AC919" s="163"/>
      <c r="AD919" s="163"/>
      <c r="AE919" s="163"/>
    </row>
    <row r="920" spans="2:31">
      <c r="B920" s="1129">
        <f t="shared" si="28"/>
        <v>-1</v>
      </c>
      <c r="D920" s="1130"/>
      <c r="E920" s="1130"/>
      <c r="F920" s="1131"/>
      <c r="G920" s="1130"/>
      <c r="H920" s="1130"/>
      <c r="I920" s="1130"/>
      <c r="J920" s="1132"/>
      <c r="K920" s="1132"/>
      <c r="L920" s="1130"/>
      <c r="N920" s="1133">
        <f t="shared" si="29"/>
        <v>0</v>
      </c>
      <c r="O920" s="1134">
        <f t="shared" si="30"/>
        <v>0</v>
      </c>
      <c r="P920" s="1134">
        <f>O920/'1.5 Universal Data'!$F$35</f>
        <v>0</v>
      </c>
      <c r="R920" s="163"/>
      <c r="S920" s="163"/>
      <c r="T920" s="163"/>
      <c r="U920" s="163"/>
      <c r="V920" s="163"/>
      <c r="W920" s="163"/>
      <c r="X920" s="163"/>
      <c r="Y920" s="163"/>
      <c r="Z920" s="163"/>
      <c r="AA920" s="163"/>
      <c r="AB920" s="163"/>
      <c r="AC920" s="163"/>
      <c r="AD920" s="163"/>
      <c r="AE920" s="163"/>
    </row>
    <row r="921" spans="2:31">
      <c r="B921" s="1129">
        <f t="shared" si="28"/>
        <v>-1</v>
      </c>
      <c r="D921" s="1130"/>
      <c r="E921" s="1130"/>
      <c r="F921" s="1131"/>
      <c r="G921" s="1130"/>
      <c r="H921" s="1130"/>
      <c r="I921" s="1130"/>
      <c r="J921" s="1132"/>
      <c r="K921" s="1132"/>
      <c r="L921" s="1130"/>
      <c r="N921" s="1133">
        <f t="shared" si="29"/>
        <v>0</v>
      </c>
      <c r="O921" s="1134">
        <f t="shared" si="30"/>
        <v>0</v>
      </c>
      <c r="P921" s="1134">
        <f>O921/'1.5 Universal Data'!$F$35</f>
        <v>0</v>
      </c>
      <c r="R921" s="163"/>
      <c r="S921" s="163"/>
      <c r="T921" s="163"/>
      <c r="U921" s="163"/>
      <c r="V921" s="163"/>
      <c r="W921" s="163"/>
      <c r="X921" s="163"/>
      <c r="Y921" s="163"/>
      <c r="Z921" s="163"/>
      <c r="AA921" s="163"/>
      <c r="AB921" s="163"/>
      <c r="AC921" s="163"/>
      <c r="AD921" s="163"/>
      <c r="AE921" s="163"/>
    </row>
    <row r="922" spans="2:31">
      <c r="B922" s="1129">
        <f t="shared" si="28"/>
        <v>-1</v>
      </c>
      <c r="D922" s="1130"/>
      <c r="E922" s="1130"/>
      <c r="F922" s="1131"/>
      <c r="G922" s="1130"/>
      <c r="H922" s="1130"/>
      <c r="I922" s="1130"/>
      <c r="J922" s="1132"/>
      <c r="K922" s="1132"/>
      <c r="L922" s="1130"/>
      <c r="N922" s="1133">
        <f t="shared" si="29"/>
        <v>0</v>
      </c>
      <c r="O922" s="1134">
        <f t="shared" si="30"/>
        <v>0</v>
      </c>
      <c r="P922" s="1134">
        <f>O922/'1.5 Universal Data'!$F$35</f>
        <v>0</v>
      </c>
      <c r="R922" s="163"/>
      <c r="S922" s="163"/>
      <c r="T922" s="163"/>
      <c r="U922" s="163"/>
      <c r="V922" s="163"/>
      <c r="W922" s="163"/>
      <c r="X922" s="163"/>
      <c r="Y922" s="163"/>
      <c r="Z922" s="163"/>
      <c r="AA922" s="163"/>
      <c r="AB922" s="163"/>
      <c r="AC922" s="163"/>
      <c r="AD922" s="163"/>
      <c r="AE922" s="163"/>
    </row>
    <row r="923" spans="2:31">
      <c r="B923" s="1129">
        <f t="shared" si="28"/>
        <v>-1</v>
      </c>
      <c r="D923" s="1130"/>
      <c r="E923" s="1130"/>
      <c r="F923" s="1131"/>
      <c r="G923" s="1130"/>
      <c r="H923" s="1130"/>
      <c r="I923" s="1130"/>
      <c r="J923" s="1132"/>
      <c r="K923" s="1132"/>
      <c r="L923" s="1130"/>
      <c r="N923" s="1133">
        <f t="shared" si="29"/>
        <v>0</v>
      </c>
      <c r="O923" s="1134">
        <f t="shared" si="30"/>
        <v>0</v>
      </c>
      <c r="P923" s="1134">
        <f>O923/'1.5 Universal Data'!$F$35</f>
        <v>0</v>
      </c>
      <c r="R923" s="163"/>
      <c r="S923" s="163"/>
      <c r="T923" s="163"/>
      <c r="U923" s="163"/>
      <c r="V923" s="163"/>
      <c r="W923" s="163"/>
      <c r="X923" s="163"/>
      <c r="Y923" s="163"/>
      <c r="Z923" s="163"/>
      <c r="AA923" s="163"/>
      <c r="AB923" s="163"/>
      <c r="AC923" s="163"/>
      <c r="AD923" s="163"/>
      <c r="AE923" s="163"/>
    </row>
    <row r="924" spans="2:31">
      <c r="B924" s="1129">
        <f t="shared" si="28"/>
        <v>-1</v>
      </c>
      <c r="D924" s="1130"/>
      <c r="E924" s="1130"/>
      <c r="F924" s="1131"/>
      <c r="G924" s="1130"/>
      <c r="H924" s="1130"/>
      <c r="I924" s="1130"/>
      <c r="J924" s="1132"/>
      <c r="K924" s="1132"/>
      <c r="L924" s="1130"/>
      <c r="N924" s="1133">
        <f t="shared" si="29"/>
        <v>0</v>
      </c>
      <c r="O924" s="1134">
        <f t="shared" si="30"/>
        <v>0</v>
      </c>
      <c r="P924" s="1134">
        <f>O924/'1.5 Universal Data'!$F$35</f>
        <v>0</v>
      </c>
      <c r="R924" s="163"/>
      <c r="S924" s="163"/>
      <c r="T924" s="163"/>
      <c r="U924" s="163"/>
      <c r="V924" s="163"/>
      <c r="W924" s="163"/>
      <c r="X924" s="163"/>
      <c r="Y924" s="163"/>
      <c r="Z924" s="163"/>
      <c r="AA924" s="163"/>
      <c r="AB924" s="163"/>
      <c r="AC924" s="163"/>
      <c r="AD924" s="163"/>
      <c r="AE924" s="163"/>
    </row>
    <row r="925" spans="2:31">
      <c r="B925" s="1129">
        <f t="shared" si="28"/>
        <v>-1</v>
      </c>
      <c r="D925" s="1130"/>
      <c r="E925" s="1130"/>
      <c r="F925" s="1131"/>
      <c r="G925" s="1130"/>
      <c r="H925" s="1130"/>
      <c r="I925" s="1130"/>
      <c r="J925" s="1132"/>
      <c r="K925" s="1132"/>
      <c r="L925" s="1130"/>
      <c r="N925" s="1133">
        <f t="shared" si="29"/>
        <v>0</v>
      </c>
      <c r="O925" s="1134">
        <f t="shared" si="30"/>
        <v>0</v>
      </c>
      <c r="P925" s="1134">
        <f>O925/'1.5 Universal Data'!$F$35</f>
        <v>0</v>
      </c>
      <c r="R925" s="163"/>
      <c r="S925" s="163"/>
      <c r="T925" s="163"/>
      <c r="U925" s="163"/>
      <c r="V925" s="163"/>
      <c r="W925" s="163"/>
      <c r="X925" s="163"/>
      <c r="Y925" s="163"/>
      <c r="Z925" s="163"/>
      <c r="AA925" s="163"/>
      <c r="AB925" s="163"/>
      <c r="AC925" s="163"/>
      <c r="AD925" s="163"/>
      <c r="AE925" s="163"/>
    </row>
    <row r="926" spans="2:31">
      <c r="B926" s="1129">
        <f t="shared" si="28"/>
        <v>-1</v>
      </c>
      <c r="D926" s="1130"/>
      <c r="E926" s="1130"/>
      <c r="F926" s="1131"/>
      <c r="G926" s="1130"/>
      <c r="H926" s="1130"/>
      <c r="I926" s="1130"/>
      <c r="J926" s="1132"/>
      <c r="K926" s="1132"/>
      <c r="L926" s="1130"/>
      <c r="N926" s="1133">
        <f t="shared" si="29"/>
        <v>0</v>
      </c>
      <c r="O926" s="1134">
        <f t="shared" si="30"/>
        <v>0</v>
      </c>
      <c r="P926" s="1134">
        <f>O926/'1.5 Universal Data'!$F$35</f>
        <v>0</v>
      </c>
      <c r="R926" s="163"/>
      <c r="S926" s="163"/>
      <c r="T926" s="163"/>
      <c r="U926" s="163"/>
      <c r="V926" s="163"/>
      <c r="W926" s="163"/>
      <c r="X926" s="163"/>
      <c r="Y926" s="163"/>
      <c r="Z926" s="163"/>
      <c r="AA926" s="163"/>
      <c r="AB926" s="163"/>
      <c r="AC926" s="163"/>
      <c r="AD926" s="163"/>
      <c r="AE926" s="163"/>
    </row>
    <row r="927" spans="2:31">
      <c r="B927" s="1129">
        <f t="shared" si="28"/>
        <v>-1</v>
      </c>
      <c r="D927" s="1130"/>
      <c r="E927" s="1130"/>
      <c r="F927" s="1131"/>
      <c r="G927" s="1130"/>
      <c r="H927" s="1130"/>
      <c r="I927" s="1130"/>
      <c r="J927" s="1132"/>
      <c r="K927" s="1132"/>
      <c r="L927" s="1130"/>
      <c r="N927" s="1133">
        <f t="shared" si="29"/>
        <v>0</v>
      </c>
      <c r="O927" s="1134">
        <f t="shared" si="30"/>
        <v>0</v>
      </c>
      <c r="P927" s="1134">
        <f>O927/'1.5 Universal Data'!$F$35</f>
        <v>0</v>
      </c>
      <c r="R927" s="163"/>
      <c r="S927" s="163"/>
      <c r="T927" s="163"/>
      <c r="U927" s="163"/>
      <c r="V927" s="163"/>
      <c r="W927" s="163"/>
      <c r="X927" s="163"/>
      <c r="Y927" s="163"/>
      <c r="Z927" s="163"/>
      <c r="AA927" s="163"/>
      <c r="AB927" s="163"/>
      <c r="AC927" s="163"/>
      <c r="AD927" s="163"/>
      <c r="AE927" s="163"/>
    </row>
    <row r="928" spans="2:31">
      <c r="B928" s="1129">
        <f t="shared" si="28"/>
        <v>-1</v>
      </c>
      <c r="D928" s="1130"/>
      <c r="E928" s="1130"/>
      <c r="F928" s="1131"/>
      <c r="G928" s="1130"/>
      <c r="H928" s="1130"/>
      <c r="I928" s="1130"/>
      <c r="J928" s="1132"/>
      <c r="K928" s="1132"/>
      <c r="L928" s="1130"/>
      <c r="N928" s="1133">
        <f t="shared" si="29"/>
        <v>0</v>
      </c>
      <c r="O928" s="1134">
        <f t="shared" si="30"/>
        <v>0</v>
      </c>
      <c r="P928" s="1134">
        <f>O928/'1.5 Universal Data'!$F$35</f>
        <v>0</v>
      </c>
      <c r="R928" s="163"/>
      <c r="S928" s="163"/>
      <c r="T928" s="163"/>
      <c r="U928" s="163"/>
      <c r="V928" s="163"/>
      <c r="W928" s="163"/>
      <c r="X928" s="163"/>
      <c r="Y928" s="163"/>
      <c r="Z928" s="163"/>
      <c r="AA928" s="163"/>
      <c r="AB928" s="163"/>
      <c r="AC928" s="163"/>
      <c r="AD928" s="163"/>
      <c r="AE928" s="163"/>
    </row>
    <row r="929" spans="2:31">
      <c r="B929" s="1129">
        <f t="shared" si="28"/>
        <v>-1</v>
      </c>
      <c r="D929" s="1130"/>
      <c r="E929" s="1130"/>
      <c r="F929" s="1131"/>
      <c r="G929" s="1130"/>
      <c r="H929" s="1130"/>
      <c r="I929" s="1130"/>
      <c r="J929" s="1132"/>
      <c r="K929" s="1132"/>
      <c r="L929" s="1130"/>
      <c r="N929" s="1133">
        <f t="shared" si="29"/>
        <v>0</v>
      </c>
      <c r="O929" s="1134">
        <f t="shared" si="30"/>
        <v>0</v>
      </c>
      <c r="P929" s="1134">
        <f>O929/'1.5 Universal Data'!$F$35</f>
        <v>0</v>
      </c>
      <c r="R929" s="163"/>
      <c r="S929" s="163"/>
      <c r="T929" s="163"/>
      <c r="U929" s="163"/>
      <c r="V929" s="163"/>
      <c r="W929" s="163"/>
      <c r="X929" s="163"/>
      <c r="Y929" s="163"/>
      <c r="Z929" s="163"/>
      <c r="AA929" s="163"/>
      <c r="AB929" s="163"/>
      <c r="AC929" s="163"/>
      <c r="AD929" s="163"/>
      <c r="AE929" s="163"/>
    </row>
    <row r="930" spans="2:31">
      <c r="B930" s="1129">
        <f t="shared" si="28"/>
        <v>-1</v>
      </c>
      <c r="D930" s="1130"/>
      <c r="E930" s="1130"/>
      <c r="F930" s="1131"/>
      <c r="G930" s="1130"/>
      <c r="H930" s="1130"/>
      <c r="I930" s="1130"/>
      <c r="J930" s="1132"/>
      <c r="K930" s="1132"/>
      <c r="L930" s="1130"/>
      <c r="N930" s="1133">
        <f t="shared" si="29"/>
        <v>0</v>
      </c>
      <c r="O930" s="1134">
        <f t="shared" si="30"/>
        <v>0</v>
      </c>
      <c r="P930" s="1134">
        <f>O930/'1.5 Universal Data'!$F$35</f>
        <v>0</v>
      </c>
      <c r="R930" s="163"/>
      <c r="S930" s="163"/>
      <c r="T930" s="163"/>
      <c r="U930" s="163"/>
      <c r="V930" s="163"/>
      <c r="W930" s="163"/>
      <c r="X930" s="163"/>
      <c r="Y930" s="163"/>
      <c r="Z930" s="163"/>
      <c r="AA930" s="163"/>
      <c r="AB930" s="163"/>
      <c r="AC930" s="163"/>
      <c r="AD930" s="163"/>
      <c r="AE930" s="163"/>
    </row>
    <row r="931" spans="2:31">
      <c r="B931" s="1129">
        <f t="shared" si="28"/>
        <v>-1</v>
      </c>
      <c r="D931" s="1130"/>
      <c r="E931" s="1130"/>
      <c r="F931" s="1131"/>
      <c r="G931" s="1130"/>
      <c r="H931" s="1130"/>
      <c r="I931" s="1130"/>
      <c r="J931" s="1132"/>
      <c r="K931" s="1132"/>
      <c r="L931" s="1130"/>
      <c r="N931" s="1133">
        <f t="shared" si="29"/>
        <v>0</v>
      </c>
      <c r="O931" s="1134">
        <f t="shared" si="30"/>
        <v>0</v>
      </c>
      <c r="P931" s="1134">
        <f>O931/'1.5 Universal Data'!$F$35</f>
        <v>0</v>
      </c>
      <c r="R931" s="163"/>
      <c r="S931" s="163"/>
      <c r="T931" s="163"/>
      <c r="U931" s="163"/>
      <c r="V931" s="163"/>
      <c r="W931" s="163"/>
      <c r="X931" s="163"/>
      <c r="Y931" s="163"/>
      <c r="Z931" s="163"/>
      <c r="AA931" s="163"/>
      <c r="AB931" s="163"/>
      <c r="AC931" s="163"/>
      <c r="AD931" s="163"/>
      <c r="AE931" s="163"/>
    </row>
    <row r="932" spans="2:31">
      <c r="B932" s="1129">
        <f t="shared" si="28"/>
        <v>-1</v>
      </c>
      <c r="D932" s="1130"/>
      <c r="E932" s="1130"/>
      <c r="F932" s="1131"/>
      <c r="G932" s="1130"/>
      <c r="H932" s="1130"/>
      <c r="I932" s="1130"/>
      <c r="J932" s="1132"/>
      <c r="K932" s="1132"/>
      <c r="L932" s="1130"/>
      <c r="N932" s="1133">
        <f t="shared" si="29"/>
        <v>0</v>
      </c>
      <c r="O932" s="1134">
        <f t="shared" si="30"/>
        <v>0</v>
      </c>
      <c r="P932" s="1134">
        <f>O932/'1.5 Universal Data'!$F$35</f>
        <v>0</v>
      </c>
      <c r="R932" s="163"/>
      <c r="S932" s="163"/>
      <c r="T932" s="163"/>
      <c r="U932" s="163"/>
      <c r="V932" s="163"/>
      <c r="W932" s="163"/>
      <c r="X932" s="163"/>
      <c r="Y932" s="163"/>
      <c r="Z932" s="163"/>
      <c r="AA932" s="163"/>
      <c r="AB932" s="163"/>
      <c r="AC932" s="163"/>
      <c r="AD932" s="163"/>
      <c r="AE932" s="163"/>
    </row>
    <row r="933" spans="2:31">
      <c r="B933" s="1129">
        <f t="shared" si="28"/>
        <v>-1</v>
      </c>
      <c r="D933" s="1130"/>
      <c r="E933" s="1130"/>
      <c r="F933" s="1131"/>
      <c r="G933" s="1130"/>
      <c r="H933" s="1130"/>
      <c r="I933" s="1130"/>
      <c r="J933" s="1132"/>
      <c r="K933" s="1132"/>
      <c r="L933" s="1130"/>
      <c r="N933" s="1133">
        <f t="shared" si="29"/>
        <v>0</v>
      </c>
      <c r="O933" s="1134">
        <f t="shared" si="30"/>
        <v>0</v>
      </c>
      <c r="P933" s="1134">
        <f>O933/'1.5 Universal Data'!$F$35</f>
        <v>0</v>
      </c>
      <c r="R933" s="163"/>
      <c r="S933" s="163"/>
      <c r="T933" s="163"/>
      <c r="U933" s="163"/>
      <c r="V933" s="163"/>
      <c r="W933" s="163"/>
      <c r="X933" s="163"/>
      <c r="Y933" s="163"/>
      <c r="Z933" s="163"/>
      <c r="AA933" s="163"/>
      <c r="AB933" s="163"/>
      <c r="AC933" s="163"/>
      <c r="AD933" s="163"/>
      <c r="AE933" s="163"/>
    </row>
    <row r="934" spans="2:31">
      <c r="B934" s="1129">
        <f t="shared" si="28"/>
        <v>-1</v>
      </c>
      <c r="D934" s="1130"/>
      <c r="E934" s="1130"/>
      <c r="F934" s="1131"/>
      <c r="G934" s="1130"/>
      <c r="H934" s="1130"/>
      <c r="I934" s="1130"/>
      <c r="J934" s="1132"/>
      <c r="K934" s="1132"/>
      <c r="L934" s="1130"/>
      <c r="N934" s="1133">
        <f t="shared" si="29"/>
        <v>0</v>
      </c>
      <c r="O934" s="1134">
        <f t="shared" si="30"/>
        <v>0</v>
      </c>
      <c r="P934" s="1134">
        <f>O934/'1.5 Universal Data'!$F$35</f>
        <v>0</v>
      </c>
      <c r="R934" s="163"/>
      <c r="S934" s="163"/>
      <c r="T934" s="163"/>
      <c r="U934" s="163"/>
      <c r="V934" s="163"/>
      <c r="W934" s="163"/>
      <c r="X934" s="163"/>
      <c r="Y934" s="163"/>
      <c r="Z934" s="163"/>
      <c r="AA934" s="163"/>
      <c r="AB934" s="163"/>
      <c r="AC934" s="163"/>
      <c r="AD934" s="163"/>
      <c r="AE934" s="163"/>
    </row>
    <row r="935" spans="2:31">
      <c r="B935" s="1129">
        <f t="shared" si="28"/>
        <v>-1</v>
      </c>
      <c r="D935" s="1130"/>
      <c r="E935" s="1130"/>
      <c r="F935" s="1131"/>
      <c r="G935" s="1130"/>
      <c r="H935" s="1130"/>
      <c r="I935" s="1130"/>
      <c r="J935" s="1132"/>
      <c r="K935" s="1132"/>
      <c r="L935" s="1130"/>
      <c r="N935" s="1133">
        <f t="shared" si="29"/>
        <v>0</v>
      </c>
      <c r="O935" s="1134">
        <f t="shared" si="30"/>
        <v>0</v>
      </c>
      <c r="P935" s="1134">
        <f>O935/'1.5 Universal Data'!$F$35</f>
        <v>0</v>
      </c>
      <c r="R935" s="163"/>
      <c r="S935" s="163"/>
      <c r="T935" s="163"/>
      <c r="U935" s="163"/>
      <c r="V935" s="163"/>
      <c r="W935" s="163"/>
      <c r="X935" s="163"/>
      <c r="Y935" s="163"/>
      <c r="Z935" s="163"/>
      <c r="AA935" s="163"/>
      <c r="AB935" s="163"/>
      <c r="AC935" s="163"/>
      <c r="AD935" s="163"/>
      <c r="AE935" s="163"/>
    </row>
    <row r="936" spans="2:31">
      <c r="B936" s="1129">
        <f t="shared" si="28"/>
        <v>-1</v>
      </c>
      <c r="D936" s="1130"/>
      <c r="E936" s="1130"/>
      <c r="F936" s="1131"/>
      <c r="G936" s="1130"/>
      <c r="H936" s="1130"/>
      <c r="I936" s="1130"/>
      <c r="J936" s="1132"/>
      <c r="K936" s="1132"/>
      <c r="L936" s="1130"/>
      <c r="N936" s="1133">
        <f t="shared" si="29"/>
        <v>0</v>
      </c>
      <c r="O936" s="1134">
        <f t="shared" si="30"/>
        <v>0</v>
      </c>
      <c r="P936" s="1134">
        <f>O936/'1.5 Universal Data'!$F$35</f>
        <v>0</v>
      </c>
      <c r="R936" s="163"/>
      <c r="S936" s="163"/>
      <c r="T936" s="163"/>
      <c r="U936" s="163"/>
      <c r="V936" s="163"/>
      <c r="W936" s="163"/>
      <c r="X936" s="163"/>
      <c r="Y936" s="163"/>
      <c r="Z936" s="163"/>
      <c r="AA936" s="163"/>
      <c r="AB936" s="163"/>
      <c r="AC936" s="163"/>
      <c r="AD936" s="163"/>
      <c r="AE936" s="163"/>
    </row>
    <row r="937" spans="2:31">
      <c r="B937" s="1129">
        <f t="shared" si="28"/>
        <v>-1</v>
      </c>
      <c r="D937" s="1130"/>
      <c r="E937" s="1130"/>
      <c r="F937" s="1131"/>
      <c r="G937" s="1130"/>
      <c r="H937" s="1130"/>
      <c r="I937" s="1130"/>
      <c r="J937" s="1132"/>
      <c r="K937" s="1132"/>
      <c r="L937" s="1130"/>
      <c r="N937" s="1133">
        <f t="shared" si="29"/>
        <v>0</v>
      </c>
      <c r="O937" s="1134">
        <f t="shared" si="30"/>
        <v>0</v>
      </c>
      <c r="P937" s="1134">
        <f>O937/'1.5 Universal Data'!$F$35</f>
        <v>0</v>
      </c>
      <c r="R937" s="163"/>
      <c r="S937" s="163"/>
      <c r="T937" s="163"/>
      <c r="U937" s="163"/>
      <c r="V937" s="163"/>
      <c r="W937" s="163"/>
      <c r="X937" s="163"/>
      <c r="Y937" s="163"/>
      <c r="Z937" s="163"/>
      <c r="AA937" s="163"/>
      <c r="AB937" s="163"/>
      <c r="AC937" s="163"/>
      <c r="AD937" s="163"/>
      <c r="AE937" s="163"/>
    </row>
    <row r="938" spans="2:31">
      <c r="B938" s="1129">
        <f t="shared" si="28"/>
        <v>-1</v>
      </c>
      <c r="D938" s="1130"/>
      <c r="E938" s="1130"/>
      <c r="F938" s="1131"/>
      <c r="G938" s="1130"/>
      <c r="H938" s="1130"/>
      <c r="I938" s="1130"/>
      <c r="J938" s="1132"/>
      <c r="K938" s="1132"/>
      <c r="L938" s="1130"/>
      <c r="N938" s="1133">
        <f t="shared" si="29"/>
        <v>0</v>
      </c>
      <c r="O938" s="1134">
        <f t="shared" si="30"/>
        <v>0</v>
      </c>
      <c r="P938" s="1134">
        <f>O938/'1.5 Universal Data'!$F$35</f>
        <v>0</v>
      </c>
      <c r="R938" s="163"/>
      <c r="S938" s="163"/>
      <c r="T938" s="163"/>
      <c r="U938" s="163"/>
      <c r="V938" s="163"/>
      <c r="W938" s="163"/>
      <c r="X938" s="163"/>
      <c r="Y938" s="163"/>
      <c r="Z938" s="163"/>
      <c r="AA938" s="163"/>
      <c r="AB938" s="163"/>
      <c r="AC938" s="163"/>
      <c r="AD938" s="163"/>
      <c r="AE938" s="163"/>
    </row>
    <row r="939" spans="2:31">
      <c r="B939" s="1129">
        <f t="shared" si="28"/>
        <v>-1</v>
      </c>
      <c r="D939" s="1130"/>
      <c r="E939" s="1130"/>
      <c r="F939" s="1131"/>
      <c r="G939" s="1130"/>
      <c r="H939" s="1130"/>
      <c r="I939" s="1130"/>
      <c r="J939" s="1132"/>
      <c r="K939" s="1132"/>
      <c r="L939" s="1130"/>
      <c r="N939" s="1133">
        <f t="shared" si="29"/>
        <v>0</v>
      </c>
      <c r="O939" s="1134">
        <f t="shared" si="30"/>
        <v>0</v>
      </c>
      <c r="P939" s="1134">
        <f>O939/'1.5 Universal Data'!$F$35</f>
        <v>0</v>
      </c>
      <c r="R939" s="163"/>
      <c r="S939" s="163"/>
      <c r="T939" s="163"/>
      <c r="U939" s="163"/>
      <c r="V939" s="163"/>
      <c r="W939" s="163"/>
      <c r="X939" s="163"/>
      <c r="Y939" s="163"/>
      <c r="Z939" s="163"/>
      <c r="AA939" s="163"/>
      <c r="AB939" s="163"/>
      <c r="AC939" s="163"/>
      <c r="AD939" s="163"/>
      <c r="AE939" s="163"/>
    </row>
    <row r="940" spans="2:31">
      <c r="B940" s="1129">
        <f t="shared" si="28"/>
        <v>-1</v>
      </c>
      <c r="D940" s="1130"/>
      <c r="E940" s="1130"/>
      <c r="F940" s="1131"/>
      <c r="G940" s="1130"/>
      <c r="H940" s="1130"/>
      <c r="I940" s="1130"/>
      <c r="J940" s="1132"/>
      <c r="K940" s="1132"/>
      <c r="L940" s="1130"/>
      <c r="N940" s="1133">
        <f t="shared" si="29"/>
        <v>0</v>
      </c>
      <c r="O940" s="1134">
        <f t="shared" si="30"/>
        <v>0</v>
      </c>
      <c r="P940" s="1134">
        <f>O940/'1.5 Universal Data'!$F$35</f>
        <v>0</v>
      </c>
      <c r="R940" s="163"/>
      <c r="S940" s="163"/>
      <c r="T940" s="163"/>
      <c r="U940" s="163"/>
      <c r="V940" s="163"/>
      <c r="W940" s="163"/>
      <c r="X940" s="163"/>
      <c r="Y940" s="163"/>
      <c r="Z940" s="163"/>
      <c r="AA940" s="163"/>
      <c r="AB940" s="163"/>
      <c r="AC940" s="163"/>
      <c r="AD940" s="163"/>
      <c r="AE940" s="163"/>
    </row>
    <row r="941" spans="2:31">
      <c r="B941" s="1129">
        <f t="shared" si="28"/>
        <v>-1</v>
      </c>
      <c r="D941" s="1130"/>
      <c r="E941" s="1130"/>
      <c r="F941" s="1131"/>
      <c r="G941" s="1130"/>
      <c r="H941" s="1130"/>
      <c r="I941" s="1130"/>
      <c r="J941" s="1132"/>
      <c r="K941" s="1132"/>
      <c r="L941" s="1130"/>
      <c r="N941" s="1133">
        <f t="shared" si="29"/>
        <v>0</v>
      </c>
      <c r="O941" s="1134">
        <f t="shared" si="30"/>
        <v>0</v>
      </c>
      <c r="P941" s="1134">
        <f>O941/'1.5 Universal Data'!$F$35</f>
        <v>0</v>
      </c>
      <c r="R941" s="163"/>
      <c r="S941" s="163"/>
      <c r="T941" s="163"/>
      <c r="U941" s="163"/>
      <c r="V941" s="163"/>
      <c r="W941" s="163"/>
      <c r="X941" s="163"/>
      <c r="Y941" s="163"/>
      <c r="Z941" s="163"/>
      <c r="AA941" s="163"/>
      <c r="AB941" s="163"/>
      <c r="AC941" s="163"/>
      <c r="AD941" s="163"/>
      <c r="AE941" s="163"/>
    </row>
    <row r="942" spans="2:31">
      <c r="B942" s="1129">
        <f t="shared" si="28"/>
        <v>-1</v>
      </c>
      <c r="D942" s="1130"/>
      <c r="E942" s="1130"/>
      <c r="F942" s="1131"/>
      <c r="G942" s="1130"/>
      <c r="H942" s="1130"/>
      <c r="I942" s="1130"/>
      <c r="J942" s="1132"/>
      <c r="K942" s="1132"/>
      <c r="L942" s="1130"/>
      <c r="N942" s="1133">
        <f t="shared" si="29"/>
        <v>0</v>
      </c>
      <c r="O942" s="1134">
        <f t="shared" si="30"/>
        <v>0</v>
      </c>
      <c r="P942" s="1134">
        <f>O942/'1.5 Universal Data'!$F$35</f>
        <v>0</v>
      </c>
      <c r="R942" s="163"/>
      <c r="S942" s="163"/>
      <c r="T942" s="163"/>
      <c r="U942" s="163"/>
      <c r="V942" s="163"/>
      <c r="W942" s="163"/>
      <c r="X942" s="163"/>
      <c r="Y942" s="163"/>
      <c r="Z942" s="163"/>
      <c r="AA942" s="163"/>
      <c r="AB942" s="163"/>
      <c r="AC942" s="163"/>
      <c r="AD942" s="163"/>
      <c r="AE942" s="163"/>
    </row>
    <row r="943" spans="2:31">
      <c r="B943" s="1129">
        <f t="shared" si="28"/>
        <v>-1</v>
      </c>
      <c r="D943" s="1130"/>
      <c r="E943" s="1130"/>
      <c r="F943" s="1131"/>
      <c r="G943" s="1130"/>
      <c r="H943" s="1130"/>
      <c r="I943" s="1130"/>
      <c r="J943" s="1132"/>
      <c r="K943" s="1132"/>
      <c r="L943" s="1130"/>
      <c r="N943" s="1133">
        <f t="shared" si="29"/>
        <v>0</v>
      </c>
      <c r="O943" s="1134">
        <f t="shared" si="30"/>
        <v>0</v>
      </c>
      <c r="P943" s="1134">
        <f>O943/'1.5 Universal Data'!$F$35</f>
        <v>0</v>
      </c>
      <c r="R943" s="163"/>
      <c r="S943" s="163"/>
      <c r="T943" s="163"/>
      <c r="U943" s="163"/>
      <c r="V943" s="163"/>
      <c r="W943" s="163"/>
      <c r="X943" s="163"/>
      <c r="Y943" s="163"/>
      <c r="Z943" s="163"/>
      <c r="AA943" s="163"/>
      <c r="AB943" s="163"/>
      <c r="AC943" s="163"/>
      <c r="AD943" s="163"/>
      <c r="AE943" s="163"/>
    </row>
    <row r="944" spans="2:31">
      <c r="B944" s="1129">
        <f t="shared" si="28"/>
        <v>-1</v>
      </c>
      <c r="D944" s="1130"/>
      <c r="E944" s="1130"/>
      <c r="F944" s="1131"/>
      <c r="G944" s="1130"/>
      <c r="H944" s="1130"/>
      <c r="I944" s="1130"/>
      <c r="J944" s="1132"/>
      <c r="K944" s="1132"/>
      <c r="L944" s="1130"/>
      <c r="N944" s="1133">
        <f t="shared" si="29"/>
        <v>0</v>
      </c>
      <c r="O944" s="1134">
        <f t="shared" si="30"/>
        <v>0</v>
      </c>
      <c r="P944" s="1134">
        <f>O944/'1.5 Universal Data'!$F$35</f>
        <v>0</v>
      </c>
      <c r="R944" s="163"/>
      <c r="S944" s="163"/>
      <c r="T944" s="163"/>
      <c r="U944" s="163"/>
      <c r="V944" s="163"/>
      <c r="W944" s="163"/>
      <c r="X944" s="163"/>
      <c r="Y944" s="163"/>
      <c r="Z944" s="163"/>
      <c r="AA944" s="163"/>
      <c r="AB944" s="163"/>
      <c r="AC944" s="163"/>
      <c r="AD944" s="163"/>
      <c r="AE944" s="163"/>
    </row>
    <row r="945" spans="2:31">
      <c r="B945" s="1129">
        <f t="shared" si="28"/>
        <v>-1</v>
      </c>
      <c r="D945" s="1130"/>
      <c r="E945" s="1130"/>
      <c r="F945" s="1131"/>
      <c r="G945" s="1130"/>
      <c r="H945" s="1130"/>
      <c r="I945" s="1130"/>
      <c r="J945" s="1132"/>
      <c r="K945" s="1132"/>
      <c r="L945" s="1130"/>
      <c r="N945" s="1133">
        <f t="shared" si="29"/>
        <v>0</v>
      </c>
      <c r="O945" s="1134">
        <f t="shared" si="30"/>
        <v>0</v>
      </c>
      <c r="P945" s="1134">
        <f>O945/'1.5 Universal Data'!$F$35</f>
        <v>0</v>
      </c>
      <c r="R945" s="163"/>
      <c r="S945" s="163"/>
      <c r="T945" s="163"/>
      <c r="U945" s="163"/>
      <c r="V945" s="163"/>
      <c r="W945" s="163"/>
      <c r="X945" s="163"/>
      <c r="Y945" s="163"/>
      <c r="Z945" s="163"/>
      <c r="AA945" s="163"/>
      <c r="AB945" s="163"/>
      <c r="AC945" s="163"/>
      <c r="AD945" s="163"/>
      <c r="AE945" s="163"/>
    </row>
    <row r="946" spans="2:31">
      <c r="B946" s="1129">
        <f t="shared" si="28"/>
        <v>-1</v>
      </c>
      <c r="D946" s="1130"/>
      <c r="E946" s="1130"/>
      <c r="F946" s="1131"/>
      <c r="G946" s="1130"/>
      <c r="H946" s="1130"/>
      <c r="I946" s="1130"/>
      <c r="J946" s="1132"/>
      <c r="K946" s="1132"/>
      <c r="L946" s="1130"/>
      <c r="N946" s="1133">
        <f t="shared" si="29"/>
        <v>0</v>
      </c>
      <c r="O946" s="1134">
        <f t="shared" si="30"/>
        <v>0</v>
      </c>
      <c r="P946" s="1134">
        <f>O946/'1.5 Universal Data'!$F$35</f>
        <v>0</v>
      </c>
      <c r="R946" s="163"/>
      <c r="S946" s="163"/>
      <c r="T946" s="163"/>
      <c r="U946" s="163"/>
      <c r="V946" s="163"/>
      <c r="W946" s="163"/>
      <c r="X946" s="163"/>
      <c r="Y946" s="163"/>
      <c r="Z946" s="163"/>
      <c r="AA946" s="163"/>
      <c r="AB946" s="163"/>
      <c r="AC946" s="163"/>
      <c r="AD946" s="163"/>
      <c r="AE946" s="163"/>
    </row>
    <row r="947" spans="2:31">
      <c r="B947" s="1129">
        <f t="shared" si="28"/>
        <v>-1</v>
      </c>
      <c r="D947" s="1130"/>
      <c r="E947" s="1130"/>
      <c r="F947" s="1131"/>
      <c r="G947" s="1130"/>
      <c r="H947" s="1130"/>
      <c r="I947" s="1130"/>
      <c r="J947" s="1132"/>
      <c r="K947" s="1132"/>
      <c r="L947" s="1130"/>
      <c r="N947" s="1133">
        <f t="shared" si="29"/>
        <v>0</v>
      </c>
      <c r="O947" s="1134">
        <f t="shared" si="30"/>
        <v>0</v>
      </c>
      <c r="P947" s="1134">
        <f>O947/'1.5 Universal Data'!$F$35</f>
        <v>0</v>
      </c>
      <c r="R947" s="163"/>
      <c r="S947" s="163"/>
      <c r="T947" s="163"/>
      <c r="U947" s="163"/>
      <c r="V947" s="163"/>
      <c r="W947" s="163"/>
      <c r="X947" s="163"/>
      <c r="Y947" s="163"/>
      <c r="Z947" s="163"/>
      <c r="AA947" s="163"/>
      <c r="AB947" s="163"/>
      <c r="AC947" s="163"/>
      <c r="AD947" s="163"/>
      <c r="AE947" s="163"/>
    </row>
    <row r="948" spans="2:31">
      <c r="B948" s="1129">
        <f t="shared" si="28"/>
        <v>-1</v>
      </c>
      <c r="D948" s="1130"/>
      <c r="E948" s="1130"/>
      <c r="F948" s="1131"/>
      <c r="G948" s="1130"/>
      <c r="H948" s="1130"/>
      <c r="I948" s="1130"/>
      <c r="J948" s="1132"/>
      <c r="K948" s="1132"/>
      <c r="L948" s="1130"/>
      <c r="N948" s="1133">
        <f t="shared" si="29"/>
        <v>0</v>
      </c>
      <c r="O948" s="1134">
        <f t="shared" si="30"/>
        <v>0</v>
      </c>
      <c r="P948" s="1134">
        <f>O948/'1.5 Universal Data'!$F$35</f>
        <v>0</v>
      </c>
      <c r="R948" s="163"/>
      <c r="S948" s="163"/>
      <c r="T948" s="163"/>
      <c r="U948" s="163"/>
      <c r="V948" s="163"/>
      <c r="W948" s="163"/>
      <c r="X948" s="163"/>
      <c r="Y948" s="163"/>
      <c r="Z948" s="163"/>
      <c r="AA948" s="163"/>
      <c r="AB948" s="163"/>
      <c r="AC948" s="163"/>
      <c r="AD948" s="163"/>
      <c r="AE948" s="163"/>
    </row>
    <row r="949" spans="2:31">
      <c r="B949" s="1129">
        <f t="shared" si="28"/>
        <v>-1</v>
      </c>
      <c r="D949" s="1130"/>
      <c r="E949" s="1130"/>
      <c r="F949" s="1131"/>
      <c r="G949" s="1130"/>
      <c r="H949" s="1130"/>
      <c r="I949" s="1130"/>
      <c r="J949" s="1132"/>
      <c r="K949" s="1132"/>
      <c r="L949" s="1130"/>
      <c r="N949" s="1133">
        <f t="shared" si="29"/>
        <v>0</v>
      </c>
      <c r="O949" s="1134">
        <f t="shared" si="30"/>
        <v>0</v>
      </c>
      <c r="P949" s="1134">
        <f>O949/'1.5 Universal Data'!$F$35</f>
        <v>0</v>
      </c>
      <c r="R949" s="163"/>
      <c r="S949" s="163"/>
      <c r="T949" s="163"/>
      <c r="U949" s="163"/>
      <c r="V949" s="163"/>
      <c r="W949" s="163"/>
      <c r="X949" s="163"/>
      <c r="Y949" s="163"/>
      <c r="Z949" s="163"/>
      <c r="AA949" s="163"/>
      <c r="AB949" s="163"/>
      <c r="AC949" s="163"/>
      <c r="AD949" s="163"/>
      <c r="AE949" s="163"/>
    </row>
    <row r="950" spans="2:31">
      <c r="B950" s="1129">
        <f t="shared" si="28"/>
        <v>-1</v>
      </c>
      <c r="D950" s="1130"/>
      <c r="E950" s="1130"/>
      <c r="F950" s="1131"/>
      <c r="G950" s="1130"/>
      <c r="H950" s="1130"/>
      <c r="I950" s="1130"/>
      <c r="J950" s="1132"/>
      <c r="K950" s="1132"/>
      <c r="L950" s="1130"/>
      <c r="N950" s="1133">
        <f t="shared" si="29"/>
        <v>0</v>
      </c>
      <c r="O950" s="1134">
        <f t="shared" si="30"/>
        <v>0</v>
      </c>
      <c r="P950" s="1134">
        <f>O950/'1.5 Universal Data'!$F$35</f>
        <v>0</v>
      </c>
      <c r="R950" s="163"/>
      <c r="S950" s="163"/>
      <c r="T950" s="163"/>
      <c r="U950" s="163"/>
      <c r="V950" s="163"/>
      <c r="W950" s="163"/>
      <c r="X950" s="163"/>
      <c r="Y950" s="163"/>
      <c r="Z950" s="163"/>
      <c r="AA950" s="163"/>
      <c r="AB950" s="163"/>
      <c r="AC950" s="163"/>
      <c r="AD950" s="163"/>
      <c r="AE950" s="163"/>
    </row>
    <row r="951" spans="2:31">
      <c r="B951" s="1129">
        <f t="shared" si="28"/>
        <v>-1</v>
      </c>
      <c r="D951" s="1130"/>
      <c r="E951" s="1130"/>
      <c r="F951" s="1131"/>
      <c r="G951" s="1130"/>
      <c r="H951" s="1130"/>
      <c r="I951" s="1130"/>
      <c r="J951" s="1132"/>
      <c r="K951" s="1132"/>
      <c r="L951" s="1130"/>
      <c r="N951" s="1133">
        <f t="shared" si="29"/>
        <v>0</v>
      </c>
      <c r="O951" s="1134">
        <f t="shared" si="30"/>
        <v>0</v>
      </c>
      <c r="P951" s="1134">
        <f>O951/'1.5 Universal Data'!$F$35</f>
        <v>0</v>
      </c>
      <c r="R951" s="163"/>
      <c r="S951" s="163"/>
      <c r="T951" s="163"/>
      <c r="U951" s="163"/>
      <c r="V951" s="163"/>
      <c r="W951" s="163"/>
      <c r="X951" s="163"/>
      <c r="Y951" s="163"/>
      <c r="Z951" s="163"/>
      <c r="AA951" s="163"/>
      <c r="AB951" s="163"/>
      <c r="AC951" s="163"/>
      <c r="AD951" s="163"/>
      <c r="AE951" s="163"/>
    </row>
    <row r="952" spans="2:31">
      <c r="B952" s="1129">
        <f t="shared" si="28"/>
        <v>-1</v>
      </c>
      <c r="D952" s="1130"/>
      <c r="E952" s="1130"/>
      <c r="F952" s="1131"/>
      <c r="G952" s="1130"/>
      <c r="H952" s="1130"/>
      <c r="I952" s="1130"/>
      <c r="J952" s="1132"/>
      <c r="K952" s="1132"/>
      <c r="L952" s="1130"/>
      <c r="N952" s="1133">
        <f t="shared" si="29"/>
        <v>0</v>
      </c>
      <c r="O952" s="1134">
        <f t="shared" si="30"/>
        <v>0</v>
      </c>
      <c r="P952" s="1134">
        <f>O952/'1.5 Universal Data'!$F$35</f>
        <v>0</v>
      </c>
      <c r="R952" s="163"/>
      <c r="S952" s="163"/>
      <c r="T952" s="163"/>
      <c r="U952" s="163"/>
      <c r="V952" s="163"/>
      <c r="W952" s="163"/>
      <c r="X952" s="163"/>
      <c r="Y952" s="163"/>
      <c r="Z952" s="163"/>
      <c r="AA952" s="163"/>
      <c r="AB952" s="163"/>
      <c r="AC952" s="163"/>
      <c r="AD952" s="163"/>
      <c r="AE952" s="163"/>
    </row>
    <row r="953" spans="2:31">
      <c r="B953" s="1129">
        <f t="shared" si="28"/>
        <v>-1</v>
      </c>
      <c r="D953" s="1130"/>
      <c r="E953" s="1130"/>
      <c r="F953" s="1131"/>
      <c r="G953" s="1130"/>
      <c r="H953" s="1130"/>
      <c r="I953" s="1130"/>
      <c r="J953" s="1132"/>
      <c r="K953" s="1132"/>
      <c r="L953" s="1130"/>
      <c r="N953" s="1133">
        <f t="shared" si="29"/>
        <v>0</v>
      </c>
      <c r="O953" s="1134">
        <f t="shared" si="30"/>
        <v>0</v>
      </c>
      <c r="P953" s="1134">
        <f>O953/'1.5 Universal Data'!$F$35</f>
        <v>0</v>
      </c>
      <c r="R953" s="163"/>
      <c r="S953" s="163"/>
      <c r="T953" s="163"/>
      <c r="U953" s="163"/>
      <c r="V953" s="163"/>
      <c r="W953" s="163"/>
      <c r="X953" s="163"/>
      <c r="Y953" s="163"/>
      <c r="Z953" s="163"/>
      <c r="AA953" s="163"/>
      <c r="AB953" s="163"/>
      <c r="AC953" s="163"/>
      <c r="AD953" s="163"/>
      <c r="AE953" s="163"/>
    </row>
    <row r="954" spans="2:31">
      <c r="B954" s="1129">
        <f t="shared" si="28"/>
        <v>-1</v>
      </c>
      <c r="D954" s="1130"/>
      <c r="E954" s="1130"/>
      <c r="F954" s="1131"/>
      <c r="G954" s="1130"/>
      <c r="H954" s="1130"/>
      <c r="I954" s="1130"/>
      <c r="J954" s="1132"/>
      <c r="K954" s="1132"/>
      <c r="L954" s="1130"/>
      <c r="N954" s="1133">
        <f t="shared" si="29"/>
        <v>0</v>
      </c>
      <c r="O954" s="1134">
        <f t="shared" si="30"/>
        <v>0</v>
      </c>
      <c r="P954" s="1134">
        <f>O954/'1.5 Universal Data'!$F$35</f>
        <v>0</v>
      </c>
      <c r="R954" s="163"/>
      <c r="S954" s="163"/>
      <c r="T954" s="163"/>
      <c r="U954" s="163"/>
      <c r="V954" s="163"/>
      <c r="W954" s="163"/>
      <c r="X954" s="163"/>
      <c r="Y954" s="163"/>
      <c r="Z954" s="163"/>
      <c r="AA954" s="163"/>
      <c r="AB954" s="163"/>
      <c r="AC954" s="163"/>
      <c r="AD954" s="163"/>
      <c r="AE954" s="163"/>
    </row>
    <row r="955" spans="2:31">
      <c r="B955" s="1129">
        <f t="shared" si="28"/>
        <v>-1</v>
      </c>
      <c r="D955" s="1130"/>
      <c r="E955" s="1130"/>
      <c r="F955" s="1131"/>
      <c r="G955" s="1130"/>
      <c r="H955" s="1130"/>
      <c r="I955" s="1130"/>
      <c r="J955" s="1132"/>
      <c r="K955" s="1132"/>
      <c r="L955" s="1130"/>
      <c r="N955" s="1133">
        <f t="shared" si="29"/>
        <v>0</v>
      </c>
      <c r="O955" s="1134">
        <f t="shared" si="30"/>
        <v>0</v>
      </c>
      <c r="P955" s="1134">
        <f>O955/'1.5 Universal Data'!$F$35</f>
        <v>0</v>
      </c>
      <c r="R955" s="163"/>
      <c r="S955" s="163"/>
      <c r="T955" s="163"/>
      <c r="U955" s="163"/>
      <c r="V955" s="163"/>
      <c r="W955" s="163"/>
      <c r="X955" s="163"/>
      <c r="Y955" s="163"/>
      <c r="Z955" s="163"/>
      <c r="AA955" s="163"/>
      <c r="AB955" s="163"/>
      <c r="AC955" s="163"/>
      <c r="AD955" s="163"/>
      <c r="AE955" s="163"/>
    </row>
    <row r="956" spans="2:31">
      <c r="B956" s="1129">
        <f t="shared" si="28"/>
        <v>-1</v>
      </c>
      <c r="D956" s="1130"/>
      <c r="E956" s="1130"/>
      <c r="F956" s="1131"/>
      <c r="G956" s="1130"/>
      <c r="H956" s="1130"/>
      <c r="I956" s="1130"/>
      <c r="J956" s="1132"/>
      <c r="K956" s="1132"/>
      <c r="L956" s="1130"/>
      <c r="N956" s="1133">
        <f t="shared" si="29"/>
        <v>0</v>
      </c>
      <c r="O956" s="1134">
        <f t="shared" si="30"/>
        <v>0</v>
      </c>
      <c r="P956" s="1134">
        <f>O956/'1.5 Universal Data'!$F$35</f>
        <v>0</v>
      </c>
      <c r="R956" s="163"/>
      <c r="S956" s="163"/>
      <c r="T956" s="163"/>
      <c r="U956" s="163"/>
      <c r="V956" s="163"/>
      <c r="W956" s="163"/>
      <c r="X956" s="163"/>
      <c r="Y956" s="163"/>
      <c r="Z956" s="163"/>
      <c r="AA956" s="163"/>
      <c r="AB956" s="163"/>
      <c r="AC956" s="163"/>
      <c r="AD956" s="163"/>
      <c r="AE956" s="163"/>
    </row>
    <row r="957" spans="2:31">
      <c r="B957" s="1129">
        <f t="shared" si="28"/>
        <v>-1</v>
      </c>
      <c r="D957" s="1130"/>
      <c r="E957" s="1130"/>
      <c r="F957" s="1131"/>
      <c r="G957" s="1130"/>
      <c r="H957" s="1130"/>
      <c r="I957" s="1130"/>
      <c r="J957" s="1132"/>
      <c r="K957" s="1132"/>
      <c r="L957" s="1130"/>
      <c r="N957" s="1133">
        <f t="shared" si="29"/>
        <v>0</v>
      </c>
      <c r="O957" s="1134">
        <f t="shared" si="30"/>
        <v>0</v>
      </c>
      <c r="P957" s="1134">
        <f>O957/'1.5 Universal Data'!$F$35</f>
        <v>0</v>
      </c>
      <c r="R957" s="163"/>
      <c r="S957" s="163"/>
      <c r="T957" s="163"/>
      <c r="U957" s="163"/>
      <c r="V957" s="163"/>
      <c r="W957" s="163"/>
      <c r="X957" s="163"/>
      <c r="Y957" s="163"/>
      <c r="Z957" s="163"/>
      <c r="AA957" s="163"/>
      <c r="AB957" s="163"/>
      <c r="AC957" s="163"/>
      <c r="AD957" s="163"/>
      <c r="AE957" s="163"/>
    </row>
    <row r="958" spans="2:31">
      <c r="B958" s="1129">
        <f t="shared" si="28"/>
        <v>-1</v>
      </c>
      <c r="D958" s="1130"/>
      <c r="E958" s="1130"/>
      <c r="F958" s="1131"/>
      <c r="G958" s="1130"/>
      <c r="H958" s="1130"/>
      <c r="I958" s="1130"/>
      <c r="J958" s="1132"/>
      <c r="K958" s="1132"/>
      <c r="L958" s="1130"/>
      <c r="N958" s="1133">
        <f t="shared" si="29"/>
        <v>0</v>
      </c>
      <c r="O958" s="1134">
        <f t="shared" si="30"/>
        <v>0</v>
      </c>
      <c r="P958" s="1134">
        <f>O958/'1.5 Universal Data'!$F$35</f>
        <v>0</v>
      </c>
      <c r="R958" s="163"/>
      <c r="S958" s="163"/>
      <c r="T958" s="163"/>
      <c r="U958" s="163"/>
      <c r="V958" s="163"/>
      <c r="W958" s="163"/>
      <c r="X958" s="163"/>
      <c r="Y958" s="163"/>
      <c r="Z958" s="163"/>
      <c r="AA958" s="163"/>
      <c r="AB958" s="163"/>
      <c r="AC958" s="163"/>
      <c r="AD958" s="163"/>
      <c r="AE958" s="163"/>
    </row>
    <row r="959" spans="2:31">
      <c r="B959" s="1129">
        <f t="shared" si="28"/>
        <v>-1</v>
      </c>
      <c r="D959" s="1130"/>
      <c r="E959" s="1130"/>
      <c r="F959" s="1131"/>
      <c r="G959" s="1130"/>
      <c r="H959" s="1130"/>
      <c r="I959" s="1130"/>
      <c r="J959" s="1132"/>
      <c r="K959" s="1132"/>
      <c r="L959" s="1130"/>
      <c r="N959" s="1133">
        <f t="shared" si="29"/>
        <v>0</v>
      </c>
      <c r="O959" s="1134">
        <f t="shared" si="30"/>
        <v>0</v>
      </c>
      <c r="P959" s="1134">
        <f>O959/'1.5 Universal Data'!$F$35</f>
        <v>0</v>
      </c>
      <c r="R959" s="163"/>
      <c r="S959" s="163"/>
      <c r="T959" s="163"/>
      <c r="U959" s="163"/>
      <c r="V959" s="163"/>
      <c r="W959" s="163"/>
      <c r="X959" s="163"/>
      <c r="Y959" s="163"/>
      <c r="Z959" s="163"/>
      <c r="AA959" s="163"/>
      <c r="AB959" s="163"/>
      <c r="AC959" s="163"/>
      <c r="AD959" s="163"/>
      <c r="AE959" s="163"/>
    </row>
    <row r="960" spans="2:31">
      <c r="B960" s="1129">
        <f t="shared" si="28"/>
        <v>-1</v>
      </c>
      <c r="D960" s="1130"/>
      <c r="E960" s="1130"/>
      <c r="F960" s="1131"/>
      <c r="G960" s="1130"/>
      <c r="H960" s="1130"/>
      <c r="I960" s="1130"/>
      <c r="J960" s="1132"/>
      <c r="K960" s="1132"/>
      <c r="L960" s="1130"/>
      <c r="N960" s="1133">
        <f t="shared" si="29"/>
        <v>0</v>
      </c>
      <c r="O960" s="1134">
        <f t="shared" si="30"/>
        <v>0</v>
      </c>
      <c r="P960" s="1134">
        <f>O960/'1.5 Universal Data'!$F$35</f>
        <v>0</v>
      </c>
      <c r="R960" s="163"/>
      <c r="S960" s="163"/>
      <c r="T960" s="163"/>
      <c r="U960" s="163"/>
      <c r="V960" s="163"/>
      <c r="W960" s="163"/>
      <c r="X960" s="163"/>
      <c r="Y960" s="163"/>
      <c r="Z960" s="163"/>
      <c r="AA960" s="163"/>
      <c r="AB960" s="163"/>
      <c r="AC960" s="163"/>
      <c r="AD960" s="163"/>
      <c r="AE960" s="163"/>
    </row>
    <row r="961" spans="2:31">
      <c r="B961" s="1129">
        <f t="shared" si="28"/>
        <v>-1</v>
      </c>
      <c r="D961" s="1130"/>
      <c r="E961" s="1130"/>
      <c r="F961" s="1131"/>
      <c r="G961" s="1130"/>
      <c r="H961" s="1130"/>
      <c r="I961" s="1130"/>
      <c r="J961" s="1132"/>
      <c r="K961" s="1132"/>
      <c r="L961" s="1130"/>
      <c r="N961" s="1133">
        <f t="shared" si="29"/>
        <v>0</v>
      </c>
      <c r="O961" s="1134">
        <f t="shared" si="30"/>
        <v>0</v>
      </c>
      <c r="P961" s="1134">
        <f>O961/'1.5 Universal Data'!$F$35</f>
        <v>0</v>
      </c>
      <c r="R961" s="163"/>
      <c r="S961" s="163"/>
      <c r="T961" s="163"/>
      <c r="U961" s="163"/>
      <c r="V961" s="163"/>
      <c r="W961" s="163"/>
      <c r="X961" s="163"/>
      <c r="Y961" s="163"/>
      <c r="Z961" s="163"/>
      <c r="AA961" s="163"/>
      <c r="AB961" s="163"/>
      <c r="AC961" s="163"/>
      <c r="AD961" s="163"/>
      <c r="AE961" s="163"/>
    </row>
    <row r="962" spans="2:31">
      <c r="B962" s="1129">
        <f t="shared" si="28"/>
        <v>-1</v>
      </c>
      <c r="D962" s="1130"/>
      <c r="E962" s="1130"/>
      <c r="F962" s="1131"/>
      <c r="G962" s="1130"/>
      <c r="H962" s="1130"/>
      <c r="I962" s="1130"/>
      <c r="J962" s="1132"/>
      <c r="K962" s="1132"/>
      <c r="L962" s="1130"/>
      <c r="N962" s="1133">
        <f t="shared" si="29"/>
        <v>0</v>
      </c>
      <c r="O962" s="1134">
        <f t="shared" si="30"/>
        <v>0</v>
      </c>
      <c r="P962" s="1134">
        <f>O962/'1.5 Universal Data'!$F$35</f>
        <v>0</v>
      </c>
      <c r="R962" s="163"/>
      <c r="S962" s="163"/>
      <c r="T962" s="163"/>
      <c r="U962" s="163"/>
      <c r="V962" s="163"/>
      <c r="W962" s="163"/>
      <c r="X962" s="163"/>
      <c r="Y962" s="163"/>
      <c r="Z962" s="163"/>
      <c r="AA962" s="163"/>
      <c r="AB962" s="163"/>
      <c r="AC962" s="163"/>
      <c r="AD962" s="163"/>
      <c r="AE962" s="163"/>
    </row>
    <row r="963" spans="2:31">
      <c r="B963" s="1129">
        <f t="shared" si="28"/>
        <v>-1</v>
      </c>
      <c r="D963" s="1130"/>
      <c r="E963" s="1130"/>
      <c r="F963" s="1131"/>
      <c r="G963" s="1130"/>
      <c r="H963" s="1130"/>
      <c r="I963" s="1130"/>
      <c r="J963" s="1132"/>
      <c r="K963" s="1132"/>
      <c r="L963" s="1130"/>
      <c r="N963" s="1133">
        <f t="shared" si="29"/>
        <v>0</v>
      </c>
      <c r="O963" s="1134">
        <f t="shared" si="30"/>
        <v>0</v>
      </c>
      <c r="P963" s="1134">
        <f>O963/'1.5 Universal Data'!$F$35</f>
        <v>0</v>
      </c>
      <c r="R963" s="163"/>
      <c r="S963" s="163"/>
      <c r="T963" s="163"/>
      <c r="U963" s="163"/>
      <c r="V963" s="163"/>
      <c r="W963" s="163"/>
      <c r="X963" s="163"/>
      <c r="Y963" s="163"/>
      <c r="Z963" s="163"/>
      <c r="AA963" s="163"/>
      <c r="AB963" s="163"/>
      <c r="AC963" s="163"/>
      <c r="AD963" s="163"/>
      <c r="AE963" s="163"/>
    </row>
    <row r="964" spans="2:31">
      <c r="B964" s="1129">
        <f t="shared" si="28"/>
        <v>-1</v>
      </c>
      <c r="D964" s="1130"/>
      <c r="E964" s="1130"/>
      <c r="F964" s="1131"/>
      <c r="G964" s="1130"/>
      <c r="H964" s="1130"/>
      <c r="I964" s="1130"/>
      <c r="J964" s="1132"/>
      <c r="K964" s="1132"/>
      <c r="L964" s="1130"/>
      <c r="N964" s="1133">
        <f t="shared" si="29"/>
        <v>0</v>
      </c>
      <c r="O964" s="1134">
        <f t="shared" si="30"/>
        <v>0</v>
      </c>
      <c r="P964" s="1134">
        <f>O964/'1.5 Universal Data'!$F$35</f>
        <v>0</v>
      </c>
      <c r="R964" s="163"/>
      <c r="S964" s="163"/>
      <c r="T964" s="163"/>
      <c r="U964" s="163"/>
      <c r="V964" s="163"/>
      <c r="W964" s="163"/>
      <c r="X964" s="163"/>
      <c r="Y964" s="163"/>
      <c r="Z964" s="163"/>
      <c r="AA964" s="163"/>
      <c r="AB964" s="163"/>
      <c r="AC964" s="163"/>
      <c r="AD964" s="163"/>
      <c r="AE964" s="163"/>
    </row>
    <row r="965" spans="2:31">
      <c r="B965" s="1129">
        <f t="shared" si="28"/>
        <v>-1</v>
      </c>
      <c r="D965" s="1130"/>
      <c r="E965" s="1130"/>
      <c r="F965" s="1131"/>
      <c r="G965" s="1130"/>
      <c r="H965" s="1130"/>
      <c r="I965" s="1130"/>
      <c r="J965" s="1132"/>
      <c r="K965" s="1132"/>
      <c r="L965" s="1130"/>
      <c r="N965" s="1133">
        <f t="shared" si="29"/>
        <v>0</v>
      </c>
      <c r="O965" s="1134">
        <f t="shared" si="30"/>
        <v>0</v>
      </c>
      <c r="P965" s="1134">
        <f>O965/'1.5 Universal Data'!$F$35</f>
        <v>0</v>
      </c>
      <c r="R965" s="163"/>
      <c r="S965" s="163"/>
      <c r="T965" s="163"/>
      <c r="U965" s="163"/>
      <c r="V965" s="163"/>
      <c r="W965" s="163"/>
      <c r="X965" s="163"/>
      <c r="Y965" s="163"/>
      <c r="Z965" s="163"/>
      <c r="AA965" s="163"/>
      <c r="AB965" s="163"/>
      <c r="AC965" s="163"/>
      <c r="AD965" s="163"/>
      <c r="AE965" s="163"/>
    </row>
    <row r="966" spans="2:31">
      <c r="B966" s="1129">
        <f t="shared" si="28"/>
        <v>-1</v>
      </c>
      <c r="D966" s="1130"/>
      <c r="E966" s="1130"/>
      <c r="F966" s="1131"/>
      <c r="G966" s="1130"/>
      <c r="H966" s="1130"/>
      <c r="I966" s="1130"/>
      <c r="J966" s="1132"/>
      <c r="K966" s="1132"/>
      <c r="L966" s="1130"/>
      <c r="N966" s="1133">
        <f t="shared" si="29"/>
        <v>0</v>
      </c>
      <c r="O966" s="1134">
        <f t="shared" si="30"/>
        <v>0</v>
      </c>
      <c r="P966" s="1134">
        <f>O966/'1.5 Universal Data'!$F$35</f>
        <v>0</v>
      </c>
      <c r="R966" s="163"/>
      <c r="S966" s="163"/>
      <c r="T966" s="163"/>
      <c r="U966" s="163"/>
      <c r="V966" s="163"/>
      <c r="W966" s="163"/>
      <c r="X966" s="163"/>
      <c r="Y966" s="163"/>
      <c r="Z966" s="163"/>
      <c r="AA966" s="163"/>
      <c r="AB966" s="163"/>
      <c r="AC966" s="163"/>
      <c r="AD966" s="163"/>
      <c r="AE966" s="163"/>
    </row>
    <row r="967" spans="2:31">
      <c r="B967" s="1129">
        <f t="shared" si="28"/>
        <v>-1</v>
      </c>
      <c r="D967" s="1130"/>
      <c r="E967" s="1130"/>
      <c r="F967" s="1131"/>
      <c r="G967" s="1130"/>
      <c r="H967" s="1130"/>
      <c r="I967" s="1130"/>
      <c r="J967" s="1132"/>
      <c r="K967" s="1132"/>
      <c r="L967" s="1130"/>
      <c r="N967" s="1133">
        <f t="shared" si="29"/>
        <v>0</v>
      </c>
      <c r="O967" s="1134">
        <f t="shared" si="30"/>
        <v>0</v>
      </c>
      <c r="P967" s="1134">
        <f>O967/'1.5 Universal Data'!$F$35</f>
        <v>0</v>
      </c>
      <c r="R967" s="163"/>
      <c r="S967" s="163"/>
      <c r="T967" s="163"/>
      <c r="U967" s="163"/>
      <c r="V967" s="163"/>
      <c r="W967" s="163"/>
      <c r="X967" s="163"/>
      <c r="Y967" s="163"/>
      <c r="Z967" s="163"/>
      <c r="AA967" s="163"/>
      <c r="AB967" s="163"/>
      <c r="AC967" s="163"/>
      <c r="AD967" s="163"/>
      <c r="AE967" s="163"/>
    </row>
    <row r="968" spans="2:31">
      <c r="B968" s="1129">
        <f t="shared" si="28"/>
        <v>-1</v>
      </c>
      <c r="D968" s="1130"/>
      <c r="E968" s="1130"/>
      <c r="F968" s="1131"/>
      <c r="G968" s="1130"/>
      <c r="H968" s="1130"/>
      <c r="I968" s="1130"/>
      <c r="J968" s="1132"/>
      <c r="K968" s="1132"/>
      <c r="L968" s="1130"/>
      <c r="N968" s="1133">
        <f t="shared" si="29"/>
        <v>0</v>
      </c>
      <c r="O968" s="1134">
        <f t="shared" si="30"/>
        <v>0</v>
      </c>
      <c r="P968" s="1134">
        <f>O968/'1.5 Universal Data'!$F$35</f>
        <v>0</v>
      </c>
      <c r="R968" s="163"/>
      <c r="S968" s="163"/>
      <c r="T968" s="163"/>
      <c r="U968" s="163"/>
      <c r="V968" s="163"/>
      <c r="W968" s="163"/>
      <c r="X968" s="163"/>
      <c r="Y968" s="163"/>
      <c r="Z968" s="163"/>
      <c r="AA968" s="163"/>
      <c r="AB968" s="163"/>
      <c r="AC968" s="163"/>
      <c r="AD968" s="163"/>
      <c r="AE968" s="163"/>
    </row>
    <row r="969" spans="2:31">
      <c r="B969" s="1129">
        <f t="shared" si="28"/>
        <v>-1</v>
      </c>
      <c r="D969" s="1130"/>
      <c r="E969" s="1130"/>
      <c r="F969" s="1131"/>
      <c r="G969" s="1130"/>
      <c r="H969" s="1130"/>
      <c r="I969" s="1130"/>
      <c r="J969" s="1132"/>
      <c r="K969" s="1132"/>
      <c r="L969" s="1130"/>
      <c r="N969" s="1133">
        <f t="shared" si="29"/>
        <v>0</v>
      </c>
      <c r="O969" s="1134">
        <f t="shared" si="30"/>
        <v>0</v>
      </c>
      <c r="P969" s="1134">
        <f>O969/'1.5 Universal Data'!$F$35</f>
        <v>0</v>
      </c>
      <c r="R969" s="163"/>
      <c r="S969" s="163"/>
      <c r="T969" s="163"/>
      <c r="U969" s="163"/>
      <c r="V969" s="163"/>
      <c r="W969" s="163"/>
      <c r="X969" s="163"/>
      <c r="Y969" s="163"/>
      <c r="Z969" s="163"/>
      <c r="AA969" s="163"/>
      <c r="AB969" s="163"/>
      <c r="AC969" s="163"/>
      <c r="AD969" s="163"/>
      <c r="AE969" s="163"/>
    </row>
    <row r="970" spans="2:31">
      <c r="B970" s="1129">
        <f t="shared" si="28"/>
        <v>-1</v>
      </c>
      <c r="D970" s="1130"/>
      <c r="E970" s="1130"/>
      <c r="F970" s="1131"/>
      <c r="G970" s="1130"/>
      <c r="H970" s="1130"/>
      <c r="I970" s="1130"/>
      <c r="J970" s="1132"/>
      <c r="K970" s="1132"/>
      <c r="L970" s="1130"/>
      <c r="N970" s="1133">
        <f t="shared" si="29"/>
        <v>0</v>
      </c>
      <c r="O970" s="1134">
        <f t="shared" si="30"/>
        <v>0</v>
      </c>
      <c r="P970" s="1134">
        <f>O970/'1.5 Universal Data'!$F$35</f>
        <v>0</v>
      </c>
      <c r="R970" s="163"/>
      <c r="S970" s="163"/>
      <c r="T970" s="163"/>
      <c r="U970" s="163"/>
      <c r="V970" s="163"/>
      <c r="W970" s="163"/>
      <c r="X970" s="163"/>
      <c r="Y970" s="163"/>
      <c r="Z970" s="163"/>
      <c r="AA970" s="163"/>
      <c r="AB970" s="163"/>
      <c r="AC970" s="163"/>
      <c r="AD970" s="163"/>
      <c r="AE970" s="163"/>
    </row>
    <row r="971" spans="2:31">
      <c r="B971" s="1129">
        <f t="shared" si="28"/>
        <v>-1</v>
      </c>
      <c r="D971" s="1130"/>
      <c r="E971" s="1130"/>
      <c r="F971" s="1131"/>
      <c r="G971" s="1130"/>
      <c r="H971" s="1130"/>
      <c r="I971" s="1130"/>
      <c r="J971" s="1132"/>
      <c r="K971" s="1132"/>
      <c r="L971" s="1130"/>
      <c r="N971" s="1133">
        <f t="shared" si="29"/>
        <v>0</v>
      </c>
      <c r="O971" s="1134">
        <f t="shared" si="30"/>
        <v>0</v>
      </c>
      <c r="P971" s="1134">
        <f>O971/'1.5 Universal Data'!$F$35</f>
        <v>0</v>
      </c>
      <c r="R971" s="163"/>
      <c r="S971" s="163"/>
      <c r="T971" s="163"/>
      <c r="U971" s="163"/>
      <c r="V971" s="163"/>
      <c r="W971" s="163"/>
      <c r="X971" s="163"/>
      <c r="Y971" s="163"/>
      <c r="Z971" s="163"/>
      <c r="AA971" s="163"/>
      <c r="AB971" s="163"/>
      <c r="AC971" s="163"/>
      <c r="AD971" s="163"/>
      <c r="AE971" s="163"/>
    </row>
    <row r="972" spans="2:31">
      <c r="B972" s="1129">
        <f t="shared" si="28"/>
        <v>-1</v>
      </c>
      <c r="D972" s="1130"/>
      <c r="E972" s="1130"/>
      <c r="F972" s="1131"/>
      <c r="G972" s="1130"/>
      <c r="H972" s="1130"/>
      <c r="I972" s="1130"/>
      <c r="J972" s="1132"/>
      <c r="K972" s="1132"/>
      <c r="L972" s="1130"/>
      <c r="N972" s="1133">
        <f t="shared" si="29"/>
        <v>0</v>
      </c>
      <c r="O972" s="1134">
        <f t="shared" si="30"/>
        <v>0</v>
      </c>
      <c r="P972" s="1134">
        <f>O972/'1.5 Universal Data'!$F$35</f>
        <v>0</v>
      </c>
      <c r="R972" s="163"/>
      <c r="S972" s="163"/>
      <c r="T972" s="163"/>
      <c r="U972" s="163"/>
      <c r="V972" s="163"/>
      <c r="W972" s="163"/>
      <c r="X972" s="163"/>
      <c r="Y972" s="163"/>
      <c r="Z972" s="163"/>
      <c r="AA972" s="163"/>
      <c r="AB972" s="163"/>
      <c r="AC972" s="163"/>
      <c r="AD972" s="163"/>
      <c r="AE972" s="163"/>
    </row>
    <row r="973" spans="2:31">
      <c r="B973" s="1129">
        <f t="shared" si="28"/>
        <v>-1</v>
      </c>
      <c r="D973" s="1130"/>
      <c r="E973" s="1130"/>
      <c r="F973" s="1131"/>
      <c r="G973" s="1130"/>
      <c r="H973" s="1130"/>
      <c r="I973" s="1130"/>
      <c r="J973" s="1132"/>
      <c r="K973" s="1132"/>
      <c r="L973" s="1130"/>
      <c r="N973" s="1133">
        <f t="shared" si="29"/>
        <v>0</v>
      </c>
      <c r="O973" s="1134">
        <f t="shared" si="30"/>
        <v>0</v>
      </c>
      <c r="P973" s="1134">
        <f>O973/'1.5 Universal Data'!$F$35</f>
        <v>0</v>
      </c>
      <c r="R973" s="163"/>
      <c r="S973" s="163"/>
      <c r="T973" s="163"/>
      <c r="U973" s="163"/>
      <c r="V973" s="163"/>
      <c r="W973" s="163"/>
      <c r="X973" s="163"/>
      <c r="Y973" s="163"/>
      <c r="Z973" s="163"/>
      <c r="AA973" s="163"/>
      <c r="AB973" s="163"/>
      <c r="AC973" s="163"/>
      <c r="AD973" s="163"/>
      <c r="AE973" s="163"/>
    </row>
    <row r="974" spans="2:31">
      <c r="B974" s="1129">
        <f t="shared" si="28"/>
        <v>-1</v>
      </c>
      <c r="D974" s="1130"/>
      <c r="E974" s="1130"/>
      <c r="F974" s="1131"/>
      <c r="G974" s="1130"/>
      <c r="H974" s="1130"/>
      <c r="I974" s="1130"/>
      <c r="J974" s="1132"/>
      <c r="K974" s="1132"/>
      <c r="L974" s="1130"/>
      <c r="N974" s="1133">
        <f t="shared" si="29"/>
        <v>0</v>
      </c>
      <c r="O974" s="1134">
        <f t="shared" si="30"/>
        <v>0</v>
      </c>
      <c r="P974" s="1134">
        <f>O974/'1.5 Universal Data'!$F$35</f>
        <v>0</v>
      </c>
      <c r="R974" s="163"/>
      <c r="S974" s="163"/>
      <c r="T974" s="163"/>
      <c r="U974" s="163"/>
      <c r="V974" s="163"/>
      <c r="W974" s="163"/>
      <c r="X974" s="163"/>
      <c r="Y974" s="163"/>
      <c r="Z974" s="163"/>
      <c r="AA974" s="163"/>
      <c r="AB974" s="163"/>
      <c r="AC974" s="163"/>
      <c r="AD974" s="163"/>
      <c r="AE974" s="163"/>
    </row>
    <row r="975" spans="2:31">
      <c r="B975" s="1129">
        <f t="shared" si="28"/>
        <v>-1</v>
      </c>
      <c r="D975" s="1130"/>
      <c r="E975" s="1130"/>
      <c r="F975" s="1131"/>
      <c r="G975" s="1130"/>
      <c r="H975" s="1130"/>
      <c r="I975" s="1130"/>
      <c r="J975" s="1132"/>
      <c r="K975" s="1132"/>
      <c r="L975" s="1130"/>
      <c r="N975" s="1133">
        <f t="shared" si="29"/>
        <v>0</v>
      </c>
      <c r="O975" s="1134">
        <f t="shared" si="30"/>
        <v>0</v>
      </c>
      <c r="P975" s="1134">
        <f>O975/'1.5 Universal Data'!$F$35</f>
        <v>0</v>
      </c>
      <c r="R975" s="163"/>
      <c r="S975" s="163"/>
      <c r="T975" s="163"/>
      <c r="U975" s="163"/>
      <c r="V975" s="163"/>
      <c r="W975" s="163"/>
      <c r="X975" s="163"/>
      <c r="Y975" s="163"/>
      <c r="Z975" s="163"/>
      <c r="AA975" s="163"/>
      <c r="AB975" s="163"/>
      <c r="AC975" s="163"/>
      <c r="AD975" s="163"/>
      <c r="AE975" s="163"/>
    </row>
    <row r="976" spans="2:31">
      <c r="B976" s="1129">
        <f t="shared" si="28"/>
        <v>-1</v>
      </c>
      <c r="D976" s="1130"/>
      <c r="E976" s="1130"/>
      <c r="F976" s="1131"/>
      <c r="G976" s="1130"/>
      <c r="H976" s="1130"/>
      <c r="I976" s="1130"/>
      <c r="J976" s="1132"/>
      <c r="K976" s="1132"/>
      <c r="L976" s="1130"/>
      <c r="N976" s="1133">
        <f t="shared" si="29"/>
        <v>0</v>
      </c>
      <c r="O976" s="1134">
        <f t="shared" si="30"/>
        <v>0</v>
      </c>
      <c r="P976" s="1134">
        <f>O976/'1.5 Universal Data'!$F$35</f>
        <v>0</v>
      </c>
      <c r="R976" s="163"/>
      <c r="S976" s="163"/>
      <c r="T976" s="163"/>
      <c r="U976" s="163"/>
      <c r="V976" s="163"/>
      <c r="W976" s="163"/>
      <c r="X976" s="163"/>
      <c r="Y976" s="163"/>
      <c r="Z976" s="163"/>
      <c r="AA976" s="163"/>
      <c r="AB976" s="163"/>
      <c r="AC976" s="163"/>
      <c r="AD976" s="163"/>
      <c r="AE976" s="163"/>
    </row>
    <row r="977" spans="2:31">
      <c r="B977" s="1129">
        <f t="shared" si="28"/>
        <v>-1</v>
      </c>
      <c r="D977" s="1130"/>
      <c r="E977" s="1130"/>
      <c r="F977" s="1131"/>
      <c r="G977" s="1130"/>
      <c r="H977" s="1130"/>
      <c r="I977" s="1130"/>
      <c r="J977" s="1132"/>
      <c r="K977" s="1132"/>
      <c r="L977" s="1130"/>
      <c r="N977" s="1133">
        <f t="shared" si="29"/>
        <v>0</v>
      </c>
      <c r="O977" s="1134">
        <f t="shared" si="30"/>
        <v>0</v>
      </c>
      <c r="P977" s="1134">
        <f>O977/'1.5 Universal Data'!$F$35</f>
        <v>0</v>
      </c>
      <c r="R977" s="163"/>
      <c r="S977" s="163"/>
      <c r="T977" s="163"/>
      <c r="U977" s="163"/>
      <c r="V977" s="163"/>
      <c r="W977" s="163"/>
      <c r="X977" s="163"/>
      <c r="Y977" s="163"/>
      <c r="Z977" s="163"/>
      <c r="AA977" s="163"/>
      <c r="AB977" s="163"/>
      <c r="AC977" s="163"/>
      <c r="AD977" s="163"/>
      <c r="AE977" s="163"/>
    </row>
    <row r="978" spans="2:31">
      <c r="B978" s="1129">
        <f t="shared" si="28"/>
        <v>-1</v>
      </c>
      <c r="D978" s="1130"/>
      <c r="E978" s="1130"/>
      <c r="F978" s="1131"/>
      <c r="G978" s="1130"/>
      <c r="H978" s="1130"/>
      <c r="I978" s="1130"/>
      <c r="J978" s="1132"/>
      <c r="K978" s="1132"/>
      <c r="L978" s="1130"/>
      <c r="N978" s="1133">
        <f t="shared" si="29"/>
        <v>0</v>
      </c>
      <c r="O978" s="1134">
        <f t="shared" si="30"/>
        <v>0</v>
      </c>
      <c r="P978" s="1134">
        <f>O978/'1.5 Universal Data'!$F$35</f>
        <v>0</v>
      </c>
      <c r="R978" s="163"/>
      <c r="S978" s="163"/>
      <c r="T978" s="163"/>
      <c r="U978" s="163"/>
      <c r="V978" s="163"/>
      <c r="W978" s="163"/>
      <c r="X978" s="163"/>
      <c r="Y978" s="163"/>
      <c r="Z978" s="163"/>
      <c r="AA978" s="163"/>
      <c r="AB978" s="163"/>
      <c r="AC978" s="163"/>
      <c r="AD978" s="163"/>
      <c r="AE978" s="163"/>
    </row>
    <row r="979" spans="2:31">
      <c r="B979" s="1129">
        <f t="shared" si="28"/>
        <v>-1</v>
      </c>
      <c r="D979" s="1130"/>
      <c r="E979" s="1130"/>
      <c r="F979" s="1131"/>
      <c r="G979" s="1130"/>
      <c r="H979" s="1130"/>
      <c r="I979" s="1130"/>
      <c r="J979" s="1132"/>
      <c r="K979" s="1132"/>
      <c r="L979" s="1130"/>
      <c r="N979" s="1133">
        <f t="shared" si="29"/>
        <v>0</v>
      </c>
      <c r="O979" s="1134">
        <f t="shared" si="30"/>
        <v>0</v>
      </c>
      <c r="P979" s="1134">
        <f>O979/'1.5 Universal Data'!$F$35</f>
        <v>0</v>
      </c>
      <c r="R979" s="163"/>
      <c r="S979" s="163"/>
      <c r="T979" s="163"/>
      <c r="U979" s="163"/>
      <c r="V979" s="163"/>
      <c r="W979" s="163"/>
      <c r="X979" s="163"/>
      <c r="Y979" s="163"/>
      <c r="Z979" s="163"/>
      <c r="AA979" s="163"/>
      <c r="AB979" s="163"/>
      <c r="AC979" s="163"/>
      <c r="AD979" s="163"/>
      <c r="AE979" s="163"/>
    </row>
    <row r="980" spans="2:31">
      <c r="B980" s="1129">
        <f t="shared" si="28"/>
        <v>-1</v>
      </c>
      <c r="D980" s="1130"/>
      <c r="E980" s="1130"/>
      <c r="F980" s="1131"/>
      <c r="G980" s="1130"/>
      <c r="H980" s="1130"/>
      <c r="I980" s="1130"/>
      <c r="J980" s="1132"/>
      <c r="K980" s="1132"/>
      <c r="L980" s="1130"/>
      <c r="N980" s="1133">
        <f t="shared" si="29"/>
        <v>0</v>
      </c>
      <c r="O980" s="1134">
        <f t="shared" si="30"/>
        <v>0</v>
      </c>
      <c r="P980" s="1134">
        <f>O980/'1.5 Universal Data'!$F$35</f>
        <v>0</v>
      </c>
      <c r="R980" s="163"/>
      <c r="S980" s="163"/>
      <c r="T980" s="163"/>
      <c r="U980" s="163"/>
      <c r="V980" s="163"/>
      <c r="W980" s="163"/>
      <c r="X980" s="163"/>
      <c r="Y980" s="163"/>
      <c r="Z980" s="163"/>
      <c r="AA980" s="163"/>
      <c r="AB980" s="163"/>
      <c r="AC980" s="163"/>
      <c r="AD980" s="163"/>
      <c r="AE980" s="163"/>
    </row>
    <row r="981" spans="2:31">
      <c r="B981" s="1129">
        <f t="shared" si="28"/>
        <v>-1</v>
      </c>
      <c r="D981" s="1130"/>
      <c r="E981" s="1130"/>
      <c r="F981" s="1131"/>
      <c r="G981" s="1130"/>
      <c r="H981" s="1130"/>
      <c r="I981" s="1130"/>
      <c r="J981" s="1132"/>
      <c r="K981" s="1132"/>
      <c r="L981" s="1130"/>
      <c r="N981" s="1133">
        <f t="shared" si="29"/>
        <v>0</v>
      </c>
      <c r="O981" s="1134">
        <f t="shared" si="30"/>
        <v>0</v>
      </c>
      <c r="P981" s="1134">
        <f>O981/'1.5 Universal Data'!$F$35</f>
        <v>0</v>
      </c>
      <c r="R981" s="163"/>
      <c r="S981" s="163"/>
      <c r="T981" s="163"/>
      <c r="U981" s="163"/>
      <c r="V981" s="163"/>
      <c r="W981" s="163"/>
      <c r="X981" s="163"/>
      <c r="Y981" s="163"/>
      <c r="Z981" s="163"/>
      <c r="AA981" s="163"/>
      <c r="AB981" s="163"/>
      <c r="AC981" s="163"/>
      <c r="AD981" s="163"/>
      <c r="AE981" s="163"/>
    </row>
    <row r="982" spans="2:31">
      <c r="B982" s="1129">
        <f t="shared" si="28"/>
        <v>-1</v>
      </c>
      <c r="D982" s="1130"/>
      <c r="E982" s="1130"/>
      <c r="F982" s="1131"/>
      <c r="G982" s="1130"/>
      <c r="H982" s="1130"/>
      <c r="I982" s="1130"/>
      <c r="J982" s="1132"/>
      <c r="K982" s="1132"/>
      <c r="L982" s="1130"/>
      <c r="N982" s="1133">
        <f t="shared" si="29"/>
        <v>0</v>
      </c>
      <c r="O982" s="1134">
        <f t="shared" si="30"/>
        <v>0</v>
      </c>
      <c r="P982" s="1134">
        <f>O982/'1.5 Universal Data'!$F$35</f>
        <v>0</v>
      </c>
      <c r="R982" s="163"/>
      <c r="S982" s="163"/>
      <c r="T982" s="163"/>
      <c r="U982" s="163"/>
      <c r="V982" s="163"/>
      <c r="W982" s="163"/>
      <c r="X982" s="163"/>
      <c r="Y982" s="163"/>
      <c r="Z982" s="163"/>
      <c r="AA982" s="163"/>
      <c r="AB982" s="163"/>
      <c r="AC982" s="163"/>
      <c r="AD982" s="163"/>
      <c r="AE982" s="163"/>
    </row>
    <row r="983" spans="2:31">
      <c r="B983" s="1129">
        <f t="shared" ref="B983:B1046" si="31">IF(G983="buy",1,-1)</f>
        <v>-1</v>
      </c>
      <c r="D983" s="1130"/>
      <c r="E983" s="1130"/>
      <c r="F983" s="1131"/>
      <c r="G983" s="1130"/>
      <c r="H983" s="1130"/>
      <c r="I983" s="1130"/>
      <c r="J983" s="1132"/>
      <c r="K983" s="1132"/>
      <c r="L983" s="1130"/>
      <c r="N983" s="1133">
        <f t="shared" ref="N983:N1046" si="32">+H983*((K983-J983)+1)*B983</f>
        <v>0</v>
      </c>
      <c r="O983" s="1134">
        <f t="shared" ref="O983:O1046" si="33">N983*L983/100</f>
        <v>0</v>
      </c>
      <c r="P983" s="1134">
        <f>O983/'1.5 Universal Data'!$F$35</f>
        <v>0</v>
      </c>
      <c r="R983" s="163"/>
      <c r="S983" s="163"/>
      <c r="T983" s="163"/>
      <c r="U983" s="163"/>
      <c r="V983" s="163"/>
      <c r="W983" s="163"/>
      <c r="X983" s="163"/>
      <c r="Y983" s="163"/>
      <c r="Z983" s="163"/>
      <c r="AA983" s="163"/>
      <c r="AB983" s="163"/>
      <c r="AC983" s="163"/>
      <c r="AD983" s="163"/>
      <c r="AE983" s="163"/>
    </row>
    <row r="984" spans="2:31">
      <c r="B984" s="1129">
        <f t="shared" si="31"/>
        <v>-1</v>
      </c>
      <c r="D984" s="1130"/>
      <c r="E984" s="1130"/>
      <c r="F984" s="1131"/>
      <c r="G984" s="1130"/>
      <c r="H984" s="1130"/>
      <c r="I984" s="1130"/>
      <c r="J984" s="1132"/>
      <c r="K984" s="1132"/>
      <c r="L984" s="1130"/>
      <c r="N984" s="1133">
        <f t="shared" si="32"/>
        <v>0</v>
      </c>
      <c r="O984" s="1134">
        <f t="shared" si="33"/>
        <v>0</v>
      </c>
      <c r="P984" s="1134">
        <f>O984/'1.5 Universal Data'!$F$35</f>
        <v>0</v>
      </c>
      <c r="R984" s="163"/>
      <c r="S984" s="163"/>
      <c r="T984" s="163"/>
      <c r="U984" s="163"/>
      <c r="V984" s="163"/>
      <c r="W984" s="163"/>
      <c r="X984" s="163"/>
      <c r="Y984" s="163"/>
      <c r="Z984" s="163"/>
      <c r="AA984" s="163"/>
      <c r="AB984" s="163"/>
      <c r="AC984" s="163"/>
      <c r="AD984" s="163"/>
      <c r="AE984" s="163"/>
    </row>
    <row r="985" spans="2:31">
      <c r="B985" s="1129">
        <f t="shared" si="31"/>
        <v>-1</v>
      </c>
      <c r="D985" s="1130"/>
      <c r="E985" s="1130"/>
      <c r="F985" s="1131"/>
      <c r="G985" s="1130"/>
      <c r="H985" s="1130"/>
      <c r="I985" s="1130"/>
      <c r="J985" s="1132"/>
      <c r="K985" s="1132"/>
      <c r="L985" s="1130"/>
      <c r="N985" s="1133">
        <f t="shared" si="32"/>
        <v>0</v>
      </c>
      <c r="O985" s="1134">
        <f t="shared" si="33"/>
        <v>0</v>
      </c>
      <c r="P985" s="1134">
        <f>O985/'1.5 Universal Data'!$F$35</f>
        <v>0</v>
      </c>
      <c r="R985" s="163"/>
      <c r="S985" s="163"/>
      <c r="T985" s="163"/>
      <c r="U985" s="163"/>
      <c r="V985" s="163"/>
      <c r="W985" s="163"/>
      <c r="X985" s="163"/>
      <c r="Y985" s="163"/>
      <c r="Z985" s="163"/>
      <c r="AA985" s="163"/>
      <c r="AB985" s="163"/>
      <c r="AC985" s="163"/>
      <c r="AD985" s="163"/>
      <c r="AE985" s="163"/>
    </row>
    <row r="986" spans="2:31">
      <c r="B986" s="1129">
        <f t="shared" si="31"/>
        <v>-1</v>
      </c>
      <c r="D986" s="1130"/>
      <c r="E986" s="1130"/>
      <c r="F986" s="1131"/>
      <c r="G986" s="1130"/>
      <c r="H986" s="1130"/>
      <c r="I986" s="1130"/>
      <c r="J986" s="1132"/>
      <c r="K986" s="1132"/>
      <c r="L986" s="1130"/>
      <c r="N986" s="1133">
        <f t="shared" si="32"/>
        <v>0</v>
      </c>
      <c r="O986" s="1134">
        <f t="shared" si="33"/>
        <v>0</v>
      </c>
      <c r="P986" s="1134">
        <f>O986/'1.5 Universal Data'!$F$35</f>
        <v>0</v>
      </c>
      <c r="R986" s="163"/>
      <c r="S986" s="163"/>
      <c r="T986" s="163"/>
      <c r="U986" s="163"/>
      <c r="V986" s="163"/>
      <c r="W986" s="163"/>
      <c r="X986" s="163"/>
      <c r="Y986" s="163"/>
      <c r="Z986" s="163"/>
      <c r="AA986" s="163"/>
      <c r="AB986" s="163"/>
      <c r="AC986" s="163"/>
      <c r="AD986" s="163"/>
      <c r="AE986" s="163"/>
    </row>
    <row r="987" spans="2:31">
      <c r="B987" s="1129">
        <f t="shared" si="31"/>
        <v>-1</v>
      </c>
      <c r="D987" s="1130"/>
      <c r="E987" s="1130"/>
      <c r="F987" s="1131"/>
      <c r="G987" s="1130"/>
      <c r="H987" s="1130"/>
      <c r="I987" s="1130"/>
      <c r="J987" s="1132"/>
      <c r="K987" s="1132"/>
      <c r="L987" s="1130"/>
      <c r="N987" s="1133">
        <f t="shared" si="32"/>
        <v>0</v>
      </c>
      <c r="O987" s="1134">
        <f t="shared" si="33"/>
        <v>0</v>
      </c>
      <c r="P987" s="1134">
        <f>O987/'1.5 Universal Data'!$F$35</f>
        <v>0</v>
      </c>
      <c r="R987" s="163"/>
      <c r="S987" s="163"/>
      <c r="T987" s="163"/>
      <c r="U987" s="163"/>
      <c r="V987" s="163"/>
      <c r="W987" s="163"/>
      <c r="X987" s="163"/>
      <c r="Y987" s="163"/>
      <c r="Z987" s="163"/>
      <c r="AA987" s="163"/>
      <c r="AB987" s="163"/>
      <c r="AC987" s="163"/>
      <c r="AD987" s="163"/>
      <c r="AE987" s="163"/>
    </row>
    <row r="988" spans="2:31">
      <c r="B988" s="1129">
        <f t="shared" si="31"/>
        <v>-1</v>
      </c>
      <c r="D988" s="1130"/>
      <c r="E988" s="1130"/>
      <c r="F988" s="1131"/>
      <c r="G988" s="1130"/>
      <c r="H988" s="1130"/>
      <c r="I988" s="1130"/>
      <c r="J988" s="1132"/>
      <c r="K988" s="1132"/>
      <c r="L988" s="1130"/>
      <c r="N988" s="1133">
        <f t="shared" si="32"/>
        <v>0</v>
      </c>
      <c r="O988" s="1134">
        <f t="shared" si="33"/>
        <v>0</v>
      </c>
      <c r="P988" s="1134">
        <f>O988/'1.5 Universal Data'!$F$35</f>
        <v>0</v>
      </c>
      <c r="R988" s="163"/>
      <c r="S988" s="163"/>
      <c r="T988" s="163"/>
      <c r="U988" s="163"/>
      <c r="V988" s="163"/>
      <c r="W988" s="163"/>
      <c r="X988" s="163"/>
      <c r="Y988" s="163"/>
      <c r="Z988" s="163"/>
      <c r="AA988" s="163"/>
      <c r="AB988" s="163"/>
      <c r="AC988" s="163"/>
      <c r="AD988" s="163"/>
      <c r="AE988" s="163"/>
    </row>
    <row r="989" spans="2:31">
      <c r="B989" s="1129">
        <f t="shared" si="31"/>
        <v>-1</v>
      </c>
      <c r="D989" s="1130"/>
      <c r="E989" s="1130"/>
      <c r="F989" s="1131"/>
      <c r="G989" s="1130"/>
      <c r="H989" s="1130"/>
      <c r="I989" s="1130"/>
      <c r="J989" s="1132"/>
      <c r="K989" s="1132"/>
      <c r="L989" s="1130"/>
      <c r="N989" s="1133">
        <f t="shared" si="32"/>
        <v>0</v>
      </c>
      <c r="O989" s="1134">
        <f t="shared" si="33"/>
        <v>0</v>
      </c>
      <c r="P989" s="1134">
        <f>O989/'1.5 Universal Data'!$F$35</f>
        <v>0</v>
      </c>
      <c r="R989" s="163"/>
      <c r="S989" s="163"/>
      <c r="T989" s="163"/>
      <c r="U989" s="163"/>
      <c r="V989" s="163"/>
      <c r="W989" s="163"/>
      <c r="X989" s="163"/>
      <c r="Y989" s="163"/>
      <c r="Z989" s="163"/>
      <c r="AA989" s="163"/>
      <c r="AB989" s="163"/>
      <c r="AC989" s="163"/>
      <c r="AD989" s="163"/>
      <c r="AE989" s="163"/>
    </row>
    <row r="990" spans="2:31">
      <c r="B990" s="1129">
        <f t="shared" si="31"/>
        <v>-1</v>
      </c>
      <c r="D990" s="1130"/>
      <c r="E990" s="1130"/>
      <c r="F990" s="1131"/>
      <c r="G990" s="1130"/>
      <c r="H990" s="1130"/>
      <c r="I990" s="1130"/>
      <c r="J990" s="1132"/>
      <c r="K990" s="1132"/>
      <c r="L990" s="1130"/>
      <c r="N990" s="1133">
        <f t="shared" si="32"/>
        <v>0</v>
      </c>
      <c r="O990" s="1134">
        <f t="shared" si="33"/>
        <v>0</v>
      </c>
      <c r="P990" s="1134">
        <f>O990/'1.5 Universal Data'!$F$35</f>
        <v>0</v>
      </c>
      <c r="R990" s="163"/>
      <c r="S990" s="163"/>
      <c r="T990" s="163"/>
      <c r="U990" s="163"/>
      <c r="V990" s="163"/>
      <c r="W990" s="163"/>
      <c r="X990" s="163"/>
      <c r="Y990" s="163"/>
      <c r="Z990" s="163"/>
      <c r="AA990" s="163"/>
      <c r="AB990" s="163"/>
      <c r="AC990" s="163"/>
      <c r="AD990" s="163"/>
      <c r="AE990" s="163"/>
    </row>
    <row r="991" spans="2:31">
      <c r="B991" s="1129">
        <f t="shared" si="31"/>
        <v>-1</v>
      </c>
      <c r="D991" s="1130"/>
      <c r="E991" s="1130"/>
      <c r="F991" s="1131"/>
      <c r="G991" s="1130"/>
      <c r="H991" s="1130"/>
      <c r="I991" s="1130"/>
      <c r="J991" s="1132"/>
      <c r="K991" s="1132"/>
      <c r="L991" s="1130"/>
      <c r="N991" s="1133">
        <f t="shared" si="32"/>
        <v>0</v>
      </c>
      <c r="O991" s="1134">
        <f t="shared" si="33"/>
        <v>0</v>
      </c>
      <c r="P991" s="1134">
        <f>O991/'1.5 Universal Data'!$F$35</f>
        <v>0</v>
      </c>
      <c r="R991" s="163"/>
      <c r="S991" s="163"/>
      <c r="T991" s="163"/>
      <c r="U991" s="163"/>
      <c r="V991" s="163"/>
      <c r="W991" s="163"/>
      <c r="X991" s="163"/>
      <c r="Y991" s="163"/>
      <c r="Z991" s="163"/>
      <c r="AA991" s="163"/>
      <c r="AB991" s="163"/>
      <c r="AC991" s="163"/>
      <c r="AD991" s="163"/>
      <c r="AE991" s="163"/>
    </row>
    <row r="992" spans="2:31">
      <c r="B992" s="1129">
        <f t="shared" si="31"/>
        <v>-1</v>
      </c>
      <c r="D992" s="1130"/>
      <c r="E992" s="1130"/>
      <c r="F992" s="1131"/>
      <c r="G992" s="1130"/>
      <c r="H992" s="1130"/>
      <c r="I992" s="1130"/>
      <c r="J992" s="1132"/>
      <c r="K992" s="1132"/>
      <c r="L992" s="1130"/>
      <c r="N992" s="1133">
        <f t="shared" si="32"/>
        <v>0</v>
      </c>
      <c r="O992" s="1134">
        <f t="shared" si="33"/>
        <v>0</v>
      </c>
      <c r="P992" s="1134">
        <f>O992/'1.5 Universal Data'!$F$35</f>
        <v>0</v>
      </c>
      <c r="R992" s="163"/>
      <c r="S992" s="163"/>
      <c r="T992" s="163"/>
      <c r="U992" s="163"/>
      <c r="V992" s="163"/>
      <c r="W992" s="163"/>
      <c r="X992" s="163"/>
      <c r="Y992" s="163"/>
      <c r="Z992" s="163"/>
      <c r="AA992" s="163"/>
      <c r="AB992" s="163"/>
      <c r="AC992" s="163"/>
      <c r="AD992" s="163"/>
      <c r="AE992" s="163"/>
    </row>
    <row r="993" spans="2:31">
      <c r="B993" s="1129">
        <f t="shared" si="31"/>
        <v>-1</v>
      </c>
      <c r="D993" s="1130"/>
      <c r="E993" s="1130"/>
      <c r="F993" s="1131"/>
      <c r="G993" s="1130"/>
      <c r="H993" s="1130"/>
      <c r="I993" s="1130"/>
      <c r="J993" s="1132"/>
      <c r="K993" s="1132"/>
      <c r="L993" s="1130"/>
      <c r="N993" s="1133">
        <f t="shared" si="32"/>
        <v>0</v>
      </c>
      <c r="O993" s="1134">
        <f t="shared" si="33"/>
        <v>0</v>
      </c>
      <c r="P993" s="1134">
        <f>O993/'1.5 Universal Data'!$F$35</f>
        <v>0</v>
      </c>
      <c r="R993" s="163"/>
      <c r="S993" s="163"/>
      <c r="T993" s="163"/>
      <c r="U993" s="163"/>
      <c r="V993" s="163"/>
      <c r="W993" s="163"/>
      <c r="X993" s="163"/>
      <c r="Y993" s="163"/>
      <c r="Z993" s="163"/>
      <c r="AA993" s="163"/>
      <c r="AB993" s="163"/>
      <c r="AC993" s="163"/>
      <c r="AD993" s="163"/>
      <c r="AE993" s="163"/>
    </row>
    <row r="994" spans="2:31">
      <c r="B994" s="1129">
        <f t="shared" si="31"/>
        <v>-1</v>
      </c>
      <c r="D994" s="1130"/>
      <c r="E994" s="1130"/>
      <c r="F994" s="1131"/>
      <c r="G994" s="1130"/>
      <c r="H994" s="1130"/>
      <c r="I994" s="1130"/>
      <c r="J994" s="1132"/>
      <c r="K994" s="1132"/>
      <c r="L994" s="1130"/>
      <c r="N994" s="1133">
        <f t="shared" si="32"/>
        <v>0</v>
      </c>
      <c r="O994" s="1134">
        <f t="shared" si="33"/>
        <v>0</v>
      </c>
      <c r="P994" s="1134">
        <f>O994/'1.5 Universal Data'!$F$35</f>
        <v>0</v>
      </c>
      <c r="R994" s="163"/>
      <c r="S994" s="163"/>
      <c r="T994" s="163"/>
      <c r="U994" s="163"/>
      <c r="V994" s="163"/>
      <c r="W994" s="163"/>
      <c r="X994" s="163"/>
      <c r="Y994" s="163"/>
      <c r="Z994" s="163"/>
      <c r="AA994" s="163"/>
      <c r="AB994" s="163"/>
      <c r="AC994" s="163"/>
      <c r="AD994" s="163"/>
      <c r="AE994" s="163"/>
    </row>
    <row r="995" spans="2:31">
      <c r="B995" s="1129">
        <f t="shared" si="31"/>
        <v>-1</v>
      </c>
      <c r="D995" s="1130"/>
      <c r="E995" s="1130"/>
      <c r="F995" s="1131"/>
      <c r="G995" s="1130"/>
      <c r="H995" s="1130"/>
      <c r="I995" s="1130"/>
      <c r="J995" s="1132"/>
      <c r="K995" s="1132"/>
      <c r="L995" s="1130"/>
      <c r="N995" s="1133">
        <f t="shared" si="32"/>
        <v>0</v>
      </c>
      <c r="O995" s="1134">
        <f t="shared" si="33"/>
        <v>0</v>
      </c>
      <c r="P995" s="1134">
        <f>O995/'1.5 Universal Data'!$F$35</f>
        <v>0</v>
      </c>
      <c r="R995" s="163"/>
      <c r="S995" s="163"/>
      <c r="T995" s="163"/>
      <c r="U995" s="163"/>
      <c r="V995" s="163"/>
      <c r="W995" s="163"/>
      <c r="X995" s="163"/>
      <c r="Y995" s="163"/>
      <c r="Z995" s="163"/>
      <c r="AA995" s="163"/>
      <c r="AB995" s="163"/>
      <c r="AC995" s="163"/>
      <c r="AD995" s="163"/>
      <c r="AE995" s="163"/>
    </row>
    <row r="996" spans="2:31">
      <c r="B996" s="1129">
        <f t="shared" si="31"/>
        <v>-1</v>
      </c>
      <c r="D996" s="1130"/>
      <c r="E996" s="1130"/>
      <c r="F996" s="1131"/>
      <c r="G996" s="1130"/>
      <c r="H996" s="1130"/>
      <c r="I996" s="1130"/>
      <c r="J996" s="1132"/>
      <c r="K996" s="1132"/>
      <c r="L996" s="1130"/>
      <c r="N996" s="1133">
        <f t="shared" si="32"/>
        <v>0</v>
      </c>
      <c r="O996" s="1134">
        <f t="shared" si="33"/>
        <v>0</v>
      </c>
      <c r="P996" s="1134">
        <f>O996/'1.5 Universal Data'!$F$35</f>
        <v>0</v>
      </c>
      <c r="R996" s="163"/>
      <c r="S996" s="163"/>
      <c r="T996" s="163"/>
      <c r="U996" s="163"/>
      <c r="V996" s="163"/>
      <c r="W996" s="163"/>
      <c r="X996" s="163"/>
      <c r="Y996" s="163"/>
      <c r="Z996" s="163"/>
      <c r="AA996" s="163"/>
      <c r="AB996" s="163"/>
      <c r="AC996" s="163"/>
      <c r="AD996" s="163"/>
      <c r="AE996" s="163"/>
    </row>
    <row r="997" spans="2:31">
      <c r="B997" s="1129">
        <f t="shared" si="31"/>
        <v>-1</v>
      </c>
      <c r="D997" s="1130"/>
      <c r="E997" s="1130"/>
      <c r="F997" s="1131"/>
      <c r="G997" s="1130"/>
      <c r="H997" s="1130"/>
      <c r="I997" s="1130"/>
      <c r="J997" s="1132"/>
      <c r="K997" s="1132"/>
      <c r="L997" s="1130"/>
      <c r="N997" s="1133">
        <f t="shared" si="32"/>
        <v>0</v>
      </c>
      <c r="O997" s="1134">
        <f t="shared" si="33"/>
        <v>0</v>
      </c>
      <c r="P997" s="1134">
        <f>O997/'1.5 Universal Data'!$F$35</f>
        <v>0</v>
      </c>
      <c r="R997" s="163"/>
      <c r="S997" s="163"/>
      <c r="T997" s="163"/>
      <c r="U997" s="163"/>
      <c r="V997" s="163"/>
      <c r="W997" s="163"/>
      <c r="X997" s="163"/>
      <c r="Y997" s="163"/>
      <c r="Z997" s="163"/>
      <c r="AA997" s="163"/>
      <c r="AB997" s="163"/>
      <c r="AC997" s="163"/>
      <c r="AD997" s="163"/>
      <c r="AE997" s="163"/>
    </row>
    <row r="998" spans="2:31">
      <c r="B998" s="1129">
        <f t="shared" si="31"/>
        <v>-1</v>
      </c>
      <c r="D998" s="1130"/>
      <c r="E998" s="1130"/>
      <c r="F998" s="1131"/>
      <c r="G998" s="1130"/>
      <c r="H998" s="1130"/>
      <c r="I998" s="1130"/>
      <c r="J998" s="1132"/>
      <c r="K998" s="1132"/>
      <c r="L998" s="1130"/>
      <c r="N998" s="1133">
        <f t="shared" si="32"/>
        <v>0</v>
      </c>
      <c r="O998" s="1134">
        <f t="shared" si="33"/>
        <v>0</v>
      </c>
      <c r="P998" s="1134">
        <f>O998/'1.5 Universal Data'!$F$35</f>
        <v>0</v>
      </c>
      <c r="R998" s="163"/>
      <c r="S998" s="163"/>
      <c r="T998" s="163"/>
      <c r="U998" s="163"/>
      <c r="V998" s="163"/>
      <c r="W998" s="163"/>
      <c r="X998" s="163"/>
      <c r="Y998" s="163"/>
      <c r="Z998" s="163"/>
      <c r="AA998" s="163"/>
      <c r="AB998" s="163"/>
      <c r="AC998" s="163"/>
      <c r="AD998" s="163"/>
      <c r="AE998" s="163"/>
    </row>
    <row r="999" spans="2:31">
      <c r="B999" s="1129">
        <f t="shared" si="31"/>
        <v>-1</v>
      </c>
      <c r="D999" s="1130"/>
      <c r="E999" s="1130"/>
      <c r="F999" s="1131"/>
      <c r="G999" s="1130"/>
      <c r="H999" s="1130"/>
      <c r="I999" s="1130"/>
      <c r="J999" s="1132"/>
      <c r="K999" s="1132"/>
      <c r="L999" s="1130"/>
      <c r="N999" s="1133">
        <f t="shared" si="32"/>
        <v>0</v>
      </c>
      <c r="O999" s="1134">
        <f t="shared" si="33"/>
        <v>0</v>
      </c>
      <c r="P999" s="1134">
        <f>O999/'1.5 Universal Data'!$F$35</f>
        <v>0</v>
      </c>
      <c r="R999" s="163"/>
      <c r="S999" s="163"/>
      <c r="T999" s="163"/>
      <c r="U999" s="163"/>
      <c r="V999" s="163"/>
      <c r="W999" s="163"/>
      <c r="X999" s="163"/>
      <c r="Y999" s="163"/>
      <c r="Z999" s="163"/>
      <c r="AA999" s="163"/>
      <c r="AB999" s="163"/>
      <c r="AC999" s="163"/>
      <c r="AD999" s="163"/>
      <c r="AE999" s="163"/>
    </row>
    <row r="1000" spans="2:31">
      <c r="B1000" s="1129">
        <f t="shared" si="31"/>
        <v>-1</v>
      </c>
      <c r="D1000" s="1130"/>
      <c r="E1000" s="1130"/>
      <c r="F1000" s="1131"/>
      <c r="G1000" s="1130"/>
      <c r="H1000" s="1130"/>
      <c r="I1000" s="1130"/>
      <c r="J1000" s="1132"/>
      <c r="K1000" s="1132"/>
      <c r="L1000" s="1130"/>
      <c r="N1000" s="1133">
        <f t="shared" si="32"/>
        <v>0</v>
      </c>
      <c r="O1000" s="1134">
        <f t="shared" si="33"/>
        <v>0</v>
      </c>
      <c r="P1000" s="1134">
        <f>O1000/'1.5 Universal Data'!$F$35</f>
        <v>0</v>
      </c>
      <c r="R1000" s="163"/>
      <c r="S1000" s="163"/>
      <c r="T1000" s="163"/>
      <c r="U1000" s="163"/>
      <c r="V1000" s="163"/>
      <c r="W1000" s="163"/>
      <c r="X1000" s="163"/>
      <c r="Y1000" s="163"/>
      <c r="Z1000" s="163"/>
      <c r="AA1000" s="163"/>
      <c r="AB1000" s="163"/>
      <c r="AC1000" s="163"/>
      <c r="AD1000" s="163"/>
      <c r="AE1000" s="163"/>
    </row>
    <row r="1001" spans="2:31">
      <c r="B1001" s="1129">
        <f t="shared" si="31"/>
        <v>-1</v>
      </c>
      <c r="D1001" s="1130"/>
      <c r="E1001" s="1130"/>
      <c r="F1001" s="1131"/>
      <c r="G1001" s="1130"/>
      <c r="H1001" s="1130"/>
      <c r="I1001" s="1130"/>
      <c r="J1001" s="1132"/>
      <c r="K1001" s="1132"/>
      <c r="L1001" s="1130"/>
      <c r="N1001" s="1133">
        <f t="shared" si="32"/>
        <v>0</v>
      </c>
      <c r="O1001" s="1134">
        <f t="shared" si="33"/>
        <v>0</v>
      </c>
      <c r="P1001" s="1134">
        <f>O1001/'1.5 Universal Data'!$F$35</f>
        <v>0</v>
      </c>
      <c r="R1001" s="163"/>
      <c r="S1001" s="163"/>
      <c r="T1001" s="163"/>
      <c r="U1001" s="163"/>
      <c r="V1001" s="163"/>
      <c r="W1001" s="163"/>
      <c r="X1001" s="163"/>
      <c r="Y1001" s="163"/>
      <c r="Z1001" s="163"/>
      <c r="AA1001" s="163"/>
      <c r="AB1001" s="163"/>
      <c r="AC1001" s="163"/>
      <c r="AD1001" s="163"/>
      <c r="AE1001" s="163"/>
    </row>
    <row r="1002" spans="2:31">
      <c r="B1002" s="1129">
        <f t="shared" si="31"/>
        <v>-1</v>
      </c>
      <c r="D1002" s="1130"/>
      <c r="E1002" s="1130"/>
      <c r="F1002" s="1131"/>
      <c r="G1002" s="1130"/>
      <c r="H1002" s="1130"/>
      <c r="I1002" s="1130"/>
      <c r="J1002" s="1132"/>
      <c r="K1002" s="1132"/>
      <c r="L1002" s="1130"/>
      <c r="N1002" s="1133">
        <f t="shared" si="32"/>
        <v>0</v>
      </c>
      <c r="O1002" s="1134">
        <f t="shared" si="33"/>
        <v>0</v>
      </c>
      <c r="P1002" s="1134">
        <f>O1002/'1.5 Universal Data'!$F$35</f>
        <v>0</v>
      </c>
      <c r="R1002" s="163"/>
      <c r="S1002" s="163"/>
      <c r="T1002" s="163"/>
      <c r="U1002" s="163"/>
      <c r="V1002" s="163"/>
      <c r="W1002" s="163"/>
      <c r="X1002" s="163"/>
      <c r="Y1002" s="163"/>
      <c r="Z1002" s="163"/>
      <c r="AA1002" s="163"/>
      <c r="AB1002" s="163"/>
      <c r="AC1002" s="163"/>
      <c r="AD1002" s="163"/>
      <c r="AE1002" s="163"/>
    </row>
    <row r="1003" spans="2:31">
      <c r="B1003" s="1129">
        <f t="shared" si="31"/>
        <v>-1</v>
      </c>
      <c r="D1003" s="1130"/>
      <c r="E1003" s="1130"/>
      <c r="F1003" s="1131"/>
      <c r="G1003" s="1130"/>
      <c r="H1003" s="1130"/>
      <c r="I1003" s="1130"/>
      <c r="J1003" s="1132"/>
      <c r="K1003" s="1132"/>
      <c r="L1003" s="1130"/>
      <c r="N1003" s="1133">
        <f t="shared" si="32"/>
        <v>0</v>
      </c>
      <c r="O1003" s="1134">
        <f t="shared" si="33"/>
        <v>0</v>
      </c>
      <c r="P1003" s="1134">
        <f>O1003/'1.5 Universal Data'!$F$35</f>
        <v>0</v>
      </c>
      <c r="R1003" s="163"/>
      <c r="S1003" s="163"/>
      <c r="T1003" s="163"/>
      <c r="U1003" s="163"/>
      <c r="V1003" s="163"/>
      <c r="W1003" s="163"/>
      <c r="X1003" s="163"/>
      <c r="Y1003" s="163"/>
      <c r="Z1003" s="163"/>
      <c r="AA1003" s="163"/>
      <c r="AB1003" s="163"/>
      <c r="AC1003" s="163"/>
      <c r="AD1003" s="163"/>
      <c r="AE1003" s="163"/>
    </row>
    <row r="1004" spans="2:31">
      <c r="B1004" s="1129">
        <f t="shared" si="31"/>
        <v>-1</v>
      </c>
      <c r="D1004" s="1130"/>
      <c r="E1004" s="1130"/>
      <c r="F1004" s="1131"/>
      <c r="G1004" s="1130"/>
      <c r="H1004" s="1130"/>
      <c r="I1004" s="1130"/>
      <c r="J1004" s="1132"/>
      <c r="K1004" s="1132"/>
      <c r="L1004" s="1130"/>
      <c r="N1004" s="1133">
        <f t="shared" si="32"/>
        <v>0</v>
      </c>
      <c r="O1004" s="1134">
        <f t="shared" si="33"/>
        <v>0</v>
      </c>
      <c r="P1004" s="1134">
        <f>O1004/'1.5 Universal Data'!$F$35</f>
        <v>0</v>
      </c>
      <c r="R1004" s="163"/>
      <c r="S1004" s="163"/>
      <c r="T1004" s="163"/>
      <c r="U1004" s="163"/>
      <c r="V1004" s="163"/>
      <c r="W1004" s="163"/>
      <c r="X1004" s="163"/>
      <c r="Y1004" s="163"/>
      <c r="Z1004" s="163"/>
      <c r="AA1004" s="163"/>
      <c r="AB1004" s="163"/>
      <c r="AC1004" s="163"/>
      <c r="AD1004" s="163"/>
      <c r="AE1004" s="163"/>
    </row>
    <row r="1005" spans="2:31">
      <c r="B1005" s="1129">
        <f t="shared" si="31"/>
        <v>-1</v>
      </c>
      <c r="D1005" s="1130"/>
      <c r="E1005" s="1130"/>
      <c r="F1005" s="1131"/>
      <c r="G1005" s="1130"/>
      <c r="H1005" s="1130"/>
      <c r="I1005" s="1130"/>
      <c r="J1005" s="1132"/>
      <c r="K1005" s="1132"/>
      <c r="L1005" s="1130"/>
      <c r="N1005" s="1133">
        <f t="shared" si="32"/>
        <v>0</v>
      </c>
      <c r="O1005" s="1134">
        <f t="shared" si="33"/>
        <v>0</v>
      </c>
      <c r="P1005" s="1134">
        <f>O1005/'1.5 Universal Data'!$F$35</f>
        <v>0</v>
      </c>
      <c r="R1005" s="163"/>
      <c r="S1005" s="163"/>
      <c r="T1005" s="163"/>
      <c r="U1005" s="163"/>
      <c r="V1005" s="163"/>
      <c r="W1005" s="163"/>
      <c r="X1005" s="163"/>
      <c r="Y1005" s="163"/>
      <c r="Z1005" s="163"/>
      <c r="AA1005" s="163"/>
      <c r="AB1005" s="163"/>
      <c r="AC1005" s="163"/>
      <c r="AD1005" s="163"/>
      <c r="AE1005" s="163"/>
    </row>
    <row r="1006" spans="2:31">
      <c r="B1006" s="1129">
        <f t="shared" si="31"/>
        <v>-1</v>
      </c>
      <c r="D1006" s="1130"/>
      <c r="E1006" s="1130"/>
      <c r="F1006" s="1131"/>
      <c r="G1006" s="1130"/>
      <c r="H1006" s="1130"/>
      <c r="I1006" s="1130"/>
      <c r="J1006" s="1132"/>
      <c r="K1006" s="1132"/>
      <c r="L1006" s="1130"/>
      <c r="N1006" s="1133">
        <f t="shared" si="32"/>
        <v>0</v>
      </c>
      <c r="O1006" s="1134">
        <f t="shared" si="33"/>
        <v>0</v>
      </c>
      <c r="P1006" s="1134">
        <f>O1006/'1.5 Universal Data'!$F$35</f>
        <v>0</v>
      </c>
      <c r="R1006" s="163"/>
      <c r="S1006" s="163"/>
      <c r="T1006" s="163"/>
      <c r="U1006" s="163"/>
      <c r="V1006" s="163"/>
      <c r="W1006" s="163"/>
      <c r="X1006" s="163"/>
      <c r="Y1006" s="163"/>
      <c r="Z1006" s="163"/>
      <c r="AA1006" s="163"/>
      <c r="AB1006" s="163"/>
      <c r="AC1006" s="163"/>
      <c r="AD1006" s="163"/>
      <c r="AE1006" s="163"/>
    </row>
    <row r="1007" spans="2:31">
      <c r="B1007" s="1129">
        <f t="shared" si="31"/>
        <v>-1</v>
      </c>
      <c r="D1007" s="1130"/>
      <c r="E1007" s="1130"/>
      <c r="F1007" s="1131"/>
      <c r="G1007" s="1130"/>
      <c r="H1007" s="1130"/>
      <c r="I1007" s="1130"/>
      <c r="J1007" s="1132"/>
      <c r="K1007" s="1132"/>
      <c r="L1007" s="1130"/>
      <c r="N1007" s="1133">
        <f t="shared" si="32"/>
        <v>0</v>
      </c>
      <c r="O1007" s="1134">
        <f t="shared" si="33"/>
        <v>0</v>
      </c>
      <c r="P1007" s="1134">
        <f>O1007/'1.5 Universal Data'!$F$35</f>
        <v>0</v>
      </c>
      <c r="R1007" s="163"/>
      <c r="S1007" s="163"/>
      <c r="T1007" s="163"/>
      <c r="U1007" s="163"/>
      <c r="V1007" s="163"/>
      <c r="W1007" s="163"/>
      <c r="X1007" s="163"/>
      <c r="Y1007" s="163"/>
      <c r="Z1007" s="163"/>
      <c r="AA1007" s="163"/>
      <c r="AB1007" s="163"/>
      <c r="AC1007" s="163"/>
      <c r="AD1007" s="163"/>
      <c r="AE1007" s="163"/>
    </row>
    <row r="1008" spans="2:31">
      <c r="B1008" s="1129">
        <f t="shared" si="31"/>
        <v>-1</v>
      </c>
      <c r="D1008" s="1130"/>
      <c r="E1008" s="1130"/>
      <c r="F1008" s="1131"/>
      <c r="G1008" s="1130"/>
      <c r="H1008" s="1130"/>
      <c r="I1008" s="1130"/>
      <c r="J1008" s="1132"/>
      <c r="K1008" s="1132"/>
      <c r="L1008" s="1130"/>
      <c r="N1008" s="1133">
        <f t="shared" si="32"/>
        <v>0</v>
      </c>
      <c r="O1008" s="1134">
        <f t="shared" si="33"/>
        <v>0</v>
      </c>
      <c r="P1008" s="1134">
        <f>O1008/'1.5 Universal Data'!$F$35</f>
        <v>0</v>
      </c>
      <c r="R1008" s="163"/>
      <c r="S1008" s="163"/>
      <c r="T1008" s="163"/>
      <c r="U1008" s="163"/>
      <c r="V1008" s="163"/>
      <c r="W1008" s="163"/>
      <c r="X1008" s="163"/>
      <c r="Y1008" s="163"/>
      <c r="Z1008" s="163"/>
      <c r="AA1008" s="163"/>
      <c r="AB1008" s="163"/>
      <c r="AC1008" s="163"/>
      <c r="AD1008" s="163"/>
      <c r="AE1008" s="163"/>
    </row>
    <row r="1009" spans="2:31">
      <c r="B1009" s="1129">
        <f t="shared" si="31"/>
        <v>-1</v>
      </c>
      <c r="D1009" s="1130"/>
      <c r="E1009" s="1130"/>
      <c r="F1009" s="1131"/>
      <c r="G1009" s="1130"/>
      <c r="H1009" s="1130"/>
      <c r="I1009" s="1130"/>
      <c r="J1009" s="1132"/>
      <c r="K1009" s="1132"/>
      <c r="L1009" s="1130"/>
      <c r="N1009" s="1133">
        <f t="shared" si="32"/>
        <v>0</v>
      </c>
      <c r="O1009" s="1134">
        <f t="shared" si="33"/>
        <v>0</v>
      </c>
      <c r="P1009" s="1134">
        <f>O1009/'1.5 Universal Data'!$F$35</f>
        <v>0</v>
      </c>
      <c r="R1009" s="163"/>
      <c r="S1009" s="163"/>
      <c r="T1009" s="163"/>
      <c r="U1009" s="163"/>
      <c r="V1009" s="163"/>
      <c r="W1009" s="163"/>
      <c r="X1009" s="163"/>
      <c r="Y1009" s="163"/>
      <c r="Z1009" s="163"/>
      <c r="AA1009" s="163"/>
      <c r="AB1009" s="163"/>
      <c r="AC1009" s="163"/>
      <c r="AD1009" s="163"/>
      <c r="AE1009" s="163"/>
    </row>
    <row r="1010" spans="2:31">
      <c r="B1010" s="1129">
        <f t="shared" si="31"/>
        <v>-1</v>
      </c>
      <c r="D1010" s="1130"/>
      <c r="E1010" s="1130"/>
      <c r="F1010" s="1131"/>
      <c r="G1010" s="1130"/>
      <c r="H1010" s="1130"/>
      <c r="I1010" s="1130"/>
      <c r="J1010" s="1132"/>
      <c r="K1010" s="1132"/>
      <c r="L1010" s="1130"/>
      <c r="N1010" s="1133">
        <f t="shared" si="32"/>
        <v>0</v>
      </c>
      <c r="O1010" s="1134">
        <f t="shared" si="33"/>
        <v>0</v>
      </c>
      <c r="P1010" s="1134">
        <f>O1010/'1.5 Universal Data'!$F$35</f>
        <v>0</v>
      </c>
      <c r="R1010" s="163"/>
      <c r="S1010" s="163"/>
      <c r="T1010" s="163"/>
      <c r="U1010" s="163"/>
      <c r="V1010" s="163"/>
      <c r="W1010" s="163"/>
      <c r="X1010" s="163"/>
      <c r="Y1010" s="163"/>
      <c r="Z1010" s="163"/>
      <c r="AA1010" s="163"/>
      <c r="AB1010" s="163"/>
      <c r="AC1010" s="163"/>
      <c r="AD1010" s="163"/>
      <c r="AE1010" s="163"/>
    </row>
    <row r="1011" spans="2:31">
      <c r="B1011" s="1129">
        <f t="shared" si="31"/>
        <v>-1</v>
      </c>
      <c r="D1011" s="1130"/>
      <c r="E1011" s="1130"/>
      <c r="F1011" s="1131"/>
      <c r="G1011" s="1130"/>
      <c r="H1011" s="1130"/>
      <c r="I1011" s="1130"/>
      <c r="J1011" s="1132"/>
      <c r="K1011" s="1132"/>
      <c r="L1011" s="1130"/>
      <c r="N1011" s="1133">
        <f t="shared" si="32"/>
        <v>0</v>
      </c>
      <c r="O1011" s="1134">
        <f t="shared" si="33"/>
        <v>0</v>
      </c>
      <c r="P1011" s="1134">
        <f>O1011/'1.5 Universal Data'!$F$35</f>
        <v>0</v>
      </c>
      <c r="R1011" s="163"/>
      <c r="S1011" s="163"/>
      <c r="T1011" s="163"/>
      <c r="U1011" s="163"/>
      <c r="V1011" s="163"/>
      <c r="W1011" s="163"/>
      <c r="X1011" s="163"/>
      <c r="Y1011" s="163"/>
      <c r="Z1011" s="163"/>
      <c r="AA1011" s="163"/>
      <c r="AB1011" s="163"/>
      <c r="AC1011" s="163"/>
      <c r="AD1011" s="163"/>
      <c r="AE1011" s="163"/>
    </row>
    <row r="1012" spans="2:31">
      <c r="B1012" s="1129">
        <f t="shared" si="31"/>
        <v>-1</v>
      </c>
      <c r="D1012" s="1130"/>
      <c r="E1012" s="1130"/>
      <c r="F1012" s="1131"/>
      <c r="G1012" s="1130"/>
      <c r="H1012" s="1130"/>
      <c r="I1012" s="1130"/>
      <c r="J1012" s="1132"/>
      <c r="K1012" s="1132"/>
      <c r="L1012" s="1130"/>
      <c r="N1012" s="1133">
        <f t="shared" si="32"/>
        <v>0</v>
      </c>
      <c r="O1012" s="1134">
        <f t="shared" si="33"/>
        <v>0</v>
      </c>
      <c r="P1012" s="1134">
        <f>O1012/'1.5 Universal Data'!$F$35</f>
        <v>0</v>
      </c>
      <c r="R1012" s="163"/>
      <c r="S1012" s="163"/>
      <c r="T1012" s="163"/>
      <c r="U1012" s="163"/>
      <c r="V1012" s="163"/>
      <c r="W1012" s="163"/>
      <c r="X1012" s="163"/>
      <c r="Y1012" s="163"/>
      <c r="Z1012" s="163"/>
      <c r="AA1012" s="163"/>
      <c r="AB1012" s="163"/>
      <c r="AC1012" s="163"/>
      <c r="AD1012" s="163"/>
      <c r="AE1012" s="163"/>
    </row>
    <row r="1013" spans="2:31">
      <c r="B1013" s="1129">
        <f t="shared" si="31"/>
        <v>-1</v>
      </c>
      <c r="D1013" s="1130"/>
      <c r="E1013" s="1130"/>
      <c r="F1013" s="1131"/>
      <c r="G1013" s="1130"/>
      <c r="H1013" s="1130"/>
      <c r="I1013" s="1130"/>
      <c r="J1013" s="1132"/>
      <c r="K1013" s="1132"/>
      <c r="L1013" s="1130"/>
      <c r="N1013" s="1133">
        <f t="shared" si="32"/>
        <v>0</v>
      </c>
      <c r="O1013" s="1134">
        <f t="shared" si="33"/>
        <v>0</v>
      </c>
      <c r="P1013" s="1134">
        <f>O1013/'1.5 Universal Data'!$F$35</f>
        <v>0</v>
      </c>
      <c r="R1013" s="163"/>
      <c r="S1013" s="163"/>
      <c r="T1013" s="163"/>
      <c r="U1013" s="163"/>
      <c r="V1013" s="163"/>
      <c r="W1013" s="163"/>
      <c r="X1013" s="163"/>
      <c r="Y1013" s="163"/>
      <c r="Z1013" s="163"/>
      <c r="AA1013" s="163"/>
      <c r="AB1013" s="163"/>
      <c r="AC1013" s="163"/>
      <c r="AD1013" s="163"/>
      <c r="AE1013" s="163"/>
    </row>
    <row r="1014" spans="2:31">
      <c r="B1014" s="1129">
        <f t="shared" si="31"/>
        <v>-1</v>
      </c>
      <c r="D1014" s="1130"/>
      <c r="E1014" s="1130"/>
      <c r="F1014" s="1131"/>
      <c r="G1014" s="1130"/>
      <c r="H1014" s="1130"/>
      <c r="I1014" s="1130"/>
      <c r="J1014" s="1132"/>
      <c r="K1014" s="1132"/>
      <c r="L1014" s="1130"/>
      <c r="N1014" s="1133">
        <f t="shared" si="32"/>
        <v>0</v>
      </c>
      <c r="O1014" s="1134">
        <f t="shared" si="33"/>
        <v>0</v>
      </c>
      <c r="P1014" s="1134">
        <f>O1014/'1.5 Universal Data'!$F$35</f>
        <v>0</v>
      </c>
      <c r="R1014" s="163"/>
      <c r="S1014" s="163"/>
      <c r="T1014" s="163"/>
      <c r="U1014" s="163"/>
      <c r="V1014" s="163"/>
      <c r="W1014" s="163"/>
      <c r="X1014" s="163"/>
      <c r="Y1014" s="163"/>
      <c r="Z1014" s="163"/>
      <c r="AA1014" s="163"/>
      <c r="AB1014" s="163"/>
      <c r="AC1014" s="163"/>
      <c r="AD1014" s="163"/>
      <c r="AE1014" s="163"/>
    </row>
    <row r="1015" spans="2:31">
      <c r="B1015" s="1129">
        <f t="shared" si="31"/>
        <v>-1</v>
      </c>
      <c r="D1015" s="1130"/>
      <c r="E1015" s="1130"/>
      <c r="F1015" s="1131"/>
      <c r="G1015" s="1130"/>
      <c r="H1015" s="1130"/>
      <c r="I1015" s="1130"/>
      <c r="J1015" s="1132"/>
      <c r="K1015" s="1132"/>
      <c r="L1015" s="1130"/>
      <c r="N1015" s="1133">
        <f t="shared" si="32"/>
        <v>0</v>
      </c>
      <c r="O1015" s="1134">
        <f t="shared" si="33"/>
        <v>0</v>
      </c>
      <c r="P1015" s="1134">
        <f>O1015/'1.5 Universal Data'!$F$35</f>
        <v>0</v>
      </c>
      <c r="R1015" s="163"/>
      <c r="S1015" s="163"/>
      <c r="T1015" s="163"/>
      <c r="U1015" s="163"/>
      <c r="V1015" s="163"/>
      <c r="W1015" s="163"/>
      <c r="X1015" s="163"/>
      <c r="Y1015" s="163"/>
      <c r="Z1015" s="163"/>
      <c r="AA1015" s="163"/>
      <c r="AB1015" s="163"/>
      <c r="AC1015" s="163"/>
      <c r="AD1015" s="163"/>
      <c r="AE1015" s="163"/>
    </row>
    <row r="1016" spans="2:31">
      <c r="B1016" s="1129">
        <f t="shared" si="31"/>
        <v>-1</v>
      </c>
      <c r="D1016" s="1130"/>
      <c r="E1016" s="1130"/>
      <c r="F1016" s="1131"/>
      <c r="G1016" s="1130"/>
      <c r="H1016" s="1130"/>
      <c r="I1016" s="1130"/>
      <c r="J1016" s="1132"/>
      <c r="K1016" s="1132"/>
      <c r="L1016" s="1130"/>
      <c r="N1016" s="1133">
        <f t="shared" si="32"/>
        <v>0</v>
      </c>
      <c r="O1016" s="1134">
        <f t="shared" si="33"/>
        <v>0</v>
      </c>
      <c r="P1016" s="1134">
        <f>O1016/'1.5 Universal Data'!$F$35</f>
        <v>0</v>
      </c>
      <c r="R1016" s="163"/>
      <c r="S1016" s="163"/>
      <c r="T1016" s="163"/>
      <c r="U1016" s="163"/>
      <c r="V1016" s="163"/>
      <c r="W1016" s="163"/>
      <c r="X1016" s="163"/>
      <c r="Y1016" s="163"/>
      <c r="Z1016" s="163"/>
      <c r="AA1016" s="163"/>
      <c r="AB1016" s="163"/>
      <c r="AC1016" s="163"/>
      <c r="AD1016" s="163"/>
      <c r="AE1016" s="163"/>
    </row>
    <row r="1017" spans="2:31">
      <c r="B1017" s="1129">
        <f t="shared" si="31"/>
        <v>-1</v>
      </c>
      <c r="D1017" s="1130"/>
      <c r="E1017" s="1130"/>
      <c r="F1017" s="1131"/>
      <c r="G1017" s="1130"/>
      <c r="H1017" s="1130"/>
      <c r="I1017" s="1130"/>
      <c r="J1017" s="1132"/>
      <c r="K1017" s="1132"/>
      <c r="L1017" s="1130"/>
      <c r="N1017" s="1133">
        <f t="shared" si="32"/>
        <v>0</v>
      </c>
      <c r="O1017" s="1134">
        <f t="shared" si="33"/>
        <v>0</v>
      </c>
      <c r="P1017" s="1134">
        <f>O1017/'1.5 Universal Data'!$F$35</f>
        <v>0</v>
      </c>
      <c r="R1017" s="163"/>
      <c r="S1017" s="163"/>
      <c r="T1017" s="163"/>
      <c r="U1017" s="163"/>
      <c r="V1017" s="163"/>
      <c r="W1017" s="163"/>
      <c r="X1017" s="163"/>
      <c r="Y1017" s="163"/>
      <c r="Z1017" s="163"/>
      <c r="AA1017" s="163"/>
      <c r="AB1017" s="163"/>
      <c r="AC1017" s="163"/>
      <c r="AD1017" s="163"/>
      <c r="AE1017" s="163"/>
    </row>
    <row r="1018" spans="2:31">
      <c r="B1018" s="1129">
        <f t="shared" si="31"/>
        <v>-1</v>
      </c>
      <c r="D1018" s="1130"/>
      <c r="E1018" s="1130"/>
      <c r="F1018" s="1131"/>
      <c r="G1018" s="1130"/>
      <c r="H1018" s="1130"/>
      <c r="I1018" s="1130"/>
      <c r="J1018" s="1132"/>
      <c r="K1018" s="1132"/>
      <c r="L1018" s="1130"/>
      <c r="N1018" s="1133">
        <f t="shared" si="32"/>
        <v>0</v>
      </c>
      <c r="O1018" s="1134">
        <f t="shared" si="33"/>
        <v>0</v>
      </c>
      <c r="P1018" s="1134">
        <f>O1018/'1.5 Universal Data'!$F$35</f>
        <v>0</v>
      </c>
      <c r="R1018" s="163"/>
      <c r="S1018" s="163"/>
      <c r="T1018" s="163"/>
      <c r="U1018" s="163"/>
      <c r="V1018" s="163"/>
      <c r="W1018" s="163"/>
      <c r="X1018" s="163"/>
      <c r="Y1018" s="163"/>
      <c r="Z1018" s="163"/>
      <c r="AA1018" s="163"/>
      <c r="AB1018" s="163"/>
      <c r="AC1018" s="163"/>
      <c r="AD1018" s="163"/>
      <c r="AE1018" s="163"/>
    </row>
    <row r="1019" spans="2:31">
      <c r="B1019" s="1129">
        <f t="shared" si="31"/>
        <v>-1</v>
      </c>
      <c r="D1019" s="1130"/>
      <c r="E1019" s="1130"/>
      <c r="F1019" s="1131"/>
      <c r="G1019" s="1130"/>
      <c r="H1019" s="1130"/>
      <c r="I1019" s="1130"/>
      <c r="J1019" s="1132"/>
      <c r="K1019" s="1132"/>
      <c r="L1019" s="1130"/>
      <c r="N1019" s="1133">
        <f t="shared" si="32"/>
        <v>0</v>
      </c>
      <c r="O1019" s="1134">
        <f t="shared" si="33"/>
        <v>0</v>
      </c>
      <c r="P1019" s="1134">
        <f>O1019/'1.5 Universal Data'!$F$35</f>
        <v>0</v>
      </c>
      <c r="R1019" s="163"/>
      <c r="S1019" s="163"/>
      <c r="T1019" s="163"/>
      <c r="U1019" s="163"/>
      <c r="V1019" s="163"/>
      <c r="W1019" s="163"/>
      <c r="X1019" s="163"/>
      <c r="Y1019" s="163"/>
      <c r="Z1019" s="163"/>
      <c r="AA1019" s="163"/>
      <c r="AB1019" s="163"/>
      <c r="AC1019" s="163"/>
      <c r="AD1019" s="163"/>
      <c r="AE1019" s="163"/>
    </row>
    <row r="1020" spans="2:31">
      <c r="B1020" s="1129">
        <f t="shared" si="31"/>
        <v>-1</v>
      </c>
      <c r="D1020" s="1130"/>
      <c r="E1020" s="1130"/>
      <c r="F1020" s="1131"/>
      <c r="G1020" s="1130"/>
      <c r="H1020" s="1130"/>
      <c r="I1020" s="1130"/>
      <c r="J1020" s="1132"/>
      <c r="K1020" s="1132"/>
      <c r="L1020" s="1130"/>
      <c r="N1020" s="1133">
        <f t="shared" si="32"/>
        <v>0</v>
      </c>
      <c r="O1020" s="1134">
        <f t="shared" si="33"/>
        <v>0</v>
      </c>
      <c r="P1020" s="1134">
        <f>O1020/'1.5 Universal Data'!$F$35</f>
        <v>0</v>
      </c>
      <c r="R1020" s="163"/>
      <c r="S1020" s="163"/>
      <c r="T1020" s="163"/>
      <c r="U1020" s="163"/>
      <c r="V1020" s="163"/>
      <c r="W1020" s="163"/>
      <c r="X1020" s="163"/>
      <c r="Y1020" s="163"/>
      <c r="Z1020" s="163"/>
      <c r="AA1020" s="163"/>
      <c r="AB1020" s="163"/>
      <c r="AC1020" s="163"/>
      <c r="AD1020" s="163"/>
      <c r="AE1020" s="163"/>
    </row>
    <row r="1021" spans="2:31">
      <c r="B1021" s="1129">
        <f t="shared" si="31"/>
        <v>-1</v>
      </c>
      <c r="D1021" s="1130"/>
      <c r="E1021" s="1130"/>
      <c r="F1021" s="1131"/>
      <c r="G1021" s="1130"/>
      <c r="H1021" s="1130"/>
      <c r="I1021" s="1130"/>
      <c r="J1021" s="1132"/>
      <c r="K1021" s="1132"/>
      <c r="L1021" s="1130"/>
      <c r="N1021" s="1133">
        <f t="shared" si="32"/>
        <v>0</v>
      </c>
      <c r="O1021" s="1134">
        <f t="shared" si="33"/>
        <v>0</v>
      </c>
      <c r="P1021" s="1134">
        <f>O1021/'1.5 Universal Data'!$F$35</f>
        <v>0</v>
      </c>
      <c r="R1021" s="163"/>
      <c r="S1021" s="163"/>
      <c r="T1021" s="163"/>
      <c r="U1021" s="163"/>
      <c r="V1021" s="163"/>
      <c r="W1021" s="163"/>
      <c r="X1021" s="163"/>
      <c r="Y1021" s="163"/>
      <c r="Z1021" s="163"/>
      <c r="AA1021" s="163"/>
      <c r="AB1021" s="163"/>
      <c r="AC1021" s="163"/>
      <c r="AD1021" s="163"/>
      <c r="AE1021" s="163"/>
    </row>
    <row r="1022" spans="2:31">
      <c r="B1022" s="1129">
        <f t="shared" si="31"/>
        <v>-1</v>
      </c>
      <c r="D1022" s="1130"/>
      <c r="E1022" s="1130"/>
      <c r="F1022" s="1131"/>
      <c r="G1022" s="1130"/>
      <c r="H1022" s="1130"/>
      <c r="I1022" s="1130"/>
      <c r="J1022" s="1132"/>
      <c r="K1022" s="1132"/>
      <c r="L1022" s="1130"/>
      <c r="N1022" s="1133">
        <f t="shared" si="32"/>
        <v>0</v>
      </c>
      <c r="O1022" s="1134">
        <f t="shared" si="33"/>
        <v>0</v>
      </c>
      <c r="P1022" s="1134">
        <f>O1022/'1.5 Universal Data'!$F$35</f>
        <v>0</v>
      </c>
      <c r="R1022" s="163"/>
      <c r="S1022" s="163"/>
      <c r="T1022" s="163"/>
      <c r="U1022" s="163"/>
      <c r="V1022" s="163"/>
      <c r="W1022" s="163"/>
      <c r="X1022" s="163"/>
      <c r="Y1022" s="163"/>
      <c r="Z1022" s="163"/>
      <c r="AA1022" s="163"/>
      <c r="AB1022" s="163"/>
      <c r="AC1022" s="163"/>
      <c r="AD1022" s="163"/>
      <c r="AE1022" s="163"/>
    </row>
    <row r="1023" spans="2:31">
      <c r="B1023" s="1129">
        <f t="shared" si="31"/>
        <v>-1</v>
      </c>
      <c r="D1023" s="1130"/>
      <c r="E1023" s="1130"/>
      <c r="F1023" s="1131"/>
      <c r="G1023" s="1130"/>
      <c r="H1023" s="1130"/>
      <c r="I1023" s="1130"/>
      <c r="J1023" s="1132"/>
      <c r="K1023" s="1132"/>
      <c r="L1023" s="1130"/>
      <c r="N1023" s="1133">
        <f t="shared" si="32"/>
        <v>0</v>
      </c>
      <c r="O1023" s="1134">
        <f t="shared" si="33"/>
        <v>0</v>
      </c>
      <c r="P1023" s="1134">
        <f>O1023/'1.5 Universal Data'!$F$35</f>
        <v>0</v>
      </c>
      <c r="R1023" s="163"/>
      <c r="S1023" s="163"/>
      <c r="T1023" s="163"/>
      <c r="U1023" s="163"/>
      <c r="V1023" s="163"/>
      <c r="W1023" s="163"/>
      <c r="X1023" s="163"/>
      <c r="Y1023" s="163"/>
      <c r="Z1023" s="163"/>
      <c r="AA1023" s="163"/>
      <c r="AB1023" s="163"/>
      <c r="AC1023" s="163"/>
      <c r="AD1023" s="163"/>
      <c r="AE1023" s="163"/>
    </row>
    <row r="1024" spans="2:31">
      <c r="B1024" s="1129">
        <f t="shared" si="31"/>
        <v>-1</v>
      </c>
      <c r="D1024" s="1130"/>
      <c r="E1024" s="1130"/>
      <c r="F1024" s="1131"/>
      <c r="G1024" s="1130"/>
      <c r="H1024" s="1130"/>
      <c r="I1024" s="1130"/>
      <c r="J1024" s="1132"/>
      <c r="K1024" s="1132"/>
      <c r="L1024" s="1130"/>
      <c r="N1024" s="1133">
        <f t="shared" si="32"/>
        <v>0</v>
      </c>
      <c r="O1024" s="1134">
        <f t="shared" si="33"/>
        <v>0</v>
      </c>
      <c r="P1024" s="1134">
        <f>O1024/'1.5 Universal Data'!$F$35</f>
        <v>0</v>
      </c>
      <c r="R1024" s="163"/>
      <c r="S1024" s="163"/>
      <c r="T1024" s="163"/>
      <c r="U1024" s="163"/>
      <c r="V1024" s="163"/>
      <c r="W1024" s="163"/>
      <c r="X1024" s="163"/>
      <c r="Y1024" s="163"/>
      <c r="Z1024" s="163"/>
      <c r="AA1024" s="163"/>
      <c r="AB1024" s="163"/>
      <c r="AC1024" s="163"/>
      <c r="AD1024" s="163"/>
      <c r="AE1024" s="163"/>
    </row>
    <row r="1025" spans="2:31">
      <c r="B1025" s="1129">
        <f t="shared" si="31"/>
        <v>-1</v>
      </c>
      <c r="D1025" s="1130"/>
      <c r="E1025" s="1130"/>
      <c r="F1025" s="1131"/>
      <c r="G1025" s="1130"/>
      <c r="H1025" s="1130"/>
      <c r="I1025" s="1130"/>
      <c r="J1025" s="1132"/>
      <c r="K1025" s="1132"/>
      <c r="L1025" s="1130"/>
      <c r="N1025" s="1133">
        <f t="shared" si="32"/>
        <v>0</v>
      </c>
      <c r="O1025" s="1134">
        <f t="shared" si="33"/>
        <v>0</v>
      </c>
      <c r="P1025" s="1134">
        <f>O1025/'1.5 Universal Data'!$F$35</f>
        <v>0</v>
      </c>
      <c r="R1025" s="163"/>
      <c r="S1025" s="163"/>
      <c r="T1025" s="163"/>
      <c r="U1025" s="163"/>
      <c r="V1025" s="163"/>
      <c r="W1025" s="163"/>
      <c r="X1025" s="163"/>
      <c r="Y1025" s="163"/>
      <c r="Z1025" s="163"/>
      <c r="AA1025" s="163"/>
      <c r="AB1025" s="163"/>
      <c r="AC1025" s="163"/>
      <c r="AD1025" s="163"/>
      <c r="AE1025" s="163"/>
    </row>
    <row r="1026" spans="2:31">
      <c r="B1026" s="1129">
        <f t="shared" si="31"/>
        <v>-1</v>
      </c>
      <c r="D1026" s="1130"/>
      <c r="E1026" s="1130"/>
      <c r="F1026" s="1131"/>
      <c r="G1026" s="1130"/>
      <c r="H1026" s="1130"/>
      <c r="I1026" s="1130"/>
      <c r="J1026" s="1132"/>
      <c r="K1026" s="1132"/>
      <c r="L1026" s="1130"/>
      <c r="N1026" s="1133">
        <f t="shared" si="32"/>
        <v>0</v>
      </c>
      <c r="O1026" s="1134">
        <f t="shared" si="33"/>
        <v>0</v>
      </c>
      <c r="P1026" s="1134">
        <f>O1026/'1.5 Universal Data'!$F$35</f>
        <v>0</v>
      </c>
      <c r="R1026" s="163"/>
      <c r="S1026" s="163"/>
      <c r="T1026" s="163"/>
      <c r="U1026" s="163"/>
      <c r="V1026" s="163"/>
      <c r="W1026" s="163"/>
      <c r="X1026" s="163"/>
      <c r="Y1026" s="163"/>
      <c r="Z1026" s="163"/>
      <c r="AA1026" s="163"/>
      <c r="AB1026" s="163"/>
      <c r="AC1026" s="163"/>
      <c r="AD1026" s="163"/>
      <c r="AE1026" s="163"/>
    </row>
    <row r="1027" spans="2:31">
      <c r="B1027" s="1129">
        <f t="shared" si="31"/>
        <v>-1</v>
      </c>
      <c r="D1027" s="1130"/>
      <c r="E1027" s="1130"/>
      <c r="F1027" s="1131"/>
      <c r="G1027" s="1130"/>
      <c r="H1027" s="1130"/>
      <c r="I1027" s="1130"/>
      <c r="J1027" s="1132"/>
      <c r="K1027" s="1132"/>
      <c r="L1027" s="1130"/>
      <c r="N1027" s="1133">
        <f t="shared" si="32"/>
        <v>0</v>
      </c>
      <c r="O1027" s="1134">
        <f t="shared" si="33"/>
        <v>0</v>
      </c>
      <c r="P1027" s="1134">
        <f>O1027/'1.5 Universal Data'!$F$35</f>
        <v>0</v>
      </c>
      <c r="R1027" s="163"/>
      <c r="S1027" s="163"/>
      <c r="T1027" s="163"/>
      <c r="U1027" s="163"/>
      <c r="V1027" s="163"/>
      <c r="W1027" s="163"/>
      <c r="X1027" s="163"/>
      <c r="Y1027" s="163"/>
      <c r="Z1027" s="163"/>
      <c r="AA1027" s="163"/>
      <c r="AB1027" s="163"/>
      <c r="AC1027" s="163"/>
      <c r="AD1027" s="163"/>
      <c r="AE1027" s="163"/>
    </row>
    <row r="1028" spans="2:31">
      <c r="B1028" s="1129">
        <f t="shared" si="31"/>
        <v>-1</v>
      </c>
      <c r="D1028" s="1130"/>
      <c r="E1028" s="1130"/>
      <c r="F1028" s="1131"/>
      <c r="G1028" s="1130"/>
      <c r="H1028" s="1130"/>
      <c r="I1028" s="1130"/>
      <c r="J1028" s="1132"/>
      <c r="K1028" s="1132"/>
      <c r="L1028" s="1130"/>
      <c r="N1028" s="1133">
        <f t="shared" si="32"/>
        <v>0</v>
      </c>
      <c r="O1028" s="1134">
        <f t="shared" si="33"/>
        <v>0</v>
      </c>
      <c r="P1028" s="1134">
        <f>O1028/'1.5 Universal Data'!$F$35</f>
        <v>0</v>
      </c>
      <c r="R1028" s="163"/>
      <c r="S1028" s="163"/>
      <c r="T1028" s="163"/>
      <c r="U1028" s="163"/>
      <c r="V1028" s="163"/>
      <c r="W1028" s="163"/>
      <c r="X1028" s="163"/>
      <c r="Y1028" s="163"/>
      <c r="Z1028" s="163"/>
      <c r="AA1028" s="163"/>
      <c r="AB1028" s="163"/>
      <c r="AC1028" s="163"/>
      <c r="AD1028" s="163"/>
      <c r="AE1028" s="163"/>
    </row>
    <row r="1029" spans="2:31">
      <c r="B1029" s="1129">
        <f t="shared" si="31"/>
        <v>-1</v>
      </c>
      <c r="D1029" s="1130"/>
      <c r="E1029" s="1130"/>
      <c r="F1029" s="1131"/>
      <c r="G1029" s="1130"/>
      <c r="H1029" s="1130"/>
      <c r="I1029" s="1130"/>
      <c r="J1029" s="1132"/>
      <c r="K1029" s="1132"/>
      <c r="L1029" s="1130"/>
      <c r="N1029" s="1133">
        <f t="shared" si="32"/>
        <v>0</v>
      </c>
      <c r="O1029" s="1134">
        <f t="shared" si="33"/>
        <v>0</v>
      </c>
      <c r="P1029" s="1134">
        <f>O1029/'1.5 Universal Data'!$F$35</f>
        <v>0</v>
      </c>
      <c r="R1029" s="163"/>
      <c r="S1029" s="163"/>
      <c r="T1029" s="163"/>
      <c r="U1029" s="163"/>
      <c r="V1029" s="163"/>
      <c r="W1029" s="163"/>
      <c r="X1029" s="163"/>
      <c r="Y1029" s="163"/>
      <c r="Z1029" s="163"/>
      <c r="AA1029" s="163"/>
      <c r="AB1029" s="163"/>
      <c r="AC1029" s="163"/>
      <c r="AD1029" s="163"/>
      <c r="AE1029" s="163"/>
    </row>
    <row r="1030" spans="2:31">
      <c r="B1030" s="1129">
        <f t="shared" si="31"/>
        <v>-1</v>
      </c>
      <c r="D1030" s="1130"/>
      <c r="E1030" s="1130"/>
      <c r="F1030" s="1131"/>
      <c r="G1030" s="1130"/>
      <c r="H1030" s="1130"/>
      <c r="I1030" s="1130"/>
      <c r="J1030" s="1132"/>
      <c r="K1030" s="1132"/>
      <c r="L1030" s="1130"/>
      <c r="N1030" s="1133">
        <f t="shared" si="32"/>
        <v>0</v>
      </c>
      <c r="O1030" s="1134">
        <f t="shared" si="33"/>
        <v>0</v>
      </c>
      <c r="P1030" s="1134">
        <f>O1030/'1.5 Universal Data'!$F$35</f>
        <v>0</v>
      </c>
      <c r="R1030" s="163"/>
      <c r="S1030" s="163"/>
      <c r="T1030" s="163"/>
      <c r="U1030" s="163"/>
      <c r="V1030" s="163"/>
      <c r="W1030" s="163"/>
      <c r="X1030" s="163"/>
      <c r="Y1030" s="163"/>
      <c r="Z1030" s="163"/>
      <c r="AA1030" s="163"/>
      <c r="AB1030" s="163"/>
      <c r="AC1030" s="163"/>
      <c r="AD1030" s="163"/>
      <c r="AE1030" s="163"/>
    </row>
    <row r="1031" spans="2:31">
      <c r="B1031" s="1129">
        <f t="shared" si="31"/>
        <v>-1</v>
      </c>
      <c r="D1031" s="1130"/>
      <c r="E1031" s="1130"/>
      <c r="F1031" s="1131"/>
      <c r="G1031" s="1130"/>
      <c r="H1031" s="1130"/>
      <c r="I1031" s="1130"/>
      <c r="J1031" s="1132"/>
      <c r="K1031" s="1132"/>
      <c r="L1031" s="1130"/>
      <c r="N1031" s="1133">
        <f t="shared" si="32"/>
        <v>0</v>
      </c>
      <c r="O1031" s="1134">
        <f t="shared" si="33"/>
        <v>0</v>
      </c>
      <c r="P1031" s="1134">
        <f>O1031/'1.5 Universal Data'!$F$35</f>
        <v>0</v>
      </c>
      <c r="R1031" s="163"/>
      <c r="S1031" s="163"/>
      <c r="T1031" s="163"/>
      <c r="U1031" s="163"/>
      <c r="V1031" s="163"/>
      <c r="W1031" s="163"/>
      <c r="X1031" s="163"/>
      <c r="Y1031" s="163"/>
      <c r="Z1031" s="163"/>
      <c r="AA1031" s="163"/>
      <c r="AB1031" s="163"/>
      <c r="AC1031" s="163"/>
      <c r="AD1031" s="163"/>
      <c r="AE1031" s="163"/>
    </row>
    <row r="1032" spans="2:31">
      <c r="B1032" s="1129">
        <f t="shared" si="31"/>
        <v>-1</v>
      </c>
      <c r="D1032" s="1130"/>
      <c r="E1032" s="1130"/>
      <c r="F1032" s="1131"/>
      <c r="G1032" s="1130"/>
      <c r="H1032" s="1130"/>
      <c r="I1032" s="1130"/>
      <c r="J1032" s="1132"/>
      <c r="K1032" s="1132"/>
      <c r="L1032" s="1130"/>
      <c r="N1032" s="1133">
        <f t="shared" si="32"/>
        <v>0</v>
      </c>
      <c r="O1032" s="1134">
        <f t="shared" si="33"/>
        <v>0</v>
      </c>
      <c r="P1032" s="1134">
        <f>O1032/'1.5 Universal Data'!$F$35</f>
        <v>0</v>
      </c>
      <c r="R1032" s="163"/>
      <c r="S1032" s="163"/>
      <c r="T1032" s="163"/>
      <c r="U1032" s="163"/>
      <c r="V1032" s="163"/>
      <c r="W1032" s="163"/>
      <c r="X1032" s="163"/>
      <c r="Y1032" s="163"/>
      <c r="Z1032" s="163"/>
      <c r="AA1032" s="163"/>
      <c r="AB1032" s="163"/>
      <c r="AC1032" s="163"/>
      <c r="AD1032" s="163"/>
      <c r="AE1032" s="163"/>
    </row>
    <row r="1033" spans="2:31">
      <c r="B1033" s="1129">
        <f t="shared" si="31"/>
        <v>-1</v>
      </c>
      <c r="D1033" s="1130"/>
      <c r="E1033" s="1130"/>
      <c r="F1033" s="1131"/>
      <c r="G1033" s="1130"/>
      <c r="H1033" s="1130"/>
      <c r="I1033" s="1130"/>
      <c r="J1033" s="1132"/>
      <c r="K1033" s="1132"/>
      <c r="L1033" s="1130"/>
      <c r="N1033" s="1133">
        <f t="shared" si="32"/>
        <v>0</v>
      </c>
      <c r="O1033" s="1134">
        <f t="shared" si="33"/>
        <v>0</v>
      </c>
      <c r="P1033" s="1134">
        <f>O1033/'1.5 Universal Data'!$F$35</f>
        <v>0</v>
      </c>
      <c r="R1033" s="163"/>
      <c r="S1033" s="163"/>
      <c r="T1033" s="163"/>
      <c r="U1033" s="163"/>
      <c r="V1033" s="163"/>
      <c r="W1033" s="163"/>
      <c r="X1033" s="163"/>
      <c r="Y1033" s="163"/>
      <c r="Z1033" s="163"/>
      <c r="AA1033" s="163"/>
      <c r="AB1033" s="163"/>
      <c r="AC1033" s="163"/>
      <c r="AD1033" s="163"/>
      <c r="AE1033" s="163"/>
    </row>
    <row r="1034" spans="2:31">
      <c r="B1034" s="1129">
        <f t="shared" si="31"/>
        <v>-1</v>
      </c>
      <c r="D1034" s="1130"/>
      <c r="E1034" s="1130"/>
      <c r="F1034" s="1131"/>
      <c r="G1034" s="1130"/>
      <c r="H1034" s="1130"/>
      <c r="I1034" s="1130"/>
      <c r="J1034" s="1132"/>
      <c r="K1034" s="1132"/>
      <c r="L1034" s="1130"/>
      <c r="N1034" s="1133">
        <f t="shared" si="32"/>
        <v>0</v>
      </c>
      <c r="O1034" s="1134">
        <f t="shared" si="33"/>
        <v>0</v>
      </c>
      <c r="P1034" s="1134">
        <f>O1034/'1.5 Universal Data'!$F$35</f>
        <v>0</v>
      </c>
      <c r="R1034" s="163"/>
      <c r="S1034" s="163"/>
      <c r="T1034" s="163"/>
      <c r="U1034" s="163"/>
      <c r="V1034" s="163"/>
      <c r="W1034" s="163"/>
      <c r="X1034" s="163"/>
      <c r="Y1034" s="163"/>
      <c r="Z1034" s="163"/>
      <c r="AA1034" s="163"/>
      <c r="AB1034" s="163"/>
      <c r="AC1034" s="163"/>
      <c r="AD1034" s="163"/>
      <c r="AE1034" s="163"/>
    </row>
    <row r="1035" spans="2:31">
      <c r="B1035" s="1129">
        <f t="shared" si="31"/>
        <v>-1</v>
      </c>
      <c r="D1035" s="1130"/>
      <c r="E1035" s="1130"/>
      <c r="F1035" s="1131"/>
      <c r="G1035" s="1130"/>
      <c r="H1035" s="1130"/>
      <c r="I1035" s="1130"/>
      <c r="J1035" s="1132"/>
      <c r="K1035" s="1132"/>
      <c r="L1035" s="1130"/>
      <c r="N1035" s="1133">
        <f t="shared" si="32"/>
        <v>0</v>
      </c>
      <c r="O1035" s="1134">
        <f t="shared" si="33"/>
        <v>0</v>
      </c>
      <c r="P1035" s="1134">
        <f>O1035/'1.5 Universal Data'!$F$35</f>
        <v>0</v>
      </c>
      <c r="R1035" s="163"/>
      <c r="S1035" s="163"/>
      <c r="T1035" s="163"/>
      <c r="U1035" s="163"/>
      <c r="V1035" s="163"/>
      <c r="W1035" s="163"/>
      <c r="X1035" s="163"/>
      <c r="Y1035" s="163"/>
      <c r="Z1035" s="163"/>
      <c r="AA1035" s="163"/>
      <c r="AB1035" s="163"/>
      <c r="AC1035" s="163"/>
      <c r="AD1035" s="163"/>
      <c r="AE1035" s="163"/>
    </row>
    <row r="1036" spans="2:31">
      <c r="B1036" s="1129">
        <f t="shared" si="31"/>
        <v>-1</v>
      </c>
      <c r="D1036" s="1130"/>
      <c r="E1036" s="1130"/>
      <c r="F1036" s="1131"/>
      <c r="G1036" s="1130"/>
      <c r="H1036" s="1130"/>
      <c r="I1036" s="1130"/>
      <c r="J1036" s="1132"/>
      <c r="K1036" s="1132"/>
      <c r="L1036" s="1130"/>
      <c r="N1036" s="1133">
        <f t="shared" si="32"/>
        <v>0</v>
      </c>
      <c r="O1036" s="1134">
        <f t="shared" si="33"/>
        <v>0</v>
      </c>
      <c r="P1036" s="1134">
        <f>O1036/'1.5 Universal Data'!$F$35</f>
        <v>0</v>
      </c>
      <c r="R1036" s="163"/>
      <c r="S1036" s="163"/>
      <c r="T1036" s="163"/>
      <c r="U1036" s="163"/>
      <c r="V1036" s="163"/>
      <c r="W1036" s="163"/>
      <c r="X1036" s="163"/>
      <c r="Y1036" s="163"/>
      <c r="Z1036" s="163"/>
      <c r="AA1036" s="163"/>
      <c r="AB1036" s="163"/>
      <c r="AC1036" s="163"/>
      <c r="AD1036" s="163"/>
      <c r="AE1036" s="163"/>
    </row>
    <row r="1037" spans="2:31">
      <c r="B1037" s="1129">
        <f t="shared" si="31"/>
        <v>-1</v>
      </c>
      <c r="D1037" s="1130"/>
      <c r="E1037" s="1130"/>
      <c r="F1037" s="1131"/>
      <c r="G1037" s="1130"/>
      <c r="H1037" s="1130"/>
      <c r="I1037" s="1130"/>
      <c r="J1037" s="1132"/>
      <c r="K1037" s="1132"/>
      <c r="L1037" s="1130"/>
      <c r="N1037" s="1133">
        <f t="shared" si="32"/>
        <v>0</v>
      </c>
      <c r="O1037" s="1134">
        <f t="shared" si="33"/>
        <v>0</v>
      </c>
      <c r="P1037" s="1134">
        <f>O1037/'1.5 Universal Data'!$F$35</f>
        <v>0</v>
      </c>
      <c r="R1037" s="163"/>
      <c r="S1037" s="163"/>
      <c r="T1037" s="163"/>
      <c r="U1037" s="163"/>
      <c r="V1037" s="163"/>
      <c r="W1037" s="163"/>
      <c r="X1037" s="163"/>
      <c r="Y1037" s="163"/>
      <c r="Z1037" s="163"/>
      <c r="AA1037" s="163"/>
      <c r="AB1037" s="163"/>
      <c r="AC1037" s="163"/>
      <c r="AD1037" s="163"/>
      <c r="AE1037" s="163"/>
    </row>
    <row r="1038" spans="2:31">
      <c r="B1038" s="1129">
        <f t="shared" si="31"/>
        <v>-1</v>
      </c>
      <c r="D1038" s="1130"/>
      <c r="E1038" s="1130"/>
      <c r="F1038" s="1131"/>
      <c r="G1038" s="1130"/>
      <c r="H1038" s="1130"/>
      <c r="I1038" s="1130"/>
      <c r="J1038" s="1132"/>
      <c r="K1038" s="1132"/>
      <c r="L1038" s="1130"/>
      <c r="N1038" s="1133">
        <f t="shared" si="32"/>
        <v>0</v>
      </c>
      <c r="O1038" s="1134">
        <f t="shared" si="33"/>
        <v>0</v>
      </c>
      <c r="P1038" s="1134">
        <f>O1038/'1.5 Universal Data'!$F$35</f>
        <v>0</v>
      </c>
      <c r="R1038" s="163"/>
      <c r="S1038" s="163"/>
      <c r="T1038" s="163"/>
      <c r="U1038" s="163"/>
      <c r="V1038" s="163"/>
      <c r="W1038" s="163"/>
      <c r="X1038" s="163"/>
      <c r="Y1038" s="163"/>
      <c r="Z1038" s="163"/>
      <c r="AA1038" s="163"/>
      <c r="AB1038" s="163"/>
      <c r="AC1038" s="163"/>
      <c r="AD1038" s="163"/>
      <c r="AE1038" s="163"/>
    </row>
    <row r="1039" spans="2:31">
      <c r="B1039" s="1129">
        <f t="shared" si="31"/>
        <v>-1</v>
      </c>
      <c r="D1039" s="1130"/>
      <c r="E1039" s="1130"/>
      <c r="F1039" s="1131"/>
      <c r="G1039" s="1130"/>
      <c r="H1039" s="1130"/>
      <c r="I1039" s="1130"/>
      <c r="J1039" s="1132"/>
      <c r="K1039" s="1132"/>
      <c r="L1039" s="1130"/>
      <c r="N1039" s="1133">
        <f t="shared" si="32"/>
        <v>0</v>
      </c>
      <c r="O1039" s="1134">
        <f t="shared" si="33"/>
        <v>0</v>
      </c>
      <c r="P1039" s="1134">
        <f>O1039/'1.5 Universal Data'!$F$35</f>
        <v>0</v>
      </c>
      <c r="R1039" s="163"/>
      <c r="S1039" s="163"/>
      <c r="T1039" s="163"/>
      <c r="U1039" s="163"/>
      <c r="V1039" s="163"/>
      <c r="W1039" s="163"/>
      <c r="X1039" s="163"/>
      <c r="Y1039" s="163"/>
      <c r="Z1039" s="163"/>
      <c r="AA1039" s="163"/>
      <c r="AB1039" s="163"/>
      <c r="AC1039" s="163"/>
      <c r="AD1039" s="163"/>
      <c r="AE1039" s="163"/>
    </row>
    <row r="1040" spans="2:31">
      <c r="B1040" s="1129">
        <f t="shared" si="31"/>
        <v>-1</v>
      </c>
      <c r="D1040" s="1130"/>
      <c r="E1040" s="1130"/>
      <c r="F1040" s="1131"/>
      <c r="G1040" s="1130"/>
      <c r="H1040" s="1130"/>
      <c r="I1040" s="1130"/>
      <c r="J1040" s="1132"/>
      <c r="K1040" s="1132"/>
      <c r="L1040" s="1130"/>
      <c r="N1040" s="1133">
        <f t="shared" si="32"/>
        <v>0</v>
      </c>
      <c r="O1040" s="1134">
        <f t="shared" si="33"/>
        <v>0</v>
      </c>
      <c r="P1040" s="1134">
        <f>O1040/'1.5 Universal Data'!$F$35</f>
        <v>0</v>
      </c>
      <c r="R1040" s="163"/>
      <c r="S1040" s="163"/>
      <c r="T1040" s="163"/>
      <c r="U1040" s="163"/>
      <c r="V1040" s="163"/>
      <c r="W1040" s="163"/>
      <c r="X1040" s="163"/>
      <c r="Y1040" s="163"/>
      <c r="Z1040" s="163"/>
      <c r="AA1040" s="163"/>
      <c r="AB1040" s="163"/>
      <c r="AC1040" s="163"/>
      <c r="AD1040" s="163"/>
      <c r="AE1040" s="163"/>
    </row>
    <row r="1041" spans="2:31">
      <c r="B1041" s="1129">
        <f t="shared" si="31"/>
        <v>-1</v>
      </c>
      <c r="D1041" s="1130"/>
      <c r="E1041" s="1130"/>
      <c r="F1041" s="1131"/>
      <c r="G1041" s="1130"/>
      <c r="H1041" s="1130"/>
      <c r="I1041" s="1130"/>
      <c r="J1041" s="1132"/>
      <c r="K1041" s="1132"/>
      <c r="L1041" s="1130"/>
      <c r="N1041" s="1133">
        <f t="shared" si="32"/>
        <v>0</v>
      </c>
      <c r="O1041" s="1134">
        <f t="shared" si="33"/>
        <v>0</v>
      </c>
      <c r="P1041" s="1134">
        <f>O1041/'1.5 Universal Data'!$F$35</f>
        <v>0</v>
      </c>
      <c r="R1041" s="163"/>
      <c r="S1041" s="163"/>
      <c r="T1041" s="163"/>
      <c r="U1041" s="163"/>
      <c r="V1041" s="163"/>
      <c r="W1041" s="163"/>
      <c r="X1041" s="163"/>
      <c r="Y1041" s="163"/>
      <c r="Z1041" s="163"/>
      <c r="AA1041" s="163"/>
      <c r="AB1041" s="163"/>
      <c r="AC1041" s="163"/>
      <c r="AD1041" s="163"/>
      <c r="AE1041" s="163"/>
    </row>
    <row r="1042" spans="2:31">
      <c r="B1042" s="1129">
        <f t="shared" si="31"/>
        <v>-1</v>
      </c>
      <c r="D1042" s="1130"/>
      <c r="E1042" s="1130"/>
      <c r="F1042" s="1131"/>
      <c r="G1042" s="1130"/>
      <c r="H1042" s="1130"/>
      <c r="I1042" s="1130"/>
      <c r="J1042" s="1132"/>
      <c r="K1042" s="1132"/>
      <c r="L1042" s="1130"/>
      <c r="N1042" s="1133">
        <f t="shared" si="32"/>
        <v>0</v>
      </c>
      <c r="O1042" s="1134">
        <f t="shared" si="33"/>
        <v>0</v>
      </c>
      <c r="P1042" s="1134">
        <f>O1042/'1.5 Universal Data'!$F$35</f>
        <v>0</v>
      </c>
      <c r="R1042" s="163"/>
      <c r="S1042" s="163"/>
      <c r="T1042" s="163"/>
      <c r="U1042" s="163"/>
      <c r="V1042" s="163"/>
      <c r="W1042" s="163"/>
      <c r="X1042" s="163"/>
      <c r="Y1042" s="163"/>
      <c r="Z1042" s="163"/>
      <c r="AA1042" s="163"/>
      <c r="AB1042" s="163"/>
      <c r="AC1042" s="163"/>
      <c r="AD1042" s="163"/>
      <c r="AE1042" s="163"/>
    </row>
    <row r="1043" spans="2:31">
      <c r="B1043" s="1129">
        <f t="shared" si="31"/>
        <v>-1</v>
      </c>
      <c r="D1043" s="1130"/>
      <c r="E1043" s="1130"/>
      <c r="F1043" s="1131"/>
      <c r="G1043" s="1130"/>
      <c r="H1043" s="1130"/>
      <c r="I1043" s="1130"/>
      <c r="J1043" s="1132"/>
      <c r="K1043" s="1132"/>
      <c r="L1043" s="1130"/>
      <c r="N1043" s="1133">
        <f t="shared" si="32"/>
        <v>0</v>
      </c>
      <c r="O1043" s="1134">
        <f t="shared" si="33"/>
        <v>0</v>
      </c>
      <c r="P1043" s="1134">
        <f>O1043/'1.5 Universal Data'!$F$35</f>
        <v>0</v>
      </c>
      <c r="R1043" s="163"/>
      <c r="S1043" s="163"/>
      <c r="T1043" s="163"/>
      <c r="U1043" s="163"/>
      <c r="V1043" s="163"/>
      <c r="W1043" s="163"/>
      <c r="X1043" s="163"/>
      <c r="Y1043" s="163"/>
      <c r="Z1043" s="163"/>
      <c r="AA1043" s="163"/>
      <c r="AB1043" s="163"/>
      <c r="AC1043" s="163"/>
      <c r="AD1043" s="163"/>
      <c r="AE1043" s="163"/>
    </row>
    <row r="1044" spans="2:31">
      <c r="B1044" s="1129">
        <f t="shared" si="31"/>
        <v>-1</v>
      </c>
      <c r="D1044" s="1130"/>
      <c r="E1044" s="1130"/>
      <c r="F1044" s="1131"/>
      <c r="G1044" s="1130"/>
      <c r="H1044" s="1130"/>
      <c r="I1044" s="1130"/>
      <c r="J1044" s="1132"/>
      <c r="K1044" s="1132"/>
      <c r="L1044" s="1130"/>
      <c r="N1044" s="1133">
        <f t="shared" si="32"/>
        <v>0</v>
      </c>
      <c r="O1044" s="1134">
        <f t="shared" si="33"/>
        <v>0</v>
      </c>
      <c r="P1044" s="1134">
        <f>O1044/'1.5 Universal Data'!$F$35</f>
        <v>0</v>
      </c>
      <c r="R1044" s="163"/>
      <c r="S1044" s="163"/>
      <c r="T1044" s="163"/>
      <c r="U1044" s="163"/>
      <c r="V1044" s="163"/>
      <c r="W1044" s="163"/>
      <c r="X1044" s="163"/>
      <c r="Y1044" s="163"/>
      <c r="Z1044" s="163"/>
      <c r="AA1044" s="163"/>
      <c r="AB1044" s="163"/>
      <c r="AC1044" s="163"/>
      <c r="AD1044" s="163"/>
      <c r="AE1044" s="163"/>
    </row>
    <row r="1045" spans="2:31">
      <c r="B1045" s="1129">
        <f t="shared" si="31"/>
        <v>-1</v>
      </c>
      <c r="D1045" s="1130"/>
      <c r="E1045" s="1130"/>
      <c r="F1045" s="1131"/>
      <c r="G1045" s="1130"/>
      <c r="H1045" s="1130"/>
      <c r="I1045" s="1130"/>
      <c r="J1045" s="1132"/>
      <c r="K1045" s="1132"/>
      <c r="L1045" s="1130"/>
      <c r="N1045" s="1133">
        <f t="shared" si="32"/>
        <v>0</v>
      </c>
      <c r="O1045" s="1134">
        <f t="shared" si="33"/>
        <v>0</v>
      </c>
      <c r="P1045" s="1134">
        <f>O1045/'1.5 Universal Data'!$F$35</f>
        <v>0</v>
      </c>
      <c r="R1045" s="163"/>
      <c r="S1045" s="163"/>
      <c r="T1045" s="163"/>
      <c r="U1045" s="163"/>
      <c r="V1045" s="163"/>
      <c r="W1045" s="163"/>
      <c r="X1045" s="163"/>
      <c r="Y1045" s="163"/>
      <c r="Z1045" s="163"/>
      <c r="AA1045" s="163"/>
      <c r="AB1045" s="163"/>
      <c r="AC1045" s="163"/>
      <c r="AD1045" s="163"/>
      <c r="AE1045" s="163"/>
    </row>
    <row r="1046" spans="2:31">
      <c r="B1046" s="1129">
        <f t="shared" si="31"/>
        <v>-1</v>
      </c>
      <c r="D1046" s="1130"/>
      <c r="E1046" s="1130"/>
      <c r="F1046" s="1131"/>
      <c r="G1046" s="1130"/>
      <c r="H1046" s="1130"/>
      <c r="I1046" s="1130"/>
      <c r="J1046" s="1132"/>
      <c r="K1046" s="1132"/>
      <c r="L1046" s="1130"/>
      <c r="N1046" s="1133">
        <f t="shared" si="32"/>
        <v>0</v>
      </c>
      <c r="O1046" s="1134">
        <f t="shared" si="33"/>
        <v>0</v>
      </c>
      <c r="P1046" s="1134">
        <f>O1046/'1.5 Universal Data'!$F$35</f>
        <v>0</v>
      </c>
      <c r="R1046" s="163"/>
      <c r="S1046" s="163"/>
      <c r="T1046" s="163"/>
      <c r="U1046" s="163"/>
      <c r="V1046" s="163"/>
      <c r="W1046" s="163"/>
      <c r="X1046" s="163"/>
      <c r="Y1046" s="163"/>
      <c r="Z1046" s="163"/>
      <c r="AA1046" s="163"/>
      <c r="AB1046" s="163"/>
      <c r="AC1046" s="163"/>
      <c r="AD1046" s="163"/>
      <c r="AE1046" s="163"/>
    </row>
    <row r="1047" spans="2:31">
      <c r="B1047" s="1129">
        <f t="shared" ref="B1047:B1110" si="34">IF(G1047="buy",1,-1)</f>
        <v>-1</v>
      </c>
      <c r="D1047" s="1130"/>
      <c r="E1047" s="1130"/>
      <c r="F1047" s="1131"/>
      <c r="G1047" s="1130"/>
      <c r="H1047" s="1130"/>
      <c r="I1047" s="1130"/>
      <c r="J1047" s="1132"/>
      <c r="K1047" s="1132"/>
      <c r="L1047" s="1130"/>
      <c r="N1047" s="1133">
        <f t="shared" ref="N1047:N1110" si="35">+H1047*((K1047-J1047)+1)*B1047</f>
        <v>0</v>
      </c>
      <c r="O1047" s="1134">
        <f t="shared" ref="O1047:O1110" si="36">N1047*L1047/100</f>
        <v>0</v>
      </c>
      <c r="P1047" s="1134">
        <f>O1047/'1.5 Universal Data'!$F$35</f>
        <v>0</v>
      </c>
      <c r="R1047" s="163"/>
      <c r="S1047" s="163"/>
      <c r="T1047" s="163"/>
      <c r="U1047" s="163"/>
      <c r="V1047" s="163"/>
      <c r="W1047" s="163"/>
      <c r="X1047" s="163"/>
      <c r="Y1047" s="163"/>
      <c r="Z1047" s="163"/>
      <c r="AA1047" s="163"/>
      <c r="AB1047" s="163"/>
      <c r="AC1047" s="163"/>
      <c r="AD1047" s="163"/>
      <c r="AE1047" s="163"/>
    </row>
    <row r="1048" spans="2:31">
      <c r="B1048" s="1129">
        <f t="shared" si="34"/>
        <v>-1</v>
      </c>
      <c r="D1048" s="1130"/>
      <c r="E1048" s="1130"/>
      <c r="F1048" s="1131"/>
      <c r="G1048" s="1130"/>
      <c r="H1048" s="1130"/>
      <c r="I1048" s="1130"/>
      <c r="J1048" s="1132"/>
      <c r="K1048" s="1132"/>
      <c r="L1048" s="1130"/>
      <c r="N1048" s="1133">
        <f t="shared" si="35"/>
        <v>0</v>
      </c>
      <c r="O1048" s="1134">
        <f t="shared" si="36"/>
        <v>0</v>
      </c>
      <c r="P1048" s="1134">
        <f>O1048/'1.5 Universal Data'!$F$35</f>
        <v>0</v>
      </c>
      <c r="R1048" s="163"/>
      <c r="S1048" s="163"/>
      <c r="T1048" s="163"/>
      <c r="U1048" s="163"/>
      <c r="V1048" s="163"/>
      <c r="W1048" s="163"/>
      <c r="X1048" s="163"/>
      <c r="Y1048" s="163"/>
      <c r="Z1048" s="163"/>
      <c r="AA1048" s="163"/>
      <c r="AB1048" s="163"/>
      <c r="AC1048" s="163"/>
      <c r="AD1048" s="163"/>
      <c r="AE1048" s="163"/>
    </row>
    <row r="1049" spans="2:31">
      <c r="B1049" s="1129">
        <f t="shared" si="34"/>
        <v>-1</v>
      </c>
      <c r="D1049" s="1130"/>
      <c r="E1049" s="1130"/>
      <c r="F1049" s="1131"/>
      <c r="G1049" s="1130"/>
      <c r="H1049" s="1130"/>
      <c r="I1049" s="1130"/>
      <c r="J1049" s="1132"/>
      <c r="K1049" s="1132"/>
      <c r="L1049" s="1130"/>
      <c r="N1049" s="1133">
        <f t="shared" si="35"/>
        <v>0</v>
      </c>
      <c r="O1049" s="1134">
        <f t="shared" si="36"/>
        <v>0</v>
      </c>
      <c r="P1049" s="1134">
        <f>O1049/'1.5 Universal Data'!$F$35</f>
        <v>0</v>
      </c>
      <c r="R1049" s="163"/>
      <c r="S1049" s="163"/>
      <c r="T1049" s="163"/>
      <c r="U1049" s="163"/>
      <c r="V1049" s="163"/>
      <c r="W1049" s="163"/>
      <c r="X1049" s="163"/>
      <c r="Y1049" s="163"/>
      <c r="Z1049" s="163"/>
      <c r="AA1049" s="163"/>
      <c r="AB1049" s="163"/>
      <c r="AC1049" s="163"/>
      <c r="AD1049" s="163"/>
      <c r="AE1049" s="163"/>
    </row>
    <row r="1050" spans="2:31">
      <c r="B1050" s="1129">
        <f t="shared" si="34"/>
        <v>-1</v>
      </c>
      <c r="D1050" s="1130"/>
      <c r="E1050" s="1130"/>
      <c r="F1050" s="1131"/>
      <c r="G1050" s="1130"/>
      <c r="H1050" s="1130"/>
      <c r="I1050" s="1130"/>
      <c r="J1050" s="1132"/>
      <c r="K1050" s="1132"/>
      <c r="L1050" s="1130"/>
      <c r="N1050" s="1133">
        <f t="shared" si="35"/>
        <v>0</v>
      </c>
      <c r="O1050" s="1134">
        <f t="shared" si="36"/>
        <v>0</v>
      </c>
      <c r="P1050" s="1134">
        <f>O1050/'1.5 Universal Data'!$F$35</f>
        <v>0</v>
      </c>
      <c r="R1050" s="163"/>
      <c r="S1050" s="163"/>
      <c r="T1050" s="163"/>
      <c r="U1050" s="163"/>
      <c r="V1050" s="163"/>
      <c r="W1050" s="163"/>
      <c r="X1050" s="163"/>
      <c r="Y1050" s="163"/>
      <c r="Z1050" s="163"/>
      <c r="AA1050" s="163"/>
      <c r="AB1050" s="163"/>
      <c r="AC1050" s="163"/>
      <c r="AD1050" s="163"/>
      <c r="AE1050" s="163"/>
    </row>
    <row r="1051" spans="2:31">
      <c r="B1051" s="1129">
        <f t="shared" si="34"/>
        <v>-1</v>
      </c>
      <c r="D1051" s="1130"/>
      <c r="E1051" s="1130"/>
      <c r="F1051" s="1131"/>
      <c r="G1051" s="1130"/>
      <c r="H1051" s="1130"/>
      <c r="I1051" s="1130"/>
      <c r="J1051" s="1132"/>
      <c r="K1051" s="1132"/>
      <c r="L1051" s="1130"/>
      <c r="N1051" s="1133">
        <f t="shared" si="35"/>
        <v>0</v>
      </c>
      <c r="O1051" s="1134">
        <f t="shared" si="36"/>
        <v>0</v>
      </c>
      <c r="P1051" s="1134">
        <f>O1051/'1.5 Universal Data'!$F$35</f>
        <v>0</v>
      </c>
      <c r="R1051" s="163"/>
      <c r="S1051" s="163"/>
      <c r="T1051" s="163"/>
      <c r="U1051" s="163"/>
      <c r="V1051" s="163"/>
      <c r="W1051" s="163"/>
      <c r="X1051" s="163"/>
      <c r="Y1051" s="163"/>
      <c r="Z1051" s="163"/>
      <c r="AA1051" s="163"/>
      <c r="AB1051" s="163"/>
      <c r="AC1051" s="163"/>
      <c r="AD1051" s="163"/>
      <c r="AE1051" s="163"/>
    </row>
    <row r="1052" spans="2:31">
      <c r="B1052" s="1129">
        <f t="shared" si="34"/>
        <v>-1</v>
      </c>
      <c r="D1052" s="1130"/>
      <c r="E1052" s="1130"/>
      <c r="F1052" s="1131"/>
      <c r="G1052" s="1130"/>
      <c r="H1052" s="1130"/>
      <c r="I1052" s="1130"/>
      <c r="J1052" s="1132"/>
      <c r="K1052" s="1132"/>
      <c r="L1052" s="1130"/>
      <c r="N1052" s="1133">
        <f t="shared" si="35"/>
        <v>0</v>
      </c>
      <c r="O1052" s="1134">
        <f t="shared" si="36"/>
        <v>0</v>
      </c>
      <c r="P1052" s="1134">
        <f>O1052/'1.5 Universal Data'!$F$35</f>
        <v>0</v>
      </c>
      <c r="R1052" s="163"/>
      <c r="S1052" s="163"/>
      <c r="T1052" s="163"/>
      <c r="U1052" s="163"/>
      <c r="V1052" s="163"/>
      <c r="W1052" s="163"/>
      <c r="X1052" s="163"/>
      <c r="Y1052" s="163"/>
      <c r="Z1052" s="163"/>
      <c r="AA1052" s="163"/>
      <c r="AB1052" s="163"/>
      <c r="AC1052" s="163"/>
      <c r="AD1052" s="163"/>
      <c r="AE1052" s="163"/>
    </row>
    <row r="1053" spans="2:31">
      <c r="B1053" s="1129">
        <f t="shared" si="34"/>
        <v>-1</v>
      </c>
      <c r="D1053" s="1130"/>
      <c r="E1053" s="1130"/>
      <c r="F1053" s="1131"/>
      <c r="G1053" s="1130"/>
      <c r="H1053" s="1130"/>
      <c r="I1053" s="1130"/>
      <c r="J1053" s="1132"/>
      <c r="K1053" s="1132"/>
      <c r="L1053" s="1130"/>
      <c r="N1053" s="1133">
        <f t="shared" si="35"/>
        <v>0</v>
      </c>
      <c r="O1053" s="1134">
        <f t="shared" si="36"/>
        <v>0</v>
      </c>
      <c r="P1053" s="1134">
        <f>O1053/'1.5 Universal Data'!$F$35</f>
        <v>0</v>
      </c>
      <c r="R1053" s="163"/>
      <c r="S1053" s="163"/>
      <c r="T1053" s="163"/>
      <c r="U1053" s="163"/>
      <c r="V1053" s="163"/>
      <c r="W1053" s="163"/>
      <c r="X1053" s="163"/>
      <c r="Y1053" s="163"/>
      <c r="Z1053" s="163"/>
      <c r="AA1053" s="163"/>
      <c r="AB1053" s="163"/>
      <c r="AC1053" s="163"/>
      <c r="AD1053" s="163"/>
      <c r="AE1053" s="163"/>
    </row>
    <row r="1054" spans="2:31">
      <c r="B1054" s="1129">
        <f t="shared" si="34"/>
        <v>-1</v>
      </c>
      <c r="D1054" s="1130"/>
      <c r="E1054" s="1130"/>
      <c r="F1054" s="1131"/>
      <c r="G1054" s="1130"/>
      <c r="H1054" s="1130"/>
      <c r="I1054" s="1130"/>
      <c r="J1054" s="1132"/>
      <c r="K1054" s="1132"/>
      <c r="L1054" s="1130"/>
      <c r="N1054" s="1133">
        <f t="shared" si="35"/>
        <v>0</v>
      </c>
      <c r="O1054" s="1134">
        <f t="shared" si="36"/>
        <v>0</v>
      </c>
      <c r="P1054" s="1134">
        <f>O1054/'1.5 Universal Data'!$F$35</f>
        <v>0</v>
      </c>
      <c r="R1054" s="163"/>
      <c r="S1054" s="163"/>
      <c r="T1054" s="163"/>
      <c r="U1054" s="163"/>
      <c r="V1054" s="163"/>
      <c r="W1054" s="163"/>
      <c r="X1054" s="163"/>
      <c r="Y1054" s="163"/>
      <c r="Z1054" s="163"/>
      <c r="AA1054" s="163"/>
      <c r="AB1054" s="163"/>
      <c r="AC1054" s="163"/>
      <c r="AD1054" s="163"/>
      <c r="AE1054" s="163"/>
    </row>
    <row r="1055" spans="2:31">
      <c r="B1055" s="1129">
        <f t="shared" si="34"/>
        <v>-1</v>
      </c>
      <c r="D1055" s="1130"/>
      <c r="E1055" s="1130"/>
      <c r="F1055" s="1131"/>
      <c r="G1055" s="1130"/>
      <c r="H1055" s="1130"/>
      <c r="I1055" s="1130"/>
      <c r="J1055" s="1132"/>
      <c r="K1055" s="1132"/>
      <c r="L1055" s="1130"/>
      <c r="N1055" s="1133">
        <f t="shared" si="35"/>
        <v>0</v>
      </c>
      <c r="O1055" s="1134">
        <f t="shared" si="36"/>
        <v>0</v>
      </c>
      <c r="P1055" s="1134">
        <f>O1055/'1.5 Universal Data'!$F$35</f>
        <v>0</v>
      </c>
      <c r="R1055" s="163"/>
      <c r="S1055" s="163"/>
      <c r="T1055" s="163"/>
      <c r="U1055" s="163"/>
      <c r="V1055" s="163"/>
      <c r="W1055" s="163"/>
      <c r="X1055" s="163"/>
      <c r="Y1055" s="163"/>
      <c r="Z1055" s="163"/>
      <c r="AA1055" s="163"/>
      <c r="AB1055" s="163"/>
      <c r="AC1055" s="163"/>
      <c r="AD1055" s="163"/>
      <c r="AE1055" s="163"/>
    </row>
    <row r="1056" spans="2:31">
      <c r="B1056" s="1129">
        <f t="shared" si="34"/>
        <v>-1</v>
      </c>
      <c r="D1056" s="1130"/>
      <c r="E1056" s="1130"/>
      <c r="F1056" s="1131"/>
      <c r="G1056" s="1130"/>
      <c r="H1056" s="1130"/>
      <c r="I1056" s="1130"/>
      <c r="J1056" s="1132"/>
      <c r="K1056" s="1132"/>
      <c r="L1056" s="1130"/>
      <c r="N1056" s="1133">
        <f t="shared" si="35"/>
        <v>0</v>
      </c>
      <c r="O1056" s="1134">
        <f t="shared" si="36"/>
        <v>0</v>
      </c>
      <c r="P1056" s="1134">
        <f>O1056/'1.5 Universal Data'!$F$35</f>
        <v>0</v>
      </c>
      <c r="R1056" s="163"/>
      <c r="S1056" s="163"/>
      <c r="T1056" s="163"/>
      <c r="U1056" s="163"/>
      <c r="V1056" s="163"/>
      <c r="W1056" s="163"/>
      <c r="X1056" s="163"/>
      <c r="Y1056" s="163"/>
      <c r="Z1056" s="163"/>
      <c r="AA1056" s="163"/>
      <c r="AB1056" s="163"/>
      <c r="AC1056" s="163"/>
      <c r="AD1056" s="163"/>
      <c r="AE1056" s="163"/>
    </row>
    <row r="1057" spans="2:31">
      <c r="B1057" s="1129">
        <f t="shared" si="34"/>
        <v>-1</v>
      </c>
      <c r="D1057" s="1130"/>
      <c r="E1057" s="1130"/>
      <c r="F1057" s="1131"/>
      <c r="G1057" s="1130"/>
      <c r="H1057" s="1130"/>
      <c r="I1057" s="1130"/>
      <c r="J1057" s="1132"/>
      <c r="K1057" s="1132"/>
      <c r="L1057" s="1130"/>
      <c r="N1057" s="1133">
        <f t="shared" si="35"/>
        <v>0</v>
      </c>
      <c r="O1057" s="1134">
        <f t="shared" si="36"/>
        <v>0</v>
      </c>
      <c r="P1057" s="1134">
        <f>O1057/'1.5 Universal Data'!$F$35</f>
        <v>0</v>
      </c>
      <c r="R1057" s="163"/>
      <c r="S1057" s="163"/>
      <c r="T1057" s="163"/>
      <c r="U1057" s="163"/>
      <c r="V1057" s="163"/>
      <c r="W1057" s="163"/>
      <c r="X1057" s="163"/>
      <c r="Y1057" s="163"/>
      <c r="Z1057" s="163"/>
      <c r="AA1057" s="163"/>
      <c r="AB1057" s="163"/>
      <c r="AC1057" s="163"/>
      <c r="AD1057" s="163"/>
      <c r="AE1057" s="163"/>
    </row>
    <row r="1058" spans="2:31">
      <c r="B1058" s="1129">
        <f t="shared" si="34"/>
        <v>-1</v>
      </c>
      <c r="D1058" s="1130"/>
      <c r="E1058" s="1130"/>
      <c r="F1058" s="1131"/>
      <c r="G1058" s="1130"/>
      <c r="H1058" s="1130"/>
      <c r="I1058" s="1130"/>
      <c r="J1058" s="1132"/>
      <c r="K1058" s="1132"/>
      <c r="L1058" s="1130"/>
      <c r="N1058" s="1133">
        <f t="shared" si="35"/>
        <v>0</v>
      </c>
      <c r="O1058" s="1134">
        <f t="shared" si="36"/>
        <v>0</v>
      </c>
      <c r="P1058" s="1134">
        <f>O1058/'1.5 Universal Data'!$F$35</f>
        <v>0</v>
      </c>
      <c r="R1058" s="163"/>
      <c r="S1058" s="163"/>
      <c r="T1058" s="163"/>
      <c r="U1058" s="163"/>
      <c r="V1058" s="163"/>
      <c r="W1058" s="163"/>
      <c r="X1058" s="163"/>
      <c r="Y1058" s="163"/>
      <c r="Z1058" s="163"/>
      <c r="AA1058" s="163"/>
      <c r="AB1058" s="163"/>
      <c r="AC1058" s="163"/>
      <c r="AD1058" s="163"/>
      <c r="AE1058" s="163"/>
    </row>
    <row r="1059" spans="2:31">
      <c r="B1059" s="1129">
        <f t="shared" si="34"/>
        <v>-1</v>
      </c>
      <c r="D1059" s="1130"/>
      <c r="E1059" s="1130"/>
      <c r="F1059" s="1131"/>
      <c r="G1059" s="1130"/>
      <c r="H1059" s="1130"/>
      <c r="I1059" s="1130"/>
      <c r="J1059" s="1132"/>
      <c r="K1059" s="1132"/>
      <c r="L1059" s="1130"/>
      <c r="N1059" s="1133">
        <f t="shared" si="35"/>
        <v>0</v>
      </c>
      <c r="O1059" s="1134">
        <f t="shared" si="36"/>
        <v>0</v>
      </c>
      <c r="P1059" s="1134">
        <f>O1059/'1.5 Universal Data'!$F$35</f>
        <v>0</v>
      </c>
      <c r="R1059" s="163"/>
      <c r="S1059" s="163"/>
      <c r="T1059" s="163"/>
      <c r="U1059" s="163"/>
      <c r="V1059" s="163"/>
      <c r="W1059" s="163"/>
      <c r="X1059" s="163"/>
      <c r="Y1059" s="163"/>
      <c r="Z1059" s="163"/>
      <c r="AA1059" s="163"/>
      <c r="AB1059" s="163"/>
      <c r="AC1059" s="163"/>
      <c r="AD1059" s="163"/>
      <c r="AE1059" s="163"/>
    </row>
    <row r="1060" spans="2:31">
      <c r="B1060" s="1129">
        <f t="shared" si="34"/>
        <v>-1</v>
      </c>
      <c r="D1060" s="1130"/>
      <c r="E1060" s="1130"/>
      <c r="F1060" s="1131"/>
      <c r="G1060" s="1130"/>
      <c r="H1060" s="1130"/>
      <c r="I1060" s="1130"/>
      <c r="J1060" s="1132"/>
      <c r="K1060" s="1132"/>
      <c r="L1060" s="1130"/>
      <c r="N1060" s="1133">
        <f t="shared" si="35"/>
        <v>0</v>
      </c>
      <c r="O1060" s="1134">
        <f t="shared" si="36"/>
        <v>0</v>
      </c>
      <c r="P1060" s="1134">
        <f>O1060/'1.5 Universal Data'!$F$35</f>
        <v>0</v>
      </c>
      <c r="R1060" s="163"/>
      <c r="S1060" s="163"/>
      <c r="T1060" s="163"/>
      <c r="U1060" s="163"/>
      <c r="V1060" s="163"/>
      <c r="W1060" s="163"/>
      <c r="X1060" s="163"/>
      <c r="Y1060" s="163"/>
      <c r="Z1060" s="163"/>
      <c r="AA1060" s="163"/>
      <c r="AB1060" s="163"/>
      <c r="AC1060" s="163"/>
      <c r="AD1060" s="163"/>
      <c r="AE1060" s="163"/>
    </row>
    <row r="1061" spans="2:31">
      <c r="B1061" s="1129">
        <f t="shared" si="34"/>
        <v>-1</v>
      </c>
      <c r="D1061" s="1130"/>
      <c r="E1061" s="1130"/>
      <c r="F1061" s="1131"/>
      <c r="G1061" s="1130"/>
      <c r="H1061" s="1130"/>
      <c r="I1061" s="1130"/>
      <c r="J1061" s="1132"/>
      <c r="K1061" s="1132"/>
      <c r="L1061" s="1130"/>
      <c r="N1061" s="1133">
        <f t="shared" si="35"/>
        <v>0</v>
      </c>
      <c r="O1061" s="1134">
        <f t="shared" si="36"/>
        <v>0</v>
      </c>
      <c r="P1061" s="1134">
        <f>O1061/'1.5 Universal Data'!$F$35</f>
        <v>0</v>
      </c>
      <c r="R1061" s="163"/>
      <c r="S1061" s="163"/>
      <c r="T1061" s="163"/>
      <c r="U1061" s="163"/>
      <c r="V1061" s="163"/>
      <c r="W1061" s="163"/>
      <c r="X1061" s="163"/>
      <c r="Y1061" s="163"/>
      <c r="Z1061" s="163"/>
      <c r="AA1061" s="163"/>
      <c r="AB1061" s="163"/>
      <c r="AC1061" s="163"/>
      <c r="AD1061" s="163"/>
      <c r="AE1061" s="163"/>
    </row>
    <row r="1062" spans="2:31">
      <c r="B1062" s="1129">
        <f t="shared" si="34"/>
        <v>-1</v>
      </c>
      <c r="D1062" s="1130"/>
      <c r="E1062" s="1130"/>
      <c r="F1062" s="1131"/>
      <c r="G1062" s="1130"/>
      <c r="H1062" s="1130"/>
      <c r="I1062" s="1130"/>
      <c r="J1062" s="1132"/>
      <c r="K1062" s="1132"/>
      <c r="L1062" s="1130"/>
      <c r="N1062" s="1133">
        <f t="shared" si="35"/>
        <v>0</v>
      </c>
      <c r="O1062" s="1134">
        <f t="shared" si="36"/>
        <v>0</v>
      </c>
      <c r="P1062" s="1134">
        <f>O1062/'1.5 Universal Data'!$F$35</f>
        <v>0</v>
      </c>
      <c r="R1062" s="163"/>
      <c r="S1062" s="163"/>
      <c r="T1062" s="163"/>
      <c r="U1062" s="163"/>
      <c r="V1062" s="163"/>
      <c r="W1062" s="163"/>
      <c r="X1062" s="163"/>
      <c r="Y1062" s="163"/>
      <c r="Z1062" s="163"/>
      <c r="AA1062" s="163"/>
      <c r="AB1062" s="163"/>
      <c r="AC1062" s="163"/>
      <c r="AD1062" s="163"/>
      <c r="AE1062" s="163"/>
    </row>
    <row r="1063" spans="2:31">
      <c r="B1063" s="1129">
        <f t="shared" si="34"/>
        <v>-1</v>
      </c>
      <c r="D1063" s="1130"/>
      <c r="E1063" s="1130"/>
      <c r="F1063" s="1131"/>
      <c r="G1063" s="1130"/>
      <c r="H1063" s="1130"/>
      <c r="I1063" s="1130"/>
      <c r="J1063" s="1132"/>
      <c r="K1063" s="1132"/>
      <c r="L1063" s="1130"/>
      <c r="N1063" s="1133">
        <f t="shared" si="35"/>
        <v>0</v>
      </c>
      <c r="O1063" s="1134">
        <f t="shared" si="36"/>
        <v>0</v>
      </c>
      <c r="P1063" s="1134">
        <f>O1063/'1.5 Universal Data'!$F$35</f>
        <v>0</v>
      </c>
      <c r="R1063" s="163"/>
      <c r="S1063" s="163"/>
      <c r="T1063" s="163"/>
      <c r="U1063" s="163"/>
      <c r="V1063" s="163"/>
      <c r="W1063" s="163"/>
      <c r="X1063" s="163"/>
      <c r="Y1063" s="163"/>
      <c r="Z1063" s="163"/>
      <c r="AA1063" s="163"/>
      <c r="AB1063" s="163"/>
      <c r="AC1063" s="163"/>
      <c r="AD1063" s="163"/>
      <c r="AE1063" s="163"/>
    </row>
    <row r="1064" spans="2:31">
      <c r="B1064" s="1129">
        <f t="shared" si="34"/>
        <v>-1</v>
      </c>
      <c r="D1064" s="1130"/>
      <c r="E1064" s="1130"/>
      <c r="F1064" s="1131"/>
      <c r="G1064" s="1130"/>
      <c r="H1064" s="1130"/>
      <c r="I1064" s="1130"/>
      <c r="J1064" s="1132"/>
      <c r="K1064" s="1132"/>
      <c r="L1064" s="1130"/>
      <c r="N1064" s="1133">
        <f t="shared" si="35"/>
        <v>0</v>
      </c>
      <c r="O1064" s="1134">
        <f t="shared" si="36"/>
        <v>0</v>
      </c>
      <c r="P1064" s="1134">
        <f>O1064/'1.5 Universal Data'!$F$35</f>
        <v>0</v>
      </c>
      <c r="R1064" s="163"/>
      <c r="S1064" s="163"/>
      <c r="T1064" s="163"/>
      <c r="U1064" s="163"/>
      <c r="V1064" s="163"/>
      <c r="W1064" s="163"/>
      <c r="X1064" s="163"/>
      <c r="Y1064" s="163"/>
      <c r="Z1064" s="163"/>
      <c r="AA1064" s="163"/>
      <c r="AB1064" s="163"/>
      <c r="AC1064" s="163"/>
      <c r="AD1064" s="163"/>
      <c r="AE1064" s="163"/>
    </row>
    <row r="1065" spans="2:31">
      <c r="B1065" s="1129">
        <f t="shared" si="34"/>
        <v>-1</v>
      </c>
      <c r="D1065" s="1130"/>
      <c r="E1065" s="1130"/>
      <c r="F1065" s="1131"/>
      <c r="G1065" s="1130"/>
      <c r="H1065" s="1130"/>
      <c r="I1065" s="1130"/>
      <c r="J1065" s="1132"/>
      <c r="K1065" s="1132"/>
      <c r="L1065" s="1130"/>
      <c r="N1065" s="1133">
        <f t="shared" si="35"/>
        <v>0</v>
      </c>
      <c r="O1065" s="1134">
        <f t="shared" si="36"/>
        <v>0</v>
      </c>
      <c r="P1065" s="1134">
        <f>O1065/'1.5 Universal Data'!$F$35</f>
        <v>0</v>
      </c>
      <c r="R1065" s="163"/>
      <c r="S1065" s="163"/>
      <c r="T1065" s="163"/>
      <c r="U1065" s="163"/>
      <c r="V1065" s="163"/>
      <c r="W1065" s="163"/>
      <c r="X1065" s="163"/>
      <c r="Y1065" s="163"/>
      <c r="Z1065" s="163"/>
      <c r="AA1065" s="163"/>
      <c r="AB1065" s="163"/>
      <c r="AC1065" s="163"/>
      <c r="AD1065" s="163"/>
      <c r="AE1065" s="163"/>
    </row>
    <row r="1066" spans="2:31">
      <c r="B1066" s="1129">
        <f t="shared" si="34"/>
        <v>-1</v>
      </c>
      <c r="D1066" s="1130"/>
      <c r="E1066" s="1130"/>
      <c r="F1066" s="1131"/>
      <c r="G1066" s="1130"/>
      <c r="H1066" s="1130"/>
      <c r="I1066" s="1130"/>
      <c r="J1066" s="1132"/>
      <c r="K1066" s="1132"/>
      <c r="L1066" s="1130"/>
      <c r="N1066" s="1133">
        <f t="shared" si="35"/>
        <v>0</v>
      </c>
      <c r="O1066" s="1134">
        <f t="shared" si="36"/>
        <v>0</v>
      </c>
      <c r="P1066" s="1134">
        <f>O1066/'1.5 Universal Data'!$F$35</f>
        <v>0</v>
      </c>
      <c r="R1066" s="163"/>
      <c r="S1066" s="163"/>
      <c r="T1066" s="163"/>
      <c r="U1066" s="163"/>
      <c r="V1066" s="163"/>
      <c r="W1066" s="163"/>
      <c r="X1066" s="163"/>
      <c r="Y1066" s="163"/>
      <c r="Z1066" s="163"/>
      <c r="AA1066" s="163"/>
      <c r="AB1066" s="163"/>
      <c r="AC1066" s="163"/>
      <c r="AD1066" s="163"/>
      <c r="AE1066" s="163"/>
    </row>
    <row r="1067" spans="2:31">
      <c r="B1067" s="1129">
        <f t="shared" si="34"/>
        <v>-1</v>
      </c>
      <c r="D1067" s="1130"/>
      <c r="E1067" s="1130"/>
      <c r="F1067" s="1131"/>
      <c r="G1067" s="1130"/>
      <c r="H1067" s="1130"/>
      <c r="I1067" s="1130"/>
      <c r="J1067" s="1132"/>
      <c r="K1067" s="1132"/>
      <c r="L1067" s="1130"/>
      <c r="N1067" s="1133">
        <f t="shared" si="35"/>
        <v>0</v>
      </c>
      <c r="O1067" s="1134">
        <f t="shared" si="36"/>
        <v>0</v>
      </c>
      <c r="P1067" s="1134">
        <f>O1067/'1.5 Universal Data'!$F$35</f>
        <v>0</v>
      </c>
      <c r="R1067" s="163"/>
      <c r="S1067" s="163"/>
      <c r="T1067" s="163"/>
      <c r="U1067" s="163"/>
      <c r="V1067" s="163"/>
      <c r="W1067" s="163"/>
      <c r="X1067" s="163"/>
      <c r="Y1067" s="163"/>
      <c r="Z1067" s="163"/>
      <c r="AA1067" s="163"/>
      <c r="AB1067" s="163"/>
      <c r="AC1067" s="163"/>
      <c r="AD1067" s="163"/>
      <c r="AE1067" s="163"/>
    </row>
    <row r="1068" spans="2:31">
      <c r="B1068" s="1129">
        <f t="shared" si="34"/>
        <v>-1</v>
      </c>
      <c r="D1068" s="1130"/>
      <c r="E1068" s="1130"/>
      <c r="F1068" s="1131"/>
      <c r="G1068" s="1130"/>
      <c r="H1068" s="1130"/>
      <c r="I1068" s="1130"/>
      <c r="J1068" s="1132"/>
      <c r="K1068" s="1132"/>
      <c r="L1068" s="1130"/>
      <c r="N1068" s="1133">
        <f t="shared" si="35"/>
        <v>0</v>
      </c>
      <c r="O1068" s="1134">
        <f t="shared" si="36"/>
        <v>0</v>
      </c>
      <c r="P1068" s="1134">
        <f>O1068/'1.5 Universal Data'!$F$35</f>
        <v>0</v>
      </c>
      <c r="R1068" s="163"/>
      <c r="S1068" s="163"/>
      <c r="T1068" s="163"/>
      <c r="U1068" s="163"/>
      <c r="V1068" s="163"/>
      <c r="W1068" s="163"/>
      <c r="X1068" s="163"/>
      <c r="Y1068" s="163"/>
      <c r="Z1068" s="163"/>
      <c r="AA1068" s="163"/>
      <c r="AB1068" s="163"/>
      <c r="AC1068" s="163"/>
      <c r="AD1068" s="163"/>
      <c r="AE1068" s="163"/>
    </row>
    <row r="1069" spans="2:31">
      <c r="B1069" s="1129">
        <f t="shared" si="34"/>
        <v>-1</v>
      </c>
      <c r="D1069" s="1130"/>
      <c r="E1069" s="1130"/>
      <c r="F1069" s="1131"/>
      <c r="G1069" s="1130"/>
      <c r="H1069" s="1130"/>
      <c r="I1069" s="1130"/>
      <c r="J1069" s="1132"/>
      <c r="K1069" s="1132"/>
      <c r="L1069" s="1130"/>
      <c r="N1069" s="1133">
        <f t="shared" si="35"/>
        <v>0</v>
      </c>
      <c r="O1069" s="1134">
        <f t="shared" si="36"/>
        <v>0</v>
      </c>
      <c r="P1069" s="1134">
        <f>O1069/'1.5 Universal Data'!$F$35</f>
        <v>0</v>
      </c>
      <c r="R1069" s="163"/>
      <c r="S1069" s="163"/>
      <c r="T1069" s="163"/>
      <c r="U1069" s="163"/>
      <c r="V1069" s="163"/>
      <c r="W1069" s="163"/>
      <c r="X1069" s="163"/>
      <c r="Y1069" s="163"/>
      <c r="Z1069" s="163"/>
      <c r="AA1069" s="163"/>
      <c r="AB1069" s="163"/>
      <c r="AC1069" s="163"/>
      <c r="AD1069" s="163"/>
      <c r="AE1069" s="163"/>
    </row>
    <row r="1070" spans="2:31">
      <c r="B1070" s="1129">
        <f t="shared" si="34"/>
        <v>-1</v>
      </c>
      <c r="D1070" s="1130"/>
      <c r="E1070" s="1130"/>
      <c r="F1070" s="1131"/>
      <c r="G1070" s="1130"/>
      <c r="H1070" s="1130"/>
      <c r="I1070" s="1130"/>
      <c r="J1070" s="1132"/>
      <c r="K1070" s="1132"/>
      <c r="L1070" s="1130"/>
      <c r="N1070" s="1133">
        <f t="shared" si="35"/>
        <v>0</v>
      </c>
      <c r="O1070" s="1134">
        <f t="shared" si="36"/>
        <v>0</v>
      </c>
      <c r="P1070" s="1134">
        <f>O1070/'1.5 Universal Data'!$F$35</f>
        <v>0</v>
      </c>
      <c r="R1070" s="163"/>
      <c r="S1070" s="163"/>
      <c r="T1070" s="163"/>
      <c r="U1070" s="163"/>
      <c r="V1070" s="163"/>
      <c r="W1070" s="163"/>
      <c r="X1070" s="163"/>
      <c r="Y1070" s="163"/>
      <c r="Z1070" s="163"/>
      <c r="AA1070" s="163"/>
      <c r="AB1070" s="163"/>
      <c r="AC1070" s="163"/>
      <c r="AD1070" s="163"/>
      <c r="AE1070" s="163"/>
    </row>
    <row r="1071" spans="2:31">
      <c r="B1071" s="1129">
        <f t="shared" si="34"/>
        <v>-1</v>
      </c>
      <c r="D1071" s="1130"/>
      <c r="E1071" s="1130"/>
      <c r="F1071" s="1131"/>
      <c r="G1071" s="1130"/>
      <c r="H1071" s="1130"/>
      <c r="I1071" s="1130"/>
      <c r="J1071" s="1132"/>
      <c r="K1071" s="1132"/>
      <c r="L1071" s="1130"/>
      <c r="N1071" s="1133">
        <f t="shared" si="35"/>
        <v>0</v>
      </c>
      <c r="O1071" s="1134">
        <f t="shared" si="36"/>
        <v>0</v>
      </c>
      <c r="P1071" s="1134">
        <f>O1071/'1.5 Universal Data'!$F$35</f>
        <v>0</v>
      </c>
      <c r="R1071" s="163"/>
      <c r="S1071" s="163"/>
      <c r="T1071" s="163"/>
      <c r="U1071" s="163"/>
      <c r="V1071" s="163"/>
      <c r="W1071" s="163"/>
      <c r="X1071" s="163"/>
      <c r="Y1071" s="163"/>
      <c r="Z1071" s="163"/>
      <c r="AA1071" s="163"/>
      <c r="AB1071" s="163"/>
      <c r="AC1071" s="163"/>
      <c r="AD1071" s="163"/>
      <c r="AE1071" s="163"/>
    </row>
    <row r="1072" spans="2:31">
      <c r="B1072" s="1129">
        <f t="shared" si="34"/>
        <v>-1</v>
      </c>
      <c r="D1072" s="1130"/>
      <c r="E1072" s="1130"/>
      <c r="F1072" s="1131"/>
      <c r="G1072" s="1130"/>
      <c r="H1072" s="1130"/>
      <c r="I1072" s="1130"/>
      <c r="J1072" s="1132"/>
      <c r="K1072" s="1132"/>
      <c r="L1072" s="1130"/>
      <c r="N1072" s="1133">
        <f t="shared" si="35"/>
        <v>0</v>
      </c>
      <c r="O1072" s="1134">
        <f t="shared" si="36"/>
        <v>0</v>
      </c>
      <c r="P1072" s="1134">
        <f>O1072/'1.5 Universal Data'!$F$35</f>
        <v>0</v>
      </c>
      <c r="R1072" s="163"/>
      <c r="S1072" s="163"/>
      <c r="T1072" s="163"/>
      <c r="U1072" s="163"/>
      <c r="V1072" s="163"/>
      <c r="W1072" s="163"/>
      <c r="X1072" s="163"/>
      <c r="Y1072" s="163"/>
      <c r="Z1072" s="163"/>
      <c r="AA1072" s="163"/>
      <c r="AB1072" s="163"/>
      <c r="AC1072" s="163"/>
      <c r="AD1072" s="163"/>
      <c r="AE1072" s="163"/>
    </row>
    <row r="1073" spans="2:31">
      <c r="B1073" s="1129">
        <f t="shared" si="34"/>
        <v>-1</v>
      </c>
      <c r="D1073" s="1130"/>
      <c r="E1073" s="1130"/>
      <c r="F1073" s="1131"/>
      <c r="G1073" s="1130"/>
      <c r="H1073" s="1130"/>
      <c r="I1073" s="1130"/>
      <c r="J1073" s="1132"/>
      <c r="K1073" s="1132"/>
      <c r="L1073" s="1130"/>
      <c r="N1073" s="1133">
        <f t="shared" si="35"/>
        <v>0</v>
      </c>
      <c r="O1073" s="1134">
        <f t="shared" si="36"/>
        <v>0</v>
      </c>
      <c r="P1073" s="1134">
        <f>O1073/'1.5 Universal Data'!$F$35</f>
        <v>0</v>
      </c>
      <c r="R1073" s="163"/>
      <c r="S1073" s="163"/>
      <c r="T1073" s="163"/>
      <c r="U1073" s="163"/>
      <c r="V1073" s="163"/>
      <c r="W1073" s="163"/>
      <c r="X1073" s="163"/>
      <c r="Y1073" s="163"/>
      <c r="Z1073" s="163"/>
      <c r="AA1073" s="163"/>
      <c r="AB1073" s="163"/>
      <c r="AC1073" s="163"/>
      <c r="AD1073" s="163"/>
      <c r="AE1073" s="163"/>
    </row>
    <row r="1074" spans="2:31">
      <c r="B1074" s="1129">
        <f t="shared" si="34"/>
        <v>-1</v>
      </c>
      <c r="D1074" s="1130"/>
      <c r="E1074" s="1130"/>
      <c r="F1074" s="1131"/>
      <c r="G1074" s="1130"/>
      <c r="H1074" s="1130"/>
      <c r="I1074" s="1130"/>
      <c r="J1074" s="1132"/>
      <c r="K1074" s="1132"/>
      <c r="L1074" s="1130"/>
      <c r="N1074" s="1133">
        <f t="shared" si="35"/>
        <v>0</v>
      </c>
      <c r="O1074" s="1134">
        <f t="shared" si="36"/>
        <v>0</v>
      </c>
      <c r="P1074" s="1134">
        <f>O1074/'1.5 Universal Data'!$F$35</f>
        <v>0</v>
      </c>
      <c r="R1074" s="163"/>
      <c r="S1074" s="163"/>
      <c r="T1074" s="163"/>
      <c r="U1074" s="163"/>
      <c r="V1074" s="163"/>
      <c r="W1074" s="163"/>
      <c r="X1074" s="163"/>
      <c r="Y1074" s="163"/>
      <c r="Z1074" s="163"/>
      <c r="AA1074" s="163"/>
      <c r="AB1074" s="163"/>
      <c r="AC1074" s="163"/>
      <c r="AD1074" s="163"/>
      <c r="AE1074" s="163"/>
    </row>
    <row r="1075" spans="2:31">
      <c r="B1075" s="1129">
        <f t="shared" si="34"/>
        <v>-1</v>
      </c>
      <c r="D1075" s="1130"/>
      <c r="E1075" s="1130"/>
      <c r="F1075" s="1131"/>
      <c r="G1075" s="1130"/>
      <c r="H1075" s="1130"/>
      <c r="I1075" s="1130"/>
      <c r="J1075" s="1132"/>
      <c r="K1075" s="1132"/>
      <c r="L1075" s="1130"/>
      <c r="N1075" s="1133">
        <f t="shared" si="35"/>
        <v>0</v>
      </c>
      <c r="O1075" s="1134">
        <f t="shared" si="36"/>
        <v>0</v>
      </c>
      <c r="P1075" s="1134">
        <f>O1075/'1.5 Universal Data'!$F$35</f>
        <v>0</v>
      </c>
      <c r="R1075" s="163"/>
      <c r="S1075" s="163"/>
      <c r="T1075" s="163"/>
      <c r="U1075" s="163"/>
      <c r="V1075" s="163"/>
      <c r="W1075" s="163"/>
      <c r="X1075" s="163"/>
      <c r="Y1075" s="163"/>
      <c r="Z1075" s="163"/>
      <c r="AA1075" s="163"/>
      <c r="AB1075" s="163"/>
      <c r="AC1075" s="163"/>
      <c r="AD1075" s="163"/>
      <c r="AE1075" s="163"/>
    </row>
    <row r="1076" spans="2:31">
      <c r="B1076" s="1129">
        <f t="shared" si="34"/>
        <v>-1</v>
      </c>
      <c r="D1076" s="1130"/>
      <c r="E1076" s="1130"/>
      <c r="F1076" s="1131"/>
      <c r="G1076" s="1130"/>
      <c r="H1076" s="1130"/>
      <c r="I1076" s="1130"/>
      <c r="J1076" s="1132"/>
      <c r="K1076" s="1132"/>
      <c r="L1076" s="1130"/>
      <c r="N1076" s="1133">
        <f t="shared" si="35"/>
        <v>0</v>
      </c>
      <c r="O1076" s="1134">
        <f t="shared" si="36"/>
        <v>0</v>
      </c>
      <c r="P1076" s="1134">
        <f>O1076/'1.5 Universal Data'!$F$35</f>
        <v>0</v>
      </c>
      <c r="R1076" s="163"/>
      <c r="S1076" s="163"/>
      <c r="T1076" s="163"/>
      <c r="U1076" s="163"/>
      <c r="V1076" s="163"/>
      <c r="W1076" s="163"/>
      <c r="X1076" s="163"/>
      <c r="Y1076" s="163"/>
      <c r="Z1076" s="163"/>
      <c r="AA1076" s="163"/>
      <c r="AB1076" s="163"/>
      <c r="AC1076" s="163"/>
      <c r="AD1076" s="163"/>
      <c r="AE1076" s="163"/>
    </row>
    <row r="1077" spans="2:31">
      <c r="B1077" s="1129">
        <f t="shared" si="34"/>
        <v>-1</v>
      </c>
      <c r="D1077" s="1130"/>
      <c r="E1077" s="1130"/>
      <c r="F1077" s="1131"/>
      <c r="G1077" s="1130"/>
      <c r="H1077" s="1130"/>
      <c r="I1077" s="1130"/>
      <c r="J1077" s="1132"/>
      <c r="K1077" s="1132"/>
      <c r="L1077" s="1130"/>
      <c r="N1077" s="1133">
        <f t="shared" si="35"/>
        <v>0</v>
      </c>
      <c r="O1077" s="1134">
        <f t="shared" si="36"/>
        <v>0</v>
      </c>
      <c r="P1077" s="1134">
        <f>O1077/'1.5 Universal Data'!$F$35</f>
        <v>0</v>
      </c>
      <c r="R1077" s="163"/>
      <c r="S1077" s="163"/>
      <c r="T1077" s="163"/>
      <c r="U1077" s="163"/>
      <c r="V1077" s="163"/>
      <c r="W1077" s="163"/>
      <c r="X1077" s="163"/>
      <c r="Y1077" s="163"/>
      <c r="Z1077" s="163"/>
      <c r="AA1077" s="163"/>
      <c r="AB1077" s="163"/>
      <c r="AC1077" s="163"/>
      <c r="AD1077" s="163"/>
      <c r="AE1077" s="163"/>
    </row>
    <row r="1078" spans="2:31">
      <c r="B1078" s="1129">
        <f t="shared" si="34"/>
        <v>-1</v>
      </c>
      <c r="D1078" s="1130"/>
      <c r="E1078" s="1130"/>
      <c r="F1078" s="1131"/>
      <c r="G1078" s="1130"/>
      <c r="H1078" s="1130"/>
      <c r="I1078" s="1130"/>
      <c r="J1078" s="1132"/>
      <c r="K1078" s="1132"/>
      <c r="L1078" s="1130"/>
      <c r="N1078" s="1133">
        <f t="shared" si="35"/>
        <v>0</v>
      </c>
      <c r="O1078" s="1134">
        <f t="shared" si="36"/>
        <v>0</v>
      </c>
      <c r="P1078" s="1134">
        <f>O1078/'1.5 Universal Data'!$F$35</f>
        <v>0</v>
      </c>
      <c r="R1078" s="163"/>
      <c r="S1078" s="163"/>
      <c r="T1078" s="163"/>
      <c r="U1078" s="163"/>
      <c r="V1078" s="163"/>
      <c r="W1078" s="163"/>
      <c r="X1078" s="163"/>
      <c r="Y1078" s="163"/>
      <c r="Z1078" s="163"/>
      <c r="AA1078" s="163"/>
      <c r="AB1078" s="163"/>
      <c r="AC1078" s="163"/>
      <c r="AD1078" s="163"/>
      <c r="AE1078" s="163"/>
    </row>
    <row r="1079" spans="2:31">
      <c r="B1079" s="1129">
        <f t="shared" si="34"/>
        <v>-1</v>
      </c>
      <c r="D1079" s="1130"/>
      <c r="E1079" s="1130"/>
      <c r="F1079" s="1131"/>
      <c r="G1079" s="1130"/>
      <c r="H1079" s="1130"/>
      <c r="I1079" s="1130"/>
      <c r="J1079" s="1132"/>
      <c r="K1079" s="1132"/>
      <c r="L1079" s="1130"/>
      <c r="N1079" s="1133">
        <f t="shared" si="35"/>
        <v>0</v>
      </c>
      <c r="O1079" s="1134">
        <f t="shared" si="36"/>
        <v>0</v>
      </c>
      <c r="P1079" s="1134">
        <f>O1079/'1.5 Universal Data'!$F$35</f>
        <v>0</v>
      </c>
      <c r="R1079" s="163"/>
      <c r="S1079" s="163"/>
      <c r="T1079" s="163"/>
      <c r="U1079" s="163"/>
      <c r="V1079" s="163"/>
      <c r="W1079" s="163"/>
      <c r="X1079" s="163"/>
      <c r="Y1079" s="163"/>
      <c r="Z1079" s="163"/>
      <c r="AA1079" s="163"/>
      <c r="AB1079" s="163"/>
      <c r="AC1079" s="163"/>
      <c r="AD1079" s="163"/>
      <c r="AE1079" s="163"/>
    </row>
    <row r="1080" spans="2:31">
      <c r="B1080" s="1129">
        <f t="shared" si="34"/>
        <v>-1</v>
      </c>
      <c r="D1080" s="1130"/>
      <c r="E1080" s="1130"/>
      <c r="F1080" s="1131"/>
      <c r="G1080" s="1130"/>
      <c r="H1080" s="1130"/>
      <c r="I1080" s="1130"/>
      <c r="J1080" s="1132"/>
      <c r="K1080" s="1132"/>
      <c r="L1080" s="1130"/>
      <c r="N1080" s="1133">
        <f t="shared" si="35"/>
        <v>0</v>
      </c>
      <c r="O1080" s="1134">
        <f t="shared" si="36"/>
        <v>0</v>
      </c>
      <c r="P1080" s="1134">
        <f>O1080/'1.5 Universal Data'!$F$35</f>
        <v>0</v>
      </c>
      <c r="R1080" s="163"/>
      <c r="S1080" s="163"/>
      <c r="T1080" s="163"/>
      <c r="U1080" s="163"/>
      <c r="V1080" s="163"/>
      <c r="W1080" s="163"/>
      <c r="X1080" s="163"/>
      <c r="Y1080" s="163"/>
      <c r="Z1080" s="163"/>
      <c r="AA1080" s="163"/>
      <c r="AB1080" s="163"/>
      <c r="AC1080" s="163"/>
      <c r="AD1080" s="163"/>
      <c r="AE1080" s="163"/>
    </row>
    <row r="1081" spans="2:31">
      <c r="B1081" s="1129">
        <f t="shared" si="34"/>
        <v>-1</v>
      </c>
      <c r="D1081" s="1130"/>
      <c r="E1081" s="1130"/>
      <c r="F1081" s="1131"/>
      <c r="G1081" s="1130"/>
      <c r="H1081" s="1130"/>
      <c r="I1081" s="1130"/>
      <c r="J1081" s="1132"/>
      <c r="K1081" s="1132"/>
      <c r="L1081" s="1130"/>
      <c r="N1081" s="1133">
        <f t="shared" si="35"/>
        <v>0</v>
      </c>
      <c r="O1081" s="1134">
        <f t="shared" si="36"/>
        <v>0</v>
      </c>
      <c r="P1081" s="1134">
        <f>O1081/'1.5 Universal Data'!$F$35</f>
        <v>0</v>
      </c>
      <c r="R1081" s="163"/>
      <c r="S1081" s="163"/>
      <c r="T1081" s="163"/>
      <c r="U1081" s="163"/>
      <c r="V1081" s="163"/>
      <c r="W1081" s="163"/>
      <c r="X1081" s="163"/>
      <c r="Y1081" s="163"/>
      <c r="Z1081" s="163"/>
      <c r="AA1081" s="163"/>
      <c r="AB1081" s="163"/>
      <c r="AC1081" s="163"/>
      <c r="AD1081" s="163"/>
      <c r="AE1081" s="163"/>
    </row>
    <row r="1082" spans="2:31">
      <c r="B1082" s="1129">
        <f t="shared" si="34"/>
        <v>-1</v>
      </c>
      <c r="D1082" s="1130"/>
      <c r="E1082" s="1130"/>
      <c r="F1082" s="1131"/>
      <c r="G1082" s="1130"/>
      <c r="H1082" s="1130"/>
      <c r="I1082" s="1130"/>
      <c r="J1082" s="1132"/>
      <c r="K1082" s="1132"/>
      <c r="L1082" s="1130"/>
      <c r="N1082" s="1133">
        <f t="shared" si="35"/>
        <v>0</v>
      </c>
      <c r="O1082" s="1134">
        <f t="shared" si="36"/>
        <v>0</v>
      </c>
      <c r="P1082" s="1134">
        <f>O1082/'1.5 Universal Data'!$F$35</f>
        <v>0</v>
      </c>
      <c r="R1082" s="163"/>
      <c r="S1082" s="163"/>
      <c r="T1082" s="163"/>
      <c r="U1082" s="163"/>
      <c r="V1082" s="163"/>
      <c r="W1082" s="163"/>
      <c r="X1082" s="163"/>
      <c r="Y1082" s="163"/>
      <c r="Z1082" s="163"/>
      <c r="AA1082" s="163"/>
      <c r="AB1082" s="163"/>
      <c r="AC1082" s="163"/>
      <c r="AD1082" s="163"/>
      <c r="AE1082" s="163"/>
    </row>
    <row r="1083" spans="2:31">
      <c r="B1083" s="1129">
        <f t="shared" si="34"/>
        <v>-1</v>
      </c>
      <c r="D1083" s="1130"/>
      <c r="E1083" s="1130"/>
      <c r="F1083" s="1131"/>
      <c r="G1083" s="1130"/>
      <c r="H1083" s="1130"/>
      <c r="I1083" s="1130"/>
      <c r="J1083" s="1132"/>
      <c r="K1083" s="1132"/>
      <c r="L1083" s="1130"/>
      <c r="N1083" s="1133">
        <f t="shared" si="35"/>
        <v>0</v>
      </c>
      <c r="O1083" s="1134">
        <f t="shared" si="36"/>
        <v>0</v>
      </c>
      <c r="P1083" s="1134">
        <f>O1083/'1.5 Universal Data'!$F$35</f>
        <v>0</v>
      </c>
      <c r="R1083" s="163"/>
      <c r="S1083" s="163"/>
      <c r="T1083" s="163"/>
      <c r="U1083" s="163"/>
      <c r="V1083" s="163"/>
      <c r="W1083" s="163"/>
      <c r="X1083" s="163"/>
      <c r="Y1083" s="163"/>
      <c r="Z1083" s="163"/>
      <c r="AA1083" s="163"/>
      <c r="AB1083" s="163"/>
      <c r="AC1083" s="163"/>
      <c r="AD1083" s="163"/>
      <c r="AE1083" s="163"/>
    </row>
    <row r="1084" spans="2:31">
      <c r="B1084" s="1129">
        <f t="shared" si="34"/>
        <v>-1</v>
      </c>
      <c r="D1084" s="1130"/>
      <c r="E1084" s="1130"/>
      <c r="F1084" s="1131"/>
      <c r="G1084" s="1130"/>
      <c r="H1084" s="1130"/>
      <c r="I1084" s="1130"/>
      <c r="J1084" s="1132"/>
      <c r="K1084" s="1132"/>
      <c r="L1084" s="1130"/>
      <c r="N1084" s="1133">
        <f t="shared" si="35"/>
        <v>0</v>
      </c>
      <c r="O1084" s="1134">
        <f t="shared" si="36"/>
        <v>0</v>
      </c>
      <c r="P1084" s="1134">
        <f>O1084/'1.5 Universal Data'!$F$35</f>
        <v>0</v>
      </c>
      <c r="R1084" s="163"/>
      <c r="S1084" s="163"/>
      <c r="T1084" s="163"/>
      <c r="U1084" s="163"/>
      <c r="V1084" s="163"/>
      <c r="W1084" s="163"/>
      <c r="X1084" s="163"/>
      <c r="Y1084" s="163"/>
      <c r="Z1084" s="163"/>
      <c r="AA1084" s="163"/>
      <c r="AB1084" s="163"/>
      <c r="AC1084" s="163"/>
      <c r="AD1084" s="163"/>
      <c r="AE1084" s="163"/>
    </row>
    <row r="1085" spans="2:31">
      <c r="B1085" s="1129">
        <f t="shared" si="34"/>
        <v>-1</v>
      </c>
      <c r="D1085" s="1130"/>
      <c r="E1085" s="1130"/>
      <c r="F1085" s="1131"/>
      <c r="G1085" s="1130"/>
      <c r="H1085" s="1130"/>
      <c r="I1085" s="1130"/>
      <c r="J1085" s="1132"/>
      <c r="K1085" s="1132"/>
      <c r="L1085" s="1130"/>
      <c r="N1085" s="1133">
        <f t="shared" si="35"/>
        <v>0</v>
      </c>
      <c r="O1085" s="1134">
        <f t="shared" si="36"/>
        <v>0</v>
      </c>
      <c r="P1085" s="1134">
        <f>O1085/'1.5 Universal Data'!$F$35</f>
        <v>0</v>
      </c>
      <c r="R1085" s="163"/>
      <c r="S1085" s="163"/>
      <c r="T1085" s="163"/>
      <c r="U1085" s="163"/>
      <c r="V1085" s="163"/>
      <c r="W1085" s="163"/>
      <c r="X1085" s="163"/>
      <c r="Y1085" s="163"/>
      <c r="Z1085" s="163"/>
      <c r="AA1085" s="163"/>
      <c r="AB1085" s="163"/>
      <c r="AC1085" s="163"/>
      <c r="AD1085" s="163"/>
      <c r="AE1085" s="163"/>
    </row>
    <row r="1086" spans="2:31">
      <c r="B1086" s="1129">
        <f t="shared" si="34"/>
        <v>-1</v>
      </c>
      <c r="D1086" s="1130"/>
      <c r="E1086" s="1130"/>
      <c r="F1086" s="1131"/>
      <c r="G1086" s="1130"/>
      <c r="H1086" s="1130"/>
      <c r="I1086" s="1130"/>
      <c r="J1086" s="1132"/>
      <c r="K1086" s="1132"/>
      <c r="L1086" s="1130"/>
      <c r="N1086" s="1133">
        <f t="shared" si="35"/>
        <v>0</v>
      </c>
      <c r="O1086" s="1134">
        <f t="shared" si="36"/>
        <v>0</v>
      </c>
      <c r="P1086" s="1134">
        <f>O1086/'1.5 Universal Data'!$F$35</f>
        <v>0</v>
      </c>
      <c r="R1086" s="163"/>
      <c r="S1086" s="163"/>
      <c r="T1086" s="163"/>
      <c r="U1086" s="163"/>
      <c r="V1086" s="163"/>
      <c r="W1086" s="163"/>
      <c r="X1086" s="163"/>
      <c r="Y1086" s="163"/>
      <c r="Z1086" s="163"/>
      <c r="AA1086" s="163"/>
      <c r="AB1086" s="163"/>
      <c r="AC1086" s="163"/>
      <c r="AD1086" s="163"/>
      <c r="AE1086" s="163"/>
    </row>
    <row r="1087" spans="2:31">
      <c r="B1087" s="1129">
        <f t="shared" si="34"/>
        <v>-1</v>
      </c>
      <c r="D1087" s="1130"/>
      <c r="E1087" s="1130"/>
      <c r="F1087" s="1131"/>
      <c r="G1087" s="1130"/>
      <c r="H1087" s="1130"/>
      <c r="I1087" s="1130"/>
      <c r="J1087" s="1132"/>
      <c r="K1087" s="1132"/>
      <c r="L1087" s="1130"/>
      <c r="N1087" s="1133">
        <f t="shared" si="35"/>
        <v>0</v>
      </c>
      <c r="O1087" s="1134">
        <f t="shared" si="36"/>
        <v>0</v>
      </c>
      <c r="P1087" s="1134">
        <f>O1087/'1.5 Universal Data'!$F$35</f>
        <v>0</v>
      </c>
      <c r="R1087" s="163"/>
      <c r="S1087" s="163"/>
      <c r="T1087" s="163"/>
      <c r="U1087" s="163"/>
      <c r="V1087" s="163"/>
      <c r="W1087" s="163"/>
      <c r="X1087" s="163"/>
      <c r="Y1087" s="163"/>
      <c r="Z1087" s="163"/>
      <c r="AA1087" s="163"/>
      <c r="AB1087" s="163"/>
      <c r="AC1087" s="163"/>
      <c r="AD1087" s="163"/>
      <c r="AE1087" s="163"/>
    </row>
    <row r="1088" spans="2:31">
      <c r="B1088" s="1129">
        <f t="shared" si="34"/>
        <v>-1</v>
      </c>
      <c r="D1088" s="1130"/>
      <c r="E1088" s="1130"/>
      <c r="F1088" s="1131"/>
      <c r="G1088" s="1130"/>
      <c r="H1088" s="1130"/>
      <c r="I1088" s="1130"/>
      <c r="J1088" s="1132"/>
      <c r="K1088" s="1132"/>
      <c r="L1088" s="1130"/>
      <c r="N1088" s="1133">
        <f t="shared" si="35"/>
        <v>0</v>
      </c>
      <c r="O1088" s="1134">
        <f t="shared" si="36"/>
        <v>0</v>
      </c>
      <c r="P1088" s="1134">
        <f>O1088/'1.5 Universal Data'!$F$35</f>
        <v>0</v>
      </c>
      <c r="R1088" s="163"/>
      <c r="S1088" s="163"/>
      <c r="T1088" s="163"/>
      <c r="U1088" s="163"/>
      <c r="V1088" s="163"/>
      <c r="W1088" s="163"/>
      <c r="X1088" s="163"/>
      <c r="Y1088" s="163"/>
      <c r="Z1088" s="163"/>
      <c r="AA1088" s="163"/>
      <c r="AB1088" s="163"/>
      <c r="AC1088" s="163"/>
      <c r="AD1088" s="163"/>
      <c r="AE1088" s="163"/>
    </row>
    <row r="1089" spans="2:31">
      <c r="B1089" s="1129">
        <f t="shared" si="34"/>
        <v>-1</v>
      </c>
      <c r="D1089" s="1130"/>
      <c r="E1089" s="1130"/>
      <c r="F1089" s="1131"/>
      <c r="G1089" s="1130"/>
      <c r="H1089" s="1130"/>
      <c r="I1089" s="1130"/>
      <c r="J1089" s="1132"/>
      <c r="K1089" s="1132"/>
      <c r="L1089" s="1130"/>
      <c r="N1089" s="1133">
        <f t="shared" si="35"/>
        <v>0</v>
      </c>
      <c r="O1089" s="1134">
        <f t="shared" si="36"/>
        <v>0</v>
      </c>
      <c r="P1089" s="1134">
        <f>O1089/'1.5 Universal Data'!$F$35</f>
        <v>0</v>
      </c>
      <c r="R1089" s="163"/>
      <c r="S1089" s="163"/>
      <c r="T1089" s="163"/>
      <c r="U1089" s="163"/>
      <c r="V1089" s="163"/>
      <c r="W1089" s="163"/>
      <c r="X1089" s="163"/>
      <c r="Y1089" s="163"/>
      <c r="Z1089" s="163"/>
      <c r="AA1089" s="163"/>
      <c r="AB1089" s="163"/>
      <c r="AC1089" s="163"/>
      <c r="AD1089" s="163"/>
      <c r="AE1089" s="163"/>
    </row>
    <row r="1090" spans="2:31">
      <c r="B1090" s="1129">
        <f t="shared" si="34"/>
        <v>-1</v>
      </c>
      <c r="D1090" s="1130"/>
      <c r="E1090" s="1130"/>
      <c r="F1090" s="1131"/>
      <c r="G1090" s="1130"/>
      <c r="H1090" s="1130"/>
      <c r="I1090" s="1130"/>
      <c r="J1090" s="1132"/>
      <c r="K1090" s="1132"/>
      <c r="L1090" s="1130"/>
      <c r="N1090" s="1133">
        <f t="shared" si="35"/>
        <v>0</v>
      </c>
      <c r="O1090" s="1134">
        <f t="shared" si="36"/>
        <v>0</v>
      </c>
      <c r="P1090" s="1134">
        <f>O1090/'1.5 Universal Data'!$F$35</f>
        <v>0</v>
      </c>
      <c r="R1090" s="163"/>
      <c r="S1090" s="163"/>
      <c r="T1090" s="163"/>
      <c r="U1090" s="163"/>
      <c r="V1090" s="163"/>
      <c r="W1090" s="163"/>
      <c r="X1090" s="163"/>
      <c r="Y1090" s="163"/>
      <c r="Z1090" s="163"/>
      <c r="AA1090" s="163"/>
      <c r="AB1090" s="163"/>
      <c r="AC1090" s="163"/>
      <c r="AD1090" s="163"/>
      <c r="AE1090" s="163"/>
    </row>
    <row r="1091" spans="2:31">
      <c r="B1091" s="1129">
        <f t="shared" si="34"/>
        <v>-1</v>
      </c>
      <c r="D1091" s="1130"/>
      <c r="E1091" s="1130"/>
      <c r="F1091" s="1131"/>
      <c r="G1091" s="1130"/>
      <c r="H1091" s="1130"/>
      <c r="I1091" s="1130"/>
      <c r="J1091" s="1132"/>
      <c r="K1091" s="1132"/>
      <c r="L1091" s="1130"/>
      <c r="N1091" s="1133">
        <f t="shared" si="35"/>
        <v>0</v>
      </c>
      <c r="O1091" s="1134">
        <f t="shared" si="36"/>
        <v>0</v>
      </c>
      <c r="P1091" s="1134">
        <f>O1091/'1.5 Universal Data'!$F$35</f>
        <v>0</v>
      </c>
      <c r="R1091" s="163"/>
      <c r="S1091" s="163"/>
      <c r="T1091" s="163"/>
      <c r="U1091" s="163"/>
      <c r="V1091" s="163"/>
      <c r="W1091" s="163"/>
      <c r="X1091" s="163"/>
      <c r="Y1091" s="163"/>
      <c r="Z1091" s="163"/>
      <c r="AA1091" s="163"/>
      <c r="AB1091" s="163"/>
      <c r="AC1091" s="163"/>
      <c r="AD1091" s="163"/>
      <c r="AE1091" s="163"/>
    </row>
    <row r="1092" spans="2:31">
      <c r="B1092" s="1129">
        <f t="shared" si="34"/>
        <v>-1</v>
      </c>
      <c r="D1092" s="1130"/>
      <c r="E1092" s="1130"/>
      <c r="F1092" s="1131"/>
      <c r="G1092" s="1130"/>
      <c r="H1092" s="1130"/>
      <c r="I1092" s="1130"/>
      <c r="J1092" s="1132"/>
      <c r="K1092" s="1132"/>
      <c r="L1092" s="1130"/>
      <c r="N1092" s="1133">
        <f t="shared" si="35"/>
        <v>0</v>
      </c>
      <c r="O1092" s="1134">
        <f t="shared" si="36"/>
        <v>0</v>
      </c>
      <c r="P1092" s="1134">
        <f>O1092/'1.5 Universal Data'!$F$35</f>
        <v>0</v>
      </c>
      <c r="R1092" s="163"/>
      <c r="S1092" s="163"/>
      <c r="T1092" s="163"/>
      <c r="U1092" s="163"/>
      <c r="V1092" s="163"/>
      <c r="W1092" s="163"/>
      <c r="X1092" s="163"/>
      <c r="Y1092" s="163"/>
      <c r="Z1092" s="163"/>
      <c r="AA1092" s="163"/>
      <c r="AB1092" s="163"/>
      <c r="AC1092" s="163"/>
      <c r="AD1092" s="163"/>
      <c r="AE1092" s="163"/>
    </row>
    <row r="1093" spans="2:31">
      <c r="B1093" s="1129">
        <f t="shared" si="34"/>
        <v>-1</v>
      </c>
      <c r="D1093" s="1130"/>
      <c r="E1093" s="1130"/>
      <c r="F1093" s="1131"/>
      <c r="G1093" s="1130"/>
      <c r="H1093" s="1130"/>
      <c r="I1093" s="1130"/>
      <c r="J1093" s="1132"/>
      <c r="K1093" s="1132"/>
      <c r="L1093" s="1130"/>
      <c r="N1093" s="1133">
        <f t="shared" si="35"/>
        <v>0</v>
      </c>
      <c r="O1093" s="1134">
        <f t="shared" si="36"/>
        <v>0</v>
      </c>
      <c r="P1093" s="1134">
        <f>O1093/'1.5 Universal Data'!$F$35</f>
        <v>0</v>
      </c>
      <c r="R1093" s="163"/>
      <c r="S1093" s="163"/>
      <c r="T1093" s="163"/>
      <c r="U1093" s="163"/>
      <c r="V1093" s="163"/>
      <c r="W1093" s="163"/>
      <c r="X1093" s="163"/>
      <c r="Y1093" s="163"/>
      <c r="Z1093" s="163"/>
      <c r="AA1093" s="163"/>
      <c r="AB1093" s="163"/>
      <c r="AC1093" s="163"/>
      <c r="AD1093" s="163"/>
      <c r="AE1093" s="163"/>
    </row>
    <row r="1094" spans="2:31">
      <c r="B1094" s="1129">
        <f t="shared" si="34"/>
        <v>-1</v>
      </c>
      <c r="D1094" s="1130"/>
      <c r="E1094" s="1130"/>
      <c r="F1094" s="1131"/>
      <c r="G1094" s="1130"/>
      <c r="H1094" s="1130"/>
      <c r="I1094" s="1130"/>
      <c r="J1094" s="1132"/>
      <c r="K1094" s="1132"/>
      <c r="L1094" s="1130"/>
      <c r="N1094" s="1133">
        <f t="shared" si="35"/>
        <v>0</v>
      </c>
      <c r="O1094" s="1134">
        <f t="shared" si="36"/>
        <v>0</v>
      </c>
      <c r="P1094" s="1134">
        <f>O1094/'1.5 Universal Data'!$F$35</f>
        <v>0</v>
      </c>
      <c r="R1094" s="163"/>
      <c r="S1094" s="163"/>
      <c r="T1094" s="163"/>
      <c r="U1094" s="163"/>
      <c r="V1094" s="163"/>
      <c r="W1094" s="163"/>
      <c r="X1094" s="163"/>
      <c r="Y1094" s="163"/>
      <c r="Z1094" s="163"/>
      <c r="AA1094" s="163"/>
      <c r="AB1094" s="163"/>
      <c r="AC1094" s="163"/>
      <c r="AD1094" s="163"/>
      <c r="AE1094" s="163"/>
    </row>
    <row r="1095" spans="2:31">
      <c r="B1095" s="1129">
        <f t="shared" si="34"/>
        <v>-1</v>
      </c>
      <c r="D1095" s="1130"/>
      <c r="E1095" s="1130"/>
      <c r="F1095" s="1131"/>
      <c r="G1095" s="1130"/>
      <c r="H1095" s="1130"/>
      <c r="I1095" s="1130"/>
      <c r="J1095" s="1132"/>
      <c r="K1095" s="1132"/>
      <c r="L1095" s="1130"/>
      <c r="N1095" s="1133">
        <f t="shared" si="35"/>
        <v>0</v>
      </c>
      <c r="O1095" s="1134">
        <f t="shared" si="36"/>
        <v>0</v>
      </c>
      <c r="P1095" s="1134">
        <f>O1095/'1.5 Universal Data'!$F$35</f>
        <v>0</v>
      </c>
      <c r="R1095" s="163"/>
      <c r="S1095" s="163"/>
      <c r="T1095" s="163"/>
      <c r="U1095" s="163"/>
      <c r="V1095" s="163"/>
      <c r="W1095" s="163"/>
      <c r="X1095" s="163"/>
      <c r="Y1095" s="163"/>
      <c r="Z1095" s="163"/>
      <c r="AA1095" s="163"/>
      <c r="AB1095" s="163"/>
      <c r="AC1095" s="163"/>
      <c r="AD1095" s="163"/>
      <c r="AE1095" s="163"/>
    </row>
    <row r="1096" spans="2:31">
      <c r="B1096" s="1129">
        <f t="shared" si="34"/>
        <v>-1</v>
      </c>
      <c r="D1096" s="1130"/>
      <c r="E1096" s="1130"/>
      <c r="F1096" s="1131"/>
      <c r="G1096" s="1130"/>
      <c r="H1096" s="1130"/>
      <c r="I1096" s="1130"/>
      <c r="J1096" s="1132"/>
      <c r="K1096" s="1132"/>
      <c r="L1096" s="1130"/>
      <c r="N1096" s="1133">
        <f t="shared" si="35"/>
        <v>0</v>
      </c>
      <c r="O1096" s="1134">
        <f t="shared" si="36"/>
        <v>0</v>
      </c>
      <c r="P1096" s="1134">
        <f>O1096/'1.5 Universal Data'!$F$35</f>
        <v>0</v>
      </c>
      <c r="R1096" s="163"/>
      <c r="S1096" s="163"/>
      <c r="T1096" s="163"/>
      <c r="U1096" s="163"/>
      <c r="V1096" s="163"/>
      <c r="W1096" s="163"/>
      <c r="X1096" s="163"/>
      <c r="Y1096" s="163"/>
      <c r="Z1096" s="163"/>
      <c r="AA1096" s="163"/>
      <c r="AB1096" s="163"/>
      <c r="AC1096" s="163"/>
      <c r="AD1096" s="163"/>
      <c r="AE1096" s="163"/>
    </row>
    <row r="1097" spans="2:31">
      <c r="B1097" s="1129">
        <f t="shared" si="34"/>
        <v>-1</v>
      </c>
      <c r="D1097" s="1130"/>
      <c r="E1097" s="1130"/>
      <c r="F1097" s="1131"/>
      <c r="G1097" s="1130"/>
      <c r="H1097" s="1130"/>
      <c r="I1097" s="1130"/>
      <c r="J1097" s="1132"/>
      <c r="K1097" s="1132"/>
      <c r="L1097" s="1130"/>
      <c r="N1097" s="1133">
        <f t="shared" si="35"/>
        <v>0</v>
      </c>
      <c r="O1097" s="1134">
        <f t="shared" si="36"/>
        <v>0</v>
      </c>
      <c r="P1097" s="1134">
        <f>O1097/'1.5 Universal Data'!$F$35</f>
        <v>0</v>
      </c>
      <c r="R1097" s="163"/>
      <c r="S1097" s="163"/>
      <c r="T1097" s="163"/>
      <c r="U1097" s="163"/>
      <c r="V1097" s="163"/>
      <c r="W1097" s="163"/>
      <c r="X1097" s="163"/>
      <c r="Y1097" s="163"/>
      <c r="Z1097" s="163"/>
      <c r="AA1097" s="163"/>
      <c r="AB1097" s="163"/>
      <c r="AC1097" s="163"/>
      <c r="AD1097" s="163"/>
      <c r="AE1097" s="163"/>
    </row>
    <row r="1098" spans="2:31">
      <c r="B1098" s="1129">
        <f t="shared" si="34"/>
        <v>-1</v>
      </c>
      <c r="D1098" s="1130"/>
      <c r="E1098" s="1130"/>
      <c r="F1098" s="1131"/>
      <c r="G1098" s="1130"/>
      <c r="H1098" s="1130"/>
      <c r="I1098" s="1130"/>
      <c r="J1098" s="1132"/>
      <c r="K1098" s="1132"/>
      <c r="L1098" s="1130"/>
      <c r="N1098" s="1133">
        <f t="shared" si="35"/>
        <v>0</v>
      </c>
      <c r="O1098" s="1134">
        <f t="shared" si="36"/>
        <v>0</v>
      </c>
      <c r="P1098" s="1134">
        <f>O1098/'1.5 Universal Data'!$F$35</f>
        <v>0</v>
      </c>
      <c r="R1098" s="163"/>
      <c r="S1098" s="163"/>
      <c r="T1098" s="163"/>
      <c r="U1098" s="163"/>
      <c r="V1098" s="163"/>
      <c r="W1098" s="163"/>
      <c r="X1098" s="163"/>
      <c r="Y1098" s="163"/>
      <c r="Z1098" s="163"/>
      <c r="AA1098" s="163"/>
      <c r="AB1098" s="163"/>
      <c r="AC1098" s="163"/>
      <c r="AD1098" s="163"/>
      <c r="AE1098" s="163"/>
    </row>
    <row r="1099" spans="2:31">
      <c r="B1099" s="1129">
        <f t="shared" si="34"/>
        <v>-1</v>
      </c>
      <c r="D1099" s="1130"/>
      <c r="E1099" s="1130"/>
      <c r="F1099" s="1131"/>
      <c r="G1099" s="1130"/>
      <c r="H1099" s="1130"/>
      <c r="I1099" s="1130"/>
      <c r="J1099" s="1132"/>
      <c r="K1099" s="1132"/>
      <c r="L1099" s="1130"/>
      <c r="N1099" s="1133">
        <f t="shared" si="35"/>
        <v>0</v>
      </c>
      <c r="O1099" s="1134">
        <f t="shared" si="36"/>
        <v>0</v>
      </c>
      <c r="P1099" s="1134">
        <f>O1099/'1.5 Universal Data'!$F$35</f>
        <v>0</v>
      </c>
      <c r="R1099" s="163"/>
      <c r="S1099" s="163"/>
      <c r="T1099" s="163"/>
      <c r="U1099" s="163"/>
      <c r="V1099" s="163"/>
      <c r="W1099" s="163"/>
      <c r="X1099" s="163"/>
      <c r="Y1099" s="163"/>
      <c r="Z1099" s="163"/>
      <c r="AA1099" s="163"/>
      <c r="AB1099" s="163"/>
      <c r="AC1099" s="163"/>
      <c r="AD1099" s="163"/>
      <c r="AE1099" s="163"/>
    </row>
    <row r="1100" spans="2:31">
      <c r="B1100" s="1129">
        <f t="shared" si="34"/>
        <v>-1</v>
      </c>
      <c r="D1100" s="1130"/>
      <c r="E1100" s="1130"/>
      <c r="F1100" s="1131"/>
      <c r="G1100" s="1130"/>
      <c r="H1100" s="1130"/>
      <c r="I1100" s="1130"/>
      <c r="J1100" s="1132"/>
      <c r="K1100" s="1132"/>
      <c r="L1100" s="1130"/>
      <c r="N1100" s="1133">
        <f t="shared" si="35"/>
        <v>0</v>
      </c>
      <c r="O1100" s="1134">
        <f t="shared" si="36"/>
        <v>0</v>
      </c>
      <c r="P1100" s="1134">
        <f>O1100/'1.5 Universal Data'!$F$35</f>
        <v>0</v>
      </c>
      <c r="R1100" s="163"/>
      <c r="S1100" s="163"/>
      <c r="T1100" s="163"/>
      <c r="U1100" s="163"/>
      <c r="V1100" s="163"/>
      <c r="W1100" s="163"/>
      <c r="X1100" s="163"/>
      <c r="Y1100" s="163"/>
      <c r="Z1100" s="163"/>
      <c r="AA1100" s="163"/>
      <c r="AB1100" s="163"/>
      <c r="AC1100" s="163"/>
      <c r="AD1100" s="163"/>
      <c r="AE1100" s="163"/>
    </row>
    <row r="1101" spans="2:31">
      <c r="B1101" s="1129">
        <f t="shared" si="34"/>
        <v>-1</v>
      </c>
      <c r="D1101" s="1130"/>
      <c r="E1101" s="1130"/>
      <c r="F1101" s="1131"/>
      <c r="G1101" s="1130"/>
      <c r="H1101" s="1130"/>
      <c r="I1101" s="1130"/>
      <c r="J1101" s="1132"/>
      <c r="K1101" s="1132"/>
      <c r="L1101" s="1130"/>
      <c r="N1101" s="1133">
        <f t="shared" si="35"/>
        <v>0</v>
      </c>
      <c r="O1101" s="1134">
        <f t="shared" si="36"/>
        <v>0</v>
      </c>
      <c r="P1101" s="1134">
        <f>O1101/'1.5 Universal Data'!$F$35</f>
        <v>0</v>
      </c>
      <c r="R1101" s="163"/>
      <c r="S1101" s="163"/>
      <c r="T1101" s="163"/>
      <c r="U1101" s="163"/>
      <c r="V1101" s="163"/>
      <c r="W1101" s="163"/>
      <c r="X1101" s="163"/>
      <c r="Y1101" s="163"/>
      <c r="Z1101" s="163"/>
      <c r="AA1101" s="163"/>
      <c r="AB1101" s="163"/>
      <c r="AC1101" s="163"/>
      <c r="AD1101" s="163"/>
      <c r="AE1101" s="163"/>
    </row>
    <row r="1102" spans="2:31">
      <c r="B1102" s="1129">
        <f t="shared" si="34"/>
        <v>-1</v>
      </c>
      <c r="D1102" s="1130"/>
      <c r="E1102" s="1130"/>
      <c r="F1102" s="1131"/>
      <c r="G1102" s="1130"/>
      <c r="H1102" s="1130"/>
      <c r="I1102" s="1130"/>
      <c r="J1102" s="1132"/>
      <c r="K1102" s="1132"/>
      <c r="L1102" s="1130"/>
      <c r="N1102" s="1133">
        <f t="shared" si="35"/>
        <v>0</v>
      </c>
      <c r="O1102" s="1134">
        <f t="shared" si="36"/>
        <v>0</v>
      </c>
      <c r="P1102" s="1134">
        <f>O1102/'1.5 Universal Data'!$F$35</f>
        <v>0</v>
      </c>
      <c r="R1102" s="163"/>
      <c r="S1102" s="163"/>
      <c r="T1102" s="163"/>
      <c r="U1102" s="163"/>
      <c r="V1102" s="163"/>
      <c r="W1102" s="163"/>
      <c r="X1102" s="163"/>
      <c r="Y1102" s="163"/>
      <c r="Z1102" s="163"/>
      <c r="AA1102" s="163"/>
      <c r="AB1102" s="163"/>
      <c r="AC1102" s="163"/>
      <c r="AD1102" s="163"/>
      <c r="AE1102" s="163"/>
    </row>
    <row r="1103" spans="2:31">
      <c r="B1103" s="1129">
        <f t="shared" si="34"/>
        <v>-1</v>
      </c>
      <c r="D1103" s="1130"/>
      <c r="E1103" s="1130"/>
      <c r="F1103" s="1131"/>
      <c r="G1103" s="1130"/>
      <c r="H1103" s="1130"/>
      <c r="I1103" s="1130"/>
      <c r="J1103" s="1132"/>
      <c r="K1103" s="1132"/>
      <c r="L1103" s="1130"/>
      <c r="N1103" s="1133">
        <f t="shared" si="35"/>
        <v>0</v>
      </c>
      <c r="O1103" s="1134">
        <f t="shared" si="36"/>
        <v>0</v>
      </c>
      <c r="P1103" s="1134">
        <f>O1103/'1.5 Universal Data'!$F$35</f>
        <v>0</v>
      </c>
      <c r="R1103" s="163"/>
      <c r="S1103" s="163"/>
      <c r="T1103" s="163"/>
      <c r="U1103" s="163"/>
      <c r="V1103" s="163"/>
      <c r="W1103" s="163"/>
      <c r="X1103" s="163"/>
      <c r="Y1103" s="163"/>
      <c r="Z1103" s="163"/>
      <c r="AA1103" s="163"/>
      <c r="AB1103" s="163"/>
      <c r="AC1103" s="163"/>
      <c r="AD1103" s="163"/>
      <c r="AE1103" s="163"/>
    </row>
    <row r="1104" spans="2:31">
      <c r="B1104" s="1129">
        <f t="shared" si="34"/>
        <v>-1</v>
      </c>
      <c r="D1104" s="1130"/>
      <c r="E1104" s="1130"/>
      <c r="F1104" s="1131"/>
      <c r="G1104" s="1130"/>
      <c r="H1104" s="1130"/>
      <c r="I1104" s="1130"/>
      <c r="J1104" s="1132"/>
      <c r="K1104" s="1132"/>
      <c r="L1104" s="1130"/>
      <c r="N1104" s="1133">
        <f t="shared" si="35"/>
        <v>0</v>
      </c>
      <c r="O1104" s="1134">
        <f t="shared" si="36"/>
        <v>0</v>
      </c>
      <c r="P1104" s="1134">
        <f>O1104/'1.5 Universal Data'!$F$35</f>
        <v>0</v>
      </c>
      <c r="R1104" s="163"/>
      <c r="S1104" s="163"/>
      <c r="T1104" s="163"/>
      <c r="U1104" s="163"/>
      <c r="V1104" s="163"/>
      <c r="W1104" s="163"/>
      <c r="X1104" s="163"/>
      <c r="Y1104" s="163"/>
      <c r="Z1104" s="163"/>
      <c r="AA1104" s="163"/>
      <c r="AB1104" s="163"/>
      <c r="AC1104" s="163"/>
      <c r="AD1104" s="163"/>
      <c r="AE1104" s="163"/>
    </row>
    <row r="1105" spans="2:31">
      <c r="B1105" s="1129">
        <f t="shared" si="34"/>
        <v>-1</v>
      </c>
      <c r="D1105" s="1130"/>
      <c r="E1105" s="1130"/>
      <c r="F1105" s="1131"/>
      <c r="G1105" s="1130"/>
      <c r="H1105" s="1130"/>
      <c r="I1105" s="1130"/>
      <c r="J1105" s="1132"/>
      <c r="K1105" s="1132"/>
      <c r="L1105" s="1130"/>
      <c r="N1105" s="1133">
        <f t="shared" si="35"/>
        <v>0</v>
      </c>
      <c r="O1105" s="1134">
        <f t="shared" si="36"/>
        <v>0</v>
      </c>
      <c r="P1105" s="1134">
        <f>O1105/'1.5 Universal Data'!$F$35</f>
        <v>0</v>
      </c>
      <c r="R1105" s="163"/>
      <c r="S1105" s="163"/>
      <c r="T1105" s="163"/>
      <c r="U1105" s="163"/>
      <c r="V1105" s="163"/>
      <c r="W1105" s="163"/>
      <c r="X1105" s="163"/>
      <c r="Y1105" s="163"/>
      <c r="Z1105" s="163"/>
      <c r="AA1105" s="163"/>
      <c r="AB1105" s="163"/>
      <c r="AC1105" s="163"/>
      <c r="AD1105" s="163"/>
      <c r="AE1105" s="163"/>
    </row>
    <row r="1106" spans="2:31">
      <c r="B1106" s="1129">
        <f t="shared" si="34"/>
        <v>-1</v>
      </c>
      <c r="D1106" s="1130"/>
      <c r="E1106" s="1130"/>
      <c r="F1106" s="1131"/>
      <c r="G1106" s="1130"/>
      <c r="H1106" s="1130"/>
      <c r="I1106" s="1130"/>
      <c r="J1106" s="1132"/>
      <c r="K1106" s="1132"/>
      <c r="L1106" s="1130"/>
      <c r="N1106" s="1133">
        <f t="shared" si="35"/>
        <v>0</v>
      </c>
      <c r="O1106" s="1134">
        <f t="shared" si="36"/>
        <v>0</v>
      </c>
      <c r="P1106" s="1134">
        <f>O1106/'1.5 Universal Data'!$F$35</f>
        <v>0</v>
      </c>
      <c r="R1106" s="163"/>
      <c r="S1106" s="163"/>
      <c r="T1106" s="163"/>
      <c r="U1106" s="163"/>
      <c r="V1106" s="163"/>
      <c r="W1106" s="163"/>
      <c r="X1106" s="163"/>
      <c r="Y1106" s="163"/>
      <c r="Z1106" s="163"/>
      <c r="AA1106" s="163"/>
      <c r="AB1106" s="163"/>
      <c r="AC1106" s="163"/>
      <c r="AD1106" s="163"/>
      <c r="AE1106" s="163"/>
    </row>
    <row r="1107" spans="2:31">
      <c r="B1107" s="1129">
        <f t="shared" si="34"/>
        <v>-1</v>
      </c>
      <c r="D1107" s="1130"/>
      <c r="E1107" s="1130"/>
      <c r="F1107" s="1131"/>
      <c r="G1107" s="1130"/>
      <c r="H1107" s="1130"/>
      <c r="I1107" s="1130"/>
      <c r="J1107" s="1132"/>
      <c r="K1107" s="1132"/>
      <c r="L1107" s="1130"/>
      <c r="N1107" s="1133">
        <f t="shared" si="35"/>
        <v>0</v>
      </c>
      <c r="O1107" s="1134">
        <f t="shared" si="36"/>
        <v>0</v>
      </c>
      <c r="P1107" s="1134">
        <f>O1107/'1.5 Universal Data'!$F$35</f>
        <v>0</v>
      </c>
      <c r="R1107" s="163"/>
      <c r="S1107" s="163"/>
      <c r="T1107" s="163"/>
      <c r="U1107" s="163"/>
      <c r="V1107" s="163"/>
      <c r="W1107" s="163"/>
      <c r="X1107" s="163"/>
      <c r="Y1107" s="163"/>
      <c r="Z1107" s="163"/>
      <c r="AA1107" s="163"/>
      <c r="AB1107" s="163"/>
      <c r="AC1107" s="163"/>
      <c r="AD1107" s="163"/>
      <c r="AE1107" s="163"/>
    </row>
    <row r="1108" spans="2:31">
      <c r="B1108" s="1129">
        <f t="shared" si="34"/>
        <v>-1</v>
      </c>
      <c r="D1108" s="1130"/>
      <c r="E1108" s="1130"/>
      <c r="F1108" s="1131"/>
      <c r="G1108" s="1130"/>
      <c r="H1108" s="1130"/>
      <c r="I1108" s="1130"/>
      <c r="J1108" s="1132"/>
      <c r="K1108" s="1132"/>
      <c r="L1108" s="1130"/>
      <c r="N1108" s="1133">
        <f t="shared" si="35"/>
        <v>0</v>
      </c>
      <c r="O1108" s="1134">
        <f t="shared" si="36"/>
        <v>0</v>
      </c>
      <c r="P1108" s="1134">
        <f>O1108/'1.5 Universal Data'!$F$35</f>
        <v>0</v>
      </c>
      <c r="R1108" s="163"/>
      <c r="S1108" s="163"/>
      <c r="T1108" s="163"/>
      <c r="U1108" s="163"/>
      <c r="V1108" s="163"/>
      <c r="W1108" s="163"/>
      <c r="X1108" s="163"/>
      <c r="Y1108" s="163"/>
      <c r="Z1108" s="163"/>
      <c r="AA1108" s="163"/>
      <c r="AB1108" s="163"/>
      <c r="AC1108" s="163"/>
      <c r="AD1108" s="163"/>
      <c r="AE1108" s="163"/>
    </row>
    <row r="1109" spans="2:31">
      <c r="B1109" s="1129">
        <f t="shared" si="34"/>
        <v>-1</v>
      </c>
      <c r="D1109" s="1130"/>
      <c r="E1109" s="1130"/>
      <c r="F1109" s="1131"/>
      <c r="G1109" s="1130"/>
      <c r="H1109" s="1130"/>
      <c r="I1109" s="1130"/>
      <c r="J1109" s="1132"/>
      <c r="K1109" s="1132"/>
      <c r="L1109" s="1130"/>
      <c r="N1109" s="1133">
        <f t="shared" si="35"/>
        <v>0</v>
      </c>
      <c r="O1109" s="1134">
        <f t="shared" si="36"/>
        <v>0</v>
      </c>
      <c r="P1109" s="1134">
        <f>O1109/'1.5 Universal Data'!$F$35</f>
        <v>0</v>
      </c>
      <c r="R1109" s="163"/>
      <c r="S1109" s="163"/>
      <c r="T1109" s="163"/>
      <c r="U1109" s="163"/>
      <c r="V1109" s="163"/>
      <c r="W1109" s="163"/>
      <c r="X1109" s="163"/>
      <c r="Y1109" s="163"/>
      <c r="Z1109" s="163"/>
      <c r="AA1109" s="163"/>
      <c r="AB1109" s="163"/>
      <c r="AC1109" s="163"/>
      <c r="AD1109" s="163"/>
      <c r="AE1109" s="163"/>
    </row>
    <row r="1110" spans="2:31">
      <c r="B1110" s="1129">
        <f t="shared" si="34"/>
        <v>-1</v>
      </c>
      <c r="D1110" s="1130"/>
      <c r="E1110" s="1130"/>
      <c r="F1110" s="1131"/>
      <c r="G1110" s="1130"/>
      <c r="H1110" s="1130"/>
      <c r="I1110" s="1130"/>
      <c r="J1110" s="1132"/>
      <c r="K1110" s="1132"/>
      <c r="L1110" s="1130"/>
      <c r="N1110" s="1133">
        <f t="shared" si="35"/>
        <v>0</v>
      </c>
      <c r="O1110" s="1134">
        <f t="shared" si="36"/>
        <v>0</v>
      </c>
      <c r="P1110" s="1134">
        <f>O1110/'1.5 Universal Data'!$F$35</f>
        <v>0</v>
      </c>
      <c r="R1110" s="163"/>
      <c r="S1110" s="163"/>
      <c r="T1110" s="163"/>
      <c r="U1110" s="163"/>
      <c r="V1110" s="163"/>
      <c r="W1110" s="163"/>
      <c r="X1110" s="163"/>
      <c r="Y1110" s="163"/>
      <c r="Z1110" s="163"/>
      <c r="AA1110" s="163"/>
      <c r="AB1110" s="163"/>
      <c r="AC1110" s="163"/>
      <c r="AD1110" s="163"/>
      <c r="AE1110" s="163"/>
    </row>
    <row r="1111" spans="2:31">
      <c r="B1111" s="1129">
        <f t="shared" ref="B1111:B1174" si="37">IF(G1111="buy",1,-1)</f>
        <v>-1</v>
      </c>
      <c r="D1111" s="1130"/>
      <c r="E1111" s="1130"/>
      <c r="F1111" s="1131"/>
      <c r="G1111" s="1130"/>
      <c r="H1111" s="1130"/>
      <c r="I1111" s="1130"/>
      <c r="J1111" s="1132"/>
      <c r="K1111" s="1132"/>
      <c r="L1111" s="1130"/>
      <c r="N1111" s="1133">
        <f t="shared" ref="N1111:N1174" si="38">+H1111*((K1111-J1111)+1)*B1111</f>
        <v>0</v>
      </c>
      <c r="O1111" s="1134">
        <f t="shared" ref="O1111:O1174" si="39">N1111*L1111/100</f>
        <v>0</v>
      </c>
      <c r="P1111" s="1134">
        <f>O1111/'1.5 Universal Data'!$F$35</f>
        <v>0</v>
      </c>
      <c r="R1111" s="163"/>
      <c r="S1111" s="163"/>
      <c r="T1111" s="163"/>
      <c r="U1111" s="163"/>
      <c r="V1111" s="163"/>
      <c r="W1111" s="163"/>
      <c r="X1111" s="163"/>
      <c r="Y1111" s="163"/>
      <c r="Z1111" s="163"/>
      <c r="AA1111" s="163"/>
      <c r="AB1111" s="163"/>
      <c r="AC1111" s="163"/>
      <c r="AD1111" s="163"/>
      <c r="AE1111" s="163"/>
    </row>
    <row r="1112" spans="2:31">
      <c r="B1112" s="1129">
        <f t="shared" si="37"/>
        <v>-1</v>
      </c>
      <c r="D1112" s="1130"/>
      <c r="E1112" s="1130"/>
      <c r="F1112" s="1131"/>
      <c r="G1112" s="1130"/>
      <c r="H1112" s="1130"/>
      <c r="I1112" s="1130"/>
      <c r="J1112" s="1132"/>
      <c r="K1112" s="1132"/>
      <c r="L1112" s="1130"/>
      <c r="N1112" s="1133">
        <f t="shared" si="38"/>
        <v>0</v>
      </c>
      <c r="O1112" s="1134">
        <f t="shared" si="39"/>
        <v>0</v>
      </c>
      <c r="P1112" s="1134">
        <f>O1112/'1.5 Universal Data'!$F$35</f>
        <v>0</v>
      </c>
      <c r="R1112" s="163"/>
      <c r="S1112" s="163"/>
      <c r="T1112" s="163"/>
      <c r="U1112" s="163"/>
      <c r="V1112" s="163"/>
      <c r="W1112" s="163"/>
      <c r="X1112" s="163"/>
      <c r="Y1112" s="163"/>
      <c r="Z1112" s="163"/>
      <c r="AA1112" s="163"/>
      <c r="AB1112" s="163"/>
      <c r="AC1112" s="163"/>
      <c r="AD1112" s="163"/>
      <c r="AE1112" s="163"/>
    </row>
    <row r="1113" spans="2:31">
      <c r="B1113" s="1129">
        <f t="shared" si="37"/>
        <v>-1</v>
      </c>
      <c r="D1113" s="1130"/>
      <c r="E1113" s="1130"/>
      <c r="F1113" s="1131"/>
      <c r="G1113" s="1130"/>
      <c r="H1113" s="1130"/>
      <c r="I1113" s="1130"/>
      <c r="J1113" s="1132"/>
      <c r="K1113" s="1132"/>
      <c r="L1113" s="1130"/>
      <c r="N1113" s="1133">
        <f t="shared" si="38"/>
        <v>0</v>
      </c>
      <c r="O1113" s="1134">
        <f t="shared" si="39"/>
        <v>0</v>
      </c>
      <c r="P1113" s="1134">
        <f>O1113/'1.5 Universal Data'!$F$35</f>
        <v>0</v>
      </c>
      <c r="R1113" s="163"/>
      <c r="S1113" s="163"/>
      <c r="T1113" s="163"/>
      <c r="U1113" s="163"/>
      <c r="V1113" s="163"/>
      <c r="W1113" s="163"/>
      <c r="X1113" s="163"/>
      <c r="Y1113" s="163"/>
      <c r="Z1113" s="163"/>
      <c r="AA1113" s="163"/>
      <c r="AB1113" s="163"/>
      <c r="AC1113" s="163"/>
      <c r="AD1113" s="163"/>
      <c r="AE1113" s="163"/>
    </row>
    <row r="1114" spans="2:31">
      <c r="B1114" s="1129">
        <f t="shared" si="37"/>
        <v>-1</v>
      </c>
      <c r="D1114" s="1130"/>
      <c r="E1114" s="1130"/>
      <c r="F1114" s="1131"/>
      <c r="G1114" s="1130"/>
      <c r="H1114" s="1130"/>
      <c r="I1114" s="1130"/>
      <c r="J1114" s="1132"/>
      <c r="K1114" s="1132"/>
      <c r="L1114" s="1130"/>
      <c r="N1114" s="1133">
        <f t="shared" si="38"/>
        <v>0</v>
      </c>
      <c r="O1114" s="1134">
        <f t="shared" si="39"/>
        <v>0</v>
      </c>
      <c r="P1114" s="1134">
        <f>O1114/'1.5 Universal Data'!$F$35</f>
        <v>0</v>
      </c>
      <c r="R1114" s="163"/>
      <c r="S1114" s="163"/>
      <c r="T1114" s="163"/>
      <c r="U1114" s="163"/>
      <c r="V1114" s="163"/>
      <c r="W1114" s="163"/>
      <c r="X1114" s="163"/>
      <c r="Y1114" s="163"/>
      <c r="Z1114" s="163"/>
      <c r="AA1114" s="163"/>
      <c r="AB1114" s="163"/>
      <c r="AC1114" s="163"/>
      <c r="AD1114" s="163"/>
      <c r="AE1114" s="163"/>
    </row>
    <row r="1115" spans="2:31">
      <c r="B1115" s="1129">
        <f t="shared" si="37"/>
        <v>-1</v>
      </c>
      <c r="D1115" s="1130"/>
      <c r="E1115" s="1130"/>
      <c r="F1115" s="1131"/>
      <c r="G1115" s="1130"/>
      <c r="H1115" s="1130"/>
      <c r="I1115" s="1130"/>
      <c r="J1115" s="1132"/>
      <c r="K1115" s="1132"/>
      <c r="L1115" s="1130"/>
      <c r="N1115" s="1133">
        <f t="shared" si="38"/>
        <v>0</v>
      </c>
      <c r="O1115" s="1134">
        <f t="shared" si="39"/>
        <v>0</v>
      </c>
      <c r="P1115" s="1134">
        <f>O1115/'1.5 Universal Data'!$F$35</f>
        <v>0</v>
      </c>
      <c r="R1115" s="163"/>
      <c r="S1115" s="163"/>
      <c r="T1115" s="163"/>
      <c r="U1115" s="163"/>
      <c r="V1115" s="163"/>
      <c r="W1115" s="163"/>
      <c r="X1115" s="163"/>
      <c r="Y1115" s="163"/>
      <c r="Z1115" s="163"/>
      <c r="AA1115" s="163"/>
      <c r="AB1115" s="163"/>
      <c r="AC1115" s="163"/>
      <c r="AD1115" s="163"/>
      <c r="AE1115" s="163"/>
    </row>
    <row r="1116" spans="2:31">
      <c r="B1116" s="1129">
        <f t="shared" si="37"/>
        <v>-1</v>
      </c>
      <c r="D1116" s="1130"/>
      <c r="E1116" s="1130"/>
      <c r="F1116" s="1131"/>
      <c r="G1116" s="1130"/>
      <c r="H1116" s="1130"/>
      <c r="I1116" s="1130"/>
      <c r="J1116" s="1132"/>
      <c r="K1116" s="1132"/>
      <c r="L1116" s="1130"/>
      <c r="N1116" s="1133">
        <f t="shared" si="38"/>
        <v>0</v>
      </c>
      <c r="O1116" s="1134">
        <f t="shared" si="39"/>
        <v>0</v>
      </c>
      <c r="P1116" s="1134">
        <f>O1116/'1.5 Universal Data'!$F$35</f>
        <v>0</v>
      </c>
      <c r="R1116" s="163"/>
      <c r="S1116" s="163"/>
      <c r="T1116" s="163"/>
      <c r="U1116" s="163"/>
      <c r="V1116" s="163"/>
      <c r="W1116" s="163"/>
      <c r="X1116" s="163"/>
      <c r="Y1116" s="163"/>
      <c r="Z1116" s="163"/>
      <c r="AA1116" s="163"/>
      <c r="AB1116" s="163"/>
      <c r="AC1116" s="163"/>
      <c r="AD1116" s="163"/>
      <c r="AE1116" s="163"/>
    </row>
    <row r="1117" spans="2:31">
      <c r="B1117" s="1129">
        <f t="shared" si="37"/>
        <v>-1</v>
      </c>
      <c r="D1117" s="1130"/>
      <c r="E1117" s="1130"/>
      <c r="F1117" s="1131"/>
      <c r="G1117" s="1130"/>
      <c r="H1117" s="1130"/>
      <c r="I1117" s="1130"/>
      <c r="J1117" s="1132"/>
      <c r="K1117" s="1132"/>
      <c r="L1117" s="1130"/>
      <c r="N1117" s="1133">
        <f t="shared" si="38"/>
        <v>0</v>
      </c>
      <c r="O1117" s="1134">
        <f t="shared" si="39"/>
        <v>0</v>
      </c>
      <c r="P1117" s="1134">
        <f>O1117/'1.5 Universal Data'!$F$35</f>
        <v>0</v>
      </c>
      <c r="R1117" s="163"/>
      <c r="S1117" s="163"/>
      <c r="T1117" s="163"/>
      <c r="U1117" s="163"/>
      <c r="V1117" s="163"/>
      <c r="W1117" s="163"/>
      <c r="X1117" s="163"/>
      <c r="Y1117" s="163"/>
      <c r="Z1117" s="163"/>
      <c r="AA1117" s="163"/>
      <c r="AB1117" s="163"/>
      <c r="AC1117" s="163"/>
      <c r="AD1117" s="163"/>
      <c r="AE1117" s="163"/>
    </row>
    <row r="1118" spans="2:31">
      <c r="B1118" s="1129">
        <f t="shared" si="37"/>
        <v>-1</v>
      </c>
      <c r="D1118" s="1130"/>
      <c r="E1118" s="1130"/>
      <c r="F1118" s="1131"/>
      <c r="G1118" s="1130"/>
      <c r="H1118" s="1130"/>
      <c r="I1118" s="1130"/>
      <c r="J1118" s="1132"/>
      <c r="K1118" s="1132"/>
      <c r="L1118" s="1130"/>
      <c r="N1118" s="1133">
        <f t="shared" si="38"/>
        <v>0</v>
      </c>
      <c r="O1118" s="1134">
        <f t="shared" si="39"/>
        <v>0</v>
      </c>
      <c r="P1118" s="1134">
        <f>O1118/'1.5 Universal Data'!$F$35</f>
        <v>0</v>
      </c>
      <c r="R1118" s="163"/>
      <c r="S1118" s="163"/>
      <c r="T1118" s="163"/>
      <c r="U1118" s="163"/>
      <c r="V1118" s="163"/>
      <c r="W1118" s="163"/>
      <c r="X1118" s="163"/>
      <c r="Y1118" s="163"/>
      <c r="Z1118" s="163"/>
      <c r="AA1118" s="163"/>
      <c r="AB1118" s="163"/>
      <c r="AC1118" s="163"/>
      <c r="AD1118" s="163"/>
      <c r="AE1118" s="163"/>
    </row>
    <row r="1119" spans="2:31">
      <c r="B1119" s="1129">
        <f t="shared" si="37"/>
        <v>-1</v>
      </c>
      <c r="D1119" s="1130"/>
      <c r="E1119" s="1130"/>
      <c r="F1119" s="1131"/>
      <c r="G1119" s="1130"/>
      <c r="H1119" s="1130"/>
      <c r="I1119" s="1130"/>
      <c r="J1119" s="1132"/>
      <c r="K1119" s="1132"/>
      <c r="L1119" s="1130"/>
      <c r="N1119" s="1133">
        <f t="shared" si="38"/>
        <v>0</v>
      </c>
      <c r="O1119" s="1134">
        <f t="shared" si="39"/>
        <v>0</v>
      </c>
      <c r="P1119" s="1134">
        <f>O1119/'1.5 Universal Data'!$F$35</f>
        <v>0</v>
      </c>
      <c r="R1119" s="163"/>
      <c r="S1119" s="163"/>
      <c r="T1119" s="163"/>
      <c r="U1119" s="163"/>
      <c r="V1119" s="163"/>
      <c r="W1119" s="163"/>
      <c r="X1119" s="163"/>
      <c r="Y1119" s="163"/>
      <c r="Z1119" s="163"/>
      <c r="AA1119" s="163"/>
      <c r="AB1119" s="163"/>
      <c r="AC1119" s="163"/>
      <c r="AD1119" s="163"/>
      <c r="AE1119" s="163"/>
    </row>
    <row r="1120" spans="2:31">
      <c r="B1120" s="1129">
        <f t="shared" si="37"/>
        <v>-1</v>
      </c>
      <c r="D1120" s="1130"/>
      <c r="E1120" s="1130"/>
      <c r="F1120" s="1131"/>
      <c r="G1120" s="1130"/>
      <c r="H1120" s="1130"/>
      <c r="I1120" s="1130"/>
      <c r="J1120" s="1132"/>
      <c r="K1120" s="1132"/>
      <c r="L1120" s="1130"/>
      <c r="N1120" s="1133">
        <f t="shared" si="38"/>
        <v>0</v>
      </c>
      <c r="O1120" s="1134">
        <f t="shared" si="39"/>
        <v>0</v>
      </c>
      <c r="P1120" s="1134">
        <f>O1120/'1.5 Universal Data'!$F$35</f>
        <v>0</v>
      </c>
      <c r="R1120" s="163"/>
      <c r="S1120" s="163"/>
      <c r="T1120" s="163"/>
      <c r="U1120" s="163"/>
      <c r="V1120" s="163"/>
      <c r="W1120" s="163"/>
      <c r="X1120" s="163"/>
      <c r="Y1120" s="163"/>
      <c r="Z1120" s="163"/>
      <c r="AA1120" s="163"/>
      <c r="AB1120" s="163"/>
      <c r="AC1120" s="163"/>
      <c r="AD1120" s="163"/>
      <c r="AE1120" s="163"/>
    </row>
    <row r="1121" spans="2:31">
      <c r="B1121" s="1129">
        <f t="shared" si="37"/>
        <v>-1</v>
      </c>
      <c r="D1121" s="1130"/>
      <c r="E1121" s="1130"/>
      <c r="F1121" s="1131"/>
      <c r="G1121" s="1130"/>
      <c r="H1121" s="1130"/>
      <c r="I1121" s="1130"/>
      <c r="J1121" s="1132"/>
      <c r="K1121" s="1132"/>
      <c r="L1121" s="1130"/>
      <c r="N1121" s="1133">
        <f t="shared" si="38"/>
        <v>0</v>
      </c>
      <c r="O1121" s="1134">
        <f t="shared" si="39"/>
        <v>0</v>
      </c>
      <c r="P1121" s="1134">
        <f>O1121/'1.5 Universal Data'!$F$35</f>
        <v>0</v>
      </c>
      <c r="R1121" s="163"/>
      <c r="S1121" s="163"/>
      <c r="T1121" s="163"/>
      <c r="U1121" s="163"/>
      <c r="V1121" s="163"/>
      <c r="W1121" s="163"/>
      <c r="X1121" s="163"/>
      <c r="Y1121" s="163"/>
      <c r="Z1121" s="163"/>
      <c r="AA1121" s="163"/>
      <c r="AB1121" s="163"/>
      <c r="AC1121" s="163"/>
      <c r="AD1121" s="163"/>
      <c r="AE1121" s="163"/>
    </row>
    <row r="1122" spans="2:31">
      <c r="B1122" s="1129">
        <f t="shared" si="37"/>
        <v>-1</v>
      </c>
      <c r="D1122" s="1130"/>
      <c r="E1122" s="1130"/>
      <c r="F1122" s="1131"/>
      <c r="G1122" s="1130"/>
      <c r="H1122" s="1130"/>
      <c r="I1122" s="1130"/>
      <c r="J1122" s="1132"/>
      <c r="K1122" s="1132"/>
      <c r="L1122" s="1130"/>
      <c r="N1122" s="1133">
        <f t="shared" si="38"/>
        <v>0</v>
      </c>
      <c r="O1122" s="1134">
        <f t="shared" si="39"/>
        <v>0</v>
      </c>
      <c r="P1122" s="1134">
        <f>O1122/'1.5 Universal Data'!$F$35</f>
        <v>0</v>
      </c>
      <c r="R1122" s="163"/>
      <c r="S1122" s="163"/>
      <c r="T1122" s="163"/>
      <c r="U1122" s="163"/>
      <c r="V1122" s="163"/>
      <c r="W1122" s="163"/>
      <c r="X1122" s="163"/>
      <c r="Y1122" s="163"/>
      <c r="Z1122" s="163"/>
      <c r="AA1122" s="163"/>
      <c r="AB1122" s="163"/>
      <c r="AC1122" s="163"/>
      <c r="AD1122" s="163"/>
      <c r="AE1122" s="163"/>
    </row>
    <row r="1123" spans="2:31">
      <c r="B1123" s="1129">
        <f t="shared" si="37"/>
        <v>-1</v>
      </c>
      <c r="D1123" s="1130"/>
      <c r="E1123" s="1130"/>
      <c r="F1123" s="1131"/>
      <c r="G1123" s="1130"/>
      <c r="H1123" s="1130"/>
      <c r="I1123" s="1130"/>
      <c r="J1123" s="1132"/>
      <c r="K1123" s="1132"/>
      <c r="L1123" s="1130"/>
      <c r="N1123" s="1133">
        <f t="shared" si="38"/>
        <v>0</v>
      </c>
      <c r="O1123" s="1134">
        <f t="shared" si="39"/>
        <v>0</v>
      </c>
      <c r="P1123" s="1134">
        <f>O1123/'1.5 Universal Data'!$F$35</f>
        <v>0</v>
      </c>
      <c r="R1123" s="163"/>
      <c r="S1123" s="163"/>
      <c r="T1123" s="163"/>
      <c r="U1123" s="163"/>
      <c r="V1123" s="163"/>
      <c r="W1123" s="163"/>
      <c r="X1123" s="163"/>
      <c r="Y1123" s="163"/>
      <c r="Z1123" s="163"/>
      <c r="AA1123" s="163"/>
      <c r="AB1123" s="163"/>
      <c r="AC1123" s="163"/>
      <c r="AD1123" s="163"/>
      <c r="AE1123" s="163"/>
    </row>
    <row r="1124" spans="2:31">
      <c r="B1124" s="1129">
        <f t="shared" si="37"/>
        <v>-1</v>
      </c>
      <c r="D1124" s="1130"/>
      <c r="E1124" s="1130"/>
      <c r="F1124" s="1131"/>
      <c r="G1124" s="1130"/>
      <c r="H1124" s="1130"/>
      <c r="I1124" s="1130"/>
      <c r="J1124" s="1132"/>
      <c r="K1124" s="1132"/>
      <c r="L1124" s="1130"/>
      <c r="N1124" s="1133">
        <f t="shared" si="38"/>
        <v>0</v>
      </c>
      <c r="O1124" s="1134">
        <f t="shared" si="39"/>
        <v>0</v>
      </c>
      <c r="P1124" s="1134">
        <f>O1124/'1.5 Universal Data'!$F$35</f>
        <v>0</v>
      </c>
      <c r="R1124" s="163"/>
      <c r="S1124" s="163"/>
      <c r="T1124" s="163"/>
      <c r="U1124" s="163"/>
      <c r="V1124" s="163"/>
      <c r="W1124" s="163"/>
      <c r="X1124" s="163"/>
      <c r="Y1124" s="163"/>
      <c r="Z1124" s="163"/>
      <c r="AA1124" s="163"/>
      <c r="AB1124" s="163"/>
      <c r="AC1124" s="163"/>
      <c r="AD1124" s="163"/>
      <c r="AE1124" s="163"/>
    </row>
    <row r="1125" spans="2:31">
      <c r="B1125" s="1129">
        <f t="shared" si="37"/>
        <v>-1</v>
      </c>
      <c r="D1125" s="1130"/>
      <c r="E1125" s="1130"/>
      <c r="F1125" s="1131"/>
      <c r="G1125" s="1130"/>
      <c r="H1125" s="1130"/>
      <c r="I1125" s="1130"/>
      <c r="J1125" s="1132"/>
      <c r="K1125" s="1132"/>
      <c r="L1125" s="1130"/>
      <c r="N1125" s="1133">
        <f t="shared" si="38"/>
        <v>0</v>
      </c>
      <c r="O1125" s="1134">
        <f t="shared" si="39"/>
        <v>0</v>
      </c>
      <c r="P1125" s="1134">
        <f>O1125/'1.5 Universal Data'!$F$35</f>
        <v>0</v>
      </c>
      <c r="R1125" s="163"/>
      <c r="S1125" s="163"/>
      <c r="T1125" s="163"/>
      <c r="U1125" s="163"/>
      <c r="V1125" s="163"/>
      <c r="W1125" s="163"/>
      <c r="X1125" s="163"/>
      <c r="Y1125" s="163"/>
      <c r="Z1125" s="163"/>
      <c r="AA1125" s="163"/>
      <c r="AB1125" s="163"/>
      <c r="AC1125" s="163"/>
      <c r="AD1125" s="163"/>
      <c r="AE1125" s="163"/>
    </row>
    <row r="1126" spans="2:31">
      <c r="B1126" s="1129">
        <f t="shared" si="37"/>
        <v>-1</v>
      </c>
      <c r="D1126" s="1130"/>
      <c r="E1126" s="1130"/>
      <c r="F1126" s="1131"/>
      <c r="G1126" s="1130"/>
      <c r="H1126" s="1130"/>
      <c r="I1126" s="1130"/>
      <c r="J1126" s="1132"/>
      <c r="K1126" s="1132"/>
      <c r="L1126" s="1130"/>
      <c r="N1126" s="1133">
        <f t="shared" si="38"/>
        <v>0</v>
      </c>
      <c r="O1126" s="1134">
        <f t="shared" si="39"/>
        <v>0</v>
      </c>
      <c r="P1126" s="1134">
        <f>O1126/'1.5 Universal Data'!$F$35</f>
        <v>0</v>
      </c>
      <c r="R1126" s="163"/>
      <c r="S1126" s="163"/>
      <c r="T1126" s="163"/>
      <c r="U1126" s="163"/>
      <c r="V1126" s="163"/>
      <c r="W1126" s="163"/>
      <c r="X1126" s="163"/>
      <c r="Y1126" s="163"/>
      <c r="Z1126" s="163"/>
      <c r="AA1126" s="163"/>
      <c r="AB1126" s="163"/>
      <c r="AC1126" s="163"/>
      <c r="AD1126" s="163"/>
      <c r="AE1126" s="163"/>
    </row>
    <row r="1127" spans="2:31">
      <c r="B1127" s="1129">
        <f t="shared" si="37"/>
        <v>-1</v>
      </c>
      <c r="D1127" s="1130"/>
      <c r="E1127" s="1130"/>
      <c r="F1127" s="1131"/>
      <c r="G1127" s="1130"/>
      <c r="H1127" s="1130"/>
      <c r="I1127" s="1130"/>
      <c r="J1127" s="1132"/>
      <c r="K1127" s="1132"/>
      <c r="L1127" s="1130"/>
      <c r="N1127" s="1133">
        <f t="shared" si="38"/>
        <v>0</v>
      </c>
      <c r="O1127" s="1134">
        <f t="shared" si="39"/>
        <v>0</v>
      </c>
      <c r="P1127" s="1134">
        <f>O1127/'1.5 Universal Data'!$F$35</f>
        <v>0</v>
      </c>
      <c r="R1127" s="163"/>
      <c r="S1127" s="163"/>
      <c r="T1127" s="163"/>
      <c r="U1127" s="163"/>
      <c r="V1127" s="163"/>
      <c r="W1127" s="163"/>
      <c r="X1127" s="163"/>
      <c r="Y1127" s="163"/>
      <c r="Z1127" s="163"/>
      <c r="AA1127" s="163"/>
      <c r="AB1127" s="163"/>
      <c r="AC1127" s="163"/>
      <c r="AD1127" s="163"/>
      <c r="AE1127" s="163"/>
    </row>
    <row r="1128" spans="2:31">
      <c r="B1128" s="1129">
        <f t="shared" si="37"/>
        <v>-1</v>
      </c>
      <c r="D1128" s="1130"/>
      <c r="E1128" s="1130"/>
      <c r="F1128" s="1131"/>
      <c r="G1128" s="1130"/>
      <c r="H1128" s="1130"/>
      <c r="I1128" s="1130"/>
      <c r="J1128" s="1132"/>
      <c r="K1128" s="1132"/>
      <c r="L1128" s="1130"/>
      <c r="N1128" s="1133">
        <f t="shared" si="38"/>
        <v>0</v>
      </c>
      <c r="O1128" s="1134">
        <f t="shared" si="39"/>
        <v>0</v>
      </c>
      <c r="P1128" s="1134">
        <f>O1128/'1.5 Universal Data'!$F$35</f>
        <v>0</v>
      </c>
      <c r="R1128" s="163"/>
      <c r="S1128" s="163"/>
      <c r="T1128" s="163"/>
      <c r="U1128" s="163"/>
      <c r="V1128" s="163"/>
      <c r="W1128" s="163"/>
      <c r="X1128" s="163"/>
      <c r="Y1128" s="163"/>
      <c r="Z1128" s="163"/>
      <c r="AA1128" s="163"/>
      <c r="AB1128" s="163"/>
      <c r="AC1128" s="163"/>
      <c r="AD1128" s="163"/>
      <c r="AE1128" s="163"/>
    </row>
    <row r="1129" spans="2:31">
      <c r="B1129" s="1129">
        <f t="shared" si="37"/>
        <v>-1</v>
      </c>
      <c r="D1129" s="1130"/>
      <c r="E1129" s="1130"/>
      <c r="F1129" s="1131"/>
      <c r="G1129" s="1130"/>
      <c r="H1129" s="1130"/>
      <c r="I1129" s="1130"/>
      <c r="J1129" s="1132"/>
      <c r="K1129" s="1132"/>
      <c r="L1129" s="1130"/>
      <c r="N1129" s="1133">
        <f t="shared" si="38"/>
        <v>0</v>
      </c>
      <c r="O1129" s="1134">
        <f t="shared" si="39"/>
        <v>0</v>
      </c>
      <c r="P1129" s="1134">
        <f>O1129/'1.5 Universal Data'!$F$35</f>
        <v>0</v>
      </c>
      <c r="R1129" s="163"/>
      <c r="S1129" s="163"/>
      <c r="T1129" s="163"/>
      <c r="U1129" s="163"/>
      <c r="V1129" s="163"/>
      <c r="W1129" s="163"/>
      <c r="X1129" s="163"/>
      <c r="Y1129" s="163"/>
      <c r="Z1129" s="163"/>
      <c r="AA1129" s="163"/>
      <c r="AB1129" s="163"/>
      <c r="AC1129" s="163"/>
      <c r="AD1129" s="163"/>
      <c r="AE1129" s="163"/>
    </row>
    <row r="1130" spans="2:31">
      <c r="B1130" s="1129">
        <f t="shared" si="37"/>
        <v>-1</v>
      </c>
      <c r="D1130" s="1130"/>
      <c r="E1130" s="1130"/>
      <c r="F1130" s="1131"/>
      <c r="G1130" s="1130"/>
      <c r="H1130" s="1130"/>
      <c r="I1130" s="1130"/>
      <c r="J1130" s="1132"/>
      <c r="K1130" s="1132"/>
      <c r="L1130" s="1130"/>
      <c r="N1130" s="1133">
        <f t="shared" si="38"/>
        <v>0</v>
      </c>
      <c r="O1130" s="1134">
        <f t="shared" si="39"/>
        <v>0</v>
      </c>
      <c r="P1130" s="1134">
        <f>O1130/'1.5 Universal Data'!$F$35</f>
        <v>0</v>
      </c>
      <c r="R1130" s="163"/>
      <c r="S1130" s="163"/>
      <c r="T1130" s="163"/>
      <c r="U1130" s="163"/>
      <c r="V1130" s="163"/>
      <c r="W1130" s="163"/>
      <c r="X1130" s="163"/>
      <c r="Y1130" s="163"/>
      <c r="Z1130" s="163"/>
      <c r="AA1130" s="163"/>
      <c r="AB1130" s="163"/>
      <c r="AC1130" s="163"/>
      <c r="AD1130" s="163"/>
      <c r="AE1130" s="163"/>
    </row>
    <row r="1131" spans="2:31">
      <c r="B1131" s="1129">
        <f t="shared" si="37"/>
        <v>-1</v>
      </c>
      <c r="D1131" s="1130"/>
      <c r="E1131" s="1130"/>
      <c r="F1131" s="1131"/>
      <c r="G1131" s="1130"/>
      <c r="H1131" s="1130"/>
      <c r="I1131" s="1130"/>
      <c r="J1131" s="1132"/>
      <c r="K1131" s="1132"/>
      <c r="L1131" s="1130"/>
      <c r="N1131" s="1133">
        <f t="shared" si="38"/>
        <v>0</v>
      </c>
      <c r="O1131" s="1134">
        <f t="shared" si="39"/>
        <v>0</v>
      </c>
      <c r="P1131" s="1134">
        <f>O1131/'1.5 Universal Data'!$F$35</f>
        <v>0</v>
      </c>
      <c r="R1131" s="163"/>
      <c r="S1131" s="163"/>
      <c r="T1131" s="163"/>
      <c r="U1131" s="163"/>
      <c r="V1131" s="163"/>
      <c r="W1131" s="163"/>
      <c r="X1131" s="163"/>
      <c r="Y1131" s="163"/>
      <c r="Z1131" s="163"/>
      <c r="AA1131" s="163"/>
      <c r="AB1131" s="163"/>
      <c r="AC1131" s="163"/>
      <c r="AD1131" s="163"/>
      <c r="AE1131" s="163"/>
    </row>
    <row r="1132" spans="2:31">
      <c r="B1132" s="1129">
        <f t="shared" si="37"/>
        <v>-1</v>
      </c>
      <c r="D1132" s="1130"/>
      <c r="E1132" s="1130"/>
      <c r="F1132" s="1131"/>
      <c r="G1132" s="1130"/>
      <c r="H1132" s="1130"/>
      <c r="I1132" s="1130"/>
      <c r="J1132" s="1132"/>
      <c r="K1132" s="1132"/>
      <c r="L1132" s="1130"/>
      <c r="N1132" s="1133">
        <f t="shared" si="38"/>
        <v>0</v>
      </c>
      <c r="O1132" s="1134">
        <f t="shared" si="39"/>
        <v>0</v>
      </c>
      <c r="P1132" s="1134">
        <f>O1132/'1.5 Universal Data'!$F$35</f>
        <v>0</v>
      </c>
      <c r="R1132" s="163"/>
      <c r="S1132" s="163"/>
      <c r="T1132" s="163"/>
      <c r="U1132" s="163"/>
      <c r="V1132" s="163"/>
      <c r="W1132" s="163"/>
      <c r="X1132" s="163"/>
      <c r="Y1132" s="163"/>
      <c r="Z1132" s="163"/>
      <c r="AA1132" s="163"/>
      <c r="AB1132" s="163"/>
      <c r="AC1132" s="163"/>
      <c r="AD1132" s="163"/>
      <c r="AE1132" s="163"/>
    </row>
    <row r="1133" spans="2:31">
      <c r="B1133" s="1129">
        <f t="shared" si="37"/>
        <v>-1</v>
      </c>
      <c r="D1133" s="1130"/>
      <c r="E1133" s="1130"/>
      <c r="F1133" s="1131"/>
      <c r="G1133" s="1130"/>
      <c r="H1133" s="1130"/>
      <c r="I1133" s="1130"/>
      <c r="J1133" s="1132"/>
      <c r="K1133" s="1132"/>
      <c r="L1133" s="1130"/>
      <c r="N1133" s="1133">
        <f t="shared" si="38"/>
        <v>0</v>
      </c>
      <c r="O1133" s="1134">
        <f t="shared" si="39"/>
        <v>0</v>
      </c>
      <c r="P1133" s="1134">
        <f>O1133/'1.5 Universal Data'!$F$35</f>
        <v>0</v>
      </c>
      <c r="R1133" s="163"/>
      <c r="S1133" s="163"/>
      <c r="T1133" s="163"/>
      <c r="U1133" s="163"/>
      <c r="V1133" s="163"/>
      <c r="W1133" s="163"/>
      <c r="X1133" s="163"/>
      <c r="Y1133" s="163"/>
      <c r="Z1133" s="163"/>
      <c r="AA1133" s="163"/>
      <c r="AB1133" s="163"/>
      <c r="AC1133" s="163"/>
      <c r="AD1133" s="163"/>
      <c r="AE1133" s="163"/>
    </row>
    <row r="1134" spans="2:31">
      <c r="B1134" s="1129">
        <f t="shared" si="37"/>
        <v>-1</v>
      </c>
      <c r="D1134" s="1130"/>
      <c r="E1134" s="1130"/>
      <c r="F1134" s="1131"/>
      <c r="G1134" s="1130"/>
      <c r="H1134" s="1130"/>
      <c r="I1134" s="1130"/>
      <c r="J1134" s="1132"/>
      <c r="K1134" s="1132"/>
      <c r="L1134" s="1130"/>
      <c r="N1134" s="1133">
        <f t="shared" si="38"/>
        <v>0</v>
      </c>
      <c r="O1134" s="1134">
        <f t="shared" si="39"/>
        <v>0</v>
      </c>
      <c r="P1134" s="1134">
        <f>O1134/'1.5 Universal Data'!$F$35</f>
        <v>0</v>
      </c>
      <c r="R1134" s="163"/>
      <c r="S1134" s="163"/>
      <c r="T1134" s="163"/>
      <c r="U1134" s="163"/>
      <c r="V1134" s="163"/>
      <c r="W1134" s="163"/>
      <c r="X1134" s="163"/>
      <c r="Y1134" s="163"/>
      <c r="Z1134" s="163"/>
      <c r="AA1134" s="163"/>
      <c r="AB1134" s="163"/>
      <c r="AC1134" s="163"/>
      <c r="AD1134" s="163"/>
      <c r="AE1134" s="163"/>
    </row>
    <row r="1135" spans="2:31">
      <c r="B1135" s="1129">
        <f t="shared" si="37"/>
        <v>-1</v>
      </c>
      <c r="D1135" s="1130"/>
      <c r="E1135" s="1130"/>
      <c r="F1135" s="1131"/>
      <c r="G1135" s="1130"/>
      <c r="H1135" s="1130"/>
      <c r="I1135" s="1130"/>
      <c r="J1135" s="1132"/>
      <c r="K1135" s="1132"/>
      <c r="L1135" s="1130"/>
      <c r="N1135" s="1133">
        <f t="shared" si="38"/>
        <v>0</v>
      </c>
      <c r="O1135" s="1134">
        <f t="shared" si="39"/>
        <v>0</v>
      </c>
      <c r="P1135" s="1134">
        <f>O1135/'1.5 Universal Data'!$F$35</f>
        <v>0</v>
      </c>
      <c r="R1135" s="163"/>
      <c r="S1135" s="163"/>
      <c r="T1135" s="163"/>
      <c r="U1135" s="163"/>
      <c r="V1135" s="163"/>
      <c r="W1135" s="163"/>
      <c r="X1135" s="163"/>
      <c r="Y1135" s="163"/>
      <c r="Z1135" s="163"/>
      <c r="AA1135" s="163"/>
      <c r="AB1135" s="163"/>
      <c r="AC1135" s="163"/>
      <c r="AD1135" s="163"/>
      <c r="AE1135" s="163"/>
    </row>
    <row r="1136" spans="2:31">
      <c r="B1136" s="1129">
        <f t="shared" si="37"/>
        <v>-1</v>
      </c>
      <c r="D1136" s="1130"/>
      <c r="E1136" s="1130"/>
      <c r="F1136" s="1131"/>
      <c r="G1136" s="1130"/>
      <c r="H1136" s="1130"/>
      <c r="I1136" s="1130"/>
      <c r="J1136" s="1132"/>
      <c r="K1136" s="1132"/>
      <c r="L1136" s="1130"/>
      <c r="N1136" s="1133">
        <f t="shared" si="38"/>
        <v>0</v>
      </c>
      <c r="O1136" s="1134">
        <f t="shared" si="39"/>
        <v>0</v>
      </c>
      <c r="P1136" s="1134">
        <f>O1136/'1.5 Universal Data'!$F$35</f>
        <v>0</v>
      </c>
      <c r="R1136" s="163"/>
      <c r="S1136" s="163"/>
      <c r="T1136" s="163"/>
      <c r="U1136" s="163"/>
      <c r="V1136" s="163"/>
      <c r="W1136" s="163"/>
      <c r="X1136" s="163"/>
      <c r="Y1136" s="163"/>
      <c r="Z1136" s="163"/>
      <c r="AA1136" s="163"/>
      <c r="AB1136" s="163"/>
      <c r="AC1136" s="163"/>
      <c r="AD1136" s="163"/>
      <c r="AE1136" s="163"/>
    </row>
    <row r="1137" spans="2:31">
      <c r="B1137" s="1129">
        <f t="shared" si="37"/>
        <v>-1</v>
      </c>
      <c r="D1137" s="1130"/>
      <c r="E1137" s="1130"/>
      <c r="F1137" s="1131"/>
      <c r="G1137" s="1130"/>
      <c r="H1137" s="1130"/>
      <c r="I1137" s="1130"/>
      <c r="J1137" s="1132"/>
      <c r="K1137" s="1132"/>
      <c r="L1137" s="1130"/>
      <c r="N1137" s="1133">
        <f t="shared" si="38"/>
        <v>0</v>
      </c>
      <c r="O1137" s="1134">
        <f t="shared" si="39"/>
        <v>0</v>
      </c>
      <c r="P1137" s="1134">
        <f>O1137/'1.5 Universal Data'!$F$35</f>
        <v>0</v>
      </c>
      <c r="R1137" s="163"/>
      <c r="S1137" s="163"/>
      <c r="T1137" s="163"/>
      <c r="U1137" s="163"/>
      <c r="V1137" s="163"/>
      <c r="W1137" s="163"/>
      <c r="X1137" s="163"/>
      <c r="Y1137" s="163"/>
      <c r="Z1137" s="163"/>
      <c r="AA1137" s="163"/>
      <c r="AB1137" s="163"/>
      <c r="AC1137" s="163"/>
      <c r="AD1137" s="163"/>
      <c r="AE1137" s="163"/>
    </row>
    <row r="1138" spans="2:31">
      <c r="B1138" s="1129">
        <f t="shared" si="37"/>
        <v>-1</v>
      </c>
      <c r="D1138" s="1130"/>
      <c r="E1138" s="1130"/>
      <c r="F1138" s="1131"/>
      <c r="G1138" s="1130"/>
      <c r="H1138" s="1130"/>
      <c r="I1138" s="1130"/>
      <c r="J1138" s="1132"/>
      <c r="K1138" s="1132"/>
      <c r="L1138" s="1130"/>
      <c r="N1138" s="1133">
        <f t="shared" si="38"/>
        <v>0</v>
      </c>
      <c r="O1138" s="1134">
        <f t="shared" si="39"/>
        <v>0</v>
      </c>
      <c r="P1138" s="1134">
        <f>O1138/'1.5 Universal Data'!$F$35</f>
        <v>0</v>
      </c>
      <c r="R1138" s="163"/>
      <c r="S1138" s="163"/>
      <c r="T1138" s="163"/>
      <c r="U1138" s="163"/>
      <c r="V1138" s="163"/>
      <c r="W1138" s="163"/>
      <c r="X1138" s="163"/>
      <c r="Y1138" s="163"/>
      <c r="Z1138" s="163"/>
      <c r="AA1138" s="163"/>
      <c r="AB1138" s="163"/>
      <c r="AC1138" s="163"/>
      <c r="AD1138" s="163"/>
      <c r="AE1138" s="163"/>
    </row>
    <row r="1139" spans="2:31">
      <c r="B1139" s="1129">
        <f t="shared" si="37"/>
        <v>-1</v>
      </c>
      <c r="D1139" s="1130"/>
      <c r="E1139" s="1130"/>
      <c r="F1139" s="1131"/>
      <c r="G1139" s="1130"/>
      <c r="H1139" s="1130"/>
      <c r="I1139" s="1130"/>
      <c r="J1139" s="1132"/>
      <c r="K1139" s="1132"/>
      <c r="L1139" s="1130"/>
      <c r="N1139" s="1133">
        <f t="shared" si="38"/>
        <v>0</v>
      </c>
      <c r="O1139" s="1134">
        <f t="shared" si="39"/>
        <v>0</v>
      </c>
      <c r="P1139" s="1134">
        <f>O1139/'1.5 Universal Data'!$F$35</f>
        <v>0</v>
      </c>
      <c r="R1139" s="163"/>
      <c r="S1139" s="163"/>
      <c r="T1139" s="163"/>
      <c r="U1139" s="163"/>
      <c r="V1139" s="163"/>
      <c r="W1139" s="163"/>
      <c r="X1139" s="163"/>
      <c r="Y1139" s="163"/>
      <c r="Z1139" s="163"/>
      <c r="AA1139" s="163"/>
      <c r="AB1139" s="163"/>
      <c r="AC1139" s="163"/>
      <c r="AD1139" s="163"/>
      <c r="AE1139" s="163"/>
    </row>
    <row r="1140" spans="2:31">
      <c r="B1140" s="1129">
        <f t="shared" si="37"/>
        <v>-1</v>
      </c>
      <c r="D1140" s="1130"/>
      <c r="E1140" s="1130"/>
      <c r="F1140" s="1131"/>
      <c r="G1140" s="1130"/>
      <c r="H1140" s="1130"/>
      <c r="I1140" s="1130"/>
      <c r="J1140" s="1132"/>
      <c r="K1140" s="1132"/>
      <c r="L1140" s="1130"/>
      <c r="N1140" s="1133">
        <f t="shared" si="38"/>
        <v>0</v>
      </c>
      <c r="O1140" s="1134">
        <f t="shared" si="39"/>
        <v>0</v>
      </c>
      <c r="P1140" s="1134">
        <f>O1140/'1.5 Universal Data'!$F$35</f>
        <v>0</v>
      </c>
      <c r="R1140" s="163"/>
      <c r="S1140" s="163"/>
      <c r="T1140" s="163"/>
      <c r="U1140" s="163"/>
      <c r="V1140" s="163"/>
      <c r="W1140" s="163"/>
      <c r="X1140" s="163"/>
      <c r="Y1140" s="163"/>
      <c r="Z1140" s="163"/>
      <c r="AA1140" s="163"/>
      <c r="AB1140" s="163"/>
      <c r="AC1140" s="163"/>
      <c r="AD1140" s="163"/>
      <c r="AE1140" s="163"/>
    </row>
    <row r="1141" spans="2:31">
      <c r="B1141" s="1129">
        <f t="shared" si="37"/>
        <v>-1</v>
      </c>
      <c r="D1141" s="1130"/>
      <c r="E1141" s="1130"/>
      <c r="F1141" s="1131"/>
      <c r="G1141" s="1130"/>
      <c r="H1141" s="1130"/>
      <c r="I1141" s="1130"/>
      <c r="J1141" s="1132"/>
      <c r="K1141" s="1132"/>
      <c r="L1141" s="1130"/>
      <c r="N1141" s="1133">
        <f t="shared" si="38"/>
        <v>0</v>
      </c>
      <c r="O1141" s="1134">
        <f t="shared" si="39"/>
        <v>0</v>
      </c>
      <c r="P1141" s="1134">
        <f>O1141/'1.5 Universal Data'!$F$35</f>
        <v>0</v>
      </c>
      <c r="R1141" s="163"/>
      <c r="S1141" s="163"/>
      <c r="T1141" s="163"/>
      <c r="U1141" s="163"/>
      <c r="V1141" s="163"/>
      <c r="W1141" s="163"/>
      <c r="X1141" s="163"/>
      <c r="Y1141" s="163"/>
      <c r="Z1141" s="163"/>
      <c r="AA1141" s="163"/>
      <c r="AB1141" s="163"/>
      <c r="AC1141" s="163"/>
      <c r="AD1141" s="163"/>
      <c r="AE1141" s="163"/>
    </row>
    <row r="1142" spans="2:31">
      <c r="B1142" s="1129">
        <f t="shared" si="37"/>
        <v>-1</v>
      </c>
      <c r="D1142" s="1130"/>
      <c r="E1142" s="1130"/>
      <c r="F1142" s="1131"/>
      <c r="G1142" s="1130"/>
      <c r="H1142" s="1130"/>
      <c r="I1142" s="1130"/>
      <c r="J1142" s="1132"/>
      <c r="K1142" s="1132"/>
      <c r="L1142" s="1130"/>
      <c r="N1142" s="1133">
        <f t="shared" si="38"/>
        <v>0</v>
      </c>
      <c r="O1142" s="1134">
        <f t="shared" si="39"/>
        <v>0</v>
      </c>
      <c r="P1142" s="1134">
        <f>O1142/'1.5 Universal Data'!$F$35</f>
        <v>0</v>
      </c>
      <c r="R1142" s="163"/>
      <c r="S1142" s="163"/>
      <c r="T1142" s="163"/>
      <c r="U1142" s="163"/>
      <c r="V1142" s="163"/>
      <c r="W1142" s="163"/>
      <c r="X1142" s="163"/>
      <c r="Y1142" s="163"/>
      <c r="Z1142" s="163"/>
      <c r="AA1142" s="163"/>
      <c r="AB1142" s="163"/>
      <c r="AC1142" s="163"/>
      <c r="AD1142" s="163"/>
      <c r="AE1142" s="163"/>
    </row>
    <row r="1143" spans="2:31">
      <c r="B1143" s="1129">
        <f t="shared" si="37"/>
        <v>-1</v>
      </c>
      <c r="D1143" s="1130"/>
      <c r="E1143" s="1130"/>
      <c r="F1143" s="1131"/>
      <c r="G1143" s="1130"/>
      <c r="H1143" s="1130"/>
      <c r="I1143" s="1130"/>
      <c r="J1143" s="1132"/>
      <c r="K1143" s="1132"/>
      <c r="L1143" s="1130"/>
      <c r="N1143" s="1133">
        <f t="shared" si="38"/>
        <v>0</v>
      </c>
      <c r="O1143" s="1134">
        <f t="shared" si="39"/>
        <v>0</v>
      </c>
      <c r="P1143" s="1134">
        <f>O1143/'1.5 Universal Data'!$F$35</f>
        <v>0</v>
      </c>
      <c r="R1143" s="163"/>
      <c r="S1143" s="163"/>
      <c r="T1143" s="163"/>
      <c r="U1143" s="163"/>
      <c r="V1143" s="163"/>
      <c r="W1143" s="163"/>
      <c r="X1143" s="163"/>
      <c r="Y1143" s="163"/>
      <c r="Z1143" s="163"/>
      <c r="AA1143" s="163"/>
      <c r="AB1143" s="163"/>
      <c r="AC1143" s="163"/>
      <c r="AD1143" s="163"/>
      <c r="AE1143" s="163"/>
    </row>
    <row r="1144" spans="2:31">
      <c r="B1144" s="1129">
        <f t="shared" si="37"/>
        <v>-1</v>
      </c>
      <c r="D1144" s="1130"/>
      <c r="E1144" s="1130"/>
      <c r="F1144" s="1131"/>
      <c r="G1144" s="1130"/>
      <c r="H1144" s="1130"/>
      <c r="I1144" s="1130"/>
      <c r="J1144" s="1132"/>
      <c r="K1144" s="1132"/>
      <c r="L1144" s="1130"/>
      <c r="N1144" s="1133">
        <f t="shared" si="38"/>
        <v>0</v>
      </c>
      <c r="O1144" s="1134">
        <f t="shared" si="39"/>
        <v>0</v>
      </c>
      <c r="P1144" s="1134">
        <f>O1144/'1.5 Universal Data'!$F$35</f>
        <v>0</v>
      </c>
      <c r="R1144" s="163"/>
      <c r="S1144" s="163"/>
      <c r="T1144" s="163"/>
      <c r="U1144" s="163"/>
      <c r="V1144" s="163"/>
      <c r="W1144" s="163"/>
      <c r="X1144" s="163"/>
      <c r="Y1144" s="163"/>
      <c r="Z1144" s="163"/>
      <c r="AA1144" s="163"/>
      <c r="AB1144" s="163"/>
      <c r="AC1144" s="163"/>
      <c r="AD1144" s="163"/>
      <c r="AE1144" s="163"/>
    </row>
    <row r="1145" spans="2:31">
      <c r="B1145" s="1129">
        <f t="shared" si="37"/>
        <v>-1</v>
      </c>
      <c r="D1145" s="1130"/>
      <c r="E1145" s="1130"/>
      <c r="F1145" s="1131"/>
      <c r="G1145" s="1130"/>
      <c r="H1145" s="1130"/>
      <c r="I1145" s="1130"/>
      <c r="J1145" s="1132"/>
      <c r="K1145" s="1132"/>
      <c r="L1145" s="1130"/>
      <c r="N1145" s="1133">
        <f t="shared" si="38"/>
        <v>0</v>
      </c>
      <c r="O1145" s="1134">
        <f t="shared" si="39"/>
        <v>0</v>
      </c>
      <c r="P1145" s="1134">
        <f>O1145/'1.5 Universal Data'!$F$35</f>
        <v>0</v>
      </c>
      <c r="R1145" s="163"/>
      <c r="S1145" s="163"/>
      <c r="T1145" s="163"/>
      <c r="U1145" s="163"/>
      <c r="V1145" s="163"/>
      <c r="W1145" s="163"/>
      <c r="X1145" s="163"/>
      <c r="Y1145" s="163"/>
      <c r="Z1145" s="163"/>
      <c r="AA1145" s="163"/>
      <c r="AB1145" s="163"/>
      <c r="AC1145" s="163"/>
      <c r="AD1145" s="163"/>
      <c r="AE1145" s="163"/>
    </row>
    <row r="1146" spans="2:31">
      <c r="B1146" s="1129">
        <f t="shared" si="37"/>
        <v>-1</v>
      </c>
      <c r="D1146" s="1130"/>
      <c r="E1146" s="1130"/>
      <c r="F1146" s="1131"/>
      <c r="G1146" s="1130"/>
      <c r="H1146" s="1130"/>
      <c r="I1146" s="1130"/>
      <c r="J1146" s="1132"/>
      <c r="K1146" s="1132"/>
      <c r="L1146" s="1130"/>
      <c r="N1146" s="1133">
        <f t="shared" si="38"/>
        <v>0</v>
      </c>
      <c r="O1146" s="1134">
        <f t="shared" si="39"/>
        <v>0</v>
      </c>
      <c r="P1146" s="1134">
        <f>O1146/'1.5 Universal Data'!$F$35</f>
        <v>0</v>
      </c>
      <c r="R1146" s="163"/>
      <c r="S1146" s="163"/>
      <c r="T1146" s="163"/>
      <c r="U1146" s="163"/>
      <c r="V1146" s="163"/>
      <c r="W1146" s="163"/>
      <c r="X1146" s="163"/>
      <c r="Y1146" s="163"/>
      <c r="Z1146" s="163"/>
      <c r="AA1146" s="163"/>
      <c r="AB1146" s="163"/>
      <c r="AC1146" s="163"/>
      <c r="AD1146" s="163"/>
      <c r="AE1146" s="163"/>
    </row>
    <row r="1147" spans="2:31">
      <c r="B1147" s="1129">
        <f t="shared" si="37"/>
        <v>-1</v>
      </c>
      <c r="D1147" s="1130"/>
      <c r="E1147" s="1130"/>
      <c r="F1147" s="1131"/>
      <c r="G1147" s="1130"/>
      <c r="H1147" s="1130"/>
      <c r="I1147" s="1130"/>
      <c r="J1147" s="1132"/>
      <c r="K1147" s="1132"/>
      <c r="L1147" s="1130"/>
      <c r="N1147" s="1133">
        <f t="shared" si="38"/>
        <v>0</v>
      </c>
      <c r="O1147" s="1134">
        <f t="shared" si="39"/>
        <v>0</v>
      </c>
      <c r="P1147" s="1134">
        <f>O1147/'1.5 Universal Data'!$F$35</f>
        <v>0</v>
      </c>
      <c r="R1147" s="163"/>
      <c r="S1147" s="163"/>
      <c r="T1147" s="163"/>
      <c r="U1147" s="163"/>
      <c r="V1147" s="163"/>
      <c r="W1147" s="163"/>
      <c r="X1147" s="163"/>
      <c r="Y1147" s="163"/>
      <c r="Z1147" s="163"/>
      <c r="AA1147" s="163"/>
      <c r="AB1147" s="163"/>
      <c r="AC1147" s="163"/>
      <c r="AD1147" s="163"/>
      <c r="AE1147" s="163"/>
    </row>
    <row r="1148" spans="2:31">
      <c r="B1148" s="1129">
        <f t="shared" si="37"/>
        <v>-1</v>
      </c>
      <c r="D1148" s="1130"/>
      <c r="E1148" s="1130"/>
      <c r="F1148" s="1131"/>
      <c r="G1148" s="1130"/>
      <c r="H1148" s="1130"/>
      <c r="I1148" s="1130"/>
      <c r="J1148" s="1132"/>
      <c r="K1148" s="1132"/>
      <c r="L1148" s="1130"/>
      <c r="N1148" s="1133">
        <f t="shared" si="38"/>
        <v>0</v>
      </c>
      <c r="O1148" s="1134">
        <f t="shared" si="39"/>
        <v>0</v>
      </c>
      <c r="P1148" s="1134">
        <f>O1148/'1.5 Universal Data'!$F$35</f>
        <v>0</v>
      </c>
      <c r="R1148" s="163"/>
      <c r="S1148" s="163"/>
      <c r="T1148" s="163"/>
      <c r="U1148" s="163"/>
      <c r="V1148" s="163"/>
      <c r="W1148" s="163"/>
      <c r="X1148" s="163"/>
      <c r="Y1148" s="163"/>
      <c r="Z1148" s="163"/>
      <c r="AA1148" s="163"/>
      <c r="AB1148" s="163"/>
      <c r="AC1148" s="163"/>
      <c r="AD1148" s="163"/>
      <c r="AE1148" s="163"/>
    </row>
    <row r="1149" spans="2:31">
      <c r="B1149" s="1129">
        <f t="shared" si="37"/>
        <v>-1</v>
      </c>
      <c r="D1149" s="1130"/>
      <c r="E1149" s="1130"/>
      <c r="F1149" s="1131"/>
      <c r="G1149" s="1130"/>
      <c r="H1149" s="1130"/>
      <c r="I1149" s="1130"/>
      <c r="J1149" s="1132"/>
      <c r="K1149" s="1132"/>
      <c r="L1149" s="1130"/>
      <c r="N1149" s="1133">
        <f t="shared" si="38"/>
        <v>0</v>
      </c>
      <c r="O1149" s="1134">
        <f t="shared" si="39"/>
        <v>0</v>
      </c>
      <c r="P1149" s="1134">
        <f>O1149/'1.5 Universal Data'!$F$35</f>
        <v>0</v>
      </c>
      <c r="R1149" s="163"/>
      <c r="S1149" s="163"/>
      <c r="T1149" s="163"/>
      <c r="U1149" s="163"/>
      <c r="V1149" s="163"/>
      <c r="W1149" s="163"/>
      <c r="X1149" s="163"/>
      <c r="Y1149" s="163"/>
      <c r="Z1149" s="163"/>
      <c r="AA1149" s="163"/>
      <c r="AB1149" s="163"/>
      <c r="AC1149" s="163"/>
      <c r="AD1149" s="163"/>
      <c r="AE1149" s="163"/>
    </row>
    <row r="1150" spans="2:31">
      <c r="B1150" s="1129">
        <f t="shared" si="37"/>
        <v>-1</v>
      </c>
      <c r="D1150" s="1130"/>
      <c r="E1150" s="1130"/>
      <c r="F1150" s="1131"/>
      <c r="G1150" s="1130"/>
      <c r="H1150" s="1130"/>
      <c r="I1150" s="1130"/>
      <c r="J1150" s="1132"/>
      <c r="K1150" s="1132"/>
      <c r="L1150" s="1130"/>
      <c r="N1150" s="1133">
        <f t="shared" si="38"/>
        <v>0</v>
      </c>
      <c r="O1150" s="1134">
        <f t="shared" si="39"/>
        <v>0</v>
      </c>
      <c r="P1150" s="1134">
        <f>O1150/'1.5 Universal Data'!$F$35</f>
        <v>0</v>
      </c>
      <c r="R1150" s="163"/>
      <c r="S1150" s="163"/>
      <c r="T1150" s="163"/>
      <c r="U1150" s="163"/>
      <c r="V1150" s="163"/>
      <c r="W1150" s="163"/>
      <c r="X1150" s="163"/>
      <c r="Y1150" s="163"/>
      <c r="Z1150" s="163"/>
      <c r="AA1150" s="163"/>
      <c r="AB1150" s="163"/>
      <c r="AC1150" s="163"/>
      <c r="AD1150" s="163"/>
      <c r="AE1150" s="163"/>
    </row>
    <row r="1151" spans="2:31">
      <c r="B1151" s="1129">
        <f t="shared" si="37"/>
        <v>-1</v>
      </c>
      <c r="D1151" s="1130"/>
      <c r="E1151" s="1130"/>
      <c r="F1151" s="1131"/>
      <c r="G1151" s="1130"/>
      <c r="H1151" s="1130"/>
      <c r="I1151" s="1130"/>
      <c r="J1151" s="1132"/>
      <c r="K1151" s="1132"/>
      <c r="L1151" s="1130"/>
      <c r="N1151" s="1133">
        <f t="shared" si="38"/>
        <v>0</v>
      </c>
      <c r="O1151" s="1134">
        <f t="shared" si="39"/>
        <v>0</v>
      </c>
      <c r="P1151" s="1134">
        <f>O1151/'1.5 Universal Data'!$F$35</f>
        <v>0</v>
      </c>
      <c r="R1151" s="163"/>
      <c r="S1151" s="163"/>
      <c r="T1151" s="163"/>
      <c r="U1151" s="163"/>
      <c r="V1151" s="163"/>
      <c r="W1151" s="163"/>
      <c r="X1151" s="163"/>
      <c r="Y1151" s="163"/>
      <c r="Z1151" s="163"/>
      <c r="AA1151" s="163"/>
      <c r="AB1151" s="163"/>
      <c r="AC1151" s="163"/>
      <c r="AD1151" s="163"/>
      <c r="AE1151" s="163"/>
    </row>
    <row r="1152" spans="2:31">
      <c r="B1152" s="1129">
        <f t="shared" si="37"/>
        <v>-1</v>
      </c>
      <c r="D1152" s="1130"/>
      <c r="E1152" s="1130"/>
      <c r="F1152" s="1131"/>
      <c r="G1152" s="1130"/>
      <c r="H1152" s="1130"/>
      <c r="I1152" s="1130"/>
      <c r="J1152" s="1132"/>
      <c r="K1152" s="1132"/>
      <c r="L1152" s="1130"/>
      <c r="N1152" s="1133">
        <f t="shared" si="38"/>
        <v>0</v>
      </c>
      <c r="O1152" s="1134">
        <f t="shared" si="39"/>
        <v>0</v>
      </c>
      <c r="P1152" s="1134">
        <f>O1152/'1.5 Universal Data'!$F$35</f>
        <v>0</v>
      </c>
      <c r="R1152" s="163"/>
      <c r="S1152" s="163"/>
      <c r="T1152" s="163"/>
      <c r="U1152" s="163"/>
      <c r="V1152" s="163"/>
      <c r="W1152" s="163"/>
      <c r="X1152" s="163"/>
      <c r="Y1152" s="163"/>
      <c r="Z1152" s="163"/>
      <c r="AA1152" s="163"/>
      <c r="AB1152" s="163"/>
      <c r="AC1152" s="163"/>
      <c r="AD1152" s="163"/>
      <c r="AE1152" s="163"/>
    </row>
    <row r="1153" spans="2:31">
      <c r="B1153" s="1129">
        <f t="shared" si="37"/>
        <v>-1</v>
      </c>
      <c r="D1153" s="1130"/>
      <c r="E1153" s="1130"/>
      <c r="F1153" s="1131"/>
      <c r="G1153" s="1130"/>
      <c r="H1153" s="1130"/>
      <c r="I1153" s="1130"/>
      <c r="J1153" s="1132"/>
      <c r="K1153" s="1132"/>
      <c r="L1153" s="1130"/>
      <c r="N1153" s="1133">
        <f t="shared" si="38"/>
        <v>0</v>
      </c>
      <c r="O1153" s="1134">
        <f t="shared" si="39"/>
        <v>0</v>
      </c>
      <c r="P1153" s="1134">
        <f>O1153/'1.5 Universal Data'!$F$35</f>
        <v>0</v>
      </c>
      <c r="R1153" s="163"/>
      <c r="S1153" s="163"/>
      <c r="T1153" s="163"/>
      <c r="U1153" s="163"/>
      <c r="V1153" s="163"/>
      <c r="W1153" s="163"/>
      <c r="X1153" s="163"/>
      <c r="Y1153" s="163"/>
      <c r="Z1153" s="163"/>
      <c r="AA1153" s="163"/>
      <c r="AB1153" s="163"/>
      <c r="AC1153" s="163"/>
      <c r="AD1153" s="163"/>
      <c r="AE1153" s="163"/>
    </row>
    <row r="1154" spans="2:31">
      <c r="B1154" s="1129">
        <f t="shared" si="37"/>
        <v>-1</v>
      </c>
      <c r="D1154" s="1130"/>
      <c r="E1154" s="1130"/>
      <c r="F1154" s="1131"/>
      <c r="G1154" s="1130"/>
      <c r="H1154" s="1130"/>
      <c r="I1154" s="1130"/>
      <c r="J1154" s="1132"/>
      <c r="K1154" s="1132"/>
      <c r="L1154" s="1130"/>
      <c r="N1154" s="1133">
        <f t="shared" si="38"/>
        <v>0</v>
      </c>
      <c r="O1154" s="1134">
        <f t="shared" si="39"/>
        <v>0</v>
      </c>
      <c r="P1154" s="1134">
        <f>O1154/'1.5 Universal Data'!$F$35</f>
        <v>0</v>
      </c>
      <c r="R1154" s="163"/>
      <c r="S1154" s="163"/>
      <c r="T1154" s="163"/>
      <c r="U1154" s="163"/>
      <c r="V1154" s="163"/>
      <c r="W1154" s="163"/>
      <c r="X1154" s="163"/>
      <c r="Y1154" s="163"/>
      <c r="Z1154" s="163"/>
      <c r="AA1154" s="163"/>
      <c r="AB1154" s="163"/>
      <c r="AC1154" s="163"/>
      <c r="AD1154" s="163"/>
      <c r="AE1154" s="163"/>
    </row>
    <row r="1155" spans="2:31">
      <c r="B1155" s="1129">
        <f t="shared" si="37"/>
        <v>-1</v>
      </c>
      <c r="D1155" s="1130"/>
      <c r="E1155" s="1130"/>
      <c r="F1155" s="1131"/>
      <c r="G1155" s="1130"/>
      <c r="H1155" s="1130"/>
      <c r="I1155" s="1130"/>
      <c r="J1155" s="1132"/>
      <c r="K1155" s="1132"/>
      <c r="L1155" s="1130"/>
      <c r="N1155" s="1133">
        <f t="shared" si="38"/>
        <v>0</v>
      </c>
      <c r="O1155" s="1134">
        <f t="shared" si="39"/>
        <v>0</v>
      </c>
      <c r="P1155" s="1134">
        <f>O1155/'1.5 Universal Data'!$F$35</f>
        <v>0</v>
      </c>
      <c r="R1155" s="163"/>
      <c r="S1155" s="163"/>
      <c r="T1155" s="163"/>
      <c r="U1155" s="163"/>
      <c r="V1155" s="163"/>
      <c r="W1155" s="163"/>
      <c r="X1155" s="163"/>
      <c r="Y1155" s="163"/>
      <c r="Z1155" s="163"/>
      <c r="AA1155" s="163"/>
      <c r="AB1155" s="163"/>
      <c r="AC1155" s="163"/>
      <c r="AD1155" s="163"/>
      <c r="AE1155" s="163"/>
    </row>
    <row r="1156" spans="2:31">
      <c r="B1156" s="1129">
        <f t="shared" si="37"/>
        <v>-1</v>
      </c>
      <c r="D1156" s="1130"/>
      <c r="E1156" s="1130"/>
      <c r="F1156" s="1131"/>
      <c r="G1156" s="1130"/>
      <c r="H1156" s="1130"/>
      <c r="I1156" s="1130"/>
      <c r="J1156" s="1132"/>
      <c r="K1156" s="1132"/>
      <c r="L1156" s="1130"/>
      <c r="N1156" s="1133">
        <f t="shared" si="38"/>
        <v>0</v>
      </c>
      <c r="O1156" s="1134">
        <f t="shared" si="39"/>
        <v>0</v>
      </c>
      <c r="P1156" s="1134">
        <f>O1156/'1.5 Universal Data'!$F$35</f>
        <v>0</v>
      </c>
      <c r="R1156" s="163"/>
      <c r="S1156" s="163"/>
      <c r="T1156" s="163"/>
      <c r="U1156" s="163"/>
      <c r="V1156" s="163"/>
      <c r="W1156" s="163"/>
      <c r="X1156" s="163"/>
      <c r="Y1156" s="163"/>
      <c r="Z1156" s="163"/>
      <c r="AA1156" s="163"/>
      <c r="AB1156" s="163"/>
      <c r="AC1156" s="163"/>
      <c r="AD1156" s="163"/>
      <c r="AE1156" s="163"/>
    </row>
    <row r="1157" spans="2:31">
      <c r="B1157" s="1129">
        <f t="shared" si="37"/>
        <v>-1</v>
      </c>
      <c r="D1157" s="1130"/>
      <c r="E1157" s="1130"/>
      <c r="F1157" s="1131"/>
      <c r="G1157" s="1130"/>
      <c r="H1157" s="1130"/>
      <c r="I1157" s="1130"/>
      <c r="J1157" s="1132"/>
      <c r="K1157" s="1132"/>
      <c r="L1157" s="1130"/>
      <c r="N1157" s="1133">
        <f t="shared" si="38"/>
        <v>0</v>
      </c>
      <c r="O1157" s="1134">
        <f t="shared" si="39"/>
        <v>0</v>
      </c>
      <c r="P1157" s="1134">
        <f>O1157/'1.5 Universal Data'!$F$35</f>
        <v>0</v>
      </c>
      <c r="R1157" s="163"/>
      <c r="S1157" s="163"/>
      <c r="T1157" s="163"/>
      <c r="U1157" s="163"/>
      <c r="V1157" s="163"/>
      <c r="W1157" s="163"/>
      <c r="X1157" s="163"/>
      <c r="Y1157" s="163"/>
      <c r="Z1157" s="163"/>
      <c r="AA1157" s="163"/>
      <c r="AB1157" s="163"/>
      <c r="AC1157" s="163"/>
      <c r="AD1157" s="163"/>
      <c r="AE1157" s="163"/>
    </row>
    <row r="1158" spans="2:31">
      <c r="B1158" s="1129">
        <f t="shared" si="37"/>
        <v>-1</v>
      </c>
      <c r="D1158" s="1130"/>
      <c r="E1158" s="1130"/>
      <c r="F1158" s="1131"/>
      <c r="G1158" s="1130"/>
      <c r="H1158" s="1130"/>
      <c r="I1158" s="1130"/>
      <c r="J1158" s="1132"/>
      <c r="K1158" s="1132"/>
      <c r="L1158" s="1130"/>
      <c r="N1158" s="1133">
        <f t="shared" si="38"/>
        <v>0</v>
      </c>
      <c r="O1158" s="1134">
        <f t="shared" si="39"/>
        <v>0</v>
      </c>
      <c r="P1158" s="1134">
        <f>O1158/'1.5 Universal Data'!$F$35</f>
        <v>0</v>
      </c>
      <c r="R1158" s="163"/>
      <c r="S1158" s="163"/>
      <c r="T1158" s="163"/>
      <c r="U1158" s="163"/>
      <c r="V1158" s="163"/>
      <c r="W1158" s="163"/>
      <c r="X1158" s="163"/>
      <c r="Y1158" s="163"/>
      <c r="Z1158" s="163"/>
      <c r="AA1158" s="163"/>
      <c r="AB1158" s="163"/>
      <c r="AC1158" s="163"/>
      <c r="AD1158" s="163"/>
      <c r="AE1158" s="163"/>
    </row>
    <row r="1159" spans="2:31">
      <c r="B1159" s="1129">
        <f t="shared" si="37"/>
        <v>-1</v>
      </c>
      <c r="D1159" s="1130"/>
      <c r="E1159" s="1130"/>
      <c r="F1159" s="1131"/>
      <c r="G1159" s="1130"/>
      <c r="H1159" s="1130"/>
      <c r="I1159" s="1130"/>
      <c r="J1159" s="1132"/>
      <c r="K1159" s="1132"/>
      <c r="L1159" s="1130"/>
      <c r="N1159" s="1133">
        <f t="shared" si="38"/>
        <v>0</v>
      </c>
      <c r="O1159" s="1134">
        <f t="shared" si="39"/>
        <v>0</v>
      </c>
      <c r="P1159" s="1134">
        <f>O1159/'1.5 Universal Data'!$F$35</f>
        <v>0</v>
      </c>
      <c r="R1159" s="163"/>
      <c r="S1159" s="163"/>
      <c r="T1159" s="163"/>
      <c r="U1159" s="163"/>
      <c r="V1159" s="163"/>
      <c r="W1159" s="163"/>
      <c r="X1159" s="163"/>
      <c r="Y1159" s="163"/>
      <c r="Z1159" s="163"/>
      <c r="AA1159" s="163"/>
      <c r="AB1159" s="163"/>
      <c r="AC1159" s="163"/>
      <c r="AD1159" s="163"/>
      <c r="AE1159" s="163"/>
    </row>
    <row r="1160" spans="2:31">
      <c r="B1160" s="1129">
        <f t="shared" si="37"/>
        <v>-1</v>
      </c>
      <c r="D1160" s="1130"/>
      <c r="E1160" s="1130"/>
      <c r="F1160" s="1131"/>
      <c r="G1160" s="1130"/>
      <c r="H1160" s="1130"/>
      <c r="I1160" s="1130"/>
      <c r="J1160" s="1132"/>
      <c r="K1160" s="1132"/>
      <c r="L1160" s="1130"/>
      <c r="N1160" s="1133">
        <f t="shared" si="38"/>
        <v>0</v>
      </c>
      <c r="O1160" s="1134">
        <f t="shared" si="39"/>
        <v>0</v>
      </c>
      <c r="P1160" s="1134">
        <f>O1160/'1.5 Universal Data'!$F$35</f>
        <v>0</v>
      </c>
      <c r="R1160" s="163"/>
      <c r="S1160" s="163"/>
      <c r="T1160" s="163"/>
      <c r="U1160" s="163"/>
      <c r="V1160" s="163"/>
      <c r="W1160" s="163"/>
      <c r="X1160" s="163"/>
      <c r="Y1160" s="163"/>
      <c r="Z1160" s="163"/>
      <c r="AA1160" s="163"/>
      <c r="AB1160" s="163"/>
      <c r="AC1160" s="163"/>
      <c r="AD1160" s="163"/>
      <c r="AE1160" s="163"/>
    </row>
    <row r="1161" spans="2:31">
      <c r="B1161" s="1129">
        <f t="shared" si="37"/>
        <v>-1</v>
      </c>
      <c r="D1161" s="1130"/>
      <c r="E1161" s="1130"/>
      <c r="F1161" s="1131"/>
      <c r="G1161" s="1130"/>
      <c r="H1161" s="1130"/>
      <c r="I1161" s="1130"/>
      <c r="J1161" s="1132"/>
      <c r="K1161" s="1132"/>
      <c r="L1161" s="1130"/>
      <c r="N1161" s="1133">
        <f t="shared" si="38"/>
        <v>0</v>
      </c>
      <c r="O1161" s="1134">
        <f t="shared" si="39"/>
        <v>0</v>
      </c>
      <c r="P1161" s="1134">
        <f>O1161/'1.5 Universal Data'!$F$35</f>
        <v>0</v>
      </c>
      <c r="R1161" s="163"/>
      <c r="S1161" s="163"/>
      <c r="T1161" s="163"/>
      <c r="U1161" s="163"/>
      <c r="V1161" s="163"/>
      <c r="W1161" s="163"/>
      <c r="X1161" s="163"/>
      <c r="Y1161" s="163"/>
      <c r="Z1161" s="163"/>
      <c r="AA1161" s="163"/>
      <c r="AB1161" s="163"/>
      <c r="AC1161" s="163"/>
      <c r="AD1161" s="163"/>
      <c r="AE1161" s="163"/>
    </row>
    <row r="1162" spans="2:31">
      <c r="B1162" s="1129">
        <f t="shared" si="37"/>
        <v>-1</v>
      </c>
      <c r="D1162" s="1130"/>
      <c r="E1162" s="1130"/>
      <c r="F1162" s="1131"/>
      <c r="G1162" s="1130"/>
      <c r="H1162" s="1130"/>
      <c r="I1162" s="1130"/>
      <c r="J1162" s="1132"/>
      <c r="K1162" s="1132"/>
      <c r="L1162" s="1130"/>
      <c r="N1162" s="1133">
        <f t="shared" si="38"/>
        <v>0</v>
      </c>
      <c r="O1162" s="1134">
        <f t="shared" si="39"/>
        <v>0</v>
      </c>
      <c r="P1162" s="1134">
        <f>O1162/'1.5 Universal Data'!$F$35</f>
        <v>0</v>
      </c>
      <c r="R1162" s="163"/>
      <c r="S1162" s="163"/>
      <c r="T1162" s="163"/>
      <c r="U1162" s="163"/>
      <c r="V1162" s="163"/>
      <c r="W1162" s="163"/>
      <c r="X1162" s="163"/>
      <c r="Y1162" s="163"/>
      <c r="Z1162" s="163"/>
      <c r="AA1162" s="163"/>
      <c r="AB1162" s="163"/>
      <c r="AC1162" s="163"/>
      <c r="AD1162" s="163"/>
      <c r="AE1162" s="163"/>
    </row>
    <row r="1163" spans="2:31">
      <c r="B1163" s="1129">
        <f t="shared" si="37"/>
        <v>-1</v>
      </c>
      <c r="D1163" s="1130"/>
      <c r="E1163" s="1130"/>
      <c r="F1163" s="1131"/>
      <c r="G1163" s="1130"/>
      <c r="H1163" s="1130"/>
      <c r="I1163" s="1130"/>
      <c r="J1163" s="1132"/>
      <c r="K1163" s="1132"/>
      <c r="L1163" s="1130"/>
      <c r="N1163" s="1133">
        <f t="shared" si="38"/>
        <v>0</v>
      </c>
      <c r="O1163" s="1134">
        <f t="shared" si="39"/>
        <v>0</v>
      </c>
      <c r="P1163" s="1134">
        <f>O1163/'1.5 Universal Data'!$F$35</f>
        <v>0</v>
      </c>
      <c r="R1163" s="163"/>
      <c r="S1163" s="163"/>
      <c r="T1163" s="163"/>
      <c r="U1163" s="163"/>
      <c r="V1163" s="163"/>
      <c r="W1163" s="163"/>
      <c r="X1163" s="163"/>
      <c r="Y1163" s="163"/>
      <c r="Z1163" s="163"/>
      <c r="AA1163" s="163"/>
      <c r="AB1163" s="163"/>
      <c r="AC1163" s="163"/>
      <c r="AD1163" s="163"/>
      <c r="AE1163" s="163"/>
    </row>
    <row r="1164" spans="2:31">
      <c r="B1164" s="1129">
        <f t="shared" si="37"/>
        <v>-1</v>
      </c>
      <c r="D1164" s="1130"/>
      <c r="E1164" s="1130"/>
      <c r="F1164" s="1131"/>
      <c r="G1164" s="1130"/>
      <c r="H1164" s="1130"/>
      <c r="I1164" s="1130"/>
      <c r="J1164" s="1132"/>
      <c r="K1164" s="1132"/>
      <c r="L1164" s="1130"/>
      <c r="N1164" s="1133">
        <f t="shared" si="38"/>
        <v>0</v>
      </c>
      <c r="O1164" s="1134">
        <f t="shared" si="39"/>
        <v>0</v>
      </c>
      <c r="P1164" s="1134">
        <f>O1164/'1.5 Universal Data'!$F$35</f>
        <v>0</v>
      </c>
      <c r="R1164" s="163"/>
      <c r="S1164" s="163"/>
      <c r="T1164" s="163"/>
      <c r="U1164" s="163"/>
      <c r="V1164" s="163"/>
      <c r="W1164" s="163"/>
      <c r="X1164" s="163"/>
      <c r="Y1164" s="163"/>
      <c r="Z1164" s="163"/>
      <c r="AA1164" s="163"/>
      <c r="AB1164" s="163"/>
      <c r="AC1164" s="163"/>
      <c r="AD1164" s="163"/>
      <c r="AE1164" s="163"/>
    </row>
    <row r="1165" spans="2:31">
      <c r="B1165" s="1129">
        <f t="shared" si="37"/>
        <v>-1</v>
      </c>
      <c r="D1165" s="1130"/>
      <c r="E1165" s="1130"/>
      <c r="F1165" s="1131"/>
      <c r="G1165" s="1130"/>
      <c r="H1165" s="1130"/>
      <c r="I1165" s="1130"/>
      <c r="J1165" s="1132"/>
      <c r="K1165" s="1132"/>
      <c r="L1165" s="1130"/>
      <c r="N1165" s="1133">
        <f t="shared" si="38"/>
        <v>0</v>
      </c>
      <c r="O1165" s="1134">
        <f t="shared" si="39"/>
        <v>0</v>
      </c>
      <c r="P1165" s="1134">
        <f>O1165/'1.5 Universal Data'!$F$35</f>
        <v>0</v>
      </c>
      <c r="R1165" s="163"/>
      <c r="S1165" s="163"/>
      <c r="T1165" s="163"/>
      <c r="U1165" s="163"/>
      <c r="V1165" s="163"/>
      <c r="W1165" s="163"/>
      <c r="X1165" s="163"/>
      <c r="Y1165" s="163"/>
      <c r="Z1165" s="163"/>
      <c r="AA1165" s="163"/>
      <c r="AB1165" s="163"/>
      <c r="AC1165" s="163"/>
      <c r="AD1165" s="163"/>
      <c r="AE1165" s="163"/>
    </row>
    <row r="1166" spans="2:31">
      <c r="B1166" s="1129">
        <f t="shared" si="37"/>
        <v>-1</v>
      </c>
      <c r="D1166" s="1130"/>
      <c r="E1166" s="1130"/>
      <c r="F1166" s="1131"/>
      <c r="G1166" s="1130"/>
      <c r="H1166" s="1130"/>
      <c r="I1166" s="1130"/>
      <c r="J1166" s="1132"/>
      <c r="K1166" s="1132"/>
      <c r="L1166" s="1130"/>
      <c r="N1166" s="1133">
        <f t="shared" si="38"/>
        <v>0</v>
      </c>
      <c r="O1166" s="1134">
        <f t="shared" si="39"/>
        <v>0</v>
      </c>
      <c r="P1166" s="1134">
        <f>O1166/'1.5 Universal Data'!$F$35</f>
        <v>0</v>
      </c>
      <c r="R1166" s="163"/>
      <c r="S1166" s="163"/>
      <c r="T1166" s="163"/>
      <c r="U1166" s="163"/>
      <c r="V1166" s="163"/>
      <c r="W1166" s="163"/>
      <c r="X1166" s="163"/>
      <c r="Y1166" s="163"/>
      <c r="Z1166" s="163"/>
      <c r="AA1166" s="163"/>
      <c r="AB1166" s="163"/>
      <c r="AC1166" s="163"/>
      <c r="AD1166" s="163"/>
      <c r="AE1166" s="163"/>
    </row>
    <row r="1167" spans="2:31">
      <c r="B1167" s="1129">
        <f t="shared" si="37"/>
        <v>-1</v>
      </c>
      <c r="D1167" s="1130"/>
      <c r="E1167" s="1130"/>
      <c r="F1167" s="1131"/>
      <c r="G1167" s="1130"/>
      <c r="H1167" s="1130"/>
      <c r="I1167" s="1130"/>
      <c r="J1167" s="1132"/>
      <c r="K1167" s="1132"/>
      <c r="L1167" s="1130"/>
      <c r="N1167" s="1133">
        <f t="shared" si="38"/>
        <v>0</v>
      </c>
      <c r="O1167" s="1134">
        <f t="shared" si="39"/>
        <v>0</v>
      </c>
      <c r="P1167" s="1134">
        <f>O1167/'1.5 Universal Data'!$F$35</f>
        <v>0</v>
      </c>
      <c r="R1167" s="163"/>
      <c r="S1167" s="163"/>
      <c r="T1167" s="163"/>
      <c r="U1167" s="163"/>
      <c r="V1167" s="163"/>
      <c r="W1167" s="163"/>
      <c r="X1167" s="163"/>
      <c r="Y1167" s="163"/>
      <c r="Z1167" s="163"/>
      <c r="AA1167" s="163"/>
      <c r="AB1167" s="163"/>
      <c r="AC1167" s="163"/>
      <c r="AD1167" s="163"/>
      <c r="AE1167" s="163"/>
    </row>
    <row r="1168" spans="2:31">
      <c r="B1168" s="1129">
        <f t="shared" si="37"/>
        <v>-1</v>
      </c>
      <c r="D1168" s="1130"/>
      <c r="E1168" s="1130"/>
      <c r="F1168" s="1131"/>
      <c r="G1168" s="1130"/>
      <c r="H1168" s="1130"/>
      <c r="I1168" s="1130"/>
      <c r="J1168" s="1132"/>
      <c r="K1168" s="1132"/>
      <c r="L1168" s="1130"/>
      <c r="N1168" s="1133">
        <f t="shared" si="38"/>
        <v>0</v>
      </c>
      <c r="O1168" s="1134">
        <f t="shared" si="39"/>
        <v>0</v>
      </c>
      <c r="P1168" s="1134">
        <f>O1168/'1.5 Universal Data'!$F$35</f>
        <v>0</v>
      </c>
      <c r="R1168" s="163"/>
      <c r="S1168" s="163"/>
      <c r="T1168" s="163"/>
      <c r="U1168" s="163"/>
      <c r="V1168" s="163"/>
      <c r="W1168" s="163"/>
      <c r="X1168" s="163"/>
      <c r="Y1168" s="163"/>
      <c r="Z1168" s="163"/>
      <c r="AA1168" s="163"/>
      <c r="AB1168" s="163"/>
      <c r="AC1168" s="163"/>
      <c r="AD1168" s="163"/>
      <c r="AE1168" s="163"/>
    </row>
    <row r="1169" spans="2:31">
      <c r="B1169" s="1129">
        <f t="shared" si="37"/>
        <v>-1</v>
      </c>
      <c r="D1169" s="1130"/>
      <c r="E1169" s="1130"/>
      <c r="F1169" s="1131"/>
      <c r="G1169" s="1130"/>
      <c r="H1169" s="1130"/>
      <c r="I1169" s="1130"/>
      <c r="J1169" s="1132"/>
      <c r="K1169" s="1132"/>
      <c r="L1169" s="1130"/>
      <c r="N1169" s="1133">
        <f t="shared" si="38"/>
        <v>0</v>
      </c>
      <c r="O1169" s="1134">
        <f t="shared" si="39"/>
        <v>0</v>
      </c>
      <c r="P1169" s="1134">
        <f>O1169/'1.5 Universal Data'!$F$35</f>
        <v>0</v>
      </c>
      <c r="R1169" s="163"/>
      <c r="S1169" s="163"/>
      <c r="T1169" s="163"/>
      <c r="U1169" s="163"/>
      <c r="V1169" s="163"/>
      <c r="W1169" s="163"/>
      <c r="X1169" s="163"/>
      <c r="Y1169" s="163"/>
      <c r="Z1169" s="163"/>
      <c r="AA1169" s="163"/>
      <c r="AB1169" s="163"/>
      <c r="AC1169" s="163"/>
      <c r="AD1169" s="163"/>
      <c r="AE1169" s="163"/>
    </row>
    <row r="1170" spans="2:31">
      <c r="B1170" s="1129">
        <f t="shared" si="37"/>
        <v>-1</v>
      </c>
      <c r="D1170" s="1130"/>
      <c r="E1170" s="1130"/>
      <c r="F1170" s="1131"/>
      <c r="G1170" s="1130"/>
      <c r="H1170" s="1130"/>
      <c r="I1170" s="1130"/>
      <c r="J1170" s="1132"/>
      <c r="K1170" s="1132"/>
      <c r="L1170" s="1130"/>
      <c r="N1170" s="1133">
        <f t="shared" si="38"/>
        <v>0</v>
      </c>
      <c r="O1170" s="1134">
        <f t="shared" si="39"/>
        <v>0</v>
      </c>
      <c r="P1170" s="1134">
        <f>O1170/'1.5 Universal Data'!$F$35</f>
        <v>0</v>
      </c>
      <c r="R1170" s="163"/>
      <c r="S1170" s="163"/>
      <c r="T1170" s="163"/>
      <c r="U1170" s="163"/>
      <c r="V1170" s="163"/>
      <c r="W1170" s="163"/>
      <c r="X1170" s="163"/>
      <c r="Y1170" s="163"/>
      <c r="Z1170" s="163"/>
      <c r="AA1170" s="163"/>
      <c r="AB1170" s="163"/>
      <c r="AC1170" s="163"/>
      <c r="AD1170" s="163"/>
      <c r="AE1170" s="163"/>
    </row>
    <row r="1171" spans="2:31">
      <c r="B1171" s="1129">
        <f t="shared" si="37"/>
        <v>-1</v>
      </c>
      <c r="D1171" s="1130"/>
      <c r="E1171" s="1130"/>
      <c r="F1171" s="1131"/>
      <c r="G1171" s="1130"/>
      <c r="H1171" s="1130"/>
      <c r="I1171" s="1130"/>
      <c r="J1171" s="1132"/>
      <c r="K1171" s="1132"/>
      <c r="L1171" s="1130"/>
      <c r="N1171" s="1133">
        <f t="shared" si="38"/>
        <v>0</v>
      </c>
      <c r="O1171" s="1134">
        <f t="shared" si="39"/>
        <v>0</v>
      </c>
      <c r="P1171" s="1134">
        <f>O1171/'1.5 Universal Data'!$F$35</f>
        <v>0</v>
      </c>
      <c r="R1171" s="163"/>
      <c r="S1171" s="163"/>
      <c r="T1171" s="163"/>
      <c r="U1171" s="163"/>
      <c r="V1171" s="163"/>
      <c r="W1171" s="163"/>
      <c r="X1171" s="163"/>
      <c r="Y1171" s="163"/>
      <c r="Z1171" s="163"/>
      <c r="AA1171" s="163"/>
      <c r="AB1171" s="163"/>
      <c r="AC1171" s="163"/>
      <c r="AD1171" s="163"/>
      <c r="AE1171" s="163"/>
    </row>
    <row r="1172" spans="2:31">
      <c r="B1172" s="1129">
        <f t="shared" si="37"/>
        <v>-1</v>
      </c>
      <c r="D1172" s="1130"/>
      <c r="E1172" s="1130"/>
      <c r="F1172" s="1131"/>
      <c r="G1172" s="1130"/>
      <c r="H1172" s="1130"/>
      <c r="I1172" s="1130"/>
      <c r="J1172" s="1132"/>
      <c r="K1172" s="1132"/>
      <c r="L1172" s="1130"/>
      <c r="N1172" s="1133">
        <f t="shared" si="38"/>
        <v>0</v>
      </c>
      <c r="O1172" s="1134">
        <f t="shared" si="39"/>
        <v>0</v>
      </c>
      <c r="P1172" s="1134">
        <f>O1172/'1.5 Universal Data'!$F$35</f>
        <v>0</v>
      </c>
      <c r="R1172" s="163"/>
      <c r="S1172" s="163"/>
      <c r="T1172" s="163"/>
      <c r="U1172" s="163"/>
      <c r="V1172" s="163"/>
      <c r="W1172" s="163"/>
      <c r="X1172" s="163"/>
      <c r="Y1172" s="163"/>
      <c r="Z1172" s="163"/>
      <c r="AA1172" s="163"/>
      <c r="AB1172" s="163"/>
      <c r="AC1172" s="163"/>
      <c r="AD1172" s="163"/>
      <c r="AE1172" s="163"/>
    </row>
    <row r="1173" spans="2:31">
      <c r="B1173" s="1129">
        <f t="shared" si="37"/>
        <v>-1</v>
      </c>
      <c r="D1173" s="1130"/>
      <c r="E1173" s="1130"/>
      <c r="F1173" s="1131"/>
      <c r="G1173" s="1130"/>
      <c r="H1173" s="1130"/>
      <c r="I1173" s="1130"/>
      <c r="J1173" s="1132"/>
      <c r="K1173" s="1132"/>
      <c r="L1173" s="1130"/>
      <c r="N1173" s="1133">
        <f t="shared" si="38"/>
        <v>0</v>
      </c>
      <c r="O1173" s="1134">
        <f t="shared" si="39"/>
        <v>0</v>
      </c>
      <c r="P1173" s="1134">
        <f>O1173/'1.5 Universal Data'!$F$35</f>
        <v>0</v>
      </c>
      <c r="R1173" s="163"/>
      <c r="S1173" s="163"/>
      <c r="T1173" s="163"/>
      <c r="U1173" s="163"/>
      <c r="V1173" s="163"/>
      <c r="W1173" s="163"/>
      <c r="X1173" s="163"/>
      <c r="Y1173" s="163"/>
      <c r="Z1173" s="163"/>
      <c r="AA1173" s="163"/>
      <c r="AB1173" s="163"/>
      <c r="AC1173" s="163"/>
      <c r="AD1173" s="163"/>
      <c r="AE1173" s="163"/>
    </row>
    <row r="1174" spans="2:31">
      <c r="B1174" s="1129">
        <f t="shared" si="37"/>
        <v>-1</v>
      </c>
      <c r="D1174" s="1130"/>
      <c r="E1174" s="1130"/>
      <c r="F1174" s="1131"/>
      <c r="G1174" s="1130"/>
      <c r="H1174" s="1130"/>
      <c r="I1174" s="1130"/>
      <c r="J1174" s="1132"/>
      <c r="K1174" s="1132"/>
      <c r="L1174" s="1130"/>
      <c r="N1174" s="1133">
        <f t="shared" si="38"/>
        <v>0</v>
      </c>
      <c r="O1174" s="1134">
        <f t="shared" si="39"/>
        <v>0</v>
      </c>
      <c r="P1174" s="1134">
        <f>O1174/'1.5 Universal Data'!$F$35</f>
        <v>0</v>
      </c>
      <c r="R1174" s="163"/>
      <c r="S1174" s="163"/>
      <c r="T1174" s="163"/>
      <c r="U1174" s="163"/>
      <c r="V1174" s="163"/>
      <c r="W1174" s="163"/>
      <c r="X1174" s="163"/>
      <c r="Y1174" s="163"/>
      <c r="Z1174" s="163"/>
      <c r="AA1174" s="163"/>
      <c r="AB1174" s="163"/>
      <c r="AC1174" s="163"/>
      <c r="AD1174" s="163"/>
      <c r="AE1174" s="163"/>
    </row>
    <row r="1175" spans="2:31">
      <c r="B1175" s="1129">
        <f t="shared" ref="B1175:B1238" si="40">IF(G1175="buy",1,-1)</f>
        <v>-1</v>
      </c>
      <c r="D1175" s="1130"/>
      <c r="E1175" s="1130"/>
      <c r="F1175" s="1131"/>
      <c r="G1175" s="1130"/>
      <c r="H1175" s="1130"/>
      <c r="I1175" s="1130"/>
      <c r="J1175" s="1132"/>
      <c r="K1175" s="1132"/>
      <c r="L1175" s="1130"/>
      <c r="N1175" s="1133">
        <f t="shared" ref="N1175:N1238" si="41">+H1175*((K1175-J1175)+1)*B1175</f>
        <v>0</v>
      </c>
      <c r="O1175" s="1134">
        <f t="shared" ref="O1175:O1238" si="42">N1175*L1175/100</f>
        <v>0</v>
      </c>
      <c r="P1175" s="1134">
        <f>O1175/'1.5 Universal Data'!$F$35</f>
        <v>0</v>
      </c>
      <c r="R1175" s="163"/>
      <c r="S1175" s="163"/>
      <c r="T1175" s="163"/>
      <c r="U1175" s="163"/>
      <c r="V1175" s="163"/>
      <c r="W1175" s="163"/>
      <c r="X1175" s="163"/>
      <c r="Y1175" s="163"/>
      <c r="Z1175" s="163"/>
      <c r="AA1175" s="163"/>
      <c r="AB1175" s="163"/>
      <c r="AC1175" s="163"/>
      <c r="AD1175" s="163"/>
      <c r="AE1175" s="163"/>
    </row>
    <row r="1176" spans="2:31">
      <c r="B1176" s="1129">
        <f t="shared" si="40"/>
        <v>-1</v>
      </c>
      <c r="D1176" s="1130"/>
      <c r="E1176" s="1130"/>
      <c r="F1176" s="1131"/>
      <c r="G1176" s="1130"/>
      <c r="H1176" s="1130"/>
      <c r="I1176" s="1130"/>
      <c r="J1176" s="1132"/>
      <c r="K1176" s="1132"/>
      <c r="L1176" s="1130"/>
      <c r="N1176" s="1133">
        <f t="shared" si="41"/>
        <v>0</v>
      </c>
      <c r="O1176" s="1134">
        <f t="shared" si="42"/>
        <v>0</v>
      </c>
      <c r="P1176" s="1134">
        <f>O1176/'1.5 Universal Data'!$F$35</f>
        <v>0</v>
      </c>
      <c r="R1176" s="163"/>
      <c r="S1176" s="163"/>
      <c r="T1176" s="163"/>
      <c r="U1176" s="163"/>
      <c r="V1176" s="163"/>
      <c r="W1176" s="163"/>
      <c r="X1176" s="163"/>
      <c r="Y1176" s="163"/>
      <c r="Z1176" s="163"/>
      <c r="AA1176" s="163"/>
      <c r="AB1176" s="163"/>
      <c r="AC1176" s="163"/>
      <c r="AD1176" s="163"/>
      <c r="AE1176" s="163"/>
    </row>
    <row r="1177" spans="2:31">
      <c r="B1177" s="1129">
        <f t="shared" si="40"/>
        <v>-1</v>
      </c>
      <c r="D1177" s="1130"/>
      <c r="E1177" s="1130"/>
      <c r="F1177" s="1131"/>
      <c r="G1177" s="1130"/>
      <c r="H1177" s="1130"/>
      <c r="I1177" s="1130"/>
      <c r="J1177" s="1132"/>
      <c r="K1177" s="1132"/>
      <c r="L1177" s="1130"/>
      <c r="N1177" s="1133">
        <f t="shared" si="41"/>
        <v>0</v>
      </c>
      <c r="O1177" s="1134">
        <f t="shared" si="42"/>
        <v>0</v>
      </c>
      <c r="P1177" s="1134">
        <f>O1177/'1.5 Universal Data'!$F$35</f>
        <v>0</v>
      </c>
      <c r="R1177" s="163"/>
      <c r="S1177" s="163"/>
      <c r="T1177" s="163"/>
      <c r="U1177" s="163"/>
      <c r="V1177" s="163"/>
      <c r="W1177" s="163"/>
      <c r="X1177" s="163"/>
      <c r="Y1177" s="163"/>
      <c r="Z1177" s="163"/>
      <c r="AA1177" s="163"/>
      <c r="AB1177" s="163"/>
      <c r="AC1177" s="163"/>
      <c r="AD1177" s="163"/>
      <c r="AE1177" s="163"/>
    </row>
    <row r="1178" spans="2:31">
      <c r="B1178" s="1129">
        <f t="shared" si="40"/>
        <v>-1</v>
      </c>
      <c r="D1178" s="1130"/>
      <c r="E1178" s="1130"/>
      <c r="F1178" s="1131"/>
      <c r="G1178" s="1130"/>
      <c r="H1178" s="1130"/>
      <c r="I1178" s="1130"/>
      <c r="J1178" s="1132"/>
      <c r="K1178" s="1132"/>
      <c r="L1178" s="1130"/>
      <c r="N1178" s="1133">
        <f t="shared" si="41"/>
        <v>0</v>
      </c>
      <c r="O1178" s="1134">
        <f t="shared" si="42"/>
        <v>0</v>
      </c>
      <c r="P1178" s="1134">
        <f>O1178/'1.5 Universal Data'!$F$35</f>
        <v>0</v>
      </c>
      <c r="R1178" s="163"/>
      <c r="S1178" s="163"/>
      <c r="T1178" s="163"/>
      <c r="U1178" s="163"/>
      <c r="V1178" s="163"/>
      <c r="W1178" s="163"/>
      <c r="X1178" s="163"/>
      <c r="Y1178" s="163"/>
      <c r="Z1178" s="163"/>
      <c r="AA1178" s="163"/>
      <c r="AB1178" s="163"/>
      <c r="AC1178" s="163"/>
      <c r="AD1178" s="163"/>
      <c r="AE1178" s="163"/>
    </row>
    <row r="1179" spans="2:31">
      <c r="B1179" s="1129">
        <f t="shared" si="40"/>
        <v>-1</v>
      </c>
      <c r="D1179" s="1130"/>
      <c r="E1179" s="1130"/>
      <c r="F1179" s="1131"/>
      <c r="G1179" s="1130"/>
      <c r="H1179" s="1130"/>
      <c r="I1179" s="1130"/>
      <c r="J1179" s="1132"/>
      <c r="K1179" s="1132"/>
      <c r="L1179" s="1130"/>
      <c r="N1179" s="1133">
        <f t="shared" si="41"/>
        <v>0</v>
      </c>
      <c r="O1179" s="1134">
        <f t="shared" si="42"/>
        <v>0</v>
      </c>
      <c r="P1179" s="1134">
        <f>O1179/'1.5 Universal Data'!$F$35</f>
        <v>0</v>
      </c>
      <c r="R1179" s="163"/>
      <c r="S1179" s="163"/>
      <c r="T1179" s="163"/>
      <c r="U1179" s="163"/>
      <c r="V1179" s="163"/>
      <c r="W1179" s="163"/>
      <c r="X1179" s="163"/>
      <c r="Y1179" s="163"/>
      <c r="Z1179" s="163"/>
      <c r="AA1179" s="163"/>
      <c r="AB1179" s="163"/>
      <c r="AC1179" s="163"/>
      <c r="AD1179" s="163"/>
      <c r="AE1179" s="163"/>
    </row>
    <row r="1180" spans="2:31">
      <c r="B1180" s="1129">
        <f t="shared" si="40"/>
        <v>-1</v>
      </c>
      <c r="D1180" s="1130"/>
      <c r="E1180" s="1130"/>
      <c r="F1180" s="1131"/>
      <c r="G1180" s="1130"/>
      <c r="H1180" s="1130"/>
      <c r="I1180" s="1130"/>
      <c r="J1180" s="1132"/>
      <c r="K1180" s="1132"/>
      <c r="L1180" s="1130"/>
      <c r="N1180" s="1133">
        <f t="shared" si="41"/>
        <v>0</v>
      </c>
      <c r="O1180" s="1134">
        <f t="shared" si="42"/>
        <v>0</v>
      </c>
      <c r="P1180" s="1134">
        <f>O1180/'1.5 Universal Data'!$F$35</f>
        <v>0</v>
      </c>
      <c r="R1180" s="163"/>
      <c r="S1180" s="163"/>
      <c r="T1180" s="163"/>
      <c r="U1180" s="163"/>
      <c r="V1180" s="163"/>
      <c r="W1180" s="163"/>
      <c r="X1180" s="163"/>
      <c r="Y1180" s="163"/>
      <c r="Z1180" s="163"/>
      <c r="AA1180" s="163"/>
      <c r="AB1180" s="163"/>
      <c r="AC1180" s="163"/>
      <c r="AD1180" s="163"/>
      <c r="AE1180" s="163"/>
    </row>
    <row r="1181" spans="2:31">
      <c r="B1181" s="1129">
        <f t="shared" si="40"/>
        <v>-1</v>
      </c>
      <c r="D1181" s="1130"/>
      <c r="E1181" s="1130"/>
      <c r="F1181" s="1131"/>
      <c r="G1181" s="1130"/>
      <c r="H1181" s="1130"/>
      <c r="I1181" s="1130"/>
      <c r="J1181" s="1132"/>
      <c r="K1181" s="1132"/>
      <c r="L1181" s="1130"/>
      <c r="N1181" s="1133">
        <f t="shared" si="41"/>
        <v>0</v>
      </c>
      <c r="O1181" s="1134">
        <f t="shared" si="42"/>
        <v>0</v>
      </c>
      <c r="P1181" s="1134">
        <f>O1181/'1.5 Universal Data'!$F$35</f>
        <v>0</v>
      </c>
      <c r="R1181" s="163"/>
      <c r="S1181" s="163"/>
      <c r="T1181" s="163"/>
      <c r="U1181" s="163"/>
      <c r="V1181" s="163"/>
      <c r="W1181" s="163"/>
      <c r="X1181" s="163"/>
      <c r="Y1181" s="163"/>
      <c r="Z1181" s="163"/>
      <c r="AA1181" s="163"/>
      <c r="AB1181" s="163"/>
      <c r="AC1181" s="163"/>
      <c r="AD1181" s="163"/>
      <c r="AE1181" s="163"/>
    </row>
    <row r="1182" spans="2:31">
      <c r="B1182" s="1129">
        <f t="shared" si="40"/>
        <v>-1</v>
      </c>
      <c r="D1182" s="1130"/>
      <c r="E1182" s="1130"/>
      <c r="F1182" s="1131"/>
      <c r="G1182" s="1130"/>
      <c r="H1182" s="1130"/>
      <c r="I1182" s="1130"/>
      <c r="J1182" s="1132"/>
      <c r="K1182" s="1132"/>
      <c r="L1182" s="1130"/>
      <c r="N1182" s="1133">
        <f t="shared" si="41"/>
        <v>0</v>
      </c>
      <c r="O1182" s="1134">
        <f t="shared" si="42"/>
        <v>0</v>
      </c>
      <c r="P1182" s="1134">
        <f>O1182/'1.5 Universal Data'!$F$35</f>
        <v>0</v>
      </c>
      <c r="R1182" s="163"/>
      <c r="S1182" s="163"/>
      <c r="T1182" s="163"/>
      <c r="U1182" s="163"/>
      <c r="V1182" s="163"/>
      <c r="W1182" s="163"/>
      <c r="X1182" s="163"/>
      <c r="Y1182" s="163"/>
      <c r="Z1182" s="163"/>
      <c r="AA1182" s="163"/>
      <c r="AB1182" s="163"/>
      <c r="AC1182" s="163"/>
      <c r="AD1182" s="163"/>
      <c r="AE1182" s="163"/>
    </row>
    <row r="1183" spans="2:31">
      <c r="B1183" s="1129">
        <f t="shared" si="40"/>
        <v>-1</v>
      </c>
      <c r="D1183" s="1130"/>
      <c r="E1183" s="1130"/>
      <c r="F1183" s="1131"/>
      <c r="G1183" s="1130"/>
      <c r="H1183" s="1130"/>
      <c r="I1183" s="1130"/>
      <c r="J1183" s="1132"/>
      <c r="K1183" s="1132"/>
      <c r="L1183" s="1130"/>
      <c r="N1183" s="1133">
        <f t="shared" si="41"/>
        <v>0</v>
      </c>
      <c r="O1183" s="1134">
        <f t="shared" si="42"/>
        <v>0</v>
      </c>
      <c r="P1183" s="1134">
        <f>O1183/'1.5 Universal Data'!$F$35</f>
        <v>0</v>
      </c>
      <c r="R1183" s="163"/>
      <c r="S1183" s="163"/>
      <c r="T1183" s="163"/>
      <c r="U1183" s="163"/>
      <c r="V1183" s="163"/>
      <c r="W1183" s="163"/>
      <c r="X1183" s="163"/>
      <c r="Y1183" s="163"/>
      <c r="Z1183" s="163"/>
      <c r="AA1183" s="163"/>
      <c r="AB1183" s="163"/>
      <c r="AC1183" s="163"/>
      <c r="AD1183" s="163"/>
      <c r="AE1183" s="163"/>
    </row>
    <row r="1184" spans="2:31">
      <c r="B1184" s="1129">
        <f t="shared" si="40"/>
        <v>-1</v>
      </c>
      <c r="D1184" s="1130"/>
      <c r="E1184" s="1130"/>
      <c r="F1184" s="1131"/>
      <c r="G1184" s="1130"/>
      <c r="H1184" s="1130"/>
      <c r="I1184" s="1130"/>
      <c r="J1184" s="1132"/>
      <c r="K1184" s="1132"/>
      <c r="L1184" s="1130"/>
      <c r="N1184" s="1133">
        <f t="shared" si="41"/>
        <v>0</v>
      </c>
      <c r="O1184" s="1134">
        <f t="shared" si="42"/>
        <v>0</v>
      </c>
      <c r="P1184" s="1134">
        <f>O1184/'1.5 Universal Data'!$F$35</f>
        <v>0</v>
      </c>
      <c r="R1184" s="163"/>
      <c r="S1184" s="163"/>
      <c r="T1184" s="163"/>
      <c r="U1184" s="163"/>
      <c r="V1184" s="163"/>
      <c r="W1184" s="163"/>
      <c r="X1184" s="163"/>
      <c r="Y1184" s="163"/>
      <c r="Z1184" s="163"/>
      <c r="AA1184" s="163"/>
      <c r="AB1184" s="163"/>
      <c r="AC1184" s="163"/>
      <c r="AD1184" s="163"/>
      <c r="AE1184" s="163"/>
    </row>
    <row r="1185" spans="2:31">
      <c r="B1185" s="1129">
        <f t="shared" si="40"/>
        <v>-1</v>
      </c>
      <c r="D1185" s="1130"/>
      <c r="E1185" s="1130"/>
      <c r="F1185" s="1131"/>
      <c r="G1185" s="1130"/>
      <c r="H1185" s="1130"/>
      <c r="I1185" s="1130"/>
      <c r="J1185" s="1132"/>
      <c r="K1185" s="1132"/>
      <c r="L1185" s="1130"/>
      <c r="N1185" s="1133">
        <f t="shared" si="41"/>
        <v>0</v>
      </c>
      <c r="O1185" s="1134">
        <f t="shared" si="42"/>
        <v>0</v>
      </c>
      <c r="P1185" s="1134">
        <f>O1185/'1.5 Universal Data'!$F$35</f>
        <v>0</v>
      </c>
      <c r="R1185" s="163"/>
      <c r="S1185" s="163"/>
      <c r="T1185" s="163"/>
      <c r="U1185" s="163"/>
      <c r="V1185" s="163"/>
      <c r="W1185" s="163"/>
      <c r="X1185" s="163"/>
      <c r="Y1185" s="163"/>
      <c r="Z1185" s="163"/>
      <c r="AA1185" s="163"/>
      <c r="AB1185" s="163"/>
      <c r="AC1185" s="163"/>
      <c r="AD1185" s="163"/>
      <c r="AE1185" s="163"/>
    </row>
    <row r="1186" spans="2:31">
      <c r="B1186" s="1129">
        <f t="shared" si="40"/>
        <v>-1</v>
      </c>
      <c r="D1186" s="1130"/>
      <c r="E1186" s="1130"/>
      <c r="F1186" s="1131"/>
      <c r="G1186" s="1130"/>
      <c r="H1186" s="1130"/>
      <c r="I1186" s="1130"/>
      <c r="J1186" s="1132"/>
      <c r="K1186" s="1132"/>
      <c r="L1186" s="1130"/>
      <c r="N1186" s="1133">
        <f t="shared" si="41"/>
        <v>0</v>
      </c>
      <c r="O1186" s="1134">
        <f t="shared" si="42"/>
        <v>0</v>
      </c>
      <c r="P1186" s="1134">
        <f>O1186/'1.5 Universal Data'!$F$35</f>
        <v>0</v>
      </c>
      <c r="R1186" s="163"/>
      <c r="S1186" s="163"/>
      <c r="T1186" s="163"/>
      <c r="U1186" s="163"/>
      <c r="V1186" s="163"/>
      <c r="W1186" s="163"/>
      <c r="X1186" s="163"/>
      <c r="Y1186" s="163"/>
      <c r="Z1186" s="163"/>
      <c r="AA1186" s="163"/>
      <c r="AB1186" s="163"/>
      <c r="AC1186" s="163"/>
      <c r="AD1186" s="163"/>
      <c r="AE1186" s="163"/>
    </row>
    <row r="1187" spans="2:31">
      <c r="B1187" s="1129">
        <f t="shared" si="40"/>
        <v>-1</v>
      </c>
      <c r="D1187" s="1130"/>
      <c r="E1187" s="1130"/>
      <c r="F1187" s="1131"/>
      <c r="G1187" s="1130"/>
      <c r="H1187" s="1130"/>
      <c r="I1187" s="1130"/>
      <c r="J1187" s="1132"/>
      <c r="K1187" s="1132"/>
      <c r="L1187" s="1130"/>
      <c r="N1187" s="1133">
        <f t="shared" si="41"/>
        <v>0</v>
      </c>
      <c r="O1187" s="1134">
        <f t="shared" si="42"/>
        <v>0</v>
      </c>
      <c r="P1187" s="1134">
        <f>O1187/'1.5 Universal Data'!$F$35</f>
        <v>0</v>
      </c>
      <c r="R1187" s="163"/>
      <c r="S1187" s="163"/>
      <c r="T1187" s="163"/>
      <c r="U1187" s="163"/>
      <c r="V1187" s="163"/>
      <c r="W1187" s="163"/>
      <c r="X1187" s="163"/>
      <c r="Y1187" s="163"/>
      <c r="Z1187" s="163"/>
      <c r="AA1187" s="163"/>
      <c r="AB1187" s="163"/>
      <c r="AC1187" s="163"/>
      <c r="AD1187" s="163"/>
      <c r="AE1187" s="163"/>
    </row>
    <row r="1188" spans="2:31">
      <c r="B1188" s="1129">
        <f t="shared" si="40"/>
        <v>-1</v>
      </c>
      <c r="D1188" s="1130"/>
      <c r="E1188" s="1130"/>
      <c r="F1188" s="1131"/>
      <c r="G1188" s="1130"/>
      <c r="H1188" s="1130"/>
      <c r="I1188" s="1130"/>
      <c r="J1188" s="1132"/>
      <c r="K1188" s="1132"/>
      <c r="L1188" s="1130"/>
      <c r="N1188" s="1133">
        <f t="shared" si="41"/>
        <v>0</v>
      </c>
      <c r="O1188" s="1134">
        <f t="shared" si="42"/>
        <v>0</v>
      </c>
      <c r="P1188" s="1134">
        <f>O1188/'1.5 Universal Data'!$F$35</f>
        <v>0</v>
      </c>
      <c r="R1188" s="163"/>
      <c r="S1188" s="163"/>
      <c r="T1188" s="163"/>
      <c r="U1188" s="163"/>
      <c r="V1188" s="163"/>
      <c r="W1188" s="163"/>
      <c r="X1188" s="163"/>
      <c r="Y1188" s="163"/>
      <c r="Z1188" s="163"/>
      <c r="AA1188" s="163"/>
      <c r="AB1188" s="163"/>
      <c r="AC1188" s="163"/>
      <c r="AD1188" s="163"/>
      <c r="AE1188" s="163"/>
    </row>
    <row r="1189" spans="2:31">
      <c r="B1189" s="1129">
        <f t="shared" si="40"/>
        <v>-1</v>
      </c>
      <c r="D1189" s="1130"/>
      <c r="E1189" s="1130"/>
      <c r="F1189" s="1131"/>
      <c r="G1189" s="1130"/>
      <c r="H1189" s="1130"/>
      <c r="I1189" s="1130"/>
      <c r="J1189" s="1132"/>
      <c r="K1189" s="1132"/>
      <c r="L1189" s="1130"/>
      <c r="N1189" s="1133">
        <f t="shared" si="41"/>
        <v>0</v>
      </c>
      <c r="O1189" s="1134">
        <f t="shared" si="42"/>
        <v>0</v>
      </c>
      <c r="P1189" s="1134">
        <f>O1189/'1.5 Universal Data'!$F$35</f>
        <v>0</v>
      </c>
      <c r="R1189" s="163"/>
      <c r="S1189" s="163"/>
      <c r="T1189" s="163"/>
      <c r="U1189" s="163"/>
      <c r="V1189" s="163"/>
      <c r="W1189" s="163"/>
      <c r="X1189" s="163"/>
      <c r="Y1189" s="163"/>
      <c r="Z1189" s="163"/>
      <c r="AA1189" s="163"/>
      <c r="AB1189" s="163"/>
      <c r="AC1189" s="163"/>
      <c r="AD1189" s="163"/>
      <c r="AE1189" s="163"/>
    </row>
    <row r="1190" spans="2:31">
      <c r="B1190" s="1129">
        <f t="shared" si="40"/>
        <v>-1</v>
      </c>
      <c r="D1190" s="1130"/>
      <c r="E1190" s="1130"/>
      <c r="F1190" s="1131"/>
      <c r="G1190" s="1130"/>
      <c r="H1190" s="1130"/>
      <c r="I1190" s="1130"/>
      <c r="J1190" s="1132"/>
      <c r="K1190" s="1132"/>
      <c r="L1190" s="1130"/>
      <c r="N1190" s="1133">
        <f t="shared" si="41"/>
        <v>0</v>
      </c>
      <c r="O1190" s="1134">
        <f t="shared" si="42"/>
        <v>0</v>
      </c>
      <c r="P1190" s="1134">
        <f>O1190/'1.5 Universal Data'!$F$35</f>
        <v>0</v>
      </c>
      <c r="R1190" s="163"/>
      <c r="S1190" s="163"/>
      <c r="T1190" s="163"/>
      <c r="U1190" s="163"/>
      <c r="V1190" s="163"/>
      <c r="W1190" s="163"/>
      <c r="X1190" s="163"/>
      <c r="Y1190" s="163"/>
      <c r="Z1190" s="163"/>
      <c r="AA1190" s="163"/>
      <c r="AB1190" s="163"/>
      <c r="AC1190" s="163"/>
      <c r="AD1190" s="163"/>
      <c r="AE1190" s="163"/>
    </row>
    <row r="1191" spans="2:31">
      <c r="B1191" s="1129">
        <f t="shared" si="40"/>
        <v>-1</v>
      </c>
      <c r="D1191" s="1130"/>
      <c r="E1191" s="1130"/>
      <c r="F1191" s="1131"/>
      <c r="G1191" s="1130"/>
      <c r="H1191" s="1130"/>
      <c r="I1191" s="1130"/>
      <c r="J1191" s="1132"/>
      <c r="K1191" s="1132"/>
      <c r="L1191" s="1130"/>
      <c r="N1191" s="1133">
        <f t="shared" si="41"/>
        <v>0</v>
      </c>
      <c r="O1191" s="1134">
        <f t="shared" si="42"/>
        <v>0</v>
      </c>
      <c r="P1191" s="1134">
        <f>O1191/'1.5 Universal Data'!$F$35</f>
        <v>0</v>
      </c>
      <c r="R1191" s="163"/>
      <c r="S1191" s="163"/>
      <c r="T1191" s="163"/>
      <c r="U1191" s="163"/>
      <c r="V1191" s="163"/>
      <c r="W1191" s="163"/>
      <c r="X1191" s="163"/>
      <c r="Y1191" s="163"/>
      <c r="Z1191" s="163"/>
      <c r="AA1191" s="163"/>
      <c r="AB1191" s="163"/>
      <c r="AC1191" s="163"/>
      <c r="AD1191" s="163"/>
      <c r="AE1191" s="163"/>
    </row>
    <row r="1192" spans="2:31">
      <c r="B1192" s="1129">
        <f t="shared" si="40"/>
        <v>-1</v>
      </c>
      <c r="D1192" s="1130"/>
      <c r="E1192" s="1130"/>
      <c r="F1192" s="1131"/>
      <c r="G1192" s="1130"/>
      <c r="H1192" s="1130"/>
      <c r="I1192" s="1130"/>
      <c r="J1192" s="1132"/>
      <c r="K1192" s="1132"/>
      <c r="L1192" s="1130"/>
      <c r="N1192" s="1133">
        <f t="shared" si="41"/>
        <v>0</v>
      </c>
      <c r="O1192" s="1134">
        <f t="shared" si="42"/>
        <v>0</v>
      </c>
      <c r="P1192" s="1134">
        <f>O1192/'1.5 Universal Data'!$F$35</f>
        <v>0</v>
      </c>
      <c r="R1192" s="163"/>
      <c r="S1192" s="163"/>
      <c r="T1192" s="163"/>
      <c r="U1192" s="163"/>
      <c r="V1192" s="163"/>
      <c r="W1192" s="163"/>
      <c r="X1192" s="163"/>
      <c r="Y1192" s="163"/>
      <c r="Z1192" s="163"/>
      <c r="AA1192" s="163"/>
      <c r="AB1192" s="163"/>
      <c r="AC1192" s="163"/>
      <c r="AD1192" s="163"/>
      <c r="AE1192" s="163"/>
    </row>
    <row r="1193" spans="2:31">
      <c r="B1193" s="1129">
        <f t="shared" si="40"/>
        <v>-1</v>
      </c>
      <c r="D1193" s="1130"/>
      <c r="E1193" s="1130"/>
      <c r="F1193" s="1131"/>
      <c r="G1193" s="1130"/>
      <c r="H1193" s="1130"/>
      <c r="I1193" s="1130"/>
      <c r="J1193" s="1132"/>
      <c r="K1193" s="1132"/>
      <c r="L1193" s="1130"/>
      <c r="N1193" s="1133">
        <f t="shared" si="41"/>
        <v>0</v>
      </c>
      <c r="O1193" s="1134">
        <f t="shared" si="42"/>
        <v>0</v>
      </c>
      <c r="P1193" s="1134">
        <f>O1193/'1.5 Universal Data'!$F$35</f>
        <v>0</v>
      </c>
      <c r="R1193" s="163"/>
      <c r="S1193" s="163"/>
      <c r="T1193" s="163"/>
      <c r="U1193" s="163"/>
      <c r="V1193" s="163"/>
      <c r="W1193" s="163"/>
      <c r="X1193" s="163"/>
      <c r="Y1193" s="163"/>
      <c r="Z1193" s="163"/>
      <c r="AA1193" s="163"/>
      <c r="AB1193" s="163"/>
      <c r="AC1193" s="163"/>
      <c r="AD1193" s="163"/>
      <c r="AE1193" s="163"/>
    </row>
    <row r="1194" spans="2:31">
      <c r="B1194" s="1129">
        <f t="shared" si="40"/>
        <v>-1</v>
      </c>
      <c r="D1194" s="1130"/>
      <c r="E1194" s="1130"/>
      <c r="F1194" s="1131"/>
      <c r="G1194" s="1130"/>
      <c r="H1194" s="1130"/>
      <c r="I1194" s="1130"/>
      <c r="J1194" s="1132"/>
      <c r="K1194" s="1132"/>
      <c r="L1194" s="1130"/>
      <c r="N1194" s="1133">
        <f t="shared" si="41"/>
        <v>0</v>
      </c>
      <c r="O1194" s="1134">
        <f t="shared" si="42"/>
        <v>0</v>
      </c>
      <c r="P1194" s="1134">
        <f>O1194/'1.5 Universal Data'!$F$35</f>
        <v>0</v>
      </c>
      <c r="R1194" s="163"/>
      <c r="S1194" s="163"/>
      <c r="T1194" s="163"/>
      <c r="U1194" s="163"/>
      <c r="V1194" s="163"/>
      <c r="W1194" s="163"/>
      <c r="X1194" s="163"/>
      <c r="Y1194" s="163"/>
      <c r="Z1194" s="163"/>
      <c r="AA1194" s="163"/>
      <c r="AB1194" s="163"/>
      <c r="AC1194" s="163"/>
      <c r="AD1194" s="163"/>
      <c r="AE1194" s="163"/>
    </row>
    <row r="1195" spans="2:31">
      <c r="B1195" s="1129">
        <f t="shared" si="40"/>
        <v>-1</v>
      </c>
      <c r="D1195" s="1130"/>
      <c r="E1195" s="1130"/>
      <c r="F1195" s="1131"/>
      <c r="G1195" s="1130"/>
      <c r="H1195" s="1130"/>
      <c r="I1195" s="1130"/>
      <c r="J1195" s="1132"/>
      <c r="K1195" s="1132"/>
      <c r="L1195" s="1130"/>
      <c r="N1195" s="1133">
        <f t="shared" si="41"/>
        <v>0</v>
      </c>
      <c r="O1195" s="1134">
        <f t="shared" si="42"/>
        <v>0</v>
      </c>
      <c r="P1195" s="1134">
        <f>O1195/'1.5 Universal Data'!$F$35</f>
        <v>0</v>
      </c>
      <c r="R1195" s="163"/>
      <c r="S1195" s="163"/>
      <c r="T1195" s="163"/>
      <c r="U1195" s="163"/>
      <c r="V1195" s="163"/>
      <c r="W1195" s="163"/>
      <c r="X1195" s="163"/>
      <c r="Y1195" s="163"/>
      <c r="Z1195" s="163"/>
      <c r="AA1195" s="163"/>
      <c r="AB1195" s="163"/>
      <c r="AC1195" s="163"/>
      <c r="AD1195" s="163"/>
      <c r="AE1195" s="163"/>
    </row>
    <row r="1196" spans="2:31">
      <c r="B1196" s="1129">
        <f t="shared" si="40"/>
        <v>-1</v>
      </c>
      <c r="D1196" s="1130"/>
      <c r="E1196" s="1130"/>
      <c r="F1196" s="1131"/>
      <c r="G1196" s="1130"/>
      <c r="H1196" s="1130"/>
      <c r="I1196" s="1130"/>
      <c r="J1196" s="1132"/>
      <c r="K1196" s="1132"/>
      <c r="L1196" s="1130"/>
      <c r="N1196" s="1133">
        <f t="shared" si="41"/>
        <v>0</v>
      </c>
      <c r="O1196" s="1134">
        <f t="shared" si="42"/>
        <v>0</v>
      </c>
      <c r="P1196" s="1134">
        <f>O1196/'1.5 Universal Data'!$F$35</f>
        <v>0</v>
      </c>
      <c r="R1196" s="163"/>
      <c r="S1196" s="163"/>
      <c r="T1196" s="163"/>
      <c r="U1196" s="163"/>
      <c r="V1196" s="163"/>
      <c r="W1196" s="163"/>
      <c r="X1196" s="163"/>
      <c r="Y1196" s="163"/>
      <c r="Z1196" s="163"/>
      <c r="AA1196" s="163"/>
      <c r="AB1196" s="163"/>
      <c r="AC1196" s="163"/>
      <c r="AD1196" s="163"/>
      <c r="AE1196" s="163"/>
    </row>
    <row r="1197" spans="2:31">
      <c r="B1197" s="1129">
        <f t="shared" si="40"/>
        <v>-1</v>
      </c>
      <c r="D1197" s="1130"/>
      <c r="E1197" s="1130"/>
      <c r="F1197" s="1131"/>
      <c r="G1197" s="1130"/>
      <c r="H1197" s="1130"/>
      <c r="I1197" s="1130"/>
      <c r="J1197" s="1132"/>
      <c r="K1197" s="1132"/>
      <c r="L1197" s="1130"/>
      <c r="N1197" s="1133">
        <f t="shared" si="41"/>
        <v>0</v>
      </c>
      <c r="O1197" s="1134">
        <f t="shared" si="42"/>
        <v>0</v>
      </c>
      <c r="P1197" s="1134">
        <f>O1197/'1.5 Universal Data'!$F$35</f>
        <v>0</v>
      </c>
      <c r="R1197" s="163"/>
      <c r="S1197" s="163"/>
      <c r="T1197" s="163"/>
      <c r="U1197" s="163"/>
      <c r="V1197" s="163"/>
      <c r="W1197" s="163"/>
      <c r="X1197" s="163"/>
      <c r="Y1197" s="163"/>
      <c r="Z1197" s="163"/>
      <c r="AA1197" s="163"/>
      <c r="AB1197" s="163"/>
      <c r="AC1197" s="163"/>
      <c r="AD1197" s="163"/>
      <c r="AE1197" s="163"/>
    </row>
    <row r="1198" spans="2:31">
      <c r="B1198" s="1129">
        <f t="shared" si="40"/>
        <v>-1</v>
      </c>
      <c r="D1198" s="1130"/>
      <c r="E1198" s="1130"/>
      <c r="F1198" s="1131"/>
      <c r="G1198" s="1130"/>
      <c r="H1198" s="1130"/>
      <c r="I1198" s="1130"/>
      <c r="J1198" s="1132"/>
      <c r="K1198" s="1132"/>
      <c r="L1198" s="1130"/>
      <c r="N1198" s="1133">
        <f t="shared" si="41"/>
        <v>0</v>
      </c>
      <c r="O1198" s="1134">
        <f t="shared" si="42"/>
        <v>0</v>
      </c>
      <c r="P1198" s="1134">
        <f>O1198/'1.5 Universal Data'!$F$35</f>
        <v>0</v>
      </c>
      <c r="R1198" s="163"/>
      <c r="S1198" s="163"/>
      <c r="T1198" s="163"/>
      <c r="U1198" s="163"/>
      <c r="V1198" s="163"/>
      <c r="W1198" s="163"/>
      <c r="X1198" s="163"/>
      <c r="Y1198" s="163"/>
      <c r="Z1198" s="163"/>
      <c r="AA1198" s="163"/>
      <c r="AB1198" s="163"/>
      <c r="AC1198" s="163"/>
      <c r="AD1198" s="163"/>
      <c r="AE1198" s="163"/>
    </row>
    <row r="1199" spans="2:31">
      <c r="B1199" s="1129">
        <f t="shared" si="40"/>
        <v>-1</v>
      </c>
      <c r="D1199" s="1130"/>
      <c r="E1199" s="1130"/>
      <c r="F1199" s="1131"/>
      <c r="G1199" s="1130"/>
      <c r="H1199" s="1130"/>
      <c r="I1199" s="1130"/>
      <c r="J1199" s="1132"/>
      <c r="K1199" s="1132"/>
      <c r="L1199" s="1130"/>
      <c r="N1199" s="1133">
        <f t="shared" si="41"/>
        <v>0</v>
      </c>
      <c r="O1199" s="1134">
        <f t="shared" si="42"/>
        <v>0</v>
      </c>
      <c r="P1199" s="1134">
        <f>O1199/'1.5 Universal Data'!$F$35</f>
        <v>0</v>
      </c>
      <c r="R1199" s="163"/>
      <c r="S1199" s="163"/>
      <c r="T1199" s="163"/>
      <c r="U1199" s="163"/>
      <c r="V1199" s="163"/>
      <c r="W1199" s="163"/>
      <c r="X1199" s="163"/>
      <c r="Y1199" s="163"/>
      <c r="Z1199" s="163"/>
      <c r="AA1199" s="163"/>
      <c r="AB1199" s="163"/>
      <c r="AC1199" s="163"/>
      <c r="AD1199" s="163"/>
      <c r="AE1199" s="163"/>
    </row>
    <row r="1200" spans="2:31">
      <c r="B1200" s="1129">
        <f t="shared" si="40"/>
        <v>-1</v>
      </c>
      <c r="D1200" s="1130"/>
      <c r="E1200" s="1130"/>
      <c r="F1200" s="1131"/>
      <c r="G1200" s="1130"/>
      <c r="H1200" s="1130"/>
      <c r="I1200" s="1130"/>
      <c r="J1200" s="1132"/>
      <c r="K1200" s="1132"/>
      <c r="L1200" s="1130"/>
      <c r="N1200" s="1133">
        <f t="shared" si="41"/>
        <v>0</v>
      </c>
      <c r="O1200" s="1134">
        <f t="shared" si="42"/>
        <v>0</v>
      </c>
      <c r="P1200" s="1134">
        <f>O1200/'1.5 Universal Data'!$F$35</f>
        <v>0</v>
      </c>
      <c r="R1200" s="163"/>
      <c r="S1200" s="163"/>
      <c r="T1200" s="163"/>
      <c r="U1200" s="163"/>
      <c r="V1200" s="163"/>
      <c r="W1200" s="163"/>
      <c r="X1200" s="163"/>
      <c r="Y1200" s="163"/>
      <c r="Z1200" s="163"/>
      <c r="AA1200" s="163"/>
      <c r="AB1200" s="163"/>
      <c r="AC1200" s="163"/>
      <c r="AD1200" s="163"/>
      <c r="AE1200" s="163"/>
    </row>
    <row r="1201" spans="2:31">
      <c r="B1201" s="1129">
        <f t="shared" si="40"/>
        <v>-1</v>
      </c>
      <c r="D1201" s="1130"/>
      <c r="E1201" s="1130"/>
      <c r="F1201" s="1131"/>
      <c r="G1201" s="1130"/>
      <c r="H1201" s="1130"/>
      <c r="I1201" s="1130"/>
      <c r="J1201" s="1132"/>
      <c r="K1201" s="1132"/>
      <c r="L1201" s="1130"/>
      <c r="N1201" s="1133">
        <f t="shared" si="41"/>
        <v>0</v>
      </c>
      <c r="O1201" s="1134">
        <f t="shared" si="42"/>
        <v>0</v>
      </c>
      <c r="P1201" s="1134">
        <f>O1201/'1.5 Universal Data'!$F$35</f>
        <v>0</v>
      </c>
      <c r="R1201" s="163"/>
      <c r="S1201" s="163"/>
      <c r="T1201" s="163"/>
      <c r="U1201" s="163"/>
      <c r="V1201" s="163"/>
      <c r="W1201" s="163"/>
      <c r="X1201" s="163"/>
      <c r="Y1201" s="163"/>
      <c r="Z1201" s="163"/>
      <c r="AA1201" s="163"/>
      <c r="AB1201" s="163"/>
      <c r="AC1201" s="163"/>
      <c r="AD1201" s="163"/>
      <c r="AE1201" s="163"/>
    </row>
    <row r="1202" spans="2:31">
      <c r="B1202" s="1129">
        <f t="shared" si="40"/>
        <v>-1</v>
      </c>
      <c r="D1202" s="1130"/>
      <c r="E1202" s="1130"/>
      <c r="F1202" s="1131"/>
      <c r="G1202" s="1130"/>
      <c r="H1202" s="1130"/>
      <c r="I1202" s="1130"/>
      <c r="J1202" s="1132"/>
      <c r="K1202" s="1132"/>
      <c r="L1202" s="1130"/>
      <c r="N1202" s="1133">
        <f t="shared" si="41"/>
        <v>0</v>
      </c>
      <c r="O1202" s="1134">
        <f t="shared" si="42"/>
        <v>0</v>
      </c>
      <c r="P1202" s="1134">
        <f>O1202/'1.5 Universal Data'!$F$35</f>
        <v>0</v>
      </c>
      <c r="R1202" s="163"/>
      <c r="S1202" s="163"/>
      <c r="T1202" s="163"/>
      <c r="U1202" s="163"/>
      <c r="V1202" s="163"/>
      <c r="W1202" s="163"/>
      <c r="X1202" s="163"/>
      <c r="Y1202" s="163"/>
      <c r="Z1202" s="163"/>
      <c r="AA1202" s="163"/>
      <c r="AB1202" s="163"/>
      <c r="AC1202" s="163"/>
      <c r="AD1202" s="163"/>
      <c r="AE1202" s="163"/>
    </row>
    <row r="1203" spans="2:31">
      <c r="B1203" s="1129">
        <f t="shared" si="40"/>
        <v>-1</v>
      </c>
      <c r="D1203" s="1130"/>
      <c r="E1203" s="1130"/>
      <c r="F1203" s="1131"/>
      <c r="G1203" s="1130"/>
      <c r="H1203" s="1130"/>
      <c r="I1203" s="1130"/>
      <c r="J1203" s="1132"/>
      <c r="K1203" s="1132"/>
      <c r="L1203" s="1130"/>
      <c r="N1203" s="1133">
        <f t="shared" si="41"/>
        <v>0</v>
      </c>
      <c r="O1203" s="1134">
        <f t="shared" si="42"/>
        <v>0</v>
      </c>
      <c r="P1203" s="1134">
        <f>O1203/'1.5 Universal Data'!$F$35</f>
        <v>0</v>
      </c>
      <c r="R1203" s="163"/>
      <c r="S1203" s="163"/>
      <c r="T1203" s="163"/>
      <c r="U1203" s="163"/>
      <c r="V1203" s="163"/>
      <c r="W1203" s="163"/>
      <c r="X1203" s="163"/>
      <c r="Y1203" s="163"/>
      <c r="Z1203" s="163"/>
      <c r="AA1203" s="163"/>
      <c r="AB1203" s="163"/>
      <c r="AC1203" s="163"/>
      <c r="AD1203" s="163"/>
      <c r="AE1203" s="163"/>
    </row>
    <row r="1204" spans="2:31">
      <c r="B1204" s="1129">
        <f t="shared" si="40"/>
        <v>-1</v>
      </c>
      <c r="D1204" s="1130"/>
      <c r="E1204" s="1130"/>
      <c r="F1204" s="1131"/>
      <c r="G1204" s="1130"/>
      <c r="H1204" s="1130"/>
      <c r="I1204" s="1130"/>
      <c r="J1204" s="1132"/>
      <c r="K1204" s="1132"/>
      <c r="L1204" s="1130"/>
      <c r="N1204" s="1133">
        <f t="shared" si="41"/>
        <v>0</v>
      </c>
      <c r="O1204" s="1134">
        <f t="shared" si="42"/>
        <v>0</v>
      </c>
      <c r="P1204" s="1134">
        <f>O1204/'1.5 Universal Data'!$F$35</f>
        <v>0</v>
      </c>
      <c r="R1204" s="163"/>
      <c r="S1204" s="163"/>
      <c r="T1204" s="163"/>
      <c r="U1204" s="163"/>
      <c r="V1204" s="163"/>
      <c r="W1204" s="163"/>
      <c r="X1204" s="163"/>
      <c r="Y1204" s="163"/>
      <c r="Z1204" s="163"/>
      <c r="AA1204" s="163"/>
      <c r="AB1204" s="163"/>
      <c r="AC1204" s="163"/>
      <c r="AD1204" s="163"/>
      <c r="AE1204" s="163"/>
    </row>
    <row r="1205" spans="2:31">
      <c r="B1205" s="1129">
        <f t="shared" si="40"/>
        <v>-1</v>
      </c>
      <c r="D1205" s="1130"/>
      <c r="E1205" s="1130"/>
      <c r="F1205" s="1131"/>
      <c r="G1205" s="1130"/>
      <c r="H1205" s="1130"/>
      <c r="I1205" s="1130"/>
      <c r="J1205" s="1132"/>
      <c r="K1205" s="1132"/>
      <c r="L1205" s="1130"/>
      <c r="N1205" s="1133">
        <f t="shared" si="41"/>
        <v>0</v>
      </c>
      <c r="O1205" s="1134">
        <f t="shared" si="42"/>
        <v>0</v>
      </c>
      <c r="P1205" s="1134">
        <f>O1205/'1.5 Universal Data'!$F$35</f>
        <v>0</v>
      </c>
      <c r="R1205" s="163"/>
      <c r="S1205" s="163"/>
      <c r="T1205" s="163"/>
      <c r="U1205" s="163"/>
      <c r="V1205" s="163"/>
      <c r="W1205" s="163"/>
      <c r="X1205" s="163"/>
      <c r="Y1205" s="163"/>
      <c r="Z1205" s="163"/>
      <c r="AA1205" s="163"/>
      <c r="AB1205" s="163"/>
      <c r="AC1205" s="163"/>
      <c r="AD1205" s="163"/>
      <c r="AE1205" s="163"/>
    </row>
    <row r="1206" spans="2:31">
      <c r="B1206" s="1129">
        <f t="shared" si="40"/>
        <v>-1</v>
      </c>
      <c r="D1206" s="1130"/>
      <c r="E1206" s="1130"/>
      <c r="F1206" s="1131"/>
      <c r="G1206" s="1130"/>
      <c r="H1206" s="1130"/>
      <c r="I1206" s="1130"/>
      <c r="J1206" s="1132"/>
      <c r="K1206" s="1132"/>
      <c r="L1206" s="1130"/>
      <c r="N1206" s="1133">
        <f t="shared" si="41"/>
        <v>0</v>
      </c>
      <c r="O1206" s="1134">
        <f t="shared" si="42"/>
        <v>0</v>
      </c>
      <c r="P1206" s="1134">
        <f>O1206/'1.5 Universal Data'!$F$35</f>
        <v>0</v>
      </c>
      <c r="R1206" s="163"/>
      <c r="S1206" s="163"/>
      <c r="T1206" s="163"/>
      <c r="U1206" s="163"/>
      <c r="V1206" s="163"/>
      <c r="W1206" s="163"/>
      <c r="X1206" s="163"/>
      <c r="Y1206" s="163"/>
      <c r="Z1206" s="163"/>
      <c r="AA1206" s="163"/>
      <c r="AB1206" s="163"/>
      <c r="AC1206" s="163"/>
      <c r="AD1206" s="163"/>
      <c r="AE1206" s="163"/>
    </row>
    <row r="1207" spans="2:31">
      <c r="B1207" s="1129">
        <f t="shared" si="40"/>
        <v>-1</v>
      </c>
      <c r="D1207" s="1130"/>
      <c r="E1207" s="1130"/>
      <c r="F1207" s="1131"/>
      <c r="G1207" s="1130"/>
      <c r="H1207" s="1130"/>
      <c r="I1207" s="1130"/>
      <c r="J1207" s="1132"/>
      <c r="K1207" s="1132"/>
      <c r="L1207" s="1130"/>
      <c r="N1207" s="1133">
        <f t="shared" si="41"/>
        <v>0</v>
      </c>
      <c r="O1207" s="1134">
        <f t="shared" si="42"/>
        <v>0</v>
      </c>
      <c r="P1207" s="1134">
        <f>O1207/'1.5 Universal Data'!$F$35</f>
        <v>0</v>
      </c>
      <c r="R1207" s="163"/>
      <c r="S1207" s="163"/>
      <c r="T1207" s="163"/>
      <c r="U1207" s="163"/>
      <c r="V1207" s="163"/>
      <c r="W1207" s="163"/>
      <c r="X1207" s="163"/>
      <c r="Y1207" s="163"/>
      <c r="Z1207" s="163"/>
      <c r="AA1207" s="163"/>
      <c r="AB1207" s="163"/>
      <c r="AC1207" s="163"/>
      <c r="AD1207" s="163"/>
      <c r="AE1207" s="163"/>
    </row>
    <row r="1208" spans="2:31">
      <c r="B1208" s="1129">
        <f t="shared" si="40"/>
        <v>-1</v>
      </c>
      <c r="D1208" s="1130"/>
      <c r="E1208" s="1130"/>
      <c r="F1208" s="1131"/>
      <c r="G1208" s="1130"/>
      <c r="H1208" s="1130"/>
      <c r="I1208" s="1130"/>
      <c r="J1208" s="1132"/>
      <c r="K1208" s="1132"/>
      <c r="L1208" s="1130"/>
      <c r="N1208" s="1133">
        <f t="shared" si="41"/>
        <v>0</v>
      </c>
      <c r="O1208" s="1134">
        <f t="shared" si="42"/>
        <v>0</v>
      </c>
      <c r="P1208" s="1134">
        <f>O1208/'1.5 Universal Data'!$F$35</f>
        <v>0</v>
      </c>
      <c r="R1208" s="163"/>
      <c r="S1208" s="163"/>
      <c r="T1208" s="163"/>
      <c r="U1208" s="163"/>
      <c r="V1208" s="163"/>
      <c r="W1208" s="163"/>
      <c r="X1208" s="163"/>
      <c r="Y1208" s="163"/>
      <c r="Z1208" s="163"/>
      <c r="AA1208" s="163"/>
      <c r="AB1208" s="163"/>
      <c r="AC1208" s="163"/>
      <c r="AD1208" s="163"/>
      <c r="AE1208" s="163"/>
    </row>
    <row r="1209" spans="2:31">
      <c r="B1209" s="1129">
        <f t="shared" si="40"/>
        <v>-1</v>
      </c>
      <c r="D1209" s="1130"/>
      <c r="E1209" s="1130"/>
      <c r="F1209" s="1131"/>
      <c r="G1209" s="1130"/>
      <c r="H1209" s="1130"/>
      <c r="I1209" s="1130"/>
      <c r="J1209" s="1132"/>
      <c r="K1209" s="1132"/>
      <c r="L1209" s="1130"/>
      <c r="N1209" s="1133">
        <f t="shared" si="41"/>
        <v>0</v>
      </c>
      <c r="O1209" s="1134">
        <f t="shared" si="42"/>
        <v>0</v>
      </c>
      <c r="P1209" s="1134">
        <f>O1209/'1.5 Universal Data'!$F$35</f>
        <v>0</v>
      </c>
      <c r="R1209" s="163"/>
      <c r="S1209" s="163"/>
      <c r="T1209" s="163"/>
      <c r="U1209" s="163"/>
      <c r="V1209" s="163"/>
      <c r="W1209" s="163"/>
      <c r="X1209" s="163"/>
      <c r="Y1209" s="163"/>
      <c r="Z1209" s="163"/>
      <c r="AA1209" s="163"/>
      <c r="AB1209" s="163"/>
      <c r="AC1209" s="163"/>
      <c r="AD1209" s="163"/>
      <c r="AE1209" s="163"/>
    </row>
    <row r="1210" spans="2:31">
      <c r="B1210" s="1129">
        <f t="shared" si="40"/>
        <v>-1</v>
      </c>
      <c r="D1210" s="1130"/>
      <c r="E1210" s="1130"/>
      <c r="F1210" s="1131"/>
      <c r="G1210" s="1130"/>
      <c r="H1210" s="1130"/>
      <c r="I1210" s="1130"/>
      <c r="J1210" s="1132"/>
      <c r="K1210" s="1132"/>
      <c r="L1210" s="1130"/>
      <c r="N1210" s="1133">
        <f t="shared" si="41"/>
        <v>0</v>
      </c>
      <c r="O1210" s="1134">
        <f t="shared" si="42"/>
        <v>0</v>
      </c>
      <c r="P1210" s="1134">
        <f>O1210/'1.5 Universal Data'!$F$35</f>
        <v>0</v>
      </c>
      <c r="R1210" s="163"/>
      <c r="S1210" s="163"/>
      <c r="T1210" s="163"/>
      <c r="U1210" s="163"/>
      <c r="V1210" s="163"/>
      <c r="W1210" s="163"/>
      <c r="X1210" s="163"/>
      <c r="Y1210" s="163"/>
      <c r="Z1210" s="163"/>
      <c r="AA1210" s="163"/>
      <c r="AB1210" s="163"/>
      <c r="AC1210" s="163"/>
      <c r="AD1210" s="163"/>
      <c r="AE1210" s="163"/>
    </row>
    <row r="1211" spans="2:31">
      <c r="B1211" s="1129">
        <f t="shared" si="40"/>
        <v>-1</v>
      </c>
      <c r="D1211" s="1130"/>
      <c r="E1211" s="1130"/>
      <c r="F1211" s="1131"/>
      <c r="G1211" s="1130"/>
      <c r="H1211" s="1130"/>
      <c r="I1211" s="1130"/>
      <c r="J1211" s="1132"/>
      <c r="K1211" s="1132"/>
      <c r="L1211" s="1130"/>
      <c r="N1211" s="1133">
        <f t="shared" si="41"/>
        <v>0</v>
      </c>
      <c r="O1211" s="1134">
        <f t="shared" si="42"/>
        <v>0</v>
      </c>
      <c r="P1211" s="1134">
        <f>O1211/'1.5 Universal Data'!$F$35</f>
        <v>0</v>
      </c>
      <c r="R1211" s="163"/>
      <c r="S1211" s="163"/>
      <c r="T1211" s="163"/>
      <c r="U1211" s="163"/>
      <c r="V1211" s="163"/>
      <c r="W1211" s="163"/>
      <c r="X1211" s="163"/>
      <c r="Y1211" s="163"/>
      <c r="Z1211" s="163"/>
      <c r="AA1211" s="163"/>
      <c r="AB1211" s="163"/>
      <c r="AC1211" s="163"/>
      <c r="AD1211" s="163"/>
      <c r="AE1211" s="163"/>
    </row>
    <row r="1212" spans="2:31">
      <c r="B1212" s="1129">
        <f t="shared" si="40"/>
        <v>-1</v>
      </c>
      <c r="D1212" s="1130"/>
      <c r="E1212" s="1130"/>
      <c r="F1212" s="1131"/>
      <c r="G1212" s="1130"/>
      <c r="H1212" s="1130"/>
      <c r="I1212" s="1130"/>
      <c r="J1212" s="1132"/>
      <c r="K1212" s="1132"/>
      <c r="L1212" s="1130"/>
      <c r="N1212" s="1133">
        <f t="shared" si="41"/>
        <v>0</v>
      </c>
      <c r="O1212" s="1134">
        <f t="shared" si="42"/>
        <v>0</v>
      </c>
      <c r="P1212" s="1134">
        <f>O1212/'1.5 Universal Data'!$F$35</f>
        <v>0</v>
      </c>
      <c r="R1212" s="163"/>
      <c r="S1212" s="163"/>
      <c r="T1212" s="163"/>
      <c r="U1212" s="163"/>
      <c r="V1212" s="163"/>
      <c r="W1212" s="163"/>
      <c r="X1212" s="163"/>
      <c r="Y1212" s="163"/>
      <c r="Z1212" s="163"/>
      <c r="AA1212" s="163"/>
      <c r="AB1212" s="163"/>
      <c r="AC1212" s="163"/>
      <c r="AD1212" s="163"/>
      <c r="AE1212" s="163"/>
    </row>
    <row r="1213" spans="2:31">
      <c r="B1213" s="1129">
        <f t="shared" si="40"/>
        <v>-1</v>
      </c>
      <c r="D1213" s="1130"/>
      <c r="E1213" s="1130"/>
      <c r="F1213" s="1131"/>
      <c r="G1213" s="1130"/>
      <c r="H1213" s="1130"/>
      <c r="I1213" s="1130"/>
      <c r="J1213" s="1132"/>
      <c r="K1213" s="1132"/>
      <c r="L1213" s="1130"/>
      <c r="N1213" s="1133">
        <f t="shared" si="41"/>
        <v>0</v>
      </c>
      <c r="O1213" s="1134">
        <f t="shared" si="42"/>
        <v>0</v>
      </c>
      <c r="P1213" s="1134">
        <f>O1213/'1.5 Universal Data'!$F$35</f>
        <v>0</v>
      </c>
      <c r="R1213" s="163"/>
      <c r="S1213" s="163"/>
      <c r="T1213" s="163"/>
      <c r="U1213" s="163"/>
      <c r="V1213" s="163"/>
      <c r="W1213" s="163"/>
      <c r="X1213" s="163"/>
      <c r="Y1213" s="163"/>
      <c r="Z1213" s="163"/>
      <c r="AA1213" s="163"/>
      <c r="AB1213" s="163"/>
      <c r="AC1213" s="163"/>
      <c r="AD1213" s="163"/>
      <c r="AE1213" s="163"/>
    </row>
    <row r="1214" spans="2:31">
      <c r="B1214" s="1129">
        <f t="shared" si="40"/>
        <v>-1</v>
      </c>
      <c r="D1214" s="1130"/>
      <c r="E1214" s="1130"/>
      <c r="F1214" s="1131"/>
      <c r="G1214" s="1130"/>
      <c r="H1214" s="1130"/>
      <c r="I1214" s="1130"/>
      <c r="J1214" s="1132"/>
      <c r="K1214" s="1132"/>
      <c r="L1214" s="1130"/>
      <c r="N1214" s="1133">
        <f t="shared" si="41"/>
        <v>0</v>
      </c>
      <c r="O1214" s="1134">
        <f t="shared" si="42"/>
        <v>0</v>
      </c>
      <c r="P1214" s="1134">
        <f>O1214/'1.5 Universal Data'!$F$35</f>
        <v>0</v>
      </c>
      <c r="R1214" s="163"/>
      <c r="S1214" s="163"/>
      <c r="T1214" s="163"/>
      <c r="U1214" s="163"/>
      <c r="V1214" s="163"/>
      <c r="W1214" s="163"/>
      <c r="X1214" s="163"/>
      <c r="Y1214" s="163"/>
      <c r="Z1214" s="163"/>
      <c r="AA1214" s="163"/>
      <c r="AB1214" s="163"/>
      <c r="AC1214" s="163"/>
      <c r="AD1214" s="163"/>
      <c r="AE1214" s="163"/>
    </row>
    <row r="1215" spans="2:31">
      <c r="B1215" s="1129">
        <f t="shared" si="40"/>
        <v>-1</v>
      </c>
      <c r="D1215" s="1130"/>
      <c r="E1215" s="1130"/>
      <c r="F1215" s="1131"/>
      <c r="G1215" s="1130"/>
      <c r="H1215" s="1130"/>
      <c r="I1215" s="1130"/>
      <c r="J1215" s="1132"/>
      <c r="K1215" s="1132"/>
      <c r="L1215" s="1130"/>
      <c r="N1215" s="1133">
        <f t="shared" si="41"/>
        <v>0</v>
      </c>
      <c r="O1215" s="1134">
        <f t="shared" si="42"/>
        <v>0</v>
      </c>
      <c r="P1215" s="1134">
        <f>O1215/'1.5 Universal Data'!$F$35</f>
        <v>0</v>
      </c>
      <c r="R1215" s="163"/>
      <c r="S1215" s="163"/>
      <c r="T1215" s="163"/>
      <c r="U1215" s="163"/>
      <c r="V1215" s="163"/>
      <c r="W1215" s="163"/>
      <c r="X1215" s="163"/>
      <c r="Y1215" s="163"/>
      <c r="Z1215" s="163"/>
      <c r="AA1215" s="163"/>
      <c r="AB1215" s="163"/>
      <c r="AC1215" s="163"/>
      <c r="AD1215" s="163"/>
      <c r="AE1215" s="163"/>
    </row>
    <row r="1216" spans="2:31">
      <c r="B1216" s="1129">
        <f t="shared" si="40"/>
        <v>-1</v>
      </c>
      <c r="D1216" s="1130"/>
      <c r="E1216" s="1130"/>
      <c r="F1216" s="1131"/>
      <c r="G1216" s="1130"/>
      <c r="H1216" s="1130"/>
      <c r="I1216" s="1130"/>
      <c r="J1216" s="1132"/>
      <c r="K1216" s="1132"/>
      <c r="L1216" s="1130"/>
      <c r="N1216" s="1133">
        <f t="shared" si="41"/>
        <v>0</v>
      </c>
      <c r="O1216" s="1134">
        <f t="shared" si="42"/>
        <v>0</v>
      </c>
      <c r="P1216" s="1134">
        <f>O1216/'1.5 Universal Data'!$F$35</f>
        <v>0</v>
      </c>
      <c r="R1216" s="163"/>
      <c r="S1216" s="163"/>
      <c r="T1216" s="163"/>
      <c r="U1216" s="163"/>
      <c r="V1216" s="163"/>
      <c r="W1216" s="163"/>
      <c r="X1216" s="163"/>
      <c r="Y1216" s="163"/>
      <c r="Z1216" s="163"/>
      <c r="AA1216" s="163"/>
      <c r="AB1216" s="163"/>
      <c r="AC1216" s="163"/>
      <c r="AD1216" s="163"/>
      <c r="AE1216" s="163"/>
    </row>
    <row r="1217" spans="2:31">
      <c r="B1217" s="1129">
        <f t="shared" si="40"/>
        <v>-1</v>
      </c>
      <c r="D1217" s="1130"/>
      <c r="E1217" s="1130"/>
      <c r="F1217" s="1131"/>
      <c r="G1217" s="1130"/>
      <c r="H1217" s="1130"/>
      <c r="I1217" s="1130"/>
      <c r="J1217" s="1132"/>
      <c r="K1217" s="1132"/>
      <c r="L1217" s="1130"/>
      <c r="N1217" s="1133">
        <f t="shared" si="41"/>
        <v>0</v>
      </c>
      <c r="O1217" s="1134">
        <f t="shared" si="42"/>
        <v>0</v>
      </c>
      <c r="P1217" s="1134">
        <f>O1217/'1.5 Universal Data'!$F$35</f>
        <v>0</v>
      </c>
      <c r="R1217" s="163"/>
      <c r="S1217" s="163"/>
      <c r="T1217" s="163"/>
      <c r="U1217" s="163"/>
      <c r="V1217" s="163"/>
      <c r="W1217" s="163"/>
      <c r="X1217" s="163"/>
      <c r="Y1217" s="163"/>
      <c r="Z1217" s="163"/>
      <c r="AA1217" s="163"/>
      <c r="AB1217" s="163"/>
      <c r="AC1217" s="163"/>
      <c r="AD1217" s="163"/>
      <c r="AE1217" s="163"/>
    </row>
    <row r="1218" spans="2:31">
      <c r="B1218" s="1129">
        <f t="shared" si="40"/>
        <v>-1</v>
      </c>
      <c r="D1218" s="1130"/>
      <c r="E1218" s="1130"/>
      <c r="F1218" s="1131"/>
      <c r="G1218" s="1130"/>
      <c r="H1218" s="1130"/>
      <c r="I1218" s="1130"/>
      <c r="J1218" s="1132"/>
      <c r="K1218" s="1132"/>
      <c r="L1218" s="1130"/>
      <c r="N1218" s="1133">
        <f t="shared" si="41"/>
        <v>0</v>
      </c>
      <c r="O1218" s="1134">
        <f t="shared" si="42"/>
        <v>0</v>
      </c>
      <c r="P1218" s="1134">
        <f>O1218/'1.5 Universal Data'!$F$35</f>
        <v>0</v>
      </c>
      <c r="R1218" s="163"/>
      <c r="S1218" s="163"/>
      <c r="T1218" s="163"/>
      <c r="U1218" s="163"/>
      <c r="V1218" s="163"/>
      <c r="W1218" s="163"/>
      <c r="X1218" s="163"/>
      <c r="Y1218" s="163"/>
      <c r="Z1218" s="163"/>
      <c r="AA1218" s="163"/>
      <c r="AB1218" s="163"/>
      <c r="AC1218" s="163"/>
      <c r="AD1218" s="163"/>
      <c r="AE1218" s="163"/>
    </row>
    <row r="1219" spans="2:31">
      <c r="B1219" s="1129">
        <f t="shared" si="40"/>
        <v>-1</v>
      </c>
      <c r="D1219" s="1130"/>
      <c r="E1219" s="1130"/>
      <c r="F1219" s="1131"/>
      <c r="G1219" s="1130"/>
      <c r="H1219" s="1130"/>
      <c r="I1219" s="1130"/>
      <c r="J1219" s="1132"/>
      <c r="K1219" s="1132"/>
      <c r="L1219" s="1130"/>
      <c r="N1219" s="1133">
        <f t="shared" si="41"/>
        <v>0</v>
      </c>
      <c r="O1219" s="1134">
        <f t="shared" si="42"/>
        <v>0</v>
      </c>
      <c r="P1219" s="1134">
        <f>O1219/'1.5 Universal Data'!$F$35</f>
        <v>0</v>
      </c>
      <c r="R1219" s="163"/>
      <c r="S1219" s="163"/>
      <c r="T1219" s="163"/>
      <c r="U1219" s="163"/>
      <c r="V1219" s="163"/>
      <c r="W1219" s="163"/>
      <c r="X1219" s="163"/>
      <c r="Y1219" s="163"/>
      <c r="Z1219" s="163"/>
      <c r="AA1219" s="163"/>
      <c r="AB1219" s="163"/>
      <c r="AC1219" s="163"/>
      <c r="AD1219" s="163"/>
      <c r="AE1219" s="163"/>
    </row>
    <row r="1220" spans="2:31">
      <c r="B1220" s="1129">
        <f t="shared" si="40"/>
        <v>-1</v>
      </c>
      <c r="D1220" s="1130"/>
      <c r="E1220" s="1130"/>
      <c r="F1220" s="1131"/>
      <c r="G1220" s="1130"/>
      <c r="H1220" s="1130"/>
      <c r="I1220" s="1130"/>
      <c r="J1220" s="1132"/>
      <c r="K1220" s="1132"/>
      <c r="L1220" s="1130"/>
      <c r="N1220" s="1133">
        <f t="shared" si="41"/>
        <v>0</v>
      </c>
      <c r="O1220" s="1134">
        <f t="shared" si="42"/>
        <v>0</v>
      </c>
      <c r="P1220" s="1134">
        <f>O1220/'1.5 Universal Data'!$F$35</f>
        <v>0</v>
      </c>
      <c r="R1220" s="163"/>
      <c r="S1220" s="163"/>
      <c r="T1220" s="163"/>
      <c r="U1220" s="163"/>
      <c r="V1220" s="163"/>
      <c r="W1220" s="163"/>
      <c r="X1220" s="163"/>
      <c r="Y1220" s="163"/>
      <c r="Z1220" s="163"/>
      <c r="AA1220" s="163"/>
      <c r="AB1220" s="163"/>
      <c r="AC1220" s="163"/>
      <c r="AD1220" s="163"/>
      <c r="AE1220" s="163"/>
    </row>
    <row r="1221" spans="2:31">
      <c r="B1221" s="1129">
        <f t="shared" si="40"/>
        <v>-1</v>
      </c>
      <c r="D1221" s="1130"/>
      <c r="E1221" s="1130"/>
      <c r="F1221" s="1131"/>
      <c r="G1221" s="1130"/>
      <c r="H1221" s="1130"/>
      <c r="I1221" s="1130"/>
      <c r="J1221" s="1132"/>
      <c r="K1221" s="1132"/>
      <c r="L1221" s="1130"/>
      <c r="N1221" s="1133">
        <f t="shared" si="41"/>
        <v>0</v>
      </c>
      <c r="O1221" s="1134">
        <f t="shared" si="42"/>
        <v>0</v>
      </c>
      <c r="P1221" s="1134">
        <f>O1221/'1.5 Universal Data'!$F$35</f>
        <v>0</v>
      </c>
      <c r="R1221" s="163"/>
      <c r="S1221" s="163"/>
      <c r="T1221" s="163"/>
      <c r="U1221" s="163"/>
      <c r="V1221" s="163"/>
      <c r="W1221" s="163"/>
      <c r="X1221" s="163"/>
      <c r="Y1221" s="163"/>
      <c r="Z1221" s="163"/>
      <c r="AA1221" s="163"/>
      <c r="AB1221" s="163"/>
      <c r="AC1221" s="163"/>
      <c r="AD1221" s="163"/>
      <c r="AE1221" s="163"/>
    </row>
    <row r="1222" spans="2:31">
      <c r="B1222" s="1129">
        <f t="shared" si="40"/>
        <v>-1</v>
      </c>
      <c r="D1222" s="1130"/>
      <c r="E1222" s="1130"/>
      <c r="F1222" s="1131"/>
      <c r="G1222" s="1130"/>
      <c r="H1222" s="1130"/>
      <c r="I1222" s="1130"/>
      <c r="J1222" s="1132"/>
      <c r="K1222" s="1132"/>
      <c r="L1222" s="1130"/>
      <c r="N1222" s="1133">
        <f t="shared" si="41"/>
        <v>0</v>
      </c>
      <c r="O1222" s="1134">
        <f t="shared" si="42"/>
        <v>0</v>
      </c>
      <c r="P1222" s="1134">
        <f>O1222/'1.5 Universal Data'!$F$35</f>
        <v>0</v>
      </c>
      <c r="R1222" s="163"/>
      <c r="S1222" s="163"/>
      <c r="T1222" s="163"/>
      <c r="U1222" s="163"/>
      <c r="V1222" s="163"/>
      <c r="W1222" s="163"/>
      <c r="X1222" s="163"/>
      <c r="Y1222" s="163"/>
      <c r="Z1222" s="163"/>
      <c r="AA1222" s="163"/>
      <c r="AB1222" s="163"/>
      <c r="AC1222" s="163"/>
      <c r="AD1222" s="163"/>
      <c r="AE1222" s="163"/>
    </row>
    <row r="1223" spans="2:31">
      <c r="B1223" s="1129">
        <f t="shared" si="40"/>
        <v>-1</v>
      </c>
      <c r="D1223" s="1130"/>
      <c r="E1223" s="1130"/>
      <c r="F1223" s="1131"/>
      <c r="G1223" s="1130"/>
      <c r="H1223" s="1130"/>
      <c r="I1223" s="1130"/>
      <c r="J1223" s="1132"/>
      <c r="K1223" s="1132"/>
      <c r="L1223" s="1130"/>
      <c r="N1223" s="1133">
        <f t="shared" si="41"/>
        <v>0</v>
      </c>
      <c r="O1223" s="1134">
        <f t="shared" si="42"/>
        <v>0</v>
      </c>
      <c r="P1223" s="1134">
        <f>O1223/'1.5 Universal Data'!$F$35</f>
        <v>0</v>
      </c>
      <c r="R1223" s="163"/>
      <c r="S1223" s="163"/>
      <c r="T1223" s="163"/>
      <c r="U1223" s="163"/>
      <c r="V1223" s="163"/>
      <c r="W1223" s="163"/>
      <c r="X1223" s="163"/>
      <c r="Y1223" s="163"/>
      <c r="Z1223" s="163"/>
      <c r="AA1223" s="163"/>
      <c r="AB1223" s="163"/>
      <c r="AC1223" s="163"/>
      <c r="AD1223" s="163"/>
      <c r="AE1223" s="163"/>
    </row>
    <row r="1224" spans="2:31">
      <c r="B1224" s="1129">
        <f t="shared" si="40"/>
        <v>-1</v>
      </c>
      <c r="D1224" s="1130"/>
      <c r="E1224" s="1130"/>
      <c r="F1224" s="1131"/>
      <c r="G1224" s="1130"/>
      <c r="H1224" s="1130"/>
      <c r="I1224" s="1130"/>
      <c r="J1224" s="1132"/>
      <c r="K1224" s="1132"/>
      <c r="L1224" s="1130"/>
      <c r="N1224" s="1133">
        <f t="shared" si="41"/>
        <v>0</v>
      </c>
      <c r="O1224" s="1134">
        <f t="shared" si="42"/>
        <v>0</v>
      </c>
      <c r="P1224" s="1134">
        <f>O1224/'1.5 Universal Data'!$F$35</f>
        <v>0</v>
      </c>
      <c r="R1224" s="163"/>
      <c r="S1224" s="163"/>
      <c r="T1224" s="163"/>
      <c r="U1224" s="163"/>
      <c r="V1224" s="163"/>
      <c r="W1224" s="163"/>
      <c r="X1224" s="163"/>
      <c r="Y1224" s="163"/>
      <c r="Z1224" s="163"/>
      <c r="AA1224" s="163"/>
      <c r="AB1224" s="163"/>
      <c r="AC1224" s="163"/>
      <c r="AD1224" s="163"/>
      <c r="AE1224" s="163"/>
    </row>
    <row r="1225" spans="2:31">
      <c r="B1225" s="1129">
        <f t="shared" si="40"/>
        <v>-1</v>
      </c>
      <c r="D1225" s="1130"/>
      <c r="E1225" s="1130"/>
      <c r="F1225" s="1131"/>
      <c r="G1225" s="1130"/>
      <c r="H1225" s="1130"/>
      <c r="I1225" s="1130"/>
      <c r="J1225" s="1132"/>
      <c r="K1225" s="1132"/>
      <c r="L1225" s="1130"/>
      <c r="N1225" s="1133">
        <f t="shared" si="41"/>
        <v>0</v>
      </c>
      <c r="O1225" s="1134">
        <f t="shared" si="42"/>
        <v>0</v>
      </c>
      <c r="P1225" s="1134">
        <f>O1225/'1.5 Universal Data'!$F$35</f>
        <v>0</v>
      </c>
      <c r="R1225" s="163"/>
      <c r="S1225" s="163"/>
      <c r="T1225" s="163"/>
      <c r="U1225" s="163"/>
      <c r="V1225" s="163"/>
      <c r="W1225" s="163"/>
      <c r="X1225" s="163"/>
      <c r="Y1225" s="163"/>
      <c r="Z1225" s="163"/>
      <c r="AA1225" s="163"/>
      <c r="AB1225" s="163"/>
      <c r="AC1225" s="163"/>
      <c r="AD1225" s="163"/>
      <c r="AE1225" s="163"/>
    </row>
    <row r="1226" spans="2:31">
      <c r="B1226" s="1129">
        <f t="shared" si="40"/>
        <v>-1</v>
      </c>
      <c r="D1226" s="1130"/>
      <c r="E1226" s="1130"/>
      <c r="F1226" s="1131"/>
      <c r="G1226" s="1130"/>
      <c r="H1226" s="1130"/>
      <c r="I1226" s="1130"/>
      <c r="J1226" s="1132"/>
      <c r="K1226" s="1132"/>
      <c r="L1226" s="1130"/>
      <c r="N1226" s="1133">
        <f t="shared" si="41"/>
        <v>0</v>
      </c>
      <c r="O1226" s="1134">
        <f t="shared" si="42"/>
        <v>0</v>
      </c>
      <c r="P1226" s="1134">
        <f>O1226/'1.5 Universal Data'!$F$35</f>
        <v>0</v>
      </c>
      <c r="R1226" s="163"/>
      <c r="S1226" s="163"/>
      <c r="T1226" s="163"/>
      <c r="U1226" s="163"/>
      <c r="V1226" s="163"/>
      <c r="W1226" s="163"/>
      <c r="X1226" s="163"/>
      <c r="Y1226" s="163"/>
      <c r="Z1226" s="163"/>
      <c r="AA1226" s="163"/>
      <c r="AB1226" s="163"/>
      <c r="AC1226" s="163"/>
      <c r="AD1226" s="163"/>
      <c r="AE1226" s="163"/>
    </row>
    <row r="1227" spans="2:31">
      <c r="B1227" s="1129">
        <f t="shared" si="40"/>
        <v>-1</v>
      </c>
      <c r="D1227" s="1130"/>
      <c r="E1227" s="1130"/>
      <c r="F1227" s="1131"/>
      <c r="G1227" s="1130"/>
      <c r="H1227" s="1130"/>
      <c r="I1227" s="1130"/>
      <c r="J1227" s="1132"/>
      <c r="K1227" s="1132"/>
      <c r="L1227" s="1130"/>
      <c r="N1227" s="1133">
        <f t="shared" si="41"/>
        <v>0</v>
      </c>
      <c r="O1227" s="1134">
        <f t="shared" si="42"/>
        <v>0</v>
      </c>
      <c r="P1227" s="1134">
        <f>O1227/'1.5 Universal Data'!$F$35</f>
        <v>0</v>
      </c>
      <c r="R1227" s="163"/>
      <c r="S1227" s="163"/>
      <c r="T1227" s="163"/>
      <c r="U1227" s="163"/>
      <c r="V1227" s="163"/>
      <c r="W1227" s="163"/>
      <c r="X1227" s="163"/>
      <c r="Y1227" s="163"/>
      <c r="Z1227" s="163"/>
      <c r="AA1227" s="163"/>
      <c r="AB1227" s="163"/>
      <c r="AC1227" s="163"/>
      <c r="AD1227" s="163"/>
      <c r="AE1227" s="163"/>
    </row>
    <row r="1228" spans="2:31">
      <c r="B1228" s="1129">
        <f t="shared" si="40"/>
        <v>-1</v>
      </c>
      <c r="D1228" s="1130"/>
      <c r="E1228" s="1130"/>
      <c r="F1228" s="1131"/>
      <c r="G1228" s="1130"/>
      <c r="H1228" s="1130"/>
      <c r="I1228" s="1130"/>
      <c r="J1228" s="1132"/>
      <c r="K1228" s="1132"/>
      <c r="L1228" s="1130"/>
      <c r="N1228" s="1133">
        <f t="shared" si="41"/>
        <v>0</v>
      </c>
      <c r="O1228" s="1134">
        <f t="shared" si="42"/>
        <v>0</v>
      </c>
      <c r="P1228" s="1134">
        <f>O1228/'1.5 Universal Data'!$F$35</f>
        <v>0</v>
      </c>
      <c r="R1228" s="163"/>
      <c r="S1228" s="163"/>
      <c r="T1228" s="163"/>
      <c r="U1228" s="163"/>
      <c r="V1228" s="163"/>
      <c r="W1228" s="163"/>
      <c r="X1228" s="163"/>
      <c r="Y1228" s="163"/>
      <c r="Z1228" s="163"/>
      <c r="AA1228" s="163"/>
      <c r="AB1228" s="163"/>
      <c r="AC1228" s="163"/>
      <c r="AD1228" s="163"/>
      <c r="AE1228" s="163"/>
    </row>
    <row r="1229" spans="2:31">
      <c r="B1229" s="1129">
        <f t="shared" si="40"/>
        <v>-1</v>
      </c>
      <c r="D1229" s="1130"/>
      <c r="E1229" s="1130"/>
      <c r="F1229" s="1131"/>
      <c r="G1229" s="1130"/>
      <c r="H1229" s="1130"/>
      <c r="I1229" s="1130"/>
      <c r="J1229" s="1132"/>
      <c r="K1229" s="1132"/>
      <c r="L1229" s="1130"/>
      <c r="N1229" s="1133">
        <f t="shared" si="41"/>
        <v>0</v>
      </c>
      <c r="O1229" s="1134">
        <f t="shared" si="42"/>
        <v>0</v>
      </c>
      <c r="P1229" s="1134">
        <f>O1229/'1.5 Universal Data'!$F$35</f>
        <v>0</v>
      </c>
      <c r="R1229" s="163"/>
      <c r="S1229" s="163"/>
      <c r="T1229" s="163"/>
      <c r="U1229" s="163"/>
      <c r="V1229" s="163"/>
      <c r="W1229" s="163"/>
      <c r="X1229" s="163"/>
      <c r="Y1229" s="163"/>
      <c r="Z1229" s="163"/>
      <c r="AA1229" s="163"/>
      <c r="AB1229" s="163"/>
      <c r="AC1229" s="163"/>
      <c r="AD1229" s="163"/>
      <c r="AE1229" s="163"/>
    </row>
    <row r="1230" spans="2:31">
      <c r="B1230" s="1129">
        <f t="shared" si="40"/>
        <v>-1</v>
      </c>
      <c r="D1230" s="1130"/>
      <c r="E1230" s="1130"/>
      <c r="F1230" s="1131"/>
      <c r="G1230" s="1130"/>
      <c r="H1230" s="1130"/>
      <c r="I1230" s="1130"/>
      <c r="J1230" s="1132"/>
      <c r="K1230" s="1132"/>
      <c r="L1230" s="1130"/>
      <c r="N1230" s="1133">
        <f t="shared" si="41"/>
        <v>0</v>
      </c>
      <c r="O1230" s="1134">
        <f t="shared" si="42"/>
        <v>0</v>
      </c>
      <c r="P1230" s="1134">
        <f>O1230/'1.5 Universal Data'!$F$35</f>
        <v>0</v>
      </c>
      <c r="R1230" s="163"/>
      <c r="S1230" s="163"/>
      <c r="T1230" s="163"/>
      <c r="U1230" s="163"/>
      <c r="V1230" s="163"/>
      <c r="W1230" s="163"/>
      <c r="X1230" s="163"/>
      <c r="Y1230" s="163"/>
      <c r="Z1230" s="163"/>
      <c r="AA1230" s="163"/>
      <c r="AB1230" s="163"/>
      <c r="AC1230" s="163"/>
      <c r="AD1230" s="163"/>
      <c r="AE1230" s="163"/>
    </row>
    <row r="1231" spans="2:31">
      <c r="B1231" s="1129">
        <f t="shared" si="40"/>
        <v>-1</v>
      </c>
      <c r="D1231" s="1130"/>
      <c r="E1231" s="1130"/>
      <c r="F1231" s="1131"/>
      <c r="G1231" s="1130"/>
      <c r="H1231" s="1130"/>
      <c r="I1231" s="1130"/>
      <c r="J1231" s="1132"/>
      <c r="K1231" s="1132"/>
      <c r="L1231" s="1130"/>
      <c r="N1231" s="1133">
        <f t="shared" si="41"/>
        <v>0</v>
      </c>
      <c r="O1231" s="1134">
        <f t="shared" si="42"/>
        <v>0</v>
      </c>
      <c r="P1231" s="1134">
        <f>O1231/'1.5 Universal Data'!$F$35</f>
        <v>0</v>
      </c>
      <c r="R1231" s="163"/>
      <c r="S1231" s="163"/>
      <c r="T1231" s="163"/>
      <c r="U1231" s="163"/>
      <c r="V1231" s="163"/>
      <c r="W1231" s="163"/>
      <c r="X1231" s="163"/>
      <c r="Y1231" s="163"/>
      <c r="Z1231" s="163"/>
      <c r="AA1231" s="163"/>
      <c r="AB1231" s="163"/>
      <c r="AC1231" s="163"/>
      <c r="AD1231" s="163"/>
      <c r="AE1231" s="163"/>
    </row>
    <row r="1232" spans="2:31">
      <c r="B1232" s="1129">
        <f t="shared" si="40"/>
        <v>-1</v>
      </c>
      <c r="D1232" s="1130"/>
      <c r="E1232" s="1130"/>
      <c r="F1232" s="1131"/>
      <c r="G1232" s="1130"/>
      <c r="H1232" s="1130"/>
      <c r="I1232" s="1130"/>
      <c r="J1232" s="1132"/>
      <c r="K1232" s="1132"/>
      <c r="L1232" s="1130"/>
      <c r="N1232" s="1133">
        <f t="shared" si="41"/>
        <v>0</v>
      </c>
      <c r="O1232" s="1134">
        <f t="shared" si="42"/>
        <v>0</v>
      </c>
      <c r="P1232" s="1134">
        <f>O1232/'1.5 Universal Data'!$F$35</f>
        <v>0</v>
      </c>
      <c r="R1232" s="163"/>
      <c r="S1232" s="163"/>
      <c r="T1232" s="163"/>
      <c r="U1232" s="163"/>
      <c r="V1232" s="163"/>
      <c r="W1232" s="163"/>
      <c r="X1232" s="163"/>
      <c r="Y1232" s="163"/>
      <c r="Z1232" s="163"/>
      <c r="AA1232" s="163"/>
      <c r="AB1232" s="163"/>
      <c r="AC1232" s="163"/>
      <c r="AD1232" s="163"/>
      <c r="AE1232" s="163"/>
    </row>
    <row r="1233" spans="2:31">
      <c r="B1233" s="1129">
        <f t="shared" si="40"/>
        <v>-1</v>
      </c>
      <c r="D1233" s="1130"/>
      <c r="E1233" s="1130"/>
      <c r="F1233" s="1131"/>
      <c r="G1233" s="1130"/>
      <c r="H1233" s="1130"/>
      <c r="I1233" s="1130"/>
      <c r="J1233" s="1132"/>
      <c r="K1233" s="1132"/>
      <c r="L1233" s="1130"/>
      <c r="N1233" s="1133">
        <f t="shared" si="41"/>
        <v>0</v>
      </c>
      <c r="O1233" s="1134">
        <f t="shared" si="42"/>
        <v>0</v>
      </c>
      <c r="P1233" s="1134">
        <f>O1233/'1.5 Universal Data'!$F$35</f>
        <v>0</v>
      </c>
      <c r="R1233" s="163"/>
      <c r="S1233" s="163"/>
      <c r="T1233" s="163"/>
      <c r="U1233" s="163"/>
      <c r="V1233" s="163"/>
      <c r="W1233" s="163"/>
      <c r="X1233" s="163"/>
      <c r="Y1233" s="163"/>
      <c r="Z1233" s="163"/>
      <c r="AA1233" s="163"/>
      <c r="AB1233" s="163"/>
      <c r="AC1233" s="163"/>
      <c r="AD1233" s="163"/>
      <c r="AE1233" s="163"/>
    </row>
    <row r="1234" spans="2:31">
      <c r="B1234" s="1129">
        <f t="shared" si="40"/>
        <v>-1</v>
      </c>
      <c r="D1234" s="1130"/>
      <c r="E1234" s="1130"/>
      <c r="F1234" s="1131"/>
      <c r="G1234" s="1130"/>
      <c r="H1234" s="1130"/>
      <c r="I1234" s="1130"/>
      <c r="J1234" s="1132"/>
      <c r="K1234" s="1132"/>
      <c r="L1234" s="1130"/>
      <c r="N1234" s="1133">
        <f t="shared" si="41"/>
        <v>0</v>
      </c>
      <c r="O1234" s="1134">
        <f t="shared" si="42"/>
        <v>0</v>
      </c>
      <c r="P1234" s="1134">
        <f>O1234/'1.5 Universal Data'!$F$35</f>
        <v>0</v>
      </c>
      <c r="R1234" s="163"/>
      <c r="S1234" s="163"/>
      <c r="T1234" s="163"/>
      <c r="U1234" s="163"/>
      <c r="V1234" s="163"/>
      <c r="W1234" s="163"/>
      <c r="X1234" s="163"/>
      <c r="Y1234" s="163"/>
      <c r="Z1234" s="163"/>
      <c r="AA1234" s="163"/>
      <c r="AB1234" s="163"/>
      <c r="AC1234" s="163"/>
      <c r="AD1234" s="163"/>
      <c r="AE1234" s="163"/>
    </row>
    <row r="1235" spans="2:31">
      <c r="B1235" s="1129">
        <f t="shared" si="40"/>
        <v>-1</v>
      </c>
      <c r="D1235" s="1130"/>
      <c r="E1235" s="1130"/>
      <c r="F1235" s="1131"/>
      <c r="G1235" s="1130"/>
      <c r="H1235" s="1130"/>
      <c r="I1235" s="1130"/>
      <c r="J1235" s="1132"/>
      <c r="K1235" s="1132"/>
      <c r="L1235" s="1130"/>
      <c r="N1235" s="1133">
        <f t="shared" si="41"/>
        <v>0</v>
      </c>
      <c r="O1235" s="1134">
        <f t="shared" si="42"/>
        <v>0</v>
      </c>
      <c r="P1235" s="1134">
        <f>O1235/'1.5 Universal Data'!$F$35</f>
        <v>0</v>
      </c>
      <c r="R1235" s="163"/>
      <c r="S1235" s="163"/>
      <c r="T1235" s="163"/>
      <c r="U1235" s="163"/>
      <c r="V1235" s="163"/>
      <c r="W1235" s="163"/>
      <c r="X1235" s="163"/>
      <c r="Y1235" s="163"/>
      <c r="Z1235" s="163"/>
      <c r="AA1235" s="163"/>
      <c r="AB1235" s="163"/>
      <c r="AC1235" s="163"/>
      <c r="AD1235" s="163"/>
      <c r="AE1235" s="163"/>
    </row>
    <row r="1236" spans="2:31">
      <c r="B1236" s="1129">
        <f t="shared" si="40"/>
        <v>-1</v>
      </c>
      <c r="D1236" s="1130"/>
      <c r="E1236" s="1130"/>
      <c r="F1236" s="1131"/>
      <c r="G1236" s="1130"/>
      <c r="H1236" s="1130"/>
      <c r="I1236" s="1130"/>
      <c r="J1236" s="1132"/>
      <c r="K1236" s="1132"/>
      <c r="L1236" s="1130"/>
      <c r="N1236" s="1133">
        <f t="shared" si="41"/>
        <v>0</v>
      </c>
      <c r="O1236" s="1134">
        <f t="shared" si="42"/>
        <v>0</v>
      </c>
      <c r="P1236" s="1134">
        <f>O1236/'1.5 Universal Data'!$F$35</f>
        <v>0</v>
      </c>
      <c r="R1236" s="163"/>
      <c r="S1236" s="163"/>
      <c r="T1236" s="163"/>
      <c r="U1236" s="163"/>
      <c r="V1236" s="163"/>
      <c r="W1236" s="163"/>
      <c r="X1236" s="163"/>
      <c r="Y1236" s="163"/>
      <c r="Z1236" s="163"/>
      <c r="AA1236" s="163"/>
      <c r="AB1236" s="163"/>
      <c r="AC1236" s="163"/>
      <c r="AD1236" s="163"/>
      <c r="AE1236" s="163"/>
    </row>
    <row r="1237" spans="2:31">
      <c r="B1237" s="1129">
        <f t="shared" si="40"/>
        <v>-1</v>
      </c>
      <c r="D1237" s="1130"/>
      <c r="E1237" s="1130"/>
      <c r="F1237" s="1131"/>
      <c r="G1237" s="1130"/>
      <c r="H1237" s="1130"/>
      <c r="I1237" s="1130"/>
      <c r="J1237" s="1132"/>
      <c r="K1237" s="1132"/>
      <c r="L1237" s="1130"/>
      <c r="N1237" s="1133">
        <f t="shared" si="41"/>
        <v>0</v>
      </c>
      <c r="O1237" s="1134">
        <f t="shared" si="42"/>
        <v>0</v>
      </c>
      <c r="P1237" s="1134">
        <f>O1237/'1.5 Universal Data'!$F$35</f>
        <v>0</v>
      </c>
      <c r="R1237" s="163"/>
      <c r="S1237" s="163"/>
      <c r="T1237" s="163"/>
      <c r="U1237" s="163"/>
      <c r="V1237" s="163"/>
      <c r="W1237" s="163"/>
      <c r="X1237" s="163"/>
      <c r="Y1237" s="163"/>
      <c r="Z1237" s="163"/>
      <c r="AA1237" s="163"/>
      <c r="AB1237" s="163"/>
      <c r="AC1237" s="163"/>
      <c r="AD1237" s="163"/>
      <c r="AE1237" s="163"/>
    </row>
    <row r="1238" spans="2:31">
      <c r="B1238" s="1129">
        <f t="shared" si="40"/>
        <v>-1</v>
      </c>
      <c r="D1238" s="1130"/>
      <c r="E1238" s="1130"/>
      <c r="F1238" s="1131"/>
      <c r="G1238" s="1130"/>
      <c r="H1238" s="1130"/>
      <c r="I1238" s="1130"/>
      <c r="J1238" s="1132"/>
      <c r="K1238" s="1132"/>
      <c r="L1238" s="1130"/>
      <c r="N1238" s="1133">
        <f t="shared" si="41"/>
        <v>0</v>
      </c>
      <c r="O1238" s="1134">
        <f t="shared" si="42"/>
        <v>0</v>
      </c>
      <c r="P1238" s="1134">
        <f>O1238/'1.5 Universal Data'!$F$35</f>
        <v>0</v>
      </c>
      <c r="R1238" s="163"/>
      <c r="S1238" s="163"/>
      <c r="T1238" s="163"/>
      <c r="U1238" s="163"/>
      <c r="V1238" s="163"/>
      <c r="W1238" s="163"/>
      <c r="X1238" s="163"/>
      <c r="Y1238" s="163"/>
      <c r="Z1238" s="163"/>
      <c r="AA1238" s="163"/>
      <c r="AB1238" s="163"/>
      <c r="AC1238" s="163"/>
      <c r="AD1238" s="163"/>
      <c r="AE1238" s="163"/>
    </row>
    <row r="1239" spans="2:31">
      <c r="B1239" s="1129">
        <f t="shared" ref="B1239:B1302" si="43">IF(G1239="buy",1,-1)</f>
        <v>-1</v>
      </c>
      <c r="D1239" s="1130"/>
      <c r="E1239" s="1130"/>
      <c r="F1239" s="1131"/>
      <c r="G1239" s="1130"/>
      <c r="H1239" s="1130"/>
      <c r="I1239" s="1130"/>
      <c r="J1239" s="1132"/>
      <c r="K1239" s="1132"/>
      <c r="L1239" s="1130"/>
      <c r="N1239" s="1133">
        <f t="shared" ref="N1239:N1302" si="44">+H1239*((K1239-J1239)+1)*B1239</f>
        <v>0</v>
      </c>
      <c r="O1239" s="1134">
        <f t="shared" ref="O1239:O1302" si="45">N1239*L1239/100</f>
        <v>0</v>
      </c>
      <c r="P1239" s="1134">
        <f>O1239/'1.5 Universal Data'!$F$35</f>
        <v>0</v>
      </c>
      <c r="R1239" s="163"/>
      <c r="S1239" s="163"/>
      <c r="T1239" s="163"/>
      <c r="U1239" s="163"/>
      <c r="V1239" s="163"/>
      <c r="W1239" s="163"/>
      <c r="X1239" s="163"/>
      <c r="Y1239" s="163"/>
      <c r="Z1239" s="163"/>
      <c r="AA1239" s="163"/>
      <c r="AB1239" s="163"/>
      <c r="AC1239" s="163"/>
      <c r="AD1239" s="163"/>
      <c r="AE1239" s="163"/>
    </row>
    <row r="1240" spans="2:31">
      <c r="B1240" s="1129">
        <f t="shared" si="43"/>
        <v>-1</v>
      </c>
      <c r="D1240" s="1130"/>
      <c r="E1240" s="1130"/>
      <c r="F1240" s="1131"/>
      <c r="G1240" s="1130"/>
      <c r="H1240" s="1130"/>
      <c r="I1240" s="1130"/>
      <c r="J1240" s="1132"/>
      <c r="K1240" s="1132"/>
      <c r="L1240" s="1130"/>
      <c r="N1240" s="1133">
        <f t="shared" si="44"/>
        <v>0</v>
      </c>
      <c r="O1240" s="1134">
        <f t="shared" si="45"/>
        <v>0</v>
      </c>
      <c r="P1240" s="1134">
        <f>O1240/'1.5 Universal Data'!$F$35</f>
        <v>0</v>
      </c>
      <c r="R1240" s="163"/>
      <c r="S1240" s="163"/>
      <c r="T1240" s="163"/>
      <c r="U1240" s="163"/>
      <c r="V1240" s="163"/>
      <c r="W1240" s="163"/>
      <c r="X1240" s="163"/>
      <c r="Y1240" s="163"/>
      <c r="Z1240" s="163"/>
      <c r="AA1240" s="163"/>
      <c r="AB1240" s="163"/>
      <c r="AC1240" s="163"/>
      <c r="AD1240" s="163"/>
      <c r="AE1240" s="163"/>
    </row>
    <row r="1241" spans="2:31">
      <c r="B1241" s="1129">
        <f t="shared" si="43"/>
        <v>-1</v>
      </c>
      <c r="D1241" s="1130"/>
      <c r="E1241" s="1130"/>
      <c r="F1241" s="1131"/>
      <c r="G1241" s="1130"/>
      <c r="H1241" s="1130"/>
      <c r="I1241" s="1130"/>
      <c r="J1241" s="1132"/>
      <c r="K1241" s="1132"/>
      <c r="L1241" s="1130"/>
      <c r="N1241" s="1133">
        <f t="shared" si="44"/>
        <v>0</v>
      </c>
      <c r="O1241" s="1134">
        <f t="shared" si="45"/>
        <v>0</v>
      </c>
      <c r="P1241" s="1134">
        <f>O1241/'1.5 Universal Data'!$F$35</f>
        <v>0</v>
      </c>
      <c r="R1241" s="163"/>
      <c r="S1241" s="163"/>
      <c r="T1241" s="163"/>
      <c r="U1241" s="163"/>
      <c r="V1241" s="163"/>
      <c r="W1241" s="163"/>
      <c r="X1241" s="163"/>
      <c r="Y1241" s="163"/>
      <c r="Z1241" s="163"/>
      <c r="AA1241" s="163"/>
      <c r="AB1241" s="163"/>
      <c r="AC1241" s="163"/>
      <c r="AD1241" s="163"/>
      <c r="AE1241" s="163"/>
    </row>
    <row r="1242" spans="2:31">
      <c r="B1242" s="1129">
        <f t="shared" si="43"/>
        <v>-1</v>
      </c>
      <c r="D1242" s="1130"/>
      <c r="E1242" s="1130"/>
      <c r="F1242" s="1131"/>
      <c r="G1242" s="1130"/>
      <c r="H1242" s="1130"/>
      <c r="I1242" s="1130"/>
      <c r="J1242" s="1132"/>
      <c r="K1242" s="1132"/>
      <c r="L1242" s="1130"/>
      <c r="N1242" s="1133">
        <f t="shared" si="44"/>
        <v>0</v>
      </c>
      <c r="O1242" s="1134">
        <f t="shared" si="45"/>
        <v>0</v>
      </c>
      <c r="P1242" s="1134">
        <f>O1242/'1.5 Universal Data'!$F$35</f>
        <v>0</v>
      </c>
      <c r="R1242" s="163"/>
      <c r="S1242" s="163"/>
      <c r="T1242" s="163"/>
      <c r="U1242" s="163"/>
      <c r="V1242" s="163"/>
      <c r="W1242" s="163"/>
      <c r="X1242" s="163"/>
      <c r="Y1242" s="163"/>
      <c r="Z1242" s="163"/>
      <c r="AA1242" s="163"/>
      <c r="AB1242" s="163"/>
      <c r="AC1242" s="163"/>
      <c r="AD1242" s="163"/>
      <c r="AE1242" s="163"/>
    </row>
    <row r="1243" spans="2:31">
      <c r="B1243" s="1129">
        <f t="shared" si="43"/>
        <v>-1</v>
      </c>
      <c r="D1243" s="1130"/>
      <c r="E1243" s="1130"/>
      <c r="F1243" s="1131"/>
      <c r="G1243" s="1130"/>
      <c r="H1243" s="1130"/>
      <c r="I1243" s="1130"/>
      <c r="J1243" s="1132"/>
      <c r="K1243" s="1132"/>
      <c r="L1243" s="1130"/>
      <c r="N1243" s="1133">
        <f t="shared" si="44"/>
        <v>0</v>
      </c>
      <c r="O1243" s="1134">
        <f t="shared" si="45"/>
        <v>0</v>
      </c>
      <c r="P1243" s="1134">
        <f>O1243/'1.5 Universal Data'!$F$35</f>
        <v>0</v>
      </c>
      <c r="R1243" s="163"/>
      <c r="S1243" s="163"/>
      <c r="T1243" s="163"/>
      <c r="U1243" s="163"/>
      <c r="V1243" s="163"/>
      <c r="W1243" s="163"/>
      <c r="X1243" s="163"/>
      <c r="Y1243" s="163"/>
      <c r="Z1243" s="163"/>
      <c r="AA1243" s="163"/>
      <c r="AB1243" s="163"/>
      <c r="AC1243" s="163"/>
      <c r="AD1243" s="163"/>
      <c r="AE1243" s="163"/>
    </row>
    <row r="1244" spans="2:31">
      <c r="B1244" s="1129">
        <f t="shared" si="43"/>
        <v>-1</v>
      </c>
      <c r="D1244" s="1130"/>
      <c r="E1244" s="1130"/>
      <c r="F1244" s="1131"/>
      <c r="G1244" s="1130"/>
      <c r="H1244" s="1130"/>
      <c r="I1244" s="1130"/>
      <c r="J1244" s="1132"/>
      <c r="K1244" s="1132"/>
      <c r="L1244" s="1130"/>
      <c r="N1244" s="1133">
        <f t="shared" si="44"/>
        <v>0</v>
      </c>
      <c r="O1244" s="1134">
        <f t="shared" si="45"/>
        <v>0</v>
      </c>
      <c r="P1244" s="1134">
        <f>O1244/'1.5 Universal Data'!$F$35</f>
        <v>0</v>
      </c>
      <c r="R1244" s="163"/>
      <c r="S1244" s="163"/>
      <c r="T1244" s="163"/>
      <c r="U1244" s="163"/>
      <c r="V1244" s="163"/>
      <c r="W1244" s="163"/>
      <c r="X1244" s="163"/>
      <c r="Y1244" s="163"/>
      <c r="Z1244" s="163"/>
      <c r="AA1244" s="163"/>
      <c r="AB1244" s="163"/>
      <c r="AC1244" s="163"/>
      <c r="AD1244" s="163"/>
      <c r="AE1244" s="163"/>
    </row>
    <row r="1245" spans="2:31">
      <c r="B1245" s="1129">
        <f t="shared" si="43"/>
        <v>-1</v>
      </c>
      <c r="D1245" s="1130"/>
      <c r="E1245" s="1130"/>
      <c r="F1245" s="1131"/>
      <c r="G1245" s="1130"/>
      <c r="H1245" s="1130"/>
      <c r="I1245" s="1130"/>
      <c r="J1245" s="1132"/>
      <c r="K1245" s="1132"/>
      <c r="L1245" s="1130"/>
      <c r="N1245" s="1133">
        <f t="shared" si="44"/>
        <v>0</v>
      </c>
      <c r="O1245" s="1134">
        <f t="shared" si="45"/>
        <v>0</v>
      </c>
      <c r="P1245" s="1134">
        <f>O1245/'1.5 Universal Data'!$F$35</f>
        <v>0</v>
      </c>
      <c r="R1245" s="163"/>
      <c r="S1245" s="163"/>
      <c r="T1245" s="163"/>
      <c r="U1245" s="163"/>
      <c r="V1245" s="163"/>
      <c r="W1245" s="163"/>
      <c r="X1245" s="163"/>
      <c r="Y1245" s="163"/>
      <c r="Z1245" s="163"/>
      <c r="AA1245" s="163"/>
      <c r="AB1245" s="163"/>
      <c r="AC1245" s="163"/>
      <c r="AD1245" s="163"/>
      <c r="AE1245" s="163"/>
    </row>
    <row r="1246" spans="2:31">
      <c r="B1246" s="1129">
        <f t="shared" si="43"/>
        <v>-1</v>
      </c>
      <c r="D1246" s="1130"/>
      <c r="E1246" s="1130"/>
      <c r="F1246" s="1131"/>
      <c r="G1246" s="1130"/>
      <c r="H1246" s="1130"/>
      <c r="I1246" s="1130"/>
      <c r="J1246" s="1132"/>
      <c r="K1246" s="1132"/>
      <c r="L1246" s="1130"/>
      <c r="N1246" s="1133">
        <f t="shared" si="44"/>
        <v>0</v>
      </c>
      <c r="O1246" s="1134">
        <f t="shared" si="45"/>
        <v>0</v>
      </c>
      <c r="P1246" s="1134">
        <f>O1246/'1.5 Universal Data'!$F$35</f>
        <v>0</v>
      </c>
      <c r="R1246" s="163"/>
      <c r="S1246" s="163"/>
      <c r="T1246" s="163"/>
      <c r="U1246" s="163"/>
      <c r="V1246" s="163"/>
      <c r="W1246" s="163"/>
      <c r="X1246" s="163"/>
      <c r="Y1246" s="163"/>
      <c r="Z1246" s="163"/>
      <c r="AA1246" s="163"/>
      <c r="AB1246" s="163"/>
      <c r="AC1246" s="163"/>
      <c r="AD1246" s="163"/>
      <c r="AE1246" s="163"/>
    </row>
    <row r="1247" spans="2:31">
      <c r="B1247" s="1129">
        <f t="shared" si="43"/>
        <v>-1</v>
      </c>
      <c r="D1247" s="1130"/>
      <c r="E1247" s="1130"/>
      <c r="F1247" s="1131"/>
      <c r="G1247" s="1130"/>
      <c r="H1247" s="1130"/>
      <c r="I1247" s="1130"/>
      <c r="J1247" s="1132"/>
      <c r="K1247" s="1132"/>
      <c r="L1247" s="1130"/>
      <c r="N1247" s="1133">
        <f t="shared" si="44"/>
        <v>0</v>
      </c>
      <c r="O1247" s="1134">
        <f t="shared" si="45"/>
        <v>0</v>
      </c>
      <c r="P1247" s="1134">
        <f>O1247/'1.5 Universal Data'!$F$35</f>
        <v>0</v>
      </c>
      <c r="R1247" s="163"/>
      <c r="S1247" s="163"/>
      <c r="T1247" s="163"/>
      <c r="U1247" s="163"/>
      <c r="V1247" s="163"/>
      <c r="W1247" s="163"/>
      <c r="X1247" s="163"/>
      <c r="Y1247" s="163"/>
      <c r="Z1247" s="163"/>
      <c r="AA1247" s="163"/>
      <c r="AB1247" s="163"/>
      <c r="AC1247" s="163"/>
      <c r="AD1247" s="163"/>
      <c r="AE1247" s="163"/>
    </row>
    <row r="1248" spans="2:31">
      <c r="B1248" s="1129">
        <f t="shared" si="43"/>
        <v>-1</v>
      </c>
      <c r="D1248" s="1130"/>
      <c r="E1248" s="1130"/>
      <c r="F1248" s="1131"/>
      <c r="G1248" s="1130"/>
      <c r="H1248" s="1130"/>
      <c r="I1248" s="1130"/>
      <c r="J1248" s="1132"/>
      <c r="K1248" s="1132"/>
      <c r="L1248" s="1130"/>
      <c r="N1248" s="1133">
        <f t="shared" si="44"/>
        <v>0</v>
      </c>
      <c r="O1248" s="1134">
        <f t="shared" si="45"/>
        <v>0</v>
      </c>
      <c r="P1248" s="1134">
        <f>O1248/'1.5 Universal Data'!$F$35</f>
        <v>0</v>
      </c>
      <c r="R1248" s="163"/>
      <c r="S1248" s="163"/>
      <c r="T1248" s="163"/>
      <c r="U1248" s="163"/>
      <c r="V1248" s="163"/>
      <c r="W1248" s="163"/>
      <c r="X1248" s="163"/>
      <c r="Y1248" s="163"/>
      <c r="Z1248" s="163"/>
      <c r="AA1248" s="163"/>
      <c r="AB1248" s="163"/>
      <c r="AC1248" s="163"/>
      <c r="AD1248" s="163"/>
      <c r="AE1248" s="163"/>
    </row>
    <row r="1249" spans="2:31">
      <c r="B1249" s="1129">
        <f t="shared" si="43"/>
        <v>-1</v>
      </c>
      <c r="D1249" s="1130"/>
      <c r="E1249" s="1130"/>
      <c r="F1249" s="1131"/>
      <c r="G1249" s="1130"/>
      <c r="H1249" s="1130"/>
      <c r="I1249" s="1130"/>
      <c r="J1249" s="1132"/>
      <c r="K1249" s="1132"/>
      <c r="L1249" s="1130"/>
      <c r="N1249" s="1133">
        <f t="shared" si="44"/>
        <v>0</v>
      </c>
      <c r="O1249" s="1134">
        <f t="shared" si="45"/>
        <v>0</v>
      </c>
      <c r="P1249" s="1134">
        <f>O1249/'1.5 Universal Data'!$F$35</f>
        <v>0</v>
      </c>
      <c r="R1249" s="163"/>
      <c r="S1249" s="163"/>
      <c r="T1249" s="163"/>
      <c r="U1249" s="163"/>
      <c r="V1249" s="163"/>
      <c r="W1249" s="163"/>
      <c r="X1249" s="163"/>
      <c r="Y1249" s="163"/>
      <c r="Z1249" s="163"/>
      <c r="AA1249" s="163"/>
      <c r="AB1249" s="163"/>
      <c r="AC1249" s="163"/>
      <c r="AD1249" s="163"/>
      <c r="AE1249" s="163"/>
    </row>
    <row r="1250" spans="2:31">
      <c r="B1250" s="1129">
        <f t="shared" si="43"/>
        <v>-1</v>
      </c>
      <c r="D1250" s="1130"/>
      <c r="E1250" s="1130"/>
      <c r="F1250" s="1131"/>
      <c r="G1250" s="1130"/>
      <c r="H1250" s="1130"/>
      <c r="I1250" s="1130"/>
      <c r="J1250" s="1132"/>
      <c r="K1250" s="1132"/>
      <c r="L1250" s="1130"/>
      <c r="N1250" s="1133">
        <f t="shared" si="44"/>
        <v>0</v>
      </c>
      <c r="O1250" s="1134">
        <f t="shared" si="45"/>
        <v>0</v>
      </c>
      <c r="P1250" s="1134">
        <f>O1250/'1.5 Universal Data'!$F$35</f>
        <v>0</v>
      </c>
      <c r="R1250" s="163"/>
      <c r="S1250" s="163"/>
      <c r="T1250" s="163"/>
      <c r="U1250" s="163"/>
      <c r="V1250" s="163"/>
      <c r="W1250" s="163"/>
      <c r="X1250" s="163"/>
      <c r="Y1250" s="163"/>
      <c r="Z1250" s="163"/>
      <c r="AA1250" s="163"/>
      <c r="AB1250" s="163"/>
      <c r="AC1250" s="163"/>
      <c r="AD1250" s="163"/>
      <c r="AE1250" s="163"/>
    </row>
    <row r="1251" spans="2:31">
      <c r="B1251" s="1129">
        <f t="shared" si="43"/>
        <v>-1</v>
      </c>
      <c r="D1251" s="1130"/>
      <c r="E1251" s="1130"/>
      <c r="F1251" s="1131"/>
      <c r="G1251" s="1130"/>
      <c r="H1251" s="1130"/>
      <c r="I1251" s="1130"/>
      <c r="J1251" s="1132"/>
      <c r="K1251" s="1132"/>
      <c r="L1251" s="1130"/>
      <c r="N1251" s="1133">
        <f t="shared" si="44"/>
        <v>0</v>
      </c>
      <c r="O1251" s="1134">
        <f t="shared" si="45"/>
        <v>0</v>
      </c>
      <c r="P1251" s="1134">
        <f>O1251/'1.5 Universal Data'!$F$35</f>
        <v>0</v>
      </c>
      <c r="R1251" s="163"/>
      <c r="S1251" s="163"/>
      <c r="T1251" s="163"/>
      <c r="U1251" s="163"/>
      <c r="V1251" s="163"/>
      <c r="W1251" s="163"/>
      <c r="X1251" s="163"/>
      <c r="Y1251" s="163"/>
      <c r="Z1251" s="163"/>
      <c r="AA1251" s="163"/>
      <c r="AB1251" s="163"/>
      <c r="AC1251" s="163"/>
      <c r="AD1251" s="163"/>
      <c r="AE1251" s="163"/>
    </row>
    <row r="1252" spans="2:31">
      <c r="B1252" s="1129">
        <f t="shared" si="43"/>
        <v>-1</v>
      </c>
      <c r="D1252" s="1130"/>
      <c r="E1252" s="1130"/>
      <c r="F1252" s="1131"/>
      <c r="G1252" s="1130"/>
      <c r="H1252" s="1130"/>
      <c r="I1252" s="1130"/>
      <c r="J1252" s="1132"/>
      <c r="K1252" s="1132"/>
      <c r="L1252" s="1130"/>
      <c r="N1252" s="1133">
        <f t="shared" si="44"/>
        <v>0</v>
      </c>
      <c r="O1252" s="1134">
        <f t="shared" si="45"/>
        <v>0</v>
      </c>
      <c r="P1252" s="1134">
        <f>O1252/'1.5 Universal Data'!$F$35</f>
        <v>0</v>
      </c>
      <c r="R1252" s="163"/>
      <c r="S1252" s="163"/>
      <c r="T1252" s="163"/>
      <c r="U1252" s="163"/>
      <c r="V1252" s="163"/>
      <c r="W1252" s="163"/>
      <c r="X1252" s="163"/>
      <c r="Y1252" s="163"/>
      <c r="Z1252" s="163"/>
      <c r="AA1252" s="163"/>
      <c r="AB1252" s="163"/>
      <c r="AC1252" s="163"/>
      <c r="AD1252" s="163"/>
      <c r="AE1252" s="163"/>
    </row>
    <row r="1253" spans="2:31">
      <c r="B1253" s="1129">
        <f t="shared" si="43"/>
        <v>-1</v>
      </c>
      <c r="D1253" s="1130"/>
      <c r="E1253" s="1130"/>
      <c r="F1253" s="1131"/>
      <c r="G1253" s="1130"/>
      <c r="H1253" s="1130"/>
      <c r="I1253" s="1130"/>
      <c r="J1253" s="1132"/>
      <c r="K1253" s="1132"/>
      <c r="L1253" s="1130"/>
      <c r="N1253" s="1133">
        <f t="shared" si="44"/>
        <v>0</v>
      </c>
      <c r="O1253" s="1134">
        <f t="shared" si="45"/>
        <v>0</v>
      </c>
      <c r="P1253" s="1134">
        <f>O1253/'1.5 Universal Data'!$F$35</f>
        <v>0</v>
      </c>
      <c r="R1253" s="163"/>
      <c r="S1253" s="163"/>
      <c r="T1253" s="163"/>
      <c r="U1253" s="163"/>
      <c r="V1253" s="163"/>
      <c r="W1253" s="163"/>
      <c r="X1253" s="163"/>
      <c r="Y1253" s="163"/>
      <c r="Z1253" s="163"/>
      <c r="AA1253" s="163"/>
      <c r="AB1253" s="163"/>
      <c r="AC1253" s="163"/>
      <c r="AD1253" s="163"/>
      <c r="AE1253" s="163"/>
    </row>
    <row r="1254" spans="2:31">
      <c r="B1254" s="1129">
        <f t="shared" si="43"/>
        <v>-1</v>
      </c>
      <c r="D1254" s="1130"/>
      <c r="E1254" s="1130"/>
      <c r="F1254" s="1131"/>
      <c r="G1254" s="1130"/>
      <c r="H1254" s="1130"/>
      <c r="I1254" s="1130"/>
      <c r="J1254" s="1132"/>
      <c r="K1254" s="1132"/>
      <c r="L1254" s="1130"/>
      <c r="N1254" s="1133">
        <f t="shared" si="44"/>
        <v>0</v>
      </c>
      <c r="O1254" s="1134">
        <f t="shared" si="45"/>
        <v>0</v>
      </c>
      <c r="P1254" s="1134">
        <f>O1254/'1.5 Universal Data'!$F$35</f>
        <v>0</v>
      </c>
      <c r="R1254" s="163"/>
      <c r="S1254" s="163"/>
      <c r="T1254" s="163"/>
      <c r="U1254" s="163"/>
      <c r="V1254" s="163"/>
      <c r="W1254" s="163"/>
      <c r="X1254" s="163"/>
      <c r="Y1254" s="163"/>
      <c r="Z1254" s="163"/>
      <c r="AA1254" s="163"/>
      <c r="AB1254" s="163"/>
      <c r="AC1254" s="163"/>
      <c r="AD1254" s="163"/>
      <c r="AE1254" s="163"/>
    </row>
    <row r="1255" spans="2:31">
      <c r="B1255" s="1129">
        <f t="shared" si="43"/>
        <v>-1</v>
      </c>
      <c r="D1255" s="1130"/>
      <c r="E1255" s="1130"/>
      <c r="F1255" s="1131"/>
      <c r="G1255" s="1130"/>
      <c r="H1255" s="1130"/>
      <c r="I1255" s="1130"/>
      <c r="J1255" s="1132"/>
      <c r="K1255" s="1132"/>
      <c r="L1255" s="1130"/>
      <c r="N1255" s="1133">
        <f t="shared" si="44"/>
        <v>0</v>
      </c>
      <c r="O1255" s="1134">
        <f t="shared" si="45"/>
        <v>0</v>
      </c>
      <c r="P1255" s="1134">
        <f>O1255/'1.5 Universal Data'!$F$35</f>
        <v>0</v>
      </c>
      <c r="R1255" s="163"/>
      <c r="S1255" s="163"/>
      <c r="T1255" s="163"/>
      <c r="U1255" s="163"/>
      <c r="V1255" s="163"/>
      <c r="W1255" s="163"/>
      <c r="X1255" s="163"/>
      <c r="Y1255" s="163"/>
      <c r="Z1255" s="163"/>
      <c r="AA1255" s="163"/>
      <c r="AB1255" s="163"/>
      <c r="AC1255" s="163"/>
      <c r="AD1255" s="163"/>
      <c r="AE1255" s="163"/>
    </row>
    <row r="1256" spans="2:31">
      <c r="B1256" s="1129">
        <f t="shared" si="43"/>
        <v>-1</v>
      </c>
      <c r="D1256" s="1130"/>
      <c r="E1256" s="1130"/>
      <c r="F1256" s="1131"/>
      <c r="G1256" s="1130"/>
      <c r="H1256" s="1130"/>
      <c r="I1256" s="1130"/>
      <c r="J1256" s="1132"/>
      <c r="K1256" s="1132"/>
      <c r="L1256" s="1130"/>
      <c r="N1256" s="1133">
        <f t="shared" si="44"/>
        <v>0</v>
      </c>
      <c r="O1256" s="1134">
        <f t="shared" si="45"/>
        <v>0</v>
      </c>
      <c r="P1256" s="1134">
        <f>O1256/'1.5 Universal Data'!$F$35</f>
        <v>0</v>
      </c>
      <c r="R1256" s="163"/>
      <c r="S1256" s="163"/>
      <c r="T1256" s="163"/>
      <c r="U1256" s="163"/>
      <c r="V1256" s="163"/>
      <c r="W1256" s="163"/>
      <c r="X1256" s="163"/>
      <c r="Y1256" s="163"/>
      <c r="Z1256" s="163"/>
      <c r="AA1256" s="163"/>
      <c r="AB1256" s="163"/>
      <c r="AC1256" s="163"/>
      <c r="AD1256" s="163"/>
      <c r="AE1256" s="163"/>
    </row>
    <row r="1257" spans="2:31">
      <c r="B1257" s="1129">
        <f t="shared" si="43"/>
        <v>-1</v>
      </c>
      <c r="D1257" s="1130"/>
      <c r="E1257" s="1130"/>
      <c r="F1257" s="1131"/>
      <c r="G1257" s="1130"/>
      <c r="H1257" s="1130"/>
      <c r="I1257" s="1130"/>
      <c r="J1257" s="1132"/>
      <c r="K1257" s="1132"/>
      <c r="L1257" s="1130"/>
      <c r="N1257" s="1133">
        <f t="shared" si="44"/>
        <v>0</v>
      </c>
      <c r="O1257" s="1134">
        <f t="shared" si="45"/>
        <v>0</v>
      </c>
      <c r="P1257" s="1134">
        <f>O1257/'1.5 Universal Data'!$F$35</f>
        <v>0</v>
      </c>
      <c r="R1257" s="163"/>
      <c r="S1257" s="163"/>
      <c r="T1257" s="163"/>
      <c r="U1257" s="163"/>
      <c r="V1257" s="163"/>
      <c r="W1257" s="163"/>
      <c r="X1257" s="163"/>
      <c r="Y1257" s="163"/>
      <c r="Z1257" s="163"/>
      <c r="AA1257" s="163"/>
      <c r="AB1257" s="163"/>
      <c r="AC1257" s="163"/>
      <c r="AD1257" s="163"/>
      <c r="AE1257" s="163"/>
    </row>
    <row r="1258" spans="2:31">
      <c r="B1258" s="1129">
        <f t="shared" si="43"/>
        <v>-1</v>
      </c>
      <c r="D1258" s="1130"/>
      <c r="E1258" s="1130"/>
      <c r="F1258" s="1131"/>
      <c r="G1258" s="1130"/>
      <c r="H1258" s="1130"/>
      <c r="I1258" s="1130"/>
      <c r="J1258" s="1132"/>
      <c r="K1258" s="1132"/>
      <c r="L1258" s="1130"/>
      <c r="N1258" s="1133">
        <f t="shared" si="44"/>
        <v>0</v>
      </c>
      <c r="O1258" s="1134">
        <f t="shared" si="45"/>
        <v>0</v>
      </c>
      <c r="P1258" s="1134">
        <f>O1258/'1.5 Universal Data'!$F$35</f>
        <v>0</v>
      </c>
      <c r="R1258" s="163"/>
      <c r="S1258" s="163"/>
      <c r="T1258" s="163"/>
      <c r="U1258" s="163"/>
      <c r="V1258" s="163"/>
      <c r="W1258" s="163"/>
      <c r="X1258" s="163"/>
      <c r="Y1258" s="163"/>
      <c r="Z1258" s="163"/>
      <c r="AA1258" s="163"/>
      <c r="AB1258" s="163"/>
      <c r="AC1258" s="163"/>
      <c r="AD1258" s="163"/>
      <c r="AE1258" s="163"/>
    </row>
    <row r="1259" spans="2:31">
      <c r="B1259" s="1129">
        <f t="shared" si="43"/>
        <v>-1</v>
      </c>
      <c r="D1259" s="1130"/>
      <c r="E1259" s="1130"/>
      <c r="F1259" s="1131"/>
      <c r="G1259" s="1130"/>
      <c r="H1259" s="1130"/>
      <c r="I1259" s="1130"/>
      <c r="J1259" s="1132"/>
      <c r="K1259" s="1132"/>
      <c r="L1259" s="1130"/>
      <c r="N1259" s="1133">
        <f t="shared" si="44"/>
        <v>0</v>
      </c>
      <c r="O1259" s="1134">
        <f t="shared" si="45"/>
        <v>0</v>
      </c>
      <c r="P1259" s="1134">
        <f>O1259/'1.5 Universal Data'!$F$35</f>
        <v>0</v>
      </c>
      <c r="R1259" s="163"/>
      <c r="S1259" s="163"/>
      <c r="T1259" s="163"/>
      <c r="U1259" s="163"/>
      <c r="V1259" s="163"/>
      <c r="W1259" s="163"/>
      <c r="X1259" s="163"/>
      <c r="Y1259" s="163"/>
      <c r="Z1259" s="163"/>
      <c r="AA1259" s="163"/>
      <c r="AB1259" s="163"/>
      <c r="AC1259" s="163"/>
      <c r="AD1259" s="163"/>
      <c r="AE1259" s="163"/>
    </row>
    <row r="1260" spans="2:31">
      <c r="B1260" s="1129">
        <f t="shared" si="43"/>
        <v>-1</v>
      </c>
      <c r="D1260" s="1130"/>
      <c r="E1260" s="1130"/>
      <c r="F1260" s="1131"/>
      <c r="G1260" s="1130"/>
      <c r="H1260" s="1130"/>
      <c r="I1260" s="1130"/>
      <c r="J1260" s="1132"/>
      <c r="K1260" s="1132"/>
      <c r="L1260" s="1130"/>
      <c r="N1260" s="1133">
        <f t="shared" si="44"/>
        <v>0</v>
      </c>
      <c r="O1260" s="1134">
        <f t="shared" si="45"/>
        <v>0</v>
      </c>
      <c r="P1260" s="1134">
        <f>O1260/'1.5 Universal Data'!$F$35</f>
        <v>0</v>
      </c>
      <c r="R1260" s="163"/>
      <c r="S1260" s="163"/>
      <c r="T1260" s="163"/>
      <c r="U1260" s="163"/>
      <c r="V1260" s="163"/>
      <c r="W1260" s="163"/>
      <c r="X1260" s="163"/>
      <c r="Y1260" s="163"/>
      <c r="Z1260" s="163"/>
      <c r="AA1260" s="163"/>
      <c r="AB1260" s="163"/>
      <c r="AC1260" s="163"/>
      <c r="AD1260" s="163"/>
      <c r="AE1260" s="163"/>
    </row>
    <row r="1261" spans="2:31">
      <c r="B1261" s="1129">
        <f t="shared" si="43"/>
        <v>-1</v>
      </c>
      <c r="D1261" s="1130"/>
      <c r="E1261" s="1130"/>
      <c r="F1261" s="1131"/>
      <c r="G1261" s="1130"/>
      <c r="H1261" s="1130"/>
      <c r="I1261" s="1130"/>
      <c r="J1261" s="1132"/>
      <c r="K1261" s="1132"/>
      <c r="L1261" s="1130"/>
      <c r="N1261" s="1133">
        <f t="shared" si="44"/>
        <v>0</v>
      </c>
      <c r="O1261" s="1134">
        <f t="shared" si="45"/>
        <v>0</v>
      </c>
      <c r="P1261" s="1134">
        <f>O1261/'1.5 Universal Data'!$F$35</f>
        <v>0</v>
      </c>
      <c r="R1261" s="163"/>
      <c r="S1261" s="163"/>
      <c r="T1261" s="163"/>
      <c r="U1261" s="163"/>
      <c r="V1261" s="163"/>
      <c r="W1261" s="163"/>
      <c r="X1261" s="163"/>
      <c r="Y1261" s="163"/>
      <c r="Z1261" s="163"/>
      <c r="AA1261" s="163"/>
      <c r="AB1261" s="163"/>
      <c r="AC1261" s="163"/>
      <c r="AD1261" s="163"/>
      <c r="AE1261" s="163"/>
    </row>
    <row r="1262" spans="2:31">
      <c r="B1262" s="1129">
        <f t="shared" si="43"/>
        <v>-1</v>
      </c>
      <c r="D1262" s="1130"/>
      <c r="E1262" s="1130"/>
      <c r="F1262" s="1131"/>
      <c r="G1262" s="1130"/>
      <c r="H1262" s="1130"/>
      <c r="I1262" s="1130"/>
      <c r="J1262" s="1132"/>
      <c r="K1262" s="1132"/>
      <c r="L1262" s="1130"/>
      <c r="N1262" s="1133">
        <f t="shared" si="44"/>
        <v>0</v>
      </c>
      <c r="O1262" s="1134">
        <f t="shared" si="45"/>
        <v>0</v>
      </c>
      <c r="P1262" s="1134">
        <f>O1262/'1.5 Universal Data'!$F$35</f>
        <v>0</v>
      </c>
      <c r="R1262" s="163"/>
      <c r="S1262" s="163"/>
      <c r="T1262" s="163"/>
      <c r="U1262" s="163"/>
      <c r="V1262" s="163"/>
      <c r="W1262" s="163"/>
      <c r="X1262" s="163"/>
      <c r="Y1262" s="163"/>
      <c r="Z1262" s="163"/>
      <c r="AA1262" s="163"/>
      <c r="AB1262" s="163"/>
      <c r="AC1262" s="163"/>
      <c r="AD1262" s="163"/>
      <c r="AE1262" s="163"/>
    </row>
    <row r="1263" spans="2:31">
      <c r="B1263" s="1129">
        <f t="shared" si="43"/>
        <v>-1</v>
      </c>
      <c r="D1263" s="1130"/>
      <c r="E1263" s="1130"/>
      <c r="F1263" s="1131"/>
      <c r="G1263" s="1130"/>
      <c r="H1263" s="1130"/>
      <c r="I1263" s="1130"/>
      <c r="J1263" s="1132"/>
      <c r="K1263" s="1132"/>
      <c r="L1263" s="1130"/>
      <c r="N1263" s="1133">
        <f t="shared" si="44"/>
        <v>0</v>
      </c>
      <c r="O1263" s="1134">
        <f t="shared" si="45"/>
        <v>0</v>
      </c>
      <c r="P1263" s="1134">
        <f>O1263/'1.5 Universal Data'!$F$35</f>
        <v>0</v>
      </c>
      <c r="R1263" s="163"/>
      <c r="S1263" s="163"/>
      <c r="T1263" s="163"/>
      <c r="U1263" s="163"/>
      <c r="V1263" s="163"/>
      <c r="W1263" s="163"/>
      <c r="X1263" s="163"/>
      <c r="Y1263" s="163"/>
      <c r="Z1263" s="163"/>
      <c r="AA1263" s="163"/>
      <c r="AB1263" s="163"/>
      <c r="AC1263" s="163"/>
      <c r="AD1263" s="163"/>
      <c r="AE1263" s="163"/>
    </row>
    <row r="1264" spans="2:31">
      <c r="B1264" s="1129">
        <f t="shared" si="43"/>
        <v>-1</v>
      </c>
      <c r="D1264" s="1130"/>
      <c r="E1264" s="1130"/>
      <c r="F1264" s="1131"/>
      <c r="G1264" s="1130"/>
      <c r="H1264" s="1130"/>
      <c r="I1264" s="1130"/>
      <c r="J1264" s="1132"/>
      <c r="K1264" s="1132"/>
      <c r="L1264" s="1130"/>
      <c r="N1264" s="1133">
        <f t="shared" si="44"/>
        <v>0</v>
      </c>
      <c r="O1264" s="1134">
        <f t="shared" si="45"/>
        <v>0</v>
      </c>
      <c r="P1264" s="1134">
        <f>O1264/'1.5 Universal Data'!$F$35</f>
        <v>0</v>
      </c>
      <c r="R1264" s="163"/>
      <c r="S1264" s="163"/>
      <c r="T1264" s="163"/>
      <c r="U1264" s="163"/>
      <c r="V1264" s="163"/>
      <c r="W1264" s="163"/>
      <c r="X1264" s="163"/>
      <c r="Y1264" s="163"/>
      <c r="Z1264" s="163"/>
      <c r="AA1264" s="163"/>
      <c r="AB1264" s="163"/>
      <c r="AC1264" s="163"/>
      <c r="AD1264" s="163"/>
      <c r="AE1264" s="163"/>
    </row>
    <row r="1265" spans="2:31">
      <c r="B1265" s="1129">
        <f t="shared" si="43"/>
        <v>-1</v>
      </c>
      <c r="D1265" s="1130"/>
      <c r="E1265" s="1130"/>
      <c r="F1265" s="1131"/>
      <c r="G1265" s="1130"/>
      <c r="H1265" s="1130"/>
      <c r="I1265" s="1130"/>
      <c r="J1265" s="1132"/>
      <c r="K1265" s="1132"/>
      <c r="L1265" s="1130"/>
      <c r="N1265" s="1133">
        <f t="shared" si="44"/>
        <v>0</v>
      </c>
      <c r="O1265" s="1134">
        <f t="shared" si="45"/>
        <v>0</v>
      </c>
      <c r="P1265" s="1134">
        <f>O1265/'1.5 Universal Data'!$F$35</f>
        <v>0</v>
      </c>
      <c r="R1265" s="163"/>
      <c r="S1265" s="163"/>
      <c r="T1265" s="163"/>
      <c r="U1265" s="163"/>
      <c r="V1265" s="163"/>
      <c r="W1265" s="163"/>
      <c r="X1265" s="163"/>
      <c r="Y1265" s="163"/>
      <c r="Z1265" s="163"/>
      <c r="AA1265" s="163"/>
      <c r="AB1265" s="163"/>
      <c r="AC1265" s="163"/>
      <c r="AD1265" s="163"/>
      <c r="AE1265" s="163"/>
    </row>
    <row r="1266" spans="2:31">
      <c r="B1266" s="1129">
        <f t="shared" si="43"/>
        <v>-1</v>
      </c>
      <c r="D1266" s="1130"/>
      <c r="E1266" s="1130"/>
      <c r="F1266" s="1131"/>
      <c r="G1266" s="1130"/>
      <c r="H1266" s="1130"/>
      <c r="I1266" s="1130"/>
      <c r="J1266" s="1132"/>
      <c r="K1266" s="1132"/>
      <c r="L1266" s="1130"/>
      <c r="N1266" s="1133">
        <f t="shared" si="44"/>
        <v>0</v>
      </c>
      <c r="O1266" s="1134">
        <f t="shared" si="45"/>
        <v>0</v>
      </c>
      <c r="P1266" s="1134">
        <f>O1266/'1.5 Universal Data'!$F$35</f>
        <v>0</v>
      </c>
      <c r="R1266" s="163"/>
      <c r="S1266" s="163"/>
      <c r="T1266" s="163"/>
      <c r="U1266" s="163"/>
      <c r="V1266" s="163"/>
      <c r="W1266" s="163"/>
      <c r="X1266" s="163"/>
      <c r="Y1266" s="163"/>
      <c r="Z1266" s="163"/>
      <c r="AA1266" s="163"/>
      <c r="AB1266" s="163"/>
      <c r="AC1266" s="163"/>
      <c r="AD1266" s="163"/>
      <c r="AE1266" s="163"/>
    </row>
    <row r="1267" spans="2:31">
      <c r="B1267" s="1129">
        <f t="shared" si="43"/>
        <v>-1</v>
      </c>
      <c r="D1267" s="1130"/>
      <c r="E1267" s="1130"/>
      <c r="F1267" s="1131"/>
      <c r="G1267" s="1130"/>
      <c r="H1267" s="1130"/>
      <c r="I1267" s="1130"/>
      <c r="J1267" s="1132"/>
      <c r="K1267" s="1132"/>
      <c r="L1267" s="1130"/>
      <c r="N1267" s="1133">
        <f t="shared" si="44"/>
        <v>0</v>
      </c>
      <c r="O1267" s="1134">
        <f t="shared" si="45"/>
        <v>0</v>
      </c>
      <c r="P1267" s="1134">
        <f>O1267/'1.5 Universal Data'!$F$35</f>
        <v>0</v>
      </c>
      <c r="R1267" s="163"/>
      <c r="S1267" s="163"/>
      <c r="T1267" s="163"/>
      <c r="U1267" s="163"/>
      <c r="V1267" s="163"/>
      <c r="W1267" s="163"/>
      <c r="X1267" s="163"/>
      <c r="Y1267" s="163"/>
      <c r="Z1267" s="163"/>
      <c r="AA1267" s="163"/>
      <c r="AB1267" s="163"/>
      <c r="AC1267" s="163"/>
      <c r="AD1267" s="163"/>
      <c r="AE1267" s="163"/>
    </row>
    <row r="1268" spans="2:31">
      <c r="B1268" s="1129">
        <f t="shared" si="43"/>
        <v>-1</v>
      </c>
      <c r="D1268" s="1130"/>
      <c r="E1268" s="1130"/>
      <c r="F1268" s="1131"/>
      <c r="G1268" s="1130"/>
      <c r="H1268" s="1130"/>
      <c r="I1268" s="1130"/>
      <c r="J1268" s="1132"/>
      <c r="K1268" s="1132"/>
      <c r="L1268" s="1130"/>
      <c r="N1268" s="1133">
        <f t="shared" si="44"/>
        <v>0</v>
      </c>
      <c r="O1268" s="1134">
        <f t="shared" si="45"/>
        <v>0</v>
      </c>
      <c r="P1268" s="1134">
        <f>O1268/'1.5 Universal Data'!$F$35</f>
        <v>0</v>
      </c>
      <c r="R1268" s="163"/>
      <c r="S1268" s="163"/>
      <c r="T1268" s="163"/>
      <c r="U1268" s="163"/>
      <c r="V1268" s="163"/>
      <c r="W1268" s="163"/>
      <c r="X1268" s="163"/>
      <c r="Y1268" s="163"/>
      <c r="Z1268" s="163"/>
      <c r="AA1268" s="163"/>
      <c r="AB1268" s="163"/>
      <c r="AC1268" s="163"/>
      <c r="AD1268" s="163"/>
      <c r="AE1268" s="163"/>
    </row>
    <row r="1269" spans="2:31">
      <c r="B1269" s="1129">
        <f t="shared" si="43"/>
        <v>-1</v>
      </c>
      <c r="D1269" s="1130"/>
      <c r="E1269" s="1130"/>
      <c r="F1269" s="1131"/>
      <c r="G1269" s="1130"/>
      <c r="H1269" s="1130"/>
      <c r="I1269" s="1130"/>
      <c r="J1269" s="1132"/>
      <c r="K1269" s="1132"/>
      <c r="L1269" s="1130"/>
      <c r="N1269" s="1133">
        <f t="shared" si="44"/>
        <v>0</v>
      </c>
      <c r="O1269" s="1134">
        <f t="shared" si="45"/>
        <v>0</v>
      </c>
      <c r="P1269" s="1134">
        <f>O1269/'1.5 Universal Data'!$F$35</f>
        <v>0</v>
      </c>
      <c r="R1269" s="163"/>
      <c r="S1269" s="163"/>
      <c r="T1269" s="163"/>
      <c r="U1269" s="163"/>
      <c r="V1269" s="163"/>
      <c r="W1269" s="163"/>
      <c r="X1269" s="163"/>
      <c r="Y1269" s="163"/>
      <c r="Z1269" s="163"/>
      <c r="AA1269" s="163"/>
      <c r="AB1269" s="163"/>
      <c r="AC1269" s="163"/>
      <c r="AD1269" s="163"/>
      <c r="AE1269" s="163"/>
    </row>
    <row r="1270" spans="2:31">
      <c r="B1270" s="1129">
        <f t="shared" si="43"/>
        <v>-1</v>
      </c>
      <c r="D1270" s="1130"/>
      <c r="E1270" s="1130"/>
      <c r="F1270" s="1131"/>
      <c r="G1270" s="1130"/>
      <c r="H1270" s="1130"/>
      <c r="I1270" s="1130"/>
      <c r="J1270" s="1132"/>
      <c r="K1270" s="1132"/>
      <c r="L1270" s="1130"/>
      <c r="N1270" s="1133">
        <f t="shared" si="44"/>
        <v>0</v>
      </c>
      <c r="O1270" s="1134">
        <f t="shared" si="45"/>
        <v>0</v>
      </c>
      <c r="P1270" s="1134">
        <f>O1270/'1.5 Universal Data'!$F$35</f>
        <v>0</v>
      </c>
      <c r="R1270" s="163"/>
      <c r="S1270" s="163"/>
      <c r="T1270" s="163"/>
      <c r="U1270" s="163"/>
      <c r="V1270" s="163"/>
      <c r="W1270" s="163"/>
      <c r="X1270" s="163"/>
      <c r="Y1270" s="163"/>
      <c r="Z1270" s="163"/>
      <c r="AA1270" s="163"/>
      <c r="AB1270" s="163"/>
      <c r="AC1270" s="163"/>
      <c r="AD1270" s="163"/>
      <c r="AE1270" s="163"/>
    </row>
    <row r="1271" spans="2:31">
      <c r="B1271" s="1129">
        <f t="shared" si="43"/>
        <v>-1</v>
      </c>
      <c r="D1271" s="1130"/>
      <c r="E1271" s="1130"/>
      <c r="F1271" s="1131"/>
      <c r="G1271" s="1130"/>
      <c r="H1271" s="1130"/>
      <c r="I1271" s="1130"/>
      <c r="J1271" s="1132"/>
      <c r="K1271" s="1132"/>
      <c r="L1271" s="1130"/>
      <c r="N1271" s="1133">
        <f t="shared" si="44"/>
        <v>0</v>
      </c>
      <c r="O1271" s="1134">
        <f t="shared" si="45"/>
        <v>0</v>
      </c>
      <c r="P1271" s="1134">
        <f>O1271/'1.5 Universal Data'!$F$35</f>
        <v>0</v>
      </c>
      <c r="R1271" s="163"/>
      <c r="S1271" s="163"/>
      <c r="T1271" s="163"/>
      <c r="U1271" s="163"/>
      <c r="V1271" s="163"/>
      <c r="W1271" s="163"/>
      <c r="X1271" s="163"/>
      <c r="Y1271" s="163"/>
      <c r="Z1271" s="163"/>
      <c r="AA1271" s="163"/>
      <c r="AB1271" s="163"/>
      <c r="AC1271" s="163"/>
      <c r="AD1271" s="163"/>
      <c r="AE1271" s="163"/>
    </row>
    <row r="1272" spans="2:31">
      <c r="B1272" s="1129">
        <f t="shared" si="43"/>
        <v>-1</v>
      </c>
      <c r="D1272" s="1130"/>
      <c r="E1272" s="1130"/>
      <c r="F1272" s="1131"/>
      <c r="G1272" s="1130"/>
      <c r="H1272" s="1130"/>
      <c r="I1272" s="1130"/>
      <c r="J1272" s="1132"/>
      <c r="K1272" s="1132"/>
      <c r="L1272" s="1130"/>
      <c r="N1272" s="1133">
        <f t="shared" si="44"/>
        <v>0</v>
      </c>
      <c r="O1272" s="1134">
        <f t="shared" si="45"/>
        <v>0</v>
      </c>
      <c r="P1272" s="1134">
        <f>O1272/'1.5 Universal Data'!$F$35</f>
        <v>0</v>
      </c>
      <c r="R1272" s="163"/>
      <c r="S1272" s="163"/>
      <c r="T1272" s="163"/>
      <c r="U1272" s="163"/>
      <c r="V1272" s="163"/>
      <c r="W1272" s="163"/>
      <c r="X1272" s="163"/>
      <c r="Y1272" s="163"/>
      <c r="Z1272" s="163"/>
      <c r="AA1272" s="163"/>
      <c r="AB1272" s="163"/>
      <c r="AC1272" s="163"/>
      <c r="AD1272" s="163"/>
      <c r="AE1272" s="163"/>
    </row>
    <row r="1273" spans="2:31">
      <c r="B1273" s="1129">
        <f t="shared" si="43"/>
        <v>-1</v>
      </c>
      <c r="D1273" s="1130"/>
      <c r="E1273" s="1130"/>
      <c r="F1273" s="1131"/>
      <c r="G1273" s="1130"/>
      <c r="H1273" s="1130"/>
      <c r="I1273" s="1130"/>
      <c r="J1273" s="1132"/>
      <c r="K1273" s="1132"/>
      <c r="L1273" s="1130"/>
      <c r="N1273" s="1133">
        <f t="shared" si="44"/>
        <v>0</v>
      </c>
      <c r="O1273" s="1134">
        <f t="shared" si="45"/>
        <v>0</v>
      </c>
      <c r="P1273" s="1134">
        <f>O1273/'1.5 Universal Data'!$F$35</f>
        <v>0</v>
      </c>
      <c r="R1273" s="163"/>
      <c r="S1273" s="163"/>
      <c r="T1273" s="163"/>
      <c r="U1273" s="163"/>
      <c r="V1273" s="163"/>
      <c r="W1273" s="163"/>
      <c r="X1273" s="163"/>
      <c r="Y1273" s="163"/>
      <c r="Z1273" s="163"/>
      <c r="AA1273" s="163"/>
      <c r="AB1273" s="163"/>
      <c r="AC1273" s="163"/>
      <c r="AD1273" s="163"/>
      <c r="AE1273" s="163"/>
    </row>
    <row r="1274" spans="2:31">
      <c r="B1274" s="1129">
        <f t="shared" si="43"/>
        <v>-1</v>
      </c>
      <c r="D1274" s="1130"/>
      <c r="E1274" s="1130"/>
      <c r="F1274" s="1131"/>
      <c r="G1274" s="1130"/>
      <c r="H1274" s="1130"/>
      <c r="I1274" s="1130"/>
      <c r="J1274" s="1132"/>
      <c r="K1274" s="1132"/>
      <c r="L1274" s="1130"/>
      <c r="N1274" s="1133">
        <f t="shared" si="44"/>
        <v>0</v>
      </c>
      <c r="O1274" s="1134">
        <f t="shared" si="45"/>
        <v>0</v>
      </c>
      <c r="P1274" s="1134">
        <f>O1274/'1.5 Universal Data'!$F$35</f>
        <v>0</v>
      </c>
      <c r="R1274" s="163"/>
      <c r="S1274" s="163"/>
      <c r="T1274" s="163"/>
      <c r="U1274" s="163"/>
      <c r="V1274" s="163"/>
      <c r="W1274" s="163"/>
      <c r="X1274" s="163"/>
      <c r="Y1274" s="163"/>
      <c r="Z1274" s="163"/>
      <c r="AA1274" s="163"/>
      <c r="AB1274" s="163"/>
      <c r="AC1274" s="163"/>
      <c r="AD1274" s="163"/>
      <c r="AE1274" s="163"/>
    </row>
    <row r="1275" spans="2:31">
      <c r="B1275" s="1129">
        <f t="shared" si="43"/>
        <v>-1</v>
      </c>
      <c r="D1275" s="1130"/>
      <c r="E1275" s="1130"/>
      <c r="F1275" s="1131"/>
      <c r="G1275" s="1130"/>
      <c r="H1275" s="1130"/>
      <c r="I1275" s="1130"/>
      <c r="J1275" s="1132"/>
      <c r="K1275" s="1132"/>
      <c r="L1275" s="1130"/>
      <c r="N1275" s="1133">
        <f t="shared" si="44"/>
        <v>0</v>
      </c>
      <c r="O1275" s="1134">
        <f t="shared" si="45"/>
        <v>0</v>
      </c>
      <c r="P1275" s="1134">
        <f>O1275/'1.5 Universal Data'!$F$35</f>
        <v>0</v>
      </c>
      <c r="R1275" s="163"/>
      <c r="S1275" s="163"/>
      <c r="T1275" s="163"/>
      <c r="U1275" s="163"/>
      <c r="V1275" s="163"/>
      <c r="W1275" s="163"/>
      <c r="X1275" s="163"/>
      <c r="Y1275" s="163"/>
      <c r="Z1275" s="163"/>
      <c r="AA1275" s="163"/>
      <c r="AB1275" s="163"/>
      <c r="AC1275" s="163"/>
      <c r="AD1275" s="163"/>
      <c r="AE1275" s="163"/>
    </row>
    <row r="1276" spans="2:31">
      <c r="B1276" s="1129">
        <f t="shared" si="43"/>
        <v>-1</v>
      </c>
      <c r="D1276" s="1130"/>
      <c r="E1276" s="1130"/>
      <c r="F1276" s="1131"/>
      <c r="G1276" s="1130"/>
      <c r="H1276" s="1130"/>
      <c r="I1276" s="1130"/>
      <c r="J1276" s="1132"/>
      <c r="K1276" s="1132"/>
      <c r="L1276" s="1130"/>
      <c r="N1276" s="1133">
        <f t="shared" si="44"/>
        <v>0</v>
      </c>
      <c r="O1276" s="1134">
        <f t="shared" si="45"/>
        <v>0</v>
      </c>
      <c r="P1276" s="1134">
        <f>O1276/'1.5 Universal Data'!$F$35</f>
        <v>0</v>
      </c>
      <c r="R1276" s="163"/>
      <c r="S1276" s="163"/>
      <c r="T1276" s="163"/>
      <c r="U1276" s="163"/>
      <c r="V1276" s="163"/>
      <c r="W1276" s="163"/>
      <c r="X1276" s="163"/>
      <c r="Y1276" s="163"/>
      <c r="Z1276" s="163"/>
      <c r="AA1276" s="163"/>
      <c r="AB1276" s="163"/>
      <c r="AC1276" s="163"/>
      <c r="AD1276" s="163"/>
      <c r="AE1276" s="163"/>
    </row>
    <row r="1277" spans="2:31">
      <c r="B1277" s="1129">
        <f t="shared" si="43"/>
        <v>-1</v>
      </c>
      <c r="D1277" s="1130"/>
      <c r="E1277" s="1130"/>
      <c r="F1277" s="1131"/>
      <c r="G1277" s="1130"/>
      <c r="H1277" s="1130"/>
      <c r="I1277" s="1130"/>
      <c r="J1277" s="1132"/>
      <c r="K1277" s="1132"/>
      <c r="L1277" s="1130"/>
      <c r="N1277" s="1133">
        <f t="shared" si="44"/>
        <v>0</v>
      </c>
      <c r="O1277" s="1134">
        <f t="shared" si="45"/>
        <v>0</v>
      </c>
      <c r="P1277" s="1134">
        <f>O1277/'1.5 Universal Data'!$F$35</f>
        <v>0</v>
      </c>
      <c r="R1277" s="163"/>
      <c r="S1277" s="163"/>
      <c r="T1277" s="163"/>
      <c r="U1277" s="163"/>
      <c r="V1277" s="163"/>
      <c r="W1277" s="163"/>
      <c r="X1277" s="163"/>
      <c r="Y1277" s="163"/>
      <c r="Z1277" s="163"/>
      <c r="AA1277" s="163"/>
      <c r="AB1277" s="163"/>
      <c r="AC1277" s="163"/>
      <c r="AD1277" s="163"/>
      <c r="AE1277" s="163"/>
    </row>
    <row r="1278" spans="2:31">
      <c r="B1278" s="1129">
        <f t="shared" si="43"/>
        <v>-1</v>
      </c>
      <c r="D1278" s="1130"/>
      <c r="E1278" s="1130"/>
      <c r="F1278" s="1131"/>
      <c r="G1278" s="1130"/>
      <c r="H1278" s="1130"/>
      <c r="I1278" s="1130"/>
      <c r="J1278" s="1132"/>
      <c r="K1278" s="1132"/>
      <c r="L1278" s="1130"/>
      <c r="N1278" s="1133">
        <f t="shared" si="44"/>
        <v>0</v>
      </c>
      <c r="O1278" s="1134">
        <f t="shared" si="45"/>
        <v>0</v>
      </c>
      <c r="P1278" s="1134">
        <f>O1278/'1.5 Universal Data'!$F$35</f>
        <v>0</v>
      </c>
      <c r="R1278" s="163"/>
      <c r="S1278" s="163"/>
      <c r="T1278" s="163"/>
      <c r="U1278" s="163"/>
      <c r="V1278" s="163"/>
      <c r="W1278" s="163"/>
      <c r="X1278" s="163"/>
      <c r="Y1278" s="163"/>
      <c r="Z1278" s="163"/>
      <c r="AA1278" s="163"/>
      <c r="AB1278" s="163"/>
      <c r="AC1278" s="163"/>
      <c r="AD1278" s="163"/>
      <c r="AE1278" s="163"/>
    </row>
    <row r="1279" spans="2:31">
      <c r="B1279" s="1129">
        <f t="shared" si="43"/>
        <v>-1</v>
      </c>
      <c r="D1279" s="1130"/>
      <c r="E1279" s="1130"/>
      <c r="F1279" s="1131"/>
      <c r="G1279" s="1130"/>
      <c r="H1279" s="1130"/>
      <c r="I1279" s="1130"/>
      <c r="J1279" s="1132"/>
      <c r="K1279" s="1132"/>
      <c r="L1279" s="1130"/>
      <c r="N1279" s="1133">
        <f t="shared" si="44"/>
        <v>0</v>
      </c>
      <c r="O1279" s="1134">
        <f t="shared" si="45"/>
        <v>0</v>
      </c>
      <c r="P1279" s="1134">
        <f>O1279/'1.5 Universal Data'!$F$35</f>
        <v>0</v>
      </c>
      <c r="R1279" s="163"/>
      <c r="S1279" s="163"/>
      <c r="T1279" s="163"/>
      <c r="U1279" s="163"/>
      <c r="V1279" s="163"/>
      <c r="W1279" s="163"/>
      <c r="X1279" s="163"/>
      <c r="Y1279" s="163"/>
      <c r="Z1279" s="163"/>
      <c r="AA1279" s="163"/>
      <c r="AB1279" s="163"/>
      <c r="AC1279" s="163"/>
      <c r="AD1279" s="163"/>
      <c r="AE1279" s="163"/>
    </row>
    <row r="1280" spans="2:31">
      <c r="B1280" s="1129">
        <f t="shared" si="43"/>
        <v>-1</v>
      </c>
      <c r="D1280" s="1130"/>
      <c r="E1280" s="1130"/>
      <c r="F1280" s="1131"/>
      <c r="G1280" s="1130"/>
      <c r="H1280" s="1130"/>
      <c r="I1280" s="1130"/>
      <c r="J1280" s="1132"/>
      <c r="K1280" s="1132"/>
      <c r="L1280" s="1130"/>
      <c r="N1280" s="1133">
        <f t="shared" si="44"/>
        <v>0</v>
      </c>
      <c r="O1280" s="1134">
        <f t="shared" si="45"/>
        <v>0</v>
      </c>
      <c r="P1280" s="1134">
        <f>O1280/'1.5 Universal Data'!$F$35</f>
        <v>0</v>
      </c>
      <c r="R1280" s="163"/>
      <c r="S1280" s="163"/>
      <c r="T1280" s="163"/>
      <c r="U1280" s="163"/>
      <c r="V1280" s="163"/>
      <c r="W1280" s="163"/>
      <c r="X1280" s="163"/>
      <c r="Y1280" s="163"/>
      <c r="Z1280" s="163"/>
      <c r="AA1280" s="163"/>
      <c r="AB1280" s="163"/>
      <c r="AC1280" s="163"/>
      <c r="AD1280" s="163"/>
      <c r="AE1280" s="163"/>
    </row>
    <row r="1281" spans="2:31">
      <c r="B1281" s="1129">
        <f t="shared" si="43"/>
        <v>-1</v>
      </c>
      <c r="D1281" s="1130"/>
      <c r="E1281" s="1130"/>
      <c r="F1281" s="1131"/>
      <c r="G1281" s="1130"/>
      <c r="H1281" s="1130"/>
      <c r="I1281" s="1130"/>
      <c r="J1281" s="1132"/>
      <c r="K1281" s="1132"/>
      <c r="L1281" s="1130"/>
      <c r="N1281" s="1133">
        <f t="shared" si="44"/>
        <v>0</v>
      </c>
      <c r="O1281" s="1134">
        <f t="shared" si="45"/>
        <v>0</v>
      </c>
      <c r="P1281" s="1134">
        <f>O1281/'1.5 Universal Data'!$F$35</f>
        <v>0</v>
      </c>
      <c r="R1281" s="163"/>
      <c r="S1281" s="163"/>
      <c r="T1281" s="163"/>
      <c r="U1281" s="163"/>
      <c r="V1281" s="163"/>
      <c r="W1281" s="163"/>
      <c r="X1281" s="163"/>
      <c r="Y1281" s="163"/>
      <c r="Z1281" s="163"/>
      <c r="AA1281" s="163"/>
      <c r="AB1281" s="163"/>
      <c r="AC1281" s="163"/>
      <c r="AD1281" s="163"/>
      <c r="AE1281" s="163"/>
    </row>
    <row r="1282" spans="2:31">
      <c r="B1282" s="1129">
        <f t="shared" si="43"/>
        <v>-1</v>
      </c>
      <c r="D1282" s="1130"/>
      <c r="E1282" s="1130"/>
      <c r="F1282" s="1131"/>
      <c r="G1282" s="1130"/>
      <c r="H1282" s="1130"/>
      <c r="I1282" s="1130"/>
      <c r="J1282" s="1132"/>
      <c r="K1282" s="1132"/>
      <c r="L1282" s="1130"/>
      <c r="N1282" s="1133">
        <f t="shared" si="44"/>
        <v>0</v>
      </c>
      <c r="O1282" s="1134">
        <f t="shared" si="45"/>
        <v>0</v>
      </c>
      <c r="P1282" s="1134">
        <f>O1282/'1.5 Universal Data'!$F$35</f>
        <v>0</v>
      </c>
      <c r="R1282" s="163"/>
      <c r="S1282" s="163"/>
      <c r="T1282" s="163"/>
      <c r="U1282" s="163"/>
      <c r="V1282" s="163"/>
      <c r="W1282" s="163"/>
      <c r="X1282" s="163"/>
      <c r="Y1282" s="163"/>
      <c r="Z1282" s="163"/>
      <c r="AA1282" s="163"/>
      <c r="AB1282" s="163"/>
      <c r="AC1282" s="163"/>
      <c r="AD1282" s="163"/>
      <c r="AE1282" s="163"/>
    </row>
    <row r="1283" spans="2:31">
      <c r="B1283" s="1129">
        <f t="shared" si="43"/>
        <v>-1</v>
      </c>
      <c r="D1283" s="1130"/>
      <c r="E1283" s="1130"/>
      <c r="F1283" s="1131"/>
      <c r="G1283" s="1130"/>
      <c r="H1283" s="1130"/>
      <c r="I1283" s="1130"/>
      <c r="J1283" s="1132"/>
      <c r="K1283" s="1132"/>
      <c r="L1283" s="1130"/>
      <c r="N1283" s="1133">
        <f t="shared" si="44"/>
        <v>0</v>
      </c>
      <c r="O1283" s="1134">
        <f t="shared" si="45"/>
        <v>0</v>
      </c>
      <c r="P1283" s="1134">
        <f>O1283/'1.5 Universal Data'!$F$35</f>
        <v>0</v>
      </c>
      <c r="R1283" s="163"/>
      <c r="S1283" s="163"/>
      <c r="T1283" s="163"/>
      <c r="U1283" s="163"/>
      <c r="V1283" s="163"/>
      <c r="W1283" s="163"/>
      <c r="X1283" s="163"/>
      <c r="Y1283" s="163"/>
      <c r="Z1283" s="163"/>
      <c r="AA1283" s="163"/>
      <c r="AB1283" s="163"/>
      <c r="AC1283" s="163"/>
      <c r="AD1283" s="163"/>
      <c r="AE1283" s="163"/>
    </row>
    <row r="1284" spans="2:31">
      <c r="B1284" s="1129">
        <f t="shared" si="43"/>
        <v>-1</v>
      </c>
      <c r="D1284" s="1130"/>
      <c r="E1284" s="1130"/>
      <c r="F1284" s="1131"/>
      <c r="G1284" s="1130"/>
      <c r="H1284" s="1130"/>
      <c r="I1284" s="1130"/>
      <c r="J1284" s="1132"/>
      <c r="K1284" s="1132"/>
      <c r="L1284" s="1130"/>
      <c r="N1284" s="1133">
        <f t="shared" si="44"/>
        <v>0</v>
      </c>
      <c r="O1284" s="1134">
        <f t="shared" si="45"/>
        <v>0</v>
      </c>
      <c r="P1284" s="1134">
        <f>O1284/'1.5 Universal Data'!$F$35</f>
        <v>0</v>
      </c>
      <c r="R1284" s="163"/>
      <c r="S1284" s="163"/>
      <c r="T1284" s="163"/>
      <c r="U1284" s="163"/>
      <c r="V1284" s="163"/>
      <c r="W1284" s="163"/>
      <c r="X1284" s="163"/>
      <c r="Y1284" s="163"/>
      <c r="Z1284" s="163"/>
      <c r="AA1284" s="163"/>
      <c r="AB1284" s="163"/>
      <c r="AC1284" s="163"/>
      <c r="AD1284" s="163"/>
      <c r="AE1284" s="163"/>
    </row>
    <row r="1285" spans="2:31">
      <c r="B1285" s="1129">
        <f t="shared" si="43"/>
        <v>-1</v>
      </c>
      <c r="D1285" s="1130"/>
      <c r="E1285" s="1130"/>
      <c r="F1285" s="1131"/>
      <c r="G1285" s="1130"/>
      <c r="H1285" s="1130"/>
      <c r="I1285" s="1130"/>
      <c r="J1285" s="1132"/>
      <c r="K1285" s="1132"/>
      <c r="L1285" s="1130"/>
      <c r="N1285" s="1133">
        <f t="shared" si="44"/>
        <v>0</v>
      </c>
      <c r="O1285" s="1134">
        <f t="shared" si="45"/>
        <v>0</v>
      </c>
      <c r="P1285" s="1134">
        <f>O1285/'1.5 Universal Data'!$F$35</f>
        <v>0</v>
      </c>
      <c r="R1285" s="163"/>
      <c r="S1285" s="163"/>
      <c r="T1285" s="163"/>
      <c r="U1285" s="163"/>
      <c r="V1285" s="163"/>
      <c r="W1285" s="163"/>
      <c r="X1285" s="163"/>
      <c r="Y1285" s="163"/>
      <c r="Z1285" s="163"/>
      <c r="AA1285" s="163"/>
      <c r="AB1285" s="163"/>
      <c r="AC1285" s="163"/>
      <c r="AD1285" s="163"/>
      <c r="AE1285" s="163"/>
    </row>
    <row r="1286" spans="2:31">
      <c r="B1286" s="1129">
        <f t="shared" si="43"/>
        <v>-1</v>
      </c>
      <c r="D1286" s="1130"/>
      <c r="E1286" s="1130"/>
      <c r="F1286" s="1131"/>
      <c r="G1286" s="1130"/>
      <c r="H1286" s="1130"/>
      <c r="I1286" s="1130"/>
      <c r="J1286" s="1132"/>
      <c r="K1286" s="1132"/>
      <c r="L1286" s="1130"/>
      <c r="N1286" s="1133">
        <f t="shared" si="44"/>
        <v>0</v>
      </c>
      <c r="O1286" s="1134">
        <f t="shared" si="45"/>
        <v>0</v>
      </c>
      <c r="P1286" s="1134">
        <f>O1286/'1.5 Universal Data'!$F$35</f>
        <v>0</v>
      </c>
      <c r="R1286" s="163"/>
      <c r="S1286" s="163"/>
      <c r="T1286" s="163"/>
      <c r="U1286" s="163"/>
      <c r="V1286" s="163"/>
      <c r="W1286" s="163"/>
      <c r="X1286" s="163"/>
      <c r="Y1286" s="163"/>
      <c r="Z1286" s="163"/>
      <c r="AA1286" s="163"/>
      <c r="AB1286" s="163"/>
      <c r="AC1286" s="163"/>
      <c r="AD1286" s="163"/>
      <c r="AE1286" s="163"/>
    </row>
    <row r="1287" spans="2:31">
      <c r="B1287" s="1129">
        <f t="shared" si="43"/>
        <v>-1</v>
      </c>
      <c r="D1287" s="1130"/>
      <c r="E1287" s="1130"/>
      <c r="F1287" s="1131"/>
      <c r="G1287" s="1130"/>
      <c r="H1287" s="1130"/>
      <c r="I1287" s="1130"/>
      <c r="J1287" s="1132"/>
      <c r="K1287" s="1132"/>
      <c r="L1287" s="1130"/>
      <c r="N1287" s="1133">
        <f t="shared" si="44"/>
        <v>0</v>
      </c>
      <c r="O1287" s="1134">
        <f t="shared" si="45"/>
        <v>0</v>
      </c>
      <c r="P1287" s="1134">
        <f>O1287/'1.5 Universal Data'!$F$35</f>
        <v>0</v>
      </c>
      <c r="R1287" s="163"/>
      <c r="S1287" s="163"/>
      <c r="T1287" s="163"/>
      <c r="U1287" s="163"/>
      <c r="V1287" s="163"/>
      <c r="W1287" s="163"/>
      <c r="X1287" s="163"/>
      <c r="Y1287" s="163"/>
      <c r="Z1287" s="163"/>
      <c r="AA1287" s="163"/>
      <c r="AB1287" s="163"/>
      <c r="AC1287" s="163"/>
      <c r="AD1287" s="163"/>
      <c r="AE1287" s="163"/>
    </row>
    <row r="1288" spans="2:31">
      <c r="B1288" s="1129">
        <f t="shared" si="43"/>
        <v>-1</v>
      </c>
      <c r="D1288" s="1130"/>
      <c r="E1288" s="1130"/>
      <c r="F1288" s="1131"/>
      <c r="G1288" s="1130"/>
      <c r="H1288" s="1130"/>
      <c r="I1288" s="1130"/>
      <c r="J1288" s="1132"/>
      <c r="K1288" s="1132"/>
      <c r="L1288" s="1130"/>
      <c r="N1288" s="1133">
        <f t="shared" si="44"/>
        <v>0</v>
      </c>
      <c r="O1288" s="1134">
        <f t="shared" si="45"/>
        <v>0</v>
      </c>
      <c r="P1288" s="1134">
        <f>O1288/'1.5 Universal Data'!$F$35</f>
        <v>0</v>
      </c>
      <c r="R1288" s="163"/>
      <c r="S1288" s="163"/>
      <c r="T1288" s="163"/>
      <c r="U1288" s="163"/>
      <c r="V1288" s="163"/>
      <c r="W1288" s="163"/>
      <c r="X1288" s="163"/>
      <c r="Y1288" s="163"/>
      <c r="Z1288" s="163"/>
      <c r="AA1288" s="163"/>
      <c r="AB1288" s="163"/>
      <c r="AC1288" s="163"/>
      <c r="AD1288" s="163"/>
      <c r="AE1288" s="163"/>
    </row>
    <row r="1289" spans="2:31">
      <c r="B1289" s="1129">
        <f t="shared" si="43"/>
        <v>-1</v>
      </c>
      <c r="D1289" s="1130"/>
      <c r="E1289" s="1130"/>
      <c r="F1289" s="1131"/>
      <c r="G1289" s="1130"/>
      <c r="H1289" s="1130"/>
      <c r="I1289" s="1130"/>
      <c r="J1289" s="1132"/>
      <c r="K1289" s="1132"/>
      <c r="L1289" s="1130"/>
      <c r="N1289" s="1133">
        <f t="shared" si="44"/>
        <v>0</v>
      </c>
      <c r="O1289" s="1134">
        <f t="shared" si="45"/>
        <v>0</v>
      </c>
      <c r="P1289" s="1134">
        <f>O1289/'1.5 Universal Data'!$F$35</f>
        <v>0</v>
      </c>
      <c r="R1289" s="163"/>
      <c r="S1289" s="163"/>
      <c r="T1289" s="163"/>
      <c r="U1289" s="163"/>
      <c r="V1289" s="163"/>
      <c r="W1289" s="163"/>
      <c r="X1289" s="163"/>
      <c r="Y1289" s="163"/>
      <c r="Z1289" s="163"/>
      <c r="AA1289" s="163"/>
      <c r="AB1289" s="163"/>
      <c r="AC1289" s="163"/>
      <c r="AD1289" s="163"/>
      <c r="AE1289" s="163"/>
    </row>
    <row r="1290" spans="2:31">
      <c r="B1290" s="1129">
        <f t="shared" si="43"/>
        <v>-1</v>
      </c>
      <c r="D1290" s="1130"/>
      <c r="E1290" s="1130"/>
      <c r="F1290" s="1131"/>
      <c r="G1290" s="1130"/>
      <c r="H1290" s="1130"/>
      <c r="I1290" s="1130"/>
      <c r="J1290" s="1132"/>
      <c r="K1290" s="1132"/>
      <c r="L1290" s="1130"/>
      <c r="N1290" s="1133">
        <f t="shared" si="44"/>
        <v>0</v>
      </c>
      <c r="O1290" s="1134">
        <f t="shared" si="45"/>
        <v>0</v>
      </c>
      <c r="P1290" s="1134">
        <f>O1290/'1.5 Universal Data'!$F$35</f>
        <v>0</v>
      </c>
      <c r="R1290" s="163"/>
      <c r="S1290" s="163"/>
      <c r="T1290" s="163"/>
      <c r="U1290" s="163"/>
      <c r="V1290" s="163"/>
      <c r="W1290" s="163"/>
      <c r="X1290" s="163"/>
      <c r="Y1290" s="163"/>
      <c r="Z1290" s="163"/>
      <c r="AA1290" s="163"/>
      <c r="AB1290" s="163"/>
      <c r="AC1290" s="163"/>
      <c r="AD1290" s="163"/>
      <c r="AE1290" s="163"/>
    </row>
    <row r="1291" spans="2:31">
      <c r="B1291" s="1129">
        <f t="shared" si="43"/>
        <v>-1</v>
      </c>
      <c r="D1291" s="1130"/>
      <c r="E1291" s="1130"/>
      <c r="F1291" s="1131"/>
      <c r="G1291" s="1130"/>
      <c r="H1291" s="1130"/>
      <c r="I1291" s="1130"/>
      <c r="J1291" s="1132"/>
      <c r="K1291" s="1132"/>
      <c r="L1291" s="1130"/>
      <c r="N1291" s="1133">
        <f t="shared" si="44"/>
        <v>0</v>
      </c>
      <c r="O1291" s="1134">
        <f t="shared" si="45"/>
        <v>0</v>
      </c>
      <c r="P1291" s="1134">
        <f>O1291/'1.5 Universal Data'!$F$35</f>
        <v>0</v>
      </c>
      <c r="R1291" s="163"/>
      <c r="S1291" s="163"/>
      <c r="T1291" s="163"/>
      <c r="U1291" s="163"/>
      <c r="V1291" s="163"/>
      <c r="W1291" s="163"/>
      <c r="X1291" s="163"/>
      <c r="Y1291" s="163"/>
      <c r="Z1291" s="163"/>
      <c r="AA1291" s="163"/>
      <c r="AB1291" s="163"/>
      <c r="AC1291" s="163"/>
      <c r="AD1291" s="163"/>
      <c r="AE1291" s="163"/>
    </row>
    <row r="1292" spans="2:31">
      <c r="B1292" s="1129">
        <f t="shared" si="43"/>
        <v>-1</v>
      </c>
      <c r="D1292" s="1130"/>
      <c r="E1292" s="1130"/>
      <c r="F1292" s="1131"/>
      <c r="G1292" s="1130"/>
      <c r="H1292" s="1130"/>
      <c r="I1292" s="1130"/>
      <c r="J1292" s="1132"/>
      <c r="K1292" s="1132"/>
      <c r="L1292" s="1130"/>
      <c r="N1292" s="1133">
        <f t="shared" si="44"/>
        <v>0</v>
      </c>
      <c r="O1292" s="1134">
        <f t="shared" si="45"/>
        <v>0</v>
      </c>
      <c r="P1292" s="1134">
        <f>O1292/'1.5 Universal Data'!$F$35</f>
        <v>0</v>
      </c>
      <c r="R1292" s="163"/>
      <c r="S1292" s="163"/>
      <c r="T1292" s="163"/>
      <c r="U1292" s="163"/>
      <c r="V1292" s="163"/>
      <c r="W1292" s="163"/>
      <c r="X1292" s="163"/>
      <c r="Y1292" s="163"/>
      <c r="Z1292" s="163"/>
      <c r="AA1292" s="163"/>
      <c r="AB1292" s="163"/>
      <c r="AC1292" s="163"/>
      <c r="AD1292" s="163"/>
      <c r="AE1292" s="163"/>
    </row>
    <row r="1293" spans="2:31">
      <c r="B1293" s="1129">
        <f t="shared" si="43"/>
        <v>-1</v>
      </c>
      <c r="D1293" s="1130"/>
      <c r="E1293" s="1130"/>
      <c r="F1293" s="1131"/>
      <c r="G1293" s="1130"/>
      <c r="H1293" s="1130"/>
      <c r="I1293" s="1130"/>
      <c r="J1293" s="1132"/>
      <c r="K1293" s="1132"/>
      <c r="L1293" s="1130"/>
      <c r="N1293" s="1133">
        <f t="shared" si="44"/>
        <v>0</v>
      </c>
      <c r="O1293" s="1134">
        <f t="shared" si="45"/>
        <v>0</v>
      </c>
      <c r="P1293" s="1134">
        <f>O1293/'1.5 Universal Data'!$F$35</f>
        <v>0</v>
      </c>
      <c r="R1293" s="163"/>
      <c r="S1293" s="163"/>
      <c r="T1293" s="163"/>
      <c r="U1293" s="163"/>
      <c r="V1293" s="163"/>
      <c r="W1293" s="163"/>
      <c r="X1293" s="163"/>
      <c r="Y1293" s="163"/>
      <c r="Z1293" s="163"/>
      <c r="AA1293" s="163"/>
      <c r="AB1293" s="163"/>
      <c r="AC1293" s="163"/>
      <c r="AD1293" s="163"/>
      <c r="AE1293" s="163"/>
    </row>
    <row r="1294" spans="2:31">
      <c r="B1294" s="1129">
        <f t="shared" si="43"/>
        <v>-1</v>
      </c>
      <c r="D1294" s="1130"/>
      <c r="E1294" s="1130"/>
      <c r="F1294" s="1131"/>
      <c r="G1294" s="1130"/>
      <c r="H1294" s="1130"/>
      <c r="I1294" s="1130"/>
      <c r="J1294" s="1132"/>
      <c r="K1294" s="1132"/>
      <c r="L1294" s="1130"/>
      <c r="N1294" s="1133">
        <f t="shared" si="44"/>
        <v>0</v>
      </c>
      <c r="O1294" s="1134">
        <f t="shared" si="45"/>
        <v>0</v>
      </c>
      <c r="P1294" s="1134">
        <f>O1294/'1.5 Universal Data'!$F$35</f>
        <v>0</v>
      </c>
      <c r="R1294" s="163"/>
      <c r="S1294" s="163"/>
      <c r="T1294" s="163"/>
      <c r="U1294" s="163"/>
      <c r="V1294" s="163"/>
      <c r="W1294" s="163"/>
      <c r="X1294" s="163"/>
      <c r="Y1294" s="163"/>
      <c r="Z1294" s="163"/>
      <c r="AA1294" s="163"/>
      <c r="AB1294" s="163"/>
      <c r="AC1294" s="163"/>
      <c r="AD1294" s="163"/>
      <c r="AE1294" s="163"/>
    </row>
    <row r="1295" spans="2:31">
      <c r="B1295" s="1129">
        <f t="shared" si="43"/>
        <v>-1</v>
      </c>
      <c r="D1295" s="1130"/>
      <c r="E1295" s="1130"/>
      <c r="F1295" s="1131"/>
      <c r="G1295" s="1130"/>
      <c r="H1295" s="1130"/>
      <c r="I1295" s="1130"/>
      <c r="J1295" s="1132"/>
      <c r="K1295" s="1132"/>
      <c r="L1295" s="1130"/>
      <c r="N1295" s="1133">
        <f t="shared" si="44"/>
        <v>0</v>
      </c>
      <c r="O1295" s="1134">
        <f t="shared" si="45"/>
        <v>0</v>
      </c>
      <c r="P1295" s="1134">
        <f>O1295/'1.5 Universal Data'!$F$35</f>
        <v>0</v>
      </c>
      <c r="R1295" s="163"/>
      <c r="S1295" s="163"/>
      <c r="T1295" s="163"/>
      <c r="U1295" s="163"/>
      <c r="V1295" s="163"/>
      <c r="W1295" s="163"/>
      <c r="X1295" s="163"/>
      <c r="Y1295" s="163"/>
      <c r="Z1295" s="163"/>
      <c r="AA1295" s="163"/>
      <c r="AB1295" s="163"/>
      <c r="AC1295" s="163"/>
      <c r="AD1295" s="163"/>
      <c r="AE1295" s="163"/>
    </row>
    <row r="1296" spans="2:31">
      <c r="B1296" s="1129">
        <f t="shared" si="43"/>
        <v>-1</v>
      </c>
      <c r="D1296" s="1130"/>
      <c r="E1296" s="1130"/>
      <c r="F1296" s="1131"/>
      <c r="G1296" s="1130"/>
      <c r="H1296" s="1130"/>
      <c r="I1296" s="1130"/>
      <c r="J1296" s="1132"/>
      <c r="K1296" s="1132"/>
      <c r="L1296" s="1130"/>
      <c r="N1296" s="1133">
        <f t="shared" si="44"/>
        <v>0</v>
      </c>
      <c r="O1296" s="1134">
        <f t="shared" si="45"/>
        <v>0</v>
      </c>
      <c r="P1296" s="1134">
        <f>O1296/'1.5 Universal Data'!$F$35</f>
        <v>0</v>
      </c>
      <c r="R1296" s="163"/>
      <c r="S1296" s="163"/>
      <c r="T1296" s="163"/>
      <c r="U1296" s="163"/>
      <c r="V1296" s="163"/>
      <c r="W1296" s="163"/>
      <c r="X1296" s="163"/>
      <c r="Y1296" s="163"/>
      <c r="Z1296" s="163"/>
      <c r="AA1296" s="163"/>
      <c r="AB1296" s="163"/>
      <c r="AC1296" s="163"/>
      <c r="AD1296" s="163"/>
      <c r="AE1296" s="163"/>
    </row>
    <row r="1297" spans="2:31">
      <c r="B1297" s="1129">
        <f t="shared" si="43"/>
        <v>-1</v>
      </c>
      <c r="D1297" s="1130"/>
      <c r="E1297" s="1130"/>
      <c r="F1297" s="1131"/>
      <c r="G1297" s="1130"/>
      <c r="H1297" s="1130"/>
      <c r="I1297" s="1130"/>
      <c r="J1297" s="1132"/>
      <c r="K1297" s="1132"/>
      <c r="L1297" s="1130"/>
      <c r="N1297" s="1133">
        <f t="shared" si="44"/>
        <v>0</v>
      </c>
      <c r="O1297" s="1134">
        <f t="shared" si="45"/>
        <v>0</v>
      </c>
      <c r="P1297" s="1134">
        <f>O1297/'1.5 Universal Data'!$F$35</f>
        <v>0</v>
      </c>
      <c r="R1297" s="163"/>
      <c r="S1297" s="163"/>
      <c r="T1297" s="163"/>
      <c r="U1297" s="163"/>
      <c r="V1297" s="163"/>
      <c r="W1297" s="163"/>
      <c r="X1297" s="163"/>
      <c r="Y1297" s="163"/>
      <c r="Z1297" s="163"/>
      <c r="AA1297" s="163"/>
      <c r="AB1297" s="163"/>
      <c r="AC1297" s="163"/>
      <c r="AD1297" s="163"/>
      <c r="AE1297" s="163"/>
    </row>
    <row r="1298" spans="2:31">
      <c r="B1298" s="1129">
        <f t="shared" si="43"/>
        <v>-1</v>
      </c>
      <c r="D1298" s="1130"/>
      <c r="E1298" s="1130"/>
      <c r="F1298" s="1131"/>
      <c r="G1298" s="1130"/>
      <c r="H1298" s="1130"/>
      <c r="I1298" s="1130"/>
      <c r="J1298" s="1132"/>
      <c r="K1298" s="1132"/>
      <c r="L1298" s="1130"/>
      <c r="N1298" s="1133">
        <f t="shared" si="44"/>
        <v>0</v>
      </c>
      <c r="O1298" s="1134">
        <f t="shared" si="45"/>
        <v>0</v>
      </c>
      <c r="P1298" s="1134">
        <f>O1298/'1.5 Universal Data'!$F$35</f>
        <v>0</v>
      </c>
      <c r="R1298" s="163"/>
      <c r="S1298" s="163"/>
      <c r="T1298" s="163"/>
      <c r="U1298" s="163"/>
      <c r="V1298" s="163"/>
      <c r="W1298" s="163"/>
      <c r="X1298" s="163"/>
      <c r="Y1298" s="163"/>
      <c r="Z1298" s="163"/>
      <c r="AA1298" s="163"/>
      <c r="AB1298" s="163"/>
      <c r="AC1298" s="163"/>
      <c r="AD1298" s="163"/>
      <c r="AE1298" s="163"/>
    </row>
    <row r="1299" spans="2:31">
      <c r="B1299" s="1129">
        <f t="shared" si="43"/>
        <v>-1</v>
      </c>
      <c r="D1299" s="1130"/>
      <c r="E1299" s="1130"/>
      <c r="F1299" s="1131"/>
      <c r="G1299" s="1130"/>
      <c r="H1299" s="1130"/>
      <c r="I1299" s="1130"/>
      <c r="J1299" s="1132"/>
      <c r="K1299" s="1132"/>
      <c r="L1299" s="1130"/>
      <c r="N1299" s="1133">
        <f t="shared" si="44"/>
        <v>0</v>
      </c>
      <c r="O1299" s="1134">
        <f t="shared" si="45"/>
        <v>0</v>
      </c>
      <c r="P1299" s="1134">
        <f>O1299/'1.5 Universal Data'!$F$35</f>
        <v>0</v>
      </c>
      <c r="R1299" s="163"/>
      <c r="S1299" s="163"/>
      <c r="T1299" s="163"/>
      <c r="U1299" s="163"/>
      <c r="V1299" s="163"/>
      <c r="W1299" s="163"/>
      <c r="X1299" s="163"/>
      <c r="Y1299" s="163"/>
      <c r="Z1299" s="163"/>
      <c r="AA1299" s="163"/>
      <c r="AB1299" s="163"/>
      <c r="AC1299" s="163"/>
      <c r="AD1299" s="163"/>
      <c r="AE1299" s="163"/>
    </row>
    <row r="1300" spans="2:31">
      <c r="B1300" s="1129">
        <f t="shared" si="43"/>
        <v>-1</v>
      </c>
      <c r="D1300" s="1130"/>
      <c r="E1300" s="1130"/>
      <c r="F1300" s="1131"/>
      <c r="G1300" s="1130"/>
      <c r="H1300" s="1130"/>
      <c r="I1300" s="1130"/>
      <c r="J1300" s="1132"/>
      <c r="K1300" s="1132"/>
      <c r="L1300" s="1130"/>
      <c r="N1300" s="1133">
        <f t="shared" si="44"/>
        <v>0</v>
      </c>
      <c r="O1300" s="1134">
        <f t="shared" si="45"/>
        <v>0</v>
      </c>
      <c r="P1300" s="1134">
        <f>O1300/'1.5 Universal Data'!$F$35</f>
        <v>0</v>
      </c>
      <c r="R1300" s="163"/>
      <c r="S1300" s="163"/>
      <c r="T1300" s="163"/>
      <c r="U1300" s="163"/>
      <c r="V1300" s="163"/>
      <c r="W1300" s="163"/>
      <c r="X1300" s="163"/>
      <c r="Y1300" s="163"/>
      <c r="Z1300" s="163"/>
      <c r="AA1300" s="163"/>
      <c r="AB1300" s="163"/>
      <c r="AC1300" s="163"/>
      <c r="AD1300" s="163"/>
      <c r="AE1300" s="163"/>
    </row>
    <row r="1301" spans="2:31">
      <c r="B1301" s="1129">
        <f t="shared" si="43"/>
        <v>-1</v>
      </c>
      <c r="D1301" s="1130"/>
      <c r="E1301" s="1130"/>
      <c r="F1301" s="1131"/>
      <c r="G1301" s="1130"/>
      <c r="H1301" s="1130"/>
      <c r="I1301" s="1130"/>
      <c r="J1301" s="1132"/>
      <c r="K1301" s="1132"/>
      <c r="L1301" s="1130"/>
      <c r="N1301" s="1133">
        <f t="shared" si="44"/>
        <v>0</v>
      </c>
      <c r="O1301" s="1134">
        <f t="shared" si="45"/>
        <v>0</v>
      </c>
      <c r="P1301" s="1134">
        <f>O1301/'1.5 Universal Data'!$F$35</f>
        <v>0</v>
      </c>
      <c r="R1301" s="163"/>
      <c r="S1301" s="163"/>
      <c r="T1301" s="163"/>
      <c r="U1301" s="163"/>
      <c r="V1301" s="163"/>
      <c r="W1301" s="163"/>
      <c r="X1301" s="163"/>
      <c r="Y1301" s="163"/>
      <c r="Z1301" s="163"/>
      <c r="AA1301" s="163"/>
      <c r="AB1301" s="163"/>
      <c r="AC1301" s="163"/>
      <c r="AD1301" s="163"/>
      <c r="AE1301" s="163"/>
    </row>
    <row r="1302" spans="2:31">
      <c r="B1302" s="1129">
        <f t="shared" si="43"/>
        <v>-1</v>
      </c>
      <c r="D1302" s="1130"/>
      <c r="E1302" s="1130"/>
      <c r="F1302" s="1131"/>
      <c r="G1302" s="1130"/>
      <c r="H1302" s="1130"/>
      <c r="I1302" s="1130"/>
      <c r="J1302" s="1132"/>
      <c r="K1302" s="1132"/>
      <c r="L1302" s="1130"/>
      <c r="N1302" s="1133">
        <f t="shared" si="44"/>
        <v>0</v>
      </c>
      <c r="O1302" s="1134">
        <f t="shared" si="45"/>
        <v>0</v>
      </c>
      <c r="P1302" s="1134">
        <f>O1302/'1.5 Universal Data'!$F$35</f>
        <v>0</v>
      </c>
      <c r="R1302" s="163"/>
      <c r="S1302" s="163"/>
      <c r="T1302" s="163"/>
      <c r="U1302" s="163"/>
      <c r="V1302" s="163"/>
      <c r="W1302" s="163"/>
      <c r="X1302" s="163"/>
      <c r="Y1302" s="163"/>
      <c r="Z1302" s="163"/>
      <c r="AA1302" s="163"/>
      <c r="AB1302" s="163"/>
      <c r="AC1302" s="163"/>
      <c r="AD1302" s="163"/>
      <c r="AE1302" s="163"/>
    </row>
    <row r="1303" spans="2:31">
      <c r="B1303" s="1129">
        <f t="shared" ref="B1303:B1366" si="46">IF(G1303="buy",1,-1)</f>
        <v>-1</v>
      </c>
      <c r="D1303" s="1130"/>
      <c r="E1303" s="1130"/>
      <c r="F1303" s="1131"/>
      <c r="G1303" s="1130"/>
      <c r="H1303" s="1130"/>
      <c r="I1303" s="1130"/>
      <c r="J1303" s="1132"/>
      <c r="K1303" s="1132"/>
      <c r="L1303" s="1130"/>
      <c r="N1303" s="1133">
        <f t="shared" ref="N1303:N1366" si="47">+H1303*((K1303-J1303)+1)*B1303</f>
        <v>0</v>
      </c>
      <c r="O1303" s="1134">
        <f t="shared" ref="O1303:O1366" si="48">N1303*L1303/100</f>
        <v>0</v>
      </c>
      <c r="P1303" s="1134">
        <f>O1303/'1.5 Universal Data'!$F$35</f>
        <v>0</v>
      </c>
      <c r="R1303" s="163"/>
      <c r="S1303" s="163"/>
      <c r="T1303" s="163"/>
      <c r="U1303" s="163"/>
      <c r="V1303" s="163"/>
      <c r="W1303" s="163"/>
      <c r="X1303" s="163"/>
      <c r="Y1303" s="163"/>
      <c r="Z1303" s="163"/>
      <c r="AA1303" s="163"/>
      <c r="AB1303" s="163"/>
      <c r="AC1303" s="163"/>
      <c r="AD1303" s="163"/>
      <c r="AE1303" s="163"/>
    </row>
    <row r="1304" spans="2:31">
      <c r="B1304" s="1129">
        <f t="shared" si="46"/>
        <v>-1</v>
      </c>
      <c r="D1304" s="1130"/>
      <c r="E1304" s="1130"/>
      <c r="F1304" s="1131"/>
      <c r="G1304" s="1130"/>
      <c r="H1304" s="1130"/>
      <c r="I1304" s="1130"/>
      <c r="J1304" s="1132"/>
      <c r="K1304" s="1132"/>
      <c r="L1304" s="1130"/>
      <c r="N1304" s="1133">
        <f t="shared" si="47"/>
        <v>0</v>
      </c>
      <c r="O1304" s="1134">
        <f t="shared" si="48"/>
        <v>0</v>
      </c>
      <c r="P1304" s="1134">
        <f>O1304/'1.5 Universal Data'!$F$35</f>
        <v>0</v>
      </c>
      <c r="R1304" s="163"/>
      <c r="S1304" s="163"/>
      <c r="T1304" s="163"/>
      <c r="U1304" s="163"/>
      <c r="V1304" s="163"/>
      <c r="W1304" s="163"/>
      <c r="X1304" s="163"/>
      <c r="Y1304" s="163"/>
      <c r="Z1304" s="163"/>
      <c r="AA1304" s="163"/>
      <c r="AB1304" s="163"/>
      <c r="AC1304" s="163"/>
      <c r="AD1304" s="163"/>
      <c r="AE1304" s="163"/>
    </row>
    <row r="1305" spans="2:31">
      <c r="B1305" s="1129">
        <f t="shared" si="46"/>
        <v>-1</v>
      </c>
      <c r="D1305" s="1130"/>
      <c r="E1305" s="1130"/>
      <c r="F1305" s="1131"/>
      <c r="G1305" s="1130"/>
      <c r="H1305" s="1130"/>
      <c r="I1305" s="1130"/>
      <c r="J1305" s="1132"/>
      <c r="K1305" s="1132"/>
      <c r="L1305" s="1130"/>
      <c r="N1305" s="1133">
        <f t="shared" si="47"/>
        <v>0</v>
      </c>
      <c r="O1305" s="1134">
        <f t="shared" si="48"/>
        <v>0</v>
      </c>
      <c r="P1305" s="1134">
        <f>O1305/'1.5 Universal Data'!$F$35</f>
        <v>0</v>
      </c>
      <c r="R1305" s="163"/>
      <c r="S1305" s="163"/>
      <c r="T1305" s="163"/>
      <c r="U1305" s="163"/>
      <c r="V1305" s="163"/>
      <c r="W1305" s="163"/>
      <c r="X1305" s="163"/>
      <c r="Y1305" s="163"/>
      <c r="Z1305" s="163"/>
      <c r="AA1305" s="163"/>
      <c r="AB1305" s="163"/>
      <c r="AC1305" s="163"/>
      <c r="AD1305" s="163"/>
      <c r="AE1305" s="163"/>
    </row>
    <row r="1306" spans="2:31">
      <c r="B1306" s="1129">
        <f t="shared" si="46"/>
        <v>-1</v>
      </c>
      <c r="D1306" s="1130"/>
      <c r="E1306" s="1130"/>
      <c r="F1306" s="1131"/>
      <c r="G1306" s="1130"/>
      <c r="H1306" s="1130"/>
      <c r="I1306" s="1130"/>
      <c r="J1306" s="1132"/>
      <c r="K1306" s="1132"/>
      <c r="L1306" s="1130"/>
      <c r="N1306" s="1133">
        <f t="shared" si="47"/>
        <v>0</v>
      </c>
      <c r="O1306" s="1134">
        <f t="shared" si="48"/>
        <v>0</v>
      </c>
      <c r="P1306" s="1134">
        <f>O1306/'1.5 Universal Data'!$F$35</f>
        <v>0</v>
      </c>
      <c r="R1306" s="163"/>
      <c r="S1306" s="163"/>
      <c r="T1306" s="163"/>
      <c r="U1306" s="163"/>
      <c r="V1306" s="163"/>
      <c r="W1306" s="163"/>
      <c r="X1306" s="163"/>
      <c r="Y1306" s="163"/>
      <c r="Z1306" s="163"/>
      <c r="AA1306" s="163"/>
      <c r="AB1306" s="163"/>
      <c r="AC1306" s="163"/>
      <c r="AD1306" s="163"/>
      <c r="AE1306" s="163"/>
    </row>
    <row r="1307" spans="2:31">
      <c r="B1307" s="1129">
        <f t="shared" si="46"/>
        <v>-1</v>
      </c>
      <c r="D1307" s="1130"/>
      <c r="E1307" s="1130"/>
      <c r="F1307" s="1131"/>
      <c r="G1307" s="1130"/>
      <c r="H1307" s="1130"/>
      <c r="I1307" s="1130"/>
      <c r="J1307" s="1132"/>
      <c r="K1307" s="1132"/>
      <c r="L1307" s="1130"/>
      <c r="N1307" s="1133">
        <f t="shared" si="47"/>
        <v>0</v>
      </c>
      <c r="O1307" s="1134">
        <f t="shared" si="48"/>
        <v>0</v>
      </c>
      <c r="P1307" s="1134">
        <f>O1307/'1.5 Universal Data'!$F$35</f>
        <v>0</v>
      </c>
      <c r="R1307" s="163"/>
      <c r="S1307" s="163"/>
      <c r="T1307" s="163"/>
      <c r="U1307" s="163"/>
      <c r="V1307" s="163"/>
      <c r="W1307" s="163"/>
      <c r="X1307" s="163"/>
      <c r="Y1307" s="163"/>
      <c r="Z1307" s="163"/>
      <c r="AA1307" s="163"/>
      <c r="AB1307" s="163"/>
      <c r="AC1307" s="163"/>
      <c r="AD1307" s="163"/>
      <c r="AE1307" s="163"/>
    </row>
    <row r="1308" spans="2:31">
      <c r="B1308" s="1129">
        <f t="shared" si="46"/>
        <v>-1</v>
      </c>
      <c r="D1308" s="1130"/>
      <c r="E1308" s="1130"/>
      <c r="F1308" s="1131"/>
      <c r="G1308" s="1130"/>
      <c r="H1308" s="1130"/>
      <c r="I1308" s="1130"/>
      <c r="J1308" s="1132"/>
      <c r="K1308" s="1132"/>
      <c r="L1308" s="1130"/>
      <c r="N1308" s="1133">
        <f t="shared" si="47"/>
        <v>0</v>
      </c>
      <c r="O1308" s="1134">
        <f t="shared" si="48"/>
        <v>0</v>
      </c>
      <c r="P1308" s="1134">
        <f>O1308/'1.5 Universal Data'!$F$35</f>
        <v>0</v>
      </c>
      <c r="R1308" s="163"/>
      <c r="S1308" s="163"/>
      <c r="T1308" s="163"/>
      <c r="U1308" s="163"/>
      <c r="V1308" s="163"/>
      <c r="W1308" s="163"/>
      <c r="X1308" s="163"/>
      <c r="Y1308" s="163"/>
      <c r="Z1308" s="163"/>
      <c r="AA1308" s="163"/>
      <c r="AB1308" s="163"/>
      <c r="AC1308" s="163"/>
      <c r="AD1308" s="163"/>
      <c r="AE1308" s="163"/>
    </row>
    <row r="1309" spans="2:31">
      <c r="B1309" s="1129">
        <f t="shared" si="46"/>
        <v>-1</v>
      </c>
      <c r="D1309" s="1130"/>
      <c r="E1309" s="1130"/>
      <c r="F1309" s="1131"/>
      <c r="G1309" s="1130"/>
      <c r="H1309" s="1130"/>
      <c r="I1309" s="1130"/>
      <c r="J1309" s="1132"/>
      <c r="K1309" s="1132"/>
      <c r="L1309" s="1130"/>
      <c r="N1309" s="1133">
        <f t="shared" si="47"/>
        <v>0</v>
      </c>
      <c r="O1309" s="1134">
        <f t="shared" si="48"/>
        <v>0</v>
      </c>
      <c r="P1309" s="1134">
        <f>O1309/'1.5 Universal Data'!$F$35</f>
        <v>0</v>
      </c>
      <c r="R1309" s="163"/>
      <c r="S1309" s="163"/>
      <c r="T1309" s="163"/>
      <c r="U1309" s="163"/>
      <c r="V1309" s="163"/>
      <c r="W1309" s="163"/>
      <c r="X1309" s="163"/>
      <c r="Y1309" s="163"/>
      <c r="Z1309" s="163"/>
      <c r="AA1309" s="163"/>
      <c r="AB1309" s="163"/>
      <c r="AC1309" s="163"/>
      <c r="AD1309" s="163"/>
      <c r="AE1309" s="163"/>
    </row>
    <row r="1310" spans="2:31">
      <c r="B1310" s="1129">
        <f t="shared" si="46"/>
        <v>-1</v>
      </c>
      <c r="D1310" s="1130"/>
      <c r="E1310" s="1130"/>
      <c r="F1310" s="1131"/>
      <c r="G1310" s="1130"/>
      <c r="H1310" s="1130"/>
      <c r="I1310" s="1130"/>
      <c r="J1310" s="1132"/>
      <c r="K1310" s="1132"/>
      <c r="L1310" s="1130"/>
      <c r="N1310" s="1133">
        <f t="shared" si="47"/>
        <v>0</v>
      </c>
      <c r="O1310" s="1134">
        <f t="shared" si="48"/>
        <v>0</v>
      </c>
      <c r="P1310" s="1134">
        <f>O1310/'1.5 Universal Data'!$F$35</f>
        <v>0</v>
      </c>
      <c r="R1310" s="163"/>
      <c r="S1310" s="163"/>
      <c r="T1310" s="163"/>
      <c r="U1310" s="163"/>
      <c r="V1310" s="163"/>
      <c r="W1310" s="163"/>
      <c r="X1310" s="163"/>
      <c r="Y1310" s="163"/>
      <c r="Z1310" s="163"/>
      <c r="AA1310" s="163"/>
      <c r="AB1310" s="163"/>
      <c r="AC1310" s="163"/>
      <c r="AD1310" s="163"/>
      <c r="AE1310" s="163"/>
    </row>
    <row r="1311" spans="2:31">
      <c r="B1311" s="1129">
        <f t="shared" si="46"/>
        <v>-1</v>
      </c>
      <c r="D1311" s="1130"/>
      <c r="E1311" s="1130"/>
      <c r="F1311" s="1131"/>
      <c r="G1311" s="1130"/>
      <c r="H1311" s="1130"/>
      <c r="I1311" s="1130"/>
      <c r="J1311" s="1132"/>
      <c r="K1311" s="1132"/>
      <c r="L1311" s="1130"/>
      <c r="N1311" s="1133">
        <f t="shared" si="47"/>
        <v>0</v>
      </c>
      <c r="O1311" s="1134">
        <f t="shared" si="48"/>
        <v>0</v>
      </c>
      <c r="P1311" s="1134">
        <f>O1311/'1.5 Universal Data'!$F$35</f>
        <v>0</v>
      </c>
      <c r="R1311" s="163"/>
      <c r="S1311" s="163"/>
      <c r="T1311" s="163"/>
      <c r="U1311" s="163"/>
      <c r="V1311" s="163"/>
      <c r="W1311" s="163"/>
      <c r="X1311" s="163"/>
      <c r="Y1311" s="163"/>
      <c r="Z1311" s="163"/>
      <c r="AA1311" s="163"/>
      <c r="AB1311" s="163"/>
      <c r="AC1311" s="163"/>
      <c r="AD1311" s="163"/>
      <c r="AE1311" s="163"/>
    </row>
    <row r="1312" spans="2:31">
      <c r="B1312" s="1129">
        <f t="shared" si="46"/>
        <v>-1</v>
      </c>
      <c r="D1312" s="1130"/>
      <c r="E1312" s="1130"/>
      <c r="F1312" s="1131"/>
      <c r="G1312" s="1130"/>
      <c r="H1312" s="1130"/>
      <c r="I1312" s="1130"/>
      <c r="J1312" s="1132"/>
      <c r="K1312" s="1132"/>
      <c r="L1312" s="1130"/>
      <c r="N1312" s="1133">
        <f t="shared" si="47"/>
        <v>0</v>
      </c>
      <c r="O1312" s="1134">
        <f t="shared" si="48"/>
        <v>0</v>
      </c>
      <c r="P1312" s="1134">
        <f>O1312/'1.5 Universal Data'!$F$35</f>
        <v>0</v>
      </c>
      <c r="R1312" s="163"/>
      <c r="S1312" s="163"/>
      <c r="T1312" s="163"/>
      <c r="U1312" s="163"/>
      <c r="V1312" s="163"/>
      <c r="W1312" s="163"/>
      <c r="X1312" s="163"/>
      <c r="Y1312" s="163"/>
      <c r="Z1312" s="163"/>
      <c r="AA1312" s="163"/>
      <c r="AB1312" s="163"/>
      <c r="AC1312" s="163"/>
      <c r="AD1312" s="163"/>
      <c r="AE1312" s="163"/>
    </row>
    <row r="1313" spans="2:31">
      <c r="B1313" s="1129">
        <f t="shared" si="46"/>
        <v>-1</v>
      </c>
      <c r="D1313" s="1130"/>
      <c r="E1313" s="1130"/>
      <c r="F1313" s="1131"/>
      <c r="G1313" s="1130"/>
      <c r="H1313" s="1130"/>
      <c r="I1313" s="1130"/>
      <c r="J1313" s="1132"/>
      <c r="K1313" s="1132"/>
      <c r="L1313" s="1130"/>
      <c r="N1313" s="1133">
        <f t="shared" si="47"/>
        <v>0</v>
      </c>
      <c r="O1313" s="1134">
        <f t="shared" si="48"/>
        <v>0</v>
      </c>
      <c r="P1313" s="1134">
        <f>O1313/'1.5 Universal Data'!$F$35</f>
        <v>0</v>
      </c>
      <c r="R1313" s="163"/>
      <c r="S1313" s="163"/>
      <c r="T1313" s="163"/>
      <c r="U1313" s="163"/>
      <c r="V1313" s="163"/>
      <c r="W1313" s="163"/>
      <c r="X1313" s="163"/>
      <c r="Y1313" s="163"/>
      <c r="Z1313" s="163"/>
      <c r="AA1313" s="163"/>
      <c r="AB1313" s="163"/>
      <c r="AC1313" s="163"/>
      <c r="AD1313" s="163"/>
      <c r="AE1313" s="163"/>
    </row>
    <row r="1314" spans="2:31">
      <c r="B1314" s="1129">
        <f t="shared" si="46"/>
        <v>-1</v>
      </c>
      <c r="D1314" s="1130"/>
      <c r="E1314" s="1130"/>
      <c r="F1314" s="1131"/>
      <c r="G1314" s="1130"/>
      <c r="H1314" s="1130"/>
      <c r="I1314" s="1130"/>
      <c r="J1314" s="1132"/>
      <c r="K1314" s="1132"/>
      <c r="L1314" s="1130"/>
      <c r="N1314" s="1133">
        <f t="shared" si="47"/>
        <v>0</v>
      </c>
      <c r="O1314" s="1134">
        <f t="shared" si="48"/>
        <v>0</v>
      </c>
      <c r="P1314" s="1134">
        <f>O1314/'1.5 Universal Data'!$F$35</f>
        <v>0</v>
      </c>
      <c r="R1314" s="163"/>
      <c r="S1314" s="163"/>
      <c r="T1314" s="163"/>
      <c r="U1314" s="163"/>
      <c r="V1314" s="163"/>
      <c r="W1314" s="163"/>
      <c r="X1314" s="163"/>
      <c r="Y1314" s="163"/>
      <c r="Z1314" s="163"/>
      <c r="AA1314" s="163"/>
      <c r="AB1314" s="163"/>
      <c r="AC1314" s="163"/>
      <c r="AD1314" s="163"/>
      <c r="AE1314" s="163"/>
    </row>
    <row r="1315" spans="2:31">
      <c r="B1315" s="1129">
        <f t="shared" si="46"/>
        <v>-1</v>
      </c>
      <c r="D1315" s="1130"/>
      <c r="E1315" s="1130"/>
      <c r="F1315" s="1131"/>
      <c r="G1315" s="1130"/>
      <c r="H1315" s="1130"/>
      <c r="I1315" s="1130"/>
      <c r="J1315" s="1132"/>
      <c r="K1315" s="1132"/>
      <c r="L1315" s="1130"/>
      <c r="N1315" s="1133">
        <f t="shared" si="47"/>
        <v>0</v>
      </c>
      <c r="O1315" s="1134">
        <f t="shared" si="48"/>
        <v>0</v>
      </c>
      <c r="P1315" s="1134">
        <f>O1315/'1.5 Universal Data'!$F$35</f>
        <v>0</v>
      </c>
      <c r="R1315" s="163"/>
      <c r="S1315" s="163"/>
      <c r="T1315" s="163"/>
      <c r="U1315" s="163"/>
      <c r="V1315" s="163"/>
      <c r="W1315" s="163"/>
      <c r="X1315" s="163"/>
      <c r="Y1315" s="163"/>
      <c r="Z1315" s="163"/>
      <c r="AA1315" s="163"/>
      <c r="AB1315" s="163"/>
      <c r="AC1315" s="163"/>
      <c r="AD1315" s="163"/>
      <c r="AE1315" s="163"/>
    </row>
    <row r="1316" spans="2:31">
      <c r="B1316" s="1129">
        <f t="shared" si="46"/>
        <v>-1</v>
      </c>
      <c r="D1316" s="1130"/>
      <c r="E1316" s="1130"/>
      <c r="F1316" s="1131"/>
      <c r="G1316" s="1130"/>
      <c r="H1316" s="1130"/>
      <c r="I1316" s="1130"/>
      <c r="J1316" s="1132"/>
      <c r="K1316" s="1132"/>
      <c r="L1316" s="1130"/>
      <c r="N1316" s="1133">
        <f t="shared" si="47"/>
        <v>0</v>
      </c>
      <c r="O1316" s="1134">
        <f t="shared" si="48"/>
        <v>0</v>
      </c>
      <c r="P1316" s="1134">
        <f>O1316/'1.5 Universal Data'!$F$35</f>
        <v>0</v>
      </c>
      <c r="R1316" s="163"/>
      <c r="S1316" s="163"/>
      <c r="T1316" s="163"/>
      <c r="U1316" s="163"/>
      <c r="V1316" s="163"/>
      <c r="W1316" s="163"/>
      <c r="X1316" s="163"/>
      <c r="Y1316" s="163"/>
      <c r="Z1316" s="163"/>
      <c r="AA1316" s="163"/>
      <c r="AB1316" s="163"/>
      <c r="AC1316" s="163"/>
      <c r="AD1316" s="163"/>
      <c r="AE1316" s="163"/>
    </row>
    <row r="1317" spans="2:31">
      <c r="B1317" s="1129">
        <f t="shared" si="46"/>
        <v>-1</v>
      </c>
      <c r="D1317" s="1130"/>
      <c r="E1317" s="1130"/>
      <c r="F1317" s="1131"/>
      <c r="G1317" s="1130"/>
      <c r="H1317" s="1130"/>
      <c r="I1317" s="1130"/>
      <c r="J1317" s="1132"/>
      <c r="K1317" s="1132"/>
      <c r="L1317" s="1130"/>
      <c r="N1317" s="1133">
        <f t="shared" si="47"/>
        <v>0</v>
      </c>
      <c r="O1317" s="1134">
        <f t="shared" si="48"/>
        <v>0</v>
      </c>
      <c r="P1317" s="1134">
        <f>O1317/'1.5 Universal Data'!$F$35</f>
        <v>0</v>
      </c>
      <c r="R1317" s="163"/>
      <c r="S1317" s="163"/>
      <c r="T1317" s="163"/>
      <c r="U1317" s="163"/>
      <c r="V1317" s="163"/>
      <c r="W1317" s="163"/>
      <c r="X1317" s="163"/>
      <c r="Y1317" s="163"/>
      <c r="Z1317" s="163"/>
      <c r="AA1317" s="163"/>
      <c r="AB1317" s="163"/>
      <c r="AC1317" s="163"/>
      <c r="AD1317" s="163"/>
      <c r="AE1317" s="163"/>
    </row>
    <row r="1318" spans="2:31">
      <c r="B1318" s="1129">
        <f t="shared" si="46"/>
        <v>-1</v>
      </c>
      <c r="D1318" s="1130"/>
      <c r="E1318" s="1130"/>
      <c r="F1318" s="1131"/>
      <c r="G1318" s="1130"/>
      <c r="H1318" s="1130"/>
      <c r="I1318" s="1130"/>
      <c r="J1318" s="1132"/>
      <c r="K1318" s="1132"/>
      <c r="L1318" s="1130"/>
      <c r="N1318" s="1133">
        <f t="shared" si="47"/>
        <v>0</v>
      </c>
      <c r="O1318" s="1134">
        <f t="shared" si="48"/>
        <v>0</v>
      </c>
      <c r="P1318" s="1134">
        <f>O1318/'1.5 Universal Data'!$F$35</f>
        <v>0</v>
      </c>
      <c r="R1318" s="163"/>
      <c r="S1318" s="163"/>
      <c r="T1318" s="163"/>
      <c r="U1318" s="163"/>
      <c r="V1318" s="163"/>
      <c r="W1318" s="163"/>
      <c r="X1318" s="163"/>
      <c r="Y1318" s="163"/>
      <c r="Z1318" s="163"/>
      <c r="AA1318" s="163"/>
      <c r="AB1318" s="163"/>
      <c r="AC1318" s="163"/>
      <c r="AD1318" s="163"/>
      <c r="AE1318" s="163"/>
    </row>
    <row r="1319" spans="2:31">
      <c r="B1319" s="1129">
        <f t="shared" si="46"/>
        <v>-1</v>
      </c>
      <c r="D1319" s="1130"/>
      <c r="E1319" s="1130"/>
      <c r="F1319" s="1131"/>
      <c r="G1319" s="1130"/>
      <c r="H1319" s="1130"/>
      <c r="I1319" s="1130"/>
      <c r="J1319" s="1132"/>
      <c r="K1319" s="1132"/>
      <c r="L1319" s="1130"/>
      <c r="N1319" s="1133">
        <f t="shared" si="47"/>
        <v>0</v>
      </c>
      <c r="O1319" s="1134">
        <f t="shared" si="48"/>
        <v>0</v>
      </c>
      <c r="P1319" s="1134">
        <f>O1319/'1.5 Universal Data'!$F$35</f>
        <v>0</v>
      </c>
      <c r="R1319" s="163"/>
      <c r="S1319" s="163"/>
      <c r="T1319" s="163"/>
      <c r="U1319" s="163"/>
      <c r="V1319" s="163"/>
      <c r="W1319" s="163"/>
      <c r="X1319" s="163"/>
      <c r="Y1319" s="163"/>
      <c r="Z1319" s="163"/>
      <c r="AA1319" s="163"/>
      <c r="AB1319" s="163"/>
      <c r="AC1319" s="163"/>
      <c r="AD1319" s="163"/>
      <c r="AE1319" s="163"/>
    </row>
    <row r="1320" spans="2:31">
      <c r="B1320" s="1129">
        <f t="shared" si="46"/>
        <v>-1</v>
      </c>
      <c r="D1320" s="1130"/>
      <c r="E1320" s="1130"/>
      <c r="F1320" s="1131"/>
      <c r="G1320" s="1130"/>
      <c r="H1320" s="1130"/>
      <c r="I1320" s="1130"/>
      <c r="J1320" s="1132"/>
      <c r="K1320" s="1132"/>
      <c r="L1320" s="1130"/>
      <c r="N1320" s="1133">
        <f t="shared" si="47"/>
        <v>0</v>
      </c>
      <c r="O1320" s="1134">
        <f t="shared" si="48"/>
        <v>0</v>
      </c>
      <c r="P1320" s="1134">
        <f>O1320/'1.5 Universal Data'!$F$35</f>
        <v>0</v>
      </c>
      <c r="R1320" s="163"/>
      <c r="S1320" s="163"/>
      <c r="T1320" s="163"/>
      <c r="U1320" s="163"/>
      <c r="V1320" s="163"/>
      <c r="W1320" s="163"/>
      <c r="X1320" s="163"/>
      <c r="Y1320" s="163"/>
      <c r="Z1320" s="163"/>
      <c r="AA1320" s="163"/>
      <c r="AB1320" s="163"/>
      <c r="AC1320" s="163"/>
      <c r="AD1320" s="163"/>
      <c r="AE1320" s="163"/>
    </row>
    <row r="1321" spans="2:31">
      <c r="B1321" s="1129">
        <f t="shared" si="46"/>
        <v>-1</v>
      </c>
      <c r="D1321" s="1130"/>
      <c r="E1321" s="1130"/>
      <c r="F1321" s="1131"/>
      <c r="G1321" s="1130"/>
      <c r="H1321" s="1130"/>
      <c r="I1321" s="1130"/>
      <c r="J1321" s="1132"/>
      <c r="K1321" s="1132"/>
      <c r="L1321" s="1130"/>
      <c r="N1321" s="1133">
        <f t="shared" si="47"/>
        <v>0</v>
      </c>
      <c r="O1321" s="1134">
        <f t="shared" si="48"/>
        <v>0</v>
      </c>
      <c r="P1321" s="1134">
        <f>O1321/'1.5 Universal Data'!$F$35</f>
        <v>0</v>
      </c>
      <c r="R1321" s="163"/>
      <c r="S1321" s="163"/>
      <c r="T1321" s="163"/>
      <c r="U1321" s="163"/>
      <c r="V1321" s="163"/>
      <c r="W1321" s="163"/>
      <c r="X1321" s="163"/>
      <c r="Y1321" s="163"/>
      <c r="Z1321" s="163"/>
      <c r="AA1321" s="163"/>
      <c r="AB1321" s="163"/>
      <c r="AC1321" s="163"/>
      <c r="AD1321" s="163"/>
      <c r="AE1321" s="163"/>
    </row>
    <row r="1322" spans="2:31">
      <c r="B1322" s="1129">
        <f t="shared" si="46"/>
        <v>-1</v>
      </c>
      <c r="D1322" s="1130"/>
      <c r="E1322" s="1130"/>
      <c r="F1322" s="1131"/>
      <c r="G1322" s="1130"/>
      <c r="H1322" s="1130"/>
      <c r="I1322" s="1130"/>
      <c r="J1322" s="1132"/>
      <c r="K1322" s="1132"/>
      <c r="L1322" s="1130"/>
      <c r="N1322" s="1133">
        <f t="shared" si="47"/>
        <v>0</v>
      </c>
      <c r="O1322" s="1134">
        <f t="shared" si="48"/>
        <v>0</v>
      </c>
      <c r="P1322" s="1134">
        <f>O1322/'1.5 Universal Data'!$F$35</f>
        <v>0</v>
      </c>
      <c r="R1322" s="163"/>
      <c r="S1322" s="163"/>
      <c r="T1322" s="163"/>
      <c r="U1322" s="163"/>
      <c r="V1322" s="163"/>
      <c r="W1322" s="163"/>
      <c r="X1322" s="163"/>
      <c r="Y1322" s="163"/>
      <c r="Z1322" s="163"/>
      <c r="AA1322" s="163"/>
      <c r="AB1322" s="163"/>
      <c r="AC1322" s="163"/>
      <c r="AD1322" s="163"/>
      <c r="AE1322" s="163"/>
    </row>
    <row r="1323" spans="2:31">
      <c r="B1323" s="1129">
        <f t="shared" si="46"/>
        <v>-1</v>
      </c>
      <c r="D1323" s="1130"/>
      <c r="E1323" s="1130"/>
      <c r="F1323" s="1131"/>
      <c r="G1323" s="1130"/>
      <c r="H1323" s="1130"/>
      <c r="I1323" s="1130"/>
      <c r="J1323" s="1132"/>
      <c r="K1323" s="1132"/>
      <c r="L1323" s="1130"/>
      <c r="N1323" s="1133">
        <f t="shared" si="47"/>
        <v>0</v>
      </c>
      <c r="O1323" s="1134">
        <f t="shared" si="48"/>
        <v>0</v>
      </c>
      <c r="P1323" s="1134">
        <f>O1323/'1.5 Universal Data'!$F$35</f>
        <v>0</v>
      </c>
      <c r="R1323" s="163"/>
      <c r="S1323" s="163"/>
      <c r="T1323" s="163"/>
      <c r="U1323" s="163"/>
      <c r="V1323" s="163"/>
      <c r="W1323" s="163"/>
      <c r="X1323" s="163"/>
      <c r="Y1323" s="163"/>
      <c r="Z1323" s="163"/>
      <c r="AA1323" s="163"/>
      <c r="AB1323" s="163"/>
      <c r="AC1323" s="163"/>
      <c r="AD1323" s="163"/>
      <c r="AE1323" s="163"/>
    </row>
    <row r="1324" spans="2:31">
      <c r="B1324" s="1129">
        <f t="shared" si="46"/>
        <v>-1</v>
      </c>
      <c r="D1324" s="1130"/>
      <c r="E1324" s="1130"/>
      <c r="F1324" s="1131"/>
      <c r="G1324" s="1130"/>
      <c r="H1324" s="1130"/>
      <c r="I1324" s="1130"/>
      <c r="J1324" s="1132"/>
      <c r="K1324" s="1132"/>
      <c r="L1324" s="1130"/>
      <c r="N1324" s="1133">
        <f t="shared" si="47"/>
        <v>0</v>
      </c>
      <c r="O1324" s="1134">
        <f t="shared" si="48"/>
        <v>0</v>
      </c>
      <c r="P1324" s="1134">
        <f>O1324/'1.5 Universal Data'!$F$35</f>
        <v>0</v>
      </c>
      <c r="R1324" s="163"/>
      <c r="S1324" s="163"/>
      <c r="T1324" s="163"/>
      <c r="U1324" s="163"/>
      <c r="V1324" s="163"/>
      <c r="W1324" s="163"/>
      <c r="X1324" s="163"/>
      <c r="Y1324" s="163"/>
      <c r="Z1324" s="163"/>
      <c r="AA1324" s="163"/>
      <c r="AB1324" s="163"/>
      <c r="AC1324" s="163"/>
      <c r="AD1324" s="163"/>
      <c r="AE1324" s="163"/>
    </row>
    <row r="1325" spans="2:31">
      <c r="B1325" s="1129">
        <f t="shared" si="46"/>
        <v>-1</v>
      </c>
      <c r="D1325" s="1130"/>
      <c r="E1325" s="1130"/>
      <c r="F1325" s="1131"/>
      <c r="G1325" s="1130"/>
      <c r="H1325" s="1130"/>
      <c r="I1325" s="1130"/>
      <c r="J1325" s="1132"/>
      <c r="K1325" s="1132"/>
      <c r="L1325" s="1130"/>
      <c r="N1325" s="1133">
        <f t="shared" si="47"/>
        <v>0</v>
      </c>
      <c r="O1325" s="1134">
        <f t="shared" si="48"/>
        <v>0</v>
      </c>
      <c r="P1325" s="1134">
        <f>O1325/'1.5 Universal Data'!$F$35</f>
        <v>0</v>
      </c>
      <c r="R1325" s="163"/>
      <c r="S1325" s="163"/>
      <c r="T1325" s="163"/>
      <c r="U1325" s="163"/>
      <c r="V1325" s="163"/>
      <c r="W1325" s="163"/>
      <c r="X1325" s="163"/>
      <c r="Y1325" s="163"/>
      <c r="Z1325" s="163"/>
      <c r="AA1325" s="163"/>
      <c r="AB1325" s="163"/>
      <c r="AC1325" s="163"/>
      <c r="AD1325" s="163"/>
      <c r="AE1325" s="163"/>
    </row>
    <row r="1326" spans="2:31">
      <c r="B1326" s="1129">
        <f t="shared" si="46"/>
        <v>-1</v>
      </c>
      <c r="D1326" s="1130"/>
      <c r="E1326" s="1130"/>
      <c r="F1326" s="1131"/>
      <c r="G1326" s="1130"/>
      <c r="H1326" s="1130"/>
      <c r="I1326" s="1130"/>
      <c r="J1326" s="1132"/>
      <c r="K1326" s="1132"/>
      <c r="L1326" s="1130"/>
      <c r="N1326" s="1133">
        <f t="shared" si="47"/>
        <v>0</v>
      </c>
      <c r="O1326" s="1134">
        <f t="shared" si="48"/>
        <v>0</v>
      </c>
      <c r="P1326" s="1134">
        <f>O1326/'1.5 Universal Data'!$F$35</f>
        <v>0</v>
      </c>
      <c r="R1326" s="163"/>
      <c r="S1326" s="163"/>
      <c r="T1326" s="163"/>
      <c r="U1326" s="163"/>
      <c r="V1326" s="163"/>
      <c r="W1326" s="163"/>
      <c r="X1326" s="163"/>
      <c r="Y1326" s="163"/>
      <c r="Z1326" s="163"/>
      <c r="AA1326" s="163"/>
      <c r="AB1326" s="163"/>
      <c r="AC1326" s="163"/>
      <c r="AD1326" s="163"/>
      <c r="AE1326" s="163"/>
    </row>
    <row r="1327" spans="2:31">
      <c r="B1327" s="1129">
        <f t="shared" si="46"/>
        <v>-1</v>
      </c>
      <c r="D1327" s="1130"/>
      <c r="E1327" s="1130"/>
      <c r="F1327" s="1131"/>
      <c r="G1327" s="1130"/>
      <c r="H1327" s="1130"/>
      <c r="I1327" s="1130"/>
      <c r="J1327" s="1132"/>
      <c r="K1327" s="1132"/>
      <c r="L1327" s="1130"/>
      <c r="N1327" s="1133">
        <f t="shared" si="47"/>
        <v>0</v>
      </c>
      <c r="O1327" s="1134">
        <f t="shared" si="48"/>
        <v>0</v>
      </c>
      <c r="P1327" s="1134">
        <f>O1327/'1.5 Universal Data'!$F$35</f>
        <v>0</v>
      </c>
      <c r="R1327" s="163"/>
      <c r="S1327" s="163"/>
      <c r="T1327" s="163"/>
      <c r="U1327" s="163"/>
      <c r="V1327" s="163"/>
      <c r="W1327" s="163"/>
      <c r="X1327" s="163"/>
      <c r="Y1327" s="163"/>
      <c r="Z1327" s="163"/>
      <c r="AA1327" s="163"/>
      <c r="AB1327" s="163"/>
      <c r="AC1327" s="163"/>
      <c r="AD1327" s="163"/>
      <c r="AE1327" s="163"/>
    </row>
    <row r="1328" spans="2:31">
      <c r="B1328" s="1129">
        <f t="shared" si="46"/>
        <v>-1</v>
      </c>
      <c r="D1328" s="1130"/>
      <c r="E1328" s="1130"/>
      <c r="F1328" s="1131"/>
      <c r="G1328" s="1130"/>
      <c r="H1328" s="1130"/>
      <c r="I1328" s="1130"/>
      <c r="J1328" s="1132"/>
      <c r="K1328" s="1132"/>
      <c r="L1328" s="1130"/>
      <c r="N1328" s="1133">
        <f t="shared" si="47"/>
        <v>0</v>
      </c>
      <c r="O1328" s="1134">
        <f t="shared" si="48"/>
        <v>0</v>
      </c>
      <c r="P1328" s="1134">
        <f>O1328/'1.5 Universal Data'!$F$35</f>
        <v>0</v>
      </c>
      <c r="R1328" s="163"/>
      <c r="S1328" s="163"/>
      <c r="T1328" s="163"/>
      <c r="U1328" s="163"/>
      <c r="V1328" s="163"/>
      <c r="W1328" s="163"/>
      <c r="X1328" s="163"/>
      <c r="Y1328" s="163"/>
      <c r="Z1328" s="163"/>
      <c r="AA1328" s="163"/>
      <c r="AB1328" s="163"/>
      <c r="AC1328" s="163"/>
      <c r="AD1328" s="163"/>
      <c r="AE1328" s="163"/>
    </row>
    <row r="1329" spans="2:31">
      <c r="B1329" s="1129">
        <f t="shared" si="46"/>
        <v>-1</v>
      </c>
      <c r="D1329" s="1130"/>
      <c r="E1329" s="1130"/>
      <c r="F1329" s="1131"/>
      <c r="G1329" s="1130"/>
      <c r="H1329" s="1130"/>
      <c r="I1329" s="1130"/>
      <c r="J1329" s="1132"/>
      <c r="K1329" s="1132"/>
      <c r="L1329" s="1130"/>
      <c r="N1329" s="1133">
        <f t="shared" si="47"/>
        <v>0</v>
      </c>
      <c r="O1329" s="1134">
        <f t="shared" si="48"/>
        <v>0</v>
      </c>
      <c r="P1329" s="1134">
        <f>O1329/'1.5 Universal Data'!$F$35</f>
        <v>0</v>
      </c>
      <c r="R1329" s="163"/>
      <c r="S1329" s="163"/>
      <c r="T1329" s="163"/>
      <c r="U1329" s="163"/>
      <c r="V1329" s="163"/>
      <c r="W1329" s="163"/>
      <c r="X1329" s="163"/>
      <c r="Y1329" s="163"/>
      <c r="Z1329" s="163"/>
      <c r="AA1329" s="163"/>
      <c r="AB1329" s="163"/>
      <c r="AC1329" s="163"/>
      <c r="AD1329" s="163"/>
      <c r="AE1329" s="163"/>
    </row>
    <row r="1330" spans="2:31">
      <c r="B1330" s="1129">
        <f t="shared" si="46"/>
        <v>-1</v>
      </c>
      <c r="D1330" s="1130"/>
      <c r="E1330" s="1130"/>
      <c r="F1330" s="1131"/>
      <c r="G1330" s="1130"/>
      <c r="H1330" s="1130"/>
      <c r="I1330" s="1130"/>
      <c r="J1330" s="1132"/>
      <c r="K1330" s="1132"/>
      <c r="L1330" s="1130"/>
      <c r="N1330" s="1133">
        <f t="shared" si="47"/>
        <v>0</v>
      </c>
      <c r="O1330" s="1134">
        <f t="shared" si="48"/>
        <v>0</v>
      </c>
      <c r="P1330" s="1134">
        <f>O1330/'1.5 Universal Data'!$F$35</f>
        <v>0</v>
      </c>
      <c r="R1330" s="163"/>
      <c r="S1330" s="163"/>
      <c r="T1330" s="163"/>
      <c r="U1330" s="163"/>
      <c r="V1330" s="163"/>
      <c r="W1330" s="163"/>
      <c r="X1330" s="163"/>
      <c r="Y1330" s="163"/>
      <c r="Z1330" s="163"/>
      <c r="AA1330" s="163"/>
      <c r="AB1330" s="163"/>
      <c r="AC1330" s="163"/>
      <c r="AD1330" s="163"/>
      <c r="AE1330" s="163"/>
    </row>
    <row r="1331" spans="2:31">
      <c r="B1331" s="1129">
        <f t="shared" si="46"/>
        <v>-1</v>
      </c>
      <c r="D1331" s="1130"/>
      <c r="E1331" s="1130"/>
      <c r="F1331" s="1131"/>
      <c r="G1331" s="1130"/>
      <c r="H1331" s="1130"/>
      <c r="I1331" s="1130"/>
      <c r="J1331" s="1132"/>
      <c r="K1331" s="1132"/>
      <c r="L1331" s="1130"/>
      <c r="N1331" s="1133">
        <f t="shared" si="47"/>
        <v>0</v>
      </c>
      <c r="O1331" s="1134">
        <f t="shared" si="48"/>
        <v>0</v>
      </c>
      <c r="P1331" s="1134">
        <f>O1331/'1.5 Universal Data'!$F$35</f>
        <v>0</v>
      </c>
      <c r="R1331" s="163"/>
      <c r="S1331" s="163"/>
      <c r="T1331" s="163"/>
      <c r="U1331" s="163"/>
      <c r="V1331" s="163"/>
      <c r="W1331" s="163"/>
      <c r="X1331" s="163"/>
      <c r="Y1331" s="163"/>
      <c r="Z1331" s="163"/>
      <c r="AA1331" s="163"/>
      <c r="AB1331" s="163"/>
      <c r="AC1331" s="163"/>
      <c r="AD1331" s="163"/>
      <c r="AE1331" s="163"/>
    </row>
    <row r="1332" spans="2:31">
      <c r="B1332" s="1129">
        <f t="shared" si="46"/>
        <v>-1</v>
      </c>
      <c r="D1332" s="1130"/>
      <c r="E1332" s="1130"/>
      <c r="F1332" s="1131"/>
      <c r="G1332" s="1130"/>
      <c r="H1332" s="1130"/>
      <c r="I1332" s="1130"/>
      <c r="J1332" s="1132"/>
      <c r="K1332" s="1132"/>
      <c r="L1332" s="1130"/>
      <c r="N1332" s="1133">
        <f t="shared" si="47"/>
        <v>0</v>
      </c>
      <c r="O1332" s="1134">
        <f t="shared" si="48"/>
        <v>0</v>
      </c>
      <c r="P1332" s="1134">
        <f>O1332/'1.5 Universal Data'!$F$35</f>
        <v>0</v>
      </c>
      <c r="R1332" s="163"/>
      <c r="S1332" s="163"/>
      <c r="T1332" s="163"/>
      <c r="U1332" s="163"/>
      <c r="V1332" s="163"/>
      <c r="W1332" s="163"/>
      <c r="X1332" s="163"/>
      <c r="Y1332" s="163"/>
      <c r="Z1332" s="163"/>
      <c r="AA1332" s="163"/>
      <c r="AB1332" s="163"/>
      <c r="AC1332" s="163"/>
      <c r="AD1332" s="163"/>
      <c r="AE1332" s="163"/>
    </row>
    <row r="1333" spans="2:31">
      <c r="B1333" s="1129">
        <f t="shared" si="46"/>
        <v>-1</v>
      </c>
      <c r="D1333" s="1130"/>
      <c r="E1333" s="1130"/>
      <c r="F1333" s="1131"/>
      <c r="G1333" s="1130"/>
      <c r="H1333" s="1130"/>
      <c r="I1333" s="1130"/>
      <c r="J1333" s="1132"/>
      <c r="K1333" s="1132"/>
      <c r="L1333" s="1130"/>
      <c r="N1333" s="1133">
        <f t="shared" si="47"/>
        <v>0</v>
      </c>
      <c r="O1333" s="1134">
        <f t="shared" si="48"/>
        <v>0</v>
      </c>
      <c r="P1333" s="1134">
        <f>O1333/'1.5 Universal Data'!$F$35</f>
        <v>0</v>
      </c>
      <c r="R1333" s="163"/>
      <c r="S1333" s="163"/>
      <c r="T1333" s="163"/>
      <c r="U1333" s="163"/>
      <c r="V1333" s="163"/>
      <c r="W1333" s="163"/>
      <c r="X1333" s="163"/>
      <c r="Y1333" s="163"/>
      <c r="Z1333" s="163"/>
      <c r="AA1333" s="163"/>
      <c r="AB1333" s="163"/>
      <c r="AC1333" s="163"/>
      <c r="AD1333" s="163"/>
      <c r="AE1333" s="163"/>
    </row>
    <row r="1334" spans="2:31">
      <c r="B1334" s="1129">
        <f t="shared" si="46"/>
        <v>-1</v>
      </c>
      <c r="D1334" s="1130"/>
      <c r="E1334" s="1130"/>
      <c r="F1334" s="1131"/>
      <c r="G1334" s="1130"/>
      <c r="H1334" s="1130"/>
      <c r="I1334" s="1130"/>
      <c r="J1334" s="1132"/>
      <c r="K1334" s="1132"/>
      <c r="L1334" s="1130"/>
      <c r="N1334" s="1133">
        <f t="shared" si="47"/>
        <v>0</v>
      </c>
      <c r="O1334" s="1134">
        <f t="shared" si="48"/>
        <v>0</v>
      </c>
      <c r="P1334" s="1134">
        <f>O1334/'1.5 Universal Data'!$F$35</f>
        <v>0</v>
      </c>
      <c r="R1334" s="163"/>
      <c r="S1334" s="163"/>
      <c r="T1334" s="163"/>
      <c r="U1334" s="163"/>
      <c r="V1334" s="163"/>
      <c r="W1334" s="163"/>
      <c r="X1334" s="163"/>
      <c r="Y1334" s="163"/>
      <c r="Z1334" s="163"/>
      <c r="AA1334" s="163"/>
      <c r="AB1334" s="163"/>
      <c r="AC1334" s="163"/>
      <c r="AD1334" s="163"/>
      <c r="AE1334" s="163"/>
    </row>
    <row r="1335" spans="2:31">
      <c r="B1335" s="1129">
        <f t="shared" si="46"/>
        <v>-1</v>
      </c>
      <c r="D1335" s="1130"/>
      <c r="E1335" s="1130"/>
      <c r="F1335" s="1131"/>
      <c r="G1335" s="1130"/>
      <c r="H1335" s="1130"/>
      <c r="I1335" s="1130"/>
      <c r="J1335" s="1132"/>
      <c r="K1335" s="1132"/>
      <c r="L1335" s="1130"/>
      <c r="N1335" s="1133">
        <f t="shared" si="47"/>
        <v>0</v>
      </c>
      <c r="O1335" s="1134">
        <f t="shared" si="48"/>
        <v>0</v>
      </c>
      <c r="P1335" s="1134">
        <f>O1335/'1.5 Universal Data'!$F$35</f>
        <v>0</v>
      </c>
      <c r="R1335" s="163"/>
      <c r="S1335" s="163"/>
      <c r="T1335" s="163"/>
      <c r="U1335" s="163"/>
      <c r="V1335" s="163"/>
      <c r="W1335" s="163"/>
      <c r="X1335" s="163"/>
      <c r="Y1335" s="163"/>
      <c r="Z1335" s="163"/>
      <c r="AA1335" s="163"/>
      <c r="AB1335" s="163"/>
      <c r="AC1335" s="163"/>
      <c r="AD1335" s="163"/>
      <c r="AE1335" s="163"/>
    </row>
    <row r="1336" spans="2:31">
      <c r="B1336" s="1129">
        <f t="shared" si="46"/>
        <v>-1</v>
      </c>
      <c r="D1336" s="1130"/>
      <c r="E1336" s="1130"/>
      <c r="F1336" s="1131"/>
      <c r="G1336" s="1130"/>
      <c r="H1336" s="1130"/>
      <c r="I1336" s="1130"/>
      <c r="J1336" s="1132"/>
      <c r="K1336" s="1132"/>
      <c r="L1336" s="1130"/>
      <c r="N1336" s="1133">
        <f t="shared" si="47"/>
        <v>0</v>
      </c>
      <c r="O1336" s="1134">
        <f t="shared" si="48"/>
        <v>0</v>
      </c>
      <c r="P1336" s="1134">
        <f>O1336/'1.5 Universal Data'!$F$35</f>
        <v>0</v>
      </c>
      <c r="R1336" s="163"/>
      <c r="S1336" s="163"/>
      <c r="T1336" s="163"/>
      <c r="U1336" s="163"/>
      <c r="V1336" s="163"/>
      <c r="W1336" s="163"/>
      <c r="X1336" s="163"/>
      <c r="Y1336" s="163"/>
      <c r="Z1336" s="163"/>
      <c r="AA1336" s="163"/>
      <c r="AB1336" s="163"/>
      <c r="AC1336" s="163"/>
      <c r="AD1336" s="163"/>
      <c r="AE1336" s="163"/>
    </row>
    <row r="1337" spans="2:31">
      <c r="B1337" s="1129">
        <f t="shared" si="46"/>
        <v>-1</v>
      </c>
      <c r="D1337" s="1130"/>
      <c r="E1337" s="1130"/>
      <c r="F1337" s="1131"/>
      <c r="G1337" s="1130"/>
      <c r="H1337" s="1130"/>
      <c r="I1337" s="1130"/>
      <c r="J1337" s="1132"/>
      <c r="K1337" s="1132"/>
      <c r="L1337" s="1130"/>
      <c r="N1337" s="1133">
        <f t="shared" si="47"/>
        <v>0</v>
      </c>
      <c r="O1337" s="1134">
        <f t="shared" si="48"/>
        <v>0</v>
      </c>
      <c r="P1337" s="1134">
        <f>O1337/'1.5 Universal Data'!$F$35</f>
        <v>0</v>
      </c>
      <c r="R1337" s="163"/>
      <c r="S1337" s="163"/>
      <c r="T1337" s="163"/>
      <c r="U1337" s="163"/>
      <c r="V1337" s="163"/>
      <c r="W1337" s="163"/>
      <c r="X1337" s="163"/>
      <c r="Y1337" s="163"/>
      <c r="Z1337" s="163"/>
      <c r="AA1337" s="163"/>
      <c r="AB1337" s="163"/>
      <c r="AC1337" s="163"/>
      <c r="AD1337" s="163"/>
      <c r="AE1337" s="163"/>
    </row>
    <row r="1338" spans="2:31">
      <c r="B1338" s="1129">
        <f t="shared" si="46"/>
        <v>-1</v>
      </c>
      <c r="D1338" s="1130"/>
      <c r="E1338" s="1130"/>
      <c r="F1338" s="1131"/>
      <c r="G1338" s="1130"/>
      <c r="H1338" s="1130"/>
      <c r="I1338" s="1130"/>
      <c r="J1338" s="1132"/>
      <c r="K1338" s="1132"/>
      <c r="L1338" s="1130"/>
      <c r="N1338" s="1133">
        <f t="shared" si="47"/>
        <v>0</v>
      </c>
      <c r="O1338" s="1134">
        <f t="shared" si="48"/>
        <v>0</v>
      </c>
      <c r="P1338" s="1134">
        <f>O1338/'1.5 Universal Data'!$F$35</f>
        <v>0</v>
      </c>
      <c r="R1338" s="163"/>
      <c r="S1338" s="163"/>
      <c r="T1338" s="163"/>
      <c r="U1338" s="163"/>
      <c r="V1338" s="163"/>
      <c r="W1338" s="163"/>
      <c r="X1338" s="163"/>
      <c r="Y1338" s="163"/>
      <c r="Z1338" s="163"/>
      <c r="AA1338" s="163"/>
      <c r="AB1338" s="163"/>
      <c r="AC1338" s="163"/>
      <c r="AD1338" s="163"/>
      <c r="AE1338" s="163"/>
    </row>
    <row r="1339" spans="2:31">
      <c r="B1339" s="1129">
        <f t="shared" si="46"/>
        <v>-1</v>
      </c>
      <c r="D1339" s="1130"/>
      <c r="E1339" s="1130"/>
      <c r="F1339" s="1131"/>
      <c r="G1339" s="1130"/>
      <c r="H1339" s="1130"/>
      <c r="I1339" s="1130"/>
      <c r="J1339" s="1132"/>
      <c r="K1339" s="1132"/>
      <c r="L1339" s="1130"/>
      <c r="N1339" s="1133">
        <f t="shared" si="47"/>
        <v>0</v>
      </c>
      <c r="O1339" s="1134">
        <f t="shared" si="48"/>
        <v>0</v>
      </c>
      <c r="P1339" s="1134">
        <f>O1339/'1.5 Universal Data'!$F$35</f>
        <v>0</v>
      </c>
      <c r="R1339" s="163"/>
      <c r="S1339" s="163"/>
      <c r="T1339" s="163"/>
      <c r="U1339" s="163"/>
      <c r="V1339" s="163"/>
      <c r="W1339" s="163"/>
      <c r="X1339" s="163"/>
      <c r="Y1339" s="163"/>
      <c r="Z1339" s="163"/>
      <c r="AA1339" s="163"/>
      <c r="AB1339" s="163"/>
      <c r="AC1339" s="163"/>
      <c r="AD1339" s="163"/>
      <c r="AE1339" s="163"/>
    </row>
    <row r="1340" spans="2:31">
      <c r="B1340" s="1129">
        <f t="shared" si="46"/>
        <v>-1</v>
      </c>
      <c r="D1340" s="1130"/>
      <c r="E1340" s="1130"/>
      <c r="F1340" s="1131"/>
      <c r="G1340" s="1130"/>
      <c r="H1340" s="1130"/>
      <c r="I1340" s="1130"/>
      <c r="J1340" s="1132"/>
      <c r="K1340" s="1132"/>
      <c r="L1340" s="1130"/>
      <c r="N1340" s="1133">
        <f t="shared" si="47"/>
        <v>0</v>
      </c>
      <c r="O1340" s="1134">
        <f t="shared" si="48"/>
        <v>0</v>
      </c>
      <c r="P1340" s="1134">
        <f>O1340/'1.5 Universal Data'!$F$35</f>
        <v>0</v>
      </c>
      <c r="R1340" s="163"/>
      <c r="S1340" s="163"/>
      <c r="T1340" s="163"/>
      <c r="U1340" s="163"/>
      <c r="V1340" s="163"/>
      <c r="W1340" s="163"/>
      <c r="X1340" s="163"/>
      <c r="Y1340" s="163"/>
      <c r="Z1340" s="163"/>
      <c r="AA1340" s="163"/>
      <c r="AB1340" s="163"/>
      <c r="AC1340" s="163"/>
      <c r="AD1340" s="163"/>
      <c r="AE1340" s="163"/>
    </row>
    <row r="1341" spans="2:31">
      <c r="B1341" s="1129">
        <f t="shared" si="46"/>
        <v>-1</v>
      </c>
      <c r="D1341" s="1130"/>
      <c r="E1341" s="1130"/>
      <c r="F1341" s="1131"/>
      <c r="G1341" s="1130"/>
      <c r="H1341" s="1130"/>
      <c r="I1341" s="1130"/>
      <c r="J1341" s="1132"/>
      <c r="K1341" s="1132"/>
      <c r="L1341" s="1130"/>
      <c r="N1341" s="1133">
        <f t="shared" si="47"/>
        <v>0</v>
      </c>
      <c r="O1341" s="1134">
        <f t="shared" si="48"/>
        <v>0</v>
      </c>
      <c r="P1341" s="1134">
        <f>O1341/'1.5 Universal Data'!$F$35</f>
        <v>0</v>
      </c>
      <c r="R1341" s="163"/>
      <c r="S1341" s="163"/>
      <c r="T1341" s="163"/>
      <c r="U1341" s="163"/>
      <c r="V1341" s="163"/>
      <c r="W1341" s="163"/>
      <c r="X1341" s="163"/>
      <c r="Y1341" s="163"/>
      <c r="Z1341" s="163"/>
      <c r="AA1341" s="163"/>
      <c r="AB1341" s="163"/>
      <c r="AC1341" s="163"/>
      <c r="AD1341" s="163"/>
      <c r="AE1341" s="163"/>
    </row>
    <row r="1342" spans="2:31">
      <c r="B1342" s="1129">
        <f t="shared" si="46"/>
        <v>-1</v>
      </c>
      <c r="D1342" s="1130"/>
      <c r="E1342" s="1130"/>
      <c r="F1342" s="1131"/>
      <c r="G1342" s="1130"/>
      <c r="H1342" s="1130"/>
      <c r="I1342" s="1130"/>
      <c r="J1342" s="1132"/>
      <c r="K1342" s="1132"/>
      <c r="L1342" s="1130"/>
      <c r="N1342" s="1133">
        <f t="shared" si="47"/>
        <v>0</v>
      </c>
      <c r="O1342" s="1134">
        <f t="shared" si="48"/>
        <v>0</v>
      </c>
      <c r="P1342" s="1134">
        <f>O1342/'1.5 Universal Data'!$F$35</f>
        <v>0</v>
      </c>
      <c r="R1342" s="163"/>
      <c r="S1342" s="163"/>
      <c r="T1342" s="163"/>
      <c r="U1342" s="163"/>
      <c r="V1342" s="163"/>
      <c r="W1342" s="163"/>
      <c r="X1342" s="163"/>
      <c r="Y1342" s="163"/>
      <c r="Z1342" s="163"/>
      <c r="AA1342" s="163"/>
      <c r="AB1342" s="163"/>
      <c r="AC1342" s="163"/>
      <c r="AD1342" s="163"/>
      <c r="AE1342" s="163"/>
    </row>
    <row r="1343" spans="2:31">
      <c r="B1343" s="1129">
        <f t="shared" si="46"/>
        <v>-1</v>
      </c>
      <c r="D1343" s="1130"/>
      <c r="E1343" s="1130"/>
      <c r="F1343" s="1131"/>
      <c r="G1343" s="1130"/>
      <c r="H1343" s="1130"/>
      <c r="I1343" s="1130"/>
      <c r="J1343" s="1132"/>
      <c r="K1343" s="1132"/>
      <c r="L1343" s="1130"/>
      <c r="N1343" s="1133">
        <f t="shared" si="47"/>
        <v>0</v>
      </c>
      <c r="O1343" s="1134">
        <f t="shared" si="48"/>
        <v>0</v>
      </c>
      <c r="P1343" s="1134">
        <f>O1343/'1.5 Universal Data'!$F$35</f>
        <v>0</v>
      </c>
      <c r="R1343" s="163"/>
      <c r="S1343" s="163"/>
      <c r="T1343" s="163"/>
      <c r="U1343" s="163"/>
      <c r="V1343" s="163"/>
      <c r="W1343" s="163"/>
      <c r="X1343" s="163"/>
      <c r="Y1343" s="163"/>
      <c r="Z1343" s="163"/>
      <c r="AA1343" s="163"/>
      <c r="AB1343" s="163"/>
      <c r="AC1343" s="163"/>
      <c r="AD1343" s="163"/>
      <c r="AE1343" s="163"/>
    </row>
    <row r="1344" spans="2:31">
      <c r="B1344" s="1129">
        <f t="shared" si="46"/>
        <v>-1</v>
      </c>
      <c r="D1344" s="1130"/>
      <c r="E1344" s="1130"/>
      <c r="F1344" s="1131"/>
      <c r="G1344" s="1130"/>
      <c r="H1344" s="1130"/>
      <c r="I1344" s="1130"/>
      <c r="J1344" s="1132"/>
      <c r="K1344" s="1132"/>
      <c r="L1344" s="1130"/>
      <c r="N1344" s="1133">
        <f t="shared" si="47"/>
        <v>0</v>
      </c>
      <c r="O1344" s="1134">
        <f t="shared" si="48"/>
        <v>0</v>
      </c>
      <c r="P1344" s="1134">
        <f>O1344/'1.5 Universal Data'!$F$35</f>
        <v>0</v>
      </c>
      <c r="R1344" s="163"/>
      <c r="S1344" s="163"/>
      <c r="T1344" s="163"/>
      <c r="U1344" s="163"/>
      <c r="V1344" s="163"/>
      <c r="W1344" s="163"/>
      <c r="X1344" s="163"/>
      <c r="Y1344" s="163"/>
      <c r="Z1344" s="163"/>
      <c r="AA1344" s="163"/>
      <c r="AB1344" s="163"/>
      <c r="AC1344" s="163"/>
      <c r="AD1344" s="163"/>
      <c r="AE1344" s="163"/>
    </row>
    <row r="1345" spans="2:31">
      <c r="B1345" s="1129">
        <f t="shared" si="46"/>
        <v>-1</v>
      </c>
      <c r="D1345" s="1130"/>
      <c r="E1345" s="1130"/>
      <c r="F1345" s="1131"/>
      <c r="G1345" s="1130"/>
      <c r="H1345" s="1130"/>
      <c r="I1345" s="1130"/>
      <c r="J1345" s="1132"/>
      <c r="K1345" s="1132"/>
      <c r="L1345" s="1130"/>
      <c r="N1345" s="1133">
        <f t="shared" si="47"/>
        <v>0</v>
      </c>
      <c r="O1345" s="1134">
        <f t="shared" si="48"/>
        <v>0</v>
      </c>
      <c r="P1345" s="1134">
        <f>O1345/'1.5 Universal Data'!$F$35</f>
        <v>0</v>
      </c>
      <c r="R1345" s="163"/>
      <c r="S1345" s="163"/>
      <c r="T1345" s="163"/>
      <c r="U1345" s="163"/>
      <c r="V1345" s="163"/>
      <c r="W1345" s="163"/>
      <c r="X1345" s="163"/>
      <c r="Y1345" s="163"/>
      <c r="Z1345" s="163"/>
      <c r="AA1345" s="163"/>
      <c r="AB1345" s="163"/>
      <c r="AC1345" s="163"/>
      <c r="AD1345" s="163"/>
      <c r="AE1345" s="163"/>
    </row>
    <row r="1346" spans="2:31">
      <c r="B1346" s="1129">
        <f t="shared" si="46"/>
        <v>-1</v>
      </c>
      <c r="D1346" s="1130"/>
      <c r="E1346" s="1130"/>
      <c r="F1346" s="1131"/>
      <c r="G1346" s="1130"/>
      <c r="H1346" s="1130"/>
      <c r="I1346" s="1130"/>
      <c r="J1346" s="1132"/>
      <c r="K1346" s="1132"/>
      <c r="L1346" s="1130"/>
      <c r="N1346" s="1133">
        <f t="shared" si="47"/>
        <v>0</v>
      </c>
      <c r="O1346" s="1134">
        <f t="shared" si="48"/>
        <v>0</v>
      </c>
      <c r="P1346" s="1134">
        <f>O1346/'1.5 Universal Data'!$F$35</f>
        <v>0</v>
      </c>
      <c r="R1346" s="163"/>
      <c r="S1346" s="163"/>
      <c r="T1346" s="163"/>
      <c r="U1346" s="163"/>
      <c r="V1346" s="163"/>
      <c r="W1346" s="163"/>
      <c r="X1346" s="163"/>
      <c r="Y1346" s="163"/>
      <c r="Z1346" s="163"/>
      <c r="AA1346" s="163"/>
      <c r="AB1346" s="163"/>
      <c r="AC1346" s="163"/>
      <c r="AD1346" s="163"/>
      <c r="AE1346" s="163"/>
    </row>
    <row r="1347" spans="2:31">
      <c r="B1347" s="1129">
        <f t="shared" si="46"/>
        <v>-1</v>
      </c>
      <c r="D1347" s="1130"/>
      <c r="E1347" s="1130"/>
      <c r="F1347" s="1131"/>
      <c r="G1347" s="1130"/>
      <c r="H1347" s="1130"/>
      <c r="I1347" s="1130"/>
      <c r="J1347" s="1132"/>
      <c r="K1347" s="1132"/>
      <c r="L1347" s="1130"/>
      <c r="N1347" s="1133">
        <f t="shared" si="47"/>
        <v>0</v>
      </c>
      <c r="O1347" s="1134">
        <f t="shared" si="48"/>
        <v>0</v>
      </c>
      <c r="P1347" s="1134">
        <f>O1347/'1.5 Universal Data'!$F$35</f>
        <v>0</v>
      </c>
      <c r="R1347" s="163"/>
      <c r="S1347" s="163"/>
      <c r="T1347" s="163"/>
      <c r="U1347" s="163"/>
      <c r="V1347" s="163"/>
      <c r="W1347" s="163"/>
      <c r="X1347" s="163"/>
      <c r="Y1347" s="163"/>
      <c r="Z1347" s="163"/>
      <c r="AA1347" s="163"/>
      <c r="AB1347" s="163"/>
      <c r="AC1347" s="163"/>
      <c r="AD1347" s="163"/>
      <c r="AE1347" s="163"/>
    </row>
    <row r="1348" spans="2:31">
      <c r="B1348" s="1129">
        <f t="shared" si="46"/>
        <v>-1</v>
      </c>
      <c r="D1348" s="1130"/>
      <c r="E1348" s="1130"/>
      <c r="F1348" s="1131"/>
      <c r="G1348" s="1130"/>
      <c r="H1348" s="1130"/>
      <c r="I1348" s="1130"/>
      <c r="J1348" s="1132"/>
      <c r="K1348" s="1132"/>
      <c r="L1348" s="1130"/>
      <c r="N1348" s="1133">
        <f t="shared" si="47"/>
        <v>0</v>
      </c>
      <c r="O1348" s="1134">
        <f t="shared" si="48"/>
        <v>0</v>
      </c>
      <c r="P1348" s="1134">
        <f>O1348/'1.5 Universal Data'!$F$35</f>
        <v>0</v>
      </c>
      <c r="R1348" s="163"/>
      <c r="S1348" s="163"/>
      <c r="T1348" s="163"/>
      <c r="U1348" s="163"/>
      <c r="V1348" s="163"/>
      <c r="W1348" s="163"/>
      <c r="X1348" s="163"/>
      <c r="Y1348" s="163"/>
      <c r="Z1348" s="163"/>
      <c r="AA1348" s="163"/>
      <c r="AB1348" s="163"/>
      <c r="AC1348" s="163"/>
      <c r="AD1348" s="163"/>
      <c r="AE1348" s="163"/>
    </row>
    <row r="1349" spans="2:31">
      <c r="B1349" s="1129">
        <f t="shared" si="46"/>
        <v>-1</v>
      </c>
      <c r="D1349" s="1130"/>
      <c r="E1349" s="1130"/>
      <c r="F1349" s="1131"/>
      <c r="G1349" s="1130"/>
      <c r="H1349" s="1130"/>
      <c r="I1349" s="1130"/>
      <c r="J1349" s="1132"/>
      <c r="K1349" s="1132"/>
      <c r="L1349" s="1130"/>
      <c r="N1349" s="1133">
        <f t="shared" si="47"/>
        <v>0</v>
      </c>
      <c r="O1349" s="1134">
        <f t="shared" si="48"/>
        <v>0</v>
      </c>
      <c r="P1349" s="1134">
        <f>O1349/'1.5 Universal Data'!$F$35</f>
        <v>0</v>
      </c>
      <c r="R1349" s="163"/>
      <c r="S1349" s="163"/>
      <c r="T1349" s="163"/>
      <c r="U1349" s="163"/>
      <c r="V1349" s="163"/>
      <c r="W1349" s="163"/>
      <c r="X1349" s="163"/>
      <c r="Y1349" s="163"/>
      <c r="Z1349" s="163"/>
      <c r="AA1349" s="163"/>
      <c r="AB1349" s="163"/>
      <c r="AC1349" s="163"/>
      <c r="AD1349" s="163"/>
      <c r="AE1349" s="163"/>
    </row>
    <row r="1350" spans="2:31">
      <c r="B1350" s="1129">
        <f t="shared" si="46"/>
        <v>-1</v>
      </c>
      <c r="D1350" s="1130"/>
      <c r="E1350" s="1130"/>
      <c r="F1350" s="1131"/>
      <c r="G1350" s="1130"/>
      <c r="H1350" s="1130"/>
      <c r="I1350" s="1130"/>
      <c r="J1350" s="1132"/>
      <c r="K1350" s="1132"/>
      <c r="L1350" s="1130"/>
      <c r="N1350" s="1133">
        <f t="shared" si="47"/>
        <v>0</v>
      </c>
      <c r="O1350" s="1134">
        <f t="shared" si="48"/>
        <v>0</v>
      </c>
      <c r="P1350" s="1134">
        <f>O1350/'1.5 Universal Data'!$F$35</f>
        <v>0</v>
      </c>
      <c r="R1350" s="163"/>
      <c r="S1350" s="163"/>
      <c r="T1350" s="163"/>
      <c r="U1350" s="163"/>
      <c r="V1350" s="163"/>
      <c r="W1350" s="163"/>
      <c r="X1350" s="163"/>
      <c r="Y1350" s="163"/>
      <c r="Z1350" s="163"/>
      <c r="AA1350" s="163"/>
      <c r="AB1350" s="163"/>
      <c r="AC1350" s="163"/>
      <c r="AD1350" s="163"/>
      <c r="AE1350" s="163"/>
    </row>
    <row r="1351" spans="2:31">
      <c r="B1351" s="1129">
        <f t="shared" si="46"/>
        <v>-1</v>
      </c>
      <c r="D1351" s="1130"/>
      <c r="E1351" s="1130"/>
      <c r="F1351" s="1131"/>
      <c r="G1351" s="1130"/>
      <c r="H1351" s="1130"/>
      <c r="I1351" s="1130"/>
      <c r="J1351" s="1132"/>
      <c r="K1351" s="1132"/>
      <c r="L1351" s="1130"/>
      <c r="N1351" s="1133">
        <f t="shared" si="47"/>
        <v>0</v>
      </c>
      <c r="O1351" s="1134">
        <f t="shared" si="48"/>
        <v>0</v>
      </c>
      <c r="P1351" s="1134">
        <f>O1351/'1.5 Universal Data'!$F$35</f>
        <v>0</v>
      </c>
      <c r="R1351" s="163"/>
      <c r="S1351" s="163"/>
      <c r="T1351" s="163"/>
      <c r="U1351" s="163"/>
      <c r="V1351" s="163"/>
      <c r="W1351" s="163"/>
      <c r="X1351" s="163"/>
      <c r="Y1351" s="163"/>
      <c r="Z1351" s="163"/>
      <c r="AA1351" s="163"/>
      <c r="AB1351" s="163"/>
      <c r="AC1351" s="163"/>
      <c r="AD1351" s="163"/>
      <c r="AE1351" s="163"/>
    </row>
    <row r="1352" spans="2:31">
      <c r="B1352" s="1129">
        <f t="shared" si="46"/>
        <v>-1</v>
      </c>
      <c r="D1352" s="1130"/>
      <c r="E1352" s="1130"/>
      <c r="F1352" s="1131"/>
      <c r="G1352" s="1130"/>
      <c r="H1352" s="1130"/>
      <c r="I1352" s="1130"/>
      <c r="J1352" s="1132"/>
      <c r="K1352" s="1132"/>
      <c r="L1352" s="1130"/>
      <c r="N1352" s="1133">
        <f t="shared" si="47"/>
        <v>0</v>
      </c>
      <c r="O1352" s="1134">
        <f t="shared" si="48"/>
        <v>0</v>
      </c>
      <c r="P1352" s="1134">
        <f>O1352/'1.5 Universal Data'!$F$35</f>
        <v>0</v>
      </c>
      <c r="R1352" s="163"/>
      <c r="S1352" s="163"/>
      <c r="T1352" s="163"/>
      <c r="U1352" s="163"/>
      <c r="V1352" s="163"/>
      <c r="W1352" s="163"/>
      <c r="X1352" s="163"/>
      <c r="Y1352" s="163"/>
      <c r="Z1352" s="163"/>
      <c r="AA1352" s="163"/>
      <c r="AB1352" s="163"/>
      <c r="AC1352" s="163"/>
      <c r="AD1352" s="163"/>
      <c r="AE1352" s="163"/>
    </row>
    <row r="1353" spans="2:31">
      <c r="B1353" s="1129">
        <f t="shared" si="46"/>
        <v>-1</v>
      </c>
      <c r="D1353" s="1130"/>
      <c r="E1353" s="1130"/>
      <c r="F1353" s="1131"/>
      <c r="G1353" s="1130"/>
      <c r="H1353" s="1130"/>
      <c r="I1353" s="1130"/>
      <c r="J1353" s="1132"/>
      <c r="K1353" s="1132"/>
      <c r="L1353" s="1130"/>
      <c r="N1353" s="1133">
        <f t="shared" si="47"/>
        <v>0</v>
      </c>
      <c r="O1353" s="1134">
        <f t="shared" si="48"/>
        <v>0</v>
      </c>
      <c r="P1353" s="1134">
        <f>O1353/'1.5 Universal Data'!$F$35</f>
        <v>0</v>
      </c>
      <c r="R1353" s="163"/>
      <c r="S1353" s="163"/>
      <c r="T1353" s="163"/>
      <c r="U1353" s="163"/>
      <c r="V1353" s="163"/>
      <c r="W1353" s="163"/>
      <c r="X1353" s="163"/>
      <c r="Y1353" s="163"/>
      <c r="Z1353" s="163"/>
      <c r="AA1353" s="163"/>
      <c r="AB1353" s="163"/>
      <c r="AC1353" s="163"/>
      <c r="AD1353" s="163"/>
      <c r="AE1353" s="163"/>
    </row>
    <row r="1354" spans="2:31">
      <c r="B1354" s="1129">
        <f t="shared" si="46"/>
        <v>-1</v>
      </c>
      <c r="D1354" s="1130"/>
      <c r="E1354" s="1130"/>
      <c r="F1354" s="1131"/>
      <c r="G1354" s="1130"/>
      <c r="H1354" s="1130"/>
      <c r="I1354" s="1130"/>
      <c r="J1354" s="1132"/>
      <c r="K1354" s="1132"/>
      <c r="L1354" s="1130"/>
      <c r="N1354" s="1133">
        <f t="shared" si="47"/>
        <v>0</v>
      </c>
      <c r="O1354" s="1134">
        <f t="shared" si="48"/>
        <v>0</v>
      </c>
      <c r="P1354" s="1134">
        <f>O1354/'1.5 Universal Data'!$F$35</f>
        <v>0</v>
      </c>
      <c r="R1354" s="163"/>
      <c r="S1354" s="163"/>
      <c r="T1354" s="163"/>
      <c r="U1354" s="163"/>
      <c r="V1354" s="163"/>
      <c r="W1354" s="163"/>
      <c r="X1354" s="163"/>
      <c r="Y1354" s="163"/>
      <c r="Z1354" s="163"/>
      <c r="AA1354" s="163"/>
      <c r="AB1354" s="163"/>
      <c r="AC1354" s="163"/>
      <c r="AD1354" s="163"/>
      <c r="AE1354" s="163"/>
    </row>
    <row r="1355" spans="2:31">
      <c r="B1355" s="1129">
        <f t="shared" si="46"/>
        <v>-1</v>
      </c>
      <c r="D1355" s="1130"/>
      <c r="E1355" s="1130"/>
      <c r="F1355" s="1131"/>
      <c r="G1355" s="1130"/>
      <c r="H1355" s="1130"/>
      <c r="I1355" s="1130"/>
      <c r="J1355" s="1132"/>
      <c r="K1355" s="1132"/>
      <c r="L1355" s="1130"/>
      <c r="N1355" s="1133">
        <f t="shared" si="47"/>
        <v>0</v>
      </c>
      <c r="O1355" s="1134">
        <f t="shared" si="48"/>
        <v>0</v>
      </c>
      <c r="P1355" s="1134">
        <f>O1355/'1.5 Universal Data'!$F$35</f>
        <v>0</v>
      </c>
      <c r="R1355" s="163"/>
      <c r="S1355" s="163"/>
      <c r="T1355" s="163"/>
      <c r="U1355" s="163"/>
      <c r="V1355" s="163"/>
      <c r="W1355" s="163"/>
      <c r="X1355" s="163"/>
      <c r="Y1355" s="163"/>
      <c r="Z1355" s="163"/>
      <c r="AA1355" s="163"/>
      <c r="AB1355" s="163"/>
      <c r="AC1355" s="163"/>
      <c r="AD1355" s="163"/>
      <c r="AE1355" s="163"/>
    </row>
    <row r="1356" spans="2:31">
      <c r="B1356" s="1129">
        <f t="shared" si="46"/>
        <v>-1</v>
      </c>
      <c r="D1356" s="1130"/>
      <c r="E1356" s="1130"/>
      <c r="F1356" s="1131"/>
      <c r="G1356" s="1130"/>
      <c r="H1356" s="1130"/>
      <c r="I1356" s="1130"/>
      <c r="J1356" s="1132"/>
      <c r="K1356" s="1132"/>
      <c r="L1356" s="1130"/>
      <c r="N1356" s="1133">
        <f t="shared" si="47"/>
        <v>0</v>
      </c>
      <c r="O1356" s="1134">
        <f t="shared" si="48"/>
        <v>0</v>
      </c>
      <c r="P1356" s="1134">
        <f>O1356/'1.5 Universal Data'!$F$35</f>
        <v>0</v>
      </c>
      <c r="R1356" s="163"/>
      <c r="S1356" s="163"/>
      <c r="T1356" s="163"/>
      <c r="U1356" s="163"/>
      <c r="V1356" s="163"/>
      <c r="W1356" s="163"/>
      <c r="X1356" s="163"/>
      <c r="Y1356" s="163"/>
      <c r="Z1356" s="163"/>
      <c r="AA1356" s="163"/>
      <c r="AB1356" s="163"/>
      <c r="AC1356" s="163"/>
      <c r="AD1356" s="163"/>
      <c r="AE1356" s="163"/>
    </row>
    <row r="1357" spans="2:31">
      <c r="B1357" s="1129">
        <f t="shared" si="46"/>
        <v>-1</v>
      </c>
      <c r="D1357" s="1130"/>
      <c r="E1357" s="1130"/>
      <c r="F1357" s="1131"/>
      <c r="G1357" s="1130"/>
      <c r="H1357" s="1130"/>
      <c r="I1357" s="1130"/>
      <c r="J1357" s="1132"/>
      <c r="K1357" s="1132"/>
      <c r="L1357" s="1130"/>
      <c r="N1357" s="1133">
        <f t="shared" si="47"/>
        <v>0</v>
      </c>
      <c r="O1357" s="1134">
        <f t="shared" si="48"/>
        <v>0</v>
      </c>
      <c r="P1357" s="1134">
        <f>O1357/'1.5 Universal Data'!$F$35</f>
        <v>0</v>
      </c>
      <c r="R1357" s="163"/>
      <c r="S1357" s="163"/>
      <c r="T1357" s="163"/>
      <c r="U1357" s="163"/>
      <c r="V1357" s="163"/>
      <c r="W1357" s="163"/>
      <c r="X1357" s="163"/>
      <c r="Y1357" s="163"/>
      <c r="Z1357" s="163"/>
      <c r="AA1357" s="163"/>
      <c r="AB1357" s="163"/>
      <c r="AC1357" s="163"/>
      <c r="AD1357" s="163"/>
      <c r="AE1357" s="163"/>
    </row>
    <row r="1358" spans="2:31">
      <c r="B1358" s="1129">
        <f t="shared" si="46"/>
        <v>-1</v>
      </c>
      <c r="D1358" s="1130"/>
      <c r="E1358" s="1130"/>
      <c r="F1358" s="1131"/>
      <c r="G1358" s="1130"/>
      <c r="H1358" s="1130"/>
      <c r="I1358" s="1130"/>
      <c r="J1358" s="1132"/>
      <c r="K1358" s="1132"/>
      <c r="L1358" s="1130"/>
      <c r="N1358" s="1133">
        <f t="shared" si="47"/>
        <v>0</v>
      </c>
      <c r="O1358" s="1134">
        <f t="shared" si="48"/>
        <v>0</v>
      </c>
      <c r="P1358" s="1134">
        <f>O1358/'1.5 Universal Data'!$F$35</f>
        <v>0</v>
      </c>
      <c r="R1358" s="163"/>
      <c r="S1358" s="163"/>
      <c r="T1358" s="163"/>
      <c r="U1358" s="163"/>
      <c r="V1358" s="163"/>
      <c r="W1358" s="163"/>
      <c r="X1358" s="163"/>
      <c r="Y1358" s="163"/>
      <c r="Z1358" s="163"/>
      <c r="AA1358" s="163"/>
      <c r="AB1358" s="163"/>
      <c r="AC1358" s="163"/>
      <c r="AD1358" s="163"/>
      <c r="AE1358" s="163"/>
    </row>
    <row r="1359" spans="2:31">
      <c r="B1359" s="1129">
        <f t="shared" si="46"/>
        <v>-1</v>
      </c>
      <c r="D1359" s="1130"/>
      <c r="E1359" s="1130"/>
      <c r="F1359" s="1131"/>
      <c r="G1359" s="1130"/>
      <c r="H1359" s="1130"/>
      <c r="I1359" s="1130"/>
      <c r="J1359" s="1132"/>
      <c r="K1359" s="1132"/>
      <c r="L1359" s="1130"/>
      <c r="N1359" s="1133">
        <f t="shared" si="47"/>
        <v>0</v>
      </c>
      <c r="O1359" s="1134">
        <f t="shared" si="48"/>
        <v>0</v>
      </c>
      <c r="P1359" s="1134">
        <f>O1359/'1.5 Universal Data'!$F$35</f>
        <v>0</v>
      </c>
      <c r="R1359" s="163"/>
      <c r="S1359" s="163"/>
      <c r="T1359" s="163"/>
      <c r="U1359" s="163"/>
      <c r="V1359" s="163"/>
      <c r="W1359" s="163"/>
      <c r="X1359" s="163"/>
      <c r="Y1359" s="163"/>
      <c r="Z1359" s="163"/>
      <c r="AA1359" s="163"/>
      <c r="AB1359" s="163"/>
      <c r="AC1359" s="163"/>
      <c r="AD1359" s="163"/>
      <c r="AE1359" s="163"/>
    </row>
    <row r="1360" spans="2:31">
      <c r="B1360" s="1129">
        <f t="shared" si="46"/>
        <v>-1</v>
      </c>
      <c r="D1360" s="1130"/>
      <c r="E1360" s="1130"/>
      <c r="F1360" s="1131"/>
      <c r="G1360" s="1130"/>
      <c r="H1360" s="1130"/>
      <c r="I1360" s="1130"/>
      <c r="J1360" s="1132"/>
      <c r="K1360" s="1132"/>
      <c r="L1360" s="1130"/>
      <c r="N1360" s="1133">
        <f t="shared" si="47"/>
        <v>0</v>
      </c>
      <c r="O1360" s="1134">
        <f t="shared" si="48"/>
        <v>0</v>
      </c>
      <c r="P1360" s="1134">
        <f>O1360/'1.5 Universal Data'!$F$35</f>
        <v>0</v>
      </c>
      <c r="R1360" s="163"/>
      <c r="S1360" s="163"/>
      <c r="T1360" s="163"/>
      <c r="U1360" s="163"/>
      <c r="V1360" s="163"/>
      <c r="W1360" s="163"/>
      <c r="X1360" s="163"/>
      <c r="Y1360" s="163"/>
      <c r="Z1360" s="163"/>
      <c r="AA1360" s="163"/>
      <c r="AB1360" s="163"/>
      <c r="AC1360" s="163"/>
      <c r="AD1360" s="163"/>
      <c r="AE1360" s="163"/>
    </row>
    <row r="1361" spans="2:31">
      <c r="B1361" s="1129">
        <f t="shared" si="46"/>
        <v>-1</v>
      </c>
      <c r="D1361" s="1130"/>
      <c r="E1361" s="1130"/>
      <c r="F1361" s="1131"/>
      <c r="G1361" s="1130"/>
      <c r="H1361" s="1130"/>
      <c r="I1361" s="1130"/>
      <c r="J1361" s="1132"/>
      <c r="K1361" s="1132"/>
      <c r="L1361" s="1130"/>
      <c r="N1361" s="1133">
        <f t="shared" si="47"/>
        <v>0</v>
      </c>
      <c r="O1361" s="1134">
        <f t="shared" si="48"/>
        <v>0</v>
      </c>
      <c r="P1361" s="1134">
        <f>O1361/'1.5 Universal Data'!$F$35</f>
        <v>0</v>
      </c>
      <c r="R1361" s="163"/>
      <c r="S1361" s="163"/>
      <c r="T1361" s="163"/>
      <c r="U1361" s="163"/>
      <c r="V1361" s="163"/>
      <c r="W1361" s="163"/>
      <c r="X1361" s="163"/>
      <c r="Y1361" s="163"/>
      <c r="Z1361" s="163"/>
      <c r="AA1361" s="163"/>
      <c r="AB1361" s="163"/>
      <c r="AC1361" s="163"/>
      <c r="AD1361" s="163"/>
      <c r="AE1361" s="163"/>
    </row>
    <row r="1362" spans="2:31">
      <c r="B1362" s="1129">
        <f t="shared" si="46"/>
        <v>-1</v>
      </c>
      <c r="D1362" s="1130"/>
      <c r="E1362" s="1130"/>
      <c r="F1362" s="1131"/>
      <c r="G1362" s="1130"/>
      <c r="H1362" s="1130"/>
      <c r="I1362" s="1130"/>
      <c r="J1362" s="1132"/>
      <c r="K1362" s="1132"/>
      <c r="L1362" s="1130"/>
      <c r="N1362" s="1133">
        <f t="shared" si="47"/>
        <v>0</v>
      </c>
      <c r="O1362" s="1134">
        <f t="shared" si="48"/>
        <v>0</v>
      </c>
      <c r="P1362" s="1134">
        <f>O1362/'1.5 Universal Data'!$F$35</f>
        <v>0</v>
      </c>
      <c r="R1362" s="163"/>
      <c r="S1362" s="163"/>
      <c r="T1362" s="163"/>
      <c r="U1362" s="163"/>
      <c r="V1362" s="163"/>
      <c r="W1362" s="163"/>
      <c r="X1362" s="163"/>
      <c r="Y1362" s="163"/>
      <c r="Z1362" s="163"/>
      <c r="AA1362" s="163"/>
      <c r="AB1362" s="163"/>
      <c r="AC1362" s="163"/>
      <c r="AD1362" s="163"/>
      <c r="AE1362" s="163"/>
    </row>
    <row r="1363" spans="2:31">
      <c r="B1363" s="1129">
        <f t="shared" si="46"/>
        <v>-1</v>
      </c>
      <c r="D1363" s="1130"/>
      <c r="E1363" s="1130"/>
      <c r="F1363" s="1131"/>
      <c r="G1363" s="1130"/>
      <c r="H1363" s="1130"/>
      <c r="I1363" s="1130"/>
      <c r="J1363" s="1132"/>
      <c r="K1363" s="1132"/>
      <c r="L1363" s="1130"/>
      <c r="N1363" s="1133">
        <f t="shared" si="47"/>
        <v>0</v>
      </c>
      <c r="O1363" s="1134">
        <f t="shared" si="48"/>
        <v>0</v>
      </c>
      <c r="P1363" s="1134">
        <f>O1363/'1.5 Universal Data'!$F$35</f>
        <v>0</v>
      </c>
      <c r="R1363" s="163"/>
      <c r="S1363" s="163"/>
      <c r="T1363" s="163"/>
      <c r="U1363" s="163"/>
      <c r="V1363" s="163"/>
      <c r="W1363" s="163"/>
      <c r="X1363" s="163"/>
      <c r="Y1363" s="163"/>
      <c r="Z1363" s="163"/>
      <c r="AA1363" s="163"/>
      <c r="AB1363" s="163"/>
      <c r="AC1363" s="163"/>
      <c r="AD1363" s="163"/>
      <c r="AE1363" s="163"/>
    </row>
    <row r="1364" spans="2:31">
      <c r="B1364" s="1129">
        <f t="shared" si="46"/>
        <v>-1</v>
      </c>
      <c r="D1364" s="1130"/>
      <c r="E1364" s="1130"/>
      <c r="F1364" s="1131"/>
      <c r="G1364" s="1130"/>
      <c r="H1364" s="1130"/>
      <c r="I1364" s="1130"/>
      <c r="J1364" s="1132"/>
      <c r="K1364" s="1132"/>
      <c r="L1364" s="1130"/>
      <c r="N1364" s="1133">
        <f t="shared" si="47"/>
        <v>0</v>
      </c>
      <c r="O1364" s="1134">
        <f t="shared" si="48"/>
        <v>0</v>
      </c>
      <c r="P1364" s="1134">
        <f>O1364/'1.5 Universal Data'!$F$35</f>
        <v>0</v>
      </c>
      <c r="R1364" s="163"/>
      <c r="S1364" s="163"/>
      <c r="T1364" s="163"/>
      <c r="U1364" s="163"/>
      <c r="V1364" s="163"/>
      <c r="W1364" s="163"/>
      <c r="X1364" s="163"/>
      <c r="Y1364" s="163"/>
      <c r="Z1364" s="163"/>
      <c r="AA1364" s="163"/>
      <c r="AB1364" s="163"/>
      <c r="AC1364" s="163"/>
      <c r="AD1364" s="163"/>
      <c r="AE1364" s="163"/>
    </row>
    <row r="1365" spans="2:31">
      <c r="B1365" s="1129">
        <f t="shared" si="46"/>
        <v>-1</v>
      </c>
      <c r="D1365" s="1130"/>
      <c r="E1365" s="1130"/>
      <c r="F1365" s="1131"/>
      <c r="G1365" s="1130"/>
      <c r="H1365" s="1130"/>
      <c r="I1365" s="1130"/>
      <c r="J1365" s="1132"/>
      <c r="K1365" s="1132"/>
      <c r="L1365" s="1130"/>
      <c r="N1365" s="1133">
        <f t="shared" si="47"/>
        <v>0</v>
      </c>
      <c r="O1365" s="1134">
        <f t="shared" si="48"/>
        <v>0</v>
      </c>
      <c r="P1365" s="1134">
        <f>O1365/'1.5 Universal Data'!$F$35</f>
        <v>0</v>
      </c>
      <c r="R1365" s="163"/>
      <c r="S1365" s="163"/>
      <c r="T1365" s="163"/>
      <c r="U1365" s="163"/>
      <c r="V1365" s="163"/>
      <c r="W1365" s="163"/>
      <c r="X1365" s="163"/>
      <c r="Y1365" s="163"/>
      <c r="Z1365" s="163"/>
      <c r="AA1365" s="163"/>
      <c r="AB1365" s="163"/>
      <c r="AC1365" s="163"/>
      <c r="AD1365" s="163"/>
      <c r="AE1365" s="163"/>
    </row>
    <row r="1366" spans="2:31">
      <c r="B1366" s="1129">
        <f t="shared" si="46"/>
        <v>-1</v>
      </c>
      <c r="D1366" s="1130"/>
      <c r="E1366" s="1130"/>
      <c r="F1366" s="1131"/>
      <c r="G1366" s="1130"/>
      <c r="H1366" s="1130"/>
      <c r="I1366" s="1130"/>
      <c r="J1366" s="1132"/>
      <c r="K1366" s="1132"/>
      <c r="L1366" s="1130"/>
      <c r="N1366" s="1133">
        <f t="shared" si="47"/>
        <v>0</v>
      </c>
      <c r="O1366" s="1134">
        <f t="shared" si="48"/>
        <v>0</v>
      </c>
      <c r="P1366" s="1134">
        <f>O1366/'1.5 Universal Data'!$F$35</f>
        <v>0</v>
      </c>
      <c r="R1366" s="163"/>
      <c r="S1366" s="163"/>
      <c r="T1366" s="163"/>
      <c r="U1366" s="163"/>
      <c r="V1366" s="163"/>
      <c r="W1366" s="163"/>
      <c r="X1366" s="163"/>
      <c r="Y1366" s="163"/>
      <c r="Z1366" s="163"/>
      <c r="AA1366" s="163"/>
      <c r="AB1366" s="163"/>
      <c r="AC1366" s="163"/>
      <c r="AD1366" s="163"/>
      <c r="AE1366" s="163"/>
    </row>
    <row r="1367" spans="2:31">
      <c r="B1367" s="1129">
        <f t="shared" ref="B1367:B1430" si="49">IF(G1367="buy",1,-1)</f>
        <v>-1</v>
      </c>
      <c r="D1367" s="1130"/>
      <c r="E1367" s="1130"/>
      <c r="F1367" s="1131"/>
      <c r="G1367" s="1130"/>
      <c r="H1367" s="1130"/>
      <c r="I1367" s="1130"/>
      <c r="J1367" s="1132"/>
      <c r="K1367" s="1132"/>
      <c r="L1367" s="1130"/>
      <c r="N1367" s="1133">
        <f t="shared" ref="N1367:N1430" si="50">+H1367*((K1367-J1367)+1)*B1367</f>
        <v>0</v>
      </c>
      <c r="O1367" s="1134">
        <f t="shared" ref="O1367:O1430" si="51">N1367*L1367/100</f>
        <v>0</v>
      </c>
      <c r="P1367" s="1134">
        <f>O1367/'1.5 Universal Data'!$F$35</f>
        <v>0</v>
      </c>
      <c r="R1367" s="163"/>
      <c r="S1367" s="163"/>
      <c r="T1367" s="163"/>
      <c r="U1367" s="163"/>
      <c r="V1367" s="163"/>
      <c r="W1367" s="163"/>
      <c r="X1367" s="163"/>
      <c r="Y1367" s="163"/>
      <c r="Z1367" s="163"/>
      <c r="AA1367" s="163"/>
      <c r="AB1367" s="163"/>
      <c r="AC1367" s="163"/>
      <c r="AD1367" s="163"/>
      <c r="AE1367" s="163"/>
    </row>
    <row r="1368" spans="2:31">
      <c r="B1368" s="1129">
        <f t="shared" si="49"/>
        <v>-1</v>
      </c>
      <c r="D1368" s="1130"/>
      <c r="E1368" s="1130"/>
      <c r="F1368" s="1131"/>
      <c r="G1368" s="1130"/>
      <c r="H1368" s="1130"/>
      <c r="I1368" s="1130"/>
      <c r="J1368" s="1132"/>
      <c r="K1368" s="1132"/>
      <c r="L1368" s="1130"/>
      <c r="N1368" s="1133">
        <f t="shared" si="50"/>
        <v>0</v>
      </c>
      <c r="O1368" s="1134">
        <f t="shared" si="51"/>
        <v>0</v>
      </c>
      <c r="P1368" s="1134">
        <f>O1368/'1.5 Universal Data'!$F$35</f>
        <v>0</v>
      </c>
      <c r="R1368" s="163"/>
      <c r="S1368" s="163"/>
      <c r="T1368" s="163"/>
      <c r="U1368" s="163"/>
      <c r="V1368" s="163"/>
      <c r="W1368" s="163"/>
      <c r="X1368" s="163"/>
      <c r="Y1368" s="163"/>
      <c r="Z1368" s="163"/>
      <c r="AA1368" s="163"/>
      <c r="AB1368" s="163"/>
      <c r="AC1368" s="163"/>
      <c r="AD1368" s="163"/>
      <c r="AE1368" s="163"/>
    </row>
    <row r="1369" spans="2:31">
      <c r="B1369" s="1129">
        <f t="shared" si="49"/>
        <v>-1</v>
      </c>
      <c r="D1369" s="1130"/>
      <c r="E1369" s="1130"/>
      <c r="F1369" s="1131"/>
      <c r="G1369" s="1130"/>
      <c r="H1369" s="1130"/>
      <c r="I1369" s="1130"/>
      <c r="J1369" s="1132"/>
      <c r="K1369" s="1132"/>
      <c r="L1369" s="1130"/>
      <c r="N1369" s="1133">
        <f t="shared" si="50"/>
        <v>0</v>
      </c>
      <c r="O1369" s="1134">
        <f t="shared" si="51"/>
        <v>0</v>
      </c>
      <c r="P1369" s="1134">
        <f>O1369/'1.5 Universal Data'!$F$35</f>
        <v>0</v>
      </c>
      <c r="R1369" s="163"/>
      <c r="S1369" s="163"/>
      <c r="T1369" s="163"/>
      <c r="U1369" s="163"/>
      <c r="V1369" s="163"/>
      <c r="W1369" s="163"/>
      <c r="X1369" s="163"/>
      <c r="Y1369" s="163"/>
      <c r="Z1369" s="163"/>
      <c r="AA1369" s="163"/>
      <c r="AB1369" s="163"/>
      <c r="AC1369" s="163"/>
      <c r="AD1369" s="163"/>
      <c r="AE1369" s="163"/>
    </row>
    <row r="1370" spans="2:31">
      <c r="B1370" s="1129">
        <f t="shared" si="49"/>
        <v>-1</v>
      </c>
      <c r="D1370" s="1130"/>
      <c r="E1370" s="1130"/>
      <c r="F1370" s="1131"/>
      <c r="G1370" s="1130"/>
      <c r="H1370" s="1130"/>
      <c r="I1370" s="1130"/>
      <c r="J1370" s="1132"/>
      <c r="K1370" s="1132"/>
      <c r="L1370" s="1130"/>
      <c r="N1370" s="1133">
        <f t="shared" si="50"/>
        <v>0</v>
      </c>
      <c r="O1370" s="1134">
        <f t="shared" si="51"/>
        <v>0</v>
      </c>
      <c r="P1370" s="1134">
        <f>O1370/'1.5 Universal Data'!$F$35</f>
        <v>0</v>
      </c>
      <c r="R1370" s="163"/>
      <c r="S1370" s="163"/>
      <c r="T1370" s="163"/>
      <c r="U1370" s="163"/>
      <c r="V1370" s="163"/>
      <c r="W1370" s="163"/>
      <c r="X1370" s="163"/>
      <c r="Y1370" s="163"/>
      <c r="Z1370" s="163"/>
      <c r="AA1370" s="163"/>
      <c r="AB1370" s="163"/>
      <c r="AC1370" s="163"/>
      <c r="AD1370" s="163"/>
      <c r="AE1370" s="163"/>
    </row>
    <row r="1371" spans="2:31">
      <c r="B1371" s="1129">
        <f t="shared" si="49"/>
        <v>-1</v>
      </c>
      <c r="D1371" s="1130"/>
      <c r="E1371" s="1130"/>
      <c r="F1371" s="1131"/>
      <c r="G1371" s="1130"/>
      <c r="H1371" s="1130"/>
      <c r="I1371" s="1130"/>
      <c r="J1371" s="1132"/>
      <c r="K1371" s="1132"/>
      <c r="L1371" s="1130"/>
      <c r="N1371" s="1133">
        <f t="shared" si="50"/>
        <v>0</v>
      </c>
      <c r="O1371" s="1134">
        <f t="shared" si="51"/>
        <v>0</v>
      </c>
      <c r="P1371" s="1134">
        <f>O1371/'1.5 Universal Data'!$F$35</f>
        <v>0</v>
      </c>
      <c r="R1371" s="163"/>
      <c r="S1371" s="163"/>
      <c r="T1371" s="163"/>
      <c r="U1371" s="163"/>
      <c r="V1371" s="163"/>
      <c r="W1371" s="163"/>
      <c r="X1371" s="163"/>
      <c r="Y1371" s="163"/>
      <c r="Z1371" s="163"/>
      <c r="AA1371" s="163"/>
      <c r="AB1371" s="163"/>
      <c r="AC1371" s="163"/>
      <c r="AD1371" s="163"/>
      <c r="AE1371" s="163"/>
    </row>
    <row r="1372" spans="2:31">
      <c r="B1372" s="1129">
        <f t="shared" si="49"/>
        <v>-1</v>
      </c>
      <c r="D1372" s="1130"/>
      <c r="E1372" s="1130"/>
      <c r="F1372" s="1131"/>
      <c r="G1372" s="1130"/>
      <c r="H1372" s="1130"/>
      <c r="I1372" s="1130"/>
      <c r="J1372" s="1132"/>
      <c r="K1372" s="1132"/>
      <c r="L1372" s="1130"/>
      <c r="N1372" s="1133">
        <f t="shared" si="50"/>
        <v>0</v>
      </c>
      <c r="O1372" s="1134">
        <f t="shared" si="51"/>
        <v>0</v>
      </c>
      <c r="P1372" s="1134">
        <f>O1372/'1.5 Universal Data'!$F$35</f>
        <v>0</v>
      </c>
      <c r="R1372" s="163"/>
      <c r="S1372" s="163"/>
      <c r="T1372" s="163"/>
      <c r="U1372" s="163"/>
      <c r="V1372" s="163"/>
      <c r="W1372" s="163"/>
      <c r="X1372" s="163"/>
      <c r="Y1372" s="163"/>
      <c r="Z1372" s="163"/>
      <c r="AA1372" s="163"/>
      <c r="AB1372" s="163"/>
      <c r="AC1372" s="163"/>
      <c r="AD1372" s="163"/>
      <c r="AE1372" s="163"/>
    </row>
    <row r="1373" spans="2:31">
      <c r="B1373" s="1129">
        <f t="shared" si="49"/>
        <v>-1</v>
      </c>
      <c r="D1373" s="1130"/>
      <c r="E1373" s="1130"/>
      <c r="F1373" s="1131"/>
      <c r="G1373" s="1130"/>
      <c r="H1373" s="1130"/>
      <c r="I1373" s="1130"/>
      <c r="J1373" s="1132"/>
      <c r="K1373" s="1132"/>
      <c r="L1373" s="1130"/>
      <c r="N1373" s="1133">
        <f t="shared" si="50"/>
        <v>0</v>
      </c>
      <c r="O1373" s="1134">
        <f t="shared" si="51"/>
        <v>0</v>
      </c>
      <c r="P1373" s="1134">
        <f>O1373/'1.5 Universal Data'!$F$35</f>
        <v>0</v>
      </c>
      <c r="R1373" s="163"/>
      <c r="S1373" s="163"/>
      <c r="T1373" s="163"/>
      <c r="U1373" s="163"/>
      <c r="V1373" s="163"/>
      <c r="W1373" s="163"/>
      <c r="X1373" s="163"/>
      <c r="Y1373" s="163"/>
      <c r="Z1373" s="163"/>
      <c r="AA1373" s="163"/>
      <c r="AB1373" s="163"/>
      <c r="AC1373" s="163"/>
      <c r="AD1373" s="163"/>
      <c r="AE1373" s="163"/>
    </row>
    <row r="1374" spans="2:31">
      <c r="B1374" s="1129">
        <f t="shared" si="49"/>
        <v>-1</v>
      </c>
      <c r="D1374" s="1130"/>
      <c r="E1374" s="1130"/>
      <c r="F1374" s="1131"/>
      <c r="G1374" s="1130"/>
      <c r="H1374" s="1130"/>
      <c r="I1374" s="1130"/>
      <c r="J1374" s="1132"/>
      <c r="K1374" s="1132"/>
      <c r="L1374" s="1130"/>
      <c r="N1374" s="1133">
        <f t="shared" si="50"/>
        <v>0</v>
      </c>
      <c r="O1374" s="1134">
        <f t="shared" si="51"/>
        <v>0</v>
      </c>
      <c r="P1374" s="1134">
        <f>O1374/'1.5 Universal Data'!$F$35</f>
        <v>0</v>
      </c>
      <c r="R1374" s="163"/>
      <c r="S1374" s="163"/>
      <c r="T1374" s="163"/>
      <c r="U1374" s="163"/>
      <c r="V1374" s="163"/>
      <c r="W1374" s="163"/>
      <c r="X1374" s="163"/>
      <c r="Y1374" s="163"/>
      <c r="Z1374" s="163"/>
      <c r="AA1374" s="163"/>
      <c r="AB1374" s="163"/>
      <c r="AC1374" s="163"/>
      <c r="AD1374" s="163"/>
      <c r="AE1374" s="163"/>
    </row>
    <row r="1375" spans="2:31">
      <c r="B1375" s="1129">
        <f t="shared" si="49"/>
        <v>-1</v>
      </c>
      <c r="D1375" s="1130"/>
      <c r="E1375" s="1130"/>
      <c r="F1375" s="1131"/>
      <c r="G1375" s="1130"/>
      <c r="H1375" s="1130"/>
      <c r="I1375" s="1130"/>
      <c r="J1375" s="1132"/>
      <c r="K1375" s="1132"/>
      <c r="L1375" s="1130"/>
      <c r="N1375" s="1133">
        <f t="shared" si="50"/>
        <v>0</v>
      </c>
      <c r="O1375" s="1134">
        <f t="shared" si="51"/>
        <v>0</v>
      </c>
      <c r="P1375" s="1134">
        <f>O1375/'1.5 Universal Data'!$F$35</f>
        <v>0</v>
      </c>
      <c r="R1375" s="163"/>
      <c r="S1375" s="163"/>
      <c r="T1375" s="163"/>
      <c r="U1375" s="163"/>
      <c r="V1375" s="163"/>
      <c r="W1375" s="163"/>
      <c r="X1375" s="163"/>
      <c r="Y1375" s="163"/>
      <c r="Z1375" s="163"/>
      <c r="AA1375" s="163"/>
      <c r="AB1375" s="163"/>
      <c r="AC1375" s="163"/>
      <c r="AD1375" s="163"/>
      <c r="AE1375" s="163"/>
    </row>
    <row r="1376" spans="2:31">
      <c r="B1376" s="1129">
        <f t="shared" si="49"/>
        <v>-1</v>
      </c>
      <c r="D1376" s="1130"/>
      <c r="E1376" s="1130"/>
      <c r="F1376" s="1131"/>
      <c r="G1376" s="1130"/>
      <c r="H1376" s="1130"/>
      <c r="I1376" s="1130"/>
      <c r="J1376" s="1132"/>
      <c r="K1376" s="1132"/>
      <c r="L1376" s="1130"/>
      <c r="N1376" s="1133">
        <f t="shared" si="50"/>
        <v>0</v>
      </c>
      <c r="O1376" s="1134">
        <f t="shared" si="51"/>
        <v>0</v>
      </c>
      <c r="P1376" s="1134">
        <f>O1376/'1.5 Universal Data'!$F$35</f>
        <v>0</v>
      </c>
      <c r="R1376" s="163"/>
      <c r="S1376" s="163"/>
      <c r="T1376" s="163"/>
      <c r="U1376" s="163"/>
      <c r="V1376" s="163"/>
      <c r="W1376" s="163"/>
      <c r="X1376" s="163"/>
      <c r="Y1376" s="163"/>
      <c r="Z1376" s="163"/>
      <c r="AA1376" s="163"/>
      <c r="AB1376" s="163"/>
      <c r="AC1376" s="163"/>
      <c r="AD1376" s="163"/>
      <c r="AE1376" s="163"/>
    </row>
    <row r="1377" spans="2:31">
      <c r="B1377" s="1129">
        <f t="shared" si="49"/>
        <v>-1</v>
      </c>
      <c r="D1377" s="1130"/>
      <c r="E1377" s="1130"/>
      <c r="F1377" s="1131"/>
      <c r="G1377" s="1130"/>
      <c r="H1377" s="1130"/>
      <c r="I1377" s="1130"/>
      <c r="J1377" s="1132"/>
      <c r="K1377" s="1132"/>
      <c r="L1377" s="1130"/>
      <c r="N1377" s="1133">
        <f t="shared" si="50"/>
        <v>0</v>
      </c>
      <c r="O1377" s="1134">
        <f t="shared" si="51"/>
        <v>0</v>
      </c>
      <c r="P1377" s="1134">
        <f>O1377/'1.5 Universal Data'!$F$35</f>
        <v>0</v>
      </c>
      <c r="R1377" s="163"/>
      <c r="S1377" s="163"/>
      <c r="T1377" s="163"/>
      <c r="U1377" s="163"/>
      <c r="V1377" s="163"/>
      <c r="W1377" s="163"/>
      <c r="X1377" s="163"/>
      <c r="Y1377" s="163"/>
      <c r="Z1377" s="163"/>
      <c r="AA1377" s="163"/>
      <c r="AB1377" s="163"/>
      <c r="AC1377" s="163"/>
      <c r="AD1377" s="163"/>
      <c r="AE1377" s="163"/>
    </row>
    <row r="1378" spans="2:31">
      <c r="B1378" s="1129">
        <f t="shared" si="49"/>
        <v>-1</v>
      </c>
      <c r="D1378" s="1130"/>
      <c r="E1378" s="1130"/>
      <c r="F1378" s="1131"/>
      <c r="G1378" s="1130"/>
      <c r="H1378" s="1130"/>
      <c r="I1378" s="1130"/>
      <c r="J1378" s="1132"/>
      <c r="K1378" s="1132"/>
      <c r="L1378" s="1130"/>
      <c r="N1378" s="1133">
        <f t="shared" si="50"/>
        <v>0</v>
      </c>
      <c r="O1378" s="1134">
        <f t="shared" si="51"/>
        <v>0</v>
      </c>
      <c r="P1378" s="1134">
        <f>O1378/'1.5 Universal Data'!$F$35</f>
        <v>0</v>
      </c>
      <c r="R1378" s="163"/>
      <c r="S1378" s="163"/>
      <c r="T1378" s="163"/>
      <c r="U1378" s="163"/>
      <c r="V1378" s="163"/>
      <c r="W1378" s="163"/>
      <c r="X1378" s="163"/>
      <c r="Y1378" s="163"/>
      <c r="Z1378" s="163"/>
      <c r="AA1378" s="163"/>
      <c r="AB1378" s="163"/>
      <c r="AC1378" s="163"/>
      <c r="AD1378" s="163"/>
      <c r="AE1378" s="163"/>
    </row>
    <row r="1379" spans="2:31">
      <c r="B1379" s="1129">
        <f t="shared" si="49"/>
        <v>-1</v>
      </c>
      <c r="D1379" s="1130"/>
      <c r="E1379" s="1130"/>
      <c r="F1379" s="1131"/>
      <c r="G1379" s="1130"/>
      <c r="H1379" s="1130"/>
      <c r="I1379" s="1130"/>
      <c r="J1379" s="1132"/>
      <c r="K1379" s="1132"/>
      <c r="L1379" s="1130"/>
      <c r="N1379" s="1133">
        <f t="shared" si="50"/>
        <v>0</v>
      </c>
      <c r="O1379" s="1134">
        <f t="shared" si="51"/>
        <v>0</v>
      </c>
      <c r="P1379" s="1134">
        <f>O1379/'1.5 Universal Data'!$F$35</f>
        <v>0</v>
      </c>
      <c r="R1379" s="163"/>
      <c r="S1379" s="163"/>
      <c r="T1379" s="163"/>
      <c r="U1379" s="163"/>
      <c r="V1379" s="163"/>
      <c r="W1379" s="163"/>
      <c r="X1379" s="163"/>
      <c r="Y1379" s="163"/>
      <c r="Z1379" s="163"/>
      <c r="AA1379" s="163"/>
      <c r="AB1379" s="163"/>
      <c r="AC1379" s="163"/>
      <c r="AD1379" s="163"/>
      <c r="AE1379" s="163"/>
    </row>
    <row r="1380" spans="2:31">
      <c r="B1380" s="1129">
        <f t="shared" si="49"/>
        <v>-1</v>
      </c>
      <c r="D1380" s="1130"/>
      <c r="E1380" s="1130"/>
      <c r="F1380" s="1131"/>
      <c r="G1380" s="1130"/>
      <c r="H1380" s="1130"/>
      <c r="I1380" s="1130"/>
      <c r="J1380" s="1132"/>
      <c r="K1380" s="1132"/>
      <c r="L1380" s="1130"/>
      <c r="N1380" s="1133">
        <f t="shared" si="50"/>
        <v>0</v>
      </c>
      <c r="O1380" s="1134">
        <f t="shared" si="51"/>
        <v>0</v>
      </c>
      <c r="P1380" s="1134">
        <f>O1380/'1.5 Universal Data'!$F$35</f>
        <v>0</v>
      </c>
      <c r="R1380" s="163"/>
      <c r="S1380" s="163"/>
      <c r="T1380" s="163"/>
      <c r="U1380" s="163"/>
      <c r="V1380" s="163"/>
      <c r="W1380" s="163"/>
      <c r="X1380" s="163"/>
      <c r="Y1380" s="163"/>
      <c r="Z1380" s="163"/>
      <c r="AA1380" s="163"/>
      <c r="AB1380" s="163"/>
      <c r="AC1380" s="163"/>
      <c r="AD1380" s="163"/>
      <c r="AE1380" s="163"/>
    </row>
    <row r="1381" spans="2:31">
      <c r="B1381" s="1129">
        <f t="shared" si="49"/>
        <v>-1</v>
      </c>
      <c r="D1381" s="1130"/>
      <c r="E1381" s="1130"/>
      <c r="F1381" s="1131"/>
      <c r="G1381" s="1130"/>
      <c r="H1381" s="1130"/>
      <c r="I1381" s="1130"/>
      <c r="J1381" s="1132"/>
      <c r="K1381" s="1132"/>
      <c r="L1381" s="1130"/>
      <c r="N1381" s="1133">
        <f t="shared" si="50"/>
        <v>0</v>
      </c>
      <c r="O1381" s="1134">
        <f t="shared" si="51"/>
        <v>0</v>
      </c>
      <c r="P1381" s="1134">
        <f>O1381/'1.5 Universal Data'!$F$35</f>
        <v>0</v>
      </c>
      <c r="R1381" s="163"/>
      <c r="S1381" s="163"/>
      <c r="T1381" s="163"/>
      <c r="U1381" s="163"/>
      <c r="V1381" s="163"/>
      <c r="W1381" s="163"/>
      <c r="X1381" s="163"/>
      <c r="Y1381" s="163"/>
      <c r="Z1381" s="163"/>
      <c r="AA1381" s="163"/>
      <c r="AB1381" s="163"/>
      <c r="AC1381" s="163"/>
      <c r="AD1381" s="163"/>
      <c r="AE1381" s="163"/>
    </row>
    <row r="1382" spans="2:31">
      <c r="B1382" s="1129">
        <f t="shared" si="49"/>
        <v>-1</v>
      </c>
      <c r="D1382" s="1130"/>
      <c r="E1382" s="1130"/>
      <c r="F1382" s="1131"/>
      <c r="G1382" s="1130"/>
      <c r="H1382" s="1130"/>
      <c r="I1382" s="1130"/>
      <c r="J1382" s="1132"/>
      <c r="K1382" s="1132"/>
      <c r="L1382" s="1130"/>
      <c r="N1382" s="1133">
        <f t="shared" si="50"/>
        <v>0</v>
      </c>
      <c r="O1382" s="1134">
        <f t="shared" si="51"/>
        <v>0</v>
      </c>
      <c r="P1382" s="1134">
        <f>O1382/'1.5 Universal Data'!$F$35</f>
        <v>0</v>
      </c>
      <c r="R1382" s="163"/>
      <c r="S1382" s="163"/>
      <c r="T1382" s="163"/>
      <c r="U1382" s="163"/>
      <c r="V1382" s="163"/>
      <c r="W1382" s="163"/>
      <c r="X1382" s="163"/>
      <c r="Y1382" s="163"/>
      <c r="Z1382" s="163"/>
      <c r="AA1382" s="163"/>
      <c r="AB1382" s="163"/>
      <c r="AC1382" s="163"/>
      <c r="AD1382" s="163"/>
      <c r="AE1382" s="163"/>
    </row>
    <row r="1383" spans="2:31">
      <c r="B1383" s="1129">
        <f t="shared" si="49"/>
        <v>-1</v>
      </c>
      <c r="D1383" s="1130"/>
      <c r="E1383" s="1130"/>
      <c r="F1383" s="1131"/>
      <c r="G1383" s="1130"/>
      <c r="H1383" s="1130"/>
      <c r="I1383" s="1130"/>
      <c r="J1383" s="1132"/>
      <c r="K1383" s="1132"/>
      <c r="L1383" s="1130"/>
      <c r="N1383" s="1133">
        <f t="shared" si="50"/>
        <v>0</v>
      </c>
      <c r="O1383" s="1134">
        <f t="shared" si="51"/>
        <v>0</v>
      </c>
      <c r="P1383" s="1134">
        <f>O1383/'1.5 Universal Data'!$F$35</f>
        <v>0</v>
      </c>
      <c r="R1383" s="163"/>
      <c r="S1383" s="163"/>
      <c r="T1383" s="163"/>
      <c r="U1383" s="163"/>
      <c r="V1383" s="163"/>
      <c r="W1383" s="163"/>
      <c r="X1383" s="163"/>
      <c r="Y1383" s="163"/>
      <c r="Z1383" s="163"/>
      <c r="AA1383" s="163"/>
      <c r="AB1383" s="163"/>
      <c r="AC1383" s="163"/>
      <c r="AD1383" s="163"/>
      <c r="AE1383" s="163"/>
    </row>
    <row r="1384" spans="2:31">
      <c r="B1384" s="1129">
        <f t="shared" si="49"/>
        <v>-1</v>
      </c>
      <c r="D1384" s="1130"/>
      <c r="E1384" s="1130"/>
      <c r="F1384" s="1131"/>
      <c r="G1384" s="1130"/>
      <c r="H1384" s="1130"/>
      <c r="I1384" s="1130"/>
      <c r="J1384" s="1132"/>
      <c r="K1384" s="1132"/>
      <c r="L1384" s="1130"/>
      <c r="N1384" s="1133">
        <f t="shared" si="50"/>
        <v>0</v>
      </c>
      <c r="O1384" s="1134">
        <f t="shared" si="51"/>
        <v>0</v>
      </c>
      <c r="P1384" s="1134">
        <f>O1384/'1.5 Universal Data'!$F$35</f>
        <v>0</v>
      </c>
      <c r="R1384" s="163"/>
      <c r="S1384" s="163"/>
      <c r="T1384" s="163"/>
      <c r="U1384" s="163"/>
      <c r="V1384" s="163"/>
      <c r="W1384" s="163"/>
      <c r="X1384" s="163"/>
      <c r="Y1384" s="163"/>
      <c r="Z1384" s="163"/>
      <c r="AA1384" s="163"/>
      <c r="AB1384" s="163"/>
      <c r="AC1384" s="163"/>
      <c r="AD1384" s="163"/>
      <c r="AE1384" s="163"/>
    </row>
    <row r="1385" spans="2:31">
      <c r="B1385" s="1129">
        <f t="shared" si="49"/>
        <v>-1</v>
      </c>
      <c r="D1385" s="1130"/>
      <c r="E1385" s="1130"/>
      <c r="F1385" s="1131"/>
      <c r="G1385" s="1130"/>
      <c r="H1385" s="1130"/>
      <c r="I1385" s="1130"/>
      <c r="J1385" s="1132"/>
      <c r="K1385" s="1132"/>
      <c r="L1385" s="1130"/>
      <c r="N1385" s="1133">
        <f t="shared" si="50"/>
        <v>0</v>
      </c>
      <c r="O1385" s="1134">
        <f t="shared" si="51"/>
        <v>0</v>
      </c>
      <c r="P1385" s="1134">
        <f>O1385/'1.5 Universal Data'!$F$35</f>
        <v>0</v>
      </c>
      <c r="R1385" s="163"/>
      <c r="S1385" s="163"/>
      <c r="T1385" s="163"/>
      <c r="U1385" s="163"/>
      <c r="V1385" s="163"/>
      <c r="W1385" s="163"/>
      <c r="X1385" s="163"/>
      <c r="Y1385" s="163"/>
      <c r="Z1385" s="163"/>
      <c r="AA1385" s="163"/>
      <c r="AB1385" s="163"/>
      <c r="AC1385" s="163"/>
      <c r="AD1385" s="163"/>
      <c r="AE1385" s="163"/>
    </row>
    <row r="1386" spans="2:31">
      <c r="B1386" s="1129">
        <f t="shared" si="49"/>
        <v>-1</v>
      </c>
      <c r="D1386" s="1130"/>
      <c r="E1386" s="1130"/>
      <c r="F1386" s="1131"/>
      <c r="G1386" s="1130"/>
      <c r="H1386" s="1130"/>
      <c r="I1386" s="1130"/>
      <c r="J1386" s="1132"/>
      <c r="K1386" s="1132"/>
      <c r="L1386" s="1130"/>
      <c r="N1386" s="1133">
        <f t="shared" si="50"/>
        <v>0</v>
      </c>
      <c r="O1386" s="1134">
        <f t="shared" si="51"/>
        <v>0</v>
      </c>
      <c r="P1386" s="1134">
        <f>O1386/'1.5 Universal Data'!$F$35</f>
        <v>0</v>
      </c>
      <c r="R1386" s="163"/>
      <c r="S1386" s="163"/>
      <c r="T1386" s="163"/>
      <c r="U1386" s="163"/>
      <c r="V1386" s="163"/>
      <c r="W1386" s="163"/>
      <c r="X1386" s="163"/>
      <c r="Y1386" s="163"/>
      <c r="Z1386" s="163"/>
      <c r="AA1386" s="163"/>
      <c r="AB1386" s="163"/>
      <c r="AC1386" s="163"/>
      <c r="AD1386" s="163"/>
      <c r="AE1386" s="163"/>
    </row>
    <row r="1387" spans="2:31">
      <c r="B1387" s="1129">
        <f t="shared" si="49"/>
        <v>-1</v>
      </c>
      <c r="D1387" s="1130"/>
      <c r="E1387" s="1130"/>
      <c r="F1387" s="1131"/>
      <c r="G1387" s="1130"/>
      <c r="H1387" s="1130"/>
      <c r="I1387" s="1130"/>
      <c r="J1387" s="1132"/>
      <c r="K1387" s="1132"/>
      <c r="L1387" s="1130"/>
      <c r="N1387" s="1133">
        <f t="shared" si="50"/>
        <v>0</v>
      </c>
      <c r="O1387" s="1134">
        <f t="shared" si="51"/>
        <v>0</v>
      </c>
      <c r="P1387" s="1134">
        <f>O1387/'1.5 Universal Data'!$F$35</f>
        <v>0</v>
      </c>
      <c r="R1387" s="163"/>
      <c r="S1387" s="163"/>
      <c r="T1387" s="163"/>
      <c r="U1387" s="163"/>
      <c r="V1387" s="163"/>
      <c r="W1387" s="163"/>
      <c r="X1387" s="163"/>
      <c r="Y1387" s="163"/>
      <c r="Z1387" s="163"/>
      <c r="AA1387" s="163"/>
      <c r="AB1387" s="163"/>
      <c r="AC1387" s="163"/>
      <c r="AD1387" s="163"/>
      <c r="AE1387" s="163"/>
    </row>
    <row r="1388" spans="2:31">
      <c r="B1388" s="1129">
        <f t="shared" si="49"/>
        <v>-1</v>
      </c>
      <c r="D1388" s="1130"/>
      <c r="E1388" s="1130"/>
      <c r="F1388" s="1131"/>
      <c r="G1388" s="1130"/>
      <c r="H1388" s="1130"/>
      <c r="I1388" s="1130"/>
      <c r="J1388" s="1132"/>
      <c r="K1388" s="1132"/>
      <c r="L1388" s="1130"/>
      <c r="N1388" s="1133">
        <f t="shared" si="50"/>
        <v>0</v>
      </c>
      <c r="O1388" s="1134">
        <f t="shared" si="51"/>
        <v>0</v>
      </c>
      <c r="P1388" s="1134">
        <f>O1388/'1.5 Universal Data'!$F$35</f>
        <v>0</v>
      </c>
      <c r="R1388" s="163"/>
      <c r="S1388" s="163"/>
      <c r="T1388" s="163"/>
      <c r="U1388" s="163"/>
      <c r="V1388" s="163"/>
      <c r="W1388" s="163"/>
      <c r="X1388" s="163"/>
      <c r="Y1388" s="163"/>
      <c r="Z1388" s="163"/>
      <c r="AA1388" s="163"/>
      <c r="AB1388" s="163"/>
      <c r="AC1388" s="163"/>
      <c r="AD1388" s="163"/>
      <c r="AE1388" s="163"/>
    </row>
    <row r="1389" spans="2:31">
      <c r="B1389" s="1129">
        <f t="shared" si="49"/>
        <v>-1</v>
      </c>
      <c r="D1389" s="1130"/>
      <c r="E1389" s="1130"/>
      <c r="F1389" s="1131"/>
      <c r="G1389" s="1130"/>
      <c r="H1389" s="1130"/>
      <c r="I1389" s="1130"/>
      <c r="J1389" s="1132"/>
      <c r="K1389" s="1132"/>
      <c r="L1389" s="1130"/>
      <c r="N1389" s="1133">
        <f t="shared" si="50"/>
        <v>0</v>
      </c>
      <c r="O1389" s="1134">
        <f t="shared" si="51"/>
        <v>0</v>
      </c>
      <c r="P1389" s="1134">
        <f>O1389/'1.5 Universal Data'!$F$35</f>
        <v>0</v>
      </c>
      <c r="R1389" s="163"/>
      <c r="S1389" s="163"/>
      <c r="T1389" s="163"/>
      <c r="U1389" s="163"/>
      <c r="V1389" s="163"/>
      <c r="W1389" s="163"/>
      <c r="X1389" s="163"/>
      <c r="Y1389" s="163"/>
      <c r="Z1389" s="163"/>
      <c r="AA1389" s="163"/>
      <c r="AB1389" s="163"/>
      <c r="AC1389" s="163"/>
      <c r="AD1389" s="163"/>
      <c r="AE1389" s="163"/>
    </row>
    <row r="1390" spans="2:31">
      <c r="B1390" s="1129">
        <f t="shared" si="49"/>
        <v>-1</v>
      </c>
      <c r="D1390" s="1130"/>
      <c r="E1390" s="1130"/>
      <c r="F1390" s="1131"/>
      <c r="G1390" s="1130"/>
      <c r="H1390" s="1130"/>
      <c r="I1390" s="1130"/>
      <c r="J1390" s="1132"/>
      <c r="K1390" s="1132"/>
      <c r="L1390" s="1130"/>
      <c r="N1390" s="1133">
        <f t="shared" si="50"/>
        <v>0</v>
      </c>
      <c r="O1390" s="1134">
        <f t="shared" si="51"/>
        <v>0</v>
      </c>
      <c r="P1390" s="1134">
        <f>O1390/'1.5 Universal Data'!$F$35</f>
        <v>0</v>
      </c>
      <c r="R1390" s="163"/>
      <c r="S1390" s="163"/>
      <c r="T1390" s="163"/>
      <c r="U1390" s="163"/>
      <c r="V1390" s="163"/>
      <c r="W1390" s="163"/>
      <c r="X1390" s="163"/>
      <c r="Y1390" s="163"/>
      <c r="Z1390" s="163"/>
      <c r="AA1390" s="163"/>
      <c r="AB1390" s="163"/>
      <c r="AC1390" s="163"/>
      <c r="AD1390" s="163"/>
      <c r="AE1390" s="163"/>
    </row>
    <row r="1391" spans="2:31">
      <c r="B1391" s="1129">
        <f t="shared" si="49"/>
        <v>-1</v>
      </c>
      <c r="D1391" s="1130"/>
      <c r="E1391" s="1130"/>
      <c r="F1391" s="1131"/>
      <c r="G1391" s="1130"/>
      <c r="H1391" s="1130"/>
      <c r="I1391" s="1130"/>
      <c r="J1391" s="1132"/>
      <c r="K1391" s="1132"/>
      <c r="L1391" s="1130"/>
      <c r="N1391" s="1133">
        <f t="shared" si="50"/>
        <v>0</v>
      </c>
      <c r="O1391" s="1134">
        <f t="shared" si="51"/>
        <v>0</v>
      </c>
      <c r="P1391" s="1134">
        <f>O1391/'1.5 Universal Data'!$F$35</f>
        <v>0</v>
      </c>
      <c r="R1391" s="163"/>
      <c r="S1391" s="163"/>
      <c r="T1391" s="163"/>
      <c r="U1391" s="163"/>
      <c r="V1391" s="163"/>
      <c r="W1391" s="163"/>
      <c r="X1391" s="163"/>
      <c r="Y1391" s="163"/>
      <c r="Z1391" s="163"/>
      <c r="AA1391" s="163"/>
      <c r="AB1391" s="163"/>
      <c r="AC1391" s="163"/>
      <c r="AD1391" s="163"/>
      <c r="AE1391" s="163"/>
    </row>
    <row r="1392" spans="2:31">
      <c r="B1392" s="1129">
        <f t="shared" si="49"/>
        <v>-1</v>
      </c>
      <c r="D1392" s="1130"/>
      <c r="E1392" s="1130"/>
      <c r="F1392" s="1131"/>
      <c r="G1392" s="1130"/>
      <c r="H1392" s="1130"/>
      <c r="I1392" s="1130"/>
      <c r="J1392" s="1132"/>
      <c r="K1392" s="1132"/>
      <c r="L1392" s="1130"/>
      <c r="N1392" s="1133">
        <f t="shared" si="50"/>
        <v>0</v>
      </c>
      <c r="O1392" s="1134">
        <f t="shared" si="51"/>
        <v>0</v>
      </c>
      <c r="P1392" s="1134">
        <f>O1392/'1.5 Universal Data'!$F$35</f>
        <v>0</v>
      </c>
      <c r="R1392" s="163"/>
      <c r="S1392" s="163"/>
      <c r="T1392" s="163"/>
      <c r="U1392" s="163"/>
      <c r="V1392" s="163"/>
      <c r="W1392" s="163"/>
      <c r="X1392" s="163"/>
      <c r="Y1392" s="163"/>
      <c r="Z1392" s="163"/>
      <c r="AA1392" s="163"/>
      <c r="AB1392" s="163"/>
      <c r="AC1392" s="163"/>
      <c r="AD1392" s="163"/>
      <c r="AE1392" s="163"/>
    </row>
    <row r="1393" spans="2:31">
      <c r="B1393" s="1129">
        <f t="shared" si="49"/>
        <v>-1</v>
      </c>
      <c r="D1393" s="1130"/>
      <c r="E1393" s="1130"/>
      <c r="F1393" s="1131"/>
      <c r="G1393" s="1130"/>
      <c r="H1393" s="1130"/>
      <c r="I1393" s="1130"/>
      <c r="J1393" s="1132"/>
      <c r="K1393" s="1132"/>
      <c r="L1393" s="1130"/>
      <c r="N1393" s="1133">
        <f t="shared" si="50"/>
        <v>0</v>
      </c>
      <c r="O1393" s="1134">
        <f t="shared" si="51"/>
        <v>0</v>
      </c>
      <c r="P1393" s="1134">
        <f>O1393/'1.5 Universal Data'!$F$35</f>
        <v>0</v>
      </c>
      <c r="R1393" s="163"/>
      <c r="S1393" s="163"/>
      <c r="T1393" s="163"/>
      <c r="U1393" s="163"/>
      <c r="V1393" s="163"/>
      <c r="W1393" s="163"/>
      <c r="X1393" s="163"/>
      <c r="Y1393" s="163"/>
      <c r="Z1393" s="163"/>
      <c r="AA1393" s="163"/>
      <c r="AB1393" s="163"/>
      <c r="AC1393" s="163"/>
      <c r="AD1393" s="163"/>
      <c r="AE1393" s="163"/>
    </row>
    <row r="1394" spans="2:31">
      <c r="B1394" s="1129">
        <f t="shared" si="49"/>
        <v>-1</v>
      </c>
      <c r="D1394" s="1130"/>
      <c r="E1394" s="1130"/>
      <c r="F1394" s="1131"/>
      <c r="G1394" s="1130"/>
      <c r="H1394" s="1130"/>
      <c r="I1394" s="1130"/>
      <c r="J1394" s="1132"/>
      <c r="K1394" s="1132"/>
      <c r="L1394" s="1130"/>
      <c r="N1394" s="1133">
        <f t="shared" si="50"/>
        <v>0</v>
      </c>
      <c r="O1394" s="1134">
        <f t="shared" si="51"/>
        <v>0</v>
      </c>
      <c r="P1394" s="1134">
        <f>O1394/'1.5 Universal Data'!$F$35</f>
        <v>0</v>
      </c>
      <c r="R1394" s="163"/>
      <c r="S1394" s="163"/>
      <c r="T1394" s="163"/>
      <c r="U1394" s="163"/>
      <c r="V1394" s="163"/>
      <c r="W1394" s="163"/>
      <c r="X1394" s="163"/>
      <c r="Y1394" s="163"/>
      <c r="Z1394" s="163"/>
      <c r="AA1394" s="163"/>
      <c r="AB1394" s="163"/>
      <c r="AC1394" s="163"/>
      <c r="AD1394" s="163"/>
      <c r="AE1394" s="163"/>
    </row>
    <row r="1395" spans="2:31">
      <c r="B1395" s="1129">
        <f t="shared" si="49"/>
        <v>-1</v>
      </c>
      <c r="D1395" s="1130"/>
      <c r="E1395" s="1130"/>
      <c r="F1395" s="1131"/>
      <c r="G1395" s="1130"/>
      <c r="H1395" s="1130"/>
      <c r="I1395" s="1130"/>
      <c r="J1395" s="1132"/>
      <c r="K1395" s="1132"/>
      <c r="L1395" s="1130"/>
      <c r="N1395" s="1133">
        <f t="shared" si="50"/>
        <v>0</v>
      </c>
      <c r="O1395" s="1134">
        <f t="shared" si="51"/>
        <v>0</v>
      </c>
      <c r="P1395" s="1134">
        <f>O1395/'1.5 Universal Data'!$F$35</f>
        <v>0</v>
      </c>
      <c r="R1395" s="163"/>
      <c r="S1395" s="163"/>
      <c r="T1395" s="163"/>
      <c r="U1395" s="163"/>
      <c r="V1395" s="163"/>
      <c r="W1395" s="163"/>
      <c r="X1395" s="163"/>
      <c r="Y1395" s="163"/>
      <c r="Z1395" s="163"/>
      <c r="AA1395" s="163"/>
      <c r="AB1395" s="163"/>
      <c r="AC1395" s="163"/>
      <c r="AD1395" s="163"/>
      <c r="AE1395" s="163"/>
    </row>
    <row r="1396" spans="2:31">
      <c r="B1396" s="1129">
        <f t="shared" si="49"/>
        <v>-1</v>
      </c>
      <c r="D1396" s="1130"/>
      <c r="E1396" s="1130"/>
      <c r="F1396" s="1131"/>
      <c r="G1396" s="1130"/>
      <c r="H1396" s="1130"/>
      <c r="I1396" s="1130"/>
      <c r="J1396" s="1132"/>
      <c r="K1396" s="1132"/>
      <c r="L1396" s="1130"/>
      <c r="N1396" s="1133">
        <f t="shared" si="50"/>
        <v>0</v>
      </c>
      <c r="O1396" s="1134">
        <f t="shared" si="51"/>
        <v>0</v>
      </c>
      <c r="P1396" s="1134">
        <f>O1396/'1.5 Universal Data'!$F$35</f>
        <v>0</v>
      </c>
      <c r="R1396" s="163"/>
      <c r="S1396" s="163"/>
      <c r="T1396" s="163"/>
      <c r="U1396" s="163"/>
      <c r="V1396" s="163"/>
      <c r="W1396" s="163"/>
      <c r="X1396" s="163"/>
      <c r="Y1396" s="163"/>
      <c r="Z1396" s="163"/>
      <c r="AA1396" s="163"/>
      <c r="AB1396" s="163"/>
      <c r="AC1396" s="163"/>
      <c r="AD1396" s="163"/>
      <c r="AE1396" s="163"/>
    </row>
    <row r="1397" spans="2:31">
      <c r="B1397" s="1129">
        <f t="shared" si="49"/>
        <v>-1</v>
      </c>
      <c r="D1397" s="1130"/>
      <c r="E1397" s="1130"/>
      <c r="F1397" s="1131"/>
      <c r="G1397" s="1130"/>
      <c r="H1397" s="1130"/>
      <c r="I1397" s="1130"/>
      <c r="J1397" s="1132"/>
      <c r="K1397" s="1132"/>
      <c r="L1397" s="1130"/>
      <c r="N1397" s="1133">
        <f t="shared" si="50"/>
        <v>0</v>
      </c>
      <c r="O1397" s="1134">
        <f t="shared" si="51"/>
        <v>0</v>
      </c>
      <c r="P1397" s="1134">
        <f>O1397/'1.5 Universal Data'!$F$35</f>
        <v>0</v>
      </c>
      <c r="R1397" s="163"/>
      <c r="S1397" s="163"/>
      <c r="T1397" s="163"/>
      <c r="U1397" s="163"/>
      <c r="V1397" s="163"/>
      <c r="W1397" s="163"/>
      <c r="X1397" s="163"/>
      <c r="Y1397" s="163"/>
      <c r="Z1397" s="163"/>
      <c r="AA1397" s="163"/>
      <c r="AB1397" s="163"/>
      <c r="AC1397" s="163"/>
      <c r="AD1397" s="163"/>
      <c r="AE1397" s="163"/>
    </row>
    <row r="1398" spans="2:31">
      <c r="B1398" s="1129">
        <f t="shared" si="49"/>
        <v>-1</v>
      </c>
      <c r="D1398" s="1130"/>
      <c r="E1398" s="1130"/>
      <c r="F1398" s="1131"/>
      <c r="G1398" s="1130"/>
      <c r="H1398" s="1130"/>
      <c r="I1398" s="1130"/>
      <c r="J1398" s="1132"/>
      <c r="K1398" s="1132"/>
      <c r="L1398" s="1130"/>
      <c r="N1398" s="1133">
        <f t="shared" si="50"/>
        <v>0</v>
      </c>
      <c r="O1398" s="1134">
        <f t="shared" si="51"/>
        <v>0</v>
      </c>
      <c r="P1398" s="1134">
        <f>O1398/'1.5 Universal Data'!$F$35</f>
        <v>0</v>
      </c>
      <c r="R1398" s="163"/>
      <c r="S1398" s="163"/>
      <c r="T1398" s="163"/>
      <c r="U1398" s="163"/>
      <c r="V1398" s="163"/>
      <c r="W1398" s="163"/>
      <c r="X1398" s="163"/>
      <c r="Y1398" s="163"/>
      <c r="Z1398" s="163"/>
      <c r="AA1398" s="163"/>
      <c r="AB1398" s="163"/>
      <c r="AC1398" s="163"/>
      <c r="AD1398" s="163"/>
      <c r="AE1398" s="163"/>
    </row>
    <row r="1399" spans="2:31">
      <c r="B1399" s="1129">
        <f t="shared" si="49"/>
        <v>-1</v>
      </c>
      <c r="D1399" s="1130"/>
      <c r="E1399" s="1130"/>
      <c r="F1399" s="1131"/>
      <c r="G1399" s="1130"/>
      <c r="H1399" s="1130"/>
      <c r="I1399" s="1130"/>
      <c r="J1399" s="1132"/>
      <c r="K1399" s="1132"/>
      <c r="L1399" s="1130"/>
      <c r="N1399" s="1133">
        <f t="shared" si="50"/>
        <v>0</v>
      </c>
      <c r="O1399" s="1134">
        <f t="shared" si="51"/>
        <v>0</v>
      </c>
      <c r="P1399" s="1134">
        <f>O1399/'1.5 Universal Data'!$F$35</f>
        <v>0</v>
      </c>
      <c r="R1399" s="163"/>
      <c r="S1399" s="163"/>
      <c r="T1399" s="163"/>
      <c r="U1399" s="163"/>
      <c r="V1399" s="163"/>
      <c r="W1399" s="163"/>
      <c r="X1399" s="163"/>
      <c r="Y1399" s="163"/>
      <c r="Z1399" s="163"/>
      <c r="AA1399" s="163"/>
      <c r="AB1399" s="163"/>
      <c r="AC1399" s="163"/>
      <c r="AD1399" s="163"/>
      <c r="AE1399" s="163"/>
    </row>
    <row r="1400" spans="2:31">
      <c r="B1400" s="1129">
        <f t="shared" si="49"/>
        <v>-1</v>
      </c>
      <c r="D1400" s="1130"/>
      <c r="E1400" s="1130"/>
      <c r="F1400" s="1131"/>
      <c r="G1400" s="1130"/>
      <c r="H1400" s="1130"/>
      <c r="I1400" s="1130"/>
      <c r="J1400" s="1132"/>
      <c r="K1400" s="1132"/>
      <c r="L1400" s="1130"/>
      <c r="N1400" s="1133">
        <f t="shared" si="50"/>
        <v>0</v>
      </c>
      <c r="O1400" s="1134">
        <f t="shared" si="51"/>
        <v>0</v>
      </c>
      <c r="P1400" s="1134">
        <f>O1400/'1.5 Universal Data'!$F$35</f>
        <v>0</v>
      </c>
      <c r="R1400" s="163"/>
      <c r="S1400" s="163"/>
      <c r="T1400" s="163"/>
      <c r="U1400" s="163"/>
      <c r="V1400" s="163"/>
      <c r="W1400" s="163"/>
      <c r="X1400" s="163"/>
      <c r="Y1400" s="163"/>
      <c r="Z1400" s="163"/>
      <c r="AA1400" s="163"/>
      <c r="AB1400" s="163"/>
      <c r="AC1400" s="163"/>
      <c r="AD1400" s="163"/>
      <c r="AE1400" s="163"/>
    </row>
    <row r="1401" spans="2:31">
      <c r="B1401" s="1129">
        <f t="shared" si="49"/>
        <v>-1</v>
      </c>
      <c r="D1401" s="1130"/>
      <c r="E1401" s="1130"/>
      <c r="F1401" s="1131"/>
      <c r="G1401" s="1130"/>
      <c r="H1401" s="1130"/>
      <c r="I1401" s="1130"/>
      <c r="J1401" s="1132"/>
      <c r="K1401" s="1132"/>
      <c r="L1401" s="1130"/>
      <c r="N1401" s="1133">
        <f t="shared" si="50"/>
        <v>0</v>
      </c>
      <c r="O1401" s="1134">
        <f t="shared" si="51"/>
        <v>0</v>
      </c>
      <c r="P1401" s="1134">
        <f>O1401/'1.5 Universal Data'!$F$35</f>
        <v>0</v>
      </c>
      <c r="R1401" s="163"/>
      <c r="S1401" s="163"/>
      <c r="T1401" s="163"/>
      <c r="U1401" s="163"/>
      <c r="V1401" s="163"/>
      <c r="W1401" s="163"/>
      <c r="X1401" s="163"/>
      <c r="Y1401" s="163"/>
      <c r="Z1401" s="163"/>
      <c r="AA1401" s="163"/>
      <c r="AB1401" s="163"/>
      <c r="AC1401" s="163"/>
      <c r="AD1401" s="163"/>
      <c r="AE1401" s="163"/>
    </row>
    <row r="1402" spans="2:31">
      <c r="B1402" s="1129">
        <f t="shared" si="49"/>
        <v>-1</v>
      </c>
      <c r="D1402" s="1130"/>
      <c r="E1402" s="1130"/>
      <c r="F1402" s="1131"/>
      <c r="G1402" s="1130"/>
      <c r="H1402" s="1130"/>
      <c r="I1402" s="1130"/>
      <c r="J1402" s="1132"/>
      <c r="K1402" s="1132"/>
      <c r="L1402" s="1130"/>
      <c r="N1402" s="1133">
        <f t="shared" si="50"/>
        <v>0</v>
      </c>
      <c r="O1402" s="1134">
        <f t="shared" si="51"/>
        <v>0</v>
      </c>
      <c r="P1402" s="1134">
        <f>O1402/'1.5 Universal Data'!$F$35</f>
        <v>0</v>
      </c>
      <c r="R1402" s="163"/>
      <c r="S1402" s="163"/>
      <c r="T1402" s="163"/>
      <c r="U1402" s="163"/>
      <c r="V1402" s="163"/>
      <c r="W1402" s="163"/>
      <c r="X1402" s="163"/>
      <c r="Y1402" s="163"/>
      <c r="Z1402" s="163"/>
      <c r="AA1402" s="163"/>
      <c r="AB1402" s="163"/>
      <c r="AC1402" s="163"/>
      <c r="AD1402" s="163"/>
      <c r="AE1402" s="163"/>
    </row>
    <row r="1403" spans="2:31">
      <c r="B1403" s="1129">
        <f t="shared" si="49"/>
        <v>-1</v>
      </c>
      <c r="D1403" s="1130"/>
      <c r="E1403" s="1130"/>
      <c r="F1403" s="1131"/>
      <c r="G1403" s="1130"/>
      <c r="H1403" s="1130"/>
      <c r="I1403" s="1130"/>
      <c r="J1403" s="1132"/>
      <c r="K1403" s="1132"/>
      <c r="L1403" s="1130"/>
      <c r="N1403" s="1133">
        <f t="shared" si="50"/>
        <v>0</v>
      </c>
      <c r="O1403" s="1134">
        <f t="shared" si="51"/>
        <v>0</v>
      </c>
      <c r="P1403" s="1134">
        <f>O1403/'1.5 Universal Data'!$F$35</f>
        <v>0</v>
      </c>
      <c r="R1403" s="163"/>
      <c r="S1403" s="163"/>
      <c r="T1403" s="163"/>
      <c r="U1403" s="163"/>
      <c r="V1403" s="163"/>
      <c r="W1403" s="163"/>
      <c r="X1403" s="163"/>
      <c r="Y1403" s="163"/>
      <c r="Z1403" s="163"/>
      <c r="AA1403" s="163"/>
      <c r="AB1403" s="163"/>
      <c r="AC1403" s="163"/>
      <c r="AD1403" s="163"/>
      <c r="AE1403" s="163"/>
    </row>
    <row r="1404" spans="2:31">
      <c r="B1404" s="1129">
        <f t="shared" si="49"/>
        <v>-1</v>
      </c>
      <c r="D1404" s="1130"/>
      <c r="E1404" s="1130"/>
      <c r="F1404" s="1131"/>
      <c r="G1404" s="1130"/>
      <c r="H1404" s="1130"/>
      <c r="I1404" s="1130"/>
      <c r="J1404" s="1132"/>
      <c r="K1404" s="1132"/>
      <c r="L1404" s="1130"/>
      <c r="N1404" s="1133">
        <f t="shared" si="50"/>
        <v>0</v>
      </c>
      <c r="O1404" s="1134">
        <f t="shared" si="51"/>
        <v>0</v>
      </c>
      <c r="P1404" s="1134">
        <f>O1404/'1.5 Universal Data'!$F$35</f>
        <v>0</v>
      </c>
      <c r="R1404" s="163"/>
      <c r="S1404" s="163"/>
      <c r="T1404" s="163"/>
      <c r="U1404" s="163"/>
      <c r="V1404" s="163"/>
      <c r="W1404" s="163"/>
      <c r="X1404" s="163"/>
      <c r="Y1404" s="163"/>
      <c r="Z1404" s="163"/>
      <c r="AA1404" s="163"/>
      <c r="AB1404" s="163"/>
      <c r="AC1404" s="163"/>
      <c r="AD1404" s="163"/>
      <c r="AE1404" s="163"/>
    </row>
    <row r="1405" spans="2:31">
      <c r="B1405" s="1129">
        <f t="shared" si="49"/>
        <v>-1</v>
      </c>
      <c r="D1405" s="1130"/>
      <c r="E1405" s="1130"/>
      <c r="F1405" s="1131"/>
      <c r="G1405" s="1130"/>
      <c r="H1405" s="1130"/>
      <c r="I1405" s="1130"/>
      <c r="J1405" s="1132"/>
      <c r="K1405" s="1132"/>
      <c r="L1405" s="1130"/>
      <c r="N1405" s="1133">
        <f t="shared" si="50"/>
        <v>0</v>
      </c>
      <c r="O1405" s="1134">
        <f t="shared" si="51"/>
        <v>0</v>
      </c>
      <c r="P1405" s="1134">
        <f>O1405/'1.5 Universal Data'!$F$35</f>
        <v>0</v>
      </c>
      <c r="R1405" s="163"/>
      <c r="S1405" s="163"/>
      <c r="T1405" s="163"/>
      <c r="U1405" s="163"/>
      <c r="V1405" s="163"/>
      <c r="W1405" s="163"/>
      <c r="X1405" s="163"/>
      <c r="Y1405" s="163"/>
      <c r="Z1405" s="163"/>
      <c r="AA1405" s="163"/>
      <c r="AB1405" s="163"/>
      <c r="AC1405" s="163"/>
      <c r="AD1405" s="163"/>
      <c r="AE1405" s="163"/>
    </row>
    <row r="1406" spans="2:31">
      <c r="B1406" s="1129">
        <f t="shared" si="49"/>
        <v>-1</v>
      </c>
      <c r="D1406" s="1130"/>
      <c r="E1406" s="1130"/>
      <c r="F1406" s="1131"/>
      <c r="G1406" s="1130"/>
      <c r="H1406" s="1130"/>
      <c r="I1406" s="1130"/>
      <c r="J1406" s="1132"/>
      <c r="K1406" s="1132"/>
      <c r="L1406" s="1130"/>
      <c r="N1406" s="1133">
        <f t="shared" si="50"/>
        <v>0</v>
      </c>
      <c r="O1406" s="1134">
        <f t="shared" si="51"/>
        <v>0</v>
      </c>
      <c r="P1406" s="1134">
        <f>O1406/'1.5 Universal Data'!$F$35</f>
        <v>0</v>
      </c>
      <c r="R1406" s="163"/>
      <c r="S1406" s="163"/>
      <c r="T1406" s="163"/>
      <c r="U1406" s="163"/>
      <c r="V1406" s="163"/>
      <c r="W1406" s="163"/>
      <c r="X1406" s="163"/>
      <c r="Y1406" s="163"/>
      <c r="Z1406" s="163"/>
      <c r="AA1406" s="163"/>
      <c r="AB1406" s="163"/>
      <c r="AC1406" s="163"/>
      <c r="AD1406" s="163"/>
      <c r="AE1406" s="163"/>
    </row>
    <row r="1407" spans="2:31">
      <c r="B1407" s="1129">
        <f t="shared" si="49"/>
        <v>-1</v>
      </c>
      <c r="D1407" s="1130"/>
      <c r="E1407" s="1130"/>
      <c r="F1407" s="1131"/>
      <c r="G1407" s="1130"/>
      <c r="H1407" s="1130"/>
      <c r="I1407" s="1130"/>
      <c r="J1407" s="1132"/>
      <c r="K1407" s="1132"/>
      <c r="L1407" s="1130"/>
      <c r="N1407" s="1133">
        <f t="shared" si="50"/>
        <v>0</v>
      </c>
      <c r="O1407" s="1134">
        <f t="shared" si="51"/>
        <v>0</v>
      </c>
      <c r="P1407" s="1134">
        <f>O1407/'1.5 Universal Data'!$F$35</f>
        <v>0</v>
      </c>
      <c r="R1407" s="163"/>
      <c r="S1407" s="163"/>
      <c r="T1407" s="163"/>
      <c r="U1407" s="163"/>
      <c r="V1407" s="163"/>
      <c r="W1407" s="163"/>
      <c r="X1407" s="163"/>
      <c r="Y1407" s="163"/>
      <c r="Z1407" s="163"/>
      <c r="AA1407" s="163"/>
      <c r="AB1407" s="163"/>
      <c r="AC1407" s="163"/>
      <c r="AD1407" s="163"/>
      <c r="AE1407" s="163"/>
    </row>
    <row r="1408" spans="2:31">
      <c r="B1408" s="1129">
        <f t="shared" si="49"/>
        <v>-1</v>
      </c>
      <c r="D1408" s="1130"/>
      <c r="E1408" s="1130"/>
      <c r="F1408" s="1131"/>
      <c r="G1408" s="1130"/>
      <c r="H1408" s="1130"/>
      <c r="I1408" s="1130"/>
      <c r="J1408" s="1132"/>
      <c r="K1408" s="1132"/>
      <c r="L1408" s="1130"/>
      <c r="N1408" s="1133">
        <f t="shared" si="50"/>
        <v>0</v>
      </c>
      <c r="O1408" s="1134">
        <f t="shared" si="51"/>
        <v>0</v>
      </c>
      <c r="P1408" s="1134">
        <f>O1408/'1.5 Universal Data'!$F$35</f>
        <v>0</v>
      </c>
      <c r="R1408" s="163"/>
      <c r="S1408" s="163"/>
      <c r="T1408" s="163"/>
      <c r="U1408" s="163"/>
      <c r="V1408" s="163"/>
      <c r="W1408" s="163"/>
      <c r="X1408" s="163"/>
      <c r="Y1408" s="163"/>
      <c r="Z1408" s="163"/>
      <c r="AA1408" s="163"/>
      <c r="AB1408" s="163"/>
      <c r="AC1408" s="163"/>
      <c r="AD1408" s="163"/>
      <c r="AE1408" s="163"/>
    </row>
    <row r="1409" spans="2:31">
      <c r="B1409" s="1129">
        <f t="shared" si="49"/>
        <v>-1</v>
      </c>
      <c r="D1409" s="1130"/>
      <c r="E1409" s="1130"/>
      <c r="F1409" s="1131"/>
      <c r="G1409" s="1130"/>
      <c r="H1409" s="1130"/>
      <c r="I1409" s="1130"/>
      <c r="J1409" s="1132"/>
      <c r="K1409" s="1132"/>
      <c r="L1409" s="1130"/>
      <c r="N1409" s="1133">
        <f t="shared" si="50"/>
        <v>0</v>
      </c>
      <c r="O1409" s="1134">
        <f t="shared" si="51"/>
        <v>0</v>
      </c>
      <c r="P1409" s="1134">
        <f>O1409/'1.5 Universal Data'!$F$35</f>
        <v>0</v>
      </c>
      <c r="R1409" s="163"/>
      <c r="S1409" s="163"/>
      <c r="T1409" s="163"/>
      <c r="U1409" s="163"/>
      <c r="V1409" s="163"/>
      <c r="W1409" s="163"/>
      <c r="X1409" s="163"/>
      <c r="Y1409" s="163"/>
      <c r="Z1409" s="163"/>
      <c r="AA1409" s="163"/>
      <c r="AB1409" s="163"/>
      <c r="AC1409" s="163"/>
      <c r="AD1409" s="163"/>
      <c r="AE1409" s="163"/>
    </row>
    <row r="1410" spans="2:31">
      <c r="B1410" s="1129">
        <f t="shared" si="49"/>
        <v>-1</v>
      </c>
      <c r="D1410" s="1130"/>
      <c r="E1410" s="1130"/>
      <c r="F1410" s="1131"/>
      <c r="G1410" s="1130"/>
      <c r="H1410" s="1130"/>
      <c r="I1410" s="1130"/>
      <c r="J1410" s="1132"/>
      <c r="K1410" s="1132"/>
      <c r="L1410" s="1130"/>
      <c r="N1410" s="1133">
        <f t="shared" si="50"/>
        <v>0</v>
      </c>
      <c r="O1410" s="1134">
        <f t="shared" si="51"/>
        <v>0</v>
      </c>
      <c r="P1410" s="1134">
        <f>O1410/'1.5 Universal Data'!$F$35</f>
        <v>0</v>
      </c>
      <c r="R1410" s="163"/>
      <c r="S1410" s="163"/>
      <c r="T1410" s="163"/>
      <c r="U1410" s="163"/>
      <c r="V1410" s="163"/>
      <c r="W1410" s="163"/>
      <c r="X1410" s="163"/>
      <c r="Y1410" s="163"/>
      <c r="Z1410" s="163"/>
      <c r="AA1410" s="163"/>
      <c r="AB1410" s="163"/>
      <c r="AC1410" s="163"/>
      <c r="AD1410" s="163"/>
      <c r="AE1410" s="163"/>
    </row>
    <row r="1411" spans="2:31">
      <c r="B1411" s="1129">
        <f t="shared" si="49"/>
        <v>-1</v>
      </c>
      <c r="D1411" s="1130"/>
      <c r="E1411" s="1130"/>
      <c r="F1411" s="1131"/>
      <c r="G1411" s="1130"/>
      <c r="H1411" s="1130"/>
      <c r="I1411" s="1130"/>
      <c r="J1411" s="1132"/>
      <c r="K1411" s="1132"/>
      <c r="L1411" s="1130"/>
      <c r="N1411" s="1133">
        <f t="shared" si="50"/>
        <v>0</v>
      </c>
      <c r="O1411" s="1134">
        <f t="shared" si="51"/>
        <v>0</v>
      </c>
      <c r="P1411" s="1134">
        <f>O1411/'1.5 Universal Data'!$F$35</f>
        <v>0</v>
      </c>
      <c r="R1411" s="163"/>
      <c r="S1411" s="163"/>
      <c r="T1411" s="163"/>
      <c r="U1411" s="163"/>
      <c r="V1411" s="163"/>
      <c r="W1411" s="163"/>
      <c r="X1411" s="163"/>
      <c r="Y1411" s="163"/>
      <c r="Z1411" s="163"/>
      <c r="AA1411" s="163"/>
      <c r="AB1411" s="163"/>
      <c r="AC1411" s="163"/>
      <c r="AD1411" s="163"/>
      <c r="AE1411" s="163"/>
    </row>
    <row r="1412" spans="2:31">
      <c r="B1412" s="1129">
        <f t="shared" si="49"/>
        <v>-1</v>
      </c>
      <c r="D1412" s="1130"/>
      <c r="E1412" s="1130"/>
      <c r="F1412" s="1131"/>
      <c r="G1412" s="1130"/>
      <c r="H1412" s="1130"/>
      <c r="I1412" s="1130"/>
      <c r="J1412" s="1132"/>
      <c r="K1412" s="1132"/>
      <c r="L1412" s="1130"/>
      <c r="N1412" s="1133">
        <f t="shared" si="50"/>
        <v>0</v>
      </c>
      <c r="O1412" s="1134">
        <f t="shared" si="51"/>
        <v>0</v>
      </c>
      <c r="P1412" s="1134">
        <f>O1412/'1.5 Universal Data'!$F$35</f>
        <v>0</v>
      </c>
      <c r="R1412" s="163"/>
      <c r="S1412" s="163"/>
      <c r="T1412" s="163"/>
      <c r="U1412" s="163"/>
      <c r="V1412" s="163"/>
      <c r="W1412" s="163"/>
      <c r="X1412" s="163"/>
      <c r="Y1412" s="163"/>
      <c r="Z1412" s="163"/>
      <c r="AA1412" s="163"/>
      <c r="AB1412" s="163"/>
      <c r="AC1412" s="163"/>
      <c r="AD1412" s="163"/>
      <c r="AE1412" s="163"/>
    </row>
    <row r="1413" spans="2:31">
      <c r="B1413" s="1129">
        <f t="shared" si="49"/>
        <v>-1</v>
      </c>
      <c r="D1413" s="1130"/>
      <c r="E1413" s="1130"/>
      <c r="F1413" s="1131"/>
      <c r="G1413" s="1130"/>
      <c r="H1413" s="1130"/>
      <c r="I1413" s="1130"/>
      <c r="J1413" s="1132"/>
      <c r="K1413" s="1132"/>
      <c r="L1413" s="1130"/>
      <c r="N1413" s="1133">
        <f t="shared" si="50"/>
        <v>0</v>
      </c>
      <c r="O1413" s="1134">
        <f t="shared" si="51"/>
        <v>0</v>
      </c>
      <c r="P1413" s="1134">
        <f>O1413/'1.5 Universal Data'!$F$35</f>
        <v>0</v>
      </c>
      <c r="R1413" s="163"/>
      <c r="S1413" s="163"/>
      <c r="T1413" s="163"/>
      <c r="U1413" s="163"/>
      <c r="V1413" s="163"/>
      <c r="W1413" s="163"/>
      <c r="X1413" s="163"/>
      <c r="Y1413" s="163"/>
      <c r="Z1413" s="163"/>
      <c r="AA1413" s="163"/>
      <c r="AB1413" s="163"/>
      <c r="AC1413" s="163"/>
      <c r="AD1413" s="163"/>
      <c r="AE1413" s="163"/>
    </row>
    <row r="1414" spans="2:31">
      <c r="B1414" s="1129">
        <f t="shared" si="49"/>
        <v>-1</v>
      </c>
      <c r="D1414" s="1130"/>
      <c r="E1414" s="1130"/>
      <c r="F1414" s="1131"/>
      <c r="G1414" s="1130"/>
      <c r="H1414" s="1130"/>
      <c r="I1414" s="1130"/>
      <c r="J1414" s="1132"/>
      <c r="K1414" s="1132"/>
      <c r="L1414" s="1130"/>
      <c r="N1414" s="1133">
        <f t="shared" si="50"/>
        <v>0</v>
      </c>
      <c r="O1414" s="1134">
        <f t="shared" si="51"/>
        <v>0</v>
      </c>
      <c r="P1414" s="1134">
        <f>O1414/'1.5 Universal Data'!$F$35</f>
        <v>0</v>
      </c>
      <c r="R1414" s="163"/>
      <c r="S1414" s="163"/>
      <c r="T1414" s="163"/>
      <c r="U1414" s="163"/>
      <c r="V1414" s="163"/>
      <c r="W1414" s="163"/>
      <c r="X1414" s="163"/>
      <c r="Y1414" s="163"/>
      <c r="Z1414" s="163"/>
      <c r="AA1414" s="163"/>
      <c r="AB1414" s="163"/>
      <c r="AC1414" s="163"/>
      <c r="AD1414" s="163"/>
      <c r="AE1414" s="163"/>
    </row>
    <row r="1415" spans="2:31">
      <c r="B1415" s="1129">
        <f t="shared" si="49"/>
        <v>-1</v>
      </c>
      <c r="D1415" s="1130"/>
      <c r="E1415" s="1130"/>
      <c r="F1415" s="1131"/>
      <c r="G1415" s="1130"/>
      <c r="H1415" s="1130"/>
      <c r="I1415" s="1130"/>
      <c r="J1415" s="1132"/>
      <c r="K1415" s="1132"/>
      <c r="L1415" s="1130"/>
      <c r="N1415" s="1133">
        <f t="shared" si="50"/>
        <v>0</v>
      </c>
      <c r="O1415" s="1134">
        <f t="shared" si="51"/>
        <v>0</v>
      </c>
      <c r="P1415" s="1134">
        <f>O1415/'1.5 Universal Data'!$F$35</f>
        <v>0</v>
      </c>
      <c r="R1415" s="163"/>
      <c r="S1415" s="163"/>
      <c r="T1415" s="163"/>
      <c r="U1415" s="163"/>
      <c r="V1415" s="163"/>
      <c r="W1415" s="163"/>
      <c r="X1415" s="163"/>
      <c r="Y1415" s="163"/>
      <c r="Z1415" s="163"/>
      <c r="AA1415" s="163"/>
      <c r="AB1415" s="163"/>
      <c r="AC1415" s="163"/>
      <c r="AD1415" s="163"/>
      <c r="AE1415" s="163"/>
    </row>
    <row r="1416" spans="2:31">
      <c r="B1416" s="1129">
        <f t="shared" si="49"/>
        <v>-1</v>
      </c>
      <c r="D1416" s="1130"/>
      <c r="E1416" s="1130"/>
      <c r="F1416" s="1131"/>
      <c r="G1416" s="1130"/>
      <c r="H1416" s="1130"/>
      <c r="I1416" s="1130"/>
      <c r="J1416" s="1132"/>
      <c r="K1416" s="1132"/>
      <c r="L1416" s="1130"/>
      <c r="N1416" s="1133">
        <f t="shared" si="50"/>
        <v>0</v>
      </c>
      <c r="O1416" s="1134">
        <f t="shared" si="51"/>
        <v>0</v>
      </c>
      <c r="P1416" s="1134">
        <f>O1416/'1.5 Universal Data'!$F$35</f>
        <v>0</v>
      </c>
      <c r="R1416" s="163"/>
      <c r="S1416" s="163"/>
      <c r="T1416" s="163"/>
      <c r="U1416" s="163"/>
      <c r="V1416" s="163"/>
      <c r="W1416" s="163"/>
      <c r="X1416" s="163"/>
      <c r="Y1416" s="163"/>
      <c r="Z1416" s="163"/>
      <c r="AA1416" s="163"/>
      <c r="AB1416" s="163"/>
      <c r="AC1416" s="163"/>
      <c r="AD1416" s="163"/>
      <c r="AE1416" s="163"/>
    </row>
    <row r="1417" spans="2:31">
      <c r="B1417" s="1129">
        <f t="shared" si="49"/>
        <v>-1</v>
      </c>
      <c r="D1417" s="1130"/>
      <c r="E1417" s="1130"/>
      <c r="F1417" s="1131"/>
      <c r="G1417" s="1130"/>
      <c r="H1417" s="1130"/>
      <c r="I1417" s="1130"/>
      <c r="J1417" s="1132"/>
      <c r="K1417" s="1132"/>
      <c r="L1417" s="1130"/>
      <c r="N1417" s="1133">
        <f t="shared" si="50"/>
        <v>0</v>
      </c>
      <c r="O1417" s="1134">
        <f t="shared" si="51"/>
        <v>0</v>
      </c>
      <c r="P1417" s="1134">
        <f>O1417/'1.5 Universal Data'!$F$35</f>
        <v>0</v>
      </c>
      <c r="R1417" s="163"/>
      <c r="S1417" s="163"/>
      <c r="T1417" s="163"/>
      <c r="U1417" s="163"/>
      <c r="V1417" s="163"/>
      <c r="W1417" s="163"/>
      <c r="X1417" s="163"/>
      <c r="Y1417" s="163"/>
      <c r="Z1417" s="163"/>
      <c r="AA1417" s="163"/>
      <c r="AB1417" s="163"/>
      <c r="AC1417" s="163"/>
      <c r="AD1417" s="163"/>
      <c r="AE1417" s="163"/>
    </row>
    <row r="1418" spans="2:31">
      <c r="B1418" s="1129">
        <f t="shared" si="49"/>
        <v>-1</v>
      </c>
      <c r="D1418" s="1130"/>
      <c r="E1418" s="1130"/>
      <c r="F1418" s="1131"/>
      <c r="G1418" s="1130"/>
      <c r="H1418" s="1130"/>
      <c r="I1418" s="1130"/>
      <c r="J1418" s="1132"/>
      <c r="K1418" s="1132"/>
      <c r="L1418" s="1130"/>
      <c r="N1418" s="1133">
        <f t="shared" si="50"/>
        <v>0</v>
      </c>
      <c r="O1418" s="1134">
        <f t="shared" si="51"/>
        <v>0</v>
      </c>
      <c r="P1418" s="1134">
        <f>O1418/'1.5 Universal Data'!$F$35</f>
        <v>0</v>
      </c>
      <c r="R1418" s="163"/>
      <c r="S1418" s="163"/>
      <c r="T1418" s="163"/>
      <c r="U1418" s="163"/>
      <c r="V1418" s="163"/>
      <c r="W1418" s="163"/>
      <c r="X1418" s="163"/>
      <c r="Y1418" s="163"/>
      <c r="Z1418" s="163"/>
      <c r="AA1418" s="163"/>
      <c r="AB1418" s="163"/>
      <c r="AC1418" s="163"/>
      <c r="AD1418" s="163"/>
      <c r="AE1418" s="163"/>
    </row>
    <row r="1419" spans="2:31">
      <c r="B1419" s="1129">
        <f t="shared" si="49"/>
        <v>-1</v>
      </c>
      <c r="D1419" s="1130"/>
      <c r="E1419" s="1130"/>
      <c r="F1419" s="1131"/>
      <c r="G1419" s="1130"/>
      <c r="H1419" s="1130"/>
      <c r="I1419" s="1130"/>
      <c r="J1419" s="1132"/>
      <c r="K1419" s="1132"/>
      <c r="L1419" s="1130"/>
      <c r="N1419" s="1133">
        <f t="shared" si="50"/>
        <v>0</v>
      </c>
      <c r="O1419" s="1134">
        <f t="shared" si="51"/>
        <v>0</v>
      </c>
      <c r="P1419" s="1134">
        <f>O1419/'1.5 Universal Data'!$F$35</f>
        <v>0</v>
      </c>
      <c r="R1419" s="163"/>
      <c r="S1419" s="163"/>
      <c r="T1419" s="163"/>
      <c r="U1419" s="163"/>
      <c r="V1419" s="163"/>
      <c r="W1419" s="163"/>
      <c r="X1419" s="163"/>
      <c r="Y1419" s="163"/>
      <c r="Z1419" s="163"/>
      <c r="AA1419" s="163"/>
      <c r="AB1419" s="163"/>
      <c r="AC1419" s="163"/>
      <c r="AD1419" s="163"/>
      <c r="AE1419" s="163"/>
    </row>
    <row r="1420" spans="2:31">
      <c r="B1420" s="1129">
        <f t="shared" si="49"/>
        <v>-1</v>
      </c>
      <c r="D1420" s="1130"/>
      <c r="E1420" s="1130"/>
      <c r="F1420" s="1131"/>
      <c r="G1420" s="1130"/>
      <c r="H1420" s="1130"/>
      <c r="I1420" s="1130"/>
      <c r="J1420" s="1132"/>
      <c r="K1420" s="1132"/>
      <c r="L1420" s="1130"/>
      <c r="N1420" s="1133">
        <f t="shared" si="50"/>
        <v>0</v>
      </c>
      <c r="O1420" s="1134">
        <f t="shared" si="51"/>
        <v>0</v>
      </c>
      <c r="P1420" s="1134">
        <f>O1420/'1.5 Universal Data'!$F$35</f>
        <v>0</v>
      </c>
      <c r="R1420" s="163"/>
      <c r="S1420" s="163"/>
      <c r="T1420" s="163"/>
      <c r="U1420" s="163"/>
      <c r="V1420" s="163"/>
      <c r="W1420" s="163"/>
      <c r="X1420" s="163"/>
      <c r="Y1420" s="163"/>
      <c r="Z1420" s="163"/>
      <c r="AA1420" s="163"/>
      <c r="AB1420" s="163"/>
      <c r="AC1420" s="163"/>
      <c r="AD1420" s="163"/>
      <c r="AE1420" s="163"/>
    </row>
    <row r="1421" spans="2:31">
      <c r="B1421" s="1129">
        <f t="shared" si="49"/>
        <v>-1</v>
      </c>
      <c r="D1421" s="1130"/>
      <c r="E1421" s="1130"/>
      <c r="F1421" s="1131"/>
      <c r="G1421" s="1130"/>
      <c r="H1421" s="1130"/>
      <c r="I1421" s="1130"/>
      <c r="J1421" s="1132"/>
      <c r="K1421" s="1132"/>
      <c r="L1421" s="1130"/>
      <c r="N1421" s="1133">
        <f t="shared" si="50"/>
        <v>0</v>
      </c>
      <c r="O1421" s="1134">
        <f t="shared" si="51"/>
        <v>0</v>
      </c>
      <c r="P1421" s="1134">
        <f>O1421/'1.5 Universal Data'!$F$35</f>
        <v>0</v>
      </c>
      <c r="R1421" s="163"/>
      <c r="S1421" s="163"/>
      <c r="T1421" s="163"/>
      <c r="U1421" s="163"/>
      <c r="V1421" s="163"/>
      <c r="W1421" s="163"/>
      <c r="X1421" s="163"/>
      <c r="Y1421" s="163"/>
      <c r="Z1421" s="163"/>
      <c r="AA1421" s="163"/>
      <c r="AB1421" s="163"/>
      <c r="AC1421" s="163"/>
      <c r="AD1421" s="163"/>
      <c r="AE1421" s="163"/>
    </row>
    <row r="1422" spans="2:31">
      <c r="B1422" s="1129">
        <f t="shared" si="49"/>
        <v>-1</v>
      </c>
      <c r="D1422" s="1130"/>
      <c r="E1422" s="1130"/>
      <c r="F1422" s="1131"/>
      <c r="G1422" s="1130"/>
      <c r="H1422" s="1130"/>
      <c r="I1422" s="1130"/>
      <c r="J1422" s="1132"/>
      <c r="K1422" s="1132"/>
      <c r="L1422" s="1130"/>
      <c r="N1422" s="1133">
        <f t="shared" si="50"/>
        <v>0</v>
      </c>
      <c r="O1422" s="1134">
        <f t="shared" si="51"/>
        <v>0</v>
      </c>
      <c r="P1422" s="1134">
        <f>O1422/'1.5 Universal Data'!$F$35</f>
        <v>0</v>
      </c>
      <c r="R1422" s="163"/>
      <c r="S1422" s="163"/>
      <c r="T1422" s="163"/>
      <c r="U1422" s="163"/>
      <c r="V1422" s="163"/>
      <c r="W1422" s="163"/>
      <c r="X1422" s="163"/>
      <c r="Y1422" s="163"/>
      <c r="Z1422" s="163"/>
      <c r="AA1422" s="163"/>
      <c r="AB1422" s="163"/>
      <c r="AC1422" s="163"/>
      <c r="AD1422" s="163"/>
      <c r="AE1422" s="163"/>
    </row>
    <row r="1423" spans="2:31">
      <c r="B1423" s="1129">
        <f t="shared" si="49"/>
        <v>-1</v>
      </c>
      <c r="D1423" s="1130"/>
      <c r="E1423" s="1130"/>
      <c r="F1423" s="1131"/>
      <c r="G1423" s="1130"/>
      <c r="H1423" s="1130"/>
      <c r="I1423" s="1130"/>
      <c r="J1423" s="1132"/>
      <c r="K1423" s="1132"/>
      <c r="L1423" s="1130"/>
      <c r="N1423" s="1133">
        <f t="shared" si="50"/>
        <v>0</v>
      </c>
      <c r="O1423" s="1134">
        <f t="shared" si="51"/>
        <v>0</v>
      </c>
      <c r="P1423" s="1134">
        <f>O1423/'1.5 Universal Data'!$F$35</f>
        <v>0</v>
      </c>
      <c r="R1423" s="163"/>
      <c r="S1423" s="163"/>
      <c r="T1423" s="163"/>
      <c r="U1423" s="163"/>
      <c r="V1423" s="163"/>
      <c r="W1423" s="163"/>
      <c r="X1423" s="163"/>
      <c r="Y1423" s="163"/>
      <c r="Z1423" s="163"/>
      <c r="AA1423" s="163"/>
      <c r="AB1423" s="163"/>
      <c r="AC1423" s="163"/>
      <c r="AD1423" s="163"/>
      <c r="AE1423" s="163"/>
    </row>
    <row r="1424" spans="2:31">
      <c r="B1424" s="1129">
        <f t="shared" si="49"/>
        <v>-1</v>
      </c>
      <c r="D1424" s="1130"/>
      <c r="E1424" s="1130"/>
      <c r="F1424" s="1131"/>
      <c r="G1424" s="1130"/>
      <c r="H1424" s="1130"/>
      <c r="I1424" s="1130"/>
      <c r="J1424" s="1132"/>
      <c r="K1424" s="1132"/>
      <c r="L1424" s="1130"/>
      <c r="N1424" s="1133">
        <f t="shared" si="50"/>
        <v>0</v>
      </c>
      <c r="O1424" s="1134">
        <f t="shared" si="51"/>
        <v>0</v>
      </c>
      <c r="P1424" s="1134">
        <f>O1424/'1.5 Universal Data'!$F$35</f>
        <v>0</v>
      </c>
      <c r="R1424" s="163"/>
      <c r="S1424" s="163"/>
      <c r="T1424" s="163"/>
      <c r="U1424" s="163"/>
      <c r="V1424" s="163"/>
      <c r="W1424" s="163"/>
      <c r="X1424" s="163"/>
      <c r="Y1424" s="163"/>
      <c r="Z1424" s="163"/>
      <c r="AA1424" s="163"/>
      <c r="AB1424" s="163"/>
      <c r="AC1424" s="163"/>
      <c r="AD1424" s="163"/>
      <c r="AE1424" s="163"/>
    </row>
    <row r="1425" spans="2:31">
      <c r="B1425" s="1129">
        <f t="shared" si="49"/>
        <v>-1</v>
      </c>
      <c r="D1425" s="1130"/>
      <c r="E1425" s="1130"/>
      <c r="F1425" s="1131"/>
      <c r="G1425" s="1130"/>
      <c r="H1425" s="1130"/>
      <c r="I1425" s="1130"/>
      <c r="J1425" s="1132"/>
      <c r="K1425" s="1132"/>
      <c r="L1425" s="1130"/>
      <c r="N1425" s="1133">
        <f t="shared" si="50"/>
        <v>0</v>
      </c>
      <c r="O1425" s="1134">
        <f t="shared" si="51"/>
        <v>0</v>
      </c>
      <c r="P1425" s="1134">
        <f>O1425/'1.5 Universal Data'!$F$35</f>
        <v>0</v>
      </c>
      <c r="R1425" s="163"/>
      <c r="S1425" s="163"/>
      <c r="T1425" s="163"/>
      <c r="U1425" s="163"/>
      <c r="V1425" s="163"/>
      <c r="W1425" s="163"/>
      <c r="X1425" s="163"/>
      <c r="Y1425" s="163"/>
      <c r="Z1425" s="163"/>
      <c r="AA1425" s="163"/>
      <c r="AB1425" s="163"/>
      <c r="AC1425" s="163"/>
      <c r="AD1425" s="163"/>
      <c r="AE1425" s="163"/>
    </row>
    <row r="1426" spans="2:31">
      <c r="B1426" s="1129">
        <f t="shared" si="49"/>
        <v>-1</v>
      </c>
      <c r="D1426" s="1130"/>
      <c r="E1426" s="1130"/>
      <c r="F1426" s="1131"/>
      <c r="G1426" s="1130"/>
      <c r="H1426" s="1130"/>
      <c r="I1426" s="1130"/>
      <c r="J1426" s="1132"/>
      <c r="K1426" s="1132"/>
      <c r="L1426" s="1130"/>
      <c r="N1426" s="1133">
        <f t="shared" si="50"/>
        <v>0</v>
      </c>
      <c r="O1426" s="1134">
        <f t="shared" si="51"/>
        <v>0</v>
      </c>
      <c r="P1426" s="1134">
        <f>O1426/'1.5 Universal Data'!$F$35</f>
        <v>0</v>
      </c>
      <c r="R1426" s="163"/>
      <c r="S1426" s="163"/>
      <c r="T1426" s="163"/>
      <c r="U1426" s="163"/>
      <c r="V1426" s="163"/>
      <c r="W1426" s="163"/>
      <c r="X1426" s="163"/>
      <c r="Y1426" s="163"/>
      <c r="Z1426" s="163"/>
      <c r="AA1426" s="163"/>
      <c r="AB1426" s="163"/>
      <c r="AC1426" s="163"/>
      <c r="AD1426" s="163"/>
      <c r="AE1426" s="163"/>
    </row>
    <row r="1427" spans="2:31">
      <c r="B1427" s="1129">
        <f t="shared" si="49"/>
        <v>-1</v>
      </c>
      <c r="D1427" s="1130"/>
      <c r="E1427" s="1130"/>
      <c r="F1427" s="1131"/>
      <c r="G1427" s="1130"/>
      <c r="H1427" s="1130"/>
      <c r="I1427" s="1130"/>
      <c r="J1427" s="1132"/>
      <c r="K1427" s="1132"/>
      <c r="L1427" s="1130"/>
      <c r="N1427" s="1133">
        <f t="shared" si="50"/>
        <v>0</v>
      </c>
      <c r="O1427" s="1134">
        <f t="shared" si="51"/>
        <v>0</v>
      </c>
      <c r="P1427" s="1134">
        <f>O1427/'1.5 Universal Data'!$F$35</f>
        <v>0</v>
      </c>
      <c r="R1427" s="163"/>
      <c r="S1427" s="163"/>
      <c r="T1427" s="163"/>
      <c r="U1427" s="163"/>
      <c r="V1427" s="163"/>
      <c r="W1427" s="163"/>
      <c r="X1427" s="163"/>
      <c r="Y1427" s="163"/>
      <c r="Z1427" s="163"/>
      <c r="AA1427" s="163"/>
      <c r="AB1427" s="163"/>
      <c r="AC1427" s="163"/>
      <c r="AD1427" s="163"/>
      <c r="AE1427" s="163"/>
    </row>
    <row r="1428" spans="2:31">
      <c r="B1428" s="1129">
        <f t="shared" si="49"/>
        <v>-1</v>
      </c>
      <c r="D1428" s="1130"/>
      <c r="E1428" s="1130"/>
      <c r="F1428" s="1131"/>
      <c r="G1428" s="1130"/>
      <c r="H1428" s="1130"/>
      <c r="I1428" s="1130"/>
      <c r="J1428" s="1132"/>
      <c r="K1428" s="1132"/>
      <c r="L1428" s="1130"/>
      <c r="N1428" s="1133">
        <f t="shared" si="50"/>
        <v>0</v>
      </c>
      <c r="O1428" s="1134">
        <f t="shared" si="51"/>
        <v>0</v>
      </c>
      <c r="P1428" s="1134">
        <f>O1428/'1.5 Universal Data'!$F$35</f>
        <v>0</v>
      </c>
      <c r="R1428" s="163"/>
      <c r="S1428" s="163"/>
      <c r="T1428" s="163"/>
      <c r="U1428" s="163"/>
      <c r="V1428" s="163"/>
      <c r="W1428" s="163"/>
      <c r="X1428" s="163"/>
      <c r="Y1428" s="163"/>
      <c r="Z1428" s="163"/>
      <c r="AA1428" s="163"/>
      <c r="AB1428" s="163"/>
      <c r="AC1428" s="163"/>
      <c r="AD1428" s="163"/>
      <c r="AE1428" s="163"/>
    </row>
    <row r="1429" spans="2:31">
      <c r="B1429" s="1129">
        <f t="shared" si="49"/>
        <v>-1</v>
      </c>
      <c r="D1429" s="1130"/>
      <c r="E1429" s="1130"/>
      <c r="F1429" s="1131"/>
      <c r="G1429" s="1130"/>
      <c r="H1429" s="1130"/>
      <c r="I1429" s="1130"/>
      <c r="J1429" s="1132"/>
      <c r="K1429" s="1132"/>
      <c r="L1429" s="1130"/>
      <c r="N1429" s="1133">
        <f t="shared" si="50"/>
        <v>0</v>
      </c>
      <c r="O1429" s="1134">
        <f t="shared" si="51"/>
        <v>0</v>
      </c>
      <c r="P1429" s="1134">
        <f>O1429/'1.5 Universal Data'!$F$35</f>
        <v>0</v>
      </c>
      <c r="R1429" s="163"/>
      <c r="S1429" s="163"/>
      <c r="T1429" s="163"/>
      <c r="U1429" s="163"/>
      <c r="V1429" s="163"/>
      <c r="W1429" s="163"/>
      <c r="X1429" s="163"/>
      <c r="Y1429" s="163"/>
      <c r="Z1429" s="163"/>
      <c r="AA1429" s="163"/>
      <c r="AB1429" s="163"/>
      <c r="AC1429" s="163"/>
      <c r="AD1429" s="163"/>
      <c r="AE1429" s="163"/>
    </row>
    <row r="1430" spans="2:31">
      <c r="B1430" s="1129">
        <f t="shared" si="49"/>
        <v>-1</v>
      </c>
      <c r="D1430" s="1130"/>
      <c r="E1430" s="1130"/>
      <c r="F1430" s="1131"/>
      <c r="G1430" s="1130"/>
      <c r="H1430" s="1130"/>
      <c r="I1430" s="1130"/>
      <c r="J1430" s="1132"/>
      <c r="K1430" s="1132"/>
      <c r="L1430" s="1130"/>
      <c r="N1430" s="1133">
        <f t="shared" si="50"/>
        <v>0</v>
      </c>
      <c r="O1430" s="1134">
        <f t="shared" si="51"/>
        <v>0</v>
      </c>
      <c r="P1430" s="1134">
        <f>O1430/'1.5 Universal Data'!$F$35</f>
        <v>0</v>
      </c>
      <c r="R1430" s="163"/>
      <c r="S1430" s="163"/>
      <c r="T1430" s="163"/>
      <c r="U1430" s="163"/>
      <c r="V1430" s="163"/>
      <c r="W1430" s="163"/>
      <c r="X1430" s="163"/>
      <c r="Y1430" s="163"/>
      <c r="Z1430" s="163"/>
      <c r="AA1430" s="163"/>
      <c r="AB1430" s="163"/>
      <c r="AC1430" s="163"/>
      <c r="AD1430" s="163"/>
      <c r="AE1430" s="163"/>
    </row>
    <row r="1431" spans="2:31">
      <c r="B1431" s="1129">
        <f t="shared" ref="B1431:B1494" si="52">IF(G1431="buy",1,-1)</f>
        <v>-1</v>
      </c>
      <c r="D1431" s="1130"/>
      <c r="E1431" s="1130"/>
      <c r="F1431" s="1131"/>
      <c r="G1431" s="1130"/>
      <c r="H1431" s="1130"/>
      <c r="I1431" s="1130"/>
      <c r="J1431" s="1132"/>
      <c r="K1431" s="1132"/>
      <c r="L1431" s="1130"/>
      <c r="N1431" s="1133">
        <f t="shared" ref="N1431:N1494" si="53">+H1431*((K1431-J1431)+1)*B1431</f>
        <v>0</v>
      </c>
      <c r="O1431" s="1134">
        <f t="shared" ref="O1431:O1494" si="54">N1431*L1431/100</f>
        <v>0</v>
      </c>
      <c r="P1431" s="1134">
        <f>O1431/'1.5 Universal Data'!$F$35</f>
        <v>0</v>
      </c>
      <c r="R1431" s="163"/>
      <c r="S1431" s="163"/>
      <c r="T1431" s="163"/>
      <c r="U1431" s="163"/>
      <c r="V1431" s="163"/>
      <c r="W1431" s="163"/>
      <c r="X1431" s="163"/>
      <c r="Y1431" s="163"/>
      <c r="Z1431" s="163"/>
      <c r="AA1431" s="163"/>
      <c r="AB1431" s="163"/>
      <c r="AC1431" s="163"/>
      <c r="AD1431" s="163"/>
      <c r="AE1431" s="163"/>
    </row>
    <row r="1432" spans="2:31">
      <c r="B1432" s="1129">
        <f t="shared" si="52"/>
        <v>-1</v>
      </c>
      <c r="D1432" s="1130"/>
      <c r="E1432" s="1130"/>
      <c r="F1432" s="1131"/>
      <c r="G1432" s="1130"/>
      <c r="H1432" s="1130"/>
      <c r="I1432" s="1130"/>
      <c r="J1432" s="1132"/>
      <c r="K1432" s="1132"/>
      <c r="L1432" s="1130"/>
      <c r="N1432" s="1133">
        <f t="shared" si="53"/>
        <v>0</v>
      </c>
      <c r="O1432" s="1134">
        <f t="shared" si="54"/>
        <v>0</v>
      </c>
      <c r="P1432" s="1134">
        <f>O1432/'1.5 Universal Data'!$F$35</f>
        <v>0</v>
      </c>
      <c r="R1432" s="163"/>
      <c r="S1432" s="163"/>
      <c r="T1432" s="163"/>
      <c r="U1432" s="163"/>
      <c r="V1432" s="163"/>
      <c r="W1432" s="163"/>
      <c r="X1432" s="163"/>
      <c r="Y1432" s="163"/>
      <c r="Z1432" s="163"/>
      <c r="AA1432" s="163"/>
      <c r="AB1432" s="163"/>
      <c r="AC1432" s="163"/>
      <c r="AD1432" s="163"/>
      <c r="AE1432" s="163"/>
    </row>
    <row r="1433" spans="2:31">
      <c r="B1433" s="1129">
        <f t="shared" si="52"/>
        <v>-1</v>
      </c>
      <c r="D1433" s="1130"/>
      <c r="E1433" s="1130"/>
      <c r="F1433" s="1131"/>
      <c r="G1433" s="1130"/>
      <c r="H1433" s="1130"/>
      <c r="I1433" s="1130"/>
      <c r="J1433" s="1132"/>
      <c r="K1433" s="1132"/>
      <c r="L1433" s="1130"/>
      <c r="N1433" s="1133">
        <f t="shared" si="53"/>
        <v>0</v>
      </c>
      <c r="O1433" s="1134">
        <f t="shared" si="54"/>
        <v>0</v>
      </c>
      <c r="P1433" s="1134">
        <f>O1433/'1.5 Universal Data'!$F$35</f>
        <v>0</v>
      </c>
      <c r="R1433" s="163"/>
      <c r="S1433" s="163"/>
      <c r="T1433" s="163"/>
      <c r="U1433" s="163"/>
      <c r="V1433" s="163"/>
      <c r="W1433" s="163"/>
      <c r="X1433" s="163"/>
      <c r="Y1433" s="163"/>
      <c r="Z1433" s="163"/>
      <c r="AA1433" s="163"/>
      <c r="AB1433" s="163"/>
      <c r="AC1433" s="163"/>
      <c r="AD1433" s="163"/>
      <c r="AE1433" s="163"/>
    </row>
    <row r="1434" spans="2:31">
      <c r="B1434" s="1129">
        <f t="shared" si="52"/>
        <v>-1</v>
      </c>
      <c r="D1434" s="1130"/>
      <c r="E1434" s="1130"/>
      <c r="F1434" s="1131"/>
      <c r="G1434" s="1130"/>
      <c r="H1434" s="1130"/>
      <c r="I1434" s="1130"/>
      <c r="J1434" s="1132"/>
      <c r="K1434" s="1132"/>
      <c r="L1434" s="1130"/>
      <c r="N1434" s="1133">
        <f t="shared" si="53"/>
        <v>0</v>
      </c>
      <c r="O1434" s="1134">
        <f t="shared" si="54"/>
        <v>0</v>
      </c>
      <c r="P1434" s="1134">
        <f>O1434/'1.5 Universal Data'!$F$35</f>
        <v>0</v>
      </c>
      <c r="R1434" s="163"/>
      <c r="S1434" s="163"/>
      <c r="T1434" s="163"/>
      <c r="U1434" s="163"/>
      <c r="V1434" s="163"/>
      <c r="W1434" s="163"/>
      <c r="X1434" s="163"/>
      <c r="Y1434" s="163"/>
      <c r="Z1434" s="163"/>
      <c r="AA1434" s="163"/>
      <c r="AB1434" s="163"/>
      <c r="AC1434" s="163"/>
      <c r="AD1434" s="163"/>
      <c r="AE1434" s="163"/>
    </row>
    <row r="1435" spans="2:31">
      <c r="B1435" s="1129">
        <f t="shared" si="52"/>
        <v>-1</v>
      </c>
      <c r="D1435" s="1130"/>
      <c r="E1435" s="1130"/>
      <c r="F1435" s="1131"/>
      <c r="G1435" s="1130"/>
      <c r="H1435" s="1130"/>
      <c r="I1435" s="1130"/>
      <c r="J1435" s="1132"/>
      <c r="K1435" s="1132"/>
      <c r="L1435" s="1130"/>
      <c r="N1435" s="1133">
        <f t="shared" si="53"/>
        <v>0</v>
      </c>
      <c r="O1435" s="1134">
        <f t="shared" si="54"/>
        <v>0</v>
      </c>
      <c r="P1435" s="1134">
        <f>O1435/'1.5 Universal Data'!$F$35</f>
        <v>0</v>
      </c>
      <c r="R1435" s="163"/>
      <c r="S1435" s="163"/>
      <c r="T1435" s="163"/>
      <c r="U1435" s="163"/>
      <c r="V1435" s="163"/>
      <c r="W1435" s="163"/>
      <c r="X1435" s="163"/>
      <c r="Y1435" s="163"/>
      <c r="Z1435" s="163"/>
      <c r="AA1435" s="163"/>
      <c r="AB1435" s="163"/>
      <c r="AC1435" s="163"/>
      <c r="AD1435" s="163"/>
      <c r="AE1435" s="163"/>
    </row>
    <row r="1436" spans="2:31">
      <c r="B1436" s="1129">
        <f t="shared" si="52"/>
        <v>-1</v>
      </c>
      <c r="D1436" s="1130"/>
      <c r="E1436" s="1130"/>
      <c r="F1436" s="1131"/>
      <c r="G1436" s="1130"/>
      <c r="H1436" s="1130"/>
      <c r="I1436" s="1130"/>
      <c r="J1436" s="1132"/>
      <c r="K1436" s="1132"/>
      <c r="L1436" s="1130"/>
      <c r="N1436" s="1133">
        <f t="shared" si="53"/>
        <v>0</v>
      </c>
      <c r="O1436" s="1134">
        <f t="shared" si="54"/>
        <v>0</v>
      </c>
      <c r="P1436" s="1134">
        <f>O1436/'1.5 Universal Data'!$F$35</f>
        <v>0</v>
      </c>
      <c r="R1436" s="163"/>
      <c r="S1436" s="163"/>
      <c r="T1436" s="163"/>
      <c r="U1436" s="163"/>
      <c r="V1436" s="163"/>
      <c r="W1436" s="163"/>
      <c r="X1436" s="163"/>
      <c r="Y1436" s="163"/>
      <c r="Z1436" s="163"/>
      <c r="AA1436" s="163"/>
      <c r="AB1436" s="163"/>
      <c r="AC1436" s="163"/>
      <c r="AD1436" s="163"/>
      <c r="AE1436" s="163"/>
    </row>
    <row r="1437" spans="2:31">
      <c r="B1437" s="1129">
        <f t="shared" si="52"/>
        <v>-1</v>
      </c>
      <c r="D1437" s="1130"/>
      <c r="E1437" s="1130"/>
      <c r="F1437" s="1131"/>
      <c r="G1437" s="1130"/>
      <c r="H1437" s="1130"/>
      <c r="I1437" s="1130"/>
      <c r="J1437" s="1132"/>
      <c r="K1437" s="1132"/>
      <c r="L1437" s="1130"/>
      <c r="N1437" s="1133">
        <f t="shared" si="53"/>
        <v>0</v>
      </c>
      <c r="O1437" s="1134">
        <f t="shared" si="54"/>
        <v>0</v>
      </c>
      <c r="P1437" s="1134">
        <f>O1437/'1.5 Universal Data'!$F$35</f>
        <v>0</v>
      </c>
      <c r="R1437" s="163"/>
      <c r="S1437" s="163"/>
      <c r="T1437" s="163"/>
      <c r="U1437" s="163"/>
      <c r="V1437" s="163"/>
      <c r="W1437" s="163"/>
      <c r="X1437" s="163"/>
      <c r="Y1437" s="163"/>
      <c r="Z1437" s="163"/>
      <c r="AA1437" s="163"/>
      <c r="AB1437" s="163"/>
      <c r="AC1437" s="163"/>
      <c r="AD1437" s="163"/>
      <c r="AE1437" s="163"/>
    </row>
    <row r="1438" spans="2:31">
      <c r="B1438" s="1129">
        <f t="shared" si="52"/>
        <v>-1</v>
      </c>
      <c r="D1438" s="1130"/>
      <c r="E1438" s="1130"/>
      <c r="F1438" s="1131"/>
      <c r="G1438" s="1130"/>
      <c r="H1438" s="1130"/>
      <c r="I1438" s="1130"/>
      <c r="J1438" s="1132"/>
      <c r="K1438" s="1132"/>
      <c r="L1438" s="1130"/>
      <c r="N1438" s="1133">
        <f t="shared" si="53"/>
        <v>0</v>
      </c>
      <c r="O1438" s="1134">
        <f t="shared" si="54"/>
        <v>0</v>
      </c>
      <c r="P1438" s="1134">
        <f>O1438/'1.5 Universal Data'!$F$35</f>
        <v>0</v>
      </c>
      <c r="R1438" s="163"/>
      <c r="S1438" s="163"/>
      <c r="T1438" s="163"/>
      <c r="U1438" s="163"/>
      <c r="V1438" s="163"/>
      <c r="W1438" s="163"/>
      <c r="X1438" s="163"/>
      <c r="Y1438" s="163"/>
      <c r="Z1438" s="163"/>
      <c r="AA1438" s="163"/>
      <c r="AB1438" s="163"/>
      <c r="AC1438" s="163"/>
      <c r="AD1438" s="163"/>
      <c r="AE1438" s="163"/>
    </row>
    <row r="1439" spans="2:31">
      <c r="B1439" s="1129">
        <f t="shared" si="52"/>
        <v>-1</v>
      </c>
      <c r="D1439" s="1130"/>
      <c r="E1439" s="1130"/>
      <c r="F1439" s="1131"/>
      <c r="G1439" s="1130"/>
      <c r="H1439" s="1130"/>
      <c r="I1439" s="1130"/>
      <c r="J1439" s="1132"/>
      <c r="K1439" s="1132"/>
      <c r="L1439" s="1130"/>
      <c r="N1439" s="1133">
        <f t="shared" si="53"/>
        <v>0</v>
      </c>
      <c r="O1439" s="1134">
        <f t="shared" si="54"/>
        <v>0</v>
      </c>
      <c r="P1439" s="1134">
        <f>O1439/'1.5 Universal Data'!$F$35</f>
        <v>0</v>
      </c>
      <c r="R1439" s="163"/>
      <c r="S1439" s="163"/>
      <c r="T1439" s="163"/>
      <c r="U1439" s="163"/>
      <c r="V1439" s="163"/>
      <c r="W1439" s="163"/>
      <c r="X1439" s="163"/>
      <c r="Y1439" s="163"/>
      <c r="Z1439" s="163"/>
      <c r="AA1439" s="163"/>
      <c r="AB1439" s="163"/>
      <c r="AC1439" s="163"/>
      <c r="AD1439" s="163"/>
      <c r="AE1439" s="163"/>
    </row>
    <row r="1440" spans="2:31">
      <c r="B1440" s="1129">
        <f t="shared" si="52"/>
        <v>-1</v>
      </c>
      <c r="D1440" s="1130"/>
      <c r="E1440" s="1130"/>
      <c r="F1440" s="1131"/>
      <c r="G1440" s="1130"/>
      <c r="H1440" s="1130"/>
      <c r="I1440" s="1130"/>
      <c r="J1440" s="1132"/>
      <c r="K1440" s="1132"/>
      <c r="L1440" s="1130"/>
      <c r="N1440" s="1133">
        <f t="shared" si="53"/>
        <v>0</v>
      </c>
      <c r="O1440" s="1134">
        <f t="shared" si="54"/>
        <v>0</v>
      </c>
      <c r="P1440" s="1134">
        <f>O1440/'1.5 Universal Data'!$F$35</f>
        <v>0</v>
      </c>
      <c r="R1440" s="163"/>
      <c r="S1440" s="163"/>
      <c r="T1440" s="163"/>
      <c r="U1440" s="163"/>
      <c r="V1440" s="163"/>
      <c r="W1440" s="163"/>
      <c r="X1440" s="163"/>
      <c r="Y1440" s="163"/>
      <c r="Z1440" s="163"/>
      <c r="AA1440" s="163"/>
      <c r="AB1440" s="163"/>
      <c r="AC1440" s="163"/>
      <c r="AD1440" s="163"/>
      <c r="AE1440" s="163"/>
    </row>
    <row r="1441" spans="2:31">
      <c r="B1441" s="1129">
        <f t="shared" si="52"/>
        <v>-1</v>
      </c>
      <c r="D1441" s="1130"/>
      <c r="E1441" s="1130"/>
      <c r="F1441" s="1131"/>
      <c r="G1441" s="1130"/>
      <c r="H1441" s="1130"/>
      <c r="I1441" s="1130"/>
      <c r="J1441" s="1132"/>
      <c r="K1441" s="1132"/>
      <c r="L1441" s="1130"/>
      <c r="N1441" s="1133">
        <f t="shared" si="53"/>
        <v>0</v>
      </c>
      <c r="O1441" s="1134">
        <f t="shared" si="54"/>
        <v>0</v>
      </c>
      <c r="P1441" s="1134">
        <f>O1441/'1.5 Universal Data'!$F$35</f>
        <v>0</v>
      </c>
      <c r="R1441" s="163"/>
      <c r="S1441" s="163"/>
      <c r="T1441" s="163"/>
      <c r="U1441" s="163"/>
      <c r="V1441" s="163"/>
      <c r="W1441" s="163"/>
      <c r="X1441" s="163"/>
      <c r="Y1441" s="163"/>
      <c r="Z1441" s="163"/>
      <c r="AA1441" s="163"/>
      <c r="AB1441" s="163"/>
      <c r="AC1441" s="163"/>
      <c r="AD1441" s="163"/>
      <c r="AE1441" s="163"/>
    </row>
    <row r="1442" spans="2:31">
      <c r="B1442" s="1129">
        <f t="shared" si="52"/>
        <v>-1</v>
      </c>
      <c r="D1442" s="1130"/>
      <c r="E1442" s="1130"/>
      <c r="F1442" s="1131"/>
      <c r="G1442" s="1130"/>
      <c r="H1442" s="1130"/>
      <c r="I1442" s="1130"/>
      <c r="J1442" s="1132"/>
      <c r="K1442" s="1132"/>
      <c r="L1442" s="1130"/>
      <c r="N1442" s="1133">
        <f t="shared" si="53"/>
        <v>0</v>
      </c>
      <c r="O1442" s="1134">
        <f t="shared" si="54"/>
        <v>0</v>
      </c>
      <c r="P1442" s="1134">
        <f>O1442/'1.5 Universal Data'!$F$35</f>
        <v>0</v>
      </c>
      <c r="R1442" s="163"/>
      <c r="S1442" s="163"/>
      <c r="T1442" s="163"/>
      <c r="U1442" s="163"/>
      <c r="V1442" s="163"/>
      <c r="W1442" s="163"/>
      <c r="X1442" s="163"/>
      <c r="Y1442" s="163"/>
      <c r="Z1442" s="163"/>
      <c r="AA1442" s="163"/>
      <c r="AB1442" s="163"/>
      <c r="AC1442" s="163"/>
      <c r="AD1442" s="163"/>
      <c r="AE1442" s="163"/>
    </row>
    <row r="1443" spans="2:31">
      <c r="B1443" s="1129">
        <f t="shared" si="52"/>
        <v>-1</v>
      </c>
      <c r="D1443" s="1130"/>
      <c r="E1443" s="1130"/>
      <c r="F1443" s="1131"/>
      <c r="G1443" s="1130"/>
      <c r="H1443" s="1130"/>
      <c r="I1443" s="1130"/>
      <c r="J1443" s="1132"/>
      <c r="K1443" s="1132"/>
      <c r="L1443" s="1130"/>
      <c r="N1443" s="1133">
        <f t="shared" si="53"/>
        <v>0</v>
      </c>
      <c r="O1443" s="1134">
        <f t="shared" si="54"/>
        <v>0</v>
      </c>
      <c r="P1443" s="1134">
        <f>O1443/'1.5 Universal Data'!$F$35</f>
        <v>0</v>
      </c>
      <c r="R1443" s="163"/>
      <c r="S1443" s="163"/>
      <c r="T1443" s="163"/>
      <c r="U1443" s="163"/>
      <c r="V1443" s="163"/>
      <c r="W1443" s="163"/>
      <c r="X1443" s="163"/>
      <c r="Y1443" s="163"/>
      <c r="Z1443" s="163"/>
      <c r="AA1443" s="163"/>
      <c r="AB1443" s="163"/>
      <c r="AC1443" s="163"/>
      <c r="AD1443" s="163"/>
      <c r="AE1443" s="163"/>
    </row>
    <row r="1444" spans="2:31">
      <c r="B1444" s="1129">
        <f t="shared" si="52"/>
        <v>-1</v>
      </c>
      <c r="D1444" s="1130"/>
      <c r="E1444" s="1130"/>
      <c r="F1444" s="1131"/>
      <c r="G1444" s="1130"/>
      <c r="H1444" s="1130"/>
      <c r="I1444" s="1130"/>
      <c r="J1444" s="1132"/>
      <c r="K1444" s="1132"/>
      <c r="L1444" s="1130"/>
      <c r="N1444" s="1133">
        <f t="shared" si="53"/>
        <v>0</v>
      </c>
      <c r="O1444" s="1134">
        <f t="shared" si="54"/>
        <v>0</v>
      </c>
      <c r="P1444" s="1134">
        <f>O1444/'1.5 Universal Data'!$F$35</f>
        <v>0</v>
      </c>
      <c r="R1444" s="163"/>
      <c r="S1444" s="163"/>
      <c r="T1444" s="163"/>
      <c r="U1444" s="163"/>
      <c r="V1444" s="163"/>
      <c r="W1444" s="163"/>
      <c r="X1444" s="163"/>
      <c r="Y1444" s="163"/>
      <c r="Z1444" s="163"/>
      <c r="AA1444" s="163"/>
      <c r="AB1444" s="163"/>
      <c r="AC1444" s="163"/>
      <c r="AD1444" s="163"/>
      <c r="AE1444" s="163"/>
    </row>
    <row r="1445" spans="2:31">
      <c r="B1445" s="1129">
        <f t="shared" si="52"/>
        <v>-1</v>
      </c>
      <c r="D1445" s="1130"/>
      <c r="E1445" s="1130"/>
      <c r="F1445" s="1131"/>
      <c r="G1445" s="1130"/>
      <c r="H1445" s="1130"/>
      <c r="I1445" s="1130"/>
      <c r="J1445" s="1132"/>
      <c r="K1445" s="1132"/>
      <c r="L1445" s="1130"/>
      <c r="N1445" s="1133">
        <f t="shared" si="53"/>
        <v>0</v>
      </c>
      <c r="O1445" s="1134">
        <f t="shared" si="54"/>
        <v>0</v>
      </c>
      <c r="P1445" s="1134">
        <f>O1445/'1.5 Universal Data'!$F$35</f>
        <v>0</v>
      </c>
      <c r="R1445" s="163"/>
      <c r="S1445" s="163"/>
      <c r="T1445" s="163"/>
      <c r="U1445" s="163"/>
      <c r="V1445" s="163"/>
      <c r="W1445" s="163"/>
      <c r="X1445" s="163"/>
      <c r="Y1445" s="163"/>
      <c r="Z1445" s="163"/>
      <c r="AA1445" s="163"/>
      <c r="AB1445" s="163"/>
      <c r="AC1445" s="163"/>
      <c r="AD1445" s="163"/>
      <c r="AE1445" s="163"/>
    </row>
    <row r="1446" spans="2:31">
      <c r="B1446" s="1129">
        <f t="shared" si="52"/>
        <v>-1</v>
      </c>
      <c r="D1446" s="1130"/>
      <c r="E1446" s="1130"/>
      <c r="F1446" s="1131"/>
      <c r="G1446" s="1130"/>
      <c r="H1446" s="1130"/>
      <c r="I1446" s="1130"/>
      <c r="J1446" s="1132"/>
      <c r="K1446" s="1132"/>
      <c r="L1446" s="1130"/>
      <c r="N1446" s="1133">
        <f t="shared" si="53"/>
        <v>0</v>
      </c>
      <c r="O1446" s="1134">
        <f t="shared" si="54"/>
        <v>0</v>
      </c>
      <c r="P1446" s="1134">
        <f>O1446/'1.5 Universal Data'!$F$35</f>
        <v>0</v>
      </c>
      <c r="R1446" s="163"/>
      <c r="S1446" s="163"/>
      <c r="T1446" s="163"/>
      <c r="U1446" s="163"/>
      <c r="V1446" s="163"/>
      <c r="W1446" s="163"/>
      <c r="X1446" s="163"/>
      <c r="Y1446" s="163"/>
      <c r="Z1446" s="163"/>
      <c r="AA1446" s="163"/>
      <c r="AB1446" s="163"/>
      <c r="AC1446" s="163"/>
      <c r="AD1446" s="163"/>
      <c r="AE1446" s="163"/>
    </row>
    <row r="1447" spans="2:31">
      <c r="B1447" s="1129">
        <f t="shared" si="52"/>
        <v>-1</v>
      </c>
      <c r="D1447" s="1130"/>
      <c r="E1447" s="1130"/>
      <c r="F1447" s="1131"/>
      <c r="G1447" s="1130"/>
      <c r="H1447" s="1130"/>
      <c r="I1447" s="1130"/>
      <c r="J1447" s="1132"/>
      <c r="K1447" s="1132"/>
      <c r="L1447" s="1130"/>
      <c r="N1447" s="1133">
        <f t="shared" si="53"/>
        <v>0</v>
      </c>
      <c r="O1447" s="1134">
        <f t="shared" si="54"/>
        <v>0</v>
      </c>
      <c r="P1447" s="1134">
        <f>O1447/'1.5 Universal Data'!$F$35</f>
        <v>0</v>
      </c>
      <c r="R1447" s="163"/>
      <c r="S1447" s="163"/>
      <c r="T1447" s="163"/>
      <c r="U1447" s="163"/>
      <c r="V1447" s="163"/>
      <c r="W1447" s="163"/>
      <c r="X1447" s="163"/>
      <c r="Y1447" s="163"/>
      <c r="Z1447" s="163"/>
      <c r="AA1447" s="163"/>
      <c r="AB1447" s="163"/>
      <c r="AC1447" s="163"/>
      <c r="AD1447" s="163"/>
      <c r="AE1447" s="163"/>
    </row>
    <row r="1448" spans="2:31">
      <c r="B1448" s="1129">
        <f t="shared" si="52"/>
        <v>-1</v>
      </c>
      <c r="D1448" s="1130"/>
      <c r="E1448" s="1130"/>
      <c r="F1448" s="1131"/>
      <c r="G1448" s="1130"/>
      <c r="H1448" s="1130"/>
      <c r="I1448" s="1130"/>
      <c r="J1448" s="1132"/>
      <c r="K1448" s="1132"/>
      <c r="L1448" s="1130"/>
      <c r="N1448" s="1133">
        <f t="shared" si="53"/>
        <v>0</v>
      </c>
      <c r="O1448" s="1134">
        <f t="shared" si="54"/>
        <v>0</v>
      </c>
      <c r="P1448" s="1134">
        <f>O1448/'1.5 Universal Data'!$F$35</f>
        <v>0</v>
      </c>
      <c r="R1448" s="163"/>
      <c r="S1448" s="163"/>
      <c r="T1448" s="163"/>
      <c r="U1448" s="163"/>
      <c r="V1448" s="163"/>
      <c r="W1448" s="163"/>
      <c r="X1448" s="163"/>
      <c r="Y1448" s="163"/>
      <c r="Z1448" s="163"/>
      <c r="AA1448" s="163"/>
      <c r="AB1448" s="163"/>
      <c r="AC1448" s="163"/>
      <c r="AD1448" s="163"/>
      <c r="AE1448" s="163"/>
    </row>
    <row r="1449" spans="2:31">
      <c r="B1449" s="1129">
        <f t="shared" si="52"/>
        <v>-1</v>
      </c>
      <c r="D1449" s="1130"/>
      <c r="E1449" s="1130"/>
      <c r="F1449" s="1131"/>
      <c r="G1449" s="1130"/>
      <c r="H1449" s="1130"/>
      <c r="I1449" s="1130"/>
      <c r="J1449" s="1132"/>
      <c r="K1449" s="1132"/>
      <c r="L1449" s="1130"/>
      <c r="N1449" s="1133">
        <f t="shared" si="53"/>
        <v>0</v>
      </c>
      <c r="O1449" s="1134">
        <f t="shared" si="54"/>
        <v>0</v>
      </c>
      <c r="P1449" s="1134">
        <f>O1449/'1.5 Universal Data'!$F$35</f>
        <v>0</v>
      </c>
      <c r="R1449" s="163"/>
      <c r="S1449" s="163"/>
      <c r="T1449" s="163"/>
      <c r="U1449" s="163"/>
      <c r="V1449" s="163"/>
      <c r="W1449" s="163"/>
      <c r="X1449" s="163"/>
      <c r="Y1449" s="163"/>
      <c r="Z1449" s="163"/>
      <c r="AA1449" s="163"/>
      <c r="AB1449" s="163"/>
      <c r="AC1449" s="163"/>
      <c r="AD1449" s="163"/>
      <c r="AE1449" s="163"/>
    </row>
    <row r="1450" spans="2:31">
      <c r="B1450" s="1129">
        <f t="shared" si="52"/>
        <v>-1</v>
      </c>
      <c r="D1450" s="1130"/>
      <c r="E1450" s="1130"/>
      <c r="F1450" s="1131"/>
      <c r="G1450" s="1130"/>
      <c r="H1450" s="1130"/>
      <c r="I1450" s="1130"/>
      <c r="J1450" s="1132"/>
      <c r="K1450" s="1132"/>
      <c r="L1450" s="1130"/>
      <c r="N1450" s="1133">
        <f t="shared" si="53"/>
        <v>0</v>
      </c>
      <c r="O1450" s="1134">
        <f t="shared" si="54"/>
        <v>0</v>
      </c>
      <c r="P1450" s="1134">
        <f>O1450/'1.5 Universal Data'!$F$35</f>
        <v>0</v>
      </c>
      <c r="R1450" s="163"/>
      <c r="S1450" s="163"/>
      <c r="T1450" s="163"/>
      <c r="U1450" s="163"/>
      <c r="V1450" s="163"/>
      <c r="W1450" s="163"/>
      <c r="X1450" s="163"/>
      <c r="Y1450" s="163"/>
      <c r="Z1450" s="163"/>
      <c r="AA1450" s="163"/>
      <c r="AB1450" s="163"/>
      <c r="AC1450" s="163"/>
      <c r="AD1450" s="163"/>
      <c r="AE1450" s="163"/>
    </row>
    <row r="1451" spans="2:31">
      <c r="B1451" s="1129">
        <f t="shared" si="52"/>
        <v>-1</v>
      </c>
      <c r="D1451" s="1130"/>
      <c r="E1451" s="1130"/>
      <c r="F1451" s="1131"/>
      <c r="G1451" s="1130"/>
      <c r="H1451" s="1130"/>
      <c r="I1451" s="1130"/>
      <c r="J1451" s="1132"/>
      <c r="K1451" s="1132"/>
      <c r="L1451" s="1130"/>
      <c r="N1451" s="1133">
        <f t="shared" si="53"/>
        <v>0</v>
      </c>
      <c r="O1451" s="1134">
        <f t="shared" si="54"/>
        <v>0</v>
      </c>
      <c r="P1451" s="1134">
        <f>O1451/'1.5 Universal Data'!$F$35</f>
        <v>0</v>
      </c>
      <c r="R1451" s="163"/>
      <c r="S1451" s="163"/>
      <c r="T1451" s="163"/>
      <c r="U1451" s="163"/>
      <c r="V1451" s="163"/>
      <c r="W1451" s="163"/>
      <c r="X1451" s="163"/>
      <c r="Y1451" s="163"/>
      <c r="Z1451" s="163"/>
      <c r="AA1451" s="163"/>
      <c r="AB1451" s="163"/>
      <c r="AC1451" s="163"/>
      <c r="AD1451" s="163"/>
      <c r="AE1451" s="163"/>
    </row>
    <row r="1452" spans="2:31">
      <c r="B1452" s="1129">
        <f t="shared" si="52"/>
        <v>-1</v>
      </c>
      <c r="D1452" s="1130"/>
      <c r="E1452" s="1130"/>
      <c r="F1452" s="1131"/>
      <c r="G1452" s="1130"/>
      <c r="H1452" s="1130"/>
      <c r="I1452" s="1130"/>
      <c r="J1452" s="1132"/>
      <c r="K1452" s="1132"/>
      <c r="L1452" s="1130"/>
      <c r="N1452" s="1133">
        <f t="shared" si="53"/>
        <v>0</v>
      </c>
      <c r="O1452" s="1134">
        <f t="shared" si="54"/>
        <v>0</v>
      </c>
      <c r="P1452" s="1134">
        <f>O1452/'1.5 Universal Data'!$F$35</f>
        <v>0</v>
      </c>
      <c r="R1452" s="163"/>
      <c r="S1452" s="163"/>
      <c r="T1452" s="163"/>
      <c r="U1452" s="163"/>
      <c r="V1452" s="163"/>
      <c r="W1452" s="163"/>
      <c r="X1452" s="163"/>
      <c r="Y1452" s="163"/>
      <c r="Z1452" s="163"/>
      <c r="AA1452" s="163"/>
      <c r="AB1452" s="163"/>
      <c r="AC1452" s="163"/>
      <c r="AD1452" s="163"/>
      <c r="AE1452" s="163"/>
    </row>
    <row r="1453" spans="2:31">
      <c r="B1453" s="1129">
        <f t="shared" si="52"/>
        <v>-1</v>
      </c>
      <c r="D1453" s="1130"/>
      <c r="E1453" s="1130"/>
      <c r="F1453" s="1131"/>
      <c r="G1453" s="1130"/>
      <c r="H1453" s="1130"/>
      <c r="I1453" s="1130"/>
      <c r="J1453" s="1132"/>
      <c r="K1453" s="1132"/>
      <c r="L1453" s="1130"/>
      <c r="N1453" s="1133">
        <f t="shared" si="53"/>
        <v>0</v>
      </c>
      <c r="O1453" s="1134">
        <f t="shared" si="54"/>
        <v>0</v>
      </c>
      <c r="P1453" s="1134">
        <f>O1453/'1.5 Universal Data'!$F$35</f>
        <v>0</v>
      </c>
      <c r="R1453" s="163"/>
      <c r="S1453" s="163"/>
      <c r="T1453" s="163"/>
      <c r="U1453" s="163"/>
      <c r="V1453" s="163"/>
      <c r="W1453" s="163"/>
      <c r="X1453" s="163"/>
      <c r="Y1453" s="163"/>
      <c r="Z1453" s="163"/>
      <c r="AA1453" s="163"/>
      <c r="AB1453" s="163"/>
      <c r="AC1453" s="163"/>
      <c r="AD1453" s="163"/>
      <c r="AE1453" s="163"/>
    </row>
    <row r="1454" spans="2:31">
      <c r="B1454" s="1129">
        <f t="shared" si="52"/>
        <v>-1</v>
      </c>
      <c r="D1454" s="1130"/>
      <c r="E1454" s="1130"/>
      <c r="F1454" s="1131"/>
      <c r="G1454" s="1130"/>
      <c r="H1454" s="1130"/>
      <c r="I1454" s="1130"/>
      <c r="J1454" s="1132"/>
      <c r="K1454" s="1132"/>
      <c r="L1454" s="1130"/>
      <c r="N1454" s="1133">
        <f t="shared" si="53"/>
        <v>0</v>
      </c>
      <c r="O1454" s="1134">
        <f t="shared" si="54"/>
        <v>0</v>
      </c>
      <c r="P1454" s="1134">
        <f>O1454/'1.5 Universal Data'!$F$35</f>
        <v>0</v>
      </c>
      <c r="R1454" s="163"/>
      <c r="S1454" s="163"/>
      <c r="T1454" s="163"/>
      <c r="U1454" s="163"/>
      <c r="V1454" s="163"/>
      <c r="W1454" s="163"/>
      <c r="X1454" s="163"/>
      <c r="Y1454" s="163"/>
      <c r="Z1454" s="163"/>
      <c r="AA1454" s="163"/>
      <c r="AB1454" s="163"/>
      <c r="AC1454" s="163"/>
      <c r="AD1454" s="163"/>
      <c r="AE1454" s="163"/>
    </row>
    <row r="1455" spans="2:31">
      <c r="B1455" s="1129">
        <f t="shared" si="52"/>
        <v>-1</v>
      </c>
      <c r="D1455" s="1130"/>
      <c r="E1455" s="1130"/>
      <c r="F1455" s="1131"/>
      <c r="G1455" s="1130"/>
      <c r="H1455" s="1130"/>
      <c r="I1455" s="1130"/>
      <c r="J1455" s="1132"/>
      <c r="K1455" s="1132"/>
      <c r="L1455" s="1130"/>
      <c r="N1455" s="1133">
        <f t="shared" si="53"/>
        <v>0</v>
      </c>
      <c r="O1455" s="1134">
        <f t="shared" si="54"/>
        <v>0</v>
      </c>
      <c r="P1455" s="1134">
        <f>O1455/'1.5 Universal Data'!$F$35</f>
        <v>0</v>
      </c>
      <c r="R1455" s="163"/>
      <c r="S1455" s="163"/>
      <c r="T1455" s="163"/>
      <c r="U1455" s="163"/>
      <c r="V1455" s="163"/>
      <c r="W1455" s="163"/>
      <c r="X1455" s="163"/>
      <c r="Y1455" s="163"/>
      <c r="Z1455" s="163"/>
      <c r="AA1455" s="163"/>
      <c r="AB1455" s="163"/>
      <c r="AC1455" s="163"/>
      <c r="AD1455" s="163"/>
      <c r="AE1455" s="163"/>
    </row>
    <row r="1456" spans="2:31">
      <c r="B1456" s="1129">
        <f t="shared" si="52"/>
        <v>-1</v>
      </c>
      <c r="D1456" s="1130"/>
      <c r="E1456" s="1130"/>
      <c r="F1456" s="1131"/>
      <c r="G1456" s="1130"/>
      <c r="H1456" s="1130"/>
      <c r="I1456" s="1130"/>
      <c r="J1456" s="1132"/>
      <c r="K1456" s="1132"/>
      <c r="L1456" s="1130"/>
      <c r="N1456" s="1133">
        <f t="shared" si="53"/>
        <v>0</v>
      </c>
      <c r="O1456" s="1134">
        <f t="shared" si="54"/>
        <v>0</v>
      </c>
      <c r="P1456" s="1134">
        <f>O1456/'1.5 Universal Data'!$F$35</f>
        <v>0</v>
      </c>
      <c r="R1456" s="163"/>
      <c r="S1456" s="163"/>
      <c r="T1456" s="163"/>
      <c r="U1456" s="163"/>
      <c r="V1456" s="163"/>
      <c r="W1456" s="163"/>
      <c r="X1456" s="163"/>
      <c r="Y1456" s="163"/>
      <c r="Z1456" s="163"/>
      <c r="AA1456" s="163"/>
      <c r="AB1456" s="163"/>
      <c r="AC1456" s="163"/>
      <c r="AD1456" s="163"/>
      <c r="AE1456" s="163"/>
    </row>
    <row r="1457" spans="2:31">
      <c r="B1457" s="1129">
        <f t="shared" si="52"/>
        <v>-1</v>
      </c>
      <c r="D1457" s="1130"/>
      <c r="E1457" s="1130"/>
      <c r="F1457" s="1131"/>
      <c r="G1457" s="1130"/>
      <c r="H1457" s="1130"/>
      <c r="I1457" s="1130"/>
      <c r="J1457" s="1132"/>
      <c r="K1457" s="1132"/>
      <c r="L1457" s="1130"/>
      <c r="N1457" s="1133">
        <f t="shared" si="53"/>
        <v>0</v>
      </c>
      <c r="O1457" s="1134">
        <f t="shared" si="54"/>
        <v>0</v>
      </c>
      <c r="P1457" s="1134">
        <f>O1457/'1.5 Universal Data'!$F$35</f>
        <v>0</v>
      </c>
      <c r="R1457" s="163"/>
      <c r="S1457" s="163"/>
      <c r="T1457" s="163"/>
      <c r="U1457" s="163"/>
      <c r="V1457" s="163"/>
      <c r="W1457" s="163"/>
      <c r="X1457" s="163"/>
      <c r="Y1457" s="163"/>
      <c r="Z1457" s="163"/>
      <c r="AA1457" s="163"/>
      <c r="AB1457" s="163"/>
      <c r="AC1457" s="163"/>
      <c r="AD1457" s="163"/>
      <c r="AE1457" s="163"/>
    </row>
    <row r="1458" spans="2:31">
      <c r="B1458" s="1129">
        <f t="shared" si="52"/>
        <v>-1</v>
      </c>
      <c r="D1458" s="1130"/>
      <c r="E1458" s="1130"/>
      <c r="F1458" s="1131"/>
      <c r="G1458" s="1130"/>
      <c r="H1458" s="1130"/>
      <c r="I1458" s="1130"/>
      <c r="J1458" s="1132"/>
      <c r="K1458" s="1132"/>
      <c r="L1458" s="1130"/>
      <c r="N1458" s="1133">
        <f t="shared" si="53"/>
        <v>0</v>
      </c>
      <c r="O1458" s="1134">
        <f t="shared" si="54"/>
        <v>0</v>
      </c>
      <c r="P1458" s="1134">
        <f>O1458/'1.5 Universal Data'!$F$35</f>
        <v>0</v>
      </c>
      <c r="R1458" s="163"/>
      <c r="S1458" s="163"/>
      <c r="T1458" s="163"/>
      <c r="U1458" s="163"/>
      <c r="V1458" s="163"/>
      <c r="W1458" s="163"/>
      <c r="X1458" s="163"/>
      <c r="Y1458" s="163"/>
      <c r="Z1458" s="163"/>
      <c r="AA1458" s="163"/>
      <c r="AB1458" s="163"/>
      <c r="AC1458" s="163"/>
      <c r="AD1458" s="163"/>
      <c r="AE1458" s="163"/>
    </row>
    <row r="1459" spans="2:31">
      <c r="B1459" s="1129">
        <f t="shared" si="52"/>
        <v>-1</v>
      </c>
      <c r="D1459" s="1130"/>
      <c r="E1459" s="1130"/>
      <c r="F1459" s="1131"/>
      <c r="G1459" s="1130"/>
      <c r="H1459" s="1130"/>
      <c r="I1459" s="1130"/>
      <c r="J1459" s="1132"/>
      <c r="K1459" s="1132"/>
      <c r="L1459" s="1130"/>
      <c r="N1459" s="1133">
        <f t="shared" si="53"/>
        <v>0</v>
      </c>
      <c r="O1459" s="1134">
        <f t="shared" si="54"/>
        <v>0</v>
      </c>
      <c r="P1459" s="1134">
        <f>O1459/'1.5 Universal Data'!$F$35</f>
        <v>0</v>
      </c>
      <c r="R1459" s="163"/>
      <c r="S1459" s="163"/>
      <c r="T1459" s="163"/>
      <c r="U1459" s="163"/>
      <c r="V1459" s="163"/>
      <c r="W1459" s="163"/>
      <c r="X1459" s="163"/>
      <c r="Y1459" s="163"/>
      <c r="Z1459" s="163"/>
      <c r="AA1459" s="163"/>
      <c r="AB1459" s="163"/>
      <c r="AC1459" s="163"/>
      <c r="AD1459" s="163"/>
      <c r="AE1459" s="163"/>
    </row>
    <row r="1460" spans="2:31">
      <c r="B1460" s="1129">
        <f t="shared" si="52"/>
        <v>-1</v>
      </c>
      <c r="D1460" s="1130"/>
      <c r="E1460" s="1130"/>
      <c r="F1460" s="1131"/>
      <c r="G1460" s="1130"/>
      <c r="H1460" s="1130"/>
      <c r="I1460" s="1130"/>
      <c r="J1460" s="1132"/>
      <c r="K1460" s="1132"/>
      <c r="L1460" s="1130"/>
      <c r="N1460" s="1133">
        <f t="shared" si="53"/>
        <v>0</v>
      </c>
      <c r="O1460" s="1134">
        <f t="shared" si="54"/>
        <v>0</v>
      </c>
      <c r="P1460" s="1134">
        <f>O1460/'1.5 Universal Data'!$F$35</f>
        <v>0</v>
      </c>
      <c r="R1460" s="163"/>
      <c r="S1460" s="163"/>
      <c r="T1460" s="163"/>
      <c r="U1460" s="163"/>
      <c r="V1460" s="163"/>
      <c r="W1460" s="163"/>
      <c r="X1460" s="163"/>
      <c r="Y1460" s="163"/>
      <c r="Z1460" s="163"/>
      <c r="AA1460" s="163"/>
      <c r="AB1460" s="163"/>
      <c r="AC1460" s="163"/>
      <c r="AD1460" s="163"/>
      <c r="AE1460" s="163"/>
    </row>
    <row r="1461" spans="2:31">
      <c r="B1461" s="1129">
        <f t="shared" si="52"/>
        <v>-1</v>
      </c>
      <c r="D1461" s="1130"/>
      <c r="E1461" s="1130"/>
      <c r="F1461" s="1131"/>
      <c r="G1461" s="1130"/>
      <c r="H1461" s="1130"/>
      <c r="I1461" s="1130"/>
      <c r="J1461" s="1132"/>
      <c r="K1461" s="1132"/>
      <c r="L1461" s="1130"/>
      <c r="N1461" s="1133">
        <f t="shared" si="53"/>
        <v>0</v>
      </c>
      <c r="O1461" s="1134">
        <f t="shared" si="54"/>
        <v>0</v>
      </c>
      <c r="P1461" s="1134">
        <f>O1461/'1.5 Universal Data'!$F$35</f>
        <v>0</v>
      </c>
      <c r="R1461" s="163"/>
      <c r="S1461" s="163"/>
      <c r="T1461" s="163"/>
      <c r="U1461" s="163"/>
      <c r="V1461" s="163"/>
      <c r="W1461" s="163"/>
      <c r="X1461" s="163"/>
      <c r="Y1461" s="163"/>
      <c r="Z1461" s="163"/>
      <c r="AA1461" s="163"/>
      <c r="AB1461" s="163"/>
      <c r="AC1461" s="163"/>
      <c r="AD1461" s="163"/>
      <c r="AE1461" s="163"/>
    </row>
    <row r="1462" spans="2:31">
      <c r="B1462" s="1129">
        <f t="shared" si="52"/>
        <v>-1</v>
      </c>
      <c r="D1462" s="1130"/>
      <c r="E1462" s="1130"/>
      <c r="F1462" s="1131"/>
      <c r="G1462" s="1130"/>
      <c r="H1462" s="1130"/>
      <c r="I1462" s="1130"/>
      <c r="J1462" s="1132"/>
      <c r="K1462" s="1132"/>
      <c r="L1462" s="1130"/>
      <c r="N1462" s="1133">
        <f t="shared" si="53"/>
        <v>0</v>
      </c>
      <c r="O1462" s="1134">
        <f t="shared" si="54"/>
        <v>0</v>
      </c>
      <c r="P1462" s="1134">
        <f>O1462/'1.5 Universal Data'!$F$35</f>
        <v>0</v>
      </c>
      <c r="R1462" s="163"/>
      <c r="S1462" s="163"/>
      <c r="T1462" s="163"/>
      <c r="U1462" s="163"/>
      <c r="V1462" s="163"/>
      <c r="W1462" s="163"/>
      <c r="X1462" s="163"/>
      <c r="Y1462" s="163"/>
      <c r="Z1462" s="163"/>
      <c r="AA1462" s="163"/>
      <c r="AB1462" s="163"/>
      <c r="AC1462" s="163"/>
      <c r="AD1462" s="163"/>
      <c r="AE1462" s="163"/>
    </row>
    <row r="1463" spans="2:31">
      <c r="B1463" s="1129">
        <f t="shared" si="52"/>
        <v>-1</v>
      </c>
      <c r="D1463" s="1130"/>
      <c r="E1463" s="1130"/>
      <c r="F1463" s="1131"/>
      <c r="G1463" s="1130"/>
      <c r="H1463" s="1130"/>
      <c r="I1463" s="1130"/>
      <c r="J1463" s="1132"/>
      <c r="K1463" s="1132"/>
      <c r="L1463" s="1130"/>
      <c r="N1463" s="1133">
        <f t="shared" si="53"/>
        <v>0</v>
      </c>
      <c r="O1463" s="1134">
        <f t="shared" si="54"/>
        <v>0</v>
      </c>
      <c r="P1463" s="1134">
        <f>O1463/'1.5 Universal Data'!$F$35</f>
        <v>0</v>
      </c>
      <c r="R1463" s="163"/>
      <c r="S1463" s="163"/>
      <c r="T1463" s="163"/>
      <c r="U1463" s="163"/>
      <c r="V1463" s="163"/>
      <c r="W1463" s="163"/>
      <c r="X1463" s="163"/>
      <c r="Y1463" s="163"/>
      <c r="Z1463" s="163"/>
      <c r="AA1463" s="163"/>
      <c r="AB1463" s="163"/>
      <c r="AC1463" s="163"/>
      <c r="AD1463" s="163"/>
      <c r="AE1463" s="163"/>
    </row>
    <row r="1464" spans="2:31">
      <c r="B1464" s="1129">
        <f t="shared" si="52"/>
        <v>-1</v>
      </c>
      <c r="D1464" s="1130"/>
      <c r="E1464" s="1130"/>
      <c r="F1464" s="1131"/>
      <c r="G1464" s="1130"/>
      <c r="H1464" s="1130"/>
      <c r="I1464" s="1130"/>
      <c r="J1464" s="1132"/>
      <c r="K1464" s="1132"/>
      <c r="L1464" s="1130"/>
      <c r="N1464" s="1133">
        <f t="shared" si="53"/>
        <v>0</v>
      </c>
      <c r="O1464" s="1134">
        <f t="shared" si="54"/>
        <v>0</v>
      </c>
      <c r="P1464" s="1134">
        <f>O1464/'1.5 Universal Data'!$F$35</f>
        <v>0</v>
      </c>
      <c r="R1464" s="163"/>
      <c r="S1464" s="163"/>
      <c r="T1464" s="163"/>
      <c r="U1464" s="163"/>
      <c r="V1464" s="163"/>
      <c r="W1464" s="163"/>
      <c r="X1464" s="163"/>
      <c r="Y1464" s="163"/>
      <c r="Z1464" s="163"/>
      <c r="AA1464" s="163"/>
      <c r="AB1464" s="163"/>
      <c r="AC1464" s="163"/>
      <c r="AD1464" s="163"/>
      <c r="AE1464" s="163"/>
    </row>
    <row r="1465" spans="2:31">
      <c r="B1465" s="1129">
        <f t="shared" si="52"/>
        <v>-1</v>
      </c>
      <c r="D1465" s="1130"/>
      <c r="E1465" s="1130"/>
      <c r="F1465" s="1131"/>
      <c r="G1465" s="1130"/>
      <c r="H1465" s="1130"/>
      <c r="I1465" s="1130"/>
      <c r="J1465" s="1132"/>
      <c r="K1465" s="1132"/>
      <c r="L1465" s="1130"/>
      <c r="N1465" s="1133">
        <f t="shared" si="53"/>
        <v>0</v>
      </c>
      <c r="O1465" s="1134">
        <f t="shared" si="54"/>
        <v>0</v>
      </c>
      <c r="P1465" s="1134">
        <f>O1465/'1.5 Universal Data'!$F$35</f>
        <v>0</v>
      </c>
      <c r="R1465" s="163"/>
      <c r="S1465" s="163"/>
      <c r="T1465" s="163"/>
      <c r="U1465" s="163"/>
      <c r="V1465" s="163"/>
      <c r="W1465" s="163"/>
      <c r="X1465" s="163"/>
      <c r="Y1465" s="163"/>
      <c r="Z1465" s="163"/>
      <c r="AA1465" s="163"/>
      <c r="AB1465" s="163"/>
      <c r="AC1465" s="163"/>
      <c r="AD1465" s="163"/>
      <c r="AE1465" s="163"/>
    </row>
    <row r="1466" spans="2:31">
      <c r="B1466" s="1129">
        <f t="shared" si="52"/>
        <v>-1</v>
      </c>
      <c r="D1466" s="1130"/>
      <c r="E1466" s="1130"/>
      <c r="F1466" s="1131"/>
      <c r="G1466" s="1130"/>
      <c r="H1466" s="1130"/>
      <c r="I1466" s="1130"/>
      <c r="J1466" s="1132"/>
      <c r="K1466" s="1132"/>
      <c r="L1466" s="1130"/>
      <c r="N1466" s="1133">
        <f t="shared" si="53"/>
        <v>0</v>
      </c>
      <c r="O1466" s="1134">
        <f t="shared" si="54"/>
        <v>0</v>
      </c>
      <c r="P1466" s="1134">
        <f>O1466/'1.5 Universal Data'!$F$35</f>
        <v>0</v>
      </c>
      <c r="R1466" s="163"/>
      <c r="S1466" s="163"/>
      <c r="T1466" s="163"/>
      <c r="U1466" s="163"/>
      <c r="V1466" s="163"/>
      <c r="W1466" s="163"/>
      <c r="X1466" s="163"/>
      <c r="Y1466" s="163"/>
      <c r="Z1466" s="163"/>
      <c r="AA1466" s="163"/>
      <c r="AB1466" s="163"/>
      <c r="AC1466" s="163"/>
      <c r="AD1466" s="163"/>
      <c r="AE1466" s="163"/>
    </row>
    <row r="1467" spans="2:31">
      <c r="B1467" s="1129">
        <f t="shared" si="52"/>
        <v>-1</v>
      </c>
      <c r="D1467" s="1130"/>
      <c r="E1467" s="1130"/>
      <c r="F1467" s="1131"/>
      <c r="G1467" s="1130"/>
      <c r="H1467" s="1130"/>
      <c r="I1467" s="1130"/>
      <c r="J1467" s="1132"/>
      <c r="K1467" s="1132"/>
      <c r="L1467" s="1130"/>
      <c r="N1467" s="1133">
        <f t="shared" si="53"/>
        <v>0</v>
      </c>
      <c r="O1467" s="1134">
        <f t="shared" si="54"/>
        <v>0</v>
      </c>
      <c r="P1467" s="1134">
        <f>O1467/'1.5 Universal Data'!$F$35</f>
        <v>0</v>
      </c>
      <c r="R1467" s="163"/>
      <c r="S1467" s="163"/>
      <c r="T1467" s="163"/>
      <c r="U1467" s="163"/>
      <c r="V1467" s="163"/>
      <c r="W1467" s="163"/>
      <c r="X1467" s="163"/>
      <c r="Y1467" s="163"/>
      <c r="Z1467" s="163"/>
      <c r="AA1467" s="163"/>
      <c r="AB1467" s="163"/>
      <c r="AC1467" s="163"/>
      <c r="AD1467" s="163"/>
      <c r="AE1467" s="163"/>
    </row>
    <row r="1468" spans="2:31">
      <c r="B1468" s="1129">
        <f t="shared" si="52"/>
        <v>-1</v>
      </c>
      <c r="D1468" s="1130"/>
      <c r="E1468" s="1130"/>
      <c r="F1468" s="1131"/>
      <c r="G1468" s="1130"/>
      <c r="H1468" s="1130"/>
      <c r="I1468" s="1130"/>
      <c r="J1468" s="1132"/>
      <c r="K1468" s="1132"/>
      <c r="L1468" s="1130"/>
      <c r="N1468" s="1133">
        <f t="shared" si="53"/>
        <v>0</v>
      </c>
      <c r="O1468" s="1134">
        <f t="shared" si="54"/>
        <v>0</v>
      </c>
      <c r="P1468" s="1134">
        <f>O1468/'1.5 Universal Data'!$F$35</f>
        <v>0</v>
      </c>
      <c r="R1468" s="163"/>
      <c r="S1468" s="163"/>
      <c r="T1468" s="163"/>
      <c r="U1468" s="163"/>
      <c r="V1468" s="163"/>
      <c r="W1468" s="163"/>
      <c r="X1468" s="163"/>
      <c r="Y1468" s="163"/>
      <c r="Z1468" s="163"/>
      <c r="AA1468" s="163"/>
      <c r="AB1468" s="163"/>
      <c r="AC1468" s="163"/>
      <c r="AD1468" s="163"/>
      <c r="AE1468" s="163"/>
    </row>
    <row r="1469" spans="2:31">
      <c r="B1469" s="1129">
        <f t="shared" si="52"/>
        <v>-1</v>
      </c>
      <c r="D1469" s="1130"/>
      <c r="E1469" s="1130"/>
      <c r="F1469" s="1131"/>
      <c r="G1469" s="1130"/>
      <c r="H1469" s="1130"/>
      <c r="I1469" s="1130"/>
      <c r="J1469" s="1132"/>
      <c r="K1469" s="1132"/>
      <c r="L1469" s="1130"/>
      <c r="N1469" s="1133">
        <f t="shared" si="53"/>
        <v>0</v>
      </c>
      <c r="O1469" s="1134">
        <f t="shared" si="54"/>
        <v>0</v>
      </c>
      <c r="P1469" s="1134">
        <f>O1469/'1.5 Universal Data'!$F$35</f>
        <v>0</v>
      </c>
      <c r="R1469" s="163"/>
      <c r="S1469" s="163"/>
      <c r="T1469" s="163"/>
      <c r="U1469" s="163"/>
      <c r="V1469" s="163"/>
      <c r="W1469" s="163"/>
      <c r="X1469" s="163"/>
      <c r="Y1469" s="163"/>
      <c r="Z1469" s="163"/>
      <c r="AA1469" s="163"/>
      <c r="AB1469" s="163"/>
      <c r="AC1469" s="163"/>
      <c r="AD1469" s="163"/>
      <c r="AE1469" s="163"/>
    </row>
    <row r="1470" spans="2:31">
      <c r="B1470" s="1129">
        <f t="shared" si="52"/>
        <v>-1</v>
      </c>
      <c r="D1470" s="1130"/>
      <c r="E1470" s="1130"/>
      <c r="F1470" s="1131"/>
      <c r="G1470" s="1130"/>
      <c r="H1470" s="1130"/>
      <c r="I1470" s="1130"/>
      <c r="J1470" s="1132"/>
      <c r="K1470" s="1132"/>
      <c r="L1470" s="1130"/>
      <c r="N1470" s="1133">
        <f t="shared" si="53"/>
        <v>0</v>
      </c>
      <c r="O1470" s="1134">
        <f t="shared" si="54"/>
        <v>0</v>
      </c>
      <c r="P1470" s="1134">
        <f>O1470/'1.5 Universal Data'!$F$35</f>
        <v>0</v>
      </c>
      <c r="R1470" s="163"/>
      <c r="S1470" s="163"/>
      <c r="T1470" s="163"/>
      <c r="U1470" s="163"/>
      <c r="V1470" s="163"/>
      <c r="W1470" s="163"/>
      <c r="X1470" s="163"/>
      <c r="Y1470" s="163"/>
      <c r="Z1470" s="163"/>
      <c r="AA1470" s="163"/>
      <c r="AB1470" s="163"/>
      <c r="AC1470" s="163"/>
      <c r="AD1470" s="163"/>
      <c r="AE1470" s="163"/>
    </row>
    <row r="1471" spans="2:31">
      <c r="B1471" s="1129">
        <f t="shared" si="52"/>
        <v>-1</v>
      </c>
      <c r="D1471" s="1130"/>
      <c r="E1471" s="1130"/>
      <c r="F1471" s="1131"/>
      <c r="G1471" s="1130"/>
      <c r="H1471" s="1130"/>
      <c r="I1471" s="1130"/>
      <c r="J1471" s="1132"/>
      <c r="K1471" s="1132"/>
      <c r="L1471" s="1130"/>
      <c r="N1471" s="1133">
        <f t="shared" si="53"/>
        <v>0</v>
      </c>
      <c r="O1471" s="1134">
        <f t="shared" si="54"/>
        <v>0</v>
      </c>
      <c r="P1471" s="1134">
        <f>O1471/'1.5 Universal Data'!$F$35</f>
        <v>0</v>
      </c>
      <c r="R1471" s="163"/>
      <c r="S1471" s="163"/>
      <c r="T1471" s="163"/>
      <c r="U1471" s="163"/>
      <c r="V1471" s="163"/>
      <c r="W1471" s="163"/>
      <c r="X1471" s="163"/>
      <c r="Y1471" s="163"/>
      <c r="Z1471" s="163"/>
      <c r="AA1471" s="163"/>
      <c r="AB1471" s="163"/>
      <c r="AC1471" s="163"/>
      <c r="AD1471" s="163"/>
      <c r="AE1471" s="163"/>
    </row>
    <row r="1472" spans="2:31">
      <c r="B1472" s="1129">
        <f t="shared" si="52"/>
        <v>-1</v>
      </c>
      <c r="D1472" s="1130"/>
      <c r="E1472" s="1130"/>
      <c r="F1472" s="1131"/>
      <c r="G1472" s="1130"/>
      <c r="H1472" s="1130"/>
      <c r="I1472" s="1130"/>
      <c r="J1472" s="1132"/>
      <c r="K1472" s="1132"/>
      <c r="L1472" s="1130"/>
      <c r="N1472" s="1133">
        <f t="shared" si="53"/>
        <v>0</v>
      </c>
      <c r="O1472" s="1134">
        <f t="shared" si="54"/>
        <v>0</v>
      </c>
      <c r="P1472" s="1134">
        <f>O1472/'1.5 Universal Data'!$F$35</f>
        <v>0</v>
      </c>
      <c r="R1472" s="163"/>
      <c r="S1472" s="163"/>
      <c r="T1472" s="163"/>
      <c r="U1472" s="163"/>
      <c r="V1472" s="163"/>
      <c r="W1472" s="163"/>
      <c r="X1472" s="163"/>
      <c r="Y1472" s="163"/>
      <c r="Z1472" s="163"/>
      <c r="AA1472" s="163"/>
      <c r="AB1472" s="163"/>
      <c r="AC1472" s="163"/>
      <c r="AD1472" s="163"/>
      <c r="AE1472" s="163"/>
    </row>
    <row r="1473" spans="2:31">
      <c r="B1473" s="1129">
        <f t="shared" si="52"/>
        <v>-1</v>
      </c>
      <c r="D1473" s="1130"/>
      <c r="E1473" s="1130"/>
      <c r="F1473" s="1131"/>
      <c r="G1473" s="1130"/>
      <c r="H1473" s="1130"/>
      <c r="I1473" s="1130"/>
      <c r="J1473" s="1132"/>
      <c r="K1473" s="1132"/>
      <c r="L1473" s="1130"/>
      <c r="N1473" s="1133">
        <f t="shared" si="53"/>
        <v>0</v>
      </c>
      <c r="O1473" s="1134">
        <f t="shared" si="54"/>
        <v>0</v>
      </c>
      <c r="P1473" s="1134">
        <f>O1473/'1.5 Universal Data'!$F$35</f>
        <v>0</v>
      </c>
      <c r="R1473" s="163"/>
      <c r="S1473" s="163"/>
      <c r="T1473" s="163"/>
      <c r="U1473" s="163"/>
      <c r="V1473" s="163"/>
      <c r="W1473" s="163"/>
      <c r="X1473" s="163"/>
      <c r="Y1473" s="163"/>
      <c r="Z1473" s="163"/>
      <c r="AA1473" s="163"/>
      <c r="AB1473" s="163"/>
      <c r="AC1473" s="163"/>
      <c r="AD1473" s="163"/>
      <c r="AE1473" s="163"/>
    </row>
    <row r="1474" spans="2:31">
      <c r="B1474" s="1129">
        <f t="shared" si="52"/>
        <v>-1</v>
      </c>
      <c r="D1474" s="1130"/>
      <c r="E1474" s="1130"/>
      <c r="F1474" s="1131"/>
      <c r="G1474" s="1130"/>
      <c r="H1474" s="1130"/>
      <c r="I1474" s="1130"/>
      <c r="J1474" s="1132"/>
      <c r="K1474" s="1132"/>
      <c r="L1474" s="1130"/>
      <c r="N1474" s="1133">
        <f t="shared" si="53"/>
        <v>0</v>
      </c>
      <c r="O1474" s="1134">
        <f t="shared" si="54"/>
        <v>0</v>
      </c>
      <c r="P1474" s="1134">
        <f>O1474/'1.5 Universal Data'!$F$35</f>
        <v>0</v>
      </c>
      <c r="R1474" s="163"/>
      <c r="S1474" s="163"/>
      <c r="T1474" s="163"/>
      <c r="U1474" s="163"/>
      <c r="V1474" s="163"/>
      <c r="W1474" s="163"/>
      <c r="X1474" s="163"/>
      <c r="Y1474" s="163"/>
      <c r="Z1474" s="163"/>
      <c r="AA1474" s="163"/>
      <c r="AB1474" s="163"/>
      <c r="AC1474" s="163"/>
      <c r="AD1474" s="163"/>
      <c r="AE1474" s="163"/>
    </row>
    <row r="1475" spans="2:31">
      <c r="B1475" s="1129">
        <f t="shared" si="52"/>
        <v>-1</v>
      </c>
      <c r="D1475" s="1130"/>
      <c r="E1475" s="1130"/>
      <c r="F1475" s="1131"/>
      <c r="G1475" s="1130"/>
      <c r="H1475" s="1130"/>
      <c r="I1475" s="1130"/>
      <c r="J1475" s="1132"/>
      <c r="K1475" s="1132"/>
      <c r="L1475" s="1130"/>
      <c r="N1475" s="1133">
        <f t="shared" si="53"/>
        <v>0</v>
      </c>
      <c r="O1475" s="1134">
        <f t="shared" si="54"/>
        <v>0</v>
      </c>
      <c r="P1475" s="1134">
        <f>O1475/'1.5 Universal Data'!$F$35</f>
        <v>0</v>
      </c>
      <c r="R1475" s="163"/>
      <c r="S1475" s="163"/>
      <c r="T1475" s="163"/>
      <c r="U1475" s="163"/>
      <c r="V1475" s="163"/>
      <c r="W1475" s="163"/>
      <c r="X1475" s="163"/>
      <c r="Y1475" s="163"/>
      <c r="Z1475" s="163"/>
      <c r="AA1475" s="163"/>
      <c r="AB1475" s="163"/>
      <c r="AC1475" s="163"/>
      <c r="AD1475" s="163"/>
      <c r="AE1475" s="163"/>
    </row>
    <row r="1476" spans="2:31">
      <c r="B1476" s="1129">
        <f t="shared" si="52"/>
        <v>-1</v>
      </c>
      <c r="D1476" s="1130"/>
      <c r="E1476" s="1130"/>
      <c r="F1476" s="1131"/>
      <c r="G1476" s="1130"/>
      <c r="H1476" s="1130"/>
      <c r="I1476" s="1130"/>
      <c r="J1476" s="1132"/>
      <c r="K1476" s="1132"/>
      <c r="L1476" s="1130"/>
      <c r="N1476" s="1133">
        <f t="shared" si="53"/>
        <v>0</v>
      </c>
      <c r="O1476" s="1134">
        <f t="shared" si="54"/>
        <v>0</v>
      </c>
      <c r="P1476" s="1134">
        <f>O1476/'1.5 Universal Data'!$F$35</f>
        <v>0</v>
      </c>
      <c r="R1476" s="163"/>
      <c r="S1476" s="163"/>
      <c r="T1476" s="163"/>
      <c r="U1476" s="163"/>
      <c r="V1476" s="163"/>
      <c r="W1476" s="163"/>
      <c r="X1476" s="163"/>
      <c r="Y1476" s="163"/>
      <c r="Z1476" s="163"/>
      <c r="AA1476" s="163"/>
      <c r="AB1476" s="163"/>
      <c r="AC1476" s="163"/>
      <c r="AD1476" s="163"/>
      <c r="AE1476" s="163"/>
    </row>
    <row r="1477" spans="2:31">
      <c r="B1477" s="1129">
        <f t="shared" si="52"/>
        <v>-1</v>
      </c>
      <c r="D1477" s="1130"/>
      <c r="E1477" s="1130"/>
      <c r="F1477" s="1131"/>
      <c r="G1477" s="1130"/>
      <c r="H1477" s="1130"/>
      <c r="I1477" s="1130"/>
      <c r="J1477" s="1132"/>
      <c r="K1477" s="1132"/>
      <c r="L1477" s="1130"/>
      <c r="N1477" s="1133">
        <f t="shared" si="53"/>
        <v>0</v>
      </c>
      <c r="O1477" s="1134">
        <f t="shared" si="54"/>
        <v>0</v>
      </c>
      <c r="P1477" s="1134">
        <f>O1477/'1.5 Universal Data'!$F$35</f>
        <v>0</v>
      </c>
      <c r="R1477" s="163"/>
      <c r="S1477" s="163"/>
      <c r="T1477" s="163"/>
      <c r="U1477" s="163"/>
      <c r="V1477" s="163"/>
      <c r="W1477" s="163"/>
      <c r="X1477" s="163"/>
      <c r="Y1477" s="163"/>
      <c r="Z1477" s="163"/>
      <c r="AA1477" s="163"/>
      <c r="AB1477" s="163"/>
      <c r="AC1477" s="163"/>
      <c r="AD1477" s="163"/>
      <c r="AE1477" s="163"/>
    </row>
    <row r="1478" spans="2:31">
      <c r="B1478" s="1129">
        <f t="shared" si="52"/>
        <v>-1</v>
      </c>
      <c r="D1478" s="1130"/>
      <c r="E1478" s="1130"/>
      <c r="F1478" s="1131"/>
      <c r="G1478" s="1130"/>
      <c r="H1478" s="1130"/>
      <c r="I1478" s="1130"/>
      <c r="J1478" s="1132"/>
      <c r="K1478" s="1132"/>
      <c r="L1478" s="1130"/>
      <c r="N1478" s="1133">
        <f t="shared" si="53"/>
        <v>0</v>
      </c>
      <c r="O1478" s="1134">
        <f t="shared" si="54"/>
        <v>0</v>
      </c>
      <c r="P1478" s="1134">
        <f>O1478/'1.5 Universal Data'!$F$35</f>
        <v>0</v>
      </c>
      <c r="R1478" s="163"/>
      <c r="S1478" s="163"/>
      <c r="T1478" s="163"/>
      <c r="U1478" s="163"/>
      <c r="V1478" s="163"/>
      <c r="W1478" s="163"/>
      <c r="X1478" s="163"/>
      <c r="Y1478" s="163"/>
      <c r="Z1478" s="163"/>
      <c r="AA1478" s="163"/>
      <c r="AB1478" s="163"/>
      <c r="AC1478" s="163"/>
      <c r="AD1478" s="163"/>
      <c r="AE1478" s="163"/>
    </row>
    <row r="1479" spans="2:31">
      <c r="B1479" s="1129">
        <f t="shared" si="52"/>
        <v>-1</v>
      </c>
      <c r="D1479" s="1130"/>
      <c r="E1479" s="1130"/>
      <c r="F1479" s="1131"/>
      <c r="G1479" s="1130"/>
      <c r="H1479" s="1130"/>
      <c r="I1479" s="1130"/>
      <c r="J1479" s="1132"/>
      <c r="K1479" s="1132"/>
      <c r="L1479" s="1130"/>
      <c r="N1479" s="1133">
        <f t="shared" si="53"/>
        <v>0</v>
      </c>
      <c r="O1479" s="1134">
        <f t="shared" si="54"/>
        <v>0</v>
      </c>
      <c r="P1479" s="1134">
        <f>O1479/'1.5 Universal Data'!$F$35</f>
        <v>0</v>
      </c>
      <c r="R1479" s="163"/>
      <c r="S1479" s="163"/>
      <c r="T1479" s="163"/>
      <c r="U1479" s="163"/>
      <c r="V1479" s="163"/>
      <c r="W1479" s="163"/>
      <c r="X1479" s="163"/>
      <c r="Y1479" s="163"/>
      <c r="Z1479" s="163"/>
      <c r="AA1479" s="163"/>
      <c r="AB1479" s="163"/>
      <c r="AC1479" s="163"/>
      <c r="AD1479" s="163"/>
      <c r="AE1479" s="163"/>
    </row>
    <row r="1480" spans="2:31">
      <c r="B1480" s="1129">
        <f t="shared" si="52"/>
        <v>-1</v>
      </c>
      <c r="D1480" s="1130"/>
      <c r="E1480" s="1130"/>
      <c r="F1480" s="1131"/>
      <c r="G1480" s="1130"/>
      <c r="H1480" s="1130"/>
      <c r="I1480" s="1130"/>
      <c r="J1480" s="1132"/>
      <c r="K1480" s="1132"/>
      <c r="L1480" s="1130"/>
      <c r="N1480" s="1133">
        <f t="shared" si="53"/>
        <v>0</v>
      </c>
      <c r="O1480" s="1134">
        <f t="shared" si="54"/>
        <v>0</v>
      </c>
      <c r="P1480" s="1134">
        <f>O1480/'1.5 Universal Data'!$F$35</f>
        <v>0</v>
      </c>
      <c r="R1480" s="163"/>
      <c r="S1480" s="163"/>
      <c r="T1480" s="163"/>
      <c r="U1480" s="163"/>
      <c r="V1480" s="163"/>
      <c r="W1480" s="163"/>
      <c r="X1480" s="163"/>
      <c r="Y1480" s="163"/>
      <c r="Z1480" s="163"/>
      <c r="AA1480" s="163"/>
      <c r="AB1480" s="163"/>
      <c r="AC1480" s="163"/>
      <c r="AD1480" s="163"/>
      <c r="AE1480" s="163"/>
    </row>
    <row r="1481" spans="2:31">
      <c r="B1481" s="1129">
        <f t="shared" si="52"/>
        <v>-1</v>
      </c>
      <c r="D1481" s="1130"/>
      <c r="E1481" s="1130"/>
      <c r="F1481" s="1131"/>
      <c r="G1481" s="1130"/>
      <c r="H1481" s="1130"/>
      <c r="I1481" s="1130"/>
      <c r="J1481" s="1132"/>
      <c r="K1481" s="1132"/>
      <c r="L1481" s="1130"/>
      <c r="N1481" s="1133">
        <f t="shared" si="53"/>
        <v>0</v>
      </c>
      <c r="O1481" s="1134">
        <f t="shared" si="54"/>
        <v>0</v>
      </c>
      <c r="P1481" s="1134">
        <f>O1481/'1.5 Universal Data'!$F$35</f>
        <v>0</v>
      </c>
      <c r="R1481" s="163"/>
      <c r="S1481" s="163"/>
      <c r="T1481" s="163"/>
      <c r="U1481" s="163"/>
      <c r="V1481" s="163"/>
      <c r="W1481" s="163"/>
      <c r="X1481" s="163"/>
      <c r="Y1481" s="163"/>
      <c r="Z1481" s="163"/>
      <c r="AA1481" s="163"/>
      <c r="AB1481" s="163"/>
      <c r="AC1481" s="163"/>
      <c r="AD1481" s="163"/>
      <c r="AE1481" s="163"/>
    </row>
    <row r="1482" spans="2:31">
      <c r="B1482" s="1129">
        <f t="shared" si="52"/>
        <v>-1</v>
      </c>
      <c r="D1482" s="1130"/>
      <c r="E1482" s="1130"/>
      <c r="F1482" s="1131"/>
      <c r="G1482" s="1130"/>
      <c r="H1482" s="1130"/>
      <c r="I1482" s="1130"/>
      <c r="J1482" s="1132"/>
      <c r="K1482" s="1132"/>
      <c r="L1482" s="1130"/>
      <c r="N1482" s="1133">
        <f t="shared" si="53"/>
        <v>0</v>
      </c>
      <c r="O1482" s="1134">
        <f t="shared" si="54"/>
        <v>0</v>
      </c>
      <c r="P1482" s="1134">
        <f>O1482/'1.5 Universal Data'!$F$35</f>
        <v>0</v>
      </c>
      <c r="R1482" s="163"/>
      <c r="S1482" s="163"/>
      <c r="T1482" s="163"/>
      <c r="U1482" s="163"/>
      <c r="V1482" s="163"/>
      <c r="W1482" s="163"/>
      <c r="X1482" s="163"/>
      <c r="Y1482" s="163"/>
      <c r="Z1482" s="163"/>
      <c r="AA1482" s="163"/>
      <c r="AB1482" s="163"/>
      <c r="AC1482" s="163"/>
      <c r="AD1482" s="163"/>
      <c r="AE1482" s="163"/>
    </row>
    <row r="1483" spans="2:31">
      <c r="B1483" s="1129">
        <f t="shared" si="52"/>
        <v>-1</v>
      </c>
      <c r="D1483" s="1130"/>
      <c r="E1483" s="1130"/>
      <c r="F1483" s="1131"/>
      <c r="G1483" s="1130"/>
      <c r="H1483" s="1130"/>
      <c r="I1483" s="1130"/>
      <c r="J1483" s="1132"/>
      <c r="K1483" s="1132"/>
      <c r="L1483" s="1130"/>
      <c r="N1483" s="1133">
        <f t="shared" si="53"/>
        <v>0</v>
      </c>
      <c r="O1483" s="1134">
        <f t="shared" si="54"/>
        <v>0</v>
      </c>
      <c r="P1483" s="1134">
        <f>O1483/'1.5 Universal Data'!$F$35</f>
        <v>0</v>
      </c>
      <c r="R1483" s="163"/>
      <c r="S1483" s="163"/>
      <c r="T1483" s="163"/>
      <c r="U1483" s="163"/>
      <c r="V1483" s="163"/>
      <c r="W1483" s="163"/>
      <c r="X1483" s="163"/>
      <c r="Y1483" s="163"/>
      <c r="Z1483" s="163"/>
      <c r="AA1483" s="163"/>
      <c r="AB1483" s="163"/>
      <c r="AC1483" s="163"/>
      <c r="AD1483" s="163"/>
      <c r="AE1483" s="163"/>
    </row>
    <row r="1484" spans="2:31">
      <c r="B1484" s="1129">
        <f t="shared" si="52"/>
        <v>-1</v>
      </c>
      <c r="D1484" s="1130"/>
      <c r="E1484" s="1130"/>
      <c r="F1484" s="1131"/>
      <c r="G1484" s="1130"/>
      <c r="H1484" s="1130"/>
      <c r="I1484" s="1130"/>
      <c r="J1484" s="1132"/>
      <c r="K1484" s="1132"/>
      <c r="L1484" s="1130"/>
      <c r="N1484" s="1133">
        <f t="shared" si="53"/>
        <v>0</v>
      </c>
      <c r="O1484" s="1134">
        <f t="shared" si="54"/>
        <v>0</v>
      </c>
      <c r="P1484" s="1134">
        <f>O1484/'1.5 Universal Data'!$F$35</f>
        <v>0</v>
      </c>
      <c r="R1484" s="163"/>
      <c r="S1484" s="163"/>
      <c r="T1484" s="163"/>
      <c r="U1484" s="163"/>
      <c r="V1484" s="163"/>
      <c r="W1484" s="163"/>
      <c r="X1484" s="163"/>
      <c r="Y1484" s="163"/>
      <c r="Z1484" s="163"/>
      <c r="AA1484" s="163"/>
      <c r="AB1484" s="163"/>
      <c r="AC1484" s="163"/>
      <c r="AD1484" s="163"/>
      <c r="AE1484" s="163"/>
    </row>
    <row r="1485" spans="2:31">
      <c r="B1485" s="1129">
        <f t="shared" si="52"/>
        <v>-1</v>
      </c>
      <c r="D1485" s="1130"/>
      <c r="E1485" s="1130"/>
      <c r="F1485" s="1131"/>
      <c r="G1485" s="1130"/>
      <c r="H1485" s="1130"/>
      <c r="I1485" s="1130"/>
      <c r="J1485" s="1132"/>
      <c r="K1485" s="1132"/>
      <c r="L1485" s="1130"/>
      <c r="N1485" s="1133">
        <f t="shared" si="53"/>
        <v>0</v>
      </c>
      <c r="O1485" s="1134">
        <f t="shared" si="54"/>
        <v>0</v>
      </c>
      <c r="P1485" s="1134">
        <f>O1485/'1.5 Universal Data'!$F$35</f>
        <v>0</v>
      </c>
      <c r="R1485" s="163"/>
      <c r="S1485" s="163"/>
      <c r="T1485" s="163"/>
      <c r="U1485" s="163"/>
      <c r="V1485" s="163"/>
      <c r="W1485" s="163"/>
      <c r="X1485" s="163"/>
      <c r="Y1485" s="163"/>
      <c r="Z1485" s="163"/>
      <c r="AA1485" s="163"/>
      <c r="AB1485" s="163"/>
      <c r="AC1485" s="163"/>
      <c r="AD1485" s="163"/>
      <c r="AE1485" s="163"/>
    </row>
    <row r="1486" spans="2:31">
      <c r="B1486" s="1129">
        <f t="shared" si="52"/>
        <v>-1</v>
      </c>
      <c r="D1486" s="1130"/>
      <c r="E1486" s="1130"/>
      <c r="F1486" s="1131"/>
      <c r="G1486" s="1130"/>
      <c r="H1486" s="1130"/>
      <c r="I1486" s="1130"/>
      <c r="J1486" s="1132"/>
      <c r="K1486" s="1132"/>
      <c r="L1486" s="1130"/>
      <c r="N1486" s="1133">
        <f t="shared" si="53"/>
        <v>0</v>
      </c>
      <c r="O1486" s="1134">
        <f t="shared" si="54"/>
        <v>0</v>
      </c>
      <c r="P1486" s="1134">
        <f>O1486/'1.5 Universal Data'!$F$35</f>
        <v>0</v>
      </c>
      <c r="R1486" s="163"/>
      <c r="S1486" s="163"/>
      <c r="T1486" s="163"/>
      <c r="U1486" s="163"/>
      <c r="V1486" s="163"/>
      <c r="W1486" s="163"/>
      <c r="X1486" s="163"/>
      <c r="Y1486" s="163"/>
      <c r="Z1486" s="163"/>
      <c r="AA1486" s="163"/>
      <c r="AB1486" s="163"/>
      <c r="AC1486" s="163"/>
      <c r="AD1486" s="163"/>
      <c r="AE1486" s="163"/>
    </row>
    <row r="1487" spans="2:31">
      <c r="B1487" s="1129">
        <f t="shared" si="52"/>
        <v>-1</v>
      </c>
      <c r="D1487" s="1130"/>
      <c r="E1487" s="1130"/>
      <c r="F1487" s="1131"/>
      <c r="G1487" s="1130"/>
      <c r="H1487" s="1130"/>
      <c r="I1487" s="1130"/>
      <c r="J1487" s="1132"/>
      <c r="K1487" s="1132"/>
      <c r="L1487" s="1130"/>
      <c r="N1487" s="1133">
        <f t="shared" si="53"/>
        <v>0</v>
      </c>
      <c r="O1487" s="1134">
        <f t="shared" si="54"/>
        <v>0</v>
      </c>
      <c r="P1487" s="1134">
        <f>O1487/'1.5 Universal Data'!$F$35</f>
        <v>0</v>
      </c>
      <c r="R1487" s="163"/>
      <c r="S1487" s="163"/>
      <c r="T1487" s="163"/>
      <c r="U1487" s="163"/>
      <c r="V1487" s="163"/>
      <c r="W1487" s="163"/>
      <c r="X1487" s="163"/>
      <c r="Y1487" s="163"/>
      <c r="Z1487" s="163"/>
      <c r="AA1487" s="163"/>
      <c r="AB1487" s="163"/>
      <c r="AC1487" s="163"/>
      <c r="AD1487" s="163"/>
      <c r="AE1487" s="163"/>
    </row>
    <row r="1488" spans="2:31">
      <c r="B1488" s="1129">
        <f t="shared" si="52"/>
        <v>-1</v>
      </c>
      <c r="D1488" s="1130"/>
      <c r="E1488" s="1130"/>
      <c r="F1488" s="1131"/>
      <c r="G1488" s="1130"/>
      <c r="H1488" s="1130"/>
      <c r="I1488" s="1130"/>
      <c r="J1488" s="1132"/>
      <c r="K1488" s="1132"/>
      <c r="L1488" s="1130"/>
      <c r="N1488" s="1133">
        <f t="shared" si="53"/>
        <v>0</v>
      </c>
      <c r="O1488" s="1134">
        <f t="shared" si="54"/>
        <v>0</v>
      </c>
      <c r="P1488" s="1134">
        <f>O1488/'1.5 Universal Data'!$F$35</f>
        <v>0</v>
      </c>
      <c r="R1488" s="163"/>
      <c r="S1488" s="163"/>
      <c r="T1488" s="163"/>
      <c r="U1488" s="163"/>
      <c r="V1488" s="163"/>
      <c r="W1488" s="163"/>
      <c r="X1488" s="163"/>
      <c r="Y1488" s="163"/>
      <c r="Z1488" s="163"/>
      <c r="AA1488" s="163"/>
      <c r="AB1488" s="163"/>
      <c r="AC1488" s="163"/>
      <c r="AD1488" s="163"/>
      <c r="AE1488" s="163"/>
    </row>
    <row r="1489" spans="2:31">
      <c r="B1489" s="1129">
        <f t="shared" si="52"/>
        <v>-1</v>
      </c>
      <c r="D1489" s="1130"/>
      <c r="E1489" s="1130"/>
      <c r="F1489" s="1131"/>
      <c r="G1489" s="1130"/>
      <c r="H1489" s="1130"/>
      <c r="I1489" s="1130"/>
      <c r="J1489" s="1132"/>
      <c r="K1489" s="1132"/>
      <c r="L1489" s="1130"/>
      <c r="N1489" s="1133">
        <f t="shared" si="53"/>
        <v>0</v>
      </c>
      <c r="O1489" s="1134">
        <f t="shared" si="54"/>
        <v>0</v>
      </c>
      <c r="P1489" s="1134">
        <f>O1489/'1.5 Universal Data'!$F$35</f>
        <v>0</v>
      </c>
      <c r="R1489" s="163"/>
      <c r="S1489" s="163"/>
      <c r="T1489" s="163"/>
      <c r="U1489" s="163"/>
      <c r="V1489" s="163"/>
      <c r="W1489" s="163"/>
      <c r="X1489" s="163"/>
      <c r="Y1489" s="163"/>
      <c r="Z1489" s="163"/>
      <c r="AA1489" s="163"/>
      <c r="AB1489" s="163"/>
      <c r="AC1489" s="163"/>
      <c r="AD1489" s="163"/>
      <c r="AE1489" s="163"/>
    </row>
    <row r="1490" spans="2:31">
      <c r="B1490" s="1129">
        <f t="shared" si="52"/>
        <v>-1</v>
      </c>
      <c r="D1490" s="1130"/>
      <c r="E1490" s="1130"/>
      <c r="F1490" s="1131"/>
      <c r="G1490" s="1130"/>
      <c r="H1490" s="1130"/>
      <c r="I1490" s="1130"/>
      <c r="J1490" s="1132"/>
      <c r="K1490" s="1132"/>
      <c r="L1490" s="1130"/>
      <c r="N1490" s="1133">
        <f t="shared" si="53"/>
        <v>0</v>
      </c>
      <c r="O1490" s="1134">
        <f t="shared" si="54"/>
        <v>0</v>
      </c>
      <c r="P1490" s="1134">
        <f>O1490/'1.5 Universal Data'!$F$35</f>
        <v>0</v>
      </c>
      <c r="R1490" s="163"/>
      <c r="S1490" s="163"/>
      <c r="T1490" s="163"/>
      <c r="U1490" s="163"/>
      <c r="V1490" s="163"/>
      <c r="W1490" s="163"/>
      <c r="X1490" s="163"/>
      <c r="Y1490" s="163"/>
      <c r="Z1490" s="163"/>
      <c r="AA1490" s="163"/>
      <c r="AB1490" s="163"/>
      <c r="AC1490" s="163"/>
      <c r="AD1490" s="163"/>
      <c r="AE1490" s="163"/>
    </row>
    <row r="1491" spans="2:31">
      <c r="B1491" s="1129">
        <f t="shared" si="52"/>
        <v>-1</v>
      </c>
      <c r="D1491" s="1130"/>
      <c r="E1491" s="1130"/>
      <c r="F1491" s="1131"/>
      <c r="G1491" s="1130"/>
      <c r="H1491" s="1130"/>
      <c r="I1491" s="1130"/>
      <c r="J1491" s="1132"/>
      <c r="K1491" s="1132"/>
      <c r="L1491" s="1130"/>
      <c r="N1491" s="1133">
        <f t="shared" si="53"/>
        <v>0</v>
      </c>
      <c r="O1491" s="1134">
        <f t="shared" si="54"/>
        <v>0</v>
      </c>
      <c r="P1491" s="1134">
        <f>O1491/'1.5 Universal Data'!$F$35</f>
        <v>0</v>
      </c>
      <c r="R1491" s="163"/>
      <c r="S1491" s="163"/>
      <c r="T1491" s="163"/>
      <c r="U1491" s="163"/>
      <c r="V1491" s="163"/>
      <c r="W1491" s="163"/>
      <c r="X1491" s="163"/>
      <c r="Y1491" s="163"/>
      <c r="Z1491" s="163"/>
      <c r="AA1491" s="163"/>
      <c r="AB1491" s="163"/>
      <c r="AC1491" s="163"/>
      <c r="AD1491" s="163"/>
      <c r="AE1491" s="163"/>
    </row>
    <row r="1492" spans="2:31">
      <c r="B1492" s="1129">
        <f t="shared" si="52"/>
        <v>-1</v>
      </c>
      <c r="D1492" s="1130"/>
      <c r="E1492" s="1130"/>
      <c r="F1492" s="1131"/>
      <c r="G1492" s="1130"/>
      <c r="H1492" s="1130"/>
      <c r="I1492" s="1130"/>
      <c r="J1492" s="1132"/>
      <c r="K1492" s="1132"/>
      <c r="L1492" s="1130"/>
      <c r="N1492" s="1133">
        <f t="shared" si="53"/>
        <v>0</v>
      </c>
      <c r="O1492" s="1134">
        <f t="shared" si="54"/>
        <v>0</v>
      </c>
      <c r="P1492" s="1134">
        <f>O1492/'1.5 Universal Data'!$F$35</f>
        <v>0</v>
      </c>
      <c r="R1492" s="163"/>
      <c r="S1492" s="163"/>
      <c r="T1492" s="163"/>
      <c r="U1492" s="163"/>
      <c r="V1492" s="163"/>
      <c r="W1492" s="163"/>
      <c r="X1492" s="163"/>
      <c r="Y1492" s="163"/>
      <c r="Z1492" s="163"/>
      <c r="AA1492" s="163"/>
      <c r="AB1492" s="163"/>
      <c r="AC1492" s="163"/>
      <c r="AD1492" s="163"/>
      <c r="AE1492" s="163"/>
    </row>
    <row r="1493" spans="2:31">
      <c r="B1493" s="1129">
        <f t="shared" si="52"/>
        <v>-1</v>
      </c>
      <c r="D1493" s="1130"/>
      <c r="E1493" s="1130"/>
      <c r="F1493" s="1131"/>
      <c r="G1493" s="1130"/>
      <c r="H1493" s="1130"/>
      <c r="I1493" s="1130"/>
      <c r="J1493" s="1132"/>
      <c r="K1493" s="1132"/>
      <c r="L1493" s="1130"/>
      <c r="N1493" s="1133">
        <f t="shared" si="53"/>
        <v>0</v>
      </c>
      <c r="O1493" s="1134">
        <f t="shared" si="54"/>
        <v>0</v>
      </c>
      <c r="P1493" s="1134">
        <f>O1493/'1.5 Universal Data'!$F$35</f>
        <v>0</v>
      </c>
      <c r="R1493" s="163"/>
      <c r="S1493" s="163"/>
      <c r="T1493" s="163"/>
      <c r="U1493" s="163"/>
      <c r="V1493" s="163"/>
      <c r="W1493" s="163"/>
      <c r="X1493" s="163"/>
      <c r="Y1493" s="163"/>
      <c r="Z1493" s="163"/>
      <c r="AA1493" s="163"/>
      <c r="AB1493" s="163"/>
      <c r="AC1493" s="163"/>
      <c r="AD1493" s="163"/>
      <c r="AE1493" s="163"/>
    </row>
    <row r="1494" spans="2:31">
      <c r="B1494" s="1129">
        <f t="shared" si="52"/>
        <v>-1</v>
      </c>
      <c r="D1494" s="1130"/>
      <c r="E1494" s="1130"/>
      <c r="F1494" s="1131"/>
      <c r="G1494" s="1130"/>
      <c r="H1494" s="1130"/>
      <c r="I1494" s="1130"/>
      <c r="J1494" s="1132"/>
      <c r="K1494" s="1132"/>
      <c r="L1494" s="1130"/>
      <c r="N1494" s="1133">
        <f t="shared" si="53"/>
        <v>0</v>
      </c>
      <c r="O1494" s="1134">
        <f t="shared" si="54"/>
        <v>0</v>
      </c>
      <c r="P1494" s="1134">
        <f>O1494/'1.5 Universal Data'!$F$35</f>
        <v>0</v>
      </c>
      <c r="R1494" s="163"/>
      <c r="S1494" s="163"/>
      <c r="T1494" s="163"/>
      <c r="U1494" s="163"/>
      <c r="V1494" s="163"/>
      <c r="W1494" s="163"/>
      <c r="X1494" s="163"/>
      <c r="Y1494" s="163"/>
      <c r="Z1494" s="163"/>
      <c r="AA1494" s="163"/>
      <c r="AB1494" s="163"/>
      <c r="AC1494" s="163"/>
      <c r="AD1494" s="163"/>
      <c r="AE1494" s="163"/>
    </row>
    <row r="1495" spans="2:31">
      <c r="B1495" s="1129">
        <f t="shared" ref="B1495:B1558" si="55">IF(G1495="buy",1,-1)</f>
        <v>-1</v>
      </c>
      <c r="D1495" s="1130"/>
      <c r="E1495" s="1130"/>
      <c r="F1495" s="1131"/>
      <c r="G1495" s="1130"/>
      <c r="H1495" s="1130"/>
      <c r="I1495" s="1130"/>
      <c r="J1495" s="1132"/>
      <c r="K1495" s="1132"/>
      <c r="L1495" s="1130"/>
      <c r="N1495" s="1133">
        <f t="shared" ref="N1495:N1499" si="56">+H1495*((K1495-J1495)+1)*B1495</f>
        <v>0</v>
      </c>
      <c r="O1495" s="1134">
        <f t="shared" ref="O1495:O1499" si="57">N1495*L1495/100</f>
        <v>0</v>
      </c>
      <c r="P1495" s="1134">
        <f>O1495/'1.5 Universal Data'!$F$35</f>
        <v>0</v>
      </c>
      <c r="R1495" s="163"/>
      <c r="S1495" s="163"/>
      <c r="T1495" s="163"/>
      <c r="U1495" s="163"/>
      <c r="V1495" s="163"/>
      <c r="W1495" s="163"/>
      <c r="X1495" s="163"/>
      <c r="Y1495" s="163"/>
      <c r="Z1495" s="163"/>
      <c r="AA1495" s="163"/>
      <c r="AB1495" s="163"/>
      <c r="AC1495" s="163"/>
      <c r="AD1495" s="163"/>
      <c r="AE1495" s="163"/>
    </row>
    <row r="1496" spans="2:31">
      <c r="B1496" s="1129">
        <f t="shared" si="55"/>
        <v>-1</v>
      </c>
      <c r="D1496" s="1130"/>
      <c r="E1496" s="1130"/>
      <c r="F1496" s="1131"/>
      <c r="G1496" s="1130"/>
      <c r="H1496" s="1130"/>
      <c r="I1496" s="1130"/>
      <c r="J1496" s="1132"/>
      <c r="K1496" s="1132"/>
      <c r="L1496" s="1130"/>
      <c r="N1496" s="1133">
        <f t="shared" si="56"/>
        <v>0</v>
      </c>
      <c r="O1496" s="1134">
        <f t="shared" si="57"/>
        <v>0</v>
      </c>
      <c r="P1496" s="1134">
        <f>O1496/'1.5 Universal Data'!$F$35</f>
        <v>0</v>
      </c>
      <c r="R1496" s="163"/>
      <c r="S1496" s="163"/>
      <c r="T1496" s="163"/>
      <c r="U1496" s="163"/>
      <c r="V1496" s="163"/>
      <c r="W1496" s="163"/>
      <c r="X1496" s="163"/>
      <c r="Y1496" s="163"/>
      <c r="Z1496" s="163"/>
      <c r="AA1496" s="163"/>
      <c r="AB1496" s="163"/>
      <c r="AC1496" s="163"/>
      <c r="AD1496" s="163"/>
      <c r="AE1496" s="163"/>
    </row>
    <row r="1497" spans="2:31">
      <c r="B1497" s="1129">
        <f t="shared" si="55"/>
        <v>-1</v>
      </c>
      <c r="D1497" s="1130"/>
      <c r="E1497" s="1130"/>
      <c r="F1497" s="1131"/>
      <c r="G1497" s="1130"/>
      <c r="H1497" s="1130"/>
      <c r="I1497" s="1130"/>
      <c r="J1497" s="1132"/>
      <c r="K1497" s="1132"/>
      <c r="L1497" s="1130"/>
      <c r="N1497" s="1133">
        <f t="shared" si="56"/>
        <v>0</v>
      </c>
      <c r="O1497" s="1134">
        <f t="shared" si="57"/>
        <v>0</v>
      </c>
      <c r="P1497" s="1134">
        <f>O1497/'1.5 Universal Data'!$F$35</f>
        <v>0</v>
      </c>
      <c r="R1497" s="163"/>
      <c r="S1497" s="163"/>
      <c r="T1497" s="163"/>
      <c r="U1497" s="163"/>
      <c r="V1497" s="163"/>
      <c r="W1497" s="163"/>
      <c r="X1497" s="163"/>
      <c r="Y1497" s="163"/>
      <c r="Z1497" s="163"/>
      <c r="AA1497" s="163"/>
      <c r="AB1497" s="163"/>
      <c r="AC1497" s="163"/>
      <c r="AD1497" s="163"/>
      <c r="AE1497" s="163"/>
    </row>
    <row r="1498" spans="2:31">
      <c r="B1498" s="1129">
        <f t="shared" si="55"/>
        <v>-1</v>
      </c>
      <c r="D1498" s="1130"/>
      <c r="E1498" s="1130"/>
      <c r="F1498" s="1131"/>
      <c r="G1498" s="1130"/>
      <c r="H1498" s="1130"/>
      <c r="I1498" s="1130"/>
      <c r="J1498" s="1132"/>
      <c r="K1498" s="1132"/>
      <c r="L1498" s="1130"/>
      <c r="N1498" s="1133">
        <f t="shared" si="56"/>
        <v>0</v>
      </c>
      <c r="O1498" s="1134">
        <f t="shared" si="57"/>
        <v>0</v>
      </c>
      <c r="P1498" s="1134">
        <f>O1498/'1.5 Universal Data'!$F$35</f>
        <v>0</v>
      </c>
      <c r="R1498" s="163"/>
      <c r="S1498" s="163"/>
      <c r="T1498" s="163"/>
      <c r="U1498" s="163"/>
      <c r="V1498" s="163"/>
      <c r="W1498" s="163"/>
      <c r="X1498" s="163"/>
      <c r="Y1498" s="163"/>
      <c r="Z1498" s="163"/>
      <c r="AA1498" s="163"/>
      <c r="AB1498" s="163"/>
      <c r="AC1498" s="163"/>
      <c r="AD1498" s="163"/>
      <c r="AE1498" s="163"/>
    </row>
    <row r="1499" spans="2:31">
      <c r="B1499" s="1129">
        <f t="shared" si="55"/>
        <v>-1</v>
      </c>
      <c r="D1499" s="1130"/>
      <c r="E1499" s="1130"/>
      <c r="F1499" s="1131"/>
      <c r="G1499" s="1130"/>
      <c r="H1499" s="1130"/>
      <c r="I1499" s="1130"/>
      <c r="J1499" s="1132"/>
      <c r="K1499" s="1132"/>
      <c r="L1499" s="1130"/>
      <c r="N1499" s="1133">
        <f t="shared" si="56"/>
        <v>0</v>
      </c>
      <c r="O1499" s="1134">
        <f t="shared" si="57"/>
        <v>0</v>
      </c>
      <c r="P1499" s="1134">
        <f>O1499/'1.5 Universal Data'!$F$35</f>
        <v>0</v>
      </c>
      <c r="R1499" s="163"/>
      <c r="S1499" s="163"/>
      <c r="T1499" s="163"/>
      <c r="U1499" s="163"/>
      <c r="V1499" s="163"/>
      <c r="W1499" s="163"/>
      <c r="X1499" s="163"/>
      <c r="Y1499" s="163"/>
      <c r="Z1499" s="163"/>
      <c r="AA1499" s="163"/>
      <c r="AB1499" s="163"/>
      <c r="AC1499" s="163"/>
      <c r="AD1499" s="163"/>
      <c r="AE1499" s="163"/>
    </row>
    <row r="1500" spans="2:31" ht="13.5">
      <c r="B1500" s="1129">
        <f t="shared" si="55"/>
        <v>-1</v>
      </c>
      <c r="D1500" s="1130"/>
      <c r="E1500" s="1130"/>
      <c r="F1500" s="1131"/>
      <c r="G1500" s="1130"/>
      <c r="H1500" s="1130"/>
      <c r="I1500" s="1130"/>
      <c r="J1500" s="1132"/>
      <c r="K1500" s="1132"/>
      <c r="L1500" s="1130"/>
      <c r="N1500" s="1133">
        <f t="shared" ref="N1500:N1754" si="58">+H1500*((K1500-J1500)+1)*B1500</f>
        <v>0</v>
      </c>
      <c r="O1500" s="1134">
        <f t="shared" ref="O1500:O1754" si="59">N1500*L1500/100</f>
        <v>0</v>
      </c>
      <c r="P1500" s="1134">
        <f>O1500/'1.5 Universal Data'!$F$35</f>
        <v>0</v>
      </c>
      <c r="Q1500" s="266"/>
      <c r="R1500" s="266"/>
      <c r="S1500" s="266"/>
      <c r="T1500" s="266"/>
      <c r="U1500" s="266"/>
      <c r="V1500" s="266"/>
      <c r="W1500" s="266"/>
      <c r="X1500" s="266"/>
      <c r="Y1500" s="266"/>
      <c r="Z1500" s="266"/>
      <c r="AA1500" s="266"/>
      <c r="AB1500" s="266"/>
      <c r="AC1500" s="266"/>
      <c r="AD1500" s="266"/>
      <c r="AE1500" s="266"/>
    </row>
    <row r="1501" spans="2:31" ht="12.75" customHeight="1">
      <c r="B1501" s="1129">
        <f t="shared" si="55"/>
        <v>-1</v>
      </c>
      <c r="D1501" s="1130"/>
      <c r="E1501" s="1130"/>
      <c r="F1501" s="1131"/>
      <c r="G1501" s="1130"/>
      <c r="H1501" s="1130"/>
      <c r="I1501" s="1130"/>
      <c r="J1501" s="1132"/>
      <c r="K1501" s="1132"/>
      <c r="L1501" s="1130"/>
      <c r="N1501" s="1133">
        <f t="shared" si="58"/>
        <v>0</v>
      </c>
      <c r="O1501" s="1134">
        <f t="shared" si="59"/>
        <v>0</v>
      </c>
      <c r="P1501" s="1134">
        <f>O1501/'1.5 Universal Data'!$F$35</f>
        <v>0</v>
      </c>
      <c r="Q1501" s="266"/>
      <c r="R1501" s="266"/>
      <c r="S1501" s="266"/>
      <c r="T1501" s="266"/>
      <c r="U1501" s="266"/>
      <c r="V1501" s="266"/>
      <c r="W1501" s="266"/>
      <c r="X1501" s="266"/>
      <c r="Y1501" s="266"/>
      <c r="Z1501" s="266"/>
      <c r="AA1501" s="266"/>
      <c r="AB1501" s="266"/>
      <c r="AC1501" s="266"/>
      <c r="AD1501" s="266"/>
      <c r="AE1501" s="266"/>
    </row>
    <row r="1502" spans="2:31" ht="13.5">
      <c r="B1502" s="1129">
        <f t="shared" si="55"/>
        <v>-1</v>
      </c>
      <c r="D1502" s="1130"/>
      <c r="E1502" s="1130"/>
      <c r="F1502" s="1131"/>
      <c r="G1502" s="1130"/>
      <c r="H1502" s="1130"/>
      <c r="I1502" s="1130"/>
      <c r="J1502" s="1132"/>
      <c r="K1502" s="1132"/>
      <c r="L1502" s="1130"/>
      <c r="N1502" s="1133">
        <f t="shared" si="58"/>
        <v>0</v>
      </c>
      <c r="O1502" s="1134">
        <f t="shared" si="59"/>
        <v>0</v>
      </c>
      <c r="P1502" s="1134">
        <f>O1502/'1.5 Universal Data'!$F$35</f>
        <v>0</v>
      </c>
      <c r="Q1502" s="266"/>
      <c r="R1502" s="266"/>
      <c r="S1502" s="266"/>
      <c r="T1502" s="266"/>
      <c r="U1502" s="266"/>
      <c r="V1502" s="266"/>
      <c r="W1502" s="266"/>
      <c r="X1502" s="266"/>
      <c r="Y1502" s="266"/>
      <c r="Z1502" s="266"/>
      <c r="AA1502" s="266"/>
      <c r="AB1502" s="266"/>
      <c r="AC1502" s="266"/>
      <c r="AD1502" s="266"/>
      <c r="AE1502" s="266"/>
    </row>
    <row r="1503" spans="2:31" ht="13.5">
      <c r="B1503" s="1129">
        <f t="shared" si="55"/>
        <v>-1</v>
      </c>
      <c r="D1503" s="1130"/>
      <c r="E1503" s="1130"/>
      <c r="F1503" s="1131"/>
      <c r="G1503" s="1130"/>
      <c r="H1503" s="1130"/>
      <c r="I1503" s="1130"/>
      <c r="J1503" s="1132"/>
      <c r="K1503" s="1132"/>
      <c r="L1503" s="1130"/>
      <c r="N1503" s="1133">
        <f t="shared" si="58"/>
        <v>0</v>
      </c>
      <c r="O1503" s="1134">
        <f t="shared" si="59"/>
        <v>0</v>
      </c>
      <c r="P1503" s="1134">
        <f>O1503/'1.5 Universal Data'!$F$35</f>
        <v>0</v>
      </c>
      <c r="Q1503" s="266"/>
      <c r="R1503" s="266"/>
      <c r="S1503" s="266"/>
      <c r="T1503" s="266"/>
      <c r="U1503" s="266"/>
      <c r="V1503" s="266"/>
      <c r="W1503" s="266"/>
      <c r="X1503" s="266"/>
      <c r="Y1503" s="266"/>
      <c r="Z1503" s="266"/>
      <c r="AA1503" s="266"/>
      <c r="AB1503" s="266"/>
      <c r="AC1503" s="266"/>
      <c r="AD1503" s="266"/>
      <c r="AE1503" s="266"/>
    </row>
    <row r="1504" spans="2:31" ht="13.5">
      <c r="B1504" s="1129">
        <f t="shared" si="55"/>
        <v>-1</v>
      </c>
      <c r="D1504" s="1130"/>
      <c r="E1504" s="1130"/>
      <c r="F1504" s="1131"/>
      <c r="G1504" s="1130"/>
      <c r="H1504" s="1130"/>
      <c r="I1504" s="1130"/>
      <c r="J1504" s="1132"/>
      <c r="K1504" s="1132"/>
      <c r="L1504" s="1130"/>
      <c r="N1504" s="1133">
        <f t="shared" si="58"/>
        <v>0</v>
      </c>
      <c r="O1504" s="1134">
        <f t="shared" si="59"/>
        <v>0</v>
      </c>
      <c r="P1504" s="1134">
        <f>O1504/'1.5 Universal Data'!$F$35</f>
        <v>0</v>
      </c>
      <c r="Q1504" s="266"/>
      <c r="R1504" s="266"/>
      <c r="S1504" s="266"/>
      <c r="T1504" s="266"/>
      <c r="U1504" s="266"/>
      <c r="V1504" s="266"/>
      <c r="W1504" s="266"/>
      <c r="X1504" s="266"/>
      <c r="Y1504" s="266"/>
      <c r="Z1504" s="266"/>
      <c r="AA1504" s="266"/>
      <c r="AB1504" s="266"/>
      <c r="AC1504" s="266"/>
      <c r="AD1504" s="266"/>
      <c r="AE1504" s="266"/>
    </row>
    <row r="1505" spans="2:31" ht="13.5">
      <c r="B1505" s="1129">
        <f t="shared" si="55"/>
        <v>-1</v>
      </c>
      <c r="D1505" s="1130"/>
      <c r="E1505" s="1130"/>
      <c r="F1505" s="1131"/>
      <c r="G1505" s="1130"/>
      <c r="H1505" s="1130"/>
      <c r="I1505" s="1130"/>
      <c r="J1505" s="1132"/>
      <c r="K1505" s="1132"/>
      <c r="L1505" s="1130"/>
      <c r="N1505" s="1133">
        <f t="shared" si="58"/>
        <v>0</v>
      </c>
      <c r="O1505" s="1134">
        <f t="shared" si="59"/>
        <v>0</v>
      </c>
      <c r="P1505" s="1134">
        <f>O1505/'1.5 Universal Data'!$F$35</f>
        <v>0</v>
      </c>
      <c r="Q1505" s="266"/>
      <c r="R1505" s="266"/>
      <c r="S1505" s="266"/>
      <c r="T1505" s="266"/>
      <c r="U1505" s="266"/>
      <c r="V1505" s="266"/>
      <c r="W1505" s="266"/>
      <c r="X1505" s="266"/>
      <c r="Y1505" s="266"/>
      <c r="Z1505" s="266"/>
      <c r="AA1505" s="266"/>
      <c r="AB1505" s="266"/>
      <c r="AC1505" s="266"/>
      <c r="AD1505" s="266"/>
      <c r="AE1505" s="266"/>
    </row>
    <row r="1506" spans="2:31" ht="13.5">
      <c r="B1506" s="1129">
        <f t="shared" si="55"/>
        <v>-1</v>
      </c>
      <c r="D1506" s="1130"/>
      <c r="E1506" s="1130"/>
      <c r="F1506" s="1131"/>
      <c r="G1506" s="1130"/>
      <c r="H1506" s="1130"/>
      <c r="I1506" s="1130"/>
      <c r="J1506" s="1132"/>
      <c r="K1506" s="1132"/>
      <c r="L1506" s="1130"/>
      <c r="N1506" s="1133">
        <f t="shared" si="58"/>
        <v>0</v>
      </c>
      <c r="O1506" s="1134">
        <f t="shared" si="59"/>
        <v>0</v>
      </c>
      <c r="P1506" s="1134">
        <f>O1506/'1.5 Universal Data'!$F$35</f>
        <v>0</v>
      </c>
      <c r="Q1506" s="266"/>
      <c r="R1506" s="266"/>
      <c r="S1506" s="266"/>
      <c r="T1506" s="266"/>
      <c r="U1506" s="266"/>
      <c r="V1506" s="266"/>
      <c r="W1506" s="266"/>
      <c r="X1506" s="266"/>
      <c r="Y1506" s="266"/>
      <c r="Z1506" s="266"/>
      <c r="AA1506" s="266"/>
      <c r="AB1506" s="266"/>
      <c r="AC1506" s="266"/>
      <c r="AD1506" s="266"/>
      <c r="AE1506" s="266"/>
    </row>
    <row r="1507" spans="2:31" ht="13.5">
      <c r="B1507" s="1129">
        <f t="shared" si="55"/>
        <v>-1</v>
      </c>
      <c r="D1507" s="1130"/>
      <c r="E1507" s="1130"/>
      <c r="F1507" s="1131"/>
      <c r="G1507" s="1130"/>
      <c r="H1507" s="1130"/>
      <c r="I1507" s="1130"/>
      <c r="J1507" s="1132"/>
      <c r="K1507" s="1132"/>
      <c r="L1507" s="1130"/>
      <c r="N1507" s="1133">
        <f t="shared" si="58"/>
        <v>0</v>
      </c>
      <c r="O1507" s="1134">
        <f t="shared" si="59"/>
        <v>0</v>
      </c>
      <c r="P1507" s="1134">
        <f>O1507/'1.5 Universal Data'!$F$35</f>
        <v>0</v>
      </c>
      <c r="Q1507" s="266"/>
      <c r="R1507" s="266"/>
      <c r="S1507" s="266"/>
      <c r="T1507" s="266"/>
      <c r="U1507" s="266"/>
      <c r="V1507" s="266"/>
      <c r="W1507" s="266"/>
      <c r="X1507" s="266"/>
      <c r="Y1507" s="266"/>
      <c r="Z1507" s="266"/>
      <c r="AA1507" s="266"/>
      <c r="AB1507" s="266"/>
      <c r="AC1507" s="266"/>
      <c r="AD1507" s="266"/>
      <c r="AE1507" s="266"/>
    </row>
    <row r="1508" spans="2:31" ht="13.5">
      <c r="B1508" s="1129">
        <f t="shared" si="55"/>
        <v>-1</v>
      </c>
      <c r="D1508" s="1130"/>
      <c r="E1508" s="1130"/>
      <c r="F1508" s="1131"/>
      <c r="G1508" s="1130"/>
      <c r="H1508" s="1130"/>
      <c r="I1508" s="1130"/>
      <c r="J1508" s="1132"/>
      <c r="K1508" s="1132"/>
      <c r="L1508" s="1130"/>
      <c r="N1508" s="1133">
        <f t="shared" si="58"/>
        <v>0</v>
      </c>
      <c r="O1508" s="1134">
        <f t="shared" si="59"/>
        <v>0</v>
      </c>
      <c r="P1508" s="1134">
        <f>O1508/'1.5 Universal Data'!$F$35</f>
        <v>0</v>
      </c>
      <c r="Q1508" s="266"/>
      <c r="R1508" s="266"/>
      <c r="S1508" s="266"/>
      <c r="T1508" s="266"/>
      <c r="U1508" s="266"/>
      <c r="V1508" s="266"/>
      <c r="W1508" s="266"/>
      <c r="X1508" s="266"/>
      <c r="Y1508" s="266"/>
      <c r="Z1508" s="266"/>
      <c r="AA1508" s="266"/>
      <c r="AB1508" s="266"/>
      <c r="AC1508" s="266"/>
      <c r="AD1508" s="266"/>
      <c r="AE1508" s="266"/>
    </row>
    <row r="1509" spans="2:31" ht="13.5">
      <c r="B1509" s="1129">
        <f t="shared" si="55"/>
        <v>-1</v>
      </c>
      <c r="D1509" s="1130"/>
      <c r="E1509" s="1130"/>
      <c r="F1509" s="1131"/>
      <c r="G1509" s="1130"/>
      <c r="H1509" s="1130"/>
      <c r="I1509" s="1130"/>
      <c r="J1509" s="1132"/>
      <c r="K1509" s="1132"/>
      <c r="L1509" s="1130"/>
      <c r="N1509" s="1133">
        <f t="shared" si="58"/>
        <v>0</v>
      </c>
      <c r="O1509" s="1134">
        <f t="shared" si="59"/>
        <v>0</v>
      </c>
      <c r="P1509" s="1134">
        <f>O1509/'1.5 Universal Data'!$F$35</f>
        <v>0</v>
      </c>
      <c r="Q1509" s="266"/>
      <c r="R1509" s="266"/>
      <c r="S1509" s="266"/>
      <c r="T1509" s="266"/>
      <c r="U1509" s="266"/>
      <c r="V1509" s="266"/>
      <c r="W1509" s="266"/>
      <c r="X1509" s="266"/>
      <c r="Y1509" s="266"/>
      <c r="Z1509" s="266"/>
      <c r="AA1509" s="266"/>
      <c r="AB1509" s="266"/>
      <c r="AC1509" s="266"/>
      <c r="AD1509" s="266"/>
      <c r="AE1509" s="266"/>
    </row>
    <row r="1510" spans="2:31" ht="13.5">
      <c r="B1510" s="1129">
        <f t="shared" si="55"/>
        <v>-1</v>
      </c>
      <c r="D1510" s="1130"/>
      <c r="E1510" s="1130"/>
      <c r="F1510" s="1131"/>
      <c r="G1510" s="1130"/>
      <c r="H1510" s="1130"/>
      <c r="I1510" s="1130"/>
      <c r="J1510" s="1132"/>
      <c r="K1510" s="1132"/>
      <c r="L1510" s="1130"/>
      <c r="N1510" s="1133">
        <f t="shared" si="58"/>
        <v>0</v>
      </c>
      <c r="O1510" s="1134">
        <f t="shared" si="59"/>
        <v>0</v>
      </c>
      <c r="P1510" s="1134">
        <f>O1510/'1.5 Universal Data'!$F$35</f>
        <v>0</v>
      </c>
      <c r="Q1510" s="266"/>
      <c r="R1510" s="266"/>
      <c r="S1510" s="266"/>
      <c r="T1510" s="266"/>
      <c r="U1510" s="266"/>
      <c r="V1510" s="266"/>
      <c r="W1510" s="266"/>
      <c r="X1510" s="266"/>
      <c r="Y1510" s="266"/>
      <c r="Z1510" s="266"/>
      <c r="AA1510" s="266"/>
      <c r="AB1510" s="266"/>
      <c r="AC1510" s="266"/>
      <c r="AD1510" s="266"/>
      <c r="AE1510" s="266"/>
    </row>
    <row r="1511" spans="2:31" ht="13.5">
      <c r="B1511" s="1129">
        <f t="shared" si="55"/>
        <v>-1</v>
      </c>
      <c r="D1511" s="1130"/>
      <c r="E1511" s="1130"/>
      <c r="F1511" s="1131"/>
      <c r="G1511" s="1130"/>
      <c r="H1511" s="1130"/>
      <c r="I1511" s="1130"/>
      <c r="J1511" s="1132"/>
      <c r="K1511" s="1132"/>
      <c r="L1511" s="1130"/>
      <c r="N1511" s="1133">
        <f t="shared" si="58"/>
        <v>0</v>
      </c>
      <c r="O1511" s="1134">
        <f t="shared" si="59"/>
        <v>0</v>
      </c>
      <c r="P1511" s="1134">
        <f>O1511/'1.5 Universal Data'!$F$35</f>
        <v>0</v>
      </c>
      <c r="Q1511" s="266"/>
      <c r="R1511" s="266"/>
      <c r="S1511" s="266"/>
      <c r="T1511" s="266"/>
      <c r="U1511" s="266"/>
      <c r="V1511" s="266"/>
      <c r="W1511" s="266"/>
      <c r="X1511" s="266"/>
      <c r="Y1511" s="266"/>
      <c r="Z1511" s="266"/>
      <c r="AA1511" s="266"/>
      <c r="AB1511" s="266"/>
      <c r="AC1511" s="266"/>
      <c r="AD1511" s="266"/>
      <c r="AE1511" s="266"/>
    </row>
    <row r="1512" spans="2:31" ht="13.5">
      <c r="B1512" s="1129">
        <f t="shared" si="55"/>
        <v>-1</v>
      </c>
      <c r="D1512" s="1130"/>
      <c r="E1512" s="1130"/>
      <c r="F1512" s="1131"/>
      <c r="G1512" s="1130"/>
      <c r="H1512" s="1130"/>
      <c r="I1512" s="1130"/>
      <c r="J1512" s="1132"/>
      <c r="K1512" s="1132"/>
      <c r="L1512" s="1130"/>
      <c r="N1512" s="1133">
        <f t="shared" si="58"/>
        <v>0</v>
      </c>
      <c r="O1512" s="1134">
        <f t="shared" si="59"/>
        <v>0</v>
      </c>
      <c r="P1512" s="1134">
        <f>O1512/'1.5 Universal Data'!$F$35</f>
        <v>0</v>
      </c>
      <c r="Q1512" s="266"/>
      <c r="R1512" s="266"/>
      <c r="S1512" s="266"/>
      <c r="T1512" s="266"/>
      <c r="U1512" s="266"/>
      <c r="V1512" s="266"/>
      <c r="W1512" s="266"/>
      <c r="X1512" s="266"/>
      <c r="Y1512" s="266"/>
      <c r="Z1512" s="266"/>
      <c r="AA1512" s="266"/>
      <c r="AB1512" s="266"/>
      <c r="AC1512" s="266"/>
      <c r="AD1512" s="266"/>
      <c r="AE1512" s="266"/>
    </row>
    <row r="1513" spans="2:31" ht="13.5">
      <c r="B1513" s="1129">
        <f t="shared" si="55"/>
        <v>-1</v>
      </c>
      <c r="D1513" s="1130"/>
      <c r="E1513" s="1130"/>
      <c r="F1513" s="1131"/>
      <c r="G1513" s="1130"/>
      <c r="H1513" s="1130"/>
      <c r="I1513" s="1130"/>
      <c r="J1513" s="1132"/>
      <c r="K1513" s="1132"/>
      <c r="L1513" s="1130"/>
      <c r="N1513" s="1133">
        <f t="shared" si="58"/>
        <v>0</v>
      </c>
      <c r="O1513" s="1134">
        <f t="shared" si="59"/>
        <v>0</v>
      </c>
      <c r="P1513" s="1134">
        <f>O1513/'1.5 Universal Data'!$F$35</f>
        <v>0</v>
      </c>
      <c r="Q1513" s="266"/>
      <c r="R1513" s="266"/>
      <c r="S1513" s="266"/>
      <c r="T1513" s="266"/>
      <c r="U1513" s="266"/>
      <c r="V1513" s="266"/>
      <c r="W1513" s="266"/>
      <c r="X1513" s="266"/>
      <c r="Y1513" s="266"/>
      <c r="Z1513" s="266"/>
      <c r="AA1513" s="266"/>
      <c r="AB1513" s="266"/>
      <c r="AC1513" s="266"/>
      <c r="AD1513" s="266"/>
      <c r="AE1513" s="266"/>
    </row>
    <row r="1514" spans="2:31" ht="13.5">
      <c r="B1514" s="1129">
        <f t="shared" si="55"/>
        <v>-1</v>
      </c>
      <c r="D1514" s="1130"/>
      <c r="E1514" s="1130"/>
      <c r="F1514" s="1131"/>
      <c r="G1514" s="1130"/>
      <c r="H1514" s="1130"/>
      <c r="I1514" s="1130"/>
      <c r="J1514" s="1132"/>
      <c r="K1514" s="1132"/>
      <c r="L1514" s="1130"/>
      <c r="N1514" s="1133">
        <f t="shared" si="58"/>
        <v>0</v>
      </c>
      <c r="O1514" s="1134">
        <f t="shared" si="59"/>
        <v>0</v>
      </c>
      <c r="P1514" s="1134">
        <f>O1514/'1.5 Universal Data'!$F$35</f>
        <v>0</v>
      </c>
      <c r="Q1514" s="266"/>
      <c r="R1514" s="266"/>
      <c r="S1514" s="266"/>
      <c r="T1514" s="266"/>
      <c r="U1514" s="266"/>
      <c r="V1514" s="266"/>
      <c r="W1514" s="266"/>
      <c r="X1514" s="266"/>
      <c r="Y1514" s="266"/>
      <c r="Z1514" s="266"/>
      <c r="AA1514" s="266"/>
      <c r="AB1514" s="266"/>
      <c r="AC1514" s="266"/>
      <c r="AD1514" s="266"/>
      <c r="AE1514" s="266"/>
    </row>
    <row r="1515" spans="2:31" ht="13.5">
      <c r="B1515" s="1129">
        <f t="shared" si="55"/>
        <v>-1</v>
      </c>
      <c r="D1515" s="1130"/>
      <c r="E1515" s="1130"/>
      <c r="F1515" s="1131"/>
      <c r="G1515" s="1130"/>
      <c r="H1515" s="1130"/>
      <c r="I1515" s="1130"/>
      <c r="J1515" s="1132"/>
      <c r="K1515" s="1132"/>
      <c r="L1515" s="1130"/>
      <c r="N1515" s="1133">
        <f t="shared" si="58"/>
        <v>0</v>
      </c>
      <c r="O1515" s="1134">
        <f t="shared" si="59"/>
        <v>0</v>
      </c>
      <c r="P1515" s="1134">
        <f>O1515/'1.5 Universal Data'!$F$35</f>
        <v>0</v>
      </c>
      <c r="Q1515" s="266"/>
      <c r="R1515" s="266"/>
      <c r="S1515" s="266"/>
      <c r="T1515" s="266"/>
      <c r="U1515" s="266"/>
      <c r="V1515" s="266"/>
      <c r="W1515" s="266"/>
      <c r="X1515" s="266"/>
      <c r="Y1515" s="266"/>
      <c r="Z1515" s="266"/>
      <c r="AA1515" s="266"/>
      <c r="AB1515" s="266"/>
      <c r="AC1515" s="266"/>
      <c r="AD1515" s="266"/>
      <c r="AE1515" s="266"/>
    </row>
    <row r="1516" spans="2:31" ht="13.5">
      <c r="B1516" s="1129">
        <f t="shared" si="55"/>
        <v>-1</v>
      </c>
      <c r="D1516" s="1130"/>
      <c r="E1516" s="1130"/>
      <c r="F1516" s="1131"/>
      <c r="G1516" s="1130"/>
      <c r="H1516" s="1130"/>
      <c r="I1516" s="1130"/>
      <c r="J1516" s="1132"/>
      <c r="K1516" s="1132"/>
      <c r="L1516" s="1130"/>
      <c r="N1516" s="1133">
        <f t="shared" si="58"/>
        <v>0</v>
      </c>
      <c r="O1516" s="1134">
        <f t="shared" si="59"/>
        <v>0</v>
      </c>
      <c r="P1516" s="1134">
        <f>O1516/'1.5 Universal Data'!$F$35</f>
        <v>0</v>
      </c>
      <c r="Q1516" s="266"/>
      <c r="R1516" s="266"/>
      <c r="S1516" s="266"/>
      <c r="T1516" s="266"/>
      <c r="U1516" s="266"/>
      <c r="V1516" s="266"/>
      <c r="W1516" s="266"/>
      <c r="X1516" s="266"/>
      <c r="Y1516" s="266"/>
      <c r="Z1516" s="266"/>
      <c r="AA1516" s="266"/>
      <c r="AB1516" s="266"/>
      <c r="AC1516" s="266"/>
      <c r="AD1516" s="266"/>
      <c r="AE1516" s="266"/>
    </row>
    <row r="1517" spans="2:31" ht="13.5">
      <c r="B1517" s="1129">
        <f t="shared" si="55"/>
        <v>-1</v>
      </c>
      <c r="D1517" s="1130"/>
      <c r="E1517" s="1130"/>
      <c r="F1517" s="1131"/>
      <c r="G1517" s="1130"/>
      <c r="H1517" s="1130"/>
      <c r="I1517" s="1130"/>
      <c r="J1517" s="1132"/>
      <c r="K1517" s="1132"/>
      <c r="L1517" s="1130"/>
      <c r="N1517" s="1133">
        <f t="shared" si="58"/>
        <v>0</v>
      </c>
      <c r="O1517" s="1134">
        <f t="shared" si="59"/>
        <v>0</v>
      </c>
      <c r="P1517" s="1134">
        <f>O1517/'1.5 Universal Data'!$F$35</f>
        <v>0</v>
      </c>
      <c r="Q1517" s="266"/>
      <c r="R1517" s="266"/>
      <c r="S1517" s="266"/>
      <c r="T1517" s="266"/>
      <c r="U1517" s="266"/>
      <c r="V1517" s="266"/>
      <c r="W1517" s="266"/>
      <c r="X1517" s="266"/>
      <c r="Y1517" s="266"/>
      <c r="Z1517" s="266"/>
      <c r="AA1517" s="266"/>
      <c r="AB1517" s="266"/>
      <c r="AC1517" s="266"/>
      <c r="AD1517" s="266"/>
      <c r="AE1517" s="266"/>
    </row>
    <row r="1518" spans="2:31" ht="13.5">
      <c r="B1518" s="1129">
        <f t="shared" si="55"/>
        <v>-1</v>
      </c>
      <c r="D1518" s="1130"/>
      <c r="E1518" s="1130"/>
      <c r="F1518" s="1131"/>
      <c r="G1518" s="1130"/>
      <c r="H1518" s="1130"/>
      <c r="I1518" s="1130"/>
      <c r="J1518" s="1132"/>
      <c r="K1518" s="1132"/>
      <c r="L1518" s="1130"/>
      <c r="N1518" s="1133">
        <f t="shared" si="58"/>
        <v>0</v>
      </c>
      <c r="O1518" s="1134">
        <f t="shared" si="59"/>
        <v>0</v>
      </c>
      <c r="P1518" s="1134">
        <f>O1518/'1.5 Universal Data'!$F$35</f>
        <v>0</v>
      </c>
      <c r="Q1518" s="266"/>
      <c r="R1518" s="266"/>
      <c r="S1518" s="266"/>
      <c r="T1518" s="266"/>
      <c r="U1518" s="266"/>
      <c r="V1518" s="266"/>
      <c r="W1518" s="266"/>
      <c r="X1518" s="266"/>
      <c r="Y1518" s="266"/>
      <c r="Z1518" s="266"/>
      <c r="AA1518" s="266"/>
      <c r="AB1518" s="266"/>
      <c r="AC1518" s="266"/>
      <c r="AD1518" s="266"/>
      <c r="AE1518" s="266"/>
    </row>
    <row r="1519" spans="2:31" ht="13.5">
      <c r="B1519" s="1129">
        <f t="shared" si="55"/>
        <v>-1</v>
      </c>
      <c r="D1519" s="1130"/>
      <c r="E1519" s="1130"/>
      <c r="F1519" s="1131"/>
      <c r="G1519" s="1130"/>
      <c r="H1519" s="1130"/>
      <c r="I1519" s="1130"/>
      <c r="J1519" s="1132"/>
      <c r="K1519" s="1132"/>
      <c r="L1519" s="1130"/>
      <c r="N1519" s="1133">
        <f t="shared" si="58"/>
        <v>0</v>
      </c>
      <c r="O1519" s="1134">
        <f t="shared" si="59"/>
        <v>0</v>
      </c>
      <c r="P1519" s="1134">
        <f>O1519/'1.5 Universal Data'!$F$35</f>
        <v>0</v>
      </c>
      <c r="Q1519" s="266"/>
      <c r="R1519" s="266"/>
      <c r="S1519" s="266"/>
      <c r="T1519" s="266"/>
      <c r="U1519" s="266"/>
      <c r="V1519" s="266"/>
      <c r="W1519" s="266"/>
      <c r="X1519" s="266"/>
      <c r="Y1519" s="266"/>
      <c r="Z1519" s="266"/>
      <c r="AA1519" s="266"/>
      <c r="AB1519" s="266"/>
      <c r="AC1519" s="266"/>
      <c r="AD1519" s="266"/>
      <c r="AE1519" s="266"/>
    </row>
    <row r="1520" spans="2:31" ht="13.5">
      <c r="B1520" s="1129">
        <f t="shared" si="55"/>
        <v>-1</v>
      </c>
      <c r="D1520" s="1130"/>
      <c r="E1520" s="1130"/>
      <c r="F1520" s="1131"/>
      <c r="G1520" s="1130"/>
      <c r="H1520" s="1130"/>
      <c r="I1520" s="1130"/>
      <c r="J1520" s="1132"/>
      <c r="K1520" s="1132"/>
      <c r="L1520" s="1130"/>
      <c r="N1520" s="1133">
        <f t="shared" si="58"/>
        <v>0</v>
      </c>
      <c r="O1520" s="1134">
        <f t="shared" si="59"/>
        <v>0</v>
      </c>
      <c r="P1520" s="1134">
        <f>O1520/'1.5 Universal Data'!$F$35</f>
        <v>0</v>
      </c>
      <c r="Q1520" s="266"/>
      <c r="R1520" s="266"/>
      <c r="S1520" s="266"/>
      <c r="T1520" s="266"/>
      <c r="U1520" s="266"/>
      <c r="V1520" s="266"/>
      <c r="W1520" s="266"/>
      <c r="X1520" s="266"/>
      <c r="Y1520" s="266"/>
      <c r="Z1520" s="266"/>
      <c r="AA1520" s="266"/>
      <c r="AB1520" s="266"/>
      <c r="AC1520" s="266"/>
      <c r="AD1520" s="266"/>
      <c r="AE1520" s="266"/>
    </row>
    <row r="1521" spans="2:31" ht="13.5">
      <c r="B1521" s="1129">
        <f t="shared" si="55"/>
        <v>-1</v>
      </c>
      <c r="D1521" s="1130"/>
      <c r="E1521" s="1130"/>
      <c r="F1521" s="1131"/>
      <c r="G1521" s="1130"/>
      <c r="H1521" s="1130"/>
      <c r="I1521" s="1130"/>
      <c r="J1521" s="1132"/>
      <c r="K1521" s="1132"/>
      <c r="L1521" s="1130"/>
      <c r="N1521" s="1133">
        <f t="shared" si="58"/>
        <v>0</v>
      </c>
      <c r="O1521" s="1134">
        <f t="shared" si="59"/>
        <v>0</v>
      </c>
      <c r="P1521" s="1134">
        <f>O1521/'1.5 Universal Data'!$F$35</f>
        <v>0</v>
      </c>
      <c r="Q1521" s="266"/>
      <c r="R1521" s="266"/>
      <c r="S1521" s="266"/>
      <c r="T1521" s="266"/>
      <c r="U1521" s="266"/>
      <c r="V1521" s="266"/>
      <c r="W1521" s="266"/>
      <c r="X1521" s="266"/>
      <c r="Y1521" s="266"/>
      <c r="Z1521" s="266"/>
      <c r="AA1521" s="266"/>
      <c r="AB1521" s="266"/>
      <c r="AC1521" s="266"/>
      <c r="AD1521" s="266"/>
      <c r="AE1521" s="266"/>
    </row>
    <row r="1522" spans="2:31" ht="13.5">
      <c r="B1522" s="1129">
        <f t="shared" si="55"/>
        <v>-1</v>
      </c>
      <c r="D1522" s="1130"/>
      <c r="E1522" s="1130"/>
      <c r="F1522" s="1131"/>
      <c r="G1522" s="1130"/>
      <c r="H1522" s="1130"/>
      <c r="I1522" s="1130"/>
      <c r="J1522" s="1132"/>
      <c r="K1522" s="1132"/>
      <c r="L1522" s="1130"/>
      <c r="N1522" s="1133">
        <f t="shared" si="58"/>
        <v>0</v>
      </c>
      <c r="O1522" s="1134">
        <f t="shared" si="59"/>
        <v>0</v>
      </c>
      <c r="P1522" s="1134">
        <f>O1522/'1.5 Universal Data'!$F$35</f>
        <v>0</v>
      </c>
      <c r="Q1522" s="266"/>
      <c r="R1522" s="266"/>
      <c r="S1522" s="266"/>
      <c r="T1522" s="266"/>
      <c r="U1522" s="266"/>
      <c r="V1522" s="266"/>
      <c r="W1522" s="266"/>
      <c r="X1522" s="266"/>
      <c r="Y1522" s="266"/>
      <c r="Z1522" s="266"/>
      <c r="AA1522" s="266"/>
      <c r="AB1522" s="266"/>
      <c r="AC1522" s="266"/>
      <c r="AD1522" s="266"/>
      <c r="AE1522" s="266"/>
    </row>
    <row r="1523" spans="2:31" ht="13.5">
      <c r="B1523" s="1129">
        <f t="shared" si="55"/>
        <v>-1</v>
      </c>
      <c r="D1523" s="1130"/>
      <c r="E1523" s="1130"/>
      <c r="F1523" s="1131"/>
      <c r="G1523" s="1130"/>
      <c r="H1523" s="1130"/>
      <c r="I1523" s="1130"/>
      <c r="J1523" s="1132"/>
      <c r="K1523" s="1132"/>
      <c r="L1523" s="1130"/>
      <c r="N1523" s="1133">
        <f t="shared" si="58"/>
        <v>0</v>
      </c>
      <c r="O1523" s="1134">
        <f t="shared" si="59"/>
        <v>0</v>
      </c>
      <c r="P1523" s="1134">
        <f>O1523/'1.5 Universal Data'!$F$35</f>
        <v>0</v>
      </c>
      <c r="Q1523" s="266"/>
      <c r="R1523" s="266"/>
      <c r="S1523" s="266"/>
      <c r="T1523" s="266"/>
      <c r="U1523" s="266"/>
      <c r="V1523" s="266"/>
      <c r="W1523" s="266"/>
      <c r="X1523" s="266"/>
      <c r="Y1523" s="266"/>
      <c r="Z1523" s="266"/>
      <c r="AA1523" s="266"/>
      <c r="AB1523" s="266"/>
      <c r="AC1523" s="266"/>
      <c r="AD1523" s="266"/>
      <c r="AE1523" s="266"/>
    </row>
    <row r="1524" spans="2:31" ht="13.5">
      <c r="B1524" s="1129">
        <f t="shared" si="55"/>
        <v>-1</v>
      </c>
      <c r="D1524" s="1130"/>
      <c r="E1524" s="1130"/>
      <c r="F1524" s="1131"/>
      <c r="G1524" s="1130"/>
      <c r="H1524" s="1130"/>
      <c r="I1524" s="1130"/>
      <c r="J1524" s="1132"/>
      <c r="K1524" s="1132"/>
      <c r="L1524" s="1130"/>
      <c r="N1524" s="1133">
        <f t="shared" si="58"/>
        <v>0</v>
      </c>
      <c r="O1524" s="1134">
        <f t="shared" si="59"/>
        <v>0</v>
      </c>
      <c r="P1524" s="1134">
        <f>O1524/'1.5 Universal Data'!$F$35</f>
        <v>0</v>
      </c>
      <c r="Q1524" s="266"/>
      <c r="R1524" s="266"/>
      <c r="S1524" s="266"/>
      <c r="T1524" s="266"/>
      <c r="U1524" s="266"/>
      <c r="V1524" s="266"/>
      <c r="W1524" s="266"/>
      <c r="X1524" s="266"/>
      <c r="Y1524" s="266"/>
      <c r="Z1524" s="266"/>
      <c r="AA1524" s="266"/>
      <c r="AB1524" s="266"/>
      <c r="AC1524" s="266"/>
      <c r="AD1524" s="266"/>
      <c r="AE1524" s="266"/>
    </row>
    <row r="1525" spans="2:31" ht="13.5">
      <c r="B1525" s="1129">
        <f t="shared" si="55"/>
        <v>-1</v>
      </c>
      <c r="D1525" s="1130"/>
      <c r="E1525" s="1130"/>
      <c r="F1525" s="1131"/>
      <c r="G1525" s="1130"/>
      <c r="H1525" s="1130"/>
      <c r="I1525" s="1130"/>
      <c r="J1525" s="1132"/>
      <c r="K1525" s="1132"/>
      <c r="L1525" s="1130"/>
      <c r="N1525" s="1133">
        <f t="shared" si="58"/>
        <v>0</v>
      </c>
      <c r="O1525" s="1134">
        <f t="shared" si="59"/>
        <v>0</v>
      </c>
      <c r="P1525" s="1134">
        <f>O1525/'1.5 Universal Data'!$F$35</f>
        <v>0</v>
      </c>
      <c r="Q1525" s="266"/>
      <c r="R1525" s="266"/>
      <c r="S1525" s="266"/>
      <c r="T1525" s="266"/>
      <c r="U1525" s="266"/>
      <c r="V1525" s="266"/>
      <c r="W1525" s="266"/>
      <c r="X1525" s="266"/>
      <c r="Y1525" s="266"/>
      <c r="Z1525" s="266"/>
      <c r="AA1525" s="266"/>
      <c r="AB1525" s="266"/>
      <c r="AC1525" s="266"/>
      <c r="AD1525" s="266"/>
      <c r="AE1525" s="266"/>
    </row>
    <row r="1526" spans="2:31" ht="13.5">
      <c r="B1526" s="1129">
        <f t="shared" si="55"/>
        <v>-1</v>
      </c>
      <c r="D1526" s="1130"/>
      <c r="E1526" s="1130"/>
      <c r="F1526" s="1131"/>
      <c r="G1526" s="1130"/>
      <c r="H1526" s="1130"/>
      <c r="I1526" s="1130"/>
      <c r="J1526" s="1132"/>
      <c r="K1526" s="1132"/>
      <c r="L1526" s="1130"/>
      <c r="N1526" s="1133">
        <f t="shared" si="58"/>
        <v>0</v>
      </c>
      <c r="O1526" s="1134">
        <f t="shared" si="59"/>
        <v>0</v>
      </c>
      <c r="P1526" s="1134">
        <f>O1526/'1.5 Universal Data'!$F$35</f>
        <v>0</v>
      </c>
      <c r="Q1526" s="266"/>
      <c r="R1526" s="266"/>
      <c r="S1526" s="266"/>
      <c r="T1526" s="266"/>
      <c r="U1526" s="266"/>
      <c r="V1526" s="266"/>
      <c r="W1526" s="266"/>
      <c r="X1526" s="266"/>
      <c r="Y1526" s="266"/>
      <c r="Z1526" s="266"/>
      <c r="AA1526" s="266"/>
      <c r="AB1526" s="266"/>
      <c r="AC1526" s="266"/>
      <c r="AD1526" s="266"/>
      <c r="AE1526" s="266"/>
    </row>
    <row r="1527" spans="2:31" ht="13.5">
      <c r="B1527" s="1129">
        <f t="shared" si="55"/>
        <v>-1</v>
      </c>
      <c r="D1527" s="1130"/>
      <c r="E1527" s="1130"/>
      <c r="F1527" s="1131"/>
      <c r="G1527" s="1130"/>
      <c r="H1527" s="1130"/>
      <c r="I1527" s="1130"/>
      <c r="J1527" s="1132"/>
      <c r="K1527" s="1132"/>
      <c r="L1527" s="1130"/>
      <c r="N1527" s="1133">
        <f t="shared" si="58"/>
        <v>0</v>
      </c>
      <c r="O1527" s="1134">
        <f t="shared" si="59"/>
        <v>0</v>
      </c>
      <c r="P1527" s="1134">
        <f>O1527/'1.5 Universal Data'!$F$35</f>
        <v>0</v>
      </c>
      <c r="Q1527" s="266"/>
      <c r="R1527" s="266"/>
      <c r="S1527" s="266"/>
      <c r="T1527" s="266"/>
      <c r="U1527" s="266"/>
      <c r="V1527" s="266"/>
      <c r="W1527" s="266"/>
      <c r="X1527" s="266"/>
      <c r="Y1527" s="266"/>
      <c r="Z1527" s="266"/>
      <c r="AA1527" s="266"/>
      <c r="AB1527" s="266"/>
      <c r="AC1527" s="266"/>
      <c r="AD1527" s="266"/>
      <c r="AE1527" s="266"/>
    </row>
    <row r="1528" spans="2:31" ht="13.5">
      <c r="B1528" s="1129">
        <f t="shared" si="55"/>
        <v>-1</v>
      </c>
      <c r="D1528" s="1130"/>
      <c r="E1528" s="1130"/>
      <c r="F1528" s="1131"/>
      <c r="G1528" s="1130"/>
      <c r="H1528" s="1130"/>
      <c r="I1528" s="1130"/>
      <c r="J1528" s="1132"/>
      <c r="K1528" s="1132"/>
      <c r="L1528" s="1130"/>
      <c r="N1528" s="1133">
        <f t="shared" si="58"/>
        <v>0</v>
      </c>
      <c r="O1528" s="1134">
        <f t="shared" si="59"/>
        <v>0</v>
      </c>
      <c r="P1528" s="1134">
        <f>O1528/'1.5 Universal Data'!$F$35</f>
        <v>0</v>
      </c>
      <c r="Q1528" s="266"/>
      <c r="R1528" s="266"/>
      <c r="S1528" s="266"/>
      <c r="T1528" s="266"/>
      <c r="U1528" s="266"/>
      <c r="V1528" s="266"/>
      <c r="W1528" s="266"/>
      <c r="X1528" s="266"/>
      <c r="Y1528" s="266"/>
      <c r="Z1528" s="266"/>
      <c r="AA1528" s="266"/>
      <c r="AB1528" s="266"/>
      <c r="AC1528" s="266"/>
      <c r="AD1528" s="266"/>
      <c r="AE1528" s="266"/>
    </row>
    <row r="1529" spans="2:31" ht="13.5">
      <c r="B1529" s="1129">
        <f t="shared" si="55"/>
        <v>-1</v>
      </c>
      <c r="D1529" s="1130"/>
      <c r="E1529" s="1130"/>
      <c r="F1529" s="1131"/>
      <c r="G1529" s="1130"/>
      <c r="H1529" s="1130"/>
      <c r="I1529" s="1130"/>
      <c r="J1529" s="1132"/>
      <c r="K1529" s="1132"/>
      <c r="L1529" s="1130"/>
      <c r="N1529" s="1133">
        <f t="shared" si="58"/>
        <v>0</v>
      </c>
      <c r="O1529" s="1134">
        <f t="shared" si="59"/>
        <v>0</v>
      </c>
      <c r="P1529" s="1134">
        <f>O1529/'1.5 Universal Data'!$F$35</f>
        <v>0</v>
      </c>
      <c r="Q1529" s="266"/>
      <c r="R1529" s="266"/>
      <c r="S1529" s="266"/>
      <c r="T1529" s="266"/>
      <c r="U1529" s="266"/>
      <c r="V1529" s="266"/>
      <c r="W1529" s="266"/>
      <c r="X1529" s="266"/>
      <c r="Y1529" s="266"/>
      <c r="Z1529" s="266"/>
      <c r="AA1529" s="266"/>
      <c r="AB1529" s="266"/>
      <c r="AC1529" s="266"/>
      <c r="AD1529" s="266"/>
      <c r="AE1529" s="266"/>
    </row>
    <row r="1530" spans="2:31" ht="13.5">
      <c r="B1530" s="1129">
        <f t="shared" si="55"/>
        <v>-1</v>
      </c>
      <c r="D1530" s="1130"/>
      <c r="E1530" s="1130"/>
      <c r="F1530" s="1131"/>
      <c r="G1530" s="1130"/>
      <c r="H1530" s="1130"/>
      <c r="I1530" s="1130"/>
      <c r="J1530" s="1132"/>
      <c r="K1530" s="1132"/>
      <c r="L1530" s="1130"/>
      <c r="N1530" s="1133">
        <f t="shared" si="58"/>
        <v>0</v>
      </c>
      <c r="O1530" s="1134">
        <f t="shared" si="59"/>
        <v>0</v>
      </c>
      <c r="P1530" s="1134">
        <f>O1530/'1.5 Universal Data'!$F$35</f>
        <v>0</v>
      </c>
      <c r="Q1530" s="266"/>
      <c r="R1530" s="266"/>
      <c r="S1530" s="266"/>
      <c r="T1530" s="266"/>
      <c r="U1530" s="266"/>
      <c r="V1530" s="266"/>
      <c r="W1530" s="266"/>
      <c r="X1530" s="266"/>
      <c r="Y1530" s="266"/>
      <c r="Z1530" s="266"/>
      <c r="AA1530" s="266"/>
      <c r="AB1530" s="266"/>
      <c r="AC1530" s="266"/>
      <c r="AD1530" s="266"/>
      <c r="AE1530" s="266"/>
    </row>
    <row r="1531" spans="2:31" ht="13.5">
      <c r="B1531" s="1129">
        <f t="shared" si="55"/>
        <v>-1</v>
      </c>
      <c r="D1531" s="1130"/>
      <c r="E1531" s="1130"/>
      <c r="F1531" s="1131"/>
      <c r="G1531" s="1130"/>
      <c r="H1531" s="1130"/>
      <c r="I1531" s="1130"/>
      <c r="J1531" s="1132"/>
      <c r="K1531" s="1132"/>
      <c r="L1531" s="1130"/>
      <c r="N1531" s="1133">
        <f t="shared" si="58"/>
        <v>0</v>
      </c>
      <c r="O1531" s="1134">
        <f t="shared" si="59"/>
        <v>0</v>
      </c>
      <c r="P1531" s="1134">
        <f>O1531/'1.5 Universal Data'!$F$35</f>
        <v>0</v>
      </c>
      <c r="Q1531" s="266"/>
      <c r="R1531" s="266"/>
      <c r="S1531" s="266"/>
      <c r="T1531" s="266"/>
      <c r="U1531" s="266"/>
      <c r="V1531" s="266"/>
      <c r="W1531" s="266"/>
      <c r="X1531" s="266"/>
      <c r="Y1531" s="266"/>
      <c r="Z1531" s="266"/>
      <c r="AA1531" s="266"/>
      <c r="AB1531" s="266"/>
      <c r="AC1531" s="266"/>
      <c r="AD1531" s="266"/>
      <c r="AE1531" s="266"/>
    </row>
    <row r="1532" spans="2:31" ht="13.5">
      <c r="B1532" s="1129">
        <f t="shared" si="55"/>
        <v>-1</v>
      </c>
      <c r="D1532" s="1130"/>
      <c r="E1532" s="1130"/>
      <c r="F1532" s="1131"/>
      <c r="G1532" s="1130"/>
      <c r="H1532" s="1130"/>
      <c r="I1532" s="1130"/>
      <c r="J1532" s="1132"/>
      <c r="K1532" s="1132"/>
      <c r="L1532" s="1130"/>
      <c r="N1532" s="1133">
        <f t="shared" si="58"/>
        <v>0</v>
      </c>
      <c r="O1532" s="1134">
        <f t="shared" si="59"/>
        <v>0</v>
      </c>
      <c r="P1532" s="1134">
        <f>O1532/'1.5 Universal Data'!$F$35</f>
        <v>0</v>
      </c>
      <c r="Q1532" s="266"/>
      <c r="R1532" s="266"/>
      <c r="S1532" s="266"/>
      <c r="T1532" s="266"/>
      <c r="U1532" s="266"/>
      <c r="V1532" s="266"/>
      <c r="W1532" s="266"/>
      <c r="X1532" s="266"/>
      <c r="Y1532" s="266"/>
      <c r="Z1532" s="266"/>
      <c r="AA1532" s="266"/>
      <c r="AB1532" s="266"/>
      <c r="AC1532" s="266"/>
      <c r="AD1532" s="266"/>
      <c r="AE1532" s="266"/>
    </row>
    <row r="1533" spans="2:31" ht="13.5">
      <c r="B1533" s="1129">
        <f t="shared" si="55"/>
        <v>-1</v>
      </c>
      <c r="D1533" s="1130"/>
      <c r="E1533" s="1130"/>
      <c r="F1533" s="1131"/>
      <c r="G1533" s="1130"/>
      <c r="H1533" s="1130"/>
      <c r="I1533" s="1130"/>
      <c r="J1533" s="1132"/>
      <c r="K1533" s="1132"/>
      <c r="L1533" s="1130"/>
      <c r="N1533" s="1133">
        <f t="shared" si="58"/>
        <v>0</v>
      </c>
      <c r="O1533" s="1134">
        <f t="shared" si="59"/>
        <v>0</v>
      </c>
      <c r="P1533" s="1134">
        <f>O1533/'1.5 Universal Data'!$F$35</f>
        <v>0</v>
      </c>
      <c r="Q1533" s="266"/>
      <c r="R1533" s="266"/>
      <c r="S1533" s="266"/>
      <c r="T1533" s="266"/>
      <c r="U1533" s="266"/>
      <c r="V1533" s="266"/>
      <c r="W1533" s="266"/>
      <c r="X1533" s="266"/>
      <c r="Y1533" s="266"/>
      <c r="Z1533" s="266"/>
      <c r="AA1533" s="266"/>
      <c r="AB1533" s="266"/>
      <c r="AC1533" s="266"/>
      <c r="AD1533" s="266"/>
      <c r="AE1533" s="266"/>
    </row>
    <row r="1534" spans="2:31" ht="13.5">
      <c r="B1534" s="1129">
        <f t="shared" si="55"/>
        <v>-1</v>
      </c>
      <c r="D1534" s="1130"/>
      <c r="E1534" s="1130"/>
      <c r="F1534" s="1131"/>
      <c r="G1534" s="1130"/>
      <c r="H1534" s="1130"/>
      <c r="I1534" s="1130"/>
      <c r="J1534" s="1132"/>
      <c r="K1534" s="1132"/>
      <c r="L1534" s="1130"/>
      <c r="N1534" s="1133">
        <f t="shared" si="58"/>
        <v>0</v>
      </c>
      <c r="O1534" s="1134">
        <f t="shared" si="59"/>
        <v>0</v>
      </c>
      <c r="P1534" s="1134">
        <f>O1534/'1.5 Universal Data'!$F$35</f>
        <v>0</v>
      </c>
      <c r="Q1534" s="266"/>
      <c r="R1534" s="266"/>
      <c r="S1534" s="266"/>
      <c r="T1534" s="266"/>
      <c r="U1534" s="266"/>
      <c r="V1534" s="266"/>
      <c r="W1534" s="266"/>
      <c r="X1534" s="266"/>
      <c r="Y1534" s="266"/>
      <c r="Z1534" s="266"/>
      <c r="AA1534" s="266"/>
      <c r="AB1534" s="266"/>
      <c r="AC1534" s="266"/>
      <c r="AD1534" s="266"/>
      <c r="AE1534" s="266"/>
    </row>
    <row r="1535" spans="2:31" ht="13.5">
      <c r="B1535" s="1129">
        <f t="shared" si="55"/>
        <v>-1</v>
      </c>
      <c r="D1535" s="1130"/>
      <c r="E1535" s="1130"/>
      <c r="F1535" s="1131"/>
      <c r="G1535" s="1130"/>
      <c r="H1535" s="1130"/>
      <c r="I1535" s="1130"/>
      <c r="J1535" s="1132"/>
      <c r="K1535" s="1132"/>
      <c r="L1535" s="1130"/>
      <c r="N1535" s="1133">
        <f t="shared" si="58"/>
        <v>0</v>
      </c>
      <c r="O1535" s="1134">
        <f t="shared" si="59"/>
        <v>0</v>
      </c>
      <c r="P1535" s="1134">
        <f>O1535/'1.5 Universal Data'!$F$35</f>
        <v>0</v>
      </c>
      <c r="Q1535" s="266"/>
      <c r="R1535" s="266"/>
      <c r="S1535" s="266"/>
      <c r="T1535" s="266"/>
      <c r="U1535" s="266"/>
      <c r="V1535" s="266"/>
      <c r="W1535" s="266"/>
      <c r="X1535" s="266"/>
      <c r="Y1535" s="266"/>
      <c r="Z1535" s="266"/>
      <c r="AA1535" s="266"/>
      <c r="AB1535" s="266"/>
      <c r="AC1535" s="266"/>
      <c r="AD1535" s="266"/>
      <c r="AE1535" s="266"/>
    </row>
    <row r="1536" spans="2:31" ht="13.5">
      <c r="B1536" s="1129">
        <f t="shared" si="55"/>
        <v>-1</v>
      </c>
      <c r="D1536" s="1130"/>
      <c r="E1536" s="1130"/>
      <c r="F1536" s="1131"/>
      <c r="G1536" s="1130"/>
      <c r="H1536" s="1130"/>
      <c r="I1536" s="1130"/>
      <c r="J1536" s="1132"/>
      <c r="K1536" s="1132"/>
      <c r="L1536" s="1130"/>
      <c r="N1536" s="1133">
        <f t="shared" si="58"/>
        <v>0</v>
      </c>
      <c r="O1536" s="1134">
        <f t="shared" si="59"/>
        <v>0</v>
      </c>
      <c r="P1536" s="1134">
        <f>O1536/'1.5 Universal Data'!$F$35</f>
        <v>0</v>
      </c>
      <c r="Q1536" s="266"/>
      <c r="R1536" s="266"/>
      <c r="S1536" s="266"/>
      <c r="T1536" s="266"/>
      <c r="U1536" s="266"/>
      <c r="V1536" s="266"/>
      <c r="W1536" s="266"/>
      <c r="X1536" s="266"/>
      <c r="Y1536" s="266"/>
      <c r="Z1536" s="266"/>
      <c r="AA1536" s="266"/>
      <c r="AB1536" s="266"/>
      <c r="AC1536" s="266"/>
      <c r="AD1536" s="266"/>
      <c r="AE1536" s="266"/>
    </row>
    <row r="1537" spans="2:31" ht="13.5">
      <c r="B1537" s="1129">
        <f t="shared" si="55"/>
        <v>-1</v>
      </c>
      <c r="D1537" s="1130"/>
      <c r="E1537" s="1130"/>
      <c r="F1537" s="1131"/>
      <c r="G1537" s="1130"/>
      <c r="H1537" s="1130"/>
      <c r="I1537" s="1130"/>
      <c r="J1537" s="1132"/>
      <c r="K1537" s="1132"/>
      <c r="L1537" s="1130"/>
      <c r="N1537" s="1133">
        <f t="shared" si="58"/>
        <v>0</v>
      </c>
      <c r="O1537" s="1134">
        <f t="shared" si="59"/>
        <v>0</v>
      </c>
      <c r="P1537" s="1134">
        <f>O1537/'1.5 Universal Data'!$F$35</f>
        <v>0</v>
      </c>
      <c r="Q1537" s="266"/>
      <c r="R1537" s="266"/>
      <c r="S1537" s="266"/>
      <c r="T1537" s="266"/>
      <c r="U1537" s="266"/>
      <c r="V1537" s="266"/>
      <c r="W1537" s="266"/>
      <c r="X1537" s="266"/>
      <c r="Y1537" s="266"/>
      <c r="Z1537" s="266"/>
      <c r="AA1537" s="266"/>
      <c r="AB1537" s="266"/>
      <c r="AC1537" s="266"/>
      <c r="AD1537" s="266"/>
      <c r="AE1537" s="266"/>
    </row>
    <row r="1538" spans="2:31" ht="13.5">
      <c r="B1538" s="1129">
        <f t="shared" si="55"/>
        <v>-1</v>
      </c>
      <c r="D1538" s="1130"/>
      <c r="E1538" s="1130"/>
      <c r="F1538" s="1131"/>
      <c r="G1538" s="1130"/>
      <c r="H1538" s="1130"/>
      <c r="I1538" s="1130"/>
      <c r="J1538" s="1132"/>
      <c r="K1538" s="1132"/>
      <c r="L1538" s="1130"/>
      <c r="N1538" s="1133">
        <f t="shared" si="58"/>
        <v>0</v>
      </c>
      <c r="O1538" s="1134">
        <f t="shared" si="59"/>
        <v>0</v>
      </c>
      <c r="P1538" s="1134">
        <f>O1538/'1.5 Universal Data'!$F$35</f>
        <v>0</v>
      </c>
      <c r="Q1538" s="266"/>
      <c r="R1538" s="266"/>
      <c r="S1538" s="266"/>
      <c r="T1538" s="266"/>
      <c r="U1538" s="266"/>
      <c r="V1538" s="266"/>
      <c r="W1538" s="266"/>
      <c r="X1538" s="266"/>
      <c r="Y1538" s="266"/>
      <c r="Z1538" s="266"/>
      <c r="AA1538" s="266"/>
      <c r="AB1538" s="266"/>
      <c r="AC1538" s="266"/>
      <c r="AD1538" s="266"/>
      <c r="AE1538" s="266"/>
    </row>
    <row r="1539" spans="2:31" ht="13.5">
      <c r="B1539" s="1129">
        <f t="shared" si="55"/>
        <v>-1</v>
      </c>
      <c r="D1539" s="1130"/>
      <c r="E1539" s="1130"/>
      <c r="F1539" s="1131"/>
      <c r="G1539" s="1130"/>
      <c r="H1539" s="1130"/>
      <c r="I1539" s="1130"/>
      <c r="J1539" s="1132"/>
      <c r="K1539" s="1132"/>
      <c r="L1539" s="1130"/>
      <c r="N1539" s="1133">
        <f t="shared" si="58"/>
        <v>0</v>
      </c>
      <c r="O1539" s="1134">
        <f t="shared" si="59"/>
        <v>0</v>
      </c>
      <c r="P1539" s="1134">
        <f>O1539/'1.5 Universal Data'!$F$35</f>
        <v>0</v>
      </c>
      <c r="Q1539" s="266"/>
      <c r="R1539" s="266"/>
      <c r="S1539" s="266"/>
      <c r="T1539" s="266"/>
      <c r="U1539" s="266"/>
      <c r="V1539" s="266"/>
      <c r="W1539" s="266"/>
      <c r="X1539" s="266"/>
      <c r="Y1539" s="266"/>
      <c r="Z1539" s="266"/>
      <c r="AA1539" s="266"/>
      <c r="AB1539" s="266"/>
      <c r="AC1539" s="266"/>
      <c r="AD1539" s="266"/>
      <c r="AE1539" s="266"/>
    </row>
    <row r="1540" spans="2:31" ht="13.5">
      <c r="B1540" s="1129">
        <f t="shared" si="55"/>
        <v>-1</v>
      </c>
      <c r="D1540" s="1130"/>
      <c r="E1540" s="1130"/>
      <c r="F1540" s="1131"/>
      <c r="G1540" s="1130"/>
      <c r="H1540" s="1130"/>
      <c r="I1540" s="1130"/>
      <c r="J1540" s="1132"/>
      <c r="K1540" s="1132"/>
      <c r="L1540" s="1130"/>
      <c r="N1540" s="1133">
        <f t="shared" si="58"/>
        <v>0</v>
      </c>
      <c r="O1540" s="1134">
        <f t="shared" si="59"/>
        <v>0</v>
      </c>
      <c r="P1540" s="1134">
        <f>O1540/'1.5 Universal Data'!$F$35</f>
        <v>0</v>
      </c>
      <c r="Q1540" s="266"/>
      <c r="R1540" s="266"/>
      <c r="S1540" s="266"/>
      <c r="T1540" s="266"/>
      <c r="U1540" s="266"/>
      <c r="V1540" s="266"/>
      <c r="W1540" s="266"/>
      <c r="X1540" s="266"/>
      <c r="Y1540" s="266"/>
      <c r="Z1540" s="266"/>
      <c r="AA1540" s="266"/>
      <c r="AB1540" s="266"/>
      <c r="AC1540" s="266"/>
      <c r="AD1540" s="266"/>
      <c r="AE1540" s="266"/>
    </row>
    <row r="1541" spans="2:31" ht="13.5">
      <c r="B1541" s="1129">
        <f t="shared" si="55"/>
        <v>-1</v>
      </c>
      <c r="D1541" s="1130"/>
      <c r="E1541" s="1130"/>
      <c r="F1541" s="1131"/>
      <c r="G1541" s="1130"/>
      <c r="H1541" s="1130"/>
      <c r="I1541" s="1130"/>
      <c r="J1541" s="1132"/>
      <c r="K1541" s="1132"/>
      <c r="L1541" s="1130"/>
      <c r="N1541" s="1133">
        <f t="shared" si="58"/>
        <v>0</v>
      </c>
      <c r="O1541" s="1134">
        <f t="shared" si="59"/>
        <v>0</v>
      </c>
      <c r="P1541" s="1134">
        <f>O1541/'1.5 Universal Data'!$F$35</f>
        <v>0</v>
      </c>
      <c r="Q1541" s="266"/>
      <c r="R1541" s="266"/>
      <c r="S1541" s="266"/>
      <c r="T1541" s="266"/>
      <c r="U1541" s="266"/>
      <c r="V1541" s="266"/>
      <c r="W1541" s="266"/>
      <c r="X1541" s="266"/>
      <c r="Y1541" s="266"/>
      <c r="Z1541" s="266"/>
      <c r="AA1541" s="266"/>
      <c r="AB1541" s="266"/>
      <c r="AC1541" s="266"/>
      <c r="AD1541" s="266"/>
      <c r="AE1541" s="266"/>
    </row>
    <row r="1542" spans="2:31" ht="13.5">
      <c r="B1542" s="1129">
        <f t="shared" si="55"/>
        <v>-1</v>
      </c>
      <c r="D1542" s="1130"/>
      <c r="E1542" s="1130"/>
      <c r="F1542" s="1131"/>
      <c r="G1542" s="1130"/>
      <c r="H1542" s="1130"/>
      <c r="I1542" s="1130"/>
      <c r="J1542" s="1132"/>
      <c r="K1542" s="1132"/>
      <c r="L1542" s="1130"/>
      <c r="N1542" s="1133">
        <f t="shared" si="58"/>
        <v>0</v>
      </c>
      <c r="O1542" s="1134">
        <f t="shared" si="59"/>
        <v>0</v>
      </c>
      <c r="P1542" s="1134">
        <f>O1542/'1.5 Universal Data'!$F$35</f>
        <v>0</v>
      </c>
      <c r="Q1542" s="266"/>
      <c r="R1542" s="266"/>
      <c r="S1542" s="266"/>
      <c r="T1542" s="266"/>
      <c r="U1542" s="266"/>
      <c r="V1542" s="266"/>
      <c r="W1542" s="266"/>
      <c r="X1542" s="266"/>
      <c r="Y1542" s="266"/>
      <c r="Z1542" s="266"/>
      <c r="AA1542" s="266"/>
      <c r="AB1542" s="266"/>
      <c r="AC1542" s="266"/>
      <c r="AD1542" s="266"/>
      <c r="AE1542" s="266"/>
    </row>
    <row r="1543" spans="2:31" ht="13.5">
      <c r="B1543" s="1129">
        <f t="shared" si="55"/>
        <v>-1</v>
      </c>
      <c r="D1543" s="1130"/>
      <c r="E1543" s="1130"/>
      <c r="F1543" s="1131"/>
      <c r="G1543" s="1130"/>
      <c r="H1543" s="1130"/>
      <c r="I1543" s="1130"/>
      <c r="J1543" s="1132"/>
      <c r="K1543" s="1132"/>
      <c r="L1543" s="1130"/>
      <c r="N1543" s="1133">
        <f t="shared" si="58"/>
        <v>0</v>
      </c>
      <c r="O1543" s="1134">
        <f t="shared" si="59"/>
        <v>0</v>
      </c>
      <c r="P1543" s="1134">
        <f>O1543/'1.5 Universal Data'!$F$35</f>
        <v>0</v>
      </c>
      <c r="Q1543" s="266"/>
      <c r="R1543" s="266"/>
      <c r="S1543" s="266"/>
      <c r="T1543" s="266"/>
      <c r="U1543" s="266"/>
      <c r="V1543" s="266"/>
      <c r="W1543" s="266"/>
      <c r="X1543" s="266"/>
      <c r="Y1543" s="266"/>
      <c r="Z1543" s="266"/>
      <c r="AA1543" s="266"/>
      <c r="AB1543" s="266"/>
      <c r="AC1543" s="266"/>
      <c r="AD1543" s="266"/>
      <c r="AE1543" s="266"/>
    </row>
    <row r="1544" spans="2:31" ht="13.5">
      <c r="B1544" s="1129">
        <f t="shared" si="55"/>
        <v>-1</v>
      </c>
      <c r="D1544" s="1130"/>
      <c r="E1544" s="1130"/>
      <c r="F1544" s="1131"/>
      <c r="G1544" s="1130"/>
      <c r="H1544" s="1130"/>
      <c r="I1544" s="1130"/>
      <c r="J1544" s="1132"/>
      <c r="K1544" s="1132"/>
      <c r="L1544" s="1130"/>
      <c r="N1544" s="1133">
        <f t="shared" si="58"/>
        <v>0</v>
      </c>
      <c r="O1544" s="1134">
        <f t="shared" si="59"/>
        <v>0</v>
      </c>
      <c r="P1544" s="1134">
        <f>O1544/'1.5 Universal Data'!$F$35</f>
        <v>0</v>
      </c>
      <c r="Q1544" s="266"/>
      <c r="R1544" s="266"/>
      <c r="S1544" s="266"/>
      <c r="T1544" s="266"/>
      <c r="U1544" s="266"/>
      <c r="V1544" s="266"/>
      <c r="W1544" s="266"/>
      <c r="X1544" s="266"/>
      <c r="Y1544" s="266"/>
      <c r="Z1544" s="266"/>
      <c r="AA1544" s="266"/>
      <c r="AB1544" s="266"/>
      <c r="AC1544" s="266"/>
      <c r="AD1544" s="266"/>
      <c r="AE1544" s="266"/>
    </row>
    <row r="1545" spans="2:31" ht="13.5">
      <c r="B1545" s="1129">
        <f t="shared" si="55"/>
        <v>-1</v>
      </c>
      <c r="D1545" s="1130"/>
      <c r="E1545" s="1130"/>
      <c r="F1545" s="1131"/>
      <c r="G1545" s="1130"/>
      <c r="H1545" s="1130"/>
      <c r="I1545" s="1130"/>
      <c r="J1545" s="1132"/>
      <c r="K1545" s="1132"/>
      <c r="L1545" s="1130"/>
      <c r="N1545" s="1133">
        <f t="shared" si="58"/>
        <v>0</v>
      </c>
      <c r="O1545" s="1134">
        <f t="shared" si="59"/>
        <v>0</v>
      </c>
      <c r="P1545" s="1134">
        <f>O1545/'1.5 Universal Data'!$F$35</f>
        <v>0</v>
      </c>
      <c r="Q1545" s="266"/>
      <c r="R1545" s="266"/>
      <c r="S1545" s="266"/>
      <c r="T1545" s="266"/>
      <c r="U1545" s="266"/>
      <c r="V1545" s="266"/>
      <c r="W1545" s="266"/>
      <c r="X1545" s="266"/>
      <c r="Y1545" s="266"/>
      <c r="Z1545" s="266"/>
      <c r="AA1545" s="266"/>
      <c r="AB1545" s="266"/>
      <c r="AC1545" s="266"/>
      <c r="AD1545" s="266"/>
      <c r="AE1545" s="266"/>
    </row>
    <row r="1546" spans="2:31" ht="13.5">
      <c r="B1546" s="1129">
        <f t="shared" si="55"/>
        <v>-1</v>
      </c>
      <c r="D1546" s="1130"/>
      <c r="E1546" s="1130"/>
      <c r="F1546" s="1131"/>
      <c r="G1546" s="1130"/>
      <c r="H1546" s="1130"/>
      <c r="I1546" s="1130"/>
      <c r="J1546" s="1132"/>
      <c r="K1546" s="1132"/>
      <c r="L1546" s="1130"/>
      <c r="N1546" s="1133">
        <f t="shared" si="58"/>
        <v>0</v>
      </c>
      <c r="O1546" s="1134">
        <f t="shared" si="59"/>
        <v>0</v>
      </c>
      <c r="P1546" s="1134">
        <f>O1546/'1.5 Universal Data'!$F$35</f>
        <v>0</v>
      </c>
      <c r="Q1546" s="266"/>
      <c r="R1546" s="266"/>
      <c r="S1546" s="266"/>
      <c r="T1546" s="266"/>
      <c r="U1546" s="266"/>
      <c r="V1546" s="266"/>
      <c r="W1546" s="266"/>
      <c r="X1546" s="266"/>
      <c r="Y1546" s="266"/>
      <c r="Z1546" s="266"/>
      <c r="AA1546" s="266"/>
      <c r="AB1546" s="266"/>
      <c r="AC1546" s="266"/>
      <c r="AD1546" s="266"/>
      <c r="AE1546" s="266"/>
    </row>
    <row r="1547" spans="2:31" ht="13.5">
      <c r="B1547" s="1129">
        <f t="shared" si="55"/>
        <v>-1</v>
      </c>
      <c r="D1547" s="1130"/>
      <c r="E1547" s="1130"/>
      <c r="F1547" s="1131"/>
      <c r="G1547" s="1130"/>
      <c r="H1547" s="1130"/>
      <c r="I1547" s="1130"/>
      <c r="J1547" s="1132"/>
      <c r="K1547" s="1132"/>
      <c r="L1547" s="1130"/>
      <c r="N1547" s="1133">
        <f t="shared" si="58"/>
        <v>0</v>
      </c>
      <c r="O1547" s="1134">
        <f t="shared" si="59"/>
        <v>0</v>
      </c>
      <c r="P1547" s="1134">
        <f>O1547/'1.5 Universal Data'!$F$35</f>
        <v>0</v>
      </c>
      <c r="Q1547" s="266"/>
      <c r="R1547" s="266"/>
      <c r="S1547" s="266"/>
      <c r="T1547" s="266"/>
      <c r="U1547" s="266"/>
      <c r="V1547" s="266"/>
      <c r="W1547" s="266"/>
      <c r="X1547" s="266"/>
      <c r="Y1547" s="266"/>
      <c r="Z1547" s="266"/>
      <c r="AA1547" s="266"/>
      <c r="AB1547" s="266"/>
      <c r="AC1547" s="266"/>
      <c r="AD1547" s="266"/>
      <c r="AE1547" s="266"/>
    </row>
    <row r="1548" spans="2:31" ht="13.5">
      <c r="B1548" s="1129">
        <f t="shared" si="55"/>
        <v>-1</v>
      </c>
      <c r="D1548" s="1130"/>
      <c r="E1548" s="1130"/>
      <c r="F1548" s="1131"/>
      <c r="G1548" s="1130"/>
      <c r="H1548" s="1130"/>
      <c r="I1548" s="1130"/>
      <c r="J1548" s="1132"/>
      <c r="K1548" s="1132"/>
      <c r="L1548" s="1130"/>
      <c r="N1548" s="1133">
        <f t="shared" si="58"/>
        <v>0</v>
      </c>
      <c r="O1548" s="1134">
        <f t="shared" si="59"/>
        <v>0</v>
      </c>
      <c r="P1548" s="1134">
        <f>O1548/'1.5 Universal Data'!$F$35</f>
        <v>0</v>
      </c>
      <c r="Q1548" s="266"/>
      <c r="R1548" s="266"/>
      <c r="S1548" s="266"/>
      <c r="T1548" s="266"/>
      <c r="U1548" s="266"/>
      <c r="V1548" s="266"/>
      <c r="W1548" s="266"/>
      <c r="X1548" s="266"/>
      <c r="Y1548" s="266"/>
      <c r="Z1548" s="266"/>
      <c r="AA1548" s="266"/>
      <c r="AB1548" s="266"/>
      <c r="AC1548" s="266"/>
      <c r="AD1548" s="266"/>
      <c r="AE1548" s="266"/>
    </row>
    <row r="1549" spans="2:31" ht="13.5">
      <c r="B1549" s="1129">
        <f t="shared" si="55"/>
        <v>-1</v>
      </c>
      <c r="D1549" s="1130"/>
      <c r="E1549" s="1130"/>
      <c r="F1549" s="1131"/>
      <c r="G1549" s="1130"/>
      <c r="H1549" s="1130"/>
      <c r="I1549" s="1130"/>
      <c r="J1549" s="1132"/>
      <c r="K1549" s="1132"/>
      <c r="L1549" s="1130"/>
      <c r="N1549" s="1133">
        <f t="shared" si="58"/>
        <v>0</v>
      </c>
      <c r="O1549" s="1134">
        <f t="shared" si="59"/>
        <v>0</v>
      </c>
      <c r="P1549" s="1134">
        <f>O1549/'1.5 Universal Data'!$F$35</f>
        <v>0</v>
      </c>
      <c r="Q1549" s="266"/>
      <c r="R1549" s="266"/>
      <c r="S1549" s="266"/>
      <c r="T1549" s="266"/>
      <c r="U1549" s="266"/>
      <c r="V1549" s="266"/>
      <c r="W1549" s="266"/>
      <c r="X1549" s="266"/>
      <c r="Y1549" s="266"/>
      <c r="Z1549" s="266"/>
      <c r="AA1549" s="266"/>
      <c r="AB1549" s="266"/>
      <c r="AC1549" s="266"/>
      <c r="AD1549" s="266"/>
      <c r="AE1549" s="266"/>
    </row>
    <row r="1550" spans="2:31" ht="13.5">
      <c r="B1550" s="1129">
        <f t="shared" si="55"/>
        <v>-1</v>
      </c>
      <c r="D1550" s="1130"/>
      <c r="E1550" s="1130"/>
      <c r="F1550" s="1131"/>
      <c r="G1550" s="1130"/>
      <c r="H1550" s="1130"/>
      <c r="I1550" s="1130"/>
      <c r="J1550" s="1132"/>
      <c r="K1550" s="1132"/>
      <c r="L1550" s="1130"/>
      <c r="N1550" s="1133">
        <f t="shared" si="58"/>
        <v>0</v>
      </c>
      <c r="O1550" s="1134">
        <f t="shared" si="59"/>
        <v>0</v>
      </c>
      <c r="P1550" s="1134">
        <f>O1550/'1.5 Universal Data'!$F$35</f>
        <v>0</v>
      </c>
      <c r="Q1550" s="266"/>
      <c r="R1550" s="266"/>
      <c r="S1550" s="266"/>
      <c r="T1550" s="266"/>
      <c r="U1550" s="266"/>
      <c r="V1550" s="266"/>
      <c r="W1550" s="266"/>
      <c r="X1550" s="266"/>
      <c r="Y1550" s="266"/>
      <c r="Z1550" s="266"/>
      <c r="AA1550" s="266"/>
      <c r="AB1550" s="266"/>
      <c r="AC1550" s="266"/>
      <c r="AD1550" s="266"/>
      <c r="AE1550" s="266"/>
    </row>
    <row r="1551" spans="2:31" ht="13.5">
      <c r="B1551" s="1129">
        <f t="shared" si="55"/>
        <v>-1</v>
      </c>
      <c r="D1551" s="1130"/>
      <c r="E1551" s="1130"/>
      <c r="F1551" s="1131"/>
      <c r="G1551" s="1130"/>
      <c r="H1551" s="1130"/>
      <c r="I1551" s="1130"/>
      <c r="J1551" s="1132"/>
      <c r="K1551" s="1132"/>
      <c r="L1551" s="1130"/>
      <c r="N1551" s="1133">
        <f t="shared" si="58"/>
        <v>0</v>
      </c>
      <c r="O1551" s="1134">
        <f t="shared" si="59"/>
        <v>0</v>
      </c>
      <c r="P1551" s="1134">
        <f>O1551/'1.5 Universal Data'!$F$35</f>
        <v>0</v>
      </c>
      <c r="Q1551" s="266"/>
      <c r="R1551" s="266"/>
      <c r="S1551" s="266"/>
      <c r="T1551" s="266"/>
      <c r="U1551" s="266"/>
      <c r="V1551" s="266"/>
      <c r="W1551" s="266"/>
      <c r="X1551" s="266"/>
      <c r="Y1551" s="266"/>
      <c r="Z1551" s="266"/>
      <c r="AA1551" s="266"/>
      <c r="AB1551" s="266"/>
      <c r="AC1551" s="266"/>
      <c r="AD1551" s="266"/>
      <c r="AE1551" s="266"/>
    </row>
    <row r="1552" spans="2:31" ht="13.5">
      <c r="B1552" s="1129">
        <f t="shared" si="55"/>
        <v>-1</v>
      </c>
      <c r="D1552" s="1130"/>
      <c r="E1552" s="1130"/>
      <c r="F1552" s="1131"/>
      <c r="G1552" s="1130"/>
      <c r="H1552" s="1130"/>
      <c r="I1552" s="1130"/>
      <c r="J1552" s="1132"/>
      <c r="K1552" s="1132"/>
      <c r="L1552" s="1130"/>
      <c r="N1552" s="1133">
        <f t="shared" si="58"/>
        <v>0</v>
      </c>
      <c r="O1552" s="1134">
        <f t="shared" si="59"/>
        <v>0</v>
      </c>
      <c r="P1552" s="1134">
        <f>O1552/'1.5 Universal Data'!$F$35</f>
        <v>0</v>
      </c>
      <c r="Q1552" s="266"/>
      <c r="R1552" s="266"/>
      <c r="S1552" s="266"/>
      <c r="T1552" s="266"/>
      <c r="U1552" s="266"/>
      <c r="V1552" s="266"/>
      <c r="W1552" s="266"/>
      <c r="X1552" s="266"/>
      <c r="Y1552" s="266"/>
      <c r="Z1552" s="266"/>
      <c r="AA1552" s="266"/>
      <c r="AB1552" s="266"/>
      <c r="AC1552" s="266"/>
      <c r="AD1552" s="266"/>
      <c r="AE1552" s="266"/>
    </row>
    <row r="1553" spans="2:31" ht="13.5">
      <c r="B1553" s="1129">
        <f t="shared" si="55"/>
        <v>-1</v>
      </c>
      <c r="D1553" s="1130"/>
      <c r="E1553" s="1130"/>
      <c r="F1553" s="1131"/>
      <c r="G1553" s="1130"/>
      <c r="H1553" s="1130"/>
      <c r="I1553" s="1130"/>
      <c r="J1553" s="1132"/>
      <c r="K1553" s="1132"/>
      <c r="L1553" s="1130"/>
      <c r="N1553" s="1133">
        <f t="shared" si="58"/>
        <v>0</v>
      </c>
      <c r="O1553" s="1134">
        <f t="shared" si="59"/>
        <v>0</v>
      </c>
      <c r="P1553" s="1134">
        <f>O1553/'1.5 Universal Data'!$F$35</f>
        <v>0</v>
      </c>
      <c r="Q1553" s="266"/>
      <c r="R1553" s="266"/>
      <c r="S1553" s="266"/>
      <c r="T1553" s="266"/>
      <c r="U1553" s="266"/>
      <c r="V1553" s="266"/>
      <c r="W1553" s="266"/>
      <c r="X1553" s="266"/>
      <c r="Y1553" s="266"/>
      <c r="Z1553" s="266"/>
      <c r="AA1553" s="266"/>
      <c r="AB1553" s="266"/>
      <c r="AC1553" s="266"/>
      <c r="AD1553" s="266"/>
      <c r="AE1553" s="266"/>
    </row>
    <row r="1554" spans="2:31" ht="13.5">
      <c r="B1554" s="1129">
        <f t="shared" si="55"/>
        <v>-1</v>
      </c>
      <c r="D1554" s="1130"/>
      <c r="E1554" s="1130"/>
      <c r="F1554" s="1131"/>
      <c r="G1554" s="1130"/>
      <c r="H1554" s="1130"/>
      <c r="I1554" s="1130"/>
      <c r="J1554" s="1132"/>
      <c r="K1554" s="1132"/>
      <c r="L1554" s="1130"/>
      <c r="N1554" s="1133">
        <f t="shared" si="58"/>
        <v>0</v>
      </c>
      <c r="O1554" s="1134">
        <f t="shared" si="59"/>
        <v>0</v>
      </c>
      <c r="P1554" s="1134">
        <f>O1554/'1.5 Universal Data'!$F$35</f>
        <v>0</v>
      </c>
      <c r="Q1554" s="266"/>
      <c r="R1554" s="266"/>
      <c r="S1554" s="266"/>
      <c r="T1554" s="266"/>
      <c r="U1554" s="266"/>
      <c r="V1554" s="266"/>
      <c r="W1554" s="266"/>
      <c r="X1554" s="266"/>
      <c r="Y1554" s="266"/>
      <c r="Z1554" s="266"/>
      <c r="AA1554" s="266"/>
      <c r="AB1554" s="266"/>
      <c r="AC1554" s="266"/>
      <c r="AD1554" s="266"/>
      <c r="AE1554" s="266"/>
    </row>
    <row r="1555" spans="2:31" ht="13.5">
      <c r="B1555" s="1129">
        <f t="shared" si="55"/>
        <v>-1</v>
      </c>
      <c r="D1555" s="1130"/>
      <c r="E1555" s="1130"/>
      <c r="F1555" s="1131"/>
      <c r="G1555" s="1130"/>
      <c r="H1555" s="1130"/>
      <c r="I1555" s="1130"/>
      <c r="J1555" s="1132"/>
      <c r="K1555" s="1132"/>
      <c r="L1555" s="1130"/>
      <c r="N1555" s="1133">
        <f t="shared" si="58"/>
        <v>0</v>
      </c>
      <c r="O1555" s="1134">
        <f t="shared" si="59"/>
        <v>0</v>
      </c>
      <c r="P1555" s="1134">
        <f>O1555/'1.5 Universal Data'!$F$35</f>
        <v>0</v>
      </c>
      <c r="Q1555" s="266"/>
      <c r="R1555" s="266"/>
      <c r="S1555" s="266"/>
      <c r="T1555" s="266"/>
      <c r="U1555" s="266"/>
      <c r="V1555" s="266"/>
      <c r="W1555" s="266"/>
      <c r="X1555" s="266"/>
      <c r="Y1555" s="266"/>
      <c r="Z1555" s="266"/>
      <c r="AA1555" s="266"/>
      <c r="AB1555" s="266"/>
      <c r="AC1555" s="266"/>
      <c r="AD1555" s="266"/>
      <c r="AE1555" s="266"/>
    </row>
    <row r="1556" spans="2:31" ht="13.5">
      <c r="B1556" s="1129">
        <f t="shared" si="55"/>
        <v>-1</v>
      </c>
      <c r="D1556" s="1130"/>
      <c r="E1556" s="1130"/>
      <c r="F1556" s="1131"/>
      <c r="G1556" s="1130"/>
      <c r="H1556" s="1130"/>
      <c r="I1556" s="1130"/>
      <c r="J1556" s="1132"/>
      <c r="K1556" s="1132"/>
      <c r="L1556" s="1130"/>
      <c r="N1556" s="1133">
        <f t="shared" si="58"/>
        <v>0</v>
      </c>
      <c r="O1556" s="1134">
        <f t="shared" si="59"/>
        <v>0</v>
      </c>
      <c r="P1556" s="1134">
        <f>O1556/'1.5 Universal Data'!$F$35</f>
        <v>0</v>
      </c>
      <c r="Q1556" s="266"/>
      <c r="R1556" s="266"/>
      <c r="S1556" s="266"/>
      <c r="T1556" s="266"/>
      <c r="U1556" s="266"/>
      <c r="V1556" s="266"/>
      <c r="W1556" s="266"/>
      <c r="X1556" s="266"/>
      <c r="Y1556" s="266"/>
      <c r="Z1556" s="266"/>
      <c r="AA1556" s="266"/>
      <c r="AB1556" s="266"/>
      <c r="AC1556" s="266"/>
      <c r="AD1556" s="266"/>
      <c r="AE1556" s="266"/>
    </row>
    <row r="1557" spans="2:31" ht="13.5">
      <c r="B1557" s="1129">
        <f t="shared" si="55"/>
        <v>-1</v>
      </c>
      <c r="D1557" s="1130"/>
      <c r="E1557" s="1130"/>
      <c r="F1557" s="1131"/>
      <c r="G1557" s="1130"/>
      <c r="H1557" s="1130"/>
      <c r="I1557" s="1130"/>
      <c r="J1557" s="1132"/>
      <c r="K1557" s="1132"/>
      <c r="L1557" s="1130"/>
      <c r="N1557" s="1133">
        <f t="shared" si="58"/>
        <v>0</v>
      </c>
      <c r="O1557" s="1134">
        <f t="shared" si="59"/>
        <v>0</v>
      </c>
      <c r="P1557" s="1134">
        <f>O1557/'1.5 Universal Data'!$F$35</f>
        <v>0</v>
      </c>
      <c r="Q1557" s="266"/>
      <c r="R1557" s="266"/>
      <c r="S1557" s="266"/>
      <c r="T1557" s="266"/>
      <c r="U1557" s="266"/>
      <c r="V1557" s="266"/>
      <c r="W1557" s="266"/>
      <c r="X1557" s="266"/>
      <c r="Y1557" s="266"/>
      <c r="Z1557" s="266"/>
      <c r="AA1557" s="266"/>
      <c r="AB1557" s="266"/>
      <c r="AC1557" s="266"/>
      <c r="AD1557" s="266"/>
      <c r="AE1557" s="266"/>
    </row>
    <row r="1558" spans="2:31" ht="13.5">
      <c r="B1558" s="1129">
        <f t="shared" si="55"/>
        <v>-1</v>
      </c>
      <c r="D1558" s="1130"/>
      <c r="E1558" s="1130"/>
      <c r="F1558" s="1131"/>
      <c r="G1558" s="1130"/>
      <c r="H1558" s="1130"/>
      <c r="I1558" s="1130"/>
      <c r="J1558" s="1132"/>
      <c r="K1558" s="1132"/>
      <c r="L1558" s="1130"/>
      <c r="N1558" s="1133">
        <f t="shared" si="58"/>
        <v>0</v>
      </c>
      <c r="O1558" s="1134">
        <f t="shared" si="59"/>
        <v>0</v>
      </c>
      <c r="P1558" s="1134">
        <f>O1558/'1.5 Universal Data'!$F$35</f>
        <v>0</v>
      </c>
      <c r="Q1558" s="266"/>
      <c r="R1558" s="266"/>
      <c r="S1558" s="266"/>
      <c r="T1558" s="266"/>
      <c r="U1558" s="266"/>
      <c r="V1558" s="266"/>
      <c r="W1558" s="266"/>
      <c r="X1558" s="266"/>
      <c r="Y1558" s="266"/>
      <c r="Z1558" s="266"/>
      <c r="AA1558" s="266"/>
      <c r="AB1558" s="266"/>
      <c r="AC1558" s="266"/>
      <c r="AD1558" s="266"/>
      <c r="AE1558" s="266"/>
    </row>
    <row r="1559" spans="2:31" ht="13.5">
      <c r="B1559" s="1129">
        <f t="shared" ref="B1559:B1622" si="60">IF(G1559="buy",1,-1)</f>
        <v>-1</v>
      </c>
      <c r="D1559" s="1130"/>
      <c r="E1559" s="1130"/>
      <c r="F1559" s="1131"/>
      <c r="G1559" s="1130"/>
      <c r="H1559" s="1130"/>
      <c r="I1559" s="1130"/>
      <c r="J1559" s="1132"/>
      <c r="K1559" s="1132"/>
      <c r="L1559" s="1130"/>
      <c r="N1559" s="1133">
        <f t="shared" si="58"/>
        <v>0</v>
      </c>
      <c r="O1559" s="1134">
        <f t="shared" si="59"/>
        <v>0</v>
      </c>
      <c r="P1559" s="1134">
        <f>O1559/'1.5 Universal Data'!$F$35</f>
        <v>0</v>
      </c>
      <c r="Q1559" s="266"/>
      <c r="R1559" s="266"/>
      <c r="S1559" s="266"/>
      <c r="T1559" s="266"/>
      <c r="U1559" s="266"/>
      <c r="V1559" s="266"/>
      <c r="W1559" s="266"/>
      <c r="X1559" s="266"/>
      <c r="Y1559" s="266"/>
      <c r="Z1559" s="266"/>
      <c r="AA1559" s="266"/>
      <c r="AB1559" s="266"/>
      <c r="AC1559" s="266"/>
      <c r="AD1559" s="266"/>
      <c r="AE1559" s="266"/>
    </row>
    <row r="1560" spans="2:31" ht="13.5">
      <c r="B1560" s="1129">
        <f t="shared" si="60"/>
        <v>-1</v>
      </c>
      <c r="D1560" s="1130"/>
      <c r="E1560" s="1130"/>
      <c r="F1560" s="1131"/>
      <c r="G1560" s="1130"/>
      <c r="H1560" s="1130"/>
      <c r="I1560" s="1130"/>
      <c r="J1560" s="1132"/>
      <c r="K1560" s="1132"/>
      <c r="L1560" s="1130"/>
      <c r="N1560" s="1133">
        <f t="shared" si="58"/>
        <v>0</v>
      </c>
      <c r="O1560" s="1134">
        <f t="shared" si="59"/>
        <v>0</v>
      </c>
      <c r="P1560" s="1134">
        <f>O1560/'1.5 Universal Data'!$F$35</f>
        <v>0</v>
      </c>
      <c r="Q1560" s="266"/>
      <c r="R1560" s="266"/>
      <c r="S1560" s="266"/>
      <c r="T1560" s="266"/>
      <c r="U1560" s="266"/>
      <c r="V1560" s="266"/>
      <c r="W1560" s="266"/>
      <c r="X1560" s="266"/>
      <c r="Y1560" s="266"/>
      <c r="Z1560" s="266"/>
      <c r="AA1560" s="266"/>
      <c r="AB1560" s="266"/>
      <c r="AC1560" s="266"/>
      <c r="AD1560" s="266"/>
      <c r="AE1560" s="266"/>
    </row>
    <row r="1561" spans="2:31" ht="13.5">
      <c r="B1561" s="1129">
        <f t="shared" si="60"/>
        <v>-1</v>
      </c>
      <c r="D1561" s="1130"/>
      <c r="E1561" s="1130"/>
      <c r="F1561" s="1131"/>
      <c r="G1561" s="1130"/>
      <c r="H1561" s="1130"/>
      <c r="I1561" s="1130"/>
      <c r="J1561" s="1132"/>
      <c r="K1561" s="1132"/>
      <c r="L1561" s="1130"/>
      <c r="N1561" s="1133">
        <f t="shared" si="58"/>
        <v>0</v>
      </c>
      <c r="O1561" s="1134">
        <f t="shared" si="59"/>
        <v>0</v>
      </c>
      <c r="P1561" s="1134">
        <f>O1561/'1.5 Universal Data'!$F$35</f>
        <v>0</v>
      </c>
      <c r="Q1561" s="266"/>
      <c r="R1561" s="266"/>
      <c r="S1561" s="266"/>
      <c r="T1561" s="266"/>
      <c r="U1561" s="266"/>
      <c r="V1561" s="266"/>
      <c r="W1561" s="266"/>
      <c r="X1561" s="266"/>
      <c r="Y1561" s="266"/>
      <c r="Z1561" s="266"/>
      <c r="AA1561" s="266"/>
      <c r="AB1561" s="266"/>
      <c r="AC1561" s="266"/>
      <c r="AD1561" s="266"/>
      <c r="AE1561" s="266"/>
    </row>
    <row r="1562" spans="2:31" ht="13.5">
      <c r="B1562" s="1129">
        <f t="shared" si="60"/>
        <v>-1</v>
      </c>
      <c r="D1562" s="1130"/>
      <c r="E1562" s="1130"/>
      <c r="F1562" s="1131"/>
      <c r="G1562" s="1130"/>
      <c r="H1562" s="1130"/>
      <c r="I1562" s="1130"/>
      <c r="J1562" s="1132"/>
      <c r="K1562" s="1132"/>
      <c r="L1562" s="1130"/>
      <c r="N1562" s="1133">
        <f t="shared" si="58"/>
        <v>0</v>
      </c>
      <c r="O1562" s="1134">
        <f t="shared" si="59"/>
        <v>0</v>
      </c>
      <c r="P1562" s="1134">
        <f>O1562/'1.5 Universal Data'!$F$35</f>
        <v>0</v>
      </c>
      <c r="Q1562" s="266"/>
      <c r="R1562" s="266"/>
      <c r="S1562" s="266"/>
      <c r="T1562" s="266"/>
      <c r="U1562" s="266"/>
      <c r="V1562" s="266"/>
      <c r="W1562" s="266"/>
      <c r="X1562" s="266"/>
      <c r="Y1562" s="266"/>
      <c r="Z1562" s="266"/>
      <c r="AA1562" s="266"/>
      <c r="AB1562" s="266"/>
      <c r="AC1562" s="266"/>
      <c r="AD1562" s="266"/>
      <c r="AE1562" s="266"/>
    </row>
    <row r="1563" spans="2:31" ht="13.5">
      <c r="B1563" s="1129">
        <f t="shared" si="60"/>
        <v>-1</v>
      </c>
      <c r="D1563" s="1130"/>
      <c r="E1563" s="1130"/>
      <c r="F1563" s="1131"/>
      <c r="G1563" s="1130"/>
      <c r="H1563" s="1130"/>
      <c r="I1563" s="1130"/>
      <c r="J1563" s="1132"/>
      <c r="K1563" s="1132"/>
      <c r="L1563" s="1130"/>
      <c r="N1563" s="1133">
        <f t="shared" si="58"/>
        <v>0</v>
      </c>
      <c r="O1563" s="1134">
        <f t="shared" si="59"/>
        <v>0</v>
      </c>
      <c r="P1563" s="1134">
        <f>O1563/'1.5 Universal Data'!$F$35</f>
        <v>0</v>
      </c>
      <c r="Q1563" s="266"/>
      <c r="R1563" s="266"/>
      <c r="S1563" s="266"/>
      <c r="T1563" s="266"/>
      <c r="U1563" s="266"/>
      <c r="V1563" s="266"/>
      <c r="W1563" s="266"/>
      <c r="X1563" s="266"/>
      <c r="Y1563" s="266"/>
      <c r="Z1563" s="266"/>
      <c r="AA1563" s="266"/>
      <c r="AB1563" s="266"/>
      <c r="AC1563" s="266"/>
      <c r="AD1563" s="266"/>
      <c r="AE1563" s="266"/>
    </row>
    <row r="1564" spans="2:31" ht="13.5">
      <c r="B1564" s="1129">
        <f t="shared" si="60"/>
        <v>-1</v>
      </c>
      <c r="D1564" s="1130"/>
      <c r="E1564" s="1130"/>
      <c r="F1564" s="1131"/>
      <c r="G1564" s="1130"/>
      <c r="H1564" s="1130"/>
      <c r="I1564" s="1130"/>
      <c r="J1564" s="1132"/>
      <c r="K1564" s="1132"/>
      <c r="L1564" s="1130"/>
      <c r="N1564" s="1133">
        <f t="shared" si="58"/>
        <v>0</v>
      </c>
      <c r="O1564" s="1134">
        <f t="shared" si="59"/>
        <v>0</v>
      </c>
      <c r="P1564" s="1134">
        <f>O1564/'1.5 Universal Data'!$F$35</f>
        <v>0</v>
      </c>
      <c r="Q1564" s="266"/>
      <c r="R1564" s="266"/>
      <c r="S1564" s="266"/>
      <c r="T1564" s="266"/>
      <c r="U1564" s="266"/>
      <c r="V1564" s="266"/>
      <c r="W1564" s="266"/>
      <c r="X1564" s="266"/>
      <c r="Y1564" s="266"/>
      <c r="Z1564" s="266"/>
      <c r="AA1564" s="266"/>
      <c r="AB1564" s="266"/>
      <c r="AC1564" s="266"/>
      <c r="AD1564" s="266"/>
      <c r="AE1564" s="266"/>
    </row>
    <row r="1565" spans="2:31" ht="13.5">
      <c r="B1565" s="1129">
        <f t="shared" si="60"/>
        <v>-1</v>
      </c>
      <c r="D1565" s="1130"/>
      <c r="E1565" s="1130"/>
      <c r="F1565" s="1131"/>
      <c r="G1565" s="1130"/>
      <c r="H1565" s="1130"/>
      <c r="I1565" s="1130"/>
      <c r="J1565" s="1132"/>
      <c r="K1565" s="1132"/>
      <c r="L1565" s="1130"/>
      <c r="N1565" s="1133">
        <f t="shared" si="58"/>
        <v>0</v>
      </c>
      <c r="O1565" s="1134">
        <f t="shared" si="59"/>
        <v>0</v>
      </c>
      <c r="P1565" s="1134">
        <f>O1565/'1.5 Universal Data'!$F$35</f>
        <v>0</v>
      </c>
      <c r="Q1565" s="266"/>
      <c r="R1565" s="266"/>
      <c r="S1565" s="266"/>
      <c r="T1565" s="266"/>
      <c r="U1565" s="266"/>
      <c r="V1565" s="266"/>
      <c r="W1565" s="266"/>
      <c r="X1565" s="266"/>
      <c r="Y1565" s="266"/>
      <c r="Z1565" s="266"/>
      <c r="AA1565" s="266"/>
      <c r="AB1565" s="266"/>
      <c r="AC1565" s="266"/>
      <c r="AD1565" s="266"/>
      <c r="AE1565" s="266"/>
    </row>
    <row r="1566" spans="2:31" ht="13.5">
      <c r="B1566" s="1129">
        <f t="shared" si="60"/>
        <v>-1</v>
      </c>
      <c r="D1566" s="1130"/>
      <c r="E1566" s="1130"/>
      <c r="F1566" s="1131"/>
      <c r="G1566" s="1130"/>
      <c r="H1566" s="1130"/>
      <c r="I1566" s="1130"/>
      <c r="J1566" s="1132"/>
      <c r="K1566" s="1132"/>
      <c r="L1566" s="1130"/>
      <c r="N1566" s="1133">
        <f t="shared" si="58"/>
        <v>0</v>
      </c>
      <c r="O1566" s="1134">
        <f t="shared" si="59"/>
        <v>0</v>
      </c>
      <c r="P1566" s="1134">
        <f>O1566/'1.5 Universal Data'!$F$35</f>
        <v>0</v>
      </c>
      <c r="Q1566" s="266"/>
      <c r="R1566" s="266"/>
      <c r="S1566" s="266"/>
      <c r="T1566" s="266"/>
      <c r="U1566" s="266"/>
      <c r="V1566" s="266"/>
      <c r="W1566" s="266"/>
      <c r="X1566" s="266"/>
      <c r="Y1566" s="266"/>
      <c r="Z1566" s="266"/>
      <c r="AA1566" s="266"/>
      <c r="AB1566" s="266"/>
      <c r="AC1566" s="266"/>
      <c r="AD1566" s="266"/>
      <c r="AE1566" s="266"/>
    </row>
    <row r="1567" spans="2:31" ht="13.5">
      <c r="B1567" s="1129">
        <f t="shared" si="60"/>
        <v>-1</v>
      </c>
      <c r="D1567" s="1130"/>
      <c r="E1567" s="1130"/>
      <c r="F1567" s="1131"/>
      <c r="G1567" s="1130"/>
      <c r="H1567" s="1130"/>
      <c r="I1567" s="1130"/>
      <c r="J1567" s="1132"/>
      <c r="K1567" s="1132"/>
      <c r="L1567" s="1130"/>
      <c r="N1567" s="1133">
        <f t="shared" si="58"/>
        <v>0</v>
      </c>
      <c r="O1567" s="1134">
        <f t="shared" si="59"/>
        <v>0</v>
      </c>
      <c r="P1567" s="1134">
        <f>O1567/'1.5 Universal Data'!$F$35</f>
        <v>0</v>
      </c>
      <c r="Q1567" s="266"/>
      <c r="R1567" s="266"/>
      <c r="S1567" s="266"/>
      <c r="T1567" s="266"/>
      <c r="U1567" s="266"/>
      <c r="V1567" s="266"/>
      <c r="W1567" s="266"/>
      <c r="X1567" s="266"/>
      <c r="Y1567" s="266"/>
      <c r="Z1567" s="266"/>
      <c r="AA1567" s="266"/>
      <c r="AB1567" s="266"/>
      <c r="AC1567" s="266"/>
      <c r="AD1567" s="266"/>
      <c r="AE1567" s="266"/>
    </row>
    <row r="1568" spans="2:31" ht="13.5">
      <c r="B1568" s="1129">
        <f t="shared" si="60"/>
        <v>-1</v>
      </c>
      <c r="D1568" s="1130"/>
      <c r="E1568" s="1130"/>
      <c r="F1568" s="1131"/>
      <c r="G1568" s="1130"/>
      <c r="H1568" s="1130"/>
      <c r="I1568" s="1130"/>
      <c r="J1568" s="1132"/>
      <c r="K1568" s="1132"/>
      <c r="L1568" s="1130"/>
      <c r="N1568" s="1133">
        <f t="shared" si="58"/>
        <v>0</v>
      </c>
      <c r="O1568" s="1134">
        <f t="shared" si="59"/>
        <v>0</v>
      </c>
      <c r="P1568" s="1134">
        <f>O1568/'1.5 Universal Data'!$F$35</f>
        <v>0</v>
      </c>
      <c r="Q1568" s="266"/>
      <c r="R1568" s="266"/>
      <c r="S1568" s="266"/>
      <c r="T1568" s="266"/>
      <c r="U1568" s="266"/>
      <c r="V1568" s="266"/>
      <c r="W1568" s="266"/>
      <c r="X1568" s="266"/>
      <c r="Y1568" s="266"/>
      <c r="Z1568" s="266"/>
      <c r="AA1568" s="266"/>
      <c r="AB1568" s="266"/>
      <c r="AC1568" s="266"/>
      <c r="AD1568" s="266"/>
      <c r="AE1568" s="266"/>
    </row>
    <row r="1569" spans="2:31" ht="13.5">
      <c r="B1569" s="1129">
        <f t="shared" si="60"/>
        <v>-1</v>
      </c>
      <c r="D1569" s="1130"/>
      <c r="E1569" s="1130"/>
      <c r="F1569" s="1131"/>
      <c r="G1569" s="1130"/>
      <c r="H1569" s="1130"/>
      <c r="I1569" s="1130"/>
      <c r="J1569" s="1132"/>
      <c r="K1569" s="1132"/>
      <c r="L1569" s="1130"/>
      <c r="N1569" s="1133">
        <f t="shared" si="58"/>
        <v>0</v>
      </c>
      <c r="O1569" s="1134">
        <f t="shared" si="59"/>
        <v>0</v>
      </c>
      <c r="P1569" s="1134">
        <f>O1569/'1.5 Universal Data'!$F$35</f>
        <v>0</v>
      </c>
      <c r="Q1569" s="266"/>
      <c r="R1569" s="266"/>
      <c r="S1569" s="266"/>
      <c r="T1569" s="266"/>
      <c r="U1569" s="266"/>
      <c r="V1569" s="266"/>
      <c r="W1569" s="266"/>
      <c r="X1569" s="266"/>
      <c r="Y1569" s="266"/>
      <c r="Z1569" s="266"/>
      <c r="AA1569" s="266"/>
      <c r="AB1569" s="266"/>
      <c r="AC1569" s="266"/>
      <c r="AD1569" s="266"/>
      <c r="AE1569" s="266"/>
    </row>
    <row r="1570" spans="2:31" ht="13.5">
      <c r="B1570" s="1129">
        <f t="shared" si="60"/>
        <v>-1</v>
      </c>
      <c r="D1570" s="1130"/>
      <c r="E1570" s="1130"/>
      <c r="F1570" s="1131"/>
      <c r="G1570" s="1130"/>
      <c r="H1570" s="1130"/>
      <c r="I1570" s="1130"/>
      <c r="J1570" s="1132"/>
      <c r="K1570" s="1132"/>
      <c r="L1570" s="1130"/>
      <c r="N1570" s="1133">
        <f t="shared" si="58"/>
        <v>0</v>
      </c>
      <c r="O1570" s="1134">
        <f t="shared" si="59"/>
        <v>0</v>
      </c>
      <c r="P1570" s="1134">
        <f>O1570/'1.5 Universal Data'!$F$35</f>
        <v>0</v>
      </c>
      <c r="Q1570" s="266"/>
      <c r="R1570" s="266"/>
      <c r="S1570" s="266"/>
      <c r="T1570" s="266"/>
      <c r="U1570" s="266"/>
      <c r="V1570" s="266"/>
      <c r="W1570" s="266"/>
      <c r="X1570" s="266"/>
      <c r="Y1570" s="266"/>
      <c r="Z1570" s="266"/>
      <c r="AA1570" s="266"/>
      <c r="AB1570" s="266"/>
      <c r="AC1570" s="266"/>
      <c r="AD1570" s="266"/>
      <c r="AE1570" s="266"/>
    </row>
    <row r="1571" spans="2:31" ht="13.5">
      <c r="B1571" s="1129">
        <f t="shared" si="60"/>
        <v>-1</v>
      </c>
      <c r="D1571" s="1130"/>
      <c r="E1571" s="1130"/>
      <c r="F1571" s="1131"/>
      <c r="G1571" s="1130"/>
      <c r="H1571" s="1130"/>
      <c r="I1571" s="1130"/>
      <c r="J1571" s="1132"/>
      <c r="K1571" s="1132"/>
      <c r="L1571" s="1130"/>
      <c r="N1571" s="1133">
        <f t="shared" si="58"/>
        <v>0</v>
      </c>
      <c r="O1571" s="1134">
        <f t="shared" si="59"/>
        <v>0</v>
      </c>
      <c r="P1571" s="1134">
        <f>O1571/'1.5 Universal Data'!$F$35</f>
        <v>0</v>
      </c>
      <c r="Q1571" s="266"/>
      <c r="R1571" s="266"/>
      <c r="S1571" s="266"/>
      <c r="T1571" s="266"/>
      <c r="U1571" s="266"/>
      <c r="V1571" s="266"/>
      <c r="W1571" s="266"/>
      <c r="X1571" s="266"/>
      <c r="Y1571" s="266"/>
      <c r="Z1571" s="266"/>
      <c r="AA1571" s="266"/>
      <c r="AB1571" s="266"/>
      <c r="AC1571" s="266"/>
      <c r="AD1571" s="266"/>
      <c r="AE1571" s="266"/>
    </row>
    <row r="1572" spans="2:31" ht="13.5">
      <c r="B1572" s="1129">
        <f t="shared" si="60"/>
        <v>-1</v>
      </c>
      <c r="D1572" s="1130"/>
      <c r="E1572" s="1130"/>
      <c r="F1572" s="1131"/>
      <c r="G1572" s="1130"/>
      <c r="H1572" s="1130"/>
      <c r="I1572" s="1130"/>
      <c r="J1572" s="1132"/>
      <c r="K1572" s="1132"/>
      <c r="L1572" s="1130"/>
      <c r="N1572" s="1133">
        <f t="shared" si="58"/>
        <v>0</v>
      </c>
      <c r="O1572" s="1134">
        <f t="shared" si="59"/>
        <v>0</v>
      </c>
      <c r="P1572" s="1134">
        <f>O1572/'1.5 Universal Data'!$F$35</f>
        <v>0</v>
      </c>
      <c r="Q1572" s="266"/>
      <c r="R1572" s="266"/>
      <c r="S1572" s="266"/>
      <c r="T1572" s="266"/>
      <c r="U1572" s="266"/>
      <c r="V1572" s="266"/>
      <c r="W1572" s="266"/>
      <c r="X1572" s="266"/>
      <c r="Y1572" s="266"/>
      <c r="Z1572" s="266"/>
      <c r="AA1572" s="266"/>
      <c r="AB1572" s="266"/>
      <c r="AC1572" s="266"/>
      <c r="AD1572" s="266"/>
      <c r="AE1572" s="266"/>
    </row>
    <row r="1573" spans="2:31" ht="13.5">
      <c r="B1573" s="1129">
        <f t="shared" si="60"/>
        <v>-1</v>
      </c>
      <c r="D1573" s="1130"/>
      <c r="E1573" s="1130"/>
      <c r="F1573" s="1131"/>
      <c r="G1573" s="1130"/>
      <c r="H1573" s="1130"/>
      <c r="I1573" s="1130"/>
      <c r="J1573" s="1132"/>
      <c r="K1573" s="1132"/>
      <c r="L1573" s="1130"/>
      <c r="N1573" s="1133">
        <f t="shared" si="58"/>
        <v>0</v>
      </c>
      <c r="O1573" s="1134">
        <f t="shared" si="59"/>
        <v>0</v>
      </c>
      <c r="P1573" s="1134">
        <f>O1573/'1.5 Universal Data'!$F$35</f>
        <v>0</v>
      </c>
      <c r="Q1573" s="266"/>
      <c r="R1573" s="266"/>
      <c r="S1573" s="266"/>
      <c r="T1573" s="266"/>
      <c r="U1573" s="266"/>
      <c r="V1573" s="266"/>
      <c r="W1573" s="266"/>
      <c r="X1573" s="266"/>
      <c r="Y1573" s="266"/>
      <c r="Z1573" s="266"/>
      <c r="AA1573" s="266"/>
      <c r="AB1573" s="266"/>
      <c r="AC1573" s="266"/>
      <c r="AD1573" s="266"/>
      <c r="AE1573" s="266"/>
    </row>
    <row r="1574" spans="2:31" ht="13.5">
      <c r="B1574" s="1129">
        <f t="shared" si="60"/>
        <v>-1</v>
      </c>
      <c r="D1574" s="1130"/>
      <c r="E1574" s="1130"/>
      <c r="F1574" s="1131"/>
      <c r="G1574" s="1130"/>
      <c r="H1574" s="1130"/>
      <c r="I1574" s="1130"/>
      <c r="J1574" s="1132"/>
      <c r="K1574" s="1132"/>
      <c r="L1574" s="1130"/>
      <c r="N1574" s="1133">
        <f t="shared" si="58"/>
        <v>0</v>
      </c>
      <c r="O1574" s="1134">
        <f t="shared" si="59"/>
        <v>0</v>
      </c>
      <c r="P1574" s="1134">
        <f>O1574/'1.5 Universal Data'!$F$35</f>
        <v>0</v>
      </c>
      <c r="Q1574" s="266"/>
      <c r="R1574" s="266"/>
      <c r="S1574" s="266"/>
      <c r="T1574" s="266"/>
      <c r="U1574" s="266"/>
      <c r="V1574" s="266"/>
      <c r="W1574" s="266"/>
      <c r="X1574" s="266"/>
      <c r="Y1574" s="266"/>
      <c r="Z1574" s="266"/>
      <c r="AA1574" s="266"/>
      <c r="AB1574" s="266"/>
      <c r="AC1574" s="266"/>
      <c r="AD1574" s="266"/>
      <c r="AE1574" s="266"/>
    </row>
    <row r="1575" spans="2:31" ht="13.5">
      <c r="B1575" s="1129">
        <f t="shared" si="60"/>
        <v>-1</v>
      </c>
      <c r="D1575" s="1130"/>
      <c r="E1575" s="1130"/>
      <c r="F1575" s="1131"/>
      <c r="G1575" s="1130"/>
      <c r="H1575" s="1130"/>
      <c r="I1575" s="1130"/>
      <c r="J1575" s="1132"/>
      <c r="K1575" s="1132"/>
      <c r="L1575" s="1130"/>
      <c r="N1575" s="1133">
        <f t="shared" si="58"/>
        <v>0</v>
      </c>
      <c r="O1575" s="1134">
        <f t="shared" si="59"/>
        <v>0</v>
      </c>
      <c r="P1575" s="1134">
        <f>O1575/'1.5 Universal Data'!$F$35</f>
        <v>0</v>
      </c>
      <c r="Q1575" s="266"/>
      <c r="R1575" s="266"/>
      <c r="S1575" s="266"/>
      <c r="T1575" s="266"/>
      <c r="U1575" s="266"/>
      <c r="V1575" s="266"/>
      <c r="W1575" s="266"/>
      <c r="X1575" s="266"/>
      <c r="Y1575" s="266"/>
      <c r="Z1575" s="266"/>
      <c r="AA1575" s="266"/>
      <c r="AB1575" s="266"/>
      <c r="AC1575" s="266"/>
      <c r="AD1575" s="266"/>
      <c r="AE1575" s="266"/>
    </row>
    <row r="1576" spans="2:31" ht="13.5">
      <c r="B1576" s="1129">
        <f t="shared" si="60"/>
        <v>-1</v>
      </c>
      <c r="D1576" s="1130"/>
      <c r="E1576" s="1130"/>
      <c r="F1576" s="1131"/>
      <c r="G1576" s="1130"/>
      <c r="H1576" s="1130"/>
      <c r="I1576" s="1130"/>
      <c r="J1576" s="1132"/>
      <c r="K1576" s="1132"/>
      <c r="L1576" s="1130"/>
      <c r="N1576" s="1133">
        <f t="shared" si="58"/>
        <v>0</v>
      </c>
      <c r="O1576" s="1134">
        <f t="shared" si="59"/>
        <v>0</v>
      </c>
      <c r="P1576" s="1134">
        <f>O1576/'1.5 Universal Data'!$F$35</f>
        <v>0</v>
      </c>
      <c r="Q1576" s="266"/>
      <c r="R1576" s="266"/>
      <c r="S1576" s="266"/>
      <c r="T1576" s="266"/>
      <c r="U1576" s="266"/>
      <c r="V1576" s="266"/>
      <c r="W1576" s="266"/>
      <c r="X1576" s="266"/>
      <c r="Y1576" s="266"/>
      <c r="Z1576" s="266"/>
      <c r="AA1576" s="266"/>
      <c r="AB1576" s="266"/>
      <c r="AC1576" s="266"/>
      <c r="AD1576" s="266"/>
      <c r="AE1576" s="266"/>
    </row>
    <row r="1577" spans="2:31" ht="13.5">
      <c r="B1577" s="1129">
        <f t="shared" si="60"/>
        <v>-1</v>
      </c>
      <c r="D1577" s="1130"/>
      <c r="E1577" s="1130"/>
      <c r="F1577" s="1131"/>
      <c r="G1577" s="1130"/>
      <c r="H1577" s="1130"/>
      <c r="I1577" s="1130"/>
      <c r="J1577" s="1132"/>
      <c r="K1577" s="1132"/>
      <c r="L1577" s="1130"/>
      <c r="N1577" s="1133">
        <f t="shared" si="58"/>
        <v>0</v>
      </c>
      <c r="O1577" s="1134">
        <f t="shared" si="59"/>
        <v>0</v>
      </c>
      <c r="P1577" s="1134">
        <f>O1577/'1.5 Universal Data'!$F$35</f>
        <v>0</v>
      </c>
      <c r="Q1577" s="266"/>
      <c r="R1577" s="266"/>
      <c r="S1577" s="266"/>
      <c r="T1577" s="266"/>
      <c r="U1577" s="266"/>
      <c r="V1577" s="266"/>
      <c r="W1577" s="266"/>
      <c r="X1577" s="266"/>
      <c r="Y1577" s="266"/>
      <c r="Z1577" s="266"/>
      <c r="AA1577" s="266"/>
      <c r="AB1577" s="266"/>
      <c r="AC1577" s="266"/>
      <c r="AD1577" s="266"/>
      <c r="AE1577" s="266"/>
    </row>
    <row r="1578" spans="2:31" ht="13.5">
      <c r="B1578" s="1129">
        <f t="shared" si="60"/>
        <v>-1</v>
      </c>
      <c r="D1578" s="1130"/>
      <c r="E1578" s="1130"/>
      <c r="F1578" s="1131"/>
      <c r="G1578" s="1130"/>
      <c r="H1578" s="1130"/>
      <c r="I1578" s="1130"/>
      <c r="J1578" s="1132"/>
      <c r="K1578" s="1132"/>
      <c r="L1578" s="1130"/>
      <c r="N1578" s="1133">
        <f t="shared" si="58"/>
        <v>0</v>
      </c>
      <c r="O1578" s="1134">
        <f t="shared" si="59"/>
        <v>0</v>
      </c>
      <c r="P1578" s="1134">
        <f>O1578/'1.5 Universal Data'!$F$35</f>
        <v>0</v>
      </c>
      <c r="Q1578" s="266"/>
      <c r="R1578" s="266"/>
      <c r="S1578" s="266"/>
      <c r="T1578" s="266"/>
      <c r="U1578" s="266"/>
      <c r="V1578" s="266"/>
      <c r="W1578" s="266"/>
      <c r="X1578" s="266"/>
      <c r="Y1578" s="266"/>
      <c r="Z1578" s="266"/>
      <c r="AA1578" s="266"/>
      <c r="AB1578" s="266"/>
      <c r="AC1578" s="266"/>
      <c r="AD1578" s="266"/>
      <c r="AE1578" s="266"/>
    </row>
    <row r="1579" spans="2:31" ht="13.5">
      <c r="B1579" s="1129">
        <f t="shared" si="60"/>
        <v>-1</v>
      </c>
      <c r="D1579" s="1130"/>
      <c r="E1579" s="1130"/>
      <c r="F1579" s="1131"/>
      <c r="G1579" s="1130"/>
      <c r="H1579" s="1130"/>
      <c r="I1579" s="1130"/>
      <c r="J1579" s="1132"/>
      <c r="K1579" s="1132"/>
      <c r="L1579" s="1130"/>
      <c r="N1579" s="1133">
        <f t="shared" si="58"/>
        <v>0</v>
      </c>
      <c r="O1579" s="1134">
        <f t="shared" si="59"/>
        <v>0</v>
      </c>
      <c r="P1579" s="1134">
        <f>O1579/'1.5 Universal Data'!$F$35</f>
        <v>0</v>
      </c>
      <c r="Q1579" s="266"/>
      <c r="R1579" s="266"/>
      <c r="S1579" s="266"/>
      <c r="T1579" s="266"/>
      <c r="U1579" s="266"/>
      <c r="V1579" s="266"/>
      <c r="W1579" s="266"/>
      <c r="X1579" s="266"/>
      <c r="Y1579" s="266"/>
      <c r="Z1579" s="266"/>
      <c r="AA1579" s="266"/>
      <c r="AB1579" s="266"/>
      <c r="AC1579" s="266"/>
      <c r="AD1579" s="266"/>
      <c r="AE1579" s="266"/>
    </row>
    <row r="1580" spans="2:31" ht="13.5">
      <c r="B1580" s="1129">
        <f t="shared" si="60"/>
        <v>-1</v>
      </c>
      <c r="D1580" s="1130"/>
      <c r="E1580" s="1130"/>
      <c r="F1580" s="1131"/>
      <c r="G1580" s="1130"/>
      <c r="H1580" s="1130"/>
      <c r="I1580" s="1130"/>
      <c r="J1580" s="1132"/>
      <c r="K1580" s="1132"/>
      <c r="L1580" s="1130"/>
      <c r="N1580" s="1133">
        <f t="shared" si="58"/>
        <v>0</v>
      </c>
      <c r="O1580" s="1134">
        <f t="shared" si="59"/>
        <v>0</v>
      </c>
      <c r="P1580" s="1134">
        <f>O1580/'1.5 Universal Data'!$F$35</f>
        <v>0</v>
      </c>
      <c r="Q1580" s="266"/>
      <c r="R1580" s="266"/>
      <c r="S1580" s="266"/>
      <c r="T1580" s="266"/>
      <c r="U1580" s="266"/>
      <c r="V1580" s="266"/>
      <c r="W1580" s="266"/>
      <c r="X1580" s="266"/>
      <c r="Y1580" s="266"/>
      <c r="Z1580" s="266"/>
      <c r="AA1580" s="266"/>
      <c r="AB1580" s="266"/>
      <c r="AC1580" s="266"/>
      <c r="AD1580" s="266"/>
      <c r="AE1580" s="266"/>
    </row>
    <row r="1581" spans="2:31" ht="13.5">
      <c r="B1581" s="1129">
        <f t="shared" si="60"/>
        <v>-1</v>
      </c>
      <c r="D1581" s="1130"/>
      <c r="E1581" s="1130"/>
      <c r="F1581" s="1131"/>
      <c r="G1581" s="1130"/>
      <c r="H1581" s="1130"/>
      <c r="I1581" s="1130"/>
      <c r="J1581" s="1132"/>
      <c r="K1581" s="1132"/>
      <c r="L1581" s="1130"/>
      <c r="N1581" s="1133">
        <f t="shared" si="58"/>
        <v>0</v>
      </c>
      <c r="O1581" s="1134">
        <f t="shared" si="59"/>
        <v>0</v>
      </c>
      <c r="P1581" s="1134">
        <f>O1581/'1.5 Universal Data'!$F$35</f>
        <v>0</v>
      </c>
      <c r="Q1581" s="266"/>
      <c r="R1581" s="266"/>
      <c r="S1581" s="266"/>
      <c r="T1581" s="266"/>
      <c r="U1581" s="266"/>
      <c r="V1581" s="266"/>
      <c r="W1581" s="266"/>
      <c r="X1581" s="266"/>
      <c r="Y1581" s="266"/>
      <c r="Z1581" s="266"/>
      <c r="AA1581" s="266"/>
      <c r="AB1581" s="266"/>
      <c r="AC1581" s="266"/>
      <c r="AD1581" s="266"/>
      <c r="AE1581" s="266"/>
    </row>
    <row r="1582" spans="2:31" ht="13.5">
      <c r="B1582" s="1129">
        <f t="shared" si="60"/>
        <v>-1</v>
      </c>
      <c r="D1582" s="1130"/>
      <c r="E1582" s="1130"/>
      <c r="F1582" s="1131"/>
      <c r="G1582" s="1130"/>
      <c r="H1582" s="1130"/>
      <c r="I1582" s="1130"/>
      <c r="J1582" s="1132"/>
      <c r="K1582" s="1132"/>
      <c r="L1582" s="1130"/>
      <c r="N1582" s="1133">
        <f t="shared" si="58"/>
        <v>0</v>
      </c>
      <c r="O1582" s="1134">
        <f t="shared" si="59"/>
        <v>0</v>
      </c>
      <c r="P1582" s="1134">
        <f>O1582/'1.5 Universal Data'!$F$35</f>
        <v>0</v>
      </c>
      <c r="Q1582" s="266"/>
      <c r="R1582" s="266"/>
      <c r="S1582" s="266"/>
      <c r="T1582" s="266"/>
      <c r="U1582" s="266"/>
      <c r="V1582" s="266"/>
      <c r="W1582" s="266"/>
      <c r="X1582" s="266"/>
      <c r="Y1582" s="266"/>
      <c r="Z1582" s="266"/>
      <c r="AA1582" s="266"/>
      <c r="AB1582" s="266"/>
      <c r="AC1582" s="266"/>
      <c r="AD1582" s="266"/>
      <c r="AE1582" s="266"/>
    </row>
    <row r="1583" spans="2:31" ht="13.5">
      <c r="B1583" s="1129">
        <f t="shared" si="60"/>
        <v>-1</v>
      </c>
      <c r="D1583" s="1130"/>
      <c r="E1583" s="1130"/>
      <c r="F1583" s="1131"/>
      <c r="G1583" s="1130"/>
      <c r="H1583" s="1130"/>
      <c r="I1583" s="1130"/>
      <c r="J1583" s="1132"/>
      <c r="K1583" s="1132"/>
      <c r="L1583" s="1130"/>
      <c r="N1583" s="1133">
        <f t="shared" si="58"/>
        <v>0</v>
      </c>
      <c r="O1583" s="1134">
        <f t="shared" si="59"/>
        <v>0</v>
      </c>
      <c r="P1583" s="1134">
        <f>O1583/'1.5 Universal Data'!$F$35</f>
        <v>0</v>
      </c>
      <c r="Q1583" s="266"/>
      <c r="R1583" s="266"/>
      <c r="S1583" s="266"/>
      <c r="T1583" s="266"/>
      <c r="U1583" s="266"/>
      <c r="V1583" s="266"/>
      <c r="W1583" s="266"/>
      <c r="X1583" s="266"/>
      <c r="Y1583" s="266"/>
      <c r="Z1583" s="266"/>
      <c r="AA1583" s="266"/>
      <c r="AB1583" s="266"/>
      <c r="AC1583" s="266"/>
      <c r="AD1583" s="266"/>
      <c r="AE1583" s="266"/>
    </row>
    <row r="1584" spans="2:31" ht="13.5">
      <c r="B1584" s="1129">
        <f t="shared" si="60"/>
        <v>-1</v>
      </c>
      <c r="D1584" s="1130"/>
      <c r="E1584" s="1130"/>
      <c r="F1584" s="1131"/>
      <c r="G1584" s="1130"/>
      <c r="H1584" s="1130"/>
      <c r="I1584" s="1130"/>
      <c r="J1584" s="1132"/>
      <c r="K1584" s="1132"/>
      <c r="L1584" s="1130"/>
      <c r="N1584" s="1133">
        <f t="shared" si="58"/>
        <v>0</v>
      </c>
      <c r="O1584" s="1134">
        <f t="shared" si="59"/>
        <v>0</v>
      </c>
      <c r="P1584" s="1134">
        <f>O1584/'1.5 Universal Data'!$F$35</f>
        <v>0</v>
      </c>
      <c r="Q1584" s="266"/>
      <c r="R1584" s="266"/>
      <c r="S1584" s="266"/>
      <c r="T1584" s="266"/>
      <c r="U1584" s="266"/>
      <c r="V1584" s="266"/>
      <c r="W1584" s="266"/>
      <c r="X1584" s="266"/>
      <c r="Y1584" s="266"/>
      <c r="Z1584" s="266"/>
      <c r="AA1584" s="266"/>
      <c r="AB1584" s="266"/>
      <c r="AC1584" s="266"/>
      <c r="AD1584" s="266"/>
      <c r="AE1584" s="266"/>
    </row>
    <row r="1585" spans="2:31" ht="13.5">
      <c r="B1585" s="1129">
        <f t="shared" si="60"/>
        <v>-1</v>
      </c>
      <c r="D1585" s="1130"/>
      <c r="E1585" s="1130"/>
      <c r="F1585" s="1131"/>
      <c r="G1585" s="1130"/>
      <c r="H1585" s="1130"/>
      <c r="I1585" s="1130"/>
      <c r="J1585" s="1132"/>
      <c r="K1585" s="1132"/>
      <c r="L1585" s="1130"/>
      <c r="N1585" s="1133">
        <f t="shared" si="58"/>
        <v>0</v>
      </c>
      <c r="O1585" s="1134">
        <f t="shared" si="59"/>
        <v>0</v>
      </c>
      <c r="P1585" s="1134">
        <f>O1585/'1.5 Universal Data'!$F$35</f>
        <v>0</v>
      </c>
      <c r="Q1585" s="266"/>
      <c r="R1585" s="266"/>
      <c r="S1585" s="266"/>
      <c r="T1585" s="266"/>
      <c r="U1585" s="266"/>
      <c r="V1585" s="266"/>
      <c r="W1585" s="266"/>
      <c r="X1585" s="266"/>
      <c r="Y1585" s="266"/>
      <c r="Z1585" s="266"/>
      <c r="AA1585" s="266"/>
      <c r="AB1585" s="266"/>
      <c r="AC1585" s="266"/>
      <c r="AD1585" s="266"/>
      <c r="AE1585" s="266"/>
    </row>
    <row r="1586" spans="2:31" ht="13.5">
      <c r="B1586" s="1129">
        <f t="shared" si="60"/>
        <v>-1</v>
      </c>
      <c r="D1586" s="1130"/>
      <c r="E1586" s="1130"/>
      <c r="F1586" s="1131"/>
      <c r="G1586" s="1130"/>
      <c r="H1586" s="1130"/>
      <c r="I1586" s="1130"/>
      <c r="J1586" s="1132"/>
      <c r="K1586" s="1132"/>
      <c r="L1586" s="1130"/>
      <c r="N1586" s="1133">
        <f t="shared" si="58"/>
        <v>0</v>
      </c>
      <c r="O1586" s="1134">
        <f t="shared" si="59"/>
        <v>0</v>
      </c>
      <c r="P1586" s="1134">
        <f>O1586/'1.5 Universal Data'!$F$35</f>
        <v>0</v>
      </c>
      <c r="Q1586" s="266"/>
      <c r="R1586" s="266"/>
      <c r="S1586" s="266"/>
      <c r="T1586" s="266"/>
      <c r="U1586" s="266"/>
      <c r="V1586" s="266"/>
      <c r="W1586" s="266"/>
      <c r="X1586" s="266"/>
      <c r="Y1586" s="266"/>
      <c r="Z1586" s="266"/>
      <c r="AA1586" s="266"/>
      <c r="AB1586" s="266"/>
      <c r="AC1586" s="266"/>
      <c r="AD1586" s="266"/>
      <c r="AE1586" s="266"/>
    </row>
    <row r="1587" spans="2:31" ht="13.5">
      <c r="B1587" s="1129">
        <f t="shared" si="60"/>
        <v>-1</v>
      </c>
      <c r="D1587" s="1130"/>
      <c r="E1587" s="1130"/>
      <c r="F1587" s="1131"/>
      <c r="G1587" s="1130"/>
      <c r="H1587" s="1130"/>
      <c r="I1587" s="1130"/>
      <c r="J1587" s="1132"/>
      <c r="K1587" s="1132"/>
      <c r="L1587" s="1130"/>
      <c r="N1587" s="1133">
        <f t="shared" si="58"/>
        <v>0</v>
      </c>
      <c r="O1587" s="1134">
        <f t="shared" si="59"/>
        <v>0</v>
      </c>
      <c r="P1587" s="1134">
        <f>O1587/'1.5 Universal Data'!$F$35</f>
        <v>0</v>
      </c>
      <c r="Q1587" s="266"/>
      <c r="R1587" s="266"/>
      <c r="S1587" s="266"/>
      <c r="T1587" s="266"/>
      <c r="U1587" s="266"/>
      <c r="V1587" s="266"/>
      <c r="W1587" s="266"/>
      <c r="X1587" s="266"/>
      <c r="Y1587" s="266"/>
      <c r="Z1587" s="266"/>
      <c r="AA1587" s="266"/>
      <c r="AB1587" s="266"/>
      <c r="AC1587" s="266"/>
      <c r="AD1587" s="266"/>
      <c r="AE1587" s="266"/>
    </row>
    <row r="1588" spans="2:31" ht="13.5">
      <c r="B1588" s="1129">
        <f t="shared" si="60"/>
        <v>-1</v>
      </c>
      <c r="D1588" s="1130"/>
      <c r="E1588" s="1130"/>
      <c r="F1588" s="1131"/>
      <c r="G1588" s="1130"/>
      <c r="H1588" s="1130"/>
      <c r="I1588" s="1130"/>
      <c r="J1588" s="1132"/>
      <c r="K1588" s="1132"/>
      <c r="L1588" s="1130"/>
      <c r="N1588" s="1133">
        <f t="shared" si="58"/>
        <v>0</v>
      </c>
      <c r="O1588" s="1134">
        <f t="shared" si="59"/>
        <v>0</v>
      </c>
      <c r="P1588" s="1134">
        <f>O1588/'1.5 Universal Data'!$F$35</f>
        <v>0</v>
      </c>
      <c r="Q1588" s="266"/>
      <c r="R1588" s="266"/>
      <c r="S1588" s="266"/>
      <c r="T1588" s="266"/>
      <c r="U1588" s="266"/>
      <c r="V1588" s="266"/>
      <c r="W1588" s="266"/>
      <c r="X1588" s="266"/>
      <c r="Y1588" s="266"/>
      <c r="Z1588" s="266"/>
      <c r="AA1588" s="266"/>
      <c r="AB1588" s="266"/>
      <c r="AC1588" s="266"/>
      <c r="AD1588" s="266"/>
      <c r="AE1588" s="266"/>
    </row>
    <row r="1589" spans="2:31" ht="13.5">
      <c r="B1589" s="1129">
        <f t="shared" si="60"/>
        <v>-1</v>
      </c>
      <c r="D1589" s="1130"/>
      <c r="E1589" s="1130"/>
      <c r="F1589" s="1131"/>
      <c r="G1589" s="1130"/>
      <c r="H1589" s="1130"/>
      <c r="I1589" s="1130"/>
      <c r="J1589" s="1132"/>
      <c r="K1589" s="1132"/>
      <c r="L1589" s="1130"/>
      <c r="N1589" s="1133">
        <f t="shared" si="58"/>
        <v>0</v>
      </c>
      <c r="O1589" s="1134">
        <f t="shared" si="59"/>
        <v>0</v>
      </c>
      <c r="P1589" s="1134">
        <f>O1589/'1.5 Universal Data'!$F$35</f>
        <v>0</v>
      </c>
      <c r="Q1589" s="266"/>
      <c r="R1589" s="266"/>
      <c r="S1589" s="266"/>
      <c r="T1589" s="266"/>
      <c r="U1589" s="266"/>
      <c r="V1589" s="266"/>
      <c r="W1589" s="266"/>
      <c r="X1589" s="266"/>
      <c r="Y1589" s="266"/>
      <c r="Z1589" s="266"/>
      <c r="AA1589" s="266"/>
      <c r="AB1589" s="266"/>
      <c r="AC1589" s="266"/>
      <c r="AD1589" s="266"/>
      <c r="AE1589" s="266"/>
    </row>
    <row r="1590" spans="2:31" ht="13.5">
      <c r="B1590" s="1129">
        <f t="shared" si="60"/>
        <v>-1</v>
      </c>
      <c r="D1590" s="1130"/>
      <c r="E1590" s="1130"/>
      <c r="F1590" s="1131"/>
      <c r="G1590" s="1130"/>
      <c r="H1590" s="1130"/>
      <c r="I1590" s="1130"/>
      <c r="J1590" s="1132"/>
      <c r="K1590" s="1132"/>
      <c r="L1590" s="1130"/>
      <c r="N1590" s="1133">
        <f t="shared" si="58"/>
        <v>0</v>
      </c>
      <c r="O1590" s="1134">
        <f t="shared" si="59"/>
        <v>0</v>
      </c>
      <c r="P1590" s="1134">
        <f>O1590/'1.5 Universal Data'!$F$35</f>
        <v>0</v>
      </c>
      <c r="Q1590" s="266"/>
      <c r="R1590" s="266"/>
      <c r="S1590" s="266"/>
      <c r="T1590" s="266"/>
      <c r="U1590" s="266"/>
      <c r="V1590" s="266"/>
      <c r="W1590" s="266"/>
      <c r="X1590" s="266"/>
      <c r="Y1590" s="266"/>
      <c r="Z1590" s="266"/>
      <c r="AA1590" s="266"/>
      <c r="AB1590" s="266"/>
      <c r="AC1590" s="266"/>
      <c r="AD1590" s="266"/>
      <c r="AE1590" s="266"/>
    </row>
    <row r="1591" spans="2:31" ht="13.5">
      <c r="B1591" s="1129">
        <f t="shared" si="60"/>
        <v>-1</v>
      </c>
      <c r="D1591" s="1130"/>
      <c r="E1591" s="1130"/>
      <c r="F1591" s="1131"/>
      <c r="G1591" s="1130"/>
      <c r="H1591" s="1130"/>
      <c r="I1591" s="1130"/>
      <c r="J1591" s="1132"/>
      <c r="K1591" s="1132"/>
      <c r="L1591" s="1130"/>
      <c r="N1591" s="1133">
        <f t="shared" si="58"/>
        <v>0</v>
      </c>
      <c r="O1591" s="1134">
        <f t="shared" si="59"/>
        <v>0</v>
      </c>
      <c r="P1591" s="1134">
        <f>O1591/'1.5 Universal Data'!$F$35</f>
        <v>0</v>
      </c>
      <c r="Q1591" s="266"/>
      <c r="R1591" s="266"/>
      <c r="S1591" s="266"/>
      <c r="T1591" s="266"/>
      <c r="U1591" s="266"/>
      <c r="V1591" s="266"/>
      <c r="W1591" s="266"/>
      <c r="X1591" s="266"/>
      <c r="Y1591" s="266"/>
      <c r="Z1591" s="266"/>
      <c r="AA1591" s="266"/>
      <c r="AB1591" s="266"/>
      <c r="AC1591" s="266"/>
      <c r="AD1591" s="266"/>
      <c r="AE1591" s="266"/>
    </row>
    <row r="1592" spans="2:31" ht="13.5">
      <c r="B1592" s="1129">
        <f t="shared" si="60"/>
        <v>-1</v>
      </c>
      <c r="D1592" s="1130"/>
      <c r="E1592" s="1130"/>
      <c r="F1592" s="1131"/>
      <c r="G1592" s="1130"/>
      <c r="H1592" s="1130"/>
      <c r="I1592" s="1130"/>
      <c r="J1592" s="1132"/>
      <c r="K1592" s="1132"/>
      <c r="L1592" s="1130"/>
      <c r="N1592" s="1133">
        <f t="shared" si="58"/>
        <v>0</v>
      </c>
      <c r="O1592" s="1134">
        <f t="shared" si="59"/>
        <v>0</v>
      </c>
      <c r="P1592" s="1134">
        <f>O1592/'1.5 Universal Data'!$F$35</f>
        <v>0</v>
      </c>
      <c r="Q1592" s="266"/>
      <c r="R1592" s="266"/>
      <c r="S1592" s="266"/>
      <c r="T1592" s="266"/>
      <c r="U1592" s="266"/>
      <c r="V1592" s="266"/>
      <c r="W1592" s="266"/>
      <c r="X1592" s="266"/>
      <c r="Y1592" s="266"/>
      <c r="Z1592" s="266"/>
      <c r="AA1592" s="266"/>
      <c r="AB1592" s="266"/>
      <c r="AC1592" s="266"/>
      <c r="AD1592" s="266"/>
      <c r="AE1592" s="266"/>
    </row>
    <row r="1593" spans="2:31" ht="13.5">
      <c r="B1593" s="1129">
        <f t="shared" si="60"/>
        <v>-1</v>
      </c>
      <c r="D1593" s="1130"/>
      <c r="E1593" s="1130"/>
      <c r="F1593" s="1131"/>
      <c r="G1593" s="1130"/>
      <c r="H1593" s="1130"/>
      <c r="I1593" s="1130"/>
      <c r="J1593" s="1132"/>
      <c r="K1593" s="1132"/>
      <c r="L1593" s="1130"/>
      <c r="N1593" s="1133">
        <f t="shared" si="58"/>
        <v>0</v>
      </c>
      <c r="O1593" s="1134">
        <f t="shared" si="59"/>
        <v>0</v>
      </c>
      <c r="P1593" s="1134">
        <f>O1593/'1.5 Universal Data'!$F$35</f>
        <v>0</v>
      </c>
      <c r="Q1593" s="266"/>
      <c r="R1593" s="266"/>
      <c r="S1593" s="266"/>
      <c r="T1593" s="266"/>
      <c r="U1593" s="266"/>
      <c r="V1593" s="266"/>
      <c r="W1593" s="266"/>
      <c r="X1593" s="266"/>
      <c r="Y1593" s="266"/>
      <c r="Z1593" s="266"/>
      <c r="AA1593" s="266"/>
      <c r="AB1593" s="266"/>
      <c r="AC1593" s="266"/>
      <c r="AD1593" s="266"/>
      <c r="AE1593" s="266"/>
    </row>
    <row r="1594" spans="2:31" ht="13.5">
      <c r="B1594" s="1129">
        <f t="shared" si="60"/>
        <v>-1</v>
      </c>
      <c r="D1594" s="1130"/>
      <c r="E1594" s="1130"/>
      <c r="F1594" s="1131"/>
      <c r="G1594" s="1130"/>
      <c r="H1594" s="1130"/>
      <c r="I1594" s="1130"/>
      <c r="J1594" s="1132"/>
      <c r="K1594" s="1132"/>
      <c r="L1594" s="1130"/>
      <c r="N1594" s="1133">
        <f t="shared" si="58"/>
        <v>0</v>
      </c>
      <c r="O1594" s="1134">
        <f t="shared" si="59"/>
        <v>0</v>
      </c>
      <c r="P1594" s="1134">
        <f>O1594/'1.5 Universal Data'!$F$35</f>
        <v>0</v>
      </c>
      <c r="Q1594" s="266"/>
      <c r="R1594" s="266"/>
      <c r="S1594" s="266"/>
      <c r="T1594" s="266"/>
      <c r="U1594" s="266"/>
      <c r="V1594" s="266"/>
      <c r="W1594" s="266"/>
      <c r="X1594" s="266"/>
      <c r="Y1594" s="266"/>
      <c r="Z1594" s="266"/>
      <c r="AA1594" s="266"/>
      <c r="AB1594" s="266"/>
      <c r="AC1594" s="266"/>
      <c r="AD1594" s="266"/>
      <c r="AE1594" s="266"/>
    </row>
    <row r="1595" spans="2:31" ht="13.5">
      <c r="B1595" s="1129">
        <f t="shared" si="60"/>
        <v>-1</v>
      </c>
      <c r="D1595" s="1130"/>
      <c r="E1595" s="1130"/>
      <c r="F1595" s="1131"/>
      <c r="G1595" s="1130"/>
      <c r="H1595" s="1130"/>
      <c r="I1595" s="1130"/>
      <c r="J1595" s="1132"/>
      <c r="K1595" s="1132"/>
      <c r="L1595" s="1130"/>
      <c r="N1595" s="1133">
        <f t="shared" si="58"/>
        <v>0</v>
      </c>
      <c r="O1595" s="1134">
        <f t="shared" si="59"/>
        <v>0</v>
      </c>
      <c r="P1595" s="1134">
        <f>O1595/'1.5 Universal Data'!$F$35</f>
        <v>0</v>
      </c>
      <c r="Q1595" s="266"/>
      <c r="R1595" s="266"/>
      <c r="S1595" s="266"/>
      <c r="T1595" s="266"/>
      <c r="U1595" s="266"/>
      <c r="V1595" s="266"/>
      <c r="W1595" s="266"/>
      <c r="X1595" s="266"/>
      <c r="Y1595" s="266"/>
      <c r="Z1595" s="266"/>
      <c r="AA1595" s="266"/>
      <c r="AB1595" s="266"/>
      <c r="AC1595" s="266"/>
      <c r="AD1595" s="266"/>
      <c r="AE1595" s="266"/>
    </row>
    <row r="1596" spans="2:31" ht="13.5">
      <c r="B1596" s="1129">
        <f t="shared" si="60"/>
        <v>-1</v>
      </c>
      <c r="D1596" s="1130"/>
      <c r="E1596" s="1130"/>
      <c r="F1596" s="1131"/>
      <c r="G1596" s="1130"/>
      <c r="H1596" s="1130"/>
      <c r="I1596" s="1130"/>
      <c r="J1596" s="1132"/>
      <c r="K1596" s="1132"/>
      <c r="L1596" s="1130"/>
      <c r="N1596" s="1133">
        <f t="shared" si="58"/>
        <v>0</v>
      </c>
      <c r="O1596" s="1134">
        <f t="shared" si="59"/>
        <v>0</v>
      </c>
      <c r="P1596" s="1134">
        <f>O1596/'1.5 Universal Data'!$F$35</f>
        <v>0</v>
      </c>
      <c r="Q1596" s="266"/>
      <c r="R1596" s="266"/>
      <c r="S1596" s="266"/>
      <c r="T1596" s="266"/>
      <c r="U1596" s="266"/>
      <c r="V1596" s="266"/>
      <c r="W1596" s="266"/>
      <c r="X1596" s="266"/>
      <c r="Y1596" s="266"/>
      <c r="Z1596" s="266"/>
      <c r="AA1596" s="266"/>
      <c r="AB1596" s="266"/>
      <c r="AC1596" s="266"/>
      <c r="AD1596" s="266"/>
      <c r="AE1596" s="266"/>
    </row>
    <row r="1597" spans="2:31" ht="13.5">
      <c r="B1597" s="1129">
        <f t="shared" si="60"/>
        <v>-1</v>
      </c>
      <c r="D1597" s="1130"/>
      <c r="E1597" s="1130"/>
      <c r="F1597" s="1131"/>
      <c r="G1597" s="1130"/>
      <c r="H1597" s="1130"/>
      <c r="I1597" s="1130"/>
      <c r="J1597" s="1132"/>
      <c r="K1597" s="1132"/>
      <c r="L1597" s="1130"/>
      <c r="N1597" s="1133">
        <f t="shared" si="58"/>
        <v>0</v>
      </c>
      <c r="O1597" s="1134">
        <f t="shared" si="59"/>
        <v>0</v>
      </c>
      <c r="P1597" s="1134">
        <f>O1597/'1.5 Universal Data'!$F$35</f>
        <v>0</v>
      </c>
      <c r="Q1597" s="266"/>
      <c r="R1597" s="266"/>
      <c r="S1597" s="266"/>
      <c r="T1597" s="266"/>
      <c r="U1597" s="266"/>
      <c r="V1597" s="266"/>
      <c r="W1597" s="266"/>
      <c r="X1597" s="266"/>
      <c r="Y1597" s="266"/>
      <c r="Z1597" s="266"/>
      <c r="AA1597" s="266"/>
      <c r="AB1597" s="266"/>
      <c r="AC1597" s="266"/>
      <c r="AD1597" s="266"/>
      <c r="AE1597" s="266"/>
    </row>
    <row r="1598" spans="2:31" ht="13.5">
      <c r="B1598" s="1129">
        <f t="shared" si="60"/>
        <v>-1</v>
      </c>
      <c r="D1598" s="1130"/>
      <c r="E1598" s="1130"/>
      <c r="F1598" s="1131"/>
      <c r="G1598" s="1130"/>
      <c r="H1598" s="1130"/>
      <c r="I1598" s="1130"/>
      <c r="J1598" s="1132"/>
      <c r="K1598" s="1132"/>
      <c r="L1598" s="1130"/>
      <c r="N1598" s="1133">
        <f t="shared" si="58"/>
        <v>0</v>
      </c>
      <c r="O1598" s="1134">
        <f t="shared" si="59"/>
        <v>0</v>
      </c>
      <c r="P1598" s="1134">
        <f>O1598/'1.5 Universal Data'!$F$35</f>
        <v>0</v>
      </c>
      <c r="Q1598" s="266"/>
      <c r="R1598" s="266"/>
      <c r="S1598" s="266"/>
      <c r="T1598" s="266"/>
      <c r="U1598" s="266"/>
      <c r="V1598" s="266"/>
      <c r="W1598" s="266"/>
      <c r="X1598" s="266"/>
      <c r="Y1598" s="266"/>
      <c r="Z1598" s="266"/>
      <c r="AA1598" s="266"/>
      <c r="AB1598" s="266"/>
      <c r="AC1598" s="266"/>
      <c r="AD1598" s="266"/>
      <c r="AE1598" s="266"/>
    </row>
    <row r="1599" spans="2:31" ht="13.5">
      <c r="B1599" s="1129">
        <f t="shared" si="60"/>
        <v>-1</v>
      </c>
      <c r="D1599" s="1130"/>
      <c r="E1599" s="1130"/>
      <c r="F1599" s="1131"/>
      <c r="G1599" s="1130"/>
      <c r="H1599" s="1130"/>
      <c r="I1599" s="1130"/>
      <c r="J1599" s="1132"/>
      <c r="K1599" s="1132"/>
      <c r="L1599" s="1130"/>
      <c r="N1599" s="1133">
        <f t="shared" si="58"/>
        <v>0</v>
      </c>
      <c r="O1599" s="1134">
        <f t="shared" si="59"/>
        <v>0</v>
      </c>
      <c r="P1599" s="1134">
        <f>O1599/'1.5 Universal Data'!$F$35</f>
        <v>0</v>
      </c>
      <c r="Q1599" s="266"/>
      <c r="R1599" s="266"/>
      <c r="S1599" s="266"/>
      <c r="T1599" s="266"/>
      <c r="U1599" s="266"/>
      <c r="V1599" s="266"/>
      <c r="W1599" s="266"/>
      <c r="X1599" s="266"/>
      <c r="Y1599" s="266"/>
      <c r="Z1599" s="266"/>
      <c r="AA1599" s="266"/>
      <c r="AB1599" s="266"/>
      <c r="AC1599" s="266"/>
      <c r="AD1599" s="266"/>
      <c r="AE1599" s="266"/>
    </row>
    <row r="1600" spans="2:31" ht="13.5">
      <c r="B1600" s="1129">
        <f t="shared" si="60"/>
        <v>-1</v>
      </c>
      <c r="D1600" s="1130"/>
      <c r="E1600" s="1130"/>
      <c r="F1600" s="1131"/>
      <c r="G1600" s="1130"/>
      <c r="H1600" s="1130"/>
      <c r="I1600" s="1130"/>
      <c r="J1600" s="1132"/>
      <c r="K1600" s="1132"/>
      <c r="L1600" s="1130"/>
      <c r="N1600" s="1133">
        <f t="shared" si="58"/>
        <v>0</v>
      </c>
      <c r="O1600" s="1134">
        <f t="shared" si="59"/>
        <v>0</v>
      </c>
      <c r="P1600" s="1134">
        <f>O1600/'1.5 Universal Data'!$F$35</f>
        <v>0</v>
      </c>
      <c r="Q1600" s="266"/>
      <c r="R1600" s="266"/>
      <c r="S1600" s="266"/>
      <c r="T1600" s="266"/>
      <c r="U1600" s="266"/>
      <c r="V1600" s="266"/>
      <c r="W1600" s="266"/>
      <c r="X1600" s="266"/>
      <c r="Y1600" s="266"/>
      <c r="Z1600" s="266"/>
      <c r="AA1600" s="266"/>
      <c r="AB1600" s="266"/>
      <c r="AC1600" s="266"/>
      <c r="AD1600" s="266"/>
      <c r="AE1600" s="266"/>
    </row>
    <row r="1601" spans="2:31" ht="13.5">
      <c r="B1601" s="1129">
        <f t="shared" si="60"/>
        <v>-1</v>
      </c>
      <c r="D1601" s="1130"/>
      <c r="E1601" s="1130"/>
      <c r="F1601" s="1131"/>
      <c r="G1601" s="1130"/>
      <c r="H1601" s="1130"/>
      <c r="I1601" s="1130"/>
      <c r="J1601" s="1132"/>
      <c r="K1601" s="1132"/>
      <c r="L1601" s="1130"/>
      <c r="N1601" s="1133">
        <f t="shared" si="58"/>
        <v>0</v>
      </c>
      <c r="O1601" s="1134">
        <f t="shared" si="59"/>
        <v>0</v>
      </c>
      <c r="P1601" s="1134">
        <f>O1601/'1.5 Universal Data'!$F$35</f>
        <v>0</v>
      </c>
      <c r="Q1601" s="266"/>
      <c r="R1601" s="266"/>
      <c r="S1601" s="266"/>
      <c r="T1601" s="266"/>
      <c r="U1601" s="266"/>
      <c r="V1601" s="266"/>
      <c r="W1601" s="266"/>
      <c r="X1601" s="266"/>
      <c r="Y1601" s="266"/>
      <c r="Z1601" s="266"/>
      <c r="AA1601" s="266"/>
      <c r="AB1601" s="266"/>
      <c r="AC1601" s="266"/>
      <c r="AD1601" s="266"/>
      <c r="AE1601" s="266"/>
    </row>
    <row r="1602" spans="2:31" ht="13.5">
      <c r="B1602" s="1129">
        <f t="shared" si="60"/>
        <v>-1</v>
      </c>
      <c r="D1602" s="1130"/>
      <c r="E1602" s="1130"/>
      <c r="F1602" s="1131"/>
      <c r="G1602" s="1130"/>
      <c r="H1602" s="1130"/>
      <c r="I1602" s="1130"/>
      <c r="J1602" s="1132"/>
      <c r="K1602" s="1132"/>
      <c r="L1602" s="1130"/>
      <c r="N1602" s="1133">
        <f t="shared" si="58"/>
        <v>0</v>
      </c>
      <c r="O1602" s="1134">
        <f t="shared" si="59"/>
        <v>0</v>
      </c>
      <c r="P1602" s="1134">
        <f>O1602/'1.5 Universal Data'!$F$35</f>
        <v>0</v>
      </c>
      <c r="Q1602" s="266"/>
      <c r="R1602" s="266"/>
      <c r="S1602" s="266"/>
      <c r="T1602" s="266"/>
      <c r="U1602" s="266"/>
      <c r="V1602" s="266"/>
      <c r="W1602" s="266"/>
      <c r="X1602" s="266"/>
      <c r="Y1602" s="266"/>
      <c r="Z1602" s="266"/>
      <c r="AA1602" s="266"/>
      <c r="AB1602" s="266"/>
      <c r="AC1602" s="266"/>
      <c r="AD1602" s="266"/>
      <c r="AE1602" s="266"/>
    </row>
    <row r="1603" spans="2:31" ht="13.5">
      <c r="B1603" s="1129">
        <f t="shared" si="60"/>
        <v>-1</v>
      </c>
      <c r="D1603" s="1130"/>
      <c r="E1603" s="1130"/>
      <c r="F1603" s="1131"/>
      <c r="G1603" s="1130"/>
      <c r="H1603" s="1130"/>
      <c r="I1603" s="1130"/>
      <c r="J1603" s="1132"/>
      <c r="K1603" s="1132"/>
      <c r="L1603" s="1130"/>
      <c r="N1603" s="1133">
        <f t="shared" si="58"/>
        <v>0</v>
      </c>
      <c r="O1603" s="1134">
        <f t="shared" si="59"/>
        <v>0</v>
      </c>
      <c r="P1603" s="1134">
        <f>O1603/'1.5 Universal Data'!$F$35</f>
        <v>0</v>
      </c>
      <c r="Q1603" s="266"/>
      <c r="R1603" s="266"/>
      <c r="S1603" s="266"/>
      <c r="T1603" s="266"/>
      <c r="U1603" s="266"/>
      <c r="V1603" s="266"/>
      <c r="W1603" s="266"/>
      <c r="X1603" s="266"/>
      <c r="Y1603" s="266"/>
      <c r="Z1603" s="266"/>
      <c r="AA1603" s="266"/>
      <c r="AB1603" s="266"/>
      <c r="AC1603" s="266"/>
      <c r="AD1603" s="266"/>
      <c r="AE1603" s="266"/>
    </row>
    <row r="1604" spans="2:31" ht="13.5">
      <c r="B1604" s="1129">
        <f t="shared" si="60"/>
        <v>-1</v>
      </c>
      <c r="D1604" s="1130"/>
      <c r="E1604" s="1130"/>
      <c r="F1604" s="1131"/>
      <c r="G1604" s="1130"/>
      <c r="H1604" s="1130"/>
      <c r="I1604" s="1130"/>
      <c r="J1604" s="1132"/>
      <c r="K1604" s="1132"/>
      <c r="L1604" s="1130"/>
      <c r="N1604" s="1133">
        <f t="shared" si="58"/>
        <v>0</v>
      </c>
      <c r="O1604" s="1134">
        <f t="shared" si="59"/>
        <v>0</v>
      </c>
      <c r="P1604" s="1134">
        <f>O1604/'1.5 Universal Data'!$F$35</f>
        <v>0</v>
      </c>
      <c r="Q1604" s="266"/>
      <c r="R1604" s="266"/>
      <c r="S1604" s="266"/>
      <c r="T1604" s="266"/>
      <c r="U1604" s="266"/>
      <c r="V1604" s="266"/>
      <c r="W1604" s="266"/>
      <c r="X1604" s="266"/>
      <c r="Y1604" s="266"/>
      <c r="Z1604" s="266"/>
      <c r="AA1604" s="266"/>
      <c r="AB1604" s="266"/>
      <c r="AC1604" s="266"/>
      <c r="AD1604" s="266"/>
      <c r="AE1604" s="266"/>
    </row>
    <row r="1605" spans="2:31" ht="13.5">
      <c r="B1605" s="1129">
        <f t="shared" si="60"/>
        <v>-1</v>
      </c>
      <c r="D1605" s="1130"/>
      <c r="E1605" s="1130"/>
      <c r="F1605" s="1131"/>
      <c r="G1605" s="1130"/>
      <c r="H1605" s="1130"/>
      <c r="I1605" s="1130"/>
      <c r="J1605" s="1132"/>
      <c r="K1605" s="1132"/>
      <c r="L1605" s="1130"/>
      <c r="N1605" s="1133">
        <f t="shared" si="58"/>
        <v>0</v>
      </c>
      <c r="O1605" s="1134">
        <f t="shared" si="59"/>
        <v>0</v>
      </c>
      <c r="P1605" s="1134">
        <f>O1605/'1.5 Universal Data'!$F$35</f>
        <v>0</v>
      </c>
      <c r="Q1605" s="266"/>
      <c r="R1605" s="266"/>
      <c r="S1605" s="266"/>
      <c r="T1605" s="266"/>
      <c r="U1605" s="266"/>
      <c r="V1605" s="266"/>
      <c r="W1605" s="266"/>
      <c r="X1605" s="266"/>
      <c r="Y1605" s="266"/>
      <c r="Z1605" s="266"/>
      <c r="AA1605" s="266"/>
      <c r="AB1605" s="266"/>
      <c r="AC1605" s="266"/>
      <c r="AD1605" s="266"/>
      <c r="AE1605" s="266"/>
    </row>
    <row r="1606" spans="2:31" ht="13.5">
      <c r="B1606" s="1129">
        <f t="shared" si="60"/>
        <v>-1</v>
      </c>
      <c r="D1606" s="1130"/>
      <c r="E1606" s="1130"/>
      <c r="F1606" s="1131"/>
      <c r="G1606" s="1130"/>
      <c r="H1606" s="1130"/>
      <c r="I1606" s="1130"/>
      <c r="J1606" s="1132"/>
      <c r="K1606" s="1132"/>
      <c r="L1606" s="1130"/>
      <c r="N1606" s="1133">
        <f t="shared" si="58"/>
        <v>0</v>
      </c>
      <c r="O1606" s="1134">
        <f t="shared" si="59"/>
        <v>0</v>
      </c>
      <c r="P1606" s="1134">
        <f>O1606/'1.5 Universal Data'!$F$35</f>
        <v>0</v>
      </c>
      <c r="Q1606" s="266"/>
      <c r="R1606" s="266"/>
      <c r="S1606" s="266"/>
      <c r="T1606" s="266"/>
      <c r="U1606" s="266"/>
      <c r="V1606" s="266"/>
      <c r="W1606" s="266"/>
      <c r="X1606" s="266"/>
      <c r="Y1606" s="266"/>
      <c r="Z1606" s="266"/>
      <c r="AA1606" s="266"/>
      <c r="AB1606" s="266"/>
      <c r="AC1606" s="266"/>
      <c r="AD1606" s="266"/>
      <c r="AE1606" s="266"/>
    </row>
    <row r="1607" spans="2:31" ht="13.5">
      <c r="B1607" s="1129">
        <f t="shared" si="60"/>
        <v>-1</v>
      </c>
      <c r="D1607" s="1130"/>
      <c r="E1607" s="1130"/>
      <c r="F1607" s="1131"/>
      <c r="G1607" s="1130"/>
      <c r="H1607" s="1130"/>
      <c r="I1607" s="1130"/>
      <c r="J1607" s="1132"/>
      <c r="K1607" s="1132"/>
      <c r="L1607" s="1130"/>
      <c r="N1607" s="1133">
        <f t="shared" si="58"/>
        <v>0</v>
      </c>
      <c r="O1607" s="1134">
        <f t="shared" si="59"/>
        <v>0</v>
      </c>
      <c r="P1607" s="1134">
        <f>O1607/'1.5 Universal Data'!$F$35</f>
        <v>0</v>
      </c>
      <c r="Q1607" s="266"/>
      <c r="R1607" s="266"/>
      <c r="S1607" s="266"/>
      <c r="T1607" s="266"/>
      <c r="U1607" s="266"/>
      <c r="V1607" s="266"/>
      <c r="W1607" s="266"/>
      <c r="X1607" s="266"/>
      <c r="Y1607" s="266"/>
      <c r="Z1607" s="266"/>
      <c r="AA1607" s="266"/>
      <c r="AB1607" s="266"/>
      <c r="AC1607" s="266"/>
      <c r="AD1607" s="266"/>
      <c r="AE1607" s="266"/>
    </row>
    <row r="1608" spans="2:31" ht="13.5">
      <c r="B1608" s="1129">
        <f t="shared" si="60"/>
        <v>-1</v>
      </c>
      <c r="D1608" s="1130"/>
      <c r="E1608" s="1130"/>
      <c r="F1608" s="1131"/>
      <c r="G1608" s="1130"/>
      <c r="H1608" s="1130"/>
      <c r="I1608" s="1130"/>
      <c r="J1608" s="1132"/>
      <c r="K1608" s="1132"/>
      <c r="L1608" s="1130"/>
      <c r="N1608" s="1133">
        <f t="shared" si="58"/>
        <v>0</v>
      </c>
      <c r="O1608" s="1134">
        <f t="shared" si="59"/>
        <v>0</v>
      </c>
      <c r="P1608" s="1134">
        <f>O1608/'1.5 Universal Data'!$F$35</f>
        <v>0</v>
      </c>
      <c r="Q1608" s="266"/>
      <c r="R1608" s="266"/>
      <c r="S1608" s="266"/>
      <c r="T1608" s="266"/>
      <c r="U1608" s="266"/>
      <c r="V1608" s="266"/>
      <c r="W1608" s="266"/>
      <c r="X1608" s="266"/>
      <c r="Y1608" s="266"/>
      <c r="Z1608" s="266"/>
      <c r="AA1608" s="266"/>
      <c r="AB1608" s="266"/>
      <c r="AC1608" s="266"/>
      <c r="AD1608" s="266"/>
      <c r="AE1608" s="266"/>
    </row>
    <row r="1609" spans="2:31" ht="13.5">
      <c r="B1609" s="1129">
        <f t="shared" si="60"/>
        <v>-1</v>
      </c>
      <c r="D1609" s="1130"/>
      <c r="E1609" s="1130"/>
      <c r="F1609" s="1131"/>
      <c r="G1609" s="1130"/>
      <c r="H1609" s="1130"/>
      <c r="I1609" s="1130"/>
      <c r="J1609" s="1132"/>
      <c r="K1609" s="1132"/>
      <c r="L1609" s="1130"/>
      <c r="N1609" s="1133">
        <f t="shared" si="58"/>
        <v>0</v>
      </c>
      <c r="O1609" s="1134">
        <f t="shared" si="59"/>
        <v>0</v>
      </c>
      <c r="P1609" s="1134">
        <f>O1609/'1.5 Universal Data'!$F$35</f>
        <v>0</v>
      </c>
      <c r="Q1609" s="266"/>
      <c r="R1609" s="266"/>
      <c r="S1609" s="266"/>
      <c r="T1609" s="266"/>
      <c r="U1609" s="266"/>
      <c r="V1609" s="266"/>
      <c r="W1609" s="266"/>
      <c r="X1609" s="266"/>
      <c r="Y1609" s="266"/>
      <c r="Z1609" s="266"/>
      <c r="AA1609" s="266"/>
      <c r="AB1609" s="266"/>
      <c r="AC1609" s="266"/>
      <c r="AD1609" s="266"/>
      <c r="AE1609" s="266"/>
    </row>
    <row r="1610" spans="2:31" ht="13.5">
      <c r="B1610" s="1129">
        <f t="shared" si="60"/>
        <v>-1</v>
      </c>
      <c r="D1610" s="1130"/>
      <c r="E1610" s="1130"/>
      <c r="F1610" s="1131"/>
      <c r="G1610" s="1130"/>
      <c r="H1610" s="1130"/>
      <c r="I1610" s="1130"/>
      <c r="J1610" s="1132"/>
      <c r="K1610" s="1132"/>
      <c r="L1610" s="1130"/>
      <c r="N1610" s="1133">
        <f t="shared" si="58"/>
        <v>0</v>
      </c>
      <c r="O1610" s="1134">
        <f t="shared" si="59"/>
        <v>0</v>
      </c>
      <c r="P1610" s="1134">
        <f>O1610/'1.5 Universal Data'!$F$35</f>
        <v>0</v>
      </c>
      <c r="Q1610" s="266"/>
      <c r="R1610" s="266"/>
      <c r="S1610" s="266"/>
      <c r="T1610" s="266"/>
      <c r="U1610" s="266"/>
      <c r="V1610" s="266"/>
      <c r="W1610" s="266"/>
      <c r="X1610" s="266"/>
      <c r="Y1610" s="266"/>
      <c r="Z1610" s="266"/>
      <c r="AA1610" s="266"/>
      <c r="AB1610" s="266"/>
      <c r="AC1610" s="266"/>
      <c r="AD1610" s="266"/>
      <c r="AE1610" s="266"/>
    </row>
    <row r="1611" spans="2:31" ht="13.5">
      <c r="B1611" s="1129">
        <f t="shared" si="60"/>
        <v>-1</v>
      </c>
      <c r="D1611" s="1130"/>
      <c r="E1611" s="1130"/>
      <c r="F1611" s="1131"/>
      <c r="G1611" s="1130"/>
      <c r="H1611" s="1130"/>
      <c r="I1611" s="1130"/>
      <c r="J1611" s="1132"/>
      <c r="K1611" s="1132"/>
      <c r="L1611" s="1130"/>
      <c r="N1611" s="1133">
        <f t="shared" si="58"/>
        <v>0</v>
      </c>
      <c r="O1611" s="1134">
        <f t="shared" si="59"/>
        <v>0</v>
      </c>
      <c r="P1611" s="1134">
        <f>O1611/'1.5 Universal Data'!$F$35</f>
        <v>0</v>
      </c>
      <c r="Q1611" s="266"/>
      <c r="R1611" s="266"/>
      <c r="S1611" s="266"/>
      <c r="T1611" s="266"/>
      <c r="U1611" s="266"/>
      <c r="V1611" s="266"/>
      <c r="W1611" s="266"/>
      <c r="X1611" s="266"/>
      <c r="Y1611" s="266"/>
      <c r="Z1611" s="266"/>
      <c r="AA1611" s="266"/>
      <c r="AB1611" s="266"/>
      <c r="AC1611" s="266"/>
      <c r="AD1611" s="266"/>
      <c r="AE1611" s="266"/>
    </row>
    <row r="1612" spans="2:31" ht="13.5">
      <c r="B1612" s="1129">
        <f t="shared" si="60"/>
        <v>-1</v>
      </c>
      <c r="D1612" s="1130"/>
      <c r="E1612" s="1130"/>
      <c r="F1612" s="1131"/>
      <c r="G1612" s="1130"/>
      <c r="H1612" s="1130"/>
      <c r="I1612" s="1130"/>
      <c r="J1612" s="1132"/>
      <c r="K1612" s="1132"/>
      <c r="L1612" s="1130"/>
      <c r="N1612" s="1133">
        <f t="shared" si="58"/>
        <v>0</v>
      </c>
      <c r="O1612" s="1134">
        <f t="shared" si="59"/>
        <v>0</v>
      </c>
      <c r="P1612" s="1134">
        <f>O1612/'1.5 Universal Data'!$F$35</f>
        <v>0</v>
      </c>
      <c r="Q1612" s="266"/>
      <c r="R1612" s="266"/>
      <c r="S1612" s="266"/>
      <c r="T1612" s="266"/>
      <c r="U1612" s="266"/>
      <c r="V1612" s="266"/>
      <c r="W1612" s="266"/>
      <c r="X1612" s="266"/>
      <c r="Y1612" s="266"/>
      <c r="Z1612" s="266"/>
      <c r="AA1612" s="266"/>
      <c r="AB1612" s="266"/>
      <c r="AC1612" s="266"/>
      <c r="AD1612" s="266"/>
      <c r="AE1612" s="266"/>
    </row>
    <row r="1613" spans="2:31" ht="13.5">
      <c r="B1613" s="1129">
        <f t="shared" si="60"/>
        <v>-1</v>
      </c>
      <c r="D1613" s="1130"/>
      <c r="E1613" s="1130"/>
      <c r="F1613" s="1131"/>
      <c r="G1613" s="1130"/>
      <c r="H1613" s="1130"/>
      <c r="I1613" s="1130"/>
      <c r="J1613" s="1132"/>
      <c r="K1613" s="1132"/>
      <c r="L1613" s="1130"/>
      <c r="N1613" s="1133">
        <f t="shared" si="58"/>
        <v>0</v>
      </c>
      <c r="O1613" s="1134">
        <f t="shared" si="59"/>
        <v>0</v>
      </c>
      <c r="P1613" s="1134">
        <f>O1613/'1.5 Universal Data'!$F$35</f>
        <v>0</v>
      </c>
      <c r="Q1613" s="266"/>
      <c r="R1613" s="266"/>
      <c r="S1613" s="266"/>
      <c r="T1613" s="266"/>
      <c r="U1613" s="266"/>
      <c r="V1613" s="266"/>
      <c r="W1613" s="266"/>
      <c r="X1613" s="266"/>
      <c r="Y1613" s="266"/>
      <c r="Z1613" s="266"/>
      <c r="AA1613" s="266"/>
      <c r="AB1613" s="266"/>
      <c r="AC1613" s="266"/>
      <c r="AD1613" s="266"/>
      <c r="AE1613" s="266"/>
    </row>
    <row r="1614" spans="2:31" ht="13.5">
      <c r="B1614" s="1129">
        <f t="shared" si="60"/>
        <v>-1</v>
      </c>
      <c r="D1614" s="1130"/>
      <c r="E1614" s="1130"/>
      <c r="F1614" s="1131"/>
      <c r="G1614" s="1130"/>
      <c r="H1614" s="1130"/>
      <c r="I1614" s="1130"/>
      <c r="J1614" s="1132"/>
      <c r="K1614" s="1132"/>
      <c r="L1614" s="1130"/>
      <c r="N1614" s="1133">
        <f t="shared" si="58"/>
        <v>0</v>
      </c>
      <c r="O1614" s="1134">
        <f t="shared" si="59"/>
        <v>0</v>
      </c>
      <c r="P1614" s="1134">
        <f>O1614/'1.5 Universal Data'!$F$35</f>
        <v>0</v>
      </c>
      <c r="Q1614" s="266"/>
      <c r="R1614" s="266"/>
      <c r="S1614" s="266"/>
      <c r="T1614" s="266"/>
      <c r="U1614" s="266"/>
      <c r="V1614" s="266"/>
      <c r="W1614" s="266"/>
      <c r="X1614" s="266"/>
      <c r="Y1614" s="266"/>
      <c r="Z1614" s="266"/>
      <c r="AA1614" s="266"/>
      <c r="AB1614" s="266"/>
      <c r="AC1614" s="266"/>
      <c r="AD1614" s="266"/>
      <c r="AE1614" s="266"/>
    </row>
    <row r="1615" spans="2:31" ht="13.5">
      <c r="B1615" s="1129">
        <f t="shared" si="60"/>
        <v>-1</v>
      </c>
      <c r="D1615" s="1130"/>
      <c r="E1615" s="1130"/>
      <c r="F1615" s="1131"/>
      <c r="G1615" s="1130"/>
      <c r="H1615" s="1130"/>
      <c r="I1615" s="1130"/>
      <c r="J1615" s="1132"/>
      <c r="K1615" s="1132"/>
      <c r="L1615" s="1130"/>
      <c r="N1615" s="1133">
        <f t="shared" si="58"/>
        <v>0</v>
      </c>
      <c r="O1615" s="1134">
        <f t="shared" si="59"/>
        <v>0</v>
      </c>
      <c r="P1615" s="1134">
        <f>O1615/'1.5 Universal Data'!$F$35</f>
        <v>0</v>
      </c>
      <c r="Q1615" s="266"/>
      <c r="R1615" s="266"/>
      <c r="S1615" s="266"/>
      <c r="T1615" s="266"/>
      <c r="U1615" s="266"/>
      <c r="V1615" s="266"/>
      <c r="W1615" s="266"/>
      <c r="X1615" s="266"/>
      <c r="Y1615" s="266"/>
      <c r="Z1615" s="266"/>
      <c r="AA1615" s="266"/>
      <c r="AB1615" s="266"/>
      <c r="AC1615" s="266"/>
      <c r="AD1615" s="266"/>
      <c r="AE1615" s="266"/>
    </row>
    <row r="1616" spans="2:31" ht="13.5">
      <c r="B1616" s="1129">
        <f t="shared" si="60"/>
        <v>-1</v>
      </c>
      <c r="D1616" s="1130"/>
      <c r="E1616" s="1130"/>
      <c r="F1616" s="1131"/>
      <c r="G1616" s="1130"/>
      <c r="H1616" s="1130"/>
      <c r="I1616" s="1130"/>
      <c r="J1616" s="1132"/>
      <c r="K1616" s="1132"/>
      <c r="L1616" s="1130"/>
      <c r="N1616" s="1133">
        <f t="shared" si="58"/>
        <v>0</v>
      </c>
      <c r="O1616" s="1134">
        <f t="shared" si="59"/>
        <v>0</v>
      </c>
      <c r="P1616" s="1134">
        <f>O1616/'1.5 Universal Data'!$F$35</f>
        <v>0</v>
      </c>
      <c r="Q1616" s="266"/>
      <c r="R1616" s="266"/>
      <c r="S1616" s="266"/>
      <c r="T1616" s="266"/>
      <c r="U1616" s="266"/>
      <c r="V1616" s="266"/>
      <c r="W1616" s="266"/>
      <c r="X1616" s="266"/>
      <c r="Y1616" s="266"/>
      <c r="Z1616" s="266"/>
      <c r="AA1616" s="266"/>
      <c r="AB1616" s="266"/>
      <c r="AC1616" s="266"/>
      <c r="AD1616" s="266"/>
      <c r="AE1616" s="266"/>
    </row>
    <row r="1617" spans="2:31" ht="13.5">
      <c r="B1617" s="1129">
        <f t="shared" si="60"/>
        <v>-1</v>
      </c>
      <c r="D1617" s="1130"/>
      <c r="E1617" s="1130"/>
      <c r="F1617" s="1131"/>
      <c r="G1617" s="1130"/>
      <c r="H1617" s="1130"/>
      <c r="I1617" s="1130"/>
      <c r="J1617" s="1132"/>
      <c r="K1617" s="1132"/>
      <c r="L1617" s="1130"/>
      <c r="N1617" s="1133">
        <f t="shared" si="58"/>
        <v>0</v>
      </c>
      <c r="O1617" s="1134">
        <f t="shared" si="59"/>
        <v>0</v>
      </c>
      <c r="P1617" s="1134">
        <f>O1617/'1.5 Universal Data'!$F$35</f>
        <v>0</v>
      </c>
      <c r="Q1617" s="266"/>
      <c r="R1617" s="266"/>
      <c r="S1617" s="266"/>
      <c r="T1617" s="266"/>
      <c r="U1617" s="266"/>
      <c r="V1617" s="266"/>
      <c r="W1617" s="266"/>
      <c r="X1617" s="266"/>
      <c r="Y1617" s="266"/>
      <c r="Z1617" s="266"/>
      <c r="AA1617" s="266"/>
      <c r="AB1617" s="266"/>
      <c r="AC1617" s="266"/>
      <c r="AD1617" s="266"/>
      <c r="AE1617" s="266"/>
    </row>
    <row r="1618" spans="2:31" ht="13.5">
      <c r="B1618" s="1129">
        <f t="shared" si="60"/>
        <v>-1</v>
      </c>
      <c r="D1618" s="1130"/>
      <c r="E1618" s="1130"/>
      <c r="F1618" s="1131"/>
      <c r="G1618" s="1130"/>
      <c r="H1618" s="1130"/>
      <c r="I1618" s="1130"/>
      <c r="J1618" s="1132"/>
      <c r="K1618" s="1132"/>
      <c r="L1618" s="1130"/>
      <c r="N1618" s="1133">
        <f t="shared" si="58"/>
        <v>0</v>
      </c>
      <c r="O1618" s="1134">
        <f t="shared" si="59"/>
        <v>0</v>
      </c>
      <c r="P1618" s="1134">
        <f>O1618/'1.5 Universal Data'!$F$35</f>
        <v>0</v>
      </c>
      <c r="Q1618" s="266"/>
      <c r="R1618" s="266"/>
      <c r="S1618" s="266"/>
      <c r="T1618" s="266"/>
      <c r="U1618" s="266"/>
      <c r="V1618" s="266"/>
      <c r="W1618" s="266"/>
      <c r="X1618" s="266"/>
      <c r="Y1618" s="266"/>
      <c r="Z1618" s="266"/>
      <c r="AA1618" s="266"/>
      <c r="AB1618" s="266"/>
      <c r="AC1618" s="266"/>
      <c r="AD1618" s="266"/>
      <c r="AE1618" s="266"/>
    </row>
    <row r="1619" spans="2:31" ht="13.5">
      <c r="B1619" s="1129">
        <f t="shared" si="60"/>
        <v>-1</v>
      </c>
      <c r="D1619" s="1130"/>
      <c r="E1619" s="1130"/>
      <c r="F1619" s="1131"/>
      <c r="G1619" s="1130"/>
      <c r="H1619" s="1130"/>
      <c r="I1619" s="1130"/>
      <c r="J1619" s="1132"/>
      <c r="K1619" s="1132"/>
      <c r="L1619" s="1130"/>
      <c r="N1619" s="1133">
        <f t="shared" si="58"/>
        <v>0</v>
      </c>
      <c r="O1619" s="1134">
        <f t="shared" si="59"/>
        <v>0</v>
      </c>
      <c r="P1619" s="1134">
        <f>O1619/'1.5 Universal Data'!$F$35</f>
        <v>0</v>
      </c>
      <c r="Q1619" s="266"/>
      <c r="R1619" s="266"/>
      <c r="S1619" s="266"/>
      <c r="T1619" s="266"/>
      <c r="U1619" s="266"/>
      <c r="V1619" s="266"/>
      <c r="W1619" s="266"/>
      <c r="X1619" s="266"/>
      <c r="Y1619" s="266"/>
      <c r="Z1619" s="266"/>
      <c r="AA1619" s="266"/>
      <c r="AB1619" s="266"/>
      <c r="AC1619" s="266"/>
      <c r="AD1619" s="266"/>
      <c r="AE1619" s="266"/>
    </row>
    <row r="1620" spans="2:31" ht="13.5">
      <c r="B1620" s="1129">
        <f t="shared" si="60"/>
        <v>-1</v>
      </c>
      <c r="D1620" s="1130"/>
      <c r="E1620" s="1130"/>
      <c r="F1620" s="1131"/>
      <c r="G1620" s="1130"/>
      <c r="H1620" s="1130"/>
      <c r="I1620" s="1130"/>
      <c r="J1620" s="1132"/>
      <c r="K1620" s="1132"/>
      <c r="L1620" s="1130"/>
      <c r="N1620" s="1133">
        <f t="shared" si="58"/>
        <v>0</v>
      </c>
      <c r="O1620" s="1134">
        <f t="shared" si="59"/>
        <v>0</v>
      </c>
      <c r="P1620" s="1134">
        <f>O1620/'1.5 Universal Data'!$F$35</f>
        <v>0</v>
      </c>
      <c r="Q1620" s="266"/>
      <c r="R1620" s="266"/>
      <c r="S1620" s="266"/>
      <c r="T1620" s="266"/>
      <c r="U1620" s="266"/>
      <c r="V1620" s="266"/>
      <c r="W1620" s="266"/>
      <c r="X1620" s="266"/>
      <c r="Y1620" s="266"/>
      <c r="Z1620" s="266"/>
      <c r="AA1620" s="266"/>
      <c r="AB1620" s="266"/>
      <c r="AC1620" s="266"/>
      <c r="AD1620" s="266"/>
      <c r="AE1620" s="266"/>
    </row>
    <row r="1621" spans="2:31" ht="13.5">
      <c r="B1621" s="1129">
        <f t="shared" si="60"/>
        <v>-1</v>
      </c>
      <c r="D1621" s="1130"/>
      <c r="E1621" s="1130"/>
      <c r="F1621" s="1131"/>
      <c r="G1621" s="1130"/>
      <c r="H1621" s="1130"/>
      <c r="I1621" s="1130"/>
      <c r="J1621" s="1132"/>
      <c r="K1621" s="1132"/>
      <c r="L1621" s="1130"/>
      <c r="N1621" s="1133">
        <f t="shared" si="58"/>
        <v>0</v>
      </c>
      <c r="O1621" s="1134">
        <f t="shared" si="59"/>
        <v>0</v>
      </c>
      <c r="P1621" s="1134">
        <f>O1621/'1.5 Universal Data'!$F$35</f>
        <v>0</v>
      </c>
      <c r="Q1621" s="266"/>
      <c r="R1621" s="266"/>
      <c r="S1621" s="266"/>
      <c r="T1621" s="266"/>
      <c r="U1621" s="266"/>
      <c r="V1621" s="266"/>
      <c r="W1621" s="266"/>
      <c r="X1621" s="266"/>
      <c r="Y1621" s="266"/>
      <c r="Z1621" s="266"/>
      <c r="AA1621" s="266"/>
      <c r="AB1621" s="266"/>
      <c r="AC1621" s="266"/>
      <c r="AD1621" s="266"/>
      <c r="AE1621" s="266"/>
    </row>
    <row r="1622" spans="2:31" ht="13.5">
      <c r="B1622" s="1129">
        <f t="shared" si="60"/>
        <v>-1</v>
      </c>
      <c r="D1622" s="1130"/>
      <c r="E1622" s="1130"/>
      <c r="F1622" s="1131"/>
      <c r="G1622" s="1130"/>
      <c r="H1622" s="1130"/>
      <c r="I1622" s="1130"/>
      <c r="J1622" s="1132"/>
      <c r="K1622" s="1132"/>
      <c r="L1622" s="1130"/>
      <c r="N1622" s="1133">
        <f t="shared" si="58"/>
        <v>0</v>
      </c>
      <c r="O1622" s="1134">
        <f t="shared" si="59"/>
        <v>0</v>
      </c>
      <c r="P1622" s="1134">
        <f>O1622/'1.5 Universal Data'!$F$35</f>
        <v>0</v>
      </c>
      <c r="Q1622" s="266"/>
      <c r="R1622" s="266"/>
      <c r="S1622" s="266"/>
      <c r="T1622" s="266"/>
      <c r="U1622" s="266"/>
      <c r="V1622" s="266"/>
      <c r="W1622" s="266"/>
      <c r="X1622" s="266"/>
      <c r="Y1622" s="266"/>
      <c r="Z1622" s="266"/>
      <c r="AA1622" s="266"/>
      <c r="AB1622" s="266"/>
      <c r="AC1622" s="266"/>
      <c r="AD1622" s="266"/>
      <c r="AE1622" s="266"/>
    </row>
    <row r="1623" spans="2:31" ht="13.5">
      <c r="B1623" s="1129">
        <f t="shared" ref="B1623:B1686" si="61">IF(G1623="buy",1,-1)</f>
        <v>-1</v>
      </c>
      <c r="D1623" s="1130"/>
      <c r="E1623" s="1130"/>
      <c r="F1623" s="1131"/>
      <c r="G1623" s="1130"/>
      <c r="H1623" s="1130"/>
      <c r="I1623" s="1130"/>
      <c r="J1623" s="1132"/>
      <c r="K1623" s="1132"/>
      <c r="L1623" s="1130"/>
      <c r="N1623" s="1133">
        <f t="shared" si="58"/>
        <v>0</v>
      </c>
      <c r="O1623" s="1134">
        <f t="shared" si="59"/>
        <v>0</v>
      </c>
      <c r="P1623" s="1134">
        <f>O1623/'1.5 Universal Data'!$F$35</f>
        <v>0</v>
      </c>
      <c r="Q1623" s="266"/>
      <c r="R1623" s="266"/>
      <c r="S1623" s="266"/>
      <c r="T1623" s="266"/>
      <c r="U1623" s="266"/>
      <c r="V1623" s="266"/>
      <c r="W1623" s="266"/>
      <c r="X1623" s="266"/>
      <c r="Y1623" s="266"/>
      <c r="Z1623" s="266"/>
      <c r="AA1623" s="266"/>
      <c r="AB1623" s="266"/>
      <c r="AC1623" s="266"/>
      <c r="AD1623" s="266"/>
      <c r="AE1623" s="266"/>
    </row>
    <row r="1624" spans="2:31" ht="13.5">
      <c r="B1624" s="1129">
        <f t="shared" si="61"/>
        <v>-1</v>
      </c>
      <c r="D1624" s="1130"/>
      <c r="E1624" s="1130"/>
      <c r="F1624" s="1131"/>
      <c r="G1624" s="1130"/>
      <c r="H1624" s="1130"/>
      <c r="I1624" s="1130"/>
      <c r="J1624" s="1132"/>
      <c r="K1624" s="1132"/>
      <c r="L1624" s="1130"/>
      <c r="N1624" s="1133">
        <f t="shared" si="58"/>
        <v>0</v>
      </c>
      <c r="O1624" s="1134">
        <f t="shared" si="59"/>
        <v>0</v>
      </c>
      <c r="P1624" s="1134">
        <f>O1624/'1.5 Universal Data'!$F$35</f>
        <v>0</v>
      </c>
      <c r="Q1624" s="266"/>
      <c r="R1624" s="266"/>
      <c r="S1624" s="266"/>
      <c r="T1624" s="266"/>
      <c r="U1624" s="266"/>
      <c r="V1624" s="266"/>
      <c r="W1624" s="266"/>
      <c r="X1624" s="266"/>
      <c r="Y1624" s="266"/>
      <c r="Z1624" s="266"/>
      <c r="AA1624" s="266"/>
      <c r="AB1624" s="266"/>
      <c r="AC1624" s="266"/>
      <c r="AD1624" s="266"/>
      <c r="AE1624" s="266"/>
    </row>
    <row r="1625" spans="2:31" ht="13.5">
      <c r="B1625" s="1129">
        <f t="shared" si="61"/>
        <v>-1</v>
      </c>
      <c r="D1625" s="1130"/>
      <c r="E1625" s="1130"/>
      <c r="F1625" s="1131"/>
      <c r="G1625" s="1130"/>
      <c r="H1625" s="1130"/>
      <c r="I1625" s="1130"/>
      <c r="J1625" s="1132"/>
      <c r="K1625" s="1132"/>
      <c r="L1625" s="1130"/>
      <c r="N1625" s="1133">
        <f t="shared" si="58"/>
        <v>0</v>
      </c>
      <c r="O1625" s="1134">
        <f t="shared" si="59"/>
        <v>0</v>
      </c>
      <c r="P1625" s="1134">
        <f>O1625/'1.5 Universal Data'!$F$35</f>
        <v>0</v>
      </c>
      <c r="Q1625" s="266"/>
      <c r="R1625" s="266"/>
      <c r="S1625" s="266"/>
      <c r="T1625" s="266"/>
      <c r="U1625" s="266"/>
      <c r="V1625" s="266"/>
      <c r="W1625" s="266"/>
      <c r="X1625" s="266"/>
      <c r="Y1625" s="266"/>
      <c r="Z1625" s="266"/>
      <c r="AA1625" s="266"/>
      <c r="AB1625" s="266"/>
      <c r="AC1625" s="266"/>
      <c r="AD1625" s="266"/>
      <c r="AE1625" s="266"/>
    </row>
    <row r="1626" spans="2:31" ht="13.5">
      <c r="B1626" s="1129">
        <f t="shared" si="61"/>
        <v>-1</v>
      </c>
      <c r="D1626" s="1130"/>
      <c r="E1626" s="1130"/>
      <c r="F1626" s="1131"/>
      <c r="G1626" s="1130"/>
      <c r="H1626" s="1130"/>
      <c r="I1626" s="1130"/>
      <c r="J1626" s="1132"/>
      <c r="K1626" s="1132"/>
      <c r="L1626" s="1130"/>
      <c r="N1626" s="1133">
        <f t="shared" si="58"/>
        <v>0</v>
      </c>
      <c r="O1626" s="1134">
        <f t="shared" si="59"/>
        <v>0</v>
      </c>
      <c r="P1626" s="1134">
        <f>O1626/'1.5 Universal Data'!$F$35</f>
        <v>0</v>
      </c>
      <c r="Q1626" s="266"/>
      <c r="R1626" s="266"/>
      <c r="S1626" s="266"/>
      <c r="T1626" s="266"/>
      <c r="U1626" s="266"/>
      <c r="V1626" s="266"/>
      <c r="W1626" s="266"/>
      <c r="X1626" s="266"/>
      <c r="Y1626" s="266"/>
      <c r="Z1626" s="266"/>
      <c r="AA1626" s="266"/>
      <c r="AB1626" s="266"/>
      <c r="AC1626" s="266"/>
      <c r="AD1626" s="266"/>
      <c r="AE1626" s="266"/>
    </row>
    <row r="1627" spans="2:31" ht="13.5">
      <c r="B1627" s="1129">
        <f t="shared" si="61"/>
        <v>-1</v>
      </c>
      <c r="D1627" s="1130"/>
      <c r="E1627" s="1130"/>
      <c r="F1627" s="1131"/>
      <c r="G1627" s="1130"/>
      <c r="H1627" s="1130"/>
      <c r="I1627" s="1130"/>
      <c r="J1627" s="1132"/>
      <c r="K1627" s="1132"/>
      <c r="L1627" s="1130"/>
      <c r="N1627" s="1133">
        <f t="shared" si="58"/>
        <v>0</v>
      </c>
      <c r="O1627" s="1134">
        <f t="shared" si="59"/>
        <v>0</v>
      </c>
      <c r="P1627" s="1134">
        <f>O1627/'1.5 Universal Data'!$F$35</f>
        <v>0</v>
      </c>
      <c r="Q1627" s="266"/>
      <c r="R1627" s="266"/>
      <c r="S1627" s="266"/>
      <c r="T1627" s="266"/>
      <c r="U1627" s="266"/>
      <c r="V1627" s="266"/>
      <c r="W1627" s="266"/>
      <c r="X1627" s="266"/>
      <c r="Y1627" s="266"/>
      <c r="Z1627" s="266"/>
      <c r="AA1627" s="266"/>
      <c r="AB1627" s="266"/>
      <c r="AC1627" s="266"/>
      <c r="AD1627" s="266"/>
      <c r="AE1627" s="266"/>
    </row>
    <row r="1628" spans="2:31" ht="13.5">
      <c r="B1628" s="1129">
        <f t="shared" si="61"/>
        <v>-1</v>
      </c>
      <c r="D1628" s="1130"/>
      <c r="E1628" s="1130"/>
      <c r="F1628" s="1131"/>
      <c r="G1628" s="1130"/>
      <c r="H1628" s="1130"/>
      <c r="I1628" s="1130"/>
      <c r="J1628" s="1132"/>
      <c r="K1628" s="1132"/>
      <c r="L1628" s="1130"/>
      <c r="N1628" s="1133">
        <f t="shared" si="58"/>
        <v>0</v>
      </c>
      <c r="O1628" s="1134">
        <f t="shared" si="59"/>
        <v>0</v>
      </c>
      <c r="P1628" s="1134">
        <f>O1628/'1.5 Universal Data'!$F$35</f>
        <v>0</v>
      </c>
      <c r="Q1628" s="266"/>
      <c r="R1628" s="266"/>
      <c r="S1628" s="266"/>
      <c r="T1628" s="266"/>
      <c r="U1628" s="266"/>
      <c r="V1628" s="266"/>
      <c r="W1628" s="266"/>
      <c r="X1628" s="266"/>
      <c r="Y1628" s="266"/>
      <c r="Z1628" s="266"/>
      <c r="AA1628" s="266"/>
      <c r="AB1628" s="266"/>
      <c r="AC1628" s="266"/>
      <c r="AD1628" s="266"/>
      <c r="AE1628" s="266"/>
    </row>
    <row r="1629" spans="2:31" ht="13.5">
      <c r="B1629" s="1129">
        <f t="shared" si="61"/>
        <v>-1</v>
      </c>
      <c r="D1629" s="1130"/>
      <c r="E1629" s="1130"/>
      <c r="F1629" s="1131"/>
      <c r="G1629" s="1130"/>
      <c r="H1629" s="1130"/>
      <c r="I1629" s="1130"/>
      <c r="J1629" s="1132"/>
      <c r="K1629" s="1132"/>
      <c r="L1629" s="1130"/>
      <c r="N1629" s="1133">
        <f t="shared" si="58"/>
        <v>0</v>
      </c>
      <c r="O1629" s="1134">
        <f t="shared" si="59"/>
        <v>0</v>
      </c>
      <c r="P1629" s="1134">
        <f>O1629/'1.5 Universal Data'!$F$35</f>
        <v>0</v>
      </c>
      <c r="Q1629" s="266"/>
      <c r="R1629" s="266"/>
      <c r="S1629" s="266"/>
      <c r="T1629" s="266"/>
      <c r="U1629" s="266"/>
      <c r="V1629" s="266"/>
      <c r="W1629" s="266"/>
      <c r="X1629" s="266"/>
      <c r="Y1629" s="266"/>
      <c r="Z1629" s="266"/>
      <c r="AA1629" s="266"/>
      <c r="AB1629" s="266"/>
      <c r="AC1629" s="266"/>
      <c r="AD1629" s="266"/>
      <c r="AE1629" s="266"/>
    </row>
    <row r="1630" spans="2:31" ht="13.5">
      <c r="B1630" s="1129">
        <f t="shared" si="61"/>
        <v>-1</v>
      </c>
      <c r="D1630" s="1130"/>
      <c r="E1630" s="1130"/>
      <c r="F1630" s="1131"/>
      <c r="G1630" s="1130"/>
      <c r="H1630" s="1130"/>
      <c r="I1630" s="1130"/>
      <c r="J1630" s="1132"/>
      <c r="K1630" s="1132"/>
      <c r="L1630" s="1130"/>
      <c r="N1630" s="1133">
        <f t="shared" si="58"/>
        <v>0</v>
      </c>
      <c r="O1630" s="1134">
        <f t="shared" si="59"/>
        <v>0</v>
      </c>
      <c r="P1630" s="1134">
        <f>O1630/'1.5 Universal Data'!$F$35</f>
        <v>0</v>
      </c>
      <c r="Q1630" s="266"/>
      <c r="R1630" s="266"/>
      <c r="S1630" s="266"/>
      <c r="T1630" s="266"/>
      <c r="U1630" s="266"/>
      <c r="V1630" s="266"/>
      <c r="W1630" s="266"/>
      <c r="X1630" s="266"/>
      <c r="Y1630" s="266"/>
      <c r="Z1630" s="266"/>
      <c r="AA1630" s="266"/>
      <c r="AB1630" s="266"/>
      <c r="AC1630" s="266"/>
      <c r="AD1630" s="266"/>
      <c r="AE1630" s="266"/>
    </row>
    <row r="1631" spans="2:31" ht="13.5">
      <c r="B1631" s="1129">
        <f t="shared" si="61"/>
        <v>-1</v>
      </c>
      <c r="D1631" s="1130"/>
      <c r="E1631" s="1130"/>
      <c r="F1631" s="1131"/>
      <c r="G1631" s="1130"/>
      <c r="H1631" s="1130"/>
      <c r="I1631" s="1130"/>
      <c r="J1631" s="1132"/>
      <c r="K1631" s="1132"/>
      <c r="L1631" s="1130"/>
      <c r="N1631" s="1133">
        <f t="shared" si="58"/>
        <v>0</v>
      </c>
      <c r="O1631" s="1134">
        <f t="shared" si="59"/>
        <v>0</v>
      </c>
      <c r="P1631" s="1134">
        <f>O1631/'1.5 Universal Data'!$F$35</f>
        <v>0</v>
      </c>
      <c r="Q1631" s="266"/>
      <c r="R1631" s="266"/>
      <c r="S1631" s="266"/>
      <c r="T1631" s="266"/>
      <c r="U1631" s="266"/>
      <c r="V1631" s="266"/>
      <c r="W1631" s="266"/>
      <c r="X1631" s="266"/>
      <c r="Y1631" s="266"/>
      <c r="Z1631" s="266"/>
      <c r="AA1631" s="266"/>
      <c r="AB1631" s="266"/>
      <c r="AC1631" s="266"/>
      <c r="AD1631" s="266"/>
      <c r="AE1631" s="266"/>
    </row>
    <row r="1632" spans="2:31" ht="13.5">
      <c r="B1632" s="1129">
        <f t="shared" si="61"/>
        <v>-1</v>
      </c>
      <c r="D1632" s="1130"/>
      <c r="E1632" s="1130"/>
      <c r="F1632" s="1131"/>
      <c r="G1632" s="1130"/>
      <c r="H1632" s="1130"/>
      <c r="I1632" s="1130"/>
      <c r="J1632" s="1132"/>
      <c r="K1632" s="1132"/>
      <c r="L1632" s="1130"/>
      <c r="N1632" s="1133">
        <f t="shared" si="58"/>
        <v>0</v>
      </c>
      <c r="O1632" s="1134">
        <f t="shared" si="59"/>
        <v>0</v>
      </c>
      <c r="P1632" s="1134">
        <f>O1632/'1.5 Universal Data'!$F$35</f>
        <v>0</v>
      </c>
      <c r="Q1632" s="266"/>
      <c r="R1632" s="266"/>
      <c r="S1632" s="266"/>
      <c r="T1632" s="266"/>
      <c r="U1632" s="266"/>
      <c r="V1632" s="266"/>
      <c r="W1632" s="266"/>
      <c r="X1632" s="266"/>
      <c r="Y1632" s="266"/>
      <c r="Z1632" s="266"/>
      <c r="AA1632" s="266"/>
      <c r="AB1632" s="266"/>
      <c r="AC1632" s="266"/>
      <c r="AD1632" s="266"/>
      <c r="AE1632" s="266"/>
    </row>
    <row r="1633" spans="2:31" ht="13.5">
      <c r="B1633" s="1129">
        <f t="shared" si="61"/>
        <v>-1</v>
      </c>
      <c r="D1633" s="1130"/>
      <c r="E1633" s="1130"/>
      <c r="F1633" s="1131"/>
      <c r="G1633" s="1130"/>
      <c r="H1633" s="1130"/>
      <c r="I1633" s="1130"/>
      <c r="J1633" s="1132"/>
      <c r="K1633" s="1132"/>
      <c r="L1633" s="1130"/>
      <c r="N1633" s="1133">
        <f t="shared" si="58"/>
        <v>0</v>
      </c>
      <c r="O1633" s="1134">
        <f t="shared" si="59"/>
        <v>0</v>
      </c>
      <c r="P1633" s="1134">
        <f>O1633/'1.5 Universal Data'!$F$35</f>
        <v>0</v>
      </c>
      <c r="Q1633" s="266"/>
      <c r="R1633" s="266"/>
      <c r="S1633" s="266"/>
      <c r="T1633" s="266"/>
      <c r="U1633" s="266"/>
      <c r="V1633" s="266"/>
      <c r="W1633" s="266"/>
      <c r="X1633" s="266"/>
      <c r="Y1633" s="266"/>
      <c r="Z1633" s="266"/>
      <c r="AA1633" s="266"/>
      <c r="AB1633" s="266"/>
      <c r="AC1633" s="266"/>
      <c r="AD1633" s="266"/>
      <c r="AE1633" s="266"/>
    </row>
    <row r="1634" spans="2:31" ht="13.5">
      <c r="B1634" s="1129">
        <f t="shared" si="61"/>
        <v>-1</v>
      </c>
      <c r="D1634" s="1130"/>
      <c r="E1634" s="1130"/>
      <c r="F1634" s="1131"/>
      <c r="G1634" s="1130"/>
      <c r="H1634" s="1130"/>
      <c r="I1634" s="1130"/>
      <c r="J1634" s="1132"/>
      <c r="K1634" s="1132"/>
      <c r="L1634" s="1130"/>
      <c r="N1634" s="1133">
        <f t="shared" si="58"/>
        <v>0</v>
      </c>
      <c r="O1634" s="1134">
        <f t="shared" si="59"/>
        <v>0</v>
      </c>
      <c r="P1634" s="1134">
        <f>O1634/'1.5 Universal Data'!$F$35</f>
        <v>0</v>
      </c>
      <c r="Q1634" s="266"/>
      <c r="R1634" s="266"/>
      <c r="S1634" s="266"/>
      <c r="T1634" s="266"/>
      <c r="U1634" s="266"/>
      <c r="V1634" s="266"/>
      <c r="W1634" s="266"/>
      <c r="X1634" s="266"/>
      <c r="Y1634" s="266"/>
      <c r="Z1634" s="266"/>
      <c r="AA1634" s="266"/>
      <c r="AB1634" s="266"/>
      <c r="AC1634" s="266"/>
      <c r="AD1634" s="266"/>
      <c r="AE1634" s="266"/>
    </row>
    <row r="1635" spans="2:31" ht="13.5">
      <c r="B1635" s="1129">
        <f t="shared" si="61"/>
        <v>-1</v>
      </c>
      <c r="D1635" s="1130"/>
      <c r="E1635" s="1130"/>
      <c r="F1635" s="1131"/>
      <c r="G1635" s="1130"/>
      <c r="H1635" s="1130"/>
      <c r="I1635" s="1130"/>
      <c r="J1635" s="1132"/>
      <c r="K1635" s="1132"/>
      <c r="L1635" s="1130"/>
      <c r="N1635" s="1133">
        <f t="shared" si="58"/>
        <v>0</v>
      </c>
      <c r="O1635" s="1134">
        <f t="shared" si="59"/>
        <v>0</v>
      </c>
      <c r="P1635" s="1134">
        <f>O1635/'1.5 Universal Data'!$F$35</f>
        <v>0</v>
      </c>
      <c r="Q1635" s="266"/>
      <c r="R1635" s="266"/>
      <c r="S1635" s="266"/>
      <c r="T1635" s="266"/>
      <c r="U1635" s="266"/>
      <c r="V1635" s="266"/>
      <c r="W1635" s="266"/>
      <c r="X1635" s="266"/>
      <c r="Y1635" s="266"/>
      <c r="Z1635" s="266"/>
      <c r="AA1635" s="266"/>
      <c r="AB1635" s="266"/>
      <c r="AC1635" s="266"/>
      <c r="AD1635" s="266"/>
      <c r="AE1635" s="266"/>
    </row>
    <row r="1636" spans="2:31" ht="13.5">
      <c r="B1636" s="1129">
        <f t="shared" si="61"/>
        <v>-1</v>
      </c>
      <c r="D1636" s="1130"/>
      <c r="E1636" s="1130"/>
      <c r="F1636" s="1131"/>
      <c r="G1636" s="1130"/>
      <c r="H1636" s="1130"/>
      <c r="I1636" s="1130"/>
      <c r="J1636" s="1132"/>
      <c r="K1636" s="1132"/>
      <c r="L1636" s="1130"/>
      <c r="N1636" s="1133">
        <f t="shared" si="58"/>
        <v>0</v>
      </c>
      <c r="O1636" s="1134">
        <f t="shared" si="59"/>
        <v>0</v>
      </c>
      <c r="P1636" s="1134">
        <f>O1636/'1.5 Universal Data'!$F$35</f>
        <v>0</v>
      </c>
      <c r="Q1636" s="266"/>
      <c r="R1636" s="266"/>
      <c r="S1636" s="266"/>
      <c r="T1636" s="266"/>
      <c r="U1636" s="266"/>
      <c r="V1636" s="266"/>
      <c r="W1636" s="266"/>
      <c r="X1636" s="266"/>
      <c r="Y1636" s="266"/>
      <c r="Z1636" s="266"/>
      <c r="AA1636" s="266"/>
      <c r="AB1636" s="266"/>
      <c r="AC1636" s="266"/>
      <c r="AD1636" s="266"/>
      <c r="AE1636" s="266"/>
    </row>
    <row r="1637" spans="2:31" ht="13.5">
      <c r="B1637" s="1129">
        <f t="shared" si="61"/>
        <v>-1</v>
      </c>
      <c r="D1637" s="1130"/>
      <c r="E1637" s="1130"/>
      <c r="F1637" s="1131"/>
      <c r="G1637" s="1130"/>
      <c r="H1637" s="1130"/>
      <c r="I1637" s="1130"/>
      <c r="J1637" s="1132"/>
      <c r="K1637" s="1132"/>
      <c r="L1637" s="1130"/>
      <c r="N1637" s="1133">
        <f t="shared" si="58"/>
        <v>0</v>
      </c>
      <c r="O1637" s="1134">
        <f t="shared" si="59"/>
        <v>0</v>
      </c>
      <c r="P1637" s="1134">
        <f>O1637/'1.5 Universal Data'!$F$35</f>
        <v>0</v>
      </c>
      <c r="Q1637" s="266"/>
      <c r="R1637" s="266"/>
      <c r="S1637" s="266"/>
      <c r="T1637" s="266"/>
      <c r="U1637" s="266"/>
      <c r="V1637" s="266"/>
      <c r="W1637" s="266"/>
      <c r="X1637" s="266"/>
      <c r="Y1637" s="266"/>
      <c r="Z1637" s="266"/>
      <c r="AA1637" s="266"/>
      <c r="AB1637" s="266"/>
      <c r="AC1637" s="266"/>
      <c r="AD1637" s="266"/>
      <c r="AE1637" s="266"/>
    </row>
    <row r="1638" spans="2:31" ht="13.5">
      <c r="B1638" s="1129">
        <f t="shared" si="61"/>
        <v>-1</v>
      </c>
      <c r="D1638" s="1130"/>
      <c r="E1638" s="1130"/>
      <c r="F1638" s="1131"/>
      <c r="G1638" s="1130"/>
      <c r="H1638" s="1130"/>
      <c r="I1638" s="1130"/>
      <c r="J1638" s="1132"/>
      <c r="K1638" s="1132"/>
      <c r="L1638" s="1130"/>
      <c r="N1638" s="1133">
        <f t="shared" si="58"/>
        <v>0</v>
      </c>
      <c r="O1638" s="1134">
        <f t="shared" si="59"/>
        <v>0</v>
      </c>
      <c r="P1638" s="1134">
        <f>O1638/'1.5 Universal Data'!$F$35</f>
        <v>0</v>
      </c>
      <c r="Q1638" s="266"/>
      <c r="R1638" s="266"/>
      <c r="S1638" s="266"/>
      <c r="T1638" s="266"/>
      <c r="U1638" s="266"/>
      <c r="V1638" s="266"/>
      <c r="W1638" s="266"/>
      <c r="X1638" s="266"/>
      <c r="Y1638" s="266"/>
      <c r="Z1638" s="266"/>
      <c r="AA1638" s="266"/>
      <c r="AB1638" s="266"/>
      <c r="AC1638" s="266"/>
      <c r="AD1638" s="266"/>
      <c r="AE1638" s="266"/>
    </row>
    <row r="1639" spans="2:31" ht="13.5">
      <c r="B1639" s="1129">
        <f t="shared" si="61"/>
        <v>-1</v>
      </c>
      <c r="D1639" s="1130"/>
      <c r="E1639" s="1130"/>
      <c r="F1639" s="1131"/>
      <c r="G1639" s="1130"/>
      <c r="H1639" s="1130"/>
      <c r="I1639" s="1130"/>
      <c r="J1639" s="1132"/>
      <c r="K1639" s="1132"/>
      <c r="L1639" s="1130"/>
      <c r="N1639" s="1133">
        <f t="shared" si="58"/>
        <v>0</v>
      </c>
      <c r="O1639" s="1134">
        <f t="shared" si="59"/>
        <v>0</v>
      </c>
      <c r="P1639" s="1134">
        <f>O1639/'1.5 Universal Data'!$F$35</f>
        <v>0</v>
      </c>
      <c r="Q1639" s="266"/>
      <c r="R1639" s="266"/>
      <c r="S1639" s="266"/>
      <c r="T1639" s="266"/>
      <c r="U1639" s="266"/>
      <c r="V1639" s="266"/>
      <c r="W1639" s="266"/>
      <c r="X1639" s="266"/>
      <c r="Y1639" s="266"/>
      <c r="Z1639" s="266"/>
      <c r="AA1639" s="266"/>
      <c r="AB1639" s="266"/>
      <c r="AC1639" s="266"/>
      <c r="AD1639" s="266"/>
      <c r="AE1639" s="266"/>
    </row>
    <row r="1640" spans="2:31" ht="13.5">
      <c r="B1640" s="1129">
        <f t="shared" si="61"/>
        <v>-1</v>
      </c>
      <c r="D1640" s="1130"/>
      <c r="E1640" s="1130"/>
      <c r="F1640" s="1131"/>
      <c r="G1640" s="1130"/>
      <c r="H1640" s="1130"/>
      <c r="I1640" s="1130"/>
      <c r="J1640" s="1132"/>
      <c r="K1640" s="1132"/>
      <c r="L1640" s="1130"/>
      <c r="N1640" s="1133">
        <f t="shared" si="58"/>
        <v>0</v>
      </c>
      <c r="O1640" s="1134">
        <f t="shared" si="59"/>
        <v>0</v>
      </c>
      <c r="P1640" s="1134">
        <f>O1640/'1.5 Universal Data'!$F$35</f>
        <v>0</v>
      </c>
      <c r="Q1640" s="266"/>
      <c r="R1640" s="266"/>
      <c r="S1640" s="266"/>
      <c r="T1640" s="266"/>
      <c r="U1640" s="266"/>
      <c r="V1640" s="266"/>
      <c r="W1640" s="266"/>
      <c r="X1640" s="266"/>
      <c r="Y1640" s="266"/>
      <c r="Z1640" s="266"/>
      <c r="AA1640" s="266"/>
      <c r="AB1640" s="266"/>
      <c r="AC1640" s="266"/>
      <c r="AD1640" s="266"/>
      <c r="AE1640" s="266"/>
    </row>
    <row r="1641" spans="2:31" ht="13.5">
      <c r="B1641" s="1129">
        <f t="shared" si="61"/>
        <v>-1</v>
      </c>
      <c r="D1641" s="1130"/>
      <c r="E1641" s="1130"/>
      <c r="F1641" s="1131"/>
      <c r="G1641" s="1130"/>
      <c r="H1641" s="1130"/>
      <c r="I1641" s="1130"/>
      <c r="J1641" s="1132"/>
      <c r="K1641" s="1132"/>
      <c r="L1641" s="1130"/>
      <c r="N1641" s="1133">
        <f t="shared" si="58"/>
        <v>0</v>
      </c>
      <c r="O1641" s="1134">
        <f t="shared" si="59"/>
        <v>0</v>
      </c>
      <c r="P1641" s="1134">
        <f>O1641/'1.5 Universal Data'!$F$35</f>
        <v>0</v>
      </c>
      <c r="Q1641" s="266"/>
      <c r="R1641" s="266"/>
      <c r="S1641" s="266"/>
      <c r="T1641" s="266"/>
      <c r="U1641" s="266"/>
      <c r="V1641" s="266"/>
      <c r="W1641" s="266"/>
      <c r="X1641" s="266"/>
      <c r="Y1641" s="266"/>
      <c r="Z1641" s="266"/>
      <c r="AA1641" s="266"/>
      <c r="AB1641" s="266"/>
      <c r="AC1641" s="266"/>
      <c r="AD1641" s="266"/>
      <c r="AE1641" s="266"/>
    </row>
    <row r="1642" spans="2:31" ht="13.5">
      <c r="B1642" s="1129">
        <f t="shared" si="61"/>
        <v>-1</v>
      </c>
      <c r="D1642" s="1130"/>
      <c r="E1642" s="1130"/>
      <c r="F1642" s="1131"/>
      <c r="G1642" s="1130"/>
      <c r="H1642" s="1130"/>
      <c r="I1642" s="1130"/>
      <c r="J1642" s="1132"/>
      <c r="K1642" s="1132"/>
      <c r="L1642" s="1130"/>
      <c r="N1642" s="1133">
        <f t="shared" si="58"/>
        <v>0</v>
      </c>
      <c r="O1642" s="1134">
        <f t="shared" si="59"/>
        <v>0</v>
      </c>
      <c r="P1642" s="1134">
        <f>O1642/'1.5 Universal Data'!$F$35</f>
        <v>0</v>
      </c>
      <c r="Q1642" s="266"/>
      <c r="R1642" s="266"/>
      <c r="S1642" s="266"/>
      <c r="T1642" s="266"/>
      <c r="U1642" s="266"/>
      <c r="V1642" s="266"/>
      <c r="W1642" s="266"/>
      <c r="X1642" s="266"/>
      <c r="Y1642" s="266"/>
      <c r="Z1642" s="266"/>
      <c r="AA1642" s="266"/>
      <c r="AB1642" s="266"/>
      <c r="AC1642" s="266"/>
      <c r="AD1642" s="266"/>
      <c r="AE1642" s="266"/>
    </row>
    <row r="1643" spans="2:31" ht="13.5">
      <c r="B1643" s="1129">
        <f t="shared" si="61"/>
        <v>-1</v>
      </c>
      <c r="D1643" s="1130"/>
      <c r="E1643" s="1130"/>
      <c r="F1643" s="1131"/>
      <c r="G1643" s="1130"/>
      <c r="H1643" s="1130"/>
      <c r="I1643" s="1130"/>
      <c r="J1643" s="1132"/>
      <c r="K1643" s="1132"/>
      <c r="L1643" s="1130"/>
      <c r="N1643" s="1133">
        <f t="shared" si="58"/>
        <v>0</v>
      </c>
      <c r="O1643" s="1134">
        <f t="shared" si="59"/>
        <v>0</v>
      </c>
      <c r="P1643" s="1134">
        <f>O1643/'1.5 Universal Data'!$F$35</f>
        <v>0</v>
      </c>
      <c r="Q1643" s="266"/>
      <c r="R1643" s="266"/>
      <c r="S1643" s="266"/>
      <c r="T1643" s="266"/>
      <c r="U1643" s="266"/>
      <c r="V1643" s="266"/>
      <c r="W1643" s="266"/>
      <c r="X1643" s="266"/>
      <c r="Y1643" s="266"/>
      <c r="Z1643" s="266"/>
      <c r="AA1643" s="266"/>
      <c r="AB1643" s="266"/>
      <c r="AC1643" s="266"/>
      <c r="AD1643" s="266"/>
      <c r="AE1643" s="266"/>
    </row>
    <row r="1644" spans="2:31" ht="13.5">
      <c r="B1644" s="1129">
        <f t="shared" si="61"/>
        <v>-1</v>
      </c>
      <c r="D1644" s="1130"/>
      <c r="E1644" s="1130"/>
      <c r="F1644" s="1131"/>
      <c r="G1644" s="1130"/>
      <c r="H1644" s="1130"/>
      <c r="I1644" s="1130"/>
      <c r="J1644" s="1132"/>
      <c r="K1644" s="1132"/>
      <c r="L1644" s="1130"/>
      <c r="N1644" s="1133">
        <f t="shared" si="58"/>
        <v>0</v>
      </c>
      <c r="O1644" s="1134">
        <f t="shared" si="59"/>
        <v>0</v>
      </c>
      <c r="P1644" s="1134">
        <f>O1644/'1.5 Universal Data'!$F$35</f>
        <v>0</v>
      </c>
      <c r="Q1644" s="266"/>
      <c r="R1644" s="266"/>
      <c r="S1644" s="266"/>
      <c r="T1644" s="266"/>
      <c r="U1644" s="266"/>
      <c r="V1644" s="266"/>
      <c r="W1644" s="266"/>
      <c r="X1644" s="266"/>
      <c r="Y1644" s="266"/>
      <c r="Z1644" s="266"/>
      <c r="AA1644" s="266"/>
      <c r="AB1644" s="266"/>
      <c r="AC1644" s="266"/>
      <c r="AD1644" s="266"/>
      <c r="AE1644" s="266"/>
    </row>
    <row r="1645" spans="2:31" ht="13.5">
      <c r="B1645" s="1129">
        <f t="shared" si="61"/>
        <v>-1</v>
      </c>
      <c r="D1645" s="1130"/>
      <c r="E1645" s="1130"/>
      <c r="F1645" s="1131"/>
      <c r="G1645" s="1130"/>
      <c r="H1645" s="1130"/>
      <c r="I1645" s="1130"/>
      <c r="J1645" s="1132"/>
      <c r="K1645" s="1132"/>
      <c r="L1645" s="1130"/>
      <c r="N1645" s="1133">
        <f t="shared" si="58"/>
        <v>0</v>
      </c>
      <c r="O1645" s="1134">
        <f t="shared" si="59"/>
        <v>0</v>
      </c>
      <c r="P1645" s="1134">
        <f>O1645/'1.5 Universal Data'!$F$35</f>
        <v>0</v>
      </c>
      <c r="Q1645" s="266"/>
      <c r="R1645" s="266"/>
      <c r="S1645" s="266"/>
      <c r="T1645" s="266"/>
      <c r="U1645" s="266"/>
      <c r="V1645" s="266"/>
      <c r="W1645" s="266"/>
      <c r="X1645" s="266"/>
      <c r="Y1645" s="266"/>
      <c r="Z1645" s="266"/>
      <c r="AA1645" s="266"/>
      <c r="AB1645" s="266"/>
      <c r="AC1645" s="266"/>
      <c r="AD1645" s="266"/>
      <c r="AE1645" s="266"/>
    </row>
    <row r="1646" spans="2:31" ht="13.5">
      <c r="B1646" s="1129">
        <f t="shared" si="61"/>
        <v>-1</v>
      </c>
      <c r="D1646" s="1130"/>
      <c r="E1646" s="1130"/>
      <c r="F1646" s="1131"/>
      <c r="G1646" s="1130"/>
      <c r="H1646" s="1130"/>
      <c r="I1646" s="1130"/>
      <c r="J1646" s="1132"/>
      <c r="K1646" s="1132"/>
      <c r="L1646" s="1130"/>
      <c r="N1646" s="1133">
        <f t="shared" si="58"/>
        <v>0</v>
      </c>
      <c r="O1646" s="1134">
        <f t="shared" si="59"/>
        <v>0</v>
      </c>
      <c r="P1646" s="1134">
        <f>O1646/'1.5 Universal Data'!$F$35</f>
        <v>0</v>
      </c>
      <c r="Q1646" s="266"/>
      <c r="R1646" s="266"/>
      <c r="S1646" s="266"/>
      <c r="T1646" s="266"/>
      <c r="U1646" s="266"/>
      <c r="V1646" s="266"/>
      <c r="W1646" s="266"/>
      <c r="X1646" s="266"/>
      <c r="Y1646" s="266"/>
      <c r="Z1646" s="266"/>
      <c r="AA1646" s="266"/>
      <c r="AB1646" s="266"/>
      <c r="AC1646" s="266"/>
      <c r="AD1646" s="266"/>
      <c r="AE1646" s="266"/>
    </row>
    <row r="1647" spans="2:31" ht="13.5">
      <c r="B1647" s="1129">
        <f t="shared" si="61"/>
        <v>-1</v>
      </c>
      <c r="D1647" s="1130"/>
      <c r="E1647" s="1130"/>
      <c r="F1647" s="1131"/>
      <c r="G1647" s="1130"/>
      <c r="H1647" s="1130"/>
      <c r="I1647" s="1130"/>
      <c r="J1647" s="1132"/>
      <c r="K1647" s="1132"/>
      <c r="L1647" s="1130"/>
      <c r="N1647" s="1133">
        <f t="shared" si="58"/>
        <v>0</v>
      </c>
      <c r="O1647" s="1134">
        <f t="shared" si="59"/>
        <v>0</v>
      </c>
      <c r="P1647" s="1134">
        <f>O1647/'1.5 Universal Data'!$F$35</f>
        <v>0</v>
      </c>
      <c r="Q1647" s="266"/>
      <c r="R1647" s="266"/>
      <c r="S1647" s="266"/>
      <c r="T1647" s="266"/>
      <c r="U1647" s="266"/>
      <c r="V1647" s="266"/>
      <c r="W1647" s="266"/>
      <c r="X1647" s="266"/>
      <c r="Y1647" s="266"/>
      <c r="Z1647" s="266"/>
      <c r="AA1647" s="266"/>
      <c r="AB1647" s="266"/>
      <c r="AC1647" s="266"/>
      <c r="AD1647" s="266"/>
      <c r="AE1647" s="266"/>
    </row>
    <row r="1648" spans="2:31" ht="13.5">
      <c r="B1648" s="1129">
        <f t="shared" si="61"/>
        <v>-1</v>
      </c>
      <c r="D1648" s="1130"/>
      <c r="E1648" s="1130"/>
      <c r="F1648" s="1131"/>
      <c r="G1648" s="1130"/>
      <c r="H1648" s="1130"/>
      <c r="I1648" s="1130"/>
      <c r="J1648" s="1132"/>
      <c r="K1648" s="1132"/>
      <c r="L1648" s="1130"/>
      <c r="N1648" s="1133">
        <f t="shared" si="58"/>
        <v>0</v>
      </c>
      <c r="O1648" s="1134">
        <f t="shared" si="59"/>
        <v>0</v>
      </c>
      <c r="P1648" s="1134">
        <f>O1648/'1.5 Universal Data'!$F$35</f>
        <v>0</v>
      </c>
      <c r="Q1648" s="266"/>
      <c r="R1648" s="266"/>
      <c r="S1648" s="266"/>
      <c r="T1648" s="266"/>
      <c r="U1648" s="266"/>
      <c r="V1648" s="266"/>
      <c r="W1648" s="266"/>
      <c r="X1648" s="266"/>
      <c r="Y1648" s="266"/>
      <c r="Z1648" s="266"/>
      <c r="AA1648" s="266"/>
      <c r="AB1648" s="266"/>
      <c r="AC1648" s="266"/>
      <c r="AD1648" s="266"/>
      <c r="AE1648" s="266"/>
    </row>
    <row r="1649" spans="2:31" ht="13.5">
      <c r="B1649" s="1129">
        <f t="shared" si="61"/>
        <v>-1</v>
      </c>
      <c r="D1649" s="1130"/>
      <c r="E1649" s="1130"/>
      <c r="F1649" s="1131"/>
      <c r="G1649" s="1130"/>
      <c r="H1649" s="1130"/>
      <c r="I1649" s="1130"/>
      <c r="J1649" s="1132"/>
      <c r="K1649" s="1132"/>
      <c r="L1649" s="1130"/>
      <c r="N1649" s="1133">
        <f t="shared" si="58"/>
        <v>0</v>
      </c>
      <c r="O1649" s="1134">
        <f t="shared" si="59"/>
        <v>0</v>
      </c>
      <c r="P1649" s="1134">
        <f>O1649/'1.5 Universal Data'!$F$35</f>
        <v>0</v>
      </c>
      <c r="Q1649" s="266"/>
      <c r="R1649" s="266"/>
      <c r="S1649" s="266"/>
      <c r="T1649" s="266"/>
      <c r="U1649" s="266"/>
      <c r="V1649" s="266"/>
      <c r="W1649" s="266"/>
      <c r="X1649" s="266"/>
      <c r="Y1649" s="266"/>
      <c r="Z1649" s="266"/>
      <c r="AA1649" s="266"/>
      <c r="AB1649" s="266"/>
      <c r="AC1649" s="266"/>
      <c r="AD1649" s="266"/>
      <c r="AE1649" s="266"/>
    </row>
    <row r="1650" spans="2:31" ht="13.5">
      <c r="B1650" s="1129">
        <f t="shared" si="61"/>
        <v>-1</v>
      </c>
      <c r="D1650" s="1130"/>
      <c r="E1650" s="1130"/>
      <c r="F1650" s="1131"/>
      <c r="G1650" s="1130"/>
      <c r="H1650" s="1130"/>
      <c r="I1650" s="1130"/>
      <c r="J1650" s="1132"/>
      <c r="K1650" s="1132"/>
      <c r="L1650" s="1130"/>
      <c r="N1650" s="1133">
        <f t="shared" si="58"/>
        <v>0</v>
      </c>
      <c r="O1650" s="1134">
        <f t="shared" si="59"/>
        <v>0</v>
      </c>
      <c r="P1650" s="1134">
        <f>O1650/'1.5 Universal Data'!$F$35</f>
        <v>0</v>
      </c>
      <c r="Q1650" s="266"/>
      <c r="R1650" s="266"/>
      <c r="S1650" s="266"/>
      <c r="T1650" s="266"/>
      <c r="U1650" s="266"/>
      <c r="V1650" s="266"/>
      <c r="W1650" s="266"/>
      <c r="X1650" s="266"/>
      <c r="Y1650" s="266"/>
      <c r="Z1650" s="266"/>
      <c r="AA1650" s="266"/>
      <c r="AB1650" s="266"/>
      <c r="AC1650" s="266"/>
      <c r="AD1650" s="266"/>
      <c r="AE1650" s="266"/>
    </row>
    <row r="1651" spans="2:31" ht="13.5">
      <c r="B1651" s="1129">
        <f t="shared" si="61"/>
        <v>-1</v>
      </c>
      <c r="D1651" s="1130"/>
      <c r="E1651" s="1130"/>
      <c r="F1651" s="1131"/>
      <c r="G1651" s="1130"/>
      <c r="H1651" s="1130"/>
      <c r="I1651" s="1130"/>
      <c r="J1651" s="1132"/>
      <c r="K1651" s="1132"/>
      <c r="L1651" s="1130"/>
      <c r="N1651" s="1133">
        <f t="shared" si="58"/>
        <v>0</v>
      </c>
      <c r="O1651" s="1134">
        <f t="shared" si="59"/>
        <v>0</v>
      </c>
      <c r="P1651" s="1134">
        <f>O1651/'1.5 Universal Data'!$F$35</f>
        <v>0</v>
      </c>
      <c r="Q1651" s="266"/>
      <c r="R1651" s="266"/>
      <c r="S1651" s="266"/>
      <c r="T1651" s="266"/>
      <c r="U1651" s="266"/>
      <c r="V1651" s="266"/>
      <c r="W1651" s="266"/>
      <c r="X1651" s="266"/>
      <c r="Y1651" s="266"/>
      <c r="Z1651" s="266"/>
      <c r="AA1651" s="266"/>
      <c r="AB1651" s="266"/>
      <c r="AC1651" s="266"/>
      <c r="AD1651" s="266"/>
      <c r="AE1651" s="266"/>
    </row>
    <row r="1652" spans="2:31" ht="13.5">
      <c r="B1652" s="1129">
        <f t="shared" si="61"/>
        <v>-1</v>
      </c>
      <c r="D1652" s="1130"/>
      <c r="E1652" s="1130"/>
      <c r="F1652" s="1131"/>
      <c r="G1652" s="1130"/>
      <c r="H1652" s="1130"/>
      <c r="I1652" s="1130"/>
      <c r="J1652" s="1132"/>
      <c r="K1652" s="1132"/>
      <c r="L1652" s="1130"/>
      <c r="N1652" s="1133">
        <f t="shared" si="58"/>
        <v>0</v>
      </c>
      <c r="O1652" s="1134">
        <f t="shared" si="59"/>
        <v>0</v>
      </c>
      <c r="P1652" s="1134">
        <f>O1652/'1.5 Universal Data'!$F$35</f>
        <v>0</v>
      </c>
      <c r="Q1652" s="266"/>
      <c r="R1652" s="266"/>
      <c r="S1652" s="266"/>
      <c r="T1652" s="266"/>
      <c r="U1652" s="266"/>
      <c r="V1652" s="266"/>
      <c r="W1652" s="266"/>
      <c r="X1652" s="266"/>
      <c r="Y1652" s="266"/>
      <c r="Z1652" s="266"/>
      <c r="AA1652" s="266"/>
      <c r="AB1652" s="266"/>
      <c r="AC1652" s="266"/>
      <c r="AD1652" s="266"/>
      <c r="AE1652" s="266"/>
    </row>
    <row r="1653" spans="2:31" ht="13.5">
      <c r="B1653" s="1129">
        <f t="shared" si="61"/>
        <v>-1</v>
      </c>
      <c r="D1653" s="1130"/>
      <c r="E1653" s="1130"/>
      <c r="F1653" s="1131"/>
      <c r="G1653" s="1130"/>
      <c r="H1653" s="1130"/>
      <c r="I1653" s="1130"/>
      <c r="J1653" s="1132"/>
      <c r="K1653" s="1132"/>
      <c r="L1653" s="1130"/>
      <c r="N1653" s="1133">
        <f t="shared" si="58"/>
        <v>0</v>
      </c>
      <c r="O1653" s="1134">
        <f t="shared" si="59"/>
        <v>0</v>
      </c>
      <c r="P1653" s="1134">
        <f>O1653/'1.5 Universal Data'!$F$35</f>
        <v>0</v>
      </c>
      <c r="Q1653" s="266"/>
      <c r="R1653" s="266"/>
      <c r="S1653" s="266"/>
      <c r="T1653" s="266"/>
      <c r="U1653" s="266"/>
      <c r="V1653" s="266"/>
      <c r="W1653" s="266"/>
      <c r="X1653" s="266"/>
      <c r="Y1653" s="266"/>
      <c r="Z1653" s="266"/>
      <c r="AA1653" s="266"/>
      <c r="AB1653" s="266"/>
      <c r="AC1653" s="266"/>
      <c r="AD1653" s="266"/>
      <c r="AE1653" s="266"/>
    </row>
    <row r="1654" spans="2:31" ht="13.5">
      <c r="B1654" s="1129">
        <f t="shared" si="61"/>
        <v>-1</v>
      </c>
      <c r="D1654" s="1130"/>
      <c r="E1654" s="1130"/>
      <c r="F1654" s="1131"/>
      <c r="G1654" s="1130"/>
      <c r="H1654" s="1130"/>
      <c r="I1654" s="1130"/>
      <c r="J1654" s="1132"/>
      <c r="K1654" s="1132"/>
      <c r="L1654" s="1130"/>
      <c r="N1654" s="1133">
        <f t="shared" si="58"/>
        <v>0</v>
      </c>
      <c r="O1654" s="1134">
        <f t="shared" si="59"/>
        <v>0</v>
      </c>
      <c r="P1654" s="1134">
        <f>O1654/'1.5 Universal Data'!$F$35</f>
        <v>0</v>
      </c>
      <c r="Q1654" s="266"/>
      <c r="R1654" s="266"/>
      <c r="S1654" s="266"/>
      <c r="T1654" s="266"/>
      <c r="U1654" s="266"/>
      <c r="V1654" s="266"/>
      <c r="W1654" s="266"/>
      <c r="X1654" s="266"/>
      <c r="Y1654" s="266"/>
      <c r="Z1654" s="266"/>
      <c r="AA1654" s="266"/>
      <c r="AB1654" s="266"/>
      <c r="AC1654" s="266"/>
      <c r="AD1654" s="266"/>
      <c r="AE1654" s="266"/>
    </row>
    <row r="1655" spans="2:31" ht="13.5">
      <c r="B1655" s="1129">
        <f t="shared" si="61"/>
        <v>-1</v>
      </c>
      <c r="D1655" s="1130"/>
      <c r="E1655" s="1130"/>
      <c r="F1655" s="1131"/>
      <c r="G1655" s="1130"/>
      <c r="H1655" s="1130"/>
      <c r="I1655" s="1130"/>
      <c r="J1655" s="1132"/>
      <c r="K1655" s="1132"/>
      <c r="L1655" s="1130"/>
      <c r="N1655" s="1133">
        <f t="shared" si="58"/>
        <v>0</v>
      </c>
      <c r="O1655" s="1134">
        <f t="shared" si="59"/>
        <v>0</v>
      </c>
      <c r="P1655" s="1134">
        <f>O1655/'1.5 Universal Data'!$F$35</f>
        <v>0</v>
      </c>
      <c r="Q1655" s="266"/>
      <c r="R1655" s="266"/>
      <c r="S1655" s="266"/>
      <c r="T1655" s="266"/>
      <c r="U1655" s="266"/>
      <c r="V1655" s="266"/>
      <c r="W1655" s="266"/>
      <c r="X1655" s="266"/>
      <c r="Y1655" s="266"/>
      <c r="Z1655" s="266"/>
      <c r="AA1655" s="266"/>
      <c r="AB1655" s="266"/>
      <c r="AC1655" s="266"/>
      <c r="AD1655" s="266"/>
      <c r="AE1655" s="266"/>
    </row>
    <row r="1656" spans="2:31" ht="13.5">
      <c r="B1656" s="1129">
        <f t="shared" si="61"/>
        <v>-1</v>
      </c>
      <c r="D1656" s="1130"/>
      <c r="E1656" s="1130"/>
      <c r="F1656" s="1131"/>
      <c r="G1656" s="1130"/>
      <c r="H1656" s="1130"/>
      <c r="I1656" s="1130"/>
      <c r="J1656" s="1132"/>
      <c r="K1656" s="1132"/>
      <c r="L1656" s="1130"/>
      <c r="N1656" s="1133">
        <f t="shared" si="58"/>
        <v>0</v>
      </c>
      <c r="O1656" s="1134">
        <f t="shared" si="59"/>
        <v>0</v>
      </c>
      <c r="P1656" s="1134">
        <f>O1656/'1.5 Universal Data'!$F$35</f>
        <v>0</v>
      </c>
      <c r="Q1656" s="266"/>
      <c r="R1656" s="266"/>
      <c r="S1656" s="266"/>
      <c r="T1656" s="266"/>
      <c r="U1656" s="266"/>
      <c r="V1656" s="266"/>
      <c r="W1656" s="266"/>
      <c r="X1656" s="266"/>
      <c r="Y1656" s="266"/>
      <c r="Z1656" s="266"/>
      <c r="AA1656" s="266"/>
      <c r="AB1656" s="266"/>
      <c r="AC1656" s="266"/>
      <c r="AD1656" s="266"/>
      <c r="AE1656" s="266"/>
    </row>
    <row r="1657" spans="2:31" ht="13.5">
      <c r="B1657" s="1129">
        <f t="shared" si="61"/>
        <v>-1</v>
      </c>
      <c r="D1657" s="1130"/>
      <c r="E1657" s="1130"/>
      <c r="F1657" s="1131"/>
      <c r="G1657" s="1130"/>
      <c r="H1657" s="1130"/>
      <c r="I1657" s="1130"/>
      <c r="J1657" s="1132"/>
      <c r="K1657" s="1132"/>
      <c r="L1657" s="1130"/>
      <c r="N1657" s="1133">
        <f t="shared" si="58"/>
        <v>0</v>
      </c>
      <c r="O1657" s="1134">
        <f t="shared" si="59"/>
        <v>0</v>
      </c>
      <c r="P1657" s="1134">
        <f>O1657/'1.5 Universal Data'!$F$35</f>
        <v>0</v>
      </c>
      <c r="Q1657" s="266"/>
      <c r="R1657" s="266"/>
      <c r="S1657" s="266"/>
      <c r="T1657" s="266"/>
      <c r="U1657" s="266"/>
      <c r="V1657" s="266"/>
      <c r="W1657" s="266"/>
      <c r="X1657" s="266"/>
      <c r="Y1657" s="266"/>
      <c r="Z1657" s="266"/>
      <c r="AA1657" s="266"/>
      <c r="AB1657" s="266"/>
      <c r="AC1657" s="266"/>
      <c r="AD1657" s="266"/>
      <c r="AE1657" s="266"/>
    </row>
    <row r="1658" spans="2:31" ht="13.5">
      <c r="B1658" s="1129">
        <f t="shared" si="61"/>
        <v>-1</v>
      </c>
      <c r="D1658" s="1130"/>
      <c r="E1658" s="1130"/>
      <c r="F1658" s="1131"/>
      <c r="G1658" s="1130"/>
      <c r="H1658" s="1130"/>
      <c r="I1658" s="1130"/>
      <c r="J1658" s="1132"/>
      <c r="K1658" s="1132"/>
      <c r="L1658" s="1130"/>
      <c r="N1658" s="1133">
        <f t="shared" si="58"/>
        <v>0</v>
      </c>
      <c r="O1658" s="1134">
        <f t="shared" si="59"/>
        <v>0</v>
      </c>
      <c r="P1658" s="1134">
        <f>O1658/'1.5 Universal Data'!$F$35</f>
        <v>0</v>
      </c>
      <c r="Q1658" s="266"/>
      <c r="R1658" s="266"/>
      <c r="S1658" s="266"/>
      <c r="T1658" s="266"/>
      <c r="U1658" s="266"/>
      <c r="V1658" s="266"/>
      <c r="W1658" s="266"/>
      <c r="X1658" s="266"/>
      <c r="Y1658" s="266"/>
      <c r="Z1658" s="266"/>
      <c r="AA1658" s="266"/>
      <c r="AB1658" s="266"/>
      <c r="AC1658" s="266"/>
      <c r="AD1658" s="266"/>
      <c r="AE1658" s="266"/>
    </row>
    <row r="1659" spans="2:31" ht="13.5">
      <c r="B1659" s="1129">
        <f t="shared" si="61"/>
        <v>-1</v>
      </c>
      <c r="D1659" s="1130"/>
      <c r="E1659" s="1130"/>
      <c r="F1659" s="1131"/>
      <c r="G1659" s="1130"/>
      <c r="H1659" s="1130"/>
      <c r="I1659" s="1130"/>
      <c r="J1659" s="1132"/>
      <c r="K1659" s="1132"/>
      <c r="L1659" s="1130"/>
      <c r="N1659" s="1133">
        <f t="shared" si="58"/>
        <v>0</v>
      </c>
      <c r="O1659" s="1134">
        <f t="shared" si="59"/>
        <v>0</v>
      </c>
      <c r="P1659" s="1134">
        <f>O1659/'1.5 Universal Data'!$F$35</f>
        <v>0</v>
      </c>
      <c r="Q1659" s="266"/>
      <c r="R1659" s="266"/>
      <c r="S1659" s="266"/>
      <c r="T1659" s="266"/>
      <c r="U1659" s="266"/>
      <c r="V1659" s="266"/>
      <c r="W1659" s="266"/>
      <c r="X1659" s="266"/>
      <c r="Y1659" s="266"/>
      <c r="Z1659" s="266"/>
      <c r="AA1659" s="266"/>
      <c r="AB1659" s="266"/>
      <c r="AC1659" s="266"/>
      <c r="AD1659" s="266"/>
      <c r="AE1659" s="266"/>
    </row>
    <row r="1660" spans="2:31" ht="13.5">
      <c r="B1660" s="1129">
        <f t="shared" si="61"/>
        <v>-1</v>
      </c>
      <c r="D1660" s="1130"/>
      <c r="E1660" s="1130"/>
      <c r="F1660" s="1131"/>
      <c r="G1660" s="1130"/>
      <c r="H1660" s="1130"/>
      <c r="I1660" s="1130"/>
      <c r="J1660" s="1132"/>
      <c r="K1660" s="1132"/>
      <c r="L1660" s="1130"/>
      <c r="N1660" s="1133">
        <f t="shared" si="58"/>
        <v>0</v>
      </c>
      <c r="O1660" s="1134">
        <f t="shared" si="59"/>
        <v>0</v>
      </c>
      <c r="P1660" s="1134">
        <f>O1660/'1.5 Universal Data'!$F$35</f>
        <v>0</v>
      </c>
      <c r="Q1660" s="266"/>
      <c r="R1660" s="266"/>
      <c r="S1660" s="266"/>
      <c r="T1660" s="266"/>
      <c r="U1660" s="266"/>
      <c r="V1660" s="266"/>
      <c r="W1660" s="266"/>
      <c r="X1660" s="266"/>
      <c r="Y1660" s="266"/>
      <c r="Z1660" s="266"/>
      <c r="AA1660" s="266"/>
      <c r="AB1660" s="266"/>
      <c r="AC1660" s="266"/>
      <c r="AD1660" s="266"/>
      <c r="AE1660" s="266"/>
    </row>
    <row r="1661" spans="2:31" ht="13.5">
      <c r="B1661" s="1129">
        <f t="shared" si="61"/>
        <v>-1</v>
      </c>
      <c r="D1661" s="1130"/>
      <c r="E1661" s="1130"/>
      <c r="F1661" s="1131"/>
      <c r="G1661" s="1130"/>
      <c r="H1661" s="1130"/>
      <c r="I1661" s="1130"/>
      <c r="J1661" s="1132"/>
      <c r="K1661" s="1132"/>
      <c r="L1661" s="1130"/>
      <c r="N1661" s="1133">
        <f t="shared" si="58"/>
        <v>0</v>
      </c>
      <c r="O1661" s="1134">
        <f t="shared" si="59"/>
        <v>0</v>
      </c>
      <c r="P1661" s="1134">
        <f>O1661/'1.5 Universal Data'!$F$35</f>
        <v>0</v>
      </c>
      <c r="Q1661" s="266"/>
      <c r="R1661" s="266"/>
      <c r="S1661" s="266"/>
      <c r="T1661" s="266"/>
      <c r="U1661" s="266"/>
      <c r="V1661" s="266"/>
      <c r="W1661" s="266"/>
      <c r="X1661" s="266"/>
      <c r="Y1661" s="266"/>
      <c r="Z1661" s="266"/>
      <c r="AA1661" s="266"/>
      <c r="AB1661" s="266"/>
      <c r="AC1661" s="266"/>
      <c r="AD1661" s="266"/>
      <c r="AE1661" s="266"/>
    </row>
    <row r="1662" spans="2:31" ht="13.5">
      <c r="B1662" s="1129">
        <f t="shared" si="61"/>
        <v>-1</v>
      </c>
      <c r="D1662" s="1130"/>
      <c r="E1662" s="1130"/>
      <c r="F1662" s="1131"/>
      <c r="G1662" s="1130"/>
      <c r="H1662" s="1130"/>
      <c r="I1662" s="1130"/>
      <c r="J1662" s="1132"/>
      <c r="K1662" s="1132"/>
      <c r="L1662" s="1130"/>
      <c r="N1662" s="1133">
        <f t="shared" si="58"/>
        <v>0</v>
      </c>
      <c r="O1662" s="1134">
        <f t="shared" si="59"/>
        <v>0</v>
      </c>
      <c r="P1662" s="1134">
        <f>O1662/'1.5 Universal Data'!$F$35</f>
        <v>0</v>
      </c>
      <c r="Q1662" s="266"/>
      <c r="R1662" s="266"/>
      <c r="S1662" s="266"/>
      <c r="T1662" s="266"/>
      <c r="U1662" s="266"/>
      <c r="V1662" s="266"/>
      <c r="W1662" s="266"/>
      <c r="X1662" s="266"/>
      <c r="Y1662" s="266"/>
      <c r="Z1662" s="266"/>
      <c r="AA1662" s="266"/>
      <c r="AB1662" s="266"/>
      <c r="AC1662" s="266"/>
      <c r="AD1662" s="266"/>
      <c r="AE1662" s="266"/>
    </row>
    <row r="1663" spans="2:31" ht="13.5">
      <c r="B1663" s="1129">
        <f t="shared" si="61"/>
        <v>-1</v>
      </c>
      <c r="D1663" s="1130"/>
      <c r="E1663" s="1130"/>
      <c r="F1663" s="1131"/>
      <c r="G1663" s="1130"/>
      <c r="H1663" s="1130"/>
      <c r="I1663" s="1130"/>
      <c r="J1663" s="1132"/>
      <c r="K1663" s="1132"/>
      <c r="L1663" s="1130"/>
      <c r="N1663" s="1133">
        <f t="shared" si="58"/>
        <v>0</v>
      </c>
      <c r="O1663" s="1134">
        <f t="shared" si="59"/>
        <v>0</v>
      </c>
      <c r="P1663" s="1134">
        <f>O1663/'1.5 Universal Data'!$F$35</f>
        <v>0</v>
      </c>
      <c r="Q1663" s="266"/>
      <c r="R1663" s="266"/>
      <c r="S1663" s="266"/>
      <c r="T1663" s="266"/>
      <c r="U1663" s="266"/>
      <c r="V1663" s="266"/>
      <c r="W1663" s="266"/>
      <c r="X1663" s="266"/>
      <c r="Y1663" s="266"/>
      <c r="Z1663" s="266"/>
      <c r="AA1663" s="266"/>
      <c r="AB1663" s="266"/>
      <c r="AC1663" s="266"/>
      <c r="AD1663" s="266"/>
      <c r="AE1663" s="266"/>
    </row>
    <row r="1664" spans="2:31" ht="13.5">
      <c r="B1664" s="1129">
        <f t="shared" si="61"/>
        <v>-1</v>
      </c>
      <c r="D1664" s="1130"/>
      <c r="E1664" s="1130"/>
      <c r="F1664" s="1131"/>
      <c r="G1664" s="1130"/>
      <c r="H1664" s="1130"/>
      <c r="I1664" s="1130"/>
      <c r="J1664" s="1132"/>
      <c r="K1664" s="1132"/>
      <c r="L1664" s="1130"/>
      <c r="N1664" s="1133">
        <f t="shared" si="58"/>
        <v>0</v>
      </c>
      <c r="O1664" s="1134">
        <f t="shared" si="59"/>
        <v>0</v>
      </c>
      <c r="P1664" s="1134">
        <f>O1664/'1.5 Universal Data'!$F$35</f>
        <v>0</v>
      </c>
      <c r="Q1664" s="266"/>
      <c r="R1664" s="266"/>
      <c r="S1664" s="266"/>
      <c r="T1664" s="266"/>
      <c r="U1664" s="266"/>
      <c r="V1664" s="266"/>
      <c r="W1664" s="266"/>
      <c r="X1664" s="266"/>
      <c r="Y1664" s="266"/>
      <c r="Z1664" s="266"/>
      <c r="AA1664" s="266"/>
      <c r="AB1664" s="266"/>
      <c r="AC1664" s="266"/>
      <c r="AD1664" s="266"/>
      <c r="AE1664" s="266"/>
    </row>
    <row r="1665" spans="2:31" ht="13.5">
      <c r="B1665" s="1129">
        <f t="shared" si="61"/>
        <v>-1</v>
      </c>
      <c r="D1665" s="1130"/>
      <c r="E1665" s="1130"/>
      <c r="F1665" s="1131"/>
      <c r="G1665" s="1130"/>
      <c r="H1665" s="1130"/>
      <c r="I1665" s="1130"/>
      <c r="J1665" s="1132"/>
      <c r="K1665" s="1132"/>
      <c r="L1665" s="1130"/>
      <c r="N1665" s="1133">
        <f t="shared" si="58"/>
        <v>0</v>
      </c>
      <c r="O1665" s="1134">
        <f t="shared" si="59"/>
        <v>0</v>
      </c>
      <c r="P1665" s="1134">
        <f>O1665/'1.5 Universal Data'!$F$35</f>
        <v>0</v>
      </c>
      <c r="Q1665" s="266"/>
      <c r="R1665" s="266"/>
      <c r="S1665" s="266"/>
      <c r="T1665" s="266"/>
      <c r="U1665" s="266"/>
      <c r="V1665" s="266"/>
      <c r="W1665" s="266"/>
      <c r="X1665" s="266"/>
      <c r="Y1665" s="266"/>
      <c r="Z1665" s="266"/>
      <c r="AA1665" s="266"/>
      <c r="AB1665" s="266"/>
      <c r="AC1665" s="266"/>
      <c r="AD1665" s="266"/>
      <c r="AE1665" s="266"/>
    </row>
    <row r="1666" spans="2:31" ht="13.5">
      <c r="B1666" s="1129">
        <f t="shared" si="61"/>
        <v>-1</v>
      </c>
      <c r="D1666" s="1130"/>
      <c r="E1666" s="1130"/>
      <c r="F1666" s="1131"/>
      <c r="G1666" s="1130"/>
      <c r="H1666" s="1130"/>
      <c r="I1666" s="1130"/>
      <c r="J1666" s="1132"/>
      <c r="K1666" s="1132"/>
      <c r="L1666" s="1130"/>
      <c r="N1666" s="1133">
        <f t="shared" si="58"/>
        <v>0</v>
      </c>
      <c r="O1666" s="1134">
        <f t="shared" si="59"/>
        <v>0</v>
      </c>
      <c r="P1666" s="1134">
        <f>O1666/'1.5 Universal Data'!$F$35</f>
        <v>0</v>
      </c>
      <c r="Q1666" s="266"/>
      <c r="R1666" s="266"/>
      <c r="S1666" s="266"/>
      <c r="T1666" s="266"/>
      <c r="U1666" s="266"/>
      <c r="V1666" s="266"/>
      <c r="W1666" s="266"/>
      <c r="X1666" s="266"/>
      <c r="Y1666" s="266"/>
      <c r="Z1666" s="266"/>
      <c r="AA1666" s="266"/>
      <c r="AB1666" s="266"/>
      <c r="AC1666" s="266"/>
      <c r="AD1666" s="266"/>
      <c r="AE1666" s="266"/>
    </row>
    <row r="1667" spans="2:31" ht="13.5">
      <c r="B1667" s="1129">
        <f t="shared" si="61"/>
        <v>-1</v>
      </c>
      <c r="D1667" s="1130"/>
      <c r="E1667" s="1130"/>
      <c r="F1667" s="1131"/>
      <c r="G1667" s="1130"/>
      <c r="H1667" s="1130"/>
      <c r="I1667" s="1130"/>
      <c r="J1667" s="1132"/>
      <c r="K1667" s="1132"/>
      <c r="L1667" s="1130"/>
      <c r="N1667" s="1133">
        <f t="shared" si="58"/>
        <v>0</v>
      </c>
      <c r="O1667" s="1134">
        <f t="shared" si="59"/>
        <v>0</v>
      </c>
      <c r="P1667" s="1134">
        <f>O1667/'1.5 Universal Data'!$F$35</f>
        <v>0</v>
      </c>
      <c r="Q1667" s="266"/>
      <c r="R1667" s="266"/>
      <c r="S1667" s="266"/>
      <c r="T1667" s="266"/>
      <c r="U1667" s="266"/>
      <c r="V1667" s="266"/>
      <c r="W1667" s="266"/>
      <c r="X1667" s="266"/>
      <c r="Y1667" s="266"/>
      <c r="Z1667" s="266"/>
      <c r="AA1667" s="266"/>
      <c r="AB1667" s="266"/>
      <c r="AC1667" s="266"/>
      <c r="AD1667" s="266"/>
      <c r="AE1667" s="266"/>
    </row>
    <row r="1668" spans="2:31" ht="13.5">
      <c r="B1668" s="1129">
        <f t="shared" si="61"/>
        <v>-1</v>
      </c>
      <c r="D1668" s="1130"/>
      <c r="E1668" s="1130"/>
      <c r="F1668" s="1131"/>
      <c r="G1668" s="1130"/>
      <c r="H1668" s="1130"/>
      <c r="I1668" s="1130"/>
      <c r="J1668" s="1132"/>
      <c r="K1668" s="1132"/>
      <c r="L1668" s="1130"/>
      <c r="N1668" s="1133">
        <f t="shared" si="58"/>
        <v>0</v>
      </c>
      <c r="O1668" s="1134">
        <f t="shared" si="59"/>
        <v>0</v>
      </c>
      <c r="P1668" s="1134">
        <f>O1668/'1.5 Universal Data'!$F$35</f>
        <v>0</v>
      </c>
      <c r="Q1668" s="266"/>
      <c r="R1668" s="266"/>
      <c r="S1668" s="266"/>
      <c r="T1668" s="266"/>
      <c r="U1668" s="266"/>
      <c r="V1668" s="266"/>
      <c r="W1668" s="266"/>
      <c r="X1668" s="266"/>
      <c r="Y1668" s="266"/>
      <c r="Z1668" s="266"/>
      <c r="AA1668" s="266"/>
      <c r="AB1668" s="266"/>
      <c r="AC1668" s="266"/>
      <c r="AD1668" s="266"/>
      <c r="AE1668" s="266"/>
    </row>
    <row r="1669" spans="2:31" ht="13.5">
      <c r="B1669" s="1129">
        <f t="shared" si="61"/>
        <v>-1</v>
      </c>
      <c r="D1669" s="1130"/>
      <c r="E1669" s="1130"/>
      <c r="F1669" s="1131"/>
      <c r="G1669" s="1130"/>
      <c r="H1669" s="1130"/>
      <c r="I1669" s="1130"/>
      <c r="J1669" s="1132"/>
      <c r="K1669" s="1132"/>
      <c r="L1669" s="1130"/>
      <c r="N1669" s="1133">
        <f t="shared" si="58"/>
        <v>0</v>
      </c>
      <c r="O1669" s="1134">
        <f t="shared" si="59"/>
        <v>0</v>
      </c>
      <c r="P1669" s="1134">
        <f>O1669/'1.5 Universal Data'!$F$35</f>
        <v>0</v>
      </c>
      <c r="Q1669" s="266"/>
      <c r="R1669" s="266"/>
      <c r="S1669" s="266"/>
      <c r="T1669" s="266"/>
      <c r="U1669" s="266"/>
      <c r="V1669" s="266"/>
      <c r="W1669" s="266"/>
      <c r="X1669" s="266"/>
      <c r="Y1669" s="266"/>
      <c r="Z1669" s="266"/>
      <c r="AA1669" s="266"/>
      <c r="AB1669" s="266"/>
      <c r="AC1669" s="266"/>
      <c r="AD1669" s="266"/>
      <c r="AE1669" s="266"/>
    </row>
    <row r="1670" spans="2:31" ht="13.5">
      <c r="B1670" s="1129">
        <f t="shared" si="61"/>
        <v>-1</v>
      </c>
      <c r="D1670" s="1130"/>
      <c r="E1670" s="1130"/>
      <c r="F1670" s="1131"/>
      <c r="G1670" s="1130"/>
      <c r="H1670" s="1130"/>
      <c r="I1670" s="1130"/>
      <c r="J1670" s="1132"/>
      <c r="K1670" s="1132"/>
      <c r="L1670" s="1130"/>
      <c r="N1670" s="1133">
        <f t="shared" si="58"/>
        <v>0</v>
      </c>
      <c r="O1670" s="1134">
        <f t="shared" si="59"/>
        <v>0</v>
      </c>
      <c r="P1670" s="1134">
        <f>O1670/'1.5 Universal Data'!$F$35</f>
        <v>0</v>
      </c>
      <c r="Q1670" s="266"/>
      <c r="R1670" s="266"/>
      <c r="S1670" s="266"/>
      <c r="T1670" s="266"/>
      <c r="U1670" s="266"/>
      <c r="V1670" s="266"/>
      <c r="W1670" s="266"/>
      <c r="X1670" s="266"/>
      <c r="Y1670" s="266"/>
      <c r="Z1670" s="266"/>
      <c r="AA1670" s="266"/>
      <c r="AB1670" s="266"/>
      <c r="AC1670" s="266"/>
      <c r="AD1670" s="266"/>
      <c r="AE1670" s="266"/>
    </row>
    <row r="1671" spans="2:31" ht="13.5">
      <c r="B1671" s="1129">
        <f t="shared" si="61"/>
        <v>-1</v>
      </c>
      <c r="D1671" s="1130"/>
      <c r="E1671" s="1130"/>
      <c r="F1671" s="1131"/>
      <c r="G1671" s="1130"/>
      <c r="H1671" s="1130"/>
      <c r="I1671" s="1130"/>
      <c r="J1671" s="1132"/>
      <c r="K1671" s="1132"/>
      <c r="L1671" s="1130"/>
      <c r="N1671" s="1133">
        <f t="shared" si="58"/>
        <v>0</v>
      </c>
      <c r="O1671" s="1134">
        <f t="shared" si="59"/>
        <v>0</v>
      </c>
      <c r="P1671" s="1134">
        <f>O1671/'1.5 Universal Data'!$F$35</f>
        <v>0</v>
      </c>
      <c r="Q1671" s="266"/>
      <c r="R1671" s="266"/>
      <c r="S1671" s="266"/>
      <c r="T1671" s="266"/>
      <c r="U1671" s="266"/>
      <c r="V1671" s="266"/>
      <c r="W1671" s="266"/>
      <c r="X1671" s="266"/>
      <c r="Y1671" s="266"/>
      <c r="Z1671" s="266"/>
      <c r="AA1671" s="266"/>
      <c r="AB1671" s="266"/>
      <c r="AC1671" s="266"/>
      <c r="AD1671" s="266"/>
      <c r="AE1671" s="266"/>
    </row>
    <row r="1672" spans="2:31" ht="13.5">
      <c r="B1672" s="1129">
        <f t="shared" si="61"/>
        <v>-1</v>
      </c>
      <c r="D1672" s="1130"/>
      <c r="E1672" s="1130"/>
      <c r="F1672" s="1131"/>
      <c r="G1672" s="1130"/>
      <c r="H1672" s="1130"/>
      <c r="I1672" s="1130"/>
      <c r="J1672" s="1132"/>
      <c r="K1672" s="1132"/>
      <c r="L1672" s="1130"/>
      <c r="N1672" s="1133">
        <f t="shared" si="58"/>
        <v>0</v>
      </c>
      <c r="O1672" s="1134">
        <f t="shared" si="59"/>
        <v>0</v>
      </c>
      <c r="P1672" s="1134">
        <f>O1672/'1.5 Universal Data'!$F$35</f>
        <v>0</v>
      </c>
      <c r="Q1672" s="266"/>
      <c r="R1672" s="266"/>
      <c r="S1672" s="266"/>
      <c r="T1672" s="266"/>
      <c r="U1672" s="266"/>
      <c r="V1672" s="266"/>
      <c r="W1672" s="266"/>
      <c r="X1672" s="266"/>
      <c r="Y1672" s="266"/>
      <c r="Z1672" s="266"/>
      <c r="AA1672" s="266"/>
      <c r="AB1672" s="266"/>
      <c r="AC1672" s="266"/>
      <c r="AD1672" s="266"/>
      <c r="AE1672" s="266"/>
    </row>
    <row r="1673" spans="2:31" ht="13.5">
      <c r="B1673" s="1129">
        <f t="shared" si="61"/>
        <v>-1</v>
      </c>
      <c r="D1673" s="1130"/>
      <c r="E1673" s="1130"/>
      <c r="F1673" s="1131"/>
      <c r="G1673" s="1130"/>
      <c r="H1673" s="1130"/>
      <c r="I1673" s="1130"/>
      <c r="J1673" s="1132"/>
      <c r="K1673" s="1132"/>
      <c r="L1673" s="1130"/>
      <c r="N1673" s="1133">
        <f t="shared" si="58"/>
        <v>0</v>
      </c>
      <c r="O1673" s="1134">
        <f t="shared" si="59"/>
        <v>0</v>
      </c>
      <c r="P1673" s="1134">
        <f>O1673/'1.5 Universal Data'!$F$35</f>
        <v>0</v>
      </c>
      <c r="Q1673" s="266"/>
      <c r="R1673" s="266"/>
      <c r="S1673" s="266"/>
      <c r="T1673" s="266"/>
      <c r="U1673" s="266"/>
      <c r="V1673" s="266"/>
      <c r="W1673" s="266"/>
      <c r="X1673" s="266"/>
      <c r="Y1673" s="266"/>
      <c r="Z1673" s="266"/>
      <c r="AA1673" s="266"/>
      <c r="AB1673" s="266"/>
      <c r="AC1673" s="266"/>
      <c r="AD1673" s="266"/>
      <c r="AE1673" s="266"/>
    </row>
    <row r="1674" spans="2:31" ht="13.5">
      <c r="B1674" s="1129">
        <f t="shared" si="61"/>
        <v>-1</v>
      </c>
      <c r="D1674" s="1130"/>
      <c r="E1674" s="1130"/>
      <c r="F1674" s="1131"/>
      <c r="G1674" s="1130"/>
      <c r="H1674" s="1130"/>
      <c r="I1674" s="1130"/>
      <c r="J1674" s="1132"/>
      <c r="K1674" s="1132"/>
      <c r="L1674" s="1130"/>
      <c r="N1674" s="1133">
        <f t="shared" si="58"/>
        <v>0</v>
      </c>
      <c r="O1674" s="1134">
        <f t="shared" si="59"/>
        <v>0</v>
      </c>
      <c r="P1674" s="1134">
        <f>O1674/'1.5 Universal Data'!$F$35</f>
        <v>0</v>
      </c>
      <c r="Q1674" s="266"/>
      <c r="R1674" s="266"/>
      <c r="S1674" s="266"/>
      <c r="T1674" s="266"/>
      <c r="U1674" s="266"/>
      <c r="V1674" s="266"/>
      <c r="W1674" s="266"/>
      <c r="X1674" s="266"/>
      <c r="Y1674" s="266"/>
      <c r="Z1674" s="266"/>
      <c r="AA1674" s="266"/>
      <c r="AB1674" s="266"/>
      <c r="AC1674" s="266"/>
      <c r="AD1674" s="266"/>
      <c r="AE1674" s="266"/>
    </row>
    <row r="1675" spans="2:31" ht="13.5">
      <c r="B1675" s="1129">
        <f t="shared" si="61"/>
        <v>-1</v>
      </c>
      <c r="D1675" s="1130"/>
      <c r="E1675" s="1130"/>
      <c r="F1675" s="1131"/>
      <c r="G1675" s="1130"/>
      <c r="H1675" s="1130"/>
      <c r="I1675" s="1130"/>
      <c r="J1675" s="1132"/>
      <c r="K1675" s="1132"/>
      <c r="L1675" s="1130"/>
      <c r="N1675" s="1133">
        <f t="shared" si="58"/>
        <v>0</v>
      </c>
      <c r="O1675" s="1134">
        <f t="shared" si="59"/>
        <v>0</v>
      </c>
      <c r="P1675" s="1134">
        <f>O1675/'1.5 Universal Data'!$F$35</f>
        <v>0</v>
      </c>
      <c r="Q1675" s="266"/>
      <c r="R1675" s="266"/>
      <c r="S1675" s="266"/>
      <c r="T1675" s="266"/>
      <c r="U1675" s="266"/>
      <c r="V1675" s="266"/>
      <c r="W1675" s="266"/>
      <c r="X1675" s="266"/>
      <c r="Y1675" s="266"/>
      <c r="Z1675" s="266"/>
      <c r="AA1675" s="266"/>
      <c r="AB1675" s="266"/>
      <c r="AC1675" s="266"/>
      <c r="AD1675" s="266"/>
      <c r="AE1675" s="266"/>
    </row>
    <row r="1676" spans="2:31" ht="13.5">
      <c r="B1676" s="1129">
        <f t="shared" si="61"/>
        <v>-1</v>
      </c>
      <c r="D1676" s="1130"/>
      <c r="E1676" s="1130"/>
      <c r="F1676" s="1131"/>
      <c r="G1676" s="1130"/>
      <c r="H1676" s="1130"/>
      <c r="I1676" s="1130"/>
      <c r="J1676" s="1132"/>
      <c r="K1676" s="1132"/>
      <c r="L1676" s="1130"/>
      <c r="N1676" s="1133">
        <f t="shared" si="58"/>
        <v>0</v>
      </c>
      <c r="O1676" s="1134">
        <f t="shared" si="59"/>
        <v>0</v>
      </c>
      <c r="P1676" s="1134">
        <f>O1676/'1.5 Universal Data'!$F$35</f>
        <v>0</v>
      </c>
      <c r="Q1676" s="266"/>
      <c r="R1676" s="266"/>
      <c r="S1676" s="266"/>
      <c r="T1676" s="266"/>
      <c r="U1676" s="266"/>
      <c r="V1676" s="266"/>
      <c r="W1676" s="266"/>
      <c r="X1676" s="266"/>
      <c r="Y1676" s="266"/>
      <c r="Z1676" s="266"/>
      <c r="AA1676" s="266"/>
      <c r="AB1676" s="266"/>
      <c r="AC1676" s="266"/>
      <c r="AD1676" s="266"/>
      <c r="AE1676" s="266"/>
    </row>
    <row r="1677" spans="2:31" ht="13.5">
      <c r="B1677" s="1129">
        <f t="shared" si="61"/>
        <v>-1</v>
      </c>
      <c r="D1677" s="1130"/>
      <c r="E1677" s="1130"/>
      <c r="F1677" s="1131"/>
      <c r="G1677" s="1130"/>
      <c r="H1677" s="1130"/>
      <c r="I1677" s="1130"/>
      <c r="J1677" s="1132"/>
      <c r="K1677" s="1132"/>
      <c r="L1677" s="1130"/>
      <c r="N1677" s="1133">
        <f t="shared" si="58"/>
        <v>0</v>
      </c>
      <c r="O1677" s="1134">
        <f t="shared" si="59"/>
        <v>0</v>
      </c>
      <c r="P1677" s="1134">
        <f>O1677/'1.5 Universal Data'!$F$35</f>
        <v>0</v>
      </c>
      <c r="Q1677" s="266"/>
      <c r="R1677" s="266"/>
      <c r="S1677" s="266"/>
      <c r="T1677" s="266"/>
      <c r="U1677" s="266"/>
      <c r="V1677" s="266"/>
      <c r="W1677" s="266"/>
      <c r="X1677" s="266"/>
      <c r="Y1677" s="266"/>
      <c r="Z1677" s="266"/>
      <c r="AA1677" s="266"/>
      <c r="AB1677" s="266"/>
      <c r="AC1677" s="266"/>
      <c r="AD1677" s="266"/>
      <c r="AE1677" s="266"/>
    </row>
    <row r="1678" spans="2:31" ht="13.5">
      <c r="B1678" s="1129">
        <f t="shared" si="61"/>
        <v>-1</v>
      </c>
      <c r="D1678" s="1130"/>
      <c r="E1678" s="1130"/>
      <c r="F1678" s="1131"/>
      <c r="G1678" s="1130"/>
      <c r="H1678" s="1130"/>
      <c r="I1678" s="1130"/>
      <c r="J1678" s="1132"/>
      <c r="K1678" s="1132"/>
      <c r="L1678" s="1130"/>
      <c r="N1678" s="1133">
        <f t="shared" si="58"/>
        <v>0</v>
      </c>
      <c r="O1678" s="1134">
        <f t="shared" si="59"/>
        <v>0</v>
      </c>
      <c r="P1678" s="1134">
        <f>O1678/'1.5 Universal Data'!$F$35</f>
        <v>0</v>
      </c>
      <c r="Q1678" s="266"/>
      <c r="R1678" s="266"/>
      <c r="S1678" s="266"/>
      <c r="T1678" s="266"/>
      <c r="U1678" s="266"/>
      <c r="V1678" s="266"/>
      <c r="W1678" s="266"/>
      <c r="X1678" s="266"/>
      <c r="Y1678" s="266"/>
      <c r="Z1678" s="266"/>
      <c r="AA1678" s="266"/>
      <c r="AB1678" s="266"/>
      <c r="AC1678" s="266"/>
      <c r="AD1678" s="266"/>
      <c r="AE1678" s="266"/>
    </row>
    <row r="1679" spans="2:31" ht="13.5">
      <c r="B1679" s="1129">
        <f t="shared" si="61"/>
        <v>-1</v>
      </c>
      <c r="D1679" s="1130"/>
      <c r="E1679" s="1130"/>
      <c r="F1679" s="1131"/>
      <c r="G1679" s="1130"/>
      <c r="H1679" s="1130"/>
      <c r="I1679" s="1130"/>
      <c r="J1679" s="1132"/>
      <c r="K1679" s="1132"/>
      <c r="L1679" s="1130"/>
      <c r="N1679" s="1133">
        <f t="shared" si="58"/>
        <v>0</v>
      </c>
      <c r="O1679" s="1134">
        <f t="shared" si="59"/>
        <v>0</v>
      </c>
      <c r="P1679" s="1134">
        <f>O1679/'1.5 Universal Data'!$F$35</f>
        <v>0</v>
      </c>
      <c r="Q1679" s="266"/>
      <c r="R1679" s="266"/>
      <c r="S1679" s="266"/>
      <c r="T1679" s="266"/>
      <c r="U1679" s="266"/>
      <c r="V1679" s="266"/>
      <c r="W1679" s="266"/>
      <c r="X1679" s="266"/>
      <c r="Y1679" s="266"/>
      <c r="Z1679" s="266"/>
      <c r="AA1679" s="266"/>
      <c r="AB1679" s="266"/>
      <c r="AC1679" s="266"/>
      <c r="AD1679" s="266"/>
      <c r="AE1679" s="266"/>
    </row>
    <row r="1680" spans="2:31" ht="13.5">
      <c r="B1680" s="1129">
        <f t="shared" si="61"/>
        <v>-1</v>
      </c>
      <c r="D1680" s="1130"/>
      <c r="E1680" s="1130"/>
      <c r="F1680" s="1131"/>
      <c r="G1680" s="1130"/>
      <c r="H1680" s="1130"/>
      <c r="I1680" s="1130"/>
      <c r="J1680" s="1132"/>
      <c r="K1680" s="1132"/>
      <c r="L1680" s="1130"/>
      <c r="N1680" s="1133">
        <f t="shared" si="58"/>
        <v>0</v>
      </c>
      <c r="O1680" s="1134">
        <f t="shared" si="59"/>
        <v>0</v>
      </c>
      <c r="P1680" s="1134">
        <f>O1680/'1.5 Universal Data'!$F$35</f>
        <v>0</v>
      </c>
      <c r="Q1680" s="266"/>
      <c r="R1680" s="266"/>
      <c r="S1680" s="266"/>
      <c r="T1680" s="266"/>
      <c r="U1680" s="266"/>
      <c r="V1680" s="266"/>
      <c r="W1680" s="266"/>
      <c r="X1680" s="266"/>
      <c r="Y1680" s="266"/>
      <c r="Z1680" s="266"/>
      <c r="AA1680" s="266"/>
      <c r="AB1680" s="266"/>
      <c r="AC1680" s="266"/>
      <c r="AD1680" s="266"/>
      <c r="AE1680" s="266"/>
    </row>
    <row r="1681" spans="2:31" ht="13.5">
      <c r="B1681" s="1129">
        <f t="shared" si="61"/>
        <v>-1</v>
      </c>
      <c r="D1681" s="1130"/>
      <c r="E1681" s="1130"/>
      <c r="F1681" s="1131"/>
      <c r="G1681" s="1130"/>
      <c r="H1681" s="1130"/>
      <c r="I1681" s="1130"/>
      <c r="J1681" s="1132"/>
      <c r="K1681" s="1132"/>
      <c r="L1681" s="1130"/>
      <c r="N1681" s="1133">
        <f t="shared" si="58"/>
        <v>0</v>
      </c>
      <c r="O1681" s="1134">
        <f t="shared" si="59"/>
        <v>0</v>
      </c>
      <c r="P1681" s="1134">
        <f>O1681/'1.5 Universal Data'!$F$35</f>
        <v>0</v>
      </c>
      <c r="Q1681" s="266"/>
      <c r="R1681" s="266"/>
      <c r="S1681" s="266"/>
      <c r="T1681" s="266"/>
      <c r="U1681" s="266"/>
      <c r="V1681" s="266"/>
      <c r="W1681" s="266"/>
      <c r="X1681" s="266"/>
      <c r="Y1681" s="266"/>
      <c r="Z1681" s="266"/>
      <c r="AA1681" s="266"/>
      <c r="AB1681" s="266"/>
      <c r="AC1681" s="266"/>
      <c r="AD1681" s="266"/>
      <c r="AE1681" s="266"/>
    </row>
    <row r="1682" spans="2:31" ht="13.5">
      <c r="B1682" s="1129">
        <f t="shared" si="61"/>
        <v>-1</v>
      </c>
      <c r="D1682" s="1130"/>
      <c r="E1682" s="1130"/>
      <c r="F1682" s="1131"/>
      <c r="G1682" s="1130"/>
      <c r="H1682" s="1130"/>
      <c r="I1682" s="1130"/>
      <c r="J1682" s="1132"/>
      <c r="K1682" s="1132"/>
      <c r="L1682" s="1130"/>
      <c r="N1682" s="1133">
        <f t="shared" si="58"/>
        <v>0</v>
      </c>
      <c r="O1682" s="1134">
        <f t="shared" si="59"/>
        <v>0</v>
      </c>
      <c r="P1682" s="1134">
        <f>O1682/'1.5 Universal Data'!$F$35</f>
        <v>0</v>
      </c>
      <c r="Q1682" s="266"/>
      <c r="R1682" s="266"/>
      <c r="S1682" s="266"/>
      <c r="T1682" s="266"/>
      <c r="U1682" s="266"/>
      <c r="V1682" s="266"/>
      <c r="W1682" s="266"/>
      <c r="X1682" s="266"/>
      <c r="Y1682" s="266"/>
      <c r="Z1682" s="266"/>
      <c r="AA1682" s="266"/>
      <c r="AB1682" s="266"/>
      <c r="AC1682" s="266"/>
      <c r="AD1682" s="266"/>
      <c r="AE1682" s="266"/>
    </row>
    <row r="1683" spans="2:31" ht="13.5">
      <c r="B1683" s="1129">
        <f t="shared" si="61"/>
        <v>-1</v>
      </c>
      <c r="D1683" s="1130"/>
      <c r="E1683" s="1130"/>
      <c r="F1683" s="1131"/>
      <c r="G1683" s="1130"/>
      <c r="H1683" s="1130"/>
      <c r="I1683" s="1130"/>
      <c r="J1683" s="1132"/>
      <c r="K1683" s="1132"/>
      <c r="L1683" s="1130"/>
      <c r="N1683" s="1133">
        <f t="shared" si="58"/>
        <v>0</v>
      </c>
      <c r="O1683" s="1134">
        <f t="shared" si="59"/>
        <v>0</v>
      </c>
      <c r="P1683" s="1134">
        <f>O1683/'1.5 Universal Data'!$F$35</f>
        <v>0</v>
      </c>
      <c r="Q1683" s="266"/>
      <c r="R1683" s="266"/>
      <c r="S1683" s="266"/>
      <c r="T1683" s="266"/>
      <c r="U1683" s="266"/>
      <c r="V1683" s="266"/>
      <c r="W1683" s="266"/>
      <c r="X1683" s="266"/>
      <c r="Y1683" s="266"/>
      <c r="Z1683" s="266"/>
      <c r="AA1683" s="266"/>
      <c r="AB1683" s="266"/>
      <c r="AC1683" s="266"/>
      <c r="AD1683" s="266"/>
      <c r="AE1683" s="266"/>
    </row>
    <row r="1684" spans="2:31" ht="13.5">
      <c r="B1684" s="1129">
        <f t="shared" si="61"/>
        <v>-1</v>
      </c>
      <c r="D1684" s="1130"/>
      <c r="E1684" s="1130"/>
      <c r="F1684" s="1131"/>
      <c r="G1684" s="1130"/>
      <c r="H1684" s="1130"/>
      <c r="I1684" s="1130"/>
      <c r="J1684" s="1132"/>
      <c r="K1684" s="1132"/>
      <c r="L1684" s="1130"/>
      <c r="N1684" s="1133">
        <f t="shared" si="58"/>
        <v>0</v>
      </c>
      <c r="O1684" s="1134">
        <f t="shared" si="59"/>
        <v>0</v>
      </c>
      <c r="P1684" s="1134">
        <f>O1684/'1.5 Universal Data'!$F$35</f>
        <v>0</v>
      </c>
      <c r="Q1684" s="266"/>
      <c r="R1684" s="266"/>
      <c r="S1684" s="266"/>
      <c r="T1684" s="266"/>
      <c r="U1684" s="266"/>
      <c r="V1684" s="266"/>
      <c r="W1684" s="266"/>
      <c r="X1684" s="266"/>
      <c r="Y1684" s="266"/>
      <c r="Z1684" s="266"/>
      <c r="AA1684" s="266"/>
      <c r="AB1684" s="266"/>
      <c r="AC1684" s="266"/>
      <c r="AD1684" s="266"/>
      <c r="AE1684" s="266"/>
    </row>
    <row r="1685" spans="2:31" ht="13.5">
      <c r="B1685" s="1129">
        <f t="shared" si="61"/>
        <v>-1</v>
      </c>
      <c r="D1685" s="1130"/>
      <c r="E1685" s="1130"/>
      <c r="F1685" s="1131"/>
      <c r="G1685" s="1130"/>
      <c r="H1685" s="1130"/>
      <c r="I1685" s="1130"/>
      <c r="J1685" s="1132"/>
      <c r="K1685" s="1132"/>
      <c r="L1685" s="1130"/>
      <c r="N1685" s="1133">
        <f t="shared" si="58"/>
        <v>0</v>
      </c>
      <c r="O1685" s="1134">
        <f t="shared" si="59"/>
        <v>0</v>
      </c>
      <c r="P1685" s="1134">
        <f>O1685/'1.5 Universal Data'!$F$35</f>
        <v>0</v>
      </c>
      <c r="Q1685" s="266"/>
      <c r="R1685" s="266"/>
      <c r="S1685" s="266"/>
      <c r="T1685" s="266"/>
      <c r="U1685" s="266"/>
      <c r="V1685" s="266"/>
      <c r="W1685" s="266"/>
      <c r="X1685" s="266"/>
      <c r="Y1685" s="266"/>
      <c r="Z1685" s="266"/>
      <c r="AA1685" s="266"/>
      <c r="AB1685" s="266"/>
      <c r="AC1685" s="266"/>
      <c r="AD1685" s="266"/>
      <c r="AE1685" s="266"/>
    </row>
    <row r="1686" spans="2:31" ht="13.5">
      <c r="B1686" s="1129">
        <f t="shared" si="61"/>
        <v>-1</v>
      </c>
      <c r="D1686" s="1130"/>
      <c r="E1686" s="1130"/>
      <c r="F1686" s="1131"/>
      <c r="G1686" s="1130"/>
      <c r="H1686" s="1130"/>
      <c r="I1686" s="1130"/>
      <c r="J1686" s="1132"/>
      <c r="K1686" s="1132"/>
      <c r="L1686" s="1130"/>
      <c r="N1686" s="1133">
        <f t="shared" si="58"/>
        <v>0</v>
      </c>
      <c r="O1686" s="1134">
        <f t="shared" si="59"/>
        <v>0</v>
      </c>
      <c r="P1686" s="1134">
        <f>O1686/'1.5 Universal Data'!$F$35</f>
        <v>0</v>
      </c>
      <c r="Q1686" s="266"/>
      <c r="R1686" s="266"/>
      <c r="S1686" s="266"/>
      <c r="T1686" s="266"/>
      <c r="U1686" s="266"/>
      <c r="V1686" s="266"/>
      <c r="W1686" s="266"/>
      <c r="X1686" s="266"/>
      <c r="Y1686" s="266"/>
      <c r="Z1686" s="266"/>
      <c r="AA1686" s="266"/>
      <c r="AB1686" s="266"/>
      <c r="AC1686" s="266"/>
      <c r="AD1686" s="266"/>
      <c r="AE1686" s="266"/>
    </row>
    <row r="1687" spans="2:31" ht="13.5">
      <c r="B1687" s="1129">
        <f t="shared" ref="B1687:B1750" si="62">IF(G1687="buy",1,-1)</f>
        <v>-1</v>
      </c>
      <c r="D1687" s="1130"/>
      <c r="E1687" s="1130"/>
      <c r="F1687" s="1131"/>
      <c r="G1687" s="1130"/>
      <c r="H1687" s="1130"/>
      <c r="I1687" s="1130"/>
      <c r="J1687" s="1132"/>
      <c r="K1687" s="1132"/>
      <c r="L1687" s="1130"/>
      <c r="N1687" s="1133">
        <f t="shared" si="58"/>
        <v>0</v>
      </c>
      <c r="O1687" s="1134">
        <f t="shared" si="59"/>
        <v>0</v>
      </c>
      <c r="P1687" s="1134">
        <f>O1687/'1.5 Universal Data'!$F$35</f>
        <v>0</v>
      </c>
      <c r="Q1687" s="266"/>
      <c r="R1687" s="266"/>
      <c r="S1687" s="266"/>
      <c r="T1687" s="266"/>
      <c r="U1687" s="266"/>
      <c r="V1687" s="266"/>
      <c r="W1687" s="266"/>
      <c r="X1687" s="266"/>
      <c r="Y1687" s="266"/>
      <c r="Z1687" s="266"/>
      <c r="AA1687" s="266"/>
      <c r="AB1687" s="266"/>
      <c r="AC1687" s="266"/>
      <c r="AD1687" s="266"/>
      <c r="AE1687" s="266"/>
    </row>
    <row r="1688" spans="2:31" ht="13.5">
      <c r="B1688" s="1129">
        <f t="shared" si="62"/>
        <v>-1</v>
      </c>
      <c r="D1688" s="1130"/>
      <c r="E1688" s="1130"/>
      <c r="F1688" s="1131"/>
      <c r="G1688" s="1130"/>
      <c r="H1688" s="1130"/>
      <c r="I1688" s="1130"/>
      <c r="J1688" s="1132"/>
      <c r="K1688" s="1132"/>
      <c r="L1688" s="1130"/>
      <c r="N1688" s="1133">
        <f t="shared" si="58"/>
        <v>0</v>
      </c>
      <c r="O1688" s="1134">
        <f t="shared" si="59"/>
        <v>0</v>
      </c>
      <c r="P1688" s="1134">
        <f>O1688/'1.5 Universal Data'!$F$35</f>
        <v>0</v>
      </c>
      <c r="Q1688" s="266"/>
      <c r="R1688" s="266"/>
      <c r="S1688" s="266"/>
      <c r="T1688" s="266"/>
      <c r="U1688" s="266"/>
      <c r="V1688" s="266"/>
      <c r="W1688" s="266"/>
      <c r="X1688" s="266"/>
      <c r="Y1688" s="266"/>
      <c r="Z1688" s="266"/>
      <c r="AA1688" s="266"/>
      <c r="AB1688" s="266"/>
      <c r="AC1688" s="266"/>
      <c r="AD1688" s="266"/>
      <c r="AE1688" s="266"/>
    </row>
    <row r="1689" spans="2:31" ht="13.5">
      <c r="B1689" s="1129">
        <f t="shared" si="62"/>
        <v>-1</v>
      </c>
      <c r="D1689" s="1130"/>
      <c r="E1689" s="1130"/>
      <c r="F1689" s="1131"/>
      <c r="G1689" s="1130"/>
      <c r="H1689" s="1130"/>
      <c r="I1689" s="1130"/>
      <c r="J1689" s="1132"/>
      <c r="K1689" s="1132"/>
      <c r="L1689" s="1130"/>
      <c r="N1689" s="1133">
        <f t="shared" si="58"/>
        <v>0</v>
      </c>
      <c r="O1689" s="1134">
        <f t="shared" si="59"/>
        <v>0</v>
      </c>
      <c r="P1689" s="1134">
        <f>O1689/'1.5 Universal Data'!$F$35</f>
        <v>0</v>
      </c>
      <c r="Q1689" s="266"/>
      <c r="R1689" s="266"/>
      <c r="S1689" s="266"/>
      <c r="T1689" s="266"/>
      <c r="U1689" s="266"/>
      <c r="V1689" s="266"/>
      <c r="W1689" s="266"/>
      <c r="X1689" s="266"/>
      <c r="Y1689" s="266"/>
      <c r="Z1689" s="266"/>
      <c r="AA1689" s="266"/>
      <c r="AB1689" s="266"/>
      <c r="AC1689" s="266"/>
      <c r="AD1689" s="266"/>
      <c r="AE1689" s="266"/>
    </row>
    <row r="1690" spans="2:31" ht="13.5">
      <c r="B1690" s="1129">
        <f t="shared" si="62"/>
        <v>-1</v>
      </c>
      <c r="D1690" s="1130"/>
      <c r="E1690" s="1130"/>
      <c r="F1690" s="1131"/>
      <c r="G1690" s="1130"/>
      <c r="H1690" s="1130"/>
      <c r="I1690" s="1130"/>
      <c r="J1690" s="1132"/>
      <c r="K1690" s="1132"/>
      <c r="L1690" s="1130"/>
      <c r="N1690" s="1133">
        <f t="shared" si="58"/>
        <v>0</v>
      </c>
      <c r="O1690" s="1134">
        <f t="shared" si="59"/>
        <v>0</v>
      </c>
      <c r="P1690" s="1134">
        <f>O1690/'1.5 Universal Data'!$F$35</f>
        <v>0</v>
      </c>
      <c r="Q1690" s="266"/>
      <c r="R1690" s="266"/>
      <c r="S1690" s="266"/>
      <c r="T1690" s="266"/>
      <c r="U1690" s="266"/>
      <c r="V1690" s="266"/>
      <c r="W1690" s="266"/>
      <c r="X1690" s="266"/>
      <c r="Y1690" s="266"/>
      <c r="Z1690" s="266"/>
      <c r="AA1690" s="266"/>
      <c r="AB1690" s="266"/>
      <c r="AC1690" s="266"/>
      <c r="AD1690" s="266"/>
      <c r="AE1690" s="266"/>
    </row>
    <row r="1691" spans="2:31" ht="13.5">
      <c r="B1691" s="1129">
        <f t="shared" si="62"/>
        <v>-1</v>
      </c>
      <c r="D1691" s="1130"/>
      <c r="E1691" s="1130"/>
      <c r="F1691" s="1131"/>
      <c r="G1691" s="1130"/>
      <c r="H1691" s="1130"/>
      <c r="I1691" s="1130"/>
      <c r="J1691" s="1132"/>
      <c r="K1691" s="1132"/>
      <c r="L1691" s="1130"/>
      <c r="N1691" s="1133">
        <f t="shared" si="58"/>
        <v>0</v>
      </c>
      <c r="O1691" s="1134">
        <f t="shared" si="59"/>
        <v>0</v>
      </c>
      <c r="P1691" s="1134">
        <f>O1691/'1.5 Universal Data'!$F$35</f>
        <v>0</v>
      </c>
      <c r="Q1691" s="266"/>
      <c r="R1691" s="266"/>
      <c r="S1691" s="266"/>
      <c r="T1691" s="266"/>
      <c r="U1691" s="266"/>
      <c r="V1691" s="266"/>
      <c r="W1691" s="266"/>
      <c r="X1691" s="266"/>
      <c r="Y1691" s="266"/>
      <c r="Z1691" s="266"/>
      <c r="AA1691" s="266"/>
      <c r="AB1691" s="266"/>
      <c r="AC1691" s="266"/>
      <c r="AD1691" s="266"/>
      <c r="AE1691" s="266"/>
    </row>
    <row r="1692" spans="2:31" ht="13.5">
      <c r="B1692" s="1129">
        <f t="shared" si="62"/>
        <v>-1</v>
      </c>
      <c r="D1692" s="1130"/>
      <c r="E1692" s="1130"/>
      <c r="F1692" s="1131"/>
      <c r="G1692" s="1130"/>
      <c r="H1692" s="1130"/>
      <c r="I1692" s="1130"/>
      <c r="J1692" s="1132"/>
      <c r="K1692" s="1132"/>
      <c r="L1692" s="1130"/>
      <c r="N1692" s="1133">
        <f t="shared" si="58"/>
        <v>0</v>
      </c>
      <c r="O1692" s="1134">
        <f t="shared" si="59"/>
        <v>0</v>
      </c>
      <c r="P1692" s="1134">
        <f>O1692/'1.5 Universal Data'!$F$35</f>
        <v>0</v>
      </c>
      <c r="Q1692" s="266"/>
      <c r="R1692" s="266"/>
      <c r="S1692" s="266"/>
      <c r="T1692" s="266"/>
      <c r="U1692" s="266"/>
      <c r="V1692" s="266"/>
      <c r="W1692" s="266"/>
      <c r="X1692" s="266"/>
      <c r="Y1692" s="266"/>
      <c r="Z1692" s="266"/>
      <c r="AA1692" s="266"/>
      <c r="AB1692" s="266"/>
      <c r="AC1692" s="266"/>
      <c r="AD1692" s="266"/>
      <c r="AE1692" s="266"/>
    </row>
    <row r="1693" spans="2:31" ht="13.5">
      <c r="B1693" s="1129">
        <f t="shared" si="62"/>
        <v>-1</v>
      </c>
      <c r="D1693" s="1130"/>
      <c r="E1693" s="1130"/>
      <c r="F1693" s="1131"/>
      <c r="G1693" s="1130"/>
      <c r="H1693" s="1130"/>
      <c r="I1693" s="1130"/>
      <c r="J1693" s="1132"/>
      <c r="K1693" s="1132"/>
      <c r="L1693" s="1130"/>
      <c r="N1693" s="1133">
        <f t="shared" si="58"/>
        <v>0</v>
      </c>
      <c r="O1693" s="1134">
        <f t="shared" si="59"/>
        <v>0</v>
      </c>
      <c r="P1693" s="1134">
        <f>O1693/'1.5 Universal Data'!$F$35</f>
        <v>0</v>
      </c>
      <c r="Q1693" s="266"/>
      <c r="R1693" s="266"/>
      <c r="S1693" s="266"/>
      <c r="T1693" s="266"/>
      <c r="U1693" s="266"/>
      <c r="V1693" s="266"/>
      <c r="W1693" s="266"/>
      <c r="X1693" s="266"/>
      <c r="Y1693" s="266"/>
      <c r="Z1693" s="266"/>
      <c r="AA1693" s="266"/>
      <c r="AB1693" s="266"/>
      <c r="AC1693" s="266"/>
      <c r="AD1693" s="266"/>
      <c r="AE1693" s="266"/>
    </row>
    <row r="1694" spans="2:31" ht="13.5">
      <c r="B1694" s="1129">
        <f t="shared" si="62"/>
        <v>-1</v>
      </c>
      <c r="D1694" s="1130"/>
      <c r="E1694" s="1130"/>
      <c r="F1694" s="1131"/>
      <c r="G1694" s="1130"/>
      <c r="H1694" s="1130"/>
      <c r="I1694" s="1130"/>
      <c r="J1694" s="1132"/>
      <c r="K1694" s="1132"/>
      <c r="L1694" s="1130"/>
      <c r="N1694" s="1133">
        <f t="shared" si="58"/>
        <v>0</v>
      </c>
      <c r="O1694" s="1134">
        <f t="shared" si="59"/>
        <v>0</v>
      </c>
      <c r="P1694" s="1134">
        <f>O1694/'1.5 Universal Data'!$F$35</f>
        <v>0</v>
      </c>
      <c r="Q1694" s="266"/>
      <c r="R1694" s="266"/>
      <c r="S1694" s="266"/>
      <c r="T1694" s="266"/>
      <c r="U1694" s="266"/>
      <c r="V1694" s="266"/>
      <c r="W1694" s="266"/>
      <c r="X1694" s="266"/>
      <c r="Y1694" s="266"/>
      <c r="Z1694" s="266"/>
      <c r="AA1694" s="266"/>
      <c r="AB1694" s="266"/>
      <c r="AC1694" s="266"/>
      <c r="AD1694" s="266"/>
      <c r="AE1694" s="266"/>
    </row>
    <row r="1695" spans="2:31" ht="13.5">
      <c r="B1695" s="1129">
        <f t="shared" si="62"/>
        <v>-1</v>
      </c>
      <c r="D1695" s="1130"/>
      <c r="E1695" s="1130"/>
      <c r="F1695" s="1131"/>
      <c r="G1695" s="1130"/>
      <c r="H1695" s="1130"/>
      <c r="I1695" s="1130"/>
      <c r="J1695" s="1132"/>
      <c r="K1695" s="1132"/>
      <c r="L1695" s="1130"/>
      <c r="N1695" s="1133">
        <f t="shared" si="58"/>
        <v>0</v>
      </c>
      <c r="O1695" s="1134">
        <f t="shared" si="59"/>
        <v>0</v>
      </c>
      <c r="P1695" s="1134">
        <f>O1695/'1.5 Universal Data'!$F$35</f>
        <v>0</v>
      </c>
      <c r="Q1695" s="266"/>
      <c r="R1695" s="266"/>
      <c r="S1695" s="266"/>
      <c r="T1695" s="266"/>
      <c r="U1695" s="266"/>
      <c r="V1695" s="266"/>
      <c r="W1695" s="266"/>
      <c r="X1695" s="266"/>
      <c r="Y1695" s="266"/>
      <c r="Z1695" s="266"/>
      <c r="AA1695" s="266"/>
      <c r="AB1695" s="266"/>
      <c r="AC1695" s="266"/>
      <c r="AD1695" s="266"/>
      <c r="AE1695" s="266"/>
    </row>
    <row r="1696" spans="2:31" ht="13.5">
      <c r="B1696" s="1129">
        <f t="shared" si="62"/>
        <v>-1</v>
      </c>
      <c r="D1696" s="1130"/>
      <c r="E1696" s="1130"/>
      <c r="F1696" s="1131"/>
      <c r="G1696" s="1130"/>
      <c r="H1696" s="1130"/>
      <c r="I1696" s="1130"/>
      <c r="J1696" s="1132"/>
      <c r="K1696" s="1132"/>
      <c r="L1696" s="1130"/>
      <c r="N1696" s="1133">
        <f t="shared" si="58"/>
        <v>0</v>
      </c>
      <c r="O1696" s="1134">
        <f t="shared" si="59"/>
        <v>0</v>
      </c>
      <c r="P1696" s="1134">
        <f>O1696/'1.5 Universal Data'!$F$35</f>
        <v>0</v>
      </c>
      <c r="Q1696" s="266"/>
      <c r="R1696" s="266"/>
      <c r="S1696" s="266"/>
      <c r="T1696" s="266"/>
      <c r="U1696" s="266"/>
      <c r="V1696" s="266"/>
      <c r="W1696" s="266"/>
      <c r="X1696" s="266"/>
      <c r="Y1696" s="266"/>
      <c r="Z1696" s="266"/>
      <c r="AA1696" s="266"/>
      <c r="AB1696" s="266"/>
      <c r="AC1696" s="266"/>
      <c r="AD1696" s="266"/>
      <c r="AE1696" s="266"/>
    </row>
    <row r="1697" spans="2:31" ht="13.5">
      <c r="B1697" s="1129">
        <f t="shared" si="62"/>
        <v>-1</v>
      </c>
      <c r="D1697" s="1130"/>
      <c r="E1697" s="1130"/>
      <c r="F1697" s="1131"/>
      <c r="G1697" s="1130"/>
      <c r="H1697" s="1130"/>
      <c r="I1697" s="1130"/>
      <c r="J1697" s="1132"/>
      <c r="K1697" s="1132"/>
      <c r="L1697" s="1130"/>
      <c r="N1697" s="1133">
        <f t="shared" si="58"/>
        <v>0</v>
      </c>
      <c r="O1697" s="1134">
        <f t="shared" si="59"/>
        <v>0</v>
      </c>
      <c r="P1697" s="1134">
        <f>O1697/'1.5 Universal Data'!$F$35</f>
        <v>0</v>
      </c>
      <c r="Q1697" s="266"/>
      <c r="R1697" s="266"/>
      <c r="S1697" s="266"/>
      <c r="T1697" s="266"/>
      <c r="U1697" s="266"/>
      <c r="V1697" s="266"/>
      <c r="W1697" s="266"/>
      <c r="X1697" s="266"/>
      <c r="Y1697" s="266"/>
      <c r="Z1697" s="266"/>
      <c r="AA1697" s="266"/>
      <c r="AB1697" s="266"/>
      <c r="AC1697" s="266"/>
      <c r="AD1697" s="266"/>
      <c r="AE1697" s="266"/>
    </row>
    <row r="1698" spans="2:31" ht="13.5">
      <c r="B1698" s="1129">
        <f t="shared" si="62"/>
        <v>-1</v>
      </c>
      <c r="D1698" s="1130"/>
      <c r="E1698" s="1130"/>
      <c r="F1698" s="1131"/>
      <c r="G1698" s="1130"/>
      <c r="H1698" s="1130"/>
      <c r="I1698" s="1130"/>
      <c r="J1698" s="1132"/>
      <c r="K1698" s="1132"/>
      <c r="L1698" s="1130"/>
      <c r="N1698" s="1133">
        <f t="shared" si="58"/>
        <v>0</v>
      </c>
      <c r="O1698" s="1134">
        <f t="shared" si="59"/>
        <v>0</v>
      </c>
      <c r="P1698" s="1134">
        <f>O1698/'1.5 Universal Data'!$F$35</f>
        <v>0</v>
      </c>
      <c r="Q1698" s="266"/>
      <c r="R1698" s="266"/>
      <c r="S1698" s="266"/>
      <c r="T1698" s="266"/>
      <c r="U1698" s="266"/>
      <c r="V1698" s="266"/>
      <c r="W1698" s="266"/>
      <c r="X1698" s="266"/>
      <c r="Y1698" s="266"/>
      <c r="Z1698" s="266"/>
      <c r="AA1698" s="266"/>
      <c r="AB1698" s="266"/>
      <c r="AC1698" s="266"/>
      <c r="AD1698" s="266"/>
      <c r="AE1698" s="266"/>
    </row>
    <row r="1699" spans="2:31" ht="13.5">
      <c r="B1699" s="1129">
        <f t="shared" si="62"/>
        <v>-1</v>
      </c>
      <c r="D1699" s="1130"/>
      <c r="E1699" s="1130"/>
      <c r="F1699" s="1131"/>
      <c r="G1699" s="1130"/>
      <c r="H1699" s="1130"/>
      <c r="I1699" s="1130"/>
      <c r="J1699" s="1132"/>
      <c r="K1699" s="1132"/>
      <c r="L1699" s="1130"/>
      <c r="N1699" s="1133">
        <f t="shared" si="58"/>
        <v>0</v>
      </c>
      <c r="O1699" s="1134">
        <f t="shared" si="59"/>
        <v>0</v>
      </c>
      <c r="P1699" s="1134">
        <f>O1699/'1.5 Universal Data'!$F$35</f>
        <v>0</v>
      </c>
      <c r="Q1699" s="266"/>
      <c r="R1699" s="266"/>
      <c r="S1699" s="266"/>
      <c r="T1699" s="266"/>
      <c r="U1699" s="266"/>
      <c r="V1699" s="266"/>
      <c r="W1699" s="266"/>
      <c r="X1699" s="266"/>
      <c r="Y1699" s="266"/>
      <c r="Z1699" s="266"/>
      <c r="AA1699" s="266"/>
      <c r="AB1699" s="266"/>
      <c r="AC1699" s="266"/>
      <c r="AD1699" s="266"/>
      <c r="AE1699" s="266"/>
    </row>
    <row r="1700" spans="2:31" ht="13.5">
      <c r="B1700" s="1129">
        <f t="shared" si="62"/>
        <v>-1</v>
      </c>
      <c r="D1700" s="1130"/>
      <c r="E1700" s="1130"/>
      <c r="F1700" s="1131"/>
      <c r="G1700" s="1130"/>
      <c r="H1700" s="1130"/>
      <c r="I1700" s="1130"/>
      <c r="J1700" s="1132"/>
      <c r="K1700" s="1132"/>
      <c r="L1700" s="1130"/>
      <c r="N1700" s="1133">
        <f t="shared" si="58"/>
        <v>0</v>
      </c>
      <c r="O1700" s="1134">
        <f t="shared" si="59"/>
        <v>0</v>
      </c>
      <c r="P1700" s="1134">
        <f>O1700/'1.5 Universal Data'!$F$35</f>
        <v>0</v>
      </c>
      <c r="Q1700" s="266"/>
      <c r="R1700" s="266"/>
      <c r="S1700" s="266"/>
      <c r="T1700" s="266"/>
      <c r="U1700" s="266"/>
      <c r="V1700" s="266"/>
      <c r="W1700" s="266"/>
      <c r="X1700" s="266"/>
      <c r="Y1700" s="266"/>
      <c r="Z1700" s="266"/>
      <c r="AA1700" s="266"/>
      <c r="AB1700" s="266"/>
      <c r="AC1700" s="266"/>
      <c r="AD1700" s="266"/>
      <c r="AE1700" s="266"/>
    </row>
    <row r="1701" spans="2:31" ht="13.5">
      <c r="B1701" s="1129">
        <f t="shared" si="62"/>
        <v>-1</v>
      </c>
      <c r="D1701" s="1130"/>
      <c r="E1701" s="1130"/>
      <c r="F1701" s="1131"/>
      <c r="G1701" s="1130"/>
      <c r="H1701" s="1130"/>
      <c r="I1701" s="1130"/>
      <c r="J1701" s="1132"/>
      <c r="K1701" s="1132"/>
      <c r="L1701" s="1130"/>
      <c r="N1701" s="1133">
        <f t="shared" si="58"/>
        <v>0</v>
      </c>
      <c r="O1701" s="1134">
        <f t="shared" si="59"/>
        <v>0</v>
      </c>
      <c r="P1701" s="1134">
        <f>O1701/'1.5 Universal Data'!$F$35</f>
        <v>0</v>
      </c>
      <c r="Q1701" s="266"/>
      <c r="R1701" s="266"/>
      <c r="S1701" s="266"/>
      <c r="T1701" s="266"/>
      <c r="U1701" s="266"/>
      <c r="V1701" s="266"/>
      <c r="W1701" s="266"/>
      <c r="X1701" s="266"/>
      <c r="Y1701" s="266"/>
      <c r="Z1701" s="266"/>
      <c r="AA1701" s="266"/>
      <c r="AB1701" s="266"/>
      <c r="AC1701" s="266"/>
      <c r="AD1701" s="266"/>
      <c r="AE1701" s="266"/>
    </row>
    <row r="1702" spans="2:31" ht="13.5">
      <c r="B1702" s="1129">
        <f t="shared" si="62"/>
        <v>-1</v>
      </c>
      <c r="D1702" s="1130"/>
      <c r="E1702" s="1130"/>
      <c r="F1702" s="1131"/>
      <c r="G1702" s="1130"/>
      <c r="H1702" s="1130"/>
      <c r="I1702" s="1130"/>
      <c r="J1702" s="1132"/>
      <c r="K1702" s="1132"/>
      <c r="L1702" s="1130"/>
      <c r="N1702" s="1133">
        <f t="shared" si="58"/>
        <v>0</v>
      </c>
      <c r="O1702" s="1134">
        <f t="shared" si="59"/>
        <v>0</v>
      </c>
      <c r="P1702" s="1134">
        <f>O1702/'1.5 Universal Data'!$F$35</f>
        <v>0</v>
      </c>
      <c r="Q1702" s="266"/>
      <c r="R1702" s="266"/>
      <c r="S1702" s="266"/>
      <c r="T1702" s="266"/>
      <c r="U1702" s="266"/>
      <c r="V1702" s="266"/>
      <c r="W1702" s="266"/>
      <c r="X1702" s="266"/>
      <c r="Y1702" s="266"/>
      <c r="Z1702" s="266"/>
      <c r="AA1702" s="266"/>
      <c r="AB1702" s="266"/>
      <c r="AC1702" s="266"/>
      <c r="AD1702" s="266"/>
      <c r="AE1702" s="266"/>
    </row>
    <row r="1703" spans="2:31" ht="13.5">
      <c r="B1703" s="1129">
        <f t="shared" si="62"/>
        <v>-1</v>
      </c>
      <c r="D1703" s="1130"/>
      <c r="E1703" s="1130"/>
      <c r="F1703" s="1131"/>
      <c r="G1703" s="1130"/>
      <c r="H1703" s="1130"/>
      <c r="I1703" s="1130"/>
      <c r="J1703" s="1132"/>
      <c r="K1703" s="1132"/>
      <c r="L1703" s="1130"/>
      <c r="N1703" s="1133">
        <f t="shared" si="58"/>
        <v>0</v>
      </c>
      <c r="O1703" s="1134">
        <f t="shared" si="59"/>
        <v>0</v>
      </c>
      <c r="P1703" s="1134">
        <f>O1703/'1.5 Universal Data'!$F$35</f>
        <v>0</v>
      </c>
      <c r="Q1703" s="266"/>
      <c r="R1703" s="266"/>
      <c r="S1703" s="266"/>
      <c r="T1703" s="266"/>
      <c r="U1703" s="266"/>
      <c r="V1703" s="266"/>
      <c r="W1703" s="266"/>
      <c r="X1703" s="266"/>
      <c r="Y1703" s="266"/>
      <c r="Z1703" s="266"/>
      <c r="AA1703" s="266"/>
      <c r="AB1703" s="266"/>
      <c r="AC1703" s="266"/>
      <c r="AD1703" s="266"/>
      <c r="AE1703" s="266"/>
    </row>
    <row r="1704" spans="2:31" ht="13.5">
      <c r="B1704" s="1129">
        <f t="shared" si="62"/>
        <v>-1</v>
      </c>
      <c r="D1704" s="1130"/>
      <c r="E1704" s="1130"/>
      <c r="F1704" s="1131"/>
      <c r="G1704" s="1130"/>
      <c r="H1704" s="1130"/>
      <c r="I1704" s="1130"/>
      <c r="J1704" s="1132"/>
      <c r="K1704" s="1132"/>
      <c r="L1704" s="1130"/>
      <c r="N1704" s="1133">
        <f t="shared" si="58"/>
        <v>0</v>
      </c>
      <c r="O1704" s="1134">
        <f t="shared" si="59"/>
        <v>0</v>
      </c>
      <c r="P1704" s="1134">
        <f>O1704/'1.5 Universal Data'!$F$35</f>
        <v>0</v>
      </c>
      <c r="Q1704" s="266"/>
      <c r="R1704" s="266"/>
      <c r="S1704" s="266"/>
      <c r="T1704" s="266"/>
      <c r="U1704" s="266"/>
      <c r="V1704" s="266"/>
      <c r="W1704" s="266"/>
      <c r="X1704" s="266"/>
      <c r="Y1704" s="266"/>
      <c r="Z1704" s="266"/>
      <c r="AA1704" s="266"/>
      <c r="AB1704" s="266"/>
      <c r="AC1704" s="266"/>
      <c r="AD1704" s="266"/>
      <c r="AE1704" s="266"/>
    </row>
    <row r="1705" spans="2:31" ht="13.5">
      <c r="B1705" s="1129">
        <f t="shared" si="62"/>
        <v>-1</v>
      </c>
      <c r="D1705" s="1130"/>
      <c r="E1705" s="1130"/>
      <c r="F1705" s="1131"/>
      <c r="G1705" s="1130"/>
      <c r="H1705" s="1130"/>
      <c r="I1705" s="1130"/>
      <c r="J1705" s="1132"/>
      <c r="K1705" s="1132"/>
      <c r="L1705" s="1130"/>
      <c r="N1705" s="1133">
        <f t="shared" si="58"/>
        <v>0</v>
      </c>
      <c r="O1705" s="1134">
        <f t="shared" si="59"/>
        <v>0</v>
      </c>
      <c r="P1705" s="1134">
        <f>O1705/'1.5 Universal Data'!$F$35</f>
        <v>0</v>
      </c>
      <c r="Q1705" s="266"/>
      <c r="R1705" s="266"/>
      <c r="S1705" s="266"/>
      <c r="T1705" s="266"/>
      <c r="U1705" s="266"/>
      <c r="V1705" s="266"/>
      <c r="W1705" s="266"/>
      <c r="X1705" s="266"/>
      <c r="Y1705" s="266"/>
      <c r="Z1705" s="266"/>
      <c r="AA1705" s="266"/>
      <c r="AB1705" s="266"/>
      <c r="AC1705" s="266"/>
      <c r="AD1705" s="266"/>
      <c r="AE1705" s="266"/>
    </row>
    <row r="1706" spans="2:31" ht="13.5">
      <c r="B1706" s="1129">
        <f t="shared" si="62"/>
        <v>-1</v>
      </c>
      <c r="D1706" s="1130"/>
      <c r="E1706" s="1130"/>
      <c r="F1706" s="1131"/>
      <c r="G1706" s="1130"/>
      <c r="H1706" s="1130"/>
      <c r="I1706" s="1130"/>
      <c r="J1706" s="1132"/>
      <c r="K1706" s="1132"/>
      <c r="L1706" s="1130"/>
      <c r="N1706" s="1133">
        <f t="shared" si="58"/>
        <v>0</v>
      </c>
      <c r="O1706" s="1134">
        <f t="shared" si="59"/>
        <v>0</v>
      </c>
      <c r="P1706" s="1134">
        <f>O1706/'1.5 Universal Data'!$F$35</f>
        <v>0</v>
      </c>
      <c r="Q1706" s="266"/>
      <c r="R1706" s="266"/>
      <c r="S1706" s="266"/>
      <c r="T1706" s="266"/>
      <c r="U1706" s="266"/>
      <c r="V1706" s="266"/>
      <c r="W1706" s="266"/>
      <c r="X1706" s="266"/>
      <c r="Y1706" s="266"/>
      <c r="Z1706" s="266"/>
      <c r="AA1706" s="266"/>
      <c r="AB1706" s="266"/>
      <c r="AC1706" s="266"/>
      <c r="AD1706" s="266"/>
      <c r="AE1706" s="266"/>
    </row>
    <row r="1707" spans="2:31" ht="13.5">
      <c r="B1707" s="1129">
        <f t="shared" si="62"/>
        <v>-1</v>
      </c>
      <c r="D1707" s="1130"/>
      <c r="E1707" s="1130"/>
      <c r="F1707" s="1131"/>
      <c r="G1707" s="1130"/>
      <c r="H1707" s="1130"/>
      <c r="I1707" s="1130"/>
      <c r="J1707" s="1132"/>
      <c r="K1707" s="1132"/>
      <c r="L1707" s="1130"/>
      <c r="N1707" s="1133">
        <f t="shared" si="58"/>
        <v>0</v>
      </c>
      <c r="O1707" s="1134">
        <f t="shared" si="59"/>
        <v>0</v>
      </c>
      <c r="P1707" s="1134">
        <f>O1707/'1.5 Universal Data'!$F$35</f>
        <v>0</v>
      </c>
      <c r="Q1707" s="266"/>
      <c r="R1707" s="266"/>
      <c r="S1707" s="266"/>
      <c r="T1707" s="266"/>
      <c r="U1707" s="266"/>
      <c r="V1707" s="266"/>
      <c r="W1707" s="266"/>
      <c r="X1707" s="266"/>
      <c r="Y1707" s="266"/>
      <c r="Z1707" s="266"/>
      <c r="AA1707" s="266"/>
      <c r="AB1707" s="266"/>
      <c r="AC1707" s="266"/>
      <c r="AD1707" s="266"/>
      <c r="AE1707" s="266"/>
    </row>
    <row r="1708" spans="2:31" ht="13.5">
      <c r="B1708" s="1129">
        <f t="shared" si="62"/>
        <v>-1</v>
      </c>
      <c r="D1708" s="1130"/>
      <c r="E1708" s="1130"/>
      <c r="F1708" s="1131"/>
      <c r="G1708" s="1130"/>
      <c r="H1708" s="1130"/>
      <c r="I1708" s="1130"/>
      <c r="J1708" s="1132"/>
      <c r="K1708" s="1132"/>
      <c r="L1708" s="1130"/>
      <c r="N1708" s="1133">
        <f t="shared" si="58"/>
        <v>0</v>
      </c>
      <c r="O1708" s="1134">
        <f t="shared" si="59"/>
        <v>0</v>
      </c>
      <c r="P1708" s="1134">
        <f>O1708/'1.5 Universal Data'!$F$35</f>
        <v>0</v>
      </c>
      <c r="Q1708" s="266"/>
      <c r="R1708" s="266"/>
      <c r="S1708" s="266"/>
      <c r="T1708" s="266"/>
      <c r="U1708" s="266"/>
      <c r="V1708" s="266"/>
      <c r="W1708" s="266"/>
      <c r="X1708" s="266"/>
      <c r="Y1708" s="266"/>
      <c r="Z1708" s="266"/>
      <c r="AA1708" s="266"/>
      <c r="AB1708" s="266"/>
      <c r="AC1708" s="266"/>
      <c r="AD1708" s="266"/>
      <c r="AE1708" s="266"/>
    </row>
    <row r="1709" spans="2:31" ht="13.5">
      <c r="B1709" s="1129">
        <f t="shared" si="62"/>
        <v>-1</v>
      </c>
      <c r="D1709" s="1130"/>
      <c r="E1709" s="1130"/>
      <c r="F1709" s="1131"/>
      <c r="G1709" s="1130"/>
      <c r="H1709" s="1130"/>
      <c r="I1709" s="1130"/>
      <c r="J1709" s="1132"/>
      <c r="K1709" s="1132"/>
      <c r="L1709" s="1130"/>
      <c r="N1709" s="1133">
        <f t="shared" si="58"/>
        <v>0</v>
      </c>
      <c r="O1709" s="1134">
        <f t="shared" si="59"/>
        <v>0</v>
      </c>
      <c r="P1709" s="1134">
        <f>O1709/'1.5 Universal Data'!$F$35</f>
        <v>0</v>
      </c>
      <c r="Q1709" s="266"/>
      <c r="R1709" s="266"/>
      <c r="S1709" s="266"/>
      <c r="T1709" s="266"/>
      <c r="U1709" s="266"/>
      <c r="V1709" s="266"/>
      <c r="W1709" s="266"/>
      <c r="X1709" s="266"/>
      <c r="Y1709" s="266"/>
      <c r="Z1709" s="266"/>
      <c r="AA1709" s="266"/>
      <c r="AB1709" s="266"/>
      <c r="AC1709" s="266"/>
      <c r="AD1709" s="266"/>
      <c r="AE1709" s="266"/>
    </row>
    <row r="1710" spans="2:31" ht="13.5">
      <c r="B1710" s="1129">
        <f t="shared" si="62"/>
        <v>-1</v>
      </c>
      <c r="D1710" s="1130"/>
      <c r="E1710" s="1130"/>
      <c r="F1710" s="1131"/>
      <c r="G1710" s="1130"/>
      <c r="H1710" s="1130"/>
      <c r="I1710" s="1130"/>
      <c r="J1710" s="1132"/>
      <c r="K1710" s="1132"/>
      <c r="L1710" s="1130"/>
      <c r="N1710" s="1133">
        <f t="shared" si="58"/>
        <v>0</v>
      </c>
      <c r="O1710" s="1134">
        <f t="shared" si="59"/>
        <v>0</v>
      </c>
      <c r="P1710" s="1134">
        <f>O1710/'1.5 Universal Data'!$F$35</f>
        <v>0</v>
      </c>
      <c r="Q1710" s="266"/>
      <c r="R1710" s="266"/>
      <c r="S1710" s="266"/>
      <c r="T1710" s="266"/>
      <c r="U1710" s="266"/>
      <c r="V1710" s="266"/>
      <c r="W1710" s="266"/>
      <c r="X1710" s="266"/>
      <c r="Y1710" s="266"/>
      <c r="Z1710" s="266"/>
      <c r="AA1710" s="266"/>
      <c r="AB1710" s="266"/>
      <c r="AC1710" s="266"/>
      <c r="AD1710" s="266"/>
      <c r="AE1710" s="266"/>
    </row>
    <row r="1711" spans="2:31" ht="13.5">
      <c r="B1711" s="1129">
        <f t="shared" si="62"/>
        <v>-1</v>
      </c>
      <c r="D1711" s="1130"/>
      <c r="E1711" s="1130"/>
      <c r="F1711" s="1131"/>
      <c r="G1711" s="1130"/>
      <c r="H1711" s="1130"/>
      <c r="I1711" s="1130"/>
      <c r="J1711" s="1132"/>
      <c r="K1711" s="1132"/>
      <c r="L1711" s="1130"/>
      <c r="N1711" s="1133">
        <f t="shared" si="58"/>
        <v>0</v>
      </c>
      <c r="O1711" s="1134">
        <f t="shared" si="59"/>
        <v>0</v>
      </c>
      <c r="P1711" s="1134">
        <f>O1711/'1.5 Universal Data'!$F$35</f>
        <v>0</v>
      </c>
      <c r="Q1711" s="266"/>
      <c r="R1711" s="266"/>
      <c r="S1711" s="266"/>
      <c r="T1711" s="266"/>
      <c r="U1711" s="266"/>
      <c r="V1711" s="266"/>
      <c r="W1711" s="266"/>
      <c r="X1711" s="266"/>
      <c r="Y1711" s="266"/>
      <c r="Z1711" s="266"/>
      <c r="AA1711" s="266"/>
      <c r="AB1711" s="266"/>
      <c r="AC1711" s="266"/>
      <c r="AD1711" s="266"/>
      <c r="AE1711" s="266"/>
    </row>
    <row r="1712" spans="2:31" ht="13.5">
      <c r="B1712" s="1129">
        <f t="shared" si="62"/>
        <v>-1</v>
      </c>
      <c r="D1712" s="1130"/>
      <c r="E1712" s="1130"/>
      <c r="F1712" s="1131"/>
      <c r="G1712" s="1130"/>
      <c r="H1712" s="1130"/>
      <c r="I1712" s="1130"/>
      <c r="J1712" s="1132"/>
      <c r="K1712" s="1132"/>
      <c r="L1712" s="1130"/>
      <c r="N1712" s="1133">
        <f t="shared" si="58"/>
        <v>0</v>
      </c>
      <c r="O1712" s="1134">
        <f t="shared" si="59"/>
        <v>0</v>
      </c>
      <c r="P1712" s="1134">
        <f>O1712/'1.5 Universal Data'!$F$35</f>
        <v>0</v>
      </c>
      <c r="Q1712" s="266"/>
      <c r="R1712" s="266"/>
      <c r="S1712" s="266"/>
      <c r="T1712" s="266"/>
      <c r="U1712" s="266"/>
      <c r="V1712" s="266"/>
      <c r="W1712" s="266"/>
      <c r="X1712" s="266"/>
      <c r="Y1712" s="266"/>
      <c r="Z1712" s="266"/>
      <c r="AA1712" s="266"/>
      <c r="AB1712" s="266"/>
      <c r="AC1712" s="266"/>
      <c r="AD1712" s="266"/>
      <c r="AE1712" s="266"/>
    </row>
    <row r="1713" spans="2:31" ht="13.5">
      <c r="B1713" s="1129">
        <f t="shared" si="62"/>
        <v>-1</v>
      </c>
      <c r="D1713" s="1130"/>
      <c r="E1713" s="1130"/>
      <c r="F1713" s="1131"/>
      <c r="G1713" s="1130"/>
      <c r="H1713" s="1130"/>
      <c r="I1713" s="1130"/>
      <c r="J1713" s="1132"/>
      <c r="K1713" s="1132"/>
      <c r="L1713" s="1130"/>
      <c r="N1713" s="1133">
        <f t="shared" si="58"/>
        <v>0</v>
      </c>
      <c r="O1713" s="1134">
        <f t="shared" si="59"/>
        <v>0</v>
      </c>
      <c r="P1713" s="1134">
        <f>O1713/'1.5 Universal Data'!$F$35</f>
        <v>0</v>
      </c>
      <c r="Q1713" s="266"/>
      <c r="R1713" s="266"/>
      <c r="S1713" s="266"/>
      <c r="T1713" s="266"/>
      <c r="U1713" s="266"/>
      <c r="V1713" s="266"/>
      <c r="W1713" s="266"/>
      <c r="X1713" s="266"/>
      <c r="Y1713" s="266"/>
      <c r="Z1713" s="266"/>
      <c r="AA1713" s="266"/>
      <c r="AB1713" s="266"/>
      <c r="AC1713" s="266"/>
      <c r="AD1713" s="266"/>
      <c r="AE1713" s="266"/>
    </row>
    <row r="1714" spans="2:31" ht="13.5">
      <c r="B1714" s="1129">
        <f t="shared" si="62"/>
        <v>-1</v>
      </c>
      <c r="D1714" s="1130"/>
      <c r="E1714" s="1130"/>
      <c r="F1714" s="1131"/>
      <c r="G1714" s="1130"/>
      <c r="H1714" s="1130"/>
      <c r="I1714" s="1130"/>
      <c r="J1714" s="1132"/>
      <c r="K1714" s="1132"/>
      <c r="L1714" s="1130"/>
      <c r="N1714" s="1133">
        <f t="shared" si="58"/>
        <v>0</v>
      </c>
      <c r="O1714" s="1134">
        <f t="shared" si="59"/>
        <v>0</v>
      </c>
      <c r="P1714" s="1134">
        <f>O1714/'1.5 Universal Data'!$F$35</f>
        <v>0</v>
      </c>
      <c r="Q1714" s="266"/>
      <c r="R1714" s="266"/>
      <c r="S1714" s="266"/>
      <c r="T1714" s="266"/>
      <c r="U1714" s="266"/>
      <c r="V1714" s="266"/>
      <c r="W1714" s="266"/>
      <c r="X1714" s="266"/>
      <c r="Y1714" s="266"/>
      <c r="Z1714" s="266"/>
      <c r="AA1714" s="266"/>
      <c r="AB1714" s="266"/>
      <c r="AC1714" s="266"/>
      <c r="AD1714" s="266"/>
      <c r="AE1714" s="266"/>
    </row>
    <row r="1715" spans="2:31" ht="13.5">
      <c r="B1715" s="1129">
        <f t="shared" si="62"/>
        <v>-1</v>
      </c>
      <c r="D1715" s="1130"/>
      <c r="E1715" s="1130"/>
      <c r="F1715" s="1131"/>
      <c r="G1715" s="1130"/>
      <c r="H1715" s="1130"/>
      <c r="I1715" s="1130"/>
      <c r="J1715" s="1132"/>
      <c r="K1715" s="1132"/>
      <c r="L1715" s="1130"/>
      <c r="N1715" s="1133">
        <f t="shared" si="58"/>
        <v>0</v>
      </c>
      <c r="O1715" s="1134">
        <f t="shared" si="59"/>
        <v>0</v>
      </c>
      <c r="P1715" s="1134">
        <f>O1715/'1.5 Universal Data'!$F$35</f>
        <v>0</v>
      </c>
      <c r="Q1715" s="266"/>
      <c r="R1715" s="266"/>
      <c r="S1715" s="266"/>
      <c r="T1715" s="266"/>
      <c r="U1715" s="266"/>
      <c r="V1715" s="266"/>
      <c r="W1715" s="266"/>
      <c r="X1715" s="266"/>
      <c r="Y1715" s="266"/>
      <c r="Z1715" s="266"/>
      <c r="AA1715" s="266"/>
      <c r="AB1715" s="266"/>
      <c r="AC1715" s="266"/>
      <c r="AD1715" s="266"/>
      <c r="AE1715" s="266"/>
    </row>
    <row r="1716" spans="2:31" ht="13.5">
      <c r="B1716" s="1129">
        <f t="shared" si="62"/>
        <v>-1</v>
      </c>
      <c r="D1716" s="1130"/>
      <c r="E1716" s="1130"/>
      <c r="F1716" s="1131"/>
      <c r="G1716" s="1130"/>
      <c r="H1716" s="1130"/>
      <c r="I1716" s="1130"/>
      <c r="J1716" s="1132"/>
      <c r="K1716" s="1132"/>
      <c r="L1716" s="1130"/>
      <c r="N1716" s="1133">
        <f t="shared" si="58"/>
        <v>0</v>
      </c>
      <c r="O1716" s="1134">
        <f t="shared" si="59"/>
        <v>0</v>
      </c>
      <c r="P1716" s="1134">
        <f>O1716/'1.5 Universal Data'!$F$35</f>
        <v>0</v>
      </c>
      <c r="Q1716" s="266"/>
      <c r="R1716" s="266"/>
      <c r="S1716" s="266"/>
      <c r="T1716" s="266"/>
      <c r="U1716" s="266"/>
      <c r="V1716" s="266"/>
      <c r="W1716" s="266"/>
      <c r="X1716" s="266"/>
      <c r="Y1716" s="266"/>
      <c r="Z1716" s="266"/>
      <c r="AA1716" s="266"/>
      <c r="AB1716" s="266"/>
      <c r="AC1716" s="266"/>
      <c r="AD1716" s="266"/>
      <c r="AE1716" s="266"/>
    </row>
    <row r="1717" spans="2:31" ht="13.5">
      <c r="B1717" s="1129">
        <f t="shared" si="62"/>
        <v>-1</v>
      </c>
      <c r="D1717" s="1130"/>
      <c r="E1717" s="1130"/>
      <c r="F1717" s="1131"/>
      <c r="G1717" s="1130"/>
      <c r="H1717" s="1130"/>
      <c r="I1717" s="1130"/>
      <c r="J1717" s="1132"/>
      <c r="K1717" s="1132"/>
      <c r="L1717" s="1130"/>
      <c r="N1717" s="1133">
        <f t="shared" si="58"/>
        <v>0</v>
      </c>
      <c r="O1717" s="1134">
        <f t="shared" si="59"/>
        <v>0</v>
      </c>
      <c r="P1717" s="1134">
        <f>O1717/'1.5 Universal Data'!$F$35</f>
        <v>0</v>
      </c>
      <c r="Q1717" s="266"/>
      <c r="R1717" s="266"/>
      <c r="S1717" s="266"/>
      <c r="T1717" s="266"/>
      <c r="U1717" s="266"/>
      <c r="V1717" s="266"/>
      <c r="W1717" s="266"/>
      <c r="X1717" s="266"/>
      <c r="Y1717" s="266"/>
      <c r="Z1717" s="266"/>
      <c r="AA1717" s="266"/>
      <c r="AB1717" s="266"/>
      <c r="AC1717" s="266"/>
      <c r="AD1717" s="266"/>
      <c r="AE1717" s="266"/>
    </row>
    <row r="1718" spans="2:31" ht="13.5">
      <c r="B1718" s="1129">
        <f t="shared" si="62"/>
        <v>-1</v>
      </c>
      <c r="D1718" s="1130"/>
      <c r="E1718" s="1130"/>
      <c r="F1718" s="1131"/>
      <c r="G1718" s="1130"/>
      <c r="H1718" s="1130"/>
      <c r="I1718" s="1130"/>
      <c r="J1718" s="1132"/>
      <c r="K1718" s="1132"/>
      <c r="L1718" s="1130"/>
      <c r="N1718" s="1133">
        <f t="shared" si="58"/>
        <v>0</v>
      </c>
      <c r="O1718" s="1134">
        <f t="shared" si="59"/>
        <v>0</v>
      </c>
      <c r="P1718" s="1134">
        <f>O1718/'1.5 Universal Data'!$F$35</f>
        <v>0</v>
      </c>
      <c r="Q1718" s="266"/>
      <c r="R1718" s="266"/>
      <c r="S1718" s="266"/>
      <c r="T1718" s="266"/>
      <c r="U1718" s="266"/>
      <c r="V1718" s="266"/>
      <c r="W1718" s="266"/>
      <c r="X1718" s="266"/>
      <c r="Y1718" s="266"/>
      <c r="Z1718" s="266"/>
      <c r="AA1718" s="266"/>
      <c r="AB1718" s="266"/>
      <c r="AC1718" s="266"/>
      <c r="AD1718" s="266"/>
      <c r="AE1718" s="266"/>
    </row>
    <row r="1719" spans="2:31" ht="13.5">
      <c r="B1719" s="1129">
        <f t="shared" si="62"/>
        <v>-1</v>
      </c>
      <c r="D1719" s="1130"/>
      <c r="E1719" s="1130"/>
      <c r="F1719" s="1131"/>
      <c r="G1719" s="1130"/>
      <c r="H1719" s="1130"/>
      <c r="I1719" s="1130"/>
      <c r="J1719" s="1132"/>
      <c r="K1719" s="1132"/>
      <c r="L1719" s="1130"/>
      <c r="N1719" s="1133">
        <f t="shared" si="58"/>
        <v>0</v>
      </c>
      <c r="O1719" s="1134">
        <f t="shared" si="59"/>
        <v>0</v>
      </c>
      <c r="P1719" s="1134">
        <f>O1719/'1.5 Universal Data'!$F$35</f>
        <v>0</v>
      </c>
      <c r="Q1719" s="266"/>
      <c r="R1719" s="266"/>
      <c r="S1719" s="266"/>
      <c r="T1719" s="266"/>
      <c r="U1719" s="266"/>
      <c r="V1719" s="266"/>
      <c r="W1719" s="266"/>
      <c r="X1719" s="266"/>
      <c r="Y1719" s="266"/>
      <c r="Z1719" s="266"/>
      <c r="AA1719" s="266"/>
      <c r="AB1719" s="266"/>
      <c r="AC1719" s="266"/>
      <c r="AD1719" s="266"/>
      <c r="AE1719" s="266"/>
    </row>
    <row r="1720" spans="2:31" ht="13.5">
      <c r="B1720" s="1129">
        <f t="shared" si="62"/>
        <v>-1</v>
      </c>
      <c r="D1720" s="1130"/>
      <c r="E1720" s="1130"/>
      <c r="F1720" s="1131"/>
      <c r="G1720" s="1130"/>
      <c r="H1720" s="1130"/>
      <c r="I1720" s="1130"/>
      <c r="J1720" s="1132"/>
      <c r="K1720" s="1132"/>
      <c r="L1720" s="1130"/>
      <c r="N1720" s="1133">
        <f t="shared" si="58"/>
        <v>0</v>
      </c>
      <c r="O1720" s="1134">
        <f t="shared" si="59"/>
        <v>0</v>
      </c>
      <c r="P1720" s="1134">
        <f>O1720/'1.5 Universal Data'!$F$35</f>
        <v>0</v>
      </c>
      <c r="Q1720" s="266"/>
      <c r="R1720" s="266"/>
      <c r="S1720" s="266"/>
      <c r="T1720" s="266"/>
      <c r="U1720" s="266"/>
      <c r="V1720" s="266"/>
      <c r="W1720" s="266"/>
      <c r="X1720" s="266"/>
      <c r="Y1720" s="266"/>
      <c r="Z1720" s="266"/>
      <c r="AA1720" s="266"/>
      <c r="AB1720" s="266"/>
      <c r="AC1720" s="266"/>
      <c r="AD1720" s="266"/>
      <c r="AE1720" s="266"/>
    </row>
    <row r="1721" spans="2:31" ht="13.5">
      <c r="B1721" s="1129">
        <f t="shared" si="62"/>
        <v>-1</v>
      </c>
      <c r="D1721" s="1130"/>
      <c r="E1721" s="1130"/>
      <c r="F1721" s="1131"/>
      <c r="G1721" s="1130"/>
      <c r="H1721" s="1130"/>
      <c r="I1721" s="1130"/>
      <c r="J1721" s="1132"/>
      <c r="K1721" s="1132"/>
      <c r="L1721" s="1130"/>
      <c r="N1721" s="1133">
        <f t="shared" si="58"/>
        <v>0</v>
      </c>
      <c r="O1721" s="1134">
        <f t="shared" si="59"/>
        <v>0</v>
      </c>
      <c r="P1721" s="1134">
        <f>O1721/'1.5 Universal Data'!$F$35</f>
        <v>0</v>
      </c>
      <c r="Q1721" s="266"/>
      <c r="R1721" s="266"/>
      <c r="S1721" s="266"/>
      <c r="T1721" s="266"/>
      <c r="U1721" s="266"/>
      <c r="V1721" s="266"/>
      <c r="W1721" s="266"/>
      <c r="X1721" s="266"/>
      <c r="Y1721" s="266"/>
      <c r="Z1721" s="266"/>
      <c r="AA1721" s="266"/>
      <c r="AB1721" s="266"/>
      <c r="AC1721" s="266"/>
      <c r="AD1721" s="266"/>
      <c r="AE1721" s="266"/>
    </row>
    <row r="1722" spans="2:31" ht="13.5">
      <c r="B1722" s="1129">
        <f t="shared" si="62"/>
        <v>-1</v>
      </c>
      <c r="D1722" s="1130"/>
      <c r="E1722" s="1130"/>
      <c r="F1722" s="1131"/>
      <c r="G1722" s="1130"/>
      <c r="H1722" s="1130"/>
      <c r="I1722" s="1130"/>
      <c r="J1722" s="1132"/>
      <c r="K1722" s="1132"/>
      <c r="L1722" s="1130"/>
      <c r="N1722" s="1133">
        <f t="shared" si="58"/>
        <v>0</v>
      </c>
      <c r="O1722" s="1134">
        <f t="shared" si="59"/>
        <v>0</v>
      </c>
      <c r="P1722" s="1134">
        <f>O1722/'1.5 Universal Data'!$F$35</f>
        <v>0</v>
      </c>
      <c r="Q1722" s="266"/>
      <c r="R1722" s="266"/>
      <c r="S1722" s="266"/>
      <c r="T1722" s="266"/>
      <c r="U1722" s="266"/>
      <c r="V1722" s="266"/>
      <c r="W1722" s="266"/>
      <c r="X1722" s="266"/>
      <c r="Y1722" s="266"/>
      <c r="Z1722" s="266"/>
      <c r="AA1722" s="266"/>
      <c r="AB1722" s="266"/>
      <c r="AC1722" s="266"/>
      <c r="AD1722" s="266"/>
      <c r="AE1722" s="266"/>
    </row>
    <row r="1723" spans="2:31" ht="13.5">
      <c r="B1723" s="1129">
        <f t="shared" si="62"/>
        <v>-1</v>
      </c>
      <c r="D1723" s="1130"/>
      <c r="E1723" s="1130"/>
      <c r="F1723" s="1131"/>
      <c r="G1723" s="1130"/>
      <c r="H1723" s="1130"/>
      <c r="I1723" s="1130"/>
      <c r="J1723" s="1132"/>
      <c r="K1723" s="1132"/>
      <c r="L1723" s="1130"/>
      <c r="N1723" s="1133">
        <f t="shared" si="58"/>
        <v>0</v>
      </c>
      <c r="O1723" s="1134">
        <f t="shared" si="59"/>
        <v>0</v>
      </c>
      <c r="P1723" s="1134">
        <f>O1723/'1.5 Universal Data'!$F$35</f>
        <v>0</v>
      </c>
      <c r="Q1723" s="266"/>
      <c r="R1723" s="266"/>
      <c r="S1723" s="266"/>
      <c r="T1723" s="266"/>
      <c r="U1723" s="266"/>
      <c r="V1723" s="266"/>
      <c r="W1723" s="266"/>
      <c r="X1723" s="266"/>
      <c r="Y1723" s="266"/>
      <c r="Z1723" s="266"/>
      <c r="AA1723" s="266"/>
      <c r="AB1723" s="266"/>
      <c r="AC1723" s="266"/>
      <c r="AD1723" s="266"/>
      <c r="AE1723" s="266"/>
    </row>
    <row r="1724" spans="2:31" ht="13.5">
      <c r="B1724" s="1129">
        <f t="shared" si="62"/>
        <v>-1</v>
      </c>
      <c r="D1724" s="1130"/>
      <c r="E1724" s="1130"/>
      <c r="F1724" s="1131"/>
      <c r="G1724" s="1130"/>
      <c r="H1724" s="1130"/>
      <c r="I1724" s="1130"/>
      <c r="J1724" s="1132"/>
      <c r="K1724" s="1132"/>
      <c r="L1724" s="1130"/>
      <c r="N1724" s="1133">
        <f t="shared" si="58"/>
        <v>0</v>
      </c>
      <c r="O1724" s="1134">
        <f t="shared" si="59"/>
        <v>0</v>
      </c>
      <c r="P1724" s="1134">
        <f>O1724/'1.5 Universal Data'!$F$35</f>
        <v>0</v>
      </c>
      <c r="Q1724" s="266"/>
      <c r="R1724" s="266"/>
      <c r="S1724" s="266"/>
      <c r="T1724" s="266"/>
      <c r="U1724" s="266"/>
      <c r="V1724" s="266"/>
      <c r="W1724" s="266"/>
      <c r="X1724" s="266"/>
      <c r="Y1724" s="266"/>
      <c r="Z1724" s="266"/>
      <c r="AA1724" s="266"/>
      <c r="AB1724" s="266"/>
      <c r="AC1724" s="266"/>
      <c r="AD1724" s="266"/>
      <c r="AE1724" s="266"/>
    </row>
    <row r="1725" spans="2:31" ht="13.5">
      <c r="B1725" s="1129">
        <f t="shared" si="62"/>
        <v>-1</v>
      </c>
      <c r="D1725" s="1130"/>
      <c r="E1725" s="1130"/>
      <c r="F1725" s="1131"/>
      <c r="G1725" s="1130"/>
      <c r="H1725" s="1130"/>
      <c r="I1725" s="1130"/>
      <c r="J1725" s="1132"/>
      <c r="K1725" s="1132"/>
      <c r="L1725" s="1130"/>
      <c r="N1725" s="1133">
        <f t="shared" si="58"/>
        <v>0</v>
      </c>
      <c r="O1725" s="1134">
        <f t="shared" si="59"/>
        <v>0</v>
      </c>
      <c r="P1725" s="1134">
        <f>O1725/'1.5 Universal Data'!$F$35</f>
        <v>0</v>
      </c>
      <c r="Q1725" s="266"/>
      <c r="R1725" s="266"/>
      <c r="S1725" s="266"/>
      <c r="T1725" s="266"/>
      <c r="U1725" s="266"/>
      <c r="V1725" s="266"/>
      <c r="W1725" s="266"/>
      <c r="X1725" s="266"/>
      <c r="Y1725" s="266"/>
      <c r="Z1725" s="266"/>
      <c r="AA1725" s="266"/>
      <c r="AB1725" s="266"/>
      <c r="AC1725" s="266"/>
      <c r="AD1725" s="266"/>
      <c r="AE1725" s="266"/>
    </row>
    <row r="1726" spans="2:31" ht="13.5">
      <c r="B1726" s="1129">
        <f t="shared" si="62"/>
        <v>-1</v>
      </c>
      <c r="D1726" s="1130"/>
      <c r="E1726" s="1130"/>
      <c r="F1726" s="1131"/>
      <c r="G1726" s="1130"/>
      <c r="H1726" s="1130"/>
      <c r="I1726" s="1130"/>
      <c r="J1726" s="1132"/>
      <c r="K1726" s="1132"/>
      <c r="L1726" s="1130"/>
      <c r="N1726" s="1133">
        <f t="shared" si="58"/>
        <v>0</v>
      </c>
      <c r="O1726" s="1134">
        <f t="shared" si="59"/>
        <v>0</v>
      </c>
      <c r="P1726" s="1134">
        <f>O1726/'1.5 Universal Data'!$F$35</f>
        <v>0</v>
      </c>
      <c r="Q1726" s="266"/>
      <c r="R1726" s="266"/>
      <c r="S1726" s="266"/>
      <c r="T1726" s="266"/>
      <c r="U1726" s="266"/>
      <c r="V1726" s="266"/>
      <c r="W1726" s="266"/>
      <c r="X1726" s="266"/>
      <c r="Y1726" s="266"/>
      <c r="Z1726" s="266"/>
      <c r="AA1726" s="266"/>
      <c r="AB1726" s="266"/>
      <c r="AC1726" s="266"/>
      <c r="AD1726" s="266"/>
      <c r="AE1726" s="266"/>
    </row>
    <row r="1727" spans="2:31" ht="13.5">
      <c r="B1727" s="1129">
        <f t="shared" si="62"/>
        <v>-1</v>
      </c>
      <c r="D1727" s="1130"/>
      <c r="E1727" s="1130"/>
      <c r="F1727" s="1131"/>
      <c r="G1727" s="1130"/>
      <c r="H1727" s="1130"/>
      <c r="I1727" s="1130"/>
      <c r="J1727" s="1132"/>
      <c r="K1727" s="1132"/>
      <c r="L1727" s="1130"/>
      <c r="N1727" s="1133">
        <f t="shared" si="58"/>
        <v>0</v>
      </c>
      <c r="O1727" s="1134">
        <f t="shared" si="59"/>
        <v>0</v>
      </c>
      <c r="P1727" s="1134">
        <f>O1727/'1.5 Universal Data'!$F$35</f>
        <v>0</v>
      </c>
      <c r="Q1727" s="266"/>
      <c r="R1727" s="266"/>
      <c r="S1727" s="266"/>
      <c r="T1727" s="266"/>
      <c r="U1727" s="266"/>
      <c r="V1727" s="266"/>
      <c r="W1727" s="266"/>
      <c r="X1727" s="266"/>
      <c r="Y1727" s="266"/>
      <c r="Z1727" s="266"/>
      <c r="AA1727" s="266"/>
      <c r="AB1727" s="266"/>
      <c r="AC1727" s="266"/>
      <c r="AD1727" s="266"/>
      <c r="AE1727" s="266"/>
    </row>
    <row r="1728" spans="2:31" ht="13.5">
      <c r="B1728" s="1129">
        <f t="shared" si="62"/>
        <v>-1</v>
      </c>
      <c r="D1728" s="1130"/>
      <c r="E1728" s="1130"/>
      <c r="F1728" s="1131"/>
      <c r="G1728" s="1130"/>
      <c r="H1728" s="1130"/>
      <c r="I1728" s="1130"/>
      <c r="J1728" s="1132"/>
      <c r="K1728" s="1132"/>
      <c r="L1728" s="1130"/>
      <c r="N1728" s="1133">
        <f t="shared" si="58"/>
        <v>0</v>
      </c>
      <c r="O1728" s="1134">
        <f t="shared" si="59"/>
        <v>0</v>
      </c>
      <c r="P1728" s="1134">
        <f>O1728/'1.5 Universal Data'!$F$35</f>
        <v>0</v>
      </c>
      <c r="Q1728" s="266"/>
      <c r="R1728" s="266"/>
      <c r="S1728" s="266"/>
      <c r="T1728" s="266"/>
      <c r="U1728" s="266"/>
      <c r="V1728" s="266"/>
      <c r="W1728" s="266"/>
      <c r="X1728" s="266"/>
      <c r="Y1728" s="266"/>
      <c r="Z1728" s="266"/>
      <c r="AA1728" s="266"/>
      <c r="AB1728" s="266"/>
      <c r="AC1728" s="266"/>
      <c r="AD1728" s="266"/>
      <c r="AE1728" s="266"/>
    </row>
    <row r="1729" spans="2:31" ht="13.5">
      <c r="B1729" s="1129">
        <f t="shared" si="62"/>
        <v>-1</v>
      </c>
      <c r="D1729" s="1130"/>
      <c r="E1729" s="1130"/>
      <c r="F1729" s="1131"/>
      <c r="G1729" s="1130"/>
      <c r="H1729" s="1130"/>
      <c r="I1729" s="1130"/>
      <c r="J1729" s="1132"/>
      <c r="K1729" s="1132"/>
      <c r="L1729" s="1130"/>
      <c r="N1729" s="1133">
        <f t="shared" si="58"/>
        <v>0</v>
      </c>
      <c r="O1729" s="1134">
        <f t="shared" si="59"/>
        <v>0</v>
      </c>
      <c r="P1729" s="1134">
        <f>O1729/'1.5 Universal Data'!$F$35</f>
        <v>0</v>
      </c>
      <c r="Q1729" s="266"/>
      <c r="R1729" s="266"/>
      <c r="S1729" s="266"/>
      <c r="T1729" s="266"/>
      <c r="U1729" s="266"/>
      <c r="V1729" s="266"/>
      <c r="W1729" s="266"/>
      <c r="X1729" s="266"/>
      <c r="Y1729" s="266"/>
      <c r="Z1729" s="266"/>
      <c r="AA1729" s="266"/>
      <c r="AB1729" s="266"/>
      <c r="AC1729" s="266"/>
      <c r="AD1729" s="266"/>
      <c r="AE1729" s="266"/>
    </row>
    <row r="1730" spans="2:31" ht="13.5">
      <c r="B1730" s="1129">
        <f t="shared" si="62"/>
        <v>-1</v>
      </c>
      <c r="D1730" s="1130"/>
      <c r="E1730" s="1130"/>
      <c r="F1730" s="1131"/>
      <c r="G1730" s="1130"/>
      <c r="H1730" s="1130"/>
      <c r="I1730" s="1130"/>
      <c r="J1730" s="1132"/>
      <c r="K1730" s="1132"/>
      <c r="L1730" s="1130"/>
      <c r="N1730" s="1133">
        <f t="shared" si="58"/>
        <v>0</v>
      </c>
      <c r="O1730" s="1134">
        <f t="shared" si="59"/>
        <v>0</v>
      </c>
      <c r="P1730" s="1134">
        <f>O1730/'1.5 Universal Data'!$F$35</f>
        <v>0</v>
      </c>
      <c r="Q1730" s="266"/>
      <c r="R1730" s="266"/>
      <c r="S1730" s="266"/>
      <c r="T1730" s="266"/>
      <c r="U1730" s="266"/>
      <c r="V1730" s="266"/>
      <c r="W1730" s="266"/>
      <c r="X1730" s="266"/>
      <c r="Y1730" s="266"/>
      <c r="Z1730" s="266"/>
      <c r="AA1730" s="266"/>
      <c r="AB1730" s="266"/>
      <c r="AC1730" s="266"/>
      <c r="AD1730" s="266"/>
      <c r="AE1730" s="266"/>
    </row>
    <row r="1731" spans="2:31" ht="13.5">
      <c r="B1731" s="1129">
        <f t="shared" si="62"/>
        <v>-1</v>
      </c>
      <c r="D1731" s="1130"/>
      <c r="E1731" s="1130"/>
      <c r="F1731" s="1131"/>
      <c r="G1731" s="1130"/>
      <c r="H1731" s="1130"/>
      <c r="I1731" s="1130"/>
      <c r="J1731" s="1132"/>
      <c r="K1731" s="1132"/>
      <c r="L1731" s="1130"/>
      <c r="N1731" s="1133">
        <f t="shared" si="58"/>
        <v>0</v>
      </c>
      <c r="O1731" s="1134">
        <f t="shared" si="59"/>
        <v>0</v>
      </c>
      <c r="P1731" s="1134">
        <f>O1731/'1.5 Universal Data'!$F$35</f>
        <v>0</v>
      </c>
      <c r="Q1731" s="266"/>
      <c r="R1731" s="266"/>
      <c r="S1731" s="266"/>
      <c r="T1731" s="266"/>
      <c r="U1731" s="266"/>
      <c r="V1731" s="266"/>
      <c r="W1731" s="266"/>
      <c r="X1731" s="266"/>
      <c r="Y1731" s="266"/>
      <c r="Z1731" s="266"/>
      <c r="AA1731" s="266"/>
      <c r="AB1731" s="266"/>
      <c r="AC1731" s="266"/>
      <c r="AD1731" s="266"/>
      <c r="AE1731" s="266"/>
    </row>
    <row r="1732" spans="2:31" ht="13.5">
      <c r="B1732" s="1129">
        <f t="shared" si="62"/>
        <v>-1</v>
      </c>
      <c r="D1732" s="1130"/>
      <c r="E1732" s="1130"/>
      <c r="F1732" s="1131"/>
      <c r="G1732" s="1130"/>
      <c r="H1732" s="1130"/>
      <c r="I1732" s="1130"/>
      <c r="J1732" s="1132"/>
      <c r="K1732" s="1132"/>
      <c r="L1732" s="1130"/>
      <c r="N1732" s="1133">
        <f t="shared" si="58"/>
        <v>0</v>
      </c>
      <c r="O1732" s="1134">
        <f t="shared" si="59"/>
        <v>0</v>
      </c>
      <c r="P1732" s="1134">
        <f>O1732/'1.5 Universal Data'!$F$35</f>
        <v>0</v>
      </c>
      <c r="Q1732" s="266"/>
      <c r="R1732" s="266"/>
      <c r="S1732" s="266"/>
      <c r="T1732" s="266"/>
      <c r="U1732" s="266"/>
      <c r="V1732" s="266"/>
      <c r="W1732" s="266"/>
      <c r="X1732" s="266"/>
      <c r="Y1732" s="266"/>
      <c r="Z1732" s="266"/>
      <c r="AA1732" s="266"/>
      <c r="AB1732" s="266"/>
      <c r="AC1732" s="266"/>
      <c r="AD1732" s="266"/>
      <c r="AE1732" s="266"/>
    </row>
    <row r="1733" spans="2:31" ht="13.5">
      <c r="B1733" s="1129">
        <f t="shared" si="62"/>
        <v>-1</v>
      </c>
      <c r="D1733" s="1130"/>
      <c r="E1733" s="1130"/>
      <c r="F1733" s="1131"/>
      <c r="G1733" s="1130"/>
      <c r="H1733" s="1130"/>
      <c r="I1733" s="1130"/>
      <c r="J1733" s="1132"/>
      <c r="K1733" s="1132"/>
      <c r="L1733" s="1130"/>
      <c r="N1733" s="1133">
        <f t="shared" si="58"/>
        <v>0</v>
      </c>
      <c r="O1733" s="1134">
        <f t="shared" si="59"/>
        <v>0</v>
      </c>
      <c r="P1733" s="1134">
        <f>O1733/'1.5 Universal Data'!$F$35</f>
        <v>0</v>
      </c>
      <c r="Q1733" s="266"/>
      <c r="R1733" s="266"/>
      <c r="S1733" s="266"/>
      <c r="T1733" s="266"/>
      <c r="U1733" s="266"/>
      <c r="V1733" s="266"/>
      <c r="W1733" s="266"/>
      <c r="X1733" s="266"/>
      <c r="Y1733" s="266"/>
      <c r="Z1733" s="266"/>
      <c r="AA1733" s="266"/>
      <c r="AB1733" s="266"/>
      <c r="AC1733" s="266"/>
      <c r="AD1733" s="266"/>
      <c r="AE1733" s="266"/>
    </row>
    <row r="1734" spans="2:31" ht="13.5">
      <c r="B1734" s="1129">
        <f t="shared" si="62"/>
        <v>-1</v>
      </c>
      <c r="D1734" s="1130"/>
      <c r="E1734" s="1130"/>
      <c r="F1734" s="1131"/>
      <c r="G1734" s="1130"/>
      <c r="H1734" s="1130"/>
      <c r="I1734" s="1130"/>
      <c r="J1734" s="1132"/>
      <c r="K1734" s="1132"/>
      <c r="L1734" s="1130"/>
      <c r="N1734" s="1133">
        <f t="shared" si="58"/>
        <v>0</v>
      </c>
      <c r="O1734" s="1134">
        <f t="shared" si="59"/>
        <v>0</v>
      </c>
      <c r="P1734" s="1134">
        <f>O1734/'1.5 Universal Data'!$F$35</f>
        <v>0</v>
      </c>
      <c r="Q1734" s="266"/>
      <c r="R1734" s="266"/>
      <c r="S1734" s="266"/>
      <c r="T1734" s="266"/>
      <c r="U1734" s="266"/>
      <c r="V1734" s="266"/>
      <c r="W1734" s="266"/>
      <c r="X1734" s="266"/>
      <c r="Y1734" s="266"/>
      <c r="Z1734" s="266"/>
      <c r="AA1734" s="266"/>
      <c r="AB1734" s="266"/>
      <c r="AC1734" s="266"/>
      <c r="AD1734" s="266"/>
      <c r="AE1734" s="266"/>
    </row>
    <row r="1735" spans="2:31" ht="13.5">
      <c r="B1735" s="1129">
        <f t="shared" si="62"/>
        <v>-1</v>
      </c>
      <c r="D1735" s="1130"/>
      <c r="E1735" s="1130"/>
      <c r="F1735" s="1131"/>
      <c r="G1735" s="1130"/>
      <c r="H1735" s="1130"/>
      <c r="I1735" s="1130"/>
      <c r="J1735" s="1132"/>
      <c r="K1735" s="1132"/>
      <c r="L1735" s="1130"/>
      <c r="N1735" s="1133">
        <f t="shared" si="58"/>
        <v>0</v>
      </c>
      <c r="O1735" s="1134">
        <f t="shared" si="59"/>
        <v>0</v>
      </c>
      <c r="P1735" s="1134">
        <f>O1735/'1.5 Universal Data'!$F$35</f>
        <v>0</v>
      </c>
      <c r="Q1735" s="266"/>
      <c r="R1735" s="266"/>
      <c r="S1735" s="266"/>
      <c r="T1735" s="266"/>
      <c r="U1735" s="266"/>
      <c r="V1735" s="266"/>
      <c r="W1735" s="266"/>
      <c r="X1735" s="266"/>
      <c r="Y1735" s="266"/>
      <c r="Z1735" s="266"/>
      <c r="AA1735" s="266"/>
      <c r="AB1735" s="266"/>
      <c r="AC1735" s="266"/>
      <c r="AD1735" s="266"/>
      <c r="AE1735" s="266"/>
    </row>
    <row r="1736" spans="2:31" ht="13.5">
      <c r="B1736" s="1129">
        <f t="shared" si="62"/>
        <v>-1</v>
      </c>
      <c r="D1736" s="1130"/>
      <c r="E1736" s="1130"/>
      <c r="F1736" s="1131"/>
      <c r="G1736" s="1130"/>
      <c r="H1736" s="1130"/>
      <c r="I1736" s="1130"/>
      <c r="J1736" s="1132"/>
      <c r="K1736" s="1132"/>
      <c r="L1736" s="1130"/>
      <c r="N1736" s="1133">
        <f t="shared" si="58"/>
        <v>0</v>
      </c>
      <c r="O1736" s="1134">
        <f t="shared" si="59"/>
        <v>0</v>
      </c>
      <c r="P1736" s="1134">
        <f>O1736/'1.5 Universal Data'!$F$35</f>
        <v>0</v>
      </c>
      <c r="Q1736" s="266"/>
      <c r="R1736" s="266"/>
      <c r="S1736" s="266"/>
      <c r="T1736" s="266"/>
      <c r="U1736" s="266"/>
      <c r="V1736" s="266"/>
      <c r="W1736" s="266"/>
      <c r="X1736" s="266"/>
      <c r="Y1736" s="266"/>
      <c r="Z1736" s="266"/>
      <c r="AA1736" s="266"/>
      <c r="AB1736" s="266"/>
      <c r="AC1736" s="266"/>
      <c r="AD1736" s="266"/>
      <c r="AE1736" s="266"/>
    </row>
    <row r="1737" spans="2:31" ht="13.5">
      <c r="B1737" s="1129">
        <f t="shared" si="62"/>
        <v>-1</v>
      </c>
      <c r="D1737" s="1130"/>
      <c r="E1737" s="1130"/>
      <c r="F1737" s="1131"/>
      <c r="G1737" s="1130"/>
      <c r="H1737" s="1130"/>
      <c r="I1737" s="1130"/>
      <c r="J1737" s="1132"/>
      <c r="K1737" s="1132"/>
      <c r="L1737" s="1130"/>
      <c r="N1737" s="1133">
        <f t="shared" si="58"/>
        <v>0</v>
      </c>
      <c r="O1737" s="1134">
        <f t="shared" si="59"/>
        <v>0</v>
      </c>
      <c r="P1737" s="1134">
        <f>O1737/'1.5 Universal Data'!$F$35</f>
        <v>0</v>
      </c>
      <c r="Q1737" s="266"/>
      <c r="R1737" s="266"/>
      <c r="S1737" s="266"/>
      <c r="T1737" s="266"/>
      <c r="U1737" s="266"/>
      <c r="V1737" s="266"/>
      <c r="W1737" s="266"/>
      <c r="X1737" s="266"/>
      <c r="Y1737" s="266"/>
      <c r="Z1737" s="266"/>
      <c r="AA1737" s="266"/>
      <c r="AB1737" s="266"/>
      <c r="AC1737" s="266"/>
      <c r="AD1737" s="266"/>
      <c r="AE1737" s="266"/>
    </row>
    <row r="1738" spans="2:31" ht="13.5">
      <c r="B1738" s="1129">
        <f t="shared" si="62"/>
        <v>-1</v>
      </c>
      <c r="D1738" s="1130"/>
      <c r="E1738" s="1130"/>
      <c r="F1738" s="1131"/>
      <c r="G1738" s="1130"/>
      <c r="H1738" s="1130"/>
      <c r="I1738" s="1130"/>
      <c r="J1738" s="1132"/>
      <c r="K1738" s="1132"/>
      <c r="L1738" s="1130"/>
      <c r="N1738" s="1133">
        <f t="shared" si="58"/>
        <v>0</v>
      </c>
      <c r="O1738" s="1134">
        <f t="shared" si="59"/>
        <v>0</v>
      </c>
      <c r="P1738" s="1134">
        <f>O1738/'1.5 Universal Data'!$F$35</f>
        <v>0</v>
      </c>
      <c r="Q1738" s="266"/>
      <c r="R1738" s="266"/>
      <c r="S1738" s="266"/>
      <c r="T1738" s="266"/>
      <c r="U1738" s="266"/>
      <c r="V1738" s="266"/>
      <c r="W1738" s="266"/>
      <c r="X1738" s="266"/>
      <c r="Y1738" s="266"/>
      <c r="Z1738" s="266"/>
      <c r="AA1738" s="266"/>
      <c r="AB1738" s="266"/>
      <c r="AC1738" s="266"/>
      <c r="AD1738" s="266"/>
      <c r="AE1738" s="266"/>
    </row>
    <row r="1739" spans="2:31" ht="13.5">
      <c r="B1739" s="1129">
        <f t="shared" si="62"/>
        <v>-1</v>
      </c>
      <c r="D1739" s="1130"/>
      <c r="E1739" s="1130"/>
      <c r="F1739" s="1131"/>
      <c r="G1739" s="1130"/>
      <c r="H1739" s="1130"/>
      <c r="I1739" s="1130"/>
      <c r="J1739" s="1132"/>
      <c r="K1739" s="1132"/>
      <c r="L1739" s="1130"/>
      <c r="N1739" s="1133">
        <f t="shared" si="58"/>
        <v>0</v>
      </c>
      <c r="O1739" s="1134">
        <f t="shared" si="59"/>
        <v>0</v>
      </c>
      <c r="P1739" s="1134">
        <f>O1739/'1.5 Universal Data'!$F$35</f>
        <v>0</v>
      </c>
      <c r="Q1739" s="266"/>
      <c r="R1739" s="266"/>
      <c r="S1739" s="266"/>
      <c r="T1739" s="266"/>
      <c r="U1739" s="266"/>
      <c r="V1739" s="266"/>
      <c r="W1739" s="266"/>
      <c r="X1739" s="266"/>
      <c r="Y1739" s="266"/>
      <c r="Z1739" s="266"/>
      <c r="AA1739" s="266"/>
      <c r="AB1739" s="266"/>
      <c r="AC1739" s="266"/>
      <c r="AD1739" s="266"/>
      <c r="AE1739" s="266"/>
    </row>
    <row r="1740" spans="2:31" ht="13.5">
      <c r="B1740" s="1129">
        <f t="shared" si="62"/>
        <v>-1</v>
      </c>
      <c r="D1740" s="1130"/>
      <c r="E1740" s="1130"/>
      <c r="F1740" s="1131"/>
      <c r="G1740" s="1130"/>
      <c r="H1740" s="1130"/>
      <c r="I1740" s="1130"/>
      <c r="J1740" s="1132"/>
      <c r="K1740" s="1132"/>
      <c r="L1740" s="1130"/>
      <c r="N1740" s="1133">
        <f t="shared" si="58"/>
        <v>0</v>
      </c>
      <c r="O1740" s="1134">
        <f t="shared" si="59"/>
        <v>0</v>
      </c>
      <c r="P1740" s="1134">
        <f>O1740/'1.5 Universal Data'!$F$35</f>
        <v>0</v>
      </c>
      <c r="Q1740" s="266"/>
      <c r="R1740" s="266"/>
      <c r="S1740" s="266"/>
      <c r="T1740" s="266"/>
      <c r="U1740" s="266"/>
      <c r="V1740" s="266"/>
      <c r="W1740" s="266"/>
      <c r="X1740" s="266"/>
      <c r="Y1740" s="266"/>
      <c r="Z1740" s="266"/>
      <c r="AA1740" s="266"/>
      <c r="AB1740" s="266"/>
      <c r="AC1740" s="266"/>
      <c r="AD1740" s="266"/>
      <c r="AE1740" s="266"/>
    </row>
    <row r="1741" spans="2:31" ht="13.5">
      <c r="B1741" s="1129">
        <f t="shared" si="62"/>
        <v>-1</v>
      </c>
      <c r="D1741" s="1130"/>
      <c r="E1741" s="1130"/>
      <c r="F1741" s="1131"/>
      <c r="G1741" s="1130"/>
      <c r="H1741" s="1130"/>
      <c r="I1741" s="1130"/>
      <c r="J1741" s="1132"/>
      <c r="K1741" s="1132"/>
      <c r="L1741" s="1130"/>
      <c r="N1741" s="1133">
        <f t="shared" si="58"/>
        <v>0</v>
      </c>
      <c r="O1741" s="1134">
        <f t="shared" si="59"/>
        <v>0</v>
      </c>
      <c r="P1741" s="1134">
        <f>O1741/'1.5 Universal Data'!$F$35</f>
        <v>0</v>
      </c>
      <c r="Q1741" s="266"/>
      <c r="R1741" s="266"/>
      <c r="S1741" s="266"/>
      <c r="T1741" s="266"/>
      <c r="U1741" s="266"/>
      <c r="V1741" s="266"/>
      <c r="W1741" s="266"/>
      <c r="X1741" s="266"/>
      <c r="Y1741" s="266"/>
      <c r="Z1741" s="266"/>
      <c r="AA1741" s="266"/>
      <c r="AB1741" s="266"/>
      <c r="AC1741" s="266"/>
      <c r="AD1741" s="266"/>
      <c r="AE1741" s="266"/>
    </row>
    <row r="1742" spans="2:31" ht="13.5">
      <c r="B1742" s="1129">
        <f t="shared" si="62"/>
        <v>-1</v>
      </c>
      <c r="D1742" s="1130"/>
      <c r="E1742" s="1130"/>
      <c r="F1742" s="1131"/>
      <c r="G1742" s="1130"/>
      <c r="H1742" s="1130"/>
      <c r="I1742" s="1130"/>
      <c r="J1742" s="1132"/>
      <c r="K1742" s="1132"/>
      <c r="L1742" s="1130"/>
      <c r="N1742" s="1133">
        <f t="shared" si="58"/>
        <v>0</v>
      </c>
      <c r="O1742" s="1134">
        <f t="shared" si="59"/>
        <v>0</v>
      </c>
      <c r="P1742" s="1134">
        <f>O1742/'1.5 Universal Data'!$F$35</f>
        <v>0</v>
      </c>
      <c r="Q1742" s="266"/>
      <c r="R1742" s="266"/>
      <c r="S1742" s="266"/>
      <c r="T1742" s="266"/>
      <c r="U1742" s="266"/>
      <c r="V1742" s="266"/>
      <c r="W1742" s="266"/>
      <c r="X1742" s="266"/>
      <c r="Y1742" s="266"/>
      <c r="Z1742" s="266"/>
      <c r="AA1742" s="266"/>
      <c r="AB1742" s="266"/>
      <c r="AC1742" s="266"/>
      <c r="AD1742" s="266"/>
      <c r="AE1742" s="266"/>
    </row>
    <row r="1743" spans="2:31" ht="13.5">
      <c r="B1743" s="1129">
        <f t="shared" si="62"/>
        <v>-1</v>
      </c>
      <c r="D1743" s="1130"/>
      <c r="E1743" s="1130"/>
      <c r="F1743" s="1131"/>
      <c r="G1743" s="1130"/>
      <c r="H1743" s="1130"/>
      <c r="I1743" s="1130"/>
      <c r="J1743" s="1132"/>
      <c r="K1743" s="1132"/>
      <c r="L1743" s="1130"/>
      <c r="N1743" s="1133">
        <f t="shared" si="58"/>
        <v>0</v>
      </c>
      <c r="O1743" s="1134">
        <f t="shared" si="59"/>
        <v>0</v>
      </c>
      <c r="P1743" s="1134">
        <f>O1743/'1.5 Universal Data'!$F$35</f>
        <v>0</v>
      </c>
      <c r="Q1743" s="266"/>
      <c r="R1743" s="266"/>
      <c r="S1743" s="266"/>
      <c r="T1743" s="266"/>
      <c r="U1743" s="266"/>
      <c r="V1743" s="266"/>
      <c r="W1743" s="266"/>
      <c r="X1743" s="266"/>
      <c r="Y1743" s="266"/>
      <c r="Z1743" s="266"/>
      <c r="AA1743" s="266"/>
      <c r="AB1743" s="266"/>
      <c r="AC1743" s="266"/>
      <c r="AD1743" s="266"/>
      <c r="AE1743" s="266"/>
    </row>
    <row r="1744" spans="2:31" ht="13.5">
      <c r="B1744" s="1129">
        <f t="shared" si="62"/>
        <v>-1</v>
      </c>
      <c r="D1744" s="1130"/>
      <c r="E1744" s="1130"/>
      <c r="F1744" s="1131"/>
      <c r="G1744" s="1130"/>
      <c r="H1744" s="1130"/>
      <c r="I1744" s="1130"/>
      <c r="J1744" s="1132"/>
      <c r="K1744" s="1132"/>
      <c r="L1744" s="1130"/>
      <c r="N1744" s="1133">
        <f t="shared" si="58"/>
        <v>0</v>
      </c>
      <c r="O1744" s="1134">
        <f t="shared" si="59"/>
        <v>0</v>
      </c>
      <c r="P1744" s="1134">
        <f>O1744/'1.5 Universal Data'!$F$35</f>
        <v>0</v>
      </c>
      <c r="Q1744" s="266"/>
      <c r="R1744" s="266"/>
      <c r="S1744" s="266"/>
      <c r="T1744" s="266"/>
      <c r="U1744" s="266"/>
      <c r="V1744" s="266"/>
      <c r="W1744" s="266"/>
      <c r="X1744" s="266"/>
      <c r="Y1744" s="266"/>
      <c r="Z1744" s="266"/>
      <c r="AA1744" s="266"/>
      <c r="AB1744" s="266"/>
      <c r="AC1744" s="266"/>
      <c r="AD1744" s="266"/>
      <c r="AE1744" s="266"/>
    </row>
    <row r="1745" spans="2:31" ht="13.5">
      <c r="B1745" s="1129">
        <f t="shared" si="62"/>
        <v>-1</v>
      </c>
      <c r="D1745" s="1130"/>
      <c r="E1745" s="1130"/>
      <c r="F1745" s="1131"/>
      <c r="G1745" s="1130"/>
      <c r="H1745" s="1130"/>
      <c r="I1745" s="1130"/>
      <c r="J1745" s="1132"/>
      <c r="K1745" s="1132"/>
      <c r="L1745" s="1130"/>
      <c r="N1745" s="1133">
        <f t="shared" si="58"/>
        <v>0</v>
      </c>
      <c r="O1745" s="1134">
        <f t="shared" si="59"/>
        <v>0</v>
      </c>
      <c r="P1745" s="1134">
        <f>O1745/'1.5 Universal Data'!$F$35</f>
        <v>0</v>
      </c>
      <c r="Q1745" s="266"/>
      <c r="R1745" s="266"/>
      <c r="S1745" s="266"/>
      <c r="T1745" s="266"/>
      <c r="U1745" s="266"/>
      <c r="V1745" s="266"/>
      <c r="W1745" s="266"/>
      <c r="X1745" s="266"/>
      <c r="Y1745" s="266"/>
      <c r="Z1745" s="266"/>
      <c r="AA1745" s="266"/>
      <c r="AB1745" s="266"/>
      <c r="AC1745" s="266"/>
      <c r="AD1745" s="266"/>
      <c r="AE1745" s="266"/>
    </row>
    <row r="1746" spans="2:31" ht="13.5">
      <c r="B1746" s="1129">
        <f t="shared" si="62"/>
        <v>-1</v>
      </c>
      <c r="D1746" s="1130"/>
      <c r="E1746" s="1130"/>
      <c r="F1746" s="1131"/>
      <c r="G1746" s="1130"/>
      <c r="H1746" s="1130"/>
      <c r="I1746" s="1130"/>
      <c r="J1746" s="1132"/>
      <c r="K1746" s="1132"/>
      <c r="L1746" s="1130"/>
      <c r="N1746" s="1133">
        <f t="shared" si="58"/>
        <v>0</v>
      </c>
      <c r="O1746" s="1134">
        <f t="shared" si="59"/>
        <v>0</v>
      </c>
      <c r="P1746" s="1134">
        <f>O1746/'1.5 Universal Data'!$F$35</f>
        <v>0</v>
      </c>
      <c r="Q1746" s="266"/>
      <c r="R1746" s="266"/>
      <c r="S1746" s="266"/>
      <c r="T1746" s="266"/>
      <c r="U1746" s="266"/>
      <c r="V1746" s="266"/>
      <c r="W1746" s="266"/>
      <c r="X1746" s="266"/>
      <c r="Y1746" s="266"/>
      <c r="Z1746" s="266"/>
      <c r="AA1746" s="266"/>
      <c r="AB1746" s="266"/>
      <c r="AC1746" s="266"/>
      <c r="AD1746" s="266"/>
      <c r="AE1746" s="266"/>
    </row>
    <row r="1747" spans="2:31" ht="13.5">
      <c r="B1747" s="1129">
        <f t="shared" si="62"/>
        <v>-1</v>
      </c>
      <c r="D1747" s="1130"/>
      <c r="E1747" s="1130"/>
      <c r="F1747" s="1131"/>
      <c r="G1747" s="1130"/>
      <c r="H1747" s="1130"/>
      <c r="I1747" s="1130"/>
      <c r="J1747" s="1132"/>
      <c r="K1747" s="1132"/>
      <c r="L1747" s="1130"/>
      <c r="N1747" s="1133">
        <f t="shared" si="58"/>
        <v>0</v>
      </c>
      <c r="O1747" s="1134">
        <f t="shared" si="59"/>
        <v>0</v>
      </c>
      <c r="P1747" s="1134">
        <f>O1747/'1.5 Universal Data'!$F$35</f>
        <v>0</v>
      </c>
      <c r="Q1747" s="266"/>
      <c r="R1747" s="266"/>
      <c r="S1747" s="266"/>
      <c r="T1747" s="266"/>
      <c r="U1747" s="266"/>
      <c r="V1747" s="266"/>
      <c r="W1747" s="266"/>
      <c r="X1747" s="266"/>
      <c r="Y1747" s="266"/>
      <c r="Z1747" s="266"/>
      <c r="AA1747" s="266"/>
      <c r="AB1747" s="266"/>
      <c r="AC1747" s="266"/>
      <c r="AD1747" s="266"/>
      <c r="AE1747" s="266"/>
    </row>
    <row r="1748" spans="2:31" ht="13.5">
      <c r="B1748" s="1129">
        <f t="shared" si="62"/>
        <v>-1</v>
      </c>
      <c r="D1748" s="1130"/>
      <c r="E1748" s="1130"/>
      <c r="F1748" s="1131"/>
      <c r="G1748" s="1130"/>
      <c r="H1748" s="1130"/>
      <c r="I1748" s="1130"/>
      <c r="J1748" s="1132"/>
      <c r="K1748" s="1132"/>
      <c r="L1748" s="1130"/>
      <c r="N1748" s="1133">
        <f t="shared" si="58"/>
        <v>0</v>
      </c>
      <c r="O1748" s="1134">
        <f t="shared" si="59"/>
        <v>0</v>
      </c>
      <c r="P1748" s="1134">
        <f>O1748/'1.5 Universal Data'!$F$35</f>
        <v>0</v>
      </c>
      <c r="Q1748" s="266"/>
      <c r="R1748" s="266"/>
      <c r="S1748" s="266"/>
      <c r="T1748" s="266"/>
      <c r="U1748" s="266"/>
      <c r="V1748" s="266"/>
      <c r="W1748" s="266"/>
      <c r="X1748" s="266"/>
      <c r="Y1748" s="266"/>
      <c r="Z1748" s="266"/>
      <c r="AA1748" s="266"/>
      <c r="AB1748" s="266"/>
      <c r="AC1748" s="266"/>
      <c r="AD1748" s="266"/>
      <c r="AE1748" s="266"/>
    </row>
    <row r="1749" spans="2:31" ht="13.5">
      <c r="B1749" s="1129">
        <f t="shared" si="62"/>
        <v>-1</v>
      </c>
      <c r="D1749" s="1130"/>
      <c r="E1749" s="1130"/>
      <c r="F1749" s="1131"/>
      <c r="G1749" s="1130"/>
      <c r="H1749" s="1130"/>
      <c r="I1749" s="1130"/>
      <c r="J1749" s="1132"/>
      <c r="K1749" s="1132"/>
      <c r="L1749" s="1130"/>
      <c r="N1749" s="1133">
        <f t="shared" si="58"/>
        <v>0</v>
      </c>
      <c r="O1749" s="1134">
        <f t="shared" si="59"/>
        <v>0</v>
      </c>
      <c r="P1749" s="1134">
        <f>O1749/'1.5 Universal Data'!$F$35</f>
        <v>0</v>
      </c>
      <c r="Q1749" s="266"/>
      <c r="R1749" s="266"/>
      <c r="S1749" s="266"/>
      <c r="T1749" s="266"/>
      <c r="U1749" s="266"/>
      <c r="V1749" s="266"/>
      <c r="W1749" s="266"/>
      <c r="X1749" s="266"/>
      <c r="Y1749" s="266"/>
      <c r="Z1749" s="266"/>
      <c r="AA1749" s="266"/>
      <c r="AB1749" s="266"/>
      <c r="AC1749" s="266"/>
      <c r="AD1749" s="266"/>
      <c r="AE1749" s="266"/>
    </row>
    <row r="1750" spans="2:31" ht="13.5">
      <c r="B1750" s="1129">
        <f t="shared" si="62"/>
        <v>-1</v>
      </c>
      <c r="D1750" s="1130"/>
      <c r="E1750" s="1130"/>
      <c r="F1750" s="1131"/>
      <c r="G1750" s="1130"/>
      <c r="H1750" s="1130"/>
      <c r="I1750" s="1130"/>
      <c r="J1750" s="1132"/>
      <c r="K1750" s="1132"/>
      <c r="L1750" s="1130"/>
      <c r="N1750" s="1133">
        <f t="shared" si="58"/>
        <v>0</v>
      </c>
      <c r="O1750" s="1134">
        <f t="shared" si="59"/>
        <v>0</v>
      </c>
      <c r="P1750" s="1134">
        <f>O1750/'1.5 Universal Data'!$F$35</f>
        <v>0</v>
      </c>
      <c r="Q1750" s="266"/>
      <c r="R1750" s="266"/>
      <c r="S1750" s="266"/>
      <c r="T1750" s="266"/>
      <c r="U1750" s="266"/>
      <c r="V1750" s="266"/>
      <c r="W1750" s="266"/>
      <c r="X1750" s="266"/>
      <c r="Y1750" s="266"/>
      <c r="Z1750" s="266"/>
      <c r="AA1750" s="266"/>
      <c r="AB1750" s="266"/>
      <c r="AC1750" s="266"/>
      <c r="AD1750" s="266"/>
      <c r="AE1750" s="266"/>
    </row>
    <row r="1751" spans="2:31" ht="13.5">
      <c r="B1751" s="1129">
        <f t="shared" ref="B1751:B1814" si="63">IF(G1751="buy",1,-1)</f>
        <v>-1</v>
      </c>
      <c r="D1751" s="1130"/>
      <c r="E1751" s="1130"/>
      <c r="F1751" s="1131"/>
      <c r="G1751" s="1130"/>
      <c r="H1751" s="1130"/>
      <c r="I1751" s="1130"/>
      <c r="J1751" s="1132"/>
      <c r="K1751" s="1132"/>
      <c r="L1751" s="1130"/>
      <c r="N1751" s="1133">
        <f t="shared" si="58"/>
        <v>0</v>
      </c>
      <c r="O1751" s="1134">
        <f t="shared" si="59"/>
        <v>0</v>
      </c>
      <c r="P1751" s="1134">
        <f>O1751/'1.5 Universal Data'!$F$35</f>
        <v>0</v>
      </c>
      <c r="Q1751" s="266"/>
      <c r="R1751" s="266"/>
      <c r="S1751" s="266"/>
      <c r="T1751" s="266"/>
      <c r="U1751" s="266"/>
      <c r="V1751" s="266"/>
      <c r="W1751" s="266"/>
      <c r="X1751" s="266"/>
      <c r="Y1751" s="266"/>
      <c r="Z1751" s="266"/>
      <c r="AA1751" s="266"/>
      <c r="AB1751" s="266"/>
      <c r="AC1751" s="266"/>
      <c r="AD1751" s="266"/>
      <c r="AE1751" s="266"/>
    </row>
    <row r="1752" spans="2:31" ht="13.5">
      <c r="B1752" s="1129">
        <f t="shared" si="63"/>
        <v>-1</v>
      </c>
      <c r="D1752" s="1130"/>
      <c r="E1752" s="1130"/>
      <c r="F1752" s="1131"/>
      <c r="G1752" s="1130"/>
      <c r="H1752" s="1130"/>
      <c r="I1752" s="1130"/>
      <c r="J1752" s="1132"/>
      <c r="K1752" s="1132"/>
      <c r="L1752" s="1130"/>
      <c r="N1752" s="1133">
        <f t="shared" si="58"/>
        <v>0</v>
      </c>
      <c r="O1752" s="1134">
        <f t="shared" si="59"/>
        <v>0</v>
      </c>
      <c r="P1752" s="1134">
        <f>O1752/'1.5 Universal Data'!$F$35</f>
        <v>0</v>
      </c>
      <c r="Q1752" s="266"/>
      <c r="R1752" s="266"/>
      <c r="S1752" s="266"/>
      <c r="T1752" s="266"/>
      <c r="U1752" s="266"/>
      <c r="V1752" s="266"/>
      <c r="W1752" s="266"/>
      <c r="X1752" s="266"/>
      <c r="Y1752" s="266"/>
      <c r="Z1752" s="266"/>
      <c r="AA1752" s="266"/>
      <c r="AB1752" s="266"/>
      <c r="AC1752" s="266"/>
      <c r="AD1752" s="266"/>
      <c r="AE1752" s="266"/>
    </row>
    <row r="1753" spans="2:31" ht="13.5">
      <c r="B1753" s="1129">
        <f t="shared" si="63"/>
        <v>-1</v>
      </c>
      <c r="D1753" s="1130"/>
      <c r="E1753" s="1130"/>
      <c r="F1753" s="1131"/>
      <c r="G1753" s="1130"/>
      <c r="H1753" s="1130"/>
      <c r="I1753" s="1130"/>
      <c r="J1753" s="1132"/>
      <c r="K1753" s="1132"/>
      <c r="L1753" s="1130"/>
      <c r="N1753" s="1133">
        <f t="shared" si="58"/>
        <v>0</v>
      </c>
      <c r="O1753" s="1134">
        <f t="shared" si="59"/>
        <v>0</v>
      </c>
      <c r="P1753" s="1134">
        <f>O1753/'1.5 Universal Data'!$F$35</f>
        <v>0</v>
      </c>
      <c r="Q1753" s="266"/>
      <c r="R1753" s="266"/>
      <c r="S1753" s="266"/>
      <c r="T1753" s="266"/>
      <c r="U1753" s="266"/>
      <c r="V1753" s="266"/>
      <c r="W1753" s="266"/>
      <c r="X1753" s="266"/>
      <c r="Y1753" s="266"/>
      <c r="Z1753" s="266"/>
      <c r="AA1753" s="266"/>
      <c r="AB1753" s="266"/>
      <c r="AC1753" s="266"/>
      <c r="AD1753" s="266"/>
      <c r="AE1753" s="266"/>
    </row>
    <row r="1754" spans="2:31" ht="13.5">
      <c r="B1754" s="1129">
        <f t="shared" si="63"/>
        <v>-1</v>
      </c>
      <c r="D1754" s="1130"/>
      <c r="E1754" s="1130"/>
      <c r="F1754" s="1131"/>
      <c r="G1754" s="1130"/>
      <c r="H1754" s="1130"/>
      <c r="I1754" s="1130"/>
      <c r="J1754" s="1132"/>
      <c r="K1754" s="1132"/>
      <c r="L1754" s="1130"/>
      <c r="N1754" s="1133">
        <f t="shared" si="58"/>
        <v>0</v>
      </c>
      <c r="O1754" s="1134">
        <f t="shared" si="59"/>
        <v>0</v>
      </c>
      <c r="P1754" s="1134">
        <f>O1754/'1.5 Universal Data'!$F$35</f>
        <v>0</v>
      </c>
      <c r="Q1754" s="266"/>
      <c r="R1754" s="266"/>
      <c r="S1754" s="266"/>
      <c r="T1754" s="266"/>
      <c r="U1754" s="266"/>
      <c r="V1754" s="266"/>
      <c r="W1754" s="266"/>
      <c r="X1754" s="266"/>
      <c r="Y1754" s="266"/>
      <c r="Z1754" s="266"/>
      <c r="AA1754" s="266"/>
      <c r="AB1754" s="266"/>
      <c r="AC1754" s="266"/>
      <c r="AD1754" s="266"/>
      <c r="AE1754" s="266"/>
    </row>
    <row r="1755" spans="2:31" ht="13.5">
      <c r="B1755" s="1129">
        <f t="shared" si="63"/>
        <v>-1</v>
      </c>
      <c r="D1755" s="1130"/>
      <c r="E1755" s="1130"/>
      <c r="F1755" s="1131"/>
      <c r="G1755" s="1130"/>
      <c r="H1755" s="1130"/>
      <c r="I1755" s="1130"/>
      <c r="J1755" s="1132"/>
      <c r="K1755" s="1132"/>
      <c r="L1755" s="1130"/>
      <c r="N1755" s="1133">
        <f t="shared" ref="N1755:N1818" si="64">+H1755*((K1755-J1755)+1)*B1755</f>
        <v>0</v>
      </c>
      <c r="O1755" s="1134">
        <f t="shared" ref="O1755:O1818" si="65">N1755*L1755/100</f>
        <v>0</v>
      </c>
      <c r="P1755" s="1134">
        <f>O1755/'1.5 Universal Data'!$F$35</f>
        <v>0</v>
      </c>
      <c r="Q1755" s="266"/>
      <c r="R1755" s="266"/>
      <c r="S1755" s="266"/>
      <c r="T1755" s="266"/>
      <c r="U1755" s="266"/>
      <c r="V1755" s="266"/>
      <c r="W1755" s="266"/>
      <c r="X1755" s="266"/>
      <c r="Y1755" s="266"/>
      <c r="Z1755" s="266"/>
      <c r="AA1755" s="266"/>
      <c r="AB1755" s="266"/>
      <c r="AC1755" s="266"/>
      <c r="AD1755" s="266"/>
      <c r="AE1755" s="266"/>
    </row>
    <row r="1756" spans="2:31" ht="13.5">
      <c r="B1756" s="1129">
        <f t="shared" si="63"/>
        <v>-1</v>
      </c>
      <c r="D1756" s="1130"/>
      <c r="E1756" s="1130"/>
      <c r="F1756" s="1131"/>
      <c r="G1756" s="1130"/>
      <c r="H1756" s="1130"/>
      <c r="I1756" s="1130"/>
      <c r="J1756" s="1132"/>
      <c r="K1756" s="1132"/>
      <c r="L1756" s="1130"/>
      <c r="N1756" s="1133">
        <f t="shared" si="64"/>
        <v>0</v>
      </c>
      <c r="O1756" s="1134">
        <f t="shared" si="65"/>
        <v>0</v>
      </c>
      <c r="P1756" s="1134">
        <f>O1756/'1.5 Universal Data'!$F$35</f>
        <v>0</v>
      </c>
      <c r="Q1756" s="266"/>
      <c r="R1756" s="266"/>
      <c r="S1756" s="266"/>
      <c r="T1756" s="266"/>
      <c r="U1756" s="266"/>
      <c r="V1756" s="266"/>
      <c r="W1756" s="266"/>
      <c r="X1756" s="266"/>
      <c r="Y1756" s="266"/>
      <c r="Z1756" s="266"/>
      <c r="AA1756" s="266"/>
      <c r="AB1756" s="266"/>
      <c r="AC1756" s="266"/>
      <c r="AD1756" s="266"/>
      <c r="AE1756" s="266"/>
    </row>
    <row r="1757" spans="2:31" ht="13.5">
      <c r="B1757" s="1129">
        <f t="shared" si="63"/>
        <v>-1</v>
      </c>
      <c r="D1757" s="1130"/>
      <c r="E1757" s="1130"/>
      <c r="F1757" s="1131"/>
      <c r="G1757" s="1130"/>
      <c r="H1757" s="1130"/>
      <c r="I1757" s="1130"/>
      <c r="J1757" s="1132"/>
      <c r="K1757" s="1132"/>
      <c r="L1757" s="1130"/>
      <c r="N1757" s="1133">
        <f t="shared" si="64"/>
        <v>0</v>
      </c>
      <c r="O1757" s="1134">
        <f t="shared" si="65"/>
        <v>0</v>
      </c>
      <c r="P1757" s="1134">
        <f>O1757/'1.5 Universal Data'!$F$35</f>
        <v>0</v>
      </c>
      <c r="Q1757" s="266"/>
      <c r="R1757" s="266"/>
      <c r="S1757" s="266"/>
      <c r="T1757" s="266"/>
      <c r="U1757" s="266"/>
      <c r="V1757" s="266"/>
      <c r="W1757" s="266"/>
      <c r="X1757" s="266"/>
      <c r="Y1757" s="266"/>
      <c r="Z1757" s="266"/>
      <c r="AA1757" s="266"/>
      <c r="AB1757" s="266"/>
      <c r="AC1757" s="266"/>
      <c r="AD1757" s="266"/>
      <c r="AE1757" s="266"/>
    </row>
    <row r="1758" spans="2:31" ht="13.5">
      <c r="B1758" s="1129">
        <f t="shared" si="63"/>
        <v>-1</v>
      </c>
      <c r="D1758" s="1130"/>
      <c r="E1758" s="1130"/>
      <c r="F1758" s="1131"/>
      <c r="G1758" s="1130"/>
      <c r="H1758" s="1130"/>
      <c r="I1758" s="1130"/>
      <c r="J1758" s="1132"/>
      <c r="K1758" s="1132"/>
      <c r="L1758" s="1130"/>
      <c r="N1758" s="1133">
        <f t="shared" si="64"/>
        <v>0</v>
      </c>
      <c r="O1758" s="1134">
        <f t="shared" si="65"/>
        <v>0</v>
      </c>
      <c r="P1758" s="1134">
        <f>O1758/'1.5 Universal Data'!$F$35</f>
        <v>0</v>
      </c>
      <c r="Q1758" s="266"/>
      <c r="R1758" s="266"/>
      <c r="S1758" s="266"/>
      <c r="T1758" s="266"/>
      <c r="U1758" s="266"/>
      <c r="V1758" s="266"/>
      <c r="W1758" s="266"/>
      <c r="X1758" s="266"/>
      <c r="Y1758" s="266"/>
      <c r="Z1758" s="266"/>
      <c r="AA1758" s="266"/>
      <c r="AB1758" s="266"/>
      <c r="AC1758" s="266"/>
      <c r="AD1758" s="266"/>
      <c r="AE1758" s="266"/>
    </row>
    <row r="1759" spans="2:31" ht="13.5">
      <c r="B1759" s="1129">
        <f t="shared" si="63"/>
        <v>-1</v>
      </c>
      <c r="D1759" s="1130"/>
      <c r="E1759" s="1130"/>
      <c r="F1759" s="1131"/>
      <c r="G1759" s="1130"/>
      <c r="H1759" s="1130"/>
      <c r="I1759" s="1130"/>
      <c r="J1759" s="1132"/>
      <c r="K1759" s="1132"/>
      <c r="L1759" s="1130"/>
      <c r="N1759" s="1133">
        <f t="shared" si="64"/>
        <v>0</v>
      </c>
      <c r="O1759" s="1134">
        <f t="shared" si="65"/>
        <v>0</v>
      </c>
      <c r="P1759" s="1134">
        <f>O1759/'1.5 Universal Data'!$F$35</f>
        <v>0</v>
      </c>
      <c r="Q1759" s="266"/>
      <c r="R1759" s="266"/>
      <c r="S1759" s="266"/>
      <c r="T1759" s="266"/>
      <c r="U1759" s="266"/>
      <c r="V1759" s="266"/>
      <c r="W1759" s="266"/>
      <c r="X1759" s="266"/>
      <c r="Y1759" s="266"/>
      <c r="Z1759" s="266"/>
      <c r="AA1759" s="266"/>
      <c r="AB1759" s="266"/>
      <c r="AC1759" s="266"/>
      <c r="AD1759" s="266"/>
      <c r="AE1759" s="266"/>
    </row>
    <row r="1760" spans="2:31" ht="13.5">
      <c r="B1760" s="1129">
        <f t="shared" si="63"/>
        <v>-1</v>
      </c>
      <c r="D1760" s="1130"/>
      <c r="E1760" s="1130"/>
      <c r="F1760" s="1131"/>
      <c r="G1760" s="1130"/>
      <c r="H1760" s="1130"/>
      <c r="I1760" s="1130"/>
      <c r="J1760" s="1132"/>
      <c r="K1760" s="1132"/>
      <c r="L1760" s="1130"/>
      <c r="N1760" s="1133">
        <f t="shared" si="64"/>
        <v>0</v>
      </c>
      <c r="O1760" s="1134">
        <f t="shared" si="65"/>
        <v>0</v>
      </c>
      <c r="P1760" s="1134">
        <f>O1760/'1.5 Universal Data'!$F$35</f>
        <v>0</v>
      </c>
      <c r="Q1760" s="266"/>
      <c r="R1760" s="266"/>
      <c r="S1760" s="266"/>
      <c r="T1760" s="266"/>
      <c r="U1760" s="266"/>
      <c r="V1760" s="266"/>
      <c r="W1760" s="266"/>
      <c r="X1760" s="266"/>
      <c r="Y1760" s="266"/>
      <c r="Z1760" s="266"/>
      <c r="AA1760" s="266"/>
      <c r="AB1760" s="266"/>
      <c r="AC1760" s="266"/>
      <c r="AD1760" s="266"/>
      <c r="AE1760" s="266"/>
    </row>
    <row r="1761" spans="2:31" ht="13.5">
      <c r="B1761" s="1129">
        <f t="shared" si="63"/>
        <v>-1</v>
      </c>
      <c r="D1761" s="1130"/>
      <c r="E1761" s="1130"/>
      <c r="F1761" s="1131"/>
      <c r="G1761" s="1130"/>
      <c r="H1761" s="1130"/>
      <c r="I1761" s="1130"/>
      <c r="J1761" s="1132"/>
      <c r="K1761" s="1132"/>
      <c r="L1761" s="1130"/>
      <c r="N1761" s="1133">
        <f t="shared" si="64"/>
        <v>0</v>
      </c>
      <c r="O1761" s="1134">
        <f t="shared" si="65"/>
        <v>0</v>
      </c>
      <c r="P1761" s="1134">
        <f>O1761/'1.5 Universal Data'!$F$35</f>
        <v>0</v>
      </c>
      <c r="Q1761" s="266"/>
      <c r="R1761" s="266"/>
      <c r="S1761" s="266"/>
      <c r="T1761" s="266"/>
      <c r="U1761" s="266"/>
      <c r="V1761" s="266"/>
      <c r="W1761" s="266"/>
      <c r="X1761" s="266"/>
      <c r="Y1761" s="266"/>
      <c r="Z1761" s="266"/>
      <c r="AA1761" s="266"/>
      <c r="AB1761" s="266"/>
      <c r="AC1761" s="266"/>
      <c r="AD1761" s="266"/>
      <c r="AE1761" s="266"/>
    </row>
    <row r="1762" spans="2:31" ht="13.5">
      <c r="B1762" s="1129">
        <f t="shared" si="63"/>
        <v>-1</v>
      </c>
      <c r="D1762" s="1130"/>
      <c r="E1762" s="1130"/>
      <c r="F1762" s="1131"/>
      <c r="G1762" s="1130"/>
      <c r="H1762" s="1130"/>
      <c r="I1762" s="1130"/>
      <c r="J1762" s="1132"/>
      <c r="K1762" s="1132"/>
      <c r="L1762" s="1130"/>
      <c r="N1762" s="1133">
        <f t="shared" si="64"/>
        <v>0</v>
      </c>
      <c r="O1762" s="1134">
        <f t="shared" si="65"/>
        <v>0</v>
      </c>
      <c r="P1762" s="1134">
        <f>O1762/'1.5 Universal Data'!$F$35</f>
        <v>0</v>
      </c>
      <c r="Q1762" s="266"/>
      <c r="R1762" s="266"/>
      <c r="S1762" s="266"/>
      <c r="T1762" s="266"/>
      <c r="U1762" s="266"/>
      <c r="V1762" s="266"/>
      <c r="W1762" s="266"/>
      <c r="X1762" s="266"/>
      <c r="Y1762" s="266"/>
      <c r="Z1762" s="266"/>
      <c r="AA1762" s="266"/>
      <c r="AB1762" s="266"/>
      <c r="AC1762" s="266"/>
      <c r="AD1762" s="266"/>
      <c r="AE1762" s="266"/>
    </row>
    <row r="1763" spans="2:31" ht="13.5">
      <c r="B1763" s="1129">
        <f t="shared" si="63"/>
        <v>-1</v>
      </c>
      <c r="D1763" s="1130"/>
      <c r="E1763" s="1130"/>
      <c r="F1763" s="1131"/>
      <c r="G1763" s="1130"/>
      <c r="H1763" s="1130"/>
      <c r="I1763" s="1130"/>
      <c r="J1763" s="1132"/>
      <c r="K1763" s="1132"/>
      <c r="L1763" s="1130"/>
      <c r="N1763" s="1133">
        <f t="shared" si="64"/>
        <v>0</v>
      </c>
      <c r="O1763" s="1134">
        <f t="shared" si="65"/>
        <v>0</v>
      </c>
      <c r="P1763" s="1134">
        <f>O1763/'1.5 Universal Data'!$F$35</f>
        <v>0</v>
      </c>
      <c r="Q1763" s="266"/>
      <c r="R1763" s="266"/>
      <c r="S1763" s="266"/>
      <c r="T1763" s="266"/>
      <c r="U1763" s="266"/>
      <c r="V1763" s="266"/>
      <c r="W1763" s="266"/>
      <c r="X1763" s="266"/>
      <c r="Y1763" s="266"/>
      <c r="Z1763" s="266"/>
      <c r="AA1763" s="266"/>
      <c r="AB1763" s="266"/>
      <c r="AC1763" s="266"/>
      <c r="AD1763" s="266"/>
      <c r="AE1763" s="266"/>
    </row>
    <row r="1764" spans="2:31" ht="13.5">
      <c r="B1764" s="1129">
        <f t="shared" si="63"/>
        <v>-1</v>
      </c>
      <c r="D1764" s="1130"/>
      <c r="E1764" s="1130"/>
      <c r="F1764" s="1131"/>
      <c r="G1764" s="1130"/>
      <c r="H1764" s="1130"/>
      <c r="I1764" s="1130"/>
      <c r="J1764" s="1132"/>
      <c r="K1764" s="1132"/>
      <c r="L1764" s="1130"/>
      <c r="N1764" s="1133">
        <f t="shared" si="64"/>
        <v>0</v>
      </c>
      <c r="O1764" s="1134">
        <f t="shared" si="65"/>
        <v>0</v>
      </c>
      <c r="P1764" s="1134">
        <f>O1764/'1.5 Universal Data'!$F$35</f>
        <v>0</v>
      </c>
      <c r="Q1764" s="266"/>
      <c r="R1764" s="266"/>
      <c r="S1764" s="266"/>
      <c r="T1764" s="266"/>
      <c r="U1764" s="266"/>
      <c r="V1764" s="266"/>
      <c r="W1764" s="266"/>
      <c r="X1764" s="266"/>
      <c r="Y1764" s="266"/>
      <c r="Z1764" s="266"/>
      <c r="AA1764" s="266"/>
      <c r="AB1764" s="266"/>
      <c r="AC1764" s="266"/>
      <c r="AD1764" s="266"/>
      <c r="AE1764" s="266"/>
    </row>
    <row r="1765" spans="2:31" ht="13.5">
      <c r="B1765" s="1129">
        <f t="shared" si="63"/>
        <v>-1</v>
      </c>
      <c r="D1765" s="1130"/>
      <c r="E1765" s="1130"/>
      <c r="F1765" s="1131"/>
      <c r="G1765" s="1130"/>
      <c r="H1765" s="1130"/>
      <c r="I1765" s="1130"/>
      <c r="J1765" s="1132"/>
      <c r="K1765" s="1132"/>
      <c r="L1765" s="1130"/>
      <c r="N1765" s="1133">
        <f t="shared" si="64"/>
        <v>0</v>
      </c>
      <c r="O1765" s="1134">
        <f t="shared" si="65"/>
        <v>0</v>
      </c>
      <c r="P1765" s="1134">
        <f>O1765/'1.5 Universal Data'!$F$35</f>
        <v>0</v>
      </c>
      <c r="Q1765" s="266"/>
      <c r="R1765" s="266"/>
      <c r="S1765" s="266"/>
      <c r="T1765" s="266"/>
      <c r="U1765" s="266"/>
      <c r="V1765" s="266"/>
      <c r="W1765" s="266"/>
      <c r="X1765" s="266"/>
      <c r="Y1765" s="266"/>
      <c r="Z1765" s="266"/>
      <c r="AA1765" s="266"/>
      <c r="AB1765" s="266"/>
      <c r="AC1765" s="266"/>
      <c r="AD1765" s="266"/>
      <c r="AE1765" s="266"/>
    </row>
    <row r="1766" spans="2:31" ht="13.5">
      <c r="B1766" s="1129">
        <f t="shared" si="63"/>
        <v>-1</v>
      </c>
      <c r="D1766" s="1130"/>
      <c r="E1766" s="1130"/>
      <c r="F1766" s="1131"/>
      <c r="G1766" s="1130"/>
      <c r="H1766" s="1130"/>
      <c r="I1766" s="1130"/>
      <c r="J1766" s="1132"/>
      <c r="K1766" s="1132"/>
      <c r="L1766" s="1130"/>
      <c r="N1766" s="1133">
        <f t="shared" si="64"/>
        <v>0</v>
      </c>
      <c r="O1766" s="1134">
        <f t="shared" si="65"/>
        <v>0</v>
      </c>
      <c r="P1766" s="1134">
        <f>O1766/'1.5 Universal Data'!$F$35</f>
        <v>0</v>
      </c>
      <c r="Q1766" s="266"/>
      <c r="R1766" s="266"/>
      <c r="S1766" s="266"/>
      <c r="T1766" s="266"/>
      <c r="U1766" s="266"/>
      <c r="V1766" s="266"/>
      <c r="W1766" s="266"/>
      <c r="X1766" s="266"/>
      <c r="Y1766" s="266"/>
      <c r="Z1766" s="266"/>
      <c r="AA1766" s="266"/>
      <c r="AB1766" s="266"/>
      <c r="AC1766" s="266"/>
      <c r="AD1766" s="266"/>
      <c r="AE1766" s="266"/>
    </row>
    <row r="1767" spans="2:31" ht="13.5">
      <c r="B1767" s="1129">
        <f t="shared" si="63"/>
        <v>-1</v>
      </c>
      <c r="D1767" s="1130"/>
      <c r="E1767" s="1130"/>
      <c r="F1767" s="1131"/>
      <c r="G1767" s="1130"/>
      <c r="H1767" s="1130"/>
      <c r="I1767" s="1130"/>
      <c r="J1767" s="1132"/>
      <c r="K1767" s="1132"/>
      <c r="L1767" s="1130"/>
      <c r="N1767" s="1133">
        <f t="shared" si="64"/>
        <v>0</v>
      </c>
      <c r="O1767" s="1134">
        <f t="shared" si="65"/>
        <v>0</v>
      </c>
      <c r="P1767" s="1134">
        <f>O1767/'1.5 Universal Data'!$F$35</f>
        <v>0</v>
      </c>
      <c r="Q1767" s="266"/>
      <c r="R1767" s="266"/>
      <c r="S1767" s="266"/>
      <c r="T1767" s="266"/>
      <c r="U1767" s="266"/>
      <c r="V1767" s="266"/>
      <c r="W1767" s="266"/>
      <c r="X1767" s="266"/>
      <c r="Y1767" s="266"/>
      <c r="Z1767" s="266"/>
      <c r="AA1767" s="266"/>
      <c r="AB1767" s="266"/>
      <c r="AC1767" s="266"/>
      <c r="AD1767" s="266"/>
      <c r="AE1767" s="266"/>
    </row>
    <row r="1768" spans="2:31" ht="13.5">
      <c r="B1768" s="1129">
        <f t="shared" si="63"/>
        <v>-1</v>
      </c>
      <c r="D1768" s="1130"/>
      <c r="E1768" s="1130"/>
      <c r="F1768" s="1131"/>
      <c r="G1768" s="1130"/>
      <c r="H1768" s="1130"/>
      <c r="I1768" s="1130"/>
      <c r="J1768" s="1132"/>
      <c r="K1768" s="1132"/>
      <c r="L1768" s="1130"/>
      <c r="N1768" s="1133">
        <f t="shared" si="64"/>
        <v>0</v>
      </c>
      <c r="O1768" s="1134">
        <f t="shared" si="65"/>
        <v>0</v>
      </c>
      <c r="P1768" s="1134">
        <f>O1768/'1.5 Universal Data'!$F$35</f>
        <v>0</v>
      </c>
      <c r="Q1768" s="266"/>
      <c r="R1768" s="266"/>
      <c r="S1768" s="266"/>
      <c r="T1768" s="266"/>
      <c r="U1768" s="266"/>
      <c r="V1768" s="266"/>
      <c r="W1768" s="266"/>
      <c r="X1768" s="266"/>
      <c r="Y1768" s="266"/>
      <c r="Z1768" s="266"/>
      <c r="AA1768" s="266"/>
      <c r="AB1768" s="266"/>
      <c r="AC1768" s="266"/>
      <c r="AD1768" s="266"/>
      <c r="AE1768" s="266"/>
    </row>
    <row r="1769" spans="2:31" ht="13.5">
      <c r="B1769" s="1129">
        <f t="shared" si="63"/>
        <v>-1</v>
      </c>
      <c r="D1769" s="1130"/>
      <c r="E1769" s="1130"/>
      <c r="F1769" s="1131"/>
      <c r="G1769" s="1130"/>
      <c r="H1769" s="1130"/>
      <c r="I1769" s="1130"/>
      <c r="J1769" s="1132"/>
      <c r="K1769" s="1132"/>
      <c r="L1769" s="1130"/>
      <c r="N1769" s="1133">
        <f t="shared" si="64"/>
        <v>0</v>
      </c>
      <c r="O1769" s="1134">
        <f t="shared" si="65"/>
        <v>0</v>
      </c>
      <c r="P1769" s="1134">
        <f>O1769/'1.5 Universal Data'!$F$35</f>
        <v>0</v>
      </c>
      <c r="Q1769" s="266"/>
      <c r="R1769" s="266"/>
      <c r="S1769" s="266"/>
      <c r="T1769" s="266"/>
      <c r="U1769" s="266"/>
      <c r="V1769" s="266"/>
      <c r="W1769" s="266"/>
      <c r="X1769" s="266"/>
      <c r="Y1769" s="266"/>
      <c r="Z1769" s="266"/>
      <c r="AA1769" s="266"/>
      <c r="AB1769" s="266"/>
      <c r="AC1769" s="266"/>
      <c r="AD1769" s="266"/>
      <c r="AE1769" s="266"/>
    </row>
    <row r="1770" spans="2:31" ht="13.5">
      <c r="B1770" s="1129">
        <f t="shared" si="63"/>
        <v>-1</v>
      </c>
      <c r="D1770" s="1130"/>
      <c r="E1770" s="1130"/>
      <c r="F1770" s="1131"/>
      <c r="G1770" s="1130"/>
      <c r="H1770" s="1130"/>
      <c r="I1770" s="1130"/>
      <c r="J1770" s="1132"/>
      <c r="K1770" s="1132"/>
      <c r="L1770" s="1130"/>
      <c r="N1770" s="1133">
        <f t="shared" si="64"/>
        <v>0</v>
      </c>
      <c r="O1770" s="1134">
        <f t="shared" si="65"/>
        <v>0</v>
      </c>
      <c r="P1770" s="1134">
        <f>O1770/'1.5 Universal Data'!$F$35</f>
        <v>0</v>
      </c>
      <c r="Q1770" s="266"/>
      <c r="R1770" s="266"/>
      <c r="S1770" s="266"/>
      <c r="T1770" s="266"/>
      <c r="U1770" s="266"/>
      <c r="V1770" s="266"/>
      <c r="W1770" s="266"/>
      <c r="X1770" s="266"/>
      <c r="Y1770" s="266"/>
      <c r="Z1770" s="266"/>
      <c r="AA1770" s="266"/>
      <c r="AB1770" s="266"/>
      <c r="AC1770" s="266"/>
      <c r="AD1770" s="266"/>
      <c r="AE1770" s="266"/>
    </row>
    <row r="1771" spans="2:31" ht="13.5">
      <c r="B1771" s="1129">
        <f t="shared" si="63"/>
        <v>-1</v>
      </c>
      <c r="D1771" s="1130"/>
      <c r="E1771" s="1130"/>
      <c r="F1771" s="1131"/>
      <c r="G1771" s="1130"/>
      <c r="H1771" s="1130"/>
      <c r="I1771" s="1130"/>
      <c r="J1771" s="1132"/>
      <c r="K1771" s="1132"/>
      <c r="L1771" s="1130"/>
      <c r="N1771" s="1133">
        <f t="shared" si="64"/>
        <v>0</v>
      </c>
      <c r="O1771" s="1134">
        <f t="shared" si="65"/>
        <v>0</v>
      </c>
      <c r="P1771" s="1134">
        <f>O1771/'1.5 Universal Data'!$F$35</f>
        <v>0</v>
      </c>
      <c r="Q1771" s="266"/>
      <c r="R1771" s="266"/>
      <c r="S1771" s="266"/>
      <c r="T1771" s="266"/>
      <c r="U1771" s="266"/>
      <c r="V1771" s="266"/>
      <c r="W1771" s="266"/>
      <c r="X1771" s="266"/>
      <c r="Y1771" s="266"/>
      <c r="Z1771" s="266"/>
      <c r="AA1771" s="266"/>
      <c r="AB1771" s="266"/>
      <c r="AC1771" s="266"/>
      <c r="AD1771" s="266"/>
      <c r="AE1771" s="266"/>
    </row>
    <row r="1772" spans="2:31" ht="13.5">
      <c r="B1772" s="1129">
        <f t="shared" si="63"/>
        <v>-1</v>
      </c>
      <c r="D1772" s="1130"/>
      <c r="E1772" s="1130"/>
      <c r="F1772" s="1131"/>
      <c r="G1772" s="1130"/>
      <c r="H1772" s="1130"/>
      <c r="I1772" s="1130"/>
      <c r="J1772" s="1132"/>
      <c r="K1772" s="1132"/>
      <c r="L1772" s="1130"/>
      <c r="N1772" s="1133">
        <f t="shared" si="64"/>
        <v>0</v>
      </c>
      <c r="O1772" s="1134">
        <f t="shared" si="65"/>
        <v>0</v>
      </c>
      <c r="P1772" s="1134">
        <f>O1772/'1.5 Universal Data'!$F$35</f>
        <v>0</v>
      </c>
      <c r="Q1772" s="266"/>
      <c r="R1772" s="266"/>
      <c r="S1772" s="266"/>
      <c r="T1772" s="266"/>
      <c r="U1772" s="266"/>
      <c r="V1772" s="266"/>
      <c r="W1772" s="266"/>
      <c r="X1772" s="266"/>
      <c r="Y1772" s="266"/>
      <c r="Z1772" s="266"/>
      <c r="AA1772" s="266"/>
      <c r="AB1772" s="266"/>
      <c r="AC1772" s="266"/>
      <c r="AD1772" s="266"/>
      <c r="AE1772" s="266"/>
    </row>
    <row r="1773" spans="2:31" ht="13.5">
      <c r="B1773" s="1129">
        <f t="shared" si="63"/>
        <v>-1</v>
      </c>
      <c r="D1773" s="1130"/>
      <c r="E1773" s="1130"/>
      <c r="F1773" s="1131"/>
      <c r="G1773" s="1130"/>
      <c r="H1773" s="1130"/>
      <c r="I1773" s="1130"/>
      <c r="J1773" s="1132"/>
      <c r="K1773" s="1132"/>
      <c r="L1773" s="1130"/>
      <c r="N1773" s="1133">
        <f t="shared" si="64"/>
        <v>0</v>
      </c>
      <c r="O1773" s="1134">
        <f t="shared" si="65"/>
        <v>0</v>
      </c>
      <c r="P1773" s="1134">
        <f>O1773/'1.5 Universal Data'!$F$35</f>
        <v>0</v>
      </c>
      <c r="Q1773" s="266"/>
      <c r="R1773" s="266"/>
      <c r="S1773" s="266"/>
      <c r="T1773" s="266"/>
      <c r="U1773" s="266"/>
      <c r="V1773" s="266"/>
      <c r="W1773" s="266"/>
      <c r="X1773" s="266"/>
      <c r="Y1773" s="266"/>
      <c r="Z1773" s="266"/>
      <c r="AA1773" s="266"/>
      <c r="AB1773" s="266"/>
      <c r="AC1773" s="266"/>
      <c r="AD1773" s="266"/>
      <c r="AE1773" s="266"/>
    </row>
    <row r="1774" spans="2:31" ht="13.5">
      <c r="B1774" s="1129">
        <f t="shared" si="63"/>
        <v>-1</v>
      </c>
      <c r="D1774" s="1130"/>
      <c r="E1774" s="1130"/>
      <c r="F1774" s="1131"/>
      <c r="G1774" s="1130"/>
      <c r="H1774" s="1130"/>
      <c r="I1774" s="1130"/>
      <c r="J1774" s="1132"/>
      <c r="K1774" s="1132"/>
      <c r="L1774" s="1130"/>
      <c r="N1774" s="1133">
        <f t="shared" si="64"/>
        <v>0</v>
      </c>
      <c r="O1774" s="1134">
        <f t="shared" si="65"/>
        <v>0</v>
      </c>
      <c r="P1774" s="1134">
        <f>O1774/'1.5 Universal Data'!$F$35</f>
        <v>0</v>
      </c>
      <c r="Q1774" s="266"/>
      <c r="R1774" s="266"/>
      <c r="S1774" s="266"/>
      <c r="T1774" s="266"/>
      <c r="U1774" s="266"/>
      <c r="V1774" s="266"/>
      <c r="W1774" s="266"/>
      <c r="X1774" s="266"/>
      <c r="Y1774" s="266"/>
      <c r="Z1774" s="266"/>
      <c r="AA1774" s="266"/>
      <c r="AB1774" s="266"/>
      <c r="AC1774" s="266"/>
      <c r="AD1774" s="266"/>
      <c r="AE1774" s="266"/>
    </row>
    <row r="1775" spans="2:31" ht="13.5">
      <c r="B1775" s="1129">
        <f t="shared" si="63"/>
        <v>-1</v>
      </c>
      <c r="D1775" s="1130"/>
      <c r="E1775" s="1130"/>
      <c r="F1775" s="1131"/>
      <c r="G1775" s="1130"/>
      <c r="H1775" s="1130"/>
      <c r="I1775" s="1130"/>
      <c r="J1775" s="1132"/>
      <c r="K1775" s="1132"/>
      <c r="L1775" s="1130"/>
      <c r="N1775" s="1133">
        <f t="shared" si="64"/>
        <v>0</v>
      </c>
      <c r="O1775" s="1134">
        <f t="shared" si="65"/>
        <v>0</v>
      </c>
      <c r="P1775" s="1134">
        <f>O1775/'1.5 Universal Data'!$F$35</f>
        <v>0</v>
      </c>
      <c r="Q1775" s="266"/>
      <c r="R1775" s="266"/>
      <c r="S1775" s="266"/>
      <c r="T1775" s="266"/>
      <c r="U1775" s="266"/>
      <c r="V1775" s="266"/>
      <c r="W1775" s="266"/>
      <c r="X1775" s="266"/>
      <c r="Y1775" s="266"/>
      <c r="Z1775" s="266"/>
      <c r="AA1775" s="266"/>
      <c r="AB1775" s="266"/>
      <c r="AC1775" s="266"/>
      <c r="AD1775" s="266"/>
      <c r="AE1775" s="266"/>
    </row>
    <row r="1776" spans="2:31" ht="13.5">
      <c r="B1776" s="1129">
        <f t="shared" si="63"/>
        <v>-1</v>
      </c>
      <c r="D1776" s="1130"/>
      <c r="E1776" s="1130"/>
      <c r="F1776" s="1131"/>
      <c r="G1776" s="1130"/>
      <c r="H1776" s="1130"/>
      <c r="I1776" s="1130"/>
      <c r="J1776" s="1132"/>
      <c r="K1776" s="1132"/>
      <c r="L1776" s="1130"/>
      <c r="N1776" s="1133">
        <f t="shared" si="64"/>
        <v>0</v>
      </c>
      <c r="O1776" s="1134">
        <f t="shared" si="65"/>
        <v>0</v>
      </c>
      <c r="P1776" s="1134">
        <f>O1776/'1.5 Universal Data'!$F$35</f>
        <v>0</v>
      </c>
      <c r="Q1776" s="266"/>
      <c r="R1776" s="266"/>
      <c r="S1776" s="266"/>
      <c r="T1776" s="266"/>
      <c r="U1776" s="266"/>
      <c r="V1776" s="266"/>
      <c r="W1776" s="266"/>
      <c r="X1776" s="266"/>
      <c r="Y1776" s="266"/>
      <c r="Z1776" s="266"/>
      <c r="AA1776" s="266"/>
      <c r="AB1776" s="266"/>
      <c r="AC1776" s="266"/>
      <c r="AD1776" s="266"/>
      <c r="AE1776" s="266"/>
    </row>
    <row r="1777" spans="2:31" ht="13.5">
      <c r="B1777" s="1129">
        <f t="shared" si="63"/>
        <v>-1</v>
      </c>
      <c r="D1777" s="1130"/>
      <c r="E1777" s="1130"/>
      <c r="F1777" s="1131"/>
      <c r="G1777" s="1130"/>
      <c r="H1777" s="1130"/>
      <c r="I1777" s="1130"/>
      <c r="J1777" s="1132"/>
      <c r="K1777" s="1132"/>
      <c r="L1777" s="1130"/>
      <c r="N1777" s="1133">
        <f t="shared" si="64"/>
        <v>0</v>
      </c>
      <c r="O1777" s="1134">
        <f t="shared" si="65"/>
        <v>0</v>
      </c>
      <c r="P1777" s="1134">
        <f>O1777/'1.5 Universal Data'!$F$35</f>
        <v>0</v>
      </c>
      <c r="Q1777" s="266"/>
      <c r="R1777" s="266"/>
      <c r="S1777" s="266"/>
      <c r="T1777" s="266"/>
      <c r="U1777" s="266"/>
      <c r="V1777" s="266"/>
      <c r="W1777" s="266"/>
      <c r="X1777" s="266"/>
      <c r="Y1777" s="266"/>
      <c r="Z1777" s="266"/>
      <c r="AA1777" s="266"/>
      <c r="AB1777" s="266"/>
      <c r="AC1777" s="266"/>
      <c r="AD1777" s="266"/>
      <c r="AE1777" s="266"/>
    </row>
    <row r="1778" spans="2:31" ht="13.5">
      <c r="B1778" s="1129">
        <f t="shared" si="63"/>
        <v>-1</v>
      </c>
      <c r="D1778" s="1130"/>
      <c r="E1778" s="1130"/>
      <c r="F1778" s="1131"/>
      <c r="G1778" s="1130"/>
      <c r="H1778" s="1130"/>
      <c r="I1778" s="1130"/>
      <c r="J1778" s="1132"/>
      <c r="K1778" s="1132"/>
      <c r="L1778" s="1130"/>
      <c r="N1778" s="1133">
        <f t="shared" si="64"/>
        <v>0</v>
      </c>
      <c r="O1778" s="1134">
        <f t="shared" si="65"/>
        <v>0</v>
      </c>
      <c r="P1778" s="1134">
        <f>O1778/'1.5 Universal Data'!$F$35</f>
        <v>0</v>
      </c>
      <c r="Q1778" s="266"/>
      <c r="R1778" s="266"/>
      <c r="S1778" s="266"/>
      <c r="T1778" s="266"/>
      <c r="U1778" s="266"/>
      <c r="V1778" s="266"/>
      <c r="W1778" s="266"/>
      <c r="X1778" s="266"/>
      <c r="Y1778" s="266"/>
      <c r="Z1778" s="266"/>
      <c r="AA1778" s="266"/>
      <c r="AB1778" s="266"/>
      <c r="AC1778" s="266"/>
      <c r="AD1778" s="266"/>
      <c r="AE1778" s="266"/>
    </row>
    <row r="1779" spans="2:31" ht="13.5">
      <c r="B1779" s="1129">
        <f t="shared" si="63"/>
        <v>-1</v>
      </c>
      <c r="D1779" s="1130"/>
      <c r="E1779" s="1130"/>
      <c r="F1779" s="1131"/>
      <c r="G1779" s="1130"/>
      <c r="H1779" s="1130"/>
      <c r="I1779" s="1130"/>
      <c r="J1779" s="1132"/>
      <c r="K1779" s="1132"/>
      <c r="L1779" s="1130"/>
      <c r="N1779" s="1133">
        <f t="shared" si="64"/>
        <v>0</v>
      </c>
      <c r="O1779" s="1134">
        <f t="shared" si="65"/>
        <v>0</v>
      </c>
      <c r="P1779" s="1134">
        <f>O1779/'1.5 Universal Data'!$F$35</f>
        <v>0</v>
      </c>
      <c r="Q1779" s="266"/>
      <c r="R1779" s="266"/>
      <c r="S1779" s="266"/>
      <c r="T1779" s="266"/>
      <c r="U1779" s="266"/>
      <c r="V1779" s="266"/>
      <c r="W1779" s="266"/>
      <c r="X1779" s="266"/>
      <c r="Y1779" s="266"/>
      <c r="Z1779" s="266"/>
      <c r="AA1779" s="266"/>
      <c r="AB1779" s="266"/>
      <c r="AC1779" s="266"/>
      <c r="AD1779" s="266"/>
      <c r="AE1779" s="266"/>
    </row>
    <row r="1780" spans="2:31" ht="13.5">
      <c r="B1780" s="1129">
        <f t="shared" si="63"/>
        <v>-1</v>
      </c>
      <c r="D1780" s="1130"/>
      <c r="E1780" s="1130"/>
      <c r="F1780" s="1131"/>
      <c r="G1780" s="1130"/>
      <c r="H1780" s="1130"/>
      <c r="I1780" s="1130"/>
      <c r="J1780" s="1132"/>
      <c r="K1780" s="1132"/>
      <c r="L1780" s="1130"/>
      <c r="N1780" s="1133">
        <f t="shared" si="64"/>
        <v>0</v>
      </c>
      <c r="O1780" s="1134">
        <f t="shared" si="65"/>
        <v>0</v>
      </c>
      <c r="P1780" s="1134">
        <f>O1780/'1.5 Universal Data'!$F$35</f>
        <v>0</v>
      </c>
      <c r="Q1780" s="266"/>
      <c r="R1780" s="266"/>
      <c r="S1780" s="266"/>
      <c r="T1780" s="266"/>
      <c r="U1780" s="266"/>
      <c r="V1780" s="266"/>
      <c r="W1780" s="266"/>
      <c r="X1780" s="266"/>
      <c r="Y1780" s="266"/>
      <c r="Z1780" s="266"/>
      <c r="AA1780" s="266"/>
      <c r="AB1780" s="266"/>
      <c r="AC1780" s="266"/>
      <c r="AD1780" s="266"/>
      <c r="AE1780" s="266"/>
    </row>
    <row r="1781" spans="2:31" ht="13.5">
      <c r="B1781" s="1129">
        <f t="shared" si="63"/>
        <v>-1</v>
      </c>
      <c r="D1781" s="1130"/>
      <c r="E1781" s="1130"/>
      <c r="F1781" s="1131"/>
      <c r="G1781" s="1130"/>
      <c r="H1781" s="1130"/>
      <c r="I1781" s="1130"/>
      <c r="J1781" s="1132"/>
      <c r="K1781" s="1132"/>
      <c r="L1781" s="1130"/>
      <c r="N1781" s="1133">
        <f t="shared" si="64"/>
        <v>0</v>
      </c>
      <c r="O1781" s="1134">
        <f t="shared" si="65"/>
        <v>0</v>
      </c>
      <c r="P1781" s="1134">
        <f>O1781/'1.5 Universal Data'!$F$35</f>
        <v>0</v>
      </c>
      <c r="Q1781" s="266"/>
      <c r="R1781" s="266"/>
      <c r="S1781" s="266"/>
      <c r="T1781" s="266"/>
      <c r="U1781" s="266"/>
      <c r="V1781" s="266"/>
      <c r="W1781" s="266"/>
      <c r="X1781" s="266"/>
      <c r="Y1781" s="266"/>
      <c r="Z1781" s="266"/>
      <c r="AA1781" s="266"/>
      <c r="AB1781" s="266"/>
      <c r="AC1781" s="266"/>
      <c r="AD1781" s="266"/>
      <c r="AE1781" s="266"/>
    </row>
    <row r="1782" spans="2:31" ht="13.5">
      <c r="B1782" s="1129">
        <f t="shared" si="63"/>
        <v>-1</v>
      </c>
      <c r="D1782" s="1130"/>
      <c r="E1782" s="1130"/>
      <c r="F1782" s="1131"/>
      <c r="G1782" s="1130"/>
      <c r="H1782" s="1130"/>
      <c r="I1782" s="1130"/>
      <c r="J1782" s="1132"/>
      <c r="K1782" s="1132"/>
      <c r="L1782" s="1130"/>
      <c r="N1782" s="1133">
        <f t="shared" si="64"/>
        <v>0</v>
      </c>
      <c r="O1782" s="1134">
        <f t="shared" si="65"/>
        <v>0</v>
      </c>
      <c r="P1782" s="1134">
        <f>O1782/'1.5 Universal Data'!$F$35</f>
        <v>0</v>
      </c>
      <c r="Q1782" s="266"/>
      <c r="R1782" s="266"/>
      <c r="S1782" s="266"/>
      <c r="T1782" s="266"/>
      <c r="U1782" s="266"/>
      <c r="V1782" s="266"/>
      <c r="W1782" s="266"/>
      <c r="X1782" s="266"/>
      <c r="Y1782" s="266"/>
      <c r="Z1782" s="266"/>
      <c r="AA1782" s="266"/>
      <c r="AB1782" s="266"/>
      <c r="AC1782" s="266"/>
      <c r="AD1782" s="266"/>
      <c r="AE1782" s="266"/>
    </row>
    <row r="1783" spans="2:31" ht="13.5">
      <c r="B1783" s="1129">
        <f t="shared" si="63"/>
        <v>-1</v>
      </c>
      <c r="D1783" s="1130"/>
      <c r="E1783" s="1130"/>
      <c r="F1783" s="1131"/>
      <c r="G1783" s="1130"/>
      <c r="H1783" s="1130"/>
      <c r="I1783" s="1130"/>
      <c r="J1783" s="1132"/>
      <c r="K1783" s="1132"/>
      <c r="L1783" s="1130"/>
      <c r="N1783" s="1133">
        <f t="shared" si="64"/>
        <v>0</v>
      </c>
      <c r="O1783" s="1134">
        <f t="shared" si="65"/>
        <v>0</v>
      </c>
      <c r="P1783" s="1134">
        <f>O1783/'1.5 Universal Data'!$F$35</f>
        <v>0</v>
      </c>
      <c r="Q1783" s="266"/>
      <c r="R1783" s="266"/>
      <c r="S1783" s="266"/>
      <c r="T1783" s="266"/>
      <c r="U1783" s="266"/>
      <c r="V1783" s="266"/>
      <c r="W1783" s="266"/>
      <c r="X1783" s="266"/>
      <c r="Y1783" s="266"/>
      <c r="Z1783" s="266"/>
      <c r="AA1783" s="266"/>
      <c r="AB1783" s="266"/>
      <c r="AC1783" s="266"/>
      <c r="AD1783" s="266"/>
      <c r="AE1783" s="266"/>
    </row>
    <row r="1784" spans="2:31" ht="13.5">
      <c r="B1784" s="1129">
        <f t="shared" si="63"/>
        <v>-1</v>
      </c>
      <c r="D1784" s="1130"/>
      <c r="E1784" s="1130"/>
      <c r="F1784" s="1131"/>
      <c r="G1784" s="1130"/>
      <c r="H1784" s="1130"/>
      <c r="I1784" s="1130"/>
      <c r="J1784" s="1132"/>
      <c r="K1784" s="1132"/>
      <c r="L1784" s="1130"/>
      <c r="N1784" s="1133">
        <f t="shared" si="64"/>
        <v>0</v>
      </c>
      <c r="O1784" s="1134">
        <f t="shared" si="65"/>
        <v>0</v>
      </c>
      <c r="P1784" s="1134">
        <f>O1784/'1.5 Universal Data'!$F$35</f>
        <v>0</v>
      </c>
      <c r="Q1784" s="266"/>
      <c r="R1784" s="266"/>
      <c r="S1784" s="266"/>
      <c r="T1784" s="266"/>
      <c r="U1784" s="266"/>
      <c r="V1784" s="266"/>
      <c r="W1784" s="266"/>
      <c r="X1784" s="266"/>
      <c r="Y1784" s="266"/>
      <c r="Z1784" s="266"/>
      <c r="AA1784" s="266"/>
      <c r="AB1784" s="266"/>
      <c r="AC1784" s="266"/>
      <c r="AD1784" s="266"/>
      <c r="AE1784" s="266"/>
    </row>
    <row r="1785" spans="2:31" ht="13.5">
      <c r="B1785" s="1129">
        <f t="shared" si="63"/>
        <v>-1</v>
      </c>
      <c r="D1785" s="1130"/>
      <c r="E1785" s="1130"/>
      <c r="F1785" s="1131"/>
      <c r="G1785" s="1130"/>
      <c r="H1785" s="1130"/>
      <c r="I1785" s="1130"/>
      <c r="J1785" s="1132"/>
      <c r="K1785" s="1132"/>
      <c r="L1785" s="1130"/>
      <c r="N1785" s="1133">
        <f t="shared" si="64"/>
        <v>0</v>
      </c>
      <c r="O1785" s="1134">
        <f t="shared" si="65"/>
        <v>0</v>
      </c>
      <c r="P1785" s="1134">
        <f>O1785/'1.5 Universal Data'!$F$35</f>
        <v>0</v>
      </c>
      <c r="Q1785" s="266"/>
      <c r="R1785" s="266"/>
      <c r="S1785" s="266"/>
      <c r="T1785" s="266"/>
      <c r="U1785" s="266"/>
      <c r="V1785" s="266"/>
      <c r="W1785" s="266"/>
      <c r="X1785" s="266"/>
      <c r="Y1785" s="266"/>
      <c r="Z1785" s="266"/>
      <c r="AA1785" s="266"/>
      <c r="AB1785" s="266"/>
      <c r="AC1785" s="266"/>
      <c r="AD1785" s="266"/>
      <c r="AE1785" s="266"/>
    </row>
    <row r="1786" spans="2:31" ht="13.5">
      <c r="B1786" s="1129">
        <f t="shared" si="63"/>
        <v>-1</v>
      </c>
      <c r="D1786" s="1130"/>
      <c r="E1786" s="1130"/>
      <c r="F1786" s="1131"/>
      <c r="G1786" s="1130"/>
      <c r="H1786" s="1130"/>
      <c r="I1786" s="1130"/>
      <c r="J1786" s="1132"/>
      <c r="K1786" s="1132"/>
      <c r="L1786" s="1130"/>
      <c r="N1786" s="1133">
        <f t="shared" si="64"/>
        <v>0</v>
      </c>
      <c r="O1786" s="1134">
        <f t="shared" si="65"/>
        <v>0</v>
      </c>
      <c r="P1786" s="1134">
        <f>O1786/'1.5 Universal Data'!$F$35</f>
        <v>0</v>
      </c>
      <c r="Q1786" s="266"/>
      <c r="R1786" s="266"/>
      <c r="S1786" s="266"/>
      <c r="T1786" s="266"/>
      <c r="U1786" s="266"/>
      <c r="V1786" s="266"/>
      <c r="W1786" s="266"/>
      <c r="X1786" s="266"/>
      <c r="Y1786" s="266"/>
      <c r="Z1786" s="266"/>
      <c r="AA1786" s="266"/>
      <c r="AB1786" s="266"/>
      <c r="AC1786" s="266"/>
      <c r="AD1786" s="266"/>
      <c r="AE1786" s="266"/>
    </row>
    <row r="1787" spans="2:31" ht="13.5">
      <c r="B1787" s="1129">
        <f t="shared" si="63"/>
        <v>-1</v>
      </c>
      <c r="D1787" s="1130"/>
      <c r="E1787" s="1130"/>
      <c r="F1787" s="1131"/>
      <c r="G1787" s="1130"/>
      <c r="H1787" s="1130"/>
      <c r="I1787" s="1130"/>
      <c r="J1787" s="1132"/>
      <c r="K1787" s="1132"/>
      <c r="L1787" s="1130"/>
      <c r="N1787" s="1133">
        <f t="shared" si="64"/>
        <v>0</v>
      </c>
      <c r="O1787" s="1134">
        <f t="shared" si="65"/>
        <v>0</v>
      </c>
      <c r="P1787" s="1134">
        <f>O1787/'1.5 Universal Data'!$F$35</f>
        <v>0</v>
      </c>
      <c r="Q1787" s="266"/>
      <c r="R1787" s="266"/>
      <c r="S1787" s="266"/>
      <c r="T1787" s="266"/>
      <c r="U1787" s="266"/>
      <c r="V1787" s="266"/>
      <c r="W1787" s="266"/>
      <c r="X1787" s="266"/>
      <c r="Y1787" s="266"/>
      <c r="Z1787" s="266"/>
      <c r="AA1787" s="266"/>
      <c r="AB1787" s="266"/>
      <c r="AC1787" s="266"/>
      <c r="AD1787" s="266"/>
      <c r="AE1787" s="266"/>
    </row>
    <row r="1788" spans="2:31" ht="13.5">
      <c r="B1788" s="1129">
        <f t="shared" si="63"/>
        <v>-1</v>
      </c>
      <c r="D1788" s="1130"/>
      <c r="E1788" s="1130"/>
      <c r="F1788" s="1131"/>
      <c r="G1788" s="1130"/>
      <c r="H1788" s="1130"/>
      <c r="I1788" s="1130"/>
      <c r="J1788" s="1132"/>
      <c r="K1788" s="1132"/>
      <c r="L1788" s="1130"/>
      <c r="N1788" s="1133">
        <f t="shared" si="64"/>
        <v>0</v>
      </c>
      <c r="O1788" s="1134">
        <f t="shared" si="65"/>
        <v>0</v>
      </c>
      <c r="P1788" s="1134">
        <f>O1788/'1.5 Universal Data'!$F$35</f>
        <v>0</v>
      </c>
      <c r="Q1788" s="266"/>
      <c r="R1788" s="266"/>
      <c r="S1788" s="266"/>
      <c r="T1788" s="266"/>
      <c r="U1788" s="266"/>
      <c r="V1788" s="266"/>
      <c r="W1788" s="266"/>
      <c r="X1788" s="266"/>
      <c r="Y1788" s="266"/>
      <c r="Z1788" s="266"/>
      <c r="AA1788" s="266"/>
      <c r="AB1788" s="266"/>
      <c r="AC1788" s="266"/>
      <c r="AD1788" s="266"/>
      <c r="AE1788" s="266"/>
    </row>
    <row r="1789" spans="2:31" ht="13.5">
      <c r="B1789" s="1129">
        <f t="shared" si="63"/>
        <v>-1</v>
      </c>
      <c r="D1789" s="1130"/>
      <c r="E1789" s="1130"/>
      <c r="F1789" s="1131"/>
      <c r="G1789" s="1130"/>
      <c r="H1789" s="1130"/>
      <c r="I1789" s="1130"/>
      <c r="J1789" s="1132"/>
      <c r="K1789" s="1132"/>
      <c r="L1789" s="1130"/>
      <c r="N1789" s="1133">
        <f t="shared" si="64"/>
        <v>0</v>
      </c>
      <c r="O1789" s="1134">
        <f t="shared" si="65"/>
        <v>0</v>
      </c>
      <c r="P1789" s="1134">
        <f>O1789/'1.5 Universal Data'!$F$35</f>
        <v>0</v>
      </c>
      <c r="Q1789" s="266"/>
      <c r="R1789" s="266"/>
      <c r="S1789" s="266"/>
      <c r="T1789" s="266"/>
      <c r="U1789" s="266"/>
      <c r="V1789" s="266"/>
      <c r="W1789" s="266"/>
      <c r="X1789" s="266"/>
      <c r="Y1789" s="266"/>
      <c r="Z1789" s="266"/>
      <c r="AA1789" s="266"/>
      <c r="AB1789" s="266"/>
      <c r="AC1789" s="266"/>
      <c r="AD1789" s="266"/>
      <c r="AE1789" s="266"/>
    </row>
    <row r="1790" spans="2:31" ht="13.5">
      <c r="B1790" s="1129">
        <f t="shared" si="63"/>
        <v>-1</v>
      </c>
      <c r="D1790" s="1130"/>
      <c r="E1790" s="1130"/>
      <c r="F1790" s="1131"/>
      <c r="G1790" s="1130"/>
      <c r="H1790" s="1130"/>
      <c r="I1790" s="1130"/>
      <c r="J1790" s="1132"/>
      <c r="K1790" s="1132"/>
      <c r="L1790" s="1130"/>
      <c r="N1790" s="1133">
        <f t="shared" si="64"/>
        <v>0</v>
      </c>
      <c r="O1790" s="1134">
        <f t="shared" si="65"/>
        <v>0</v>
      </c>
      <c r="P1790" s="1134">
        <f>O1790/'1.5 Universal Data'!$F$35</f>
        <v>0</v>
      </c>
      <c r="Q1790" s="266"/>
      <c r="R1790" s="266"/>
      <c r="S1790" s="266"/>
      <c r="T1790" s="266"/>
      <c r="U1790" s="266"/>
      <c r="V1790" s="266"/>
      <c r="W1790" s="266"/>
      <c r="X1790" s="266"/>
      <c r="Y1790" s="266"/>
      <c r="Z1790" s="266"/>
      <c r="AA1790" s="266"/>
      <c r="AB1790" s="266"/>
      <c r="AC1790" s="266"/>
      <c r="AD1790" s="266"/>
      <c r="AE1790" s="266"/>
    </row>
    <row r="1791" spans="2:31" ht="13.5">
      <c r="B1791" s="1129">
        <f t="shared" si="63"/>
        <v>-1</v>
      </c>
      <c r="D1791" s="1130"/>
      <c r="E1791" s="1130"/>
      <c r="F1791" s="1131"/>
      <c r="G1791" s="1130"/>
      <c r="H1791" s="1130"/>
      <c r="I1791" s="1130"/>
      <c r="J1791" s="1132"/>
      <c r="K1791" s="1132"/>
      <c r="L1791" s="1130"/>
      <c r="N1791" s="1133">
        <f t="shared" si="64"/>
        <v>0</v>
      </c>
      <c r="O1791" s="1134">
        <f t="shared" si="65"/>
        <v>0</v>
      </c>
      <c r="P1791" s="1134">
        <f>O1791/'1.5 Universal Data'!$F$35</f>
        <v>0</v>
      </c>
      <c r="Q1791" s="266"/>
      <c r="R1791" s="266"/>
      <c r="S1791" s="266"/>
      <c r="T1791" s="266"/>
      <c r="U1791" s="266"/>
      <c r="V1791" s="266"/>
      <c r="W1791" s="266"/>
      <c r="X1791" s="266"/>
      <c r="Y1791" s="266"/>
      <c r="Z1791" s="266"/>
      <c r="AA1791" s="266"/>
      <c r="AB1791" s="266"/>
      <c r="AC1791" s="266"/>
      <c r="AD1791" s="266"/>
      <c r="AE1791" s="266"/>
    </row>
    <row r="1792" spans="2:31" ht="13.5">
      <c r="B1792" s="1129">
        <f t="shared" si="63"/>
        <v>-1</v>
      </c>
      <c r="D1792" s="1130"/>
      <c r="E1792" s="1130"/>
      <c r="F1792" s="1131"/>
      <c r="G1792" s="1130"/>
      <c r="H1792" s="1130"/>
      <c r="I1792" s="1130"/>
      <c r="J1792" s="1132"/>
      <c r="K1792" s="1132"/>
      <c r="L1792" s="1130"/>
      <c r="N1792" s="1133">
        <f t="shared" si="64"/>
        <v>0</v>
      </c>
      <c r="O1792" s="1134">
        <f t="shared" si="65"/>
        <v>0</v>
      </c>
      <c r="P1792" s="1134">
        <f>O1792/'1.5 Universal Data'!$F$35</f>
        <v>0</v>
      </c>
      <c r="Q1792" s="266"/>
      <c r="R1792" s="266"/>
      <c r="S1792" s="266"/>
      <c r="T1792" s="266"/>
      <c r="U1792" s="266"/>
      <c r="V1792" s="266"/>
      <c r="W1792" s="266"/>
      <c r="X1792" s="266"/>
      <c r="Y1792" s="266"/>
      <c r="Z1792" s="266"/>
      <c r="AA1792" s="266"/>
      <c r="AB1792" s="266"/>
      <c r="AC1792" s="266"/>
      <c r="AD1792" s="266"/>
      <c r="AE1792" s="266"/>
    </row>
    <row r="1793" spans="2:31" ht="13.5">
      <c r="B1793" s="1129">
        <f t="shared" si="63"/>
        <v>-1</v>
      </c>
      <c r="D1793" s="1130"/>
      <c r="E1793" s="1130"/>
      <c r="F1793" s="1131"/>
      <c r="G1793" s="1130"/>
      <c r="H1793" s="1130"/>
      <c r="I1793" s="1130"/>
      <c r="J1793" s="1132"/>
      <c r="K1793" s="1132"/>
      <c r="L1793" s="1130"/>
      <c r="N1793" s="1133">
        <f t="shared" si="64"/>
        <v>0</v>
      </c>
      <c r="O1793" s="1134">
        <f t="shared" si="65"/>
        <v>0</v>
      </c>
      <c r="P1793" s="1134">
        <f>O1793/'1.5 Universal Data'!$F$35</f>
        <v>0</v>
      </c>
      <c r="Q1793" s="266"/>
      <c r="R1793" s="266"/>
      <c r="S1793" s="266"/>
      <c r="T1793" s="266"/>
      <c r="U1793" s="266"/>
      <c r="V1793" s="266"/>
      <c r="W1793" s="266"/>
      <c r="X1793" s="266"/>
      <c r="Y1793" s="266"/>
      <c r="Z1793" s="266"/>
      <c r="AA1793" s="266"/>
      <c r="AB1793" s="266"/>
      <c r="AC1793" s="266"/>
      <c r="AD1793" s="266"/>
      <c r="AE1793" s="266"/>
    </row>
    <row r="1794" spans="2:31" ht="13.5">
      <c r="B1794" s="1129">
        <f t="shared" si="63"/>
        <v>-1</v>
      </c>
      <c r="D1794" s="1130"/>
      <c r="E1794" s="1130"/>
      <c r="F1794" s="1131"/>
      <c r="G1794" s="1130"/>
      <c r="H1794" s="1130"/>
      <c r="I1794" s="1130"/>
      <c r="J1794" s="1132"/>
      <c r="K1794" s="1132"/>
      <c r="L1794" s="1130"/>
      <c r="N1794" s="1133">
        <f t="shared" si="64"/>
        <v>0</v>
      </c>
      <c r="O1794" s="1134">
        <f t="shared" si="65"/>
        <v>0</v>
      </c>
      <c r="P1794" s="1134">
        <f>O1794/'1.5 Universal Data'!$F$35</f>
        <v>0</v>
      </c>
      <c r="Q1794" s="266"/>
      <c r="R1794" s="266"/>
      <c r="S1794" s="266"/>
      <c r="T1794" s="266"/>
      <c r="U1794" s="266"/>
      <c r="V1794" s="266"/>
      <c r="W1794" s="266"/>
      <c r="X1794" s="266"/>
      <c r="Y1794" s="266"/>
      <c r="Z1794" s="266"/>
      <c r="AA1794" s="266"/>
      <c r="AB1794" s="266"/>
      <c r="AC1794" s="266"/>
      <c r="AD1794" s="266"/>
      <c r="AE1794" s="266"/>
    </row>
    <row r="1795" spans="2:31" ht="13.5">
      <c r="B1795" s="1129">
        <f t="shared" si="63"/>
        <v>-1</v>
      </c>
      <c r="D1795" s="1130"/>
      <c r="E1795" s="1130"/>
      <c r="F1795" s="1131"/>
      <c r="G1795" s="1130"/>
      <c r="H1795" s="1130"/>
      <c r="I1795" s="1130"/>
      <c r="J1795" s="1132"/>
      <c r="K1795" s="1132"/>
      <c r="L1795" s="1130"/>
      <c r="N1795" s="1133">
        <f t="shared" si="64"/>
        <v>0</v>
      </c>
      <c r="O1795" s="1134">
        <f t="shared" si="65"/>
        <v>0</v>
      </c>
      <c r="P1795" s="1134">
        <f>O1795/'1.5 Universal Data'!$F$35</f>
        <v>0</v>
      </c>
      <c r="Q1795" s="266"/>
      <c r="R1795" s="266"/>
      <c r="S1795" s="266"/>
      <c r="T1795" s="266"/>
      <c r="U1795" s="266"/>
      <c r="V1795" s="266"/>
      <c r="W1795" s="266"/>
      <c r="X1795" s="266"/>
      <c r="Y1795" s="266"/>
      <c r="Z1795" s="266"/>
      <c r="AA1795" s="266"/>
      <c r="AB1795" s="266"/>
      <c r="AC1795" s="266"/>
      <c r="AD1795" s="266"/>
      <c r="AE1795" s="266"/>
    </row>
    <row r="1796" spans="2:31" ht="13.5">
      <c r="B1796" s="1129">
        <f t="shared" si="63"/>
        <v>-1</v>
      </c>
      <c r="D1796" s="1130"/>
      <c r="E1796" s="1130"/>
      <c r="F1796" s="1131"/>
      <c r="G1796" s="1130"/>
      <c r="H1796" s="1130"/>
      <c r="I1796" s="1130"/>
      <c r="J1796" s="1132"/>
      <c r="K1796" s="1132"/>
      <c r="L1796" s="1130"/>
      <c r="N1796" s="1133">
        <f t="shared" si="64"/>
        <v>0</v>
      </c>
      <c r="O1796" s="1134">
        <f t="shared" si="65"/>
        <v>0</v>
      </c>
      <c r="P1796" s="1134">
        <f>O1796/'1.5 Universal Data'!$F$35</f>
        <v>0</v>
      </c>
      <c r="Q1796" s="266"/>
      <c r="R1796" s="266"/>
      <c r="S1796" s="266"/>
      <c r="T1796" s="266"/>
      <c r="U1796" s="266"/>
      <c r="V1796" s="266"/>
      <c r="W1796" s="266"/>
      <c r="X1796" s="266"/>
      <c r="Y1796" s="266"/>
      <c r="Z1796" s="266"/>
      <c r="AA1796" s="266"/>
      <c r="AB1796" s="266"/>
      <c r="AC1796" s="266"/>
      <c r="AD1796" s="266"/>
      <c r="AE1796" s="266"/>
    </row>
    <row r="1797" spans="2:31" ht="13.5">
      <c r="B1797" s="1129">
        <f t="shared" si="63"/>
        <v>-1</v>
      </c>
      <c r="D1797" s="1130"/>
      <c r="E1797" s="1130"/>
      <c r="F1797" s="1131"/>
      <c r="G1797" s="1130"/>
      <c r="H1797" s="1130"/>
      <c r="I1797" s="1130"/>
      <c r="J1797" s="1132"/>
      <c r="K1797" s="1132"/>
      <c r="L1797" s="1130"/>
      <c r="N1797" s="1133">
        <f t="shared" si="64"/>
        <v>0</v>
      </c>
      <c r="O1797" s="1134">
        <f t="shared" si="65"/>
        <v>0</v>
      </c>
      <c r="P1797" s="1134">
        <f>O1797/'1.5 Universal Data'!$F$35</f>
        <v>0</v>
      </c>
      <c r="Q1797" s="266"/>
      <c r="R1797" s="266"/>
      <c r="S1797" s="266"/>
      <c r="T1797" s="266"/>
      <c r="U1797" s="266"/>
      <c r="V1797" s="266"/>
      <c r="W1797" s="266"/>
      <c r="X1797" s="266"/>
      <c r="Y1797" s="266"/>
      <c r="Z1797" s="266"/>
      <c r="AA1797" s="266"/>
      <c r="AB1797" s="266"/>
      <c r="AC1797" s="266"/>
      <c r="AD1797" s="266"/>
      <c r="AE1797" s="266"/>
    </row>
    <row r="1798" spans="2:31" ht="13.5">
      <c r="B1798" s="1129">
        <f t="shared" si="63"/>
        <v>-1</v>
      </c>
      <c r="D1798" s="1130"/>
      <c r="E1798" s="1130"/>
      <c r="F1798" s="1131"/>
      <c r="G1798" s="1130"/>
      <c r="H1798" s="1130"/>
      <c r="I1798" s="1130"/>
      <c r="J1798" s="1132"/>
      <c r="K1798" s="1132"/>
      <c r="L1798" s="1130"/>
      <c r="N1798" s="1133">
        <f t="shared" si="64"/>
        <v>0</v>
      </c>
      <c r="O1798" s="1134">
        <f t="shared" si="65"/>
        <v>0</v>
      </c>
      <c r="P1798" s="1134">
        <f>O1798/'1.5 Universal Data'!$F$35</f>
        <v>0</v>
      </c>
      <c r="Q1798" s="266"/>
      <c r="R1798" s="266"/>
      <c r="S1798" s="266"/>
      <c r="T1798" s="266"/>
      <c r="U1798" s="266"/>
      <c r="V1798" s="266"/>
      <c r="W1798" s="266"/>
      <c r="X1798" s="266"/>
      <c r="Y1798" s="266"/>
      <c r="Z1798" s="266"/>
      <c r="AA1798" s="266"/>
      <c r="AB1798" s="266"/>
      <c r="AC1798" s="266"/>
      <c r="AD1798" s="266"/>
      <c r="AE1798" s="266"/>
    </row>
    <row r="1799" spans="2:31" ht="13.5">
      <c r="B1799" s="1129">
        <f t="shared" si="63"/>
        <v>-1</v>
      </c>
      <c r="D1799" s="1130"/>
      <c r="E1799" s="1130"/>
      <c r="F1799" s="1131"/>
      <c r="G1799" s="1130"/>
      <c r="H1799" s="1130"/>
      <c r="I1799" s="1130"/>
      <c r="J1799" s="1132"/>
      <c r="K1799" s="1132"/>
      <c r="L1799" s="1130"/>
      <c r="N1799" s="1133">
        <f t="shared" si="64"/>
        <v>0</v>
      </c>
      <c r="O1799" s="1134">
        <f t="shared" si="65"/>
        <v>0</v>
      </c>
      <c r="P1799" s="1134">
        <f>O1799/'1.5 Universal Data'!$F$35</f>
        <v>0</v>
      </c>
      <c r="Q1799" s="266"/>
      <c r="R1799" s="266"/>
      <c r="S1799" s="266"/>
      <c r="T1799" s="266"/>
      <c r="U1799" s="266"/>
      <c r="V1799" s="266"/>
      <c r="W1799" s="266"/>
      <c r="X1799" s="266"/>
      <c r="Y1799" s="266"/>
      <c r="Z1799" s="266"/>
      <c r="AA1799" s="266"/>
      <c r="AB1799" s="266"/>
      <c r="AC1799" s="266"/>
      <c r="AD1799" s="266"/>
      <c r="AE1799" s="266"/>
    </row>
    <row r="1800" spans="2:31" ht="13.5">
      <c r="B1800" s="1129">
        <f t="shared" si="63"/>
        <v>-1</v>
      </c>
      <c r="D1800" s="1130"/>
      <c r="E1800" s="1130"/>
      <c r="F1800" s="1131"/>
      <c r="G1800" s="1130"/>
      <c r="H1800" s="1130"/>
      <c r="I1800" s="1130"/>
      <c r="J1800" s="1132"/>
      <c r="K1800" s="1132"/>
      <c r="L1800" s="1130"/>
      <c r="N1800" s="1133">
        <f t="shared" si="64"/>
        <v>0</v>
      </c>
      <c r="O1800" s="1134">
        <f t="shared" si="65"/>
        <v>0</v>
      </c>
      <c r="P1800" s="1134">
        <f>O1800/'1.5 Universal Data'!$F$35</f>
        <v>0</v>
      </c>
      <c r="Q1800" s="266"/>
      <c r="R1800" s="266"/>
      <c r="S1800" s="266"/>
      <c r="T1800" s="266"/>
      <c r="U1800" s="266"/>
      <c r="V1800" s="266"/>
      <c r="W1800" s="266"/>
      <c r="X1800" s="266"/>
      <c r="Y1800" s="266"/>
      <c r="Z1800" s="266"/>
      <c r="AA1800" s="266"/>
      <c r="AB1800" s="266"/>
      <c r="AC1800" s="266"/>
      <c r="AD1800" s="266"/>
      <c r="AE1800" s="266"/>
    </row>
    <row r="1801" spans="2:31" ht="13.5">
      <c r="B1801" s="1129">
        <f t="shared" si="63"/>
        <v>-1</v>
      </c>
      <c r="D1801" s="1130"/>
      <c r="E1801" s="1130"/>
      <c r="F1801" s="1131"/>
      <c r="G1801" s="1130"/>
      <c r="H1801" s="1130"/>
      <c r="I1801" s="1130"/>
      <c r="J1801" s="1132"/>
      <c r="K1801" s="1132"/>
      <c r="L1801" s="1130"/>
      <c r="N1801" s="1133">
        <f t="shared" si="64"/>
        <v>0</v>
      </c>
      <c r="O1801" s="1134">
        <f t="shared" si="65"/>
        <v>0</v>
      </c>
      <c r="P1801" s="1134">
        <f>O1801/'1.5 Universal Data'!$F$35</f>
        <v>0</v>
      </c>
      <c r="Q1801" s="266"/>
      <c r="R1801" s="266"/>
      <c r="S1801" s="266"/>
      <c r="T1801" s="266"/>
      <c r="U1801" s="266"/>
      <c r="V1801" s="266"/>
      <c r="W1801" s="266"/>
      <c r="X1801" s="266"/>
      <c r="Y1801" s="266"/>
      <c r="Z1801" s="266"/>
      <c r="AA1801" s="266"/>
      <c r="AB1801" s="266"/>
      <c r="AC1801" s="266"/>
      <c r="AD1801" s="266"/>
      <c r="AE1801" s="266"/>
    </row>
    <row r="1802" spans="2:31" ht="13.5">
      <c r="B1802" s="1129">
        <f t="shared" si="63"/>
        <v>-1</v>
      </c>
      <c r="D1802" s="1130"/>
      <c r="E1802" s="1130"/>
      <c r="F1802" s="1131"/>
      <c r="G1802" s="1130"/>
      <c r="H1802" s="1130"/>
      <c r="I1802" s="1130"/>
      <c r="J1802" s="1132"/>
      <c r="K1802" s="1132"/>
      <c r="L1802" s="1130"/>
      <c r="N1802" s="1133">
        <f t="shared" si="64"/>
        <v>0</v>
      </c>
      <c r="O1802" s="1134">
        <f t="shared" si="65"/>
        <v>0</v>
      </c>
      <c r="P1802" s="1134">
        <f>O1802/'1.5 Universal Data'!$F$35</f>
        <v>0</v>
      </c>
      <c r="Q1802" s="266"/>
      <c r="R1802" s="266"/>
      <c r="S1802" s="266"/>
      <c r="T1802" s="266"/>
      <c r="U1802" s="266"/>
      <c r="V1802" s="266"/>
      <c r="W1802" s="266"/>
      <c r="X1802" s="266"/>
      <c r="Y1802" s="266"/>
      <c r="Z1802" s="266"/>
      <c r="AA1802" s="266"/>
      <c r="AB1802" s="266"/>
      <c r="AC1802" s="266"/>
      <c r="AD1802" s="266"/>
      <c r="AE1802" s="266"/>
    </row>
    <row r="1803" spans="2:31" ht="13.5">
      <c r="B1803" s="1129">
        <f t="shared" si="63"/>
        <v>-1</v>
      </c>
      <c r="D1803" s="1130"/>
      <c r="E1803" s="1130"/>
      <c r="F1803" s="1131"/>
      <c r="G1803" s="1130"/>
      <c r="H1803" s="1130"/>
      <c r="I1803" s="1130"/>
      <c r="J1803" s="1132"/>
      <c r="K1803" s="1132"/>
      <c r="L1803" s="1130"/>
      <c r="N1803" s="1133">
        <f t="shared" si="64"/>
        <v>0</v>
      </c>
      <c r="O1803" s="1134">
        <f t="shared" si="65"/>
        <v>0</v>
      </c>
      <c r="P1803" s="1134">
        <f>O1803/'1.5 Universal Data'!$F$35</f>
        <v>0</v>
      </c>
      <c r="Q1803" s="266"/>
      <c r="R1803" s="266"/>
      <c r="S1803" s="266"/>
      <c r="T1803" s="266"/>
      <c r="U1803" s="266"/>
      <c r="V1803" s="266"/>
      <c r="W1803" s="266"/>
      <c r="X1803" s="266"/>
      <c r="Y1803" s="266"/>
      <c r="Z1803" s="266"/>
      <c r="AA1803" s="266"/>
      <c r="AB1803" s="266"/>
      <c r="AC1803" s="266"/>
      <c r="AD1803" s="266"/>
      <c r="AE1803" s="266"/>
    </row>
    <row r="1804" spans="2:31" ht="13.5">
      <c r="B1804" s="1129">
        <f t="shared" si="63"/>
        <v>-1</v>
      </c>
      <c r="D1804" s="1130"/>
      <c r="E1804" s="1130"/>
      <c r="F1804" s="1131"/>
      <c r="G1804" s="1130"/>
      <c r="H1804" s="1130"/>
      <c r="I1804" s="1130"/>
      <c r="J1804" s="1132"/>
      <c r="K1804" s="1132"/>
      <c r="L1804" s="1130"/>
      <c r="N1804" s="1133">
        <f t="shared" si="64"/>
        <v>0</v>
      </c>
      <c r="O1804" s="1134">
        <f t="shared" si="65"/>
        <v>0</v>
      </c>
      <c r="P1804" s="1134">
        <f>O1804/'1.5 Universal Data'!$F$35</f>
        <v>0</v>
      </c>
      <c r="Q1804" s="266"/>
      <c r="R1804" s="266"/>
      <c r="S1804" s="266"/>
      <c r="T1804" s="266"/>
      <c r="U1804" s="266"/>
      <c r="V1804" s="266"/>
      <c r="W1804" s="266"/>
      <c r="X1804" s="266"/>
      <c r="Y1804" s="266"/>
      <c r="Z1804" s="266"/>
      <c r="AA1804" s="266"/>
      <c r="AB1804" s="266"/>
      <c r="AC1804" s="266"/>
      <c r="AD1804" s="266"/>
      <c r="AE1804" s="266"/>
    </row>
    <row r="1805" spans="2:31" ht="13.5">
      <c r="B1805" s="1129">
        <f t="shared" si="63"/>
        <v>-1</v>
      </c>
      <c r="D1805" s="1130"/>
      <c r="E1805" s="1130"/>
      <c r="F1805" s="1131"/>
      <c r="G1805" s="1130"/>
      <c r="H1805" s="1130"/>
      <c r="I1805" s="1130"/>
      <c r="J1805" s="1132"/>
      <c r="K1805" s="1132"/>
      <c r="L1805" s="1130"/>
      <c r="N1805" s="1133">
        <f t="shared" si="64"/>
        <v>0</v>
      </c>
      <c r="O1805" s="1134">
        <f t="shared" si="65"/>
        <v>0</v>
      </c>
      <c r="P1805" s="1134">
        <f>O1805/'1.5 Universal Data'!$F$35</f>
        <v>0</v>
      </c>
      <c r="Q1805" s="266"/>
      <c r="R1805" s="266"/>
      <c r="S1805" s="266"/>
      <c r="T1805" s="266"/>
      <c r="U1805" s="266"/>
      <c r="V1805" s="266"/>
      <c r="W1805" s="266"/>
      <c r="X1805" s="266"/>
      <c r="Y1805" s="266"/>
      <c r="Z1805" s="266"/>
      <c r="AA1805" s="266"/>
      <c r="AB1805" s="266"/>
      <c r="AC1805" s="266"/>
      <c r="AD1805" s="266"/>
      <c r="AE1805" s="266"/>
    </row>
    <row r="1806" spans="2:31" ht="13.5">
      <c r="B1806" s="1129">
        <f t="shared" si="63"/>
        <v>-1</v>
      </c>
      <c r="D1806" s="1130"/>
      <c r="E1806" s="1130"/>
      <c r="F1806" s="1131"/>
      <c r="G1806" s="1130"/>
      <c r="H1806" s="1130"/>
      <c r="I1806" s="1130"/>
      <c r="J1806" s="1132"/>
      <c r="K1806" s="1132"/>
      <c r="L1806" s="1130"/>
      <c r="N1806" s="1133">
        <f t="shared" si="64"/>
        <v>0</v>
      </c>
      <c r="O1806" s="1134">
        <f t="shared" si="65"/>
        <v>0</v>
      </c>
      <c r="P1806" s="1134">
        <f>O1806/'1.5 Universal Data'!$F$35</f>
        <v>0</v>
      </c>
      <c r="Q1806" s="266"/>
      <c r="R1806" s="266"/>
      <c r="S1806" s="266"/>
      <c r="T1806" s="266"/>
      <c r="U1806" s="266"/>
      <c r="V1806" s="266"/>
      <c r="W1806" s="266"/>
      <c r="X1806" s="266"/>
      <c r="Y1806" s="266"/>
      <c r="Z1806" s="266"/>
      <c r="AA1806" s="266"/>
      <c r="AB1806" s="266"/>
      <c r="AC1806" s="266"/>
      <c r="AD1806" s="266"/>
      <c r="AE1806" s="266"/>
    </row>
    <row r="1807" spans="2:31" ht="13.5">
      <c r="B1807" s="1129">
        <f t="shared" si="63"/>
        <v>-1</v>
      </c>
      <c r="D1807" s="1130"/>
      <c r="E1807" s="1130"/>
      <c r="F1807" s="1131"/>
      <c r="G1807" s="1130"/>
      <c r="H1807" s="1130"/>
      <c r="I1807" s="1130"/>
      <c r="J1807" s="1132"/>
      <c r="K1807" s="1132"/>
      <c r="L1807" s="1130"/>
      <c r="N1807" s="1133">
        <f t="shared" si="64"/>
        <v>0</v>
      </c>
      <c r="O1807" s="1134">
        <f t="shared" si="65"/>
        <v>0</v>
      </c>
      <c r="P1807" s="1134">
        <f>O1807/'1.5 Universal Data'!$F$35</f>
        <v>0</v>
      </c>
      <c r="Q1807" s="266"/>
      <c r="R1807" s="266"/>
      <c r="S1807" s="266"/>
      <c r="T1807" s="266"/>
      <c r="U1807" s="266"/>
      <c r="V1807" s="266"/>
      <c r="W1807" s="266"/>
      <c r="X1807" s="266"/>
      <c r="Y1807" s="266"/>
      <c r="Z1807" s="266"/>
      <c r="AA1807" s="266"/>
      <c r="AB1807" s="266"/>
      <c r="AC1807" s="266"/>
      <c r="AD1807" s="266"/>
      <c r="AE1807" s="266"/>
    </row>
    <row r="1808" spans="2:31" ht="13.5">
      <c r="B1808" s="1129">
        <f t="shared" si="63"/>
        <v>-1</v>
      </c>
      <c r="D1808" s="1130"/>
      <c r="E1808" s="1130"/>
      <c r="F1808" s="1131"/>
      <c r="G1808" s="1130"/>
      <c r="H1808" s="1130"/>
      <c r="I1808" s="1130"/>
      <c r="J1808" s="1132"/>
      <c r="K1808" s="1132"/>
      <c r="L1808" s="1130"/>
      <c r="N1808" s="1133">
        <f t="shared" si="64"/>
        <v>0</v>
      </c>
      <c r="O1808" s="1134">
        <f t="shared" si="65"/>
        <v>0</v>
      </c>
      <c r="P1808" s="1134">
        <f>O1808/'1.5 Universal Data'!$F$35</f>
        <v>0</v>
      </c>
      <c r="Q1808" s="266"/>
      <c r="R1808" s="266"/>
      <c r="S1808" s="266"/>
      <c r="T1808" s="266"/>
      <c r="U1808" s="266"/>
      <c r="V1808" s="266"/>
      <c r="W1808" s="266"/>
      <c r="X1808" s="266"/>
      <c r="Y1808" s="266"/>
      <c r="Z1808" s="266"/>
      <c r="AA1808" s="266"/>
      <c r="AB1808" s="266"/>
      <c r="AC1808" s="266"/>
      <c r="AD1808" s="266"/>
      <c r="AE1808" s="266"/>
    </row>
    <row r="1809" spans="2:31" ht="13.5">
      <c r="B1809" s="1129">
        <f t="shared" si="63"/>
        <v>-1</v>
      </c>
      <c r="D1809" s="1130"/>
      <c r="E1809" s="1130"/>
      <c r="F1809" s="1131"/>
      <c r="G1809" s="1130"/>
      <c r="H1809" s="1130"/>
      <c r="I1809" s="1130"/>
      <c r="J1809" s="1132"/>
      <c r="K1809" s="1132"/>
      <c r="L1809" s="1130"/>
      <c r="N1809" s="1133">
        <f t="shared" si="64"/>
        <v>0</v>
      </c>
      <c r="O1809" s="1134">
        <f t="shared" si="65"/>
        <v>0</v>
      </c>
      <c r="P1809" s="1134">
        <f>O1809/'1.5 Universal Data'!$F$35</f>
        <v>0</v>
      </c>
      <c r="Q1809" s="266"/>
      <c r="R1809" s="266"/>
      <c r="S1809" s="266"/>
      <c r="T1809" s="266"/>
      <c r="U1809" s="266"/>
      <c r="V1809" s="266"/>
      <c r="W1809" s="266"/>
      <c r="X1809" s="266"/>
      <c r="Y1809" s="266"/>
      <c r="Z1809" s="266"/>
      <c r="AA1809" s="266"/>
      <c r="AB1809" s="266"/>
      <c r="AC1809" s="266"/>
      <c r="AD1809" s="266"/>
      <c r="AE1809" s="266"/>
    </row>
    <row r="1810" spans="2:31" ht="13.5">
      <c r="B1810" s="1129">
        <f t="shared" si="63"/>
        <v>-1</v>
      </c>
      <c r="D1810" s="1130"/>
      <c r="E1810" s="1130"/>
      <c r="F1810" s="1131"/>
      <c r="G1810" s="1130"/>
      <c r="H1810" s="1130"/>
      <c r="I1810" s="1130"/>
      <c r="J1810" s="1132"/>
      <c r="K1810" s="1132"/>
      <c r="L1810" s="1130"/>
      <c r="N1810" s="1133">
        <f t="shared" si="64"/>
        <v>0</v>
      </c>
      <c r="O1810" s="1134">
        <f t="shared" si="65"/>
        <v>0</v>
      </c>
      <c r="P1810" s="1134">
        <f>O1810/'1.5 Universal Data'!$F$35</f>
        <v>0</v>
      </c>
      <c r="Q1810" s="266"/>
      <c r="R1810" s="266"/>
      <c r="S1810" s="266"/>
      <c r="T1810" s="266"/>
      <c r="U1810" s="266"/>
      <c r="V1810" s="266"/>
      <c r="W1810" s="266"/>
      <c r="X1810" s="266"/>
      <c r="Y1810" s="266"/>
      <c r="Z1810" s="266"/>
      <c r="AA1810" s="266"/>
      <c r="AB1810" s="266"/>
      <c r="AC1810" s="266"/>
      <c r="AD1810" s="266"/>
      <c r="AE1810" s="266"/>
    </row>
    <row r="1811" spans="2:31" ht="13.5">
      <c r="B1811" s="1129">
        <f t="shared" si="63"/>
        <v>-1</v>
      </c>
      <c r="D1811" s="1130"/>
      <c r="E1811" s="1130"/>
      <c r="F1811" s="1131"/>
      <c r="G1811" s="1130"/>
      <c r="H1811" s="1130"/>
      <c r="I1811" s="1130"/>
      <c r="J1811" s="1132"/>
      <c r="K1811" s="1132"/>
      <c r="L1811" s="1130"/>
      <c r="N1811" s="1133">
        <f t="shared" si="64"/>
        <v>0</v>
      </c>
      <c r="O1811" s="1134">
        <f t="shared" si="65"/>
        <v>0</v>
      </c>
      <c r="P1811" s="1134">
        <f>O1811/'1.5 Universal Data'!$F$35</f>
        <v>0</v>
      </c>
      <c r="Q1811" s="266"/>
      <c r="R1811" s="266"/>
      <c r="S1811" s="266"/>
      <c r="T1811" s="266"/>
      <c r="U1811" s="266"/>
      <c r="V1811" s="266"/>
      <c r="W1811" s="266"/>
      <c r="X1811" s="266"/>
      <c r="Y1811" s="266"/>
      <c r="Z1811" s="266"/>
      <c r="AA1811" s="266"/>
      <c r="AB1811" s="266"/>
      <c r="AC1811" s="266"/>
      <c r="AD1811" s="266"/>
      <c r="AE1811" s="266"/>
    </row>
    <row r="1812" spans="2:31" ht="13.5">
      <c r="B1812" s="1129">
        <f t="shared" si="63"/>
        <v>-1</v>
      </c>
      <c r="D1812" s="1130"/>
      <c r="E1812" s="1130"/>
      <c r="F1812" s="1131"/>
      <c r="G1812" s="1130"/>
      <c r="H1812" s="1130"/>
      <c r="I1812" s="1130"/>
      <c r="J1812" s="1132"/>
      <c r="K1812" s="1132"/>
      <c r="L1812" s="1130"/>
      <c r="N1812" s="1133">
        <f t="shared" si="64"/>
        <v>0</v>
      </c>
      <c r="O1812" s="1134">
        <f t="shared" si="65"/>
        <v>0</v>
      </c>
      <c r="P1812" s="1134">
        <f>O1812/'1.5 Universal Data'!$F$35</f>
        <v>0</v>
      </c>
      <c r="Q1812" s="266"/>
      <c r="R1812" s="266"/>
      <c r="S1812" s="266"/>
      <c r="T1812" s="266"/>
      <c r="U1812" s="266"/>
      <c r="V1812" s="266"/>
      <c r="W1812" s="266"/>
      <c r="X1812" s="266"/>
      <c r="Y1812" s="266"/>
      <c r="Z1812" s="266"/>
      <c r="AA1812" s="266"/>
      <c r="AB1812" s="266"/>
      <c r="AC1812" s="266"/>
      <c r="AD1812" s="266"/>
      <c r="AE1812" s="266"/>
    </row>
    <row r="1813" spans="2:31" ht="13.5">
      <c r="B1813" s="1129">
        <f t="shared" si="63"/>
        <v>-1</v>
      </c>
      <c r="D1813" s="1130"/>
      <c r="E1813" s="1130"/>
      <c r="F1813" s="1131"/>
      <c r="G1813" s="1130"/>
      <c r="H1813" s="1130"/>
      <c r="I1813" s="1130"/>
      <c r="J1813" s="1132"/>
      <c r="K1813" s="1132"/>
      <c r="L1813" s="1130"/>
      <c r="N1813" s="1133">
        <f t="shared" si="64"/>
        <v>0</v>
      </c>
      <c r="O1813" s="1134">
        <f t="shared" si="65"/>
        <v>0</v>
      </c>
      <c r="P1813" s="1134">
        <f>O1813/'1.5 Universal Data'!$F$35</f>
        <v>0</v>
      </c>
      <c r="Q1813" s="266"/>
      <c r="R1813" s="266"/>
      <c r="S1813" s="266"/>
      <c r="T1813" s="266"/>
      <c r="U1813" s="266"/>
      <c r="V1813" s="266"/>
      <c r="W1813" s="266"/>
      <c r="X1813" s="266"/>
      <c r="Y1813" s="266"/>
      <c r="Z1813" s="266"/>
      <c r="AA1813" s="266"/>
      <c r="AB1813" s="266"/>
      <c r="AC1813" s="266"/>
      <c r="AD1813" s="266"/>
      <c r="AE1813" s="266"/>
    </row>
    <row r="1814" spans="2:31" ht="13.5">
      <c r="B1814" s="1129">
        <f t="shared" si="63"/>
        <v>-1</v>
      </c>
      <c r="D1814" s="1130"/>
      <c r="E1814" s="1130"/>
      <c r="F1814" s="1131"/>
      <c r="G1814" s="1130"/>
      <c r="H1814" s="1130"/>
      <c r="I1814" s="1130"/>
      <c r="J1814" s="1132"/>
      <c r="K1814" s="1132"/>
      <c r="L1814" s="1130"/>
      <c r="N1814" s="1133">
        <f t="shared" si="64"/>
        <v>0</v>
      </c>
      <c r="O1814" s="1134">
        <f t="shared" si="65"/>
        <v>0</v>
      </c>
      <c r="P1814" s="1134">
        <f>O1814/'1.5 Universal Data'!$F$35</f>
        <v>0</v>
      </c>
      <c r="Q1814" s="266"/>
      <c r="R1814" s="266"/>
      <c r="S1814" s="266"/>
      <c r="T1814" s="266"/>
      <c r="U1814" s="266"/>
      <c r="V1814" s="266"/>
      <c r="W1814" s="266"/>
      <c r="X1814" s="266"/>
      <c r="Y1814" s="266"/>
      <c r="Z1814" s="266"/>
      <c r="AA1814" s="266"/>
      <c r="AB1814" s="266"/>
      <c r="AC1814" s="266"/>
      <c r="AD1814" s="266"/>
      <c r="AE1814" s="266"/>
    </row>
    <row r="1815" spans="2:31" ht="13.5">
      <c r="B1815" s="1129">
        <f t="shared" ref="B1815:B1878" si="66">IF(G1815="buy",1,-1)</f>
        <v>-1</v>
      </c>
      <c r="D1815" s="1130"/>
      <c r="E1815" s="1130"/>
      <c r="F1815" s="1131"/>
      <c r="G1815" s="1130"/>
      <c r="H1815" s="1130"/>
      <c r="I1815" s="1130"/>
      <c r="J1815" s="1132"/>
      <c r="K1815" s="1132"/>
      <c r="L1815" s="1130"/>
      <c r="N1815" s="1133">
        <f t="shared" si="64"/>
        <v>0</v>
      </c>
      <c r="O1815" s="1134">
        <f t="shared" si="65"/>
        <v>0</v>
      </c>
      <c r="P1815" s="1134">
        <f>O1815/'1.5 Universal Data'!$F$35</f>
        <v>0</v>
      </c>
      <c r="Q1815" s="266"/>
      <c r="R1815" s="266"/>
      <c r="S1815" s="266"/>
      <c r="T1815" s="266"/>
      <c r="U1815" s="266"/>
      <c r="V1815" s="266"/>
      <c r="W1815" s="266"/>
      <c r="X1815" s="266"/>
      <c r="Y1815" s="266"/>
      <c r="Z1815" s="266"/>
      <c r="AA1815" s="266"/>
      <c r="AB1815" s="266"/>
      <c r="AC1815" s="266"/>
      <c r="AD1815" s="266"/>
      <c r="AE1815" s="266"/>
    </row>
    <row r="1816" spans="2:31" ht="13.5">
      <c r="B1816" s="1129">
        <f t="shared" si="66"/>
        <v>-1</v>
      </c>
      <c r="D1816" s="1130"/>
      <c r="E1816" s="1130"/>
      <c r="F1816" s="1131"/>
      <c r="G1816" s="1130"/>
      <c r="H1816" s="1130"/>
      <c r="I1816" s="1130"/>
      <c r="J1816" s="1132"/>
      <c r="K1816" s="1132"/>
      <c r="L1816" s="1130"/>
      <c r="N1816" s="1133">
        <f t="shared" si="64"/>
        <v>0</v>
      </c>
      <c r="O1816" s="1134">
        <f t="shared" si="65"/>
        <v>0</v>
      </c>
      <c r="P1816" s="1134">
        <f>O1816/'1.5 Universal Data'!$F$35</f>
        <v>0</v>
      </c>
      <c r="Q1816" s="266"/>
      <c r="R1816" s="266"/>
      <c r="S1816" s="266"/>
      <c r="T1816" s="266"/>
      <c r="U1816" s="266"/>
      <c r="V1816" s="266"/>
      <c r="W1816" s="266"/>
      <c r="X1816" s="266"/>
      <c r="Y1816" s="266"/>
      <c r="Z1816" s="266"/>
      <c r="AA1816" s="266"/>
      <c r="AB1816" s="266"/>
      <c r="AC1816" s="266"/>
      <c r="AD1816" s="266"/>
      <c r="AE1816" s="266"/>
    </row>
    <row r="1817" spans="2:31" ht="13.5">
      <c r="B1817" s="1129">
        <f t="shared" si="66"/>
        <v>-1</v>
      </c>
      <c r="D1817" s="1130"/>
      <c r="E1817" s="1130"/>
      <c r="F1817" s="1131"/>
      <c r="G1817" s="1130"/>
      <c r="H1817" s="1130"/>
      <c r="I1817" s="1130"/>
      <c r="J1817" s="1132"/>
      <c r="K1817" s="1132"/>
      <c r="L1817" s="1130"/>
      <c r="N1817" s="1133">
        <f t="shared" si="64"/>
        <v>0</v>
      </c>
      <c r="O1817" s="1134">
        <f t="shared" si="65"/>
        <v>0</v>
      </c>
      <c r="P1817" s="1134">
        <f>O1817/'1.5 Universal Data'!$F$35</f>
        <v>0</v>
      </c>
      <c r="Q1817" s="266"/>
      <c r="R1817" s="266"/>
      <c r="S1817" s="266"/>
      <c r="T1817" s="266"/>
      <c r="U1817" s="266"/>
      <c r="V1817" s="266"/>
      <c r="W1817" s="266"/>
      <c r="X1817" s="266"/>
      <c r="Y1817" s="266"/>
      <c r="Z1817" s="266"/>
      <c r="AA1817" s="266"/>
      <c r="AB1817" s="266"/>
      <c r="AC1817" s="266"/>
      <c r="AD1817" s="266"/>
      <c r="AE1817" s="266"/>
    </row>
    <row r="1818" spans="2:31" ht="13.5">
      <c r="B1818" s="1129">
        <f t="shared" si="66"/>
        <v>-1</v>
      </c>
      <c r="D1818" s="1130"/>
      <c r="E1818" s="1130"/>
      <c r="F1818" s="1131"/>
      <c r="G1818" s="1130"/>
      <c r="H1818" s="1130"/>
      <c r="I1818" s="1130"/>
      <c r="J1818" s="1132"/>
      <c r="K1818" s="1132"/>
      <c r="L1818" s="1130"/>
      <c r="N1818" s="1133">
        <f t="shared" si="64"/>
        <v>0</v>
      </c>
      <c r="O1818" s="1134">
        <f t="shared" si="65"/>
        <v>0</v>
      </c>
      <c r="P1818" s="1134">
        <f>O1818/'1.5 Universal Data'!$F$35</f>
        <v>0</v>
      </c>
      <c r="Q1818" s="266"/>
      <c r="R1818" s="266"/>
      <c r="S1818" s="266"/>
      <c r="T1818" s="266"/>
      <c r="U1818" s="266"/>
      <c r="V1818" s="266"/>
      <c r="W1818" s="266"/>
      <c r="X1818" s="266"/>
      <c r="Y1818" s="266"/>
      <c r="Z1818" s="266"/>
      <c r="AA1818" s="266"/>
      <c r="AB1818" s="266"/>
      <c r="AC1818" s="266"/>
      <c r="AD1818" s="266"/>
      <c r="AE1818" s="266"/>
    </row>
    <row r="1819" spans="2:31" ht="13.5">
      <c r="B1819" s="1129">
        <f t="shared" si="66"/>
        <v>-1</v>
      </c>
      <c r="D1819" s="1130"/>
      <c r="E1819" s="1130"/>
      <c r="F1819" s="1131"/>
      <c r="G1819" s="1130"/>
      <c r="H1819" s="1130"/>
      <c r="I1819" s="1130"/>
      <c r="J1819" s="1132"/>
      <c r="K1819" s="1132"/>
      <c r="L1819" s="1130"/>
      <c r="N1819" s="1133">
        <f t="shared" ref="N1819:N1882" si="67">+H1819*((K1819-J1819)+1)*B1819</f>
        <v>0</v>
      </c>
      <c r="O1819" s="1134">
        <f t="shared" ref="O1819:O1882" si="68">N1819*L1819/100</f>
        <v>0</v>
      </c>
      <c r="P1819" s="1134">
        <f>O1819/'1.5 Universal Data'!$F$35</f>
        <v>0</v>
      </c>
      <c r="Q1819" s="266"/>
      <c r="R1819" s="266"/>
      <c r="S1819" s="266"/>
      <c r="T1819" s="266"/>
      <c r="U1819" s="266"/>
      <c r="V1819" s="266"/>
      <c r="W1819" s="266"/>
      <c r="X1819" s="266"/>
      <c r="Y1819" s="266"/>
      <c r="Z1819" s="266"/>
      <c r="AA1819" s="266"/>
      <c r="AB1819" s="266"/>
      <c r="AC1819" s="266"/>
      <c r="AD1819" s="266"/>
      <c r="AE1819" s="266"/>
    </row>
    <row r="1820" spans="2:31" ht="13.5">
      <c r="B1820" s="1129">
        <f t="shared" si="66"/>
        <v>-1</v>
      </c>
      <c r="D1820" s="1130"/>
      <c r="E1820" s="1130"/>
      <c r="F1820" s="1131"/>
      <c r="G1820" s="1130"/>
      <c r="H1820" s="1130"/>
      <c r="I1820" s="1130"/>
      <c r="J1820" s="1132"/>
      <c r="K1820" s="1132"/>
      <c r="L1820" s="1130"/>
      <c r="N1820" s="1133">
        <f t="shared" si="67"/>
        <v>0</v>
      </c>
      <c r="O1820" s="1134">
        <f t="shared" si="68"/>
        <v>0</v>
      </c>
      <c r="P1820" s="1134">
        <f>O1820/'1.5 Universal Data'!$F$35</f>
        <v>0</v>
      </c>
      <c r="Q1820" s="266"/>
      <c r="R1820" s="266"/>
      <c r="S1820" s="266"/>
      <c r="T1820" s="266"/>
      <c r="U1820" s="266"/>
      <c r="V1820" s="266"/>
      <c r="W1820" s="266"/>
      <c r="X1820" s="266"/>
      <c r="Y1820" s="266"/>
      <c r="Z1820" s="266"/>
      <c r="AA1820" s="266"/>
      <c r="AB1820" s="266"/>
      <c r="AC1820" s="266"/>
      <c r="AD1820" s="266"/>
      <c r="AE1820" s="266"/>
    </row>
    <row r="1821" spans="2:31" ht="13.5">
      <c r="B1821" s="1129">
        <f t="shared" si="66"/>
        <v>-1</v>
      </c>
      <c r="D1821" s="1130"/>
      <c r="E1821" s="1130"/>
      <c r="F1821" s="1131"/>
      <c r="G1821" s="1130"/>
      <c r="H1821" s="1130"/>
      <c r="I1821" s="1130"/>
      <c r="J1821" s="1132"/>
      <c r="K1821" s="1132"/>
      <c r="L1821" s="1130"/>
      <c r="N1821" s="1133">
        <f t="shared" si="67"/>
        <v>0</v>
      </c>
      <c r="O1821" s="1134">
        <f t="shared" si="68"/>
        <v>0</v>
      </c>
      <c r="P1821" s="1134">
        <f>O1821/'1.5 Universal Data'!$F$35</f>
        <v>0</v>
      </c>
      <c r="Q1821" s="266"/>
      <c r="R1821" s="266"/>
      <c r="S1821" s="266"/>
      <c r="T1821" s="266"/>
      <c r="U1821" s="266"/>
      <c r="V1821" s="266"/>
      <c r="W1821" s="266"/>
      <c r="X1821" s="266"/>
      <c r="Y1821" s="266"/>
      <c r="Z1821" s="266"/>
      <c r="AA1821" s="266"/>
      <c r="AB1821" s="266"/>
      <c r="AC1821" s="266"/>
      <c r="AD1821" s="266"/>
      <c r="AE1821" s="266"/>
    </row>
    <row r="1822" spans="2:31" ht="13.5">
      <c r="B1822" s="1129">
        <f t="shared" si="66"/>
        <v>-1</v>
      </c>
      <c r="D1822" s="1130"/>
      <c r="E1822" s="1130"/>
      <c r="F1822" s="1131"/>
      <c r="G1822" s="1130"/>
      <c r="H1822" s="1130"/>
      <c r="I1822" s="1130"/>
      <c r="J1822" s="1132"/>
      <c r="K1822" s="1132"/>
      <c r="L1822" s="1130"/>
      <c r="N1822" s="1133">
        <f t="shared" si="67"/>
        <v>0</v>
      </c>
      <c r="O1822" s="1134">
        <f t="shared" si="68"/>
        <v>0</v>
      </c>
      <c r="P1822" s="1134">
        <f>O1822/'1.5 Universal Data'!$F$35</f>
        <v>0</v>
      </c>
      <c r="Q1822" s="266"/>
      <c r="R1822" s="266"/>
      <c r="S1822" s="266"/>
      <c r="T1822" s="266"/>
      <c r="U1822" s="266"/>
      <c r="V1822" s="266"/>
      <c r="W1822" s="266"/>
      <c r="X1822" s="266"/>
      <c r="Y1822" s="266"/>
      <c r="Z1822" s="266"/>
      <c r="AA1822" s="266"/>
      <c r="AB1822" s="266"/>
      <c r="AC1822" s="266"/>
      <c r="AD1822" s="266"/>
      <c r="AE1822" s="266"/>
    </row>
    <row r="1823" spans="2:31" ht="13.5">
      <c r="B1823" s="1129">
        <f t="shared" si="66"/>
        <v>-1</v>
      </c>
      <c r="D1823" s="1130"/>
      <c r="E1823" s="1130"/>
      <c r="F1823" s="1131"/>
      <c r="G1823" s="1130"/>
      <c r="H1823" s="1130"/>
      <c r="I1823" s="1130"/>
      <c r="J1823" s="1132"/>
      <c r="K1823" s="1132"/>
      <c r="L1823" s="1130"/>
      <c r="N1823" s="1133">
        <f t="shared" si="67"/>
        <v>0</v>
      </c>
      <c r="O1823" s="1134">
        <f t="shared" si="68"/>
        <v>0</v>
      </c>
      <c r="P1823" s="1134">
        <f>O1823/'1.5 Universal Data'!$F$35</f>
        <v>0</v>
      </c>
      <c r="Q1823" s="266"/>
      <c r="R1823" s="266"/>
      <c r="S1823" s="266"/>
      <c r="T1823" s="266"/>
      <c r="U1823" s="266"/>
      <c r="V1823" s="266"/>
      <c r="W1823" s="266"/>
      <c r="X1823" s="266"/>
      <c r="Y1823" s="266"/>
      <c r="Z1823" s="266"/>
      <c r="AA1823" s="266"/>
      <c r="AB1823" s="266"/>
      <c r="AC1823" s="266"/>
      <c r="AD1823" s="266"/>
      <c r="AE1823" s="266"/>
    </row>
    <row r="1824" spans="2:31" ht="13.5">
      <c r="B1824" s="1129">
        <f t="shared" si="66"/>
        <v>-1</v>
      </c>
      <c r="D1824" s="1130"/>
      <c r="E1824" s="1130"/>
      <c r="F1824" s="1131"/>
      <c r="G1824" s="1130"/>
      <c r="H1824" s="1130"/>
      <c r="I1824" s="1130"/>
      <c r="J1824" s="1132"/>
      <c r="K1824" s="1132"/>
      <c r="L1824" s="1130"/>
      <c r="N1824" s="1133">
        <f t="shared" si="67"/>
        <v>0</v>
      </c>
      <c r="O1824" s="1134">
        <f t="shared" si="68"/>
        <v>0</v>
      </c>
      <c r="P1824" s="1134">
        <f>O1824/'1.5 Universal Data'!$F$35</f>
        <v>0</v>
      </c>
      <c r="Q1824" s="266"/>
      <c r="R1824" s="266"/>
      <c r="S1824" s="266"/>
      <c r="T1824" s="266"/>
      <c r="U1824" s="266"/>
      <c r="V1824" s="266"/>
      <c r="W1824" s="266"/>
      <c r="X1824" s="266"/>
      <c r="Y1824" s="266"/>
      <c r="Z1824" s="266"/>
      <c r="AA1824" s="266"/>
      <c r="AB1824" s="266"/>
      <c r="AC1824" s="266"/>
      <c r="AD1824" s="266"/>
      <c r="AE1824" s="266"/>
    </row>
    <row r="1825" spans="2:31" ht="13.5">
      <c r="B1825" s="1129">
        <f t="shared" si="66"/>
        <v>-1</v>
      </c>
      <c r="D1825" s="1130"/>
      <c r="E1825" s="1130"/>
      <c r="F1825" s="1131"/>
      <c r="G1825" s="1130"/>
      <c r="H1825" s="1130"/>
      <c r="I1825" s="1130"/>
      <c r="J1825" s="1132"/>
      <c r="K1825" s="1132"/>
      <c r="L1825" s="1130"/>
      <c r="N1825" s="1133">
        <f t="shared" si="67"/>
        <v>0</v>
      </c>
      <c r="O1825" s="1134">
        <f t="shared" si="68"/>
        <v>0</v>
      </c>
      <c r="P1825" s="1134">
        <f>O1825/'1.5 Universal Data'!$F$35</f>
        <v>0</v>
      </c>
      <c r="Q1825" s="266"/>
      <c r="R1825" s="266"/>
      <c r="S1825" s="266"/>
      <c r="T1825" s="266"/>
      <c r="U1825" s="266"/>
      <c r="V1825" s="266"/>
      <c r="W1825" s="266"/>
      <c r="X1825" s="266"/>
      <c r="Y1825" s="266"/>
      <c r="Z1825" s="266"/>
      <c r="AA1825" s="266"/>
      <c r="AB1825" s="266"/>
      <c r="AC1825" s="266"/>
      <c r="AD1825" s="266"/>
      <c r="AE1825" s="266"/>
    </row>
    <row r="1826" spans="2:31" ht="13.5">
      <c r="B1826" s="1129">
        <f t="shared" si="66"/>
        <v>-1</v>
      </c>
      <c r="D1826" s="1130"/>
      <c r="E1826" s="1130"/>
      <c r="F1826" s="1131"/>
      <c r="G1826" s="1130"/>
      <c r="H1826" s="1130"/>
      <c r="I1826" s="1130"/>
      <c r="J1826" s="1132"/>
      <c r="K1826" s="1132"/>
      <c r="L1826" s="1130"/>
      <c r="N1826" s="1133">
        <f t="shared" si="67"/>
        <v>0</v>
      </c>
      <c r="O1826" s="1134">
        <f t="shared" si="68"/>
        <v>0</v>
      </c>
      <c r="P1826" s="1134">
        <f>O1826/'1.5 Universal Data'!$F$35</f>
        <v>0</v>
      </c>
      <c r="Q1826" s="266"/>
      <c r="R1826" s="266"/>
      <c r="S1826" s="266"/>
      <c r="T1826" s="266"/>
      <c r="U1826" s="266"/>
      <c r="V1826" s="266"/>
      <c r="W1826" s="266"/>
      <c r="X1826" s="266"/>
      <c r="Y1826" s="266"/>
      <c r="Z1826" s="266"/>
      <c r="AA1826" s="266"/>
      <c r="AB1826" s="266"/>
      <c r="AC1826" s="266"/>
      <c r="AD1826" s="266"/>
      <c r="AE1826" s="266"/>
    </row>
    <row r="1827" spans="2:31" ht="13.5">
      <c r="B1827" s="1129">
        <f t="shared" si="66"/>
        <v>-1</v>
      </c>
      <c r="D1827" s="1130"/>
      <c r="E1827" s="1130"/>
      <c r="F1827" s="1131"/>
      <c r="G1827" s="1130"/>
      <c r="H1827" s="1130"/>
      <c r="I1827" s="1130"/>
      <c r="J1827" s="1132"/>
      <c r="K1827" s="1132"/>
      <c r="L1827" s="1130"/>
      <c r="N1827" s="1133">
        <f t="shared" si="67"/>
        <v>0</v>
      </c>
      <c r="O1827" s="1134">
        <f t="shared" si="68"/>
        <v>0</v>
      </c>
      <c r="P1827" s="1134">
        <f>O1827/'1.5 Universal Data'!$F$35</f>
        <v>0</v>
      </c>
      <c r="Q1827" s="266"/>
      <c r="R1827" s="266"/>
      <c r="S1827" s="266"/>
      <c r="T1827" s="266"/>
      <c r="U1827" s="266"/>
      <c r="V1827" s="266"/>
      <c r="W1827" s="266"/>
      <c r="X1827" s="266"/>
      <c r="Y1827" s="266"/>
      <c r="Z1827" s="266"/>
      <c r="AA1827" s="266"/>
      <c r="AB1827" s="266"/>
      <c r="AC1827" s="266"/>
      <c r="AD1827" s="266"/>
      <c r="AE1827" s="266"/>
    </row>
    <row r="1828" spans="2:31" ht="13.5">
      <c r="B1828" s="1129">
        <f t="shared" si="66"/>
        <v>-1</v>
      </c>
      <c r="D1828" s="1130"/>
      <c r="E1828" s="1130"/>
      <c r="F1828" s="1131"/>
      <c r="G1828" s="1130"/>
      <c r="H1828" s="1130"/>
      <c r="I1828" s="1130"/>
      <c r="J1828" s="1132"/>
      <c r="K1828" s="1132"/>
      <c r="L1828" s="1130"/>
      <c r="N1828" s="1133">
        <f t="shared" si="67"/>
        <v>0</v>
      </c>
      <c r="O1828" s="1134">
        <f t="shared" si="68"/>
        <v>0</v>
      </c>
      <c r="P1828" s="1134">
        <f>O1828/'1.5 Universal Data'!$F$35</f>
        <v>0</v>
      </c>
      <c r="Q1828" s="266"/>
      <c r="R1828" s="266"/>
      <c r="S1828" s="266"/>
      <c r="T1828" s="266"/>
      <c r="U1828" s="266"/>
      <c r="V1828" s="266"/>
      <c r="W1828" s="266"/>
      <c r="X1828" s="266"/>
      <c r="Y1828" s="266"/>
      <c r="Z1828" s="266"/>
      <c r="AA1828" s="266"/>
      <c r="AB1828" s="266"/>
      <c r="AC1828" s="266"/>
      <c r="AD1828" s="266"/>
      <c r="AE1828" s="266"/>
    </row>
    <row r="1829" spans="2:31" ht="13.5">
      <c r="B1829" s="1129">
        <f t="shared" si="66"/>
        <v>-1</v>
      </c>
      <c r="D1829" s="1130"/>
      <c r="E1829" s="1130"/>
      <c r="F1829" s="1131"/>
      <c r="G1829" s="1130"/>
      <c r="H1829" s="1130"/>
      <c r="I1829" s="1130"/>
      <c r="J1829" s="1132"/>
      <c r="K1829" s="1132"/>
      <c r="L1829" s="1130"/>
      <c r="N1829" s="1133">
        <f t="shared" si="67"/>
        <v>0</v>
      </c>
      <c r="O1829" s="1134">
        <f t="shared" si="68"/>
        <v>0</v>
      </c>
      <c r="P1829" s="1134">
        <f>O1829/'1.5 Universal Data'!$F$35</f>
        <v>0</v>
      </c>
      <c r="Q1829" s="266"/>
      <c r="R1829" s="266"/>
      <c r="S1829" s="266"/>
      <c r="T1829" s="266"/>
      <c r="U1829" s="266"/>
      <c r="V1829" s="266"/>
      <c r="W1829" s="266"/>
      <c r="X1829" s="266"/>
      <c r="Y1829" s="266"/>
      <c r="Z1829" s="266"/>
      <c r="AA1829" s="266"/>
      <c r="AB1829" s="266"/>
      <c r="AC1829" s="266"/>
      <c r="AD1829" s="266"/>
      <c r="AE1829" s="266"/>
    </row>
    <row r="1830" spans="2:31" ht="13.5">
      <c r="B1830" s="1129">
        <f t="shared" si="66"/>
        <v>-1</v>
      </c>
      <c r="D1830" s="1130"/>
      <c r="E1830" s="1130"/>
      <c r="F1830" s="1131"/>
      <c r="G1830" s="1130"/>
      <c r="H1830" s="1130"/>
      <c r="I1830" s="1130"/>
      <c r="J1830" s="1132"/>
      <c r="K1830" s="1132"/>
      <c r="L1830" s="1130"/>
      <c r="N1830" s="1133">
        <f t="shared" si="67"/>
        <v>0</v>
      </c>
      <c r="O1830" s="1134">
        <f t="shared" si="68"/>
        <v>0</v>
      </c>
      <c r="P1830" s="1134">
        <f>O1830/'1.5 Universal Data'!$F$35</f>
        <v>0</v>
      </c>
      <c r="Q1830" s="266"/>
      <c r="R1830" s="266"/>
      <c r="S1830" s="266"/>
      <c r="T1830" s="266"/>
      <c r="U1830" s="266"/>
      <c r="V1830" s="266"/>
      <c r="W1830" s="266"/>
      <c r="X1830" s="266"/>
      <c r="Y1830" s="266"/>
      <c r="Z1830" s="266"/>
      <c r="AA1830" s="266"/>
      <c r="AB1830" s="266"/>
      <c r="AC1830" s="266"/>
      <c r="AD1830" s="266"/>
      <c r="AE1830" s="266"/>
    </row>
    <row r="1831" spans="2:31" ht="13.5">
      <c r="B1831" s="1129">
        <f t="shared" si="66"/>
        <v>-1</v>
      </c>
      <c r="D1831" s="1130"/>
      <c r="E1831" s="1130"/>
      <c r="F1831" s="1131"/>
      <c r="G1831" s="1130"/>
      <c r="H1831" s="1130"/>
      <c r="I1831" s="1130"/>
      <c r="J1831" s="1132"/>
      <c r="K1831" s="1132"/>
      <c r="L1831" s="1130"/>
      <c r="N1831" s="1133">
        <f t="shared" si="67"/>
        <v>0</v>
      </c>
      <c r="O1831" s="1134">
        <f t="shared" si="68"/>
        <v>0</v>
      </c>
      <c r="P1831" s="1134">
        <f>O1831/'1.5 Universal Data'!$F$35</f>
        <v>0</v>
      </c>
      <c r="Q1831" s="266"/>
      <c r="R1831" s="266"/>
      <c r="S1831" s="266"/>
      <c r="T1831" s="266"/>
      <c r="U1831" s="266"/>
      <c r="V1831" s="266"/>
      <c r="W1831" s="266"/>
      <c r="X1831" s="266"/>
      <c r="Y1831" s="266"/>
      <c r="Z1831" s="266"/>
      <c r="AA1831" s="266"/>
      <c r="AB1831" s="266"/>
      <c r="AC1831" s="266"/>
      <c r="AD1831" s="266"/>
      <c r="AE1831" s="266"/>
    </row>
    <row r="1832" spans="2:31" ht="13.5">
      <c r="B1832" s="1129">
        <f t="shared" si="66"/>
        <v>-1</v>
      </c>
      <c r="D1832" s="1130"/>
      <c r="E1832" s="1130"/>
      <c r="F1832" s="1131"/>
      <c r="G1832" s="1130"/>
      <c r="H1832" s="1130"/>
      <c r="I1832" s="1130"/>
      <c r="J1832" s="1132"/>
      <c r="K1832" s="1132"/>
      <c r="L1832" s="1130"/>
      <c r="N1832" s="1133">
        <f t="shared" si="67"/>
        <v>0</v>
      </c>
      <c r="O1832" s="1134">
        <f t="shared" si="68"/>
        <v>0</v>
      </c>
      <c r="P1832" s="1134">
        <f>O1832/'1.5 Universal Data'!$F$35</f>
        <v>0</v>
      </c>
      <c r="Q1832" s="266"/>
      <c r="R1832" s="266"/>
      <c r="S1832" s="266"/>
      <c r="T1832" s="266"/>
      <c r="U1832" s="266"/>
      <c r="V1832" s="266"/>
      <c r="W1832" s="266"/>
      <c r="X1832" s="266"/>
      <c r="Y1832" s="266"/>
      <c r="Z1832" s="266"/>
      <c r="AA1832" s="266"/>
      <c r="AB1832" s="266"/>
      <c r="AC1832" s="266"/>
      <c r="AD1832" s="266"/>
      <c r="AE1832" s="266"/>
    </row>
    <row r="1833" spans="2:31" ht="13.5">
      <c r="B1833" s="1129">
        <f t="shared" si="66"/>
        <v>-1</v>
      </c>
      <c r="D1833" s="1130"/>
      <c r="E1833" s="1130"/>
      <c r="F1833" s="1131"/>
      <c r="G1833" s="1130"/>
      <c r="H1833" s="1130"/>
      <c r="I1833" s="1130"/>
      <c r="J1833" s="1132"/>
      <c r="K1833" s="1132"/>
      <c r="L1833" s="1130"/>
      <c r="N1833" s="1133">
        <f t="shared" si="67"/>
        <v>0</v>
      </c>
      <c r="O1833" s="1134">
        <f t="shared" si="68"/>
        <v>0</v>
      </c>
      <c r="P1833" s="1134">
        <f>O1833/'1.5 Universal Data'!$F$35</f>
        <v>0</v>
      </c>
      <c r="Q1833" s="266"/>
      <c r="R1833" s="266"/>
      <c r="S1833" s="266"/>
      <c r="T1833" s="266"/>
      <c r="U1833" s="266"/>
      <c r="V1833" s="266"/>
      <c r="W1833" s="266"/>
      <c r="X1833" s="266"/>
      <c r="Y1833" s="266"/>
      <c r="Z1833" s="266"/>
      <c r="AA1833" s="266"/>
      <c r="AB1833" s="266"/>
      <c r="AC1833" s="266"/>
      <c r="AD1833" s="266"/>
      <c r="AE1833" s="266"/>
    </row>
    <row r="1834" spans="2:31" ht="13.5">
      <c r="B1834" s="1129">
        <f t="shared" si="66"/>
        <v>-1</v>
      </c>
      <c r="D1834" s="1130"/>
      <c r="E1834" s="1130"/>
      <c r="F1834" s="1131"/>
      <c r="G1834" s="1130"/>
      <c r="H1834" s="1130"/>
      <c r="I1834" s="1130"/>
      <c r="J1834" s="1132"/>
      <c r="K1834" s="1132"/>
      <c r="L1834" s="1130"/>
      <c r="N1834" s="1133">
        <f t="shared" si="67"/>
        <v>0</v>
      </c>
      <c r="O1834" s="1134">
        <f t="shared" si="68"/>
        <v>0</v>
      </c>
      <c r="P1834" s="1134">
        <f>O1834/'1.5 Universal Data'!$F$35</f>
        <v>0</v>
      </c>
      <c r="Q1834" s="266"/>
      <c r="R1834" s="266"/>
      <c r="S1834" s="266"/>
      <c r="T1834" s="266"/>
      <c r="U1834" s="266"/>
      <c r="V1834" s="266"/>
      <c r="W1834" s="266"/>
      <c r="X1834" s="266"/>
      <c r="Y1834" s="266"/>
      <c r="Z1834" s="266"/>
      <c r="AA1834" s="266"/>
      <c r="AB1834" s="266"/>
      <c r="AC1834" s="266"/>
      <c r="AD1834" s="266"/>
      <c r="AE1834" s="266"/>
    </row>
    <row r="1835" spans="2:31" ht="13.5">
      <c r="B1835" s="1129">
        <f t="shared" si="66"/>
        <v>-1</v>
      </c>
      <c r="D1835" s="1130"/>
      <c r="E1835" s="1130"/>
      <c r="F1835" s="1131"/>
      <c r="G1835" s="1130"/>
      <c r="H1835" s="1130"/>
      <c r="I1835" s="1130"/>
      <c r="J1835" s="1132"/>
      <c r="K1835" s="1132"/>
      <c r="L1835" s="1130"/>
      <c r="N1835" s="1133">
        <f t="shared" si="67"/>
        <v>0</v>
      </c>
      <c r="O1835" s="1134">
        <f t="shared" si="68"/>
        <v>0</v>
      </c>
      <c r="P1835" s="1134">
        <f>O1835/'1.5 Universal Data'!$F$35</f>
        <v>0</v>
      </c>
      <c r="Q1835" s="266"/>
      <c r="R1835" s="266"/>
      <c r="S1835" s="266"/>
      <c r="T1835" s="266"/>
      <c r="U1835" s="266"/>
      <c r="V1835" s="266"/>
      <c r="W1835" s="266"/>
      <c r="X1835" s="266"/>
      <c r="Y1835" s="266"/>
      <c r="Z1835" s="266"/>
      <c r="AA1835" s="266"/>
      <c r="AB1835" s="266"/>
      <c r="AC1835" s="266"/>
      <c r="AD1835" s="266"/>
      <c r="AE1835" s="266"/>
    </row>
    <row r="1836" spans="2:31" ht="13.5">
      <c r="B1836" s="1129">
        <f t="shared" si="66"/>
        <v>-1</v>
      </c>
      <c r="D1836" s="1130"/>
      <c r="E1836" s="1130"/>
      <c r="F1836" s="1131"/>
      <c r="G1836" s="1130"/>
      <c r="H1836" s="1130"/>
      <c r="I1836" s="1130"/>
      <c r="J1836" s="1132"/>
      <c r="K1836" s="1132"/>
      <c r="L1836" s="1130"/>
      <c r="N1836" s="1133">
        <f t="shared" si="67"/>
        <v>0</v>
      </c>
      <c r="O1836" s="1134">
        <f t="shared" si="68"/>
        <v>0</v>
      </c>
      <c r="P1836" s="1134">
        <f>O1836/'1.5 Universal Data'!$F$35</f>
        <v>0</v>
      </c>
      <c r="Q1836" s="266"/>
      <c r="R1836" s="266"/>
      <c r="S1836" s="266"/>
      <c r="T1836" s="266"/>
      <c r="U1836" s="266"/>
      <c r="V1836" s="266"/>
      <c r="W1836" s="266"/>
      <c r="X1836" s="266"/>
      <c r="Y1836" s="266"/>
      <c r="Z1836" s="266"/>
      <c r="AA1836" s="266"/>
      <c r="AB1836" s="266"/>
      <c r="AC1836" s="266"/>
      <c r="AD1836" s="266"/>
      <c r="AE1836" s="266"/>
    </row>
    <row r="1837" spans="2:31" ht="13.5">
      <c r="B1837" s="1129">
        <f t="shared" si="66"/>
        <v>-1</v>
      </c>
      <c r="D1837" s="1130"/>
      <c r="E1837" s="1130"/>
      <c r="F1837" s="1131"/>
      <c r="G1837" s="1130"/>
      <c r="H1837" s="1130"/>
      <c r="I1837" s="1130"/>
      <c r="J1837" s="1132"/>
      <c r="K1837" s="1132"/>
      <c r="L1837" s="1130"/>
      <c r="N1837" s="1133">
        <f t="shared" si="67"/>
        <v>0</v>
      </c>
      <c r="O1837" s="1134">
        <f t="shared" si="68"/>
        <v>0</v>
      </c>
      <c r="P1837" s="1134">
        <f>O1837/'1.5 Universal Data'!$F$35</f>
        <v>0</v>
      </c>
      <c r="Q1837" s="266"/>
      <c r="R1837" s="266"/>
      <c r="S1837" s="266"/>
      <c r="T1837" s="266"/>
      <c r="U1837" s="266"/>
      <c r="V1837" s="266"/>
      <c r="W1837" s="266"/>
      <c r="X1837" s="266"/>
      <c r="Y1837" s="266"/>
      <c r="Z1837" s="266"/>
      <c r="AA1837" s="266"/>
      <c r="AB1837" s="266"/>
      <c r="AC1837" s="266"/>
      <c r="AD1837" s="266"/>
      <c r="AE1837" s="266"/>
    </row>
    <row r="1838" spans="2:31" ht="13.5">
      <c r="B1838" s="1129">
        <f t="shared" si="66"/>
        <v>-1</v>
      </c>
      <c r="D1838" s="1130"/>
      <c r="E1838" s="1130"/>
      <c r="F1838" s="1131"/>
      <c r="G1838" s="1130"/>
      <c r="H1838" s="1130"/>
      <c r="I1838" s="1130"/>
      <c r="J1838" s="1132"/>
      <c r="K1838" s="1132"/>
      <c r="L1838" s="1130"/>
      <c r="N1838" s="1133">
        <f t="shared" si="67"/>
        <v>0</v>
      </c>
      <c r="O1838" s="1134">
        <f t="shared" si="68"/>
        <v>0</v>
      </c>
      <c r="P1838" s="1134">
        <f>O1838/'1.5 Universal Data'!$F$35</f>
        <v>0</v>
      </c>
      <c r="Q1838" s="266"/>
      <c r="R1838" s="266"/>
      <c r="S1838" s="266"/>
      <c r="T1838" s="266"/>
      <c r="U1838" s="266"/>
      <c r="V1838" s="266"/>
      <c r="W1838" s="266"/>
      <c r="X1838" s="266"/>
      <c r="Y1838" s="266"/>
      <c r="Z1838" s="266"/>
      <c r="AA1838" s="266"/>
      <c r="AB1838" s="266"/>
      <c r="AC1838" s="266"/>
      <c r="AD1838" s="266"/>
      <c r="AE1838" s="266"/>
    </row>
    <row r="1839" spans="2:31" ht="13.5">
      <c r="B1839" s="1129">
        <f t="shared" si="66"/>
        <v>-1</v>
      </c>
      <c r="D1839" s="1130"/>
      <c r="E1839" s="1130"/>
      <c r="F1839" s="1131"/>
      <c r="G1839" s="1130"/>
      <c r="H1839" s="1130"/>
      <c r="I1839" s="1130"/>
      <c r="J1839" s="1132"/>
      <c r="K1839" s="1132"/>
      <c r="L1839" s="1130"/>
      <c r="N1839" s="1133">
        <f t="shared" si="67"/>
        <v>0</v>
      </c>
      <c r="O1839" s="1134">
        <f t="shared" si="68"/>
        <v>0</v>
      </c>
      <c r="P1839" s="1134">
        <f>O1839/'1.5 Universal Data'!$F$35</f>
        <v>0</v>
      </c>
      <c r="Q1839" s="266"/>
      <c r="R1839" s="266"/>
      <c r="S1839" s="266"/>
      <c r="T1839" s="266"/>
      <c r="U1839" s="266"/>
      <c r="V1839" s="266"/>
      <c r="W1839" s="266"/>
      <c r="X1839" s="266"/>
      <c r="Y1839" s="266"/>
      <c r="Z1839" s="266"/>
      <c r="AA1839" s="266"/>
      <c r="AB1839" s="266"/>
      <c r="AC1839" s="266"/>
      <c r="AD1839" s="266"/>
      <c r="AE1839" s="266"/>
    </row>
    <row r="1840" spans="2:31" ht="13.5">
      <c r="B1840" s="1129">
        <f t="shared" si="66"/>
        <v>-1</v>
      </c>
      <c r="D1840" s="1130"/>
      <c r="E1840" s="1130"/>
      <c r="F1840" s="1131"/>
      <c r="G1840" s="1130"/>
      <c r="H1840" s="1130"/>
      <c r="I1840" s="1130"/>
      <c r="J1840" s="1132"/>
      <c r="K1840" s="1132"/>
      <c r="L1840" s="1130"/>
      <c r="N1840" s="1133">
        <f t="shared" si="67"/>
        <v>0</v>
      </c>
      <c r="O1840" s="1134">
        <f t="shared" si="68"/>
        <v>0</v>
      </c>
      <c r="P1840" s="1134">
        <f>O1840/'1.5 Universal Data'!$F$35</f>
        <v>0</v>
      </c>
      <c r="Q1840" s="266"/>
      <c r="R1840" s="266"/>
      <c r="S1840" s="266"/>
      <c r="T1840" s="266"/>
      <c r="U1840" s="266"/>
      <c r="V1840" s="266"/>
      <c r="W1840" s="266"/>
      <c r="X1840" s="266"/>
      <c r="Y1840" s="266"/>
      <c r="Z1840" s="266"/>
      <c r="AA1840" s="266"/>
      <c r="AB1840" s="266"/>
      <c r="AC1840" s="266"/>
      <c r="AD1840" s="266"/>
      <c r="AE1840" s="266"/>
    </row>
    <row r="1841" spans="2:31" ht="13.5">
      <c r="B1841" s="1129">
        <f t="shared" si="66"/>
        <v>-1</v>
      </c>
      <c r="D1841" s="1130"/>
      <c r="E1841" s="1130"/>
      <c r="F1841" s="1131"/>
      <c r="G1841" s="1130"/>
      <c r="H1841" s="1130"/>
      <c r="I1841" s="1130"/>
      <c r="J1841" s="1132"/>
      <c r="K1841" s="1132"/>
      <c r="L1841" s="1130"/>
      <c r="N1841" s="1133">
        <f t="shared" si="67"/>
        <v>0</v>
      </c>
      <c r="O1841" s="1134">
        <f t="shared" si="68"/>
        <v>0</v>
      </c>
      <c r="P1841" s="1134">
        <f>O1841/'1.5 Universal Data'!$F$35</f>
        <v>0</v>
      </c>
      <c r="Q1841" s="266"/>
      <c r="R1841" s="266"/>
      <c r="S1841" s="266"/>
      <c r="T1841" s="266"/>
      <c r="U1841" s="266"/>
      <c r="V1841" s="266"/>
      <c r="W1841" s="266"/>
      <c r="X1841" s="266"/>
      <c r="Y1841" s="266"/>
      <c r="Z1841" s="266"/>
      <c r="AA1841" s="266"/>
      <c r="AB1841" s="266"/>
      <c r="AC1841" s="266"/>
      <c r="AD1841" s="266"/>
      <c r="AE1841" s="266"/>
    </row>
    <row r="1842" spans="2:31" ht="13.5">
      <c r="B1842" s="1129">
        <f t="shared" si="66"/>
        <v>-1</v>
      </c>
      <c r="D1842" s="1130"/>
      <c r="E1842" s="1130"/>
      <c r="F1842" s="1131"/>
      <c r="G1842" s="1130"/>
      <c r="H1842" s="1130"/>
      <c r="I1842" s="1130"/>
      <c r="J1842" s="1132"/>
      <c r="K1842" s="1132"/>
      <c r="L1842" s="1130"/>
      <c r="N1842" s="1133">
        <f t="shared" si="67"/>
        <v>0</v>
      </c>
      <c r="O1842" s="1134">
        <f t="shared" si="68"/>
        <v>0</v>
      </c>
      <c r="P1842" s="1134">
        <f>O1842/'1.5 Universal Data'!$F$35</f>
        <v>0</v>
      </c>
      <c r="Q1842" s="266"/>
      <c r="R1842" s="266"/>
      <c r="S1842" s="266"/>
      <c r="T1842" s="266"/>
      <c r="U1842" s="266"/>
      <c r="V1842" s="266"/>
      <c r="W1842" s="266"/>
      <c r="X1842" s="266"/>
      <c r="Y1842" s="266"/>
      <c r="Z1842" s="266"/>
      <c r="AA1842" s="266"/>
      <c r="AB1842" s="266"/>
      <c r="AC1842" s="266"/>
      <c r="AD1842" s="266"/>
      <c r="AE1842" s="266"/>
    </row>
    <row r="1843" spans="2:31" ht="13.5">
      <c r="B1843" s="1129">
        <f t="shared" si="66"/>
        <v>-1</v>
      </c>
      <c r="D1843" s="1130"/>
      <c r="E1843" s="1130"/>
      <c r="F1843" s="1131"/>
      <c r="G1843" s="1130"/>
      <c r="H1843" s="1130"/>
      <c r="I1843" s="1130"/>
      <c r="J1843" s="1132"/>
      <c r="K1843" s="1132"/>
      <c r="L1843" s="1130"/>
      <c r="N1843" s="1133">
        <f t="shared" si="67"/>
        <v>0</v>
      </c>
      <c r="O1843" s="1134">
        <f t="shared" si="68"/>
        <v>0</v>
      </c>
      <c r="P1843" s="1134">
        <f>O1843/'1.5 Universal Data'!$F$35</f>
        <v>0</v>
      </c>
      <c r="Q1843" s="266"/>
      <c r="R1843" s="266"/>
      <c r="S1843" s="266"/>
      <c r="T1843" s="266"/>
      <c r="U1843" s="266"/>
      <c r="V1843" s="266"/>
      <c r="W1843" s="266"/>
      <c r="X1843" s="266"/>
      <c r="Y1843" s="266"/>
      <c r="Z1843" s="266"/>
      <c r="AA1843" s="266"/>
      <c r="AB1843" s="266"/>
      <c r="AC1843" s="266"/>
      <c r="AD1843" s="266"/>
      <c r="AE1843" s="266"/>
    </row>
    <row r="1844" spans="2:31" ht="13.5">
      <c r="B1844" s="1129">
        <f t="shared" si="66"/>
        <v>-1</v>
      </c>
      <c r="D1844" s="1130"/>
      <c r="E1844" s="1130"/>
      <c r="F1844" s="1131"/>
      <c r="G1844" s="1130"/>
      <c r="H1844" s="1130"/>
      <c r="I1844" s="1130"/>
      <c r="J1844" s="1132"/>
      <c r="K1844" s="1132"/>
      <c r="L1844" s="1130"/>
      <c r="N1844" s="1133">
        <f t="shared" si="67"/>
        <v>0</v>
      </c>
      <c r="O1844" s="1134">
        <f t="shared" si="68"/>
        <v>0</v>
      </c>
      <c r="P1844" s="1134">
        <f>O1844/'1.5 Universal Data'!$F$35</f>
        <v>0</v>
      </c>
      <c r="Q1844" s="266"/>
      <c r="R1844" s="266"/>
      <c r="S1844" s="266"/>
      <c r="T1844" s="266"/>
      <c r="U1844" s="266"/>
      <c r="V1844" s="266"/>
      <c r="W1844" s="266"/>
      <c r="X1844" s="266"/>
      <c r="Y1844" s="266"/>
      <c r="Z1844" s="266"/>
      <c r="AA1844" s="266"/>
      <c r="AB1844" s="266"/>
      <c r="AC1844" s="266"/>
      <c r="AD1844" s="266"/>
      <c r="AE1844" s="266"/>
    </row>
    <row r="1845" spans="2:31" ht="13.5">
      <c r="B1845" s="1129">
        <f t="shared" si="66"/>
        <v>-1</v>
      </c>
      <c r="D1845" s="1130"/>
      <c r="E1845" s="1130"/>
      <c r="F1845" s="1131"/>
      <c r="G1845" s="1130"/>
      <c r="H1845" s="1130"/>
      <c r="I1845" s="1130"/>
      <c r="J1845" s="1132"/>
      <c r="K1845" s="1132"/>
      <c r="L1845" s="1130"/>
      <c r="N1845" s="1133">
        <f t="shared" si="67"/>
        <v>0</v>
      </c>
      <c r="O1845" s="1134">
        <f t="shared" si="68"/>
        <v>0</v>
      </c>
      <c r="P1845" s="1134">
        <f>O1845/'1.5 Universal Data'!$F$35</f>
        <v>0</v>
      </c>
      <c r="Q1845" s="266"/>
      <c r="R1845" s="266"/>
      <c r="S1845" s="266"/>
      <c r="T1845" s="266"/>
      <c r="U1845" s="266"/>
      <c r="V1845" s="266"/>
      <c r="W1845" s="266"/>
      <c r="X1845" s="266"/>
      <c r="Y1845" s="266"/>
      <c r="Z1845" s="266"/>
      <c r="AA1845" s="266"/>
      <c r="AB1845" s="266"/>
      <c r="AC1845" s="266"/>
      <c r="AD1845" s="266"/>
      <c r="AE1845" s="266"/>
    </row>
    <row r="1846" spans="2:31" ht="13.5">
      <c r="B1846" s="1129">
        <f t="shared" si="66"/>
        <v>-1</v>
      </c>
      <c r="D1846" s="1130"/>
      <c r="E1846" s="1130"/>
      <c r="F1846" s="1131"/>
      <c r="G1846" s="1130"/>
      <c r="H1846" s="1130"/>
      <c r="I1846" s="1130"/>
      <c r="J1846" s="1132"/>
      <c r="K1846" s="1132"/>
      <c r="L1846" s="1130"/>
      <c r="N1846" s="1133">
        <f t="shared" si="67"/>
        <v>0</v>
      </c>
      <c r="O1846" s="1134">
        <f t="shared" si="68"/>
        <v>0</v>
      </c>
      <c r="P1846" s="1134">
        <f>O1846/'1.5 Universal Data'!$F$35</f>
        <v>0</v>
      </c>
      <c r="Q1846" s="266"/>
      <c r="R1846" s="266"/>
      <c r="S1846" s="266"/>
      <c r="T1846" s="266"/>
      <c r="U1846" s="266"/>
      <c r="V1846" s="266"/>
      <c r="W1846" s="266"/>
      <c r="X1846" s="266"/>
      <c r="Y1846" s="266"/>
      <c r="Z1846" s="266"/>
      <c r="AA1846" s="266"/>
      <c r="AB1846" s="266"/>
      <c r="AC1846" s="266"/>
      <c r="AD1846" s="266"/>
      <c r="AE1846" s="266"/>
    </row>
    <row r="1847" spans="2:31" ht="13.5">
      <c r="B1847" s="1129">
        <f t="shared" si="66"/>
        <v>-1</v>
      </c>
      <c r="D1847" s="1130"/>
      <c r="E1847" s="1130"/>
      <c r="F1847" s="1131"/>
      <c r="G1847" s="1130"/>
      <c r="H1847" s="1130"/>
      <c r="I1847" s="1130"/>
      <c r="J1847" s="1132"/>
      <c r="K1847" s="1132"/>
      <c r="L1847" s="1130"/>
      <c r="N1847" s="1133">
        <f t="shared" si="67"/>
        <v>0</v>
      </c>
      <c r="O1847" s="1134">
        <f t="shared" si="68"/>
        <v>0</v>
      </c>
      <c r="P1847" s="1134">
        <f>O1847/'1.5 Universal Data'!$F$35</f>
        <v>0</v>
      </c>
      <c r="Q1847" s="266"/>
      <c r="R1847" s="266"/>
      <c r="S1847" s="266"/>
      <c r="T1847" s="266"/>
      <c r="U1847" s="266"/>
      <c r="V1847" s="266"/>
      <c r="W1847" s="266"/>
      <c r="X1847" s="266"/>
      <c r="Y1847" s="266"/>
      <c r="Z1847" s="266"/>
      <c r="AA1847" s="266"/>
      <c r="AB1847" s="266"/>
      <c r="AC1847" s="266"/>
      <c r="AD1847" s="266"/>
      <c r="AE1847" s="266"/>
    </row>
    <row r="1848" spans="2:31" ht="13.5">
      <c r="B1848" s="1129">
        <f t="shared" si="66"/>
        <v>-1</v>
      </c>
      <c r="D1848" s="1130"/>
      <c r="E1848" s="1130"/>
      <c r="F1848" s="1131"/>
      <c r="G1848" s="1130"/>
      <c r="H1848" s="1130"/>
      <c r="I1848" s="1130"/>
      <c r="J1848" s="1132"/>
      <c r="K1848" s="1132"/>
      <c r="L1848" s="1130"/>
      <c r="N1848" s="1133">
        <f t="shared" si="67"/>
        <v>0</v>
      </c>
      <c r="O1848" s="1134">
        <f t="shared" si="68"/>
        <v>0</v>
      </c>
      <c r="P1848" s="1134">
        <f>O1848/'1.5 Universal Data'!$F$35</f>
        <v>0</v>
      </c>
      <c r="Q1848" s="266"/>
      <c r="R1848" s="266"/>
      <c r="S1848" s="266"/>
      <c r="T1848" s="266"/>
      <c r="U1848" s="266"/>
      <c r="V1848" s="266"/>
      <c r="W1848" s="266"/>
      <c r="X1848" s="266"/>
      <c r="Y1848" s="266"/>
      <c r="Z1848" s="266"/>
      <c r="AA1848" s="266"/>
      <c r="AB1848" s="266"/>
      <c r="AC1848" s="266"/>
      <c r="AD1848" s="266"/>
      <c r="AE1848" s="266"/>
    </row>
    <row r="1849" spans="2:31" ht="13.5">
      <c r="B1849" s="1129">
        <f t="shared" si="66"/>
        <v>-1</v>
      </c>
      <c r="D1849" s="1130"/>
      <c r="E1849" s="1130"/>
      <c r="F1849" s="1131"/>
      <c r="G1849" s="1130"/>
      <c r="H1849" s="1130"/>
      <c r="I1849" s="1130"/>
      <c r="J1849" s="1132"/>
      <c r="K1849" s="1132"/>
      <c r="L1849" s="1130"/>
      <c r="N1849" s="1133">
        <f t="shared" si="67"/>
        <v>0</v>
      </c>
      <c r="O1849" s="1134">
        <f t="shared" si="68"/>
        <v>0</v>
      </c>
      <c r="P1849" s="1134">
        <f>O1849/'1.5 Universal Data'!$F$35</f>
        <v>0</v>
      </c>
      <c r="Q1849" s="266"/>
      <c r="R1849" s="266"/>
      <c r="S1849" s="266"/>
      <c r="T1849" s="266"/>
      <c r="U1849" s="266"/>
      <c r="V1849" s="266"/>
      <c r="W1849" s="266"/>
      <c r="X1849" s="266"/>
      <c r="Y1849" s="266"/>
      <c r="Z1849" s="266"/>
      <c r="AA1849" s="266"/>
      <c r="AB1849" s="266"/>
      <c r="AC1849" s="266"/>
      <c r="AD1849" s="266"/>
      <c r="AE1849" s="266"/>
    </row>
    <row r="1850" spans="2:31" ht="13.5">
      <c r="B1850" s="1129">
        <f t="shared" si="66"/>
        <v>-1</v>
      </c>
      <c r="D1850" s="1130"/>
      <c r="E1850" s="1130"/>
      <c r="F1850" s="1131"/>
      <c r="G1850" s="1130"/>
      <c r="H1850" s="1130"/>
      <c r="I1850" s="1130"/>
      <c r="J1850" s="1132"/>
      <c r="K1850" s="1132"/>
      <c r="L1850" s="1130"/>
      <c r="N1850" s="1133">
        <f t="shared" si="67"/>
        <v>0</v>
      </c>
      <c r="O1850" s="1134">
        <f t="shared" si="68"/>
        <v>0</v>
      </c>
      <c r="P1850" s="1134">
        <f>O1850/'1.5 Universal Data'!$F$35</f>
        <v>0</v>
      </c>
      <c r="Q1850" s="266"/>
      <c r="R1850" s="266"/>
      <c r="S1850" s="266"/>
      <c r="T1850" s="266"/>
      <c r="U1850" s="266"/>
      <c r="V1850" s="266"/>
      <c r="W1850" s="266"/>
      <c r="X1850" s="266"/>
      <c r="Y1850" s="266"/>
      <c r="Z1850" s="266"/>
      <c r="AA1850" s="266"/>
      <c r="AB1850" s="266"/>
      <c r="AC1850" s="266"/>
      <c r="AD1850" s="266"/>
      <c r="AE1850" s="266"/>
    </row>
    <row r="1851" spans="2:31" ht="13.5">
      <c r="B1851" s="1129">
        <f t="shared" si="66"/>
        <v>-1</v>
      </c>
      <c r="D1851" s="1130"/>
      <c r="E1851" s="1130"/>
      <c r="F1851" s="1131"/>
      <c r="G1851" s="1130"/>
      <c r="H1851" s="1130"/>
      <c r="I1851" s="1130"/>
      <c r="J1851" s="1132"/>
      <c r="K1851" s="1132"/>
      <c r="L1851" s="1130"/>
      <c r="N1851" s="1133">
        <f t="shared" si="67"/>
        <v>0</v>
      </c>
      <c r="O1851" s="1134">
        <f t="shared" si="68"/>
        <v>0</v>
      </c>
      <c r="P1851" s="1134">
        <f>O1851/'1.5 Universal Data'!$F$35</f>
        <v>0</v>
      </c>
      <c r="Q1851" s="266"/>
      <c r="R1851" s="266"/>
      <c r="S1851" s="266"/>
      <c r="T1851" s="266"/>
      <c r="U1851" s="266"/>
      <c r="V1851" s="266"/>
      <c r="W1851" s="266"/>
      <c r="X1851" s="266"/>
      <c r="Y1851" s="266"/>
      <c r="Z1851" s="266"/>
      <c r="AA1851" s="266"/>
      <c r="AB1851" s="266"/>
      <c r="AC1851" s="266"/>
      <c r="AD1851" s="266"/>
      <c r="AE1851" s="266"/>
    </row>
    <row r="1852" spans="2:31" ht="13.5">
      <c r="B1852" s="1129">
        <f t="shared" si="66"/>
        <v>-1</v>
      </c>
      <c r="D1852" s="1130"/>
      <c r="E1852" s="1130"/>
      <c r="F1852" s="1131"/>
      <c r="G1852" s="1130"/>
      <c r="H1852" s="1130"/>
      <c r="I1852" s="1130"/>
      <c r="J1852" s="1132"/>
      <c r="K1852" s="1132"/>
      <c r="L1852" s="1130"/>
      <c r="N1852" s="1133">
        <f t="shared" si="67"/>
        <v>0</v>
      </c>
      <c r="O1852" s="1134">
        <f t="shared" si="68"/>
        <v>0</v>
      </c>
      <c r="P1852" s="1134">
        <f>O1852/'1.5 Universal Data'!$F$35</f>
        <v>0</v>
      </c>
      <c r="Q1852" s="266"/>
      <c r="R1852" s="266"/>
      <c r="S1852" s="266"/>
      <c r="T1852" s="266"/>
      <c r="U1852" s="266"/>
      <c r="V1852" s="266"/>
      <c r="W1852" s="266"/>
      <c r="X1852" s="266"/>
      <c r="Y1852" s="266"/>
      <c r="Z1852" s="266"/>
      <c r="AA1852" s="266"/>
      <c r="AB1852" s="266"/>
      <c r="AC1852" s="266"/>
      <c r="AD1852" s="266"/>
      <c r="AE1852" s="266"/>
    </row>
    <row r="1853" spans="2:31" ht="13.5">
      <c r="B1853" s="1129">
        <f t="shared" si="66"/>
        <v>-1</v>
      </c>
      <c r="D1853" s="1130"/>
      <c r="E1853" s="1130"/>
      <c r="F1853" s="1131"/>
      <c r="G1853" s="1130"/>
      <c r="H1853" s="1130"/>
      <c r="I1853" s="1130"/>
      <c r="J1853" s="1132"/>
      <c r="K1853" s="1132"/>
      <c r="L1853" s="1130"/>
      <c r="N1853" s="1133">
        <f t="shared" si="67"/>
        <v>0</v>
      </c>
      <c r="O1853" s="1134">
        <f t="shared" si="68"/>
        <v>0</v>
      </c>
      <c r="P1853" s="1134">
        <f>O1853/'1.5 Universal Data'!$F$35</f>
        <v>0</v>
      </c>
      <c r="Q1853" s="266"/>
      <c r="R1853" s="266"/>
      <c r="S1853" s="266"/>
      <c r="T1853" s="266"/>
      <c r="U1853" s="266"/>
      <c r="V1853" s="266"/>
      <c r="W1853" s="266"/>
      <c r="X1853" s="266"/>
      <c r="Y1853" s="266"/>
      <c r="Z1853" s="266"/>
      <c r="AA1853" s="266"/>
      <c r="AB1853" s="266"/>
      <c r="AC1853" s="266"/>
      <c r="AD1853" s="266"/>
      <c r="AE1853" s="266"/>
    </row>
    <row r="1854" spans="2:31" ht="13.5">
      <c r="B1854" s="1129">
        <f t="shared" si="66"/>
        <v>-1</v>
      </c>
      <c r="D1854" s="1130"/>
      <c r="E1854" s="1130"/>
      <c r="F1854" s="1131"/>
      <c r="G1854" s="1130"/>
      <c r="H1854" s="1130"/>
      <c r="I1854" s="1130"/>
      <c r="J1854" s="1132"/>
      <c r="K1854" s="1132"/>
      <c r="L1854" s="1130"/>
      <c r="N1854" s="1133">
        <f t="shared" si="67"/>
        <v>0</v>
      </c>
      <c r="O1854" s="1134">
        <f t="shared" si="68"/>
        <v>0</v>
      </c>
      <c r="P1854" s="1134">
        <f>O1854/'1.5 Universal Data'!$F$35</f>
        <v>0</v>
      </c>
      <c r="Q1854" s="266"/>
      <c r="R1854" s="266"/>
      <c r="S1854" s="266"/>
      <c r="T1854" s="266"/>
      <c r="U1854" s="266"/>
      <c r="V1854" s="266"/>
      <c r="W1854" s="266"/>
      <c r="X1854" s="266"/>
      <c r="Y1854" s="266"/>
      <c r="Z1854" s="266"/>
      <c r="AA1854" s="266"/>
      <c r="AB1854" s="266"/>
      <c r="AC1854" s="266"/>
      <c r="AD1854" s="266"/>
      <c r="AE1854" s="266"/>
    </row>
    <row r="1855" spans="2:31" ht="13.5">
      <c r="B1855" s="1129">
        <f t="shared" si="66"/>
        <v>-1</v>
      </c>
      <c r="D1855" s="1130"/>
      <c r="E1855" s="1130"/>
      <c r="F1855" s="1131"/>
      <c r="G1855" s="1130"/>
      <c r="H1855" s="1130"/>
      <c r="I1855" s="1130"/>
      <c r="J1855" s="1132"/>
      <c r="K1855" s="1132"/>
      <c r="L1855" s="1130"/>
      <c r="N1855" s="1133">
        <f t="shared" si="67"/>
        <v>0</v>
      </c>
      <c r="O1855" s="1134">
        <f t="shared" si="68"/>
        <v>0</v>
      </c>
      <c r="P1855" s="1134">
        <f>O1855/'1.5 Universal Data'!$F$35</f>
        <v>0</v>
      </c>
      <c r="Q1855" s="266"/>
      <c r="R1855" s="266"/>
      <c r="S1855" s="266"/>
      <c r="T1855" s="266"/>
      <c r="U1855" s="266"/>
      <c r="V1855" s="266"/>
      <c r="W1855" s="266"/>
      <c r="X1855" s="266"/>
      <c r="Y1855" s="266"/>
      <c r="Z1855" s="266"/>
      <c r="AA1855" s="266"/>
      <c r="AB1855" s="266"/>
      <c r="AC1855" s="266"/>
      <c r="AD1855" s="266"/>
      <c r="AE1855" s="266"/>
    </row>
    <row r="1856" spans="2:31" ht="13.5">
      <c r="B1856" s="1129">
        <f t="shared" si="66"/>
        <v>-1</v>
      </c>
      <c r="D1856" s="1130"/>
      <c r="E1856" s="1130"/>
      <c r="F1856" s="1131"/>
      <c r="G1856" s="1130"/>
      <c r="H1856" s="1130"/>
      <c r="I1856" s="1130"/>
      <c r="J1856" s="1132"/>
      <c r="K1856" s="1132"/>
      <c r="L1856" s="1130"/>
      <c r="N1856" s="1133">
        <f t="shared" si="67"/>
        <v>0</v>
      </c>
      <c r="O1856" s="1134">
        <f t="shared" si="68"/>
        <v>0</v>
      </c>
      <c r="P1856" s="1134">
        <f>O1856/'1.5 Universal Data'!$F$35</f>
        <v>0</v>
      </c>
      <c r="Q1856" s="266"/>
      <c r="R1856" s="266"/>
      <c r="S1856" s="266"/>
      <c r="T1856" s="266"/>
      <c r="U1856" s="266"/>
      <c r="V1856" s="266"/>
      <c r="W1856" s="266"/>
      <c r="X1856" s="266"/>
      <c r="Y1856" s="266"/>
      <c r="Z1856" s="266"/>
      <c r="AA1856" s="266"/>
      <c r="AB1856" s="266"/>
      <c r="AC1856" s="266"/>
      <c r="AD1856" s="266"/>
      <c r="AE1856" s="266"/>
    </row>
    <row r="1857" spans="2:31" ht="13.5">
      <c r="B1857" s="1129">
        <f t="shared" si="66"/>
        <v>-1</v>
      </c>
      <c r="D1857" s="1130"/>
      <c r="E1857" s="1130"/>
      <c r="F1857" s="1131"/>
      <c r="G1857" s="1130"/>
      <c r="H1857" s="1130"/>
      <c r="I1857" s="1130"/>
      <c r="J1857" s="1132"/>
      <c r="K1857" s="1132"/>
      <c r="L1857" s="1130"/>
      <c r="N1857" s="1133">
        <f t="shared" si="67"/>
        <v>0</v>
      </c>
      <c r="O1857" s="1134">
        <f t="shared" si="68"/>
        <v>0</v>
      </c>
      <c r="P1857" s="1134">
        <f>O1857/'1.5 Universal Data'!$F$35</f>
        <v>0</v>
      </c>
      <c r="Q1857" s="266"/>
      <c r="R1857" s="266"/>
      <c r="S1857" s="266"/>
      <c r="T1857" s="266"/>
      <c r="U1857" s="266"/>
      <c r="V1857" s="266"/>
      <c r="W1857" s="266"/>
      <c r="X1857" s="266"/>
      <c r="Y1857" s="266"/>
      <c r="Z1857" s="266"/>
      <c r="AA1857" s="266"/>
      <c r="AB1857" s="266"/>
      <c r="AC1857" s="266"/>
      <c r="AD1857" s="266"/>
      <c r="AE1857" s="266"/>
    </row>
    <row r="1858" spans="2:31" ht="13.5">
      <c r="B1858" s="1129">
        <f t="shared" si="66"/>
        <v>-1</v>
      </c>
      <c r="D1858" s="1130"/>
      <c r="E1858" s="1130"/>
      <c r="F1858" s="1131"/>
      <c r="G1858" s="1130"/>
      <c r="H1858" s="1130"/>
      <c r="I1858" s="1130"/>
      <c r="J1858" s="1132"/>
      <c r="K1858" s="1132"/>
      <c r="L1858" s="1130"/>
      <c r="N1858" s="1133">
        <f t="shared" si="67"/>
        <v>0</v>
      </c>
      <c r="O1858" s="1134">
        <f t="shared" si="68"/>
        <v>0</v>
      </c>
      <c r="P1858" s="1134">
        <f>O1858/'1.5 Universal Data'!$F$35</f>
        <v>0</v>
      </c>
      <c r="Q1858" s="266"/>
      <c r="R1858" s="266"/>
      <c r="S1858" s="266"/>
      <c r="T1858" s="266"/>
      <c r="U1858" s="266"/>
      <c r="V1858" s="266"/>
      <c r="W1858" s="266"/>
      <c r="X1858" s="266"/>
      <c r="Y1858" s="266"/>
      <c r="Z1858" s="266"/>
      <c r="AA1858" s="266"/>
      <c r="AB1858" s="266"/>
      <c r="AC1858" s="266"/>
      <c r="AD1858" s="266"/>
      <c r="AE1858" s="266"/>
    </row>
    <row r="1859" spans="2:31" ht="13.5">
      <c r="B1859" s="1129">
        <f t="shared" si="66"/>
        <v>-1</v>
      </c>
      <c r="D1859" s="1130"/>
      <c r="E1859" s="1130"/>
      <c r="F1859" s="1131"/>
      <c r="G1859" s="1130"/>
      <c r="H1859" s="1130"/>
      <c r="I1859" s="1130"/>
      <c r="J1859" s="1132"/>
      <c r="K1859" s="1132"/>
      <c r="L1859" s="1130"/>
      <c r="N1859" s="1133">
        <f t="shared" si="67"/>
        <v>0</v>
      </c>
      <c r="O1859" s="1134">
        <f t="shared" si="68"/>
        <v>0</v>
      </c>
      <c r="P1859" s="1134">
        <f>O1859/'1.5 Universal Data'!$F$35</f>
        <v>0</v>
      </c>
      <c r="Q1859" s="266"/>
      <c r="R1859" s="266"/>
      <c r="S1859" s="266"/>
      <c r="T1859" s="266"/>
      <c r="U1859" s="266"/>
      <c r="V1859" s="266"/>
      <c r="W1859" s="266"/>
      <c r="X1859" s="266"/>
      <c r="Y1859" s="266"/>
      <c r="Z1859" s="266"/>
      <c r="AA1859" s="266"/>
      <c r="AB1859" s="266"/>
      <c r="AC1859" s="266"/>
      <c r="AD1859" s="266"/>
      <c r="AE1859" s="266"/>
    </row>
    <row r="1860" spans="2:31" ht="13.5">
      <c r="B1860" s="1129">
        <f t="shared" si="66"/>
        <v>-1</v>
      </c>
      <c r="D1860" s="1130"/>
      <c r="E1860" s="1130"/>
      <c r="F1860" s="1131"/>
      <c r="G1860" s="1130"/>
      <c r="H1860" s="1130"/>
      <c r="I1860" s="1130"/>
      <c r="J1860" s="1132"/>
      <c r="K1860" s="1132"/>
      <c r="L1860" s="1130"/>
      <c r="N1860" s="1133">
        <f t="shared" si="67"/>
        <v>0</v>
      </c>
      <c r="O1860" s="1134">
        <f t="shared" si="68"/>
        <v>0</v>
      </c>
      <c r="P1860" s="1134">
        <f>O1860/'1.5 Universal Data'!$F$35</f>
        <v>0</v>
      </c>
      <c r="Q1860" s="266"/>
      <c r="R1860" s="266"/>
      <c r="S1860" s="266"/>
      <c r="T1860" s="266"/>
      <c r="U1860" s="266"/>
      <c r="V1860" s="266"/>
      <c r="W1860" s="266"/>
      <c r="X1860" s="266"/>
      <c r="Y1860" s="266"/>
      <c r="Z1860" s="266"/>
      <c r="AA1860" s="266"/>
      <c r="AB1860" s="266"/>
      <c r="AC1860" s="266"/>
      <c r="AD1860" s="266"/>
      <c r="AE1860" s="266"/>
    </row>
    <row r="1861" spans="2:31" ht="13.5">
      <c r="B1861" s="1129">
        <f t="shared" si="66"/>
        <v>-1</v>
      </c>
      <c r="D1861" s="1130"/>
      <c r="E1861" s="1130"/>
      <c r="F1861" s="1131"/>
      <c r="G1861" s="1130"/>
      <c r="H1861" s="1130"/>
      <c r="I1861" s="1130"/>
      <c r="J1861" s="1132"/>
      <c r="K1861" s="1132"/>
      <c r="L1861" s="1130"/>
      <c r="N1861" s="1133">
        <f t="shared" si="67"/>
        <v>0</v>
      </c>
      <c r="O1861" s="1134">
        <f t="shared" si="68"/>
        <v>0</v>
      </c>
      <c r="P1861" s="1134">
        <f>O1861/'1.5 Universal Data'!$F$35</f>
        <v>0</v>
      </c>
      <c r="Q1861" s="266"/>
      <c r="R1861" s="266"/>
      <c r="S1861" s="266"/>
      <c r="T1861" s="266"/>
      <c r="U1861" s="266"/>
      <c r="V1861" s="266"/>
      <c r="W1861" s="266"/>
      <c r="X1861" s="266"/>
      <c r="Y1861" s="266"/>
      <c r="Z1861" s="266"/>
      <c r="AA1861" s="266"/>
      <c r="AB1861" s="266"/>
      <c r="AC1861" s="266"/>
      <c r="AD1861" s="266"/>
      <c r="AE1861" s="266"/>
    </row>
    <row r="1862" spans="2:31" ht="13.5">
      <c r="B1862" s="1129">
        <f t="shared" si="66"/>
        <v>-1</v>
      </c>
      <c r="D1862" s="1130"/>
      <c r="E1862" s="1130"/>
      <c r="F1862" s="1131"/>
      <c r="G1862" s="1130"/>
      <c r="H1862" s="1130"/>
      <c r="I1862" s="1130"/>
      <c r="J1862" s="1132"/>
      <c r="K1862" s="1132"/>
      <c r="L1862" s="1130"/>
      <c r="N1862" s="1133">
        <f t="shared" si="67"/>
        <v>0</v>
      </c>
      <c r="O1862" s="1134">
        <f t="shared" si="68"/>
        <v>0</v>
      </c>
      <c r="P1862" s="1134">
        <f>O1862/'1.5 Universal Data'!$F$35</f>
        <v>0</v>
      </c>
      <c r="Q1862" s="266"/>
      <c r="R1862" s="266"/>
      <c r="S1862" s="266"/>
      <c r="T1862" s="266"/>
      <c r="U1862" s="266"/>
      <c r="V1862" s="266"/>
      <c r="W1862" s="266"/>
      <c r="X1862" s="266"/>
      <c r="Y1862" s="266"/>
      <c r="Z1862" s="266"/>
      <c r="AA1862" s="266"/>
      <c r="AB1862" s="266"/>
      <c r="AC1862" s="266"/>
      <c r="AD1862" s="266"/>
      <c r="AE1862" s="266"/>
    </row>
    <row r="1863" spans="2:31" ht="13.5">
      <c r="B1863" s="1129">
        <f t="shared" si="66"/>
        <v>-1</v>
      </c>
      <c r="D1863" s="1130"/>
      <c r="E1863" s="1130"/>
      <c r="F1863" s="1131"/>
      <c r="G1863" s="1130"/>
      <c r="H1863" s="1130"/>
      <c r="I1863" s="1130"/>
      <c r="J1863" s="1132"/>
      <c r="K1863" s="1132"/>
      <c r="L1863" s="1130"/>
      <c r="N1863" s="1133">
        <f t="shared" si="67"/>
        <v>0</v>
      </c>
      <c r="O1863" s="1134">
        <f t="shared" si="68"/>
        <v>0</v>
      </c>
      <c r="P1863" s="1134">
        <f>O1863/'1.5 Universal Data'!$F$35</f>
        <v>0</v>
      </c>
      <c r="Q1863" s="266"/>
      <c r="R1863" s="266"/>
      <c r="S1863" s="266"/>
      <c r="T1863" s="266"/>
      <c r="U1863" s="266"/>
      <c r="V1863" s="266"/>
      <c r="W1863" s="266"/>
      <c r="X1863" s="266"/>
      <c r="Y1863" s="266"/>
      <c r="Z1863" s="266"/>
      <c r="AA1863" s="266"/>
      <c r="AB1863" s="266"/>
      <c r="AC1863" s="266"/>
      <c r="AD1863" s="266"/>
      <c r="AE1863" s="266"/>
    </row>
    <row r="1864" spans="2:31" ht="13.5">
      <c r="B1864" s="1129">
        <f t="shared" si="66"/>
        <v>-1</v>
      </c>
      <c r="D1864" s="1130"/>
      <c r="E1864" s="1130"/>
      <c r="F1864" s="1131"/>
      <c r="G1864" s="1130"/>
      <c r="H1864" s="1130"/>
      <c r="I1864" s="1130"/>
      <c r="J1864" s="1132"/>
      <c r="K1864" s="1132"/>
      <c r="L1864" s="1130"/>
      <c r="N1864" s="1133">
        <f t="shared" si="67"/>
        <v>0</v>
      </c>
      <c r="O1864" s="1134">
        <f t="shared" si="68"/>
        <v>0</v>
      </c>
      <c r="P1864" s="1134">
        <f>O1864/'1.5 Universal Data'!$F$35</f>
        <v>0</v>
      </c>
      <c r="Q1864" s="266"/>
      <c r="R1864" s="266"/>
      <c r="S1864" s="266"/>
      <c r="T1864" s="266"/>
      <c r="U1864" s="266"/>
      <c r="V1864" s="266"/>
      <c r="W1864" s="266"/>
      <c r="X1864" s="266"/>
      <c r="Y1864" s="266"/>
      <c r="Z1864" s="266"/>
      <c r="AA1864" s="266"/>
      <c r="AB1864" s="266"/>
      <c r="AC1864" s="266"/>
      <c r="AD1864" s="266"/>
      <c r="AE1864" s="266"/>
    </row>
    <row r="1865" spans="2:31" ht="13.5">
      <c r="B1865" s="1129">
        <f t="shared" si="66"/>
        <v>-1</v>
      </c>
      <c r="D1865" s="1130"/>
      <c r="E1865" s="1130"/>
      <c r="F1865" s="1131"/>
      <c r="G1865" s="1130"/>
      <c r="H1865" s="1130"/>
      <c r="I1865" s="1130"/>
      <c r="J1865" s="1132"/>
      <c r="K1865" s="1132"/>
      <c r="L1865" s="1130"/>
      <c r="N1865" s="1133">
        <f t="shared" si="67"/>
        <v>0</v>
      </c>
      <c r="O1865" s="1134">
        <f t="shared" si="68"/>
        <v>0</v>
      </c>
      <c r="P1865" s="1134">
        <f>O1865/'1.5 Universal Data'!$F$35</f>
        <v>0</v>
      </c>
      <c r="Q1865" s="266"/>
      <c r="R1865" s="266"/>
      <c r="S1865" s="266"/>
      <c r="T1865" s="266"/>
      <c r="U1865" s="266"/>
      <c r="V1865" s="266"/>
      <c r="W1865" s="266"/>
      <c r="X1865" s="266"/>
      <c r="Y1865" s="266"/>
      <c r="Z1865" s="266"/>
      <c r="AA1865" s="266"/>
      <c r="AB1865" s="266"/>
      <c r="AC1865" s="266"/>
      <c r="AD1865" s="266"/>
      <c r="AE1865" s="266"/>
    </row>
    <row r="1866" spans="2:31" ht="13.5">
      <c r="B1866" s="1129">
        <f t="shared" si="66"/>
        <v>-1</v>
      </c>
      <c r="D1866" s="1130"/>
      <c r="E1866" s="1130"/>
      <c r="F1866" s="1131"/>
      <c r="G1866" s="1130"/>
      <c r="H1866" s="1130"/>
      <c r="I1866" s="1130"/>
      <c r="J1866" s="1132"/>
      <c r="K1866" s="1132"/>
      <c r="L1866" s="1130"/>
      <c r="N1866" s="1133">
        <f t="shared" si="67"/>
        <v>0</v>
      </c>
      <c r="O1866" s="1134">
        <f t="shared" si="68"/>
        <v>0</v>
      </c>
      <c r="P1866" s="1134">
        <f>O1866/'1.5 Universal Data'!$F$35</f>
        <v>0</v>
      </c>
      <c r="Q1866" s="266"/>
      <c r="R1866" s="266"/>
      <c r="S1866" s="266"/>
      <c r="T1866" s="266"/>
      <c r="U1866" s="266"/>
      <c r="V1866" s="266"/>
      <c r="W1866" s="266"/>
      <c r="X1866" s="266"/>
      <c r="Y1866" s="266"/>
      <c r="Z1866" s="266"/>
      <c r="AA1866" s="266"/>
      <c r="AB1866" s="266"/>
      <c r="AC1866" s="266"/>
      <c r="AD1866" s="266"/>
      <c r="AE1866" s="266"/>
    </row>
    <row r="1867" spans="2:31" ht="13.5">
      <c r="B1867" s="1129">
        <f t="shared" si="66"/>
        <v>-1</v>
      </c>
      <c r="D1867" s="1130"/>
      <c r="E1867" s="1130"/>
      <c r="F1867" s="1131"/>
      <c r="G1867" s="1130"/>
      <c r="H1867" s="1130"/>
      <c r="I1867" s="1130"/>
      <c r="J1867" s="1132"/>
      <c r="K1867" s="1132"/>
      <c r="L1867" s="1130"/>
      <c r="N1867" s="1133">
        <f t="shared" si="67"/>
        <v>0</v>
      </c>
      <c r="O1867" s="1134">
        <f t="shared" si="68"/>
        <v>0</v>
      </c>
      <c r="P1867" s="1134">
        <f>O1867/'1.5 Universal Data'!$F$35</f>
        <v>0</v>
      </c>
      <c r="Q1867" s="266"/>
      <c r="R1867" s="266"/>
      <c r="S1867" s="266"/>
      <c r="T1867" s="266"/>
      <c r="U1867" s="266"/>
      <c r="V1867" s="266"/>
      <c r="W1867" s="266"/>
      <c r="X1867" s="266"/>
      <c r="Y1867" s="266"/>
      <c r="Z1867" s="266"/>
      <c r="AA1867" s="266"/>
      <c r="AB1867" s="266"/>
      <c r="AC1867" s="266"/>
      <c r="AD1867" s="266"/>
      <c r="AE1867" s="266"/>
    </row>
    <row r="1868" spans="2:31" ht="13.5">
      <c r="B1868" s="1129">
        <f t="shared" si="66"/>
        <v>-1</v>
      </c>
      <c r="D1868" s="1130"/>
      <c r="E1868" s="1130"/>
      <c r="F1868" s="1131"/>
      <c r="G1868" s="1130"/>
      <c r="H1868" s="1130"/>
      <c r="I1868" s="1130"/>
      <c r="J1868" s="1132"/>
      <c r="K1868" s="1132"/>
      <c r="L1868" s="1130"/>
      <c r="N1868" s="1133">
        <f t="shared" si="67"/>
        <v>0</v>
      </c>
      <c r="O1868" s="1134">
        <f t="shared" si="68"/>
        <v>0</v>
      </c>
      <c r="P1868" s="1134">
        <f>O1868/'1.5 Universal Data'!$F$35</f>
        <v>0</v>
      </c>
      <c r="Q1868" s="266"/>
      <c r="R1868" s="266"/>
      <c r="S1868" s="266"/>
      <c r="T1868" s="266"/>
      <c r="U1868" s="266"/>
      <c r="V1868" s="266"/>
      <c r="W1868" s="266"/>
      <c r="X1868" s="266"/>
      <c r="Y1868" s="266"/>
      <c r="Z1868" s="266"/>
      <c r="AA1868" s="266"/>
      <c r="AB1868" s="266"/>
      <c r="AC1868" s="266"/>
      <c r="AD1868" s="266"/>
      <c r="AE1868" s="266"/>
    </row>
    <row r="1869" spans="2:31" ht="13.5">
      <c r="B1869" s="1129">
        <f t="shared" si="66"/>
        <v>-1</v>
      </c>
      <c r="D1869" s="1130"/>
      <c r="E1869" s="1130"/>
      <c r="F1869" s="1131"/>
      <c r="G1869" s="1130"/>
      <c r="H1869" s="1130"/>
      <c r="I1869" s="1130"/>
      <c r="J1869" s="1132"/>
      <c r="K1869" s="1132"/>
      <c r="L1869" s="1130"/>
      <c r="N1869" s="1133">
        <f t="shared" si="67"/>
        <v>0</v>
      </c>
      <c r="O1869" s="1134">
        <f t="shared" si="68"/>
        <v>0</v>
      </c>
      <c r="P1869" s="1134">
        <f>O1869/'1.5 Universal Data'!$F$35</f>
        <v>0</v>
      </c>
      <c r="Q1869" s="266"/>
      <c r="R1869" s="266"/>
      <c r="S1869" s="266"/>
      <c r="T1869" s="266"/>
      <c r="U1869" s="266"/>
      <c r="V1869" s="266"/>
      <c r="W1869" s="266"/>
      <c r="X1869" s="266"/>
      <c r="Y1869" s="266"/>
      <c r="Z1869" s="266"/>
      <c r="AA1869" s="266"/>
      <c r="AB1869" s="266"/>
      <c r="AC1869" s="266"/>
      <c r="AD1869" s="266"/>
      <c r="AE1869" s="266"/>
    </row>
    <row r="1870" spans="2:31" ht="13.5">
      <c r="B1870" s="1129">
        <f t="shared" si="66"/>
        <v>-1</v>
      </c>
      <c r="D1870" s="1130"/>
      <c r="E1870" s="1130"/>
      <c r="F1870" s="1131"/>
      <c r="G1870" s="1130"/>
      <c r="H1870" s="1130"/>
      <c r="I1870" s="1130"/>
      <c r="J1870" s="1132"/>
      <c r="K1870" s="1132"/>
      <c r="L1870" s="1130"/>
      <c r="N1870" s="1133">
        <f t="shared" si="67"/>
        <v>0</v>
      </c>
      <c r="O1870" s="1134">
        <f t="shared" si="68"/>
        <v>0</v>
      </c>
      <c r="P1870" s="1134">
        <f>O1870/'1.5 Universal Data'!$F$35</f>
        <v>0</v>
      </c>
      <c r="Q1870" s="266"/>
      <c r="R1870" s="266"/>
      <c r="S1870" s="266"/>
      <c r="T1870" s="266"/>
      <c r="U1870" s="266"/>
      <c r="V1870" s="266"/>
      <c r="W1870" s="266"/>
      <c r="X1870" s="266"/>
      <c r="Y1870" s="266"/>
      <c r="Z1870" s="266"/>
      <c r="AA1870" s="266"/>
      <c r="AB1870" s="266"/>
      <c r="AC1870" s="266"/>
      <c r="AD1870" s="266"/>
      <c r="AE1870" s="266"/>
    </row>
    <row r="1871" spans="2:31" ht="13.5">
      <c r="B1871" s="1129">
        <f t="shared" si="66"/>
        <v>-1</v>
      </c>
      <c r="D1871" s="1130"/>
      <c r="E1871" s="1130"/>
      <c r="F1871" s="1131"/>
      <c r="G1871" s="1130"/>
      <c r="H1871" s="1130"/>
      <c r="I1871" s="1130"/>
      <c r="J1871" s="1132"/>
      <c r="K1871" s="1132"/>
      <c r="L1871" s="1130"/>
      <c r="N1871" s="1133">
        <f t="shared" si="67"/>
        <v>0</v>
      </c>
      <c r="O1871" s="1134">
        <f t="shared" si="68"/>
        <v>0</v>
      </c>
      <c r="P1871" s="1134">
        <f>O1871/'1.5 Universal Data'!$F$35</f>
        <v>0</v>
      </c>
      <c r="Q1871" s="266"/>
      <c r="R1871" s="266"/>
      <c r="S1871" s="266"/>
      <c r="T1871" s="266"/>
      <c r="U1871" s="266"/>
      <c r="V1871" s="266"/>
      <c r="W1871" s="266"/>
      <c r="X1871" s="266"/>
      <c r="Y1871" s="266"/>
      <c r="Z1871" s="266"/>
      <c r="AA1871" s="266"/>
      <c r="AB1871" s="266"/>
      <c r="AC1871" s="266"/>
      <c r="AD1871" s="266"/>
      <c r="AE1871" s="266"/>
    </row>
    <row r="1872" spans="2:31" ht="13.5">
      <c r="B1872" s="1129">
        <f t="shared" si="66"/>
        <v>-1</v>
      </c>
      <c r="D1872" s="1130"/>
      <c r="E1872" s="1130"/>
      <c r="F1872" s="1131"/>
      <c r="G1872" s="1130"/>
      <c r="H1872" s="1130"/>
      <c r="I1872" s="1130"/>
      <c r="J1872" s="1132"/>
      <c r="K1872" s="1132"/>
      <c r="L1872" s="1130"/>
      <c r="N1872" s="1133">
        <f t="shared" si="67"/>
        <v>0</v>
      </c>
      <c r="O1872" s="1134">
        <f t="shared" si="68"/>
        <v>0</v>
      </c>
      <c r="P1872" s="1134">
        <f>O1872/'1.5 Universal Data'!$F$35</f>
        <v>0</v>
      </c>
      <c r="Q1872" s="266"/>
      <c r="R1872" s="266"/>
      <c r="S1872" s="266"/>
      <c r="T1872" s="266"/>
      <c r="U1872" s="266"/>
      <c r="V1872" s="266"/>
      <c r="W1872" s="266"/>
      <c r="X1872" s="266"/>
      <c r="Y1872" s="266"/>
      <c r="Z1872" s="266"/>
      <c r="AA1872" s="266"/>
      <c r="AB1872" s="266"/>
      <c r="AC1872" s="266"/>
      <c r="AD1872" s="266"/>
      <c r="AE1872" s="266"/>
    </row>
    <row r="1873" spans="2:31" ht="13.5">
      <c r="B1873" s="1129">
        <f t="shared" si="66"/>
        <v>-1</v>
      </c>
      <c r="D1873" s="1130"/>
      <c r="E1873" s="1130"/>
      <c r="F1873" s="1131"/>
      <c r="G1873" s="1130"/>
      <c r="H1873" s="1130"/>
      <c r="I1873" s="1130"/>
      <c r="J1873" s="1132"/>
      <c r="K1873" s="1132"/>
      <c r="L1873" s="1130"/>
      <c r="N1873" s="1133">
        <f t="shared" si="67"/>
        <v>0</v>
      </c>
      <c r="O1873" s="1134">
        <f t="shared" si="68"/>
        <v>0</v>
      </c>
      <c r="P1873" s="1134">
        <f>O1873/'1.5 Universal Data'!$F$35</f>
        <v>0</v>
      </c>
      <c r="Q1873" s="266"/>
      <c r="R1873" s="266"/>
      <c r="S1873" s="266"/>
      <c r="T1873" s="266"/>
      <c r="U1873" s="266"/>
      <c r="V1873" s="266"/>
      <c r="W1873" s="266"/>
      <c r="X1873" s="266"/>
      <c r="Y1873" s="266"/>
      <c r="Z1873" s="266"/>
      <c r="AA1873" s="266"/>
      <c r="AB1873" s="266"/>
      <c r="AC1873" s="266"/>
      <c r="AD1873" s="266"/>
      <c r="AE1873" s="266"/>
    </row>
    <row r="1874" spans="2:31" ht="13.5">
      <c r="B1874" s="1129">
        <f t="shared" si="66"/>
        <v>-1</v>
      </c>
      <c r="D1874" s="1130"/>
      <c r="E1874" s="1130"/>
      <c r="F1874" s="1131"/>
      <c r="G1874" s="1130"/>
      <c r="H1874" s="1130"/>
      <c r="I1874" s="1130"/>
      <c r="J1874" s="1132"/>
      <c r="K1874" s="1132"/>
      <c r="L1874" s="1130"/>
      <c r="N1874" s="1133">
        <f t="shared" si="67"/>
        <v>0</v>
      </c>
      <c r="O1874" s="1134">
        <f t="shared" si="68"/>
        <v>0</v>
      </c>
      <c r="P1874" s="1134">
        <f>O1874/'1.5 Universal Data'!$F$35</f>
        <v>0</v>
      </c>
      <c r="Q1874" s="266"/>
      <c r="R1874" s="266"/>
      <c r="S1874" s="266"/>
      <c r="T1874" s="266"/>
      <c r="U1874" s="266"/>
      <c r="V1874" s="266"/>
      <c r="W1874" s="266"/>
      <c r="X1874" s="266"/>
      <c r="Y1874" s="266"/>
      <c r="Z1874" s="266"/>
      <c r="AA1874" s="266"/>
      <c r="AB1874" s="266"/>
      <c r="AC1874" s="266"/>
      <c r="AD1874" s="266"/>
      <c r="AE1874" s="266"/>
    </row>
    <row r="1875" spans="2:31" ht="13.5">
      <c r="B1875" s="1129">
        <f t="shared" si="66"/>
        <v>-1</v>
      </c>
      <c r="D1875" s="1130"/>
      <c r="E1875" s="1130"/>
      <c r="F1875" s="1131"/>
      <c r="G1875" s="1130"/>
      <c r="H1875" s="1130"/>
      <c r="I1875" s="1130"/>
      <c r="J1875" s="1132"/>
      <c r="K1875" s="1132"/>
      <c r="L1875" s="1130"/>
      <c r="N1875" s="1133">
        <f t="shared" si="67"/>
        <v>0</v>
      </c>
      <c r="O1875" s="1134">
        <f t="shared" si="68"/>
        <v>0</v>
      </c>
      <c r="P1875" s="1134">
        <f>O1875/'1.5 Universal Data'!$F$35</f>
        <v>0</v>
      </c>
      <c r="Q1875" s="266"/>
      <c r="R1875" s="266"/>
      <c r="S1875" s="266"/>
      <c r="T1875" s="266"/>
      <c r="U1875" s="266"/>
      <c r="V1875" s="266"/>
      <c r="W1875" s="266"/>
      <c r="X1875" s="266"/>
      <c r="Y1875" s="266"/>
      <c r="Z1875" s="266"/>
      <c r="AA1875" s="266"/>
      <c r="AB1875" s="266"/>
      <c r="AC1875" s="266"/>
      <c r="AD1875" s="266"/>
      <c r="AE1875" s="266"/>
    </row>
    <row r="1876" spans="2:31" ht="13.5">
      <c r="B1876" s="1129">
        <f t="shared" si="66"/>
        <v>-1</v>
      </c>
      <c r="D1876" s="1130"/>
      <c r="E1876" s="1130"/>
      <c r="F1876" s="1131"/>
      <c r="G1876" s="1130"/>
      <c r="H1876" s="1130"/>
      <c r="I1876" s="1130"/>
      <c r="J1876" s="1132"/>
      <c r="K1876" s="1132"/>
      <c r="L1876" s="1130"/>
      <c r="N1876" s="1133">
        <f t="shared" si="67"/>
        <v>0</v>
      </c>
      <c r="O1876" s="1134">
        <f t="shared" si="68"/>
        <v>0</v>
      </c>
      <c r="P1876" s="1134">
        <f>O1876/'1.5 Universal Data'!$F$35</f>
        <v>0</v>
      </c>
      <c r="Q1876" s="266"/>
      <c r="R1876" s="266"/>
      <c r="S1876" s="266"/>
      <c r="T1876" s="266"/>
      <c r="U1876" s="266"/>
      <c r="V1876" s="266"/>
      <c r="W1876" s="266"/>
      <c r="X1876" s="266"/>
      <c r="Y1876" s="266"/>
      <c r="Z1876" s="266"/>
      <c r="AA1876" s="266"/>
      <c r="AB1876" s="266"/>
      <c r="AC1876" s="266"/>
      <c r="AD1876" s="266"/>
      <c r="AE1876" s="266"/>
    </row>
    <row r="1877" spans="2:31" ht="13.5">
      <c r="B1877" s="1129">
        <f t="shared" si="66"/>
        <v>-1</v>
      </c>
      <c r="D1877" s="1130"/>
      <c r="E1877" s="1130"/>
      <c r="F1877" s="1131"/>
      <c r="G1877" s="1130"/>
      <c r="H1877" s="1130"/>
      <c r="I1877" s="1130"/>
      <c r="J1877" s="1132"/>
      <c r="K1877" s="1132"/>
      <c r="L1877" s="1130"/>
      <c r="N1877" s="1133">
        <f t="shared" si="67"/>
        <v>0</v>
      </c>
      <c r="O1877" s="1134">
        <f t="shared" si="68"/>
        <v>0</v>
      </c>
      <c r="P1877" s="1134">
        <f>O1877/'1.5 Universal Data'!$F$35</f>
        <v>0</v>
      </c>
      <c r="Q1877" s="266"/>
      <c r="R1877" s="266"/>
      <c r="S1877" s="266"/>
      <c r="T1877" s="266"/>
      <c r="U1877" s="266"/>
      <c r="V1877" s="266"/>
      <c r="W1877" s="266"/>
      <c r="X1877" s="266"/>
      <c r="Y1877" s="266"/>
      <c r="Z1877" s="266"/>
      <c r="AA1877" s="266"/>
      <c r="AB1877" s="266"/>
      <c r="AC1877" s="266"/>
      <c r="AD1877" s="266"/>
      <c r="AE1877" s="266"/>
    </row>
    <row r="1878" spans="2:31" ht="13.5">
      <c r="B1878" s="1129">
        <f t="shared" si="66"/>
        <v>-1</v>
      </c>
      <c r="D1878" s="1130"/>
      <c r="E1878" s="1130"/>
      <c r="F1878" s="1131"/>
      <c r="G1878" s="1130"/>
      <c r="H1878" s="1130"/>
      <c r="I1878" s="1130"/>
      <c r="J1878" s="1132"/>
      <c r="K1878" s="1132"/>
      <c r="L1878" s="1130"/>
      <c r="N1878" s="1133">
        <f t="shared" si="67"/>
        <v>0</v>
      </c>
      <c r="O1878" s="1134">
        <f t="shared" si="68"/>
        <v>0</v>
      </c>
      <c r="P1878" s="1134">
        <f>O1878/'1.5 Universal Data'!$F$35</f>
        <v>0</v>
      </c>
      <c r="Q1878" s="266"/>
      <c r="R1878" s="266"/>
      <c r="S1878" s="266"/>
      <c r="T1878" s="266"/>
      <c r="U1878" s="266"/>
      <c r="V1878" s="266"/>
      <c r="W1878" s="266"/>
      <c r="X1878" s="266"/>
      <c r="Y1878" s="266"/>
      <c r="Z1878" s="266"/>
      <c r="AA1878" s="266"/>
      <c r="AB1878" s="266"/>
      <c r="AC1878" s="266"/>
      <c r="AD1878" s="266"/>
      <c r="AE1878" s="266"/>
    </row>
    <row r="1879" spans="2:31" ht="13.5">
      <c r="B1879" s="1129">
        <f t="shared" ref="B1879:B1942" si="69">IF(G1879="buy",1,-1)</f>
        <v>-1</v>
      </c>
      <c r="D1879" s="1130"/>
      <c r="E1879" s="1130"/>
      <c r="F1879" s="1131"/>
      <c r="G1879" s="1130"/>
      <c r="H1879" s="1130"/>
      <c r="I1879" s="1130"/>
      <c r="J1879" s="1132"/>
      <c r="K1879" s="1132"/>
      <c r="L1879" s="1130"/>
      <c r="N1879" s="1133">
        <f t="shared" si="67"/>
        <v>0</v>
      </c>
      <c r="O1879" s="1134">
        <f t="shared" si="68"/>
        <v>0</v>
      </c>
      <c r="P1879" s="1134">
        <f>O1879/'1.5 Universal Data'!$F$35</f>
        <v>0</v>
      </c>
      <c r="Q1879" s="266"/>
      <c r="R1879" s="266"/>
      <c r="S1879" s="266"/>
      <c r="T1879" s="266"/>
      <c r="U1879" s="266"/>
      <c r="V1879" s="266"/>
      <c r="W1879" s="266"/>
      <c r="X1879" s="266"/>
      <c r="Y1879" s="266"/>
      <c r="Z1879" s="266"/>
      <c r="AA1879" s="266"/>
      <c r="AB1879" s="266"/>
      <c r="AC1879" s="266"/>
      <c r="AD1879" s="266"/>
      <c r="AE1879" s="266"/>
    </row>
    <row r="1880" spans="2:31" ht="13.5">
      <c r="B1880" s="1129">
        <f t="shared" si="69"/>
        <v>-1</v>
      </c>
      <c r="D1880" s="1130"/>
      <c r="E1880" s="1130"/>
      <c r="F1880" s="1131"/>
      <c r="G1880" s="1130"/>
      <c r="H1880" s="1130"/>
      <c r="I1880" s="1130"/>
      <c r="J1880" s="1132"/>
      <c r="K1880" s="1132"/>
      <c r="L1880" s="1130"/>
      <c r="N1880" s="1133">
        <f t="shared" si="67"/>
        <v>0</v>
      </c>
      <c r="O1880" s="1134">
        <f t="shared" si="68"/>
        <v>0</v>
      </c>
      <c r="P1880" s="1134">
        <f>O1880/'1.5 Universal Data'!$F$35</f>
        <v>0</v>
      </c>
      <c r="Q1880" s="266"/>
      <c r="R1880" s="266"/>
      <c r="S1880" s="266"/>
      <c r="T1880" s="266"/>
      <c r="U1880" s="266"/>
      <c r="V1880" s="266"/>
      <c r="W1880" s="266"/>
      <c r="X1880" s="266"/>
      <c r="Y1880" s="266"/>
      <c r="Z1880" s="266"/>
      <c r="AA1880" s="266"/>
      <c r="AB1880" s="266"/>
      <c r="AC1880" s="266"/>
      <c r="AD1880" s="266"/>
      <c r="AE1880" s="266"/>
    </row>
    <row r="1881" spans="2:31" ht="13.5">
      <c r="B1881" s="1129">
        <f t="shared" si="69"/>
        <v>-1</v>
      </c>
      <c r="D1881" s="1130"/>
      <c r="E1881" s="1130"/>
      <c r="F1881" s="1131"/>
      <c r="G1881" s="1130"/>
      <c r="H1881" s="1130"/>
      <c r="I1881" s="1130"/>
      <c r="J1881" s="1132"/>
      <c r="K1881" s="1132"/>
      <c r="L1881" s="1130"/>
      <c r="N1881" s="1133">
        <f t="shared" si="67"/>
        <v>0</v>
      </c>
      <c r="O1881" s="1134">
        <f t="shared" si="68"/>
        <v>0</v>
      </c>
      <c r="P1881" s="1134">
        <f>O1881/'1.5 Universal Data'!$F$35</f>
        <v>0</v>
      </c>
      <c r="Q1881" s="266"/>
      <c r="R1881" s="266"/>
      <c r="S1881" s="266"/>
      <c r="T1881" s="266"/>
      <c r="U1881" s="266"/>
      <c r="V1881" s="266"/>
      <c r="W1881" s="266"/>
      <c r="X1881" s="266"/>
      <c r="Y1881" s="266"/>
      <c r="Z1881" s="266"/>
      <c r="AA1881" s="266"/>
      <c r="AB1881" s="266"/>
      <c r="AC1881" s="266"/>
      <c r="AD1881" s="266"/>
      <c r="AE1881" s="266"/>
    </row>
    <row r="1882" spans="2:31" ht="13.5">
      <c r="B1882" s="1129">
        <f t="shared" si="69"/>
        <v>-1</v>
      </c>
      <c r="D1882" s="1130"/>
      <c r="E1882" s="1130"/>
      <c r="F1882" s="1131"/>
      <c r="G1882" s="1130"/>
      <c r="H1882" s="1130"/>
      <c r="I1882" s="1130"/>
      <c r="J1882" s="1132"/>
      <c r="K1882" s="1132"/>
      <c r="L1882" s="1130"/>
      <c r="N1882" s="1133">
        <f t="shared" si="67"/>
        <v>0</v>
      </c>
      <c r="O1882" s="1134">
        <f t="shared" si="68"/>
        <v>0</v>
      </c>
      <c r="P1882" s="1134">
        <f>O1882/'1.5 Universal Data'!$F$35</f>
        <v>0</v>
      </c>
      <c r="Q1882" s="266"/>
      <c r="R1882" s="266"/>
      <c r="S1882" s="266"/>
      <c r="T1882" s="266"/>
      <c r="U1882" s="266"/>
      <c r="V1882" s="266"/>
      <c r="W1882" s="266"/>
      <c r="X1882" s="266"/>
      <c r="Y1882" s="266"/>
      <c r="Z1882" s="266"/>
      <c r="AA1882" s="266"/>
      <c r="AB1882" s="266"/>
      <c r="AC1882" s="266"/>
      <c r="AD1882" s="266"/>
      <c r="AE1882" s="266"/>
    </row>
    <row r="1883" spans="2:31" ht="13.5">
      <c r="B1883" s="1129">
        <f t="shared" si="69"/>
        <v>-1</v>
      </c>
      <c r="D1883" s="1130"/>
      <c r="E1883" s="1130"/>
      <c r="F1883" s="1131"/>
      <c r="G1883" s="1130"/>
      <c r="H1883" s="1130"/>
      <c r="I1883" s="1130"/>
      <c r="J1883" s="1132"/>
      <c r="K1883" s="1132"/>
      <c r="L1883" s="1130"/>
      <c r="N1883" s="1133">
        <f t="shared" ref="N1883:N1946" si="70">+H1883*((K1883-J1883)+1)*B1883</f>
        <v>0</v>
      </c>
      <c r="O1883" s="1134">
        <f t="shared" ref="O1883:O1946" si="71">N1883*L1883/100</f>
        <v>0</v>
      </c>
      <c r="P1883" s="1134">
        <f>O1883/'1.5 Universal Data'!$F$35</f>
        <v>0</v>
      </c>
      <c r="Q1883" s="266"/>
      <c r="R1883" s="266"/>
      <c r="S1883" s="266"/>
      <c r="T1883" s="266"/>
      <c r="U1883" s="266"/>
      <c r="V1883" s="266"/>
      <c r="W1883" s="266"/>
      <c r="X1883" s="266"/>
      <c r="Y1883" s="266"/>
      <c r="Z1883" s="266"/>
      <c r="AA1883" s="266"/>
      <c r="AB1883" s="266"/>
      <c r="AC1883" s="266"/>
      <c r="AD1883" s="266"/>
      <c r="AE1883" s="266"/>
    </row>
    <row r="1884" spans="2:31" ht="13.5">
      <c r="B1884" s="1129">
        <f t="shared" si="69"/>
        <v>-1</v>
      </c>
      <c r="D1884" s="1130"/>
      <c r="E1884" s="1130"/>
      <c r="F1884" s="1131"/>
      <c r="G1884" s="1130"/>
      <c r="H1884" s="1130"/>
      <c r="I1884" s="1130"/>
      <c r="J1884" s="1132"/>
      <c r="K1884" s="1132"/>
      <c r="L1884" s="1130"/>
      <c r="N1884" s="1133">
        <f t="shared" si="70"/>
        <v>0</v>
      </c>
      <c r="O1884" s="1134">
        <f t="shared" si="71"/>
        <v>0</v>
      </c>
      <c r="P1884" s="1134">
        <f>O1884/'1.5 Universal Data'!$F$35</f>
        <v>0</v>
      </c>
      <c r="Q1884" s="266"/>
      <c r="R1884" s="266"/>
      <c r="S1884" s="266"/>
      <c r="T1884" s="266"/>
      <c r="U1884" s="266"/>
      <c r="V1884" s="266"/>
      <c r="W1884" s="266"/>
      <c r="X1884" s="266"/>
      <c r="Y1884" s="266"/>
      <c r="Z1884" s="266"/>
      <c r="AA1884" s="266"/>
      <c r="AB1884" s="266"/>
      <c r="AC1884" s="266"/>
      <c r="AD1884" s="266"/>
      <c r="AE1884" s="266"/>
    </row>
    <row r="1885" spans="2:31" ht="13.5">
      <c r="B1885" s="1129">
        <f t="shared" si="69"/>
        <v>-1</v>
      </c>
      <c r="D1885" s="1130"/>
      <c r="E1885" s="1130"/>
      <c r="F1885" s="1131"/>
      <c r="G1885" s="1130"/>
      <c r="H1885" s="1130"/>
      <c r="I1885" s="1130"/>
      <c r="J1885" s="1132"/>
      <c r="K1885" s="1132"/>
      <c r="L1885" s="1130"/>
      <c r="N1885" s="1133">
        <f t="shared" si="70"/>
        <v>0</v>
      </c>
      <c r="O1885" s="1134">
        <f t="shared" si="71"/>
        <v>0</v>
      </c>
      <c r="P1885" s="1134">
        <f>O1885/'1.5 Universal Data'!$F$35</f>
        <v>0</v>
      </c>
      <c r="Q1885" s="266"/>
      <c r="R1885" s="266"/>
      <c r="S1885" s="266"/>
      <c r="T1885" s="266"/>
      <c r="U1885" s="266"/>
      <c r="V1885" s="266"/>
      <c r="W1885" s="266"/>
      <c r="X1885" s="266"/>
      <c r="Y1885" s="266"/>
      <c r="Z1885" s="266"/>
      <c r="AA1885" s="266"/>
      <c r="AB1885" s="266"/>
      <c r="AC1885" s="266"/>
      <c r="AD1885" s="266"/>
      <c r="AE1885" s="266"/>
    </row>
    <row r="1886" spans="2:31" ht="13.5">
      <c r="B1886" s="1129">
        <f t="shared" si="69"/>
        <v>-1</v>
      </c>
      <c r="D1886" s="1130"/>
      <c r="E1886" s="1130"/>
      <c r="F1886" s="1131"/>
      <c r="G1886" s="1130"/>
      <c r="H1886" s="1130"/>
      <c r="I1886" s="1130"/>
      <c r="J1886" s="1132"/>
      <c r="K1886" s="1132"/>
      <c r="L1886" s="1130"/>
      <c r="N1886" s="1133">
        <f t="shared" si="70"/>
        <v>0</v>
      </c>
      <c r="O1886" s="1134">
        <f t="shared" si="71"/>
        <v>0</v>
      </c>
      <c r="P1886" s="1134">
        <f>O1886/'1.5 Universal Data'!$F$35</f>
        <v>0</v>
      </c>
      <c r="Q1886" s="266"/>
      <c r="R1886" s="266"/>
      <c r="S1886" s="266"/>
      <c r="T1886" s="266"/>
      <c r="U1886" s="266"/>
      <c r="V1886" s="266"/>
      <c r="W1886" s="266"/>
      <c r="X1886" s="266"/>
      <c r="Y1886" s="266"/>
      <c r="Z1886" s="266"/>
      <c r="AA1886" s="266"/>
      <c r="AB1886" s="266"/>
      <c r="AC1886" s="266"/>
      <c r="AD1886" s="266"/>
      <c r="AE1886" s="266"/>
    </row>
    <row r="1887" spans="2:31" ht="13.5">
      <c r="B1887" s="1129">
        <f t="shared" si="69"/>
        <v>-1</v>
      </c>
      <c r="D1887" s="1130"/>
      <c r="E1887" s="1130"/>
      <c r="F1887" s="1131"/>
      <c r="G1887" s="1130"/>
      <c r="H1887" s="1130"/>
      <c r="I1887" s="1130"/>
      <c r="J1887" s="1132"/>
      <c r="K1887" s="1132"/>
      <c r="L1887" s="1130"/>
      <c r="N1887" s="1133">
        <f t="shared" si="70"/>
        <v>0</v>
      </c>
      <c r="O1887" s="1134">
        <f t="shared" si="71"/>
        <v>0</v>
      </c>
      <c r="P1887" s="1134">
        <f>O1887/'1.5 Universal Data'!$F$35</f>
        <v>0</v>
      </c>
      <c r="Q1887" s="266"/>
      <c r="R1887" s="266"/>
      <c r="S1887" s="266"/>
      <c r="T1887" s="266"/>
      <c r="U1887" s="266"/>
      <c r="V1887" s="266"/>
      <c r="W1887" s="266"/>
      <c r="X1887" s="266"/>
      <c r="Y1887" s="266"/>
      <c r="Z1887" s="266"/>
      <c r="AA1887" s="266"/>
      <c r="AB1887" s="266"/>
      <c r="AC1887" s="266"/>
      <c r="AD1887" s="266"/>
      <c r="AE1887" s="266"/>
    </row>
    <row r="1888" spans="2:31" ht="13.5">
      <c r="B1888" s="1129">
        <f t="shared" si="69"/>
        <v>-1</v>
      </c>
      <c r="D1888" s="1130"/>
      <c r="E1888" s="1130"/>
      <c r="F1888" s="1131"/>
      <c r="G1888" s="1130"/>
      <c r="H1888" s="1130"/>
      <c r="I1888" s="1130"/>
      <c r="J1888" s="1132"/>
      <c r="K1888" s="1132"/>
      <c r="L1888" s="1130"/>
      <c r="N1888" s="1133">
        <f t="shared" si="70"/>
        <v>0</v>
      </c>
      <c r="O1888" s="1134">
        <f t="shared" si="71"/>
        <v>0</v>
      </c>
      <c r="P1888" s="1134">
        <f>O1888/'1.5 Universal Data'!$F$35</f>
        <v>0</v>
      </c>
      <c r="Q1888" s="266"/>
      <c r="R1888" s="266"/>
      <c r="S1888" s="266"/>
      <c r="T1888" s="266"/>
      <c r="U1888" s="266"/>
      <c r="V1888" s="266"/>
      <c r="W1888" s="266"/>
      <c r="X1888" s="266"/>
      <c r="Y1888" s="266"/>
      <c r="Z1888" s="266"/>
      <c r="AA1888" s="266"/>
      <c r="AB1888" s="266"/>
      <c r="AC1888" s="266"/>
      <c r="AD1888" s="266"/>
      <c r="AE1888" s="266"/>
    </row>
    <row r="1889" spans="2:31" ht="13.5">
      <c r="B1889" s="1129">
        <f t="shared" si="69"/>
        <v>-1</v>
      </c>
      <c r="D1889" s="1130"/>
      <c r="E1889" s="1130"/>
      <c r="F1889" s="1131"/>
      <c r="G1889" s="1130"/>
      <c r="H1889" s="1130"/>
      <c r="I1889" s="1130"/>
      <c r="J1889" s="1132"/>
      <c r="K1889" s="1132"/>
      <c r="L1889" s="1130"/>
      <c r="N1889" s="1133">
        <f t="shared" si="70"/>
        <v>0</v>
      </c>
      <c r="O1889" s="1134">
        <f t="shared" si="71"/>
        <v>0</v>
      </c>
      <c r="P1889" s="1134">
        <f>O1889/'1.5 Universal Data'!$F$35</f>
        <v>0</v>
      </c>
      <c r="Q1889" s="266"/>
      <c r="R1889" s="266"/>
      <c r="S1889" s="266"/>
      <c r="T1889" s="266"/>
      <c r="U1889" s="266"/>
      <c r="V1889" s="266"/>
      <c r="W1889" s="266"/>
      <c r="X1889" s="266"/>
      <c r="Y1889" s="266"/>
      <c r="Z1889" s="266"/>
      <c r="AA1889" s="266"/>
      <c r="AB1889" s="266"/>
      <c r="AC1889" s="266"/>
      <c r="AD1889" s="266"/>
      <c r="AE1889" s="266"/>
    </row>
    <row r="1890" spans="2:31" ht="13.5">
      <c r="B1890" s="1129">
        <f t="shared" si="69"/>
        <v>-1</v>
      </c>
      <c r="D1890" s="1130"/>
      <c r="E1890" s="1130"/>
      <c r="F1890" s="1131"/>
      <c r="G1890" s="1130"/>
      <c r="H1890" s="1130"/>
      <c r="I1890" s="1130"/>
      <c r="J1890" s="1132"/>
      <c r="K1890" s="1132"/>
      <c r="L1890" s="1130"/>
      <c r="N1890" s="1133">
        <f t="shared" si="70"/>
        <v>0</v>
      </c>
      <c r="O1890" s="1134">
        <f t="shared" si="71"/>
        <v>0</v>
      </c>
      <c r="P1890" s="1134">
        <f>O1890/'1.5 Universal Data'!$F$35</f>
        <v>0</v>
      </c>
      <c r="Q1890" s="266"/>
      <c r="R1890" s="266"/>
      <c r="S1890" s="266"/>
      <c r="T1890" s="266"/>
      <c r="U1890" s="266"/>
      <c r="V1890" s="266"/>
      <c r="W1890" s="266"/>
      <c r="X1890" s="266"/>
      <c r="Y1890" s="266"/>
      <c r="Z1890" s="266"/>
      <c r="AA1890" s="266"/>
      <c r="AB1890" s="266"/>
      <c r="AC1890" s="266"/>
      <c r="AD1890" s="266"/>
      <c r="AE1890" s="266"/>
    </row>
    <row r="1891" spans="2:31" ht="13.5">
      <c r="B1891" s="1129">
        <f t="shared" si="69"/>
        <v>-1</v>
      </c>
      <c r="D1891" s="1130"/>
      <c r="E1891" s="1130"/>
      <c r="F1891" s="1131"/>
      <c r="G1891" s="1130"/>
      <c r="H1891" s="1130"/>
      <c r="I1891" s="1130"/>
      <c r="J1891" s="1132"/>
      <c r="K1891" s="1132"/>
      <c r="L1891" s="1130"/>
      <c r="N1891" s="1133">
        <f t="shared" si="70"/>
        <v>0</v>
      </c>
      <c r="O1891" s="1134">
        <f t="shared" si="71"/>
        <v>0</v>
      </c>
      <c r="P1891" s="1134">
        <f>O1891/'1.5 Universal Data'!$F$35</f>
        <v>0</v>
      </c>
      <c r="Q1891" s="266"/>
      <c r="R1891" s="266"/>
      <c r="S1891" s="266"/>
      <c r="T1891" s="266"/>
      <c r="U1891" s="266"/>
      <c r="V1891" s="266"/>
      <c r="W1891" s="266"/>
      <c r="X1891" s="266"/>
      <c r="Y1891" s="266"/>
      <c r="Z1891" s="266"/>
      <c r="AA1891" s="266"/>
      <c r="AB1891" s="266"/>
      <c r="AC1891" s="266"/>
      <c r="AD1891" s="266"/>
      <c r="AE1891" s="266"/>
    </row>
    <row r="1892" spans="2:31" ht="13.5">
      <c r="B1892" s="1129">
        <f t="shared" si="69"/>
        <v>-1</v>
      </c>
      <c r="D1892" s="1130"/>
      <c r="E1892" s="1130"/>
      <c r="F1892" s="1131"/>
      <c r="G1892" s="1130"/>
      <c r="H1892" s="1130"/>
      <c r="I1892" s="1130"/>
      <c r="J1892" s="1132"/>
      <c r="K1892" s="1132"/>
      <c r="L1892" s="1130"/>
      <c r="N1892" s="1133">
        <f t="shared" si="70"/>
        <v>0</v>
      </c>
      <c r="O1892" s="1134">
        <f t="shared" si="71"/>
        <v>0</v>
      </c>
      <c r="P1892" s="1134">
        <f>O1892/'1.5 Universal Data'!$F$35</f>
        <v>0</v>
      </c>
      <c r="Q1892" s="266"/>
      <c r="R1892" s="266"/>
      <c r="S1892" s="266"/>
      <c r="T1892" s="266"/>
      <c r="U1892" s="266"/>
      <c r="V1892" s="266"/>
      <c r="W1892" s="266"/>
      <c r="X1892" s="266"/>
      <c r="Y1892" s="266"/>
      <c r="Z1892" s="266"/>
      <c r="AA1892" s="266"/>
      <c r="AB1892" s="266"/>
      <c r="AC1892" s="266"/>
      <c r="AD1892" s="266"/>
      <c r="AE1892" s="266"/>
    </row>
    <row r="1893" spans="2:31" ht="13.5">
      <c r="B1893" s="1129">
        <f t="shared" si="69"/>
        <v>-1</v>
      </c>
      <c r="D1893" s="1130"/>
      <c r="E1893" s="1130"/>
      <c r="F1893" s="1131"/>
      <c r="G1893" s="1130"/>
      <c r="H1893" s="1130"/>
      <c r="I1893" s="1130"/>
      <c r="J1893" s="1132"/>
      <c r="K1893" s="1132"/>
      <c r="L1893" s="1130"/>
      <c r="N1893" s="1133">
        <f t="shared" si="70"/>
        <v>0</v>
      </c>
      <c r="O1893" s="1134">
        <f t="shared" si="71"/>
        <v>0</v>
      </c>
      <c r="P1893" s="1134">
        <f>O1893/'1.5 Universal Data'!$F$35</f>
        <v>0</v>
      </c>
      <c r="Q1893" s="266"/>
      <c r="R1893" s="266"/>
      <c r="S1893" s="266"/>
      <c r="T1893" s="266"/>
      <c r="U1893" s="266"/>
      <c r="V1893" s="266"/>
      <c r="W1893" s="266"/>
      <c r="X1893" s="266"/>
      <c r="Y1893" s="266"/>
      <c r="Z1893" s="266"/>
      <c r="AA1893" s="266"/>
      <c r="AB1893" s="266"/>
      <c r="AC1893" s="266"/>
      <c r="AD1893" s="266"/>
      <c r="AE1893" s="266"/>
    </row>
    <row r="1894" spans="2:31" ht="13.5">
      <c r="B1894" s="1129">
        <f t="shared" si="69"/>
        <v>-1</v>
      </c>
      <c r="D1894" s="1130"/>
      <c r="E1894" s="1130"/>
      <c r="F1894" s="1131"/>
      <c r="G1894" s="1130"/>
      <c r="H1894" s="1130"/>
      <c r="I1894" s="1130"/>
      <c r="J1894" s="1132"/>
      <c r="K1894" s="1132"/>
      <c r="L1894" s="1130"/>
      <c r="N1894" s="1133">
        <f t="shared" si="70"/>
        <v>0</v>
      </c>
      <c r="O1894" s="1134">
        <f t="shared" si="71"/>
        <v>0</v>
      </c>
      <c r="P1894" s="1134">
        <f>O1894/'1.5 Universal Data'!$F$35</f>
        <v>0</v>
      </c>
      <c r="Q1894" s="266"/>
      <c r="R1894" s="266"/>
      <c r="S1894" s="266"/>
      <c r="T1894" s="266"/>
      <c r="U1894" s="266"/>
      <c r="V1894" s="266"/>
      <c r="W1894" s="266"/>
      <c r="X1894" s="266"/>
      <c r="Y1894" s="266"/>
      <c r="Z1894" s="266"/>
      <c r="AA1894" s="266"/>
      <c r="AB1894" s="266"/>
      <c r="AC1894" s="266"/>
      <c r="AD1894" s="266"/>
      <c r="AE1894" s="266"/>
    </row>
    <row r="1895" spans="2:31" ht="13.5">
      <c r="B1895" s="1129">
        <f t="shared" si="69"/>
        <v>-1</v>
      </c>
      <c r="D1895" s="1130"/>
      <c r="E1895" s="1130"/>
      <c r="F1895" s="1131"/>
      <c r="G1895" s="1130"/>
      <c r="H1895" s="1130"/>
      <c r="I1895" s="1130"/>
      <c r="J1895" s="1132"/>
      <c r="K1895" s="1132"/>
      <c r="L1895" s="1130"/>
      <c r="N1895" s="1133">
        <f t="shared" si="70"/>
        <v>0</v>
      </c>
      <c r="O1895" s="1134">
        <f t="shared" si="71"/>
        <v>0</v>
      </c>
      <c r="P1895" s="1134">
        <f>O1895/'1.5 Universal Data'!$F$35</f>
        <v>0</v>
      </c>
      <c r="Q1895" s="266"/>
      <c r="R1895" s="266"/>
      <c r="S1895" s="266"/>
      <c r="T1895" s="266"/>
      <c r="U1895" s="266"/>
      <c r="V1895" s="266"/>
      <c r="W1895" s="266"/>
      <c r="X1895" s="266"/>
      <c r="Y1895" s="266"/>
      <c r="Z1895" s="266"/>
      <c r="AA1895" s="266"/>
      <c r="AB1895" s="266"/>
      <c r="AC1895" s="266"/>
      <c r="AD1895" s="266"/>
      <c r="AE1895" s="266"/>
    </row>
    <row r="1896" spans="2:31" ht="13.5">
      <c r="B1896" s="1129">
        <f t="shared" si="69"/>
        <v>-1</v>
      </c>
      <c r="D1896" s="1130"/>
      <c r="E1896" s="1130"/>
      <c r="F1896" s="1131"/>
      <c r="G1896" s="1130"/>
      <c r="H1896" s="1130"/>
      <c r="I1896" s="1130"/>
      <c r="J1896" s="1132"/>
      <c r="K1896" s="1132"/>
      <c r="L1896" s="1130"/>
      <c r="N1896" s="1133">
        <f t="shared" si="70"/>
        <v>0</v>
      </c>
      <c r="O1896" s="1134">
        <f t="shared" si="71"/>
        <v>0</v>
      </c>
      <c r="P1896" s="1134">
        <f>O1896/'1.5 Universal Data'!$F$35</f>
        <v>0</v>
      </c>
      <c r="Q1896" s="266"/>
      <c r="R1896" s="266"/>
      <c r="S1896" s="266"/>
      <c r="T1896" s="266"/>
      <c r="U1896" s="266"/>
      <c r="V1896" s="266"/>
      <c r="W1896" s="266"/>
      <c r="X1896" s="266"/>
      <c r="Y1896" s="266"/>
      <c r="Z1896" s="266"/>
      <c r="AA1896" s="266"/>
      <c r="AB1896" s="266"/>
      <c r="AC1896" s="266"/>
      <c r="AD1896" s="266"/>
      <c r="AE1896" s="266"/>
    </row>
    <row r="1897" spans="2:31" ht="13.5">
      <c r="B1897" s="1129">
        <f t="shared" si="69"/>
        <v>-1</v>
      </c>
      <c r="D1897" s="1130"/>
      <c r="E1897" s="1130"/>
      <c r="F1897" s="1131"/>
      <c r="G1897" s="1130"/>
      <c r="H1897" s="1130"/>
      <c r="I1897" s="1130"/>
      <c r="J1897" s="1132"/>
      <c r="K1897" s="1132"/>
      <c r="L1897" s="1130"/>
      <c r="N1897" s="1133">
        <f t="shared" si="70"/>
        <v>0</v>
      </c>
      <c r="O1897" s="1134">
        <f t="shared" si="71"/>
        <v>0</v>
      </c>
      <c r="P1897" s="1134">
        <f>O1897/'1.5 Universal Data'!$F$35</f>
        <v>0</v>
      </c>
      <c r="Q1897" s="266"/>
      <c r="R1897" s="266"/>
      <c r="S1897" s="266"/>
      <c r="T1897" s="266"/>
      <c r="U1897" s="266"/>
      <c r="V1897" s="266"/>
      <c r="W1897" s="266"/>
      <c r="X1897" s="266"/>
      <c r="Y1897" s="266"/>
      <c r="Z1897" s="266"/>
      <c r="AA1897" s="266"/>
      <c r="AB1897" s="266"/>
      <c r="AC1897" s="266"/>
      <c r="AD1897" s="266"/>
      <c r="AE1897" s="266"/>
    </row>
    <row r="1898" spans="2:31" ht="13.5">
      <c r="B1898" s="1129">
        <f t="shared" si="69"/>
        <v>-1</v>
      </c>
      <c r="D1898" s="1130"/>
      <c r="E1898" s="1130"/>
      <c r="F1898" s="1131"/>
      <c r="G1898" s="1130"/>
      <c r="H1898" s="1130"/>
      <c r="I1898" s="1130"/>
      <c r="J1898" s="1132"/>
      <c r="K1898" s="1132"/>
      <c r="L1898" s="1130"/>
      <c r="N1898" s="1133">
        <f t="shared" si="70"/>
        <v>0</v>
      </c>
      <c r="O1898" s="1134">
        <f t="shared" si="71"/>
        <v>0</v>
      </c>
      <c r="P1898" s="1134">
        <f>O1898/'1.5 Universal Data'!$F$35</f>
        <v>0</v>
      </c>
      <c r="Q1898" s="266"/>
      <c r="R1898" s="266"/>
      <c r="S1898" s="266"/>
      <c r="T1898" s="266"/>
      <c r="U1898" s="266"/>
      <c r="V1898" s="266"/>
      <c r="W1898" s="266"/>
      <c r="X1898" s="266"/>
      <c r="Y1898" s="266"/>
      <c r="Z1898" s="266"/>
      <c r="AA1898" s="266"/>
      <c r="AB1898" s="266"/>
      <c r="AC1898" s="266"/>
      <c r="AD1898" s="266"/>
      <c r="AE1898" s="266"/>
    </row>
    <row r="1899" spans="2:31" ht="13.5">
      <c r="B1899" s="1129">
        <f t="shared" si="69"/>
        <v>-1</v>
      </c>
      <c r="D1899" s="1130"/>
      <c r="E1899" s="1130"/>
      <c r="F1899" s="1131"/>
      <c r="G1899" s="1130"/>
      <c r="H1899" s="1130"/>
      <c r="I1899" s="1130"/>
      <c r="J1899" s="1132"/>
      <c r="K1899" s="1132"/>
      <c r="L1899" s="1130"/>
      <c r="N1899" s="1133">
        <f t="shared" si="70"/>
        <v>0</v>
      </c>
      <c r="O1899" s="1134">
        <f t="shared" si="71"/>
        <v>0</v>
      </c>
      <c r="P1899" s="1134">
        <f>O1899/'1.5 Universal Data'!$F$35</f>
        <v>0</v>
      </c>
      <c r="Q1899" s="266"/>
      <c r="R1899" s="266"/>
      <c r="S1899" s="266"/>
      <c r="T1899" s="266"/>
      <c r="U1899" s="266"/>
      <c r="V1899" s="266"/>
      <c r="W1899" s="266"/>
      <c r="X1899" s="266"/>
      <c r="Y1899" s="266"/>
      <c r="Z1899" s="266"/>
      <c r="AA1899" s="266"/>
      <c r="AB1899" s="266"/>
      <c r="AC1899" s="266"/>
      <c r="AD1899" s="266"/>
      <c r="AE1899" s="266"/>
    </row>
    <row r="1900" spans="2:31" ht="13.5">
      <c r="B1900" s="1129">
        <f t="shared" si="69"/>
        <v>-1</v>
      </c>
      <c r="D1900" s="1130"/>
      <c r="E1900" s="1130"/>
      <c r="F1900" s="1131"/>
      <c r="G1900" s="1130"/>
      <c r="H1900" s="1130"/>
      <c r="I1900" s="1130"/>
      <c r="J1900" s="1132"/>
      <c r="K1900" s="1132"/>
      <c r="L1900" s="1130"/>
      <c r="N1900" s="1133">
        <f t="shared" si="70"/>
        <v>0</v>
      </c>
      <c r="O1900" s="1134">
        <f t="shared" si="71"/>
        <v>0</v>
      </c>
      <c r="P1900" s="1134">
        <f>O1900/'1.5 Universal Data'!$F$35</f>
        <v>0</v>
      </c>
      <c r="Q1900" s="266"/>
      <c r="R1900" s="266"/>
      <c r="S1900" s="266"/>
      <c r="T1900" s="266"/>
      <c r="U1900" s="266"/>
      <c r="V1900" s="266"/>
      <c r="W1900" s="266"/>
      <c r="X1900" s="266"/>
      <c r="Y1900" s="266"/>
      <c r="Z1900" s="266"/>
      <c r="AA1900" s="266"/>
      <c r="AB1900" s="266"/>
      <c r="AC1900" s="266"/>
      <c r="AD1900" s="266"/>
      <c r="AE1900" s="266"/>
    </row>
    <row r="1901" spans="2:31" ht="13.5">
      <c r="B1901" s="1129">
        <f t="shared" si="69"/>
        <v>-1</v>
      </c>
      <c r="D1901" s="1130"/>
      <c r="E1901" s="1130"/>
      <c r="F1901" s="1131"/>
      <c r="G1901" s="1130"/>
      <c r="H1901" s="1130"/>
      <c r="I1901" s="1130"/>
      <c r="J1901" s="1132"/>
      <c r="K1901" s="1132"/>
      <c r="L1901" s="1130"/>
      <c r="N1901" s="1133">
        <f t="shared" si="70"/>
        <v>0</v>
      </c>
      <c r="O1901" s="1134">
        <f t="shared" si="71"/>
        <v>0</v>
      </c>
      <c r="P1901" s="1134">
        <f>O1901/'1.5 Universal Data'!$F$35</f>
        <v>0</v>
      </c>
      <c r="Q1901" s="266"/>
      <c r="R1901" s="266"/>
      <c r="S1901" s="266"/>
      <c r="T1901" s="266"/>
      <c r="U1901" s="266"/>
      <c r="V1901" s="266"/>
      <c r="W1901" s="266"/>
      <c r="X1901" s="266"/>
      <c r="Y1901" s="266"/>
      <c r="Z1901" s="266"/>
      <c r="AA1901" s="266"/>
      <c r="AB1901" s="266"/>
      <c r="AC1901" s="266"/>
      <c r="AD1901" s="266"/>
      <c r="AE1901" s="266"/>
    </row>
    <row r="1902" spans="2:31" ht="13.5">
      <c r="B1902" s="1129">
        <f t="shared" si="69"/>
        <v>-1</v>
      </c>
      <c r="D1902" s="1130"/>
      <c r="E1902" s="1130"/>
      <c r="F1902" s="1131"/>
      <c r="G1902" s="1130"/>
      <c r="H1902" s="1130"/>
      <c r="I1902" s="1130"/>
      <c r="J1902" s="1132"/>
      <c r="K1902" s="1132"/>
      <c r="L1902" s="1130"/>
      <c r="N1902" s="1133">
        <f t="shared" si="70"/>
        <v>0</v>
      </c>
      <c r="O1902" s="1134">
        <f t="shared" si="71"/>
        <v>0</v>
      </c>
      <c r="P1902" s="1134">
        <f>O1902/'1.5 Universal Data'!$F$35</f>
        <v>0</v>
      </c>
      <c r="Q1902" s="266"/>
      <c r="R1902" s="266"/>
      <c r="S1902" s="266"/>
      <c r="T1902" s="266"/>
      <c r="U1902" s="266"/>
      <c r="V1902" s="266"/>
      <c r="W1902" s="266"/>
      <c r="X1902" s="266"/>
      <c r="Y1902" s="266"/>
      <c r="Z1902" s="266"/>
      <c r="AA1902" s="266"/>
      <c r="AB1902" s="266"/>
      <c r="AC1902" s="266"/>
      <c r="AD1902" s="266"/>
      <c r="AE1902" s="266"/>
    </row>
    <row r="1903" spans="2:31" ht="13.5">
      <c r="B1903" s="1129">
        <f t="shared" si="69"/>
        <v>-1</v>
      </c>
      <c r="D1903" s="1130"/>
      <c r="E1903" s="1130"/>
      <c r="F1903" s="1131"/>
      <c r="G1903" s="1130"/>
      <c r="H1903" s="1130"/>
      <c r="I1903" s="1130"/>
      <c r="J1903" s="1132"/>
      <c r="K1903" s="1132"/>
      <c r="L1903" s="1130"/>
      <c r="N1903" s="1133">
        <f t="shared" si="70"/>
        <v>0</v>
      </c>
      <c r="O1903" s="1134">
        <f t="shared" si="71"/>
        <v>0</v>
      </c>
      <c r="P1903" s="1134">
        <f>O1903/'1.5 Universal Data'!$F$35</f>
        <v>0</v>
      </c>
      <c r="Q1903" s="266"/>
      <c r="R1903" s="266"/>
      <c r="S1903" s="266"/>
      <c r="T1903" s="266"/>
      <c r="U1903" s="266"/>
      <c r="V1903" s="266"/>
      <c r="W1903" s="266"/>
      <c r="X1903" s="266"/>
      <c r="Y1903" s="266"/>
      <c r="Z1903" s="266"/>
      <c r="AA1903" s="266"/>
      <c r="AB1903" s="266"/>
      <c r="AC1903" s="266"/>
      <c r="AD1903" s="266"/>
      <c r="AE1903" s="266"/>
    </row>
    <row r="1904" spans="2:31" ht="13.5">
      <c r="B1904" s="1129">
        <f t="shared" si="69"/>
        <v>-1</v>
      </c>
      <c r="D1904" s="1130"/>
      <c r="E1904" s="1130"/>
      <c r="F1904" s="1131"/>
      <c r="G1904" s="1130"/>
      <c r="H1904" s="1130"/>
      <c r="I1904" s="1130"/>
      <c r="J1904" s="1132"/>
      <c r="K1904" s="1132"/>
      <c r="L1904" s="1130"/>
      <c r="N1904" s="1133">
        <f t="shared" si="70"/>
        <v>0</v>
      </c>
      <c r="O1904" s="1134">
        <f t="shared" si="71"/>
        <v>0</v>
      </c>
      <c r="P1904" s="1134">
        <f>O1904/'1.5 Universal Data'!$F$35</f>
        <v>0</v>
      </c>
      <c r="Q1904" s="266"/>
      <c r="R1904" s="266"/>
      <c r="S1904" s="266"/>
      <c r="T1904" s="266"/>
      <c r="U1904" s="266"/>
      <c r="V1904" s="266"/>
      <c r="W1904" s="266"/>
      <c r="X1904" s="266"/>
      <c r="Y1904" s="266"/>
      <c r="Z1904" s="266"/>
      <c r="AA1904" s="266"/>
      <c r="AB1904" s="266"/>
      <c r="AC1904" s="266"/>
      <c r="AD1904" s="266"/>
      <c r="AE1904" s="266"/>
    </row>
    <row r="1905" spans="2:31" ht="13.5">
      <c r="B1905" s="1129">
        <f t="shared" si="69"/>
        <v>-1</v>
      </c>
      <c r="D1905" s="1130"/>
      <c r="E1905" s="1130"/>
      <c r="F1905" s="1131"/>
      <c r="G1905" s="1130"/>
      <c r="H1905" s="1130"/>
      <c r="I1905" s="1130"/>
      <c r="J1905" s="1132"/>
      <c r="K1905" s="1132"/>
      <c r="L1905" s="1130"/>
      <c r="N1905" s="1133">
        <f t="shared" si="70"/>
        <v>0</v>
      </c>
      <c r="O1905" s="1134">
        <f t="shared" si="71"/>
        <v>0</v>
      </c>
      <c r="P1905" s="1134">
        <f>O1905/'1.5 Universal Data'!$F$35</f>
        <v>0</v>
      </c>
      <c r="Q1905" s="266"/>
      <c r="R1905" s="266"/>
      <c r="S1905" s="266"/>
      <c r="T1905" s="266"/>
      <c r="U1905" s="266"/>
      <c r="V1905" s="266"/>
      <c r="W1905" s="266"/>
      <c r="X1905" s="266"/>
      <c r="Y1905" s="266"/>
      <c r="Z1905" s="266"/>
      <c r="AA1905" s="266"/>
      <c r="AB1905" s="266"/>
      <c r="AC1905" s="266"/>
      <c r="AD1905" s="266"/>
      <c r="AE1905" s="266"/>
    </row>
    <row r="1906" spans="2:31" ht="13.5">
      <c r="B1906" s="1129">
        <f t="shared" si="69"/>
        <v>-1</v>
      </c>
      <c r="D1906" s="1130"/>
      <c r="E1906" s="1130"/>
      <c r="F1906" s="1131"/>
      <c r="G1906" s="1130"/>
      <c r="H1906" s="1130"/>
      <c r="I1906" s="1130"/>
      <c r="J1906" s="1132"/>
      <c r="K1906" s="1132"/>
      <c r="L1906" s="1130"/>
      <c r="N1906" s="1133">
        <f t="shared" si="70"/>
        <v>0</v>
      </c>
      <c r="O1906" s="1134">
        <f t="shared" si="71"/>
        <v>0</v>
      </c>
      <c r="P1906" s="1134">
        <f>O1906/'1.5 Universal Data'!$F$35</f>
        <v>0</v>
      </c>
      <c r="Q1906" s="266"/>
      <c r="R1906" s="266"/>
      <c r="S1906" s="266"/>
      <c r="T1906" s="266"/>
      <c r="U1906" s="266"/>
      <c r="V1906" s="266"/>
      <c r="W1906" s="266"/>
      <c r="X1906" s="266"/>
      <c r="Y1906" s="266"/>
      <c r="Z1906" s="266"/>
      <c r="AA1906" s="266"/>
      <c r="AB1906" s="266"/>
      <c r="AC1906" s="266"/>
      <c r="AD1906" s="266"/>
      <c r="AE1906" s="266"/>
    </row>
    <row r="1907" spans="2:31" ht="13.5">
      <c r="B1907" s="1129">
        <f t="shared" si="69"/>
        <v>-1</v>
      </c>
      <c r="D1907" s="1130"/>
      <c r="E1907" s="1130"/>
      <c r="F1907" s="1131"/>
      <c r="G1907" s="1130"/>
      <c r="H1907" s="1130"/>
      <c r="I1907" s="1130"/>
      <c r="J1907" s="1132"/>
      <c r="K1907" s="1132"/>
      <c r="L1907" s="1130"/>
      <c r="N1907" s="1133">
        <f t="shared" si="70"/>
        <v>0</v>
      </c>
      <c r="O1907" s="1134">
        <f t="shared" si="71"/>
        <v>0</v>
      </c>
      <c r="P1907" s="1134">
        <f>O1907/'1.5 Universal Data'!$F$35</f>
        <v>0</v>
      </c>
      <c r="Q1907" s="266"/>
      <c r="R1907" s="266"/>
      <c r="S1907" s="266"/>
      <c r="T1907" s="266"/>
      <c r="U1907" s="266"/>
      <c r="V1907" s="266"/>
      <c r="W1907" s="266"/>
      <c r="X1907" s="266"/>
      <c r="Y1907" s="266"/>
      <c r="Z1907" s="266"/>
      <c r="AA1907" s="266"/>
      <c r="AB1907" s="266"/>
      <c r="AC1907" s="266"/>
      <c r="AD1907" s="266"/>
      <c r="AE1907" s="266"/>
    </row>
    <row r="1908" spans="2:31" ht="13.5">
      <c r="B1908" s="1129">
        <f t="shared" si="69"/>
        <v>-1</v>
      </c>
      <c r="D1908" s="1130"/>
      <c r="E1908" s="1130"/>
      <c r="F1908" s="1131"/>
      <c r="G1908" s="1130"/>
      <c r="H1908" s="1130"/>
      <c r="I1908" s="1130"/>
      <c r="J1908" s="1132"/>
      <c r="K1908" s="1132"/>
      <c r="L1908" s="1130"/>
      <c r="N1908" s="1133">
        <f t="shared" si="70"/>
        <v>0</v>
      </c>
      <c r="O1908" s="1134">
        <f t="shared" si="71"/>
        <v>0</v>
      </c>
      <c r="P1908" s="1134">
        <f>O1908/'1.5 Universal Data'!$F$35</f>
        <v>0</v>
      </c>
      <c r="Q1908" s="266"/>
      <c r="R1908" s="266"/>
      <c r="S1908" s="266"/>
      <c r="T1908" s="266"/>
      <c r="U1908" s="266"/>
      <c r="V1908" s="266"/>
      <c r="W1908" s="266"/>
      <c r="X1908" s="266"/>
      <c r="Y1908" s="266"/>
      <c r="Z1908" s="266"/>
      <c r="AA1908" s="266"/>
      <c r="AB1908" s="266"/>
      <c r="AC1908" s="266"/>
      <c r="AD1908" s="266"/>
      <c r="AE1908" s="266"/>
    </row>
    <row r="1909" spans="2:31" ht="13.5">
      <c r="B1909" s="1129">
        <f t="shared" si="69"/>
        <v>-1</v>
      </c>
      <c r="D1909" s="1130"/>
      <c r="E1909" s="1130"/>
      <c r="F1909" s="1131"/>
      <c r="G1909" s="1130"/>
      <c r="H1909" s="1130"/>
      <c r="I1909" s="1130"/>
      <c r="J1909" s="1132"/>
      <c r="K1909" s="1132"/>
      <c r="L1909" s="1130"/>
      <c r="N1909" s="1133">
        <f t="shared" si="70"/>
        <v>0</v>
      </c>
      <c r="O1909" s="1134">
        <f t="shared" si="71"/>
        <v>0</v>
      </c>
      <c r="P1909" s="1134">
        <f>O1909/'1.5 Universal Data'!$F$35</f>
        <v>0</v>
      </c>
      <c r="Q1909" s="266"/>
      <c r="R1909" s="266"/>
      <c r="S1909" s="266"/>
      <c r="T1909" s="266"/>
      <c r="U1909" s="266"/>
      <c r="V1909" s="266"/>
      <c r="W1909" s="266"/>
      <c r="X1909" s="266"/>
      <c r="Y1909" s="266"/>
      <c r="Z1909" s="266"/>
      <c r="AA1909" s="266"/>
      <c r="AB1909" s="266"/>
      <c r="AC1909" s="266"/>
      <c r="AD1909" s="266"/>
      <c r="AE1909" s="266"/>
    </row>
    <row r="1910" spans="2:31" ht="13.5">
      <c r="B1910" s="1129">
        <f t="shared" si="69"/>
        <v>-1</v>
      </c>
      <c r="D1910" s="1130"/>
      <c r="E1910" s="1130"/>
      <c r="F1910" s="1131"/>
      <c r="G1910" s="1130"/>
      <c r="H1910" s="1130"/>
      <c r="I1910" s="1130"/>
      <c r="J1910" s="1132"/>
      <c r="K1910" s="1132"/>
      <c r="L1910" s="1130"/>
      <c r="N1910" s="1133">
        <f t="shared" si="70"/>
        <v>0</v>
      </c>
      <c r="O1910" s="1134">
        <f t="shared" si="71"/>
        <v>0</v>
      </c>
      <c r="P1910" s="1134">
        <f>O1910/'1.5 Universal Data'!$F$35</f>
        <v>0</v>
      </c>
      <c r="Q1910" s="266"/>
      <c r="R1910" s="266"/>
      <c r="S1910" s="266"/>
      <c r="T1910" s="266"/>
      <c r="U1910" s="266"/>
      <c r="V1910" s="266"/>
      <c r="W1910" s="266"/>
      <c r="X1910" s="266"/>
      <c r="Y1910" s="266"/>
      <c r="Z1910" s="266"/>
      <c r="AA1910" s="266"/>
      <c r="AB1910" s="266"/>
      <c r="AC1910" s="266"/>
      <c r="AD1910" s="266"/>
      <c r="AE1910" s="266"/>
    </row>
    <row r="1911" spans="2:31" ht="13.5">
      <c r="B1911" s="1129">
        <f t="shared" si="69"/>
        <v>-1</v>
      </c>
      <c r="D1911" s="1130"/>
      <c r="E1911" s="1130"/>
      <c r="F1911" s="1131"/>
      <c r="G1911" s="1130"/>
      <c r="H1911" s="1130"/>
      <c r="I1911" s="1130"/>
      <c r="J1911" s="1132"/>
      <c r="K1911" s="1132"/>
      <c r="L1911" s="1130"/>
      <c r="N1911" s="1133">
        <f t="shared" si="70"/>
        <v>0</v>
      </c>
      <c r="O1911" s="1134">
        <f t="shared" si="71"/>
        <v>0</v>
      </c>
      <c r="P1911" s="1134">
        <f>O1911/'1.5 Universal Data'!$F$35</f>
        <v>0</v>
      </c>
      <c r="Q1911" s="266"/>
      <c r="R1911" s="266"/>
      <c r="S1911" s="266"/>
      <c r="T1911" s="266"/>
      <c r="U1911" s="266"/>
      <c r="V1911" s="266"/>
      <c r="W1911" s="266"/>
      <c r="X1911" s="266"/>
      <c r="Y1911" s="266"/>
      <c r="Z1911" s="266"/>
      <c r="AA1911" s="266"/>
      <c r="AB1911" s="266"/>
      <c r="AC1911" s="266"/>
      <c r="AD1911" s="266"/>
      <c r="AE1911" s="266"/>
    </row>
    <row r="1912" spans="2:31" ht="13.5">
      <c r="B1912" s="1129">
        <f t="shared" si="69"/>
        <v>-1</v>
      </c>
      <c r="D1912" s="1130"/>
      <c r="E1912" s="1130"/>
      <c r="F1912" s="1131"/>
      <c r="G1912" s="1130"/>
      <c r="H1912" s="1130"/>
      <c r="I1912" s="1130"/>
      <c r="J1912" s="1132"/>
      <c r="K1912" s="1132"/>
      <c r="L1912" s="1130"/>
      <c r="N1912" s="1133">
        <f t="shared" si="70"/>
        <v>0</v>
      </c>
      <c r="O1912" s="1134">
        <f t="shared" si="71"/>
        <v>0</v>
      </c>
      <c r="P1912" s="1134">
        <f>O1912/'1.5 Universal Data'!$F$35</f>
        <v>0</v>
      </c>
      <c r="Q1912" s="266"/>
      <c r="R1912" s="266"/>
      <c r="S1912" s="266"/>
      <c r="T1912" s="266"/>
      <c r="U1912" s="266"/>
      <c r="V1912" s="266"/>
      <c r="W1912" s="266"/>
      <c r="X1912" s="266"/>
      <c r="Y1912" s="266"/>
      <c r="Z1912" s="266"/>
      <c r="AA1912" s="266"/>
      <c r="AB1912" s="266"/>
      <c r="AC1912" s="266"/>
      <c r="AD1912" s="266"/>
      <c r="AE1912" s="266"/>
    </row>
    <row r="1913" spans="2:31" ht="13.5">
      <c r="B1913" s="1129">
        <f t="shared" si="69"/>
        <v>-1</v>
      </c>
      <c r="D1913" s="1130"/>
      <c r="E1913" s="1130"/>
      <c r="F1913" s="1131"/>
      <c r="G1913" s="1130"/>
      <c r="H1913" s="1130"/>
      <c r="I1913" s="1130"/>
      <c r="J1913" s="1132"/>
      <c r="K1913" s="1132"/>
      <c r="L1913" s="1130"/>
      <c r="N1913" s="1133">
        <f t="shared" si="70"/>
        <v>0</v>
      </c>
      <c r="O1913" s="1134">
        <f t="shared" si="71"/>
        <v>0</v>
      </c>
      <c r="P1913" s="1134">
        <f>O1913/'1.5 Universal Data'!$F$35</f>
        <v>0</v>
      </c>
      <c r="Q1913" s="266"/>
      <c r="R1913" s="266"/>
      <c r="S1913" s="266"/>
      <c r="T1913" s="266"/>
      <c r="U1913" s="266"/>
      <c r="V1913" s="266"/>
      <c r="W1913" s="266"/>
      <c r="X1913" s="266"/>
      <c r="Y1913" s="266"/>
      <c r="Z1913" s="266"/>
      <c r="AA1913" s="266"/>
      <c r="AB1913" s="266"/>
      <c r="AC1913" s="266"/>
      <c r="AD1913" s="266"/>
      <c r="AE1913" s="266"/>
    </row>
    <row r="1914" spans="2:31" ht="13.5">
      <c r="B1914" s="1129">
        <f t="shared" si="69"/>
        <v>-1</v>
      </c>
      <c r="D1914" s="1130"/>
      <c r="E1914" s="1130"/>
      <c r="F1914" s="1131"/>
      <c r="G1914" s="1130"/>
      <c r="H1914" s="1130"/>
      <c r="I1914" s="1130"/>
      <c r="J1914" s="1132"/>
      <c r="K1914" s="1132"/>
      <c r="L1914" s="1130"/>
      <c r="N1914" s="1133">
        <f t="shared" si="70"/>
        <v>0</v>
      </c>
      <c r="O1914" s="1134">
        <f t="shared" si="71"/>
        <v>0</v>
      </c>
      <c r="P1914" s="1134">
        <f>O1914/'1.5 Universal Data'!$F$35</f>
        <v>0</v>
      </c>
      <c r="Q1914" s="266"/>
      <c r="R1914" s="266"/>
      <c r="S1914" s="266"/>
      <c r="T1914" s="266"/>
      <c r="U1914" s="266"/>
      <c r="V1914" s="266"/>
      <c r="W1914" s="266"/>
      <c r="X1914" s="266"/>
      <c r="Y1914" s="266"/>
      <c r="Z1914" s="266"/>
      <c r="AA1914" s="266"/>
      <c r="AB1914" s="266"/>
      <c r="AC1914" s="266"/>
      <c r="AD1914" s="266"/>
      <c r="AE1914" s="266"/>
    </row>
    <row r="1915" spans="2:31" ht="13.5">
      <c r="B1915" s="1129">
        <f t="shared" si="69"/>
        <v>-1</v>
      </c>
      <c r="D1915" s="1130"/>
      <c r="E1915" s="1130"/>
      <c r="F1915" s="1131"/>
      <c r="G1915" s="1130"/>
      <c r="H1915" s="1130"/>
      <c r="I1915" s="1130"/>
      <c r="J1915" s="1132"/>
      <c r="K1915" s="1132"/>
      <c r="L1915" s="1130"/>
      <c r="N1915" s="1133">
        <f t="shared" si="70"/>
        <v>0</v>
      </c>
      <c r="O1915" s="1134">
        <f t="shared" si="71"/>
        <v>0</v>
      </c>
      <c r="P1915" s="1134">
        <f>O1915/'1.5 Universal Data'!$F$35</f>
        <v>0</v>
      </c>
      <c r="Q1915" s="266"/>
      <c r="R1915" s="266"/>
      <c r="S1915" s="266"/>
      <c r="T1915" s="266"/>
      <c r="U1915" s="266"/>
      <c r="V1915" s="266"/>
      <c r="W1915" s="266"/>
      <c r="X1915" s="266"/>
      <c r="Y1915" s="266"/>
      <c r="Z1915" s="266"/>
      <c r="AA1915" s="266"/>
      <c r="AB1915" s="266"/>
      <c r="AC1915" s="266"/>
      <c r="AD1915" s="266"/>
      <c r="AE1915" s="266"/>
    </row>
    <row r="1916" spans="2:31" ht="13.5">
      <c r="B1916" s="1129">
        <f t="shared" si="69"/>
        <v>-1</v>
      </c>
      <c r="D1916" s="1130"/>
      <c r="E1916" s="1130"/>
      <c r="F1916" s="1131"/>
      <c r="G1916" s="1130"/>
      <c r="H1916" s="1130"/>
      <c r="I1916" s="1130"/>
      <c r="J1916" s="1132"/>
      <c r="K1916" s="1132"/>
      <c r="L1916" s="1130"/>
      <c r="N1916" s="1133">
        <f t="shared" si="70"/>
        <v>0</v>
      </c>
      <c r="O1916" s="1134">
        <f t="shared" si="71"/>
        <v>0</v>
      </c>
      <c r="P1916" s="1134">
        <f>O1916/'1.5 Universal Data'!$F$35</f>
        <v>0</v>
      </c>
      <c r="Q1916" s="266"/>
      <c r="R1916" s="266"/>
      <c r="S1916" s="266"/>
      <c r="T1916" s="266"/>
      <c r="U1916" s="266"/>
      <c r="V1916" s="266"/>
      <c r="W1916" s="266"/>
      <c r="X1916" s="266"/>
      <c r="Y1916" s="266"/>
      <c r="Z1916" s="266"/>
      <c r="AA1916" s="266"/>
      <c r="AB1916" s="266"/>
      <c r="AC1916" s="266"/>
      <c r="AD1916" s="266"/>
      <c r="AE1916" s="266"/>
    </row>
    <row r="1917" spans="2:31" ht="13.5">
      <c r="B1917" s="1129">
        <f t="shared" si="69"/>
        <v>-1</v>
      </c>
      <c r="D1917" s="1130"/>
      <c r="E1917" s="1130"/>
      <c r="F1917" s="1131"/>
      <c r="G1917" s="1130"/>
      <c r="H1917" s="1130"/>
      <c r="I1917" s="1130"/>
      <c r="J1917" s="1132"/>
      <c r="K1917" s="1132"/>
      <c r="L1917" s="1130"/>
      <c r="N1917" s="1133">
        <f t="shared" si="70"/>
        <v>0</v>
      </c>
      <c r="O1917" s="1134">
        <f t="shared" si="71"/>
        <v>0</v>
      </c>
      <c r="P1917" s="1134">
        <f>O1917/'1.5 Universal Data'!$F$35</f>
        <v>0</v>
      </c>
      <c r="Q1917" s="266"/>
      <c r="R1917" s="266"/>
      <c r="S1917" s="266"/>
      <c r="T1917" s="266"/>
      <c r="U1917" s="266"/>
      <c r="V1917" s="266"/>
      <c r="W1917" s="266"/>
      <c r="X1917" s="266"/>
      <c r="Y1917" s="266"/>
      <c r="Z1917" s="266"/>
      <c r="AA1917" s="266"/>
      <c r="AB1917" s="266"/>
      <c r="AC1917" s="266"/>
      <c r="AD1917" s="266"/>
      <c r="AE1917" s="266"/>
    </row>
    <row r="1918" spans="2:31" ht="13.5">
      <c r="B1918" s="1129">
        <f t="shared" si="69"/>
        <v>-1</v>
      </c>
      <c r="D1918" s="1130"/>
      <c r="E1918" s="1130"/>
      <c r="F1918" s="1131"/>
      <c r="G1918" s="1130"/>
      <c r="H1918" s="1130"/>
      <c r="I1918" s="1130"/>
      <c r="J1918" s="1132"/>
      <c r="K1918" s="1132"/>
      <c r="L1918" s="1130"/>
      <c r="N1918" s="1133">
        <f t="shared" si="70"/>
        <v>0</v>
      </c>
      <c r="O1918" s="1134">
        <f t="shared" si="71"/>
        <v>0</v>
      </c>
      <c r="P1918" s="1134">
        <f>O1918/'1.5 Universal Data'!$F$35</f>
        <v>0</v>
      </c>
      <c r="Q1918" s="266"/>
      <c r="R1918" s="266"/>
      <c r="S1918" s="266"/>
      <c r="T1918" s="266"/>
      <c r="U1918" s="266"/>
      <c r="V1918" s="266"/>
      <c r="W1918" s="266"/>
      <c r="X1918" s="266"/>
      <c r="Y1918" s="266"/>
      <c r="Z1918" s="266"/>
      <c r="AA1918" s="266"/>
      <c r="AB1918" s="266"/>
      <c r="AC1918" s="266"/>
      <c r="AD1918" s="266"/>
      <c r="AE1918" s="266"/>
    </row>
    <row r="1919" spans="2:31" ht="13.5">
      <c r="B1919" s="1129">
        <f t="shared" si="69"/>
        <v>-1</v>
      </c>
      <c r="D1919" s="1130"/>
      <c r="E1919" s="1130"/>
      <c r="F1919" s="1131"/>
      <c r="G1919" s="1130"/>
      <c r="H1919" s="1130"/>
      <c r="I1919" s="1130"/>
      <c r="J1919" s="1132"/>
      <c r="K1919" s="1132"/>
      <c r="L1919" s="1130"/>
      <c r="N1919" s="1133">
        <f t="shared" si="70"/>
        <v>0</v>
      </c>
      <c r="O1919" s="1134">
        <f t="shared" si="71"/>
        <v>0</v>
      </c>
      <c r="P1919" s="1134">
        <f>O1919/'1.5 Universal Data'!$F$35</f>
        <v>0</v>
      </c>
      <c r="Q1919" s="266"/>
      <c r="R1919" s="266"/>
      <c r="S1919" s="266"/>
      <c r="T1919" s="266"/>
      <c r="U1919" s="266"/>
      <c r="V1919" s="266"/>
      <c r="W1919" s="266"/>
      <c r="X1919" s="266"/>
      <c r="Y1919" s="266"/>
      <c r="Z1919" s="266"/>
      <c r="AA1919" s="266"/>
      <c r="AB1919" s="266"/>
      <c r="AC1919" s="266"/>
      <c r="AD1919" s="266"/>
      <c r="AE1919" s="266"/>
    </row>
    <row r="1920" spans="2:31" ht="13.5">
      <c r="B1920" s="1129">
        <f t="shared" si="69"/>
        <v>-1</v>
      </c>
      <c r="D1920" s="1130"/>
      <c r="E1920" s="1130"/>
      <c r="F1920" s="1131"/>
      <c r="G1920" s="1130"/>
      <c r="H1920" s="1130"/>
      <c r="I1920" s="1130"/>
      <c r="J1920" s="1132"/>
      <c r="K1920" s="1132"/>
      <c r="L1920" s="1130"/>
      <c r="N1920" s="1133">
        <f t="shared" si="70"/>
        <v>0</v>
      </c>
      <c r="O1920" s="1134">
        <f t="shared" si="71"/>
        <v>0</v>
      </c>
      <c r="P1920" s="1134">
        <f>O1920/'1.5 Universal Data'!$F$35</f>
        <v>0</v>
      </c>
      <c r="Q1920" s="266"/>
      <c r="R1920" s="266"/>
      <c r="S1920" s="266"/>
      <c r="T1920" s="266"/>
      <c r="U1920" s="266"/>
      <c r="V1920" s="266"/>
      <c r="W1920" s="266"/>
      <c r="X1920" s="266"/>
      <c r="Y1920" s="266"/>
      <c r="Z1920" s="266"/>
      <c r="AA1920" s="266"/>
      <c r="AB1920" s="266"/>
      <c r="AC1920" s="266"/>
      <c r="AD1920" s="266"/>
      <c r="AE1920" s="266"/>
    </row>
    <row r="1921" spans="2:31" ht="13.5">
      <c r="B1921" s="1129">
        <f t="shared" si="69"/>
        <v>-1</v>
      </c>
      <c r="D1921" s="1130"/>
      <c r="E1921" s="1130"/>
      <c r="F1921" s="1131"/>
      <c r="G1921" s="1130"/>
      <c r="H1921" s="1130"/>
      <c r="I1921" s="1130"/>
      <c r="J1921" s="1132"/>
      <c r="K1921" s="1132"/>
      <c r="L1921" s="1130"/>
      <c r="N1921" s="1133">
        <f t="shared" si="70"/>
        <v>0</v>
      </c>
      <c r="O1921" s="1134">
        <f t="shared" si="71"/>
        <v>0</v>
      </c>
      <c r="P1921" s="1134">
        <f>O1921/'1.5 Universal Data'!$F$35</f>
        <v>0</v>
      </c>
      <c r="Q1921" s="266"/>
      <c r="R1921" s="266"/>
      <c r="S1921" s="266"/>
      <c r="T1921" s="266"/>
      <c r="U1921" s="266"/>
      <c r="V1921" s="266"/>
      <c r="W1921" s="266"/>
      <c r="X1921" s="266"/>
      <c r="Y1921" s="266"/>
      <c r="Z1921" s="266"/>
      <c r="AA1921" s="266"/>
      <c r="AB1921" s="266"/>
      <c r="AC1921" s="266"/>
      <c r="AD1921" s="266"/>
      <c r="AE1921" s="266"/>
    </row>
    <row r="1922" spans="2:31" ht="13.5">
      <c r="B1922" s="1129">
        <f t="shared" si="69"/>
        <v>-1</v>
      </c>
      <c r="D1922" s="1130"/>
      <c r="E1922" s="1130"/>
      <c r="F1922" s="1131"/>
      <c r="G1922" s="1130"/>
      <c r="H1922" s="1130"/>
      <c r="I1922" s="1130"/>
      <c r="J1922" s="1132"/>
      <c r="K1922" s="1132"/>
      <c r="L1922" s="1130"/>
      <c r="N1922" s="1133">
        <f t="shared" si="70"/>
        <v>0</v>
      </c>
      <c r="O1922" s="1134">
        <f t="shared" si="71"/>
        <v>0</v>
      </c>
      <c r="P1922" s="1134">
        <f>O1922/'1.5 Universal Data'!$F$35</f>
        <v>0</v>
      </c>
      <c r="Q1922" s="266"/>
      <c r="R1922" s="266"/>
      <c r="S1922" s="266"/>
      <c r="T1922" s="266"/>
      <c r="U1922" s="266"/>
      <c r="V1922" s="266"/>
      <c r="W1922" s="266"/>
      <c r="X1922" s="266"/>
      <c r="Y1922" s="266"/>
      <c r="Z1922" s="266"/>
      <c r="AA1922" s="266"/>
      <c r="AB1922" s="266"/>
      <c r="AC1922" s="266"/>
      <c r="AD1922" s="266"/>
      <c r="AE1922" s="266"/>
    </row>
    <row r="1923" spans="2:31" ht="13.5">
      <c r="B1923" s="1129">
        <f t="shared" si="69"/>
        <v>-1</v>
      </c>
      <c r="D1923" s="1130"/>
      <c r="E1923" s="1130"/>
      <c r="F1923" s="1131"/>
      <c r="G1923" s="1130"/>
      <c r="H1923" s="1130"/>
      <c r="I1923" s="1130"/>
      <c r="J1923" s="1132"/>
      <c r="K1923" s="1132"/>
      <c r="L1923" s="1130"/>
      <c r="N1923" s="1133">
        <f t="shared" si="70"/>
        <v>0</v>
      </c>
      <c r="O1923" s="1134">
        <f t="shared" si="71"/>
        <v>0</v>
      </c>
      <c r="P1923" s="1134">
        <f>O1923/'1.5 Universal Data'!$F$35</f>
        <v>0</v>
      </c>
      <c r="Q1923" s="266"/>
      <c r="R1923" s="266"/>
      <c r="S1923" s="266"/>
      <c r="T1923" s="266"/>
      <c r="U1923" s="266"/>
      <c r="V1923" s="266"/>
      <c r="W1923" s="266"/>
      <c r="X1923" s="266"/>
      <c r="Y1923" s="266"/>
      <c r="Z1923" s="266"/>
      <c r="AA1923" s="266"/>
      <c r="AB1923" s="266"/>
      <c r="AC1923" s="266"/>
      <c r="AD1923" s="266"/>
      <c r="AE1923" s="266"/>
    </row>
    <row r="1924" spans="2:31" ht="13.5">
      <c r="B1924" s="1129">
        <f t="shared" si="69"/>
        <v>-1</v>
      </c>
      <c r="D1924" s="1130"/>
      <c r="E1924" s="1130"/>
      <c r="F1924" s="1131"/>
      <c r="G1924" s="1130"/>
      <c r="H1924" s="1130"/>
      <c r="I1924" s="1130"/>
      <c r="J1924" s="1132"/>
      <c r="K1924" s="1132"/>
      <c r="L1924" s="1130"/>
      <c r="N1924" s="1133">
        <f t="shared" si="70"/>
        <v>0</v>
      </c>
      <c r="O1924" s="1134">
        <f t="shared" si="71"/>
        <v>0</v>
      </c>
      <c r="P1924" s="1134">
        <f>O1924/'1.5 Universal Data'!$F$35</f>
        <v>0</v>
      </c>
      <c r="Q1924" s="266"/>
      <c r="R1924" s="266"/>
      <c r="S1924" s="266"/>
      <c r="T1924" s="266"/>
      <c r="U1924" s="266"/>
      <c r="V1924" s="266"/>
      <c r="W1924" s="266"/>
      <c r="X1924" s="266"/>
      <c r="Y1924" s="266"/>
      <c r="Z1924" s="266"/>
      <c r="AA1924" s="266"/>
      <c r="AB1924" s="266"/>
      <c r="AC1924" s="266"/>
      <c r="AD1924" s="266"/>
      <c r="AE1924" s="266"/>
    </row>
    <row r="1925" spans="2:31" ht="13.5">
      <c r="B1925" s="1129">
        <f t="shared" si="69"/>
        <v>-1</v>
      </c>
      <c r="D1925" s="1130"/>
      <c r="E1925" s="1130"/>
      <c r="F1925" s="1131"/>
      <c r="G1925" s="1130"/>
      <c r="H1925" s="1130"/>
      <c r="I1925" s="1130"/>
      <c r="J1925" s="1132"/>
      <c r="K1925" s="1132"/>
      <c r="L1925" s="1130"/>
      <c r="N1925" s="1133">
        <f t="shared" si="70"/>
        <v>0</v>
      </c>
      <c r="O1925" s="1134">
        <f t="shared" si="71"/>
        <v>0</v>
      </c>
      <c r="P1925" s="1134">
        <f>O1925/'1.5 Universal Data'!$F$35</f>
        <v>0</v>
      </c>
      <c r="Q1925" s="266"/>
      <c r="R1925" s="266"/>
      <c r="S1925" s="266"/>
      <c r="T1925" s="266"/>
      <c r="U1925" s="266"/>
      <c r="V1925" s="266"/>
      <c r="W1925" s="266"/>
      <c r="X1925" s="266"/>
      <c r="Y1925" s="266"/>
      <c r="Z1925" s="266"/>
      <c r="AA1925" s="266"/>
      <c r="AB1925" s="266"/>
      <c r="AC1925" s="266"/>
      <c r="AD1925" s="266"/>
      <c r="AE1925" s="266"/>
    </row>
    <row r="1926" spans="2:31" ht="13.5">
      <c r="B1926" s="1129">
        <f t="shared" si="69"/>
        <v>-1</v>
      </c>
      <c r="D1926" s="1130"/>
      <c r="E1926" s="1130"/>
      <c r="F1926" s="1131"/>
      <c r="G1926" s="1130"/>
      <c r="H1926" s="1130"/>
      <c r="I1926" s="1130"/>
      <c r="J1926" s="1132"/>
      <c r="K1926" s="1132"/>
      <c r="L1926" s="1130"/>
      <c r="N1926" s="1133">
        <f t="shared" si="70"/>
        <v>0</v>
      </c>
      <c r="O1926" s="1134">
        <f t="shared" si="71"/>
        <v>0</v>
      </c>
      <c r="P1926" s="1134">
        <f>O1926/'1.5 Universal Data'!$F$35</f>
        <v>0</v>
      </c>
      <c r="Q1926" s="266"/>
      <c r="R1926" s="266"/>
      <c r="S1926" s="266"/>
      <c r="T1926" s="266"/>
      <c r="U1926" s="266"/>
      <c r="V1926" s="266"/>
      <c r="W1926" s="266"/>
      <c r="X1926" s="266"/>
      <c r="Y1926" s="266"/>
      <c r="Z1926" s="266"/>
      <c r="AA1926" s="266"/>
      <c r="AB1926" s="266"/>
      <c r="AC1926" s="266"/>
      <c r="AD1926" s="266"/>
      <c r="AE1926" s="266"/>
    </row>
    <row r="1927" spans="2:31" ht="13.5">
      <c r="B1927" s="1129">
        <f t="shared" si="69"/>
        <v>-1</v>
      </c>
      <c r="D1927" s="1130"/>
      <c r="E1927" s="1130"/>
      <c r="F1927" s="1131"/>
      <c r="G1927" s="1130"/>
      <c r="H1927" s="1130"/>
      <c r="I1927" s="1130"/>
      <c r="J1927" s="1132"/>
      <c r="K1927" s="1132"/>
      <c r="L1927" s="1130"/>
      <c r="N1927" s="1133">
        <f t="shared" si="70"/>
        <v>0</v>
      </c>
      <c r="O1927" s="1134">
        <f t="shared" si="71"/>
        <v>0</v>
      </c>
      <c r="P1927" s="1134">
        <f>O1927/'1.5 Universal Data'!$F$35</f>
        <v>0</v>
      </c>
      <c r="Q1927" s="266"/>
      <c r="R1927" s="266"/>
      <c r="S1927" s="266"/>
      <c r="T1927" s="266"/>
      <c r="U1927" s="266"/>
      <c r="V1927" s="266"/>
      <c r="W1927" s="266"/>
      <c r="X1927" s="266"/>
      <c r="Y1927" s="266"/>
      <c r="Z1927" s="266"/>
      <c r="AA1927" s="266"/>
      <c r="AB1927" s="266"/>
      <c r="AC1927" s="266"/>
      <c r="AD1927" s="266"/>
      <c r="AE1927" s="266"/>
    </row>
    <row r="1928" spans="2:31" ht="13.5">
      <c r="B1928" s="1129">
        <f t="shared" si="69"/>
        <v>-1</v>
      </c>
      <c r="D1928" s="1130"/>
      <c r="E1928" s="1130"/>
      <c r="F1928" s="1131"/>
      <c r="G1928" s="1130"/>
      <c r="H1928" s="1130"/>
      <c r="I1928" s="1130"/>
      <c r="J1928" s="1132"/>
      <c r="K1928" s="1132"/>
      <c r="L1928" s="1130"/>
      <c r="N1928" s="1133">
        <f t="shared" si="70"/>
        <v>0</v>
      </c>
      <c r="O1928" s="1134">
        <f t="shared" si="71"/>
        <v>0</v>
      </c>
      <c r="P1928" s="1134">
        <f>O1928/'1.5 Universal Data'!$F$35</f>
        <v>0</v>
      </c>
      <c r="Q1928" s="266"/>
      <c r="R1928" s="266"/>
      <c r="S1928" s="266"/>
      <c r="T1928" s="266"/>
      <c r="U1928" s="266"/>
      <c r="V1928" s="266"/>
      <c r="W1928" s="266"/>
      <c r="X1928" s="266"/>
      <c r="Y1928" s="266"/>
      <c r="Z1928" s="266"/>
      <c r="AA1928" s="266"/>
      <c r="AB1928" s="266"/>
      <c r="AC1928" s="266"/>
      <c r="AD1928" s="266"/>
      <c r="AE1928" s="266"/>
    </row>
    <row r="1929" spans="2:31" ht="13.5">
      <c r="B1929" s="1129">
        <f t="shared" si="69"/>
        <v>-1</v>
      </c>
      <c r="D1929" s="1130"/>
      <c r="E1929" s="1130"/>
      <c r="F1929" s="1131"/>
      <c r="G1929" s="1130"/>
      <c r="H1929" s="1130"/>
      <c r="I1929" s="1130"/>
      <c r="J1929" s="1132"/>
      <c r="K1929" s="1132"/>
      <c r="L1929" s="1130"/>
      <c r="N1929" s="1133">
        <f t="shared" si="70"/>
        <v>0</v>
      </c>
      <c r="O1929" s="1134">
        <f t="shared" si="71"/>
        <v>0</v>
      </c>
      <c r="P1929" s="1134">
        <f>O1929/'1.5 Universal Data'!$F$35</f>
        <v>0</v>
      </c>
      <c r="Q1929" s="266"/>
      <c r="R1929" s="266"/>
      <c r="S1929" s="266"/>
      <c r="T1929" s="266"/>
      <c r="U1929" s="266"/>
      <c r="V1929" s="266"/>
      <c r="W1929" s="266"/>
      <c r="X1929" s="266"/>
      <c r="Y1929" s="266"/>
      <c r="Z1929" s="266"/>
      <c r="AA1929" s="266"/>
      <c r="AB1929" s="266"/>
      <c r="AC1929" s="266"/>
      <c r="AD1929" s="266"/>
      <c r="AE1929" s="266"/>
    </row>
    <row r="1930" spans="2:31" ht="13.5">
      <c r="B1930" s="1129">
        <f t="shared" si="69"/>
        <v>-1</v>
      </c>
      <c r="D1930" s="1130"/>
      <c r="E1930" s="1130"/>
      <c r="F1930" s="1131"/>
      <c r="G1930" s="1130"/>
      <c r="H1930" s="1130"/>
      <c r="I1930" s="1130"/>
      <c r="J1930" s="1132"/>
      <c r="K1930" s="1132"/>
      <c r="L1930" s="1130"/>
      <c r="N1930" s="1133">
        <f t="shared" si="70"/>
        <v>0</v>
      </c>
      <c r="O1930" s="1134">
        <f t="shared" si="71"/>
        <v>0</v>
      </c>
      <c r="P1930" s="1134">
        <f>O1930/'1.5 Universal Data'!$F$35</f>
        <v>0</v>
      </c>
      <c r="Q1930" s="266"/>
      <c r="R1930" s="266"/>
      <c r="S1930" s="266"/>
      <c r="T1930" s="266"/>
      <c r="U1930" s="266"/>
      <c r="V1930" s="266"/>
      <c r="W1930" s="266"/>
      <c r="X1930" s="266"/>
      <c r="Y1930" s="266"/>
      <c r="Z1930" s="266"/>
      <c r="AA1930" s="266"/>
      <c r="AB1930" s="266"/>
      <c r="AC1930" s="266"/>
      <c r="AD1930" s="266"/>
      <c r="AE1930" s="266"/>
    </row>
    <row r="1931" spans="2:31" ht="13.5">
      <c r="B1931" s="1129">
        <f t="shared" si="69"/>
        <v>-1</v>
      </c>
      <c r="D1931" s="1130"/>
      <c r="E1931" s="1130"/>
      <c r="F1931" s="1131"/>
      <c r="G1931" s="1130"/>
      <c r="H1931" s="1130"/>
      <c r="I1931" s="1130"/>
      <c r="J1931" s="1132"/>
      <c r="K1931" s="1132"/>
      <c r="L1931" s="1130"/>
      <c r="N1931" s="1133">
        <f t="shared" si="70"/>
        <v>0</v>
      </c>
      <c r="O1931" s="1134">
        <f t="shared" si="71"/>
        <v>0</v>
      </c>
      <c r="P1931" s="1134">
        <f>O1931/'1.5 Universal Data'!$F$35</f>
        <v>0</v>
      </c>
      <c r="Q1931" s="266"/>
      <c r="R1931" s="266"/>
      <c r="S1931" s="266"/>
      <c r="T1931" s="266"/>
      <c r="U1931" s="266"/>
      <c r="V1931" s="266"/>
      <c r="W1931" s="266"/>
      <c r="X1931" s="266"/>
      <c r="Y1931" s="266"/>
      <c r="Z1931" s="266"/>
      <c r="AA1931" s="266"/>
      <c r="AB1931" s="266"/>
      <c r="AC1931" s="266"/>
      <c r="AD1931" s="266"/>
      <c r="AE1931" s="266"/>
    </row>
    <row r="1932" spans="2:31" ht="13.5">
      <c r="B1932" s="1129">
        <f t="shared" si="69"/>
        <v>-1</v>
      </c>
      <c r="D1932" s="1130"/>
      <c r="E1932" s="1130"/>
      <c r="F1932" s="1131"/>
      <c r="G1932" s="1130"/>
      <c r="H1932" s="1130"/>
      <c r="I1932" s="1130"/>
      <c r="J1932" s="1132"/>
      <c r="K1932" s="1132"/>
      <c r="L1932" s="1130"/>
      <c r="N1932" s="1133">
        <f t="shared" si="70"/>
        <v>0</v>
      </c>
      <c r="O1932" s="1134">
        <f t="shared" si="71"/>
        <v>0</v>
      </c>
      <c r="P1932" s="1134">
        <f>O1932/'1.5 Universal Data'!$F$35</f>
        <v>0</v>
      </c>
      <c r="Q1932" s="266"/>
      <c r="R1932" s="266"/>
      <c r="S1932" s="266"/>
      <c r="T1932" s="266"/>
      <c r="U1932" s="266"/>
      <c r="V1932" s="266"/>
      <c r="W1932" s="266"/>
      <c r="X1932" s="266"/>
      <c r="Y1932" s="266"/>
      <c r="Z1932" s="266"/>
      <c r="AA1932" s="266"/>
      <c r="AB1932" s="266"/>
      <c r="AC1932" s="266"/>
      <c r="AD1932" s="266"/>
      <c r="AE1932" s="266"/>
    </row>
    <row r="1933" spans="2:31" ht="13.5">
      <c r="B1933" s="1129">
        <f t="shared" si="69"/>
        <v>-1</v>
      </c>
      <c r="D1933" s="1130"/>
      <c r="E1933" s="1130"/>
      <c r="F1933" s="1131"/>
      <c r="G1933" s="1130"/>
      <c r="H1933" s="1130"/>
      <c r="I1933" s="1130"/>
      <c r="J1933" s="1132"/>
      <c r="K1933" s="1132"/>
      <c r="L1933" s="1130"/>
      <c r="N1933" s="1133">
        <f t="shared" si="70"/>
        <v>0</v>
      </c>
      <c r="O1933" s="1134">
        <f t="shared" si="71"/>
        <v>0</v>
      </c>
      <c r="P1933" s="1134">
        <f>O1933/'1.5 Universal Data'!$F$35</f>
        <v>0</v>
      </c>
      <c r="Q1933" s="266"/>
      <c r="R1933" s="266"/>
      <c r="S1933" s="266"/>
      <c r="T1933" s="266"/>
      <c r="U1933" s="266"/>
      <c r="V1933" s="266"/>
      <c r="W1933" s="266"/>
      <c r="X1933" s="266"/>
      <c r="Y1933" s="266"/>
      <c r="Z1933" s="266"/>
      <c r="AA1933" s="266"/>
      <c r="AB1933" s="266"/>
      <c r="AC1933" s="266"/>
      <c r="AD1933" s="266"/>
      <c r="AE1933" s="266"/>
    </row>
    <row r="1934" spans="2:31" ht="13.5">
      <c r="B1934" s="1129">
        <f t="shared" si="69"/>
        <v>-1</v>
      </c>
      <c r="D1934" s="1130"/>
      <c r="E1934" s="1130"/>
      <c r="F1934" s="1131"/>
      <c r="G1934" s="1130"/>
      <c r="H1934" s="1130"/>
      <c r="I1934" s="1130"/>
      <c r="J1934" s="1132"/>
      <c r="K1934" s="1132"/>
      <c r="L1934" s="1130"/>
      <c r="N1934" s="1133">
        <f t="shared" si="70"/>
        <v>0</v>
      </c>
      <c r="O1934" s="1134">
        <f t="shared" si="71"/>
        <v>0</v>
      </c>
      <c r="P1934" s="1134">
        <f>O1934/'1.5 Universal Data'!$F$35</f>
        <v>0</v>
      </c>
      <c r="Q1934" s="266"/>
      <c r="R1934" s="266"/>
      <c r="S1934" s="266"/>
      <c r="T1934" s="266"/>
      <c r="U1934" s="266"/>
      <c r="V1934" s="266"/>
      <c r="W1934" s="266"/>
      <c r="X1934" s="266"/>
      <c r="Y1934" s="266"/>
      <c r="Z1934" s="266"/>
      <c r="AA1934" s="266"/>
      <c r="AB1934" s="266"/>
      <c r="AC1934" s="266"/>
      <c r="AD1934" s="266"/>
      <c r="AE1934" s="266"/>
    </row>
    <row r="1935" spans="2:31" ht="13.5">
      <c r="B1935" s="1129">
        <f t="shared" si="69"/>
        <v>-1</v>
      </c>
      <c r="D1935" s="1130"/>
      <c r="E1935" s="1130"/>
      <c r="F1935" s="1131"/>
      <c r="G1935" s="1130"/>
      <c r="H1935" s="1130"/>
      <c r="I1935" s="1130"/>
      <c r="J1935" s="1132"/>
      <c r="K1935" s="1132"/>
      <c r="L1935" s="1130"/>
      <c r="N1935" s="1133">
        <f t="shared" si="70"/>
        <v>0</v>
      </c>
      <c r="O1935" s="1134">
        <f t="shared" si="71"/>
        <v>0</v>
      </c>
      <c r="P1935" s="1134">
        <f>O1935/'1.5 Universal Data'!$F$35</f>
        <v>0</v>
      </c>
      <c r="Q1935" s="266"/>
      <c r="R1935" s="266"/>
      <c r="S1935" s="266"/>
      <c r="T1935" s="266"/>
      <c r="U1935" s="266"/>
      <c r="V1935" s="266"/>
      <c r="W1935" s="266"/>
      <c r="X1935" s="266"/>
      <c r="Y1935" s="266"/>
      <c r="Z1935" s="266"/>
      <c r="AA1935" s="266"/>
      <c r="AB1935" s="266"/>
      <c r="AC1935" s="266"/>
      <c r="AD1935" s="266"/>
      <c r="AE1935" s="266"/>
    </row>
    <row r="1936" spans="2:31" ht="13.5">
      <c r="B1936" s="1129">
        <f t="shared" si="69"/>
        <v>-1</v>
      </c>
      <c r="D1936" s="1130"/>
      <c r="E1936" s="1130"/>
      <c r="F1936" s="1131"/>
      <c r="G1936" s="1130"/>
      <c r="H1936" s="1130"/>
      <c r="I1936" s="1130"/>
      <c r="J1936" s="1132"/>
      <c r="K1936" s="1132"/>
      <c r="L1936" s="1130"/>
      <c r="N1936" s="1133">
        <f t="shared" si="70"/>
        <v>0</v>
      </c>
      <c r="O1936" s="1134">
        <f t="shared" si="71"/>
        <v>0</v>
      </c>
      <c r="P1936" s="1134">
        <f>O1936/'1.5 Universal Data'!$F$35</f>
        <v>0</v>
      </c>
      <c r="Q1936" s="266"/>
      <c r="R1936" s="266"/>
      <c r="S1936" s="266"/>
      <c r="T1936" s="266"/>
      <c r="U1936" s="266"/>
      <c r="V1936" s="266"/>
      <c r="W1936" s="266"/>
      <c r="X1936" s="266"/>
      <c r="Y1936" s="266"/>
      <c r="Z1936" s="266"/>
      <c r="AA1936" s="266"/>
      <c r="AB1936" s="266"/>
      <c r="AC1936" s="266"/>
      <c r="AD1936" s="266"/>
      <c r="AE1936" s="266"/>
    </row>
    <row r="1937" spans="2:31" ht="13.5">
      <c r="B1937" s="1129">
        <f t="shared" si="69"/>
        <v>-1</v>
      </c>
      <c r="D1937" s="1130"/>
      <c r="E1937" s="1130"/>
      <c r="F1937" s="1131"/>
      <c r="G1937" s="1130"/>
      <c r="H1937" s="1130"/>
      <c r="I1937" s="1130"/>
      <c r="J1937" s="1132"/>
      <c r="K1937" s="1132"/>
      <c r="L1937" s="1130"/>
      <c r="N1937" s="1133">
        <f t="shared" si="70"/>
        <v>0</v>
      </c>
      <c r="O1937" s="1134">
        <f t="shared" si="71"/>
        <v>0</v>
      </c>
      <c r="P1937" s="1134">
        <f>O1937/'1.5 Universal Data'!$F$35</f>
        <v>0</v>
      </c>
      <c r="Q1937" s="266"/>
      <c r="R1937" s="266"/>
      <c r="S1937" s="266"/>
      <c r="T1937" s="266"/>
      <c r="U1937" s="266"/>
      <c r="V1937" s="266"/>
      <c r="W1937" s="266"/>
      <c r="X1937" s="266"/>
      <c r="Y1937" s="266"/>
      <c r="Z1937" s="266"/>
      <c r="AA1937" s="266"/>
      <c r="AB1937" s="266"/>
      <c r="AC1937" s="266"/>
      <c r="AD1937" s="266"/>
      <c r="AE1937" s="266"/>
    </row>
    <row r="1938" spans="2:31" ht="13.5">
      <c r="B1938" s="1129">
        <f t="shared" si="69"/>
        <v>-1</v>
      </c>
      <c r="D1938" s="1130"/>
      <c r="E1938" s="1130"/>
      <c r="F1938" s="1131"/>
      <c r="G1938" s="1130"/>
      <c r="H1938" s="1130"/>
      <c r="I1938" s="1130"/>
      <c r="J1938" s="1132"/>
      <c r="K1938" s="1132"/>
      <c r="L1938" s="1130"/>
      <c r="N1938" s="1133">
        <f t="shared" si="70"/>
        <v>0</v>
      </c>
      <c r="O1938" s="1134">
        <f t="shared" si="71"/>
        <v>0</v>
      </c>
      <c r="P1938" s="1134">
        <f>O1938/'1.5 Universal Data'!$F$35</f>
        <v>0</v>
      </c>
      <c r="Q1938" s="266"/>
      <c r="R1938" s="266"/>
      <c r="S1938" s="266"/>
      <c r="T1938" s="266"/>
      <c r="U1938" s="266"/>
      <c r="V1938" s="266"/>
      <c r="W1938" s="266"/>
      <c r="X1938" s="266"/>
      <c r="Y1938" s="266"/>
      <c r="Z1938" s="266"/>
      <c r="AA1938" s="266"/>
      <c r="AB1938" s="266"/>
      <c r="AC1938" s="266"/>
      <c r="AD1938" s="266"/>
      <c r="AE1938" s="266"/>
    </row>
    <row r="1939" spans="2:31" ht="13.5">
      <c r="B1939" s="1129">
        <f t="shared" si="69"/>
        <v>-1</v>
      </c>
      <c r="D1939" s="1130"/>
      <c r="E1939" s="1130"/>
      <c r="F1939" s="1131"/>
      <c r="G1939" s="1130"/>
      <c r="H1939" s="1130"/>
      <c r="I1939" s="1130"/>
      <c r="J1939" s="1132"/>
      <c r="K1939" s="1132"/>
      <c r="L1939" s="1130"/>
      <c r="N1939" s="1133">
        <f t="shared" si="70"/>
        <v>0</v>
      </c>
      <c r="O1939" s="1134">
        <f t="shared" si="71"/>
        <v>0</v>
      </c>
      <c r="P1939" s="1134">
        <f>O1939/'1.5 Universal Data'!$F$35</f>
        <v>0</v>
      </c>
      <c r="Q1939" s="266"/>
      <c r="R1939" s="266"/>
      <c r="S1939" s="266"/>
      <c r="T1939" s="266"/>
      <c r="U1939" s="266"/>
      <c r="V1939" s="266"/>
      <c r="W1939" s="266"/>
      <c r="X1939" s="266"/>
      <c r="Y1939" s="266"/>
      <c r="Z1939" s="266"/>
      <c r="AA1939" s="266"/>
      <c r="AB1939" s="266"/>
      <c r="AC1939" s="266"/>
      <c r="AD1939" s="266"/>
      <c r="AE1939" s="266"/>
    </row>
    <row r="1940" spans="2:31" ht="13.5">
      <c r="B1940" s="1129">
        <f t="shared" si="69"/>
        <v>-1</v>
      </c>
      <c r="D1940" s="1130"/>
      <c r="E1940" s="1130"/>
      <c r="F1940" s="1131"/>
      <c r="G1940" s="1130"/>
      <c r="H1940" s="1130"/>
      <c r="I1940" s="1130"/>
      <c r="J1940" s="1132"/>
      <c r="K1940" s="1132"/>
      <c r="L1940" s="1130"/>
      <c r="N1940" s="1133">
        <f t="shared" si="70"/>
        <v>0</v>
      </c>
      <c r="O1940" s="1134">
        <f t="shared" si="71"/>
        <v>0</v>
      </c>
      <c r="P1940" s="1134">
        <f>O1940/'1.5 Universal Data'!$F$35</f>
        <v>0</v>
      </c>
      <c r="Q1940" s="266"/>
      <c r="R1940" s="266"/>
      <c r="S1940" s="266"/>
      <c r="T1940" s="266"/>
      <c r="U1940" s="266"/>
      <c r="V1940" s="266"/>
      <c r="W1940" s="266"/>
      <c r="X1940" s="266"/>
      <c r="Y1940" s="266"/>
      <c r="Z1940" s="266"/>
      <c r="AA1940" s="266"/>
      <c r="AB1940" s="266"/>
      <c r="AC1940" s="266"/>
      <c r="AD1940" s="266"/>
      <c r="AE1940" s="266"/>
    </row>
    <row r="1941" spans="2:31" ht="13.5">
      <c r="B1941" s="1129">
        <f t="shared" si="69"/>
        <v>-1</v>
      </c>
      <c r="D1941" s="1130"/>
      <c r="E1941" s="1130"/>
      <c r="F1941" s="1131"/>
      <c r="G1941" s="1130"/>
      <c r="H1941" s="1130"/>
      <c r="I1941" s="1130"/>
      <c r="J1941" s="1132"/>
      <c r="K1941" s="1132"/>
      <c r="L1941" s="1130"/>
      <c r="N1941" s="1133">
        <f t="shared" si="70"/>
        <v>0</v>
      </c>
      <c r="O1941" s="1134">
        <f t="shared" si="71"/>
        <v>0</v>
      </c>
      <c r="P1941" s="1134">
        <f>O1941/'1.5 Universal Data'!$F$35</f>
        <v>0</v>
      </c>
      <c r="Q1941" s="266"/>
      <c r="R1941" s="266"/>
      <c r="S1941" s="266"/>
      <c r="T1941" s="266"/>
      <c r="U1941" s="266"/>
      <c r="V1941" s="266"/>
      <c r="W1941" s="266"/>
      <c r="X1941" s="266"/>
      <c r="Y1941" s="266"/>
      <c r="Z1941" s="266"/>
      <c r="AA1941" s="266"/>
      <c r="AB1941" s="266"/>
      <c r="AC1941" s="266"/>
      <c r="AD1941" s="266"/>
      <c r="AE1941" s="266"/>
    </row>
    <row r="1942" spans="2:31" ht="13.5">
      <c r="B1942" s="1129">
        <f t="shared" si="69"/>
        <v>-1</v>
      </c>
      <c r="D1942" s="1130"/>
      <c r="E1942" s="1130"/>
      <c r="F1942" s="1131"/>
      <c r="G1942" s="1130"/>
      <c r="H1942" s="1130"/>
      <c r="I1942" s="1130"/>
      <c r="J1942" s="1132"/>
      <c r="K1942" s="1132"/>
      <c r="L1942" s="1130"/>
      <c r="N1942" s="1133">
        <f t="shared" si="70"/>
        <v>0</v>
      </c>
      <c r="O1942" s="1134">
        <f t="shared" si="71"/>
        <v>0</v>
      </c>
      <c r="P1942" s="1134">
        <f>O1942/'1.5 Universal Data'!$F$35</f>
        <v>0</v>
      </c>
      <c r="Q1942" s="266"/>
      <c r="R1942" s="266"/>
      <c r="S1942" s="266"/>
      <c r="T1942" s="266"/>
      <c r="U1942" s="266"/>
      <c r="V1942" s="266"/>
      <c r="W1942" s="266"/>
      <c r="X1942" s="266"/>
      <c r="Y1942" s="266"/>
      <c r="Z1942" s="266"/>
      <c r="AA1942" s="266"/>
      <c r="AB1942" s="266"/>
      <c r="AC1942" s="266"/>
      <c r="AD1942" s="266"/>
      <c r="AE1942" s="266"/>
    </row>
    <row r="1943" spans="2:31" ht="13.5">
      <c r="B1943" s="1129">
        <f t="shared" ref="B1943:B2006" si="72">IF(G1943="buy",1,-1)</f>
        <v>-1</v>
      </c>
      <c r="D1943" s="1130"/>
      <c r="E1943" s="1130"/>
      <c r="F1943" s="1131"/>
      <c r="G1943" s="1130"/>
      <c r="H1943" s="1130"/>
      <c r="I1943" s="1130"/>
      <c r="J1943" s="1132"/>
      <c r="K1943" s="1132"/>
      <c r="L1943" s="1130"/>
      <c r="N1943" s="1133">
        <f t="shared" si="70"/>
        <v>0</v>
      </c>
      <c r="O1943" s="1134">
        <f t="shared" si="71"/>
        <v>0</v>
      </c>
      <c r="P1943" s="1134">
        <f>O1943/'1.5 Universal Data'!$F$35</f>
        <v>0</v>
      </c>
      <c r="Q1943" s="266"/>
      <c r="R1943" s="266"/>
      <c r="S1943" s="266"/>
      <c r="T1943" s="266"/>
      <c r="U1943" s="266"/>
      <c r="V1943" s="266"/>
      <c r="W1943" s="266"/>
      <c r="X1943" s="266"/>
      <c r="Y1943" s="266"/>
      <c r="Z1943" s="266"/>
      <c r="AA1943" s="266"/>
      <c r="AB1943" s="266"/>
      <c r="AC1943" s="266"/>
      <c r="AD1943" s="266"/>
      <c r="AE1943" s="266"/>
    </row>
    <row r="1944" spans="2:31" ht="13.5">
      <c r="B1944" s="1129">
        <f t="shared" si="72"/>
        <v>-1</v>
      </c>
      <c r="D1944" s="1130"/>
      <c r="E1944" s="1130"/>
      <c r="F1944" s="1131"/>
      <c r="G1944" s="1130"/>
      <c r="H1944" s="1130"/>
      <c r="I1944" s="1130"/>
      <c r="J1944" s="1132"/>
      <c r="K1944" s="1132"/>
      <c r="L1944" s="1130"/>
      <c r="N1944" s="1133">
        <f t="shared" si="70"/>
        <v>0</v>
      </c>
      <c r="O1944" s="1134">
        <f t="shared" si="71"/>
        <v>0</v>
      </c>
      <c r="P1944" s="1134">
        <f>O1944/'1.5 Universal Data'!$F$35</f>
        <v>0</v>
      </c>
      <c r="Q1944" s="266"/>
      <c r="R1944" s="266"/>
      <c r="S1944" s="266"/>
      <c r="T1944" s="266"/>
      <c r="U1944" s="266"/>
      <c r="V1944" s="266"/>
      <c r="W1944" s="266"/>
      <c r="X1944" s="266"/>
      <c r="Y1944" s="266"/>
      <c r="Z1944" s="266"/>
      <c r="AA1944" s="266"/>
      <c r="AB1944" s="266"/>
      <c r="AC1944" s="266"/>
      <c r="AD1944" s="266"/>
      <c r="AE1944" s="266"/>
    </row>
    <row r="1945" spans="2:31" ht="13.5">
      <c r="B1945" s="1129">
        <f t="shared" si="72"/>
        <v>-1</v>
      </c>
      <c r="D1945" s="1130"/>
      <c r="E1945" s="1130"/>
      <c r="F1945" s="1131"/>
      <c r="G1945" s="1130"/>
      <c r="H1945" s="1130"/>
      <c r="I1945" s="1130"/>
      <c r="J1945" s="1132"/>
      <c r="K1945" s="1132"/>
      <c r="L1945" s="1130"/>
      <c r="N1945" s="1133">
        <f t="shared" si="70"/>
        <v>0</v>
      </c>
      <c r="O1945" s="1134">
        <f t="shared" si="71"/>
        <v>0</v>
      </c>
      <c r="P1945" s="1134">
        <f>O1945/'1.5 Universal Data'!$F$35</f>
        <v>0</v>
      </c>
      <c r="Q1945" s="266"/>
      <c r="R1945" s="266"/>
      <c r="S1945" s="266"/>
      <c r="T1945" s="266"/>
      <c r="U1945" s="266"/>
      <c r="V1945" s="266"/>
      <c r="W1945" s="266"/>
      <c r="X1945" s="266"/>
      <c r="Y1945" s="266"/>
      <c r="Z1945" s="266"/>
      <c r="AA1945" s="266"/>
      <c r="AB1945" s="266"/>
      <c r="AC1945" s="266"/>
      <c r="AD1945" s="266"/>
      <c r="AE1945" s="266"/>
    </row>
    <row r="1946" spans="2:31" ht="13.5">
      <c r="B1946" s="1129">
        <f t="shared" si="72"/>
        <v>-1</v>
      </c>
      <c r="D1946" s="1130"/>
      <c r="E1946" s="1130"/>
      <c r="F1946" s="1131"/>
      <c r="G1946" s="1130"/>
      <c r="H1946" s="1130"/>
      <c r="I1946" s="1130"/>
      <c r="J1946" s="1132"/>
      <c r="K1946" s="1132"/>
      <c r="L1946" s="1130"/>
      <c r="N1946" s="1133">
        <f t="shared" si="70"/>
        <v>0</v>
      </c>
      <c r="O1946" s="1134">
        <f t="shared" si="71"/>
        <v>0</v>
      </c>
      <c r="P1946" s="1134">
        <f>O1946/'1.5 Universal Data'!$F$35</f>
        <v>0</v>
      </c>
      <c r="Q1946" s="266"/>
      <c r="R1946" s="266"/>
      <c r="S1946" s="266"/>
      <c r="T1946" s="266"/>
      <c r="U1946" s="266"/>
      <c r="V1946" s="266"/>
      <c r="W1946" s="266"/>
      <c r="X1946" s="266"/>
      <c r="Y1946" s="266"/>
      <c r="Z1946" s="266"/>
      <c r="AA1946" s="266"/>
      <c r="AB1946" s="266"/>
      <c r="AC1946" s="266"/>
      <c r="AD1946" s="266"/>
      <c r="AE1946" s="266"/>
    </row>
    <row r="1947" spans="2:31" ht="13.5">
      <c r="B1947" s="1129">
        <f t="shared" si="72"/>
        <v>-1</v>
      </c>
      <c r="D1947" s="1130"/>
      <c r="E1947" s="1130"/>
      <c r="F1947" s="1131"/>
      <c r="G1947" s="1130"/>
      <c r="H1947" s="1130"/>
      <c r="I1947" s="1130"/>
      <c r="J1947" s="1132"/>
      <c r="K1947" s="1132"/>
      <c r="L1947" s="1130"/>
      <c r="N1947" s="1133">
        <f t="shared" ref="N1947:N2010" si="73">+H1947*((K1947-J1947)+1)*B1947</f>
        <v>0</v>
      </c>
      <c r="O1947" s="1134">
        <f t="shared" ref="O1947:O2010" si="74">N1947*L1947/100</f>
        <v>0</v>
      </c>
      <c r="P1947" s="1134">
        <f>O1947/'1.5 Universal Data'!$F$35</f>
        <v>0</v>
      </c>
      <c r="Q1947" s="266"/>
      <c r="R1947" s="266"/>
      <c r="S1947" s="266"/>
      <c r="T1947" s="266"/>
      <c r="U1947" s="266"/>
      <c r="V1947" s="266"/>
      <c r="W1947" s="266"/>
      <c r="X1947" s="266"/>
      <c r="Y1947" s="266"/>
      <c r="Z1947" s="266"/>
      <c r="AA1947" s="266"/>
      <c r="AB1947" s="266"/>
      <c r="AC1947" s="266"/>
      <c r="AD1947" s="266"/>
      <c r="AE1947" s="266"/>
    </row>
    <row r="1948" spans="2:31" ht="13.5">
      <c r="B1948" s="1129">
        <f t="shared" si="72"/>
        <v>-1</v>
      </c>
      <c r="D1948" s="1130"/>
      <c r="E1948" s="1130"/>
      <c r="F1948" s="1131"/>
      <c r="G1948" s="1130"/>
      <c r="H1948" s="1130"/>
      <c r="I1948" s="1130"/>
      <c r="J1948" s="1132"/>
      <c r="K1948" s="1132"/>
      <c r="L1948" s="1130"/>
      <c r="N1948" s="1133">
        <f t="shared" si="73"/>
        <v>0</v>
      </c>
      <c r="O1948" s="1134">
        <f t="shared" si="74"/>
        <v>0</v>
      </c>
      <c r="P1948" s="1134">
        <f>O1948/'1.5 Universal Data'!$F$35</f>
        <v>0</v>
      </c>
      <c r="Q1948" s="266"/>
      <c r="R1948" s="266"/>
      <c r="S1948" s="266"/>
      <c r="T1948" s="266"/>
      <c r="U1948" s="266"/>
      <c r="V1948" s="266"/>
      <c r="W1948" s="266"/>
      <c r="X1948" s="266"/>
      <c r="Y1948" s="266"/>
      <c r="Z1948" s="266"/>
      <c r="AA1948" s="266"/>
      <c r="AB1948" s="266"/>
      <c r="AC1948" s="266"/>
      <c r="AD1948" s="266"/>
      <c r="AE1948" s="266"/>
    </row>
    <row r="1949" spans="2:31" ht="13.5">
      <c r="B1949" s="1129">
        <f t="shared" si="72"/>
        <v>-1</v>
      </c>
      <c r="D1949" s="1130"/>
      <c r="E1949" s="1130"/>
      <c r="F1949" s="1131"/>
      <c r="G1949" s="1130"/>
      <c r="H1949" s="1130"/>
      <c r="I1949" s="1130"/>
      <c r="J1949" s="1132"/>
      <c r="K1949" s="1132"/>
      <c r="L1949" s="1130"/>
      <c r="N1949" s="1133">
        <f t="shared" si="73"/>
        <v>0</v>
      </c>
      <c r="O1949" s="1134">
        <f t="shared" si="74"/>
        <v>0</v>
      </c>
      <c r="P1949" s="1134">
        <f>O1949/'1.5 Universal Data'!$F$35</f>
        <v>0</v>
      </c>
      <c r="Q1949" s="266"/>
      <c r="R1949" s="266"/>
      <c r="S1949" s="266"/>
      <c r="T1949" s="266"/>
      <c r="U1949" s="266"/>
      <c r="V1949" s="266"/>
      <c r="W1949" s="266"/>
      <c r="X1949" s="266"/>
      <c r="Y1949" s="266"/>
      <c r="Z1949" s="266"/>
      <c r="AA1949" s="266"/>
      <c r="AB1949" s="266"/>
      <c r="AC1949" s="266"/>
      <c r="AD1949" s="266"/>
      <c r="AE1949" s="266"/>
    </row>
    <row r="1950" spans="2:31" ht="13.5">
      <c r="B1950" s="1129">
        <f t="shared" si="72"/>
        <v>-1</v>
      </c>
      <c r="D1950" s="1130"/>
      <c r="E1950" s="1130"/>
      <c r="F1950" s="1131"/>
      <c r="G1950" s="1130"/>
      <c r="H1950" s="1130"/>
      <c r="I1950" s="1130"/>
      <c r="J1950" s="1132"/>
      <c r="K1950" s="1132"/>
      <c r="L1950" s="1130"/>
      <c r="N1950" s="1133">
        <f t="shared" si="73"/>
        <v>0</v>
      </c>
      <c r="O1950" s="1134">
        <f t="shared" si="74"/>
        <v>0</v>
      </c>
      <c r="P1950" s="1134">
        <f>O1950/'1.5 Universal Data'!$F$35</f>
        <v>0</v>
      </c>
      <c r="Q1950" s="266"/>
      <c r="R1950" s="266"/>
      <c r="S1950" s="266"/>
      <c r="T1950" s="266"/>
      <c r="U1950" s="266"/>
      <c r="V1950" s="266"/>
      <c r="W1950" s="266"/>
      <c r="X1950" s="266"/>
      <c r="Y1950" s="266"/>
      <c r="Z1950" s="266"/>
      <c r="AA1950" s="266"/>
      <c r="AB1950" s="266"/>
      <c r="AC1950" s="266"/>
      <c r="AD1950" s="266"/>
      <c r="AE1950" s="266"/>
    </row>
    <row r="1951" spans="2:31" ht="13.5">
      <c r="B1951" s="1129">
        <f t="shared" si="72"/>
        <v>-1</v>
      </c>
      <c r="D1951" s="1130"/>
      <c r="E1951" s="1130"/>
      <c r="F1951" s="1131"/>
      <c r="G1951" s="1130"/>
      <c r="H1951" s="1130"/>
      <c r="I1951" s="1130"/>
      <c r="J1951" s="1132"/>
      <c r="K1951" s="1132"/>
      <c r="L1951" s="1130"/>
      <c r="N1951" s="1133">
        <f t="shared" si="73"/>
        <v>0</v>
      </c>
      <c r="O1951" s="1134">
        <f t="shared" si="74"/>
        <v>0</v>
      </c>
      <c r="P1951" s="1134">
        <f>O1951/'1.5 Universal Data'!$F$35</f>
        <v>0</v>
      </c>
      <c r="Q1951" s="266"/>
      <c r="R1951" s="266"/>
      <c r="S1951" s="266"/>
      <c r="T1951" s="266"/>
      <c r="U1951" s="266"/>
      <c r="V1951" s="266"/>
      <c r="W1951" s="266"/>
      <c r="X1951" s="266"/>
      <c r="Y1951" s="266"/>
      <c r="Z1951" s="266"/>
      <c r="AA1951" s="266"/>
      <c r="AB1951" s="266"/>
      <c r="AC1951" s="266"/>
      <c r="AD1951" s="266"/>
      <c r="AE1951" s="266"/>
    </row>
    <row r="1952" spans="2:31" ht="13.5">
      <c r="B1952" s="1129">
        <f t="shared" si="72"/>
        <v>-1</v>
      </c>
      <c r="D1952" s="1130"/>
      <c r="E1952" s="1130"/>
      <c r="F1952" s="1131"/>
      <c r="G1952" s="1130"/>
      <c r="H1952" s="1130"/>
      <c r="I1952" s="1130"/>
      <c r="J1952" s="1132"/>
      <c r="K1952" s="1132"/>
      <c r="L1952" s="1130"/>
      <c r="N1952" s="1133">
        <f t="shared" si="73"/>
        <v>0</v>
      </c>
      <c r="O1952" s="1134">
        <f t="shared" si="74"/>
        <v>0</v>
      </c>
      <c r="P1952" s="1134">
        <f>O1952/'1.5 Universal Data'!$F$35</f>
        <v>0</v>
      </c>
      <c r="Q1952" s="266"/>
      <c r="R1952" s="266"/>
      <c r="S1952" s="266"/>
      <c r="T1952" s="266"/>
      <c r="U1952" s="266"/>
      <c r="V1952" s="266"/>
      <c r="W1952" s="266"/>
      <c r="X1952" s="266"/>
      <c r="Y1952" s="266"/>
      <c r="Z1952" s="266"/>
      <c r="AA1952" s="266"/>
      <c r="AB1952" s="266"/>
      <c r="AC1952" s="266"/>
      <c r="AD1952" s="266"/>
      <c r="AE1952" s="266"/>
    </row>
    <row r="1953" spans="2:31" ht="13.5">
      <c r="B1953" s="1129">
        <f t="shared" si="72"/>
        <v>-1</v>
      </c>
      <c r="D1953" s="1130"/>
      <c r="E1953" s="1130"/>
      <c r="F1953" s="1131"/>
      <c r="G1953" s="1130"/>
      <c r="H1953" s="1130"/>
      <c r="I1953" s="1130"/>
      <c r="J1953" s="1132"/>
      <c r="K1953" s="1132"/>
      <c r="L1953" s="1130"/>
      <c r="N1953" s="1133">
        <f t="shared" si="73"/>
        <v>0</v>
      </c>
      <c r="O1953" s="1134">
        <f t="shared" si="74"/>
        <v>0</v>
      </c>
      <c r="P1953" s="1134">
        <f>O1953/'1.5 Universal Data'!$F$35</f>
        <v>0</v>
      </c>
      <c r="Q1953" s="266"/>
      <c r="R1953" s="266"/>
      <c r="S1953" s="266"/>
      <c r="T1953" s="266"/>
      <c r="U1953" s="266"/>
      <c r="V1953" s="266"/>
      <c r="W1953" s="266"/>
      <c r="X1953" s="266"/>
      <c r="Y1953" s="266"/>
      <c r="Z1953" s="266"/>
      <c r="AA1953" s="266"/>
      <c r="AB1953" s="266"/>
      <c r="AC1953" s="266"/>
      <c r="AD1953" s="266"/>
      <c r="AE1953" s="266"/>
    </row>
    <row r="1954" spans="2:31" ht="13.5">
      <c r="B1954" s="1129">
        <f t="shared" si="72"/>
        <v>-1</v>
      </c>
      <c r="D1954" s="1130"/>
      <c r="E1954" s="1130"/>
      <c r="F1954" s="1131"/>
      <c r="G1954" s="1130"/>
      <c r="H1954" s="1130"/>
      <c r="I1954" s="1130"/>
      <c r="J1954" s="1132"/>
      <c r="K1954" s="1132"/>
      <c r="L1954" s="1130"/>
      <c r="N1954" s="1133">
        <f t="shared" si="73"/>
        <v>0</v>
      </c>
      <c r="O1954" s="1134">
        <f t="shared" si="74"/>
        <v>0</v>
      </c>
      <c r="P1954" s="1134">
        <f>O1954/'1.5 Universal Data'!$F$35</f>
        <v>0</v>
      </c>
      <c r="Q1954" s="266"/>
      <c r="R1954" s="266"/>
      <c r="S1954" s="266"/>
      <c r="T1954" s="266"/>
      <c r="U1954" s="266"/>
      <c r="V1954" s="266"/>
      <c r="W1954" s="266"/>
      <c r="X1954" s="266"/>
      <c r="Y1954" s="266"/>
      <c r="Z1954" s="266"/>
      <c r="AA1954" s="266"/>
      <c r="AB1954" s="266"/>
      <c r="AC1954" s="266"/>
      <c r="AD1954" s="266"/>
      <c r="AE1954" s="266"/>
    </row>
    <row r="1955" spans="2:31" ht="13.5">
      <c r="B1955" s="1129">
        <f t="shared" si="72"/>
        <v>-1</v>
      </c>
      <c r="D1955" s="1130"/>
      <c r="E1955" s="1130"/>
      <c r="F1955" s="1131"/>
      <c r="G1955" s="1130"/>
      <c r="H1955" s="1130"/>
      <c r="I1955" s="1130"/>
      <c r="J1955" s="1132"/>
      <c r="K1955" s="1132"/>
      <c r="L1955" s="1130"/>
      <c r="N1955" s="1133">
        <f t="shared" si="73"/>
        <v>0</v>
      </c>
      <c r="O1955" s="1134">
        <f t="shared" si="74"/>
        <v>0</v>
      </c>
      <c r="P1955" s="1134">
        <f>O1955/'1.5 Universal Data'!$F$35</f>
        <v>0</v>
      </c>
      <c r="Q1955" s="266"/>
      <c r="R1955" s="266"/>
      <c r="S1955" s="266"/>
      <c r="T1955" s="266"/>
      <c r="U1955" s="266"/>
      <c r="V1955" s="266"/>
      <c r="W1955" s="266"/>
      <c r="X1955" s="266"/>
      <c r="Y1955" s="266"/>
      <c r="Z1955" s="266"/>
      <c r="AA1955" s="266"/>
      <c r="AB1955" s="266"/>
      <c r="AC1955" s="266"/>
      <c r="AD1955" s="266"/>
      <c r="AE1955" s="266"/>
    </row>
    <row r="1956" spans="2:31" ht="13.5">
      <c r="B1956" s="1129">
        <f t="shared" si="72"/>
        <v>-1</v>
      </c>
      <c r="D1956" s="1130"/>
      <c r="E1956" s="1130"/>
      <c r="F1956" s="1131"/>
      <c r="G1956" s="1130"/>
      <c r="H1956" s="1130"/>
      <c r="I1956" s="1130"/>
      <c r="J1956" s="1132"/>
      <c r="K1956" s="1132"/>
      <c r="L1956" s="1130"/>
      <c r="N1956" s="1133">
        <f t="shared" si="73"/>
        <v>0</v>
      </c>
      <c r="O1956" s="1134">
        <f t="shared" si="74"/>
        <v>0</v>
      </c>
      <c r="P1956" s="1134">
        <f>O1956/'1.5 Universal Data'!$F$35</f>
        <v>0</v>
      </c>
      <c r="Q1956" s="266"/>
      <c r="R1956" s="266"/>
      <c r="S1956" s="266"/>
      <c r="T1956" s="266"/>
      <c r="U1956" s="266"/>
      <c r="V1956" s="266"/>
      <c r="W1956" s="266"/>
      <c r="X1956" s="266"/>
      <c r="Y1956" s="266"/>
      <c r="Z1956" s="266"/>
      <c r="AA1956" s="266"/>
      <c r="AB1956" s="266"/>
      <c r="AC1956" s="266"/>
      <c r="AD1956" s="266"/>
      <c r="AE1956" s="266"/>
    </row>
    <row r="1957" spans="2:31" ht="13.5">
      <c r="B1957" s="1129">
        <f t="shared" si="72"/>
        <v>-1</v>
      </c>
      <c r="D1957" s="1130"/>
      <c r="E1957" s="1130"/>
      <c r="F1957" s="1131"/>
      <c r="G1957" s="1130"/>
      <c r="H1957" s="1130"/>
      <c r="I1957" s="1130"/>
      <c r="J1957" s="1132"/>
      <c r="K1957" s="1132"/>
      <c r="L1957" s="1130"/>
      <c r="N1957" s="1133">
        <f t="shared" si="73"/>
        <v>0</v>
      </c>
      <c r="O1957" s="1134">
        <f t="shared" si="74"/>
        <v>0</v>
      </c>
      <c r="P1957" s="1134">
        <f>O1957/'1.5 Universal Data'!$F$35</f>
        <v>0</v>
      </c>
      <c r="Q1957" s="266"/>
      <c r="R1957" s="266"/>
      <c r="S1957" s="266"/>
      <c r="T1957" s="266"/>
      <c r="U1957" s="266"/>
      <c r="V1957" s="266"/>
      <c r="W1957" s="266"/>
      <c r="X1957" s="266"/>
      <c r="Y1957" s="266"/>
      <c r="Z1957" s="266"/>
      <c r="AA1957" s="266"/>
      <c r="AB1957" s="266"/>
      <c r="AC1957" s="266"/>
      <c r="AD1957" s="266"/>
      <c r="AE1957" s="266"/>
    </row>
    <row r="1958" spans="2:31" ht="13.5">
      <c r="B1958" s="1129">
        <f t="shared" si="72"/>
        <v>-1</v>
      </c>
      <c r="D1958" s="1130"/>
      <c r="E1958" s="1130"/>
      <c r="F1958" s="1131"/>
      <c r="G1958" s="1130"/>
      <c r="H1958" s="1130"/>
      <c r="I1958" s="1130"/>
      <c r="J1958" s="1132"/>
      <c r="K1958" s="1132"/>
      <c r="L1958" s="1130"/>
      <c r="N1958" s="1133">
        <f t="shared" si="73"/>
        <v>0</v>
      </c>
      <c r="O1958" s="1134">
        <f t="shared" si="74"/>
        <v>0</v>
      </c>
      <c r="P1958" s="1134">
        <f>O1958/'1.5 Universal Data'!$F$35</f>
        <v>0</v>
      </c>
      <c r="Q1958" s="266"/>
      <c r="R1958" s="266"/>
      <c r="S1958" s="266"/>
      <c r="T1958" s="266"/>
      <c r="U1958" s="266"/>
      <c r="V1958" s="266"/>
      <c r="W1958" s="266"/>
      <c r="X1958" s="266"/>
      <c r="Y1958" s="266"/>
      <c r="Z1958" s="266"/>
      <c r="AA1958" s="266"/>
      <c r="AB1958" s="266"/>
      <c r="AC1958" s="266"/>
      <c r="AD1958" s="266"/>
      <c r="AE1958" s="266"/>
    </row>
    <row r="1959" spans="2:31" ht="13.5">
      <c r="B1959" s="1129">
        <f t="shared" si="72"/>
        <v>-1</v>
      </c>
      <c r="D1959" s="1130"/>
      <c r="E1959" s="1130"/>
      <c r="F1959" s="1131"/>
      <c r="G1959" s="1130"/>
      <c r="H1959" s="1130"/>
      <c r="I1959" s="1130"/>
      <c r="J1959" s="1132"/>
      <c r="K1959" s="1132"/>
      <c r="L1959" s="1130"/>
      <c r="N1959" s="1133">
        <f t="shared" si="73"/>
        <v>0</v>
      </c>
      <c r="O1959" s="1134">
        <f t="shared" si="74"/>
        <v>0</v>
      </c>
      <c r="P1959" s="1134">
        <f>O1959/'1.5 Universal Data'!$F$35</f>
        <v>0</v>
      </c>
      <c r="Q1959" s="266"/>
      <c r="R1959" s="266"/>
      <c r="S1959" s="266"/>
      <c r="T1959" s="266"/>
      <c r="U1959" s="266"/>
      <c r="V1959" s="266"/>
      <c r="W1959" s="266"/>
      <c r="X1959" s="266"/>
      <c r="Y1959" s="266"/>
      <c r="Z1959" s="266"/>
      <c r="AA1959" s="266"/>
      <c r="AB1959" s="266"/>
      <c r="AC1959" s="266"/>
      <c r="AD1959" s="266"/>
      <c r="AE1959" s="266"/>
    </row>
    <row r="1960" spans="2:31" ht="13.5">
      <c r="B1960" s="1129">
        <f t="shared" si="72"/>
        <v>-1</v>
      </c>
      <c r="D1960" s="1130"/>
      <c r="E1960" s="1130"/>
      <c r="F1960" s="1131"/>
      <c r="G1960" s="1130"/>
      <c r="H1960" s="1130"/>
      <c r="I1960" s="1130"/>
      <c r="J1960" s="1132"/>
      <c r="K1960" s="1132"/>
      <c r="L1960" s="1130"/>
      <c r="N1960" s="1133">
        <f t="shared" si="73"/>
        <v>0</v>
      </c>
      <c r="O1960" s="1134">
        <f t="shared" si="74"/>
        <v>0</v>
      </c>
      <c r="P1960" s="1134">
        <f>O1960/'1.5 Universal Data'!$F$35</f>
        <v>0</v>
      </c>
      <c r="Q1960" s="266"/>
      <c r="R1960" s="266"/>
      <c r="S1960" s="266"/>
      <c r="T1960" s="266"/>
      <c r="U1960" s="266"/>
      <c r="V1960" s="266"/>
      <c r="W1960" s="266"/>
      <c r="X1960" s="266"/>
      <c r="Y1960" s="266"/>
      <c r="Z1960" s="266"/>
      <c r="AA1960" s="266"/>
      <c r="AB1960" s="266"/>
      <c r="AC1960" s="266"/>
      <c r="AD1960" s="266"/>
      <c r="AE1960" s="266"/>
    </row>
    <row r="1961" spans="2:31" ht="13.5">
      <c r="B1961" s="1129">
        <f t="shared" si="72"/>
        <v>-1</v>
      </c>
      <c r="D1961" s="1130"/>
      <c r="E1961" s="1130"/>
      <c r="F1961" s="1131"/>
      <c r="G1961" s="1130"/>
      <c r="H1961" s="1130"/>
      <c r="I1961" s="1130"/>
      <c r="J1961" s="1132"/>
      <c r="K1961" s="1132"/>
      <c r="L1961" s="1130"/>
      <c r="N1961" s="1133">
        <f t="shared" si="73"/>
        <v>0</v>
      </c>
      <c r="O1961" s="1134">
        <f t="shared" si="74"/>
        <v>0</v>
      </c>
      <c r="P1961" s="1134">
        <f>O1961/'1.5 Universal Data'!$F$35</f>
        <v>0</v>
      </c>
      <c r="Q1961" s="266"/>
      <c r="R1961" s="266"/>
      <c r="S1961" s="266"/>
      <c r="T1961" s="266"/>
      <c r="U1961" s="266"/>
      <c r="V1961" s="266"/>
      <c r="W1961" s="266"/>
      <c r="X1961" s="266"/>
      <c r="Y1961" s="266"/>
      <c r="Z1961" s="266"/>
      <c r="AA1961" s="266"/>
      <c r="AB1961" s="266"/>
      <c r="AC1961" s="266"/>
      <c r="AD1961" s="266"/>
      <c r="AE1961" s="266"/>
    </row>
    <row r="1962" spans="2:31" ht="13.5">
      <c r="B1962" s="1129">
        <f t="shared" si="72"/>
        <v>-1</v>
      </c>
      <c r="D1962" s="1130"/>
      <c r="E1962" s="1130"/>
      <c r="F1962" s="1131"/>
      <c r="G1962" s="1130"/>
      <c r="H1962" s="1130"/>
      <c r="I1962" s="1130"/>
      <c r="J1962" s="1132"/>
      <c r="K1962" s="1132"/>
      <c r="L1962" s="1130"/>
      <c r="N1962" s="1133">
        <f t="shared" si="73"/>
        <v>0</v>
      </c>
      <c r="O1962" s="1134">
        <f t="shared" si="74"/>
        <v>0</v>
      </c>
      <c r="P1962" s="1134">
        <f>O1962/'1.5 Universal Data'!$F$35</f>
        <v>0</v>
      </c>
      <c r="Q1962" s="266"/>
      <c r="R1962" s="266"/>
      <c r="S1962" s="266"/>
      <c r="T1962" s="266"/>
      <c r="U1962" s="266"/>
      <c r="V1962" s="266"/>
      <c r="W1962" s="266"/>
      <c r="X1962" s="266"/>
      <c r="Y1962" s="266"/>
      <c r="Z1962" s="266"/>
      <c r="AA1962" s="266"/>
      <c r="AB1962" s="266"/>
      <c r="AC1962" s="266"/>
      <c r="AD1962" s="266"/>
      <c r="AE1962" s="266"/>
    </row>
    <row r="1963" spans="2:31" ht="13.5">
      <c r="B1963" s="1129">
        <f t="shared" si="72"/>
        <v>-1</v>
      </c>
      <c r="D1963" s="1130"/>
      <c r="E1963" s="1130"/>
      <c r="F1963" s="1131"/>
      <c r="G1963" s="1130"/>
      <c r="H1963" s="1130"/>
      <c r="I1963" s="1130"/>
      <c r="J1963" s="1132"/>
      <c r="K1963" s="1132"/>
      <c r="L1963" s="1130"/>
      <c r="N1963" s="1133">
        <f t="shared" si="73"/>
        <v>0</v>
      </c>
      <c r="O1963" s="1134">
        <f t="shared" si="74"/>
        <v>0</v>
      </c>
      <c r="P1963" s="1134">
        <f>O1963/'1.5 Universal Data'!$F$35</f>
        <v>0</v>
      </c>
      <c r="Q1963" s="266"/>
      <c r="R1963" s="266"/>
      <c r="S1963" s="266"/>
      <c r="T1963" s="266"/>
      <c r="U1963" s="266"/>
      <c r="V1963" s="266"/>
      <c r="W1963" s="266"/>
      <c r="X1963" s="266"/>
      <c r="Y1963" s="266"/>
      <c r="Z1963" s="266"/>
      <c r="AA1963" s="266"/>
      <c r="AB1963" s="266"/>
      <c r="AC1963" s="266"/>
      <c r="AD1963" s="266"/>
      <c r="AE1963" s="266"/>
    </row>
    <row r="1964" spans="2:31" ht="13.5">
      <c r="B1964" s="1129">
        <f t="shared" si="72"/>
        <v>-1</v>
      </c>
      <c r="D1964" s="1130"/>
      <c r="E1964" s="1130"/>
      <c r="F1964" s="1131"/>
      <c r="G1964" s="1130"/>
      <c r="H1964" s="1130"/>
      <c r="I1964" s="1130"/>
      <c r="J1964" s="1132"/>
      <c r="K1964" s="1132"/>
      <c r="L1964" s="1130"/>
      <c r="N1964" s="1133">
        <f t="shared" si="73"/>
        <v>0</v>
      </c>
      <c r="O1964" s="1134">
        <f t="shared" si="74"/>
        <v>0</v>
      </c>
      <c r="P1964" s="1134">
        <f>O1964/'1.5 Universal Data'!$F$35</f>
        <v>0</v>
      </c>
      <c r="Q1964" s="266"/>
      <c r="R1964" s="266"/>
      <c r="S1964" s="266"/>
      <c r="T1964" s="266"/>
      <c r="U1964" s="266"/>
      <c r="V1964" s="266"/>
      <c r="W1964" s="266"/>
      <c r="X1964" s="266"/>
      <c r="Y1964" s="266"/>
      <c r="Z1964" s="266"/>
      <c r="AA1964" s="266"/>
      <c r="AB1964" s="266"/>
      <c r="AC1964" s="266"/>
      <c r="AD1964" s="266"/>
      <c r="AE1964" s="266"/>
    </row>
    <row r="1965" spans="2:31" ht="13.5">
      <c r="B1965" s="1129">
        <f t="shared" si="72"/>
        <v>-1</v>
      </c>
      <c r="D1965" s="1130"/>
      <c r="E1965" s="1130"/>
      <c r="F1965" s="1131"/>
      <c r="G1965" s="1130"/>
      <c r="H1965" s="1130"/>
      <c r="I1965" s="1130"/>
      <c r="J1965" s="1132"/>
      <c r="K1965" s="1132"/>
      <c r="L1965" s="1130"/>
      <c r="N1965" s="1133">
        <f t="shared" si="73"/>
        <v>0</v>
      </c>
      <c r="O1965" s="1134">
        <f t="shared" si="74"/>
        <v>0</v>
      </c>
      <c r="P1965" s="1134">
        <f>O1965/'1.5 Universal Data'!$F$35</f>
        <v>0</v>
      </c>
      <c r="Q1965" s="266"/>
      <c r="R1965" s="266"/>
      <c r="S1965" s="266"/>
      <c r="T1965" s="266"/>
      <c r="U1965" s="266"/>
      <c r="V1965" s="266"/>
      <c r="W1965" s="266"/>
      <c r="X1965" s="266"/>
      <c r="Y1965" s="266"/>
      <c r="Z1965" s="266"/>
      <c r="AA1965" s="266"/>
      <c r="AB1965" s="266"/>
      <c r="AC1965" s="266"/>
      <c r="AD1965" s="266"/>
      <c r="AE1965" s="266"/>
    </row>
    <row r="1966" spans="2:31" ht="13.5">
      <c r="B1966" s="1129">
        <f t="shared" si="72"/>
        <v>-1</v>
      </c>
      <c r="D1966" s="1130"/>
      <c r="E1966" s="1130"/>
      <c r="F1966" s="1131"/>
      <c r="G1966" s="1130"/>
      <c r="H1966" s="1130"/>
      <c r="I1966" s="1130"/>
      <c r="J1966" s="1132"/>
      <c r="K1966" s="1132"/>
      <c r="L1966" s="1130"/>
      <c r="N1966" s="1133">
        <f t="shared" si="73"/>
        <v>0</v>
      </c>
      <c r="O1966" s="1134">
        <f t="shared" si="74"/>
        <v>0</v>
      </c>
      <c r="P1966" s="1134">
        <f>O1966/'1.5 Universal Data'!$F$35</f>
        <v>0</v>
      </c>
      <c r="Q1966" s="266"/>
      <c r="R1966" s="266"/>
      <c r="S1966" s="266"/>
      <c r="T1966" s="266"/>
      <c r="U1966" s="266"/>
      <c r="V1966" s="266"/>
      <c r="W1966" s="266"/>
      <c r="X1966" s="266"/>
      <c r="Y1966" s="266"/>
      <c r="Z1966" s="266"/>
      <c r="AA1966" s="266"/>
      <c r="AB1966" s="266"/>
      <c r="AC1966" s="266"/>
      <c r="AD1966" s="266"/>
      <c r="AE1966" s="266"/>
    </row>
    <row r="1967" spans="2:31" ht="13.5">
      <c r="B1967" s="1129">
        <f t="shared" si="72"/>
        <v>-1</v>
      </c>
      <c r="D1967" s="1130"/>
      <c r="E1967" s="1130"/>
      <c r="F1967" s="1131"/>
      <c r="G1967" s="1130"/>
      <c r="H1967" s="1130"/>
      <c r="I1967" s="1130"/>
      <c r="J1967" s="1132"/>
      <c r="K1967" s="1132"/>
      <c r="L1967" s="1130"/>
      <c r="N1967" s="1133">
        <f t="shared" si="73"/>
        <v>0</v>
      </c>
      <c r="O1967" s="1134">
        <f t="shared" si="74"/>
        <v>0</v>
      </c>
      <c r="P1967" s="1134">
        <f>O1967/'1.5 Universal Data'!$F$35</f>
        <v>0</v>
      </c>
      <c r="Q1967" s="266"/>
      <c r="R1967" s="266"/>
      <c r="S1967" s="266"/>
      <c r="T1967" s="266"/>
      <c r="U1967" s="266"/>
      <c r="V1967" s="266"/>
      <c r="W1967" s="266"/>
      <c r="X1967" s="266"/>
      <c r="Y1967" s="266"/>
      <c r="Z1967" s="266"/>
      <c r="AA1967" s="266"/>
      <c r="AB1967" s="266"/>
      <c r="AC1967" s="266"/>
      <c r="AD1967" s="266"/>
      <c r="AE1967" s="266"/>
    </row>
    <row r="1968" spans="2:31" ht="13.5">
      <c r="B1968" s="1129">
        <f t="shared" si="72"/>
        <v>-1</v>
      </c>
      <c r="D1968" s="1130"/>
      <c r="E1968" s="1130"/>
      <c r="F1968" s="1131"/>
      <c r="G1968" s="1130"/>
      <c r="H1968" s="1130"/>
      <c r="I1968" s="1130"/>
      <c r="J1968" s="1132"/>
      <c r="K1968" s="1132"/>
      <c r="L1968" s="1130"/>
      <c r="N1968" s="1133">
        <f t="shared" si="73"/>
        <v>0</v>
      </c>
      <c r="O1968" s="1134">
        <f t="shared" si="74"/>
        <v>0</v>
      </c>
      <c r="P1968" s="1134">
        <f>O1968/'1.5 Universal Data'!$F$35</f>
        <v>0</v>
      </c>
      <c r="Q1968" s="266"/>
      <c r="R1968" s="266"/>
      <c r="S1968" s="266"/>
      <c r="T1968" s="266"/>
      <c r="U1968" s="266"/>
      <c r="V1968" s="266"/>
      <c r="W1968" s="266"/>
      <c r="X1968" s="266"/>
      <c r="Y1968" s="266"/>
      <c r="Z1968" s="266"/>
      <c r="AA1968" s="266"/>
      <c r="AB1968" s="266"/>
      <c r="AC1968" s="266"/>
      <c r="AD1968" s="266"/>
      <c r="AE1968" s="266"/>
    </row>
    <row r="1969" spans="2:31" ht="13.5">
      <c r="B1969" s="1129">
        <f t="shared" si="72"/>
        <v>-1</v>
      </c>
      <c r="D1969" s="1130"/>
      <c r="E1969" s="1130"/>
      <c r="F1969" s="1131"/>
      <c r="G1969" s="1130"/>
      <c r="H1969" s="1130"/>
      <c r="I1969" s="1130"/>
      <c r="J1969" s="1132"/>
      <c r="K1969" s="1132"/>
      <c r="L1969" s="1130"/>
      <c r="N1969" s="1133">
        <f t="shared" si="73"/>
        <v>0</v>
      </c>
      <c r="O1969" s="1134">
        <f t="shared" si="74"/>
        <v>0</v>
      </c>
      <c r="P1969" s="1134">
        <f>O1969/'1.5 Universal Data'!$F$35</f>
        <v>0</v>
      </c>
      <c r="Q1969" s="266"/>
      <c r="R1969" s="266"/>
      <c r="S1969" s="266"/>
      <c r="T1969" s="266"/>
      <c r="U1969" s="266"/>
      <c r="V1969" s="266"/>
      <c r="W1969" s="266"/>
      <c r="X1969" s="266"/>
      <c r="Y1969" s="266"/>
      <c r="Z1969" s="266"/>
      <c r="AA1969" s="266"/>
      <c r="AB1969" s="266"/>
      <c r="AC1969" s="266"/>
      <c r="AD1969" s="266"/>
      <c r="AE1969" s="266"/>
    </row>
    <row r="1970" spans="2:31" ht="13.5">
      <c r="B1970" s="1129">
        <f t="shared" si="72"/>
        <v>-1</v>
      </c>
      <c r="D1970" s="1130"/>
      <c r="E1970" s="1130"/>
      <c r="F1970" s="1131"/>
      <c r="G1970" s="1130"/>
      <c r="H1970" s="1130"/>
      <c r="I1970" s="1130"/>
      <c r="J1970" s="1132"/>
      <c r="K1970" s="1132"/>
      <c r="L1970" s="1130"/>
      <c r="N1970" s="1133">
        <f t="shared" si="73"/>
        <v>0</v>
      </c>
      <c r="O1970" s="1134">
        <f t="shared" si="74"/>
        <v>0</v>
      </c>
      <c r="P1970" s="1134">
        <f>O1970/'1.5 Universal Data'!$F$35</f>
        <v>0</v>
      </c>
      <c r="Q1970" s="266"/>
      <c r="R1970" s="266"/>
      <c r="S1970" s="266"/>
      <c r="T1970" s="266"/>
      <c r="U1970" s="266"/>
      <c r="V1970" s="266"/>
      <c r="W1970" s="266"/>
      <c r="X1970" s="266"/>
      <c r="Y1970" s="266"/>
      <c r="Z1970" s="266"/>
      <c r="AA1970" s="266"/>
      <c r="AB1970" s="266"/>
      <c r="AC1970" s="266"/>
      <c r="AD1970" s="266"/>
      <c r="AE1970" s="266"/>
    </row>
    <row r="1971" spans="2:31" ht="13.5">
      <c r="B1971" s="1129">
        <f t="shared" si="72"/>
        <v>-1</v>
      </c>
      <c r="D1971" s="1130"/>
      <c r="E1971" s="1130"/>
      <c r="F1971" s="1131"/>
      <c r="G1971" s="1130"/>
      <c r="H1971" s="1130"/>
      <c r="I1971" s="1130"/>
      <c r="J1971" s="1132"/>
      <c r="K1971" s="1132"/>
      <c r="L1971" s="1130"/>
      <c r="N1971" s="1133">
        <f t="shared" si="73"/>
        <v>0</v>
      </c>
      <c r="O1971" s="1134">
        <f t="shared" si="74"/>
        <v>0</v>
      </c>
      <c r="P1971" s="1134">
        <f>O1971/'1.5 Universal Data'!$F$35</f>
        <v>0</v>
      </c>
      <c r="Q1971" s="266"/>
      <c r="R1971" s="266"/>
      <c r="S1971" s="266"/>
      <c r="T1971" s="266"/>
      <c r="U1971" s="266"/>
      <c r="V1971" s="266"/>
      <c r="W1971" s="266"/>
      <c r="X1971" s="266"/>
      <c r="Y1971" s="266"/>
      <c r="Z1971" s="266"/>
      <c r="AA1971" s="266"/>
      <c r="AB1971" s="266"/>
      <c r="AC1971" s="266"/>
      <c r="AD1971" s="266"/>
      <c r="AE1971" s="266"/>
    </row>
    <row r="1972" spans="2:31" ht="13.5">
      <c r="B1972" s="1129">
        <f t="shared" si="72"/>
        <v>-1</v>
      </c>
      <c r="D1972" s="1130"/>
      <c r="E1972" s="1130"/>
      <c r="F1972" s="1131"/>
      <c r="G1972" s="1130"/>
      <c r="H1972" s="1130"/>
      <c r="I1972" s="1130"/>
      <c r="J1972" s="1132"/>
      <c r="K1972" s="1132"/>
      <c r="L1972" s="1130"/>
      <c r="N1972" s="1133">
        <f t="shared" si="73"/>
        <v>0</v>
      </c>
      <c r="O1972" s="1134">
        <f t="shared" si="74"/>
        <v>0</v>
      </c>
      <c r="P1972" s="1134">
        <f>O1972/'1.5 Universal Data'!$F$35</f>
        <v>0</v>
      </c>
      <c r="Q1972" s="266"/>
      <c r="R1972" s="266"/>
      <c r="S1972" s="266"/>
      <c r="T1972" s="266"/>
      <c r="U1972" s="266"/>
      <c r="V1972" s="266"/>
      <c r="W1972" s="266"/>
      <c r="X1972" s="266"/>
      <c r="Y1972" s="266"/>
      <c r="Z1972" s="266"/>
      <c r="AA1972" s="266"/>
      <c r="AB1972" s="266"/>
      <c r="AC1972" s="266"/>
      <c r="AD1972" s="266"/>
      <c r="AE1972" s="266"/>
    </row>
    <row r="1973" spans="2:31" ht="13.5">
      <c r="B1973" s="1129">
        <f t="shared" si="72"/>
        <v>-1</v>
      </c>
      <c r="D1973" s="1130"/>
      <c r="E1973" s="1130"/>
      <c r="F1973" s="1131"/>
      <c r="G1973" s="1130"/>
      <c r="H1973" s="1130"/>
      <c r="I1973" s="1130"/>
      <c r="J1973" s="1132"/>
      <c r="K1973" s="1132"/>
      <c r="L1973" s="1130"/>
      <c r="N1973" s="1133">
        <f t="shared" si="73"/>
        <v>0</v>
      </c>
      <c r="O1973" s="1134">
        <f t="shared" si="74"/>
        <v>0</v>
      </c>
      <c r="P1973" s="1134">
        <f>O1973/'1.5 Universal Data'!$F$35</f>
        <v>0</v>
      </c>
      <c r="Q1973" s="266"/>
      <c r="R1973" s="266"/>
      <c r="S1973" s="266"/>
      <c r="T1973" s="266"/>
      <c r="U1973" s="266"/>
      <c r="V1973" s="266"/>
      <c r="W1973" s="266"/>
      <c r="X1973" s="266"/>
      <c r="Y1973" s="266"/>
      <c r="Z1973" s="266"/>
      <c r="AA1973" s="266"/>
      <c r="AB1973" s="266"/>
      <c r="AC1973" s="266"/>
      <c r="AD1973" s="266"/>
      <c r="AE1973" s="266"/>
    </row>
    <row r="1974" spans="2:31" ht="13.5">
      <c r="B1974" s="1129">
        <f t="shared" si="72"/>
        <v>-1</v>
      </c>
      <c r="D1974" s="1130"/>
      <c r="E1974" s="1130"/>
      <c r="F1974" s="1131"/>
      <c r="G1974" s="1130"/>
      <c r="H1974" s="1130"/>
      <c r="I1974" s="1130"/>
      <c r="J1974" s="1132"/>
      <c r="K1974" s="1132"/>
      <c r="L1974" s="1130"/>
      <c r="N1974" s="1133">
        <f t="shared" si="73"/>
        <v>0</v>
      </c>
      <c r="O1974" s="1134">
        <f t="shared" si="74"/>
        <v>0</v>
      </c>
      <c r="P1974" s="1134">
        <f>O1974/'1.5 Universal Data'!$F$35</f>
        <v>0</v>
      </c>
      <c r="Q1974" s="266"/>
      <c r="R1974" s="266"/>
      <c r="S1974" s="266"/>
      <c r="T1974" s="266"/>
      <c r="U1974" s="266"/>
      <c r="V1974" s="266"/>
      <c r="W1974" s="266"/>
      <c r="X1974" s="266"/>
      <c r="Y1974" s="266"/>
      <c r="Z1974" s="266"/>
      <c r="AA1974" s="266"/>
      <c r="AB1974" s="266"/>
      <c r="AC1974" s="266"/>
      <c r="AD1974" s="266"/>
      <c r="AE1974" s="266"/>
    </row>
    <row r="1975" spans="2:31" ht="13.5">
      <c r="B1975" s="1129">
        <f t="shared" si="72"/>
        <v>-1</v>
      </c>
      <c r="D1975" s="1130"/>
      <c r="E1975" s="1130"/>
      <c r="F1975" s="1131"/>
      <c r="G1975" s="1130"/>
      <c r="H1975" s="1130"/>
      <c r="I1975" s="1130"/>
      <c r="J1975" s="1132"/>
      <c r="K1975" s="1132"/>
      <c r="L1975" s="1130"/>
      <c r="N1975" s="1133">
        <f t="shared" si="73"/>
        <v>0</v>
      </c>
      <c r="O1975" s="1134">
        <f t="shared" si="74"/>
        <v>0</v>
      </c>
      <c r="P1975" s="1134">
        <f>O1975/'1.5 Universal Data'!$F$35</f>
        <v>0</v>
      </c>
      <c r="Q1975" s="266"/>
      <c r="R1975" s="266"/>
      <c r="S1975" s="266"/>
      <c r="T1975" s="266"/>
      <c r="U1975" s="266"/>
      <c r="V1975" s="266"/>
      <c r="W1975" s="266"/>
      <c r="X1975" s="266"/>
      <c r="Y1975" s="266"/>
      <c r="Z1975" s="266"/>
      <c r="AA1975" s="266"/>
      <c r="AB1975" s="266"/>
      <c r="AC1975" s="266"/>
      <c r="AD1975" s="266"/>
      <c r="AE1975" s="266"/>
    </row>
    <row r="1976" spans="2:31" ht="13.5">
      <c r="B1976" s="1129">
        <f t="shared" si="72"/>
        <v>-1</v>
      </c>
      <c r="D1976" s="1130"/>
      <c r="E1976" s="1130"/>
      <c r="F1976" s="1131"/>
      <c r="G1976" s="1130"/>
      <c r="H1976" s="1130"/>
      <c r="I1976" s="1130"/>
      <c r="J1976" s="1132"/>
      <c r="K1976" s="1132"/>
      <c r="L1976" s="1130"/>
      <c r="N1976" s="1133">
        <f t="shared" si="73"/>
        <v>0</v>
      </c>
      <c r="O1976" s="1134">
        <f t="shared" si="74"/>
        <v>0</v>
      </c>
      <c r="P1976" s="1134">
        <f>O1976/'1.5 Universal Data'!$F$35</f>
        <v>0</v>
      </c>
      <c r="Q1976" s="266"/>
      <c r="R1976" s="266"/>
      <c r="S1976" s="266"/>
      <c r="T1976" s="266"/>
      <c r="U1976" s="266"/>
      <c r="V1976" s="266"/>
      <c r="W1976" s="266"/>
      <c r="X1976" s="266"/>
      <c r="Y1976" s="266"/>
      <c r="Z1976" s="266"/>
      <c r="AA1976" s="266"/>
      <c r="AB1976" s="266"/>
      <c r="AC1976" s="266"/>
      <c r="AD1976" s="266"/>
      <c r="AE1976" s="266"/>
    </row>
    <row r="1977" spans="2:31" ht="13.5">
      <c r="B1977" s="1129">
        <f t="shared" si="72"/>
        <v>-1</v>
      </c>
      <c r="D1977" s="1130"/>
      <c r="E1977" s="1130"/>
      <c r="F1977" s="1131"/>
      <c r="G1977" s="1130"/>
      <c r="H1977" s="1130"/>
      <c r="I1977" s="1130"/>
      <c r="J1977" s="1132"/>
      <c r="K1977" s="1132"/>
      <c r="L1977" s="1130"/>
      <c r="N1977" s="1133">
        <f t="shared" si="73"/>
        <v>0</v>
      </c>
      <c r="O1977" s="1134">
        <f t="shared" si="74"/>
        <v>0</v>
      </c>
      <c r="P1977" s="1134">
        <f>O1977/'1.5 Universal Data'!$F$35</f>
        <v>0</v>
      </c>
      <c r="Q1977" s="266"/>
      <c r="R1977" s="266"/>
      <c r="S1977" s="266"/>
      <c r="T1977" s="266"/>
      <c r="U1977" s="266"/>
      <c r="V1977" s="266"/>
      <c r="W1977" s="266"/>
      <c r="X1977" s="266"/>
      <c r="Y1977" s="266"/>
      <c r="Z1977" s="266"/>
      <c r="AA1977" s="266"/>
      <c r="AB1977" s="266"/>
      <c r="AC1977" s="266"/>
      <c r="AD1977" s="266"/>
      <c r="AE1977" s="266"/>
    </row>
    <row r="1978" spans="2:31" ht="13.5">
      <c r="B1978" s="1129">
        <f t="shared" si="72"/>
        <v>-1</v>
      </c>
      <c r="D1978" s="1130"/>
      <c r="E1978" s="1130"/>
      <c r="F1978" s="1131"/>
      <c r="G1978" s="1130"/>
      <c r="H1978" s="1130"/>
      <c r="I1978" s="1130"/>
      <c r="J1978" s="1132"/>
      <c r="K1978" s="1132"/>
      <c r="L1978" s="1130"/>
      <c r="N1978" s="1133">
        <f t="shared" si="73"/>
        <v>0</v>
      </c>
      <c r="O1978" s="1134">
        <f t="shared" si="74"/>
        <v>0</v>
      </c>
      <c r="P1978" s="1134">
        <f>O1978/'1.5 Universal Data'!$F$35</f>
        <v>0</v>
      </c>
      <c r="Q1978" s="266"/>
      <c r="R1978" s="266"/>
      <c r="S1978" s="266"/>
      <c r="T1978" s="266"/>
      <c r="U1978" s="266"/>
      <c r="V1978" s="266"/>
      <c r="W1978" s="266"/>
      <c r="X1978" s="266"/>
      <c r="Y1978" s="266"/>
      <c r="Z1978" s="266"/>
      <c r="AA1978" s="266"/>
      <c r="AB1978" s="266"/>
      <c r="AC1978" s="266"/>
      <c r="AD1978" s="266"/>
      <c r="AE1978" s="266"/>
    </row>
    <row r="1979" spans="2:31" ht="13.5">
      <c r="B1979" s="1129">
        <f t="shared" si="72"/>
        <v>-1</v>
      </c>
      <c r="D1979" s="1130"/>
      <c r="E1979" s="1130"/>
      <c r="F1979" s="1131"/>
      <c r="G1979" s="1130"/>
      <c r="H1979" s="1130"/>
      <c r="I1979" s="1130"/>
      <c r="J1979" s="1132"/>
      <c r="K1979" s="1132"/>
      <c r="L1979" s="1130"/>
      <c r="N1979" s="1133">
        <f t="shared" si="73"/>
        <v>0</v>
      </c>
      <c r="O1979" s="1134">
        <f t="shared" si="74"/>
        <v>0</v>
      </c>
      <c r="P1979" s="1134">
        <f>O1979/'1.5 Universal Data'!$F$35</f>
        <v>0</v>
      </c>
      <c r="Q1979" s="266"/>
      <c r="R1979" s="266"/>
      <c r="S1979" s="266"/>
      <c r="T1979" s="266"/>
      <c r="U1979" s="266"/>
      <c r="V1979" s="266"/>
      <c r="W1979" s="266"/>
      <c r="X1979" s="266"/>
      <c r="Y1979" s="266"/>
      <c r="Z1979" s="266"/>
      <c r="AA1979" s="266"/>
      <c r="AB1979" s="266"/>
      <c r="AC1979" s="266"/>
      <c r="AD1979" s="266"/>
      <c r="AE1979" s="266"/>
    </row>
    <row r="1980" spans="2:31" ht="13.5">
      <c r="B1980" s="1129">
        <f t="shared" si="72"/>
        <v>-1</v>
      </c>
      <c r="D1980" s="1130"/>
      <c r="E1980" s="1130"/>
      <c r="F1980" s="1131"/>
      <c r="G1980" s="1130"/>
      <c r="H1980" s="1130"/>
      <c r="I1980" s="1130"/>
      <c r="J1980" s="1132"/>
      <c r="K1980" s="1132"/>
      <c r="L1980" s="1130"/>
      <c r="N1980" s="1133">
        <f t="shared" si="73"/>
        <v>0</v>
      </c>
      <c r="O1980" s="1134">
        <f t="shared" si="74"/>
        <v>0</v>
      </c>
      <c r="P1980" s="1134">
        <f>O1980/'1.5 Universal Data'!$F$35</f>
        <v>0</v>
      </c>
      <c r="Q1980" s="266"/>
      <c r="R1980" s="266"/>
      <c r="S1980" s="266"/>
      <c r="T1980" s="266"/>
      <c r="U1980" s="266"/>
      <c r="V1980" s="266"/>
      <c r="W1980" s="266"/>
      <c r="X1980" s="266"/>
      <c r="Y1980" s="266"/>
      <c r="Z1980" s="266"/>
      <c r="AA1980" s="266"/>
      <c r="AB1980" s="266"/>
      <c r="AC1980" s="266"/>
      <c r="AD1980" s="266"/>
      <c r="AE1980" s="266"/>
    </row>
    <row r="1981" spans="2:31" ht="13.5">
      <c r="B1981" s="1129">
        <f t="shared" si="72"/>
        <v>-1</v>
      </c>
      <c r="D1981" s="1130"/>
      <c r="E1981" s="1130"/>
      <c r="F1981" s="1131"/>
      <c r="G1981" s="1130"/>
      <c r="H1981" s="1130"/>
      <c r="I1981" s="1130"/>
      <c r="J1981" s="1132"/>
      <c r="K1981" s="1132"/>
      <c r="L1981" s="1130"/>
      <c r="N1981" s="1133">
        <f t="shared" si="73"/>
        <v>0</v>
      </c>
      <c r="O1981" s="1134">
        <f t="shared" si="74"/>
        <v>0</v>
      </c>
      <c r="P1981" s="1134">
        <f>O1981/'1.5 Universal Data'!$F$35</f>
        <v>0</v>
      </c>
      <c r="Q1981" s="266"/>
      <c r="R1981" s="266"/>
      <c r="S1981" s="266"/>
      <c r="T1981" s="266"/>
      <c r="U1981" s="266"/>
      <c r="V1981" s="266"/>
      <c r="W1981" s="266"/>
      <c r="X1981" s="266"/>
      <c r="Y1981" s="266"/>
      <c r="Z1981" s="266"/>
      <c r="AA1981" s="266"/>
      <c r="AB1981" s="266"/>
      <c r="AC1981" s="266"/>
      <c r="AD1981" s="266"/>
      <c r="AE1981" s="266"/>
    </row>
    <row r="1982" spans="2:31" ht="13.5">
      <c r="B1982" s="1129">
        <f t="shared" si="72"/>
        <v>-1</v>
      </c>
      <c r="D1982" s="1130"/>
      <c r="E1982" s="1130"/>
      <c r="F1982" s="1131"/>
      <c r="G1982" s="1130"/>
      <c r="H1982" s="1130"/>
      <c r="I1982" s="1130"/>
      <c r="J1982" s="1132"/>
      <c r="K1982" s="1132"/>
      <c r="L1982" s="1130"/>
      <c r="N1982" s="1133">
        <f t="shared" si="73"/>
        <v>0</v>
      </c>
      <c r="O1982" s="1134">
        <f t="shared" si="74"/>
        <v>0</v>
      </c>
      <c r="P1982" s="1134">
        <f>O1982/'1.5 Universal Data'!$F$35</f>
        <v>0</v>
      </c>
      <c r="Q1982" s="266"/>
      <c r="R1982" s="266"/>
      <c r="S1982" s="266"/>
      <c r="T1982" s="266"/>
      <c r="U1982" s="266"/>
      <c r="V1982" s="266"/>
      <c r="W1982" s="266"/>
      <c r="X1982" s="266"/>
      <c r="Y1982" s="266"/>
      <c r="Z1982" s="266"/>
      <c r="AA1982" s="266"/>
      <c r="AB1982" s="266"/>
      <c r="AC1982" s="266"/>
      <c r="AD1982" s="266"/>
      <c r="AE1982" s="266"/>
    </row>
    <row r="1983" spans="2:31" ht="13.5">
      <c r="B1983" s="1129">
        <f t="shared" si="72"/>
        <v>-1</v>
      </c>
      <c r="D1983" s="1130"/>
      <c r="E1983" s="1130"/>
      <c r="F1983" s="1131"/>
      <c r="G1983" s="1130"/>
      <c r="H1983" s="1130"/>
      <c r="I1983" s="1130"/>
      <c r="J1983" s="1132"/>
      <c r="K1983" s="1132"/>
      <c r="L1983" s="1130"/>
      <c r="N1983" s="1133">
        <f t="shared" si="73"/>
        <v>0</v>
      </c>
      <c r="O1983" s="1134">
        <f t="shared" si="74"/>
        <v>0</v>
      </c>
      <c r="P1983" s="1134">
        <f>O1983/'1.5 Universal Data'!$F$35</f>
        <v>0</v>
      </c>
      <c r="Q1983" s="266"/>
      <c r="R1983" s="266"/>
      <c r="S1983" s="266"/>
      <c r="T1983" s="266"/>
      <c r="U1983" s="266"/>
      <c r="V1983" s="266"/>
      <c r="W1983" s="266"/>
      <c r="X1983" s="266"/>
      <c r="Y1983" s="266"/>
      <c r="Z1983" s="266"/>
      <c r="AA1983" s="266"/>
      <c r="AB1983" s="266"/>
      <c r="AC1983" s="266"/>
      <c r="AD1983" s="266"/>
      <c r="AE1983" s="266"/>
    </row>
    <row r="1984" spans="2:31" ht="13.5">
      <c r="B1984" s="1129">
        <f t="shared" si="72"/>
        <v>-1</v>
      </c>
      <c r="D1984" s="1130"/>
      <c r="E1984" s="1130"/>
      <c r="F1984" s="1131"/>
      <c r="G1984" s="1130"/>
      <c r="H1984" s="1130"/>
      <c r="I1984" s="1130"/>
      <c r="J1984" s="1132"/>
      <c r="K1984" s="1132"/>
      <c r="L1984" s="1130"/>
      <c r="N1984" s="1133">
        <f t="shared" si="73"/>
        <v>0</v>
      </c>
      <c r="O1984" s="1134">
        <f t="shared" si="74"/>
        <v>0</v>
      </c>
      <c r="P1984" s="1134">
        <f>O1984/'1.5 Universal Data'!$F$35</f>
        <v>0</v>
      </c>
      <c r="Q1984" s="266"/>
      <c r="R1984" s="266"/>
      <c r="S1984" s="266"/>
      <c r="T1984" s="266"/>
      <c r="U1984" s="266"/>
      <c r="V1984" s="266"/>
      <c r="W1984" s="266"/>
      <c r="X1984" s="266"/>
      <c r="Y1984" s="266"/>
      <c r="Z1984" s="266"/>
      <c r="AA1984" s="266"/>
      <c r="AB1984" s="266"/>
      <c r="AC1984" s="266"/>
      <c r="AD1984" s="266"/>
      <c r="AE1984" s="266"/>
    </row>
    <row r="1985" spans="2:31" ht="13.5">
      <c r="B1985" s="1129">
        <f t="shared" si="72"/>
        <v>-1</v>
      </c>
      <c r="D1985" s="1130"/>
      <c r="E1985" s="1130"/>
      <c r="F1985" s="1131"/>
      <c r="G1985" s="1130"/>
      <c r="H1985" s="1130"/>
      <c r="I1985" s="1130"/>
      <c r="J1985" s="1132"/>
      <c r="K1985" s="1132"/>
      <c r="L1985" s="1130"/>
      <c r="N1985" s="1133">
        <f t="shared" si="73"/>
        <v>0</v>
      </c>
      <c r="O1985" s="1134">
        <f t="shared" si="74"/>
        <v>0</v>
      </c>
      <c r="P1985" s="1134">
        <f>O1985/'1.5 Universal Data'!$F$35</f>
        <v>0</v>
      </c>
      <c r="Q1985" s="266"/>
      <c r="R1985" s="266"/>
      <c r="S1985" s="266"/>
      <c r="T1985" s="266"/>
      <c r="U1985" s="266"/>
      <c r="V1985" s="266"/>
      <c r="W1985" s="266"/>
      <c r="X1985" s="266"/>
      <c r="Y1985" s="266"/>
      <c r="Z1985" s="266"/>
      <c r="AA1985" s="266"/>
      <c r="AB1985" s="266"/>
      <c r="AC1985" s="266"/>
      <c r="AD1985" s="266"/>
      <c r="AE1985" s="266"/>
    </row>
    <row r="1986" spans="2:31" ht="13.5">
      <c r="B1986" s="1129">
        <f t="shared" si="72"/>
        <v>-1</v>
      </c>
      <c r="D1986" s="1130"/>
      <c r="E1986" s="1130"/>
      <c r="F1986" s="1131"/>
      <c r="G1986" s="1130"/>
      <c r="H1986" s="1130"/>
      <c r="I1986" s="1130"/>
      <c r="J1986" s="1132"/>
      <c r="K1986" s="1132"/>
      <c r="L1986" s="1130"/>
      <c r="N1986" s="1133">
        <f t="shared" si="73"/>
        <v>0</v>
      </c>
      <c r="O1986" s="1134">
        <f t="shared" si="74"/>
        <v>0</v>
      </c>
      <c r="P1986" s="1134">
        <f>O1986/'1.5 Universal Data'!$F$35</f>
        <v>0</v>
      </c>
      <c r="Q1986" s="266"/>
      <c r="R1986" s="266"/>
      <c r="S1986" s="266"/>
      <c r="T1986" s="266"/>
      <c r="U1986" s="266"/>
      <c r="V1986" s="266"/>
      <c r="W1986" s="266"/>
      <c r="X1986" s="266"/>
      <c r="Y1986" s="266"/>
      <c r="Z1986" s="266"/>
      <c r="AA1986" s="266"/>
      <c r="AB1986" s="266"/>
      <c r="AC1986" s="266"/>
      <c r="AD1986" s="266"/>
      <c r="AE1986" s="266"/>
    </row>
    <row r="1987" spans="2:31" ht="13.5">
      <c r="B1987" s="1129">
        <f t="shared" si="72"/>
        <v>-1</v>
      </c>
      <c r="D1987" s="1130"/>
      <c r="E1987" s="1130"/>
      <c r="F1987" s="1131"/>
      <c r="G1987" s="1130"/>
      <c r="H1987" s="1130"/>
      <c r="I1987" s="1130"/>
      <c r="J1987" s="1132"/>
      <c r="K1987" s="1132"/>
      <c r="L1987" s="1130"/>
      <c r="N1987" s="1133">
        <f t="shared" si="73"/>
        <v>0</v>
      </c>
      <c r="O1987" s="1134">
        <f t="shared" si="74"/>
        <v>0</v>
      </c>
      <c r="P1987" s="1134">
        <f>O1987/'1.5 Universal Data'!$F$35</f>
        <v>0</v>
      </c>
      <c r="Q1987" s="266"/>
      <c r="R1987" s="266"/>
      <c r="S1987" s="266"/>
      <c r="T1987" s="266"/>
      <c r="U1987" s="266"/>
      <c r="V1987" s="266"/>
      <c r="W1987" s="266"/>
      <c r="X1987" s="266"/>
      <c r="Y1987" s="266"/>
      <c r="Z1987" s="266"/>
      <c r="AA1987" s="266"/>
      <c r="AB1987" s="266"/>
      <c r="AC1987" s="266"/>
      <c r="AD1987" s="266"/>
      <c r="AE1987" s="266"/>
    </row>
    <row r="1988" spans="2:31" ht="13.5">
      <c r="B1988" s="1129">
        <f t="shared" si="72"/>
        <v>-1</v>
      </c>
      <c r="D1988" s="1130"/>
      <c r="E1988" s="1130"/>
      <c r="F1988" s="1131"/>
      <c r="G1988" s="1130"/>
      <c r="H1988" s="1130"/>
      <c r="I1988" s="1130"/>
      <c r="J1988" s="1132"/>
      <c r="K1988" s="1132"/>
      <c r="L1988" s="1130"/>
      <c r="N1988" s="1133">
        <f t="shared" si="73"/>
        <v>0</v>
      </c>
      <c r="O1988" s="1134">
        <f t="shared" si="74"/>
        <v>0</v>
      </c>
      <c r="P1988" s="1134">
        <f>O1988/'1.5 Universal Data'!$F$35</f>
        <v>0</v>
      </c>
      <c r="Q1988" s="266"/>
      <c r="R1988" s="266"/>
      <c r="S1988" s="266"/>
      <c r="T1988" s="266"/>
      <c r="U1988" s="266"/>
      <c r="V1988" s="266"/>
      <c r="W1988" s="266"/>
      <c r="X1988" s="266"/>
      <c r="Y1988" s="266"/>
      <c r="Z1988" s="266"/>
      <c r="AA1988" s="266"/>
      <c r="AB1988" s="266"/>
      <c r="AC1988" s="266"/>
      <c r="AD1988" s="266"/>
      <c r="AE1988" s="266"/>
    </row>
    <row r="1989" spans="2:31" ht="13.5">
      <c r="B1989" s="1129">
        <f t="shared" si="72"/>
        <v>-1</v>
      </c>
      <c r="D1989" s="1130"/>
      <c r="E1989" s="1130"/>
      <c r="F1989" s="1131"/>
      <c r="G1989" s="1130"/>
      <c r="H1989" s="1130"/>
      <c r="I1989" s="1130"/>
      <c r="J1989" s="1132"/>
      <c r="K1989" s="1132"/>
      <c r="L1989" s="1130"/>
      <c r="N1989" s="1133">
        <f t="shared" si="73"/>
        <v>0</v>
      </c>
      <c r="O1989" s="1134">
        <f t="shared" si="74"/>
        <v>0</v>
      </c>
      <c r="P1989" s="1134">
        <f>O1989/'1.5 Universal Data'!$F$35</f>
        <v>0</v>
      </c>
      <c r="Q1989" s="266"/>
      <c r="R1989" s="266"/>
      <c r="S1989" s="266"/>
      <c r="T1989" s="266"/>
      <c r="U1989" s="266"/>
      <c r="V1989" s="266"/>
      <c r="W1989" s="266"/>
      <c r="X1989" s="266"/>
      <c r="Y1989" s="266"/>
      <c r="Z1989" s="266"/>
      <c r="AA1989" s="266"/>
      <c r="AB1989" s="266"/>
      <c r="AC1989" s="266"/>
      <c r="AD1989" s="266"/>
      <c r="AE1989" s="266"/>
    </row>
    <row r="1990" spans="2:31" ht="13.5">
      <c r="B1990" s="1129">
        <f t="shared" si="72"/>
        <v>-1</v>
      </c>
      <c r="D1990" s="1130"/>
      <c r="E1990" s="1130"/>
      <c r="F1990" s="1131"/>
      <c r="G1990" s="1130"/>
      <c r="H1990" s="1130"/>
      <c r="I1990" s="1130"/>
      <c r="J1990" s="1132"/>
      <c r="K1990" s="1132"/>
      <c r="L1990" s="1130"/>
      <c r="N1990" s="1133">
        <f t="shared" si="73"/>
        <v>0</v>
      </c>
      <c r="O1990" s="1134">
        <f t="shared" si="74"/>
        <v>0</v>
      </c>
      <c r="P1990" s="1134">
        <f>O1990/'1.5 Universal Data'!$F$35</f>
        <v>0</v>
      </c>
      <c r="Q1990" s="266"/>
      <c r="R1990" s="266"/>
      <c r="S1990" s="266"/>
      <c r="T1990" s="266"/>
      <c r="U1990" s="266"/>
      <c r="V1990" s="266"/>
      <c r="W1990" s="266"/>
      <c r="X1990" s="266"/>
      <c r="Y1990" s="266"/>
      <c r="Z1990" s="266"/>
      <c r="AA1990" s="266"/>
      <c r="AB1990" s="266"/>
      <c r="AC1990" s="266"/>
      <c r="AD1990" s="266"/>
      <c r="AE1990" s="266"/>
    </row>
    <row r="1991" spans="2:31" ht="13.5">
      <c r="B1991" s="1129">
        <f t="shared" si="72"/>
        <v>-1</v>
      </c>
      <c r="D1991" s="1130"/>
      <c r="E1991" s="1130"/>
      <c r="F1991" s="1131"/>
      <c r="G1991" s="1130"/>
      <c r="H1991" s="1130"/>
      <c r="I1991" s="1130"/>
      <c r="J1991" s="1132"/>
      <c r="K1991" s="1132"/>
      <c r="L1991" s="1130"/>
      <c r="N1991" s="1133">
        <f t="shared" si="73"/>
        <v>0</v>
      </c>
      <c r="O1991" s="1134">
        <f t="shared" si="74"/>
        <v>0</v>
      </c>
      <c r="P1991" s="1134">
        <f>O1991/'1.5 Universal Data'!$F$35</f>
        <v>0</v>
      </c>
      <c r="Q1991" s="266"/>
      <c r="R1991" s="266"/>
      <c r="S1991" s="266"/>
      <c r="T1991" s="266"/>
      <c r="U1991" s="266"/>
      <c r="V1991" s="266"/>
      <c r="W1991" s="266"/>
      <c r="X1991" s="266"/>
      <c r="Y1991" s="266"/>
      <c r="Z1991" s="266"/>
      <c r="AA1991" s="266"/>
      <c r="AB1991" s="266"/>
      <c r="AC1991" s="266"/>
      <c r="AD1991" s="266"/>
      <c r="AE1991" s="266"/>
    </row>
    <row r="1992" spans="2:31" ht="13.5">
      <c r="B1992" s="1129">
        <f t="shared" si="72"/>
        <v>-1</v>
      </c>
      <c r="D1992" s="1130"/>
      <c r="E1992" s="1130"/>
      <c r="F1992" s="1131"/>
      <c r="G1992" s="1130"/>
      <c r="H1992" s="1130"/>
      <c r="I1992" s="1130"/>
      <c r="J1992" s="1132"/>
      <c r="K1992" s="1132"/>
      <c r="L1992" s="1130"/>
      <c r="N1992" s="1133">
        <f t="shared" si="73"/>
        <v>0</v>
      </c>
      <c r="O1992" s="1134">
        <f t="shared" si="74"/>
        <v>0</v>
      </c>
      <c r="P1992" s="1134">
        <f>O1992/'1.5 Universal Data'!$F$35</f>
        <v>0</v>
      </c>
      <c r="Q1992" s="266"/>
      <c r="R1992" s="266"/>
      <c r="S1992" s="266"/>
      <c r="T1992" s="266"/>
      <c r="U1992" s="266"/>
      <c r="V1992" s="266"/>
      <c r="W1992" s="266"/>
      <c r="X1992" s="266"/>
      <c r="Y1992" s="266"/>
      <c r="Z1992" s="266"/>
      <c r="AA1992" s="266"/>
      <c r="AB1992" s="266"/>
      <c r="AC1992" s="266"/>
      <c r="AD1992" s="266"/>
      <c r="AE1992" s="266"/>
    </row>
    <row r="1993" spans="2:31" ht="13.5">
      <c r="B1993" s="1129">
        <f t="shared" si="72"/>
        <v>-1</v>
      </c>
      <c r="D1993" s="1130"/>
      <c r="E1993" s="1130"/>
      <c r="F1993" s="1131"/>
      <c r="G1993" s="1130"/>
      <c r="H1993" s="1130"/>
      <c r="I1993" s="1130"/>
      <c r="J1993" s="1132"/>
      <c r="K1993" s="1132"/>
      <c r="L1993" s="1130"/>
      <c r="N1993" s="1133">
        <f t="shared" si="73"/>
        <v>0</v>
      </c>
      <c r="O1993" s="1134">
        <f t="shared" si="74"/>
        <v>0</v>
      </c>
      <c r="P1993" s="1134">
        <f>O1993/'1.5 Universal Data'!$F$35</f>
        <v>0</v>
      </c>
      <c r="Q1993" s="266"/>
      <c r="R1993" s="266"/>
      <c r="S1993" s="266"/>
      <c r="T1993" s="266"/>
      <c r="U1993" s="266"/>
      <c r="V1993" s="266"/>
      <c r="W1993" s="266"/>
      <c r="X1993" s="266"/>
      <c r="Y1993" s="266"/>
      <c r="Z1993" s="266"/>
      <c r="AA1993" s="266"/>
      <c r="AB1993" s="266"/>
      <c r="AC1993" s="266"/>
      <c r="AD1993" s="266"/>
      <c r="AE1993" s="266"/>
    </row>
    <row r="1994" spans="2:31" ht="13.5">
      <c r="B1994" s="1129">
        <f t="shared" si="72"/>
        <v>-1</v>
      </c>
      <c r="D1994" s="1130"/>
      <c r="E1994" s="1130"/>
      <c r="F1994" s="1131"/>
      <c r="G1994" s="1130"/>
      <c r="H1994" s="1130"/>
      <c r="I1994" s="1130"/>
      <c r="J1994" s="1132"/>
      <c r="K1994" s="1132"/>
      <c r="L1994" s="1130"/>
      <c r="N1994" s="1133">
        <f t="shared" si="73"/>
        <v>0</v>
      </c>
      <c r="O1994" s="1134">
        <f t="shared" si="74"/>
        <v>0</v>
      </c>
      <c r="P1994" s="1134">
        <f>O1994/'1.5 Universal Data'!$F$35</f>
        <v>0</v>
      </c>
      <c r="Q1994" s="266"/>
      <c r="R1994" s="266"/>
      <c r="S1994" s="266"/>
      <c r="T1994" s="266"/>
      <c r="U1994" s="266"/>
      <c r="V1994" s="266"/>
      <c r="W1994" s="266"/>
      <c r="X1994" s="266"/>
      <c r="Y1994" s="266"/>
      <c r="Z1994" s="266"/>
      <c r="AA1994" s="266"/>
      <c r="AB1994" s="266"/>
      <c r="AC1994" s="266"/>
      <c r="AD1994" s="266"/>
      <c r="AE1994" s="266"/>
    </row>
    <row r="1995" spans="2:31" ht="13.5">
      <c r="B1995" s="1129">
        <f t="shared" si="72"/>
        <v>-1</v>
      </c>
      <c r="D1995" s="1130"/>
      <c r="E1995" s="1130"/>
      <c r="F1995" s="1131"/>
      <c r="G1995" s="1130"/>
      <c r="H1995" s="1130"/>
      <c r="I1995" s="1130"/>
      <c r="J1995" s="1132"/>
      <c r="K1995" s="1132"/>
      <c r="L1995" s="1130"/>
      <c r="N1995" s="1133">
        <f t="shared" si="73"/>
        <v>0</v>
      </c>
      <c r="O1995" s="1134">
        <f t="shared" si="74"/>
        <v>0</v>
      </c>
      <c r="P1995" s="1134">
        <f>O1995/'1.5 Universal Data'!$F$35</f>
        <v>0</v>
      </c>
      <c r="Q1995" s="266"/>
      <c r="R1995" s="266"/>
      <c r="S1995" s="266"/>
      <c r="T1995" s="266"/>
      <c r="U1995" s="266"/>
      <c r="V1995" s="266"/>
      <c r="W1995" s="266"/>
      <c r="X1995" s="266"/>
      <c r="Y1995" s="266"/>
      <c r="Z1995" s="266"/>
      <c r="AA1995" s="266"/>
      <c r="AB1995" s="266"/>
      <c r="AC1995" s="266"/>
      <c r="AD1995" s="266"/>
      <c r="AE1995" s="266"/>
    </row>
    <row r="1996" spans="2:31" ht="13.5">
      <c r="B1996" s="1129">
        <f t="shared" si="72"/>
        <v>-1</v>
      </c>
      <c r="D1996" s="1130"/>
      <c r="E1996" s="1130"/>
      <c r="F1996" s="1131"/>
      <c r="G1996" s="1130"/>
      <c r="H1996" s="1130"/>
      <c r="I1996" s="1130"/>
      <c r="J1996" s="1132"/>
      <c r="K1996" s="1132"/>
      <c r="L1996" s="1130"/>
      <c r="N1996" s="1133">
        <f t="shared" si="73"/>
        <v>0</v>
      </c>
      <c r="O1996" s="1134">
        <f t="shared" si="74"/>
        <v>0</v>
      </c>
      <c r="P1996" s="1134">
        <f>O1996/'1.5 Universal Data'!$F$35</f>
        <v>0</v>
      </c>
      <c r="Q1996" s="266"/>
      <c r="R1996" s="266"/>
      <c r="S1996" s="266"/>
      <c r="T1996" s="266"/>
      <c r="U1996" s="266"/>
      <c r="V1996" s="266"/>
      <c r="W1996" s="266"/>
      <c r="X1996" s="266"/>
      <c r="Y1996" s="266"/>
      <c r="Z1996" s="266"/>
      <c r="AA1996" s="266"/>
      <c r="AB1996" s="266"/>
      <c r="AC1996" s="266"/>
      <c r="AD1996" s="266"/>
      <c r="AE1996" s="266"/>
    </row>
    <row r="1997" spans="2:31" ht="13.5">
      <c r="B1997" s="1129">
        <f t="shared" si="72"/>
        <v>-1</v>
      </c>
      <c r="D1997" s="1130"/>
      <c r="E1997" s="1130"/>
      <c r="F1997" s="1131"/>
      <c r="G1997" s="1130"/>
      <c r="H1997" s="1130"/>
      <c r="I1997" s="1130"/>
      <c r="J1997" s="1132"/>
      <c r="K1997" s="1132"/>
      <c r="L1997" s="1130"/>
      <c r="N1997" s="1133">
        <f t="shared" si="73"/>
        <v>0</v>
      </c>
      <c r="O1997" s="1134">
        <f t="shared" si="74"/>
        <v>0</v>
      </c>
      <c r="P1997" s="1134">
        <f>O1997/'1.5 Universal Data'!$F$35</f>
        <v>0</v>
      </c>
      <c r="Q1997" s="266"/>
      <c r="R1997" s="266"/>
      <c r="S1997" s="266"/>
      <c r="T1997" s="266"/>
      <c r="U1997" s="266"/>
      <c r="V1997" s="266"/>
      <c r="W1997" s="266"/>
      <c r="X1997" s="266"/>
      <c r="Y1997" s="266"/>
      <c r="Z1997" s="266"/>
      <c r="AA1997" s="266"/>
      <c r="AB1997" s="266"/>
      <c r="AC1997" s="266"/>
      <c r="AD1997" s="266"/>
      <c r="AE1997" s="266"/>
    </row>
    <row r="1998" spans="2:31">
      <c r="B1998" s="1129">
        <f t="shared" si="72"/>
        <v>-1</v>
      </c>
      <c r="D1998" s="1130"/>
      <c r="E1998" s="1130"/>
      <c r="F1998" s="1131"/>
      <c r="G1998" s="1130"/>
      <c r="H1998" s="1130"/>
      <c r="I1998" s="1130"/>
      <c r="J1998" s="1132"/>
      <c r="K1998" s="1132"/>
      <c r="L1998" s="1130"/>
      <c r="N1998" s="1133">
        <f t="shared" si="73"/>
        <v>0</v>
      </c>
      <c r="O1998" s="1134">
        <f t="shared" si="74"/>
        <v>0</v>
      </c>
      <c r="P1998" s="1134">
        <f>O1998/'1.5 Universal Data'!$F$35</f>
        <v>0</v>
      </c>
      <c r="R1998" s="163"/>
      <c r="S1998" s="163"/>
      <c r="T1998" s="163"/>
      <c r="U1998" s="163"/>
      <c r="V1998" s="163"/>
      <c r="W1998" s="163"/>
      <c r="X1998" s="163"/>
      <c r="Y1998" s="163"/>
      <c r="Z1998" s="163"/>
      <c r="AA1998" s="163"/>
      <c r="AB1998" s="163"/>
      <c r="AC1998" s="163"/>
      <c r="AD1998" s="163"/>
      <c r="AE1998" s="163"/>
    </row>
    <row r="1999" spans="2:31">
      <c r="B1999" s="1129">
        <f t="shared" si="72"/>
        <v>-1</v>
      </c>
      <c r="D1999" s="1130"/>
      <c r="E1999" s="1130"/>
      <c r="F1999" s="1131"/>
      <c r="G1999" s="1130"/>
      <c r="H1999" s="1130"/>
      <c r="I1999" s="1130"/>
      <c r="J1999" s="1132"/>
      <c r="K1999" s="1132"/>
      <c r="L1999" s="1130"/>
      <c r="N1999" s="1133">
        <f t="shared" si="73"/>
        <v>0</v>
      </c>
      <c r="O1999" s="1134">
        <f t="shared" si="74"/>
        <v>0</v>
      </c>
      <c r="P1999" s="1134">
        <f>O1999/'1.5 Universal Data'!$F$35</f>
        <v>0</v>
      </c>
      <c r="R1999" s="163"/>
      <c r="S1999" s="163"/>
      <c r="T1999" s="163"/>
      <c r="U1999" s="163"/>
      <c r="V1999" s="163"/>
      <c r="W1999" s="163"/>
      <c r="X1999" s="163"/>
      <c r="Y1999" s="163"/>
      <c r="Z1999" s="163"/>
      <c r="AA1999" s="163"/>
      <c r="AB1999" s="163"/>
      <c r="AC1999" s="163"/>
      <c r="AD1999" s="163"/>
      <c r="AE1999" s="163"/>
    </row>
    <row r="2000" spans="2:31">
      <c r="B2000" s="1129">
        <f t="shared" si="72"/>
        <v>-1</v>
      </c>
      <c r="D2000" s="1130"/>
      <c r="E2000" s="1130"/>
      <c r="F2000" s="1131"/>
      <c r="G2000" s="1130"/>
      <c r="H2000" s="1130"/>
      <c r="I2000" s="1130"/>
      <c r="J2000" s="1132"/>
      <c r="K2000" s="1132"/>
      <c r="L2000" s="1130"/>
      <c r="N2000" s="1133">
        <f t="shared" si="73"/>
        <v>0</v>
      </c>
      <c r="O2000" s="1134">
        <f t="shared" si="74"/>
        <v>0</v>
      </c>
      <c r="P2000" s="1134">
        <f>O2000/'1.5 Universal Data'!$F$35</f>
        <v>0</v>
      </c>
      <c r="R2000" s="163"/>
      <c r="S2000" s="163"/>
      <c r="T2000" s="163"/>
      <c r="U2000" s="163"/>
      <c r="V2000" s="163"/>
      <c r="W2000" s="163"/>
      <c r="X2000" s="163"/>
      <c r="Y2000" s="163"/>
      <c r="Z2000" s="163"/>
      <c r="AA2000" s="163"/>
      <c r="AB2000" s="163"/>
      <c r="AC2000" s="163"/>
      <c r="AD2000" s="163"/>
      <c r="AE2000" s="163"/>
    </row>
    <row r="2001" spans="2:31">
      <c r="B2001" s="1129">
        <f t="shared" si="72"/>
        <v>-1</v>
      </c>
      <c r="D2001" s="1130"/>
      <c r="E2001" s="1130"/>
      <c r="F2001" s="1131"/>
      <c r="G2001" s="1130"/>
      <c r="H2001" s="1130"/>
      <c r="I2001" s="1130"/>
      <c r="J2001" s="1132"/>
      <c r="K2001" s="1132"/>
      <c r="L2001" s="1130"/>
      <c r="N2001" s="1133">
        <f t="shared" si="73"/>
        <v>0</v>
      </c>
      <c r="O2001" s="1134">
        <f t="shared" si="74"/>
        <v>0</v>
      </c>
      <c r="P2001" s="1134">
        <f>O2001/'1.5 Universal Data'!$F$35</f>
        <v>0</v>
      </c>
      <c r="R2001" s="163"/>
      <c r="S2001" s="163"/>
      <c r="T2001" s="163"/>
      <c r="U2001" s="163"/>
      <c r="V2001" s="163"/>
      <c r="W2001" s="163"/>
      <c r="X2001" s="163"/>
      <c r="Y2001" s="163"/>
      <c r="Z2001" s="163"/>
      <c r="AA2001" s="163"/>
      <c r="AB2001" s="163"/>
      <c r="AC2001" s="163"/>
      <c r="AD2001" s="163"/>
      <c r="AE2001" s="163"/>
    </row>
    <row r="2002" spans="2:31">
      <c r="B2002" s="1129">
        <f t="shared" si="72"/>
        <v>-1</v>
      </c>
      <c r="D2002" s="1130"/>
      <c r="E2002" s="1130"/>
      <c r="F2002" s="1131"/>
      <c r="G2002" s="1130"/>
      <c r="H2002" s="1130"/>
      <c r="I2002" s="1130"/>
      <c r="J2002" s="1132"/>
      <c r="K2002" s="1132"/>
      <c r="L2002" s="1130"/>
      <c r="N2002" s="1133">
        <f t="shared" si="73"/>
        <v>0</v>
      </c>
      <c r="O2002" s="1134">
        <f t="shared" si="74"/>
        <v>0</v>
      </c>
      <c r="P2002" s="1134">
        <f>O2002/'1.5 Universal Data'!$F$35</f>
        <v>0</v>
      </c>
      <c r="R2002" s="163"/>
      <c r="S2002" s="163"/>
      <c r="T2002" s="163"/>
      <c r="U2002" s="163"/>
      <c r="V2002" s="163"/>
      <c r="W2002" s="163"/>
      <c r="X2002" s="163"/>
      <c r="Y2002" s="163"/>
      <c r="Z2002" s="163"/>
      <c r="AA2002" s="163"/>
      <c r="AB2002" s="163"/>
      <c r="AC2002" s="163"/>
      <c r="AD2002" s="163"/>
      <c r="AE2002" s="163"/>
    </row>
    <row r="2003" spans="2:31">
      <c r="B2003" s="1129">
        <f t="shared" si="72"/>
        <v>-1</v>
      </c>
      <c r="D2003" s="1130"/>
      <c r="E2003" s="1130"/>
      <c r="F2003" s="1131"/>
      <c r="G2003" s="1130"/>
      <c r="H2003" s="1130"/>
      <c r="I2003" s="1130"/>
      <c r="J2003" s="1132"/>
      <c r="K2003" s="1132"/>
      <c r="L2003" s="1130"/>
      <c r="N2003" s="1133">
        <f t="shared" si="73"/>
        <v>0</v>
      </c>
      <c r="O2003" s="1134">
        <f t="shared" si="74"/>
        <v>0</v>
      </c>
      <c r="P2003" s="1134">
        <f>O2003/'1.5 Universal Data'!$F$35</f>
        <v>0</v>
      </c>
      <c r="R2003" s="163"/>
      <c r="S2003" s="163"/>
      <c r="T2003" s="163"/>
      <c r="U2003" s="163"/>
      <c r="V2003" s="163"/>
      <c r="W2003" s="163"/>
      <c r="X2003" s="163"/>
      <c r="Y2003" s="163"/>
      <c r="Z2003" s="163"/>
      <c r="AA2003" s="163"/>
      <c r="AB2003" s="163"/>
      <c r="AC2003" s="163"/>
      <c r="AD2003" s="163"/>
      <c r="AE2003" s="163"/>
    </row>
    <row r="2004" spans="2:31">
      <c r="B2004" s="1129">
        <f t="shared" si="72"/>
        <v>-1</v>
      </c>
      <c r="D2004" s="1130"/>
      <c r="E2004" s="1130"/>
      <c r="F2004" s="1131"/>
      <c r="G2004" s="1130"/>
      <c r="H2004" s="1130"/>
      <c r="I2004" s="1130"/>
      <c r="J2004" s="1132"/>
      <c r="K2004" s="1132"/>
      <c r="L2004" s="1130"/>
      <c r="N2004" s="1133">
        <f t="shared" si="73"/>
        <v>0</v>
      </c>
      <c r="O2004" s="1134">
        <f t="shared" si="74"/>
        <v>0</v>
      </c>
      <c r="P2004" s="1134">
        <f>O2004/'1.5 Universal Data'!$F$35</f>
        <v>0</v>
      </c>
      <c r="R2004" s="163"/>
      <c r="S2004" s="163"/>
      <c r="T2004" s="163"/>
      <c r="U2004" s="163"/>
      <c r="V2004" s="163"/>
      <c r="W2004" s="163"/>
      <c r="X2004" s="163"/>
      <c r="Y2004" s="163"/>
      <c r="Z2004" s="163"/>
      <c r="AA2004" s="163"/>
      <c r="AB2004" s="163"/>
      <c r="AC2004" s="163"/>
      <c r="AD2004" s="163"/>
      <c r="AE2004" s="163"/>
    </row>
    <row r="2005" spans="2:31">
      <c r="B2005" s="1129">
        <f t="shared" si="72"/>
        <v>-1</v>
      </c>
      <c r="D2005" s="1130"/>
      <c r="E2005" s="1130"/>
      <c r="F2005" s="1131"/>
      <c r="G2005" s="1130"/>
      <c r="H2005" s="1130"/>
      <c r="I2005" s="1130"/>
      <c r="J2005" s="1132"/>
      <c r="K2005" s="1132"/>
      <c r="L2005" s="1130"/>
      <c r="N2005" s="1133">
        <f t="shared" si="73"/>
        <v>0</v>
      </c>
      <c r="O2005" s="1134">
        <f t="shared" si="74"/>
        <v>0</v>
      </c>
      <c r="P2005" s="1134">
        <f>O2005/'1.5 Universal Data'!$F$35</f>
        <v>0</v>
      </c>
      <c r="R2005" s="163"/>
      <c r="S2005" s="163"/>
      <c r="T2005" s="163"/>
      <c r="U2005" s="163"/>
      <c r="V2005" s="163"/>
      <c r="W2005" s="163"/>
      <c r="X2005" s="163"/>
      <c r="Y2005" s="163"/>
      <c r="Z2005" s="163"/>
      <c r="AA2005" s="163"/>
      <c r="AB2005" s="163"/>
      <c r="AC2005" s="163"/>
      <c r="AD2005" s="163"/>
      <c r="AE2005" s="163"/>
    </row>
    <row r="2006" spans="2:31">
      <c r="B2006" s="1129">
        <f t="shared" si="72"/>
        <v>-1</v>
      </c>
      <c r="D2006" s="1130"/>
      <c r="E2006" s="1130"/>
      <c r="F2006" s="1131"/>
      <c r="G2006" s="1130"/>
      <c r="H2006" s="1130"/>
      <c r="I2006" s="1130"/>
      <c r="J2006" s="1132"/>
      <c r="K2006" s="1132"/>
      <c r="L2006" s="1130"/>
      <c r="N2006" s="1133">
        <f t="shared" si="73"/>
        <v>0</v>
      </c>
      <c r="O2006" s="1134">
        <f t="shared" si="74"/>
        <v>0</v>
      </c>
      <c r="P2006" s="1134">
        <f>O2006/'1.5 Universal Data'!$F$35</f>
        <v>0</v>
      </c>
      <c r="R2006" s="163"/>
      <c r="S2006" s="163"/>
      <c r="T2006" s="163"/>
      <c r="U2006" s="163"/>
      <c r="V2006" s="163"/>
      <c r="W2006" s="163"/>
      <c r="X2006" s="163"/>
      <c r="Y2006" s="163"/>
      <c r="Z2006" s="163"/>
      <c r="AA2006" s="163"/>
      <c r="AB2006" s="163"/>
      <c r="AC2006" s="163"/>
      <c r="AD2006" s="163"/>
      <c r="AE2006" s="163"/>
    </row>
    <row r="2007" spans="2:31">
      <c r="B2007" s="1129">
        <f t="shared" ref="B2007:B2070" si="75">IF(G2007="buy",1,-1)</f>
        <v>-1</v>
      </c>
      <c r="D2007" s="1130"/>
      <c r="E2007" s="1130"/>
      <c r="F2007" s="1131"/>
      <c r="G2007" s="1130"/>
      <c r="H2007" s="1130"/>
      <c r="I2007" s="1130"/>
      <c r="J2007" s="1132"/>
      <c r="K2007" s="1132"/>
      <c r="L2007" s="1130"/>
      <c r="N2007" s="1133">
        <f t="shared" si="73"/>
        <v>0</v>
      </c>
      <c r="O2007" s="1134">
        <f t="shared" si="74"/>
        <v>0</v>
      </c>
      <c r="P2007" s="1134">
        <f>O2007/'1.5 Universal Data'!$F$35</f>
        <v>0</v>
      </c>
      <c r="R2007" s="163"/>
      <c r="S2007" s="163"/>
      <c r="T2007" s="163"/>
      <c r="U2007" s="163"/>
      <c r="V2007" s="163"/>
      <c r="W2007" s="163"/>
      <c r="X2007" s="163"/>
      <c r="Y2007" s="163"/>
      <c r="Z2007" s="163"/>
      <c r="AA2007" s="163"/>
      <c r="AB2007" s="163"/>
      <c r="AC2007" s="163"/>
      <c r="AD2007" s="163"/>
      <c r="AE2007" s="163"/>
    </row>
    <row r="2008" spans="2:31">
      <c r="B2008" s="1129">
        <f t="shared" si="75"/>
        <v>-1</v>
      </c>
      <c r="D2008" s="1130"/>
      <c r="E2008" s="1130"/>
      <c r="F2008" s="1131"/>
      <c r="G2008" s="1130"/>
      <c r="H2008" s="1130"/>
      <c r="I2008" s="1130"/>
      <c r="J2008" s="1132"/>
      <c r="K2008" s="1132"/>
      <c r="L2008" s="1130"/>
      <c r="N2008" s="1133">
        <f t="shared" si="73"/>
        <v>0</v>
      </c>
      <c r="O2008" s="1134">
        <f t="shared" si="74"/>
        <v>0</v>
      </c>
      <c r="P2008" s="1134">
        <f>O2008/'1.5 Universal Data'!$F$35</f>
        <v>0</v>
      </c>
      <c r="R2008" s="163"/>
      <c r="S2008" s="163"/>
      <c r="T2008" s="163"/>
      <c r="U2008" s="163"/>
      <c r="V2008" s="163"/>
      <c r="W2008" s="163"/>
      <c r="X2008" s="163"/>
      <c r="Y2008" s="163"/>
      <c r="Z2008" s="163"/>
      <c r="AA2008" s="163"/>
      <c r="AB2008" s="163"/>
      <c r="AC2008" s="163"/>
      <c r="AD2008" s="163"/>
      <c r="AE2008" s="163"/>
    </row>
    <row r="2009" spans="2:31">
      <c r="B2009" s="1129">
        <f t="shared" si="75"/>
        <v>-1</v>
      </c>
      <c r="D2009" s="1130"/>
      <c r="E2009" s="1130"/>
      <c r="F2009" s="1131"/>
      <c r="G2009" s="1130"/>
      <c r="H2009" s="1130"/>
      <c r="I2009" s="1130"/>
      <c r="J2009" s="1132"/>
      <c r="K2009" s="1132"/>
      <c r="L2009" s="1130"/>
      <c r="N2009" s="1133">
        <f t="shared" si="73"/>
        <v>0</v>
      </c>
      <c r="O2009" s="1134">
        <f t="shared" si="74"/>
        <v>0</v>
      </c>
      <c r="P2009" s="1134">
        <f>O2009/'1.5 Universal Data'!$F$35</f>
        <v>0</v>
      </c>
      <c r="R2009" s="163"/>
      <c r="S2009" s="163"/>
      <c r="T2009" s="163"/>
      <c r="U2009" s="163"/>
      <c r="V2009" s="163"/>
      <c r="W2009" s="163"/>
      <c r="X2009" s="163"/>
      <c r="Y2009" s="163"/>
      <c r="Z2009" s="163"/>
      <c r="AA2009" s="163"/>
      <c r="AB2009" s="163"/>
      <c r="AC2009" s="163"/>
      <c r="AD2009" s="163"/>
      <c r="AE2009" s="163"/>
    </row>
    <row r="2010" spans="2:31">
      <c r="B2010" s="1129">
        <f t="shared" si="75"/>
        <v>-1</v>
      </c>
      <c r="D2010" s="1130"/>
      <c r="E2010" s="1130"/>
      <c r="F2010" s="1131"/>
      <c r="G2010" s="1130"/>
      <c r="H2010" s="1130"/>
      <c r="I2010" s="1130"/>
      <c r="J2010" s="1132"/>
      <c r="K2010" s="1132"/>
      <c r="L2010" s="1130"/>
      <c r="N2010" s="1133">
        <f t="shared" si="73"/>
        <v>0</v>
      </c>
      <c r="O2010" s="1134">
        <f t="shared" si="74"/>
        <v>0</v>
      </c>
      <c r="P2010" s="1134">
        <f>O2010/'1.5 Universal Data'!$F$35</f>
        <v>0</v>
      </c>
      <c r="R2010" s="163"/>
      <c r="S2010" s="163"/>
      <c r="T2010" s="163"/>
      <c r="U2010" s="163"/>
      <c r="V2010" s="163"/>
      <c r="W2010" s="163"/>
      <c r="X2010" s="163"/>
      <c r="Y2010" s="163"/>
      <c r="Z2010" s="163"/>
      <c r="AA2010" s="163"/>
      <c r="AB2010" s="163"/>
      <c r="AC2010" s="163"/>
      <c r="AD2010" s="163"/>
      <c r="AE2010" s="163"/>
    </row>
    <row r="2011" spans="2:31">
      <c r="B2011" s="1129">
        <f t="shared" si="75"/>
        <v>-1</v>
      </c>
      <c r="D2011" s="1130"/>
      <c r="E2011" s="1130"/>
      <c r="F2011" s="1131"/>
      <c r="G2011" s="1130"/>
      <c r="H2011" s="1130"/>
      <c r="I2011" s="1130"/>
      <c r="J2011" s="1132"/>
      <c r="K2011" s="1132"/>
      <c r="L2011" s="1130"/>
      <c r="N2011" s="1133">
        <f t="shared" ref="N2011:N2074" si="76">+H2011*((K2011-J2011)+1)*B2011</f>
        <v>0</v>
      </c>
      <c r="O2011" s="1134">
        <f t="shared" ref="O2011:O2074" si="77">N2011*L2011/100</f>
        <v>0</v>
      </c>
      <c r="P2011" s="1134">
        <f>O2011/'1.5 Universal Data'!$F$35</f>
        <v>0</v>
      </c>
      <c r="R2011" s="163"/>
      <c r="S2011" s="163"/>
      <c r="T2011" s="163"/>
      <c r="U2011" s="163"/>
      <c r="V2011" s="163"/>
      <c r="W2011" s="163"/>
      <c r="X2011" s="163"/>
      <c r="Y2011" s="163"/>
      <c r="Z2011" s="163"/>
      <c r="AA2011" s="163"/>
      <c r="AB2011" s="163"/>
      <c r="AC2011" s="163"/>
      <c r="AD2011" s="163"/>
      <c r="AE2011" s="163"/>
    </row>
    <row r="2012" spans="2:31">
      <c r="B2012" s="1129">
        <f t="shared" si="75"/>
        <v>-1</v>
      </c>
      <c r="D2012" s="1130"/>
      <c r="E2012" s="1130"/>
      <c r="F2012" s="1131"/>
      <c r="G2012" s="1130"/>
      <c r="H2012" s="1130"/>
      <c r="I2012" s="1130"/>
      <c r="J2012" s="1132"/>
      <c r="K2012" s="1132"/>
      <c r="L2012" s="1130"/>
      <c r="N2012" s="1133">
        <f t="shared" si="76"/>
        <v>0</v>
      </c>
      <c r="O2012" s="1134">
        <f t="shared" si="77"/>
        <v>0</v>
      </c>
      <c r="P2012" s="1134">
        <f>O2012/'1.5 Universal Data'!$F$35</f>
        <v>0</v>
      </c>
      <c r="R2012" s="163"/>
      <c r="S2012" s="163"/>
      <c r="T2012" s="163"/>
      <c r="U2012" s="163"/>
      <c r="V2012" s="163"/>
      <c r="W2012" s="163"/>
      <c r="X2012" s="163"/>
      <c r="Y2012" s="163"/>
      <c r="Z2012" s="163"/>
      <c r="AA2012" s="163"/>
      <c r="AB2012" s="163"/>
      <c r="AC2012" s="163"/>
      <c r="AD2012" s="163"/>
      <c r="AE2012" s="163"/>
    </row>
    <row r="2013" spans="2:31">
      <c r="B2013" s="1129">
        <f t="shared" si="75"/>
        <v>-1</v>
      </c>
      <c r="D2013" s="1130"/>
      <c r="E2013" s="1130"/>
      <c r="F2013" s="1131"/>
      <c r="G2013" s="1130"/>
      <c r="H2013" s="1130"/>
      <c r="I2013" s="1130"/>
      <c r="J2013" s="1132"/>
      <c r="K2013" s="1132"/>
      <c r="L2013" s="1130"/>
      <c r="N2013" s="1133">
        <f t="shared" si="76"/>
        <v>0</v>
      </c>
      <c r="O2013" s="1134">
        <f t="shared" si="77"/>
        <v>0</v>
      </c>
      <c r="P2013" s="1134">
        <f>O2013/'1.5 Universal Data'!$F$35</f>
        <v>0</v>
      </c>
      <c r="R2013" s="163"/>
      <c r="S2013" s="163"/>
      <c r="T2013" s="163"/>
      <c r="U2013" s="163"/>
      <c r="V2013" s="163"/>
      <c r="W2013" s="163"/>
      <c r="X2013" s="163"/>
      <c r="Y2013" s="163"/>
      <c r="Z2013" s="163"/>
      <c r="AA2013" s="163"/>
      <c r="AB2013" s="163"/>
      <c r="AC2013" s="163"/>
      <c r="AD2013" s="163"/>
      <c r="AE2013" s="163"/>
    </row>
    <row r="2014" spans="2:31">
      <c r="B2014" s="1129">
        <f t="shared" si="75"/>
        <v>-1</v>
      </c>
      <c r="D2014" s="1130"/>
      <c r="E2014" s="1130"/>
      <c r="F2014" s="1131"/>
      <c r="G2014" s="1130"/>
      <c r="H2014" s="1130"/>
      <c r="I2014" s="1130"/>
      <c r="J2014" s="1132"/>
      <c r="K2014" s="1132"/>
      <c r="L2014" s="1130"/>
      <c r="N2014" s="1133">
        <f t="shared" si="76"/>
        <v>0</v>
      </c>
      <c r="O2014" s="1134">
        <f t="shared" si="77"/>
        <v>0</v>
      </c>
      <c r="P2014" s="1134">
        <f>O2014/'1.5 Universal Data'!$F$35</f>
        <v>0</v>
      </c>
      <c r="R2014" s="163"/>
      <c r="S2014" s="163"/>
      <c r="T2014" s="163"/>
      <c r="U2014" s="163"/>
      <c r="V2014" s="163"/>
      <c r="W2014" s="163"/>
      <c r="X2014" s="163"/>
      <c r="Y2014" s="163"/>
      <c r="Z2014" s="163"/>
      <c r="AA2014" s="163"/>
      <c r="AB2014" s="163"/>
      <c r="AC2014" s="163"/>
      <c r="AD2014" s="163"/>
      <c r="AE2014" s="163"/>
    </row>
    <row r="2015" spans="2:31">
      <c r="B2015" s="1129">
        <f t="shared" si="75"/>
        <v>-1</v>
      </c>
      <c r="D2015" s="1130"/>
      <c r="E2015" s="1130"/>
      <c r="F2015" s="1131"/>
      <c r="G2015" s="1130"/>
      <c r="H2015" s="1130"/>
      <c r="I2015" s="1130"/>
      <c r="J2015" s="1132"/>
      <c r="K2015" s="1132"/>
      <c r="L2015" s="1130"/>
      <c r="N2015" s="1133">
        <f t="shared" si="76"/>
        <v>0</v>
      </c>
      <c r="O2015" s="1134">
        <f t="shared" si="77"/>
        <v>0</v>
      </c>
      <c r="P2015" s="1134">
        <f>O2015/'1.5 Universal Data'!$F$35</f>
        <v>0</v>
      </c>
      <c r="R2015" s="163"/>
      <c r="S2015" s="163"/>
      <c r="T2015" s="163"/>
      <c r="U2015" s="163"/>
      <c r="V2015" s="163"/>
      <c r="W2015" s="163"/>
      <c r="X2015" s="163"/>
      <c r="Y2015" s="163"/>
      <c r="Z2015" s="163"/>
      <c r="AA2015" s="163"/>
      <c r="AB2015" s="163"/>
      <c r="AC2015" s="163"/>
      <c r="AD2015" s="163"/>
      <c r="AE2015" s="163"/>
    </row>
    <row r="2016" spans="2:31">
      <c r="B2016" s="1129">
        <f t="shared" si="75"/>
        <v>-1</v>
      </c>
      <c r="D2016" s="1130"/>
      <c r="E2016" s="1130"/>
      <c r="F2016" s="1131"/>
      <c r="G2016" s="1130"/>
      <c r="H2016" s="1130"/>
      <c r="I2016" s="1130"/>
      <c r="J2016" s="1132"/>
      <c r="K2016" s="1132"/>
      <c r="L2016" s="1130"/>
      <c r="N2016" s="1133">
        <f t="shared" si="76"/>
        <v>0</v>
      </c>
      <c r="O2016" s="1134">
        <f t="shared" si="77"/>
        <v>0</v>
      </c>
      <c r="P2016" s="1134">
        <f>O2016/'1.5 Universal Data'!$F$35</f>
        <v>0</v>
      </c>
      <c r="R2016" s="163"/>
      <c r="S2016" s="163"/>
      <c r="T2016" s="163"/>
      <c r="U2016" s="163"/>
      <c r="V2016" s="163"/>
      <c r="W2016" s="163"/>
      <c r="X2016" s="163"/>
      <c r="Y2016" s="163"/>
      <c r="Z2016" s="163"/>
      <c r="AA2016" s="163"/>
      <c r="AB2016" s="163"/>
      <c r="AC2016" s="163"/>
      <c r="AD2016" s="163"/>
      <c r="AE2016" s="163"/>
    </row>
    <row r="2017" spans="2:31">
      <c r="B2017" s="1129">
        <f t="shared" si="75"/>
        <v>-1</v>
      </c>
      <c r="D2017" s="1130"/>
      <c r="E2017" s="1130"/>
      <c r="F2017" s="1131"/>
      <c r="G2017" s="1130"/>
      <c r="H2017" s="1130"/>
      <c r="I2017" s="1130"/>
      <c r="J2017" s="1132"/>
      <c r="K2017" s="1132"/>
      <c r="L2017" s="1130"/>
      <c r="N2017" s="1133">
        <f t="shared" si="76"/>
        <v>0</v>
      </c>
      <c r="O2017" s="1134">
        <f t="shared" si="77"/>
        <v>0</v>
      </c>
      <c r="P2017" s="1134">
        <f>O2017/'1.5 Universal Data'!$F$35</f>
        <v>0</v>
      </c>
      <c r="R2017" s="163"/>
      <c r="S2017" s="163"/>
      <c r="T2017" s="163"/>
      <c r="U2017" s="163"/>
      <c r="V2017" s="163"/>
      <c r="W2017" s="163"/>
      <c r="X2017" s="163"/>
      <c r="Y2017" s="163"/>
      <c r="Z2017" s="163"/>
      <c r="AA2017" s="163"/>
      <c r="AB2017" s="163"/>
      <c r="AC2017" s="163"/>
      <c r="AD2017" s="163"/>
      <c r="AE2017" s="163"/>
    </row>
    <row r="2018" spans="2:31">
      <c r="B2018" s="1129">
        <f t="shared" si="75"/>
        <v>-1</v>
      </c>
      <c r="D2018" s="1130"/>
      <c r="E2018" s="1130"/>
      <c r="F2018" s="1131"/>
      <c r="G2018" s="1130"/>
      <c r="H2018" s="1130"/>
      <c r="I2018" s="1130"/>
      <c r="J2018" s="1132"/>
      <c r="K2018" s="1132"/>
      <c r="L2018" s="1130"/>
      <c r="N2018" s="1133">
        <f t="shared" si="76"/>
        <v>0</v>
      </c>
      <c r="O2018" s="1134">
        <f t="shared" si="77"/>
        <v>0</v>
      </c>
      <c r="P2018" s="1134">
        <f>O2018/'1.5 Universal Data'!$F$35</f>
        <v>0</v>
      </c>
      <c r="R2018" s="163"/>
      <c r="S2018" s="163"/>
      <c r="T2018" s="163"/>
      <c r="U2018" s="163"/>
      <c r="V2018" s="163"/>
      <c r="W2018" s="163"/>
      <c r="X2018" s="163"/>
      <c r="Y2018" s="163"/>
      <c r="Z2018" s="163"/>
      <c r="AA2018" s="163"/>
      <c r="AB2018" s="163"/>
      <c r="AC2018" s="163"/>
      <c r="AD2018" s="163"/>
      <c r="AE2018" s="163"/>
    </row>
    <row r="2019" spans="2:31">
      <c r="B2019" s="1129">
        <f t="shared" si="75"/>
        <v>-1</v>
      </c>
      <c r="D2019" s="1130"/>
      <c r="E2019" s="1130"/>
      <c r="F2019" s="1131"/>
      <c r="G2019" s="1130"/>
      <c r="H2019" s="1130"/>
      <c r="I2019" s="1130"/>
      <c r="J2019" s="1132"/>
      <c r="K2019" s="1132"/>
      <c r="L2019" s="1130"/>
      <c r="N2019" s="1133">
        <f t="shared" si="76"/>
        <v>0</v>
      </c>
      <c r="O2019" s="1134">
        <f t="shared" si="77"/>
        <v>0</v>
      </c>
      <c r="P2019" s="1134">
        <f>O2019/'1.5 Universal Data'!$F$35</f>
        <v>0</v>
      </c>
      <c r="R2019" s="163"/>
      <c r="S2019" s="163"/>
      <c r="T2019" s="163"/>
      <c r="U2019" s="163"/>
      <c r="V2019" s="163"/>
      <c r="W2019" s="163"/>
      <c r="X2019" s="163"/>
      <c r="Y2019" s="163"/>
      <c r="Z2019" s="163"/>
      <c r="AA2019" s="163"/>
      <c r="AB2019" s="163"/>
      <c r="AC2019" s="163"/>
      <c r="AD2019" s="163"/>
      <c r="AE2019" s="163"/>
    </row>
    <row r="2020" spans="2:31">
      <c r="B2020" s="1129">
        <f t="shared" si="75"/>
        <v>-1</v>
      </c>
      <c r="D2020" s="1130"/>
      <c r="E2020" s="1130"/>
      <c r="F2020" s="1131"/>
      <c r="G2020" s="1130"/>
      <c r="H2020" s="1130"/>
      <c r="I2020" s="1130"/>
      <c r="J2020" s="1132"/>
      <c r="K2020" s="1132"/>
      <c r="L2020" s="1130"/>
      <c r="N2020" s="1133">
        <f t="shared" si="76"/>
        <v>0</v>
      </c>
      <c r="O2020" s="1134">
        <f t="shared" si="77"/>
        <v>0</v>
      </c>
      <c r="P2020" s="1134">
        <f>O2020/'1.5 Universal Data'!$F$35</f>
        <v>0</v>
      </c>
      <c r="R2020" s="163"/>
      <c r="S2020" s="163"/>
      <c r="T2020" s="163"/>
      <c r="U2020" s="163"/>
      <c r="V2020" s="163"/>
      <c r="W2020" s="163"/>
      <c r="X2020" s="163"/>
      <c r="Y2020" s="163"/>
      <c r="Z2020" s="163"/>
      <c r="AA2020" s="163"/>
      <c r="AB2020" s="163"/>
      <c r="AC2020" s="163"/>
      <c r="AD2020" s="163"/>
      <c r="AE2020" s="163"/>
    </row>
    <row r="2021" spans="2:31">
      <c r="B2021" s="1129">
        <f t="shared" si="75"/>
        <v>-1</v>
      </c>
      <c r="D2021" s="1130"/>
      <c r="E2021" s="1130"/>
      <c r="F2021" s="1131"/>
      <c r="G2021" s="1130"/>
      <c r="H2021" s="1130"/>
      <c r="I2021" s="1130"/>
      <c r="J2021" s="1132"/>
      <c r="K2021" s="1132"/>
      <c r="L2021" s="1130"/>
      <c r="N2021" s="1133">
        <f t="shared" si="76"/>
        <v>0</v>
      </c>
      <c r="O2021" s="1134">
        <f t="shared" si="77"/>
        <v>0</v>
      </c>
      <c r="P2021" s="1134">
        <f>O2021/'1.5 Universal Data'!$F$35</f>
        <v>0</v>
      </c>
      <c r="R2021" s="163"/>
      <c r="S2021" s="163"/>
      <c r="T2021" s="163"/>
      <c r="U2021" s="163"/>
      <c r="V2021" s="163"/>
      <c r="W2021" s="163"/>
      <c r="X2021" s="163"/>
      <c r="Y2021" s="163"/>
      <c r="Z2021" s="163"/>
      <c r="AA2021" s="163"/>
      <c r="AB2021" s="163"/>
      <c r="AC2021" s="163"/>
      <c r="AD2021" s="163"/>
      <c r="AE2021" s="163"/>
    </row>
    <row r="2022" spans="2:31">
      <c r="B2022" s="1129">
        <f t="shared" si="75"/>
        <v>-1</v>
      </c>
      <c r="D2022" s="1130"/>
      <c r="E2022" s="1130"/>
      <c r="F2022" s="1131"/>
      <c r="G2022" s="1130"/>
      <c r="H2022" s="1130"/>
      <c r="I2022" s="1130"/>
      <c r="J2022" s="1132"/>
      <c r="K2022" s="1132"/>
      <c r="L2022" s="1130"/>
      <c r="N2022" s="1133">
        <f t="shared" si="76"/>
        <v>0</v>
      </c>
      <c r="O2022" s="1134">
        <f t="shared" si="77"/>
        <v>0</v>
      </c>
      <c r="P2022" s="1134">
        <f>O2022/'1.5 Universal Data'!$F$35</f>
        <v>0</v>
      </c>
      <c r="R2022" s="163"/>
      <c r="S2022" s="163"/>
      <c r="T2022" s="163"/>
      <c r="U2022" s="163"/>
      <c r="V2022" s="163"/>
      <c r="W2022" s="163"/>
      <c r="X2022" s="163"/>
      <c r="Y2022" s="163"/>
      <c r="Z2022" s="163"/>
      <c r="AA2022" s="163"/>
      <c r="AB2022" s="163"/>
      <c r="AC2022" s="163"/>
      <c r="AD2022" s="163"/>
      <c r="AE2022" s="163"/>
    </row>
    <row r="2023" spans="2:31">
      <c r="B2023" s="1129">
        <f t="shared" si="75"/>
        <v>-1</v>
      </c>
      <c r="D2023" s="1130"/>
      <c r="E2023" s="1130"/>
      <c r="F2023" s="1131"/>
      <c r="G2023" s="1130"/>
      <c r="H2023" s="1130"/>
      <c r="I2023" s="1130"/>
      <c r="J2023" s="1132"/>
      <c r="K2023" s="1132"/>
      <c r="L2023" s="1130"/>
      <c r="N2023" s="1133">
        <f t="shared" si="76"/>
        <v>0</v>
      </c>
      <c r="O2023" s="1134">
        <f t="shared" si="77"/>
        <v>0</v>
      </c>
      <c r="P2023" s="1134">
        <f>O2023/'1.5 Universal Data'!$F$35</f>
        <v>0</v>
      </c>
      <c r="R2023" s="163"/>
      <c r="S2023" s="163"/>
      <c r="T2023" s="163"/>
      <c r="U2023" s="163"/>
      <c r="V2023" s="163"/>
      <c r="W2023" s="163"/>
      <c r="X2023" s="163"/>
      <c r="Y2023" s="163"/>
      <c r="Z2023" s="163"/>
      <c r="AA2023" s="163"/>
      <c r="AB2023" s="163"/>
      <c r="AC2023" s="163"/>
      <c r="AD2023" s="163"/>
      <c r="AE2023" s="163"/>
    </row>
    <row r="2024" spans="2:31">
      <c r="B2024" s="1129">
        <f t="shared" si="75"/>
        <v>-1</v>
      </c>
      <c r="D2024" s="1130"/>
      <c r="E2024" s="1130"/>
      <c r="F2024" s="1131"/>
      <c r="G2024" s="1130"/>
      <c r="H2024" s="1130"/>
      <c r="I2024" s="1130"/>
      <c r="J2024" s="1132"/>
      <c r="K2024" s="1132"/>
      <c r="L2024" s="1130"/>
      <c r="N2024" s="1133">
        <f t="shared" si="76"/>
        <v>0</v>
      </c>
      <c r="O2024" s="1134">
        <f t="shared" si="77"/>
        <v>0</v>
      </c>
      <c r="P2024" s="1134">
        <f>O2024/'1.5 Universal Data'!$F$35</f>
        <v>0</v>
      </c>
      <c r="R2024" s="163"/>
      <c r="S2024" s="163"/>
      <c r="T2024" s="163"/>
      <c r="U2024" s="163"/>
      <c r="V2024" s="163"/>
      <c r="W2024" s="163"/>
      <c r="X2024" s="163"/>
      <c r="Y2024" s="163"/>
      <c r="Z2024" s="163"/>
      <c r="AA2024" s="163"/>
      <c r="AB2024" s="163"/>
      <c r="AC2024" s="163"/>
      <c r="AD2024" s="163"/>
      <c r="AE2024" s="163"/>
    </row>
    <row r="2025" spans="2:31">
      <c r="B2025" s="1129">
        <f t="shared" si="75"/>
        <v>-1</v>
      </c>
      <c r="D2025" s="1130"/>
      <c r="E2025" s="1130"/>
      <c r="F2025" s="1131"/>
      <c r="G2025" s="1130"/>
      <c r="H2025" s="1130"/>
      <c r="I2025" s="1130"/>
      <c r="J2025" s="1132"/>
      <c r="K2025" s="1132"/>
      <c r="L2025" s="1130"/>
      <c r="N2025" s="1133">
        <f t="shared" si="76"/>
        <v>0</v>
      </c>
      <c r="O2025" s="1134">
        <f t="shared" si="77"/>
        <v>0</v>
      </c>
      <c r="P2025" s="1134">
        <f>O2025/'1.5 Universal Data'!$F$35</f>
        <v>0</v>
      </c>
      <c r="R2025" s="163"/>
      <c r="S2025" s="163"/>
      <c r="T2025" s="163"/>
      <c r="U2025" s="163"/>
      <c r="V2025" s="163"/>
      <c r="W2025" s="163"/>
      <c r="X2025" s="163"/>
      <c r="Y2025" s="163"/>
      <c r="Z2025" s="163"/>
      <c r="AA2025" s="163"/>
      <c r="AB2025" s="163"/>
      <c r="AC2025" s="163"/>
      <c r="AD2025" s="163"/>
      <c r="AE2025" s="163"/>
    </row>
    <row r="2026" spans="2:31">
      <c r="B2026" s="1129">
        <f t="shared" si="75"/>
        <v>-1</v>
      </c>
      <c r="D2026" s="1130"/>
      <c r="E2026" s="1130"/>
      <c r="F2026" s="1131"/>
      <c r="G2026" s="1130"/>
      <c r="H2026" s="1130"/>
      <c r="I2026" s="1130"/>
      <c r="J2026" s="1132"/>
      <c r="K2026" s="1132"/>
      <c r="L2026" s="1130"/>
      <c r="N2026" s="1133">
        <f t="shared" si="76"/>
        <v>0</v>
      </c>
      <c r="O2026" s="1134">
        <f t="shared" si="77"/>
        <v>0</v>
      </c>
      <c r="P2026" s="1134">
        <f>O2026/'1.5 Universal Data'!$F$35</f>
        <v>0</v>
      </c>
      <c r="R2026" s="163"/>
      <c r="S2026" s="163"/>
      <c r="T2026" s="163"/>
      <c r="U2026" s="163"/>
      <c r="V2026" s="163"/>
      <c r="W2026" s="163"/>
      <c r="X2026" s="163"/>
      <c r="Y2026" s="163"/>
      <c r="Z2026" s="163"/>
      <c r="AA2026" s="163"/>
      <c r="AB2026" s="163"/>
      <c r="AC2026" s="163"/>
      <c r="AD2026" s="163"/>
      <c r="AE2026" s="163"/>
    </row>
    <row r="2027" spans="2:31">
      <c r="B2027" s="1129">
        <f t="shared" si="75"/>
        <v>-1</v>
      </c>
      <c r="D2027" s="1130"/>
      <c r="E2027" s="1130"/>
      <c r="F2027" s="1131"/>
      <c r="G2027" s="1130"/>
      <c r="H2027" s="1130"/>
      <c r="I2027" s="1130"/>
      <c r="J2027" s="1132"/>
      <c r="K2027" s="1132"/>
      <c r="L2027" s="1130"/>
      <c r="N2027" s="1133">
        <f t="shared" si="76"/>
        <v>0</v>
      </c>
      <c r="O2027" s="1134">
        <f t="shared" si="77"/>
        <v>0</v>
      </c>
      <c r="P2027" s="1134">
        <f>O2027/'1.5 Universal Data'!$F$35</f>
        <v>0</v>
      </c>
      <c r="R2027" s="163"/>
      <c r="S2027" s="163"/>
      <c r="T2027" s="163"/>
      <c r="U2027" s="163"/>
      <c r="V2027" s="163"/>
      <c r="W2027" s="163"/>
      <c r="X2027" s="163"/>
      <c r="Y2027" s="163"/>
      <c r="Z2027" s="163"/>
      <c r="AA2027" s="163"/>
      <c r="AB2027" s="163"/>
      <c r="AC2027" s="163"/>
      <c r="AD2027" s="163"/>
      <c r="AE2027" s="163"/>
    </row>
    <row r="2028" spans="2:31">
      <c r="B2028" s="1129">
        <f t="shared" si="75"/>
        <v>-1</v>
      </c>
      <c r="D2028" s="1130"/>
      <c r="E2028" s="1130"/>
      <c r="F2028" s="1131"/>
      <c r="G2028" s="1130"/>
      <c r="H2028" s="1130"/>
      <c r="I2028" s="1130"/>
      <c r="J2028" s="1132"/>
      <c r="K2028" s="1132"/>
      <c r="L2028" s="1130"/>
      <c r="N2028" s="1133">
        <f t="shared" si="76"/>
        <v>0</v>
      </c>
      <c r="O2028" s="1134">
        <f t="shared" si="77"/>
        <v>0</v>
      </c>
      <c r="P2028" s="1134">
        <f>O2028/'1.5 Universal Data'!$F$35</f>
        <v>0</v>
      </c>
      <c r="R2028" s="163"/>
      <c r="S2028" s="163"/>
      <c r="T2028" s="163"/>
      <c r="U2028" s="163"/>
      <c r="V2028" s="163"/>
      <c r="W2028" s="163"/>
      <c r="X2028" s="163"/>
      <c r="Y2028" s="163"/>
      <c r="Z2028" s="163"/>
      <c r="AA2028" s="163"/>
      <c r="AB2028" s="163"/>
      <c r="AC2028" s="163"/>
      <c r="AD2028" s="163"/>
      <c r="AE2028" s="163"/>
    </row>
    <row r="2029" spans="2:31">
      <c r="B2029" s="1129">
        <f t="shared" si="75"/>
        <v>-1</v>
      </c>
      <c r="D2029" s="1130"/>
      <c r="E2029" s="1130"/>
      <c r="F2029" s="1131"/>
      <c r="G2029" s="1130"/>
      <c r="H2029" s="1130"/>
      <c r="I2029" s="1130"/>
      <c r="J2029" s="1132"/>
      <c r="K2029" s="1132"/>
      <c r="L2029" s="1130"/>
      <c r="N2029" s="1133">
        <f t="shared" si="76"/>
        <v>0</v>
      </c>
      <c r="O2029" s="1134">
        <f t="shared" si="77"/>
        <v>0</v>
      </c>
      <c r="P2029" s="1134">
        <f>O2029/'1.5 Universal Data'!$F$35</f>
        <v>0</v>
      </c>
      <c r="R2029" s="163"/>
      <c r="S2029" s="163"/>
      <c r="T2029" s="163"/>
      <c r="U2029" s="163"/>
      <c r="V2029" s="163"/>
      <c r="W2029" s="163"/>
      <c r="X2029" s="163"/>
      <c r="Y2029" s="163"/>
      <c r="Z2029" s="163"/>
      <c r="AA2029" s="163"/>
      <c r="AB2029" s="163"/>
      <c r="AC2029" s="163"/>
      <c r="AD2029" s="163"/>
      <c r="AE2029" s="163"/>
    </row>
    <row r="2030" spans="2:31">
      <c r="B2030" s="1129">
        <f t="shared" si="75"/>
        <v>-1</v>
      </c>
      <c r="D2030" s="1130"/>
      <c r="E2030" s="1130"/>
      <c r="F2030" s="1131"/>
      <c r="G2030" s="1130"/>
      <c r="H2030" s="1130"/>
      <c r="I2030" s="1130"/>
      <c r="J2030" s="1132"/>
      <c r="K2030" s="1132"/>
      <c r="L2030" s="1130"/>
      <c r="N2030" s="1133">
        <f t="shared" si="76"/>
        <v>0</v>
      </c>
      <c r="O2030" s="1134">
        <f t="shared" si="77"/>
        <v>0</v>
      </c>
      <c r="P2030" s="1134">
        <f>O2030/'1.5 Universal Data'!$F$35</f>
        <v>0</v>
      </c>
      <c r="R2030" s="163"/>
      <c r="S2030" s="163"/>
      <c r="T2030" s="163"/>
      <c r="U2030" s="163"/>
      <c r="V2030" s="163"/>
      <c r="W2030" s="163"/>
      <c r="X2030" s="163"/>
      <c r="Y2030" s="163"/>
      <c r="Z2030" s="163"/>
      <c r="AA2030" s="163"/>
      <c r="AB2030" s="163"/>
      <c r="AC2030" s="163"/>
      <c r="AD2030" s="163"/>
      <c r="AE2030" s="163"/>
    </row>
    <row r="2031" spans="2:31">
      <c r="B2031" s="1129">
        <f t="shared" si="75"/>
        <v>-1</v>
      </c>
      <c r="D2031" s="1130"/>
      <c r="E2031" s="1130"/>
      <c r="F2031" s="1131"/>
      <c r="G2031" s="1130"/>
      <c r="H2031" s="1130"/>
      <c r="I2031" s="1130"/>
      <c r="J2031" s="1132"/>
      <c r="K2031" s="1132"/>
      <c r="L2031" s="1130"/>
      <c r="N2031" s="1133">
        <f t="shared" si="76"/>
        <v>0</v>
      </c>
      <c r="O2031" s="1134">
        <f t="shared" si="77"/>
        <v>0</v>
      </c>
      <c r="P2031" s="1134">
        <f>O2031/'1.5 Universal Data'!$F$35</f>
        <v>0</v>
      </c>
      <c r="R2031" s="163"/>
      <c r="S2031" s="163"/>
      <c r="T2031" s="163"/>
      <c r="U2031" s="163"/>
      <c r="V2031" s="163"/>
      <c r="W2031" s="163"/>
      <c r="X2031" s="163"/>
      <c r="Y2031" s="163"/>
      <c r="Z2031" s="163"/>
      <c r="AA2031" s="163"/>
      <c r="AB2031" s="163"/>
      <c r="AC2031" s="163"/>
      <c r="AD2031" s="163"/>
      <c r="AE2031" s="163"/>
    </row>
    <row r="2032" spans="2:31">
      <c r="B2032" s="1129">
        <f t="shared" si="75"/>
        <v>-1</v>
      </c>
      <c r="D2032" s="1130"/>
      <c r="E2032" s="1130"/>
      <c r="F2032" s="1131"/>
      <c r="G2032" s="1130"/>
      <c r="H2032" s="1130"/>
      <c r="I2032" s="1130"/>
      <c r="J2032" s="1132"/>
      <c r="K2032" s="1132"/>
      <c r="L2032" s="1130"/>
      <c r="N2032" s="1133">
        <f t="shared" si="76"/>
        <v>0</v>
      </c>
      <c r="O2032" s="1134">
        <f t="shared" si="77"/>
        <v>0</v>
      </c>
      <c r="P2032" s="1134">
        <f>O2032/'1.5 Universal Data'!$F$35</f>
        <v>0</v>
      </c>
      <c r="R2032" s="163"/>
      <c r="S2032" s="163"/>
      <c r="T2032" s="163"/>
      <c r="U2032" s="163"/>
      <c r="V2032" s="163"/>
      <c r="W2032" s="163"/>
      <c r="X2032" s="163"/>
      <c r="Y2032" s="163"/>
      <c r="Z2032" s="163"/>
      <c r="AA2032" s="163"/>
      <c r="AB2032" s="163"/>
      <c r="AC2032" s="163"/>
      <c r="AD2032" s="163"/>
      <c r="AE2032" s="163"/>
    </row>
    <row r="2033" spans="2:31">
      <c r="B2033" s="1129">
        <f t="shared" si="75"/>
        <v>-1</v>
      </c>
      <c r="D2033" s="1130"/>
      <c r="E2033" s="1130"/>
      <c r="F2033" s="1131"/>
      <c r="G2033" s="1130"/>
      <c r="H2033" s="1130"/>
      <c r="I2033" s="1130"/>
      <c r="J2033" s="1132"/>
      <c r="K2033" s="1132"/>
      <c r="L2033" s="1130"/>
      <c r="N2033" s="1133">
        <f t="shared" si="76"/>
        <v>0</v>
      </c>
      <c r="O2033" s="1134">
        <f t="shared" si="77"/>
        <v>0</v>
      </c>
      <c r="P2033" s="1134">
        <f>O2033/'1.5 Universal Data'!$F$35</f>
        <v>0</v>
      </c>
      <c r="R2033" s="163"/>
      <c r="S2033" s="163"/>
      <c r="T2033" s="163"/>
      <c r="U2033" s="163"/>
      <c r="V2033" s="163"/>
      <c r="W2033" s="163"/>
      <c r="X2033" s="163"/>
      <c r="Y2033" s="163"/>
      <c r="Z2033" s="163"/>
      <c r="AA2033" s="163"/>
      <c r="AB2033" s="163"/>
      <c r="AC2033" s="163"/>
      <c r="AD2033" s="163"/>
      <c r="AE2033" s="163"/>
    </row>
    <row r="2034" spans="2:31">
      <c r="B2034" s="1129">
        <f t="shared" si="75"/>
        <v>-1</v>
      </c>
      <c r="D2034" s="1130"/>
      <c r="E2034" s="1130"/>
      <c r="F2034" s="1131"/>
      <c r="G2034" s="1130"/>
      <c r="H2034" s="1130"/>
      <c r="I2034" s="1130"/>
      <c r="J2034" s="1132"/>
      <c r="K2034" s="1132"/>
      <c r="L2034" s="1130"/>
      <c r="N2034" s="1133">
        <f t="shared" si="76"/>
        <v>0</v>
      </c>
      <c r="O2034" s="1134">
        <f t="shared" si="77"/>
        <v>0</v>
      </c>
      <c r="P2034" s="1134">
        <f>O2034/'1.5 Universal Data'!$F$35</f>
        <v>0</v>
      </c>
      <c r="R2034" s="163"/>
      <c r="S2034" s="163"/>
      <c r="T2034" s="163"/>
      <c r="U2034" s="163"/>
      <c r="V2034" s="163"/>
      <c r="W2034" s="163"/>
      <c r="X2034" s="163"/>
      <c r="Y2034" s="163"/>
      <c r="Z2034" s="163"/>
      <c r="AA2034" s="163"/>
      <c r="AB2034" s="163"/>
      <c r="AC2034" s="163"/>
      <c r="AD2034" s="163"/>
      <c r="AE2034" s="163"/>
    </row>
    <row r="2035" spans="2:31">
      <c r="B2035" s="1129">
        <f t="shared" si="75"/>
        <v>-1</v>
      </c>
      <c r="D2035" s="1130"/>
      <c r="E2035" s="1130"/>
      <c r="F2035" s="1131"/>
      <c r="G2035" s="1130"/>
      <c r="H2035" s="1130"/>
      <c r="I2035" s="1130"/>
      <c r="J2035" s="1132"/>
      <c r="K2035" s="1132"/>
      <c r="L2035" s="1130"/>
      <c r="N2035" s="1133">
        <f t="shared" si="76"/>
        <v>0</v>
      </c>
      <c r="O2035" s="1134">
        <f t="shared" si="77"/>
        <v>0</v>
      </c>
      <c r="P2035" s="1134">
        <f>O2035/'1.5 Universal Data'!$F$35</f>
        <v>0</v>
      </c>
      <c r="R2035" s="163"/>
      <c r="S2035" s="163"/>
      <c r="T2035" s="163"/>
      <c r="U2035" s="163"/>
      <c r="V2035" s="163"/>
      <c r="W2035" s="163"/>
      <c r="X2035" s="163"/>
      <c r="Y2035" s="163"/>
      <c r="Z2035" s="163"/>
      <c r="AA2035" s="163"/>
      <c r="AB2035" s="163"/>
      <c r="AC2035" s="163"/>
      <c r="AD2035" s="163"/>
      <c r="AE2035" s="163"/>
    </row>
    <row r="2036" spans="2:31">
      <c r="B2036" s="1129">
        <f t="shared" si="75"/>
        <v>-1</v>
      </c>
      <c r="D2036" s="1130"/>
      <c r="E2036" s="1130"/>
      <c r="F2036" s="1131"/>
      <c r="G2036" s="1130"/>
      <c r="H2036" s="1130"/>
      <c r="I2036" s="1130"/>
      <c r="J2036" s="1132"/>
      <c r="K2036" s="1132"/>
      <c r="L2036" s="1130"/>
      <c r="N2036" s="1133">
        <f t="shared" si="76"/>
        <v>0</v>
      </c>
      <c r="O2036" s="1134">
        <f t="shared" si="77"/>
        <v>0</v>
      </c>
      <c r="P2036" s="1134">
        <f>O2036/'1.5 Universal Data'!$F$35</f>
        <v>0</v>
      </c>
      <c r="R2036" s="163"/>
      <c r="S2036" s="163"/>
      <c r="T2036" s="163"/>
      <c r="U2036" s="163"/>
      <c r="V2036" s="163"/>
      <c r="W2036" s="163"/>
      <c r="X2036" s="163"/>
      <c r="Y2036" s="163"/>
      <c r="Z2036" s="163"/>
      <c r="AA2036" s="163"/>
      <c r="AB2036" s="163"/>
      <c r="AC2036" s="163"/>
      <c r="AD2036" s="163"/>
      <c r="AE2036" s="163"/>
    </row>
    <row r="2037" spans="2:31">
      <c r="B2037" s="1129">
        <f t="shared" si="75"/>
        <v>-1</v>
      </c>
      <c r="D2037" s="1130"/>
      <c r="E2037" s="1130"/>
      <c r="F2037" s="1131"/>
      <c r="G2037" s="1130"/>
      <c r="H2037" s="1130"/>
      <c r="I2037" s="1130"/>
      <c r="J2037" s="1132"/>
      <c r="K2037" s="1132"/>
      <c r="L2037" s="1130"/>
      <c r="N2037" s="1133">
        <f t="shared" si="76"/>
        <v>0</v>
      </c>
      <c r="O2037" s="1134">
        <f t="shared" si="77"/>
        <v>0</v>
      </c>
      <c r="P2037" s="1134">
        <f>O2037/'1.5 Universal Data'!$F$35</f>
        <v>0</v>
      </c>
      <c r="R2037" s="163"/>
      <c r="S2037" s="163"/>
      <c r="T2037" s="163"/>
      <c r="U2037" s="163"/>
      <c r="V2037" s="163"/>
      <c r="W2037" s="163"/>
      <c r="X2037" s="163"/>
      <c r="Y2037" s="163"/>
      <c r="Z2037" s="163"/>
      <c r="AA2037" s="163"/>
      <c r="AB2037" s="163"/>
      <c r="AC2037" s="163"/>
      <c r="AD2037" s="163"/>
      <c r="AE2037" s="163"/>
    </row>
    <row r="2038" spans="2:31">
      <c r="B2038" s="1129">
        <f t="shared" si="75"/>
        <v>-1</v>
      </c>
      <c r="D2038" s="1130"/>
      <c r="E2038" s="1130"/>
      <c r="F2038" s="1131"/>
      <c r="G2038" s="1130"/>
      <c r="H2038" s="1130"/>
      <c r="I2038" s="1130"/>
      <c r="J2038" s="1132"/>
      <c r="K2038" s="1132"/>
      <c r="L2038" s="1130"/>
      <c r="N2038" s="1133">
        <f t="shared" si="76"/>
        <v>0</v>
      </c>
      <c r="O2038" s="1134">
        <f t="shared" si="77"/>
        <v>0</v>
      </c>
      <c r="P2038" s="1134">
        <f>O2038/'1.5 Universal Data'!$F$35</f>
        <v>0</v>
      </c>
      <c r="R2038" s="163"/>
      <c r="S2038" s="163"/>
      <c r="T2038" s="163"/>
      <c r="U2038" s="163"/>
      <c r="V2038" s="163"/>
      <c r="W2038" s="163"/>
      <c r="X2038" s="163"/>
      <c r="Y2038" s="163"/>
      <c r="Z2038" s="163"/>
      <c r="AA2038" s="163"/>
      <c r="AB2038" s="163"/>
      <c r="AC2038" s="163"/>
      <c r="AD2038" s="163"/>
      <c r="AE2038" s="163"/>
    </row>
    <row r="2039" spans="2:31">
      <c r="B2039" s="1129">
        <f t="shared" si="75"/>
        <v>-1</v>
      </c>
      <c r="D2039" s="1130"/>
      <c r="E2039" s="1130"/>
      <c r="F2039" s="1131"/>
      <c r="G2039" s="1130"/>
      <c r="H2039" s="1130"/>
      <c r="I2039" s="1130"/>
      <c r="J2039" s="1132"/>
      <c r="K2039" s="1132"/>
      <c r="L2039" s="1130"/>
      <c r="N2039" s="1133">
        <f t="shared" si="76"/>
        <v>0</v>
      </c>
      <c r="O2039" s="1134">
        <f t="shared" si="77"/>
        <v>0</v>
      </c>
      <c r="P2039" s="1134">
        <f>O2039/'1.5 Universal Data'!$F$35</f>
        <v>0</v>
      </c>
      <c r="R2039" s="163"/>
      <c r="S2039" s="163"/>
      <c r="T2039" s="163"/>
      <c r="U2039" s="163"/>
      <c r="V2039" s="163"/>
      <c r="W2039" s="163"/>
      <c r="X2039" s="163"/>
      <c r="Y2039" s="163"/>
      <c r="Z2039" s="163"/>
      <c r="AA2039" s="163"/>
      <c r="AB2039" s="163"/>
      <c r="AC2039" s="163"/>
      <c r="AD2039" s="163"/>
      <c r="AE2039" s="163"/>
    </row>
    <row r="2040" spans="2:31">
      <c r="B2040" s="1129">
        <f t="shared" si="75"/>
        <v>-1</v>
      </c>
      <c r="D2040" s="1130"/>
      <c r="E2040" s="1130"/>
      <c r="F2040" s="1131"/>
      <c r="G2040" s="1130"/>
      <c r="H2040" s="1130"/>
      <c r="I2040" s="1130"/>
      <c r="J2040" s="1132"/>
      <c r="K2040" s="1132"/>
      <c r="L2040" s="1130"/>
      <c r="N2040" s="1133">
        <f t="shared" si="76"/>
        <v>0</v>
      </c>
      <c r="O2040" s="1134">
        <f t="shared" si="77"/>
        <v>0</v>
      </c>
      <c r="P2040" s="1134">
        <f>O2040/'1.5 Universal Data'!$F$35</f>
        <v>0</v>
      </c>
      <c r="R2040" s="163"/>
      <c r="S2040" s="163"/>
      <c r="T2040" s="163"/>
      <c r="U2040" s="163"/>
      <c r="V2040" s="163"/>
      <c r="W2040" s="163"/>
      <c r="X2040" s="163"/>
      <c r="Y2040" s="163"/>
      <c r="Z2040" s="163"/>
      <c r="AA2040" s="163"/>
      <c r="AB2040" s="163"/>
      <c r="AC2040" s="163"/>
      <c r="AD2040" s="163"/>
      <c r="AE2040" s="163"/>
    </row>
    <row r="2041" spans="2:31">
      <c r="B2041" s="1129">
        <f t="shared" si="75"/>
        <v>-1</v>
      </c>
      <c r="D2041" s="1130"/>
      <c r="E2041" s="1130"/>
      <c r="F2041" s="1131"/>
      <c r="G2041" s="1130"/>
      <c r="H2041" s="1130"/>
      <c r="I2041" s="1130"/>
      <c r="J2041" s="1132"/>
      <c r="K2041" s="1132"/>
      <c r="L2041" s="1130"/>
      <c r="N2041" s="1133">
        <f t="shared" si="76"/>
        <v>0</v>
      </c>
      <c r="O2041" s="1134">
        <f t="shared" si="77"/>
        <v>0</v>
      </c>
      <c r="P2041" s="1134">
        <f>O2041/'1.5 Universal Data'!$F$35</f>
        <v>0</v>
      </c>
      <c r="R2041" s="163"/>
      <c r="S2041" s="163"/>
      <c r="T2041" s="163"/>
      <c r="U2041" s="163"/>
      <c r="V2041" s="163"/>
      <c r="W2041" s="163"/>
      <c r="X2041" s="163"/>
      <c r="Y2041" s="163"/>
      <c r="Z2041" s="163"/>
      <c r="AA2041" s="163"/>
      <c r="AB2041" s="163"/>
      <c r="AC2041" s="163"/>
      <c r="AD2041" s="163"/>
      <c r="AE2041" s="163"/>
    </row>
    <row r="2042" spans="2:31">
      <c r="B2042" s="1129">
        <f t="shared" si="75"/>
        <v>-1</v>
      </c>
      <c r="D2042" s="1130"/>
      <c r="E2042" s="1130"/>
      <c r="F2042" s="1131"/>
      <c r="G2042" s="1130"/>
      <c r="H2042" s="1130"/>
      <c r="I2042" s="1130"/>
      <c r="J2042" s="1132"/>
      <c r="K2042" s="1132"/>
      <c r="L2042" s="1130"/>
      <c r="N2042" s="1133">
        <f t="shared" si="76"/>
        <v>0</v>
      </c>
      <c r="O2042" s="1134">
        <f t="shared" si="77"/>
        <v>0</v>
      </c>
      <c r="P2042" s="1134">
        <f>O2042/'1.5 Universal Data'!$F$35</f>
        <v>0</v>
      </c>
      <c r="R2042" s="163"/>
      <c r="S2042" s="163"/>
      <c r="T2042" s="163"/>
      <c r="U2042" s="163"/>
      <c r="V2042" s="163"/>
      <c r="W2042" s="163"/>
      <c r="X2042" s="163"/>
      <c r="Y2042" s="163"/>
      <c r="Z2042" s="163"/>
      <c r="AA2042" s="163"/>
      <c r="AB2042" s="163"/>
      <c r="AC2042" s="163"/>
      <c r="AD2042" s="163"/>
      <c r="AE2042" s="163"/>
    </row>
    <row r="2043" spans="2:31">
      <c r="B2043" s="1129">
        <f t="shared" si="75"/>
        <v>-1</v>
      </c>
      <c r="D2043" s="1130"/>
      <c r="E2043" s="1130"/>
      <c r="F2043" s="1131"/>
      <c r="G2043" s="1130"/>
      <c r="H2043" s="1130"/>
      <c r="I2043" s="1130"/>
      <c r="J2043" s="1132"/>
      <c r="K2043" s="1132"/>
      <c r="L2043" s="1130"/>
      <c r="N2043" s="1133">
        <f t="shared" si="76"/>
        <v>0</v>
      </c>
      <c r="O2043" s="1134">
        <f t="shared" si="77"/>
        <v>0</v>
      </c>
      <c r="P2043" s="1134">
        <f>O2043/'1.5 Universal Data'!$F$35</f>
        <v>0</v>
      </c>
      <c r="R2043" s="163"/>
      <c r="S2043" s="163"/>
      <c r="T2043" s="163"/>
      <c r="U2043" s="163"/>
      <c r="V2043" s="163"/>
      <c r="W2043" s="163"/>
      <c r="X2043" s="163"/>
      <c r="Y2043" s="163"/>
      <c r="Z2043" s="163"/>
      <c r="AA2043" s="163"/>
      <c r="AB2043" s="163"/>
      <c r="AC2043" s="163"/>
      <c r="AD2043" s="163"/>
      <c r="AE2043" s="163"/>
    </row>
    <row r="2044" spans="2:31">
      <c r="B2044" s="1129">
        <f t="shared" si="75"/>
        <v>-1</v>
      </c>
      <c r="D2044" s="1130"/>
      <c r="E2044" s="1130"/>
      <c r="F2044" s="1131"/>
      <c r="G2044" s="1130"/>
      <c r="H2044" s="1130"/>
      <c r="I2044" s="1130"/>
      <c r="J2044" s="1132"/>
      <c r="K2044" s="1132"/>
      <c r="L2044" s="1130"/>
      <c r="N2044" s="1133">
        <f t="shared" si="76"/>
        <v>0</v>
      </c>
      <c r="O2044" s="1134">
        <f t="shared" si="77"/>
        <v>0</v>
      </c>
      <c r="P2044" s="1134">
        <f>O2044/'1.5 Universal Data'!$F$35</f>
        <v>0</v>
      </c>
      <c r="R2044" s="163"/>
      <c r="S2044" s="163"/>
      <c r="T2044" s="163"/>
      <c r="U2044" s="163"/>
      <c r="V2044" s="163"/>
      <c r="W2044" s="163"/>
      <c r="X2044" s="163"/>
      <c r="Y2044" s="163"/>
      <c r="Z2044" s="163"/>
      <c r="AA2044" s="163"/>
      <c r="AB2044" s="163"/>
      <c r="AC2044" s="163"/>
      <c r="AD2044" s="163"/>
      <c r="AE2044" s="163"/>
    </row>
    <row r="2045" spans="2:31">
      <c r="B2045" s="1129">
        <f t="shared" si="75"/>
        <v>-1</v>
      </c>
      <c r="D2045" s="1130"/>
      <c r="E2045" s="1130"/>
      <c r="F2045" s="1131"/>
      <c r="G2045" s="1130"/>
      <c r="H2045" s="1130"/>
      <c r="I2045" s="1130"/>
      <c r="J2045" s="1132"/>
      <c r="K2045" s="1132"/>
      <c r="L2045" s="1130"/>
      <c r="N2045" s="1133">
        <f t="shared" si="76"/>
        <v>0</v>
      </c>
      <c r="O2045" s="1134">
        <f t="shared" si="77"/>
        <v>0</v>
      </c>
      <c r="P2045" s="1134">
        <f>O2045/'1.5 Universal Data'!$F$35</f>
        <v>0</v>
      </c>
      <c r="R2045" s="163"/>
      <c r="S2045" s="163"/>
      <c r="T2045" s="163"/>
      <c r="U2045" s="163"/>
      <c r="V2045" s="163"/>
      <c r="W2045" s="163"/>
      <c r="X2045" s="163"/>
      <c r="Y2045" s="163"/>
      <c r="Z2045" s="163"/>
      <c r="AA2045" s="163"/>
      <c r="AB2045" s="163"/>
      <c r="AC2045" s="163"/>
      <c r="AD2045" s="163"/>
      <c r="AE2045" s="163"/>
    </row>
    <row r="2046" spans="2:31">
      <c r="B2046" s="1129">
        <f t="shared" si="75"/>
        <v>-1</v>
      </c>
      <c r="D2046" s="1130"/>
      <c r="E2046" s="1130"/>
      <c r="F2046" s="1131"/>
      <c r="G2046" s="1130"/>
      <c r="H2046" s="1130"/>
      <c r="I2046" s="1130"/>
      <c r="J2046" s="1132"/>
      <c r="K2046" s="1132"/>
      <c r="L2046" s="1130"/>
      <c r="N2046" s="1133">
        <f t="shared" si="76"/>
        <v>0</v>
      </c>
      <c r="O2046" s="1134">
        <f t="shared" si="77"/>
        <v>0</v>
      </c>
      <c r="P2046" s="1134">
        <f>O2046/'1.5 Universal Data'!$F$35</f>
        <v>0</v>
      </c>
      <c r="R2046" s="163"/>
      <c r="S2046" s="163"/>
      <c r="T2046" s="163"/>
      <c r="U2046" s="163"/>
      <c r="V2046" s="163"/>
      <c r="W2046" s="163"/>
      <c r="X2046" s="163"/>
      <c r="Y2046" s="163"/>
      <c r="Z2046" s="163"/>
      <c r="AA2046" s="163"/>
      <c r="AB2046" s="163"/>
      <c r="AC2046" s="163"/>
      <c r="AD2046" s="163"/>
      <c r="AE2046" s="163"/>
    </row>
    <row r="2047" spans="2:31">
      <c r="B2047" s="1129">
        <f t="shared" si="75"/>
        <v>-1</v>
      </c>
      <c r="D2047" s="1130"/>
      <c r="E2047" s="1130"/>
      <c r="F2047" s="1131"/>
      <c r="G2047" s="1130"/>
      <c r="H2047" s="1130"/>
      <c r="I2047" s="1130"/>
      <c r="J2047" s="1132"/>
      <c r="K2047" s="1132"/>
      <c r="L2047" s="1130"/>
      <c r="N2047" s="1133">
        <f t="shared" si="76"/>
        <v>0</v>
      </c>
      <c r="O2047" s="1134">
        <f t="shared" si="77"/>
        <v>0</v>
      </c>
      <c r="P2047" s="1134">
        <f>O2047/'1.5 Universal Data'!$F$35</f>
        <v>0</v>
      </c>
      <c r="R2047" s="163"/>
      <c r="S2047" s="163"/>
      <c r="T2047" s="163"/>
      <c r="U2047" s="163"/>
      <c r="V2047" s="163"/>
      <c r="W2047" s="163"/>
      <c r="X2047" s="163"/>
      <c r="Y2047" s="163"/>
      <c r="Z2047" s="163"/>
      <c r="AA2047" s="163"/>
      <c r="AB2047" s="163"/>
      <c r="AC2047" s="163"/>
      <c r="AD2047" s="163"/>
      <c r="AE2047" s="163"/>
    </row>
    <row r="2048" spans="2:31">
      <c r="B2048" s="1129">
        <f t="shared" si="75"/>
        <v>-1</v>
      </c>
      <c r="D2048" s="1130"/>
      <c r="E2048" s="1130"/>
      <c r="F2048" s="1131"/>
      <c r="G2048" s="1130"/>
      <c r="H2048" s="1130"/>
      <c r="I2048" s="1130"/>
      <c r="J2048" s="1132"/>
      <c r="K2048" s="1132"/>
      <c r="L2048" s="1130"/>
      <c r="N2048" s="1133">
        <f t="shared" si="76"/>
        <v>0</v>
      </c>
      <c r="O2048" s="1134">
        <f t="shared" si="77"/>
        <v>0</v>
      </c>
      <c r="P2048" s="1134">
        <f>O2048/'1.5 Universal Data'!$F$35</f>
        <v>0</v>
      </c>
      <c r="R2048" s="163"/>
      <c r="S2048" s="163"/>
      <c r="T2048" s="163"/>
      <c r="U2048" s="163"/>
      <c r="V2048" s="163"/>
      <c r="W2048" s="163"/>
      <c r="X2048" s="163"/>
      <c r="Y2048" s="163"/>
      <c r="Z2048" s="163"/>
      <c r="AA2048" s="163"/>
      <c r="AB2048" s="163"/>
      <c r="AC2048" s="163"/>
      <c r="AD2048" s="163"/>
      <c r="AE2048" s="163"/>
    </row>
    <row r="2049" spans="2:31">
      <c r="B2049" s="1129">
        <f t="shared" si="75"/>
        <v>-1</v>
      </c>
      <c r="D2049" s="1130"/>
      <c r="E2049" s="1130"/>
      <c r="F2049" s="1131"/>
      <c r="G2049" s="1130"/>
      <c r="H2049" s="1130"/>
      <c r="I2049" s="1130"/>
      <c r="J2049" s="1132"/>
      <c r="K2049" s="1132"/>
      <c r="L2049" s="1130"/>
      <c r="N2049" s="1133">
        <f t="shared" si="76"/>
        <v>0</v>
      </c>
      <c r="O2049" s="1134">
        <f t="shared" si="77"/>
        <v>0</v>
      </c>
      <c r="P2049" s="1134">
        <f>O2049/'1.5 Universal Data'!$F$35</f>
        <v>0</v>
      </c>
      <c r="R2049" s="163"/>
      <c r="S2049" s="163"/>
      <c r="T2049" s="163"/>
      <c r="U2049" s="163"/>
      <c r="V2049" s="163"/>
      <c r="W2049" s="163"/>
      <c r="X2049" s="163"/>
      <c r="Y2049" s="163"/>
      <c r="Z2049" s="163"/>
      <c r="AA2049" s="163"/>
      <c r="AB2049" s="163"/>
      <c r="AC2049" s="163"/>
      <c r="AD2049" s="163"/>
      <c r="AE2049" s="163"/>
    </row>
    <row r="2050" spans="2:31">
      <c r="B2050" s="1129">
        <f t="shared" si="75"/>
        <v>-1</v>
      </c>
      <c r="D2050" s="1130"/>
      <c r="E2050" s="1130"/>
      <c r="F2050" s="1131"/>
      <c r="G2050" s="1130"/>
      <c r="H2050" s="1130"/>
      <c r="I2050" s="1130"/>
      <c r="J2050" s="1132"/>
      <c r="K2050" s="1132"/>
      <c r="L2050" s="1130"/>
      <c r="N2050" s="1133">
        <f t="shared" si="76"/>
        <v>0</v>
      </c>
      <c r="O2050" s="1134">
        <f t="shared" si="77"/>
        <v>0</v>
      </c>
      <c r="P2050" s="1134">
        <f>O2050/'1.5 Universal Data'!$F$35</f>
        <v>0</v>
      </c>
      <c r="R2050" s="163"/>
      <c r="S2050" s="163"/>
      <c r="T2050" s="163"/>
      <c r="U2050" s="163"/>
      <c r="V2050" s="163"/>
      <c r="W2050" s="163"/>
      <c r="X2050" s="163"/>
      <c r="Y2050" s="163"/>
      <c r="Z2050" s="163"/>
      <c r="AA2050" s="163"/>
      <c r="AB2050" s="163"/>
      <c r="AC2050" s="163"/>
      <c r="AD2050" s="163"/>
      <c r="AE2050" s="163"/>
    </row>
    <row r="2051" spans="2:31">
      <c r="B2051" s="1129">
        <f t="shared" si="75"/>
        <v>-1</v>
      </c>
      <c r="D2051" s="1130"/>
      <c r="E2051" s="1130"/>
      <c r="F2051" s="1131"/>
      <c r="G2051" s="1130"/>
      <c r="H2051" s="1130"/>
      <c r="I2051" s="1130"/>
      <c r="J2051" s="1132"/>
      <c r="K2051" s="1132"/>
      <c r="L2051" s="1130"/>
      <c r="N2051" s="1133">
        <f t="shared" si="76"/>
        <v>0</v>
      </c>
      <c r="O2051" s="1134">
        <f t="shared" si="77"/>
        <v>0</v>
      </c>
      <c r="P2051" s="1134">
        <f>O2051/'1.5 Universal Data'!$F$35</f>
        <v>0</v>
      </c>
      <c r="R2051" s="163"/>
      <c r="S2051" s="163"/>
      <c r="T2051" s="163"/>
      <c r="U2051" s="163"/>
      <c r="V2051" s="163"/>
      <c r="W2051" s="163"/>
      <c r="X2051" s="163"/>
      <c r="Y2051" s="163"/>
      <c r="Z2051" s="163"/>
      <c r="AA2051" s="163"/>
      <c r="AB2051" s="163"/>
      <c r="AC2051" s="163"/>
      <c r="AD2051" s="163"/>
      <c r="AE2051" s="163"/>
    </row>
    <row r="2052" spans="2:31">
      <c r="B2052" s="1129">
        <f t="shared" si="75"/>
        <v>-1</v>
      </c>
      <c r="D2052" s="1130"/>
      <c r="E2052" s="1130"/>
      <c r="F2052" s="1131"/>
      <c r="G2052" s="1130"/>
      <c r="H2052" s="1130"/>
      <c r="I2052" s="1130"/>
      <c r="J2052" s="1132"/>
      <c r="K2052" s="1132"/>
      <c r="L2052" s="1130"/>
      <c r="N2052" s="1133">
        <f t="shared" si="76"/>
        <v>0</v>
      </c>
      <c r="O2052" s="1134">
        <f t="shared" si="77"/>
        <v>0</v>
      </c>
      <c r="P2052" s="1134">
        <f>O2052/'1.5 Universal Data'!$F$35</f>
        <v>0</v>
      </c>
      <c r="R2052" s="163"/>
      <c r="S2052" s="163"/>
      <c r="T2052" s="163"/>
      <c r="U2052" s="163"/>
      <c r="V2052" s="163"/>
      <c r="W2052" s="163"/>
      <c r="X2052" s="163"/>
      <c r="Y2052" s="163"/>
      <c r="Z2052" s="163"/>
      <c r="AA2052" s="163"/>
      <c r="AB2052" s="163"/>
      <c r="AC2052" s="163"/>
      <c r="AD2052" s="163"/>
      <c r="AE2052" s="163"/>
    </row>
    <row r="2053" spans="2:31">
      <c r="B2053" s="1129">
        <f t="shared" si="75"/>
        <v>-1</v>
      </c>
      <c r="D2053" s="1130"/>
      <c r="E2053" s="1130"/>
      <c r="F2053" s="1131"/>
      <c r="G2053" s="1130"/>
      <c r="H2053" s="1130"/>
      <c r="I2053" s="1130"/>
      <c r="J2053" s="1132"/>
      <c r="K2053" s="1132"/>
      <c r="L2053" s="1130"/>
      <c r="N2053" s="1133">
        <f t="shared" si="76"/>
        <v>0</v>
      </c>
      <c r="O2053" s="1134">
        <f t="shared" si="77"/>
        <v>0</v>
      </c>
      <c r="P2053" s="1134">
        <f>O2053/'1.5 Universal Data'!$F$35</f>
        <v>0</v>
      </c>
      <c r="R2053" s="163"/>
      <c r="S2053" s="163"/>
      <c r="T2053" s="163"/>
      <c r="U2053" s="163"/>
      <c r="V2053" s="163"/>
      <c r="W2053" s="163"/>
      <c r="X2053" s="163"/>
      <c r="Y2053" s="163"/>
      <c r="Z2053" s="163"/>
      <c r="AA2053" s="163"/>
      <c r="AB2053" s="163"/>
      <c r="AC2053" s="163"/>
      <c r="AD2053" s="163"/>
      <c r="AE2053" s="163"/>
    </row>
    <row r="2054" spans="2:31">
      <c r="B2054" s="1129">
        <f t="shared" si="75"/>
        <v>-1</v>
      </c>
      <c r="D2054" s="1130"/>
      <c r="E2054" s="1130"/>
      <c r="F2054" s="1131"/>
      <c r="G2054" s="1130"/>
      <c r="H2054" s="1130"/>
      <c r="I2054" s="1130"/>
      <c r="J2054" s="1132"/>
      <c r="K2054" s="1132"/>
      <c r="L2054" s="1130"/>
      <c r="N2054" s="1133">
        <f t="shared" si="76"/>
        <v>0</v>
      </c>
      <c r="O2054" s="1134">
        <f t="shared" si="77"/>
        <v>0</v>
      </c>
      <c r="P2054" s="1134">
        <f>O2054/'1.5 Universal Data'!$F$35</f>
        <v>0</v>
      </c>
      <c r="R2054" s="163"/>
      <c r="S2054" s="163"/>
      <c r="T2054" s="163"/>
      <c r="U2054" s="163"/>
      <c r="V2054" s="163"/>
      <c r="W2054" s="163"/>
      <c r="X2054" s="163"/>
      <c r="Y2054" s="163"/>
      <c r="Z2054" s="163"/>
      <c r="AA2054" s="163"/>
      <c r="AB2054" s="163"/>
      <c r="AC2054" s="163"/>
      <c r="AD2054" s="163"/>
      <c r="AE2054" s="163"/>
    </row>
    <row r="2055" spans="2:31">
      <c r="B2055" s="1129">
        <f t="shared" si="75"/>
        <v>-1</v>
      </c>
      <c r="D2055" s="1130"/>
      <c r="E2055" s="1130"/>
      <c r="F2055" s="1131"/>
      <c r="G2055" s="1130"/>
      <c r="H2055" s="1130"/>
      <c r="I2055" s="1130"/>
      <c r="J2055" s="1132"/>
      <c r="K2055" s="1132"/>
      <c r="L2055" s="1130"/>
      <c r="N2055" s="1133">
        <f t="shared" si="76"/>
        <v>0</v>
      </c>
      <c r="O2055" s="1134">
        <f t="shared" si="77"/>
        <v>0</v>
      </c>
      <c r="P2055" s="1134">
        <f>O2055/'1.5 Universal Data'!$F$35</f>
        <v>0</v>
      </c>
      <c r="R2055" s="163"/>
      <c r="S2055" s="163"/>
      <c r="T2055" s="163"/>
      <c r="U2055" s="163"/>
      <c r="V2055" s="163"/>
      <c r="W2055" s="163"/>
      <c r="X2055" s="163"/>
      <c r="Y2055" s="163"/>
      <c r="Z2055" s="163"/>
      <c r="AA2055" s="163"/>
      <c r="AB2055" s="163"/>
      <c r="AC2055" s="163"/>
      <c r="AD2055" s="163"/>
      <c r="AE2055" s="163"/>
    </row>
    <row r="2056" spans="2:31">
      <c r="B2056" s="1129">
        <f t="shared" si="75"/>
        <v>-1</v>
      </c>
      <c r="D2056" s="1130"/>
      <c r="E2056" s="1130"/>
      <c r="F2056" s="1131"/>
      <c r="G2056" s="1130"/>
      <c r="H2056" s="1130"/>
      <c r="I2056" s="1130"/>
      <c r="J2056" s="1132"/>
      <c r="K2056" s="1132"/>
      <c r="L2056" s="1130"/>
      <c r="N2056" s="1133">
        <f t="shared" si="76"/>
        <v>0</v>
      </c>
      <c r="O2056" s="1134">
        <f t="shared" si="77"/>
        <v>0</v>
      </c>
      <c r="P2056" s="1134">
        <f>O2056/'1.5 Universal Data'!$F$35</f>
        <v>0</v>
      </c>
      <c r="R2056" s="163"/>
      <c r="S2056" s="163"/>
      <c r="T2056" s="163"/>
      <c r="U2056" s="163"/>
      <c r="V2056" s="163"/>
      <c r="W2056" s="163"/>
      <c r="X2056" s="163"/>
      <c r="Y2056" s="163"/>
      <c r="Z2056" s="163"/>
      <c r="AA2056" s="163"/>
      <c r="AB2056" s="163"/>
      <c r="AC2056" s="163"/>
      <c r="AD2056" s="163"/>
      <c r="AE2056" s="163"/>
    </row>
    <row r="2057" spans="2:31">
      <c r="B2057" s="1129">
        <f t="shared" si="75"/>
        <v>-1</v>
      </c>
      <c r="D2057" s="1130"/>
      <c r="E2057" s="1130"/>
      <c r="F2057" s="1131"/>
      <c r="G2057" s="1130"/>
      <c r="H2057" s="1130"/>
      <c r="I2057" s="1130"/>
      <c r="J2057" s="1132"/>
      <c r="K2057" s="1132"/>
      <c r="L2057" s="1130"/>
      <c r="N2057" s="1133">
        <f t="shared" si="76"/>
        <v>0</v>
      </c>
      <c r="O2057" s="1134">
        <f t="shared" si="77"/>
        <v>0</v>
      </c>
      <c r="P2057" s="1134">
        <f>O2057/'1.5 Universal Data'!$F$35</f>
        <v>0</v>
      </c>
      <c r="R2057" s="163"/>
      <c r="S2057" s="163"/>
      <c r="T2057" s="163"/>
      <c r="U2057" s="163"/>
      <c r="V2057" s="163"/>
      <c r="W2057" s="163"/>
      <c r="X2057" s="163"/>
      <c r="Y2057" s="163"/>
      <c r="Z2057" s="163"/>
      <c r="AA2057" s="163"/>
      <c r="AB2057" s="163"/>
      <c r="AC2057" s="163"/>
      <c r="AD2057" s="163"/>
      <c r="AE2057" s="163"/>
    </row>
    <row r="2058" spans="2:31">
      <c r="B2058" s="1129">
        <f t="shared" si="75"/>
        <v>-1</v>
      </c>
      <c r="D2058" s="1130"/>
      <c r="E2058" s="1130"/>
      <c r="F2058" s="1131"/>
      <c r="G2058" s="1130"/>
      <c r="H2058" s="1130"/>
      <c r="I2058" s="1130"/>
      <c r="J2058" s="1132"/>
      <c r="K2058" s="1132"/>
      <c r="L2058" s="1130"/>
      <c r="N2058" s="1133">
        <f t="shared" si="76"/>
        <v>0</v>
      </c>
      <c r="O2058" s="1134">
        <f t="shared" si="77"/>
        <v>0</v>
      </c>
      <c r="P2058" s="1134">
        <f>O2058/'1.5 Universal Data'!$F$35</f>
        <v>0</v>
      </c>
      <c r="R2058" s="163"/>
      <c r="S2058" s="163"/>
      <c r="T2058" s="163"/>
      <c r="U2058" s="163"/>
      <c r="V2058" s="163"/>
      <c r="W2058" s="163"/>
      <c r="X2058" s="163"/>
      <c r="Y2058" s="163"/>
      <c r="Z2058" s="163"/>
      <c r="AA2058" s="163"/>
      <c r="AB2058" s="163"/>
      <c r="AC2058" s="163"/>
      <c r="AD2058" s="163"/>
      <c r="AE2058" s="163"/>
    </row>
    <row r="2059" spans="2:31">
      <c r="B2059" s="1129">
        <f t="shared" si="75"/>
        <v>-1</v>
      </c>
      <c r="D2059" s="1130"/>
      <c r="E2059" s="1130"/>
      <c r="F2059" s="1131"/>
      <c r="G2059" s="1130"/>
      <c r="H2059" s="1130"/>
      <c r="I2059" s="1130"/>
      <c r="J2059" s="1132"/>
      <c r="K2059" s="1132"/>
      <c r="L2059" s="1130"/>
      <c r="N2059" s="1133">
        <f t="shared" si="76"/>
        <v>0</v>
      </c>
      <c r="O2059" s="1134">
        <f t="shared" si="77"/>
        <v>0</v>
      </c>
      <c r="P2059" s="1134">
        <f>O2059/'1.5 Universal Data'!$F$35</f>
        <v>0</v>
      </c>
      <c r="R2059" s="163"/>
      <c r="S2059" s="163"/>
      <c r="T2059" s="163"/>
      <c r="U2059" s="163"/>
      <c r="V2059" s="163"/>
      <c r="W2059" s="163"/>
      <c r="X2059" s="163"/>
      <c r="Y2059" s="163"/>
      <c r="Z2059" s="163"/>
      <c r="AA2059" s="163"/>
      <c r="AB2059" s="163"/>
      <c r="AC2059" s="163"/>
      <c r="AD2059" s="163"/>
      <c r="AE2059" s="163"/>
    </row>
    <row r="2060" spans="2:31">
      <c r="B2060" s="1129">
        <f t="shared" si="75"/>
        <v>-1</v>
      </c>
      <c r="D2060" s="1130"/>
      <c r="E2060" s="1130"/>
      <c r="F2060" s="1131"/>
      <c r="G2060" s="1130"/>
      <c r="H2060" s="1130"/>
      <c r="I2060" s="1130"/>
      <c r="J2060" s="1132"/>
      <c r="K2060" s="1132"/>
      <c r="L2060" s="1130"/>
      <c r="N2060" s="1133">
        <f t="shared" si="76"/>
        <v>0</v>
      </c>
      <c r="O2060" s="1134">
        <f t="shared" si="77"/>
        <v>0</v>
      </c>
      <c r="P2060" s="1134">
        <f>O2060/'1.5 Universal Data'!$F$35</f>
        <v>0</v>
      </c>
      <c r="R2060" s="163"/>
      <c r="S2060" s="163"/>
      <c r="T2060" s="163"/>
      <c r="U2060" s="163"/>
      <c r="V2060" s="163"/>
      <c r="W2060" s="163"/>
      <c r="X2060" s="163"/>
      <c r="Y2060" s="163"/>
      <c r="Z2060" s="163"/>
      <c r="AA2060" s="163"/>
      <c r="AB2060" s="163"/>
      <c r="AC2060" s="163"/>
      <c r="AD2060" s="163"/>
      <c r="AE2060" s="163"/>
    </row>
    <row r="2061" spans="2:31">
      <c r="B2061" s="1129">
        <f t="shared" si="75"/>
        <v>-1</v>
      </c>
      <c r="D2061" s="1130"/>
      <c r="E2061" s="1130"/>
      <c r="F2061" s="1131"/>
      <c r="G2061" s="1130"/>
      <c r="H2061" s="1130"/>
      <c r="I2061" s="1130"/>
      <c r="J2061" s="1132"/>
      <c r="K2061" s="1132"/>
      <c r="L2061" s="1130"/>
      <c r="N2061" s="1133">
        <f t="shared" si="76"/>
        <v>0</v>
      </c>
      <c r="O2061" s="1134">
        <f t="shared" si="77"/>
        <v>0</v>
      </c>
      <c r="P2061" s="1134">
        <f>O2061/'1.5 Universal Data'!$F$35</f>
        <v>0</v>
      </c>
      <c r="R2061" s="163"/>
      <c r="S2061" s="163"/>
      <c r="T2061" s="163"/>
      <c r="U2061" s="163"/>
      <c r="V2061" s="163"/>
      <c r="W2061" s="163"/>
      <c r="X2061" s="163"/>
      <c r="Y2061" s="163"/>
      <c r="Z2061" s="163"/>
      <c r="AA2061" s="163"/>
      <c r="AB2061" s="163"/>
      <c r="AC2061" s="163"/>
      <c r="AD2061" s="163"/>
      <c r="AE2061" s="163"/>
    </row>
    <row r="2062" spans="2:31">
      <c r="B2062" s="1129">
        <f t="shared" si="75"/>
        <v>-1</v>
      </c>
      <c r="D2062" s="1130"/>
      <c r="E2062" s="1130"/>
      <c r="F2062" s="1131"/>
      <c r="G2062" s="1130"/>
      <c r="H2062" s="1130"/>
      <c r="I2062" s="1130"/>
      <c r="J2062" s="1132"/>
      <c r="K2062" s="1132"/>
      <c r="L2062" s="1130"/>
      <c r="N2062" s="1133">
        <f t="shared" si="76"/>
        <v>0</v>
      </c>
      <c r="O2062" s="1134">
        <f t="shared" si="77"/>
        <v>0</v>
      </c>
      <c r="P2062" s="1134">
        <f>O2062/'1.5 Universal Data'!$F$35</f>
        <v>0</v>
      </c>
      <c r="R2062" s="163"/>
      <c r="S2062" s="163"/>
      <c r="T2062" s="163"/>
      <c r="U2062" s="163"/>
      <c r="V2062" s="163"/>
      <c r="W2062" s="163"/>
      <c r="X2062" s="163"/>
      <c r="Y2062" s="163"/>
      <c r="Z2062" s="163"/>
      <c r="AA2062" s="163"/>
      <c r="AB2062" s="163"/>
      <c r="AC2062" s="163"/>
      <c r="AD2062" s="163"/>
      <c r="AE2062" s="163"/>
    </row>
    <row r="2063" spans="2:31">
      <c r="B2063" s="1129">
        <f t="shared" si="75"/>
        <v>-1</v>
      </c>
      <c r="D2063" s="1130"/>
      <c r="E2063" s="1130"/>
      <c r="F2063" s="1131"/>
      <c r="G2063" s="1130"/>
      <c r="H2063" s="1130"/>
      <c r="I2063" s="1130"/>
      <c r="J2063" s="1132"/>
      <c r="K2063" s="1132"/>
      <c r="L2063" s="1130"/>
      <c r="N2063" s="1133">
        <f t="shared" si="76"/>
        <v>0</v>
      </c>
      <c r="O2063" s="1134">
        <f t="shared" si="77"/>
        <v>0</v>
      </c>
      <c r="P2063" s="1134">
        <f>O2063/'1.5 Universal Data'!$F$35</f>
        <v>0</v>
      </c>
      <c r="R2063" s="163"/>
      <c r="S2063" s="163"/>
      <c r="T2063" s="163"/>
      <c r="U2063" s="163"/>
      <c r="V2063" s="163"/>
      <c r="W2063" s="163"/>
      <c r="X2063" s="163"/>
      <c r="Y2063" s="163"/>
      <c r="Z2063" s="163"/>
      <c r="AA2063" s="163"/>
      <c r="AB2063" s="163"/>
      <c r="AC2063" s="163"/>
      <c r="AD2063" s="163"/>
      <c r="AE2063" s="163"/>
    </row>
    <row r="2064" spans="2:31">
      <c r="B2064" s="1129">
        <f t="shared" si="75"/>
        <v>-1</v>
      </c>
      <c r="D2064" s="1130"/>
      <c r="E2064" s="1130"/>
      <c r="F2064" s="1131"/>
      <c r="G2064" s="1130"/>
      <c r="H2064" s="1130"/>
      <c r="I2064" s="1130"/>
      <c r="J2064" s="1132"/>
      <c r="K2064" s="1132"/>
      <c r="L2064" s="1130"/>
      <c r="N2064" s="1133">
        <f t="shared" si="76"/>
        <v>0</v>
      </c>
      <c r="O2064" s="1134">
        <f t="shared" si="77"/>
        <v>0</v>
      </c>
      <c r="P2064" s="1134">
        <f>O2064/'1.5 Universal Data'!$F$35</f>
        <v>0</v>
      </c>
      <c r="R2064" s="163"/>
      <c r="S2064" s="163"/>
      <c r="T2064" s="163"/>
      <c r="U2064" s="163"/>
      <c r="V2064" s="163"/>
      <c r="W2064" s="163"/>
      <c r="X2064" s="163"/>
      <c r="Y2064" s="163"/>
      <c r="Z2064" s="163"/>
      <c r="AA2064" s="163"/>
      <c r="AB2064" s="163"/>
      <c r="AC2064" s="163"/>
      <c r="AD2064" s="163"/>
      <c r="AE2064" s="163"/>
    </row>
    <row r="2065" spans="2:31">
      <c r="B2065" s="1129">
        <f t="shared" si="75"/>
        <v>-1</v>
      </c>
      <c r="D2065" s="1130"/>
      <c r="E2065" s="1130"/>
      <c r="F2065" s="1131"/>
      <c r="G2065" s="1130"/>
      <c r="H2065" s="1130"/>
      <c r="I2065" s="1130"/>
      <c r="J2065" s="1132"/>
      <c r="K2065" s="1132"/>
      <c r="L2065" s="1130"/>
      <c r="N2065" s="1133">
        <f t="shared" si="76"/>
        <v>0</v>
      </c>
      <c r="O2065" s="1134">
        <f t="shared" si="77"/>
        <v>0</v>
      </c>
      <c r="P2065" s="1134">
        <f>O2065/'1.5 Universal Data'!$F$35</f>
        <v>0</v>
      </c>
      <c r="R2065" s="163"/>
      <c r="S2065" s="163"/>
      <c r="T2065" s="163"/>
      <c r="U2065" s="163"/>
      <c r="V2065" s="163"/>
      <c r="W2065" s="163"/>
      <c r="X2065" s="163"/>
      <c r="Y2065" s="163"/>
      <c r="Z2065" s="163"/>
      <c r="AA2065" s="163"/>
      <c r="AB2065" s="163"/>
      <c r="AC2065" s="163"/>
      <c r="AD2065" s="163"/>
      <c r="AE2065" s="163"/>
    </row>
    <row r="2066" spans="2:31">
      <c r="B2066" s="1129">
        <f t="shared" si="75"/>
        <v>-1</v>
      </c>
      <c r="D2066" s="1130"/>
      <c r="E2066" s="1130"/>
      <c r="F2066" s="1131"/>
      <c r="G2066" s="1130"/>
      <c r="H2066" s="1130"/>
      <c r="I2066" s="1130"/>
      <c r="J2066" s="1132"/>
      <c r="K2066" s="1132"/>
      <c r="L2066" s="1130"/>
      <c r="N2066" s="1133">
        <f t="shared" si="76"/>
        <v>0</v>
      </c>
      <c r="O2066" s="1134">
        <f t="shared" si="77"/>
        <v>0</v>
      </c>
      <c r="P2066" s="1134">
        <f>O2066/'1.5 Universal Data'!$F$35</f>
        <v>0</v>
      </c>
      <c r="R2066" s="163"/>
      <c r="S2066" s="163"/>
      <c r="T2066" s="163"/>
      <c r="U2066" s="163"/>
      <c r="V2066" s="163"/>
      <c r="W2066" s="163"/>
      <c r="X2066" s="163"/>
      <c r="Y2066" s="163"/>
      <c r="Z2066" s="163"/>
      <c r="AA2066" s="163"/>
      <c r="AB2066" s="163"/>
      <c r="AC2066" s="163"/>
      <c r="AD2066" s="163"/>
      <c r="AE2066" s="163"/>
    </row>
    <row r="2067" spans="2:31">
      <c r="B2067" s="1129">
        <f t="shared" si="75"/>
        <v>-1</v>
      </c>
      <c r="D2067" s="1130"/>
      <c r="E2067" s="1130"/>
      <c r="F2067" s="1131"/>
      <c r="G2067" s="1130"/>
      <c r="H2067" s="1130"/>
      <c r="I2067" s="1130"/>
      <c r="J2067" s="1132"/>
      <c r="K2067" s="1132"/>
      <c r="L2067" s="1130"/>
      <c r="N2067" s="1133">
        <f t="shared" si="76"/>
        <v>0</v>
      </c>
      <c r="O2067" s="1134">
        <f t="shared" si="77"/>
        <v>0</v>
      </c>
      <c r="P2067" s="1134">
        <f>O2067/'1.5 Universal Data'!$F$35</f>
        <v>0</v>
      </c>
      <c r="R2067" s="163"/>
      <c r="S2067" s="163"/>
      <c r="T2067" s="163"/>
      <c r="U2067" s="163"/>
      <c r="V2067" s="163"/>
      <c r="W2067" s="163"/>
      <c r="X2067" s="163"/>
      <c r="Y2067" s="163"/>
      <c r="Z2067" s="163"/>
      <c r="AA2067" s="163"/>
      <c r="AB2067" s="163"/>
      <c r="AC2067" s="163"/>
      <c r="AD2067" s="163"/>
      <c r="AE2067" s="163"/>
    </row>
    <row r="2068" spans="2:31">
      <c r="B2068" s="1129">
        <f t="shared" si="75"/>
        <v>-1</v>
      </c>
      <c r="D2068" s="1130"/>
      <c r="E2068" s="1130"/>
      <c r="F2068" s="1131"/>
      <c r="G2068" s="1130"/>
      <c r="H2068" s="1130"/>
      <c r="I2068" s="1130"/>
      <c r="J2068" s="1132"/>
      <c r="K2068" s="1132"/>
      <c r="L2068" s="1130"/>
      <c r="N2068" s="1133">
        <f t="shared" si="76"/>
        <v>0</v>
      </c>
      <c r="O2068" s="1134">
        <f t="shared" si="77"/>
        <v>0</v>
      </c>
      <c r="P2068" s="1134">
        <f>O2068/'1.5 Universal Data'!$F$35</f>
        <v>0</v>
      </c>
      <c r="R2068" s="163"/>
      <c r="S2068" s="163"/>
      <c r="T2068" s="163"/>
      <c r="U2068" s="163"/>
      <c r="V2068" s="163"/>
      <c r="W2068" s="163"/>
      <c r="X2068" s="163"/>
      <c r="Y2068" s="163"/>
      <c r="Z2068" s="163"/>
      <c r="AA2068" s="163"/>
      <c r="AB2068" s="163"/>
      <c r="AC2068" s="163"/>
      <c r="AD2068" s="163"/>
      <c r="AE2068" s="163"/>
    </row>
    <row r="2069" spans="2:31">
      <c r="B2069" s="1129">
        <f t="shared" si="75"/>
        <v>-1</v>
      </c>
      <c r="D2069" s="1130"/>
      <c r="E2069" s="1130"/>
      <c r="F2069" s="1131"/>
      <c r="G2069" s="1130"/>
      <c r="H2069" s="1130"/>
      <c r="I2069" s="1130"/>
      <c r="J2069" s="1132"/>
      <c r="K2069" s="1132"/>
      <c r="L2069" s="1130"/>
      <c r="N2069" s="1133">
        <f t="shared" si="76"/>
        <v>0</v>
      </c>
      <c r="O2069" s="1134">
        <f t="shared" si="77"/>
        <v>0</v>
      </c>
      <c r="P2069" s="1134">
        <f>O2069/'1.5 Universal Data'!$F$35</f>
        <v>0</v>
      </c>
      <c r="R2069" s="163"/>
      <c r="S2069" s="163"/>
      <c r="T2069" s="163"/>
      <c r="U2069" s="163"/>
      <c r="V2069" s="163"/>
      <c r="W2069" s="163"/>
      <c r="X2069" s="163"/>
      <c r="Y2069" s="163"/>
      <c r="Z2069" s="163"/>
      <c r="AA2069" s="163"/>
      <c r="AB2069" s="163"/>
      <c r="AC2069" s="163"/>
      <c r="AD2069" s="163"/>
      <c r="AE2069" s="163"/>
    </row>
    <row r="2070" spans="2:31">
      <c r="B2070" s="1129">
        <f t="shared" si="75"/>
        <v>-1</v>
      </c>
      <c r="D2070" s="1130"/>
      <c r="E2070" s="1130"/>
      <c r="F2070" s="1131"/>
      <c r="G2070" s="1130"/>
      <c r="H2070" s="1130"/>
      <c r="I2070" s="1130"/>
      <c r="J2070" s="1132"/>
      <c r="K2070" s="1132"/>
      <c r="L2070" s="1130"/>
      <c r="N2070" s="1133">
        <f t="shared" si="76"/>
        <v>0</v>
      </c>
      <c r="O2070" s="1134">
        <f t="shared" si="77"/>
        <v>0</v>
      </c>
      <c r="P2070" s="1134">
        <f>O2070/'1.5 Universal Data'!$F$35</f>
        <v>0</v>
      </c>
      <c r="R2070" s="163"/>
      <c r="S2070" s="163"/>
      <c r="T2070" s="163"/>
      <c r="U2070" s="163"/>
      <c r="V2070" s="163"/>
      <c r="W2070" s="163"/>
      <c r="X2070" s="163"/>
      <c r="Y2070" s="163"/>
      <c r="Z2070" s="163"/>
      <c r="AA2070" s="163"/>
      <c r="AB2070" s="163"/>
      <c r="AC2070" s="163"/>
      <c r="AD2070" s="163"/>
      <c r="AE2070" s="163"/>
    </row>
    <row r="2071" spans="2:31">
      <c r="B2071" s="1129">
        <f t="shared" ref="B2071:B2134" si="78">IF(G2071="buy",1,-1)</f>
        <v>-1</v>
      </c>
      <c r="D2071" s="1130"/>
      <c r="E2071" s="1130"/>
      <c r="F2071" s="1131"/>
      <c r="G2071" s="1130"/>
      <c r="H2071" s="1130"/>
      <c r="I2071" s="1130"/>
      <c r="J2071" s="1132"/>
      <c r="K2071" s="1132"/>
      <c r="L2071" s="1130"/>
      <c r="N2071" s="1133">
        <f t="shared" si="76"/>
        <v>0</v>
      </c>
      <c r="O2071" s="1134">
        <f t="shared" si="77"/>
        <v>0</v>
      </c>
      <c r="P2071" s="1134">
        <f>O2071/'1.5 Universal Data'!$F$35</f>
        <v>0</v>
      </c>
      <c r="R2071" s="163"/>
      <c r="S2071" s="163"/>
      <c r="T2071" s="163"/>
      <c r="U2071" s="163"/>
      <c r="V2071" s="163"/>
      <c r="W2071" s="163"/>
      <c r="X2071" s="163"/>
      <c r="Y2071" s="163"/>
      <c r="Z2071" s="163"/>
      <c r="AA2071" s="163"/>
      <c r="AB2071" s="163"/>
      <c r="AC2071" s="163"/>
      <c r="AD2071" s="163"/>
      <c r="AE2071" s="163"/>
    </row>
    <row r="2072" spans="2:31">
      <c r="B2072" s="1129">
        <f t="shared" si="78"/>
        <v>-1</v>
      </c>
      <c r="D2072" s="1130"/>
      <c r="E2072" s="1130"/>
      <c r="F2072" s="1131"/>
      <c r="G2072" s="1130"/>
      <c r="H2072" s="1130"/>
      <c r="I2072" s="1130"/>
      <c r="J2072" s="1132"/>
      <c r="K2072" s="1132"/>
      <c r="L2072" s="1130"/>
      <c r="N2072" s="1133">
        <f t="shared" si="76"/>
        <v>0</v>
      </c>
      <c r="O2072" s="1134">
        <f t="shared" si="77"/>
        <v>0</v>
      </c>
      <c r="P2072" s="1134">
        <f>O2072/'1.5 Universal Data'!$F$35</f>
        <v>0</v>
      </c>
      <c r="R2072" s="163"/>
      <c r="S2072" s="163"/>
      <c r="T2072" s="163"/>
      <c r="U2072" s="163"/>
      <c r="V2072" s="163"/>
      <c r="W2072" s="163"/>
      <c r="X2072" s="163"/>
      <c r="Y2072" s="163"/>
      <c r="Z2072" s="163"/>
      <c r="AA2072" s="163"/>
      <c r="AB2072" s="163"/>
      <c r="AC2072" s="163"/>
      <c r="AD2072" s="163"/>
      <c r="AE2072" s="163"/>
    </row>
    <row r="2073" spans="2:31">
      <c r="B2073" s="1129">
        <f t="shared" si="78"/>
        <v>-1</v>
      </c>
      <c r="D2073" s="1130"/>
      <c r="E2073" s="1130"/>
      <c r="F2073" s="1131"/>
      <c r="G2073" s="1130"/>
      <c r="H2073" s="1130"/>
      <c r="I2073" s="1130"/>
      <c r="J2073" s="1132"/>
      <c r="K2073" s="1132"/>
      <c r="L2073" s="1130"/>
      <c r="N2073" s="1133">
        <f t="shared" si="76"/>
        <v>0</v>
      </c>
      <c r="O2073" s="1134">
        <f t="shared" si="77"/>
        <v>0</v>
      </c>
      <c r="P2073" s="1134">
        <f>O2073/'1.5 Universal Data'!$F$35</f>
        <v>0</v>
      </c>
      <c r="R2073" s="163"/>
      <c r="S2073" s="163"/>
      <c r="T2073" s="163"/>
      <c r="U2073" s="163"/>
      <c r="V2073" s="163"/>
      <c r="W2073" s="163"/>
      <c r="X2073" s="163"/>
      <c r="Y2073" s="163"/>
      <c r="Z2073" s="163"/>
      <c r="AA2073" s="163"/>
      <c r="AB2073" s="163"/>
      <c r="AC2073" s="163"/>
      <c r="AD2073" s="163"/>
      <c r="AE2073" s="163"/>
    </row>
    <row r="2074" spans="2:31">
      <c r="B2074" s="1129">
        <f t="shared" si="78"/>
        <v>-1</v>
      </c>
      <c r="D2074" s="1130"/>
      <c r="E2074" s="1130"/>
      <c r="F2074" s="1131"/>
      <c r="G2074" s="1130"/>
      <c r="H2074" s="1130"/>
      <c r="I2074" s="1130"/>
      <c r="J2074" s="1132"/>
      <c r="K2074" s="1132"/>
      <c r="L2074" s="1130"/>
      <c r="N2074" s="1133">
        <f t="shared" si="76"/>
        <v>0</v>
      </c>
      <c r="O2074" s="1134">
        <f t="shared" si="77"/>
        <v>0</v>
      </c>
      <c r="P2074" s="1134">
        <f>O2074/'1.5 Universal Data'!$F$35</f>
        <v>0</v>
      </c>
      <c r="R2074" s="163"/>
      <c r="S2074" s="163"/>
      <c r="T2074" s="163"/>
      <c r="U2074" s="163"/>
      <c r="V2074" s="163"/>
      <c r="W2074" s="163"/>
      <c r="X2074" s="163"/>
      <c r="Y2074" s="163"/>
      <c r="Z2074" s="163"/>
      <c r="AA2074" s="163"/>
      <c r="AB2074" s="163"/>
      <c r="AC2074" s="163"/>
      <c r="AD2074" s="163"/>
      <c r="AE2074" s="163"/>
    </row>
    <row r="2075" spans="2:31">
      <c r="B2075" s="1129">
        <f t="shared" si="78"/>
        <v>-1</v>
      </c>
      <c r="D2075" s="1130"/>
      <c r="E2075" s="1130"/>
      <c r="F2075" s="1131"/>
      <c r="G2075" s="1130"/>
      <c r="H2075" s="1130"/>
      <c r="I2075" s="1130"/>
      <c r="J2075" s="1132"/>
      <c r="K2075" s="1132"/>
      <c r="L2075" s="1130"/>
      <c r="N2075" s="1133">
        <f t="shared" ref="N2075:N2138" si="79">+H2075*((K2075-J2075)+1)*B2075</f>
        <v>0</v>
      </c>
      <c r="O2075" s="1134">
        <f t="shared" ref="O2075:O2138" si="80">N2075*L2075/100</f>
        <v>0</v>
      </c>
      <c r="P2075" s="1134">
        <f>O2075/'1.5 Universal Data'!$F$35</f>
        <v>0</v>
      </c>
      <c r="R2075" s="163"/>
      <c r="S2075" s="163"/>
      <c r="T2075" s="163"/>
      <c r="U2075" s="163"/>
      <c r="V2075" s="163"/>
      <c r="W2075" s="163"/>
      <c r="X2075" s="163"/>
      <c r="Y2075" s="163"/>
      <c r="Z2075" s="163"/>
      <c r="AA2075" s="163"/>
      <c r="AB2075" s="163"/>
      <c r="AC2075" s="163"/>
      <c r="AD2075" s="163"/>
      <c r="AE2075" s="163"/>
    </row>
    <row r="2076" spans="2:31">
      <c r="B2076" s="1129">
        <f t="shared" si="78"/>
        <v>-1</v>
      </c>
      <c r="D2076" s="1130"/>
      <c r="E2076" s="1130"/>
      <c r="F2076" s="1131"/>
      <c r="G2076" s="1130"/>
      <c r="H2076" s="1130"/>
      <c r="I2076" s="1130"/>
      <c r="J2076" s="1132"/>
      <c r="K2076" s="1132"/>
      <c r="L2076" s="1130"/>
      <c r="N2076" s="1133">
        <f t="shared" si="79"/>
        <v>0</v>
      </c>
      <c r="O2076" s="1134">
        <f t="shared" si="80"/>
        <v>0</v>
      </c>
      <c r="P2076" s="1134">
        <f>O2076/'1.5 Universal Data'!$F$35</f>
        <v>0</v>
      </c>
      <c r="R2076" s="163"/>
      <c r="S2076" s="163"/>
      <c r="T2076" s="163"/>
      <c r="U2076" s="163"/>
      <c r="V2076" s="163"/>
      <c r="W2076" s="163"/>
      <c r="X2076" s="163"/>
      <c r="Y2076" s="163"/>
      <c r="Z2076" s="163"/>
      <c r="AA2076" s="163"/>
      <c r="AB2076" s="163"/>
      <c r="AC2076" s="163"/>
      <c r="AD2076" s="163"/>
      <c r="AE2076" s="163"/>
    </row>
    <row r="2077" spans="2:31">
      <c r="B2077" s="1129">
        <f t="shared" si="78"/>
        <v>-1</v>
      </c>
      <c r="D2077" s="1130"/>
      <c r="E2077" s="1130"/>
      <c r="F2077" s="1131"/>
      <c r="G2077" s="1130"/>
      <c r="H2077" s="1130"/>
      <c r="I2077" s="1130"/>
      <c r="J2077" s="1132"/>
      <c r="K2077" s="1132"/>
      <c r="L2077" s="1130"/>
      <c r="N2077" s="1133">
        <f t="shared" si="79"/>
        <v>0</v>
      </c>
      <c r="O2077" s="1134">
        <f t="shared" si="80"/>
        <v>0</v>
      </c>
      <c r="P2077" s="1134">
        <f>O2077/'1.5 Universal Data'!$F$35</f>
        <v>0</v>
      </c>
      <c r="R2077" s="163"/>
      <c r="S2077" s="163"/>
      <c r="T2077" s="163"/>
      <c r="U2077" s="163"/>
      <c r="V2077" s="163"/>
      <c r="W2077" s="163"/>
      <c r="X2077" s="163"/>
      <c r="Y2077" s="163"/>
      <c r="Z2077" s="163"/>
      <c r="AA2077" s="163"/>
      <c r="AB2077" s="163"/>
      <c r="AC2077" s="163"/>
      <c r="AD2077" s="163"/>
      <c r="AE2077" s="163"/>
    </row>
    <row r="2078" spans="2:31">
      <c r="B2078" s="1129">
        <f t="shared" si="78"/>
        <v>-1</v>
      </c>
      <c r="D2078" s="1130"/>
      <c r="E2078" s="1130"/>
      <c r="F2078" s="1131"/>
      <c r="G2078" s="1130"/>
      <c r="H2078" s="1130"/>
      <c r="I2078" s="1130"/>
      <c r="J2078" s="1132"/>
      <c r="K2078" s="1132"/>
      <c r="L2078" s="1130"/>
      <c r="N2078" s="1133">
        <f t="shared" si="79"/>
        <v>0</v>
      </c>
      <c r="O2078" s="1134">
        <f t="shared" si="80"/>
        <v>0</v>
      </c>
      <c r="P2078" s="1134">
        <f>O2078/'1.5 Universal Data'!$F$35</f>
        <v>0</v>
      </c>
      <c r="R2078" s="163"/>
      <c r="S2078" s="163"/>
      <c r="T2078" s="163"/>
      <c r="U2078" s="163"/>
      <c r="V2078" s="163"/>
      <c r="W2078" s="163"/>
      <c r="X2078" s="163"/>
      <c r="Y2078" s="163"/>
      <c r="Z2078" s="163"/>
      <c r="AA2078" s="163"/>
      <c r="AB2078" s="163"/>
      <c r="AC2078" s="163"/>
      <c r="AD2078" s="163"/>
      <c r="AE2078" s="163"/>
    </row>
    <row r="2079" spans="2:31">
      <c r="B2079" s="1129">
        <f t="shared" si="78"/>
        <v>-1</v>
      </c>
      <c r="D2079" s="1130"/>
      <c r="E2079" s="1130"/>
      <c r="F2079" s="1131"/>
      <c r="G2079" s="1130"/>
      <c r="H2079" s="1130"/>
      <c r="I2079" s="1130"/>
      <c r="J2079" s="1132"/>
      <c r="K2079" s="1132"/>
      <c r="L2079" s="1130"/>
      <c r="N2079" s="1133">
        <f t="shared" si="79"/>
        <v>0</v>
      </c>
      <c r="O2079" s="1134">
        <f t="shared" si="80"/>
        <v>0</v>
      </c>
      <c r="P2079" s="1134">
        <f>O2079/'1.5 Universal Data'!$F$35</f>
        <v>0</v>
      </c>
      <c r="R2079" s="163"/>
      <c r="S2079" s="163"/>
      <c r="T2079" s="163"/>
      <c r="U2079" s="163"/>
      <c r="V2079" s="163"/>
      <c r="W2079" s="163"/>
      <c r="X2079" s="163"/>
      <c r="Y2079" s="163"/>
      <c r="Z2079" s="163"/>
      <c r="AA2079" s="163"/>
      <c r="AB2079" s="163"/>
      <c r="AC2079" s="163"/>
      <c r="AD2079" s="163"/>
      <c r="AE2079" s="163"/>
    </row>
    <row r="2080" spans="2:31">
      <c r="B2080" s="1129">
        <f t="shared" si="78"/>
        <v>-1</v>
      </c>
      <c r="D2080" s="1130"/>
      <c r="E2080" s="1130"/>
      <c r="F2080" s="1131"/>
      <c r="G2080" s="1130"/>
      <c r="H2080" s="1130"/>
      <c r="I2080" s="1130"/>
      <c r="J2080" s="1132"/>
      <c r="K2080" s="1132"/>
      <c r="L2080" s="1130"/>
      <c r="N2080" s="1133">
        <f t="shared" si="79"/>
        <v>0</v>
      </c>
      <c r="O2080" s="1134">
        <f t="shared" si="80"/>
        <v>0</v>
      </c>
      <c r="P2080" s="1134">
        <f>O2080/'1.5 Universal Data'!$F$35</f>
        <v>0</v>
      </c>
      <c r="R2080" s="163"/>
      <c r="S2080" s="163"/>
      <c r="T2080" s="163"/>
      <c r="U2080" s="163"/>
      <c r="V2080" s="163"/>
      <c r="W2080" s="163"/>
      <c r="X2080" s="163"/>
      <c r="Y2080" s="163"/>
      <c r="Z2080" s="163"/>
      <c r="AA2080" s="163"/>
      <c r="AB2080" s="163"/>
      <c r="AC2080" s="163"/>
      <c r="AD2080" s="163"/>
      <c r="AE2080" s="163"/>
    </row>
    <row r="2081" spans="2:31">
      <c r="B2081" s="1129">
        <f t="shared" si="78"/>
        <v>-1</v>
      </c>
      <c r="D2081" s="1130"/>
      <c r="E2081" s="1130"/>
      <c r="F2081" s="1131"/>
      <c r="G2081" s="1130"/>
      <c r="H2081" s="1130"/>
      <c r="I2081" s="1130"/>
      <c r="J2081" s="1132"/>
      <c r="K2081" s="1132"/>
      <c r="L2081" s="1130"/>
      <c r="N2081" s="1133">
        <f t="shared" si="79"/>
        <v>0</v>
      </c>
      <c r="O2081" s="1134">
        <f t="shared" si="80"/>
        <v>0</v>
      </c>
      <c r="P2081" s="1134">
        <f>O2081/'1.5 Universal Data'!$F$35</f>
        <v>0</v>
      </c>
      <c r="R2081" s="163"/>
      <c r="S2081" s="163"/>
      <c r="T2081" s="163"/>
      <c r="U2081" s="163"/>
      <c r="V2081" s="163"/>
      <c r="W2081" s="163"/>
      <c r="X2081" s="163"/>
      <c r="Y2081" s="163"/>
      <c r="Z2081" s="163"/>
      <c r="AA2081" s="163"/>
      <c r="AB2081" s="163"/>
      <c r="AC2081" s="163"/>
      <c r="AD2081" s="163"/>
      <c r="AE2081" s="163"/>
    </row>
    <row r="2082" spans="2:31">
      <c r="B2082" s="1129">
        <f t="shared" si="78"/>
        <v>-1</v>
      </c>
      <c r="D2082" s="1130"/>
      <c r="E2082" s="1130"/>
      <c r="F2082" s="1131"/>
      <c r="G2082" s="1130"/>
      <c r="H2082" s="1130"/>
      <c r="I2082" s="1130"/>
      <c r="J2082" s="1132"/>
      <c r="K2082" s="1132"/>
      <c r="L2082" s="1130"/>
      <c r="N2082" s="1133">
        <f t="shared" si="79"/>
        <v>0</v>
      </c>
      <c r="O2082" s="1134">
        <f t="shared" si="80"/>
        <v>0</v>
      </c>
      <c r="P2082" s="1134">
        <f>O2082/'1.5 Universal Data'!$F$35</f>
        <v>0</v>
      </c>
      <c r="R2082" s="163"/>
      <c r="S2082" s="163"/>
      <c r="T2082" s="163"/>
      <c r="U2082" s="163"/>
      <c r="V2082" s="163"/>
      <c r="W2082" s="163"/>
      <c r="X2082" s="163"/>
      <c r="Y2082" s="163"/>
      <c r="Z2082" s="163"/>
      <c r="AA2082" s="163"/>
      <c r="AB2082" s="163"/>
      <c r="AC2082" s="163"/>
      <c r="AD2082" s="163"/>
      <c r="AE2082" s="163"/>
    </row>
    <row r="2083" spans="2:31">
      <c r="B2083" s="1129">
        <f t="shared" si="78"/>
        <v>-1</v>
      </c>
      <c r="D2083" s="1130"/>
      <c r="E2083" s="1130"/>
      <c r="F2083" s="1131"/>
      <c r="G2083" s="1130"/>
      <c r="H2083" s="1130"/>
      <c r="I2083" s="1130"/>
      <c r="J2083" s="1132"/>
      <c r="K2083" s="1132"/>
      <c r="L2083" s="1130"/>
      <c r="N2083" s="1133">
        <f t="shared" si="79"/>
        <v>0</v>
      </c>
      <c r="O2083" s="1134">
        <f t="shared" si="80"/>
        <v>0</v>
      </c>
      <c r="P2083" s="1134">
        <f>O2083/'1.5 Universal Data'!$F$35</f>
        <v>0</v>
      </c>
      <c r="R2083" s="163"/>
      <c r="S2083" s="163"/>
      <c r="T2083" s="163"/>
      <c r="U2083" s="163"/>
      <c r="V2083" s="163"/>
      <c r="W2083" s="163"/>
      <c r="X2083" s="163"/>
      <c r="Y2083" s="163"/>
      <c r="Z2083" s="163"/>
      <c r="AA2083" s="163"/>
      <c r="AB2083" s="163"/>
      <c r="AC2083" s="163"/>
      <c r="AD2083" s="163"/>
      <c r="AE2083" s="163"/>
    </row>
    <row r="2084" spans="2:31">
      <c r="B2084" s="1129">
        <f t="shared" si="78"/>
        <v>-1</v>
      </c>
      <c r="D2084" s="1130"/>
      <c r="E2084" s="1130"/>
      <c r="F2084" s="1131"/>
      <c r="G2084" s="1130"/>
      <c r="H2084" s="1130"/>
      <c r="I2084" s="1130"/>
      <c r="J2084" s="1132"/>
      <c r="K2084" s="1132"/>
      <c r="L2084" s="1130"/>
      <c r="N2084" s="1133">
        <f t="shared" si="79"/>
        <v>0</v>
      </c>
      <c r="O2084" s="1134">
        <f t="shared" si="80"/>
        <v>0</v>
      </c>
      <c r="P2084" s="1134">
        <f>O2084/'1.5 Universal Data'!$F$35</f>
        <v>0</v>
      </c>
      <c r="R2084" s="163"/>
      <c r="S2084" s="163"/>
      <c r="T2084" s="163"/>
      <c r="U2084" s="163"/>
      <c r="V2084" s="163"/>
      <c r="W2084" s="163"/>
      <c r="X2084" s="163"/>
      <c r="Y2084" s="163"/>
      <c r="Z2084" s="163"/>
      <c r="AA2084" s="163"/>
      <c r="AB2084" s="163"/>
      <c r="AC2084" s="163"/>
      <c r="AD2084" s="163"/>
      <c r="AE2084" s="163"/>
    </row>
    <row r="2085" spans="2:31">
      <c r="B2085" s="1129">
        <f t="shared" si="78"/>
        <v>-1</v>
      </c>
      <c r="D2085" s="1130"/>
      <c r="E2085" s="1130"/>
      <c r="F2085" s="1131"/>
      <c r="G2085" s="1130"/>
      <c r="H2085" s="1130"/>
      <c r="I2085" s="1130"/>
      <c r="J2085" s="1132"/>
      <c r="K2085" s="1132"/>
      <c r="L2085" s="1130"/>
      <c r="N2085" s="1133">
        <f t="shared" si="79"/>
        <v>0</v>
      </c>
      <c r="O2085" s="1134">
        <f t="shared" si="80"/>
        <v>0</v>
      </c>
      <c r="P2085" s="1134">
        <f>O2085/'1.5 Universal Data'!$F$35</f>
        <v>0</v>
      </c>
      <c r="R2085" s="163"/>
      <c r="S2085" s="163"/>
      <c r="T2085" s="163"/>
      <c r="U2085" s="163"/>
      <c r="V2085" s="163"/>
      <c r="W2085" s="163"/>
      <c r="X2085" s="163"/>
      <c r="Y2085" s="163"/>
      <c r="Z2085" s="163"/>
      <c r="AA2085" s="163"/>
      <c r="AB2085" s="163"/>
      <c r="AC2085" s="163"/>
      <c r="AD2085" s="163"/>
      <c r="AE2085" s="163"/>
    </row>
    <row r="2086" spans="2:31">
      <c r="B2086" s="1129">
        <f t="shared" si="78"/>
        <v>-1</v>
      </c>
      <c r="D2086" s="1130"/>
      <c r="E2086" s="1130"/>
      <c r="F2086" s="1131"/>
      <c r="G2086" s="1130"/>
      <c r="H2086" s="1130"/>
      <c r="I2086" s="1130"/>
      <c r="J2086" s="1132"/>
      <c r="K2086" s="1132"/>
      <c r="L2086" s="1130"/>
      <c r="N2086" s="1133">
        <f t="shared" si="79"/>
        <v>0</v>
      </c>
      <c r="O2086" s="1134">
        <f t="shared" si="80"/>
        <v>0</v>
      </c>
      <c r="P2086" s="1134">
        <f>O2086/'1.5 Universal Data'!$F$35</f>
        <v>0</v>
      </c>
      <c r="R2086" s="163"/>
      <c r="S2086" s="163"/>
      <c r="T2086" s="163"/>
      <c r="U2086" s="163"/>
      <c r="V2086" s="163"/>
      <c r="W2086" s="163"/>
      <c r="X2086" s="163"/>
      <c r="Y2086" s="163"/>
      <c r="Z2086" s="163"/>
      <c r="AA2086" s="163"/>
      <c r="AB2086" s="163"/>
      <c r="AC2086" s="163"/>
      <c r="AD2086" s="163"/>
      <c r="AE2086" s="163"/>
    </row>
    <row r="2087" spans="2:31">
      <c r="B2087" s="1129">
        <f t="shared" si="78"/>
        <v>-1</v>
      </c>
      <c r="D2087" s="1130"/>
      <c r="E2087" s="1130"/>
      <c r="F2087" s="1131"/>
      <c r="G2087" s="1130"/>
      <c r="H2087" s="1130"/>
      <c r="I2087" s="1130"/>
      <c r="J2087" s="1132"/>
      <c r="K2087" s="1132"/>
      <c r="L2087" s="1130"/>
      <c r="N2087" s="1133">
        <f t="shared" si="79"/>
        <v>0</v>
      </c>
      <c r="O2087" s="1134">
        <f t="shared" si="80"/>
        <v>0</v>
      </c>
      <c r="P2087" s="1134">
        <f>O2087/'1.5 Universal Data'!$F$35</f>
        <v>0</v>
      </c>
      <c r="R2087" s="163"/>
      <c r="S2087" s="163"/>
      <c r="T2087" s="163"/>
      <c r="U2087" s="163"/>
      <c r="V2087" s="163"/>
      <c r="W2087" s="163"/>
      <c r="X2087" s="163"/>
      <c r="Y2087" s="163"/>
      <c r="Z2087" s="163"/>
      <c r="AA2087" s="163"/>
      <c r="AB2087" s="163"/>
      <c r="AC2087" s="163"/>
      <c r="AD2087" s="163"/>
      <c r="AE2087" s="163"/>
    </row>
    <row r="2088" spans="2:31">
      <c r="B2088" s="1129">
        <f t="shared" si="78"/>
        <v>-1</v>
      </c>
      <c r="D2088" s="1130"/>
      <c r="E2088" s="1130"/>
      <c r="F2088" s="1131"/>
      <c r="G2088" s="1130"/>
      <c r="H2088" s="1130"/>
      <c r="I2088" s="1130"/>
      <c r="J2088" s="1132"/>
      <c r="K2088" s="1132"/>
      <c r="L2088" s="1130"/>
      <c r="N2088" s="1133">
        <f t="shared" si="79"/>
        <v>0</v>
      </c>
      <c r="O2088" s="1134">
        <f t="shared" si="80"/>
        <v>0</v>
      </c>
      <c r="P2088" s="1134">
        <f>O2088/'1.5 Universal Data'!$F$35</f>
        <v>0</v>
      </c>
      <c r="R2088" s="163"/>
      <c r="S2088" s="163"/>
      <c r="T2088" s="163"/>
      <c r="U2088" s="163"/>
      <c r="V2088" s="163"/>
      <c r="W2088" s="163"/>
      <c r="X2088" s="163"/>
      <c r="Y2088" s="163"/>
      <c r="Z2088" s="163"/>
      <c r="AA2088" s="163"/>
      <c r="AB2088" s="163"/>
      <c r="AC2088" s="163"/>
      <c r="AD2088" s="163"/>
      <c r="AE2088" s="163"/>
    </row>
    <row r="2089" spans="2:31">
      <c r="B2089" s="1129">
        <f t="shared" si="78"/>
        <v>-1</v>
      </c>
      <c r="D2089" s="1130"/>
      <c r="E2089" s="1130"/>
      <c r="F2089" s="1131"/>
      <c r="G2089" s="1130"/>
      <c r="H2089" s="1130"/>
      <c r="I2089" s="1130"/>
      <c r="J2089" s="1132"/>
      <c r="K2089" s="1132"/>
      <c r="L2089" s="1130"/>
      <c r="N2089" s="1133">
        <f t="shared" si="79"/>
        <v>0</v>
      </c>
      <c r="O2089" s="1134">
        <f t="shared" si="80"/>
        <v>0</v>
      </c>
      <c r="P2089" s="1134">
        <f>O2089/'1.5 Universal Data'!$F$35</f>
        <v>0</v>
      </c>
      <c r="R2089" s="163"/>
      <c r="S2089" s="163"/>
      <c r="T2089" s="163"/>
      <c r="U2089" s="163"/>
      <c r="V2089" s="163"/>
      <c r="W2089" s="163"/>
      <c r="X2089" s="163"/>
      <c r="Y2089" s="163"/>
      <c r="Z2089" s="163"/>
      <c r="AA2089" s="163"/>
      <c r="AB2089" s="163"/>
      <c r="AC2089" s="163"/>
      <c r="AD2089" s="163"/>
      <c r="AE2089" s="163"/>
    </row>
    <row r="2090" spans="2:31">
      <c r="B2090" s="1129">
        <f t="shared" si="78"/>
        <v>-1</v>
      </c>
      <c r="D2090" s="1130"/>
      <c r="E2090" s="1130"/>
      <c r="F2090" s="1131"/>
      <c r="G2090" s="1130"/>
      <c r="H2090" s="1130"/>
      <c r="I2090" s="1130"/>
      <c r="J2090" s="1132"/>
      <c r="K2090" s="1132"/>
      <c r="L2090" s="1130"/>
      <c r="N2090" s="1133">
        <f t="shared" si="79"/>
        <v>0</v>
      </c>
      <c r="O2090" s="1134">
        <f t="shared" si="80"/>
        <v>0</v>
      </c>
      <c r="P2090" s="1134">
        <f>O2090/'1.5 Universal Data'!$F$35</f>
        <v>0</v>
      </c>
      <c r="R2090" s="163"/>
      <c r="S2090" s="163"/>
      <c r="T2090" s="163"/>
      <c r="U2090" s="163"/>
      <c r="V2090" s="163"/>
      <c r="W2090" s="163"/>
      <c r="X2090" s="163"/>
      <c r="Y2090" s="163"/>
      <c r="Z2090" s="163"/>
      <c r="AA2090" s="163"/>
      <c r="AB2090" s="163"/>
      <c r="AC2090" s="163"/>
      <c r="AD2090" s="163"/>
      <c r="AE2090" s="163"/>
    </row>
    <row r="2091" spans="2:31">
      <c r="B2091" s="1129">
        <f t="shared" si="78"/>
        <v>-1</v>
      </c>
      <c r="D2091" s="1130"/>
      <c r="E2091" s="1130"/>
      <c r="F2091" s="1131"/>
      <c r="G2091" s="1130"/>
      <c r="H2091" s="1130"/>
      <c r="I2091" s="1130"/>
      <c r="J2091" s="1132"/>
      <c r="K2091" s="1132"/>
      <c r="L2091" s="1130"/>
      <c r="N2091" s="1133">
        <f t="shared" si="79"/>
        <v>0</v>
      </c>
      <c r="O2091" s="1134">
        <f t="shared" si="80"/>
        <v>0</v>
      </c>
      <c r="P2091" s="1134">
        <f>O2091/'1.5 Universal Data'!$F$35</f>
        <v>0</v>
      </c>
      <c r="R2091" s="163"/>
      <c r="S2091" s="163"/>
      <c r="T2091" s="163"/>
      <c r="U2091" s="163"/>
      <c r="V2091" s="163"/>
      <c r="W2091" s="163"/>
      <c r="X2091" s="163"/>
      <c r="Y2091" s="163"/>
      <c r="Z2091" s="163"/>
      <c r="AA2091" s="163"/>
      <c r="AB2091" s="163"/>
      <c r="AC2091" s="163"/>
      <c r="AD2091" s="163"/>
      <c r="AE2091" s="163"/>
    </row>
    <row r="2092" spans="2:31">
      <c r="B2092" s="1129">
        <f t="shared" si="78"/>
        <v>-1</v>
      </c>
      <c r="D2092" s="1130"/>
      <c r="E2092" s="1130"/>
      <c r="F2092" s="1131"/>
      <c r="G2092" s="1130"/>
      <c r="H2092" s="1130"/>
      <c r="I2092" s="1130"/>
      <c r="J2092" s="1132"/>
      <c r="K2092" s="1132"/>
      <c r="L2092" s="1130"/>
      <c r="N2092" s="1133">
        <f t="shared" si="79"/>
        <v>0</v>
      </c>
      <c r="O2092" s="1134">
        <f t="shared" si="80"/>
        <v>0</v>
      </c>
      <c r="P2092" s="1134">
        <f>O2092/'1.5 Universal Data'!$F$35</f>
        <v>0</v>
      </c>
      <c r="R2092" s="163"/>
      <c r="S2092" s="163"/>
      <c r="T2092" s="163"/>
      <c r="U2092" s="163"/>
      <c r="V2092" s="163"/>
      <c r="W2092" s="163"/>
      <c r="X2092" s="163"/>
      <c r="Y2092" s="163"/>
      <c r="Z2092" s="163"/>
      <c r="AA2092" s="163"/>
      <c r="AB2092" s="163"/>
      <c r="AC2092" s="163"/>
      <c r="AD2092" s="163"/>
      <c r="AE2092" s="163"/>
    </row>
    <row r="2093" spans="2:31">
      <c r="B2093" s="1129">
        <f t="shared" si="78"/>
        <v>-1</v>
      </c>
      <c r="D2093" s="1130"/>
      <c r="E2093" s="1130"/>
      <c r="F2093" s="1131"/>
      <c r="G2093" s="1130"/>
      <c r="H2093" s="1130"/>
      <c r="I2093" s="1130"/>
      <c r="J2093" s="1132"/>
      <c r="K2093" s="1132"/>
      <c r="L2093" s="1130"/>
      <c r="N2093" s="1133">
        <f t="shared" si="79"/>
        <v>0</v>
      </c>
      <c r="O2093" s="1134">
        <f t="shared" si="80"/>
        <v>0</v>
      </c>
      <c r="P2093" s="1134">
        <f>O2093/'1.5 Universal Data'!$F$35</f>
        <v>0</v>
      </c>
      <c r="R2093" s="163"/>
      <c r="S2093" s="163"/>
      <c r="T2093" s="163"/>
      <c r="U2093" s="163"/>
      <c r="V2093" s="163"/>
      <c r="W2093" s="163"/>
      <c r="X2093" s="163"/>
      <c r="Y2093" s="163"/>
      <c r="Z2093" s="163"/>
      <c r="AA2093" s="163"/>
      <c r="AB2093" s="163"/>
      <c r="AC2093" s="163"/>
      <c r="AD2093" s="163"/>
      <c r="AE2093" s="163"/>
    </row>
    <row r="2094" spans="2:31">
      <c r="B2094" s="1129">
        <f t="shared" si="78"/>
        <v>-1</v>
      </c>
      <c r="D2094" s="1130"/>
      <c r="E2094" s="1130"/>
      <c r="F2094" s="1131"/>
      <c r="G2094" s="1130"/>
      <c r="H2094" s="1130"/>
      <c r="I2094" s="1130"/>
      <c r="J2094" s="1132"/>
      <c r="K2094" s="1132"/>
      <c r="L2094" s="1130"/>
      <c r="N2094" s="1133">
        <f t="shared" si="79"/>
        <v>0</v>
      </c>
      <c r="O2094" s="1134">
        <f t="shared" si="80"/>
        <v>0</v>
      </c>
      <c r="P2094" s="1134">
        <f>O2094/'1.5 Universal Data'!$F$35</f>
        <v>0</v>
      </c>
      <c r="R2094" s="163"/>
      <c r="S2094" s="163"/>
      <c r="T2094" s="163"/>
      <c r="U2094" s="163"/>
      <c r="V2094" s="163"/>
      <c r="W2094" s="163"/>
      <c r="X2094" s="163"/>
      <c r="Y2094" s="163"/>
      <c r="Z2094" s="163"/>
      <c r="AA2094" s="163"/>
      <c r="AB2094" s="163"/>
      <c r="AC2094" s="163"/>
      <c r="AD2094" s="163"/>
      <c r="AE2094" s="163"/>
    </row>
    <row r="2095" spans="2:31">
      <c r="B2095" s="1129">
        <f t="shared" si="78"/>
        <v>-1</v>
      </c>
      <c r="D2095" s="1130"/>
      <c r="E2095" s="1130"/>
      <c r="F2095" s="1131"/>
      <c r="G2095" s="1130"/>
      <c r="H2095" s="1130"/>
      <c r="I2095" s="1130"/>
      <c r="J2095" s="1132"/>
      <c r="K2095" s="1132"/>
      <c r="L2095" s="1130"/>
      <c r="N2095" s="1133">
        <f t="shared" si="79"/>
        <v>0</v>
      </c>
      <c r="O2095" s="1134">
        <f t="shared" si="80"/>
        <v>0</v>
      </c>
      <c r="P2095" s="1134">
        <f>O2095/'1.5 Universal Data'!$F$35</f>
        <v>0</v>
      </c>
      <c r="R2095" s="163"/>
      <c r="S2095" s="163"/>
      <c r="T2095" s="163"/>
      <c r="U2095" s="163"/>
      <c r="V2095" s="163"/>
      <c r="W2095" s="163"/>
      <c r="X2095" s="163"/>
      <c r="Y2095" s="163"/>
      <c r="Z2095" s="163"/>
      <c r="AA2095" s="163"/>
      <c r="AB2095" s="163"/>
      <c r="AC2095" s="163"/>
      <c r="AD2095" s="163"/>
      <c r="AE2095" s="163"/>
    </row>
    <row r="2096" spans="2:31">
      <c r="B2096" s="1129">
        <f t="shared" si="78"/>
        <v>-1</v>
      </c>
      <c r="D2096" s="1130"/>
      <c r="E2096" s="1130"/>
      <c r="F2096" s="1131"/>
      <c r="G2096" s="1130"/>
      <c r="H2096" s="1130"/>
      <c r="I2096" s="1130"/>
      <c r="J2096" s="1132"/>
      <c r="K2096" s="1132"/>
      <c r="L2096" s="1130"/>
      <c r="N2096" s="1133">
        <f t="shared" si="79"/>
        <v>0</v>
      </c>
      <c r="O2096" s="1134">
        <f t="shared" si="80"/>
        <v>0</v>
      </c>
      <c r="P2096" s="1134">
        <f>O2096/'1.5 Universal Data'!$F$35</f>
        <v>0</v>
      </c>
      <c r="R2096" s="163"/>
      <c r="S2096" s="163"/>
      <c r="T2096" s="163"/>
      <c r="U2096" s="163"/>
      <c r="V2096" s="163"/>
      <c r="W2096" s="163"/>
      <c r="X2096" s="163"/>
      <c r="Y2096" s="163"/>
      <c r="Z2096" s="163"/>
      <c r="AA2096" s="163"/>
      <c r="AB2096" s="163"/>
      <c r="AC2096" s="163"/>
      <c r="AD2096" s="163"/>
      <c r="AE2096" s="163"/>
    </row>
    <row r="2097" spans="2:31">
      <c r="B2097" s="1129">
        <f t="shared" si="78"/>
        <v>-1</v>
      </c>
      <c r="D2097" s="1130"/>
      <c r="E2097" s="1130"/>
      <c r="F2097" s="1131"/>
      <c r="G2097" s="1130"/>
      <c r="H2097" s="1130"/>
      <c r="I2097" s="1130"/>
      <c r="J2097" s="1132"/>
      <c r="K2097" s="1132"/>
      <c r="L2097" s="1130"/>
      <c r="N2097" s="1133">
        <f t="shared" si="79"/>
        <v>0</v>
      </c>
      <c r="O2097" s="1134">
        <f t="shared" si="80"/>
        <v>0</v>
      </c>
      <c r="P2097" s="1134">
        <f>O2097/'1.5 Universal Data'!$F$35</f>
        <v>0</v>
      </c>
      <c r="R2097" s="163"/>
      <c r="S2097" s="163"/>
      <c r="T2097" s="163"/>
      <c r="U2097" s="163"/>
      <c r="V2097" s="163"/>
      <c r="W2097" s="163"/>
      <c r="X2097" s="163"/>
      <c r="Y2097" s="163"/>
      <c r="Z2097" s="163"/>
      <c r="AA2097" s="163"/>
      <c r="AB2097" s="163"/>
      <c r="AC2097" s="163"/>
      <c r="AD2097" s="163"/>
      <c r="AE2097" s="163"/>
    </row>
    <row r="2098" spans="2:31">
      <c r="B2098" s="1129">
        <f t="shared" si="78"/>
        <v>-1</v>
      </c>
      <c r="D2098" s="1130"/>
      <c r="E2098" s="1130"/>
      <c r="F2098" s="1131"/>
      <c r="G2098" s="1130"/>
      <c r="H2098" s="1130"/>
      <c r="I2098" s="1130"/>
      <c r="J2098" s="1132"/>
      <c r="K2098" s="1132"/>
      <c r="L2098" s="1130"/>
      <c r="N2098" s="1133">
        <f t="shared" si="79"/>
        <v>0</v>
      </c>
      <c r="O2098" s="1134">
        <f t="shared" si="80"/>
        <v>0</v>
      </c>
      <c r="P2098" s="1134">
        <f>O2098/'1.5 Universal Data'!$F$35</f>
        <v>0</v>
      </c>
      <c r="R2098" s="163"/>
      <c r="S2098" s="163"/>
      <c r="T2098" s="163"/>
      <c r="U2098" s="163"/>
      <c r="V2098" s="163"/>
      <c r="W2098" s="163"/>
      <c r="X2098" s="163"/>
      <c r="Y2098" s="163"/>
      <c r="Z2098" s="163"/>
      <c r="AA2098" s="163"/>
      <c r="AB2098" s="163"/>
      <c r="AC2098" s="163"/>
      <c r="AD2098" s="163"/>
      <c r="AE2098" s="163"/>
    </row>
    <row r="2099" spans="2:31">
      <c r="B2099" s="1129">
        <f t="shared" si="78"/>
        <v>-1</v>
      </c>
      <c r="D2099" s="1130"/>
      <c r="E2099" s="1130"/>
      <c r="F2099" s="1131"/>
      <c r="G2099" s="1130"/>
      <c r="H2099" s="1130"/>
      <c r="I2099" s="1130"/>
      <c r="J2099" s="1132"/>
      <c r="K2099" s="1132"/>
      <c r="L2099" s="1130"/>
      <c r="N2099" s="1133">
        <f t="shared" si="79"/>
        <v>0</v>
      </c>
      <c r="O2099" s="1134">
        <f t="shared" si="80"/>
        <v>0</v>
      </c>
      <c r="P2099" s="1134">
        <f>O2099/'1.5 Universal Data'!$F$35</f>
        <v>0</v>
      </c>
      <c r="R2099" s="163"/>
      <c r="S2099" s="163"/>
      <c r="T2099" s="163"/>
      <c r="U2099" s="163"/>
      <c r="V2099" s="163"/>
      <c r="W2099" s="163"/>
      <c r="X2099" s="163"/>
      <c r="Y2099" s="163"/>
      <c r="Z2099" s="163"/>
      <c r="AA2099" s="163"/>
      <c r="AB2099" s="163"/>
      <c r="AC2099" s="163"/>
      <c r="AD2099" s="163"/>
      <c r="AE2099" s="163"/>
    </row>
    <row r="2100" spans="2:31">
      <c r="B2100" s="1129">
        <f t="shared" si="78"/>
        <v>-1</v>
      </c>
      <c r="D2100" s="1130"/>
      <c r="E2100" s="1130"/>
      <c r="F2100" s="1131"/>
      <c r="G2100" s="1130"/>
      <c r="H2100" s="1130"/>
      <c r="I2100" s="1130"/>
      <c r="J2100" s="1132"/>
      <c r="K2100" s="1132"/>
      <c r="L2100" s="1130"/>
      <c r="N2100" s="1133">
        <f t="shared" si="79"/>
        <v>0</v>
      </c>
      <c r="O2100" s="1134">
        <f t="shared" si="80"/>
        <v>0</v>
      </c>
      <c r="P2100" s="1134">
        <f>O2100/'1.5 Universal Data'!$F$35</f>
        <v>0</v>
      </c>
      <c r="R2100" s="163"/>
      <c r="S2100" s="163"/>
      <c r="T2100" s="163"/>
      <c r="U2100" s="163"/>
      <c r="V2100" s="163"/>
      <c r="W2100" s="163"/>
      <c r="X2100" s="163"/>
      <c r="Y2100" s="163"/>
      <c r="Z2100" s="163"/>
      <c r="AA2100" s="163"/>
      <c r="AB2100" s="163"/>
      <c r="AC2100" s="163"/>
      <c r="AD2100" s="163"/>
      <c r="AE2100" s="163"/>
    </row>
    <row r="2101" spans="2:31">
      <c r="B2101" s="1129">
        <f t="shared" si="78"/>
        <v>-1</v>
      </c>
      <c r="D2101" s="1130"/>
      <c r="E2101" s="1130"/>
      <c r="F2101" s="1131"/>
      <c r="G2101" s="1130"/>
      <c r="H2101" s="1130"/>
      <c r="I2101" s="1130"/>
      <c r="J2101" s="1132"/>
      <c r="K2101" s="1132"/>
      <c r="L2101" s="1130"/>
      <c r="N2101" s="1133">
        <f t="shared" si="79"/>
        <v>0</v>
      </c>
      <c r="O2101" s="1134">
        <f t="shared" si="80"/>
        <v>0</v>
      </c>
      <c r="P2101" s="1134">
        <f>O2101/'1.5 Universal Data'!$F$35</f>
        <v>0</v>
      </c>
      <c r="R2101" s="163"/>
      <c r="S2101" s="163"/>
      <c r="T2101" s="163"/>
      <c r="U2101" s="163"/>
      <c r="V2101" s="163"/>
      <c r="W2101" s="163"/>
      <c r="X2101" s="163"/>
      <c r="Y2101" s="163"/>
      <c r="Z2101" s="163"/>
      <c r="AA2101" s="163"/>
      <c r="AB2101" s="163"/>
      <c r="AC2101" s="163"/>
      <c r="AD2101" s="163"/>
      <c r="AE2101" s="163"/>
    </row>
    <row r="2102" spans="2:31">
      <c r="B2102" s="1129">
        <f t="shared" si="78"/>
        <v>-1</v>
      </c>
      <c r="D2102" s="1130"/>
      <c r="E2102" s="1130"/>
      <c r="F2102" s="1131"/>
      <c r="G2102" s="1130"/>
      <c r="H2102" s="1130"/>
      <c r="I2102" s="1130"/>
      <c r="J2102" s="1132"/>
      <c r="K2102" s="1132"/>
      <c r="L2102" s="1130"/>
      <c r="N2102" s="1133">
        <f t="shared" si="79"/>
        <v>0</v>
      </c>
      <c r="O2102" s="1134">
        <f t="shared" si="80"/>
        <v>0</v>
      </c>
      <c r="P2102" s="1134">
        <f>O2102/'1.5 Universal Data'!$F$35</f>
        <v>0</v>
      </c>
      <c r="R2102" s="163"/>
      <c r="S2102" s="163"/>
      <c r="T2102" s="163"/>
      <c r="U2102" s="163"/>
      <c r="V2102" s="163"/>
      <c r="W2102" s="163"/>
      <c r="X2102" s="163"/>
      <c r="Y2102" s="163"/>
      <c r="Z2102" s="163"/>
      <c r="AA2102" s="163"/>
      <c r="AB2102" s="163"/>
      <c r="AC2102" s="163"/>
      <c r="AD2102" s="163"/>
      <c r="AE2102" s="163"/>
    </row>
    <row r="2103" spans="2:31">
      <c r="B2103" s="1129">
        <f t="shared" si="78"/>
        <v>-1</v>
      </c>
      <c r="D2103" s="1130"/>
      <c r="E2103" s="1130"/>
      <c r="F2103" s="1131"/>
      <c r="G2103" s="1130"/>
      <c r="H2103" s="1130"/>
      <c r="I2103" s="1130"/>
      <c r="J2103" s="1132"/>
      <c r="K2103" s="1132"/>
      <c r="L2103" s="1130"/>
      <c r="N2103" s="1133">
        <f t="shared" si="79"/>
        <v>0</v>
      </c>
      <c r="O2103" s="1134">
        <f t="shared" si="80"/>
        <v>0</v>
      </c>
      <c r="P2103" s="1134">
        <f>O2103/'1.5 Universal Data'!$F$35</f>
        <v>0</v>
      </c>
      <c r="R2103" s="163"/>
      <c r="S2103" s="163"/>
      <c r="T2103" s="163"/>
      <c r="U2103" s="163"/>
      <c r="V2103" s="163"/>
      <c r="W2103" s="163"/>
      <c r="X2103" s="163"/>
      <c r="Y2103" s="163"/>
      <c r="Z2103" s="163"/>
      <c r="AA2103" s="163"/>
      <c r="AB2103" s="163"/>
      <c r="AC2103" s="163"/>
      <c r="AD2103" s="163"/>
      <c r="AE2103" s="163"/>
    </row>
    <row r="2104" spans="2:31">
      <c r="B2104" s="1129">
        <f t="shared" si="78"/>
        <v>-1</v>
      </c>
      <c r="D2104" s="1130"/>
      <c r="E2104" s="1130"/>
      <c r="F2104" s="1131"/>
      <c r="G2104" s="1130"/>
      <c r="H2104" s="1130"/>
      <c r="I2104" s="1130"/>
      <c r="J2104" s="1132"/>
      <c r="K2104" s="1132"/>
      <c r="L2104" s="1130"/>
      <c r="N2104" s="1133">
        <f t="shared" si="79"/>
        <v>0</v>
      </c>
      <c r="O2104" s="1134">
        <f t="shared" si="80"/>
        <v>0</v>
      </c>
      <c r="P2104" s="1134">
        <f>O2104/'1.5 Universal Data'!$F$35</f>
        <v>0</v>
      </c>
      <c r="R2104" s="163"/>
      <c r="S2104" s="163"/>
      <c r="T2104" s="163"/>
      <c r="U2104" s="163"/>
      <c r="V2104" s="163"/>
      <c r="W2104" s="163"/>
      <c r="X2104" s="163"/>
      <c r="Y2104" s="163"/>
      <c r="Z2104" s="163"/>
      <c r="AA2104" s="163"/>
      <c r="AB2104" s="163"/>
      <c r="AC2104" s="163"/>
      <c r="AD2104" s="163"/>
      <c r="AE2104" s="163"/>
    </row>
    <row r="2105" spans="2:31">
      <c r="B2105" s="1129">
        <f t="shared" si="78"/>
        <v>-1</v>
      </c>
      <c r="D2105" s="1130"/>
      <c r="E2105" s="1130"/>
      <c r="F2105" s="1131"/>
      <c r="G2105" s="1130"/>
      <c r="H2105" s="1130"/>
      <c r="I2105" s="1130"/>
      <c r="J2105" s="1132"/>
      <c r="K2105" s="1132"/>
      <c r="L2105" s="1130"/>
      <c r="N2105" s="1133">
        <f t="shared" si="79"/>
        <v>0</v>
      </c>
      <c r="O2105" s="1134">
        <f t="shared" si="80"/>
        <v>0</v>
      </c>
      <c r="P2105" s="1134">
        <f>O2105/'1.5 Universal Data'!$F$35</f>
        <v>0</v>
      </c>
      <c r="R2105" s="163"/>
      <c r="S2105" s="163"/>
      <c r="T2105" s="163"/>
      <c r="U2105" s="163"/>
      <c r="V2105" s="163"/>
      <c r="W2105" s="163"/>
      <c r="X2105" s="163"/>
      <c r="Y2105" s="163"/>
      <c r="Z2105" s="163"/>
      <c r="AA2105" s="163"/>
      <c r="AB2105" s="163"/>
      <c r="AC2105" s="163"/>
      <c r="AD2105" s="163"/>
      <c r="AE2105" s="163"/>
    </row>
    <row r="2106" spans="2:31">
      <c r="B2106" s="1129">
        <f t="shared" si="78"/>
        <v>-1</v>
      </c>
      <c r="D2106" s="1130"/>
      <c r="E2106" s="1130"/>
      <c r="F2106" s="1131"/>
      <c r="G2106" s="1130"/>
      <c r="H2106" s="1130"/>
      <c r="I2106" s="1130"/>
      <c r="J2106" s="1132"/>
      <c r="K2106" s="1132"/>
      <c r="L2106" s="1130"/>
      <c r="N2106" s="1133">
        <f t="shared" si="79"/>
        <v>0</v>
      </c>
      <c r="O2106" s="1134">
        <f t="shared" si="80"/>
        <v>0</v>
      </c>
      <c r="P2106" s="1134">
        <f>O2106/'1.5 Universal Data'!$F$35</f>
        <v>0</v>
      </c>
      <c r="R2106" s="163"/>
      <c r="S2106" s="163"/>
      <c r="T2106" s="163"/>
      <c r="U2106" s="163"/>
      <c r="V2106" s="163"/>
      <c r="W2106" s="163"/>
      <c r="X2106" s="163"/>
      <c r="Y2106" s="163"/>
      <c r="Z2106" s="163"/>
      <c r="AA2106" s="163"/>
      <c r="AB2106" s="163"/>
      <c r="AC2106" s="163"/>
      <c r="AD2106" s="163"/>
      <c r="AE2106" s="163"/>
    </row>
    <row r="2107" spans="2:31">
      <c r="B2107" s="1129">
        <f t="shared" si="78"/>
        <v>-1</v>
      </c>
      <c r="D2107" s="1130"/>
      <c r="E2107" s="1130"/>
      <c r="F2107" s="1131"/>
      <c r="G2107" s="1130"/>
      <c r="H2107" s="1130"/>
      <c r="I2107" s="1130"/>
      <c r="J2107" s="1132"/>
      <c r="K2107" s="1132"/>
      <c r="L2107" s="1130"/>
      <c r="N2107" s="1133">
        <f t="shared" si="79"/>
        <v>0</v>
      </c>
      <c r="O2107" s="1134">
        <f t="shared" si="80"/>
        <v>0</v>
      </c>
      <c r="P2107" s="1134">
        <f>O2107/'1.5 Universal Data'!$F$35</f>
        <v>0</v>
      </c>
      <c r="R2107" s="163"/>
      <c r="S2107" s="163"/>
      <c r="T2107" s="163"/>
      <c r="U2107" s="163"/>
      <c r="V2107" s="163"/>
      <c r="W2107" s="163"/>
      <c r="X2107" s="163"/>
      <c r="Y2107" s="163"/>
      <c r="Z2107" s="163"/>
      <c r="AA2107" s="163"/>
      <c r="AB2107" s="163"/>
      <c r="AC2107" s="163"/>
      <c r="AD2107" s="163"/>
      <c r="AE2107" s="163"/>
    </row>
    <row r="2108" spans="2:31">
      <c r="B2108" s="1129">
        <f t="shared" si="78"/>
        <v>-1</v>
      </c>
      <c r="D2108" s="1130"/>
      <c r="E2108" s="1130"/>
      <c r="F2108" s="1131"/>
      <c r="G2108" s="1130"/>
      <c r="H2108" s="1130"/>
      <c r="I2108" s="1130"/>
      <c r="J2108" s="1132"/>
      <c r="K2108" s="1132"/>
      <c r="L2108" s="1130"/>
      <c r="N2108" s="1133">
        <f t="shared" si="79"/>
        <v>0</v>
      </c>
      <c r="O2108" s="1134">
        <f t="shared" si="80"/>
        <v>0</v>
      </c>
      <c r="P2108" s="1134">
        <f>O2108/'1.5 Universal Data'!$F$35</f>
        <v>0</v>
      </c>
      <c r="R2108" s="163"/>
      <c r="S2108" s="163"/>
      <c r="T2108" s="163"/>
      <c r="U2108" s="163"/>
      <c r="V2108" s="163"/>
      <c r="W2108" s="163"/>
      <c r="X2108" s="163"/>
      <c r="Y2108" s="163"/>
      <c r="Z2108" s="163"/>
      <c r="AA2108" s="163"/>
      <c r="AB2108" s="163"/>
      <c r="AC2108" s="163"/>
      <c r="AD2108" s="163"/>
      <c r="AE2108" s="163"/>
    </row>
    <row r="2109" spans="2:31">
      <c r="B2109" s="1129">
        <f t="shared" si="78"/>
        <v>-1</v>
      </c>
      <c r="D2109" s="1130"/>
      <c r="E2109" s="1130"/>
      <c r="F2109" s="1131"/>
      <c r="G2109" s="1130"/>
      <c r="H2109" s="1130"/>
      <c r="I2109" s="1130"/>
      <c r="J2109" s="1132"/>
      <c r="K2109" s="1132"/>
      <c r="L2109" s="1130"/>
      <c r="N2109" s="1133">
        <f t="shared" si="79"/>
        <v>0</v>
      </c>
      <c r="O2109" s="1134">
        <f t="shared" si="80"/>
        <v>0</v>
      </c>
      <c r="P2109" s="1134">
        <f>O2109/'1.5 Universal Data'!$F$35</f>
        <v>0</v>
      </c>
      <c r="R2109" s="163"/>
      <c r="S2109" s="163"/>
      <c r="T2109" s="163"/>
      <c r="U2109" s="163"/>
      <c r="V2109" s="163"/>
      <c r="W2109" s="163"/>
      <c r="X2109" s="163"/>
      <c r="Y2109" s="163"/>
      <c r="Z2109" s="163"/>
      <c r="AA2109" s="163"/>
      <c r="AB2109" s="163"/>
      <c r="AC2109" s="163"/>
      <c r="AD2109" s="163"/>
      <c r="AE2109" s="163"/>
    </row>
    <row r="2110" spans="2:31">
      <c r="B2110" s="1129">
        <f t="shared" si="78"/>
        <v>-1</v>
      </c>
      <c r="D2110" s="1130"/>
      <c r="E2110" s="1130"/>
      <c r="F2110" s="1131"/>
      <c r="G2110" s="1130"/>
      <c r="H2110" s="1130"/>
      <c r="I2110" s="1130"/>
      <c r="J2110" s="1132"/>
      <c r="K2110" s="1132"/>
      <c r="L2110" s="1130"/>
      <c r="N2110" s="1133">
        <f t="shared" si="79"/>
        <v>0</v>
      </c>
      <c r="O2110" s="1134">
        <f t="shared" si="80"/>
        <v>0</v>
      </c>
      <c r="P2110" s="1134">
        <f>O2110/'1.5 Universal Data'!$F$35</f>
        <v>0</v>
      </c>
      <c r="R2110" s="163"/>
      <c r="S2110" s="163"/>
      <c r="T2110" s="163"/>
      <c r="U2110" s="163"/>
      <c r="V2110" s="163"/>
      <c r="W2110" s="163"/>
      <c r="X2110" s="163"/>
      <c r="Y2110" s="163"/>
      <c r="Z2110" s="163"/>
      <c r="AA2110" s="163"/>
      <c r="AB2110" s="163"/>
      <c r="AC2110" s="163"/>
      <c r="AD2110" s="163"/>
      <c r="AE2110" s="163"/>
    </row>
    <row r="2111" spans="2:31">
      <c r="B2111" s="1129">
        <f t="shared" si="78"/>
        <v>-1</v>
      </c>
      <c r="D2111" s="1130"/>
      <c r="E2111" s="1130"/>
      <c r="F2111" s="1131"/>
      <c r="G2111" s="1130"/>
      <c r="H2111" s="1130"/>
      <c r="I2111" s="1130"/>
      <c r="J2111" s="1132"/>
      <c r="K2111" s="1132"/>
      <c r="L2111" s="1130"/>
      <c r="N2111" s="1133">
        <f t="shared" si="79"/>
        <v>0</v>
      </c>
      <c r="O2111" s="1134">
        <f t="shared" si="80"/>
        <v>0</v>
      </c>
      <c r="P2111" s="1134">
        <f>O2111/'1.5 Universal Data'!$F$35</f>
        <v>0</v>
      </c>
      <c r="R2111" s="163"/>
      <c r="S2111" s="163"/>
      <c r="T2111" s="163"/>
      <c r="U2111" s="163"/>
      <c r="V2111" s="163"/>
      <c r="W2111" s="163"/>
      <c r="X2111" s="163"/>
      <c r="Y2111" s="163"/>
      <c r="Z2111" s="163"/>
      <c r="AA2111" s="163"/>
      <c r="AB2111" s="163"/>
      <c r="AC2111" s="163"/>
      <c r="AD2111" s="163"/>
      <c r="AE2111" s="163"/>
    </row>
    <row r="2112" spans="2:31">
      <c r="B2112" s="1129">
        <f t="shared" si="78"/>
        <v>-1</v>
      </c>
      <c r="D2112" s="1130"/>
      <c r="E2112" s="1130"/>
      <c r="F2112" s="1131"/>
      <c r="G2112" s="1130"/>
      <c r="H2112" s="1130"/>
      <c r="I2112" s="1130"/>
      <c r="J2112" s="1132"/>
      <c r="K2112" s="1132"/>
      <c r="L2112" s="1130"/>
      <c r="N2112" s="1133">
        <f t="shared" si="79"/>
        <v>0</v>
      </c>
      <c r="O2112" s="1134">
        <f t="shared" si="80"/>
        <v>0</v>
      </c>
      <c r="P2112" s="1134">
        <f>O2112/'1.5 Universal Data'!$F$35</f>
        <v>0</v>
      </c>
      <c r="R2112" s="163"/>
      <c r="S2112" s="163"/>
      <c r="T2112" s="163"/>
      <c r="U2112" s="163"/>
      <c r="V2112" s="163"/>
      <c r="W2112" s="163"/>
      <c r="X2112" s="163"/>
      <c r="Y2112" s="163"/>
      <c r="Z2112" s="163"/>
      <c r="AA2112" s="163"/>
      <c r="AB2112" s="163"/>
      <c r="AC2112" s="163"/>
      <c r="AD2112" s="163"/>
      <c r="AE2112" s="163"/>
    </row>
    <row r="2113" spans="2:31">
      <c r="B2113" s="1129">
        <f t="shared" si="78"/>
        <v>-1</v>
      </c>
      <c r="D2113" s="1130"/>
      <c r="E2113" s="1130"/>
      <c r="F2113" s="1131"/>
      <c r="G2113" s="1130"/>
      <c r="H2113" s="1130"/>
      <c r="I2113" s="1130"/>
      <c r="J2113" s="1132"/>
      <c r="K2113" s="1132"/>
      <c r="L2113" s="1130"/>
      <c r="N2113" s="1133">
        <f t="shared" si="79"/>
        <v>0</v>
      </c>
      <c r="O2113" s="1134">
        <f t="shared" si="80"/>
        <v>0</v>
      </c>
      <c r="P2113" s="1134">
        <f>O2113/'1.5 Universal Data'!$F$35</f>
        <v>0</v>
      </c>
      <c r="R2113" s="163"/>
      <c r="S2113" s="163"/>
      <c r="T2113" s="163"/>
      <c r="U2113" s="163"/>
      <c r="V2113" s="163"/>
      <c r="W2113" s="163"/>
      <c r="X2113" s="163"/>
      <c r="Y2113" s="163"/>
      <c r="Z2113" s="163"/>
      <c r="AA2113" s="163"/>
      <c r="AB2113" s="163"/>
      <c r="AC2113" s="163"/>
      <c r="AD2113" s="163"/>
      <c r="AE2113" s="163"/>
    </row>
    <row r="2114" spans="2:31">
      <c r="B2114" s="1129">
        <f t="shared" si="78"/>
        <v>-1</v>
      </c>
      <c r="D2114" s="1130"/>
      <c r="E2114" s="1130"/>
      <c r="F2114" s="1131"/>
      <c r="G2114" s="1130"/>
      <c r="H2114" s="1130"/>
      <c r="I2114" s="1130"/>
      <c r="J2114" s="1132"/>
      <c r="K2114" s="1132"/>
      <c r="L2114" s="1130"/>
      <c r="N2114" s="1133">
        <f t="shared" si="79"/>
        <v>0</v>
      </c>
      <c r="O2114" s="1134">
        <f t="shared" si="80"/>
        <v>0</v>
      </c>
      <c r="P2114" s="1134">
        <f>O2114/'1.5 Universal Data'!$F$35</f>
        <v>0</v>
      </c>
      <c r="R2114" s="163"/>
      <c r="S2114" s="163"/>
      <c r="T2114" s="163"/>
      <c r="U2114" s="163"/>
      <c r="V2114" s="163"/>
      <c r="W2114" s="163"/>
      <c r="X2114" s="163"/>
      <c r="Y2114" s="163"/>
      <c r="Z2114" s="163"/>
      <c r="AA2114" s="163"/>
      <c r="AB2114" s="163"/>
      <c r="AC2114" s="163"/>
      <c r="AD2114" s="163"/>
      <c r="AE2114" s="163"/>
    </row>
    <row r="2115" spans="2:31">
      <c r="B2115" s="1129">
        <f t="shared" si="78"/>
        <v>-1</v>
      </c>
      <c r="D2115" s="1130"/>
      <c r="E2115" s="1130"/>
      <c r="F2115" s="1131"/>
      <c r="G2115" s="1130"/>
      <c r="H2115" s="1130"/>
      <c r="I2115" s="1130"/>
      <c r="J2115" s="1132"/>
      <c r="K2115" s="1132"/>
      <c r="L2115" s="1130"/>
      <c r="N2115" s="1133">
        <f t="shared" si="79"/>
        <v>0</v>
      </c>
      <c r="O2115" s="1134">
        <f t="shared" si="80"/>
        <v>0</v>
      </c>
      <c r="P2115" s="1134">
        <f>O2115/'1.5 Universal Data'!$F$35</f>
        <v>0</v>
      </c>
      <c r="R2115" s="163"/>
      <c r="S2115" s="163"/>
      <c r="T2115" s="163"/>
      <c r="U2115" s="163"/>
      <c r="V2115" s="163"/>
      <c r="W2115" s="163"/>
      <c r="X2115" s="163"/>
      <c r="Y2115" s="163"/>
      <c r="Z2115" s="163"/>
      <c r="AA2115" s="163"/>
      <c r="AB2115" s="163"/>
      <c r="AC2115" s="163"/>
      <c r="AD2115" s="163"/>
      <c r="AE2115" s="163"/>
    </row>
    <row r="2116" spans="2:31">
      <c r="B2116" s="1129">
        <f t="shared" si="78"/>
        <v>-1</v>
      </c>
      <c r="D2116" s="1130"/>
      <c r="E2116" s="1130"/>
      <c r="F2116" s="1131"/>
      <c r="G2116" s="1130"/>
      <c r="H2116" s="1130"/>
      <c r="I2116" s="1130"/>
      <c r="J2116" s="1132"/>
      <c r="K2116" s="1132"/>
      <c r="L2116" s="1130"/>
      <c r="N2116" s="1133">
        <f t="shared" si="79"/>
        <v>0</v>
      </c>
      <c r="O2116" s="1134">
        <f t="shared" si="80"/>
        <v>0</v>
      </c>
      <c r="P2116" s="1134">
        <f>O2116/'1.5 Universal Data'!$F$35</f>
        <v>0</v>
      </c>
      <c r="R2116" s="163"/>
      <c r="S2116" s="163"/>
      <c r="T2116" s="163"/>
      <c r="U2116" s="163"/>
      <c r="V2116" s="163"/>
      <c r="W2116" s="163"/>
      <c r="X2116" s="163"/>
      <c r="Y2116" s="163"/>
      <c r="Z2116" s="163"/>
      <c r="AA2116" s="163"/>
      <c r="AB2116" s="163"/>
      <c r="AC2116" s="163"/>
      <c r="AD2116" s="163"/>
      <c r="AE2116" s="163"/>
    </row>
    <row r="2117" spans="2:31">
      <c r="B2117" s="1129">
        <f t="shared" si="78"/>
        <v>-1</v>
      </c>
      <c r="D2117" s="1130"/>
      <c r="E2117" s="1130"/>
      <c r="F2117" s="1131"/>
      <c r="G2117" s="1130"/>
      <c r="H2117" s="1130"/>
      <c r="I2117" s="1130"/>
      <c r="J2117" s="1132"/>
      <c r="K2117" s="1132"/>
      <c r="L2117" s="1130"/>
      <c r="N2117" s="1133">
        <f t="shared" si="79"/>
        <v>0</v>
      </c>
      <c r="O2117" s="1134">
        <f t="shared" si="80"/>
        <v>0</v>
      </c>
      <c r="P2117" s="1134">
        <f>O2117/'1.5 Universal Data'!$F$35</f>
        <v>0</v>
      </c>
      <c r="R2117" s="163"/>
      <c r="S2117" s="163"/>
      <c r="T2117" s="163"/>
      <c r="U2117" s="163"/>
      <c r="V2117" s="163"/>
      <c r="W2117" s="163"/>
      <c r="X2117" s="163"/>
      <c r="Y2117" s="163"/>
      <c r="Z2117" s="163"/>
      <c r="AA2117" s="163"/>
      <c r="AB2117" s="163"/>
      <c r="AC2117" s="163"/>
      <c r="AD2117" s="163"/>
      <c r="AE2117" s="163"/>
    </row>
    <row r="2118" spans="2:31">
      <c r="B2118" s="1129">
        <f t="shared" si="78"/>
        <v>-1</v>
      </c>
      <c r="D2118" s="1130"/>
      <c r="E2118" s="1130"/>
      <c r="F2118" s="1131"/>
      <c r="G2118" s="1130"/>
      <c r="H2118" s="1130"/>
      <c r="I2118" s="1130"/>
      <c r="J2118" s="1132"/>
      <c r="K2118" s="1132"/>
      <c r="L2118" s="1130"/>
      <c r="N2118" s="1133">
        <f t="shared" si="79"/>
        <v>0</v>
      </c>
      <c r="O2118" s="1134">
        <f t="shared" si="80"/>
        <v>0</v>
      </c>
      <c r="P2118" s="1134">
        <f>O2118/'1.5 Universal Data'!$F$35</f>
        <v>0</v>
      </c>
      <c r="R2118" s="163"/>
      <c r="S2118" s="163"/>
      <c r="T2118" s="163"/>
      <c r="U2118" s="163"/>
      <c r="V2118" s="163"/>
      <c r="W2118" s="163"/>
      <c r="X2118" s="163"/>
      <c r="Y2118" s="163"/>
      <c r="Z2118" s="163"/>
      <c r="AA2118" s="163"/>
      <c r="AB2118" s="163"/>
      <c r="AC2118" s="163"/>
      <c r="AD2118" s="163"/>
      <c r="AE2118" s="163"/>
    </row>
    <row r="2119" spans="2:31">
      <c r="B2119" s="1129">
        <f t="shared" si="78"/>
        <v>-1</v>
      </c>
      <c r="D2119" s="1130"/>
      <c r="E2119" s="1130"/>
      <c r="F2119" s="1131"/>
      <c r="G2119" s="1130"/>
      <c r="H2119" s="1130"/>
      <c r="I2119" s="1130"/>
      <c r="J2119" s="1132"/>
      <c r="K2119" s="1132"/>
      <c r="L2119" s="1130"/>
      <c r="N2119" s="1133">
        <f t="shared" si="79"/>
        <v>0</v>
      </c>
      <c r="O2119" s="1134">
        <f t="shared" si="80"/>
        <v>0</v>
      </c>
      <c r="P2119" s="1134">
        <f>O2119/'1.5 Universal Data'!$F$35</f>
        <v>0</v>
      </c>
      <c r="R2119" s="163"/>
      <c r="S2119" s="163"/>
      <c r="T2119" s="163"/>
      <c r="U2119" s="163"/>
      <c r="V2119" s="163"/>
      <c r="W2119" s="163"/>
      <c r="X2119" s="163"/>
      <c r="Y2119" s="163"/>
      <c r="Z2119" s="163"/>
      <c r="AA2119" s="163"/>
      <c r="AB2119" s="163"/>
      <c r="AC2119" s="163"/>
      <c r="AD2119" s="163"/>
      <c r="AE2119" s="163"/>
    </row>
    <row r="2120" spans="2:31">
      <c r="B2120" s="1129">
        <f t="shared" si="78"/>
        <v>-1</v>
      </c>
      <c r="D2120" s="1130"/>
      <c r="E2120" s="1130"/>
      <c r="F2120" s="1131"/>
      <c r="G2120" s="1130"/>
      <c r="H2120" s="1130"/>
      <c r="I2120" s="1130"/>
      <c r="J2120" s="1132"/>
      <c r="K2120" s="1132"/>
      <c r="L2120" s="1130"/>
      <c r="N2120" s="1133">
        <f t="shared" si="79"/>
        <v>0</v>
      </c>
      <c r="O2120" s="1134">
        <f t="shared" si="80"/>
        <v>0</v>
      </c>
      <c r="P2120" s="1134">
        <f>O2120/'1.5 Universal Data'!$F$35</f>
        <v>0</v>
      </c>
      <c r="R2120" s="163"/>
      <c r="S2120" s="163"/>
      <c r="T2120" s="163"/>
      <c r="U2120" s="163"/>
      <c r="V2120" s="163"/>
      <c r="W2120" s="163"/>
      <c r="X2120" s="163"/>
      <c r="Y2120" s="163"/>
      <c r="Z2120" s="163"/>
      <c r="AA2120" s="163"/>
      <c r="AB2120" s="163"/>
      <c r="AC2120" s="163"/>
      <c r="AD2120" s="163"/>
      <c r="AE2120" s="163"/>
    </row>
    <row r="2121" spans="2:31">
      <c r="B2121" s="1129">
        <f t="shared" si="78"/>
        <v>-1</v>
      </c>
      <c r="D2121" s="1130"/>
      <c r="E2121" s="1130"/>
      <c r="F2121" s="1131"/>
      <c r="G2121" s="1130"/>
      <c r="H2121" s="1130"/>
      <c r="I2121" s="1130"/>
      <c r="J2121" s="1132"/>
      <c r="K2121" s="1132"/>
      <c r="L2121" s="1130"/>
      <c r="N2121" s="1133">
        <f t="shared" si="79"/>
        <v>0</v>
      </c>
      <c r="O2121" s="1134">
        <f t="shared" si="80"/>
        <v>0</v>
      </c>
      <c r="P2121" s="1134">
        <f>O2121/'1.5 Universal Data'!$F$35</f>
        <v>0</v>
      </c>
      <c r="R2121" s="163"/>
      <c r="S2121" s="163"/>
      <c r="T2121" s="163"/>
      <c r="U2121" s="163"/>
      <c r="V2121" s="163"/>
      <c r="W2121" s="163"/>
      <c r="X2121" s="163"/>
      <c r="Y2121" s="163"/>
      <c r="Z2121" s="163"/>
      <c r="AA2121" s="163"/>
      <c r="AB2121" s="163"/>
      <c r="AC2121" s="163"/>
      <c r="AD2121" s="163"/>
      <c r="AE2121" s="163"/>
    </row>
    <row r="2122" spans="2:31">
      <c r="B2122" s="1129">
        <f t="shared" si="78"/>
        <v>-1</v>
      </c>
      <c r="D2122" s="1130"/>
      <c r="E2122" s="1130"/>
      <c r="F2122" s="1131"/>
      <c r="G2122" s="1130"/>
      <c r="H2122" s="1130"/>
      <c r="I2122" s="1130"/>
      <c r="J2122" s="1132"/>
      <c r="K2122" s="1132"/>
      <c r="L2122" s="1130"/>
      <c r="N2122" s="1133">
        <f t="shared" si="79"/>
        <v>0</v>
      </c>
      <c r="O2122" s="1134">
        <f t="shared" si="80"/>
        <v>0</v>
      </c>
      <c r="P2122" s="1134">
        <f>O2122/'1.5 Universal Data'!$F$35</f>
        <v>0</v>
      </c>
      <c r="R2122" s="163"/>
      <c r="S2122" s="163"/>
      <c r="T2122" s="163"/>
      <c r="U2122" s="163"/>
      <c r="V2122" s="163"/>
      <c r="W2122" s="163"/>
      <c r="X2122" s="163"/>
      <c r="Y2122" s="163"/>
      <c r="Z2122" s="163"/>
      <c r="AA2122" s="163"/>
      <c r="AB2122" s="163"/>
      <c r="AC2122" s="163"/>
      <c r="AD2122" s="163"/>
      <c r="AE2122" s="163"/>
    </row>
    <row r="2123" spans="2:31">
      <c r="B2123" s="1129">
        <f t="shared" si="78"/>
        <v>-1</v>
      </c>
      <c r="D2123" s="1130"/>
      <c r="E2123" s="1130"/>
      <c r="F2123" s="1131"/>
      <c r="G2123" s="1130"/>
      <c r="H2123" s="1130"/>
      <c r="I2123" s="1130"/>
      <c r="J2123" s="1132"/>
      <c r="K2123" s="1132"/>
      <c r="L2123" s="1130"/>
      <c r="N2123" s="1133">
        <f t="shared" si="79"/>
        <v>0</v>
      </c>
      <c r="O2123" s="1134">
        <f t="shared" si="80"/>
        <v>0</v>
      </c>
      <c r="P2123" s="1134">
        <f>O2123/'1.5 Universal Data'!$F$35</f>
        <v>0</v>
      </c>
      <c r="R2123" s="163"/>
      <c r="S2123" s="163"/>
      <c r="T2123" s="163"/>
      <c r="U2123" s="163"/>
      <c r="V2123" s="163"/>
      <c r="W2123" s="163"/>
      <c r="X2123" s="163"/>
      <c r="Y2123" s="163"/>
      <c r="Z2123" s="163"/>
      <c r="AA2123" s="163"/>
      <c r="AB2123" s="163"/>
      <c r="AC2123" s="163"/>
      <c r="AD2123" s="163"/>
      <c r="AE2123" s="163"/>
    </row>
    <row r="2124" spans="2:31">
      <c r="B2124" s="1129">
        <f t="shared" si="78"/>
        <v>-1</v>
      </c>
      <c r="D2124" s="1130"/>
      <c r="E2124" s="1130"/>
      <c r="F2124" s="1131"/>
      <c r="G2124" s="1130"/>
      <c r="H2124" s="1130"/>
      <c r="I2124" s="1130"/>
      <c r="J2124" s="1132"/>
      <c r="K2124" s="1132"/>
      <c r="L2124" s="1130"/>
      <c r="N2124" s="1133">
        <f t="shared" si="79"/>
        <v>0</v>
      </c>
      <c r="O2124" s="1134">
        <f t="shared" si="80"/>
        <v>0</v>
      </c>
      <c r="P2124" s="1134">
        <f>O2124/'1.5 Universal Data'!$F$35</f>
        <v>0</v>
      </c>
      <c r="R2124" s="163"/>
      <c r="S2124" s="163"/>
      <c r="T2124" s="163"/>
      <c r="U2124" s="163"/>
      <c r="V2124" s="163"/>
      <c r="W2124" s="163"/>
      <c r="X2124" s="163"/>
      <c r="Y2124" s="163"/>
      <c r="Z2124" s="163"/>
      <c r="AA2124" s="163"/>
      <c r="AB2124" s="163"/>
      <c r="AC2124" s="163"/>
      <c r="AD2124" s="163"/>
      <c r="AE2124" s="163"/>
    </row>
    <row r="2125" spans="2:31">
      <c r="B2125" s="1129">
        <f t="shared" si="78"/>
        <v>-1</v>
      </c>
      <c r="D2125" s="1130"/>
      <c r="E2125" s="1130"/>
      <c r="F2125" s="1131"/>
      <c r="G2125" s="1130"/>
      <c r="H2125" s="1130"/>
      <c r="I2125" s="1130"/>
      <c r="J2125" s="1132"/>
      <c r="K2125" s="1132"/>
      <c r="L2125" s="1130"/>
      <c r="N2125" s="1133">
        <f t="shared" si="79"/>
        <v>0</v>
      </c>
      <c r="O2125" s="1134">
        <f t="shared" si="80"/>
        <v>0</v>
      </c>
      <c r="P2125" s="1134">
        <f>O2125/'1.5 Universal Data'!$F$35</f>
        <v>0</v>
      </c>
      <c r="R2125" s="163"/>
      <c r="S2125" s="163"/>
      <c r="T2125" s="163"/>
      <c r="U2125" s="163"/>
      <c r="V2125" s="163"/>
      <c r="W2125" s="163"/>
      <c r="X2125" s="163"/>
      <c r="Y2125" s="163"/>
      <c r="Z2125" s="163"/>
      <c r="AA2125" s="163"/>
      <c r="AB2125" s="163"/>
      <c r="AC2125" s="163"/>
      <c r="AD2125" s="163"/>
      <c r="AE2125" s="163"/>
    </row>
    <row r="2126" spans="2:31">
      <c r="B2126" s="1129">
        <f t="shared" si="78"/>
        <v>-1</v>
      </c>
      <c r="D2126" s="1130"/>
      <c r="E2126" s="1130"/>
      <c r="F2126" s="1131"/>
      <c r="G2126" s="1130"/>
      <c r="H2126" s="1130"/>
      <c r="I2126" s="1130"/>
      <c r="J2126" s="1132"/>
      <c r="K2126" s="1132"/>
      <c r="L2126" s="1130"/>
      <c r="N2126" s="1133">
        <f t="shared" si="79"/>
        <v>0</v>
      </c>
      <c r="O2126" s="1134">
        <f t="shared" si="80"/>
        <v>0</v>
      </c>
      <c r="P2126" s="1134">
        <f>O2126/'1.5 Universal Data'!$F$35</f>
        <v>0</v>
      </c>
      <c r="R2126" s="163"/>
      <c r="S2126" s="163"/>
      <c r="T2126" s="163"/>
      <c r="U2126" s="163"/>
      <c r="V2126" s="163"/>
      <c r="W2126" s="163"/>
      <c r="X2126" s="163"/>
      <c r="Y2126" s="163"/>
      <c r="Z2126" s="163"/>
      <c r="AA2126" s="163"/>
      <c r="AB2126" s="163"/>
      <c r="AC2126" s="163"/>
      <c r="AD2126" s="163"/>
      <c r="AE2126" s="163"/>
    </row>
    <row r="2127" spans="2:31">
      <c r="B2127" s="1129">
        <f t="shared" si="78"/>
        <v>-1</v>
      </c>
      <c r="D2127" s="1130"/>
      <c r="E2127" s="1130"/>
      <c r="F2127" s="1131"/>
      <c r="G2127" s="1130"/>
      <c r="H2127" s="1130"/>
      <c r="I2127" s="1130"/>
      <c r="J2127" s="1132"/>
      <c r="K2127" s="1132"/>
      <c r="L2127" s="1130"/>
      <c r="N2127" s="1133">
        <f t="shared" si="79"/>
        <v>0</v>
      </c>
      <c r="O2127" s="1134">
        <f t="shared" si="80"/>
        <v>0</v>
      </c>
      <c r="P2127" s="1134">
        <f>O2127/'1.5 Universal Data'!$F$35</f>
        <v>0</v>
      </c>
      <c r="R2127" s="163"/>
      <c r="S2127" s="163"/>
      <c r="T2127" s="163"/>
      <c r="U2127" s="163"/>
      <c r="V2127" s="163"/>
      <c r="W2127" s="163"/>
      <c r="X2127" s="163"/>
      <c r="Y2127" s="163"/>
      <c r="Z2127" s="163"/>
      <c r="AA2127" s="163"/>
      <c r="AB2127" s="163"/>
      <c r="AC2127" s="163"/>
      <c r="AD2127" s="163"/>
      <c r="AE2127" s="163"/>
    </row>
    <row r="2128" spans="2:31">
      <c r="B2128" s="1129">
        <f t="shared" si="78"/>
        <v>-1</v>
      </c>
      <c r="D2128" s="1130"/>
      <c r="E2128" s="1130"/>
      <c r="F2128" s="1131"/>
      <c r="G2128" s="1130"/>
      <c r="H2128" s="1130"/>
      <c r="I2128" s="1130"/>
      <c r="J2128" s="1132"/>
      <c r="K2128" s="1132"/>
      <c r="L2128" s="1130"/>
      <c r="N2128" s="1133">
        <f t="shared" si="79"/>
        <v>0</v>
      </c>
      <c r="O2128" s="1134">
        <f t="shared" si="80"/>
        <v>0</v>
      </c>
      <c r="P2128" s="1134">
        <f>O2128/'1.5 Universal Data'!$F$35</f>
        <v>0</v>
      </c>
      <c r="R2128" s="163"/>
      <c r="S2128" s="163"/>
      <c r="T2128" s="163"/>
      <c r="U2128" s="163"/>
      <c r="V2128" s="163"/>
      <c r="W2128" s="163"/>
      <c r="X2128" s="163"/>
      <c r="Y2128" s="163"/>
      <c r="Z2128" s="163"/>
      <c r="AA2128" s="163"/>
      <c r="AB2128" s="163"/>
      <c r="AC2128" s="163"/>
      <c r="AD2128" s="163"/>
      <c r="AE2128" s="163"/>
    </row>
    <row r="2129" spans="2:31">
      <c r="B2129" s="1129">
        <f t="shared" si="78"/>
        <v>-1</v>
      </c>
      <c r="D2129" s="1130"/>
      <c r="E2129" s="1130"/>
      <c r="F2129" s="1131"/>
      <c r="G2129" s="1130"/>
      <c r="H2129" s="1130"/>
      <c r="I2129" s="1130"/>
      <c r="J2129" s="1132"/>
      <c r="K2129" s="1132"/>
      <c r="L2129" s="1130"/>
      <c r="N2129" s="1133">
        <f t="shared" si="79"/>
        <v>0</v>
      </c>
      <c r="O2129" s="1134">
        <f t="shared" si="80"/>
        <v>0</v>
      </c>
      <c r="P2129" s="1134">
        <f>O2129/'1.5 Universal Data'!$F$35</f>
        <v>0</v>
      </c>
      <c r="R2129" s="163"/>
      <c r="S2129" s="163"/>
      <c r="T2129" s="163"/>
      <c r="U2129" s="163"/>
      <c r="V2129" s="163"/>
      <c r="W2129" s="163"/>
      <c r="X2129" s="163"/>
      <c r="Y2129" s="163"/>
      <c r="Z2129" s="163"/>
      <c r="AA2129" s="163"/>
      <c r="AB2129" s="163"/>
      <c r="AC2129" s="163"/>
      <c r="AD2129" s="163"/>
      <c r="AE2129" s="163"/>
    </row>
    <row r="2130" spans="2:31">
      <c r="B2130" s="1129">
        <f t="shared" si="78"/>
        <v>-1</v>
      </c>
      <c r="D2130" s="1130"/>
      <c r="E2130" s="1130"/>
      <c r="F2130" s="1131"/>
      <c r="G2130" s="1130"/>
      <c r="H2130" s="1130"/>
      <c r="I2130" s="1130"/>
      <c r="J2130" s="1132"/>
      <c r="K2130" s="1132"/>
      <c r="L2130" s="1130"/>
      <c r="N2130" s="1133">
        <f t="shared" si="79"/>
        <v>0</v>
      </c>
      <c r="O2130" s="1134">
        <f t="shared" si="80"/>
        <v>0</v>
      </c>
      <c r="P2130" s="1134">
        <f>O2130/'1.5 Universal Data'!$F$35</f>
        <v>0</v>
      </c>
      <c r="R2130" s="163"/>
      <c r="S2130" s="163"/>
      <c r="T2130" s="163"/>
      <c r="U2130" s="163"/>
      <c r="V2130" s="163"/>
      <c r="W2130" s="163"/>
      <c r="X2130" s="163"/>
      <c r="Y2130" s="163"/>
      <c r="Z2130" s="163"/>
      <c r="AA2130" s="163"/>
      <c r="AB2130" s="163"/>
      <c r="AC2130" s="163"/>
      <c r="AD2130" s="163"/>
      <c r="AE2130" s="163"/>
    </row>
    <row r="2131" spans="2:31">
      <c r="B2131" s="1129">
        <f t="shared" si="78"/>
        <v>-1</v>
      </c>
      <c r="D2131" s="1130"/>
      <c r="E2131" s="1130"/>
      <c r="F2131" s="1131"/>
      <c r="G2131" s="1130"/>
      <c r="H2131" s="1130"/>
      <c r="I2131" s="1130"/>
      <c r="J2131" s="1132"/>
      <c r="K2131" s="1132"/>
      <c r="L2131" s="1130"/>
      <c r="N2131" s="1133">
        <f t="shared" si="79"/>
        <v>0</v>
      </c>
      <c r="O2131" s="1134">
        <f t="shared" si="80"/>
        <v>0</v>
      </c>
      <c r="P2131" s="1134">
        <f>O2131/'1.5 Universal Data'!$F$35</f>
        <v>0</v>
      </c>
      <c r="R2131" s="163"/>
      <c r="S2131" s="163"/>
      <c r="T2131" s="163"/>
      <c r="U2131" s="163"/>
      <c r="V2131" s="163"/>
      <c r="W2131" s="163"/>
      <c r="X2131" s="163"/>
      <c r="Y2131" s="163"/>
      <c r="Z2131" s="163"/>
      <c r="AA2131" s="163"/>
      <c r="AB2131" s="163"/>
      <c r="AC2131" s="163"/>
      <c r="AD2131" s="163"/>
      <c r="AE2131" s="163"/>
    </row>
    <row r="2132" spans="2:31">
      <c r="B2132" s="1129">
        <f t="shared" si="78"/>
        <v>-1</v>
      </c>
      <c r="D2132" s="1130"/>
      <c r="E2132" s="1130"/>
      <c r="F2132" s="1131"/>
      <c r="G2132" s="1130"/>
      <c r="H2132" s="1130"/>
      <c r="I2132" s="1130"/>
      <c r="J2132" s="1132"/>
      <c r="K2132" s="1132"/>
      <c r="L2132" s="1130"/>
      <c r="N2132" s="1133">
        <f t="shared" si="79"/>
        <v>0</v>
      </c>
      <c r="O2132" s="1134">
        <f t="shared" si="80"/>
        <v>0</v>
      </c>
      <c r="P2132" s="1134">
        <f>O2132/'1.5 Universal Data'!$F$35</f>
        <v>0</v>
      </c>
      <c r="R2132" s="163"/>
      <c r="S2132" s="163"/>
      <c r="T2132" s="163"/>
      <c r="U2132" s="163"/>
      <c r="V2132" s="163"/>
      <c r="W2132" s="163"/>
      <c r="X2132" s="163"/>
      <c r="Y2132" s="163"/>
      <c r="Z2132" s="163"/>
      <c r="AA2132" s="163"/>
      <c r="AB2132" s="163"/>
      <c r="AC2132" s="163"/>
      <c r="AD2132" s="163"/>
      <c r="AE2132" s="163"/>
    </row>
    <row r="2133" spans="2:31">
      <c r="B2133" s="1129">
        <f t="shared" si="78"/>
        <v>-1</v>
      </c>
      <c r="D2133" s="1130"/>
      <c r="E2133" s="1130"/>
      <c r="F2133" s="1131"/>
      <c r="G2133" s="1130"/>
      <c r="H2133" s="1130"/>
      <c r="I2133" s="1130"/>
      <c r="J2133" s="1132"/>
      <c r="K2133" s="1132"/>
      <c r="L2133" s="1130"/>
      <c r="N2133" s="1133">
        <f t="shared" si="79"/>
        <v>0</v>
      </c>
      <c r="O2133" s="1134">
        <f t="shared" si="80"/>
        <v>0</v>
      </c>
      <c r="P2133" s="1134">
        <f>O2133/'1.5 Universal Data'!$F$35</f>
        <v>0</v>
      </c>
      <c r="R2133" s="163"/>
      <c r="S2133" s="163"/>
      <c r="T2133" s="163"/>
      <c r="U2133" s="163"/>
      <c r="V2133" s="163"/>
      <c r="W2133" s="163"/>
      <c r="X2133" s="163"/>
      <c r="Y2133" s="163"/>
      <c r="Z2133" s="163"/>
      <c r="AA2133" s="163"/>
      <c r="AB2133" s="163"/>
      <c r="AC2133" s="163"/>
      <c r="AD2133" s="163"/>
      <c r="AE2133" s="163"/>
    </row>
    <row r="2134" spans="2:31">
      <c r="B2134" s="1129">
        <f t="shared" si="78"/>
        <v>-1</v>
      </c>
      <c r="D2134" s="1130"/>
      <c r="E2134" s="1130"/>
      <c r="F2134" s="1131"/>
      <c r="G2134" s="1130"/>
      <c r="H2134" s="1130"/>
      <c r="I2134" s="1130"/>
      <c r="J2134" s="1132"/>
      <c r="K2134" s="1132"/>
      <c r="L2134" s="1130"/>
      <c r="N2134" s="1133">
        <f t="shared" si="79"/>
        <v>0</v>
      </c>
      <c r="O2134" s="1134">
        <f t="shared" si="80"/>
        <v>0</v>
      </c>
      <c r="P2134" s="1134">
        <f>O2134/'1.5 Universal Data'!$F$35</f>
        <v>0</v>
      </c>
      <c r="R2134" s="163"/>
      <c r="S2134" s="163"/>
      <c r="T2134" s="163"/>
      <c r="U2134" s="163"/>
      <c r="V2134" s="163"/>
      <c r="W2134" s="163"/>
      <c r="X2134" s="163"/>
      <c r="Y2134" s="163"/>
      <c r="Z2134" s="163"/>
      <c r="AA2134" s="163"/>
      <c r="AB2134" s="163"/>
      <c r="AC2134" s="163"/>
      <c r="AD2134" s="163"/>
      <c r="AE2134" s="163"/>
    </row>
    <row r="2135" spans="2:31">
      <c r="B2135" s="1129">
        <f t="shared" ref="B2135:B2198" si="81">IF(G2135="buy",1,-1)</f>
        <v>-1</v>
      </c>
      <c r="D2135" s="1130"/>
      <c r="E2135" s="1130"/>
      <c r="F2135" s="1131"/>
      <c r="G2135" s="1130"/>
      <c r="H2135" s="1130"/>
      <c r="I2135" s="1130"/>
      <c r="J2135" s="1132"/>
      <c r="K2135" s="1132"/>
      <c r="L2135" s="1130"/>
      <c r="N2135" s="1133">
        <f t="shared" si="79"/>
        <v>0</v>
      </c>
      <c r="O2135" s="1134">
        <f t="shared" si="80"/>
        <v>0</v>
      </c>
      <c r="P2135" s="1134">
        <f>O2135/'1.5 Universal Data'!$F$35</f>
        <v>0</v>
      </c>
      <c r="R2135" s="163"/>
      <c r="S2135" s="163"/>
      <c r="T2135" s="163"/>
      <c r="U2135" s="163"/>
      <c r="V2135" s="163"/>
      <c r="W2135" s="163"/>
      <c r="X2135" s="163"/>
      <c r="Y2135" s="163"/>
      <c r="Z2135" s="163"/>
      <c r="AA2135" s="163"/>
      <c r="AB2135" s="163"/>
      <c r="AC2135" s="163"/>
      <c r="AD2135" s="163"/>
      <c r="AE2135" s="163"/>
    </row>
    <row r="2136" spans="2:31">
      <c r="B2136" s="1129">
        <f t="shared" si="81"/>
        <v>-1</v>
      </c>
      <c r="D2136" s="1130"/>
      <c r="E2136" s="1130"/>
      <c r="F2136" s="1131"/>
      <c r="G2136" s="1130"/>
      <c r="H2136" s="1130"/>
      <c r="I2136" s="1130"/>
      <c r="J2136" s="1132"/>
      <c r="K2136" s="1132"/>
      <c r="L2136" s="1130"/>
      <c r="N2136" s="1133">
        <f t="shared" si="79"/>
        <v>0</v>
      </c>
      <c r="O2136" s="1134">
        <f t="shared" si="80"/>
        <v>0</v>
      </c>
      <c r="P2136" s="1134">
        <f>O2136/'1.5 Universal Data'!$F$35</f>
        <v>0</v>
      </c>
      <c r="R2136" s="163"/>
      <c r="S2136" s="163"/>
      <c r="T2136" s="163"/>
      <c r="U2136" s="163"/>
      <c r="V2136" s="163"/>
      <c r="W2136" s="163"/>
      <c r="X2136" s="163"/>
      <c r="Y2136" s="163"/>
      <c r="Z2136" s="163"/>
      <c r="AA2136" s="163"/>
      <c r="AB2136" s="163"/>
      <c r="AC2136" s="163"/>
      <c r="AD2136" s="163"/>
      <c r="AE2136" s="163"/>
    </row>
    <row r="2137" spans="2:31">
      <c r="B2137" s="1129">
        <f t="shared" si="81"/>
        <v>-1</v>
      </c>
      <c r="D2137" s="1130"/>
      <c r="E2137" s="1130"/>
      <c r="F2137" s="1131"/>
      <c r="G2137" s="1130"/>
      <c r="H2137" s="1130"/>
      <c r="I2137" s="1130"/>
      <c r="J2137" s="1132"/>
      <c r="K2137" s="1132"/>
      <c r="L2137" s="1130"/>
      <c r="N2137" s="1133">
        <f t="shared" si="79"/>
        <v>0</v>
      </c>
      <c r="O2137" s="1134">
        <f t="shared" si="80"/>
        <v>0</v>
      </c>
      <c r="P2137" s="1134">
        <f>O2137/'1.5 Universal Data'!$F$35</f>
        <v>0</v>
      </c>
      <c r="R2137" s="163"/>
      <c r="S2137" s="163"/>
      <c r="T2137" s="163"/>
      <c r="U2137" s="163"/>
      <c r="V2137" s="163"/>
      <c r="W2137" s="163"/>
      <c r="X2137" s="163"/>
      <c r="Y2137" s="163"/>
      <c r="Z2137" s="163"/>
      <c r="AA2137" s="163"/>
      <c r="AB2137" s="163"/>
      <c r="AC2137" s="163"/>
      <c r="AD2137" s="163"/>
      <c r="AE2137" s="163"/>
    </row>
    <row r="2138" spans="2:31">
      <c r="B2138" s="1129">
        <f t="shared" si="81"/>
        <v>-1</v>
      </c>
      <c r="D2138" s="1130"/>
      <c r="E2138" s="1130"/>
      <c r="F2138" s="1131"/>
      <c r="G2138" s="1130"/>
      <c r="H2138" s="1130"/>
      <c r="I2138" s="1130"/>
      <c r="J2138" s="1132"/>
      <c r="K2138" s="1132"/>
      <c r="L2138" s="1130"/>
      <c r="N2138" s="1133">
        <f t="shared" si="79"/>
        <v>0</v>
      </c>
      <c r="O2138" s="1134">
        <f t="shared" si="80"/>
        <v>0</v>
      </c>
      <c r="P2138" s="1134">
        <f>O2138/'1.5 Universal Data'!$F$35</f>
        <v>0</v>
      </c>
      <c r="R2138" s="163"/>
      <c r="S2138" s="163"/>
      <c r="T2138" s="163"/>
      <c r="U2138" s="163"/>
      <c r="V2138" s="163"/>
      <c r="W2138" s="163"/>
      <c r="X2138" s="163"/>
      <c r="Y2138" s="163"/>
      <c r="Z2138" s="163"/>
      <c r="AA2138" s="163"/>
      <c r="AB2138" s="163"/>
      <c r="AC2138" s="163"/>
      <c r="AD2138" s="163"/>
      <c r="AE2138" s="163"/>
    </row>
    <row r="2139" spans="2:31">
      <c r="B2139" s="1129">
        <f t="shared" si="81"/>
        <v>-1</v>
      </c>
      <c r="D2139" s="1130"/>
      <c r="E2139" s="1130"/>
      <c r="F2139" s="1131"/>
      <c r="G2139" s="1130"/>
      <c r="H2139" s="1130"/>
      <c r="I2139" s="1130"/>
      <c r="J2139" s="1132"/>
      <c r="K2139" s="1132"/>
      <c r="L2139" s="1130"/>
      <c r="N2139" s="1133">
        <f t="shared" ref="N2139:N2202" si="82">+H2139*((K2139-J2139)+1)*B2139</f>
        <v>0</v>
      </c>
      <c r="O2139" s="1134">
        <f t="shared" ref="O2139:O2202" si="83">N2139*L2139/100</f>
        <v>0</v>
      </c>
      <c r="P2139" s="1134">
        <f>O2139/'1.5 Universal Data'!$F$35</f>
        <v>0</v>
      </c>
      <c r="R2139" s="163"/>
      <c r="S2139" s="163"/>
      <c r="T2139" s="163"/>
      <c r="U2139" s="163"/>
      <c r="V2139" s="163"/>
      <c r="W2139" s="163"/>
      <c r="X2139" s="163"/>
      <c r="Y2139" s="163"/>
      <c r="Z2139" s="163"/>
      <c r="AA2139" s="163"/>
      <c r="AB2139" s="163"/>
      <c r="AC2139" s="163"/>
      <c r="AD2139" s="163"/>
      <c r="AE2139" s="163"/>
    </row>
    <row r="2140" spans="2:31">
      <c r="B2140" s="1129">
        <f t="shared" si="81"/>
        <v>-1</v>
      </c>
      <c r="D2140" s="1130"/>
      <c r="E2140" s="1130"/>
      <c r="F2140" s="1131"/>
      <c r="G2140" s="1130"/>
      <c r="H2140" s="1130"/>
      <c r="I2140" s="1130"/>
      <c r="J2140" s="1132"/>
      <c r="K2140" s="1132"/>
      <c r="L2140" s="1130"/>
      <c r="N2140" s="1133">
        <f t="shared" si="82"/>
        <v>0</v>
      </c>
      <c r="O2140" s="1134">
        <f t="shared" si="83"/>
        <v>0</v>
      </c>
      <c r="P2140" s="1134">
        <f>O2140/'1.5 Universal Data'!$F$35</f>
        <v>0</v>
      </c>
      <c r="R2140" s="163"/>
      <c r="S2140" s="163"/>
      <c r="T2140" s="163"/>
      <c r="U2140" s="163"/>
      <c r="V2140" s="163"/>
      <c r="W2140" s="163"/>
      <c r="X2140" s="163"/>
      <c r="Y2140" s="163"/>
      <c r="Z2140" s="163"/>
      <c r="AA2140" s="163"/>
      <c r="AB2140" s="163"/>
      <c r="AC2140" s="163"/>
      <c r="AD2140" s="163"/>
      <c r="AE2140" s="163"/>
    </row>
    <row r="2141" spans="2:31">
      <c r="B2141" s="1129">
        <f t="shared" si="81"/>
        <v>-1</v>
      </c>
      <c r="D2141" s="1130"/>
      <c r="E2141" s="1130"/>
      <c r="F2141" s="1131"/>
      <c r="G2141" s="1130"/>
      <c r="H2141" s="1130"/>
      <c r="I2141" s="1130"/>
      <c r="J2141" s="1132"/>
      <c r="K2141" s="1132"/>
      <c r="L2141" s="1130"/>
      <c r="N2141" s="1133">
        <f t="shared" si="82"/>
        <v>0</v>
      </c>
      <c r="O2141" s="1134">
        <f t="shared" si="83"/>
        <v>0</v>
      </c>
      <c r="P2141" s="1134">
        <f>O2141/'1.5 Universal Data'!$F$35</f>
        <v>0</v>
      </c>
      <c r="R2141" s="163"/>
      <c r="S2141" s="163"/>
      <c r="T2141" s="163"/>
      <c r="U2141" s="163"/>
      <c r="V2141" s="163"/>
      <c r="W2141" s="163"/>
      <c r="X2141" s="163"/>
      <c r="Y2141" s="163"/>
      <c r="Z2141" s="163"/>
      <c r="AA2141" s="163"/>
      <c r="AB2141" s="163"/>
      <c r="AC2141" s="163"/>
      <c r="AD2141" s="163"/>
      <c r="AE2141" s="163"/>
    </row>
    <row r="2142" spans="2:31">
      <c r="B2142" s="1129">
        <f t="shared" si="81"/>
        <v>-1</v>
      </c>
      <c r="D2142" s="1130"/>
      <c r="E2142" s="1130"/>
      <c r="F2142" s="1131"/>
      <c r="G2142" s="1130"/>
      <c r="H2142" s="1130"/>
      <c r="I2142" s="1130"/>
      <c r="J2142" s="1132"/>
      <c r="K2142" s="1132"/>
      <c r="L2142" s="1130"/>
      <c r="N2142" s="1133">
        <f t="shared" si="82"/>
        <v>0</v>
      </c>
      <c r="O2142" s="1134">
        <f t="shared" si="83"/>
        <v>0</v>
      </c>
      <c r="P2142" s="1134">
        <f>O2142/'1.5 Universal Data'!$F$35</f>
        <v>0</v>
      </c>
      <c r="R2142" s="163"/>
      <c r="S2142" s="163"/>
      <c r="T2142" s="163"/>
      <c r="U2142" s="163"/>
      <c r="V2142" s="163"/>
      <c r="W2142" s="163"/>
      <c r="X2142" s="163"/>
      <c r="Y2142" s="163"/>
      <c r="Z2142" s="163"/>
      <c r="AA2142" s="163"/>
      <c r="AB2142" s="163"/>
      <c r="AC2142" s="163"/>
      <c r="AD2142" s="163"/>
      <c r="AE2142" s="163"/>
    </row>
    <row r="2143" spans="2:31">
      <c r="B2143" s="1129">
        <f t="shared" si="81"/>
        <v>-1</v>
      </c>
      <c r="D2143" s="1130"/>
      <c r="E2143" s="1130"/>
      <c r="F2143" s="1131"/>
      <c r="G2143" s="1130"/>
      <c r="H2143" s="1130"/>
      <c r="I2143" s="1130"/>
      <c r="J2143" s="1132"/>
      <c r="K2143" s="1132"/>
      <c r="L2143" s="1130"/>
      <c r="N2143" s="1133">
        <f t="shared" si="82"/>
        <v>0</v>
      </c>
      <c r="O2143" s="1134">
        <f t="shared" si="83"/>
        <v>0</v>
      </c>
      <c r="P2143" s="1134">
        <f>O2143/'1.5 Universal Data'!$F$35</f>
        <v>0</v>
      </c>
      <c r="R2143" s="163"/>
      <c r="S2143" s="163"/>
      <c r="T2143" s="163"/>
      <c r="U2143" s="163"/>
      <c r="V2143" s="163"/>
      <c r="W2143" s="163"/>
      <c r="X2143" s="163"/>
      <c r="Y2143" s="163"/>
      <c r="Z2143" s="163"/>
      <c r="AA2143" s="163"/>
      <c r="AB2143" s="163"/>
      <c r="AC2143" s="163"/>
      <c r="AD2143" s="163"/>
      <c r="AE2143" s="163"/>
    </row>
    <row r="2144" spans="2:31">
      <c r="B2144" s="1129">
        <f t="shared" si="81"/>
        <v>-1</v>
      </c>
      <c r="D2144" s="1130"/>
      <c r="E2144" s="1130"/>
      <c r="F2144" s="1131"/>
      <c r="G2144" s="1130"/>
      <c r="H2144" s="1130"/>
      <c r="I2144" s="1130"/>
      <c r="J2144" s="1132"/>
      <c r="K2144" s="1132"/>
      <c r="L2144" s="1130"/>
      <c r="N2144" s="1133">
        <f t="shared" si="82"/>
        <v>0</v>
      </c>
      <c r="O2144" s="1134">
        <f t="shared" si="83"/>
        <v>0</v>
      </c>
      <c r="P2144" s="1134">
        <f>O2144/'1.5 Universal Data'!$F$35</f>
        <v>0</v>
      </c>
      <c r="R2144" s="163"/>
      <c r="S2144" s="163"/>
      <c r="T2144" s="163"/>
      <c r="U2144" s="163"/>
      <c r="V2144" s="163"/>
      <c r="W2144" s="163"/>
      <c r="X2144" s="163"/>
      <c r="Y2144" s="163"/>
      <c r="Z2144" s="163"/>
      <c r="AA2144" s="163"/>
      <c r="AB2144" s="163"/>
      <c r="AC2144" s="163"/>
      <c r="AD2144" s="163"/>
      <c r="AE2144" s="163"/>
    </row>
    <row r="2145" spans="2:31">
      <c r="B2145" s="1129">
        <f t="shared" si="81"/>
        <v>-1</v>
      </c>
      <c r="D2145" s="1130"/>
      <c r="E2145" s="1130"/>
      <c r="F2145" s="1131"/>
      <c r="G2145" s="1130"/>
      <c r="H2145" s="1130"/>
      <c r="I2145" s="1130"/>
      <c r="J2145" s="1132"/>
      <c r="K2145" s="1132"/>
      <c r="L2145" s="1130"/>
      <c r="N2145" s="1133">
        <f t="shared" si="82"/>
        <v>0</v>
      </c>
      <c r="O2145" s="1134">
        <f t="shared" si="83"/>
        <v>0</v>
      </c>
      <c r="P2145" s="1134">
        <f>O2145/'1.5 Universal Data'!$F$35</f>
        <v>0</v>
      </c>
      <c r="R2145" s="163"/>
      <c r="S2145" s="163"/>
      <c r="T2145" s="163"/>
      <c r="U2145" s="163"/>
      <c r="V2145" s="163"/>
      <c r="W2145" s="163"/>
      <c r="X2145" s="163"/>
      <c r="Y2145" s="163"/>
      <c r="Z2145" s="163"/>
      <c r="AA2145" s="163"/>
      <c r="AB2145" s="163"/>
      <c r="AC2145" s="163"/>
      <c r="AD2145" s="163"/>
      <c r="AE2145" s="163"/>
    </row>
    <row r="2146" spans="2:31">
      <c r="B2146" s="1129">
        <f t="shared" si="81"/>
        <v>-1</v>
      </c>
      <c r="D2146" s="1130"/>
      <c r="E2146" s="1130"/>
      <c r="F2146" s="1131"/>
      <c r="G2146" s="1130"/>
      <c r="H2146" s="1130"/>
      <c r="I2146" s="1130"/>
      <c r="J2146" s="1132"/>
      <c r="K2146" s="1132"/>
      <c r="L2146" s="1130"/>
      <c r="N2146" s="1133">
        <f t="shared" si="82"/>
        <v>0</v>
      </c>
      <c r="O2146" s="1134">
        <f t="shared" si="83"/>
        <v>0</v>
      </c>
      <c r="P2146" s="1134">
        <f>O2146/'1.5 Universal Data'!$F$35</f>
        <v>0</v>
      </c>
      <c r="R2146" s="163"/>
      <c r="S2146" s="163"/>
      <c r="T2146" s="163"/>
      <c r="U2146" s="163"/>
      <c r="V2146" s="163"/>
      <c r="W2146" s="163"/>
      <c r="X2146" s="163"/>
      <c r="Y2146" s="163"/>
      <c r="Z2146" s="163"/>
      <c r="AA2146" s="163"/>
      <c r="AB2146" s="163"/>
      <c r="AC2146" s="163"/>
      <c r="AD2146" s="163"/>
      <c r="AE2146" s="163"/>
    </row>
    <row r="2147" spans="2:31">
      <c r="B2147" s="1129">
        <f t="shared" si="81"/>
        <v>-1</v>
      </c>
      <c r="D2147" s="1130"/>
      <c r="E2147" s="1130"/>
      <c r="F2147" s="1131"/>
      <c r="G2147" s="1130"/>
      <c r="H2147" s="1130"/>
      <c r="I2147" s="1130"/>
      <c r="J2147" s="1132"/>
      <c r="K2147" s="1132"/>
      <c r="L2147" s="1130"/>
      <c r="N2147" s="1133">
        <f t="shared" si="82"/>
        <v>0</v>
      </c>
      <c r="O2147" s="1134">
        <f t="shared" si="83"/>
        <v>0</v>
      </c>
      <c r="P2147" s="1134">
        <f>O2147/'1.5 Universal Data'!$F$35</f>
        <v>0</v>
      </c>
      <c r="R2147" s="163"/>
      <c r="S2147" s="163"/>
      <c r="T2147" s="163"/>
      <c r="U2147" s="163"/>
      <c r="V2147" s="163"/>
      <c r="W2147" s="163"/>
      <c r="X2147" s="163"/>
      <c r="Y2147" s="163"/>
      <c r="Z2147" s="163"/>
      <c r="AA2147" s="163"/>
      <c r="AB2147" s="163"/>
      <c r="AC2147" s="163"/>
      <c r="AD2147" s="163"/>
      <c r="AE2147" s="163"/>
    </row>
    <row r="2148" spans="2:31">
      <c r="B2148" s="1129">
        <f t="shared" si="81"/>
        <v>-1</v>
      </c>
      <c r="D2148" s="1130"/>
      <c r="E2148" s="1130"/>
      <c r="F2148" s="1131"/>
      <c r="G2148" s="1130"/>
      <c r="H2148" s="1130"/>
      <c r="I2148" s="1130"/>
      <c r="J2148" s="1132"/>
      <c r="K2148" s="1132"/>
      <c r="L2148" s="1130"/>
      <c r="N2148" s="1133">
        <f t="shared" si="82"/>
        <v>0</v>
      </c>
      <c r="O2148" s="1134">
        <f t="shared" si="83"/>
        <v>0</v>
      </c>
      <c r="P2148" s="1134">
        <f>O2148/'1.5 Universal Data'!$F$35</f>
        <v>0</v>
      </c>
      <c r="R2148" s="163"/>
      <c r="S2148" s="163"/>
      <c r="T2148" s="163"/>
      <c r="U2148" s="163"/>
      <c r="V2148" s="163"/>
      <c r="W2148" s="163"/>
      <c r="X2148" s="163"/>
      <c r="Y2148" s="163"/>
      <c r="Z2148" s="163"/>
      <c r="AA2148" s="163"/>
      <c r="AB2148" s="163"/>
      <c r="AC2148" s="163"/>
      <c r="AD2148" s="163"/>
      <c r="AE2148" s="163"/>
    </row>
    <row r="2149" spans="2:31">
      <c r="B2149" s="1129">
        <f t="shared" si="81"/>
        <v>-1</v>
      </c>
      <c r="D2149" s="1130"/>
      <c r="E2149" s="1130"/>
      <c r="F2149" s="1131"/>
      <c r="G2149" s="1130"/>
      <c r="H2149" s="1130"/>
      <c r="I2149" s="1130"/>
      <c r="J2149" s="1132"/>
      <c r="K2149" s="1132"/>
      <c r="L2149" s="1130"/>
      <c r="N2149" s="1133">
        <f t="shared" si="82"/>
        <v>0</v>
      </c>
      <c r="O2149" s="1134">
        <f t="shared" si="83"/>
        <v>0</v>
      </c>
      <c r="P2149" s="1134">
        <f>O2149/'1.5 Universal Data'!$F$35</f>
        <v>0</v>
      </c>
      <c r="R2149" s="163"/>
      <c r="S2149" s="163"/>
      <c r="T2149" s="163"/>
      <c r="U2149" s="163"/>
      <c r="V2149" s="163"/>
      <c r="W2149" s="163"/>
      <c r="X2149" s="163"/>
      <c r="Y2149" s="163"/>
      <c r="Z2149" s="163"/>
      <c r="AA2149" s="163"/>
      <c r="AB2149" s="163"/>
      <c r="AC2149" s="163"/>
      <c r="AD2149" s="163"/>
      <c r="AE2149" s="163"/>
    </row>
    <row r="2150" spans="2:31">
      <c r="B2150" s="1129">
        <f t="shared" si="81"/>
        <v>-1</v>
      </c>
      <c r="D2150" s="1130"/>
      <c r="E2150" s="1130"/>
      <c r="F2150" s="1131"/>
      <c r="G2150" s="1130"/>
      <c r="H2150" s="1130"/>
      <c r="I2150" s="1130"/>
      <c r="J2150" s="1132"/>
      <c r="K2150" s="1132"/>
      <c r="L2150" s="1130"/>
      <c r="N2150" s="1133">
        <f t="shared" si="82"/>
        <v>0</v>
      </c>
      <c r="O2150" s="1134">
        <f t="shared" si="83"/>
        <v>0</v>
      </c>
      <c r="P2150" s="1134">
        <f>O2150/'1.5 Universal Data'!$F$35</f>
        <v>0</v>
      </c>
      <c r="R2150" s="163"/>
      <c r="S2150" s="163"/>
      <c r="T2150" s="163"/>
      <c r="U2150" s="163"/>
      <c r="V2150" s="163"/>
      <c r="W2150" s="163"/>
      <c r="X2150" s="163"/>
      <c r="Y2150" s="163"/>
      <c r="Z2150" s="163"/>
      <c r="AA2150" s="163"/>
      <c r="AB2150" s="163"/>
      <c r="AC2150" s="163"/>
      <c r="AD2150" s="163"/>
      <c r="AE2150" s="163"/>
    </row>
    <row r="2151" spans="2:31">
      <c r="B2151" s="1129">
        <f t="shared" si="81"/>
        <v>-1</v>
      </c>
      <c r="D2151" s="1130"/>
      <c r="E2151" s="1130"/>
      <c r="F2151" s="1131"/>
      <c r="G2151" s="1130"/>
      <c r="H2151" s="1130"/>
      <c r="I2151" s="1130"/>
      <c r="J2151" s="1132"/>
      <c r="K2151" s="1132"/>
      <c r="L2151" s="1130"/>
      <c r="N2151" s="1133">
        <f t="shared" si="82"/>
        <v>0</v>
      </c>
      <c r="O2151" s="1134">
        <f t="shared" si="83"/>
        <v>0</v>
      </c>
      <c r="P2151" s="1134">
        <f>O2151/'1.5 Universal Data'!$F$35</f>
        <v>0</v>
      </c>
      <c r="R2151" s="163"/>
      <c r="S2151" s="163"/>
      <c r="T2151" s="163"/>
      <c r="U2151" s="163"/>
      <c r="V2151" s="163"/>
      <c r="W2151" s="163"/>
      <c r="X2151" s="163"/>
      <c r="Y2151" s="163"/>
      <c r="Z2151" s="163"/>
      <c r="AA2151" s="163"/>
      <c r="AB2151" s="163"/>
      <c r="AC2151" s="163"/>
      <c r="AD2151" s="163"/>
      <c r="AE2151" s="163"/>
    </row>
    <row r="2152" spans="2:31">
      <c r="B2152" s="1129">
        <f t="shared" si="81"/>
        <v>-1</v>
      </c>
      <c r="D2152" s="1130"/>
      <c r="E2152" s="1130"/>
      <c r="F2152" s="1131"/>
      <c r="G2152" s="1130"/>
      <c r="H2152" s="1130"/>
      <c r="I2152" s="1130"/>
      <c r="J2152" s="1132"/>
      <c r="K2152" s="1132"/>
      <c r="L2152" s="1130"/>
      <c r="N2152" s="1133">
        <f t="shared" si="82"/>
        <v>0</v>
      </c>
      <c r="O2152" s="1134">
        <f t="shared" si="83"/>
        <v>0</v>
      </c>
      <c r="P2152" s="1134">
        <f>O2152/'1.5 Universal Data'!$F$35</f>
        <v>0</v>
      </c>
      <c r="R2152" s="163"/>
      <c r="S2152" s="163"/>
      <c r="T2152" s="163"/>
      <c r="U2152" s="163"/>
      <c r="V2152" s="163"/>
      <c r="W2152" s="163"/>
      <c r="X2152" s="163"/>
      <c r="Y2152" s="163"/>
      <c r="Z2152" s="163"/>
      <c r="AA2152" s="163"/>
      <c r="AB2152" s="163"/>
      <c r="AC2152" s="163"/>
      <c r="AD2152" s="163"/>
      <c r="AE2152" s="163"/>
    </row>
    <row r="2153" spans="2:31">
      <c r="B2153" s="1129">
        <f t="shared" si="81"/>
        <v>-1</v>
      </c>
      <c r="D2153" s="1130"/>
      <c r="E2153" s="1130"/>
      <c r="F2153" s="1131"/>
      <c r="G2153" s="1130"/>
      <c r="H2153" s="1130"/>
      <c r="I2153" s="1130"/>
      <c r="J2153" s="1132"/>
      <c r="K2153" s="1132"/>
      <c r="L2153" s="1130"/>
      <c r="N2153" s="1133">
        <f t="shared" si="82"/>
        <v>0</v>
      </c>
      <c r="O2153" s="1134">
        <f t="shared" si="83"/>
        <v>0</v>
      </c>
      <c r="P2153" s="1134">
        <f>O2153/'1.5 Universal Data'!$F$35</f>
        <v>0</v>
      </c>
      <c r="R2153" s="163"/>
      <c r="S2153" s="163"/>
      <c r="T2153" s="163"/>
      <c r="U2153" s="163"/>
      <c r="V2153" s="163"/>
      <c r="W2153" s="163"/>
      <c r="X2153" s="163"/>
      <c r="Y2153" s="163"/>
      <c r="Z2153" s="163"/>
      <c r="AA2153" s="163"/>
      <c r="AB2153" s="163"/>
      <c r="AC2153" s="163"/>
      <c r="AD2153" s="163"/>
      <c r="AE2153" s="163"/>
    </row>
    <row r="2154" spans="2:31">
      <c r="B2154" s="1129">
        <f t="shared" si="81"/>
        <v>-1</v>
      </c>
      <c r="D2154" s="1130"/>
      <c r="E2154" s="1130"/>
      <c r="F2154" s="1131"/>
      <c r="G2154" s="1130"/>
      <c r="H2154" s="1130"/>
      <c r="I2154" s="1130"/>
      <c r="J2154" s="1132"/>
      <c r="K2154" s="1132"/>
      <c r="L2154" s="1130"/>
      <c r="N2154" s="1133">
        <f t="shared" si="82"/>
        <v>0</v>
      </c>
      <c r="O2154" s="1134">
        <f t="shared" si="83"/>
        <v>0</v>
      </c>
      <c r="P2154" s="1134">
        <f>O2154/'1.5 Universal Data'!$F$35</f>
        <v>0</v>
      </c>
      <c r="R2154" s="163"/>
      <c r="S2154" s="163"/>
      <c r="T2154" s="163"/>
      <c r="U2154" s="163"/>
      <c r="V2154" s="163"/>
      <c r="W2154" s="163"/>
      <c r="X2154" s="163"/>
      <c r="Y2154" s="163"/>
      <c r="Z2154" s="163"/>
      <c r="AA2154" s="163"/>
      <c r="AB2154" s="163"/>
      <c r="AC2154" s="163"/>
      <c r="AD2154" s="163"/>
      <c r="AE2154" s="163"/>
    </row>
    <row r="2155" spans="2:31">
      <c r="B2155" s="1129">
        <f t="shared" si="81"/>
        <v>-1</v>
      </c>
      <c r="D2155" s="1130"/>
      <c r="E2155" s="1130"/>
      <c r="F2155" s="1131"/>
      <c r="G2155" s="1130"/>
      <c r="H2155" s="1130"/>
      <c r="I2155" s="1130"/>
      <c r="J2155" s="1132"/>
      <c r="K2155" s="1132"/>
      <c r="L2155" s="1130"/>
      <c r="N2155" s="1133">
        <f t="shared" si="82"/>
        <v>0</v>
      </c>
      <c r="O2155" s="1134">
        <f t="shared" si="83"/>
        <v>0</v>
      </c>
      <c r="P2155" s="1134">
        <f>O2155/'1.5 Universal Data'!$F$35</f>
        <v>0</v>
      </c>
      <c r="R2155" s="163"/>
      <c r="S2155" s="163"/>
      <c r="T2155" s="163"/>
      <c r="U2155" s="163"/>
      <c r="V2155" s="163"/>
      <c r="W2155" s="163"/>
      <c r="X2155" s="163"/>
      <c r="Y2155" s="163"/>
      <c r="Z2155" s="163"/>
      <c r="AA2155" s="163"/>
      <c r="AB2155" s="163"/>
      <c r="AC2155" s="163"/>
      <c r="AD2155" s="163"/>
      <c r="AE2155" s="163"/>
    </row>
    <row r="2156" spans="2:31">
      <c r="B2156" s="1129">
        <f t="shared" si="81"/>
        <v>-1</v>
      </c>
      <c r="D2156" s="1130"/>
      <c r="E2156" s="1130"/>
      <c r="F2156" s="1131"/>
      <c r="G2156" s="1130"/>
      <c r="H2156" s="1130"/>
      <c r="I2156" s="1130"/>
      <c r="J2156" s="1132"/>
      <c r="K2156" s="1132"/>
      <c r="L2156" s="1130"/>
      <c r="N2156" s="1133">
        <f t="shared" si="82"/>
        <v>0</v>
      </c>
      <c r="O2156" s="1134">
        <f t="shared" si="83"/>
        <v>0</v>
      </c>
      <c r="P2156" s="1134">
        <f>O2156/'1.5 Universal Data'!$F$35</f>
        <v>0</v>
      </c>
      <c r="R2156" s="163"/>
      <c r="S2156" s="163"/>
      <c r="T2156" s="163"/>
      <c r="U2156" s="163"/>
      <c r="V2156" s="163"/>
      <c r="W2156" s="163"/>
      <c r="X2156" s="163"/>
      <c r="Y2156" s="163"/>
      <c r="Z2156" s="163"/>
      <c r="AA2156" s="163"/>
      <c r="AB2156" s="163"/>
      <c r="AC2156" s="163"/>
      <c r="AD2156" s="163"/>
      <c r="AE2156" s="163"/>
    </row>
    <row r="2157" spans="2:31">
      <c r="B2157" s="1129">
        <f t="shared" si="81"/>
        <v>-1</v>
      </c>
      <c r="D2157" s="1130"/>
      <c r="E2157" s="1130"/>
      <c r="F2157" s="1131"/>
      <c r="G2157" s="1130"/>
      <c r="H2157" s="1130"/>
      <c r="I2157" s="1130"/>
      <c r="J2157" s="1132"/>
      <c r="K2157" s="1132"/>
      <c r="L2157" s="1130"/>
      <c r="N2157" s="1133">
        <f t="shared" si="82"/>
        <v>0</v>
      </c>
      <c r="O2157" s="1134">
        <f t="shared" si="83"/>
        <v>0</v>
      </c>
      <c r="P2157" s="1134">
        <f>O2157/'1.5 Universal Data'!$F$35</f>
        <v>0</v>
      </c>
      <c r="R2157" s="163"/>
      <c r="S2157" s="163"/>
      <c r="T2157" s="163"/>
      <c r="U2157" s="163"/>
      <c r="V2157" s="163"/>
      <c r="W2157" s="163"/>
      <c r="X2157" s="163"/>
      <c r="Y2157" s="163"/>
      <c r="Z2157" s="163"/>
      <c r="AA2157" s="163"/>
      <c r="AB2157" s="163"/>
      <c r="AC2157" s="163"/>
      <c r="AD2157" s="163"/>
      <c r="AE2157" s="163"/>
    </row>
    <row r="2158" spans="2:31">
      <c r="B2158" s="1129">
        <f t="shared" si="81"/>
        <v>-1</v>
      </c>
      <c r="D2158" s="1130"/>
      <c r="E2158" s="1130"/>
      <c r="F2158" s="1131"/>
      <c r="G2158" s="1130"/>
      <c r="H2158" s="1130"/>
      <c r="I2158" s="1130"/>
      <c r="J2158" s="1132"/>
      <c r="K2158" s="1132"/>
      <c r="L2158" s="1130"/>
      <c r="N2158" s="1133">
        <f t="shared" si="82"/>
        <v>0</v>
      </c>
      <c r="O2158" s="1134">
        <f t="shared" si="83"/>
        <v>0</v>
      </c>
      <c r="P2158" s="1134">
        <f>O2158/'1.5 Universal Data'!$F$35</f>
        <v>0</v>
      </c>
      <c r="R2158" s="163"/>
      <c r="S2158" s="163"/>
      <c r="T2158" s="163"/>
      <c r="U2158" s="163"/>
      <c r="V2158" s="163"/>
      <c r="W2158" s="163"/>
      <c r="X2158" s="163"/>
      <c r="Y2158" s="163"/>
      <c r="Z2158" s="163"/>
      <c r="AA2158" s="163"/>
      <c r="AB2158" s="163"/>
      <c r="AC2158" s="163"/>
      <c r="AD2158" s="163"/>
      <c r="AE2158" s="163"/>
    </row>
    <row r="2159" spans="2:31">
      <c r="B2159" s="1129">
        <f t="shared" si="81"/>
        <v>-1</v>
      </c>
      <c r="D2159" s="1130"/>
      <c r="E2159" s="1130"/>
      <c r="F2159" s="1131"/>
      <c r="G2159" s="1130"/>
      <c r="H2159" s="1130"/>
      <c r="I2159" s="1130"/>
      <c r="J2159" s="1132"/>
      <c r="K2159" s="1132"/>
      <c r="L2159" s="1130"/>
      <c r="N2159" s="1133">
        <f t="shared" si="82"/>
        <v>0</v>
      </c>
      <c r="O2159" s="1134">
        <f t="shared" si="83"/>
        <v>0</v>
      </c>
      <c r="P2159" s="1134">
        <f>O2159/'1.5 Universal Data'!$F$35</f>
        <v>0</v>
      </c>
      <c r="R2159" s="163"/>
      <c r="S2159" s="163"/>
      <c r="T2159" s="163"/>
      <c r="U2159" s="163"/>
      <c r="V2159" s="163"/>
      <c r="W2159" s="163"/>
      <c r="X2159" s="163"/>
      <c r="Y2159" s="163"/>
      <c r="Z2159" s="163"/>
      <c r="AA2159" s="163"/>
      <c r="AB2159" s="163"/>
      <c r="AC2159" s="163"/>
      <c r="AD2159" s="163"/>
      <c r="AE2159" s="163"/>
    </row>
    <row r="2160" spans="2:31">
      <c r="B2160" s="1129">
        <f t="shared" si="81"/>
        <v>-1</v>
      </c>
      <c r="D2160" s="1130"/>
      <c r="E2160" s="1130"/>
      <c r="F2160" s="1131"/>
      <c r="G2160" s="1130"/>
      <c r="H2160" s="1130"/>
      <c r="I2160" s="1130"/>
      <c r="J2160" s="1132"/>
      <c r="K2160" s="1132"/>
      <c r="L2160" s="1130"/>
      <c r="N2160" s="1133">
        <f t="shared" si="82"/>
        <v>0</v>
      </c>
      <c r="O2160" s="1134">
        <f t="shared" si="83"/>
        <v>0</v>
      </c>
      <c r="P2160" s="1134">
        <f>O2160/'1.5 Universal Data'!$F$35</f>
        <v>0</v>
      </c>
      <c r="R2160" s="163"/>
      <c r="S2160" s="163"/>
      <c r="T2160" s="163"/>
      <c r="U2160" s="163"/>
      <c r="V2160" s="163"/>
      <c r="W2160" s="163"/>
      <c r="X2160" s="163"/>
      <c r="Y2160" s="163"/>
      <c r="Z2160" s="163"/>
      <c r="AA2160" s="163"/>
      <c r="AB2160" s="163"/>
      <c r="AC2160" s="163"/>
      <c r="AD2160" s="163"/>
      <c r="AE2160" s="163"/>
    </row>
    <row r="2161" spans="2:31">
      <c r="B2161" s="1129">
        <f t="shared" si="81"/>
        <v>-1</v>
      </c>
      <c r="D2161" s="1130"/>
      <c r="E2161" s="1130"/>
      <c r="F2161" s="1131"/>
      <c r="G2161" s="1130"/>
      <c r="H2161" s="1130"/>
      <c r="I2161" s="1130"/>
      <c r="J2161" s="1132"/>
      <c r="K2161" s="1132"/>
      <c r="L2161" s="1130"/>
      <c r="N2161" s="1133">
        <f t="shared" si="82"/>
        <v>0</v>
      </c>
      <c r="O2161" s="1134">
        <f t="shared" si="83"/>
        <v>0</v>
      </c>
      <c r="P2161" s="1134">
        <f>O2161/'1.5 Universal Data'!$F$35</f>
        <v>0</v>
      </c>
      <c r="R2161" s="163"/>
      <c r="S2161" s="163"/>
      <c r="T2161" s="163"/>
      <c r="U2161" s="163"/>
      <c r="V2161" s="163"/>
      <c r="W2161" s="163"/>
      <c r="X2161" s="163"/>
      <c r="Y2161" s="163"/>
      <c r="Z2161" s="163"/>
      <c r="AA2161" s="163"/>
      <c r="AB2161" s="163"/>
      <c r="AC2161" s="163"/>
      <c r="AD2161" s="163"/>
      <c r="AE2161" s="163"/>
    </row>
    <row r="2162" spans="2:31">
      <c r="B2162" s="1129">
        <f t="shared" si="81"/>
        <v>-1</v>
      </c>
      <c r="D2162" s="1130"/>
      <c r="E2162" s="1130"/>
      <c r="F2162" s="1131"/>
      <c r="G2162" s="1130"/>
      <c r="H2162" s="1130"/>
      <c r="I2162" s="1130"/>
      <c r="J2162" s="1132"/>
      <c r="K2162" s="1132"/>
      <c r="L2162" s="1130"/>
      <c r="N2162" s="1133">
        <f t="shared" si="82"/>
        <v>0</v>
      </c>
      <c r="O2162" s="1134">
        <f t="shared" si="83"/>
        <v>0</v>
      </c>
      <c r="P2162" s="1134">
        <f>O2162/'1.5 Universal Data'!$F$35</f>
        <v>0</v>
      </c>
      <c r="R2162" s="163"/>
      <c r="S2162" s="163"/>
      <c r="T2162" s="163"/>
      <c r="U2162" s="163"/>
      <c r="V2162" s="163"/>
      <c r="W2162" s="163"/>
      <c r="X2162" s="163"/>
      <c r="Y2162" s="163"/>
      <c r="Z2162" s="163"/>
      <c r="AA2162" s="163"/>
      <c r="AB2162" s="163"/>
      <c r="AC2162" s="163"/>
      <c r="AD2162" s="163"/>
      <c r="AE2162" s="163"/>
    </row>
    <row r="2163" spans="2:31">
      <c r="B2163" s="1129">
        <f t="shared" si="81"/>
        <v>-1</v>
      </c>
      <c r="D2163" s="1130"/>
      <c r="E2163" s="1130"/>
      <c r="F2163" s="1131"/>
      <c r="G2163" s="1130"/>
      <c r="H2163" s="1130"/>
      <c r="I2163" s="1130"/>
      <c r="J2163" s="1132"/>
      <c r="K2163" s="1132"/>
      <c r="L2163" s="1130"/>
      <c r="N2163" s="1133">
        <f t="shared" si="82"/>
        <v>0</v>
      </c>
      <c r="O2163" s="1134">
        <f t="shared" si="83"/>
        <v>0</v>
      </c>
      <c r="P2163" s="1134">
        <f>O2163/'1.5 Universal Data'!$F$35</f>
        <v>0</v>
      </c>
      <c r="R2163" s="163"/>
      <c r="S2163" s="163"/>
      <c r="T2163" s="163"/>
      <c r="U2163" s="163"/>
      <c r="V2163" s="163"/>
      <c r="W2163" s="163"/>
      <c r="X2163" s="163"/>
      <c r="Y2163" s="163"/>
      <c r="Z2163" s="163"/>
      <c r="AA2163" s="163"/>
      <c r="AB2163" s="163"/>
      <c r="AC2163" s="163"/>
      <c r="AD2163" s="163"/>
      <c r="AE2163" s="163"/>
    </row>
    <row r="2164" spans="2:31">
      <c r="B2164" s="1129">
        <f t="shared" si="81"/>
        <v>-1</v>
      </c>
      <c r="D2164" s="1130"/>
      <c r="E2164" s="1130"/>
      <c r="F2164" s="1131"/>
      <c r="G2164" s="1130"/>
      <c r="H2164" s="1130"/>
      <c r="I2164" s="1130"/>
      <c r="J2164" s="1132"/>
      <c r="K2164" s="1132"/>
      <c r="L2164" s="1130"/>
      <c r="N2164" s="1133">
        <f t="shared" si="82"/>
        <v>0</v>
      </c>
      <c r="O2164" s="1134">
        <f t="shared" si="83"/>
        <v>0</v>
      </c>
      <c r="P2164" s="1134">
        <f>O2164/'1.5 Universal Data'!$F$35</f>
        <v>0</v>
      </c>
      <c r="R2164" s="163"/>
      <c r="S2164" s="163"/>
      <c r="T2164" s="163"/>
      <c r="U2164" s="163"/>
      <c r="V2164" s="163"/>
      <c r="W2164" s="163"/>
      <c r="X2164" s="163"/>
      <c r="Y2164" s="163"/>
      <c r="Z2164" s="163"/>
      <c r="AA2164" s="163"/>
      <c r="AB2164" s="163"/>
      <c r="AC2164" s="163"/>
      <c r="AD2164" s="163"/>
      <c r="AE2164" s="163"/>
    </row>
    <row r="2165" spans="2:31">
      <c r="B2165" s="1129">
        <f t="shared" si="81"/>
        <v>-1</v>
      </c>
      <c r="D2165" s="1130"/>
      <c r="E2165" s="1130"/>
      <c r="F2165" s="1131"/>
      <c r="G2165" s="1130"/>
      <c r="H2165" s="1130"/>
      <c r="I2165" s="1130"/>
      <c r="J2165" s="1132"/>
      <c r="K2165" s="1132"/>
      <c r="L2165" s="1130"/>
      <c r="N2165" s="1133">
        <f t="shared" si="82"/>
        <v>0</v>
      </c>
      <c r="O2165" s="1134">
        <f t="shared" si="83"/>
        <v>0</v>
      </c>
      <c r="P2165" s="1134">
        <f>O2165/'1.5 Universal Data'!$F$35</f>
        <v>0</v>
      </c>
      <c r="R2165" s="163"/>
      <c r="S2165" s="163"/>
      <c r="T2165" s="163"/>
      <c r="U2165" s="163"/>
      <c r="V2165" s="163"/>
      <c r="W2165" s="163"/>
      <c r="X2165" s="163"/>
      <c r="Y2165" s="163"/>
      <c r="Z2165" s="163"/>
      <c r="AA2165" s="163"/>
      <c r="AB2165" s="163"/>
      <c r="AC2165" s="163"/>
      <c r="AD2165" s="163"/>
      <c r="AE2165" s="163"/>
    </row>
    <row r="2166" spans="2:31">
      <c r="B2166" s="1129">
        <f t="shared" si="81"/>
        <v>-1</v>
      </c>
      <c r="D2166" s="1130"/>
      <c r="E2166" s="1130"/>
      <c r="F2166" s="1131"/>
      <c r="G2166" s="1130"/>
      <c r="H2166" s="1130"/>
      <c r="I2166" s="1130"/>
      <c r="J2166" s="1132"/>
      <c r="K2166" s="1132"/>
      <c r="L2166" s="1130"/>
      <c r="N2166" s="1133">
        <f t="shared" si="82"/>
        <v>0</v>
      </c>
      <c r="O2166" s="1134">
        <f t="shared" si="83"/>
        <v>0</v>
      </c>
      <c r="P2166" s="1134">
        <f>O2166/'1.5 Universal Data'!$F$35</f>
        <v>0</v>
      </c>
      <c r="R2166" s="163"/>
      <c r="S2166" s="163"/>
      <c r="T2166" s="163"/>
      <c r="U2166" s="163"/>
      <c r="V2166" s="163"/>
      <c r="W2166" s="163"/>
      <c r="X2166" s="163"/>
      <c r="Y2166" s="163"/>
      <c r="Z2166" s="163"/>
      <c r="AA2166" s="163"/>
      <c r="AB2166" s="163"/>
      <c r="AC2166" s="163"/>
      <c r="AD2166" s="163"/>
      <c r="AE2166" s="163"/>
    </row>
    <row r="2167" spans="2:31">
      <c r="B2167" s="1129">
        <f t="shared" si="81"/>
        <v>-1</v>
      </c>
      <c r="D2167" s="1130"/>
      <c r="E2167" s="1130"/>
      <c r="F2167" s="1131"/>
      <c r="G2167" s="1130"/>
      <c r="H2167" s="1130"/>
      <c r="I2167" s="1130"/>
      <c r="J2167" s="1132"/>
      <c r="K2167" s="1132"/>
      <c r="L2167" s="1130"/>
      <c r="N2167" s="1133">
        <f t="shared" si="82"/>
        <v>0</v>
      </c>
      <c r="O2167" s="1134">
        <f t="shared" si="83"/>
        <v>0</v>
      </c>
      <c r="P2167" s="1134">
        <f>O2167/'1.5 Universal Data'!$F$35</f>
        <v>0</v>
      </c>
      <c r="R2167" s="163"/>
      <c r="S2167" s="163"/>
      <c r="T2167" s="163"/>
      <c r="U2167" s="163"/>
      <c r="V2167" s="163"/>
      <c r="W2167" s="163"/>
      <c r="X2167" s="163"/>
      <c r="Y2167" s="163"/>
      <c r="Z2167" s="163"/>
      <c r="AA2167" s="163"/>
      <c r="AB2167" s="163"/>
      <c r="AC2167" s="163"/>
      <c r="AD2167" s="163"/>
      <c r="AE2167" s="163"/>
    </row>
    <row r="2168" spans="2:31">
      <c r="B2168" s="1129">
        <f t="shared" si="81"/>
        <v>-1</v>
      </c>
      <c r="D2168" s="1130"/>
      <c r="E2168" s="1130"/>
      <c r="F2168" s="1131"/>
      <c r="G2168" s="1130"/>
      <c r="H2168" s="1130"/>
      <c r="I2168" s="1130"/>
      <c r="J2168" s="1132"/>
      <c r="K2168" s="1132"/>
      <c r="L2168" s="1130"/>
      <c r="N2168" s="1133">
        <f t="shared" si="82"/>
        <v>0</v>
      </c>
      <c r="O2168" s="1134">
        <f t="shared" si="83"/>
        <v>0</v>
      </c>
      <c r="P2168" s="1134">
        <f>O2168/'1.5 Universal Data'!$F$35</f>
        <v>0</v>
      </c>
      <c r="R2168" s="163"/>
      <c r="S2168" s="163"/>
      <c r="T2168" s="163"/>
      <c r="U2168" s="163"/>
      <c r="V2168" s="163"/>
      <c r="W2168" s="163"/>
      <c r="X2168" s="163"/>
      <c r="Y2168" s="163"/>
      <c r="Z2168" s="163"/>
      <c r="AA2168" s="163"/>
      <c r="AB2168" s="163"/>
      <c r="AC2168" s="163"/>
      <c r="AD2168" s="163"/>
      <c r="AE2168" s="163"/>
    </row>
    <row r="2169" spans="2:31">
      <c r="B2169" s="1129">
        <f t="shared" si="81"/>
        <v>-1</v>
      </c>
      <c r="D2169" s="1130"/>
      <c r="E2169" s="1130"/>
      <c r="F2169" s="1131"/>
      <c r="G2169" s="1130"/>
      <c r="H2169" s="1130"/>
      <c r="I2169" s="1130"/>
      <c r="J2169" s="1132"/>
      <c r="K2169" s="1132"/>
      <c r="L2169" s="1130"/>
      <c r="N2169" s="1133">
        <f t="shared" si="82"/>
        <v>0</v>
      </c>
      <c r="O2169" s="1134">
        <f t="shared" si="83"/>
        <v>0</v>
      </c>
      <c r="P2169" s="1134">
        <f>O2169/'1.5 Universal Data'!$F$35</f>
        <v>0</v>
      </c>
      <c r="R2169" s="163"/>
      <c r="S2169" s="163"/>
      <c r="T2169" s="163"/>
      <c r="U2169" s="163"/>
      <c r="V2169" s="163"/>
      <c r="W2169" s="163"/>
      <c r="X2169" s="163"/>
      <c r="Y2169" s="163"/>
      <c r="Z2169" s="163"/>
      <c r="AA2169" s="163"/>
      <c r="AB2169" s="163"/>
      <c r="AC2169" s="163"/>
      <c r="AD2169" s="163"/>
      <c r="AE2169" s="163"/>
    </row>
    <row r="2170" spans="2:31">
      <c r="B2170" s="1129">
        <f t="shared" si="81"/>
        <v>-1</v>
      </c>
      <c r="D2170" s="1130"/>
      <c r="E2170" s="1130"/>
      <c r="F2170" s="1131"/>
      <c r="G2170" s="1130"/>
      <c r="H2170" s="1130"/>
      <c r="I2170" s="1130"/>
      <c r="J2170" s="1132"/>
      <c r="K2170" s="1132"/>
      <c r="L2170" s="1130"/>
      <c r="N2170" s="1133">
        <f t="shared" si="82"/>
        <v>0</v>
      </c>
      <c r="O2170" s="1134">
        <f t="shared" si="83"/>
        <v>0</v>
      </c>
      <c r="P2170" s="1134">
        <f>O2170/'1.5 Universal Data'!$F$35</f>
        <v>0</v>
      </c>
      <c r="R2170" s="163"/>
      <c r="S2170" s="163"/>
      <c r="T2170" s="163"/>
      <c r="U2170" s="163"/>
      <c r="V2170" s="163"/>
      <c r="W2170" s="163"/>
      <c r="X2170" s="163"/>
      <c r="Y2170" s="163"/>
      <c r="Z2170" s="163"/>
      <c r="AA2170" s="163"/>
      <c r="AB2170" s="163"/>
      <c r="AC2170" s="163"/>
      <c r="AD2170" s="163"/>
      <c r="AE2170" s="163"/>
    </row>
    <row r="2171" spans="2:31">
      <c r="B2171" s="1129">
        <f t="shared" si="81"/>
        <v>-1</v>
      </c>
      <c r="D2171" s="1130"/>
      <c r="E2171" s="1130"/>
      <c r="F2171" s="1131"/>
      <c r="G2171" s="1130"/>
      <c r="H2171" s="1130"/>
      <c r="I2171" s="1130"/>
      <c r="J2171" s="1132"/>
      <c r="K2171" s="1132"/>
      <c r="L2171" s="1130"/>
      <c r="N2171" s="1133">
        <f t="shared" si="82"/>
        <v>0</v>
      </c>
      <c r="O2171" s="1134">
        <f t="shared" si="83"/>
        <v>0</v>
      </c>
      <c r="P2171" s="1134">
        <f>O2171/'1.5 Universal Data'!$F$35</f>
        <v>0</v>
      </c>
      <c r="R2171" s="163"/>
      <c r="S2171" s="163"/>
      <c r="T2171" s="163"/>
      <c r="U2171" s="163"/>
      <c r="V2171" s="163"/>
      <c r="W2171" s="163"/>
      <c r="X2171" s="163"/>
      <c r="Y2171" s="163"/>
      <c r="Z2171" s="163"/>
      <c r="AA2171" s="163"/>
      <c r="AB2171" s="163"/>
      <c r="AC2171" s="163"/>
      <c r="AD2171" s="163"/>
      <c r="AE2171" s="163"/>
    </row>
    <row r="2172" spans="2:31">
      <c r="B2172" s="1129">
        <f t="shared" si="81"/>
        <v>-1</v>
      </c>
      <c r="D2172" s="1130"/>
      <c r="E2172" s="1130"/>
      <c r="F2172" s="1131"/>
      <c r="G2172" s="1130"/>
      <c r="H2172" s="1130"/>
      <c r="I2172" s="1130"/>
      <c r="J2172" s="1132"/>
      <c r="K2172" s="1132"/>
      <c r="L2172" s="1130"/>
      <c r="N2172" s="1133">
        <f t="shared" si="82"/>
        <v>0</v>
      </c>
      <c r="O2172" s="1134">
        <f t="shared" si="83"/>
        <v>0</v>
      </c>
      <c r="P2172" s="1134">
        <f>O2172/'1.5 Universal Data'!$F$35</f>
        <v>0</v>
      </c>
      <c r="R2172" s="163"/>
      <c r="S2172" s="163"/>
      <c r="T2172" s="163"/>
      <c r="U2172" s="163"/>
      <c r="V2172" s="163"/>
      <c r="W2172" s="163"/>
      <c r="X2172" s="163"/>
      <c r="Y2172" s="163"/>
      <c r="Z2172" s="163"/>
      <c r="AA2172" s="163"/>
      <c r="AB2172" s="163"/>
      <c r="AC2172" s="163"/>
      <c r="AD2172" s="163"/>
      <c r="AE2172" s="163"/>
    </row>
    <row r="2173" spans="2:31">
      <c r="B2173" s="1129">
        <f t="shared" si="81"/>
        <v>-1</v>
      </c>
      <c r="D2173" s="1130"/>
      <c r="E2173" s="1130"/>
      <c r="F2173" s="1131"/>
      <c r="G2173" s="1130"/>
      <c r="H2173" s="1130"/>
      <c r="I2173" s="1130"/>
      <c r="J2173" s="1132"/>
      <c r="K2173" s="1132"/>
      <c r="L2173" s="1130"/>
      <c r="N2173" s="1133">
        <f t="shared" si="82"/>
        <v>0</v>
      </c>
      <c r="O2173" s="1134">
        <f t="shared" si="83"/>
        <v>0</v>
      </c>
      <c r="P2173" s="1134">
        <f>O2173/'1.5 Universal Data'!$F$35</f>
        <v>0</v>
      </c>
      <c r="R2173" s="163"/>
      <c r="S2173" s="163"/>
      <c r="T2173" s="163"/>
      <c r="U2173" s="163"/>
      <c r="V2173" s="163"/>
      <c r="W2173" s="163"/>
      <c r="X2173" s="163"/>
      <c r="Y2173" s="163"/>
      <c r="Z2173" s="163"/>
      <c r="AA2173" s="163"/>
      <c r="AB2173" s="163"/>
      <c r="AC2173" s="163"/>
      <c r="AD2173" s="163"/>
      <c r="AE2173" s="163"/>
    </row>
    <row r="2174" spans="2:31">
      <c r="B2174" s="1129">
        <f t="shared" si="81"/>
        <v>-1</v>
      </c>
      <c r="D2174" s="1130"/>
      <c r="E2174" s="1130"/>
      <c r="F2174" s="1131"/>
      <c r="G2174" s="1130"/>
      <c r="H2174" s="1130"/>
      <c r="I2174" s="1130"/>
      <c r="J2174" s="1132"/>
      <c r="K2174" s="1132"/>
      <c r="L2174" s="1130"/>
      <c r="N2174" s="1133">
        <f t="shared" si="82"/>
        <v>0</v>
      </c>
      <c r="O2174" s="1134">
        <f t="shared" si="83"/>
        <v>0</v>
      </c>
      <c r="P2174" s="1134">
        <f>O2174/'1.5 Universal Data'!$F$35</f>
        <v>0</v>
      </c>
      <c r="R2174" s="163"/>
      <c r="S2174" s="163"/>
      <c r="T2174" s="163"/>
      <c r="U2174" s="163"/>
      <c r="V2174" s="163"/>
      <c r="W2174" s="163"/>
      <c r="X2174" s="163"/>
      <c r="Y2174" s="163"/>
      <c r="Z2174" s="163"/>
      <c r="AA2174" s="163"/>
      <c r="AB2174" s="163"/>
      <c r="AC2174" s="163"/>
      <c r="AD2174" s="163"/>
      <c r="AE2174" s="163"/>
    </row>
    <row r="2175" spans="2:31">
      <c r="B2175" s="1129">
        <f t="shared" si="81"/>
        <v>-1</v>
      </c>
      <c r="D2175" s="1130"/>
      <c r="E2175" s="1130"/>
      <c r="F2175" s="1131"/>
      <c r="G2175" s="1130"/>
      <c r="H2175" s="1130"/>
      <c r="I2175" s="1130"/>
      <c r="J2175" s="1132"/>
      <c r="K2175" s="1132"/>
      <c r="L2175" s="1130"/>
      <c r="N2175" s="1133">
        <f t="shared" si="82"/>
        <v>0</v>
      </c>
      <c r="O2175" s="1134">
        <f t="shared" si="83"/>
        <v>0</v>
      </c>
      <c r="P2175" s="1134">
        <f>O2175/'1.5 Universal Data'!$F$35</f>
        <v>0</v>
      </c>
      <c r="R2175" s="163"/>
      <c r="S2175" s="163"/>
      <c r="T2175" s="163"/>
      <c r="U2175" s="163"/>
      <c r="V2175" s="163"/>
      <c r="W2175" s="163"/>
      <c r="X2175" s="163"/>
      <c r="Y2175" s="163"/>
      <c r="Z2175" s="163"/>
      <c r="AA2175" s="163"/>
      <c r="AB2175" s="163"/>
      <c r="AC2175" s="163"/>
      <c r="AD2175" s="163"/>
      <c r="AE2175" s="163"/>
    </row>
    <row r="2176" spans="2:31">
      <c r="B2176" s="1129">
        <f t="shared" si="81"/>
        <v>-1</v>
      </c>
      <c r="D2176" s="1130"/>
      <c r="E2176" s="1130"/>
      <c r="F2176" s="1131"/>
      <c r="G2176" s="1130"/>
      <c r="H2176" s="1130"/>
      <c r="I2176" s="1130"/>
      <c r="J2176" s="1132"/>
      <c r="K2176" s="1132"/>
      <c r="L2176" s="1130"/>
      <c r="N2176" s="1133">
        <f t="shared" si="82"/>
        <v>0</v>
      </c>
      <c r="O2176" s="1134">
        <f t="shared" si="83"/>
        <v>0</v>
      </c>
      <c r="P2176" s="1134">
        <f>O2176/'1.5 Universal Data'!$F$35</f>
        <v>0</v>
      </c>
      <c r="R2176" s="163"/>
      <c r="S2176" s="163"/>
      <c r="T2176" s="163"/>
      <c r="U2176" s="163"/>
      <c r="V2176" s="163"/>
      <c r="W2176" s="163"/>
      <c r="X2176" s="163"/>
      <c r="Y2176" s="163"/>
      <c r="Z2176" s="163"/>
      <c r="AA2176" s="163"/>
      <c r="AB2176" s="163"/>
      <c r="AC2176" s="163"/>
      <c r="AD2176" s="163"/>
      <c r="AE2176" s="163"/>
    </row>
    <row r="2177" spans="2:31">
      <c r="B2177" s="1129">
        <f t="shared" si="81"/>
        <v>-1</v>
      </c>
      <c r="D2177" s="1130"/>
      <c r="E2177" s="1130"/>
      <c r="F2177" s="1131"/>
      <c r="G2177" s="1130"/>
      <c r="H2177" s="1130"/>
      <c r="I2177" s="1130"/>
      <c r="J2177" s="1132"/>
      <c r="K2177" s="1132"/>
      <c r="L2177" s="1130"/>
      <c r="N2177" s="1133">
        <f t="shared" si="82"/>
        <v>0</v>
      </c>
      <c r="O2177" s="1134">
        <f t="shared" si="83"/>
        <v>0</v>
      </c>
      <c r="P2177" s="1134">
        <f>O2177/'1.5 Universal Data'!$F$35</f>
        <v>0</v>
      </c>
      <c r="R2177" s="163"/>
      <c r="S2177" s="163"/>
      <c r="T2177" s="163"/>
      <c r="U2177" s="163"/>
      <c r="V2177" s="163"/>
      <c r="W2177" s="163"/>
      <c r="X2177" s="163"/>
      <c r="Y2177" s="163"/>
      <c r="Z2177" s="163"/>
      <c r="AA2177" s="163"/>
      <c r="AB2177" s="163"/>
      <c r="AC2177" s="163"/>
      <c r="AD2177" s="163"/>
      <c r="AE2177" s="163"/>
    </row>
    <row r="2178" spans="2:31">
      <c r="B2178" s="1129">
        <f t="shared" si="81"/>
        <v>-1</v>
      </c>
      <c r="D2178" s="1130"/>
      <c r="E2178" s="1130"/>
      <c r="F2178" s="1131"/>
      <c r="G2178" s="1130"/>
      <c r="H2178" s="1130"/>
      <c r="I2178" s="1130"/>
      <c r="J2178" s="1132"/>
      <c r="K2178" s="1132"/>
      <c r="L2178" s="1130"/>
      <c r="N2178" s="1133">
        <f t="shared" si="82"/>
        <v>0</v>
      </c>
      <c r="O2178" s="1134">
        <f t="shared" si="83"/>
        <v>0</v>
      </c>
      <c r="P2178" s="1134">
        <f>O2178/'1.5 Universal Data'!$F$35</f>
        <v>0</v>
      </c>
      <c r="R2178" s="163"/>
      <c r="S2178" s="163"/>
      <c r="T2178" s="163"/>
      <c r="U2178" s="163"/>
      <c r="V2178" s="163"/>
      <c r="W2178" s="163"/>
      <c r="X2178" s="163"/>
      <c r="Y2178" s="163"/>
      <c r="Z2178" s="163"/>
      <c r="AA2178" s="163"/>
      <c r="AB2178" s="163"/>
      <c r="AC2178" s="163"/>
      <c r="AD2178" s="163"/>
      <c r="AE2178" s="163"/>
    </row>
    <row r="2179" spans="2:31">
      <c r="B2179" s="1129">
        <f t="shared" si="81"/>
        <v>-1</v>
      </c>
      <c r="D2179" s="1130"/>
      <c r="E2179" s="1130"/>
      <c r="F2179" s="1131"/>
      <c r="G2179" s="1130"/>
      <c r="H2179" s="1130"/>
      <c r="I2179" s="1130"/>
      <c r="J2179" s="1132"/>
      <c r="K2179" s="1132"/>
      <c r="L2179" s="1130"/>
      <c r="N2179" s="1133">
        <f t="shared" si="82"/>
        <v>0</v>
      </c>
      <c r="O2179" s="1134">
        <f t="shared" si="83"/>
        <v>0</v>
      </c>
      <c r="P2179" s="1134">
        <f>O2179/'1.5 Universal Data'!$F$35</f>
        <v>0</v>
      </c>
      <c r="R2179" s="163"/>
      <c r="S2179" s="163"/>
      <c r="T2179" s="163"/>
      <c r="U2179" s="163"/>
      <c r="V2179" s="163"/>
      <c r="W2179" s="163"/>
      <c r="X2179" s="163"/>
      <c r="Y2179" s="163"/>
      <c r="Z2179" s="163"/>
      <c r="AA2179" s="163"/>
      <c r="AB2179" s="163"/>
      <c r="AC2179" s="163"/>
      <c r="AD2179" s="163"/>
      <c r="AE2179" s="163"/>
    </row>
    <row r="2180" spans="2:31">
      <c r="B2180" s="1129">
        <f t="shared" si="81"/>
        <v>-1</v>
      </c>
      <c r="D2180" s="1130"/>
      <c r="E2180" s="1130"/>
      <c r="F2180" s="1131"/>
      <c r="G2180" s="1130"/>
      <c r="H2180" s="1130"/>
      <c r="I2180" s="1130"/>
      <c r="J2180" s="1132"/>
      <c r="K2180" s="1132"/>
      <c r="L2180" s="1130"/>
      <c r="N2180" s="1133">
        <f t="shared" si="82"/>
        <v>0</v>
      </c>
      <c r="O2180" s="1134">
        <f t="shared" si="83"/>
        <v>0</v>
      </c>
      <c r="P2180" s="1134">
        <f>O2180/'1.5 Universal Data'!$F$35</f>
        <v>0</v>
      </c>
      <c r="R2180" s="163"/>
      <c r="S2180" s="163"/>
      <c r="T2180" s="163"/>
      <c r="U2180" s="163"/>
      <c r="V2180" s="163"/>
      <c r="W2180" s="163"/>
      <c r="X2180" s="163"/>
      <c r="Y2180" s="163"/>
      <c r="Z2180" s="163"/>
      <c r="AA2180" s="163"/>
      <c r="AB2180" s="163"/>
      <c r="AC2180" s="163"/>
      <c r="AD2180" s="163"/>
      <c r="AE2180" s="163"/>
    </row>
    <row r="2181" spans="2:31">
      <c r="B2181" s="1129">
        <f t="shared" si="81"/>
        <v>-1</v>
      </c>
      <c r="D2181" s="1130"/>
      <c r="E2181" s="1130"/>
      <c r="F2181" s="1131"/>
      <c r="G2181" s="1130"/>
      <c r="H2181" s="1130"/>
      <c r="I2181" s="1130"/>
      <c r="J2181" s="1132"/>
      <c r="K2181" s="1132"/>
      <c r="L2181" s="1130"/>
      <c r="N2181" s="1133">
        <f t="shared" si="82"/>
        <v>0</v>
      </c>
      <c r="O2181" s="1134">
        <f t="shared" si="83"/>
        <v>0</v>
      </c>
      <c r="P2181" s="1134">
        <f>O2181/'1.5 Universal Data'!$F$35</f>
        <v>0</v>
      </c>
      <c r="R2181" s="163"/>
      <c r="S2181" s="163"/>
      <c r="T2181" s="163"/>
      <c r="U2181" s="163"/>
      <c r="V2181" s="163"/>
      <c r="W2181" s="163"/>
      <c r="X2181" s="163"/>
      <c r="Y2181" s="163"/>
      <c r="Z2181" s="163"/>
      <c r="AA2181" s="163"/>
      <c r="AB2181" s="163"/>
      <c r="AC2181" s="163"/>
      <c r="AD2181" s="163"/>
      <c r="AE2181" s="163"/>
    </row>
    <row r="2182" spans="2:31">
      <c r="B2182" s="1129">
        <f t="shared" si="81"/>
        <v>-1</v>
      </c>
      <c r="D2182" s="1130"/>
      <c r="E2182" s="1130"/>
      <c r="F2182" s="1131"/>
      <c r="G2182" s="1130"/>
      <c r="H2182" s="1130"/>
      <c r="I2182" s="1130"/>
      <c r="J2182" s="1132"/>
      <c r="K2182" s="1132"/>
      <c r="L2182" s="1130"/>
      <c r="N2182" s="1133">
        <f t="shared" si="82"/>
        <v>0</v>
      </c>
      <c r="O2182" s="1134">
        <f t="shared" si="83"/>
        <v>0</v>
      </c>
      <c r="P2182" s="1134">
        <f>O2182/'1.5 Universal Data'!$F$35</f>
        <v>0</v>
      </c>
      <c r="R2182" s="163"/>
      <c r="S2182" s="163"/>
      <c r="T2182" s="163"/>
      <c r="U2182" s="163"/>
      <c r="V2182" s="163"/>
      <c r="W2182" s="163"/>
      <c r="X2182" s="163"/>
      <c r="Y2182" s="163"/>
      <c r="Z2182" s="163"/>
      <c r="AA2182" s="163"/>
      <c r="AB2182" s="163"/>
      <c r="AC2182" s="163"/>
      <c r="AD2182" s="163"/>
      <c r="AE2182" s="163"/>
    </row>
    <row r="2183" spans="2:31">
      <c r="B2183" s="1129">
        <f t="shared" si="81"/>
        <v>-1</v>
      </c>
      <c r="D2183" s="1130"/>
      <c r="E2183" s="1130"/>
      <c r="F2183" s="1131"/>
      <c r="G2183" s="1130"/>
      <c r="H2183" s="1130"/>
      <c r="I2183" s="1130"/>
      <c r="J2183" s="1132"/>
      <c r="K2183" s="1132"/>
      <c r="L2183" s="1130"/>
      <c r="N2183" s="1133">
        <f t="shared" si="82"/>
        <v>0</v>
      </c>
      <c r="O2183" s="1134">
        <f t="shared" si="83"/>
        <v>0</v>
      </c>
      <c r="P2183" s="1134">
        <f>O2183/'1.5 Universal Data'!$F$35</f>
        <v>0</v>
      </c>
      <c r="R2183" s="163"/>
      <c r="S2183" s="163"/>
      <c r="T2183" s="163"/>
      <c r="U2183" s="163"/>
      <c r="V2183" s="163"/>
      <c r="W2183" s="163"/>
      <c r="X2183" s="163"/>
      <c r="Y2183" s="163"/>
      <c r="Z2183" s="163"/>
      <c r="AA2183" s="163"/>
      <c r="AB2183" s="163"/>
      <c r="AC2183" s="163"/>
      <c r="AD2183" s="163"/>
      <c r="AE2183" s="163"/>
    </row>
    <row r="2184" spans="2:31">
      <c r="B2184" s="1129">
        <f t="shared" si="81"/>
        <v>-1</v>
      </c>
      <c r="D2184" s="1130"/>
      <c r="E2184" s="1130"/>
      <c r="F2184" s="1131"/>
      <c r="G2184" s="1130"/>
      <c r="H2184" s="1130"/>
      <c r="I2184" s="1130"/>
      <c r="J2184" s="1132"/>
      <c r="K2184" s="1132"/>
      <c r="L2184" s="1130"/>
      <c r="N2184" s="1133">
        <f t="shared" si="82"/>
        <v>0</v>
      </c>
      <c r="O2184" s="1134">
        <f t="shared" si="83"/>
        <v>0</v>
      </c>
      <c r="P2184" s="1134">
        <f>O2184/'1.5 Universal Data'!$F$35</f>
        <v>0</v>
      </c>
      <c r="R2184" s="163"/>
      <c r="S2184" s="163"/>
      <c r="T2184" s="163"/>
      <c r="U2184" s="163"/>
      <c r="V2184" s="163"/>
      <c r="W2184" s="163"/>
      <c r="X2184" s="163"/>
      <c r="Y2184" s="163"/>
      <c r="Z2184" s="163"/>
      <c r="AA2184" s="163"/>
      <c r="AB2184" s="163"/>
      <c r="AC2184" s="163"/>
      <c r="AD2184" s="163"/>
      <c r="AE2184" s="163"/>
    </row>
    <row r="2185" spans="2:31">
      <c r="B2185" s="1129">
        <f t="shared" si="81"/>
        <v>-1</v>
      </c>
      <c r="D2185" s="1130"/>
      <c r="E2185" s="1130"/>
      <c r="F2185" s="1131"/>
      <c r="G2185" s="1130"/>
      <c r="H2185" s="1130"/>
      <c r="I2185" s="1130"/>
      <c r="J2185" s="1132"/>
      <c r="K2185" s="1132"/>
      <c r="L2185" s="1130"/>
      <c r="N2185" s="1133">
        <f t="shared" si="82"/>
        <v>0</v>
      </c>
      <c r="O2185" s="1134">
        <f t="shared" si="83"/>
        <v>0</v>
      </c>
      <c r="P2185" s="1134">
        <f>O2185/'1.5 Universal Data'!$F$35</f>
        <v>0</v>
      </c>
      <c r="R2185" s="163"/>
      <c r="S2185" s="163"/>
      <c r="T2185" s="163"/>
      <c r="U2185" s="163"/>
      <c r="V2185" s="163"/>
      <c r="W2185" s="163"/>
      <c r="X2185" s="163"/>
      <c r="Y2185" s="163"/>
      <c r="Z2185" s="163"/>
      <c r="AA2185" s="163"/>
      <c r="AB2185" s="163"/>
      <c r="AC2185" s="163"/>
      <c r="AD2185" s="163"/>
      <c r="AE2185" s="163"/>
    </row>
    <row r="2186" spans="2:31">
      <c r="B2186" s="1129">
        <f t="shared" si="81"/>
        <v>-1</v>
      </c>
      <c r="D2186" s="1130"/>
      <c r="E2186" s="1130"/>
      <c r="F2186" s="1131"/>
      <c r="G2186" s="1130"/>
      <c r="H2186" s="1130"/>
      <c r="I2186" s="1130"/>
      <c r="J2186" s="1132"/>
      <c r="K2186" s="1132"/>
      <c r="L2186" s="1130"/>
      <c r="N2186" s="1133">
        <f t="shared" si="82"/>
        <v>0</v>
      </c>
      <c r="O2186" s="1134">
        <f t="shared" si="83"/>
        <v>0</v>
      </c>
      <c r="P2186" s="1134">
        <f>O2186/'1.5 Universal Data'!$F$35</f>
        <v>0</v>
      </c>
      <c r="R2186" s="163"/>
      <c r="S2186" s="163"/>
      <c r="T2186" s="163"/>
      <c r="U2186" s="163"/>
      <c r="V2186" s="163"/>
      <c r="W2186" s="163"/>
      <c r="X2186" s="163"/>
      <c r="Y2186" s="163"/>
      <c r="Z2186" s="163"/>
      <c r="AA2186" s="163"/>
      <c r="AB2186" s="163"/>
      <c r="AC2186" s="163"/>
      <c r="AD2186" s="163"/>
      <c r="AE2186" s="163"/>
    </row>
    <row r="2187" spans="2:31">
      <c r="B2187" s="1129">
        <f t="shared" si="81"/>
        <v>-1</v>
      </c>
      <c r="D2187" s="1130"/>
      <c r="E2187" s="1130"/>
      <c r="F2187" s="1131"/>
      <c r="G2187" s="1130"/>
      <c r="H2187" s="1130"/>
      <c r="I2187" s="1130"/>
      <c r="J2187" s="1132"/>
      <c r="K2187" s="1132"/>
      <c r="L2187" s="1130"/>
      <c r="N2187" s="1133">
        <f t="shared" si="82"/>
        <v>0</v>
      </c>
      <c r="O2187" s="1134">
        <f t="shared" si="83"/>
        <v>0</v>
      </c>
      <c r="P2187" s="1134">
        <f>O2187/'1.5 Universal Data'!$F$35</f>
        <v>0</v>
      </c>
      <c r="R2187" s="163"/>
      <c r="S2187" s="163"/>
      <c r="T2187" s="163"/>
      <c r="U2187" s="163"/>
      <c r="V2187" s="163"/>
      <c r="W2187" s="163"/>
      <c r="X2187" s="163"/>
      <c r="Y2187" s="163"/>
      <c r="Z2187" s="163"/>
      <c r="AA2187" s="163"/>
      <c r="AB2187" s="163"/>
      <c r="AC2187" s="163"/>
      <c r="AD2187" s="163"/>
      <c r="AE2187" s="163"/>
    </row>
    <row r="2188" spans="2:31">
      <c r="B2188" s="1129">
        <f t="shared" si="81"/>
        <v>-1</v>
      </c>
      <c r="D2188" s="1130"/>
      <c r="E2188" s="1130"/>
      <c r="F2188" s="1131"/>
      <c r="G2188" s="1130"/>
      <c r="H2188" s="1130"/>
      <c r="I2188" s="1130"/>
      <c r="J2188" s="1132"/>
      <c r="K2188" s="1132"/>
      <c r="L2188" s="1130"/>
      <c r="N2188" s="1133">
        <f t="shared" si="82"/>
        <v>0</v>
      </c>
      <c r="O2188" s="1134">
        <f t="shared" si="83"/>
        <v>0</v>
      </c>
      <c r="P2188" s="1134">
        <f>O2188/'1.5 Universal Data'!$F$35</f>
        <v>0</v>
      </c>
      <c r="R2188" s="163"/>
      <c r="S2188" s="163"/>
      <c r="T2188" s="163"/>
      <c r="U2188" s="163"/>
      <c r="V2188" s="163"/>
      <c r="W2188" s="163"/>
      <c r="X2188" s="163"/>
      <c r="Y2188" s="163"/>
      <c r="Z2188" s="163"/>
      <c r="AA2188" s="163"/>
      <c r="AB2188" s="163"/>
      <c r="AC2188" s="163"/>
      <c r="AD2188" s="163"/>
      <c r="AE2188" s="163"/>
    </row>
    <row r="2189" spans="2:31">
      <c r="B2189" s="1129">
        <f t="shared" si="81"/>
        <v>-1</v>
      </c>
      <c r="D2189" s="1130"/>
      <c r="E2189" s="1130"/>
      <c r="F2189" s="1131"/>
      <c r="G2189" s="1130"/>
      <c r="H2189" s="1130"/>
      <c r="I2189" s="1130"/>
      <c r="J2189" s="1132"/>
      <c r="K2189" s="1132"/>
      <c r="L2189" s="1130"/>
      <c r="N2189" s="1133">
        <f t="shared" si="82"/>
        <v>0</v>
      </c>
      <c r="O2189" s="1134">
        <f t="shared" si="83"/>
        <v>0</v>
      </c>
      <c r="P2189" s="1134">
        <f>O2189/'1.5 Universal Data'!$F$35</f>
        <v>0</v>
      </c>
      <c r="R2189" s="163"/>
      <c r="S2189" s="163"/>
      <c r="T2189" s="163"/>
      <c r="U2189" s="163"/>
      <c r="V2189" s="163"/>
      <c r="W2189" s="163"/>
      <c r="X2189" s="163"/>
      <c r="Y2189" s="163"/>
      <c r="Z2189" s="163"/>
      <c r="AA2189" s="163"/>
      <c r="AB2189" s="163"/>
      <c r="AC2189" s="163"/>
      <c r="AD2189" s="163"/>
      <c r="AE2189" s="163"/>
    </row>
    <row r="2190" spans="2:31">
      <c r="B2190" s="1129">
        <f t="shared" si="81"/>
        <v>-1</v>
      </c>
      <c r="D2190" s="1130"/>
      <c r="E2190" s="1130"/>
      <c r="F2190" s="1131"/>
      <c r="G2190" s="1130"/>
      <c r="H2190" s="1130"/>
      <c r="I2190" s="1130"/>
      <c r="J2190" s="1132"/>
      <c r="K2190" s="1132"/>
      <c r="L2190" s="1130"/>
      <c r="N2190" s="1133">
        <f t="shared" si="82"/>
        <v>0</v>
      </c>
      <c r="O2190" s="1134">
        <f t="shared" si="83"/>
        <v>0</v>
      </c>
      <c r="P2190" s="1134">
        <f>O2190/'1.5 Universal Data'!$F$35</f>
        <v>0</v>
      </c>
      <c r="R2190" s="163"/>
      <c r="S2190" s="163"/>
      <c r="T2190" s="163"/>
      <c r="U2190" s="163"/>
      <c r="V2190" s="163"/>
      <c r="W2190" s="163"/>
      <c r="X2190" s="163"/>
      <c r="Y2190" s="163"/>
      <c r="Z2190" s="163"/>
      <c r="AA2190" s="163"/>
      <c r="AB2190" s="163"/>
      <c r="AC2190" s="163"/>
      <c r="AD2190" s="163"/>
      <c r="AE2190" s="163"/>
    </row>
    <row r="2191" spans="2:31">
      <c r="B2191" s="1129">
        <f t="shared" si="81"/>
        <v>-1</v>
      </c>
      <c r="D2191" s="1130"/>
      <c r="E2191" s="1130"/>
      <c r="F2191" s="1131"/>
      <c r="G2191" s="1130"/>
      <c r="H2191" s="1130"/>
      <c r="I2191" s="1130"/>
      <c r="J2191" s="1132"/>
      <c r="K2191" s="1132"/>
      <c r="L2191" s="1130"/>
      <c r="N2191" s="1133">
        <f t="shared" si="82"/>
        <v>0</v>
      </c>
      <c r="O2191" s="1134">
        <f t="shared" si="83"/>
        <v>0</v>
      </c>
      <c r="P2191" s="1134">
        <f>O2191/'1.5 Universal Data'!$F$35</f>
        <v>0</v>
      </c>
      <c r="R2191" s="163"/>
      <c r="S2191" s="163"/>
      <c r="T2191" s="163"/>
      <c r="U2191" s="163"/>
      <c r="V2191" s="163"/>
      <c r="W2191" s="163"/>
      <c r="X2191" s="163"/>
      <c r="Y2191" s="163"/>
      <c r="Z2191" s="163"/>
      <c r="AA2191" s="163"/>
      <c r="AB2191" s="163"/>
      <c r="AC2191" s="163"/>
      <c r="AD2191" s="163"/>
      <c r="AE2191" s="163"/>
    </row>
    <row r="2192" spans="2:31">
      <c r="B2192" s="1129">
        <f t="shared" si="81"/>
        <v>-1</v>
      </c>
      <c r="D2192" s="1130"/>
      <c r="E2192" s="1130"/>
      <c r="F2192" s="1131"/>
      <c r="G2192" s="1130"/>
      <c r="H2192" s="1130"/>
      <c r="I2192" s="1130"/>
      <c r="J2192" s="1132"/>
      <c r="K2192" s="1132"/>
      <c r="L2192" s="1130"/>
      <c r="N2192" s="1133">
        <f t="shared" si="82"/>
        <v>0</v>
      </c>
      <c r="O2192" s="1134">
        <f t="shared" si="83"/>
        <v>0</v>
      </c>
      <c r="P2192" s="1134">
        <f>O2192/'1.5 Universal Data'!$F$35</f>
        <v>0</v>
      </c>
      <c r="R2192" s="163"/>
      <c r="S2192" s="163"/>
      <c r="T2192" s="163"/>
      <c r="U2192" s="163"/>
      <c r="V2192" s="163"/>
      <c r="W2192" s="163"/>
      <c r="X2192" s="163"/>
      <c r="Y2192" s="163"/>
      <c r="Z2192" s="163"/>
      <c r="AA2192" s="163"/>
      <c r="AB2192" s="163"/>
      <c r="AC2192" s="163"/>
      <c r="AD2192" s="163"/>
      <c r="AE2192" s="163"/>
    </row>
    <row r="2193" spans="2:31">
      <c r="B2193" s="1129">
        <f t="shared" si="81"/>
        <v>-1</v>
      </c>
      <c r="D2193" s="1130"/>
      <c r="E2193" s="1130"/>
      <c r="F2193" s="1131"/>
      <c r="G2193" s="1130"/>
      <c r="H2193" s="1130"/>
      <c r="I2193" s="1130"/>
      <c r="J2193" s="1132"/>
      <c r="K2193" s="1132"/>
      <c r="L2193" s="1130"/>
      <c r="N2193" s="1133">
        <f t="shared" si="82"/>
        <v>0</v>
      </c>
      <c r="O2193" s="1134">
        <f t="shared" si="83"/>
        <v>0</v>
      </c>
      <c r="P2193" s="1134">
        <f>O2193/'1.5 Universal Data'!$F$35</f>
        <v>0</v>
      </c>
      <c r="R2193" s="163"/>
      <c r="S2193" s="163"/>
      <c r="T2193" s="163"/>
      <c r="U2193" s="163"/>
      <c r="V2193" s="163"/>
      <c r="W2193" s="163"/>
      <c r="X2193" s="163"/>
      <c r="Y2193" s="163"/>
      <c r="Z2193" s="163"/>
      <c r="AA2193" s="163"/>
      <c r="AB2193" s="163"/>
      <c r="AC2193" s="163"/>
      <c r="AD2193" s="163"/>
      <c r="AE2193" s="163"/>
    </row>
    <row r="2194" spans="2:31">
      <c r="B2194" s="1129">
        <f t="shared" si="81"/>
        <v>-1</v>
      </c>
      <c r="D2194" s="1130"/>
      <c r="E2194" s="1130"/>
      <c r="F2194" s="1131"/>
      <c r="G2194" s="1130"/>
      <c r="H2194" s="1130"/>
      <c r="I2194" s="1130"/>
      <c r="J2194" s="1132"/>
      <c r="K2194" s="1132"/>
      <c r="L2194" s="1130"/>
      <c r="N2194" s="1133">
        <f t="shared" si="82"/>
        <v>0</v>
      </c>
      <c r="O2194" s="1134">
        <f t="shared" si="83"/>
        <v>0</v>
      </c>
      <c r="P2194" s="1134">
        <f>O2194/'1.5 Universal Data'!$F$35</f>
        <v>0</v>
      </c>
      <c r="R2194" s="163"/>
      <c r="S2194" s="163"/>
      <c r="T2194" s="163"/>
      <c r="U2194" s="163"/>
      <c r="V2194" s="163"/>
      <c r="W2194" s="163"/>
      <c r="X2194" s="163"/>
      <c r="Y2194" s="163"/>
      <c r="Z2194" s="163"/>
      <c r="AA2194" s="163"/>
      <c r="AB2194" s="163"/>
      <c r="AC2194" s="163"/>
      <c r="AD2194" s="163"/>
      <c r="AE2194" s="163"/>
    </row>
    <row r="2195" spans="2:31">
      <c r="B2195" s="1129">
        <f t="shared" si="81"/>
        <v>-1</v>
      </c>
      <c r="D2195" s="1130"/>
      <c r="E2195" s="1130"/>
      <c r="F2195" s="1131"/>
      <c r="G2195" s="1130"/>
      <c r="H2195" s="1130"/>
      <c r="I2195" s="1130"/>
      <c r="J2195" s="1132"/>
      <c r="K2195" s="1132"/>
      <c r="L2195" s="1130"/>
      <c r="N2195" s="1133">
        <f t="shared" si="82"/>
        <v>0</v>
      </c>
      <c r="O2195" s="1134">
        <f t="shared" si="83"/>
        <v>0</v>
      </c>
      <c r="P2195" s="1134">
        <f>O2195/'1.5 Universal Data'!$F$35</f>
        <v>0</v>
      </c>
      <c r="R2195" s="163"/>
      <c r="S2195" s="163"/>
      <c r="T2195" s="163"/>
      <c r="U2195" s="163"/>
      <c r="V2195" s="163"/>
      <c r="W2195" s="163"/>
      <c r="X2195" s="163"/>
      <c r="Y2195" s="163"/>
      <c r="Z2195" s="163"/>
      <c r="AA2195" s="163"/>
      <c r="AB2195" s="163"/>
      <c r="AC2195" s="163"/>
      <c r="AD2195" s="163"/>
      <c r="AE2195" s="163"/>
    </row>
    <row r="2196" spans="2:31">
      <c r="B2196" s="1129">
        <f t="shared" si="81"/>
        <v>-1</v>
      </c>
      <c r="D2196" s="1130"/>
      <c r="E2196" s="1130"/>
      <c r="F2196" s="1131"/>
      <c r="G2196" s="1130"/>
      <c r="H2196" s="1130"/>
      <c r="I2196" s="1130"/>
      <c r="J2196" s="1132"/>
      <c r="K2196" s="1132"/>
      <c r="L2196" s="1130"/>
      <c r="N2196" s="1133">
        <f t="shared" si="82"/>
        <v>0</v>
      </c>
      <c r="O2196" s="1134">
        <f t="shared" si="83"/>
        <v>0</v>
      </c>
      <c r="P2196" s="1134">
        <f>O2196/'1.5 Universal Data'!$F$35</f>
        <v>0</v>
      </c>
      <c r="R2196" s="163"/>
      <c r="S2196" s="163"/>
      <c r="T2196" s="163"/>
      <c r="U2196" s="163"/>
      <c r="V2196" s="163"/>
      <c r="W2196" s="163"/>
      <c r="X2196" s="163"/>
      <c r="Y2196" s="163"/>
      <c r="Z2196" s="163"/>
      <c r="AA2196" s="163"/>
      <c r="AB2196" s="163"/>
      <c r="AC2196" s="163"/>
      <c r="AD2196" s="163"/>
      <c r="AE2196" s="163"/>
    </row>
    <row r="2197" spans="2:31">
      <c r="B2197" s="1129">
        <f t="shared" si="81"/>
        <v>-1</v>
      </c>
      <c r="D2197" s="1130"/>
      <c r="E2197" s="1130"/>
      <c r="F2197" s="1131"/>
      <c r="G2197" s="1130"/>
      <c r="H2197" s="1130"/>
      <c r="I2197" s="1130"/>
      <c r="J2197" s="1132"/>
      <c r="K2197" s="1132"/>
      <c r="L2197" s="1130"/>
      <c r="N2197" s="1133">
        <f t="shared" si="82"/>
        <v>0</v>
      </c>
      <c r="O2197" s="1134">
        <f t="shared" si="83"/>
        <v>0</v>
      </c>
      <c r="P2197" s="1134">
        <f>O2197/'1.5 Universal Data'!$F$35</f>
        <v>0</v>
      </c>
      <c r="R2197" s="163"/>
      <c r="S2197" s="163"/>
      <c r="T2197" s="163"/>
      <c r="U2197" s="163"/>
      <c r="V2197" s="163"/>
      <c r="W2197" s="163"/>
      <c r="X2197" s="163"/>
      <c r="Y2197" s="163"/>
      <c r="Z2197" s="163"/>
      <c r="AA2197" s="163"/>
      <c r="AB2197" s="163"/>
      <c r="AC2197" s="163"/>
      <c r="AD2197" s="163"/>
      <c r="AE2197" s="163"/>
    </row>
    <row r="2198" spans="2:31">
      <c r="B2198" s="1129">
        <f t="shared" si="81"/>
        <v>-1</v>
      </c>
      <c r="D2198" s="1130"/>
      <c r="E2198" s="1130"/>
      <c r="F2198" s="1131"/>
      <c r="G2198" s="1130"/>
      <c r="H2198" s="1130"/>
      <c r="I2198" s="1130"/>
      <c r="J2198" s="1132"/>
      <c r="K2198" s="1132"/>
      <c r="L2198" s="1130"/>
      <c r="N2198" s="1133">
        <f t="shared" si="82"/>
        <v>0</v>
      </c>
      <c r="O2198" s="1134">
        <f t="shared" si="83"/>
        <v>0</v>
      </c>
      <c r="P2198" s="1134">
        <f>O2198/'1.5 Universal Data'!$F$35</f>
        <v>0</v>
      </c>
      <c r="R2198" s="163"/>
      <c r="S2198" s="163"/>
      <c r="T2198" s="163"/>
      <c r="U2198" s="163"/>
      <c r="V2198" s="163"/>
      <c r="W2198" s="163"/>
      <c r="X2198" s="163"/>
      <c r="Y2198" s="163"/>
      <c r="Z2198" s="163"/>
      <c r="AA2198" s="163"/>
      <c r="AB2198" s="163"/>
      <c r="AC2198" s="163"/>
      <c r="AD2198" s="163"/>
      <c r="AE2198" s="163"/>
    </row>
    <row r="2199" spans="2:31">
      <c r="B2199" s="1129">
        <f t="shared" ref="B2199:B2262" si="84">IF(G2199="buy",1,-1)</f>
        <v>-1</v>
      </c>
      <c r="D2199" s="1130"/>
      <c r="E2199" s="1130"/>
      <c r="F2199" s="1131"/>
      <c r="G2199" s="1130"/>
      <c r="H2199" s="1130"/>
      <c r="I2199" s="1130"/>
      <c r="J2199" s="1132"/>
      <c r="K2199" s="1132"/>
      <c r="L2199" s="1130"/>
      <c r="N2199" s="1133">
        <f t="shared" si="82"/>
        <v>0</v>
      </c>
      <c r="O2199" s="1134">
        <f t="shared" si="83"/>
        <v>0</v>
      </c>
      <c r="P2199" s="1134">
        <f>O2199/'1.5 Universal Data'!$F$35</f>
        <v>0</v>
      </c>
      <c r="R2199" s="163"/>
      <c r="S2199" s="163"/>
      <c r="T2199" s="163"/>
      <c r="U2199" s="163"/>
      <c r="V2199" s="163"/>
      <c r="W2199" s="163"/>
      <c r="X2199" s="163"/>
      <c r="Y2199" s="163"/>
      <c r="Z2199" s="163"/>
      <c r="AA2199" s="163"/>
      <c r="AB2199" s="163"/>
      <c r="AC2199" s="163"/>
      <c r="AD2199" s="163"/>
      <c r="AE2199" s="163"/>
    </row>
    <row r="2200" spans="2:31">
      <c r="B2200" s="1129">
        <f t="shared" si="84"/>
        <v>-1</v>
      </c>
      <c r="D2200" s="1130"/>
      <c r="E2200" s="1130"/>
      <c r="F2200" s="1131"/>
      <c r="G2200" s="1130"/>
      <c r="H2200" s="1130"/>
      <c r="I2200" s="1130"/>
      <c r="J2200" s="1132"/>
      <c r="K2200" s="1132"/>
      <c r="L2200" s="1130"/>
      <c r="N2200" s="1133">
        <f t="shared" si="82"/>
        <v>0</v>
      </c>
      <c r="O2200" s="1134">
        <f t="shared" si="83"/>
        <v>0</v>
      </c>
      <c r="P2200" s="1134">
        <f>O2200/'1.5 Universal Data'!$F$35</f>
        <v>0</v>
      </c>
      <c r="R2200" s="163"/>
      <c r="S2200" s="163"/>
      <c r="T2200" s="163"/>
      <c r="U2200" s="163"/>
      <c r="V2200" s="163"/>
      <c r="W2200" s="163"/>
      <c r="X2200" s="163"/>
      <c r="Y2200" s="163"/>
      <c r="Z2200" s="163"/>
      <c r="AA2200" s="163"/>
      <c r="AB2200" s="163"/>
      <c r="AC2200" s="163"/>
      <c r="AD2200" s="163"/>
      <c r="AE2200" s="163"/>
    </row>
    <row r="2201" spans="2:31">
      <c r="B2201" s="1129">
        <f t="shared" si="84"/>
        <v>-1</v>
      </c>
      <c r="D2201" s="1130"/>
      <c r="E2201" s="1130"/>
      <c r="F2201" s="1131"/>
      <c r="G2201" s="1130"/>
      <c r="H2201" s="1130"/>
      <c r="I2201" s="1130"/>
      <c r="J2201" s="1132"/>
      <c r="K2201" s="1132"/>
      <c r="L2201" s="1130"/>
      <c r="N2201" s="1133">
        <f t="shared" si="82"/>
        <v>0</v>
      </c>
      <c r="O2201" s="1134">
        <f t="shared" si="83"/>
        <v>0</v>
      </c>
      <c r="P2201" s="1134">
        <f>O2201/'1.5 Universal Data'!$F$35</f>
        <v>0</v>
      </c>
      <c r="R2201" s="163"/>
      <c r="S2201" s="163"/>
      <c r="T2201" s="163"/>
      <c r="U2201" s="163"/>
      <c r="V2201" s="163"/>
      <c r="W2201" s="163"/>
      <c r="X2201" s="163"/>
      <c r="Y2201" s="163"/>
      <c r="Z2201" s="163"/>
      <c r="AA2201" s="163"/>
      <c r="AB2201" s="163"/>
      <c r="AC2201" s="163"/>
      <c r="AD2201" s="163"/>
      <c r="AE2201" s="163"/>
    </row>
    <row r="2202" spans="2:31">
      <c r="B2202" s="1129">
        <f t="shared" si="84"/>
        <v>-1</v>
      </c>
      <c r="D2202" s="1130"/>
      <c r="E2202" s="1130"/>
      <c r="F2202" s="1131"/>
      <c r="G2202" s="1130"/>
      <c r="H2202" s="1130"/>
      <c r="I2202" s="1130"/>
      <c r="J2202" s="1132"/>
      <c r="K2202" s="1132"/>
      <c r="L2202" s="1130"/>
      <c r="N2202" s="1133">
        <f t="shared" si="82"/>
        <v>0</v>
      </c>
      <c r="O2202" s="1134">
        <f t="shared" si="83"/>
        <v>0</v>
      </c>
      <c r="P2202" s="1134">
        <f>O2202/'1.5 Universal Data'!$F$35</f>
        <v>0</v>
      </c>
      <c r="R2202" s="163"/>
      <c r="S2202" s="163"/>
      <c r="T2202" s="163"/>
      <c r="U2202" s="163"/>
      <c r="V2202" s="163"/>
      <c r="W2202" s="163"/>
      <c r="X2202" s="163"/>
      <c r="Y2202" s="163"/>
      <c r="Z2202" s="163"/>
      <c r="AA2202" s="163"/>
      <c r="AB2202" s="163"/>
      <c r="AC2202" s="163"/>
      <c r="AD2202" s="163"/>
      <c r="AE2202" s="163"/>
    </row>
    <row r="2203" spans="2:31">
      <c r="B2203" s="1129">
        <f t="shared" si="84"/>
        <v>-1</v>
      </c>
      <c r="D2203" s="1130"/>
      <c r="E2203" s="1130"/>
      <c r="F2203" s="1131"/>
      <c r="G2203" s="1130"/>
      <c r="H2203" s="1130"/>
      <c r="I2203" s="1130"/>
      <c r="J2203" s="1132"/>
      <c r="K2203" s="1132"/>
      <c r="L2203" s="1130"/>
      <c r="N2203" s="1133">
        <f t="shared" ref="N2203:N2266" si="85">+H2203*((K2203-J2203)+1)*B2203</f>
        <v>0</v>
      </c>
      <c r="O2203" s="1134">
        <f t="shared" ref="O2203:O2266" si="86">N2203*L2203/100</f>
        <v>0</v>
      </c>
      <c r="P2203" s="1134">
        <f>O2203/'1.5 Universal Data'!$F$35</f>
        <v>0</v>
      </c>
      <c r="R2203" s="163"/>
      <c r="S2203" s="163"/>
      <c r="T2203" s="163"/>
      <c r="U2203" s="163"/>
      <c r="V2203" s="163"/>
      <c r="W2203" s="163"/>
      <c r="X2203" s="163"/>
      <c r="Y2203" s="163"/>
      <c r="Z2203" s="163"/>
      <c r="AA2203" s="163"/>
      <c r="AB2203" s="163"/>
      <c r="AC2203" s="163"/>
      <c r="AD2203" s="163"/>
      <c r="AE2203" s="163"/>
    </row>
    <row r="2204" spans="2:31">
      <c r="B2204" s="1129">
        <f t="shared" si="84"/>
        <v>-1</v>
      </c>
      <c r="D2204" s="1130"/>
      <c r="E2204" s="1130"/>
      <c r="F2204" s="1131"/>
      <c r="G2204" s="1130"/>
      <c r="H2204" s="1130"/>
      <c r="I2204" s="1130"/>
      <c r="J2204" s="1132"/>
      <c r="K2204" s="1132"/>
      <c r="L2204" s="1130"/>
      <c r="N2204" s="1133">
        <f t="shared" si="85"/>
        <v>0</v>
      </c>
      <c r="O2204" s="1134">
        <f t="shared" si="86"/>
        <v>0</v>
      </c>
      <c r="P2204" s="1134">
        <f>O2204/'1.5 Universal Data'!$F$35</f>
        <v>0</v>
      </c>
      <c r="R2204" s="163"/>
      <c r="S2204" s="163"/>
      <c r="T2204" s="163"/>
      <c r="U2204" s="163"/>
      <c r="V2204" s="163"/>
      <c r="W2204" s="163"/>
      <c r="X2204" s="163"/>
      <c r="Y2204" s="163"/>
      <c r="Z2204" s="163"/>
      <c r="AA2204" s="163"/>
      <c r="AB2204" s="163"/>
      <c r="AC2204" s="163"/>
      <c r="AD2204" s="163"/>
      <c r="AE2204" s="163"/>
    </row>
    <row r="2205" spans="2:31">
      <c r="B2205" s="1129">
        <f t="shared" si="84"/>
        <v>-1</v>
      </c>
      <c r="D2205" s="1130"/>
      <c r="E2205" s="1130"/>
      <c r="F2205" s="1131"/>
      <c r="G2205" s="1130"/>
      <c r="H2205" s="1130"/>
      <c r="I2205" s="1130"/>
      <c r="J2205" s="1132"/>
      <c r="K2205" s="1132"/>
      <c r="L2205" s="1130"/>
      <c r="N2205" s="1133">
        <f t="shared" si="85"/>
        <v>0</v>
      </c>
      <c r="O2205" s="1134">
        <f t="shared" si="86"/>
        <v>0</v>
      </c>
      <c r="P2205" s="1134">
        <f>O2205/'1.5 Universal Data'!$F$35</f>
        <v>0</v>
      </c>
      <c r="R2205" s="163"/>
      <c r="S2205" s="163"/>
      <c r="T2205" s="163"/>
      <c r="U2205" s="163"/>
      <c r="V2205" s="163"/>
      <c r="W2205" s="163"/>
      <c r="X2205" s="163"/>
      <c r="Y2205" s="163"/>
      <c r="Z2205" s="163"/>
      <c r="AA2205" s="163"/>
      <c r="AB2205" s="163"/>
      <c r="AC2205" s="163"/>
      <c r="AD2205" s="163"/>
      <c r="AE2205" s="163"/>
    </row>
    <row r="2206" spans="2:31">
      <c r="B2206" s="1129">
        <f t="shared" si="84"/>
        <v>-1</v>
      </c>
      <c r="D2206" s="1130"/>
      <c r="E2206" s="1130"/>
      <c r="F2206" s="1131"/>
      <c r="G2206" s="1130"/>
      <c r="H2206" s="1130"/>
      <c r="I2206" s="1130"/>
      <c r="J2206" s="1132"/>
      <c r="K2206" s="1132"/>
      <c r="L2206" s="1130"/>
      <c r="N2206" s="1133">
        <f t="shared" si="85"/>
        <v>0</v>
      </c>
      <c r="O2206" s="1134">
        <f t="shared" si="86"/>
        <v>0</v>
      </c>
      <c r="P2206" s="1134">
        <f>O2206/'1.5 Universal Data'!$F$35</f>
        <v>0</v>
      </c>
      <c r="R2206" s="163"/>
      <c r="S2206" s="163"/>
      <c r="T2206" s="163"/>
      <c r="U2206" s="163"/>
      <c r="V2206" s="163"/>
      <c r="W2206" s="163"/>
      <c r="X2206" s="163"/>
      <c r="Y2206" s="163"/>
      <c r="Z2206" s="163"/>
      <c r="AA2206" s="163"/>
      <c r="AB2206" s="163"/>
      <c r="AC2206" s="163"/>
      <c r="AD2206" s="163"/>
      <c r="AE2206" s="163"/>
    </row>
    <row r="2207" spans="2:31">
      <c r="B2207" s="1129">
        <f t="shared" si="84"/>
        <v>-1</v>
      </c>
      <c r="D2207" s="1130"/>
      <c r="E2207" s="1130"/>
      <c r="F2207" s="1131"/>
      <c r="G2207" s="1130"/>
      <c r="H2207" s="1130"/>
      <c r="I2207" s="1130"/>
      <c r="J2207" s="1132"/>
      <c r="K2207" s="1132"/>
      <c r="L2207" s="1130"/>
      <c r="N2207" s="1133">
        <f t="shared" si="85"/>
        <v>0</v>
      </c>
      <c r="O2207" s="1134">
        <f t="shared" si="86"/>
        <v>0</v>
      </c>
      <c r="P2207" s="1134">
        <f>O2207/'1.5 Universal Data'!$F$35</f>
        <v>0</v>
      </c>
      <c r="R2207" s="163"/>
      <c r="S2207" s="163"/>
      <c r="T2207" s="163"/>
      <c r="U2207" s="163"/>
      <c r="V2207" s="163"/>
      <c r="W2207" s="163"/>
      <c r="X2207" s="163"/>
      <c r="Y2207" s="163"/>
      <c r="Z2207" s="163"/>
      <c r="AA2207" s="163"/>
      <c r="AB2207" s="163"/>
      <c r="AC2207" s="163"/>
      <c r="AD2207" s="163"/>
      <c r="AE2207" s="163"/>
    </row>
    <row r="2208" spans="2:31">
      <c r="B2208" s="1129">
        <f t="shared" si="84"/>
        <v>-1</v>
      </c>
      <c r="D2208" s="1130"/>
      <c r="E2208" s="1130"/>
      <c r="F2208" s="1131"/>
      <c r="G2208" s="1130"/>
      <c r="H2208" s="1130"/>
      <c r="I2208" s="1130"/>
      <c r="J2208" s="1132"/>
      <c r="K2208" s="1132"/>
      <c r="L2208" s="1130"/>
      <c r="N2208" s="1133">
        <f t="shared" si="85"/>
        <v>0</v>
      </c>
      <c r="O2208" s="1134">
        <f t="shared" si="86"/>
        <v>0</v>
      </c>
      <c r="P2208" s="1134">
        <f>O2208/'1.5 Universal Data'!$F$35</f>
        <v>0</v>
      </c>
      <c r="R2208" s="163"/>
      <c r="S2208" s="163"/>
      <c r="T2208" s="163"/>
      <c r="U2208" s="163"/>
      <c r="V2208" s="163"/>
      <c r="W2208" s="163"/>
      <c r="X2208" s="163"/>
      <c r="Y2208" s="163"/>
      <c r="Z2208" s="163"/>
      <c r="AA2208" s="163"/>
      <c r="AB2208" s="163"/>
      <c r="AC2208" s="163"/>
      <c r="AD2208" s="163"/>
      <c r="AE2208" s="163"/>
    </row>
    <row r="2209" spans="2:31">
      <c r="B2209" s="1129">
        <f t="shared" si="84"/>
        <v>-1</v>
      </c>
      <c r="D2209" s="1130"/>
      <c r="E2209" s="1130"/>
      <c r="F2209" s="1131"/>
      <c r="G2209" s="1130"/>
      <c r="H2209" s="1130"/>
      <c r="I2209" s="1130"/>
      <c r="J2209" s="1132"/>
      <c r="K2209" s="1132"/>
      <c r="L2209" s="1130"/>
      <c r="N2209" s="1133">
        <f t="shared" si="85"/>
        <v>0</v>
      </c>
      <c r="O2209" s="1134">
        <f t="shared" si="86"/>
        <v>0</v>
      </c>
      <c r="P2209" s="1134">
        <f>O2209/'1.5 Universal Data'!$F$35</f>
        <v>0</v>
      </c>
      <c r="R2209" s="163"/>
      <c r="S2209" s="163"/>
      <c r="T2209" s="163"/>
      <c r="U2209" s="163"/>
      <c r="V2209" s="163"/>
      <c r="W2209" s="163"/>
      <c r="X2209" s="163"/>
      <c r="Y2209" s="163"/>
      <c r="Z2209" s="163"/>
      <c r="AA2209" s="163"/>
      <c r="AB2209" s="163"/>
      <c r="AC2209" s="163"/>
      <c r="AD2209" s="163"/>
      <c r="AE2209" s="163"/>
    </row>
    <row r="2210" spans="2:31">
      <c r="B2210" s="1129">
        <f t="shared" si="84"/>
        <v>-1</v>
      </c>
      <c r="D2210" s="1130"/>
      <c r="E2210" s="1130"/>
      <c r="F2210" s="1131"/>
      <c r="G2210" s="1130"/>
      <c r="H2210" s="1130"/>
      <c r="I2210" s="1130"/>
      <c r="J2210" s="1132"/>
      <c r="K2210" s="1132"/>
      <c r="L2210" s="1130"/>
      <c r="N2210" s="1133">
        <f t="shared" si="85"/>
        <v>0</v>
      </c>
      <c r="O2210" s="1134">
        <f t="shared" si="86"/>
        <v>0</v>
      </c>
      <c r="P2210" s="1134">
        <f>O2210/'1.5 Universal Data'!$F$35</f>
        <v>0</v>
      </c>
      <c r="R2210" s="163"/>
      <c r="S2210" s="163"/>
      <c r="T2210" s="163"/>
      <c r="U2210" s="163"/>
      <c r="V2210" s="163"/>
      <c r="W2210" s="163"/>
      <c r="X2210" s="163"/>
      <c r="Y2210" s="163"/>
      <c r="Z2210" s="163"/>
      <c r="AA2210" s="163"/>
      <c r="AB2210" s="163"/>
      <c r="AC2210" s="163"/>
      <c r="AD2210" s="163"/>
      <c r="AE2210" s="163"/>
    </row>
    <row r="2211" spans="2:31">
      <c r="B2211" s="1129">
        <f t="shared" si="84"/>
        <v>-1</v>
      </c>
      <c r="D2211" s="1130"/>
      <c r="E2211" s="1130"/>
      <c r="F2211" s="1131"/>
      <c r="G2211" s="1130"/>
      <c r="H2211" s="1130"/>
      <c r="I2211" s="1130"/>
      <c r="J2211" s="1132"/>
      <c r="K2211" s="1132"/>
      <c r="L2211" s="1130"/>
      <c r="N2211" s="1133">
        <f t="shared" si="85"/>
        <v>0</v>
      </c>
      <c r="O2211" s="1134">
        <f t="shared" si="86"/>
        <v>0</v>
      </c>
      <c r="P2211" s="1134">
        <f>O2211/'1.5 Universal Data'!$F$35</f>
        <v>0</v>
      </c>
      <c r="R2211" s="163"/>
      <c r="S2211" s="163"/>
      <c r="T2211" s="163"/>
      <c r="U2211" s="163"/>
      <c r="V2211" s="163"/>
      <c r="W2211" s="163"/>
      <c r="X2211" s="163"/>
      <c r="Y2211" s="163"/>
      <c r="Z2211" s="163"/>
      <c r="AA2211" s="163"/>
      <c r="AB2211" s="163"/>
      <c r="AC2211" s="163"/>
      <c r="AD2211" s="163"/>
      <c r="AE2211" s="163"/>
    </row>
    <row r="2212" spans="2:31">
      <c r="B2212" s="1129">
        <f t="shared" si="84"/>
        <v>-1</v>
      </c>
      <c r="D2212" s="1130"/>
      <c r="E2212" s="1130"/>
      <c r="F2212" s="1131"/>
      <c r="G2212" s="1130"/>
      <c r="H2212" s="1130"/>
      <c r="I2212" s="1130"/>
      <c r="J2212" s="1132"/>
      <c r="K2212" s="1132"/>
      <c r="L2212" s="1130"/>
      <c r="N2212" s="1133">
        <f t="shared" si="85"/>
        <v>0</v>
      </c>
      <c r="O2212" s="1134">
        <f t="shared" si="86"/>
        <v>0</v>
      </c>
      <c r="P2212" s="1134">
        <f>O2212/'1.5 Universal Data'!$F$35</f>
        <v>0</v>
      </c>
      <c r="R2212" s="163"/>
      <c r="S2212" s="163"/>
      <c r="T2212" s="163"/>
      <c r="U2212" s="163"/>
      <c r="V2212" s="163"/>
      <c r="W2212" s="163"/>
      <c r="X2212" s="163"/>
      <c r="Y2212" s="163"/>
      <c r="Z2212" s="163"/>
      <c r="AA2212" s="163"/>
      <c r="AB2212" s="163"/>
      <c r="AC2212" s="163"/>
      <c r="AD2212" s="163"/>
      <c r="AE2212" s="163"/>
    </row>
    <row r="2213" spans="2:31">
      <c r="B2213" s="1129">
        <f t="shared" si="84"/>
        <v>-1</v>
      </c>
      <c r="D2213" s="1130"/>
      <c r="E2213" s="1130"/>
      <c r="F2213" s="1131"/>
      <c r="G2213" s="1130"/>
      <c r="H2213" s="1130"/>
      <c r="I2213" s="1130"/>
      <c r="J2213" s="1132"/>
      <c r="K2213" s="1132"/>
      <c r="L2213" s="1130"/>
      <c r="N2213" s="1133">
        <f t="shared" si="85"/>
        <v>0</v>
      </c>
      <c r="O2213" s="1134">
        <f t="shared" si="86"/>
        <v>0</v>
      </c>
      <c r="P2213" s="1134">
        <f>O2213/'1.5 Universal Data'!$F$35</f>
        <v>0</v>
      </c>
      <c r="R2213" s="163"/>
      <c r="S2213" s="163"/>
      <c r="T2213" s="163"/>
      <c r="U2213" s="163"/>
      <c r="V2213" s="163"/>
      <c r="W2213" s="163"/>
      <c r="X2213" s="163"/>
      <c r="Y2213" s="163"/>
      <c r="Z2213" s="163"/>
      <c r="AA2213" s="163"/>
      <c r="AB2213" s="163"/>
      <c r="AC2213" s="163"/>
      <c r="AD2213" s="163"/>
      <c r="AE2213" s="163"/>
    </row>
    <row r="2214" spans="2:31">
      <c r="B2214" s="1129">
        <f t="shared" si="84"/>
        <v>-1</v>
      </c>
      <c r="D2214" s="1130"/>
      <c r="E2214" s="1130"/>
      <c r="F2214" s="1131"/>
      <c r="G2214" s="1130"/>
      <c r="H2214" s="1130"/>
      <c r="I2214" s="1130"/>
      <c r="J2214" s="1132"/>
      <c r="K2214" s="1132"/>
      <c r="L2214" s="1130"/>
      <c r="N2214" s="1133">
        <f t="shared" si="85"/>
        <v>0</v>
      </c>
      <c r="O2214" s="1134">
        <f t="shared" si="86"/>
        <v>0</v>
      </c>
      <c r="P2214" s="1134">
        <f>O2214/'1.5 Universal Data'!$F$35</f>
        <v>0</v>
      </c>
      <c r="R2214" s="163"/>
      <c r="S2214" s="163"/>
      <c r="T2214" s="163"/>
      <c r="U2214" s="163"/>
      <c r="V2214" s="163"/>
      <c r="W2214" s="163"/>
      <c r="X2214" s="163"/>
      <c r="Y2214" s="163"/>
      <c r="Z2214" s="163"/>
      <c r="AA2214" s="163"/>
      <c r="AB2214" s="163"/>
      <c r="AC2214" s="163"/>
      <c r="AD2214" s="163"/>
      <c r="AE2214" s="163"/>
    </row>
    <row r="2215" spans="2:31">
      <c r="B2215" s="1129">
        <f t="shared" si="84"/>
        <v>-1</v>
      </c>
      <c r="D2215" s="1130"/>
      <c r="E2215" s="1130"/>
      <c r="F2215" s="1131"/>
      <c r="G2215" s="1130"/>
      <c r="H2215" s="1130"/>
      <c r="I2215" s="1130"/>
      <c r="J2215" s="1132"/>
      <c r="K2215" s="1132"/>
      <c r="L2215" s="1130"/>
      <c r="N2215" s="1133">
        <f t="shared" si="85"/>
        <v>0</v>
      </c>
      <c r="O2215" s="1134">
        <f t="shared" si="86"/>
        <v>0</v>
      </c>
      <c r="P2215" s="1134">
        <f>O2215/'1.5 Universal Data'!$F$35</f>
        <v>0</v>
      </c>
      <c r="R2215" s="163"/>
      <c r="S2215" s="163"/>
      <c r="T2215" s="163"/>
      <c r="U2215" s="163"/>
      <c r="V2215" s="163"/>
      <c r="W2215" s="163"/>
      <c r="X2215" s="163"/>
      <c r="Y2215" s="163"/>
      <c r="Z2215" s="163"/>
      <c r="AA2215" s="163"/>
      <c r="AB2215" s="163"/>
      <c r="AC2215" s="163"/>
      <c r="AD2215" s="163"/>
      <c r="AE2215" s="163"/>
    </row>
    <row r="2216" spans="2:31">
      <c r="B2216" s="1129">
        <f t="shared" si="84"/>
        <v>-1</v>
      </c>
      <c r="D2216" s="1130"/>
      <c r="E2216" s="1130"/>
      <c r="F2216" s="1131"/>
      <c r="G2216" s="1130"/>
      <c r="H2216" s="1130"/>
      <c r="I2216" s="1130"/>
      <c r="J2216" s="1132"/>
      <c r="K2216" s="1132"/>
      <c r="L2216" s="1130"/>
      <c r="N2216" s="1133">
        <f t="shared" si="85"/>
        <v>0</v>
      </c>
      <c r="O2216" s="1134">
        <f t="shared" si="86"/>
        <v>0</v>
      </c>
      <c r="P2216" s="1134">
        <f>O2216/'1.5 Universal Data'!$F$35</f>
        <v>0</v>
      </c>
      <c r="R2216" s="163"/>
      <c r="S2216" s="163"/>
      <c r="T2216" s="163"/>
      <c r="U2216" s="163"/>
      <c r="V2216" s="163"/>
      <c r="W2216" s="163"/>
      <c r="X2216" s="163"/>
      <c r="Y2216" s="163"/>
      <c r="Z2216" s="163"/>
      <c r="AA2216" s="163"/>
      <c r="AB2216" s="163"/>
      <c r="AC2216" s="163"/>
      <c r="AD2216" s="163"/>
      <c r="AE2216" s="163"/>
    </row>
    <row r="2217" spans="2:31">
      <c r="B2217" s="1129">
        <f t="shared" si="84"/>
        <v>-1</v>
      </c>
      <c r="D2217" s="1130"/>
      <c r="E2217" s="1130"/>
      <c r="F2217" s="1131"/>
      <c r="G2217" s="1130"/>
      <c r="H2217" s="1130"/>
      <c r="I2217" s="1130"/>
      <c r="J2217" s="1132"/>
      <c r="K2217" s="1132"/>
      <c r="L2217" s="1130"/>
      <c r="N2217" s="1133">
        <f t="shared" si="85"/>
        <v>0</v>
      </c>
      <c r="O2217" s="1134">
        <f t="shared" si="86"/>
        <v>0</v>
      </c>
      <c r="P2217" s="1134">
        <f>O2217/'1.5 Universal Data'!$F$35</f>
        <v>0</v>
      </c>
      <c r="R2217" s="163"/>
      <c r="S2217" s="163"/>
      <c r="T2217" s="163"/>
      <c r="U2217" s="163"/>
      <c r="V2217" s="163"/>
      <c r="W2217" s="163"/>
      <c r="X2217" s="163"/>
      <c r="Y2217" s="163"/>
      <c r="Z2217" s="163"/>
      <c r="AA2217" s="163"/>
      <c r="AB2217" s="163"/>
      <c r="AC2217" s="163"/>
      <c r="AD2217" s="163"/>
      <c r="AE2217" s="163"/>
    </row>
    <row r="2218" spans="2:31">
      <c r="B2218" s="1129">
        <f t="shared" si="84"/>
        <v>-1</v>
      </c>
      <c r="D2218" s="1130"/>
      <c r="E2218" s="1130"/>
      <c r="F2218" s="1131"/>
      <c r="G2218" s="1130"/>
      <c r="H2218" s="1130"/>
      <c r="I2218" s="1130"/>
      <c r="J2218" s="1132"/>
      <c r="K2218" s="1132"/>
      <c r="L2218" s="1130"/>
      <c r="N2218" s="1133">
        <f t="shared" si="85"/>
        <v>0</v>
      </c>
      <c r="O2218" s="1134">
        <f t="shared" si="86"/>
        <v>0</v>
      </c>
      <c r="P2218" s="1134">
        <f>O2218/'1.5 Universal Data'!$F$35</f>
        <v>0</v>
      </c>
      <c r="R2218" s="163"/>
      <c r="S2218" s="163"/>
      <c r="T2218" s="163"/>
      <c r="U2218" s="163"/>
      <c r="V2218" s="163"/>
      <c r="W2218" s="163"/>
      <c r="X2218" s="163"/>
      <c r="Y2218" s="163"/>
      <c r="Z2218" s="163"/>
      <c r="AA2218" s="163"/>
      <c r="AB2218" s="163"/>
      <c r="AC2218" s="163"/>
      <c r="AD2218" s="163"/>
      <c r="AE2218" s="163"/>
    </row>
    <row r="2219" spans="2:31">
      <c r="B2219" s="1129">
        <f t="shared" si="84"/>
        <v>-1</v>
      </c>
      <c r="D2219" s="1130"/>
      <c r="E2219" s="1130"/>
      <c r="F2219" s="1131"/>
      <c r="G2219" s="1130"/>
      <c r="H2219" s="1130"/>
      <c r="I2219" s="1130"/>
      <c r="J2219" s="1132"/>
      <c r="K2219" s="1132"/>
      <c r="L2219" s="1130"/>
      <c r="N2219" s="1133">
        <f t="shared" si="85"/>
        <v>0</v>
      </c>
      <c r="O2219" s="1134">
        <f t="shared" si="86"/>
        <v>0</v>
      </c>
      <c r="P2219" s="1134">
        <f>O2219/'1.5 Universal Data'!$F$35</f>
        <v>0</v>
      </c>
      <c r="R2219" s="163"/>
      <c r="S2219" s="163"/>
      <c r="T2219" s="163"/>
      <c r="U2219" s="163"/>
      <c r="V2219" s="163"/>
      <c r="W2219" s="163"/>
      <c r="X2219" s="163"/>
      <c r="Y2219" s="163"/>
      <c r="Z2219" s="163"/>
      <c r="AA2219" s="163"/>
      <c r="AB2219" s="163"/>
      <c r="AC2219" s="163"/>
      <c r="AD2219" s="163"/>
      <c r="AE2219" s="163"/>
    </row>
    <row r="2220" spans="2:31">
      <c r="B2220" s="1129">
        <f t="shared" si="84"/>
        <v>-1</v>
      </c>
      <c r="D2220" s="1130"/>
      <c r="E2220" s="1130"/>
      <c r="F2220" s="1131"/>
      <c r="G2220" s="1130"/>
      <c r="H2220" s="1130"/>
      <c r="I2220" s="1130"/>
      <c r="J2220" s="1132"/>
      <c r="K2220" s="1132"/>
      <c r="L2220" s="1130"/>
      <c r="N2220" s="1133">
        <f t="shared" si="85"/>
        <v>0</v>
      </c>
      <c r="O2220" s="1134">
        <f t="shared" si="86"/>
        <v>0</v>
      </c>
      <c r="P2220" s="1134">
        <f>O2220/'1.5 Universal Data'!$F$35</f>
        <v>0</v>
      </c>
      <c r="R2220" s="163"/>
      <c r="S2220" s="163"/>
      <c r="T2220" s="163"/>
      <c r="U2220" s="163"/>
      <c r="V2220" s="163"/>
      <c r="W2220" s="163"/>
      <c r="X2220" s="163"/>
      <c r="Y2220" s="163"/>
      <c r="Z2220" s="163"/>
      <c r="AA2220" s="163"/>
      <c r="AB2220" s="163"/>
      <c r="AC2220" s="163"/>
      <c r="AD2220" s="163"/>
      <c r="AE2220" s="163"/>
    </row>
    <row r="2221" spans="2:31">
      <c r="B2221" s="1129">
        <f t="shared" si="84"/>
        <v>-1</v>
      </c>
      <c r="D2221" s="1130"/>
      <c r="E2221" s="1130"/>
      <c r="F2221" s="1131"/>
      <c r="G2221" s="1130"/>
      <c r="H2221" s="1130"/>
      <c r="I2221" s="1130"/>
      <c r="J2221" s="1132"/>
      <c r="K2221" s="1132"/>
      <c r="L2221" s="1130"/>
      <c r="N2221" s="1133">
        <f t="shared" si="85"/>
        <v>0</v>
      </c>
      <c r="O2221" s="1134">
        <f t="shared" si="86"/>
        <v>0</v>
      </c>
      <c r="P2221" s="1134">
        <f>O2221/'1.5 Universal Data'!$F$35</f>
        <v>0</v>
      </c>
      <c r="R2221" s="163"/>
      <c r="S2221" s="163"/>
      <c r="T2221" s="163"/>
      <c r="U2221" s="163"/>
      <c r="V2221" s="163"/>
      <c r="W2221" s="163"/>
      <c r="X2221" s="163"/>
      <c r="Y2221" s="163"/>
      <c r="Z2221" s="163"/>
      <c r="AA2221" s="163"/>
      <c r="AB2221" s="163"/>
      <c r="AC2221" s="163"/>
      <c r="AD2221" s="163"/>
      <c r="AE2221" s="163"/>
    </row>
    <row r="2222" spans="2:31">
      <c r="B2222" s="1129">
        <f t="shared" si="84"/>
        <v>-1</v>
      </c>
      <c r="D2222" s="1130"/>
      <c r="E2222" s="1130"/>
      <c r="F2222" s="1131"/>
      <c r="G2222" s="1130"/>
      <c r="H2222" s="1130"/>
      <c r="I2222" s="1130"/>
      <c r="J2222" s="1132"/>
      <c r="K2222" s="1132"/>
      <c r="L2222" s="1130"/>
      <c r="N2222" s="1133">
        <f t="shared" si="85"/>
        <v>0</v>
      </c>
      <c r="O2222" s="1134">
        <f t="shared" si="86"/>
        <v>0</v>
      </c>
      <c r="P2222" s="1134">
        <f>O2222/'1.5 Universal Data'!$F$35</f>
        <v>0</v>
      </c>
      <c r="R2222" s="163"/>
      <c r="S2222" s="163"/>
      <c r="T2222" s="163"/>
      <c r="U2222" s="163"/>
      <c r="V2222" s="163"/>
      <c r="W2222" s="163"/>
      <c r="X2222" s="163"/>
      <c r="Y2222" s="163"/>
      <c r="Z2222" s="163"/>
      <c r="AA2222" s="163"/>
      <c r="AB2222" s="163"/>
      <c r="AC2222" s="163"/>
      <c r="AD2222" s="163"/>
      <c r="AE2222" s="163"/>
    </row>
    <row r="2223" spans="2:31">
      <c r="B2223" s="1129">
        <f t="shared" si="84"/>
        <v>-1</v>
      </c>
      <c r="D2223" s="1130"/>
      <c r="E2223" s="1130"/>
      <c r="F2223" s="1131"/>
      <c r="G2223" s="1130"/>
      <c r="H2223" s="1130"/>
      <c r="I2223" s="1130"/>
      <c r="J2223" s="1132"/>
      <c r="K2223" s="1132"/>
      <c r="L2223" s="1130"/>
      <c r="N2223" s="1133">
        <f t="shared" si="85"/>
        <v>0</v>
      </c>
      <c r="O2223" s="1134">
        <f t="shared" si="86"/>
        <v>0</v>
      </c>
      <c r="P2223" s="1134">
        <f>O2223/'1.5 Universal Data'!$F$35</f>
        <v>0</v>
      </c>
      <c r="R2223" s="163"/>
      <c r="S2223" s="163"/>
      <c r="T2223" s="163"/>
      <c r="U2223" s="163"/>
      <c r="V2223" s="163"/>
      <c r="W2223" s="163"/>
      <c r="X2223" s="163"/>
      <c r="Y2223" s="163"/>
      <c r="Z2223" s="163"/>
      <c r="AA2223" s="163"/>
      <c r="AB2223" s="163"/>
      <c r="AC2223" s="163"/>
      <c r="AD2223" s="163"/>
      <c r="AE2223" s="163"/>
    </row>
    <row r="2224" spans="2:31">
      <c r="B2224" s="1129">
        <f t="shared" si="84"/>
        <v>-1</v>
      </c>
      <c r="D2224" s="1130"/>
      <c r="E2224" s="1130"/>
      <c r="F2224" s="1131"/>
      <c r="G2224" s="1130"/>
      <c r="H2224" s="1130"/>
      <c r="I2224" s="1130"/>
      <c r="J2224" s="1132"/>
      <c r="K2224" s="1132"/>
      <c r="L2224" s="1130"/>
      <c r="N2224" s="1133">
        <f t="shared" si="85"/>
        <v>0</v>
      </c>
      <c r="O2224" s="1134">
        <f t="shared" si="86"/>
        <v>0</v>
      </c>
      <c r="P2224" s="1134">
        <f>O2224/'1.5 Universal Data'!$F$35</f>
        <v>0</v>
      </c>
      <c r="R2224" s="163"/>
      <c r="S2224" s="163"/>
      <c r="T2224" s="163"/>
      <c r="U2224" s="163"/>
      <c r="V2224" s="163"/>
      <c r="W2224" s="163"/>
      <c r="X2224" s="163"/>
      <c r="Y2224" s="163"/>
      <c r="Z2224" s="163"/>
      <c r="AA2224" s="163"/>
      <c r="AB2224" s="163"/>
      <c r="AC2224" s="163"/>
      <c r="AD2224" s="163"/>
      <c r="AE2224" s="163"/>
    </row>
    <row r="2225" spans="2:31">
      <c r="B2225" s="1129">
        <f t="shared" si="84"/>
        <v>-1</v>
      </c>
      <c r="D2225" s="1130"/>
      <c r="E2225" s="1130"/>
      <c r="F2225" s="1131"/>
      <c r="G2225" s="1130"/>
      <c r="H2225" s="1130"/>
      <c r="I2225" s="1130"/>
      <c r="J2225" s="1132"/>
      <c r="K2225" s="1132"/>
      <c r="L2225" s="1130"/>
      <c r="N2225" s="1133">
        <f t="shared" si="85"/>
        <v>0</v>
      </c>
      <c r="O2225" s="1134">
        <f t="shared" si="86"/>
        <v>0</v>
      </c>
      <c r="P2225" s="1134">
        <f>O2225/'1.5 Universal Data'!$F$35</f>
        <v>0</v>
      </c>
      <c r="R2225" s="163"/>
      <c r="S2225" s="163"/>
      <c r="T2225" s="163"/>
      <c r="U2225" s="163"/>
      <c r="V2225" s="163"/>
      <c r="W2225" s="163"/>
      <c r="X2225" s="163"/>
      <c r="Y2225" s="163"/>
      <c r="Z2225" s="163"/>
      <c r="AA2225" s="163"/>
      <c r="AB2225" s="163"/>
      <c r="AC2225" s="163"/>
      <c r="AD2225" s="163"/>
      <c r="AE2225" s="163"/>
    </row>
    <row r="2226" spans="2:31">
      <c r="B2226" s="1129">
        <f t="shared" si="84"/>
        <v>-1</v>
      </c>
      <c r="D2226" s="1130"/>
      <c r="E2226" s="1130"/>
      <c r="F2226" s="1131"/>
      <c r="G2226" s="1130"/>
      <c r="H2226" s="1130"/>
      <c r="I2226" s="1130"/>
      <c r="J2226" s="1132"/>
      <c r="K2226" s="1132"/>
      <c r="L2226" s="1130"/>
      <c r="N2226" s="1133">
        <f t="shared" si="85"/>
        <v>0</v>
      </c>
      <c r="O2226" s="1134">
        <f t="shared" si="86"/>
        <v>0</v>
      </c>
      <c r="P2226" s="1134">
        <f>O2226/'1.5 Universal Data'!$F$35</f>
        <v>0</v>
      </c>
      <c r="R2226" s="163"/>
      <c r="S2226" s="163"/>
      <c r="T2226" s="163"/>
      <c r="U2226" s="163"/>
      <c r="V2226" s="163"/>
      <c r="W2226" s="163"/>
      <c r="X2226" s="163"/>
      <c r="Y2226" s="163"/>
      <c r="Z2226" s="163"/>
      <c r="AA2226" s="163"/>
      <c r="AB2226" s="163"/>
      <c r="AC2226" s="163"/>
      <c r="AD2226" s="163"/>
      <c r="AE2226" s="163"/>
    </row>
    <row r="2227" spans="2:31">
      <c r="B2227" s="1129">
        <f t="shared" si="84"/>
        <v>-1</v>
      </c>
      <c r="D2227" s="1130"/>
      <c r="E2227" s="1130"/>
      <c r="F2227" s="1131"/>
      <c r="G2227" s="1130"/>
      <c r="H2227" s="1130"/>
      <c r="I2227" s="1130"/>
      <c r="J2227" s="1132"/>
      <c r="K2227" s="1132"/>
      <c r="L2227" s="1130"/>
      <c r="N2227" s="1133">
        <f t="shared" si="85"/>
        <v>0</v>
      </c>
      <c r="O2227" s="1134">
        <f t="shared" si="86"/>
        <v>0</v>
      </c>
      <c r="P2227" s="1134">
        <f>O2227/'1.5 Universal Data'!$F$35</f>
        <v>0</v>
      </c>
      <c r="R2227" s="163"/>
      <c r="S2227" s="163"/>
      <c r="T2227" s="163"/>
      <c r="U2227" s="163"/>
      <c r="V2227" s="163"/>
      <c r="W2227" s="163"/>
      <c r="X2227" s="163"/>
      <c r="Y2227" s="163"/>
      <c r="Z2227" s="163"/>
      <c r="AA2227" s="163"/>
      <c r="AB2227" s="163"/>
      <c r="AC2227" s="163"/>
      <c r="AD2227" s="163"/>
      <c r="AE2227" s="163"/>
    </row>
    <row r="2228" spans="2:31">
      <c r="B2228" s="1129">
        <f t="shared" si="84"/>
        <v>-1</v>
      </c>
      <c r="D2228" s="1130"/>
      <c r="E2228" s="1130"/>
      <c r="F2228" s="1131"/>
      <c r="G2228" s="1130"/>
      <c r="H2228" s="1130"/>
      <c r="I2228" s="1130"/>
      <c r="J2228" s="1132"/>
      <c r="K2228" s="1132"/>
      <c r="L2228" s="1130"/>
      <c r="N2228" s="1133">
        <f t="shared" si="85"/>
        <v>0</v>
      </c>
      <c r="O2228" s="1134">
        <f t="shared" si="86"/>
        <v>0</v>
      </c>
      <c r="P2228" s="1134">
        <f>O2228/'1.5 Universal Data'!$F$35</f>
        <v>0</v>
      </c>
      <c r="R2228" s="163"/>
      <c r="S2228" s="163"/>
      <c r="T2228" s="163"/>
      <c r="U2228" s="163"/>
      <c r="V2228" s="163"/>
      <c r="W2228" s="163"/>
      <c r="X2228" s="163"/>
      <c r="Y2228" s="163"/>
      <c r="Z2228" s="163"/>
      <c r="AA2228" s="163"/>
      <c r="AB2228" s="163"/>
      <c r="AC2228" s="163"/>
      <c r="AD2228" s="163"/>
      <c r="AE2228" s="163"/>
    </row>
    <row r="2229" spans="2:31">
      <c r="B2229" s="1129">
        <f t="shared" si="84"/>
        <v>-1</v>
      </c>
      <c r="D2229" s="1130"/>
      <c r="E2229" s="1130"/>
      <c r="F2229" s="1131"/>
      <c r="G2229" s="1130"/>
      <c r="H2229" s="1130"/>
      <c r="I2229" s="1130"/>
      <c r="J2229" s="1132"/>
      <c r="K2229" s="1132"/>
      <c r="L2229" s="1130"/>
      <c r="N2229" s="1133">
        <f t="shared" si="85"/>
        <v>0</v>
      </c>
      <c r="O2229" s="1134">
        <f t="shared" si="86"/>
        <v>0</v>
      </c>
      <c r="P2229" s="1134">
        <f>O2229/'1.5 Universal Data'!$F$35</f>
        <v>0</v>
      </c>
      <c r="R2229" s="163"/>
      <c r="S2229" s="163"/>
      <c r="T2229" s="163"/>
      <c r="U2229" s="163"/>
      <c r="V2229" s="163"/>
      <c r="W2229" s="163"/>
      <c r="X2229" s="163"/>
      <c r="Y2229" s="163"/>
      <c r="Z2229" s="163"/>
      <c r="AA2229" s="163"/>
      <c r="AB2229" s="163"/>
      <c r="AC2229" s="163"/>
      <c r="AD2229" s="163"/>
      <c r="AE2229" s="163"/>
    </row>
    <row r="2230" spans="2:31">
      <c r="B2230" s="1129">
        <f t="shared" si="84"/>
        <v>-1</v>
      </c>
      <c r="D2230" s="1130"/>
      <c r="E2230" s="1130"/>
      <c r="F2230" s="1131"/>
      <c r="G2230" s="1130"/>
      <c r="H2230" s="1130"/>
      <c r="I2230" s="1130"/>
      <c r="J2230" s="1132"/>
      <c r="K2230" s="1132"/>
      <c r="L2230" s="1130"/>
      <c r="N2230" s="1133">
        <f t="shared" si="85"/>
        <v>0</v>
      </c>
      <c r="O2230" s="1134">
        <f t="shared" si="86"/>
        <v>0</v>
      </c>
      <c r="P2230" s="1134">
        <f>O2230/'1.5 Universal Data'!$F$35</f>
        <v>0</v>
      </c>
      <c r="R2230" s="163"/>
      <c r="S2230" s="163"/>
      <c r="T2230" s="163"/>
      <c r="U2230" s="163"/>
      <c r="V2230" s="163"/>
      <c r="W2230" s="163"/>
      <c r="X2230" s="163"/>
      <c r="Y2230" s="163"/>
      <c r="Z2230" s="163"/>
      <c r="AA2230" s="163"/>
      <c r="AB2230" s="163"/>
      <c r="AC2230" s="163"/>
      <c r="AD2230" s="163"/>
      <c r="AE2230" s="163"/>
    </row>
    <row r="2231" spans="2:31">
      <c r="B2231" s="1129">
        <f t="shared" si="84"/>
        <v>-1</v>
      </c>
      <c r="D2231" s="1130"/>
      <c r="E2231" s="1130"/>
      <c r="F2231" s="1131"/>
      <c r="G2231" s="1130"/>
      <c r="H2231" s="1130"/>
      <c r="I2231" s="1130"/>
      <c r="J2231" s="1132"/>
      <c r="K2231" s="1132"/>
      <c r="L2231" s="1130"/>
      <c r="N2231" s="1133">
        <f t="shared" si="85"/>
        <v>0</v>
      </c>
      <c r="O2231" s="1134">
        <f t="shared" si="86"/>
        <v>0</v>
      </c>
      <c r="P2231" s="1134">
        <f>O2231/'1.5 Universal Data'!$F$35</f>
        <v>0</v>
      </c>
      <c r="R2231" s="163"/>
      <c r="S2231" s="163"/>
      <c r="T2231" s="163"/>
      <c r="U2231" s="163"/>
      <c r="V2231" s="163"/>
      <c r="W2231" s="163"/>
      <c r="X2231" s="163"/>
      <c r="Y2231" s="163"/>
      <c r="Z2231" s="163"/>
      <c r="AA2231" s="163"/>
      <c r="AB2231" s="163"/>
      <c r="AC2231" s="163"/>
      <c r="AD2231" s="163"/>
      <c r="AE2231" s="163"/>
    </row>
    <row r="2232" spans="2:31">
      <c r="B2232" s="1129">
        <f t="shared" si="84"/>
        <v>-1</v>
      </c>
      <c r="D2232" s="1130"/>
      <c r="E2232" s="1130"/>
      <c r="F2232" s="1131"/>
      <c r="G2232" s="1130"/>
      <c r="H2232" s="1130"/>
      <c r="I2232" s="1130"/>
      <c r="J2232" s="1132"/>
      <c r="K2232" s="1132"/>
      <c r="L2232" s="1130"/>
      <c r="N2232" s="1133">
        <f t="shared" si="85"/>
        <v>0</v>
      </c>
      <c r="O2232" s="1134">
        <f t="shared" si="86"/>
        <v>0</v>
      </c>
      <c r="P2232" s="1134">
        <f>O2232/'1.5 Universal Data'!$F$35</f>
        <v>0</v>
      </c>
      <c r="R2232" s="163"/>
      <c r="S2232" s="163"/>
      <c r="T2232" s="163"/>
      <c r="U2232" s="163"/>
      <c r="V2232" s="163"/>
      <c r="W2232" s="163"/>
      <c r="X2232" s="163"/>
      <c r="Y2232" s="163"/>
      <c r="Z2232" s="163"/>
      <c r="AA2232" s="163"/>
      <c r="AB2232" s="163"/>
      <c r="AC2232" s="163"/>
      <c r="AD2232" s="163"/>
      <c r="AE2232" s="163"/>
    </row>
    <row r="2233" spans="2:31">
      <c r="B2233" s="1129">
        <f t="shared" si="84"/>
        <v>-1</v>
      </c>
      <c r="D2233" s="1130"/>
      <c r="E2233" s="1130"/>
      <c r="F2233" s="1131"/>
      <c r="G2233" s="1130"/>
      <c r="H2233" s="1130"/>
      <c r="I2233" s="1130"/>
      <c r="J2233" s="1132"/>
      <c r="K2233" s="1132"/>
      <c r="L2233" s="1130"/>
      <c r="N2233" s="1133">
        <f t="shared" si="85"/>
        <v>0</v>
      </c>
      <c r="O2233" s="1134">
        <f t="shared" si="86"/>
        <v>0</v>
      </c>
      <c r="P2233" s="1134">
        <f>O2233/'1.5 Universal Data'!$F$35</f>
        <v>0</v>
      </c>
      <c r="R2233" s="163"/>
      <c r="S2233" s="163"/>
      <c r="T2233" s="163"/>
      <c r="U2233" s="163"/>
      <c r="V2233" s="163"/>
      <c r="W2233" s="163"/>
      <c r="X2233" s="163"/>
      <c r="Y2233" s="163"/>
      <c r="Z2233" s="163"/>
      <c r="AA2233" s="163"/>
      <c r="AB2233" s="163"/>
      <c r="AC2233" s="163"/>
      <c r="AD2233" s="163"/>
      <c r="AE2233" s="163"/>
    </row>
    <row r="2234" spans="2:31">
      <c r="B2234" s="1129">
        <f t="shared" si="84"/>
        <v>-1</v>
      </c>
      <c r="D2234" s="1130"/>
      <c r="E2234" s="1130"/>
      <c r="F2234" s="1131"/>
      <c r="G2234" s="1130"/>
      <c r="H2234" s="1130"/>
      <c r="I2234" s="1130"/>
      <c r="J2234" s="1132"/>
      <c r="K2234" s="1132"/>
      <c r="L2234" s="1130"/>
      <c r="N2234" s="1133">
        <f t="shared" si="85"/>
        <v>0</v>
      </c>
      <c r="O2234" s="1134">
        <f t="shared" si="86"/>
        <v>0</v>
      </c>
      <c r="P2234" s="1134">
        <f>O2234/'1.5 Universal Data'!$F$35</f>
        <v>0</v>
      </c>
      <c r="R2234" s="163"/>
      <c r="S2234" s="163"/>
      <c r="T2234" s="163"/>
      <c r="U2234" s="163"/>
      <c r="V2234" s="163"/>
      <c r="W2234" s="163"/>
      <c r="X2234" s="163"/>
      <c r="Y2234" s="163"/>
      <c r="Z2234" s="163"/>
      <c r="AA2234" s="163"/>
      <c r="AB2234" s="163"/>
      <c r="AC2234" s="163"/>
      <c r="AD2234" s="163"/>
      <c r="AE2234" s="163"/>
    </row>
    <row r="2235" spans="2:31">
      <c r="B2235" s="1129">
        <f t="shared" si="84"/>
        <v>-1</v>
      </c>
      <c r="D2235" s="1130"/>
      <c r="E2235" s="1130"/>
      <c r="F2235" s="1131"/>
      <c r="G2235" s="1130"/>
      <c r="H2235" s="1130"/>
      <c r="I2235" s="1130"/>
      <c r="J2235" s="1132"/>
      <c r="K2235" s="1132"/>
      <c r="L2235" s="1130"/>
      <c r="N2235" s="1133">
        <f t="shared" si="85"/>
        <v>0</v>
      </c>
      <c r="O2235" s="1134">
        <f t="shared" si="86"/>
        <v>0</v>
      </c>
      <c r="P2235" s="1134">
        <f>O2235/'1.5 Universal Data'!$F$35</f>
        <v>0</v>
      </c>
      <c r="R2235" s="163"/>
      <c r="S2235" s="163"/>
      <c r="T2235" s="163"/>
      <c r="U2235" s="163"/>
      <c r="V2235" s="163"/>
      <c r="W2235" s="163"/>
      <c r="X2235" s="163"/>
      <c r="Y2235" s="163"/>
      <c r="Z2235" s="163"/>
      <c r="AA2235" s="163"/>
      <c r="AB2235" s="163"/>
      <c r="AC2235" s="163"/>
      <c r="AD2235" s="163"/>
      <c r="AE2235" s="163"/>
    </row>
    <row r="2236" spans="2:31">
      <c r="B2236" s="1129">
        <f t="shared" si="84"/>
        <v>-1</v>
      </c>
      <c r="D2236" s="1130"/>
      <c r="E2236" s="1130"/>
      <c r="F2236" s="1131"/>
      <c r="G2236" s="1130"/>
      <c r="H2236" s="1130"/>
      <c r="I2236" s="1130"/>
      <c r="J2236" s="1132"/>
      <c r="K2236" s="1132"/>
      <c r="L2236" s="1130"/>
      <c r="N2236" s="1133">
        <f t="shared" si="85"/>
        <v>0</v>
      </c>
      <c r="O2236" s="1134">
        <f t="shared" si="86"/>
        <v>0</v>
      </c>
      <c r="P2236" s="1134">
        <f>O2236/'1.5 Universal Data'!$F$35</f>
        <v>0</v>
      </c>
      <c r="R2236" s="163"/>
      <c r="S2236" s="163"/>
      <c r="T2236" s="163"/>
      <c r="U2236" s="163"/>
      <c r="V2236" s="163"/>
      <c r="W2236" s="163"/>
      <c r="X2236" s="163"/>
      <c r="Y2236" s="163"/>
      <c r="Z2236" s="163"/>
      <c r="AA2236" s="163"/>
      <c r="AB2236" s="163"/>
      <c r="AC2236" s="163"/>
      <c r="AD2236" s="163"/>
      <c r="AE2236" s="163"/>
    </row>
    <row r="2237" spans="2:31">
      <c r="B2237" s="1129">
        <f t="shared" si="84"/>
        <v>-1</v>
      </c>
      <c r="D2237" s="1130"/>
      <c r="E2237" s="1130"/>
      <c r="F2237" s="1131"/>
      <c r="G2237" s="1130"/>
      <c r="H2237" s="1130"/>
      <c r="I2237" s="1130"/>
      <c r="J2237" s="1132"/>
      <c r="K2237" s="1132"/>
      <c r="L2237" s="1130"/>
      <c r="N2237" s="1133">
        <f t="shared" si="85"/>
        <v>0</v>
      </c>
      <c r="O2237" s="1134">
        <f t="shared" si="86"/>
        <v>0</v>
      </c>
      <c r="P2237" s="1134">
        <f>O2237/'1.5 Universal Data'!$F$35</f>
        <v>0</v>
      </c>
      <c r="R2237" s="163"/>
      <c r="S2237" s="163"/>
      <c r="T2237" s="163"/>
      <c r="U2237" s="163"/>
      <c r="V2237" s="163"/>
      <c r="W2237" s="163"/>
      <c r="X2237" s="163"/>
      <c r="Y2237" s="163"/>
      <c r="Z2237" s="163"/>
      <c r="AA2237" s="163"/>
      <c r="AB2237" s="163"/>
      <c r="AC2237" s="163"/>
      <c r="AD2237" s="163"/>
      <c r="AE2237" s="163"/>
    </row>
    <row r="2238" spans="2:31">
      <c r="B2238" s="1129">
        <f t="shared" si="84"/>
        <v>-1</v>
      </c>
      <c r="D2238" s="1130"/>
      <c r="E2238" s="1130"/>
      <c r="F2238" s="1131"/>
      <c r="G2238" s="1130"/>
      <c r="H2238" s="1130"/>
      <c r="I2238" s="1130"/>
      <c r="J2238" s="1132"/>
      <c r="K2238" s="1132"/>
      <c r="L2238" s="1130"/>
      <c r="N2238" s="1133">
        <f t="shared" si="85"/>
        <v>0</v>
      </c>
      <c r="O2238" s="1134">
        <f t="shared" si="86"/>
        <v>0</v>
      </c>
      <c r="P2238" s="1134">
        <f>O2238/'1.5 Universal Data'!$F$35</f>
        <v>0</v>
      </c>
      <c r="R2238" s="163"/>
      <c r="S2238" s="163"/>
      <c r="T2238" s="163"/>
      <c r="U2238" s="163"/>
      <c r="V2238" s="163"/>
      <c r="W2238" s="163"/>
      <c r="X2238" s="163"/>
      <c r="Y2238" s="163"/>
      <c r="Z2238" s="163"/>
      <c r="AA2238" s="163"/>
      <c r="AB2238" s="163"/>
      <c r="AC2238" s="163"/>
      <c r="AD2238" s="163"/>
      <c r="AE2238" s="163"/>
    </row>
    <row r="2239" spans="2:31">
      <c r="B2239" s="1129">
        <f t="shared" si="84"/>
        <v>-1</v>
      </c>
      <c r="D2239" s="1130"/>
      <c r="E2239" s="1130"/>
      <c r="F2239" s="1131"/>
      <c r="G2239" s="1130"/>
      <c r="H2239" s="1130"/>
      <c r="I2239" s="1130"/>
      <c r="J2239" s="1132"/>
      <c r="K2239" s="1132"/>
      <c r="L2239" s="1130"/>
      <c r="N2239" s="1133">
        <f t="shared" si="85"/>
        <v>0</v>
      </c>
      <c r="O2239" s="1134">
        <f t="shared" si="86"/>
        <v>0</v>
      </c>
      <c r="P2239" s="1134">
        <f>O2239/'1.5 Universal Data'!$F$35</f>
        <v>0</v>
      </c>
      <c r="R2239" s="163"/>
      <c r="S2239" s="163"/>
      <c r="T2239" s="163"/>
      <c r="U2239" s="163"/>
      <c r="V2239" s="163"/>
      <c r="W2239" s="163"/>
      <c r="X2239" s="163"/>
      <c r="Y2239" s="163"/>
      <c r="Z2239" s="163"/>
      <c r="AA2239" s="163"/>
      <c r="AB2239" s="163"/>
      <c r="AC2239" s="163"/>
      <c r="AD2239" s="163"/>
      <c r="AE2239" s="163"/>
    </row>
    <row r="2240" spans="2:31">
      <c r="B2240" s="1129">
        <f t="shared" si="84"/>
        <v>-1</v>
      </c>
      <c r="D2240" s="1130"/>
      <c r="E2240" s="1130"/>
      <c r="F2240" s="1131"/>
      <c r="G2240" s="1130"/>
      <c r="H2240" s="1130"/>
      <c r="I2240" s="1130"/>
      <c r="J2240" s="1132"/>
      <c r="K2240" s="1132"/>
      <c r="L2240" s="1130"/>
      <c r="N2240" s="1133">
        <f t="shared" si="85"/>
        <v>0</v>
      </c>
      <c r="O2240" s="1134">
        <f t="shared" si="86"/>
        <v>0</v>
      </c>
      <c r="P2240" s="1134">
        <f>O2240/'1.5 Universal Data'!$F$35</f>
        <v>0</v>
      </c>
      <c r="R2240" s="163"/>
      <c r="S2240" s="163"/>
      <c r="T2240" s="163"/>
      <c r="U2240" s="163"/>
      <c r="V2240" s="163"/>
      <c r="W2240" s="163"/>
      <c r="X2240" s="163"/>
      <c r="Y2240" s="163"/>
      <c r="Z2240" s="163"/>
      <c r="AA2240" s="163"/>
      <c r="AB2240" s="163"/>
      <c r="AC2240" s="163"/>
      <c r="AD2240" s="163"/>
      <c r="AE2240" s="163"/>
    </row>
    <row r="2241" spans="2:31">
      <c r="B2241" s="1129">
        <f t="shared" si="84"/>
        <v>-1</v>
      </c>
      <c r="D2241" s="1130"/>
      <c r="E2241" s="1130"/>
      <c r="F2241" s="1131"/>
      <c r="G2241" s="1130"/>
      <c r="H2241" s="1130"/>
      <c r="I2241" s="1130"/>
      <c r="J2241" s="1132"/>
      <c r="K2241" s="1132"/>
      <c r="L2241" s="1130"/>
      <c r="N2241" s="1133">
        <f t="shared" si="85"/>
        <v>0</v>
      </c>
      <c r="O2241" s="1134">
        <f t="shared" si="86"/>
        <v>0</v>
      </c>
      <c r="P2241" s="1134">
        <f>O2241/'1.5 Universal Data'!$F$35</f>
        <v>0</v>
      </c>
      <c r="R2241" s="163"/>
      <c r="S2241" s="163"/>
      <c r="T2241" s="163"/>
      <c r="U2241" s="163"/>
      <c r="V2241" s="163"/>
      <c r="W2241" s="163"/>
      <c r="X2241" s="163"/>
      <c r="Y2241" s="163"/>
      <c r="Z2241" s="163"/>
      <c r="AA2241" s="163"/>
      <c r="AB2241" s="163"/>
      <c r="AC2241" s="163"/>
      <c r="AD2241" s="163"/>
      <c r="AE2241" s="163"/>
    </row>
    <row r="2242" spans="2:31">
      <c r="B2242" s="1129">
        <f t="shared" si="84"/>
        <v>-1</v>
      </c>
      <c r="D2242" s="1130"/>
      <c r="E2242" s="1130"/>
      <c r="F2242" s="1131"/>
      <c r="G2242" s="1130"/>
      <c r="H2242" s="1130"/>
      <c r="I2242" s="1130"/>
      <c r="J2242" s="1132"/>
      <c r="K2242" s="1132"/>
      <c r="L2242" s="1130"/>
      <c r="N2242" s="1133">
        <f t="shared" si="85"/>
        <v>0</v>
      </c>
      <c r="O2242" s="1134">
        <f t="shared" si="86"/>
        <v>0</v>
      </c>
      <c r="P2242" s="1134">
        <f>O2242/'1.5 Universal Data'!$F$35</f>
        <v>0</v>
      </c>
      <c r="R2242" s="163"/>
      <c r="S2242" s="163"/>
      <c r="T2242" s="163"/>
      <c r="U2242" s="163"/>
      <c r="V2242" s="163"/>
      <c r="W2242" s="163"/>
      <c r="X2242" s="163"/>
      <c r="Y2242" s="163"/>
      <c r="Z2242" s="163"/>
      <c r="AA2242" s="163"/>
      <c r="AB2242" s="163"/>
      <c r="AC2242" s="163"/>
      <c r="AD2242" s="163"/>
      <c r="AE2242" s="163"/>
    </row>
    <row r="2243" spans="2:31">
      <c r="B2243" s="1129">
        <f t="shared" si="84"/>
        <v>-1</v>
      </c>
      <c r="D2243" s="1130"/>
      <c r="E2243" s="1130"/>
      <c r="F2243" s="1131"/>
      <c r="G2243" s="1130"/>
      <c r="H2243" s="1130"/>
      <c r="I2243" s="1130"/>
      <c r="J2243" s="1132"/>
      <c r="K2243" s="1132"/>
      <c r="L2243" s="1130"/>
      <c r="N2243" s="1133">
        <f t="shared" si="85"/>
        <v>0</v>
      </c>
      <c r="O2243" s="1134">
        <f t="shared" si="86"/>
        <v>0</v>
      </c>
      <c r="P2243" s="1134">
        <f>O2243/'1.5 Universal Data'!$F$35</f>
        <v>0</v>
      </c>
      <c r="R2243" s="163"/>
      <c r="S2243" s="163"/>
      <c r="T2243" s="163"/>
      <c r="U2243" s="163"/>
      <c r="V2243" s="163"/>
      <c r="W2243" s="163"/>
      <c r="X2243" s="163"/>
      <c r="Y2243" s="163"/>
      <c r="Z2243" s="163"/>
      <c r="AA2243" s="163"/>
      <c r="AB2243" s="163"/>
      <c r="AC2243" s="163"/>
      <c r="AD2243" s="163"/>
      <c r="AE2243" s="163"/>
    </row>
    <row r="2244" spans="2:31">
      <c r="B2244" s="1129">
        <f t="shared" si="84"/>
        <v>-1</v>
      </c>
      <c r="D2244" s="1130"/>
      <c r="E2244" s="1130"/>
      <c r="F2244" s="1131"/>
      <c r="G2244" s="1130"/>
      <c r="H2244" s="1130"/>
      <c r="I2244" s="1130"/>
      <c r="J2244" s="1132"/>
      <c r="K2244" s="1132"/>
      <c r="L2244" s="1130"/>
      <c r="N2244" s="1133">
        <f t="shared" si="85"/>
        <v>0</v>
      </c>
      <c r="O2244" s="1134">
        <f t="shared" si="86"/>
        <v>0</v>
      </c>
      <c r="P2244" s="1134">
        <f>O2244/'1.5 Universal Data'!$F$35</f>
        <v>0</v>
      </c>
      <c r="R2244" s="163"/>
      <c r="S2244" s="163"/>
      <c r="T2244" s="163"/>
      <c r="U2244" s="163"/>
      <c r="V2244" s="163"/>
      <c r="W2244" s="163"/>
      <c r="X2244" s="163"/>
      <c r="Y2244" s="163"/>
      <c r="Z2244" s="163"/>
      <c r="AA2244" s="163"/>
      <c r="AB2244" s="163"/>
      <c r="AC2244" s="163"/>
      <c r="AD2244" s="163"/>
      <c r="AE2244" s="163"/>
    </row>
    <row r="2245" spans="2:31">
      <c r="B2245" s="1129">
        <f t="shared" si="84"/>
        <v>-1</v>
      </c>
      <c r="D2245" s="1130"/>
      <c r="E2245" s="1130"/>
      <c r="F2245" s="1131"/>
      <c r="G2245" s="1130"/>
      <c r="H2245" s="1130"/>
      <c r="I2245" s="1130"/>
      <c r="J2245" s="1132"/>
      <c r="K2245" s="1132"/>
      <c r="L2245" s="1130"/>
      <c r="N2245" s="1133">
        <f t="shared" si="85"/>
        <v>0</v>
      </c>
      <c r="O2245" s="1134">
        <f t="shared" si="86"/>
        <v>0</v>
      </c>
      <c r="P2245" s="1134">
        <f>O2245/'1.5 Universal Data'!$F$35</f>
        <v>0</v>
      </c>
      <c r="R2245" s="163"/>
      <c r="S2245" s="163"/>
      <c r="T2245" s="163"/>
      <c r="U2245" s="163"/>
      <c r="V2245" s="163"/>
      <c r="W2245" s="163"/>
      <c r="X2245" s="163"/>
      <c r="Y2245" s="163"/>
      <c r="Z2245" s="163"/>
      <c r="AA2245" s="163"/>
      <c r="AB2245" s="163"/>
      <c r="AC2245" s="163"/>
      <c r="AD2245" s="163"/>
      <c r="AE2245" s="163"/>
    </row>
    <row r="2246" spans="2:31">
      <c r="B2246" s="1129">
        <f t="shared" si="84"/>
        <v>-1</v>
      </c>
      <c r="D2246" s="1130"/>
      <c r="E2246" s="1130"/>
      <c r="F2246" s="1131"/>
      <c r="G2246" s="1130"/>
      <c r="H2246" s="1130"/>
      <c r="I2246" s="1130"/>
      <c r="J2246" s="1132"/>
      <c r="K2246" s="1132"/>
      <c r="L2246" s="1130"/>
      <c r="N2246" s="1133">
        <f t="shared" si="85"/>
        <v>0</v>
      </c>
      <c r="O2246" s="1134">
        <f t="shared" si="86"/>
        <v>0</v>
      </c>
      <c r="P2246" s="1134">
        <f>O2246/'1.5 Universal Data'!$F$35</f>
        <v>0</v>
      </c>
      <c r="R2246" s="163"/>
      <c r="S2246" s="163"/>
      <c r="T2246" s="163"/>
      <c r="U2246" s="163"/>
      <c r="V2246" s="163"/>
      <c r="W2246" s="163"/>
      <c r="X2246" s="163"/>
      <c r="Y2246" s="163"/>
      <c r="Z2246" s="163"/>
      <c r="AA2246" s="163"/>
      <c r="AB2246" s="163"/>
      <c r="AC2246" s="163"/>
      <c r="AD2246" s="163"/>
      <c r="AE2246" s="163"/>
    </row>
    <row r="2247" spans="2:31">
      <c r="B2247" s="1129">
        <f t="shared" si="84"/>
        <v>-1</v>
      </c>
      <c r="D2247" s="1130"/>
      <c r="E2247" s="1130"/>
      <c r="F2247" s="1131"/>
      <c r="G2247" s="1130"/>
      <c r="H2247" s="1130"/>
      <c r="I2247" s="1130"/>
      <c r="J2247" s="1132"/>
      <c r="K2247" s="1132"/>
      <c r="L2247" s="1130"/>
      <c r="N2247" s="1133">
        <f t="shared" si="85"/>
        <v>0</v>
      </c>
      <c r="O2247" s="1134">
        <f t="shared" si="86"/>
        <v>0</v>
      </c>
      <c r="P2247" s="1134">
        <f>O2247/'1.5 Universal Data'!$F$35</f>
        <v>0</v>
      </c>
      <c r="R2247" s="163"/>
      <c r="S2247" s="163"/>
      <c r="T2247" s="163"/>
      <c r="U2247" s="163"/>
      <c r="V2247" s="163"/>
      <c r="W2247" s="163"/>
      <c r="X2247" s="163"/>
      <c r="Y2247" s="163"/>
      <c r="Z2247" s="163"/>
      <c r="AA2247" s="163"/>
      <c r="AB2247" s="163"/>
      <c r="AC2247" s="163"/>
      <c r="AD2247" s="163"/>
      <c r="AE2247" s="163"/>
    </row>
    <row r="2248" spans="2:31">
      <c r="B2248" s="1129">
        <f t="shared" si="84"/>
        <v>-1</v>
      </c>
      <c r="D2248" s="1130"/>
      <c r="E2248" s="1130"/>
      <c r="F2248" s="1131"/>
      <c r="G2248" s="1130"/>
      <c r="H2248" s="1130"/>
      <c r="I2248" s="1130"/>
      <c r="J2248" s="1132"/>
      <c r="K2248" s="1132"/>
      <c r="L2248" s="1130"/>
      <c r="N2248" s="1133">
        <f t="shared" si="85"/>
        <v>0</v>
      </c>
      <c r="O2248" s="1134">
        <f t="shared" si="86"/>
        <v>0</v>
      </c>
      <c r="P2248" s="1134">
        <f>O2248/'1.5 Universal Data'!$F$35</f>
        <v>0</v>
      </c>
      <c r="R2248" s="163"/>
      <c r="S2248" s="163"/>
      <c r="T2248" s="163"/>
      <c r="U2248" s="163"/>
      <c r="V2248" s="163"/>
      <c r="W2248" s="163"/>
      <c r="X2248" s="163"/>
      <c r="Y2248" s="163"/>
      <c r="Z2248" s="163"/>
      <c r="AA2248" s="163"/>
      <c r="AB2248" s="163"/>
      <c r="AC2248" s="163"/>
      <c r="AD2248" s="163"/>
      <c r="AE2248" s="163"/>
    </row>
    <row r="2249" spans="2:31">
      <c r="B2249" s="1129">
        <f t="shared" si="84"/>
        <v>-1</v>
      </c>
      <c r="D2249" s="1130"/>
      <c r="E2249" s="1130"/>
      <c r="F2249" s="1131"/>
      <c r="G2249" s="1130"/>
      <c r="H2249" s="1130"/>
      <c r="I2249" s="1130"/>
      <c r="J2249" s="1132"/>
      <c r="K2249" s="1132"/>
      <c r="L2249" s="1130"/>
      <c r="N2249" s="1133">
        <f t="shared" si="85"/>
        <v>0</v>
      </c>
      <c r="O2249" s="1134">
        <f t="shared" si="86"/>
        <v>0</v>
      </c>
      <c r="P2249" s="1134">
        <f>O2249/'1.5 Universal Data'!$F$35</f>
        <v>0</v>
      </c>
      <c r="R2249" s="163"/>
      <c r="S2249" s="163"/>
      <c r="T2249" s="163"/>
      <c r="U2249" s="163"/>
      <c r="V2249" s="163"/>
      <c r="W2249" s="163"/>
      <c r="X2249" s="163"/>
      <c r="Y2249" s="163"/>
      <c r="Z2249" s="163"/>
      <c r="AA2249" s="163"/>
      <c r="AB2249" s="163"/>
      <c r="AC2249" s="163"/>
      <c r="AD2249" s="163"/>
      <c r="AE2249" s="163"/>
    </row>
    <row r="2250" spans="2:31">
      <c r="B2250" s="1129">
        <f t="shared" si="84"/>
        <v>-1</v>
      </c>
      <c r="D2250" s="1130"/>
      <c r="E2250" s="1130"/>
      <c r="F2250" s="1131"/>
      <c r="G2250" s="1130"/>
      <c r="H2250" s="1130"/>
      <c r="I2250" s="1130"/>
      <c r="J2250" s="1132"/>
      <c r="K2250" s="1132"/>
      <c r="L2250" s="1130"/>
      <c r="N2250" s="1133">
        <f t="shared" si="85"/>
        <v>0</v>
      </c>
      <c r="O2250" s="1134">
        <f t="shared" si="86"/>
        <v>0</v>
      </c>
      <c r="P2250" s="1134">
        <f>O2250/'1.5 Universal Data'!$F$35</f>
        <v>0</v>
      </c>
      <c r="R2250" s="163"/>
      <c r="S2250" s="163"/>
      <c r="T2250" s="163"/>
      <c r="U2250" s="163"/>
      <c r="V2250" s="163"/>
      <c r="W2250" s="163"/>
      <c r="X2250" s="163"/>
      <c r="Y2250" s="163"/>
      <c r="Z2250" s="163"/>
      <c r="AA2250" s="163"/>
      <c r="AB2250" s="163"/>
      <c r="AC2250" s="163"/>
      <c r="AD2250" s="163"/>
      <c r="AE2250" s="163"/>
    </row>
    <row r="2251" spans="2:31">
      <c r="B2251" s="1129">
        <f t="shared" si="84"/>
        <v>-1</v>
      </c>
      <c r="D2251" s="1130"/>
      <c r="E2251" s="1130"/>
      <c r="F2251" s="1131"/>
      <c r="G2251" s="1130"/>
      <c r="H2251" s="1130"/>
      <c r="I2251" s="1130"/>
      <c r="J2251" s="1132"/>
      <c r="K2251" s="1132"/>
      <c r="L2251" s="1130"/>
      <c r="N2251" s="1133">
        <f t="shared" si="85"/>
        <v>0</v>
      </c>
      <c r="O2251" s="1134">
        <f t="shared" si="86"/>
        <v>0</v>
      </c>
      <c r="P2251" s="1134">
        <f>O2251/'1.5 Universal Data'!$F$35</f>
        <v>0</v>
      </c>
      <c r="R2251" s="163"/>
      <c r="S2251" s="163"/>
      <c r="T2251" s="163"/>
      <c r="U2251" s="163"/>
      <c r="V2251" s="163"/>
      <c r="W2251" s="163"/>
      <c r="X2251" s="163"/>
      <c r="Y2251" s="163"/>
      <c r="Z2251" s="163"/>
      <c r="AA2251" s="163"/>
      <c r="AB2251" s="163"/>
      <c r="AC2251" s="163"/>
      <c r="AD2251" s="163"/>
      <c r="AE2251" s="163"/>
    </row>
    <row r="2252" spans="2:31">
      <c r="B2252" s="1129">
        <f t="shared" si="84"/>
        <v>-1</v>
      </c>
      <c r="D2252" s="1130"/>
      <c r="E2252" s="1130"/>
      <c r="F2252" s="1131"/>
      <c r="G2252" s="1130"/>
      <c r="H2252" s="1130"/>
      <c r="I2252" s="1130"/>
      <c r="J2252" s="1132"/>
      <c r="K2252" s="1132"/>
      <c r="L2252" s="1130"/>
      <c r="N2252" s="1133">
        <f t="shared" si="85"/>
        <v>0</v>
      </c>
      <c r="O2252" s="1134">
        <f t="shared" si="86"/>
        <v>0</v>
      </c>
      <c r="P2252" s="1134">
        <f>O2252/'1.5 Universal Data'!$F$35</f>
        <v>0</v>
      </c>
      <c r="R2252" s="163"/>
      <c r="S2252" s="163"/>
      <c r="T2252" s="163"/>
      <c r="U2252" s="163"/>
      <c r="V2252" s="163"/>
      <c r="W2252" s="163"/>
      <c r="X2252" s="163"/>
      <c r="Y2252" s="163"/>
      <c r="Z2252" s="163"/>
      <c r="AA2252" s="163"/>
      <c r="AB2252" s="163"/>
      <c r="AC2252" s="163"/>
      <c r="AD2252" s="163"/>
      <c r="AE2252" s="163"/>
    </row>
    <row r="2253" spans="2:31">
      <c r="B2253" s="1129">
        <f t="shared" si="84"/>
        <v>-1</v>
      </c>
      <c r="D2253" s="1130"/>
      <c r="E2253" s="1130"/>
      <c r="F2253" s="1131"/>
      <c r="G2253" s="1130"/>
      <c r="H2253" s="1130"/>
      <c r="I2253" s="1130"/>
      <c r="J2253" s="1132"/>
      <c r="K2253" s="1132"/>
      <c r="L2253" s="1130"/>
      <c r="N2253" s="1133">
        <f t="shared" si="85"/>
        <v>0</v>
      </c>
      <c r="O2253" s="1134">
        <f t="shared" si="86"/>
        <v>0</v>
      </c>
      <c r="P2253" s="1134">
        <f>O2253/'1.5 Universal Data'!$F$35</f>
        <v>0</v>
      </c>
      <c r="R2253" s="163"/>
      <c r="S2253" s="163"/>
      <c r="T2253" s="163"/>
      <c r="U2253" s="163"/>
      <c r="V2253" s="163"/>
      <c r="W2253" s="163"/>
      <c r="X2253" s="163"/>
      <c r="Y2253" s="163"/>
      <c r="Z2253" s="163"/>
      <c r="AA2253" s="163"/>
      <c r="AB2253" s="163"/>
      <c r="AC2253" s="163"/>
      <c r="AD2253" s="163"/>
      <c r="AE2253" s="163"/>
    </row>
    <row r="2254" spans="2:31">
      <c r="B2254" s="1129">
        <f t="shared" si="84"/>
        <v>-1</v>
      </c>
      <c r="D2254" s="1130"/>
      <c r="E2254" s="1130"/>
      <c r="F2254" s="1131"/>
      <c r="G2254" s="1130"/>
      <c r="H2254" s="1130"/>
      <c r="I2254" s="1130"/>
      <c r="J2254" s="1132"/>
      <c r="K2254" s="1132"/>
      <c r="L2254" s="1130"/>
      <c r="N2254" s="1133">
        <f t="shared" si="85"/>
        <v>0</v>
      </c>
      <c r="O2254" s="1134">
        <f t="shared" si="86"/>
        <v>0</v>
      </c>
      <c r="P2254" s="1134">
        <f>O2254/'1.5 Universal Data'!$F$35</f>
        <v>0</v>
      </c>
      <c r="R2254" s="163"/>
      <c r="S2254" s="163"/>
      <c r="T2254" s="163"/>
      <c r="U2254" s="163"/>
      <c r="V2254" s="163"/>
      <c r="W2254" s="163"/>
      <c r="X2254" s="163"/>
      <c r="Y2254" s="163"/>
      <c r="Z2254" s="163"/>
      <c r="AA2254" s="163"/>
      <c r="AB2254" s="163"/>
      <c r="AC2254" s="163"/>
      <c r="AD2254" s="163"/>
      <c r="AE2254" s="163"/>
    </row>
    <row r="2255" spans="2:31">
      <c r="B2255" s="1129">
        <f t="shared" si="84"/>
        <v>-1</v>
      </c>
      <c r="D2255" s="1130"/>
      <c r="E2255" s="1130"/>
      <c r="F2255" s="1131"/>
      <c r="G2255" s="1130"/>
      <c r="H2255" s="1130"/>
      <c r="I2255" s="1130"/>
      <c r="J2255" s="1132"/>
      <c r="K2255" s="1132"/>
      <c r="L2255" s="1130"/>
      <c r="N2255" s="1133">
        <f t="shared" si="85"/>
        <v>0</v>
      </c>
      <c r="O2255" s="1134">
        <f t="shared" si="86"/>
        <v>0</v>
      </c>
      <c r="P2255" s="1134">
        <f>O2255/'1.5 Universal Data'!$F$35</f>
        <v>0</v>
      </c>
      <c r="R2255" s="163"/>
      <c r="S2255" s="163"/>
      <c r="T2255" s="163"/>
      <c r="U2255" s="163"/>
      <c r="V2255" s="163"/>
      <c r="W2255" s="163"/>
      <c r="X2255" s="163"/>
      <c r="Y2255" s="163"/>
      <c r="Z2255" s="163"/>
      <c r="AA2255" s="163"/>
      <c r="AB2255" s="163"/>
      <c r="AC2255" s="163"/>
      <c r="AD2255" s="163"/>
      <c r="AE2255" s="163"/>
    </row>
    <row r="2256" spans="2:31">
      <c r="B2256" s="1129">
        <f t="shared" si="84"/>
        <v>-1</v>
      </c>
      <c r="D2256" s="1130"/>
      <c r="E2256" s="1130"/>
      <c r="F2256" s="1131"/>
      <c r="G2256" s="1130"/>
      <c r="H2256" s="1130"/>
      <c r="I2256" s="1130"/>
      <c r="J2256" s="1132"/>
      <c r="K2256" s="1132"/>
      <c r="L2256" s="1130"/>
      <c r="N2256" s="1133">
        <f t="shared" si="85"/>
        <v>0</v>
      </c>
      <c r="O2256" s="1134">
        <f t="shared" si="86"/>
        <v>0</v>
      </c>
      <c r="P2256" s="1134">
        <f>O2256/'1.5 Universal Data'!$F$35</f>
        <v>0</v>
      </c>
      <c r="R2256" s="163"/>
      <c r="S2256" s="163"/>
      <c r="T2256" s="163"/>
      <c r="U2256" s="163"/>
      <c r="V2256" s="163"/>
      <c r="W2256" s="163"/>
      <c r="X2256" s="163"/>
      <c r="Y2256" s="163"/>
      <c r="Z2256" s="163"/>
      <c r="AA2256" s="163"/>
      <c r="AB2256" s="163"/>
      <c r="AC2256" s="163"/>
      <c r="AD2256" s="163"/>
      <c r="AE2256" s="163"/>
    </row>
    <row r="2257" spans="2:31">
      <c r="B2257" s="1129">
        <f t="shared" si="84"/>
        <v>-1</v>
      </c>
      <c r="D2257" s="1130"/>
      <c r="E2257" s="1130"/>
      <c r="F2257" s="1131"/>
      <c r="G2257" s="1130"/>
      <c r="H2257" s="1130"/>
      <c r="I2257" s="1130"/>
      <c r="J2257" s="1132"/>
      <c r="K2257" s="1132"/>
      <c r="L2257" s="1130"/>
      <c r="N2257" s="1133">
        <f t="shared" si="85"/>
        <v>0</v>
      </c>
      <c r="O2257" s="1134">
        <f t="shared" si="86"/>
        <v>0</v>
      </c>
      <c r="P2257" s="1134">
        <f>O2257/'1.5 Universal Data'!$F$35</f>
        <v>0</v>
      </c>
      <c r="R2257" s="163"/>
      <c r="S2257" s="163"/>
      <c r="T2257" s="163"/>
      <c r="U2257" s="163"/>
      <c r="V2257" s="163"/>
      <c r="W2257" s="163"/>
      <c r="X2257" s="163"/>
      <c r="Y2257" s="163"/>
      <c r="Z2257" s="163"/>
      <c r="AA2257" s="163"/>
      <c r="AB2257" s="163"/>
      <c r="AC2257" s="163"/>
      <c r="AD2257" s="163"/>
      <c r="AE2257" s="163"/>
    </row>
    <row r="2258" spans="2:31">
      <c r="B2258" s="1129">
        <f t="shared" si="84"/>
        <v>-1</v>
      </c>
      <c r="D2258" s="1130"/>
      <c r="E2258" s="1130"/>
      <c r="F2258" s="1131"/>
      <c r="G2258" s="1130"/>
      <c r="H2258" s="1130"/>
      <c r="I2258" s="1130"/>
      <c r="J2258" s="1132"/>
      <c r="K2258" s="1132"/>
      <c r="L2258" s="1130"/>
      <c r="N2258" s="1133">
        <f t="shared" si="85"/>
        <v>0</v>
      </c>
      <c r="O2258" s="1134">
        <f t="shared" si="86"/>
        <v>0</v>
      </c>
      <c r="P2258" s="1134">
        <f>O2258/'1.5 Universal Data'!$F$35</f>
        <v>0</v>
      </c>
      <c r="R2258" s="163"/>
      <c r="S2258" s="163"/>
      <c r="T2258" s="163"/>
      <c r="U2258" s="163"/>
      <c r="V2258" s="163"/>
      <c r="W2258" s="163"/>
      <c r="X2258" s="163"/>
      <c r="Y2258" s="163"/>
      <c r="Z2258" s="163"/>
      <c r="AA2258" s="163"/>
      <c r="AB2258" s="163"/>
      <c r="AC2258" s="163"/>
      <c r="AD2258" s="163"/>
      <c r="AE2258" s="163"/>
    </row>
    <row r="2259" spans="2:31">
      <c r="B2259" s="1129">
        <f t="shared" si="84"/>
        <v>-1</v>
      </c>
      <c r="D2259" s="1130"/>
      <c r="E2259" s="1130"/>
      <c r="F2259" s="1131"/>
      <c r="G2259" s="1130"/>
      <c r="H2259" s="1130"/>
      <c r="I2259" s="1130"/>
      <c r="J2259" s="1132"/>
      <c r="K2259" s="1132"/>
      <c r="L2259" s="1130"/>
      <c r="N2259" s="1133">
        <f t="shared" si="85"/>
        <v>0</v>
      </c>
      <c r="O2259" s="1134">
        <f t="shared" si="86"/>
        <v>0</v>
      </c>
      <c r="P2259" s="1134">
        <f>O2259/'1.5 Universal Data'!$F$35</f>
        <v>0</v>
      </c>
      <c r="R2259" s="163"/>
      <c r="S2259" s="163"/>
      <c r="T2259" s="163"/>
      <c r="U2259" s="163"/>
      <c r="V2259" s="163"/>
      <c r="W2259" s="163"/>
      <c r="X2259" s="163"/>
      <c r="Y2259" s="163"/>
      <c r="Z2259" s="163"/>
      <c r="AA2259" s="163"/>
      <c r="AB2259" s="163"/>
      <c r="AC2259" s="163"/>
      <c r="AD2259" s="163"/>
      <c r="AE2259" s="163"/>
    </row>
    <row r="2260" spans="2:31">
      <c r="B2260" s="1129">
        <f t="shared" si="84"/>
        <v>-1</v>
      </c>
      <c r="D2260" s="1130"/>
      <c r="E2260" s="1130"/>
      <c r="F2260" s="1131"/>
      <c r="G2260" s="1130"/>
      <c r="H2260" s="1130"/>
      <c r="I2260" s="1130"/>
      <c r="J2260" s="1132"/>
      <c r="K2260" s="1132"/>
      <c r="L2260" s="1130"/>
      <c r="N2260" s="1133">
        <f t="shared" si="85"/>
        <v>0</v>
      </c>
      <c r="O2260" s="1134">
        <f t="shared" si="86"/>
        <v>0</v>
      </c>
      <c r="P2260" s="1134">
        <f>O2260/'1.5 Universal Data'!$F$35</f>
        <v>0</v>
      </c>
      <c r="R2260" s="163"/>
      <c r="S2260" s="163"/>
      <c r="T2260" s="163"/>
      <c r="U2260" s="163"/>
      <c r="V2260" s="163"/>
      <c r="W2260" s="163"/>
      <c r="X2260" s="163"/>
      <c r="Y2260" s="163"/>
      <c r="Z2260" s="163"/>
      <c r="AA2260" s="163"/>
      <c r="AB2260" s="163"/>
      <c r="AC2260" s="163"/>
      <c r="AD2260" s="163"/>
      <c r="AE2260" s="163"/>
    </row>
    <row r="2261" spans="2:31">
      <c r="B2261" s="1129">
        <f t="shared" si="84"/>
        <v>-1</v>
      </c>
      <c r="D2261" s="1130"/>
      <c r="E2261" s="1130"/>
      <c r="F2261" s="1131"/>
      <c r="G2261" s="1130"/>
      <c r="H2261" s="1130"/>
      <c r="I2261" s="1130"/>
      <c r="J2261" s="1132"/>
      <c r="K2261" s="1132"/>
      <c r="L2261" s="1130"/>
      <c r="N2261" s="1133">
        <f t="shared" si="85"/>
        <v>0</v>
      </c>
      <c r="O2261" s="1134">
        <f t="shared" si="86"/>
        <v>0</v>
      </c>
      <c r="P2261" s="1134">
        <f>O2261/'1.5 Universal Data'!$F$35</f>
        <v>0</v>
      </c>
      <c r="R2261" s="163"/>
      <c r="S2261" s="163"/>
      <c r="T2261" s="163"/>
      <c r="U2261" s="163"/>
      <c r="V2261" s="163"/>
      <c r="W2261" s="163"/>
      <c r="X2261" s="163"/>
      <c r="Y2261" s="163"/>
      <c r="Z2261" s="163"/>
      <c r="AA2261" s="163"/>
      <c r="AB2261" s="163"/>
      <c r="AC2261" s="163"/>
      <c r="AD2261" s="163"/>
      <c r="AE2261" s="163"/>
    </row>
    <row r="2262" spans="2:31">
      <c r="B2262" s="1129">
        <f t="shared" si="84"/>
        <v>-1</v>
      </c>
      <c r="D2262" s="1130"/>
      <c r="E2262" s="1130"/>
      <c r="F2262" s="1131"/>
      <c r="G2262" s="1130"/>
      <c r="H2262" s="1130"/>
      <c r="I2262" s="1130"/>
      <c r="J2262" s="1132"/>
      <c r="K2262" s="1132"/>
      <c r="L2262" s="1130"/>
      <c r="N2262" s="1133">
        <f t="shared" si="85"/>
        <v>0</v>
      </c>
      <c r="O2262" s="1134">
        <f t="shared" si="86"/>
        <v>0</v>
      </c>
      <c r="P2262" s="1134">
        <f>O2262/'1.5 Universal Data'!$F$35</f>
        <v>0</v>
      </c>
      <c r="R2262" s="163"/>
      <c r="S2262" s="163"/>
      <c r="T2262" s="163"/>
      <c r="U2262" s="163"/>
      <c r="V2262" s="163"/>
      <c r="W2262" s="163"/>
      <c r="X2262" s="163"/>
      <c r="Y2262" s="163"/>
      <c r="Z2262" s="163"/>
      <c r="AA2262" s="163"/>
      <c r="AB2262" s="163"/>
      <c r="AC2262" s="163"/>
      <c r="AD2262" s="163"/>
      <c r="AE2262" s="163"/>
    </row>
    <row r="2263" spans="2:31">
      <c r="B2263" s="1129">
        <f t="shared" ref="B2263:B2326" si="87">IF(G2263="buy",1,-1)</f>
        <v>-1</v>
      </c>
      <c r="D2263" s="1130"/>
      <c r="E2263" s="1130"/>
      <c r="F2263" s="1131"/>
      <c r="G2263" s="1130"/>
      <c r="H2263" s="1130"/>
      <c r="I2263" s="1130"/>
      <c r="J2263" s="1132"/>
      <c r="K2263" s="1132"/>
      <c r="L2263" s="1130"/>
      <c r="N2263" s="1133">
        <f t="shared" si="85"/>
        <v>0</v>
      </c>
      <c r="O2263" s="1134">
        <f t="shared" si="86"/>
        <v>0</v>
      </c>
      <c r="P2263" s="1134">
        <f>O2263/'1.5 Universal Data'!$F$35</f>
        <v>0</v>
      </c>
      <c r="R2263" s="163"/>
      <c r="S2263" s="163"/>
      <c r="T2263" s="163"/>
      <c r="U2263" s="163"/>
      <c r="V2263" s="163"/>
      <c r="W2263" s="163"/>
      <c r="X2263" s="163"/>
      <c r="Y2263" s="163"/>
      <c r="Z2263" s="163"/>
      <c r="AA2263" s="163"/>
      <c r="AB2263" s="163"/>
      <c r="AC2263" s="163"/>
      <c r="AD2263" s="163"/>
      <c r="AE2263" s="163"/>
    </row>
    <row r="2264" spans="2:31">
      <c r="B2264" s="1129">
        <f t="shared" si="87"/>
        <v>-1</v>
      </c>
      <c r="D2264" s="1130"/>
      <c r="E2264" s="1130"/>
      <c r="F2264" s="1131"/>
      <c r="G2264" s="1130"/>
      <c r="H2264" s="1130"/>
      <c r="I2264" s="1130"/>
      <c r="J2264" s="1132"/>
      <c r="K2264" s="1132"/>
      <c r="L2264" s="1130"/>
      <c r="N2264" s="1133">
        <f t="shared" si="85"/>
        <v>0</v>
      </c>
      <c r="O2264" s="1134">
        <f t="shared" si="86"/>
        <v>0</v>
      </c>
      <c r="P2264" s="1134">
        <f>O2264/'1.5 Universal Data'!$F$35</f>
        <v>0</v>
      </c>
      <c r="R2264" s="163"/>
      <c r="S2264" s="163"/>
      <c r="T2264" s="163"/>
      <c r="U2264" s="163"/>
      <c r="V2264" s="163"/>
      <c r="W2264" s="163"/>
      <c r="X2264" s="163"/>
      <c r="Y2264" s="163"/>
      <c r="Z2264" s="163"/>
      <c r="AA2264" s="163"/>
      <c r="AB2264" s="163"/>
      <c r="AC2264" s="163"/>
      <c r="AD2264" s="163"/>
      <c r="AE2264" s="163"/>
    </row>
    <row r="2265" spans="2:31">
      <c r="B2265" s="1129">
        <f t="shared" si="87"/>
        <v>-1</v>
      </c>
      <c r="D2265" s="1130"/>
      <c r="E2265" s="1130"/>
      <c r="F2265" s="1131"/>
      <c r="G2265" s="1130"/>
      <c r="H2265" s="1130"/>
      <c r="I2265" s="1130"/>
      <c r="J2265" s="1132"/>
      <c r="K2265" s="1132"/>
      <c r="L2265" s="1130"/>
      <c r="N2265" s="1133">
        <f t="shared" si="85"/>
        <v>0</v>
      </c>
      <c r="O2265" s="1134">
        <f t="shared" si="86"/>
        <v>0</v>
      </c>
      <c r="P2265" s="1134">
        <f>O2265/'1.5 Universal Data'!$F$35</f>
        <v>0</v>
      </c>
      <c r="R2265" s="163"/>
      <c r="S2265" s="163"/>
      <c r="T2265" s="163"/>
      <c r="U2265" s="163"/>
      <c r="V2265" s="163"/>
      <c r="W2265" s="163"/>
      <c r="X2265" s="163"/>
      <c r="Y2265" s="163"/>
      <c r="Z2265" s="163"/>
      <c r="AA2265" s="163"/>
      <c r="AB2265" s="163"/>
      <c r="AC2265" s="163"/>
      <c r="AD2265" s="163"/>
      <c r="AE2265" s="163"/>
    </row>
    <row r="2266" spans="2:31">
      <c r="B2266" s="1129">
        <f t="shared" si="87"/>
        <v>-1</v>
      </c>
      <c r="D2266" s="1130"/>
      <c r="E2266" s="1130"/>
      <c r="F2266" s="1131"/>
      <c r="G2266" s="1130"/>
      <c r="H2266" s="1130"/>
      <c r="I2266" s="1130"/>
      <c r="J2266" s="1132"/>
      <c r="K2266" s="1132"/>
      <c r="L2266" s="1130"/>
      <c r="N2266" s="1133">
        <f t="shared" si="85"/>
        <v>0</v>
      </c>
      <c r="O2266" s="1134">
        <f t="shared" si="86"/>
        <v>0</v>
      </c>
      <c r="P2266" s="1134">
        <f>O2266/'1.5 Universal Data'!$F$35</f>
        <v>0</v>
      </c>
      <c r="R2266" s="163"/>
      <c r="S2266" s="163"/>
      <c r="T2266" s="163"/>
      <c r="U2266" s="163"/>
      <c r="V2266" s="163"/>
      <c r="W2266" s="163"/>
      <c r="X2266" s="163"/>
      <c r="Y2266" s="163"/>
      <c r="Z2266" s="163"/>
      <c r="AA2266" s="163"/>
      <c r="AB2266" s="163"/>
      <c r="AC2266" s="163"/>
      <c r="AD2266" s="163"/>
      <c r="AE2266" s="163"/>
    </row>
    <row r="2267" spans="2:31">
      <c r="B2267" s="1129">
        <f t="shared" si="87"/>
        <v>-1</v>
      </c>
      <c r="D2267" s="1130"/>
      <c r="E2267" s="1130"/>
      <c r="F2267" s="1131"/>
      <c r="G2267" s="1130"/>
      <c r="H2267" s="1130"/>
      <c r="I2267" s="1130"/>
      <c r="J2267" s="1132"/>
      <c r="K2267" s="1132"/>
      <c r="L2267" s="1130"/>
      <c r="N2267" s="1133">
        <f t="shared" ref="N2267:N2330" si="88">+H2267*((K2267-J2267)+1)*B2267</f>
        <v>0</v>
      </c>
      <c r="O2267" s="1134">
        <f t="shared" ref="O2267:O2330" si="89">N2267*L2267/100</f>
        <v>0</v>
      </c>
      <c r="P2267" s="1134">
        <f>O2267/'1.5 Universal Data'!$F$35</f>
        <v>0</v>
      </c>
      <c r="R2267" s="163"/>
      <c r="S2267" s="163"/>
      <c r="T2267" s="163"/>
      <c r="U2267" s="163"/>
      <c r="V2267" s="163"/>
      <c r="W2267" s="163"/>
      <c r="X2267" s="163"/>
      <c r="Y2267" s="163"/>
      <c r="Z2267" s="163"/>
      <c r="AA2267" s="163"/>
      <c r="AB2267" s="163"/>
      <c r="AC2267" s="163"/>
      <c r="AD2267" s="163"/>
      <c r="AE2267" s="163"/>
    </row>
    <row r="2268" spans="2:31">
      <c r="B2268" s="1129">
        <f t="shared" si="87"/>
        <v>-1</v>
      </c>
      <c r="D2268" s="1130"/>
      <c r="E2268" s="1130"/>
      <c r="F2268" s="1131"/>
      <c r="G2268" s="1130"/>
      <c r="H2268" s="1130"/>
      <c r="I2268" s="1130"/>
      <c r="J2268" s="1132"/>
      <c r="K2268" s="1132"/>
      <c r="L2268" s="1130"/>
      <c r="N2268" s="1133">
        <f t="shared" si="88"/>
        <v>0</v>
      </c>
      <c r="O2268" s="1134">
        <f t="shared" si="89"/>
        <v>0</v>
      </c>
      <c r="P2268" s="1134">
        <f>O2268/'1.5 Universal Data'!$F$35</f>
        <v>0</v>
      </c>
      <c r="R2268" s="163"/>
      <c r="S2268" s="163"/>
      <c r="T2268" s="163"/>
      <c r="U2268" s="163"/>
      <c r="V2268" s="163"/>
      <c r="W2268" s="163"/>
      <c r="X2268" s="163"/>
      <c r="Y2268" s="163"/>
      <c r="Z2268" s="163"/>
      <c r="AA2268" s="163"/>
      <c r="AB2268" s="163"/>
      <c r="AC2268" s="163"/>
      <c r="AD2268" s="163"/>
      <c r="AE2268" s="163"/>
    </row>
    <row r="2269" spans="2:31">
      <c r="B2269" s="1129">
        <f t="shared" si="87"/>
        <v>-1</v>
      </c>
      <c r="D2269" s="1130"/>
      <c r="E2269" s="1130"/>
      <c r="F2269" s="1131"/>
      <c r="G2269" s="1130"/>
      <c r="H2269" s="1130"/>
      <c r="I2269" s="1130"/>
      <c r="J2269" s="1132"/>
      <c r="K2269" s="1132"/>
      <c r="L2269" s="1130"/>
      <c r="N2269" s="1133">
        <f t="shared" si="88"/>
        <v>0</v>
      </c>
      <c r="O2269" s="1134">
        <f t="shared" si="89"/>
        <v>0</v>
      </c>
      <c r="P2269" s="1134">
        <f>O2269/'1.5 Universal Data'!$F$35</f>
        <v>0</v>
      </c>
      <c r="R2269" s="163"/>
      <c r="S2269" s="163"/>
      <c r="T2269" s="163"/>
      <c r="U2269" s="163"/>
      <c r="V2269" s="163"/>
      <c r="W2269" s="163"/>
      <c r="X2269" s="163"/>
      <c r="Y2269" s="163"/>
      <c r="Z2269" s="163"/>
      <c r="AA2269" s="163"/>
      <c r="AB2269" s="163"/>
      <c r="AC2269" s="163"/>
      <c r="AD2269" s="163"/>
      <c r="AE2269" s="163"/>
    </row>
    <row r="2270" spans="2:31">
      <c r="B2270" s="1129">
        <f t="shared" si="87"/>
        <v>-1</v>
      </c>
      <c r="D2270" s="1130"/>
      <c r="E2270" s="1130"/>
      <c r="F2270" s="1131"/>
      <c r="G2270" s="1130"/>
      <c r="H2270" s="1130"/>
      <c r="I2270" s="1130"/>
      <c r="J2270" s="1132"/>
      <c r="K2270" s="1132"/>
      <c r="L2270" s="1130"/>
      <c r="N2270" s="1133">
        <f t="shared" si="88"/>
        <v>0</v>
      </c>
      <c r="O2270" s="1134">
        <f t="shared" si="89"/>
        <v>0</v>
      </c>
      <c r="P2270" s="1134">
        <f>O2270/'1.5 Universal Data'!$F$35</f>
        <v>0</v>
      </c>
      <c r="R2270" s="163"/>
      <c r="S2270" s="163"/>
      <c r="T2270" s="163"/>
      <c r="U2270" s="163"/>
      <c r="V2270" s="163"/>
      <c r="W2270" s="163"/>
      <c r="X2270" s="163"/>
      <c r="Y2270" s="163"/>
      <c r="Z2270" s="163"/>
      <c r="AA2270" s="163"/>
      <c r="AB2270" s="163"/>
      <c r="AC2270" s="163"/>
      <c r="AD2270" s="163"/>
      <c r="AE2270" s="163"/>
    </row>
    <row r="2271" spans="2:31">
      <c r="B2271" s="1129">
        <f t="shared" si="87"/>
        <v>-1</v>
      </c>
      <c r="D2271" s="1130"/>
      <c r="E2271" s="1130"/>
      <c r="F2271" s="1131"/>
      <c r="G2271" s="1130"/>
      <c r="H2271" s="1130"/>
      <c r="I2271" s="1130"/>
      <c r="J2271" s="1132"/>
      <c r="K2271" s="1132"/>
      <c r="L2271" s="1130"/>
      <c r="N2271" s="1133">
        <f t="shared" si="88"/>
        <v>0</v>
      </c>
      <c r="O2271" s="1134">
        <f t="shared" si="89"/>
        <v>0</v>
      </c>
      <c r="P2271" s="1134">
        <f>O2271/'1.5 Universal Data'!$F$35</f>
        <v>0</v>
      </c>
      <c r="R2271" s="163"/>
      <c r="S2271" s="163"/>
      <c r="T2271" s="163"/>
      <c r="U2271" s="163"/>
      <c r="V2271" s="163"/>
      <c r="W2271" s="163"/>
      <c r="X2271" s="163"/>
      <c r="Y2271" s="163"/>
      <c r="Z2271" s="163"/>
      <c r="AA2271" s="163"/>
      <c r="AB2271" s="163"/>
      <c r="AC2271" s="163"/>
      <c r="AD2271" s="163"/>
      <c r="AE2271" s="163"/>
    </row>
    <row r="2272" spans="2:31">
      <c r="B2272" s="1129">
        <f t="shared" si="87"/>
        <v>-1</v>
      </c>
      <c r="D2272" s="1130"/>
      <c r="E2272" s="1130"/>
      <c r="F2272" s="1131"/>
      <c r="G2272" s="1130"/>
      <c r="H2272" s="1130"/>
      <c r="I2272" s="1130"/>
      <c r="J2272" s="1132"/>
      <c r="K2272" s="1132"/>
      <c r="L2272" s="1130"/>
      <c r="N2272" s="1133">
        <f t="shared" si="88"/>
        <v>0</v>
      </c>
      <c r="O2272" s="1134">
        <f t="shared" si="89"/>
        <v>0</v>
      </c>
      <c r="P2272" s="1134">
        <f>O2272/'1.5 Universal Data'!$F$35</f>
        <v>0</v>
      </c>
      <c r="R2272" s="163"/>
      <c r="S2272" s="163"/>
      <c r="T2272" s="163"/>
      <c r="U2272" s="163"/>
      <c r="V2272" s="163"/>
      <c r="W2272" s="163"/>
      <c r="X2272" s="163"/>
      <c r="Y2272" s="163"/>
      <c r="Z2272" s="163"/>
      <c r="AA2272" s="163"/>
      <c r="AB2272" s="163"/>
      <c r="AC2272" s="163"/>
      <c r="AD2272" s="163"/>
      <c r="AE2272" s="163"/>
    </row>
    <row r="2273" spans="2:31">
      <c r="B2273" s="1129">
        <f t="shared" si="87"/>
        <v>-1</v>
      </c>
      <c r="D2273" s="1130"/>
      <c r="E2273" s="1130"/>
      <c r="F2273" s="1131"/>
      <c r="G2273" s="1130"/>
      <c r="H2273" s="1130"/>
      <c r="I2273" s="1130"/>
      <c r="J2273" s="1132"/>
      <c r="K2273" s="1132"/>
      <c r="L2273" s="1130"/>
      <c r="N2273" s="1133">
        <f t="shared" si="88"/>
        <v>0</v>
      </c>
      <c r="O2273" s="1134">
        <f t="shared" si="89"/>
        <v>0</v>
      </c>
      <c r="P2273" s="1134">
        <f>O2273/'1.5 Universal Data'!$F$35</f>
        <v>0</v>
      </c>
      <c r="R2273" s="163"/>
      <c r="S2273" s="163"/>
      <c r="T2273" s="163"/>
      <c r="U2273" s="163"/>
      <c r="V2273" s="163"/>
      <c r="W2273" s="163"/>
      <c r="X2273" s="163"/>
      <c r="Y2273" s="163"/>
      <c r="Z2273" s="163"/>
      <c r="AA2273" s="163"/>
      <c r="AB2273" s="163"/>
      <c r="AC2273" s="163"/>
      <c r="AD2273" s="163"/>
      <c r="AE2273" s="163"/>
    </row>
    <row r="2274" spans="2:31">
      <c r="B2274" s="1129">
        <f t="shared" si="87"/>
        <v>-1</v>
      </c>
      <c r="D2274" s="1130"/>
      <c r="E2274" s="1130"/>
      <c r="F2274" s="1131"/>
      <c r="G2274" s="1130"/>
      <c r="H2274" s="1130"/>
      <c r="I2274" s="1130"/>
      <c r="J2274" s="1132"/>
      <c r="K2274" s="1132"/>
      <c r="L2274" s="1130"/>
      <c r="N2274" s="1133">
        <f t="shared" si="88"/>
        <v>0</v>
      </c>
      <c r="O2274" s="1134">
        <f t="shared" si="89"/>
        <v>0</v>
      </c>
      <c r="P2274" s="1134">
        <f>O2274/'1.5 Universal Data'!$F$35</f>
        <v>0</v>
      </c>
      <c r="R2274" s="163"/>
      <c r="S2274" s="163"/>
      <c r="T2274" s="163"/>
      <c r="U2274" s="163"/>
      <c r="V2274" s="163"/>
      <c r="W2274" s="163"/>
      <c r="X2274" s="163"/>
      <c r="Y2274" s="163"/>
      <c r="Z2274" s="163"/>
      <c r="AA2274" s="163"/>
      <c r="AB2274" s="163"/>
      <c r="AC2274" s="163"/>
      <c r="AD2274" s="163"/>
      <c r="AE2274" s="163"/>
    </row>
    <row r="2275" spans="2:31">
      <c r="B2275" s="1129">
        <f t="shared" si="87"/>
        <v>-1</v>
      </c>
      <c r="D2275" s="1130"/>
      <c r="E2275" s="1130"/>
      <c r="F2275" s="1131"/>
      <c r="G2275" s="1130"/>
      <c r="H2275" s="1130"/>
      <c r="I2275" s="1130"/>
      <c r="J2275" s="1132"/>
      <c r="K2275" s="1132"/>
      <c r="L2275" s="1130"/>
      <c r="N2275" s="1133">
        <f t="shared" si="88"/>
        <v>0</v>
      </c>
      <c r="O2275" s="1134">
        <f t="shared" si="89"/>
        <v>0</v>
      </c>
      <c r="P2275" s="1134">
        <f>O2275/'1.5 Universal Data'!$F$35</f>
        <v>0</v>
      </c>
      <c r="R2275" s="163"/>
      <c r="S2275" s="163"/>
      <c r="T2275" s="163"/>
      <c r="U2275" s="163"/>
      <c r="V2275" s="163"/>
      <c r="W2275" s="163"/>
      <c r="X2275" s="163"/>
      <c r="Y2275" s="163"/>
      <c r="Z2275" s="163"/>
      <c r="AA2275" s="163"/>
      <c r="AB2275" s="163"/>
      <c r="AC2275" s="163"/>
      <c r="AD2275" s="163"/>
      <c r="AE2275" s="163"/>
    </row>
    <row r="2276" spans="2:31">
      <c r="B2276" s="1129">
        <f t="shared" si="87"/>
        <v>-1</v>
      </c>
      <c r="D2276" s="1130"/>
      <c r="E2276" s="1130"/>
      <c r="F2276" s="1131"/>
      <c r="G2276" s="1130"/>
      <c r="H2276" s="1130"/>
      <c r="I2276" s="1130"/>
      <c r="J2276" s="1132"/>
      <c r="K2276" s="1132"/>
      <c r="L2276" s="1130"/>
      <c r="N2276" s="1133">
        <f t="shared" si="88"/>
        <v>0</v>
      </c>
      <c r="O2276" s="1134">
        <f t="shared" si="89"/>
        <v>0</v>
      </c>
      <c r="P2276" s="1134">
        <f>O2276/'1.5 Universal Data'!$F$35</f>
        <v>0</v>
      </c>
      <c r="R2276" s="163"/>
      <c r="S2276" s="163"/>
      <c r="T2276" s="163"/>
      <c r="U2276" s="163"/>
      <c r="V2276" s="163"/>
      <c r="W2276" s="163"/>
      <c r="X2276" s="163"/>
      <c r="Y2276" s="163"/>
      <c r="Z2276" s="163"/>
      <c r="AA2276" s="163"/>
      <c r="AB2276" s="163"/>
      <c r="AC2276" s="163"/>
      <c r="AD2276" s="163"/>
      <c r="AE2276" s="163"/>
    </row>
    <row r="2277" spans="2:31">
      <c r="B2277" s="1129">
        <f t="shared" si="87"/>
        <v>-1</v>
      </c>
      <c r="D2277" s="1130"/>
      <c r="E2277" s="1130"/>
      <c r="F2277" s="1131"/>
      <c r="G2277" s="1130"/>
      <c r="H2277" s="1130"/>
      <c r="I2277" s="1130"/>
      <c r="J2277" s="1132"/>
      <c r="K2277" s="1132"/>
      <c r="L2277" s="1130"/>
      <c r="N2277" s="1133">
        <f t="shared" si="88"/>
        <v>0</v>
      </c>
      <c r="O2277" s="1134">
        <f t="shared" si="89"/>
        <v>0</v>
      </c>
      <c r="P2277" s="1134">
        <f>O2277/'1.5 Universal Data'!$F$35</f>
        <v>0</v>
      </c>
      <c r="R2277" s="163"/>
      <c r="S2277" s="163"/>
      <c r="T2277" s="163"/>
      <c r="U2277" s="163"/>
      <c r="V2277" s="163"/>
      <c r="W2277" s="163"/>
      <c r="X2277" s="163"/>
      <c r="Y2277" s="163"/>
      <c r="Z2277" s="163"/>
      <c r="AA2277" s="163"/>
      <c r="AB2277" s="163"/>
      <c r="AC2277" s="163"/>
      <c r="AD2277" s="163"/>
      <c r="AE2277" s="163"/>
    </row>
    <row r="2278" spans="2:31">
      <c r="B2278" s="1129">
        <f t="shared" si="87"/>
        <v>-1</v>
      </c>
      <c r="D2278" s="1130"/>
      <c r="E2278" s="1130"/>
      <c r="F2278" s="1131"/>
      <c r="G2278" s="1130"/>
      <c r="H2278" s="1130"/>
      <c r="I2278" s="1130"/>
      <c r="J2278" s="1132"/>
      <c r="K2278" s="1132"/>
      <c r="L2278" s="1130"/>
      <c r="N2278" s="1133">
        <f t="shared" si="88"/>
        <v>0</v>
      </c>
      <c r="O2278" s="1134">
        <f t="shared" si="89"/>
        <v>0</v>
      </c>
      <c r="P2278" s="1134">
        <f>O2278/'1.5 Universal Data'!$F$35</f>
        <v>0</v>
      </c>
      <c r="R2278" s="163"/>
      <c r="S2278" s="163"/>
      <c r="T2278" s="163"/>
      <c r="U2278" s="163"/>
      <c r="V2278" s="163"/>
      <c r="W2278" s="163"/>
      <c r="X2278" s="163"/>
      <c r="Y2278" s="163"/>
      <c r="Z2278" s="163"/>
      <c r="AA2278" s="163"/>
      <c r="AB2278" s="163"/>
      <c r="AC2278" s="163"/>
      <c r="AD2278" s="163"/>
      <c r="AE2278" s="163"/>
    </row>
    <row r="2279" spans="2:31">
      <c r="B2279" s="1129">
        <f t="shared" si="87"/>
        <v>-1</v>
      </c>
      <c r="D2279" s="1130"/>
      <c r="E2279" s="1130"/>
      <c r="F2279" s="1131"/>
      <c r="G2279" s="1130"/>
      <c r="H2279" s="1130"/>
      <c r="I2279" s="1130"/>
      <c r="J2279" s="1132"/>
      <c r="K2279" s="1132"/>
      <c r="L2279" s="1130"/>
      <c r="N2279" s="1133">
        <f t="shared" si="88"/>
        <v>0</v>
      </c>
      <c r="O2279" s="1134">
        <f t="shared" si="89"/>
        <v>0</v>
      </c>
      <c r="P2279" s="1134">
        <f>O2279/'1.5 Universal Data'!$F$35</f>
        <v>0</v>
      </c>
      <c r="R2279" s="163"/>
      <c r="S2279" s="163"/>
      <c r="T2279" s="163"/>
      <c r="U2279" s="163"/>
      <c r="V2279" s="163"/>
      <c r="W2279" s="163"/>
      <c r="X2279" s="163"/>
      <c r="Y2279" s="163"/>
      <c r="Z2279" s="163"/>
      <c r="AA2279" s="163"/>
      <c r="AB2279" s="163"/>
      <c r="AC2279" s="163"/>
      <c r="AD2279" s="163"/>
      <c r="AE2279" s="163"/>
    </row>
    <row r="2280" spans="2:31">
      <c r="B2280" s="1129">
        <f t="shared" si="87"/>
        <v>-1</v>
      </c>
      <c r="D2280" s="1130"/>
      <c r="E2280" s="1130"/>
      <c r="F2280" s="1131"/>
      <c r="G2280" s="1130"/>
      <c r="H2280" s="1130"/>
      <c r="I2280" s="1130"/>
      <c r="J2280" s="1132"/>
      <c r="K2280" s="1132"/>
      <c r="L2280" s="1130"/>
      <c r="N2280" s="1133">
        <f t="shared" si="88"/>
        <v>0</v>
      </c>
      <c r="O2280" s="1134">
        <f t="shared" si="89"/>
        <v>0</v>
      </c>
      <c r="P2280" s="1134">
        <f>O2280/'1.5 Universal Data'!$F$35</f>
        <v>0</v>
      </c>
      <c r="R2280" s="163"/>
      <c r="S2280" s="163"/>
      <c r="T2280" s="163"/>
      <c r="U2280" s="163"/>
      <c r="V2280" s="163"/>
      <c r="W2280" s="163"/>
      <c r="X2280" s="163"/>
      <c r="Y2280" s="163"/>
      <c r="Z2280" s="163"/>
      <c r="AA2280" s="163"/>
      <c r="AB2280" s="163"/>
      <c r="AC2280" s="163"/>
      <c r="AD2280" s="163"/>
      <c r="AE2280" s="163"/>
    </row>
    <row r="2281" spans="2:31">
      <c r="B2281" s="1129">
        <f t="shared" si="87"/>
        <v>-1</v>
      </c>
      <c r="D2281" s="1130"/>
      <c r="E2281" s="1130"/>
      <c r="F2281" s="1131"/>
      <c r="G2281" s="1130"/>
      <c r="H2281" s="1130"/>
      <c r="I2281" s="1130"/>
      <c r="J2281" s="1132"/>
      <c r="K2281" s="1132"/>
      <c r="L2281" s="1130"/>
      <c r="N2281" s="1133">
        <f t="shared" si="88"/>
        <v>0</v>
      </c>
      <c r="O2281" s="1134">
        <f t="shared" si="89"/>
        <v>0</v>
      </c>
      <c r="P2281" s="1134">
        <f>O2281/'1.5 Universal Data'!$F$35</f>
        <v>0</v>
      </c>
      <c r="R2281" s="163"/>
      <c r="S2281" s="163"/>
      <c r="T2281" s="163"/>
      <c r="U2281" s="163"/>
      <c r="V2281" s="163"/>
      <c r="W2281" s="163"/>
      <c r="X2281" s="163"/>
      <c r="Y2281" s="163"/>
      <c r="Z2281" s="163"/>
      <c r="AA2281" s="163"/>
      <c r="AB2281" s="163"/>
      <c r="AC2281" s="163"/>
      <c r="AD2281" s="163"/>
      <c r="AE2281" s="163"/>
    </row>
    <row r="2282" spans="2:31">
      <c r="B2282" s="1129">
        <f t="shared" si="87"/>
        <v>-1</v>
      </c>
      <c r="D2282" s="1130"/>
      <c r="E2282" s="1130"/>
      <c r="F2282" s="1131"/>
      <c r="G2282" s="1130"/>
      <c r="H2282" s="1130"/>
      <c r="I2282" s="1130"/>
      <c r="J2282" s="1132"/>
      <c r="K2282" s="1132"/>
      <c r="L2282" s="1130"/>
      <c r="N2282" s="1133">
        <f t="shared" si="88"/>
        <v>0</v>
      </c>
      <c r="O2282" s="1134">
        <f t="shared" si="89"/>
        <v>0</v>
      </c>
      <c r="P2282" s="1134">
        <f>O2282/'1.5 Universal Data'!$F$35</f>
        <v>0</v>
      </c>
      <c r="R2282" s="163"/>
      <c r="S2282" s="163"/>
      <c r="T2282" s="163"/>
      <c r="U2282" s="163"/>
      <c r="V2282" s="163"/>
      <c r="W2282" s="163"/>
      <c r="X2282" s="163"/>
      <c r="Y2282" s="163"/>
      <c r="Z2282" s="163"/>
      <c r="AA2282" s="163"/>
      <c r="AB2282" s="163"/>
      <c r="AC2282" s="163"/>
      <c r="AD2282" s="163"/>
      <c r="AE2282" s="163"/>
    </row>
    <row r="2283" spans="2:31">
      <c r="B2283" s="1129">
        <f t="shared" si="87"/>
        <v>-1</v>
      </c>
      <c r="D2283" s="1130"/>
      <c r="E2283" s="1130"/>
      <c r="F2283" s="1131"/>
      <c r="G2283" s="1130"/>
      <c r="H2283" s="1130"/>
      <c r="I2283" s="1130"/>
      <c r="J2283" s="1132"/>
      <c r="K2283" s="1132"/>
      <c r="L2283" s="1130"/>
      <c r="N2283" s="1133">
        <f t="shared" si="88"/>
        <v>0</v>
      </c>
      <c r="O2283" s="1134">
        <f t="shared" si="89"/>
        <v>0</v>
      </c>
      <c r="P2283" s="1134">
        <f>O2283/'1.5 Universal Data'!$F$35</f>
        <v>0</v>
      </c>
      <c r="R2283" s="163"/>
      <c r="S2283" s="163"/>
      <c r="T2283" s="163"/>
      <c r="U2283" s="163"/>
      <c r="V2283" s="163"/>
      <c r="W2283" s="163"/>
      <c r="X2283" s="163"/>
      <c r="Y2283" s="163"/>
      <c r="Z2283" s="163"/>
      <c r="AA2283" s="163"/>
      <c r="AB2283" s="163"/>
      <c r="AC2283" s="163"/>
      <c r="AD2283" s="163"/>
      <c r="AE2283" s="163"/>
    </row>
    <row r="2284" spans="2:31">
      <c r="B2284" s="1129">
        <f t="shared" si="87"/>
        <v>-1</v>
      </c>
      <c r="D2284" s="1130"/>
      <c r="E2284" s="1130"/>
      <c r="F2284" s="1131"/>
      <c r="G2284" s="1130"/>
      <c r="H2284" s="1130"/>
      <c r="I2284" s="1130"/>
      <c r="J2284" s="1132"/>
      <c r="K2284" s="1132"/>
      <c r="L2284" s="1130"/>
      <c r="N2284" s="1133">
        <f t="shared" si="88"/>
        <v>0</v>
      </c>
      <c r="O2284" s="1134">
        <f t="shared" si="89"/>
        <v>0</v>
      </c>
      <c r="P2284" s="1134">
        <f>O2284/'1.5 Universal Data'!$F$35</f>
        <v>0</v>
      </c>
      <c r="R2284" s="163"/>
      <c r="S2284" s="163"/>
      <c r="T2284" s="163"/>
      <c r="U2284" s="163"/>
      <c r="V2284" s="163"/>
      <c r="W2284" s="163"/>
      <c r="X2284" s="163"/>
      <c r="Y2284" s="163"/>
      <c r="Z2284" s="163"/>
      <c r="AA2284" s="163"/>
      <c r="AB2284" s="163"/>
      <c r="AC2284" s="163"/>
      <c r="AD2284" s="163"/>
      <c r="AE2284" s="163"/>
    </row>
    <row r="2285" spans="2:31">
      <c r="B2285" s="1129">
        <f t="shared" si="87"/>
        <v>-1</v>
      </c>
      <c r="D2285" s="1130"/>
      <c r="E2285" s="1130"/>
      <c r="F2285" s="1131"/>
      <c r="G2285" s="1130"/>
      <c r="H2285" s="1130"/>
      <c r="I2285" s="1130"/>
      <c r="J2285" s="1132"/>
      <c r="K2285" s="1132"/>
      <c r="L2285" s="1130"/>
      <c r="N2285" s="1133">
        <f t="shared" si="88"/>
        <v>0</v>
      </c>
      <c r="O2285" s="1134">
        <f t="shared" si="89"/>
        <v>0</v>
      </c>
      <c r="P2285" s="1134">
        <f>O2285/'1.5 Universal Data'!$F$35</f>
        <v>0</v>
      </c>
      <c r="R2285" s="163"/>
      <c r="S2285" s="163"/>
      <c r="T2285" s="163"/>
      <c r="U2285" s="163"/>
      <c r="V2285" s="163"/>
      <c r="W2285" s="163"/>
      <c r="X2285" s="163"/>
      <c r="Y2285" s="163"/>
      <c r="Z2285" s="163"/>
      <c r="AA2285" s="163"/>
      <c r="AB2285" s="163"/>
      <c r="AC2285" s="163"/>
      <c r="AD2285" s="163"/>
      <c r="AE2285" s="163"/>
    </row>
    <row r="2286" spans="2:31">
      <c r="B2286" s="1129">
        <f t="shared" si="87"/>
        <v>-1</v>
      </c>
      <c r="D2286" s="1130"/>
      <c r="E2286" s="1130"/>
      <c r="F2286" s="1131"/>
      <c r="G2286" s="1130"/>
      <c r="H2286" s="1130"/>
      <c r="I2286" s="1130"/>
      <c r="J2286" s="1132"/>
      <c r="K2286" s="1132"/>
      <c r="L2286" s="1130"/>
      <c r="N2286" s="1133">
        <f t="shared" si="88"/>
        <v>0</v>
      </c>
      <c r="O2286" s="1134">
        <f t="shared" si="89"/>
        <v>0</v>
      </c>
      <c r="P2286" s="1134">
        <f>O2286/'1.5 Universal Data'!$F$35</f>
        <v>0</v>
      </c>
      <c r="R2286" s="163"/>
      <c r="S2286" s="163"/>
      <c r="T2286" s="163"/>
      <c r="U2286" s="163"/>
      <c r="V2286" s="163"/>
      <c r="W2286" s="163"/>
      <c r="X2286" s="163"/>
      <c r="Y2286" s="163"/>
      <c r="Z2286" s="163"/>
      <c r="AA2286" s="163"/>
      <c r="AB2286" s="163"/>
      <c r="AC2286" s="163"/>
      <c r="AD2286" s="163"/>
      <c r="AE2286" s="163"/>
    </row>
    <row r="2287" spans="2:31">
      <c r="B2287" s="1129">
        <f t="shared" si="87"/>
        <v>-1</v>
      </c>
      <c r="D2287" s="1130"/>
      <c r="E2287" s="1130"/>
      <c r="F2287" s="1131"/>
      <c r="G2287" s="1130"/>
      <c r="H2287" s="1130"/>
      <c r="I2287" s="1130"/>
      <c r="J2287" s="1132"/>
      <c r="K2287" s="1132"/>
      <c r="L2287" s="1130"/>
      <c r="N2287" s="1133">
        <f t="shared" si="88"/>
        <v>0</v>
      </c>
      <c r="O2287" s="1134">
        <f t="shared" si="89"/>
        <v>0</v>
      </c>
      <c r="P2287" s="1134">
        <f>O2287/'1.5 Universal Data'!$F$35</f>
        <v>0</v>
      </c>
      <c r="R2287" s="163"/>
      <c r="S2287" s="163"/>
      <c r="T2287" s="163"/>
      <c r="U2287" s="163"/>
      <c r="V2287" s="163"/>
      <c r="W2287" s="163"/>
      <c r="X2287" s="163"/>
      <c r="Y2287" s="163"/>
      <c r="Z2287" s="163"/>
      <c r="AA2287" s="163"/>
      <c r="AB2287" s="163"/>
      <c r="AC2287" s="163"/>
      <c r="AD2287" s="163"/>
      <c r="AE2287" s="163"/>
    </row>
    <row r="2288" spans="2:31">
      <c r="B2288" s="1129">
        <f t="shared" si="87"/>
        <v>-1</v>
      </c>
      <c r="D2288" s="1130"/>
      <c r="E2288" s="1130"/>
      <c r="F2288" s="1131"/>
      <c r="G2288" s="1130"/>
      <c r="H2288" s="1130"/>
      <c r="I2288" s="1130"/>
      <c r="J2288" s="1132"/>
      <c r="K2288" s="1132"/>
      <c r="L2288" s="1130"/>
      <c r="N2288" s="1133">
        <f t="shared" si="88"/>
        <v>0</v>
      </c>
      <c r="O2288" s="1134">
        <f t="shared" si="89"/>
        <v>0</v>
      </c>
      <c r="P2288" s="1134">
        <f>O2288/'1.5 Universal Data'!$F$35</f>
        <v>0</v>
      </c>
      <c r="R2288" s="163"/>
      <c r="S2288" s="163"/>
      <c r="T2288" s="163"/>
      <c r="U2288" s="163"/>
      <c r="V2288" s="163"/>
      <c r="W2288" s="163"/>
      <c r="X2288" s="163"/>
      <c r="Y2288" s="163"/>
      <c r="Z2288" s="163"/>
      <c r="AA2288" s="163"/>
      <c r="AB2288" s="163"/>
      <c r="AC2288" s="163"/>
      <c r="AD2288" s="163"/>
      <c r="AE2288" s="163"/>
    </row>
    <row r="2289" spans="2:31">
      <c r="B2289" s="1129">
        <f t="shared" si="87"/>
        <v>-1</v>
      </c>
      <c r="D2289" s="1130"/>
      <c r="E2289" s="1130"/>
      <c r="F2289" s="1131"/>
      <c r="G2289" s="1130"/>
      <c r="H2289" s="1130"/>
      <c r="I2289" s="1130"/>
      <c r="J2289" s="1132"/>
      <c r="K2289" s="1132"/>
      <c r="L2289" s="1130"/>
      <c r="N2289" s="1133">
        <f t="shared" si="88"/>
        <v>0</v>
      </c>
      <c r="O2289" s="1134">
        <f t="shared" si="89"/>
        <v>0</v>
      </c>
      <c r="P2289" s="1134">
        <f>O2289/'1.5 Universal Data'!$F$35</f>
        <v>0</v>
      </c>
      <c r="R2289" s="163"/>
      <c r="S2289" s="163"/>
      <c r="T2289" s="163"/>
      <c r="U2289" s="163"/>
      <c r="V2289" s="163"/>
      <c r="W2289" s="163"/>
      <c r="X2289" s="163"/>
      <c r="Y2289" s="163"/>
      <c r="Z2289" s="163"/>
      <c r="AA2289" s="163"/>
      <c r="AB2289" s="163"/>
      <c r="AC2289" s="163"/>
      <c r="AD2289" s="163"/>
      <c r="AE2289" s="163"/>
    </row>
    <row r="2290" spans="2:31">
      <c r="B2290" s="1129">
        <f t="shared" si="87"/>
        <v>-1</v>
      </c>
      <c r="D2290" s="1130"/>
      <c r="E2290" s="1130"/>
      <c r="F2290" s="1131"/>
      <c r="G2290" s="1130"/>
      <c r="H2290" s="1130"/>
      <c r="I2290" s="1130"/>
      <c r="J2290" s="1132"/>
      <c r="K2290" s="1132"/>
      <c r="L2290" s="1130"/>
      <c r="N2290" s="1133">
        <f t="shared" si="88"/>
        <v>0</v>
      </c>
      <c r="O2290" s="1134">
        <f t="shared" si="89"/>
        <v>0</v>
      </c>
      <c r="P2290" s="1134">
        <f>O2290/'1.5 Universal Data'!$F$35</f>
        <v>0</v>
      </c>
      <c r="R2290" s="163"/>
      <c r="S2290" s="163"/>
      <c r="T2290" s="163"/>
      <c r="U2290" s="163"/>
      <c r="V2290" s="163"/>
      <c r="W2290" s="163"/>
      <c r="X2290" s="163"/>
      <c r="Y2290" s="163"/>
      <c r="Z2290" s="163"/>
      <c r="AA2290" s="163"/>
      <c r="AB2290" s="163"/>
      <c r="AC2290" s="163"/>
      <c r="AD2290" s="163"/>
      <c r="AE2290" s="163"/>
    </row>
    <row r="2291" spans="2:31">
      <c r="B2291" s="1129">
        <f t="shared" si="87"/>
        <v>-1</v>
      </c>
      <c r="D2291" s="1130"/>
      <c r="E2291" s="1130"/>
      <c r="F2291" s="1131"/>
      <c r="G2291" s="1130"/>
      <c r="H2291" s="1130"/>
      <c r="I2291" s="1130"/>
      <c r="J2291" s="1132"/>
      <c r="K2291" s="1132"/>
      <c r="L2291" s="1130"/>
      <c r="N2291" s="1133">
        <f t="shared" si="88"/>
        <v>0</v>
      </c>
      <c r="O2291" s="1134">
        <f t="shared" si="89"/>
        <v>0</v>
      </c>
      <c r="P2291" s="1134">
        <f>O2291/'1.5 Universal Data'!$F$35</f>
        <v>0</v>
      </c>
      <c r="R2291" s="163"/>
      <c r="S2291" s="163"/>
      <c r="T2291" s="163"/>
      <c r="U2291" s="163"/>
      <c r="V2291" s="163"/>
      <c r="W2291" s="163"/>
      <c r="X2291" s="163"/>
      <c r="Y2291" s="163"/>
      <c r="Z2291" s="163"/>
      <c r="AA2291" s="163"/>
      <c r="AB2291" s="163"/>
      <c r="AC2291" s="163"/>
      <c r="AD2291" s="163"/>
      <c r="AE2291" s="163"/>
    </row>
    <row r="2292" spans="2:31">
      <c r="B2292" s="1129">
        <f t="shared" si="87"/>
        <v>-1</v>
      </c>
      <c r="D2292" s="1130"/>
      <c r="E2292" s="1130"/>
      <c r="F2292" s="1131"/>
      <c r="G2292" s="1130"/>
      <c r="H2292" s="1130"/>
      <c r="I2292" s="1130"/>
      <c r="J2292" s="1132"/>
      <c r="K2292" s="1132"/>
      <c r="L2292" s="1130"/>
      <c r="N2292" s="1133">
        <f t="shared" si="88"/>
        <v>0</v>
      </c>
      <c r="O2292" s="1134">
        <f t="shared" si="89"/>
        <v>0</v>
      </c>
      <c r="P2292" s="1134">
        <f>O2292/'1.5 Universal Data'!$F$35</f>
        <v>0</v>
      </c>
      <c r="R2292" s="163"/>
      <c r="S2292" s="163"/>
      <c r="T2292" s="163"/>
      <c r="U2292" s="163"/>
      <c r="V2292" s="163"/>
      <c r="W2292" s="163"/>
      <c r="X2292" s="163"/>
      <c r="Y2292" s="163"/>
      <c r="Z2292" s="163"/>
      <c r="AA2292" s="163"/>
      <c r="AB2292" s="163"/>
      <c r="AC2292" s="163"/>
      <c r="AD2292" s="163"/>
      <c r="AE2292" s="163"/>
    </row>
    <row r="2293" spans="2:31">
      <c r="B2293" s="1129">
        <f t="shared" si="87"/>
        <v>-1</v>
      </c>
      <c r="D2293" s="1130"/>
      <c r="E2293" s="1130"/>
      <c r="F2293" s="1131"/>
      <c r="G2293" s="1130"/>
      <c r="H2293" s="1130"/>
      <c r="I2293" s="1130"/>
      <c r="J2293" s="1132"/>
      <c r="K2293" s="1132"/>
      <c r="L2293" s="1130"/>
      <c r="N2293" s="1133">
        <f t="shared" si="88"/>
        <v>0</v>
      </c>
      <c r="O2293" s="1134">
        <f t="shared" si="89"/>
        <v>0</v>
      </c>
      <c r="P2293" s="1134">
        <f>O2293/'1.5 Universal Data'!$F$35</f>
        <v>0</v>
      </c>
      <c r="R2293" s="163"/>
      <c r="S2293" s="163"/>
      <c r="T2293" s="163"/>
      <c r="U2293" s="163"/>
      <c r="V2293" s="163"/>
      <c r="W2293" s="163"/>
      <c r="X2293" s="163"/>
      <c r="Y2293" s="163"/>
      <c r="Z2293" s="163"/>
      <c r="AA2293" s="163"/>
      <c r="AB2293" s="163"/>
      <c r="AC2293" s="163"/>
      <c r="AD2293" s="163"/>
      <c r="AE2293" s="163"/>
    </row>
    <row r="2294" spans="2:31">
      <c r="B2294" s="1129">
        <f t="shared" si="87"/>
        <v>-1</v>
      </c>
      <c r="D2294" s="1130"/>
      <c r="E2294" s="1130"/>
      <c r="F2294" s="1131"/>
      <c r="G2294" s="1130"/>
      <c r="H2294" s="1130"/>
      <c r="I2294" s="1130"/>
      <c r="J2294" s="1132"/>
      <c r="K2294" s="1132"/>
      <c r="L2294" s="1130"/>
      <c r="N2294" s="1133">
        <f t="shared" si="88"/>
        <v>0</v>
      </c>
      <c r="O2294" s="1134">
        <f t="shared" si="89"/>
        <v>0</v>
      </c>
      <c r="P2294" s="1134">
        <f>O2294/'1.5 Universal Data'!$F$35</f>
        <v>0</v>
      </c>
      <c r="R2294" s="163"/>
      <c r="S2294" s="163"/>
      <c r="T2294" s="163"/>
      <c r="U2294" s="163"/>
      <c r="V2294" s="163"/>
      <c r="W2294" s="163"/>
      <c r="X2294" s="163"/>
      <c r="Y2294" s="163"/>
      <c r="Z2294" s="163"/>
      <c r="AA2294" s="163"/>
      <c r="AB2294" s="163"/>
      <c r="AC2294" s="163"/>
      <c r="AD2294" s="163"/>
      <c r="AE2294" s="163"/>
    </row>
    <row r="2295" spans="2:31">
      <c r="B2295" s="1129">
        <f t="shared" si="87"/>
        <v>-1</v>
      </c>
      <c r="D2295" s="1130"/>
      <c r="E2295" s="1130"/>
      <c r="F2295" s="1131"/>
      <c r="G2295" s="1130"/>
      <c r="H2295" s="1130"/>
      <c r="I2295" s="1130"/>
      <c r="J2295" s="1132"/>
      <c r="K2295" s="1132"/>
      <c r="L2295" s="1130"/>
      <c r="N2295" s="1133">
        <f t="shared" si="88"/>
        <v>0</v>
      </c>
      <c r="O2295" s="1134">
        <f t="shared" si="89"/>
        <v>0</v>
      </c>
      <c r="P2295" s="1134">
        <f>O2295/'1.5 Universal Data'!$F$35</f>
        <v>0</v>
      </c>
      <c r="R2295" s="163"/>
      <c r="S2295" s="163"/>
      <c r="T2295" s="163"/>
      <c r="U2295" s="163"/>
      <c r="V2295" s="163"/>
      <c r="W2295" s="163"/>
      <c r="X2295" s="163"/>
      <c r="Y2295" s="163"/>
      <c r="Z2295" s="163"/>
      <c r="AA2295" s="163"/>
      <c r="AB2295" s="163"/>
      <c r="AC2295" s="163"/>
      <c r="AD2295" s="163"/>
      <c r="AE2295" s="163"/>
    </row>
    <row r="2296" spans="2:31">
      <c r="B2296" s="1129">
        <f t="shared" si="87"/>
        <v>-1</v>
      </c>
      <c r="D2296" s="1130"/>
      <c r="E2296" s="1130"/>
      <c r="F2296" s="1131"/>
      <c r="G2296" s="1130"/>
      <c r="H2296" s="1130"/>
      <c r="I2296" s="1130"/>
      <c r="J2296" s="1132"/>
      <c r="K2296" s="1132"/>
      <c r="L2296" s="1130"/>
      <c r="N2296" s="1133">
        <f t="shared" si="88"/>
        <v>0</v>
      </c>
      <c r="O2296" s="1134">
        <f t="shared" si="89"/>
        <v>0</v>
      </c>
      <c r="P2296" s="1134">
        <f>O2296/'1.5 Universal Data'!$F$35</f>
        <v>0</v>
      </c>
      <c r="R2296" s="163"/>
      <c r="S2296" s="163"/>
      <c r="T2296" s="163"/>
      <c r="U2296" s="163"/>
      <c r="V2296" s="163"/>
      <c r="W2296" s="163"/>
      <c r="X2296" s="163"/>
      <c r="Y2296" s="163"/>
      <c r="Z2296" s="163"/>
      <c r="AA2296" s="163"/>
      <c r="AB2296" s="163"/>
      <c r="AC2296" s="163"/>
      <c r="AD2296" s="163"/>
      <c r="AE2296" s="163"/>
    </row>
    <row r="2297" spans="2:31">
      <c r="B2297" s="1129">
        <f t="shared" si="87"/>
        <v>-1</v>
      </c>
      <c r="D2297" s="1130"/>
      <c r="E2297" s="1130"/>
      <c r="F2297" s="1131"/>
      <c r="G2297" s="1130"/>
      <c r="H2297" s="1130"/>
      <c r="I2297" s="1130"/>
      <c r="J2297" s="1132"/>
      <c r="K2297" s="1132"/>
      <c r="L2297" s="1130"/>
      <c r="N2297" s="1133">
        <f t="shared" si="88"/>
        <v>0</v>
      </c>
      <c r="O2297" s="1134">
        <f t="shared" si="89"/>
        <v>0</v>
      </c>
      <c r="P2297" s="1134">
        <f>O2297/'1.5 Universal Data'!$F$35</f>
        <v>0</v>
      </c>
      <c r="R2297" s="163"/>
      <c r="S2297" s="163"/>
      <c r="T2297" s="163"/>
      <c r="U2297" s="163"/>
      <c r="V2297" s="163"/>
      <c r="W2297" s="163"/>
      <c r="X2297" s="163"/>
      <c r="Y2297" s="163"/>
      <c r="Z2297" s="163"/>
      <c r="AA2297" s="163"/>
      <c r="AB2297" s="163"/>
      <c r="AC2297" s="163"/>
      <c r="AD2297" s="163"/>
      <c r="AE2297" s="163"/>
    </row>
    <row r="2298" spans="2:31">
      <c r="B2298" s="1129">
        <f t="shared" si="87"/>
        <v>-1</v>
      </c>
      <c r="D2298" s="1130"/>
      <c r="E2298" s="1130"/>
      <c r="F2298" s="1131"/>
      <c r="G2298" s="1130"/>
      <c r="H2298" s="1130"/>
      <c r="I2298" s="1130"/>
      <c r="J2298" s="1132"/>
      <c r="K2298" s="1132"/>
      <c r="L2298" s="1130"/>
      <c r="N2298" s="1133">
        <f t="shared" si="88"/>
        <v>0</v>
      </c>
      <c r="O2298" s="1134">
        <f t="shared" si="89"/>
        <v>0</v>
      </c>
      <c r="P2298" s="1134">
        <f>O2298/'1.5 Universal Data'!$F$35</f>
        <v>0</v>
      </c>
      <c r="R2298" s="163"/>
      <c r="S2298" s="163"/>
      <c r="T2298" s="163"/>
      <c r="U2298" s="163"/>
      <c r="V2298" s="163"/>
      <c r="W2298" s="163"/>
      <c r="X2298" s="163"/>
      <c r="Y2298" s="163"/>
      <c r="Z2298" s="163"/>
      <c r="AA2298" s="163"/>
      <c r="AB2298" s="163"/>
      <c r="AC2298" s="163"/>
      <c r="AD2298" s="163"/>
      <c r="AE2298" s="163"/>
    </row>
    <row r="2299" spans="2:31">
      <c r="B2299" s="1129">
        <f t="shared" si="87"/>
        <v>-1</v>
      </c>
      <c r="D2299" s="1130"/>
      <c r="E2299" s="1130"/>
      <c r="F2299" s="1131"/>
      <c r="G2299" s="1130"/>
      <c r="H2299" s="1130"/>
      <c r="I2299" s="1130"/>
      <c r="J2299" s="1132"/>
      <c r="K2299" s="1132"/>
      <c r="L2299" s="1130"/>
      <c r="N2299" s="1133">
        <f t="shared" si="88"/>
        <v>0</v>
      </c>
      <c r="O2299" s="1134">
        <f t="shared" si="89"/>
        <v>0</v>
      </c>
      <c r="P2299" s="1134">
        <f>O2299/'1.5 Universal Data'!$F$35</f>
        <v>0</v>
      </c>
      <c r="R2299" s="163"/>
      <c r="S2299" s="163"/>
      <c r="T2299" s="163"/>
      <c r="U2299" s="163"/>
      <c r="V2299" s="163"/>
      <c r="W2299" s="163"/>
      <c r="X2299" s="163"/>
      <c r="Y2299" s="163"/>
      <c r="Z2299" s="163"/>
      <c r="AA2299" s="163"/>
      <c r="AB2299" s="163"/>
      <c r="AC2299" s="163"/>
      <c r="AD2299" s="163"/>
      <c r="AE2299" s="163"/>
    </row>
    <row r="2300" spans="2:31">
      <c r="B2300" s="1129">
        <f t="shared" si="87"/>
        <v>-1</v>
      </c>
      <c r="D2300" s="1130"/>
      <c r="E2300" s="1130"/>
      <c r="F2300" s="1131"/>
      <c r="G2300" s="1130"/>
      <c r="H2300" s="1130"/>
      <c r="I2300" s="1130"/>
      <c r="J2300" s="1132"/>
      <c r="K2300" s="1132"/>
      <c r="L2300" s="1130"/>
      <c r="N2300" s="1133">
        <f t="shared" si="88"/>
        <v>0</v>
      </c>
      <c r="O2300" s="1134">
        <f t="shared" si="89"/>
        <v>0</v>
      </c>
      <c r="P2300" s="1134">
        <f>O2300/'1.5 Universal Data'!$F$35</f>
        <v>0</v>
      </c>
      <c r="R2300" s="163"/>
      <c r="S2300" s="163"/>
      <c r="T2300" s="163"/>
      <c r="U2300" s="163"/>
      <c r="V2300" s="163"/>
      <c r="W2300" s="163"/>
      <c r="X2300" s="163"/>
      <c r="Y2300" s="163"/>
      <c r="Z2300" s="163"/>
      <c r="AA2300" s="163"/>
      <c r="AB2300" s="163"/>
      <c r="AC2300" s="163"/>
      <c r="AD2300" s="163"/>
      <c r="AE2300" s="163"/>
    </row>
    <row r="2301" spans="2:31">
      <c r="B2301" s="1129">
        <f t="shared" si="87"/>
        <v>-1</v>
      </c>
      <c r="D2301" s="1130"/>
      <c r="E2301" s="1130"/>
      <c r="F2301" s="1131"/>
      <c r="G2301" s="1130"/>
      <c r="H2301" s="1130"/>
      <c r="I2301" s="1130"/>
      <c r="J2301" s="1132"/>
      <c r="K2301" s="1132"/>
      <c r="L2301" s="1130"/>
      <c r="N2301" s="1133">
        <f t="shared" si="88"/>
        <v>0</v>
      </c>
      <c r="O2301" s="1134">
        <f t="shared" si="89"/>
        <v>0</v>
      </c>
      <c r="P2301" s="1134">
        <f>O2301/'1.5 Universal Data'!$F$35</f>
        <v>0</v>
      </c>
      <c r="R2301" s="163"/>
      <c r="S2301" s="163"/>
      <c r="T2301" s="163"/>
      <c r="U2301" s="163"/>
      <c r="V2301" s="163"/>
      <c r="W2301" s="163"/>
      <c r="X2301" s="163"/>
      <c r="Y2301" s="163"/>
      <c r="Z2301" s="163"/>
      <c r="AA2301" s="163"/>
      <c r="AB2301" s="163"/>
      <c r="AC2301" s="163"/>
      <c r="AD2301" s="163"/>
      <c r="AE2301" s="163"/>
    </row>
    <row r="2302" spans="2:31">
      <c r="B2302" s="1129">
        <f t="shared" si="87"/>
        <v>-1</v>
      </c>
      <c r="D2302" s="1130"/>
      <c r="E2302" s="1130"/>
      <c r="F2302" s="1131"/>
      <c r="G2302" s="1130"/>
      <c r="H2302" s="1130"/>
      <c r="I2302" s="1130"/>
      <c r="J2302" s="1132"/>
      <c r="K2302" s="1132"/>
      <c r="L2302" s="1130"/>
      <c r="N2302" s="1133">
        <f t="shared" si="88"/>
        <v>0</v>
      </c>
      <c r="O2302" s="1134">
        <f t="shared" si="89"/>
        <v>0</v>
      </c>
      <c r="P2302" s="1134">
        <f>O2302/'1.5 Universal Data'!$F$35</f>
        <v>0</v>
      </c>
      <c r="R2302" s="163"/>
      <c r="S2302" s="163"/>
      <c r="T2302" s="163"/>
      <c r="U2302" s="163"/>
      <c r="V2302" s="163"/>
      <c r="W2302" s="163"/>
      <c r="X2302" s="163"/>
      <c r="Y2302" s="163"/>
      <c r="Z2302" s="163"/>
      <c r="AA2302" s="163"/>
      <c r="AB2302" s="163"/>
      <c r="AC2302" s="163"/>
      <c r="AD2302" s="163"/>
      <c r="AE2302" s="163"/>
    </row>
    <row r="2303" spans="2:31">
      <c r="B2303" s="1129">
        <f t="shared" si="87"/>
        <v>-1</v>
      </c>
      <c r="D2303" s="1130"/>
      <c r="E2303" s="1130"/>
      <c r="F2303" s="1131"/>
      <c r="G2303" s="1130"/>
      <c r="H2303" s="1130"/>
      <c r="I2303" s="1130"/>
      <c r="J2303" s="1132"/>
      <c r="K2303" s="1132"/>
      <c r="L2303" s="1130"/>
      <c r="N2303" s="1133">
        <f t="shared" si="88"/>
        <v>0</v>
      </c>
      <c r="O2303" s="1134">
        <f t="shared" si="89"/>
        <v>0</v>
      </c>
      <c r="P2303" s="1134">
        <f>O2303/'1.5 Universal Data'!$F$35</f>
        <v>0</v>
      </c>
      <c r="R2303" s="163"/>
      <c r="S2303" s="163"/>
      <c r="T2303" s="163"/>
      <c r="U2303" s="163"/>
      <c r="V2303" s="163"/>
      <c r="W2303" s="163"/>
      <c r="X2303" s="163"/>
      <c r="Y2303" s="163"/>
      <c r="Z2303" s="163"/>
      <c r="AA2303" s="163"/>
      <c r="AB2303" s="163"/>
      <c r="AC2303" s="163"/>
      <c r="AD2303" s="163"/>
      <c r="AE2303" s="163"/>
    </row>
    <row r="2304" spans="2:31">
      <c r="B2304" s="1129">
        <f t="shared" si="87"/>
        <v>-1</v>
      </c>
      <c r="D2304" s="1130"/>
      <c r="E2304" s="1130"/>
      <c r="F2304" s="1131"/>
      <c r="G2304" s="1130"/>
      <c r="H2304" s="1130"/>
      <c r="I2304" s="1130"/>
      <c r="J2304" s="1132"/>
      <c r="K2304" s="1132"/>
      <c r="L2304" s="1130"/>
      <c r="N2304" s="1133">
        <f t="shared" si="88"/>
        <v>0</v>
      </c>
      <c r="O2304" s="1134">
        <f t="shared" si="89"/>
        <v>0</v>
      </c>
      <c r="P2304" s="1134">
        <f>O2304/'1.5 Universal Data'!$F$35</f>
        <v>0</v>
      </c>
      <c r="R2304" s="163"/>
      <c r="S2304" s="163"/>
      <c r="T2304" s="163"/>
      <c r="U2304" s="163"/>
      <c r="V2304" s="163"/>
      <c r="W2304" s="163"/>
      <c r="X2304" s="163"/>
      <c r="Y2304" s="163"/>
      <c r="Z2304" s="163"/>
      <c r="AA2304" s="163"/>
      <c r="AB2304" s="163"/>
      <c r="AC2304" s="163"/>
      <c r="AD2304" s="163"/>
      <c r="AE2304" s="163"/>
    </row>
    <row r="2305" spans="2:31">
      <c r="B2305" s="1129">
        <f t="shared" si="87"/>
        <v>-1</v>
      </c>
      <c r="D2305" s="1130"/>
      <c r="E2305" s="1130"/>
      <c r="F2305" s="1131"/>
      <c r="G2305" s="1130"/>
      <c r="H2305" s="1130"/>
      <c r="I2305" s="1130"/>
      <c r="J2305" s="1132"/>
      <c r="K2305" s="1132"/>
      <c r="L2305" s="1130"/>
      <c r="N2305" s="1133">
        <f t="shared" si="88"/>
        <v>0</v>
      </c>
      <c r="O2305" s="1134">
        <f t="shared" si="89"/>
        <v>0</v>
      </c>
      <c r="P2305" s="1134">
        <f>O2305/'1.5 Universal Data'!$F$35</f>
        <v>0</v>
      </c>
      <c r="R2305" s="163"/>
      <c r="S2305" s="163"/>
      <c r="T2305" s="163"/>
      <c r="U2305" s="163"/>
      <c r="V2305" s="163"/>
      <c r="W2305" s="163"/>
      <c r="X2305" s="163"/>
      <c r="Y2305" s="163"/>
      <c r="Z2305" s="163"/>
      <c r="AA2305" s="163"/>
      <c r="AB2305" s="163"/>
      <c r="AC2305" s="163"/>
      <c r="AD2305" s="163"/>
      <c r="AE2305" s="163"/>
    </row>
    <row r="2306" spans="2:31">
      <c r="B2306" s="1129">
        <f t="shared" si="87"/>
        <v>-1</v>
      </c>
      <c r="D2306" s="1130"/>
      <c r="E2306" s="1130"/>
      <c r="F2306" s="1131"/>
      <c r="G2306" s="1130"/>
      <c r="H2306" s="1130"/>
      <c r="I2306" s="1130"/>
      <c r="J2306" s="1132"/>
      <c r="K2306" s="1132"/>
      <c r="L2306" s="1130"/>
      <c r="N2306" s="1133">
        <f t="shared" si="88"/>
        <v>0</v>
      </c>
      <c r="O2306" s="1134">
        <f t="shared" si="89"/>
        <v>0</v>
      </c>
      <c r="P2306" s="1134">
        <f>O2306/'1.5 Universal Data'!$F$35</f>
        <v>0</v>
      </c>
      <c r="R2306" s="163"/>
      <c r="S2306" s="163"/>
      <c r="T2306" s="163"/>
      <c r="U2306" s="163"/>
      <c r="V2306" s="163"/>
      <c r="W2306" s="163"/>
      <c r="X2306" s="163"/>
      <c r="Y2306" s="163"/>
      <c r="Z2306" s="163"/>
      <c r="AA2306" s="163"/>
      <c r="AB2306" s="163"/>
      <c r="AC2306" s="163"/>
      <c r="AD2306" s="163"/>
      <c r="AE2306" s="163"/>
    </row>
    <row r="2307" spans="2:31">
      <c r="B2307" s="1129">
        <f t="shared" si="87"/>
        <v>-1</v>
      </c>
      <c r="D2307" s="1130"/>
      <c r="E2307" s="1130"/>
      <c r="F2307" s="1131"/>
      <c r="G2307" s="1130"/>
      <c r="H2307" s="1130"/>
      <c r="I2307" s="1130"/>
      <c r="J2307" s="1132"/>
      <c r="K2307" s="1132"/>
      <c r="L2307" s="1130"/>
      <c r="N2307" s="1133">
        <f t="shared" si="88"/>
        <v>0</v>
      </c>
      <c r="O2307" s="1134">
        <f t="shared" si="89"/>
        <v>0</v>
      </c>
      <c r="P2307" s="1134">
        <f>O2307/'1.5 Universal Data'!$F$35</f>
        <v>0</v>
      </c>
      <c r="R2307" s="163"/>
      <c r="S2307" s="163"/>
      <c r="T2307" s="163"/>
      <c r="U2307" s="163"/>
      <c r="V2307" s="163"/>
      <c r="W2307" s="163"/>
      <c r="X2307" s="163"/>
      <c r="Y2307" s="163"/>
      <c r="Z2307" s="163"/>
      <c r="AA2307" s="163"/>
      <c r="AB2307" s="163"/>
      <c r="AC2307" s="163"/>
      <c r="AD2307" s="163"/>
      <c r="AE2307" s="163"/>
    </row>
    <row r="2308" spans="2:31">
      <c r="B2308" s="1129">
        <f t="shared" si="87"/>
        <v>-1</v>
      </c>
      <c r="D2308" s="1130"/>
      <c r="E2308" s="1130"/>
      <c r="F2308" s="1131"/>
      <c r="G2308" s="1130"/>
      <c r="H2308" s="1130"/>
      <c r="I2308" s="1130"/>
      <c r="J2308" s="1132"/>
      <c r="K2308" s="1132"/>
      <c r="L2308" s="1130"/>
      <c r="N2308" s="1133">
        <f t="shared" si="88"/>
        <v>0</v>
      </c>
      <c r="O2308" s="1134">
        <f t="shared" si="89"/>
        <v>0</v>
      </c>
      <c r="P2308" s="1134">
        <f>O2308/'1.5 Universal Data'!$F$35</f>
        <v>0</v>
      </c>
      <c r="R2308" s="163"/>
      <c r="S2308" s="163"/>
      <c r="T2308" s="163"/>
      <c r="U2308" s="163"/>
      <c r="V2308" s="163"/>
      <c r="W2308" s="163"/>
      <c r="X2308" s="163"/>
      <c r="Y2308" s="163"/>
      <c r="Z2308" s="163"/>
      <c r="AA2308" s="163"/>
      <c r="AB2308" s="163"/>
      <c r="AC2308" s="163"/>
      <c r="AD2308" s="163"/>
      <c r="AE2308" s="163"/>
    </row>
    <row r="2309" spans="2:31">
      <c r="B2309" s="1129">
        <f t="shared" si="87"/>
        <v>-1</v>
      </c>
      <c r="D2309" s="1130"/>
      <c r="E2309" s="1130"/>
      <c r="F2309" s="1131"/>
      <c r="G2309" s="1130"/>
      <c r="H2309" s="1130"/>
      <c r="I2309" s="1130"/>
      <c r="J2309" s="1132"/>
      <c r="K2309" s="1132"/>
      <c r="L2309" s="1130"/>
      <c r="N2309" s="1133">
        <f t="shared" si="88"/>
        <v>0</v>
      </c>
      <c r="O2309" s="1134">
        <f t="shared" si="89"/>
        <v>0</v>
      </c>
      <c r="P2309" s="1134">
        <f>O2309/'1.5 Universal Data'!$F$35</f>
        <v>0</v>
      </c>
      <c r="R2309" s="163"/>
      <c r="S2309" s="163"/>
      <c r="T2309" s="163"/>
      <c r="U2309" s="163"/>
      <c r="V2309" s="163"/>
      <c r="W2309" s="163"/>
      <c r="X2309" s="163"/>
      <c r="Y2309" s="163"/>
      <c r="Z2309" s="163"/>
      <c r="AA2309" s="163"/>
      <c r="AB2309" s="163"/>
      <c r="AC2309" s="163"/>
      <c r="AD2309" s="163"/>
      <c r="AE2309" s="163"/>
    </row>
    <row r="2310" spans="2:31">
      <c r="B2310" s="1129">
        <f t="shared" si="87"/>
        <v>-1</v>
      </c>
      <c r="D2310" s="1130"/>
      <c r="E2310" s="1130"/>
      <c r="F2310" s="1131"/>
      <c r="G2310" s="1130"/>
      <c r="H2310" s="1130"/>
      <c r="I2310" s="1130"/>
      <c r="J2310" s="1132"/>
      <c r="K2310" s="1132"/>
      <c r="L2310" s="1130"/>
      <c r="N2310" s="1133">
        <f t="shared" si="88"/>
        <v>0</v>
      </c>
      <c r="O2310" s="1134">
        <f t="shared" si="89"/>
        <v>0</v>
      </c>
      <c r="P2310" s="1134">
        <f>O2310/'1.5 Universal Data'!$F$35</f>
        <v>0</v>
      </c>
      <c r="R2310" s="163"/>
      <c r="S2310" s="163"/>
      <c r="T2310" s="163"/>
      <c r="U2310" s="163"/>
      <c r="V2310" s="163"/>
      <c r="W2310" s="163"/>
      <c r="X2310" s="163"/>
      <c r="Y2310" s="163"/>
      <c r="Z2310" s="163"/>
      <c r="AA2310" s="163"/>
      <c r="AB2310" s="163"/>
      <c r="AC2310" s="163"/>
      <c r="AD2310" s="163"/>
      <c r="AE2310" s="163"/>
    </row>
    <row r="2311" spans="2:31">
      <c r="B2311" s="1129">
        <f t="shared" si="87"/>
        <v>-1</v>
      </c>
      <c r="D2311" s="1130"/>
      <c r="E2311" s="1130"/>
      <c r="F2311" s="1131"/>
      <c r="G2311" s="1130"/>
      <c r="H2311" s="1130"/>
      <c r="I2311" s="1130"/>
      <c r="J2311" s="1132"/>
      <c r="K2311" s="1132"/>
      <c r="L2311" s="1130"/>
      <c r="N2311" s="1133">
        <f t="shared" si="88"/>
        <v>0</v>
      </c>
      <c r="O2311" s="1134">
        <f t="shared" si="89"/>
        <v>0</v>
      </c>
      <c r="P2311" s="1134">
        <f>O2311/'1.5 Universal Data'!$F$35</f>
        <v>0</v>
      </c>
      <c r="R2311" s="163"/>
      <c r="S2311" s="163"/>
      <c r="T2311" s="163"/>
      <c r="U2311" s="163"/>
      <c r="V2311" s="163"/>
      <c r="W2311" s="163"/>
      <c r="X2311" s="163"/>
      <c r="Y2311" s="163"/>
      <c r="Z2311" s="163"/>
      <c r="AA2311" s="163"/>
      <c r="AB2311" s="163"/>
      <c r="AC2311" s="163"/>
      <c r="AD2311" s="163"/>
      <c r="AE2311" s="163"/>
    </row>
    <row r="2312" spans="2:31">
      <c r="B2312" s="1129">
        <f t="shared" si="87"/>
        <v>-1</v>
      </c>
      <c r="D2312" s="1130"/>
      <c r="E2312" s="1130"/>
      <c r="F2312" s="1131"/>
      <c r="G2312" s="1130"/>
      <c r="H2312" s="1130"/>
      <c r="I2312" s="1130"/>
      <c r="J2312" s="1132"/>
      <c r="K2312" s="1132"/>
      <c r="L2312" s="1130"/>
      <c r="N2312" s="1133">
        <f t="shared" si="88"/>
        <v>0</v>
      </c>
      <c r="O2312" s="1134">
        <f t="shared" si="89"/>
        <v>0</v>
      </c>
      <c r="P2312" s="1134">
        <f>O2312/'1.5 Universal Data'!$F$35</f>
        <v>0</v>
      </c>
      <c r="R2312" s="163"/>
      <c r="S2312" s="163"/>
      <c r="T2312" s="163"/>
      <c r="U2312" s="163"/>
      <c r="V2312" s="163"/>
      <c r="W2312" s="163"/>
      <c r="X2312" s="163"/>
      <c r="Y2312" s="163"/>
      <c r="Z2312" s="163"/>
      <c r="AA2312" s="163"/>
      <c r="AB2312" s="163"/>
      <c r="AC2312" s="163"/>
      <c r="AD2312" s="163"/>
      <c r="AE2312" s="163"/>
    </row>
    <row r="2313" spans="2:31">
      <c r="B2313" s="1129">
        <f t="shared" si="87"/>
        <v>-1</v>
      </c>
      <c r="D2313" s="1130"/>
      <c r="E2313" s="1130"/>
      <c r="F2313" s="1131"/>
      <c r="G2313" s="1130"/>
      <c r="H2313" s="1130"/>
      <c r="I2313" s="1130"/>
      <c r="J2313" s="1132"/>
      <c r="K2313" s="1132"/>
      <c r="L2313" s="1130"/>
      <c r="N2313" s="1133">
        <f t="shared" si="88"/>
        <v>0</v>
      </c>
      <c r="O2313" s="1134">
        <f t="shared" si="89"/>
        <v>0</v>
      </c>
      <c r="P2313" s="1134">
        <f>O2313/'1.5 Universal Data'!$F$35</f>
        <v>0</v>
      </c>
      <c r="R2313" s="163"/>
      <c r="S2313" s="163"/>
      <c r="T2313" s="163"/>
      <c r="U2313" s="163"/>
      <c r="V2313" s="163"/>
      <c r="W2313" s="163"/>
      <c r="X2313" s="163"/>
      <c r="Y2313" s="163"/>
      <c r="Z2313" s="163"/>
      <c r="AA2313" s="163"/>
      <c r="AB2313" s="163"/>
      <c r="AC2313" s="163"/>
      <c r="AD2313" s="163"/>
      <c r="AE2313" s="163"/>
    </row>
    <row r="2314" spans="2:31">
      <c r="B2314" s="1129">
        <f t="shared" si="87"/>
        <v>-1</v>
      </c>
      <c r="D2314" s="1130"/>
      <c r="E2314" s="1130"/>
      <c r="F2314" s="1131"/>
      <c r="G2314" s="1130"/>
      <c r="H2314" s="1130"/>
      <c r="I2314" s="1130"/>
      <c r="J2314" s="1132"/>
      <c r="K2314" s="1132"/>
      <c r="L2314" s="1130"/>
      <c r="N2314" s="1133">
        <f t="shared" si="88"/>
        <v>0</v>
      </c>
      <c r="O2314" s="1134">
        <f t="shared" si="89"/>
        <v>0</v>
      </c>
      <c r="P2314" s="1134">
        <f>O2314/'1.5 Universal Data'!$F$35</f>
        <v>0</v>
      </c>
      <c r="R2314" s="163"/>
      <c r="S2314" s="163"/>
      <c r="T2314" s="163"/>
      <c r="U2314" s="163"/>
      <c r="V2314" s="163"/>
      <c r="W2314" s="163"/>
      <c r="X2314" s="163"/>
      <c r="Y2314" s="163"/>
      <c r="Z2314" s="163"/>
      <c r="AA2314" s="163"/>
      <c r="AB2314" s="163"/>
      <c r="AC2314" s="163"/>
      <c r="AD2314" s="163"/>
      <c r="AE2314" s="163"/>
    </row>
    <row r="2315" spans="2:31">
      <c r="B2315" s="1129">
        <f t="shared" si="87"/>
        <v>-1</v>
      </c>
      <c r="D2315" s="1130"/>
      <c r="E2315" s="1130"/>
      <c r="F2315" s="1131"/>
      <c r="G2315" s="1130"/>
      <c r="H2315" s="1130"/>
      <c r="I2315" s="1130"/>
      <c r="J2315" s="1132"/>
      <c r="K2315" s="1132"/>
      <c r="L2315" s="1130"/>
      <c r="N2315" s="1133">
        <f t="shared" si="88"/>
        <v>0</v>
      </c>
      <c r="O2315" s="1134">
        <f t="shared" si="89"/>
        <v>0</v>
      </c>
      <c r="P2315" s="1134">
        <f>O2315/'1.5 Universal Data'!$F$35</f>
        <v>0</v>
      </c>
      <c r="R2315" s="163"/>
      <c r="S2315" s="163"/>
      <c r="T2315" s="163"/>
      <c r="U2315" s="163"/>
      <c r="V2315" s="163"/>
      <c r="W2315" s="163"/>
      <c r="X2315" s="163"/>
      <c r="Y2315" s="163"/>
      <c r="Z2315" s="163"/>
      <c r="AA2315" s="163"/>
      <c r="AB2315" s="163"/>
      <c r="AC2315" s="163"/>
      <c r="AD2315" s="163"/>
      <c r="AE2315" s="163"/>
    </row>
    <row r="2316" spans="2:31">
      <c r="B2316" s="1129">
        <f t="shared" si="87"/>
        <v>-1</v>
      </c>
      <c r="D2316" s="1130"/>
      <c r="E2316" s="1130"/>
      <c r="F2316" s="1131"/>
      <c r="G2316" s="1130"/>
      <c r="H2316" s="1130"/>
      <c r="I2316" s="1130"/>
      <c r="J2316" s="1132"/>
      <c r="K2316" s="1132"/>
      <c r="L2316" s="1130"/>
      <c r="N2316" s="1133">
        <f t="shared" si="88"/>
        <v>0</v>
      </c>
      <c r="O2316" s="1134">
        <f t="shared" si="89"/>
        <v>0</v>
      </c>
      <c r="P2316" s="1134">
        <f>O2316/'1.5 Universal Data'!$F$35</f>
        <v>0</v>
      </c>
      <c r="R2316" s="163"/>
      <c r="S2316" s="163"/>
      <c r="T2316" s="163"/>
      <c r="U2316" s="163"/>
      <c r="V2316" s="163"/>
      <c r="W2316" s="163"/>
      <c r="X2316" s="163"/>
      <c r="Y2316" s="163"/>
      <c r="Z2316" s="163"/>
      <c r="AA2316" s="163"/>
      <c r="AB2316" s="163"/>
      <c r="AC2316" s="163"/>
      <c r="AD2316" s="163"/>
      <c r="AE2316" s="163"/>
    </row>
    <row r="2317" spans="2:31">
      <c r="B2317" s="1129">
        <f t="shared" si="87"/>
        <v>-1</v>
      </c>
      <c r="D2317" s="1130"/>
      <c r="E2317" s="1130"/>
      <c r="F2317" s="1131"/>
      <c r="G2317" s="1130"/>
      <c r="H2317" s="1130"/>
      <c r="I2317" s="1130"/>
      <c r="J2317" s="1132"/>
      <c r="K2317" s="1132"/>
      <c r="L2317" s="1130"/>
      <c r="N2317" s="1133">
        <f t="shared" si="88"/>
        <v>0</v>
      </c>
      <c r="O2317" s="1134">
        <f t="shared" si="89"/>
        <v>0</v>
      </c>
      <c r="P2317" s="1134">
        <f>O2317/'1.5 Universal Data'!$F$35</f>
        <v>0</v>
      </c>
      <c r="R2317" s="163"/>
      <c r="S2317" s="163"/>
      <c r="T2317" s="163"/>
      <c r="U2317" s="163"/>
      <c r="V2317" s="163"/>
      <c r="W2317" s="163"/>
      <c r="X2317" s="163"/>
      <c r="Y2317" s="163"/>
      <c r="Z2317" s="163"/>
      <c r="AA2317" s="163"/>
      <c r="AB2317" s="163"/>
      <c r="AC2317" s="163"/>
      <c r="AD2317" s="163"/>
      <c r="AE2317" s="163"/>
    </row>
    <row r="2318" spans="2:31">
      <c r="B2318" s="1129">
        <f t="shared" si="87"/>
        <v>-1</v>
      </c>
      <c r="D2318" s="1130"/>
      <c r="E2318" s="1130"/>
      <c r="F2318" s="1131"/>
      <c r="G2318" s="1130"/>
      <c r="H2318" s="1130"/>
      <c r="I2318" s="1130"/>
      <c r="J2318" s="1132"/>
      <c r="K2318" s="1132"/>
      <c r="L2318" s="1130"/>
      <c r="N2318" s="1133">
        <f t="shared" si="88"/>
        <v>0</v>
      </c>
      <c r="O2318" s="1134">
        <f t="shared" si="89"/>
        <v>0</v>
      </c>
      <c r="P2318" s="1134">
        <f>O2318/'1.5 Universal Data'!$F$35</f>
        <v>0</v>
      </c>
      <c r="R2318" s="163"/>
      <c r="S2318" s="163"/>
      <c r="T2318" s="163"/>
      <c r="U2318" s="163"/>
      <c r="V2318" s="163"/>
      <c r="W2318" s="163"/>
      <c r="X2318" s="163"/>
      <c r="Y2318" s="163"/>
      <c r="Z2318" s="163"/>
      <c r="AA2318" s="163"/>
      <c r="AB2318" s="163"/>
      <c r="AC2318" s="163"/>
      <c r="AD2318" s="163"/>
      <c r="AE2318" s="163"/>
    </row>
    <row r="2319" spans="2:31">
      <c r="B2319" s="1129">
        <f t="shared" si="87"/>
        <v>-1</v>
      </c>
      <c r="D2319" s="1130"/>
      <c r="E2319" s="1130"/>
      <c r="F2319" s="1131"/>
      <c r="G2319" s="1130"/>
      <c r="H2319" s="1130"/>
      <c r="I2319" s="1130"/>
      <c r="J2319" s="1132"/>
      <c r="K2319" s="1132"/>
      <c r="L2319" s="1130"/>
      <c r="N2319" s="1133">
        <f t="shared" si="88"/>
        <v>0</v>
      </c>
      <c r="O2319" s="1134">
        <f t="shared" si="89"/>
        <v>0</v>
      </c>
      <c r="P2319" s="1134">
        <f>O2319/'1.5 Universal Data'!$F$35</f>
        <v>0</v>
      </c>
      <c r="R2319" s="163"/>
      <c r="S2319" s="163"/>
      <c r="T2319" s="163"/>
      <c r="U2319" s="163"/>
      <c r="V2319" s="163"/>
      <c r="W2319" s="163"/>
      <c r="X2319" s="163"/>
      <c r="Y2319" s="163"/>
      <c r="Z2319" s="163"/>
      <c r="AA2319" s="163"/>
      <c r="AB2319" s="163"/>
      <c r="AC2319" s="163"/>
      <c r="AD2319" s="163"/>
      <c r="AE2319" s="163"/>
    </row>
    <row r="2320" spans="2:31">
      <c r="B2320" s="1129">
        <f t="shared" si="87"/>
        <v>-1</v>
      </c>
      <c r="D2320" s="1130"/>
      <c r="E2320" s="1130"/>
      <c r="F2320" s="1131"/>
      <c r="G2320" s="1130"/>
      <c r="H2320" s="1130"/>
      <c r="I2320" s="1130"/>
      <c r="J2320" s="1132"/>
      <c r="K2320" s="1132"/>
      <c r="L2320" s="1130"/>
      <c r="N2320" s="1133">
        <f t="shared" si="88"/>
        <v>0</v>
      </c>
      <c r="O2320" s="1134">
        <f t="shared" si="89"/>
        <v>0</v>
      </c>
      <c r="P2320" s="1134">
        <f>O2320/'1.5 Universal Data'!$F$35</f>
        <v>0</v>
      </c>
      <c r="R2320" s="163"/>
      <c r="S2320" s="163"/>
      <c r="T2320" s="163"/>
      <c r="U2320" s="163"/>
      <c r="V2320" s="163"/>
      <c r="W2320" s="163"/>
      <c r="X2320" s="163"/>
      <c r="Y2320" s="163"/>
      <c r="Z2320" s="163"/>
      <c r="AA2320" s="163"/>
      <c r="AB2320" s="163"/>
      <c r="AC2320" s="163"/>
      <c r="AD2320" s="163"/>
      <c r="AE2320" s="163"/>
    </row>
    <row r="2321" spans="2:31">
      <c r="B2321" s="1129">
        <f t="shared" si="87"/>
        <v>-1</v>
      </c>
      <c r="D2321" s="1130"/>
      <c r="E2321" s="1130"/>
      <c r="F2321" s="1131"/>
      <c r="G2321" s="1130"/>
      <c r="H2321" s="1130"/>
      <c r="I2321" s="1130"/>
      <c r="J2321" s="1132"/>
      <c r="K2321" s="1132"/>
      <c r="L2321" s="1130"/>
      <c r="N2321" s="1133">
        <f t="shared" si="88"/>
        <v>0</v>
      </c>
      <c r="O2321" s="1134">
        <f t="shared" si="89"/>
        <v>0</v>
      </c>
      <c r="P2321" s="1134">
        <f>O2321/'1.5 Universal Data'!$F$35</f>
        <v>0</v>
      </c>
      <c r="R2321" s="163"/>
      <c r="S2321" s="163"/>
      <c r="T2321" s="163"/>
      <c r="U2321" s="163"/>
      <c r="V2321" s="163"/>
      <c r="W2321" s="163"/>
      <c r="X2321" s="163"/>
      <c r="Y2321" s="163"/>
      <c r="Z2321" s="163"/>
      <c r="AA2321" s="163"/>
      <c r="AB2321" s="163"/>
      <c r="AC2321" s="163"/>
      <c r="AD2321" s="163"/>
      <c r="AE2321" s="163"/>
    </row>
    <row r="2322" spans="2:31">
      <c r="B2322" s="1129">
        <f t="shared" si="87"/>
        <v>-1</v>
      </c>
      <c r="D2322" s="1130"/>
      <c r="E2322" s="1130"/>
      <c r="F2322" s="1131"/>
      <c r="G2322" s="1130"/>
      <c r="H2322" s="1130"/>
      <c r="I2322" s="1130"/>
      <c r="J2322" s="1132"/>
      <c r="K2322" s="1132"/>
      <c r="L2322" s="1130"/>
      <c r="N2322" s="1133">
        <f t="shared" si="88"/>
        <v>0</v>
      </c>
      <c r="O2322" s="1134">
        <f t="shared" si="89"/>
        <v>0</v>
      </c>
      <c r="P2322" s="1134">
        <f>O2322/'1.5 Universal Data'!$F$35</f>
        <v>0</v>
      </c>
      <c r="R2322" s="163"/>
      <c r="S2322" s="163"/>
      <c r="T2322" s="163"/>
      <c r="U2322" s="163"/>
      <c r="V2322" s="163"/>
      <c r="W2322" s="163"/>
      <c r="X2322" s="163"/>
      <c r="Y2322" s="163"/>
      <c r="Z2322" s="163"/>
      <c r="AA2322" s="163"/>
      <c r="AB2322" s="163"/>
      <c r="AC2322" s="163"/>
      <c r="AD2322" s="163"/>
      <c r="AE2322" s="163"/>
    </row>
    <row r="2323" spans="2:31">
      <c r="B2323" s="1129">
        <f t="shared" si="87"/>
        <v>-1</v>
      </c>
      <c r="D2323" s="1130"/>
      <c r="E2323" s="1130"/>
      <c r="F2323" s="1131"/>
      <c r="G2323" s="1130"/>
      <c r="H2323" s="1130"/>
      <c r="I2323" s="1130"/>
      <c r="J2323" s="1132"/>
      <c r="K2323" s="1132"/>
      <c r="L2323" s="1130"/>
      <c r="N2323" s="1133">
        <f t="shared" si="88"/>
        <v>0</v>
      </c>
      <c r="O2323" s="1134">
        <f t="shared" si="89"/>
        <v>0</v>
      </c>
      <c r="P2323" s="1134">
        <f>O2323/'1.5 Universal Data'!$F$35</f>
        <v>0</v>
      </c>
      <c r="R2323" s="163"/>
      <c r="S2323" s="163"/>
      <c r="T2323" s="163"/>
      <c r="U2323" s="163"/>
      <c r="V2323" s="163"/>
      <c r="W2323" s="163"/>
      <c r="X2323" s="163"/>
      <c r="Y2323" s="163"/>
      <c r="Z2323" s="163"/>
      <c r="AA2323" s="163"/>
      <c r="AB2323" s="163"/>
      <c r="AC2323" s="163"/>
      <c r="AD2323" s="163"/>
      <c r="AE2323" s="163"/>
    </row>
    <row r="2324" spans="2:31">
      <c r="B2324" s="1129">
        <f t="shared" si="87"/>
        <v>-1</v>
      </c>
      <c r="D2324" s="1130"/>
      <c r="E2324" s="1130"/>
      <c r="F2324" s="1131"/>
      <c r="G2324" s="1130"/>
      <c r="H2324" s="1130"/>
      <c r="I2324" s="1130"/>
      <c r="J2324" s="1132"/>
      <c r="K2324" s="1132"/>
      <c r="L2324" s="1130"/>
      <c r="N2324" s="1133">
        <f t="shared" si="88"/>
        <v>0</v>
      </c>
      <c r="O2324" s="1134">
        <f t="shared" si="89"/>
        <v>0</v>
      </c>
      <c r="P2324" s="1134">
        <f>O2324/'1.5 Universal Data'!$F$35</f>
        <v>0</v>
      </c>
      <c r="R2324" s="163"/>
      <c r="S2324" s="163"/>
      <c r="T2324" s="163"/>
      <c r="U2324" s="163"/>
      <c r="V2324" s="163"/>
      <c r="W2324" s="163"/>
      <c r="X2324" s="163"/>
      <c r="Y2324" s="163"/>
      <c r="Z2324" s="163"/>
      <c r="AA2324" s="163"/>
      <c r="AB2324" s="163"/>
      <c r="AC2324" s="163"/>
      <c r="AD2324" s="163"/>
      <c r="AE2324" s="163"/>
    </row>
    <row r="2325" spans="2:31">
      <c r="B2325" s="1129">
        <f t="shared" si="87"/>
        <v>-1</v>
      </c>
      <c r="D2325" s="1130"/>
      <c r="E2325" s="1130"/>
      <c r="F2325" s="1131"/>
      <c r="G2325" s="1130"/>
      <c r="H2325" s="1130"/>
      <c r="I2325" s="1130"/>
      <c r="J2325" s="1132"/>
      <c r="K2325" s="1132"/>
      <c r="L2325" s="1130"/>
      <c r="N2325" s="1133">
        <f t="shared" si="88"/>
        <v>0</v>
      </c>
      <c r="O2325" s="1134">
        <f t="shared" si="89"/>
        <v>0</v>
      </c>
      <c r="P2325" s="1134">
        <f>O2325/'1.5 Universal Data'!$F$35</f>
        <v>0</v>
      </c>
      <c r="R2325" s="163"/>
      <c r="S2325" s="163"/>
      <c r="T2325" s="163"/>
      <c r="U2325" s="163"/>
      <c r="V2325" s="163"/>
      <c r="W2325" s="163"/>
      <c r="X2325" s="163"/>
      <c r="Y2325" s="163"/>
      <c r="Z2325" s="163"/>
      <c r="AA2325" s="163"/>
      <c r="AB2325" s="163"/>
      <c r="AC2325" s="163"/>
      <c r="AD2325" s="163"/>
      <c r="AE2325" s="163"/>
    </row>
    <row r="2326" spans="2:31">
      <c r="B2326" s="1129">
        <f t="shared" si="87"/>
        <v>-1</v>
      </c>
      <c r="D2326" s="1130"/>
      <c r="E2326" s="1130"/>
      <c r="F2326" s="1131"/>
      <c r="G2326" s="1130"/>
      <c r="H2326" s="1130"/>
      <c r="I2326" s="1130"/>
      <c r="J2326" s="1132"/>
      <c r="K2326" s="1132"/>
      <c r="L2326" s="1130"/>
      <c r="N2326" s="1133">
        <f t="shared" si="88"/>
        <v>0</v>
      </c>
      <c r="O2326" s="1134">
        <f t="shared" si="89"/>
        <v>0</v>
      </c>
      <c r="P2326" s="1134">
        <f>O2326/'1.5 Universal Data'!$F$35</f>
        <v>0</v>
      </c>
      <c r="R2326" s="163"/>
      <c r="S2326" s="163"/>
      <c r="T2326" s="163"/>
      <c r="U2326" s="163"/>
      <c r="V2326" s="163"/>
      <c r="W2326" s="163"/>
      <c r="X2326" s="163"/>
      <c r="Y2326" s="163"/>
      <c r="Z2326" s="163"/>
      <c r="AA2326" s="163"/>
      <c r="AB2326" s="163"/>
      <c r="AC2326" s="163"/>
      <c r="AD2326" s="163"/>
      <c r="AE2326" s="163"/>
    </row>
    <row r="2327" spans="2:31">
      <c r="B2327" s="1129">
        <f t="shared" ref="B2327:B2390" si="90">IF(G2327="buy",1,-1)</f>
        <v>-1</v>
      </c>
      <c r="D2327" s="1130"/>
      <c r="E2327" s="1130"/>
      <c r="F2327" s="1131"/>
      <c r="G2327" s="1130"/>
      <c r="H2327" s="1130"/>
      <c r="I2327" s="1130"/>
      <c r="J2327" s="1132"/>
      <c r="K2327" s="1132"/>
      <c r="L2327" s="1130"/>
      <c r="N2327" s="1133">
        <f t="shared" si="88"/>
        <v>0</v>
      </c>
      <c r="O2327" s="1134">
        <f t="shared" si="89"/>
        <v>0</v>
      </c>
      <c r="P2327" s="1134">
        <f>O2327/'1.5 Universal Data'!$F$35</f>
        <v>0</v>
      </c>
      <c r="R2327" s="163"/>
      <c r="S2327" s="163"/>
      <c r="T2327" s="163"/>
      <c r="U2327" s="163"/>
      <c r="V2327" s="163"/>
      <c r="W2327" s="163"/>
      <c r="X2327" s="163"/>
      <c r="Y2327" s="163"/>
      <c r="Z2327" s="163"/>
      <c r="AA2327" s="163"/>
      <c r="AB2327" s="163"/>
      <c r="AC2327" s="163"/>
      <c r="AD2327" s="163"/>
      <c r="AE2327" s="163"/>
    </row>
    <row r="2328" spans="2:31">
      <c r="B2328" s="1129">
        <f t="shared" si="90"/>
        <v>-1</v>
      </c>
      <c r="D2328" s="1130"/>
      <c r="E2328" s="1130"/>
      <c r="F2328" s="1131"/>
      <c r="G2328" s="1130"/>
      <c r="H2328" s="1130"/>
      <c r="I2328" s="1130"/>
      <c r="J2328" s="1132"/>
      <c r="K2328" s="1132"/>
      <c r="L2328" s="1130"/>
      <c r="N2328" s="1133">
        <f t="shared" si="88"/>
        <v>0</v>
      </c>
      <c r="O2328" s="1134">
        <f t="shared" si="89"/>
        <v>0</v>
      </c>
      <c r="P2328" s="1134">
        <f>O2328/'1.5 Universal Data'!$F$35</f>
        <v>0</v>
      </c>
      <c r="R2328" s="163"/>
      <c r="S2328" s="163"/>
      <c r="T2328" s="163"/>
      <c r="U2328" s="163"/>
      <c r="V2328" s="163"/>
      <c r="W2328" s="163"/>
      <c r="X2328" s="163"/>
      <c r="Y2328" s="163"/>
      <c r="Z2328" s="163"/>
      <c r="AA2328" s="163"/>
      <c r="AB2328" s="163"/>
      <c r="AC2328" s="163"/>
      <c r="AD2328" s="163"/>
      <c r="AE2328" s="163"/>
    </row>
    <row r="2329" spans="2:31">
      <c r="B2329" s="1129">
        <f t="shared" si="90"/>
        <v>-1</v>
      </c>
      <c r="D2329" s="1130"/>
      <c r="E2329" s="1130"/>
      <c r="F2329" s="1131"/>
      <c r="G2329" s="1130"/>
      <c r="H2329" s="1130"/>
      <c r="I2329" s="1130"/>
      <c r="J2329" s="1132"/>
      <c r="K2329" s="1132"/>
      <c r="L2329" s="1130"/>
      <c r="N2329" s="1133">
        <f t="shared" si="88"/>
        <v>0</v>
      </c>
      <c r="O2329" s="1134">
        <f t="shared" si="89"/>
        <v>0</v>
      </c>
      <c r="P2329" s="1134">
        <f>O2329/'1.5 Universal Data'!$F$35</f>
        <v>0</v>
      </c>
      <c r="R2329" s="163"/>
      <c r="S2329" s="163"/>
      <c r="T2329" s="163"/>
      <c r="U2329" s="163"/>
      <c r="V2329" s="163"/>
      <c r="W2329" s="163"/>
      <c r="X2329" s="163"/>
      <c r="Y2329" s="163"/>
      <c r="Z2329" s="163"/>
      <c r="AA2329" s="163"/>
      <c r="AB2329" s="163"/>
      <c r="AC2329" s="163"/>
      <c r="AD2329" s="163"/>
      <c r="AE2329" s="163"/>
    </row>
    <row r="2330" spans="2:31">
      <c r="B2330" s="1129">
        <f t="shared" si="90"/>
        <v>-1</v>
      </c>
      <c r="D2330" s="1130"/>
      <c r="E2330" s="1130"/>
      <c r="F2330" s="1131"/>
      <c r="G2330" s="1130"/>
      <c r="H2330" s="1130"/>
      <c r="I2330" s="1130"/>
      <c r="J2330" s="1132"/>
      <c r="K2330" s="1132"/>
      <c r="L2330" s="1130"/>
      <c r="N2330" s="1133">
        <f t="shared" si="88"/>
        <v>0</v>
      </c>
      <c r="O2330" s="1134">
        <f t="shared" si="89"/>
        <v>0</v>
      </c>
      <c r="P2330" s="1134">
        <f>O2330/'1.5 Universal Data'!$F$35</f>
        <v>0</v>
      </c>
      <c r="R2330" s="163"/>
      <c r="S2330" s="163"/>
      <c r="T2330" s="163"/>
      <c r="U2330" s="163"/>
      <c r="V2330" s="163"/>
      <c r="W2330" s="163"/>
      <c r="X2330" s="163"/>
      <c r="Y2330" s="163"/>
      <c r="Z2330" s="163"/>
      <c r="AA2330" s="163"/>
      <c r="AB2330" s="163"/>
      <c r="AC2330" s="163"/>
      <c r="AD2330" s="163"/>
      <c r="AE2330" s="163"/>
    </row>
    <row r="2331" spans="2:31">
      <c r="B2331" s="1129">
        <f t="shared" si="90"/>
        <v>-1</v>
      </c>
      <c r="D2331" s="1130"/>
      <c r="E2331" s="1130"/>
      <c r="F2331" s="1131"/>
      <c r="G2331" s="1130"/>
      <c r="H2331" s="1130"/>
      <c r="I2331" s="1130"/>
      <c r="J2331" s="1132"/>
      <c r="K2331" s="1132"/>
      <c r="L2331" s="1130"/>
      <c r="N2331" s="1133">
        <f t="shared" ref="N2331:N2394" si="91">+H2331*((K2331-J2331)+1)*B2331</f>
        <v>0</v>
      </c>
      <c r="O2331" s="1134">
        <f t="shared" ref="O2331:O2394" si="92">N2331*L2331/100</f>
        <v>0</v>
      </c>
      <c r="P2331" s="1134">
        <f>O2331/'1.5 Universal Data'!$F$35</f>
        <v>0</v>
      </c>
      <c r="R2331" s="163"/>
      <c r="S2331" s="163"/>
      <c r="T2331" s="163"/>
      <c r="U2331" s="163"/>
      <c r="V2331" s="163"/>
      <c r="W2331" s="163"/>
      <c r="X2331" s="163"/>
      <c r="Y2331" s="163"/>
      <c r="Z2331" s="163"/>
      <c r="AA2331" s="163"/>
      <c r="AB2331" s="163"/>
      <c r="AC2331" s="163"/>
      <c r="AD2331" s="163"/>
      <c r="AE2331" s="163"/>
    </row>
    <row r="2332" spans="2:31">
      <c r="B2332" s="1129">
        <f t="shared" si="90"/>
        <v>-1</v>
      </c>
      <c r="D2332" s="1130"/>
      <c r="E2332" s="1130"/>
      <c r="F2332" s="1131"/>
      <c r="G2332" s="1130"/>
      <c r="H2332" s="1130"/>
      <c r="I2332" s="1130"/>
      <c r="J2332" s="1132"/>
      <c r="K2332" s="1132"/>
      <c r="L2332" s="1130"/>
      <c r="N2332" s="1133">
        <f t="shared" si="91"/>
        <v>0</v>
      </c>
      <c r="O2332" s="1134">
        <f t="shared" si="92"/>
        <v>0</v>
      </c>
      <c r="P2332" s="1134">
        <f>O2332/'1.5 Universal Data'!$F$35</f>
        <v>0</v>
      </c>
      <c r="R2332" s="163"/>
      <c r="S2332" s="163"/>
      <c r="T2332" s="163"/>
      <c r="U2332" s="163"/>
      <c r="V2332" s="163"/>
      <c r="W2332" s="163"/>
      <c r="X2332" s="163"/>
      <c r="Y2332" s="163"/>
      <c r="Z2332" s="163"/>
      <c r="AA2332" s="163"/>
      <c r="AB2332" s="163"/>
      <c r="AC2332" s="163"/>
      <c r="AD2332" s="163"/>
      <c r="AE2332" s="163"/>
    </row>
    <row r="2333" spans="2:31">
      <c r="B2333" s="1129">
        <f t="shared" si="90"/>
        <v>-1</v>
      </c>
      <c r="D2333" s="1130"/>
      <c r="E2333" s="1130"/>
      <c r="F2333" s="1131"/>
      <c r="G2333" s="1130"/>
      <c r="H2333" s="1130"/>
      <c r="I2333" s="1130"/>
      <c r="J2333" s="1132"/>
      <c r="K2333" s="1132"/>
      <c r="L2333" s="1130"/>
      <c r="N2333" s="1133">
        <f t="shared" si="91"/>
        <v>0</v>
      </c>
      <c r="O2333" s="1134">
        <f t="shared" si="92"/>
        <v>0</v>
      </c>
      <c r="P2333" s="1134">
        <f>O2333/'1.5 Universal Data'!$F$35</f>
        <v>0</v>
      </c>
      <c r="R2333" s="163"/>
      <c r="S2333" s="163"/>
      <c r="T2333" s="163"/>
      <c r="U2333" s="163"/>
      <c r="V2333" s="163"/>
      <c r="W2333" s="163"/>
      <c r="X2333" s="163"/>
      <c r="Y2333" s="163"/>
      <c r="Z2333" s="163"/>
      <c r="AA2333" s="163"/>
      <c r="AB2333" s="163"/>
      <c r="AC2333" s="163"/>
      <c r="AD2333" s="163"/>
      <c r="AE2333" s="163"/>
    </row>
    <row r="2334" spans="2:31">
      <c r="B2334" s="1129">
        <f t="shared" si="90"/>
        <v>-1</v>
      </c>
      <c r="D2334" s="1130"/>
      <c r="E2334" s="1130"/>
      <c r="F2334" s="1131"/>
      <c r="G2334" s="1130"/>
      <c r="H2334" s="1130"/>
      <c r="I2334" s="1130"/>
      <c r="J2334" s="1132"/>
      <c r="K2334" s="1132"/>
      <c r="L2334" s="1130"/>
      <c r="N2334" s="1133">
        <f t="shared" si="91"/>
        <v>0</v>
      </c>
      <c r="O2334" s="1134">
        <f t="shared" si="92"/>
        <v>0</v>
      </c>
      <c r="P2334" s="1134">
        <f>O2334/'1.5 Universal Data'!$F$35</f>
        <v>0</v>
      </c>
      <c r="R2334" s="163"/>
      <c r="S2334" s="163"/>
      <c r="T2334" s="163"/>
      <c r="U2334" s="163"/>
      <c r="V2334" s="163"/>
      <c r="W2334" s="163"/>
      <c r="X2334" s="163"/>
      <c r="Y2334" s="163"/>
      <c r="Z2334" s="163"/>
      <c r="AA2334" s="163"/>
      <c r="AB2334" s="163"/>
      <c r="AC2334" s="163"/>
      <c r="AD2334" s="163"/>
      <c r="AE2334" s="163"/>
    </row>
    <row r="2335" spans="2:31">
      <c r="B2335" s="1129">
        <f t="shared" si="90"/>
        <v>-1</v>
      </c>
      <c r="D2335" s="1130"/>
      <c r="E2335" s="1130"/>
      <c r="F2335" s="1131"/>
      <c r="G2335" s="1130"/>
      <c r="H2335" s="1130"/>
      <c r="I2335" s="1130"/>
      <c r="J2335" s="1132"/>
      <c r="K2335" s="1132"/>
      <c r="L2335" s="1130"/>
      <c r="N2335" s="1133">
        <f t="shared" si="91"/>
        <v>0</v>
      </c>
      <c r="O2335" s="1134">
        <f t="shared" si="92"/>
        <v>0</v>
      </c>
      <c r="P2335" s="1134">
        <f>O2335/'1.5 Universal Data'!$F$35</f>
        <v>0</v>
      </c>
      <c r="R2335" s="163"/>
      <c r="S2335" s="163"/>
      <c r="T2335" s="163"/>
      <c r="U2335" s="163"/>
      <c r="V2335" s="163"/>
      <c r="W2335" s="163"/>
      <c r="X2335" s="163"/>
      <c r="Y2335" s="163"/>
      <c r="Z2335" s="163"/>
      <c r="AA2335" s="163"/>
      <c r="AB2335" s="163"/>
      <c r="AC2335" s="163"/>
      <c r="AD2335" s="163"/>
      <c r="AE2335" s="163"/>
    </row>
    <row r="2336" spans="2:31">
      <c r="B2336" s="1129">
        <f t="shared" si="90"/>
        <v>-1</v>
      </c>
      <c r="D2336" s="1130"/>
      <c r="E2336" s="1130"/>
      <c r="F2336" s="1131"/>
      <c r="G2336" s="1130"/>
      <c r="H2336" s="1130"/>
      <c r="I2336" s="1130"/>
      <c r="J2336" s="1132"/>
      <c r="K2336" s="1132"/>
      <c r="L2336" s="1130"/>
      <c r="N2336" s="1133">
        <f t="shared" si="91"/>
        <v>0</v>
      </c>
      <c r="O2336" s="1134">
        <f t="shared" si="92"/>
        <v>0</v>
      </c>
      <c r="P2336" s="1134">
        <f>O2336/'1.5 Universal Data'!$F$35</f>
        <v>0</v>
      </c>
      <c r="R2336" s="163"/>
      <c r="S2336" s="163"/>
      <c r="T2336" s="163"/>
      <c r="U2336" s="163"/>
      <c r="V2336" s="163"/>
      <c r="W2336" s="163"/>
      <c r="X2336" s="163"/>
      <c r="Y2336" s="163"/>
      <c r="Z2336" s="163"/>
      <c r="AA2336" s="163"/>
      <c r="AB2336" s="163"/>
      <c r="AC2336" s="163"/>
      <c r="AD2336" s="163"/>
      <c r="AE2336" s="163"/>
    </row>
    <row r="2337" spans="2:31">
      <c r="B2337" s="1129">
        <f t="shared" si="90"/>
        <v>-1</v>
      </c>
      <c r="D2337" s="1130"/>
      <c r="E2337" s="1130"/>
      <c r="F2337" s="1131"/>
      <c r="G2337" s="1130"/>
      <c r="H2337" s="1130"/>
      <c r="I2337" s="1130"/>
      <c r="J2337" s="1132"/>
      <c r="K2337" s="1132"/>
      <c r="L2337" s="1130"/>
      <c r="N2337" s="1133">
        <f t="shared" si="91"/>
        <v>0</v>
      </c>
      <c r="O2337" s="1134">
        <f t="shared" si="92"/>
        <v>0</v>
      </c>
      <c r="P2337" s="1134">
        <f>O2337/'1.5 Universal Data'!$F$35</f>
        <v>0</v>
      </c>
      <c r="R2337" s="163"/>
      <c r="S2337" s="163"/>
      <c r="T2337" s="163"/>
      <c r="U2337" s="163"/>
      <c r="V2337" s="163"/>
      <c r="W2337" s="163"/>
      <c r="X2337" s="163"/>
      <c r="Y2337" s="163"/>
      <c r="Z2337" s="163"/>
      <c r="AA2337" s="163"/>
      <c r="AB2337" s="163"/>
      <c r="AC2337" s="163"/>
      <c r="AD2337" s="163"/>
      <c r="AE2337" s="163"/>
    </row>
    <row r="2338" spans="2:31">
      <c r="B2338" s="1129">
        <f t="shared" si="90"/>
        <v>-1</v>
      </c>
      <c r="D2338" s="1130"/>
      <c r="E2338" s="1130"/>
      <c r="F2338" s="1131"/>
      <c r="G2338" s="1130"/>
      <c r="H2338" s="1130"/>
      <c r="I2338" s="1130"/>
      <c r="J2338" s="1132"/>
      <c r="K2338" s="1132"/>
      <c r="L2338" s="1130"/>
      <c r="N2338" s="1133">
        <f t="shared" si="91"/>
        <v>0</v>
      </c>
      <c r="O2338" s="1134">
        <f t="shared" si="92"/>
        <v>0</v>
      </c>
      <c r="P2338" s="1134">
        <f>O2338/'1.5 Universal Data'!$F$35</f>
        <v>0</v>
      </c>
      <c r="R2338" s="163"/>
      <c r="S2338" s="163"/>
      <c r="T2338" s="163"/>
      <c r="U2338" s="163"/>
      <c r="V2338" s="163"/>
      <c r="W2338" s="163"/>
      <c r="X2338" s="163"/>
      <c r="Y2338" s="163"/>
      <c r="Z2338" s="163"/>
      <c r="AA2338" s="163"/>
      <c r="AB2338" s="163"/>
      <c r="AC2338" s="163"/>
      <c r="AD2338" s="163"/>
      <c r="AE2338" s="163"/>
    </row>
    <row r="2339" spans="2:31">
      <c r="B2339" s="1129">
        <f t="shared" si="90"/>
        <v>-1</v>
      </c>
      <c r="D2339" s="1130"/>
      <c r="E2339" s="1130"/>
      <c r="F2339" s="1131"/>
      <c r="G2339" s="1130"/>
      <c r="H2339" s="1130"/>
      <c r="I2339" s="1130"/>
      <c r="J2339" s="1132"/>
      <c r="K2339" s="1132"/>
      <c r="L2339" s="1130"/>
      <c r="N2339" s="1133">
        <f t="shared" si="91"/>
        <v>0</v>
      </c>
      <c r="O2339" s="1134">
        <f t="shared" si="92"/>
        <v>0</v>
      </c>
      <c r="P2339" s="1134">
        <f>O2339/'1.5 Universal Data'!$F$35</f>
        <v>0</v>
      </c>
      <c r="R2339" s="163"/>
      <c r="S2339" s="163"/>
      <c r="T2339" s="163"/>
      <c r="U2339" s="163"/>
      <c r="V2339" s="163"/>
      <c r="W2339" s="163"/>
      <c r="X2339" s="163"/>
      <c r="Y2339" s="163"/>
      <c r="Z2339" s="163"/>
      <c r="AA2339" s="163"/>
      <c r="AB2339" s="163"/>
      <c r="AC2339" s="163"/>
      <c r="AD2339" s="163"/>
      <c r="AE2339" s="163"/>
    </row>
    <row r="2340" spans="2:31">
      <c r="B2340" s="1129">
        <f t="shared" si="90"/>
        <v>-1</v>
      </c>
      <c r="D2340" s="1130"/>
      <c r="E2340" s="1130"/>
      <c r="F2340" s="1131"/>
      <c r="G2340" s="1130"/>
      <c r="H2340" s="1130"/>
      <c r="I2340" s="1130"/>
      <c r="J2340" s="1132"/>
      <c r="K2340" s="1132"/>
      <c r="L2340" s="1130"/>
      <c r="N2340" s="1133">
        <f t="shared" si="91"/>
        <v>0</v>
      </c>
      <c r="O2340" s="1134">
        <f t="shared" si="92"/>
        <v>0</v>
      </c>
      <c r="P2340" s="1134">
        <f>O2340/'1.5 Universal Data'!$F$35</f>
        <v>0</v>
      </c>
      <c r="R2340" s="163"/>
      <c r="S2340" s="163"/>
      <c r="T2340" s="163"/>
      <c r="U2340" s="163"/>
      <c r="V2340" s="163"/>
      <c r="W2340" s="163"/>
      <c r="X2340" s="163"/>
      <c r="Y2340" s="163"/>
      <c r="Z2340" s="163"/>
      <c r="AA2340" s="163"/>
      <c r="AB2340" s="163"/>
      <c r="AC2340" s="163"/>
      <c r="AD2340" s="163"/>
      <c r="AE2340" s="163"/>
    </row>
    <row r="2341" spans="2:31">
      <c r="B2341" s="1129">
        <f t="shared" si="90"/>
        <v>-1</v>
      </c>
      <c r="D2341" s="1130"/>
      <c r="E2341" s="1130"/>
      <c r="F2341" s="1131"/>
      <c r="G2341" s="1130"/>
      <c r="H2341" s="1130"/>
      <c r="I2341" s="1130"/>
      <c r="J2341" s="1132"/>
      <c r="K2341" s="1132"/>
      <c r="L2341" s="1130"/>
      <c r="N2341" s="1133">
        <f t="shared" si="91"/>
        <v>0</v>
      </c>
      <c r="O2341" s="1134">
        <f t="shared" si="92"/>
        <v>0</v>
      </c>
      <c r="P2341" s="1134">
        <f>O2341/'1.5 Universal Data'!$F$35</f>
        <v>0</v>
      </c>
      <c r="R2341" s="163"/>
      <c r="S2341" s="163"/>
      <c r="T2341" s="163"/>
      <c r="U2341" s="163"/>
      <c r="V2341" s="163"/>
      <c r="W2341" s="163"/>
      <c r="X2341" s="163"/>
      <c r="Y2341" s="163"/>
      <c r="Z2341" s="163"/>
      <c r="AA2341" s="163"/>
      <c r="AB2341" s="163"/>
      <c r="AC2341" s="163"/>
      <c r="AD2341" s="163"/>
      <c r="AE2341" s="163"/>
    </row>
    <row r="2342" spans="2:31">
      <c r="B2342" s="1129">
        <f t="shared" si="90"/>
        <v>-1</v>
      </c>
      <c r="D2342" s="1130"/>
      <c r="E2342" s="1130"/>
      <c r="F2342" s="1131"/>
      <c r="G2342" s="1130"/>
      <c r="H2342" s="1130"/>
      <c r="I2342" s="1130"/>
      <c r="J2342" s="1132"/>
      <c r="K2342" s="1132"/>
      <c r="L2342" s="1130"/>
      <c r="N2342" s="1133">
        <f t="shared" si="91"/>
        <v>0</v>
      </c>
      <c r="O2342" s="1134">
        <f t="shared" si="92"/>
        <v>0</v>
      </c>
      <c r="P2342" s="1134">
        <f>O2342/'1.5 Universal Data'!$F$35</f>
        <v>0</v>
      </c>
      <c r="R2342" s="163"/>
      <c r="S2342" s="163"/>
      <c r="T2342" s="163"/>
      <c r="U2342" s="163"/>
      <c r="V2342" s="163"/>
      <c r="W2342" s="163"/>
      <c r="X2342" s="163"/>
      <c r="Y2342" s="163"/>
      <c r="Z2342" s="163"/>
      <c r="AA2342" s="163"/>
      <c r="AB2342" s="163"/>
      <c r="AC2342" s="163"/>
      <c r="AD2342" s="163"/>
      <c r="AE2342" s="163"/>
    </row>
    <row r="2343" spans="2:31">
      <c r="B2343" s="1129">
        <f t="shared" si="90"/>
        <v>-1</v>
      </c>
      <c r="D2343" s="1130"/>
      <c r="E2343" s="1130"/>
      <c r="F2343" s="1131"/>
      <c r="G2343" s="1130"/>
      <c r="H2343" s="1130"/>
      <c r="I2343" s="1130"/>
      <c r="J2343" s="1132"/>
      <c r="K2343" s="1132"/>
      <c r="L2343" s="1130"/>
      <c r="N2343" s="1133">
        <f t="shared" si="91"/>
        <v>0</v>
      </c>
      <c r="O2343" s="1134">
        <f t="shared" si="92"/>
        <v>0</v>
      </c>
      <c r="P2343" s="1134">
        <f>O2343/'1.5 Universal Data'!$F$35</f>
        <v>0</v>
      </c>
      <c r="R2343" s="163"/>
      <c r="S2343" s="163"/>
      <c r="T2343" s="163"/>
      <c r="U2343" s="163"/>
      <c r="V2343" s="163"/>
      <c r="W2343" s="163"/>
      <c r="X2343" s="163"/>
      <c r="Y2343" s="163"/>
      <c r="Z2343" s="163"/>
      <c r="AA2343" s="163"/>
      <c r="AB2343" s="163"/>
      <c r="AC2343" s="163"/>
      <c r="AD2343" s="163"/>
      <c r="AE2343" s="163"/>
    </row>
    <row r="2344" spans="2:31">
      <c r="B2344" s="1129">
        <f t="shared" si="90"/>
        <v>-1</v>
      </c>
      <c r="D2344" s="1130"/>
      <c r="E2344" s="1130"/>
      <c r="F2344" s="1131"/>
      <c r="G2344" s="1130"/>
      <c r="H2344" s="1130"/>
      <c r="I2344" s="1130"/>
      <c r="J2344" s="1132"/>
      <c r="K2344" s="1132"/>
      <c r="L2344" s="1130"/>
      <c r="N2344" s="1133">
        <f t="shared" si="91"/>
        <v>0</v>
      </c>
      <c r="O2344" s="1134">
        <f t="shared" si="92"/>
        <v>0</v>
      </c>
      <c r="P2344" s="1134">
        <f>O2344/'1.5 Universal Data'!$F$35</f>
        <v>0</v>
      </c>
      <c r="R2344" s="163"/>
      <c r="S2344" s="163"/>
      <c r="T2344" s="163"/>
      <c r="U2344" s="163"/>
      <c r="V2344" s="163"/>
      <c r="W2344" s="163"/>
      <c r="X2344" s="163"/>
      <c r="Y2344" s="163"/>
      <c r="Z2344" s="163"/>
      <c r="AA2344" s="163"/>
      <c r="AB2344" s="163"/>
      <c r="AC2344" s="163"/>
      <c r="AD2344" s="163"/>
      <c r="AE2344" s="163"/>
    </row>
    <row r="2345" spans="2:31">
      <c r="B2345" s="1129">
        <f t="shared" si="90"/>
        <v>-1</v>
      </c>
      <c r="D2345" s="1130"/>
      <c r="E2345" s="1130"/>
      <c r="F2345" s="1131"/>
      <c r="G2345" s="1130"/>
      <c r="H2345" s="1130"/>
      <c r="I2345" s="1130"/>
      <c r="J2345" s="1132"/>
      <c r="K2345" s="1132"/>
      <c r="L2345" s="1130"/>
      <c r="N2345" s="1133">
        <f t="shared" si="91"/>
        <v>0</v>
      </c>
      <c r="O2345" s="1134">
        <f t="shared" si="92"/>
        <v>0</v>
      </c>
      <c r="P2345" s="1134">
        <f>O2345/'1.5 Universal Data'!$F$35</f>
        <v>0</v>
      </c>
      <c r="R2345" s="163"/>
      <c r="S2345" s="163"/>
      <c r="T2345" s="163"/>
      <c r="U2345" s="163"/>
      <c r="V2345" s="163"/>
      <c r="W2345" s="163"/>
      <c r="X2345" s="163"/>
      <c r="Y2345" s="163"/>
      <c r="Z2345" s="163"/>
      <c r="AA2345" s="163"/>
      <c r="AB2345" s="163"/>
      <c r="AC2345" s="163"/>
      <c r="AD2345" s="163"/>
      <c r="AE2345" s="163"/>
    </row>
    <row r="2346" spans="2:31">
      <c r="B2346" s="1129">
        <f t="shared" si="90"/>
        <v>-1</v>
      </c>
      <c r="D2346" s="1130"/>
      <c r="E2346" s="1130"/>
      <c r="F2346" s="1131"/>
      <c r="G2346" s="1130"/>
      <c r="H2346" s="1130"/>
      <c r="I2346" s="1130"/>
      <c r="J2346" s="1132"/>
      <c r="K2346" s="1132"/>
      <c r="L2346" s="1130"/>
      <c r="N2346" s="1133">
        <f t="shared" si="91"/>
        <v>0</v>
      </c>
      <c r="O2346" s="1134">
        <f t="shared" si="92"/>
        <v>0</v>
      </c>
      <c r="P2346" s="1134">
        <f>O2346/'1.5 Universal Data'!$F$35</f>
        <v>0</v>
      </c>
      <c r="R2346" s="163"/>
      <c r="S2346" s="163"/>
      <c r="T2346" s="163"/>
      <c r="U2346" s="163"/>
      <c r="V2346" s="163"/>
      <c r="W2346" s="163"/>
      <c r="X2346" s="163"/>
      <c r="Y2346" s="163"/>
      <c r="Z2346" s="163"/>
      <c r="AA2346" s="163"/>
      <c r="AB2346" s="163"/>
      <c r="AC2346" s="163"/>
      <c r="AD2346" s="163"/>
      <c r="AE2346" s="163"/>
    </row>
    <row r="2347" spans="2:31">
      <c r="B2347" s="1129">
        <f t="shared" si="90"/>
        <v>-1</v>
      </c>
      <c r="D2347" s="1130"/>
      <c r="E2347" s="1130"/>
      <c r="F2347" s="1131"/>
      <c r="G2347" s="1130"/>
      <c r="H2347" s="1130"/>
      <c r="I2347" s="1130"/>
      <c r="J2347" s="1132"/>
      <c r="K2347" s="1132"/>
      <c r="L2347" s="1130"/>
      <c r="N2347" s="1133">
        <f t="shared" si="91"/>
        <v>0</v>
      </c>
      <c r="O2347" s="1134">
        <f t="shared" si="92"/>
        <v>0</v>
      </c>
      <c r="P2347" s="1134">
        <f>O2347/'1.5 Universal Data'!$F$35</f>
        <v>0</v>
      </c>
      <c r="R2347" s="163"/>
      <c r="S2347" s="163"/>
      <c r="T2347" s="163"/>
      <c r="U2347" s="163"/>
      <c r="V2347" s="163"/>
      <c r="W2347" s="163"/>
      <c r="X2347" s="163"/>
      <c r="Y2347" s="163"/>
      <c r="Z2347" s="163"/>
      <c r="AA2347" s="163"/>
      <c r="AB2347" s="163"/>
      <c r="AC2347" s="163"/>
      <c r="AD2347" s="163"/>
      <c r="AE2347" s="163"/>
    </row>
    <row r="2348" spans="2:31">
      <c r="B2348" s="1129">
        <f t="shared" si="90"/>
        <v>-1</v>
      </c>
      <c r="D2348" s="1130"/>
      <c r="E2348" s="1130"/>
      <c r="F2348" s="1131"/>
      <c r="G2348" s="1130"/>
      <c r="H2348" s="1130"/>
      <c r="I2348" s="1130"/>
      <c r="J2348" s="1132"/>
      <c r="K2348" s="1132"/>
      <c r="L2348" s="1130"/>
      <c r="N2348" s="1133">
        <f t="shared" si="91"/>
        <v>0</v>
      </c>
      <c r="O2348" s="1134">
        <f t="shared" si="92"/>
        <v>0</v>
      </c>
      <c r="P2348" s="1134">
        <f>O2348/'1.5 Universal Data'!$F$35</f>
        <v>0</v>
      </c>
      <c r="R2348" s="163"/>
      <c r="S2348" s="163"/>
      <c r="T2348" s="163"/>
      <c r="U2348" s="163"/>
      <c r="V2348" s="163"/>
      <c r="W2348" s="163"/>
      <c r="X2348" s="163"/>
      <c r="Y2348" s="163"/>
      <c r="Z2348" s="163"/>
      <c r="AA2348" s="163"/>
      <c r="AB2348" s="163"/>
      <c r="AC2348" s="163"/>
      <c r="AD2348" s="163"/>
      <c r="AE2348" s="163"/>
    </row>
    <row r="2349" spans="2:31">
      <c r="B2349" s="1129">
        <f t="shared" si="90"/>
        <v>-1</v>
      </c>
      <c r="D2349" s="1130"/>
      <c r="E2349" s="1130"/>
      <c r="F2349" s="1131"/>
      <c r="G2349" s="1130"/>
      <c r="H2349" s="1130"/>
      <c r="I2349" s="1130"/>
      <c r="J2349" s="1132"/>
      <c r="K2349" s="1132"/>
      <c r="L2349" s="1130"/>
      <c r="N2349" s="1133">
        <f t="shared" si="91"/>
        <v>0</v>
      </c>
      <c r="O2349" s="1134">
        <f t="shared" si="92"/>
        <v>0</v>
      </c>
      <c r="P2349" s="1134">
        <f>O2349/'1.5 Universal Data'!$F$35</f>
        <v>0</v>
      </c>
      <c r="R2349" s="163"/>
      <c r="S2349" s="163"/>
      <c r="T2349" s="163"/>
      <c r="U2349" s="163"/>
      <c r="V2349" s="163"/>
      <c r="W2349" s="163"/>
      <c r="X2349" s="163"/>
      <c r="Y2349" s="163"/>
      <c r="Z2349" s="163"/>
      <c r="AA2349" s="163"/>
      <c r="AB2349" s="163"/>
      <c r="AC2349" s="163"/>
      <c r="AD2349" s="163"/>
      <c r="AE2349" s="163"/>
    </row>
    <row r="2350" spans="2:31">
      <c r="B2350" s="1129">
        <f t="shared" si="90"/>
        <v>-1</v>
      </c>
      <c r="D2350" s="1130"/>
      <c r="E2350" s="1130"/>
      <c r="F2350" s="1131"/>
      <c r="G2350" s="1130"/>
      <c r="H2350" s="1130"/>
      <c r="I2350" s="1130"/>
      <c r="J2350" s="1132"/>
      <c r="K2350" s="1132"/>
      <c r="L2350" s="1130"/>
      <c r="N2350" s="1133">
        <f t="shared" si="91"/>
        <v>0</v>
      </c>
      <c r="O2350" s="1134">
        <f t="shared" si="92"/>
        <v>0</v>
      </c>
      <c r="P2350" s="1134">
        <f>O2350/'1.5 Universal Data'!$F$35</f>
        <v>0</v>
      </c>
      <c r="R2350" s="163"/>
      <c r="S2350" s="163"/>
      <c r="T2350" s="163"/>
      <c r="U2350" s="163"/>
      <c r="V2350" s="163"/>
      <c r="W2350" s="163"/>
      <c r="X2350" s="163"/>
      <c r="Y2350" s="163"/>
      <c r="Z2350" s="163"/>
      <c r="AA2350" s="163"/>
      <c r="AB2350" s="163"/>
      <c r="AC2350" s="163"/>
      <c r="AD2350" s="163"/>
      <c r="AE2350" s="163"/>
    </row>
    <row r="2351" spans="2:31">
      <c r="B2351" s="1129">
        <f t="shared" si="90"/>
        <v>-1</v>
      </c>
      <c r="D2351" s="1130"/>
      <c r="E2351" s="1130"/>
      <c r="F2351" s="1131"/>
      <c r="G2351" s="1130"/>
      <c r="H2351" s="1130"/>
      <c r="I2351" s="1130"/>
      <c r="J2351" s="1132"/>
      <c r="K2351" s="1132"/>
      <c r="L2351" s="1130"/>
      <c r="N2351" s="1133">
        <f t="shared" si="91"/>
        <v>0</v>
      </c>
      <c r="O2351" s="1134">
        <f t="shared" si="92"/>
        <v>0</v>
      </c>
      <c r="P2351" s="1134">
        <f>O2351/'1.5 Universal Data'!$F$35</f>
        <v>0</v>
      </c>
      <c r="R2351" s="163"/>
      <c r="S2351" s="163"/>
      <c r="T2351" s="163"/>
      <c r="U2351" s="163"/>
      <c r="V2351" s="163"/>
      <c r="W2351" s="163"/>
      <c r="X2351" s="163"/>
      <c r="Y2351" s="163"/>
      <c r="Z2351" s="163"/>
      <c r="AA2351" s="163"/>
      <c r="AB2351" s="163"/>
      <c r="AC2351" s="163"/>
      <c r="AD2351" s="163"/>
      <c r="AE2351" s="163"/>
    </row>
    <row r="2352" spans="2:31">
      <c r="B2352" s="1129">
        <f t="shared" si="90"/>
        <v>-1</v>
      </c>
      <c r="D2352" s="1130"/>
      <c r="E2352" s="1130"/>
      <c r="F2352" s="1131"/>
      <c r="G2352" s="1130"/>
      <c r="H2352" s="1130"/>
      <c r="I2352" s="1130"/>
      <c r="J2352" s="1132"/>
      <c r="K2352" s="1132"/>
      <c r="L2352" s="1130"/>
      <c r="N2352" s="1133">
        <f t="shared" si="91"/>
        <v>0</v>
      </c>
      <c r="O2352" s="1134">
        <f t="shared" si="92"/>
        <v>0</v>
      </c>
      <c r="P2352" s="1134">
        <f>O2352/'1.5 Universal Data'!$F$35</f>
        <v>0</v>
      </c>
      <c r="R2352" s="163"/>
      <c r="S2352" s="163"/>
      <c r="T2352" s="163"/>
      <c r="U2352" s="163"/>
      <c r="V2352" s="163"/>
      <c r="W2352" s="163"/>
      <c r="X2352" s="163"/>
      <c r="Y2352" s="163"/>
      <c r="Z2352" s="163"/>
      <c r="AA2352" s="163"/>
      <c r="AB2352" s="163"/>
      <c r="AC2352" s="163"/>
      <c r="AD2352" s="163"/>
      <c r="AE2352" s="163"/>
    </row>
    <row r="2353" spans="2:31">
      <c r="B2353" s="1129">
        <f t="shared" si="90"/>
        <v>-1</v>
      </c>
      <c r="D2353" s="1130"/>
      <c r="E2353" s="1130"/>
      <c r="F2353" s="1131"/>
      <c r="G2353" s="1130"/>
      <c r="H2353" s="1130"/>
      <c r="I2353" s="1130"/>
      <c r="J2353" s="1132"/>
      <c r="K2353" s="1132"/>
      <c r="L2353" s="1130"/>
      <c r="N2353" s="1133">
        <f t="shared" si="91"/>
        <v>0</v>
      </c>
      <c r="O2353" s="1134">
        <f t="shared" si="92"/>
        <v>0</v>
      </c>
      <c r="P2353" s="1134">
        <f>O2353/'1.5 Universal Data'!$F$35</f>
        <v>0</v>
      </c>
      <c r="R2353" s="163"/>
      <c r="S2353" s="163"/>
      <c r="T2353" s="163"/>
      <c r="U2353" s="163"/>
      <c r="V2353" s="163"/>
      <c r="W2353" s="163"/>
      <c r="X2353" s="163"/>
      <c r="Y2353" s="163"/>
      <c r="Z2353" s="163"/>
      <c r="AA2353" s="163"/>
      <c r="AB2353" s="163"/>
      <c r="AC2353" s="163"/>
      <c r="AD2353" s="163"/>
      <c r="AE2353" s="163"/>
    </row>
    <row r="2354" spans="2:31">
      <c r="B2354" s="1129">
        <f t="shared" si="90"/>
        <v>-1</v>
      </c>
      <c r="D2354" s="1130"/>
      <c r="E2354" s="1130"/>
      <c r="F2354" s="1131"/>
      <c r="G2354" s="1130"/>
      <c r="H2354" s="1130"/>
      <c r="I2354" s="1130"/>
      <c r="J2354" s="1132"/>
      <c r="K2354" s="1132"/>
      <c r="L2354" s="1130"/>
      <c r="N2354" s="1133">
        <f t="shared" si="91"/>
        <v>0</v>
      </c>
      <c r="O2354" s="1134">
        <f t="shared" si="92"/>
        <v>0</v>
      </c>
      <c r="P2354" s="1134">
        <f>O2354/'1.5 Universal Data'!$F$35</f>
        <v>0</v>
      </c>
      <c r="R2354" s="163"/>
      <c r="S2354" s="163"/>
      <c r="T2354" s="163"/>
      <c r="U2354" s="163"/>
      <c r="V2354" s="163"/>
      <c r="W2354" s="163"/>
      <c r="X2354" s="163"/>
      <c r="Y2354" s="163"/>
      <c r="Z2354" s="163"/>
      <c r="AA2354" s="163"/>
      <c r="AB2354" s="163"/>
      <c r="AC2354" s="163"/>
      <c r="AD2354" s="163"/>
      <c r="AE2354" s="163"/>
    </row>
    <row r="2355" spans="2:31">
      <c r="B2355" s="1129">
        <f t="shared" si="90"/>
        <v>-1</v>
      </c>
      <c r="D2355" s="1130"/>
      <c r="E2355" s="1130"/>
      <c r="F2355" s="1131"/>
      <c r="G2355" s="1130"/>
      <c r="H2355" s="1130"/>
      <c r="I2355" s="1130"/>
      <c r="J2355" s="1132"/>
      <c r="K2355" s="1132"/>
      <c r="L2355" s="1130"/>
      <c r="N2355" s="1133">
        <f t="shared" si="91"/>
        <v>0</v>
      </c>
      <c r="O2355" s="1134">
        <f t="shared" si="92"/>
        <v>0</v>
      </c>
      <c r="P2355" s="1134">
        <f>O2355/'1.5 Universal Data'!$F$35</f>
        <v>0</v>
      </c>
      <c r="R2355" s="163"/>
      <c r="S2355" s="163"/>
      <c r="T2355" s="163"/>
      <c r="U2355" s="163"/>
      <c r="V2355" s="163"/>
      <c r="W2355" s="163"/>
      <c r="X2355" s="163"/>
      <c r="Y2355" s="163"/>
      <c r="Z2355" s="163"/>
      <c r="AA2355" s="163"/>
      <c r="AB2355" s="163"/>
      <c r="AC2355" s="163"/>
      <c r="AD2355" s="163"/>
      <c r="AE2355" s="163"/>
    </row>
    <row r="2356" spans="2:31">
      <c r="B2356" s="1129">
        <f t="shared" si="90"/>
        <v>-1</v>
      </c>
      <c r="D2356" s="1130"/>
      <c r="E2356" s="1130"/>
      <c r="F2356" s="1131"/>
      <c r="G2356" s="1130"/>
      <c r="H2356" s="1130"/>
      <c r="I2356" s="1130"/>
      <c r="J2356" s="1132"/>
      <c r="K2356" s="1132"/>
      <c r="L2356" s="1130"/>
      <c r="N2356" s="1133">
        <f t="shared" si="91"/>
        <v>0</v>
      </c>
      <c r="O2356" s="1134">
        <f t="shared" si="92"/>
        <v>0</v>
      </c>
      <c r="P2356" s="1134">
        <f>O2356/'1.5 Universal Data'!$F$35</f>
        <v>0</v>
      </c>
      <c r="R2356" s="163"/>
      <c r="S2356" s="163"/>
      <c r="T2356" s="163"/>
      <c r="U2356" s="163"/>
      <c r="V2356" s="163"/>
      <c r="W2356" s="163"/>
      <c r="X2356" s="163"/>
      <c r="Y2356" s="163"/>
      <c r="Z2356" s="163"/>
      <c r="AA2356" s="163"/>
      <c r="AB2356" s="163"/>
      <c r="AC2356" s="163"/>
      <c r="AD2356" s="163"/>
      <c r="AE2356" s="163"/>
    </row>
    <row r="2357" spans="2:31">
      <c r="B2357" s="1129">
        <f t="shared" si="90"/>
        <v>-1</v>
      </c>
      <c r="D2357" s="1130"/>
      <c r="E2357" s="1130"/>
      <c r="F2357" s="1131"/>
      <c r="G2357" s="1130"/>
      <c r="H2357" s="1130"/>
      <c r="I2357" s="1130"/>
      <c r="J2357" s="1132"/>
      <c r="K2357" s="1132"/>
      <c r="L2357" s="1130"/>
      <c r="N2357" s="1133">
        <f t="shared" si="91"/>
        <v>0</v>
      </c>
      <c r="O2357" s="1134">
        <f t="shared" si="92"/>
        <v>0</v>
      </c>
      <c r="P2357" s="1134">
        <f>O2357/'1.5 Universal Data'!$F$35</f>
        <v>0</v>
      </c>
      <c r="R2357" s="163"/>
      <c r="S2357" s="163"/>
      <c r="T2357" s="163"/>
      <c r="U2357" s="163"/>
      <c r="V2357" s="163"/>
      <c r="W2357" s="163"/>
      <c r="X2357" s="163"/>
      <c r="Y2357" s="163"/>
      <c r="Z2357" s="163"/>
      <c r="AA2357" s="163"/>
      <c r="AB2357" s="163"/>
      <c r="AC2357" s="163"/>
      <c r="AD2357" s="163"/>
      <c r="AE2357" s="163"/>
    </row>
    <row r="2358" spans="2:31">
      <c r="B2358" s="1129">
        <f t="shared" si="90"/>
        <v>-1</v>
      </c>
      <c r="D2358" s="1130"/>
      <c r="E2358" s="1130"/>
      <c r="F2358" s="1131"/>
      <c r="G2358" s="1130"/>
      <c r="H2358" s="1130"/>
      <c r="I2358" s="1130"/>
      <c r="J2358" s="1132"/>
      <c r="K2358" s="1132"/>
      <c r="L2358" s="1130"/>
      <c r="N2358" s="1133">
        <f t="shared" si="91"/>
        <v>0</v>
      </c>
      <c r="O2358" s="1134">
        <f t="shared" si="92"/>
        <v>0</v>
      </c>
      <c r="P2358" s="1134">
        <f>O2358/'1.5 Universal Data'!$F$35</f>
        <v>0</v>
      </c>
      <c r="R2358" s="163"/>
      <c r="S2358" s="163"/>
      <c r="T2358" s="163"/>
      <c r="U2358" s="163"/>
      <c r="V2358" s="163"/>
      <c r="W2358" s="163"/>
      <c r="X2358" s="163"/>
      <c r="Y2358" s="163"/>
      <c r="Z2358" s="163"/>
      <c r="AA2358" s="163"/>
      <c r="AB2358" s="163"/>
      <c r="AC2358" s="163"/>
      <c r="AD2358" s="163"/>
      <c r="AE2358" s="163"/>
    </row>
    <row r="2359" spans="2:31">
      <c r="B2359" s="1129">
        <f t="shared" si="90"/>
        <v>-1</v>
      </c>
      <c r="D2359" s="1130"/>
      <c r="E2359" s="1130"/>
      <c r="F2359" s="1131"/>
      <c r="G2359" s="1130"/>
      <c r="H2359" s="1130"/>
      <c r="I2359" s="1130"/>
      <c r="J2359" s="1132"/>
      <c r="K2359" s="1132"/>
      <c r="L2359" s="1130"/>
      <c r="N2359" s="1133">
        <f t="shared" si="91"/>
        <v>0</v>
      </c>
      <c r="O2359" s="1134">
        <f t="shared" si="92"/>
        <v>0</v>
      </c>
      <c r="P2359" s="1134">
        <f>O2359/'1.5 Universal Data'!$F$35</f>
        <v>0</v>
      </c>
      <c r="R2359" s="163"/>
      <c r="S2359" s="163"/>
      <c r="T2359" s="163"/>
      <c r="U2359" s="163"/>
      <c r="V2359" s="163"/>
      <c r="W2359" s="163"/>
      <c r="X2359" s="163"/>
      <c r="Y2359" s="163"/>
      <c r="Z2359" s="163"/>
      <c r="AA2359" s="163"/>
      <c r="AB2359" s="163"/>
      <c r="AC2359" s="163"/>
      <c r="AD2359" s="163"/>
      <c r="AE2359" s="163"/>
    </row>
    <row r="2360" spans="2:31">
      <c r="B2360" s="1129">
        <f t="shared" si="90"/>
        <v>-1</v>
      </c>
      <c r="D2360" s="1130"/>
      <c r="E2360" s="1130"/>
      <c r="F2360" s="1131"/>
      <c r="G2360" s="1130"/>
      <c r="H2360" s="1130"/>
      <c r="I2360" s="1130"/>
      <c r="J2360" s="1132"/>
      <c r="K2360" s="1132"/>
      <c r="L2360" s="1130"/>
      <c r="N2360" s="1133">
        <f t="shared" si="91"/>
        <v>0</v>
      </c>
      <c r="O2360" s="1134">
        <f t="shared" si="92"/>
        <v>0</v>
      </c>
      <c r="P2360" s="1134">
        <f>O2360/'1.5 Universal Data'!$F$35</f>
        <v>0</v>
      </c>
      <c r="R2360" s="163"/>
      <c r="S2360" s="163"/>
      <c r="T2360" s="163"/>
      <c r="U2360" s="163"/>
      <c r="V2360" s="163"/>
      <c r="W2360" s="163"/>
      <c r="X2360" s="163"/>
      <c r="Y2360" s="163"/>
      <c r="Z2360" s="163"/>
      <c r="AA2360" s="163"/>
      <c r="AB2360" s="163"/>
      <c r="AC2360" s="163"/>
      <c r="AD2360" s="163"/>
      <c r="AE2360" s="163"/>
    </row>
    <row r="2361" spans="2:31">
      <c r="B2361" s="1129">
        <f t="shared" si="90"/>
        <v>-1</v>
      </c>
      <c r="D2361" s="1130"/>
      <c r="E2361" s="1130"/>
      <c r="F2361" s="1131"/>
      <c r="G2361" s="1130"/>
      <c r="H2361" s="1130"/>
      <c r="I2361" s="1130"/>
      <c r="J2361" s="1132"/>
      <c r="K2361" s="1132"/>
      <c r="L2361" s="1130"/>
      <c r="N2361" s="1133">
        <f t="shared" si="91"/>
        <v>0</v>
      </c>
      <c r="O2361" s="1134">
        <f t="shared" si="92"/>
        <v>0</v>
      </c>
      <c r="P2361" s="1134">
        <f>O2361/'1.5 Universal Data'!$F$35</f>
        <v>0</v>
      </c>
      <c r="R2361" s="163"/>
      <c r="S2361" s="163"/>
      <c r="T2361" s="163"/>
      <c r="U2361" s="163"/>
      <c r="V2361" s="163"/>
      <c r="W2361" s="163"/>
      <c r="X2361" s="163"/>
      <c r="Y2361" s="163"/>
      <c r="Z2361" s="163"/>
      <c r="AA2361" s="163"/>
      <c r="AB2361" s="163"/>
      <c r="AC2361" s="163"/>
      <c r="AD2361" s="163"/>
      <c r="AE2361" s="163"/>
    </row>
    <row r="2362" spans="2:31">
      <c r="B2362" s="1129">
        <f t="shared" si="90"/>
        <v>-1</v>
      </c>
      <c r="D2362" s="1130"/>
      <c r="E2362" s="1130"/>
      <c r="F2362" s="1131"/>
      <c r="G2362" s="1130"/>
      <c r="H2362" s="1130"/>
      <c r="I2362" s="1130"/>
      <c r="J2362" s="1132"/>
      <c r="K2362" s="1132"/>
      <c r="L2362" s="1130"/>
      <c r="N2362" s="1133">
        <f t="shared" si="91"/>
        <v>0</v>
      </c>
      <c r="O2362" s="1134">
        <f t="shared" si="92"/>
        <v>0</v>
      </c>
      <c r="P2362" s="1134">
        <f>O2362/'1.5 Universal Data'!$F$35</f>
        <v>0</v>
      </c>
      <c r="R2362" s="163"/>
      <c r="S2362" s="163"/>
      <c r="T2362" s="163"/>
      <c r="U2362" s="163"/>
      <c r="V2362" s="163"/>
      <c r="W2362" s="163"/>
      <c r="X2362" s="163"/>
      <c r="Y2362" s="163"/>
      <c r="Z2362" s="163"/>
      <c r="AA2362" s="163"/>
      <c r="AB2362" s="163"/>
      <c r="AC2362" s="163"/>
      <c r="AD2362" s="163"/>
      <c r="AE2362" s="163"/>
    </row>
    <row r="2363" spans="2:31">
      <c r="B2363" s="1129">
        <f t="shared" si="90"/>
        <v>-1</v>
      </c>
      <c r="D2363" s="1130"/>
      <c r="E2363" s="1130"/>
      <c r="F2363" s="1131"/>
      <c r="G2363" s="1130"/>
      <c r="H2363" s="1130"/>
      <c r="I2363" s="1130"/>
      <c r="J2363" s="1132"/>
      <c r="K2363" s="1132"/>
      <c r="L2363" s="1130"/>
      <c r="N2363" s="1133">
        <f t="shared" si="91"/>
        <v>0</v>
      </c>
      <c r="O2363" s="1134">
        <f t="shared" si="92"/>
        <v>0</v>
      </c>
      <c r="P2363" s="1134">
        <f>O2363/'1.5 Universal Data'!$F$35</f>
        <v>0</v>
      </c>
      <c r="R2363" s="163"/>
      <c r="S2363" s="163"/>
      <c r="T2363" s="163"/>
      <c r="U2363" s="163"/>
      <c r="V2363" s="163"/>
      <c r="W2363" s="163"/>
      <c r="X2363" s="163"/>
      <c r="Y2363" s="163"/>
      <c r="Z2363" s="163"/>
      <c r="AA2363" s="163"/>
      <c r="AB2363" s="163"/>
      <c r="AC2363" s="163"/>
      <c r="AD2363" s="163"/>
      <c r="AE2363" s="163"/>
    </row>
    <row r="2364" spans="2:31">
      <c r="B2364" s="1129">
        <f t="shared" si="90"/>
        <v>-1</v>
      </c>
      <c r="D2364" s="1130"/>
      <c r="E2364" s="1130"/>
      <c r="F2364" s="1131"/>
      <c r="G2364" s="1130"/>
      <c r="H2364" s="1130"/>
      <c r="I2364" s="1130"/>
      <c r="J2364" s="1132"/>
      <c r="K2364" s="1132"/>
      <c r="L2364" s="1130"/>
      <c r="N2364" s="1133">
        <f t="shared" si="91"/>
        <v>0</v>
      </c>
      <c r="O2364" s="1134">
        <f t="shared" si="92"/>
        <v>0</v>
      </c>
      <c r="P2364" s="1134">
        <f>O2364/'1.5 Universal Data'!$F$35</f>
        <v>0</v>
      </c>
      <c r="R2364" s="163"/>
      <c r="S2364" s="163"/>
      <c r="T2364" s="163"/>
      <c r="U2364" s="163"/>
      <c r="V2364" s="163"/>
      <c r="W2364" s="163"/>
      <c r="X2364" s="163"/>
      <c r="Y2364" s="163"/>
      <c r="Z2364" s="163"/>
      <c r="AA2364" s="163"/>
      <c r="AB2364" s="163"/>
      <c r="AC2364" s="163"/>
      <c r="AD2364" s="163"/>
      <c r="AE2364" s="163"/>
    </row>
    <row r="2365" spans="2:31">
      <c r="B2365" s="1129">
        <f t="shared" si="90"/>
        <v>-1</v>
      </c>
      <c r="D2365" s="1130"/>
      <c r="E2365" s="1130"/>
      <c r="F2365" s="1131"/>
      <c r="G2365" s="1130"/>
      <c r="H2365" s="1130"/>
      <c r="I2365" s="1130"/>
      <c r="J2365" s="1132"/>
      <c r="K2365" s="1132"/>
      <c r="L2365" s="1130"/>
      <c r="N2365" s="1133">
        <f t="shared" si="91"/>
        <v>0</v>
      </c>
      <c r="O2365" s="1134">
        <f t="shared" si="92"/>
        <v>0</v>
      </c>
      <c r="P2365" s="1134">
        <f>O2365/'1.5 Universal Data'!$F$35</f>
        <v>0</v>
      </c>
      <c r="R2365" s="163"/>
      <c r="S2365" s="163"/>
      <c r="T2365" s="163"/>
      <c r="U2365" s="163"/>
      <c r="V2365" s="163"/>
      <c r="W2365" s="163"/>
      <c r="X2365" s="163"/>
      <c r="Y2365" s="163"/>
      <c r="Z2365" s="163"/>
      <c r="AA2365" s="163"/>
      <c r="AB2365" s="163"/>
      <c r="AC2365" s="163"/>
      <c r="AD2365" s="163"/>
      <c r="AE2365" s="163"/>
    </row>
    <row r="2366" spans="2:31">
      <c r="B2366" s="1129">
        <f t="shared" si="90"/>
        <v>-1</v>
      </c>
      <c r="D2366" s="1130"/>
      <c r="E2366" s="1130"/>
      <c r="F2366" s="1131"/>
      <c r="G2366" s="1130"/>
      <c r="H2366" s="1130"/>
      <c r="I2366" s="1130"/>
      <c r="J2366" s="1132"/>
      <c r="K2366" s="1132"/>
      <c r="L2366" s="1130"/>
      <c r="N2366" s="1133">
        <f t="shared" si="91"/>
        <v>0</v>
      </c>
      <c r="O2366" s="1134">
        <f t="shared" si="92"/>
        <v>0</v>
      </c>
      <c r="P2366" s="1134">
        <f>O2366/'1.5 Universal Data'!$F$35</f>
        <v>0</v>
      </c>
      <c r="R2366" s="163"/>
      <c r="S2366" s="163"/>
      <c r="T2366" s="163"/>
      <c r="U2366" s="163"/>
      <c r="V2366" s="163"/>
      <c r="W2366" s="163"/>
      <c r="X2366" s="163"/>
      <c r="Y2366" s="163"/>
      <c r="Z2366" s="163"/>
      <c r="AA2366" s="163"/>
      <c r="AB2366" s="163"/>
      <c r="AC2366" s="163"/>
      <c r="AD2366" s="163"/>
      <c r="AE2366" s="163"/>
    </row>
    <row r="2367" spans="2:31">
      <c r="B2367" s="1129">
        <f t="shared" si="90"/>
        <v>-1</v>
      </c>
      <c r="D2367" s="1130"/>
      <c r="E2367" s="1130"/>
      <c r="F2367" s="1131"/>
      <c r="G2367" s="1130"/>
      <c r="H2367" s="1130"/>
      <c r="I2367" s="1130"/>
      <c r="J2367" s="1132"/>
      <c r="K2367" s="1132"/>
      <c r="L2367" s="1130"/>
      <c r="N2367" s="1133">
        <f t="shared" si="91"/>
        <v>0</v>
      </c>
      <c r="O2367" s="1134">
        <f t="shared" si="92"/>
        <v>0</v>
      </c>
      <c r="P2367" s="1134">
        <f>O2367/'1.5 Universal Data'!$F$35</f>
        <v>0</v>
      </c>
      <c r="R2367" s="163"/>
      <c r="S2367" s="163"/>
      <c r="T2367" s="163"/>
      <c r="U2367" s="163"/>
      <c r="V2367" s="163"/>
      <c r="W2367" s="163"/>
      <c r="X2367" s="163"/>
      <c r="Y2367" s="163"/>
      <c r="Z2367" s="163"/>
      <c r="AA2367" s="163"/>
      <c r="AB2367" s="163"/>
      <c r="AC2367" s="163"/>
      <c r="AD2367" s="163"/>
      <c r="AE2367" s="163"/>
    </row>
    <row r="2368" spans="2:31">
      <c r="B2368" s="1129">
        <f t="shared" si="90"/>
        <v>-1</v>
      </c>
      <c r="D2368" s="1130"/>
      <c r="E2368" s="1130"/>
      <c r="F2368" s="1131"/>
      <c r="G2368" s="1130"/>
      <c r="H2368" s="1130"/>
      <c r="I2368" s="1130"/>
      <c r="J2368" s="1132"/>
      <c r="K2368" s="1132"/>
      <c r="L2368" s="1130"/>
      <c r="N2368" s="1133">
        <f t="shared" si="91"/>
        <v>0</v>
      </c>
      <c r="O2368" s="1134">
        <f t="shared" si="92"/>
        <v>0</v>
      </c>
      <c r="P2368" s="1134">
        <f>O2368/'1.5 Universal Data'!$F$35</f>
        <v>0</v>
      </c>
      <c r="R2368" s="163"/>
      <c r="S2368" s="163"/>
      <c r="T2368" s="163"/>
      <c r="U2368" s="163"/>
      <c r="V2368" s="163"/>
      <c r="W2368" s="163"/>
      <c r="X2368" s="163"/>
      <c r="Y2368" s="163"/>
      <c r="Z2368" s="163"/>
      <c r="AA2368" s="163"/>
      <c r="AB2368" s="163"/>
      <c r="AC2368" s="163"/>
      <c r="AD2368" s="163"/>
      <c r="AE2368" s="163"/>
    </row>
    <row r="2369" spans="2:31">
      <c r="B2369" s="1129">
        <f t="shared" si="90"/>
        <v>-1</v>
      </c>
      <c r="D2369" s="1130"/>
      <c r="E2369" s="1130"/>
      <c r="F2369" s="1131"/>
      <c r="G2369" s="1130"/>
      <c r="H2369" s="1130"/>
      <c r="I2369" s="1130"/>
      <c r="J2369" s="1132"/>
      <c r="K2369" s="1132"/>
      <c r="L2369" s="1130"/>
      <c r="N2369" s="1133">
        <f t="shared" si="91"/>
        <v>0</v>
      </c>
      <c r="O2369" s="1134">
        <f t="shared" si="92"/>
        <v>0</v>
      </c>
      <c r="P2369" s="1134">
        <f>O2369/'1.5 Universal Data'!$F$35</f>
        <v>0</v>
      </c>
      <c r="R2369" s="163"/>
      <c r="S2369" s="163"/>
      <c r="T2369" s="163"/>
      <c r="U2369" s="163"/>
      <c r="V2369" s="163"/>
      <c r="W2369" s="163"/>
      <c r="X2369" s="163"/>
      <c r="Y2369" s="163"/>
      <c r="Z2369" s="163"/>
      <c r="AA2369" s="163"/>
      <c r="AB2369" s="163"/>
      <c r="AC2369" s="163"/>
      <c r="AD2369" s="163"/>
      <c r="AE2369" s="163"/>
    </row>
    <row r="2370" spans="2:31">
      <c r="B2370" s="1129">
        <f t="shared" si="90"/>
        <v>-1</v>
      </c>
      <c r="D2370" s="1130"/>
      <c r="E2370" s="1130"/>
      <c r="F2370" s="1131"/>
      <c r="G2370" s="1130"/>
      <c r="H2370" s="1130"/>
      <c r="I2370" s="1130"/>
      <c r="J2370" s="1132"/>
      <c r="K2370" s="1132"/>
      <c r="L2370" s="1130"/>
      <c r="N2370" s="1133">
        <f t="shared" si="91"/>
        <v>0</v>
      </c>
      <c r="O2370" s="1134">
        <f t="shared" si="92"/>
        <v>0</v>
      </c>
      <c r="P2370" s="1134">
        <f>O2370/'1.5 Universal Data'!$F$35</f>
        <v>0</v>
      </c>
      <c r="R2370" s="163"/>
      <c r="S2370" s="163"/>
      <c r="T2370" s="163"/>
      <c r="U2370" s="163"/>
      <c r="V2370" s="163"/>
      <c r="W2370" s="163"/>
      <c r="X2370" s="163"/>
      <c r="Y2370" s="163"/>
      <c r="Z2370" s="163"/>
      <c r="AA2370" s="163"/>
      <c r="AB2370" s="163"/>
      <c r="AC2370" s="163"/>
      <c r="AD2370" s="163"/>
      <c r="AE2370" s="163"/>
    </row>
    <row r="2371" spans="2:31">
      <c r="B2371" s="1129">
        <f t="shared" si="90"/>
        <v>-1</v>
      </c>
      <c r="D2371" s="1130"/>
      <c r="E2371" s="1130"/>
      <c r="F2371" s="1131"/>
      <c r="G2371" s="1130"/>
      <c r="H2371" s="1130"/>
      <c r="I2371" s="1130"/>
      <c r="J2371" s="1132"/>
      <c r="K2371" s="1132"/>
      <c r="L2371" s="1130"/>
      <c r="N2371" s="1133">
        <f t="shared" si="91"/>
        <v>0</v>
      </c>
      <c r="O2371" s="1134">
        <f t="shared" si="92"/>
        <v>0</v>
      </c>
      <c r="P2371" s="1134">
        <f>O2371/'1.5 Universal Data'!$F$35</f>
        <v>0</v>
      </c>
      <c r="R2371" s="163"/>
      <c r="S2371" s="163"/>
      <c r="T2371" s="163"/>
      <c r="U2371" s="163"/>
      <c r="V2371" s="163"/>
      <c r="W2371" s="163"/>
      <c r="X2371" s="163"/>
      <c r="Y2371" s="163"/>
      <c r="Z2371" s="163"/>
      <c r="AA2371" s="163"/>
      <c r="AB2371" s="163"/>
      <c r="AC2371" s="163"/>
      <c r="AD2371" s="163"/>
      <c r="AE2371" s="163"/>
    </row>
    <row r="2372" spans="2:31">
      <c r="B2372" s="1129">
        <f t="shared" si="90"/>
        <v>-1</v>
      </c>
      <c r="D2372" s="1130"/>
      <c r="E2372" s="1130"/>
      <c r="F2372" s="1131"/>
      <c r="G2372" s="1130"/>
      <c r="H2372" s="1130"/>
      <c r="I2372" s="1130"/>
      <c r="J2372" s="1132"/>
      <c r="K2372" s="1132"/>
      <c r="L2372" s="1130"/>
      <c r="N2372" s="1133">
        <f t="shared" si="91"/>
        <v>0</v>
      </c>
      <c r="O2372" s="1134">
        <f t="shared" si="92"/>
        <v>0</v>
      </c>
      <c r="P2372" s="1134">
        <f>O2372/'1.5 Universal Data'!$F$35</f>
        <v>0</v>
      </c>
      <c r="R2372" s="163"/>
      <c r="S2372" s="163"/>
      <c r="T2372" s="163"/>
      <c r="U2372" s="163"/>
      <c r="V2372" s="163"/>
      <c r="W2372" s="163"/>
      <c r="X2372" s="163"/>
      <c r="Y2372" s="163"/>
      <c r="Z2372" s="163"/>
      <c r="AA2372" s="163"/>
      <c r="AB2372" s="163"/>
      <c r="AC2372" s="163"/>
      <c r="AD2372" s="163"/>
      <c r="AE2372" s="163"/>
    </row>
    <row r="2373" spans="2:31">
      <c r="B2373" s="1129">
        <f t="shared" si="90"/>
        <v>-1</v>
      </c>
      <c r="D2373" s="1130"/>
      <c r="E2373" s="1130"/>
      <c r="F2373" s="1131"/>
      <c r="G2373" s="1130"/>
      <c r="H2373" s="1130"/>
      <c r="I2373" s="1130"/>
      <c r="J2373" s="1132"/>
      <c r="K2373" s="1132"/>
      <c r="L2373" s="1130"/>
      <c r="N2373" s="1133">
        <f t="shared" si="91"/>
        <v>0</v>
      </c>
      <c r="O2373" s="1134">
        <f t="shared" si="92"/>
        <v>0</v>
      </c>
      <c r="P2373" s="1134">
        <f>O2373/'1.5 Universal Data'!$F$35</f>
        <v>0</v>
      </c>
      <c r="R2373" s="163"/>
      <c r="S2373" s="163"/>
      <c r="T2373" s="163"/>
      <c r="U2373" s="163"/>
      <c r="V2373" s="163"/>
      <c r="W2373" s="163"/>
      <c r="X2373" s="163"/>
      <c r="Y2373" s="163"/>
      <c r="Z2373" s="163"/>
      <c r="AA2373" s="163"/>
      <c r="AB2373" s="163"/>
      <c r="AC2373" s="163"/>
      <c r="AD2373" s="163"/>
      <c r="AE2373" s="163"/>
    </row>
    <row r="2374" spans="2:31">
      <c r="B2374" s="1129">
        <f t="shared" si="90"/>
        <v>-1</v>
      </c>
      <c r="D2374" s="1130"/>
      <c r="E2374" s="1130"/>
      <c r="F2374" s="1131"/>
      <c r="G2374" s="1130"/>
      <c r="H2374" s="1130"/>
      <c r="I2374" s="1130"/>
      <c r="J2374" s="1132"/>
      <c r="K2374" s="1132"/>
      <c r="L2374" s="1130"/>
      <c r="N2374" s="1133">
        <f t="shared" si="91"/>
        <v>0</v>
      </c>
      <c r="O2374" s="1134">
        <f t="shared" si="92"/>
        <v>0</v>
      </c>
      <c r="P2374" s="1134">
        <f>O2374/'1.5 Universal Data'!$F$35</f>
        <v>0</v>
      </c>
      <c r="R2374" s="163"/>
      <c r="S2374" s="163"/>
      <c r="T2374" s="163"/>
      <c r="U2374" s="163"/>
      <c r="V2374" s="163"/>
      <c r="W2374" s="163"/>
      <c r="X2374" s="163"/>
      <c r="Y2374" s="163"/>
      <c r="Z2374" s="163"/>
      <c r="AA2374" s="163"/>
      <c r="AB2374" s="163"/>
      <c r="AC2374" s="163"/>
      <c r="AD2374" s="163"/>
      <c r="AE2374" s="163"/>
    </row>
    <row r="2375" spans="2:31">
      <c r="B2375" s="1129">
        <f t="shared" si="90"/>
        <v>-1</v>
      </c>
      <c r="D2375" s="1130"/>
      <c r="E2375" s="1130"/>
      <c r="F2375" s="1131"/>
      <c r="G2375" s="1130"/>
      <c r="H2375" s="1130"/>
      <c r="I2375" s="1130"/>
      <c r="J2375" s="1132"/>
      <c r="K2375" s="1132"/>
      <c r="L2375" s="1130"/>
      <c r="N2375" s="1133">
        <f t="shared" si="91"/>
        <v>0</v>
      </c>
      <c r="O2375" s="1134">
        <f t="shared" si="92"/>
        <v>0</v>
      </c>
      <c r="P2375" s="1134">
        <f>O2375/'1.5 Universal Data'!$F$35</f>
        <v>0</v>
      </c>
      <c r="R2375" s="163"/>
      <c r="S2375" s="163"/>
      <c r="T2375" s="163"/>
      <c r="U2375" s="163"/>
      <c r="V2375" s="163"/>
      <c r="W2375" s="163"/>
      <c r="X2375" s="163"/>
      <c r="Y2375" s="163"/>
      <c r="Z2375" s="163"/>
      <c r="AA2375" s="163"/>
      <c r="AB2375" s="163"/>
      <c r="AC2375" s="163"/>
      <c r="AD2375" s="163"/>
      <c r="AE2375" s="163"/>
    </row>
    <row r="2376" spans="2:31">
      <c r="B2376" s="1129">
        <f t="shared" si="90"/>
        <v>-1</v>
      </c>
      <c r="D2376" s="1130"/>
      <c r="E2376" s="1130"/>
      <c r="F2376" s="1131"/>
      <c r="G2376" s="1130"/>
      <c r="H2376" s="1130"/>
      <c r="I2376" s="1130"/>
      <c r="J2376" s="1132"/>
      <c r="K2376" s="1132"/>
      <c r="L2376" s="1130"/>
      <c r="N2376" s="1133">
        <f t="shared" si="91"/>
        <v>0</v>
      </c>
      <c r="O2376" s="1134">
        <f t="shared" si="92"/>
        <v>0</v>
      </c>
      <c r="P2376" s="1134">
        <f>O2376/'1.5 Universal Data'!$F$35</f>
        <v>0</v>
      </c>
      <c r="R2376" s="163"/>
      <c r="S2376" s="163"/>
      <c r="T2376" s="163"/>
      <c r="U2376" s="163"/>
      <c r="V2376" s="163"/>
      <c r="W2376" s="163"/>
      <c r="X2376" s="163"/>
      <c r="Y2376" s="163"/>
      <c r="Z2376" s="163"/>
      <c r="AA2376" s="163"/>
      <c r="AB2376" s="163"/>
      <c r="AC2376" s="163"/>
      <c r="AD2376" s="163"/>
      <c r="AE2376" s="163"/>
    </row>
    <row r="2377" spans="2:31">
      <c r="B2377" s="1129">
        <f t="shared" si="90"/>
        <v>-1</v>
      </c>
      <c r="D2377" s="1130"/>
      <c r="E2377" s="1130"/>
      <c r="F2377" s="1131"/>
      <c r="G2377" s="1130"/>
      <c r="H2377" s="1130"/>
      <c r="I2377" s="1130"/>
      <c r="J2377" s="1132"/>
      <c r="K2377" s="1132"/>
      <c r="L2377" s="1130"/>
      <c r="N2377" s="1133">
        <f t="shared" si="91"/>
        <v>0</v>
      </c>
      <c r="O2377" s="1134">
        <f t="shared" si="92"/>
        <v>0</v>
      </c>
      <c r="P2377" s="1134">
        <f>O2377/'1.5 Universal Data'!$F$35</f>
        <v>0</v>
      </c>
      <c r="R2377" s="163"/>
      <c r="S2377" s="163"/>
      <c r="T2377" s="163"/>
      <c r="U2377" s="163"/>
      <c r="V2377" s="163"/>
      <c r="W2377" s="163"/>
      <c r="X2377" s="163"/>
      <c r="Y2377" s="163"/>
      <c r="Z2377" s="163"/>
      <c r="AA2377" s="163"/>
      <c r="AB2377" s="163"/>
      <c r="AC2377" s="163"/>
      <c r="AD2377" s="163"/>
      <c r="AE2377" s="163"/>
    </row>
    <row r="2378" spans="2:31">
      <c r="B2378" s="1129">
        <f t="shared" si="90"/>
        <v>-1</v>
      </c>
      <c r="D2378" s="1130"/>
      <c r="E2378" s="1130"/>
      <c r="F2378" s="1131"/>
      <c r="G2378" s="1130"/>
      <c r="H2378" s="1130"/>
      <c r="I2378" s="1130"/>
      <c r="J2378" s="1132"/>
      <c r="K2378" s="1132"/>
      <c r="L2378" s="1130"/>
      <c r="N2378" s="1133">
        <f t="shared" si="91"/>
        <v>0</v>
      </c>
      <c r="O2378" s="1134">
        <f t="shared" si="92"/>
        <v>0</v>
      </c>
      <c r="P2378" s="1134">
        <f>O2378/'1.5 Universal Data'!$F$35</f>
        <v>0</v>
      </c>
      <c r="R2378" s="163"/>
      <c r="S2378" s="163"/>
      <c r="T2378" s="163"/>
      <c r="U2378" s="163"/>
      <c r="V2378" s="163"/>
      <c r="W2378" s="163"/>
      <c r="X2378" s="163"/>
      <c r="Y2378" s="163"/>
      <c r="Z2378" s="163"/>
      <c r="AA2378" s="163"/>
      <c r="AB2378" s="163"/>
      <c r="AC2378" s="163"/>
      <c r="AD2378" s="163"/>
      <c r="AE2378" s="163"/>
    </row>
    <row r="2379" spans="2:31">
      <c r="B2379" s="1129">
        <f t="shared" si="90"/>
        <v>-1</v>
      </c>
      <c r="D2379" s="1130"/>
      <c r="E2379" s="1130"/>
      <c r="F2379" s="1131"/>
      <c r="G2379" s="1130"/>
      <c r="H2379" s="1130"/>
      <c r="I2379" s="1130"/>
      <c r="J2379" s="1132"/>
      <c r="K2379" s="1132"/>
      <c r="L2379" s="1130"/>
      <c r="N2379" s="1133">
        <f t="shared" si="91"/>
        <v>0</v>
      </c>
      <c r="O2379" s="1134">
        <f t="shared" si="92"/>
        <v>0</v>
      </c>
      <c r="P2379" s="1134">
        <f>O2379/'1.5 Universal Data'!$F$35</f>
        <v>0</v>
      </c>
      <c r="R2379" s="163"/>
      <c r="S2379" s="163"/>
      <c r="T2379" s="163"/>
      <c r="U2379" s="163"/>
      <c r="V2379" s="163"/>
      <c r="W2379" s="163"/>
      <c r="X2379" s="163"/>
      <c r="Y2379" s="163"/>
      <c r="Z2379" s="163"/>
      <c r="AA2379" s="163"/>
      <c r="AB2379" s="163"/>
      <c r="AC2379" s="163"/>
      <c r="AD2379" s="163"/>
      <c r="AE2379" s="163"/>
    </row>
    <row r="2380" spans="2:31">
      <c r="B2380" s="1129">
        <f t="shared" si="90"/>
        <v>-1</v>
      </c>
      <c r="D2380" s="1130"/>
      <c r="E2380" s="1130"/>
      <c r="F2380" s="1131"/>
      <c r="G2380" s="1130"/>
      <c r="H2380" s="1130"/>
      <c r="I2380" s="1130"/>
      <c r="J2380" s="1132"/>
      <c r="K2380" s="1132"/>
      <c r="L2380" s="1130"/>
      <c r="N2380" s="1133">
        <f t="shared" si="91"/>
        <v>0</v>
      </c>
      <c r="O2380" s="1134">
        <f t="shared" si="92"/>
        <v>0</v>
      </c>
      <c r="P2380" s="1134">
        <f>O2380/'1.5 Universal Data'!$F$35</f>
        <v>0</v>
      </c>
      <c r="R2380" s="163"/>
      <c r="S2380" s="163"/>
      <c r="T2380" s="163"/>
      <c r="U2380" s="163"/>
      <c r="V2380" s="163"/>
      <c r="W2380" s="163"/>
      <c r="X2380" s="163"/>
      <c r="Y2380" s="163"/>
      <c r="Z2380" s="163"/>
      <c r="AA2380" s="163"/>
      <c r="AB2380" s="163"/>
      <c r="AC2380" s="163"/>
      <c r="AD2380" s="163"/>
      <c r="AE2380" s="163"/>
    </row>
    <row r="2381" spans="2:31">
      <c r="B2381" s="1129">
        <f t="shared" si="90"/>
        <v>-1</v>
      </c>
      <c r="D2381" s="1130"/>
      <c r="E2381" s="1130"/>
      <c r="F2381" s="1131"/>
      <c r="G2381" s="1130"/>
      <c r="H2381" s="1130"/>
      <c r="I2381" s="1130"/>
      <c r="J2381" s="1132"/>
      <c r="K2381" s="1132"/>
      <c r="L2381" s="1130"/>
      <c r="N2381" s="1133">
        <f t="shared" si="91"/>
        <v>0</v>
      </c>
      <c r="O2381" s="1134">
        <f t="shared" si="92"/>
        <v>0</v>
      </c>
      <c r="P2381" s="1134">
        <f>O2381/'1.5 Universal Data'!$F$35</f>
        <v>0</v>
      </c>
      <c r="R2381" s="163"/>
      <c r="S2381" s="163"/>
      <c r="T2381" s="163"/>
      <c r="U2381" s="163"/>
      <c r="V2381" s="163"/>
      <c r="W2381" s="163"/>
      <c r="X2381" s="163"/>
      <c r="Y2381" s="163"/>
      <c r="Z2381" s="163"/>
      <c r="AA2381" s="163"/>
      <c r="AB2381" s="163"/>
      <c r="AC2381" s="163"/>
      <c r="AD2381" s="163"/>
      <c r="AE2381" s="163"/>
    </row>
    <row r="2382" spans="2:31">
      <c r="B2382" s="1129">
        <f t="shared" si="90"/>
        <v>-1</v>
      </c>
      <c r="D2382" s="1130"/>
      <c r="E2382" s="1130"/>
      <c r="F2382" s="1131"/>
      <c r="G2382" s="1130"/>
      <c r="H2382" s="1130"/>
      <c r="I2382" s="1130"/>
      <c r="J2382" s="1132"/>
      <c r="K2382" s="1132"/>
      <c r="L2382" s="1130"/>
      <c r="N2382" s="1133">
        <f t="shared" si="91"/>
        <v>0</v>
      </c>
      <c r="O2382" s="1134">
        <f t="shared" si="92"/>
        <v>0</v>
      </c>
      <c r="P2382" s="1134">
        <f>O2382/'1.5 Universal Data'!$F$35</f>
        <v>0</v>
      </c>
      <c r="R2382" s="163"/>
      <c r="S2382" s="163"/>
      <c r="T2382" s="163"/>
      <c r="U2382" s="163"/>
      <c r="V2382" s="163"/>
      <c r="W2382" s="163"/>
      <c r="X2382" s="163"/>
      <c r="Y2382" s="163"/>
      <c r="Z2382" s="163"/>
      <c r="AA2382" s="163"/>
      <c r="AB2382" s="163"/>
      <c r="AC2382" s="163"/>
      <c r="AD2382" s="163"/>
      <c r="AE2382" s="163"/>
    </row>
    <row r="2383" spans="2:31">
      <c r="B2383" s="1129">
        <f t="shared" si="90"/>
        <v>-1</v>
      </c>
      <c r="D2383" s="1130"/>
      <c r="E2383" s="1130"/>
      <c r="F2383" s="1131"/>
      <c r="G2383" s="1130"/>
      <c r="H2383" s="1130"/>
      <c r="I2383" s="1130"/>
      <c r="J2383" s="1132"/>
      <c r="K2383" s="1132"/>
      <c r="L2383" s="1130"/>
      <c r="N2383" s="1133">
        <f t="shared" si="91"/>
        <v>0</v>
      </c>
      <c r="O2383" s="1134">
        <f t="shared" si="92"/>
        <v>0</v>
      </c>
      <c r="P2383" s="1134">
        <f>O2383/'1.5 Universal Data'!$F$35</f>
        <v>0</v>
      </c>
      <c r="R2383" s="163"/>
      <c r="S2383" s="163"/>
      <c r="T2383" s="163"/>
      <c r="U2383" s="163"/>
      <c r="V2383" s="163"/>
      <c r="W2383" s="163"/>
      <c r="X2383" s="163"/>
      <c r="Y2383" s="163"/>
      <c r="Z2383" s="163"/>
      <c r="AA2383" s="163"/>
      <c r="AB2383" s="163"/>
      <c r="AC2383" s="163"/>
      <c r="AD2383" s="163"/>
      <c r="AE2383" s="163"/>
    </row>
    <row r="2384" spans="2:31">
      <c r="B2384" s="1129">
        <f t="shared" si="90"/>
        <v>-1</v>
      </c>
      <c r="D2384" s="1130"/>
      <c r="E2384" s="1130"/>
      <c r="F2384" s="1131"/>
      <c r="G2384" s="1130"/>
      <c r="H2384" s="1130"/>
      <c r="I2384" s="1130"/>
      <c r="J2384" s="1132"/>
      <c r="K2384" s="1132"/>
      <c r="L2384" s="1130"/>
      <c r="N2384" s="1133">
        <f t="shared" si="91"/>
        <v>0</v>
      </c>
      <c r="O2384" s="1134">
        <f t="shared" si="92"/>
        <v>0</v>
      </c>
      <c r="P2384" s="1134">
        <f>O2384/'1.5 Universal Data'!$F$35</f>
        <v>0</v>
      </c>
      <c r="R2384" s="163"/>
      <c r="S2384" s="163"/>
      <c r="T2384" s="163"/>
      <c r="U2384" s="163"/>
      <c r="V2384" s="163"/>
      <c r="W2384" s="163"/>
      <c r="X2384" s="163"/>
      <c r="Y2384" s="163"/>
      <c r="Z2384" s="163"/>
      <c r="AA2384" s="163"/>
      <c r="AB2384" s="163"/>
      <c r="AC2384" s="163"/>
      <c r="AD2384" s="163"/>
      <c r="AE2384" s="163"/>
    </row>
    <row r="2385" spans="2:31">
      <c r="B2385" s="1129">
        <f t="shared" si="90"/>
        <v>-1</v>
      </c>
      <c r="D2385" s="1130"/>
      <c r="E2385" s="1130"/>
      <c r="F2385" s="1131"/>
      <c r="G2385" s="1130"/>
      <c r="H2385" s="1130"/>
      <c r="I2385" s="1130"/>
      <c r="J2385" s="1132"/>
      <c r="K2385" s="1132"/>
      <c r="L2385" s="1130"/>
      <c r="N2385" s="1133">
        <f t="shared" si="91"/>
        <v>0</v>
      </c>
      <c r="O2385" s="1134">
        <f t="shared" si="92"/>
        <v>0</v>
      </c>
      <c r="P2385" s="1134">
        <f>O2385/'1.5 Universal Data'!$F$35</f>
        <v>0</v>
      </c>
      <c r="R2385" s="163"/>
      <c r="S2385" s="163"/>
      <c r="T2385" s="163"/>
      <c r="U2385" s="163"/>
      <c r="V2385" s="163"/>
      <c r="W2385" s="163"/>
      <c r="X2385" s="163"/>
      <c r="Y2385" s="163"/>
      <c r="Z2385" s="163"/>
      <c r="AA2385" s="163"/>
      <c r="AB2385" s="163"/>
      <c r="AC2385" s="163"/>
      <c r="AD2385" s="163"/>
      <c r="AE2385" s="163"/>
    </row>
    <row r="2386" spans="2:31">
      <c r="B2386" s="1129">
        <f t="shared" si="90"/>
        <v>-1</v>
      </c>
      <c r="D2386" s="1130"/>
      <c r="E2386" s="1130"/>
      <c r="F2386" s="1131"/>
      <c r="G2386" s="1130"/>
      <c r="H2386" s="1130"/>
      <c r="I2386" s="1130"/>
      <c r="J2386" s="1132"/>
      <c r="K2386" s="1132"/>
      <c r="L2386" s="1130"/>
      <c r="N2386" s="1133">
        <f t="shared" si="91"/>
        <v>0</v>
      </c>
      <c r="O2386" s="1134">
        <f t="shared" si="92"/>
        <v>0</v>
      </c>
      <c r="P2386" s="1134">
        <f>O2386/'1.5 Universal Data'!$F$35</f>
        <v>0</v>
      </c>
      <c r="R2386" s="163"/>
      <c r="S2386" s="163"/>
      <c r="T2386" s="163"/>
      <c r="U2386" s="163"/>
      <c r="V2386" s="163"/>
      <c r="W2386" s="163"/>
      <c r="X2386" s="163"/>
      <c r="Y2386" s="163"/>
      <c r="Z2386" s="163"/>
      <c r="AA2386" s="163"/>
      <c r="AB2386" s="163"/>
      <c r="AC2386" s="163"/>
      <c r="AD2386" s="163"/>
      <c r="AE2386" s="163"/>
    </row>
    <row r="2387" spans="2:31">
      <c r="B2387" s="1129">
        <f t="shared" si="90"/>
        <v>-1</v>
      </c>
      <c r="D2387" s="1130"/>
      <c r="E2387" s="1130"/>
      <c r="F2387" s="1131"/>
      <c r="G2387" s="1130"/>
      <c r="H2387" s="1130"/>
      <c r="I2387" s="1130"/>
      <c r="J2387" s="1132"/>
      <c r="K2387" s="1132"/>
      <c r="L2387" s="1130"/>
      <c r="N2387" s="1133">
        <f t="shared" si="91"/>
        <v>0</v>
      </c>
      <c r="O2387" s="1134">
        <f t="shared" si="92"/>
        <v>0</v>
      </c>
      <c r="P2387" s="1134">
        <f>O2387/'1.5 Universal Data'!$F$35</f>
        <v>0</v>
      </c>
      <c r="R2387" s="163"/>
      <c r="S2387" s="163"/>
      <c r="T2387" s="163"/>
      <c r="U2387" s="163"/>
      <c r="V2387" s="163"/>
      <c r="W2387" s="163"/>
      <c r="X2387" s="163"/>
      <c r="Y2387" s="163"/>
      <c r="Z2387" s="163"/>
      <c r="AA2387" s="163"/>
      <c r="AB2387" s="163"/>
      <c r="AC2387" s="163"/>
      <c r="AD2387" s="163"/>
      <c r="AE2387" s="163"/>
    </row>
    <row r="2388" spans="2:31">
      <c r="B2388" s="1129">
        <f t="shared" si="90"/>
        <v>-1</v>
      </c>
      <c r="D2388" s="1130"/>
      <c r="E2388" s="1130"/>
      <c r="F2388" s="1131"/>
      <c r="G2388" s="1130"/>
      <c r="H2388" s="1130"/>
      <c r="I2388" s="1130"/>
      <c r="J2388" s="1132"/>
      <c r="K2388" s="1132"/>
      <c r="L2388" s="1130"/>
      <c r="N2388" s="1133">
        <f t="shared" si="91"/>
        <v>0</v>
      </c>
      <c r="O2388" s="1134">
        <f t="shared" si="92"/>
        <v>0</v>
      </c>
      <c r="P2388" s="1134">
        <f>O2388/'1.5 Universal Data'!$F$35</f>
        <v>0</v>
      </c>
      <c r="R2388" s="163"/>
      <c r="S2388" s="163"/>
      <c r="T2388" s="163"/>
      <c r="U2388" s="163"/>
      <c r="V2388" s="163"/>
      <c r="W2388" s="163"/>
      <c r="X2388" s="163"/>
      <c r="Y2388" s="163"/>
      <c r="Z2388" s="163"/>
      <c r="AA2388" s="163"/>
      <c r="AB2388" s="163"/>
      <c r="AC2388" s="163"/>
      <c r="AD2388" s="163"/>
      <c r="AE2388" s="163"/>
    </row>
    <row r="2389" spans="2:31">
      <c r="B2389" s="1129">
        <f t="shared" si="90"/>
        <v>-1</v>
      </c>
      <c r="D2389" s="1130"/>
      <c r="E2389" s="1130"/>
      <c r="F2389" s="1131"/>
      <c r="G2389" s="1130"/>
      <c r="H2389" s="1130"/>
      <c r="I2389" s="1130"/>
      <c r="J2389" s="1132"/>
      <c r="K2389" s="1132"/>
      <c r="L2389" s="1130"/>
      <c r="N2389" s="1133">
        <f t="shared" si="91"/>
        <v>0</v>
      </c>
      <c r="O2389" s="1134">
        <f t="shared" si="92"/>
        <v>0</v>
      </c>
      <c r="P2389" s="1134">
        <f>O2389/'1.5 Universal Data'!$F$35</f>
        <v>0</v>
      </c>
      <c r="R2389" s="163"/>
      <c r="S2389" s="163"/>
      <c r="T2389" s="163"/>
      <c r="U2389" s="163"/>
      <c r="V2389" s="163"/>
      <c r="W2389" s="163"/>
      <c r="X2389" s="163"/>
      <c r="Y2389" s="163"/>
      <c r="Z2389" s="163"/>
      <c r="AA2389" s="163"/>
      <c r="AB2389" s="163"/>
      <c r="AC2389" s="163"/>
      <c r="AD2389" s="163"/>
      <c r="AE2389" s="163"/>
    </row>
    <row r="2390" spans="2:31">
      <c r="B2390" s="1129">
        <f t="shared" si="90"/>
        <v>-1</v>
      </c>
      <c r="D2390" s="1130"/>
      <c r="E2390" s="1130"/>
      <c r="F2390" s="1131"/>
      <c r="G2390" s="1130"/>
      <c r="H2390" s="1130"/>
      <c r="I2390" s="1130"/>
      <c r="J2390" s="1132"/>
      <c r="K2390" s="1132"/>
      <c r="L2390" s="1130"/>
      <c r="N2390" s="1133">
        <f t="shared" si="91"/>
        <v>0</v>
      </c>
      <c r="O2390" s="1134">
        <f t="shared" si="92"/>
        <v>0</v>
      </c>
      <c r="P2390" s="1134">
        <f>O2390/'1.5 Universal Data'!$F$35</f>
        <v>0</v>
      </c>
      <c r="R2390" s="163"/>
      <c r="S2390" s="163"/>
      <c r="T2390" s="163"/>
      <c r="U2390" s="163"/>
      <c r="V2390" s="163"/>
      <c r="W2390" s="163"/>
      <c r="X2390" s="163"/>
      <c r="Y2390" s="163"/>
      <c r="Z2390" s="163"/>
      <c r="AA2390" s="163"/>
      <c r="AB2390" s="163"/>
      <c r="AC2390" s="163"/>
      <c r="AD2390" s="163"/>
      <c r="AE2390" s="163"/>
    </row>
    <row r="2391" spans="2:31">
      <c r="B2391" s="1129">
        <f t="shared" ref="B2391:B2454" si="93">IF(G2391="buy",1,-1)</f>
        <v>-1</v>
      </c>
      <c r="D2391" s="1130"/>
      <c r="E2391" s="1130"/>
      <c r="F2391" s="1131"/>
      <c r="G2391" s="1130"/>
      <c r="H2391" s="1130"/>
      <c r="I2391" s="1130"/>
      <c r="J2391" s="1132"/>
      <c r="K2391" s="1132"/>
      <c r="L2391" s="1130"/>
      <c r="N2391" s="1133">
        <f t="shared" si="91"/>
        <v>0</v>
      </c>
      <c r="O2391" s="1134">
        <f t="shared" si="92"/>
        <v>0</v>
      </c>
      <c r="P2391" s="1134">
        <f>O2391/'1.5 Universal Data'!$F$35</f>
        <v>0</v>
      </c>
      <c r="R2391" s="163"/>
      <c r="S2391" s="163"/>
      <c r="T2391" s="163"/>
      <c r="U2391" s="163"/>
      <c r="V2391" s="163"/>
      <c r="W2391" s="163"/>
      <c r="X2391" s="163"/>
      <c r="Y2391" s="163"/>
      <c r="Z2391" s="163"/>
      <c r="AA2391" s="163"/>
      <c r="AB2391" s="163"/>
      <c r="AC2391" s="163"/>
      <c r="AD2391" s="163"/>
      <c r="AE2391" s="163"/>
    </row>
    <row r="2392" spans="2:31">
      <c r="B2392" s="1129">
        <f t="shared" si="93"/>
        <v>-1</v>
      </c>
      <c r="D2392" s="1130"/>
      <c r="E2392" s="1130"/>
      <c r="F2392" s="1131"/>
      <c r="G2392" s="1130"/>
      <c r="H2392" s="1130"/>
      <c r="I2392" s="1130"/>
      <c r="J2392" s="1132"/>
      <c r="K2392" s="1132"/>
      <c r="L2392" s="1130"/>
      <c r="N2392" s="1133">
        <f t="shared" si="91"/>
        <v>0</v>
      </c>
      <c r="O2392" s="1134">
        <f t="shared" si="92"/>
        <v>0</v>
      </c>
      <c r="P2392" s="1134">
        <f>O2392/'1.5 Universal Data'!$F$35</f>
        <v>0</v>
      </c>
      <c r="R2392" s="163"/>
      <c r="S2392" s="163"/>
      <c r="T2392" s="163"/>
      <c r="U2392" s="163"/>
      <c r="V2392" s="163"/>
      <c r="W2392" s="163"/>
      <c r="X2392" s="163"/>
      <c r="Y2392" s="163"/>
      <c r="Z2392" s="163"/>
      <c r="AA2392" s="163"/>
      <c r="AB2392" s="163"/>
      <c r="AC2392" s="163"/>
      <c r="AD2392" s="163"/>
      <c r="AE2392" s="163"/>
    </row>
    <row r="2393" spans="2:31">
      <c r="B2393" s="1129">
        <f t="shared" si="93"/>
        <v>-1</v>
      </c>
      <c r="D2393" s="1130"/>
      <c r="E2393" s="1130"/>
      <c r="F2393" s="1131"/>
      <c r="G2393" s="1130"/>
      <c r="H2393" s="1130"/>
      <c r="I2393" s="1130"/>
      <c r="J2393" s="1132"/>
      <c r="K2393" s="1132"/>
      <c r="L2393" s="1130"/>
      <c r="N2393" s="1133">
        <f t="shared" si="91"/>
        <v>0</v>
      </c>
      <c r="O2393" s="1134">
        <f t="shared" si="92"/>
        <v>0</v>
      </c>
      <c r="P2393" s="1134">
        <f>O2393/'1.5 Universal Data'!$F$35</f>
        <v>0</v>
      </c>
      <c r="R2393" s="163"/>
      <c r="S2393" s="163"/>
      <c r="T2393" s="163"/>
      <c r="U2393" s="163"/>
      <c r="V2393" s="163"/>
      <c r="W2393" s="163"/>
      <c r="X2393" s="163"/>
      <c r="Y2393" s="163"/>
      <c r="Z2393" s="163"/>
      <c r="AA2393" s="163"/>
      <c r="AB2393" s="163"/>
      <c r="AC2393" s="163"/>
      <c r="AD2393" s="163"/>
      <c r="AE2393" s="163"/>
    </row>
    <row r="2394" spans="2:31">
      <c r="B2394" s="1129">
        <f t="shared" si="93"/>
        <v>-1</v>
      </c>
      <c r="D2394" s="1130"/>
      <c r="E2394" s="1130"/>
      <c r="F2394" s="1131"/>
      <c r="G2394" s="1130"/>
      <c r="H2394" s="1130"/>
      <c r="I2394" s="1130"/>
      <c r="J2394" s="1132"/>
      <c r="K2394" s="1132"/>
      <c r="L2394" s="1130"/>
      <c r="N2394" s="1133">
        <f t="shared" si="91"/>
        <v>0</v>
      </c>
      <c r="O2394" s="1134">
        <f t="shared" si="92"/>
        <v>0</v>
      </c>
      <c r="P2394" s="1134">
        <f>O2394/'1.5 Universal Data'!$F$35</f>
        <v>0</v>
      </c>
      <c r="R2394" s="163"/>
      <c r="S2394" s="163"/>
      <c r="T2394" s="163"/>
      <c r="U2394" s="163"/>
      <c r="V2394" s="163"/>
      <c r="W2394" s="163"/>
      <c r="X2394" s="163"/>
      <c r="Y2394" s="163"/>
      <c r="Z2394" s="163"/>
      <c r="AA2394" s="163"/>
      <c r="AB2394" s="163"/>
      <c r="AC2394" s="163"/>
      <c r="AD2394" s="163"/>
      <c r="AE2394" s="163"/>
    </row>
    <row r="2395" spans="2:31">
      <c r="B2395" s="1129">
        <f t="shared" si="93"/>
        <v>-1</v>
      </c>
      <c r="D2395" s="1130"/>
      <c r="E2395" s="1130"/>
      <c r="F2395" s="1131"/>
      <c r="G2395" s="1130"/>
      <c r="H2395" s="1130"/>
      <c r="I2395" s="1130"/>
      <c r="J2395" s="1132"/>
      <c r="K2395" s="1132"/>
      <c r="L2395" s="1130"/>
      <c r="N2395" s="1133">
        <f t="shared" ref="N2395:N2458" si="94">+H2395*((K2395-J2395)+1)*B2395</f>
        <v>0</v>
      </c>
      <c r="O2395" s="1134">
        <f t="shared" ref="O2395:O2458" si="95">N2395*L2395/100</f>
        <v>0</v>
      </c>
      <c r="P2395" s="1134">
        <f>O2395/'1.5 Universal Data'!$F$35</f>
        <v>0</v>
      </c>
      <c r="R2395" s="163"/>
      <c r="S2395" s="163"/>
      <c r="T2395" s="163"/>
      <c r="U2395" s="163"/>
      <c r="V2395" s="163"/>
      <c r="W2395" s="163"/>
      <c r="X2395" s="163"/>
      <c r="Y2395" s="163"/>
      <c r="Z2395" s="163"/>
      <c r="AA2395" s="163"/>
      <c r="AB2395" s="163"/>
      <c r="AC2395" s="163"/>
      <c r="AD2395" s="163"/>
      <c r="AE2395" s="163"/>
    </row>
    <row r="2396" spans="2:31">
      <c r="B2396" s="1129">
        <f t="shared" si="93"/>
        <v>-1</v>
      </c>
      <c r="D2396" s="1130"/>
      <c r="E2396" s="1130"/>
      <c r="F2396" s="1131"/>
      <c r="G2396" s="1130"/>
      <c r="H2396" s="1130"/>
      <c r="I2396" s="1130"/>
      <c r="J2396" s="1132"/>
      <c r="K2396" s="1132"/>
      <c r="L2396" s="1130"/>
      <c r="N2396" s="1133">
        <f t="shared" si="94"/>
        <v>0</v>
      </c>
      <c r="O2396" s="1134">
        <f t="shared" si="95"/>
        <v>0</v>
      </c>
      <c r="P2396" s="1134">
        <f>O2396/'1.5 Universal Data'!$F$35</f>
        <v>0</v>
      </c>
      <c r="R2396" s="163"/>
      <c r="S2396" s="163"/>
      <c r="T2396" s="163"/>
      <c r="U2396" s="163"/>
      <c r="V2396" s="163"/>
      <c r="W2396" s="163"/>
      <c r="X2396" s="163"/>
      <c r="Y2396" s="163"/>
      <c r="Z2396" s="163"/>
      <c r="AA2396" s="163"/>
      <c r="AB2396" s="163"/>
      <c r="AC2396" s="163"/>
      <c r="AD2396" s="163"/>
      <c r="AE2396" s="163"/>
    </row>
    <row r="2397" spans="2:31">
      <c r="B2397" s="1129">
        <f t="shared" si="93"/>
        <v>-1</v>
      </c>
      <c r="D2397" s="1130"/>
      <c r="E2397" s="1130"/>
      <c r="F2397" s="1131"/>
      <c r="G2397" s="1130"/>
      <c r="H2397" s="1130"/>
      <c r="I2397" s="1130"/>
      <c r="J2397" s="1132"/>
      <c r="K2397" s="1132"/>
      <c r="L2397" s="1130"/>
      <c r="N2397" s="1133">
        <f t="shared" si="94"/>
        <v>0</v>
      </c>
      <c r="O2397" s="1134">
        <f t="shared" si="95"/>
        <v>0</v>
      </c>
      <c r="P2397" s="1134">
        <f>O2397/'1.5 Universal Data'!$F$35</f>
        <v>0</v>
      </c>
      <c r="R2397" s="163"/>
      <c r="S2397" s="163"/>
      <c r="T2397" s="163"/>
      <c r="U2397" s="163"/>
      <c r="V2397" s="163"/>
      <c r="W2397" s="163"/>
      <c r="X2397" s="163"/>
      <c r="Y2397" s="163"/>
      <c r="Z2397" s="163"/>
      <c r="AA2397" s="163"/>
      <c r="AB2397" s="163"/>
      <c r="AC2397" s="163"/>
      <c r="AD2397" s="163"/>
      <c r="AE2397" s="163"/>
    </row>
    <row r="2398" spans="2:31">
      <c r="B2398" s="1129">
        <f t="shared" si="93"/>
        <v>-1</v>
      </c>
      <c r="D2398" s="1130"/>
      <c r="E2398" s="1130"/>
      <c r="F2398" s="1131"/>
      <c r="G2398" s="1130"/>
      <c r="H2398" s="1130"/>
      <c r="I2398" s="1130"/>
      <c r="J2398" s="1132"/>
      <c r="K2398" s="1132"/>
      <c r="L2398" s="1130"/>
      <c r="N2398" s="1133">
        <f t="shared" si="94"/>
        <v>0</v>
      </c>
      <c r="O2398" s="1134">
        <f t="shared" si="95"/>
        <v>0</v>
      </c>
      <c r="P2398" s="1134">
        <f>O2398/'1.5 Universal Data'!$F$35</f>
        <v>0</v>
      </c>
      <c r="R2398" s="163"/>
      <c r="S2398" s="163"/>
      <c r="T2398" s="163"/>
      <c r="U2398" s="163"/>
      <c r="V2398" s="163"/>
      <c r="W2398" s="163"/>
      <c r="X2398" s="163"/>
      <c r="Y2398" s="163"/>
      <c r="Z2398" s="163"/>
      <c r="AA2398" s="163"/>
      <c r="AB2398" s="163"/>
      <c r="AC2398" s="163"/>
      <c r="AD2398" s="163"/>
      <c r="AE2398" s="163"/>
    </row>
    <row r="2399" spans="2:31">
      <c r="B2399" s="1129">
        <f t="shared" si="93"/>
        <v>-1</v>
      </c>
      <c r="D2399" s="1130"/>
      <c r="E2399" s="1130"/>
      <c r="F2399" s="1131"/>
      <c r="G2399" s="1130"/>
      <c r="H2399" s="1130"/>
      <c r="I2399" s="1130"/>
      <c r="J2399" s="1132"/>
      <c r="K2399" s="1132"/>
      <c r="L2399" s="1130"/>
      <c r="N2399" s="1133">
        <f t="shared" si="94"/>
        <v>0</v>
      </c>
      <c r="O2399" s="1134">
        <f t="shared" si="95"/>
        <v>0</v>
      </c>
      <c r="P2399" s="1134">
        <f>O2399/'1.5 Universal Data'!$F$35</f>
        <v>0</v>
      </c>
      <c r="R2399" s="163"/>
      <c r="S2399" s="163"/>
      <c r="T2399" s="163"/>
      <c r="U2399" s="163"/>
      <c r="V2399" s="163"/>
      <c r="W2399" s="163"/>
      <c r="X2399" s="163"/>
      <c r="Y2399" s="163"/>
      <c r="Z2399" s="163"/>
      <c r="AA2399" s="163"/>
      <c r="AB2399" s="163"/>
      <c r="AC2399" s="163"/>
      <c r="AD2399" s="163"/>
      <c r="AE2399" s="163"/>
    </row>
    <row r="2400" spans="2:31">
      <c r="B2400" s="1129">
        <f t="shared" si="93"/>
        <v>-1</v>
      </c>
      <c r="D2400" s="1130"/>
      <c r="E2400" s="1130"/>
      <c r="F2400" s="1131"/>
      <c r="G2400" s="1130"/>
      <c r="H2400" s="1130"/>
      <c r="I2400" s="1130"/>
      <c r="J2400" s="1132"/>
      <c r="K2400" s="1132"/>
      <c r="L2400" s="1130"/>
      <c r="N2400" s="1133">
        <f t="shared" si="94"/>
        <v>0</v>
      </c>
      <c r="O2400" s="1134">
        <f t="shared" si="95"/>
        <v>0</v>
      </c>
      <c r="P2400" s="1134">
        <f>O2400/'1.5 Universal Data'!$F$35</f>
        <v>0</v>
      </c>
      <c r="R2400" s="163"/>
      <c r="S2400" s="163"/>
      <c r="T2400" s="163"/>
      <c r="U2400" s="163"/>
      <c r="V2400" s="163"/>
      <c r="W2400" s="163"/>
      <c r="X2400" s="163"/>
      <c r="Y2400" s="163"/>
      <c r="Z2400" s="163"/>
      <c r="AA2400" s="163"/>
      <c r="AB2400" s="163"/>
      <c r="AC2400" s="163"/>
      <c r="AD2400" s="163"/>
      <c r="AE2400" s="163"/>
    </row>
    <row r="2401" spans="2:31">
      <c r="B2401" s="1129">
        <f t="shared" si="93"/>
        <v>-1</v>
      </c>
      <c r="D2401" s="1130"/>
      <c r="E2401" s="1130"/>
      <c r="F2401" s="1131"/>
      <c r="G2401" s="1130"/>
      <c r="H2401" s="1130"/>
      <c r="I2401" s="1130"/>
      <c r="J2401" s="1132"/>
      <c r="K2401" s="1132"/>
      <c r="L2401" s="1130"/>
      <c r="N2401" s="1133">
        <f t="shared" si="94"/>
        <v>0</v>
      </c>
      <c r="O2401" s="1134">
        <f t="shared" si="95"/>
        <v>0</v>
      </c>
      <c r="P2401" s="1134">
        <f>O2401/'1.5 Universal Data'!$F$35</f>
        <v>0</v>
      </c>
      <c r="R2401" s="163"/>
      <c r="S2401" s="163"/>
      <c r="T2401" s="163"/>
      <c r="U2401" s="163"/>
      <c r="V2401" s="163"/>
      <c r="W2401" s="163"/>
      <c r="X2401" s="163"/>
      <c r="Y2401" s="163"/>
      <c r="Z2401" s="163"/>
      <c r="AA2401" s="163"/>
      <c r="AB2401" s="163"/>
      <c r="AC2401" s="163"/>
      <c r="AD2401" s="163"/>
      <c r="AE2401" s="163"/>
    </row>
    <row r="2402" spans="2:31">
      <c r="B2402" s="1129">
        <f t="shared" si="93"/>
        <v>-1</v>
      </c>
      <c r="D2402" s="1130"/>
      <c r="E2402" s="1130"/>
      <c r="F2402" s="1131"/>
      <c r="G2402" s="1130"/>
      <c r="H2402" s="1130"/>
      <c r="I2402" s="1130"/>
      <c r="J2402" s="1132"/>
      <c r="K2402" s="1132"/>
      <c r="L2402" s="1130"/>
      <c r="N2402" s="1133">
        <f t="shared" si="94"/>
        <v>0</v>
      </c>
      <c r="O2402" s="1134">
        <f t="shared" si="95"/>
        <v>0</v>
      </c>
      <c r="P2402" s="1134">
        <f>O2402/'1.5 Universal Data'!$F$35</f>
        <v>0</v>
      </c>
      <c r="R2402" s="163"/>
      <c r="S2402" s="163"/>
      <c r="T2402" s="163"/>
      <c r="U2402" s="163"/>
      <c r="V2402" s="163"/>
      <c r="W2402" s="163"/>
      <c r="X2402" s="163"/>
      <c r="Y2402" s="163"/>
      <c r="Z2402" s="163"/>
      <c r="AA2402" s="163"/>
      <c r="AB2402" s="163"/>
      <c r="AC2402" s="163"/>
      <c r="AD2402" s="163"/>
      <c r="AE2402" s="163"/>
    </row>
    <row r="2403" spans="2:31">
      <c r="B2403" s="1129">
        <f t="shared" si="93"/>
        <v>-1</v>
      </c>
      <c r="D2403" s="1130"/>
      <c r="E2403" s="1130"/>
      <c r="F2403" s="1131"/>
      <c r="G2403" s="1130"/>
      <c r="H2403" s="1130"/>
      <c r="I2403" s="1130"/>
      <c r="J2403" s="1132"/>
      <c r="K2403" s="1132"/>
      <c r="L2403" s="1130"/>
      <c r="N2403" s="1133">
        <f t="shared" si="94"/>
        <v>0</v>
      </c>
      <c r="O2403" s="1134">
        <f t="shared" si="95"/>
        <v>0</v>
      </c>
      <c r="P2403" s="1134">
        <f>O2403/'1.5 Universal Data'!$F$35</f>
        <v>0</v>
      </c>
      <c r="R2403" s="163"/>
      <c r="S2403" s="163"/>
      <c r="T2403" s="163"/>
      <c r="U2403" s="163"/>
      <c r="V2403" s="163"/>
      <c r="W2403" s="163"/>
      <c r="X2403" s="163"/>
      <c r="Y2403" s="163"/>
      <c r="Z2403" s="163"/>
      <c r="AA2403" s="163"/>
      <c r="AB2403" s="163"/>
      <c r="AC2403" s="163"/>
      <c r="AD2403" s="163"/>
      <c r="AE2403" s="163"/>
    </row>
    <row r="2404" spans="2:31">
      <c r="B2404" s="1129">
        <f t="shared" si="93"/>
        <v>-1</v>
      </c>
      <c r="D2404" s="1130"/>
      <c r="E2404" s="1130"/>
      <c r="F2404" s="1131"/>
      <c r="G2404" s="1130"/>
      <c r="H2404" s="1130"/>
      <c r="I2404" s="1130"/>
      <c r="J2404" s="1132"/>
      <c r="K2404" s="1132"/>
      <c r="L2404" s="1130"/>
      <c r="N2404" s="1133">
        <f t="shared" si="94"/>
        <v>0</v>
      </c>
      <c r="O2404" s="1134">
        <f t="shared" si="95"/>
        <v>0</v>
      </c>
      <c r="P2404" s="1134">
        <f>O2404/'1.5 Universal Data'!$F$35</f>
        <v>0</v>
      </c>
      <c r="R2404" s="163"/>
      <c r="S2404" s="163"/>
      <c r="T2404" s="163"/>
      <c r="U2404" s="163"/>
      <c r="V2404" s="163"/>
      <c r="W2404" s="163"/>
      <c r="X2404" s="163"/>
      <c r="Y2404" s="163"/>
      <c r="Z2404" s="163"/>
      <c r="AA2404" s="163"/>
      <c r="AB2404" s="163"/>
      <c r="AC2404" s="163"/>
      <c r="AD2404" s="163"/>
      <c r="AE2404" s="163"/>
    </row>
    <row r="2405" spans="2:31">
      <c r="B2405" s="1129">
        <f t="shared" si="93"/>
        <v>-1</v>
      </c>
      <c r="D2405" s="1130"/>
      <c r="E2405" s="1130"/>
      <c r="F2405" s="1131"/>
      <c r="G2405" s="1130"/>
      <c r="H2405" s="1130"/>
      <c r="I2405" s="1130"/>
      <c r="J2405" s="1132"/>
      <c r="K2405" s="1132"/>
      <c r="L2405" s="1130"/>
      <c r="N2405" s="1133">
        <f t="shared" si="94"/>
        <v>0</v>
      </c>
      <c r="O2405" s="1134">
        <f t="shared" si="95"/>
        <v>0</v>
      </c>
      <c r="P2405" s="1134">
        <f>O2405/'1.5 Universal Data'!$F$35</f>
        <v>0</v>
      </c>
      <c r="R2405" s="163"/>
      <c r="S2405" s="163"/>
      <c r="T2405" s="163"/>
      <c r="U2405" s="163"/>
      <c r="V2405" s="163"/>
      <c r="W2405" s="163"/>
      <c r="X2405" s="163"/>
      <c r="Y2405" s="163"/>
      <c r="Z2405" s="163"/>
      <c r="AA2405" s="163"/>
      <c r="AB2405" s="163"/>
      <c r="AC2405" s="163"/>
      <c r="AD2405" s="163"/>
      <c r="AE2405" s="163"/>
    </row>
    <row r="2406" spans="2:31">
      <c r="B2406" s="1129">
        <f t="shared" si="93"/>
        <v>-1</v>
      </c>
      <c r="D2406" s="1130"/>
      <c r="E2406" s="1130"/>
      <c r="F2406" s="1131"/>
      <c r="G2406" s="1130"/>
      <c r="H2406" s="1130"/>
      <c r="I2406" s="1130"/>
      <c r="J2406" s="1132"/>
      <c r="K2406" s="1132"/>
      <c r="L2406" s="1130"/>
      <c r="N2406" s="1133">
        <f t="shared" si="94"/>
        <v>0</v>
      </c>
      <c r="O2406" s="1134">
        <f t="shared" si="95"/>
        <v>0</v>
      </c>
      <c r="P2406" s="1134">
        <f>O2406/'1.5 Universal Data'!$F$35</f>
        <v>0</v>
      </c>
      <c r="R2406" s="163"/>
      <c r="S2406" s="163"/>
      <c r="T2406" s="163"/>
      <c r="U2406" s="163"/>
      <c r="V2406" s="163"/>
      <c r="W2406" s="163"/>
      <c r="X2406" s="163"/>
      <c r="Y2406" s="163"/>
      <c r="Z2406" s="163"/>
      <c r="AA2406" s="163"/>
      <c r="AB2406" s="163"/>
      <c r="AC2406" s="163"/>
      <c r="AD2406" s="163"/>
      <c r="AE2406" s="163"/>
    </row>
    <row r="2407" spans="2:31">
      <c r="B2407" s="1129">
        <f t="shared" si="93"/>
        <v>-1</v>
      </c>
      <c r="D2407" s="1130"/>
      <c r="E2407" s="1130"/>
      <c r="F2407" s="1131"/>
      <c r="G2407" s="1130"/>
      <c r="H2407" s="1130"/>
      <c r="I2407" s="1130"/>
      <c r="J2407" s="1132"/>
      <c r="K2407" s="1132"/>
      <c r="L2407" s="1130"/>
      <c r="N2407" s="1133">
        <f t="shared" si="94"/>
        <v>0</v>
      </c>
      <c r="O2407" s="1134">
        <f t="shared" si="95"/>
        <v>0</v>
      </c>
      <c r="P2407" s="1134">
        <f>O2407/'1.5 Universal Data'!$F$35</f>
        <v>0</v>
      </c>
      <c r="R2407" s="163"/>
      <c r="S2407" s="163"/>
      <c r="T2407" s="163"/>
      <c r="U2407" s="163"/>
      <c r="V2407" s="163"/>
      <c r="W2407" s="163"/>
      <c r="X2407" s="163"/>
      <c r="Y2407" s="163"/>
      <c r="Z2407" s="163"/>
      <c r="AA2407" s="163"/>
      <c r="AB2407" s="163"/>
      <c r="AC2407" s="163"/>
      <c r="AD2407" s="163"/>
      <c r="AE2407" s="163"/>
    </row>
    <row r="2408" spans="2:31">
      <c r="B2408" s="1129">
        <f t="shared" si="93"/>
        <v>-1</v>
      </c>
      <c r="D2408" s="1130"/>
      <c r="E2408" s="1130"/>
      <c r="F2408" s="1131"/>
      <c r="G2408" s="1130"/>
      <c r="H2408" s="1130"/>
      <c r="I2408" s="1130"/>
      <c r="J2408" s="1132"/>
      <c r="K2408" s="1132"/>
      <c r="L2408" s="1130"/>
      <c r="N2408" s="1133">
        <f t="shared" si="94"/>
        <v>0</v>
      </c>
      <c r="O2408" s="1134">
        <f t="shared" si="95"/>
        <v>0</v>
      </c>
      <c r="P2408" s="1134">
        <f>O2408/'1.5 Universal Data'!$F$35</f>
        <v>0</v>
      </c>
      <c r="R2408" s="163"/>
      <c r="S2408" s="163"/>
      <c r="T2408" s="163"/>
      <c r="U2408" s="163"/>
      <c r="V2408" s="163"/>
      <c r="W2408" s="163"/>
      <c r="X2408" s="163"/>
      <c r="Y2408" s="163"/>
      <c r="Z2408" s="163"/>
      <c r="AA2408" s="163"/>
      <c r="AB2408" s="163"/>
      <c r="AC2408" s="163"/>
      <c r="AD2408" s="163"/>
      <c r="AE2408" s="163"/>
    </row>
    <row r="2409" spans="2:31">
      <c r="B2409" s="1129">
        <f t="shared" si="93"/>
        <v>-1</v>
      </c>
      <c r="D2409" s="1130"/>
      <c r="E2409" s="1130"/>
      <c r="F2409" s="1131"/>
      <c r="G2409" s="1130"/>
      <c r="H2409" s="1130"/>
      <c r="I2409" s="1130"/>
      <c r="J2409" s="1132"/>
      <c r="K2409" s="1132"/>
      <c r="L2409" s="1130"/>
      <c r="N2409" s="1133">
        <f t="shared" si="94"/>
        <v>0</v>
      </c>
      <c r="O2409" s="1134">
        <f t="shared" si="95"/>
        <v>0</v>
      </c>
      <c r="P2409" s="1134">
        <f>O2409/'1.5 Universal Data'!$F$35</f>
        <v>0</v>
      </c>
      <c r="R2409" s="163"/>
      <c r="S2409" s="163"/>
      <c r="T2409" s="163"/>
      <c r="U2409" s="163"/>
      <c r="V2409" s="163"/>
      <c r="W2409" s="163"/>
      <c r="X2409" s="163"/>
      <c r="Y2409" s="163"/>
      <c r="Z2409" s="163"/>
      <c r="AA2409" s="163"/>
      <c r="AB2409" s="163"/>
      <c r="AC2409" s="163"/>
      <c r="AD2409" s="163"/>
      <c r="AE2409" s="163"/>
    </row>
    <row r="2410" spans="2:31">
      <c r="B2410" s="1129">
        <f t="shared" si="93"/>
        <v>-1</v>
      </c>
      <c r="D2410" s="1130"/>
      <c r="E2410" s="1130"/>
      <c r="F2410" s="1131"/>
      <c r="G2410" s="1130"/>
      <c r="H2410" s="1130"/>
      <c r="I2410" s="1130"/>
      <c r="J2410" s="1132"/>
      <c r="K2410" s="1132"/>
      <c r="L2410" s="1130"/>
      <c r="N2410" s="1133">
        <f t="shared" si="94"/>
        <v>0</v>
      </c>
      <c r="O2410" s="1134">
        <f t="shared" si="95"/>
        <v>0</v>
      </c>
      <c r="P2410" s="1134">
        <f>O2410/'1.5 Universal Data'!$F$35</f>
        <v>0</v>
      </c>
      <c r="R2410" s="163"/>
      <c r="S2410" s="163"/>
      <c r="T2410" s="163"/>
      <c r="U2410" s="163"/>
      <c r="V2410" s="163"/>
      <c r="W2410" s="163"/>
      <c r="X2410" s="163"/>
      <c r="Y2410" s="163"/>
      <c r="Z2410" s="163"/>
      <c r="AA2410" s="163"/>
      <c r="AB2410" s="163"/>
      <c r="AC2410" s="163"/>
      <c r="AD2410" s="163"/>
      <c r="AE2410" s="163"/>
    </row>
    <row r="2411" spans="2:31">
      <c r="B2411" s="1129">
        <f t="shared" si="93"/>
        <v>-1</v>
      </c>
      <c r="D2411" s="1130"/>
      <c r="E2411" s="1130"/>
      <c r="F2411" s="1131"/>
      <c r="G2411" s="1130"/>
      <c r="H2411" s="1130"/>
      <c r="I2411" s="1130"/>
      <c r="J2411" s="1132"/>
      <c r="K2411" s="1132"/>
      <c r="L2411" s="1130"/>
      <c r="N2411" s="1133">
        <f t="shared" si="94"/>
        <v>0</v>
      </c>
      <c r="O2411" s="1134">
        <f t="shared" si="95"/>
        <v>0</v>
      </c>
      <c r="P2411" s="1134">
        <f>O2411/'1.5 Universal Data'!$F$35</f>
        <v>0</v>
      </c>
      <c r="R2411" s="163"/>
      <c r="S2411" s="163"/>
      <c r="T2411" s="163"/>
      <c r="U2411" s="163"/>
      <c r="V2411" s="163"/>
      <c r="W2411" s="163"/>
      <c r="X2411" s="163"/>
      <c r="Y2411" s="163"/>
      <c r="Z2411" s="163"/>
      <c r="AA2411" s="163"/>
      <c r="AB2411" s="163"/>
      <c r="AC2411" s="163"/>
      <c r="AD2411" s="163"/>
      <c r="AE2411" s="163"/>
    </row>
    <row r="2412" spans="2:31">
      <c r="B2412" s="1129">
        <f t="shared" si="93"/>
        <v>-1</v>
      </c>
      <c r="D2412" s="1130"/>
      <c r="E2412" s="1130"/>
      <c r="F2412" s="1131"/>
      <c r="G2412" s="1130"/>
      <c r="H2412" s="1130"/>
      <c r="I2412" s="1130"/>
      <c r="J2412" s="1132"/>
      <c r="K2412" s="1132"/>
      <c r="L2412" s="1130"/>
      <c r="N2412" s="1133">
        <f t="shared" si="94"/>
        <v>0</v>
      </c>
      <c r="O2412" s="1134">
        <f t="shared" si="95"/>
        <v>0</v>
      </c>
      <c r="P2412" s="1134">
        <f>O2412/'1.5 Universal Data'!$F$35</f>
        <v>0</v>
      </c>
      <c r="R2412" s="163"/>
      <c r="S2412" s="163"/>
      <c r="T2412" s="163"/>
      <c r="U2412" s="163"/>
      <c r="V2412" s="163"/>
      <c r="W2412" s="163"/>
      <c r="X2412" s="163"/>
      <c r="Y2412" s="163"/>
      <c r="Z2412" s="163"/>
      <c r="AA2412" s="163"/>
      <c r="AB2412" s="163"/>
      <c r="AC2412" s="163"/>
      <c r="AD2412" s="163"/>
      <c r="AE2412" s="163"/>
    </row>
    <row r="2413" spans="2:31">
      <c r="B2413" s="1129">
        <f t="shared" si="93"/>
        <v>-1</v>
      </c>
      <c r="D2413" s="1130"/>
      <c r="E2413" s="1130"/>
      <c r="F2413" s="1131"/>
      <c r="G2413" s="1130"/>
      <c r="H2413" s="1130"/>
      <c r="I2413" s="1130"/>
      <c r="J2413" s="1132"/>
      <c r="K2413" s="1132"/>
      <c r="L2413" s="1130"/>
      <c r="N2413" s="1133">
        <f t="shared" si="94"/>
        <v>0</v>
      </c>
      <c r="O2413" s="1134">
        <f t="shared" si="95"/>
        <v>0</v>
      </c>
      <c r="P2413" s="1134">
        <f>O2413/'1.5 Universal Data'!$F$35</f>
        <v>0</v>
      </c>
      <c r="R2413" s="163"/>
      <c r="S2413" s="163"/>
      <c r="T2413" s="163"/>
      <c r="U2413" s="163"/>
      <c r="V2413" s="163"/>
      <c r="W2413" s="163"/>
      <c r="X2413" s="163"/>
      <c r="Y2413" s="163"/>
      <c r="Z2413" s="163"/>
      <c r="AA2413" s="163"/>
      <c r="AB2413" s="163"/>
      <c r="AC2413" s="163"/>
      <c r="AD2413" s="163"/>
      <c r="AE2413" s="163"/>
    </row>
    <row r="2414" spans="2:31">
      <c r="B2414" s="1129">
        <f t="shared" si="93"/>
        <v>-1</v>
      </c>
      <c r="D2414" s="1130"/>
      <c r="E2414" s="1130"/>
      <c r="F2414" s="1131"/>
      <c r="G2414" s="1130"/>
      <c r="H2414" s="1130"/>
      <c r="I2414" s="1130"/>
      <c r="J2414" s="1132"/>
      <c r="K2414" s="1132"/>
      <c r="L2414" s="1130"/>
      <c r="N2414" s="1133">
        <f t="shared" si="94"/>
        <v>0</v>
      </c>
      <c r="O2414" s="1134">
        <f t="shared" si="95"/>
        <v>0</v>
      </c>
      <c r="P2414" s="1134">
        <f>O2414/'1.5 Universal Data'!$F$35</f>
        <v>0</v>
      </c>
      <c r="R2414" s="163"/>
      <c r="S2414" s="163"/>
      <c r="T2414" s="163"/>
      <c r="U2414" s="163"/>
      <c r="V2414" s="163"/>
      <c r="W2414" s="163"/>
      <c r="X2414" s="163"/>
      <c r="Y2414" s="163"/>
      <c r="Z2414" s="163"/>
      <c r="AA2414" s="163"/>
      <c r="AB2414" s="163"/>
      <c r="AC2414" s="163"/>
      <c r="AD2414" s="163"/>
      <c r="AE2414" s="163"/>
    </row>
    <row r="2415" spans="2:31">
      <c r="B2415" s="1129">
        <f t="shared" si="93"/>
        <v>-1</v>
      </c>
      <c r="D2415" s="1130"/>
      <c r="E2415" s="1130"/>
      <c r="F2415" s="1131"/>
      <c r="G2415" s="1130"/>
      <c r="H2415" s="1130"/>
      <c r="I2415" s="1130"/>
      <c r="J2415" s="1132"/>
      <c r="K2415" s="1132"/>
      <c r="L2415" s="1130"/>
      <c r="N2415" s="1133">
        <f t="shared" si="94"/>
        <v>0</v>
      </c>
      <c r="O2415" s="1134">
        <f t="shared" si="95"/>
        <v>0</v>
      </c>
      <c r="P2415" s="1134">
        <f>O2415/'1.5 Universal Data'!$F$35</f>
        <v>0</v>
      </c>
      <c r="R2415" s="163"/>
      <c r="S2415" s="163"/>
      <c r="T2415" s="163"/>
      <c r="U2415" s="163"/>
      <c r="V2415" s="163"/>
      <c r="W2415" s="163"/>
      <c r="X2415" s="163"/>
      <c r="Y2415" s="163"/>
      <c r="Z2415" s="163"/>
      <c r="AA2415" s="163"/>
      <c r="AB2415" s="163"/>
      <c r="AC2415" s="163"/>
      <c r="AD2415" s="163"/>
      <c r="AE2415" s="163"/>
    </row>
    <row r="2416" spans="2:31">
      <c r="B2416" s="1129">
        <f t="shared" si="93"/>
        <v>-1</v>
      </c>
      <c r="D2416" s="1130"/>
      <c r="E2416" s="1130"/>
      <c r="F2416" s="1131"/>
      <c r="G2416" s="1130"/>
      <c r="H2416" s="1130"/>
      <c r="I2416" s="1130"/>
      <c r="J2416" s="1132"/>
      <c r="K2416" s="1132"/>
      <c r="L2416" s="1130"/>
      <c r="N2416" s="1133">
        <f t="shared" si="94"/>
        <v>0</v>
      </c>
      <c r="O2416" s="1134">
        <f t="shared" si="95"/>
        <v>0</v>
      </c>
      <c r="P2416" s="1134">
        <f>O2416/'1.5 Universal Data'!$F$35</f>
        <v>0</v>
      </c>
      <c r="R2416" s="163"/>
      <c r="S2416" s="163"/>
      <c r="T2416" s="163"/>
      <c r="U2416" s="163"/>
      <c r="V2416" s="163"/>
      <c r="W2416" s="163"/>
      <c r="X2416" s="163"/>
      <c r="Y2416" s="163"/>
      <c r="Z2416" s="163"/>
      <c r="AA2416" s="163"/>
      <c r="AB2416" s="163"/>
      <c r="AC2416" s="163"/>
      <c r="AD2416" s="163"/>
      <c r="AE2416" s="163"/>
    </row>
    <row r="2417" spans="2:31">
      <c r="B2417" s="1129">
        <f t="shared" si="93"/>
        <v>-1</v>
      </c>
      <c r="D2417" s="1130"/>
      <c r="E2417" s="1130"/>
      <c r="F2417" s="1131"/>
      <c r="G2417" s="1130"/>
      <c r="H2417" s="1130"/>
      <c r="I2417" s="1130"/>
      <c r="J2417" s="1132"/>
      <c r="K2417" s="1132"/>
      <c r="L2417" s="1130"/>
      <c r="N2417" s="1133">
        <f t="shared" si="94"/>
        <v>0</v>
      </c>
      <c r="O2417" s="1134">
        <f t="shared" si="95"/>
        <v>0</v>
      </c>
      <c r="P2417" s="1134">
        <f>O2417/'1.5 Universal Data'!$F$35</f>
        <v>0</v>
      </c>
      <c r="R2417" s="163"/>
      <c r="S2417" s="163"/>
      <c r="T2417" s="163"/>
      <c r="U2417" s="163"/>
      <c r="V2417" s="163"/>
      <c r="W2417" s="163"/>
      <c r="X2417" s="163"/>
      <c r="Y2417" s="163"/>
      <c r="Z2417" s="163"/>
      <c r="AA2417" s="163"/>
      <c r="AB2417" s="163"/>
      <c r="AC2417" s="163"/>
      <c r="AD2417" s="163"/>
      <c r="AE2417" s="163"/>
    </row>
    <row r="2418" spans="2:31">
      <c r="B2418" s="1129">
        <f t="shared" si="93"/>
        <v>-1</v>
      </c>
      <c r="D2418" s="1130"/>
      <c r="E2418" s="1130"/>
      <c r="F2418" s="1131"/>
      <c r="G2418" s="1130"/>
      <c r="H2418" s="1130"/>
      <c r="I2418" s="1130"/>
      <c r="J2418" s="1132"/>
      <c r="K2418" s="1132"/>
      <c r="L2418" s="1130"/>
      <c r="N2418" s="1133">
        <f t="shared" si="94"/>
        <v>0</v>
      </c>
      <c r="O2418" s="1134">
        <f t="shared" si="95"/>
        <v>0</v>
      </c>
      <c r="P2418" s="1134">
        <f>O2418/'1.5 Universal Data'!$F$35</f>
        <v>0</v>
      </c>
      <c r="R2418" s="163"/>
      <c r="S2418" s="163"/>
      <c r="T2418" s="163"/>
      <c r="U2418" s="163"/>
      <c r="V2418" s="163"/>
      <c r="W2418" s="163"/>
      <c r="X2418" s="163"/>
      <c r="Y2418" s="163"/>
      <c r="Z2418" s="163"/>
      <c r="AA2418" s="163"/>
      <c r="AB2418" s="163"/>
      <c r="AC2418" s="163"/>
      <c r="AD2418" s="163"/>
      <c r="AE2418" s="163"/>
    </row>
    <row r="2419" spans="2:31">
      <c r="B2419" s="1129">
        <f t="shared" si="93"/>
        <v>-1</v>
      </c>
      <c r="D2419" s="1130"/>
      <c r="E2419" s="1130"/>
      <c r="F2419" s="1131"/>
      <c r="G2419" s="1130"/>
      <c r="H2419" s="1130"/>
      <c r="I2419" s="1130"/>
      <c r="J2419" s="1132"/>
      <c r="K2419" s="1132"/>
      <c r="L2419" s="1130"/>
      <c r="N2419" s="1133">
        <f t="shared" si="94"/>
        <v>0</v>
      </c>
      <c r="O2419" s="1134">
        <f t="shared" si="95"/>
        <v>0</v>
      </c>
      <c r="P2419" s="1134">
        <f>O2419/'1.5 Universal Data'!$F$35</f>
        <v>0</v>
      </c>
      <c r="R2419" s="163"/>
      <c r="S2419" s="163"/>
      <c r="T2419" s="163"/>
      <c r="U2419" s="163"/>
      <c r="V2419" s="163"/>
      <c r="W2419" s="163"/>
      <c r="X2419" s="163"/>
      <c r="Y2419" s="163"/>
      <c r="Z2419" s="163"/>
      <c r="AA2419" s="163"/>
      <c r="AB2419" s="163"/>
      <c r="AC2419" s="163"/>
      <c r="AD2419" s="163"/>
      <c r="AE2419" s="163"/>
    </row>
    <row r="2420" spans="2:31">
      <c r="B2420" s="1129">
        <f t="shared" si="93"/>
        <v>-1</v>
      </c>
      <c r="D2420" s="1130"/>
      <c r="E2420" s="1130"/>
      <c r="F2420" s="1131"/>
      <c r="G2420" s="1130"/>
      <c r="H2420" s="1130"/>
      <c r="I2420" s="1130"/>
      <c r="J2420" s="1132"/>
      <c r="K2420" s="1132"/>
      <c r="L2420" s="1130"/>
      <c r="N2420" s="1133">
        <f t="shared" si="94"/>
        <v>0</v>
      </c>
      <c r="O2420" s="1134">
        <f t="shared" si="95"/>
        <v>0</v>
      </c>
      <c r="P2420" s="1134">
        <f>O2420/'1.5 Universal Data'!$F$35</f>
        <v>0</v>
      </c>
      <c r="R2420" s="163"/>
      <c r="S2420" s="163"/>
      <c r="T2420" s="163"/>
      <c r="U2420" s="163"/>
      <c r="V2420" s="163"/>
      <c r="W2420" s="163"/>
      <c r="X2420" s="163"/>
      <c r="Y2420" s="163"/>
      <c r="Z2420" s="163"/>
      <c r="AA2420" s="163"/>
      <c r="AB2420" s="163"/>
      <c r="AC2420" s="163"/>
      <c r="AD2420" s="163"/>
      <c r="AE2420" s="163"/>
    </row>
    <row r="2421" spans="2:31">
      <c r="B2421" s="1129">
        <f t="shared" si="93"/>
        <v>-1</v>
      </c>
      <c r="D2421" s="1130"/>
      <c r="E2421" s="1130"/>
      <c r="F2421" s="1131"/>
      <c r="G2421" s="1130"/>
      <c r="H2421" s="1130"/>
      <c r="I2421" s="1130"/>
      <c r="J2421" s="1132"/>
      <c r="K2421" s="1132"/>
      <c r="L2421" s="1130"/>
      <c r="N2421" s="1133">
        <f t="shared" si="94"/>
        <v>0</v>
      </c>
      <c r="O2421" s="1134">
        <f t="shared" si="95"/>
        <v>0</v>
      </c>
      <c r="P2421" s="1134">
        <f>O2421/'1.5 Universal Data'!$F$35</f>
        <v>0</v>
      </c>
      <c r="R2421" s="163"/>
      <c r="S2421" s="163"/>
      <c r="T2421" s="163"/>
      <c r="U2421" s="163"/>
      <c r="V2421" s="163"/>
      <c r="W2421" s="163"/>
      <c r="X2421" s="163"/>
      <c r="Y2421" s="163"/>
      <c r="Z2421" s="163"/>
      <c r="AA2421" s="163"/>
      <c r="AB2421" s="163"/>
      <c r="AC2421" s="163"/>
      <c r="AD2421" s="163"/>
      <c r="AE2421" s="163"/>
    </row>
    <row r="2422" spans="2:31">
      <c r="B2422" s="1129">
        <f t="shared" si="93"/>
        <v>-1</v>
      </c>
      <c r="D2422" s="1130"/>
      <c r="E2422" s="1130"/>
      <c r="F2422" s="1131"/>
      <c r="G2422" s="1130"/>
      <c r="H2422" s="1130"/>
      <c r="I2422" s="1130"/>
      <c r="J2422" s="1132"/>
      <c r="K2422" s="1132"/>
      <c r="L2422" s="1130"/>
      <c r="N2422" s="1133">
        <f t="shared" si="94"/>
        <v>0</v>
      </c>
      <c r="O2422" s="1134">
        <f t="shared" si="95"/>
        <v>0</v>
      </c>
      <c r="P2422" s="1134">
        <f>O2422/'1.5 Universal Data'!$F$35</f>
        <v>0</v>
      </c>
      <c r="R2422" s="163"/>
      <c r="S2422" s="163"/>
      <c r="T2422" s="163"/>
      <c r="U2422" s="163"/>
      <c r="V2422" s="163"/>
      <c r="W2422" s="163"/>
      <c r="X2422" s="163"/>
      <c r="Y2422" s="163"/>
      <c r="Z2422" s="163"/>
      <c r="AA2422" s="163"/>
      <c r="AB2422" s="163"/>
      <c r="AC2422" s="163"/>
      <c r="AD2422" s="163"/>
      <c r="AE2422" s="163"/>
    </row>
    <row r="2423" spans="2:31">
      <c r="B2423" s="1129">
        <f t="shared" si="93"/>
        <v>-1</v>
      </c>
      <c r="D2423" s="1130"/>
      <c r="E2423" s="1130"/>
      <c r="F2423" s="1131"/>
      <c r="G2423" s="1130"/>
      <c r="H2423" s="1130"/>
      <c r="I2423" s="1130"/>
      <c r="J2423" s="1132"/>
      <c r="K2423" s="1132"/>
      <c r="L2423" s="1130"/>
      <c r="N2423" s="1133">
        <f t="shared" si="94"/>
        <v>0</v>
      </c>
      <c r="O2423" s="1134">
        <f t="shared" si="95"/>
        <v>0</v>
      </c>
      <c r="P2423" s="1134">
        <f>O2423/'1.5 Universal Data'!$F$35</f>
        <v>0</v>
      </c>
      <c r="R2423" s="163"/>
      <c r="S2423" s="163"/>
      <c r="T2423" s="163"/>
      <c r="U2423" s="163"/>
      <c r="V2423" s="163"/>
      <c r="W2423" s="163"/>
      <c r="X2423" s="163"/>
      <c r="Y2423" s="163"/>
      <c r="Z2423" s="163"/>
      <c r="AA2423" s="163"/>
      <c r="AB2423" s="163"/>
      <c r="AC2423" s="163"/>
      <c r="AD2423" s="163"/>
      <c r="AE2423" s="163"/>
    </row>
    <row r="2424" spans="2:31">
      <c r="B2424" s="1129">
        <f t="shared" si="93"/>
        <v>-1</v>
      </c>
      <c r="D2424" s="1130"/>
      <c r="E2424" s="1130"/>
      <c r="F2424" s="1131"/>
      <c r="G2424" s="1130"/>
      <c r="H2424" s="1130"/>
      <c r="I2424" s="1130"/>
      <c r="J2424" s="1132"/>
      <c r="K2424" s="1132"/>
      <c r="L2424" s="1130"/>
      <c r="N2424" s="1133">
        <f t="shared" si="94"/>
        <v>0</v>
      </c>
      <c r="O2424" s="1134">
        <f t="shared" si="95"/>
        <v>0</v>
      </c>
      <c r="P2424" s="1134">
        <f>O2424/'1.5 Universal Data'!$F$35</f>
        <v>0</v>
      </c>
      <c r="R2424" s="163"/>
      <c r="S2424" s="163"/>
      <c r="T2424" s="163"/>
      <c r="U2424" s="163"/>
      <c r="V2424" s="163"/>
      <c r="W2424" s="163"/>
      <c r="X2424" s="163"/>
      <c r="Y2424" s="163"/>
      <c r="Z2424" s="163"/>
      <c r="AA2424" s="163"/>
      <c r="AB2424" s="163"/>
      <c r="AC2424" s="163"/>
      <c r="AD2424" s="163"/>
      <c r="AE2424" s="163"/>
    </row>
    <row r="2425" spans="2:31">
      <c r="B2425" s="1129">
        <f t="shared" si="93"/>
        <v>-1</v>
      </c>
      <c r="D2425" s="1130"/>
      <c r="E2425" s="1130"/>
      <c r="F2425" s="1131"/>
      <c r="G2425" s="1130"/>
      <c r="H2425" s="1130"/>
      <c r="I2425" s="1130"/>
      <c r="J2425" s="1132"/>
      <c r="K2425" s="1132"/>
      <c r="L2425" s="1130"/>
      <c r="N2425" s="1133">
        <f t="shared" si="94"/>
        <v>0</v>
      </c>
      <c r="O2425" s="1134">
        <f t="shared" si="95"/>
        <v>0</v>
      </c>
      <c r="P2425" s="1134">
        <f>O2425/'1.5 Universal Data'!$F$35</f>
        <v>0</v>
      </c>
      <c r="R2425" s="163"/>
      <c r="S2425" s="163"/>
      <c r="T2425" s="163"/>
      <c r="U2425" s="163"/>
      <c r="V2425" s="163"/>
      <c r="W2425" s="163"/>
      <c r="X2425" s="163"/>
      <c r="Y2425" s="163"/>
      <c r="Z2425" s="163"/>
      <c r="AA2425" s="163"/>
      <c r="AB2425" s="163"/>
      <c r="AC2425" s="163"/>
      <c r="AD2425" s="163"/>
      <c r="AE2425" s="163"/>
    </row>
    <row r="2426" spans="2:31">
      <c r="B2426" s="1129">
        <f t="shared" si="93"/>
        <v>-1</v>
      </c>
      <c r="D2426" s="1130"/>
      <c r="E2426" s="1130"/>
      <c r="F2426" s="1131"/>
      <c r="G2426" s="1130"/>
      <c r="H2426" s="1130"/>
      <c r="I2426" s="1130"/>
      <c r="J2426" s="1132"/>
      <c r="K2426" s="1132"/>
      <c r="L2426" s="1130"/>
      <c r="N2426" s="1133">
        <f t="shared" si="94"/>
        <v>0</v>
      </c>
      <c r="O2426" s="1134">
        <f t="shared" si="95"/>
        <v>0</v>
      </c>
      <c r="P2426" s="1134">
        <f>O2426/'1.5 Universal Data'!$F$35</f>
        <v>0</v>
      </c>
      <c r="R2426" s="163"/>
      <c r="S2426" s="163"/>
      <c r="T2426" s="163"/>
      <c r="U2426" s="163"/>
      <c r="V2426" s="163"/>
      <c r="W2426" s="163"/>
      <c r="X2426" s="163"/>
      <c r="Y2426" s="163"/>
      <c r="Z2426" s="163"/>
      <c r="AA2426" s="163"/>
      <c r="AB2426" s="163"/>
      <c r="AC2426" s="163"/>
      <c r="AD2426" s="163"/>
      <c r="AE2426" s="163"/>
    </row>
    <row r="2427" spans="2:31">
      <c r="B2427" s="1129">
        <f t="shared" si="93"/>
        <v>-1</v>
      </c>
      <c r="D2427" s="1130"/>
      <c r="E2427" s="1130"/>
      <c r="F2427" s="1131"/>
      <c r="G2427" s="1130"/>
      <c r="H2427" s="1130"/>
      <c r="I2427" s="1130"/>
      <c r="J2427" s="1132"/>
      <c r="K2427" s="1132"/>
      <c r="L2427" s="1130"/>
      <c r="N2427" s="1133">
        <f t="shared" si="94"/>
        <v>0</v>
      </c>
      <c r="O2427" s="1134">
        <f t="shared" si="95"/>
        <v>0</v>
      </c>
      <c r="P2427" s="1134">
        <f>O2427/'1.5 Universal Data'!$F$35</f>
        <v>0</v>
      </c>
      <c r="R2427" s="163"/>
      <c r="S2427" s="163"/>
      <c r="T2427" s="163"/>
      <c r="U2427" s="163"/>
      <c r="V2427" s="163"/>
      <c r="W2427" s="163"/>
      <c r="X2427" s="163"/>
      <c r="Y2427" s="163"/>
      <c r="Z2427" s="163"/>
      <c r="AA2427" s="163"/>
      <c r="AB2427" s="163"/>
      <c r="AC2427" s="163"/>
      <c r="AD2427" s="163"/>
      <c r="AE2427" s="163"/>
    </row>
    <row r="2428" spans="2:31">
      <c r="B2428" s="1129">
        <f t="shared" si="93"/>
        <v>-1</v>
      </c>
      <c r="D2428" s="1130"/>
      <c r="E2428" s="1130"/>
      <c r="F2428" s="1131"/>
      <c r="G2428" s="1130"/>
      <c r="H2428" s="1130"/>
      <c r="I2428" s="1130"/>
      <c r="J2428" s="1132"/>
      <c r="K2428" s="1132"/>
      <c r="L2428" s="1130"/>
      <c r="N2428" s="1133">
        <f t="shared" si="94"/>
        <v>0</v>
      </c>
      <c r="O2428" s="1134">
        <f t="shared" si="95"/>
        <v>0</v>
      </c>
      <c r="P2428" s="1134">
        <f>O2428/'1.5 Universal Data'!$F$35</f>
        <v>0</v>
      </c>
      <c r="R2428" s="163"/>
      <c r="S2428" s="163"/>
      <c r="T2428" s="163"/>
      <c r="U2428" s="163"/>
      <c r="V2428" s="163"/>
      <c r="W2428" s="163"/>
      <c r="X2428" s="163"/>
      <c r="Y2428" s="163"/>
      <c r="Z2428" s="163"/>
      <c r="AA2428" s="163"/>
      <c r="AB2428" s="163"/>
      <c r="AC2428" s="163"/>
      <c r="AD2428" s="163"/>
      <c r="AE2428" s="163"/>
    </row>
    <row r="2429" spans="2:31">
      <c r="B2429" s="1129">
        <f t="shared" si="93"/>
        <v>-1</v>
      </c>
      <c r="D2429" s="1130"/>
      <c r="E2429" s="1130"/>
      <c r="F2429" s="1131"/>
      <c r="G2429" s="1130"/>
      <c r="H2429" s="1130"/>
      <c r="I2429" s="1130"/>
      <c r="J2429" s="1132"/>
      <c r="K2429" s="1132"/>
      <c r="L2429" s="1130"/>
      <c r="N2429" s="1133">
        <f t="shared" si="94"/>
        <v>0</v>
      </c>
      <c r="O2429" s="1134">
        <f t="shared" si="95"/>
        <v>0</v>
      </c>
      <c r="P2429" s="1134">
        <f>O2429/'1.5 Universal Data'!$F$35</f>
        <v>0</v>
      </c>
      <c r="R2429" s="163"/>
      <c r="S2429" s="163"/>
      <c r="T2429" s="163"/>
      <c r="U2429" s="163"/>
      <c r="V2429" s="163"/>
      <c r="W2429" s="163"/>
      <c r="X2429" s="163"/>
      <c r="Y2429" s="163"/>
      <c r="Z2429" s="163"/>
      <c r="AA2429" s="163"/>
      <c r="AB2429" s="163"/>
      <c r="AC2429" s="163"/>
      <c r="AD2429" s="163"/>
      <c r="AE2429" s="163"/>
    </row>
    <row r="2430" spans="2:31">
      <c r="B2430" s="1129">
        <f t="shared" si="93"/>
        <v>-1</v>
      </c>
      <c r="D2430" s="1130"/>
      <c r="E2430" s="1130"/>
      <c r="F2430" s="1131"/>
      <c r="G2430" s="1130"/>
      <c r="H2430" s="1130"/>
      <c r="I2430" s="1130"/>
      <c r="J2430" s="1132"/>
      <c r="K2430" s="1132"/>
      <c r="L2430" s="1130"/>
      <c r="N2430" s="1133">
        <f t="shared" si="94"/>
        <v>0</v>
      </c>
      <c r="O2430" s="1134">
        <f t="shared" si="95"/>
        <v>0</v>
      </c>
      <c r="P2430" s="1134">
        <f>O2430/'1.5 Universal Data'!$F$35</f>
        <v>0</v>
      </c>
      <c r="R2430" s="163"/>
      <c r="S2430" s="163"/>
      <c r="T2430" s="163"/>
      <c r="U2430" s="163"/>
      <c r="V2430" s="163"/>
      <c r="W2430" s="163"/>
      <c r="X2430" s="163"/>
      <c r="Y2430" s="163"/>
      <c r="Z2430" s="163"/>
      <c r="AA2430" s="163"/>
      <c r="AB2430" s="163"/>
      <c r="AC2430" s="163"/>
      <c r="AD2430" s="163"/>
      <c r="AE2430" s="163"/>
    </row>
    <row r="2431" spans="2:31">
      <c r="B2431" s="1129">
        <f t="shared" si="93"/>
        <v>-1</v>
      </c>
      <c r="D2431" s="1130"/>
      <c r="E2431" s="1130"/>
      <c r="F2431" s="1131"/>
      <c r="G2431" s="1130"/>
      <c r="H2431" s="1130"/>
      <c r="I2431" s="1130"/>
      <c r="J2431" s="1132"/>
      <c r="K2431" s="1132"/>
      <c r="L2431" s="1130"/>
      <c r="N2431" s="1133">
        <f t="shared" si="94"/>
        <v>0</v>
      </c>
      <c r="O2431" s="1134">
        <f t="shared" si="95"/>
        <v>0</v>
      </c>
      <c r="P2431" s="1134">
        <f>O2431/'1.5 Universal Data'!$F$35</f>
        <v>0</v>
      </c>
      <c r="R2431" s="163"/>
      <c r="S2431" s="163"/>
      <c r="T2431" s="163"/>
      <c r="U2431" s="163"/>
      <c r="V2431" s="163"/>
      <c r="W2431" s="163"/>
      <c r="X2431" s="163"/>
      <c r="Y2431" s="163"/>
      <c r="Z2431" s="163"/>
      <c r="AA2431" s="163"/>
      <c r="AB2431" s="163"/>
      <c r="AC2431" s="163"/>
      <c r="AD2431" s="163"/>
      <c r="AE2431" s="163"/>
    </row>
    <row r="2432" spans="2:31">
      <c r="B2432" s="1129">
        <f t="shared" si="93"/>
        <v>-1</v>
      </c>
      <c r="D2432" s="1130"/>
      <c r="E2432" s="1130"/>
      <c r="F2432" s="1131"/>
      <c r="G2432" s="1130"/>
      <c r="H2432" s="1130"/>
      <c r="I2432" s="1130"/>
      <c r="J2432" s="1132"/>
      <c r="K2432" s="1132"/>
      <c r="L2432" s="1130"/>
      <c r="N2432" s="1133">
        <f t="shared" si="94"/>
        <v>0</v>
      </c>
      <c r="O2432" s="1134">
        <f t="shared" si="95"/>
        <v>0</v>
      </c>
      <c r="P2432" s="1134">
        <f>O2432/'1.5 Universal Data'!$F$35</f>
        <v>0</v>
      </c>
      <c r="R2432" s="163"/>
      <c r="S2432" s="163"/>
      <c r="T2432" s="163"/>
      <c r="U2432" s="163"/>
      <c r="V2432" s="163"/>
      <c r="W2432" s="163"/>
      <c r="X2432" s="163"/>
      <c r="Y2432" s="163"/>
      <c r="Z2432" s="163"/>
      <c r="AA2432" s="163"/>
      <c r="AB2432" s="163"/>
      <c r="AC2432" s="163"/>
      <c r="AD2432" s="163"/>
      <c r="AE2432" s="163"/>
    </row>
    <row r="2433" spans="2:31">
      <c r="B2433" s="1129">
        <f t="shared" si="93"/>
        <v>-1</v>
      </c>
      <c r="D2433" s="1130"/>
      <c r="E2433" s="1130"/>
      <c r="F2433" s="1131"/>
      <c r="G2433" s="1130"/>
      <c r="H2433" s="1130"/>
      <c r="I2433" s="1130"/>
      <c r="J2433" s="1132"/>
      <c r="K2433" s="1132"/>
      <c r="L2433" s="1130"/>
      <c r="N2433" s="1133">
        <f t="shared" si="94"/>
        <v>0</v>
      </c>
      <c r="O2433" s="1134">
        <f t="shared" si="95"/>
        <v>0</v>
      </c>
      <c r="P2433" s="1134">
        <f>O2433/'1.5 Universal Data'!$F$35</f>
        <v>0</v>
      </c>
      <c r="R2433" s="163"/>
      <c r="S2433" s="163"/>
      <c r="T2433" s="163"/>
      <c r="U2433" s="163"/>
      <c r="V2433" s="163"/>
      <c r="W2433" s="163"/>
      <c r="X2433" s="163"/>
      <c r="Y2433" s="163"/>
      <c r="Z2433" s="163"/>
      <c r="AA2433" s="163"/>
      <c r="AB2433" s="163"/>
      <c r="AC2433" s="163"/>
      <c r="AD2433" s="163"/>
      <c r="AE2433" s="163"/>
    </row>
    <row r="2434" spans="2:31">
      <c r="B2434" s="1129">
        <f t="shared" si="93"/>
        <v>-1</v>
      </c>
      <c r="D2434" s="1130"/>
      <c r="E2434" s="1130"/>
      <c r="F2434" s="1131"/>
      <c r="G2434" s="1130"/>
      <c r="H2434" s="1130"/>
      <c r="I2434" s="1130"/>
      <c r="J2434" s="1132"/>
      <c r="K2434" s="1132"/>
      <c r="L2434" s="1130"/>
      <c r="N2434" s="1133">
        <f t="shared" si="94"/>
        <v>0</v>
      </c>
      <c r="O2434" s="1134">
        <f t="shared" si="95"/>
        <v>0</v>
      </c>
      <c r="P2434" s="1134">
        <f>O2434/'1.5 Universal Data'!$F$35</f>
        <v>0</v>
      </c>
      <c r="R2434" s="163"/>
      <c r="S2434" s="163"/>
      <c r="T2434" s="163"/>
      <c r="U2434" s="163"/>
      <c r="V2434" s="163"/>
      <c r="W2434" s="163"/>
      <c r="X2434" s="163"/>
      <c r="Y2434" s="163"/>
      <c r="Z2434" s="163"/>
      <c r="AA2434" s="163"/>
      <c r="AB2434" s="163"/>
      <c r="AC2434" s="163"/>
      <c r="AD2434" s="163"/>
      <c r="AE2434" s="163"/>
    </row>
    <row r="2435" spans="2:31">
      <c r="B2435" s="1129">
        <f t="shared" si="93"/>
        <v>-1</v>
      </c>
      <c r="D2435" s="1130"/>
      <c r="E2435" s="1130"/>
      <c r="F2435" s="1131"/>
      <c r="G2435" s="1130"/>
      <c r="H2435" s="1130"/>
      <c r="I2435" s="1130"/>
      <c r="J2435" s="1132"/>
      <c r="K2435" s="1132"/>
      <c r="L2435" s="1130"/>
      <c r="N2435" s="1133">
        <f t="shared" si="94"/>
        <v>0</v>
      </c>
      <c r="O2435" s="1134">
        <f t="shared" si="95"/>
        <v>0</v>
      </c>
      <c r="P2435" s="1134">
        <f>O2435/'1.5 Universal Data'!$F$35</f>
        <v>0</v>
      </c>
      <c r="R2435" s="163"/>
      <c r="S2435" s="163"/>
      <c r="T2435" s="163"/>
      <c r="U2435" s="163"/>
      <c r="V2435" s="163"/>
      <c r="W2435" s="163"/>
      <c r="X2435" s="163"/>
      <c r="Y2435" s="163"/>
      <c r="Z2435" s="163"/>
      <c r="AA2435" s="163"/>
      <c r="AB2435" s="163"/>
      <c r="AC2435" s="163"/>
      <c r="AD2435" s="163"/>
      <c r="AE2435" s="163"/>
    </row>
    <row r="2436" spans="2:31">
      <c r="B2436" s="1129">
        <f t="shared" si="93"/>
        <v>-1</v>
      </c>
      <c r="D2436" s="1130"/>
      <c r="E2436" s="1130"/>
      <c r="F2436" s="1131"/>
      <c r="G2436" s="1130"/>
      <c r="H2436" s="1130"/>
      <c r="I2436" s="1130"/>
      <c r="J2436" s="1132"/>
      <c r="K2436" s="1132"/>
      <c r="L2436" s="1130"/>
      <c r="N2436" s="1133">
        <f t="shared" si="94"/>
        <v>0</v>
      </c>
      <c r="O2436" s="1134">
        <f t="shared" si="95"/>
        <v>0</v>
      </c>
      <c r="P2436" s="1134">
        <f>O2436/'1.5 Universal Data'!$F$35</f>
        <v>0</v>
      </c>
      <c r="R2436" s="163"/>
      <c r="S2436" s="163"/>
      <c r="T2436" s="163"/>
      <c r="U2436" s="163"/>
      <c r="V2436" s="163"/>
      <c r="W2436" s="163"/>
      <c r="X2436" s="163"/>
      <c r="Y2436" s="163"/>
      <c r="Z2436" s="163"/>
      <c r="AA2436" s="163"/>
      <c r="AB2436" s="163"/>
      <c r="AC2436" s="163"/>
      <c r="AD2436" s="163"/>
      <c r="AE2436" s="163"/>
    </row>
    <row r="2437" spans="2:31">
      <c r="B2437" s="1129">
        <f t="shared" si="93"/>
        <v>-1</v>
      </c>
      <c r="D2437" s="1130"/>
      <c r="E2437" s="1130"/>
      <c r="F2437" s="1131"/>
      <c r="G2437" s="1130"/>
      <c r="H2437" s="1130"/>
      <c r="I2437" s="1130"/>
      <c r="J2437" s="1132"/>
      <c r="K2437" s="1132"/>
      <c r="L2437" s="1130"/>
      <c r="N2437" s="1133">
        <f t="shared" si="94"/>
        <v>0</v>
      </c>
      <c r="O2437" s="1134">
        <f t="shared" si="95"/>
        <v>0</v>
      </c>
      <c r="P2437" s="1134">
        <f>O2437/'1.5 Universal Data'!$F$35</f>
        <v>0</v>
      </c>
      <c r="R2437" s="163"/>
      <c r="S2437" s="163"/>
      <c r="T2437" s="163"/>
      <c r="U2437" s="163"/>
      <c r="V2437" s="163"/>
      <c r="W2437" s="163"/>
      <c r="X2437" s="163"/>
      <c r="Y2437" s="163"/>
      <c r="Z2437" s="163"/>
      <c r="AA2437" s="163"/>
      <c r="AB2437" s="163"/>
      <c r="AC2437" s="163"/>
      <c r="AD2437" s="163"/>
      <c r="AE2437" s="163"/>
    </row>
    <row r="2438" spans="2:31">
      <c r="B2438" s="1129">
        <f t="shared" si="93"/>
        <v>-1</v>
      </c>
      <c r="D2438" s="1130"/>
      <c r="E2438" s="1130"/>
      <c r="F2438" s="1131"/>
      <c r="G2438" s="1130"/>
      <c r="H2438" s="1130"/>
      <c r="I2438" s="1130"/>
      <c r="J2438" s="1132"/>
      <c r="K2438" s="1132"/>
      <c r="L2438" s="1130"/>
      <c r="N2438" s="1133">
        <f t="shared" si="94"/>
        <v>0</v>
      </c>
      <c r="O2438" s="1134">
        <f t="shared" si="95"/>
        <v>0</v>
      </c>
      <c r="P2438" s="1134">
        <f>O2438/'1.5 Universal Data'!$F$35</f>
        <v>0</v>
      </c>
      <c r="R2438" s="163"/>
      <c r="S2438" s="163"/>
      <c r="T2438" s="163"/>
      <c r="U2438" s="163"/>
      <c r="V2438" s="163"/>
      <c r="W2438" s="163"/>
      <c r="X2438" s="163"/>
      <c r="Y2438" s="163"/>
      <c r="Z2438" s="163"/>
      <c r="AA2438" s="163"/>
      <c r="AB2438" s="163"/>
      <c r="AC2438" s="163"/>
      <c r="AD2438" s="163"/>
      <c r="AE2438" s="163"/>
    </row>
    <row r="2439" spans="2:31">
      <c r="B2439" s="1129">
        <f t="shared" si="93"/>
        <v>-1</v>
      </c>
      <c r="D2439" s="1130"/>
      <c r="E2439" s="1130"/>
      <c r="F2439" s="1131"/>
      <c r="G2439" s="1130"/>
      <c r="H2439" s="1130"/>
      <c r="I2439" s="1130"/>
      <c r="J2439" s="1132"/>
      <c r="K2439" s="1132"/>
      <c r="L2439" s="1130"/>
      <c r="N2439" s="1133">
        <f t="shared" si="94"/>
        <v>0</v>
      </c>
      <c r="O2439" s="1134">
        <f t="shared" si="95"/>
        <v>0</v>
      </c>
      <c r="P2439" s="1134">
        <f>O2439/'1.5 Universal Data'!$F$35</f>
        <v>0</v>
      </c>
      <c r="R2439" s="163"/>
      <c r="S2439" s="163"/>
      <c r="T2439" s="163"/>
      <c r="U2439" s="163"/>
      <c r="V2439" s="163"/>
      <c r="W2439" s="163"/>
      <c r="X2439" s="163"/>
      <c r="Y2439" s="163"/>
      <c r="Z2439" s="163"/>
      <c r="AA2439" s="163"/>
      <c r="AB2439" s="163"/>
      <c r="AC2439" s="163"/>
      <c r="AD2439" s="163"/>
      <c r="AE2439" s="163"/>
    </row>
    <row r="2440" spans="2:31">
      <c r="B2440" s="1129">
        <f t="shared" si="93"/>
        <v>-1</v>
      </c>
      <c r="D2440" s="1130"/>
      <c r="E2440" s="1130"/>
      <c r="F2440" s="1131"/>
      <c r="G2440" s="1130"/>
      <c r="H2440" s="1130"/>
      <c r="I2440" s="1130"/>
      <c r="J2440" s="1132"/>
      <c r="K2440" s="1132"/>
      <c r="L2440" s="1130"/>
      <c r="N2440" s="1133">
        <f t="shared" si="94"/>
        <v>0</v>
      </c>
      <c r="O2440" s="1134">
        <f t="shared" si="95"/>
        <v>0</v>
      </c>
      <c r="P2440" s="1134">
        <f>O2440/'1.5 Universal Data'!$F$35</f>
        <v>0</v>
      </c>
      <c r="R2440" s="163"/>
      <c r="S2440" s="163"/>
      <c r="T2440" s="163"/>
      <c r="U2440" s="163"/>
      <c r="V2440" s="163"/>
      <c r="W2440" s="163"/>
      <c r="X2440" s="163"/>
      <c r="Y2440" s="163"/>
      <c r="Z2440" s="163"/>
      <c r="AA2440" s="163"/>
      <c r="AB2440" s="163"/>
      <c r="AC2440" s="163"/>
      <c r="AD2440" s="163"/>
      <c r="AE2440" s="163"/>
    </row>
    <row r="2441" spans="2:31">
      <c r="B2441" s="1129">
        <f t="shared" si="93"/>
        <v>-1</v>
      </c>
      <c r="D2441" s="1130"/>
      <c r="E2441" s="1130"/>
      <c r="F2441" s="1131"/>
      <c r="G2441" s="1130"/>
      <c r="H2441" s="1130"/>
      <c r="I2441" s="1130"/>
      <c r="J2441" s="1132"/>
      <c r="K2441" s="1132"/>
      <c r="L2441" s="1130"/>
      <c r="N2441" s="1133">
        <f t="shared" si="94"/>
        <v>0</v>
      </c>
      <c r="O2441" s="1134">
        <f t="shared" si="95"/>
        <v>0</v>
      </c>
      <c r="P2441" s="1134">
        <f>O2441/'1.5 Universal Data'!$F$35</f>
        <v>0</v>
      </c>
      <c r="R2441" s="163"/>
      <c r="S2441" s="163"/>
      <c r="T2441" s="163"/>
      <c r="U2441" s="163"/>
      <c r="V2441" s="163"/>
      <c r="W2441" s="163"/>
      <c r="X2441" s="163"/>
      <c r="Y2441" s="163"/>
      <c r="Z2441" s="163"/>
      <c r="AA2441" s="163"/>
      <c r="AB2441" s="163"/>
      <c r="AC2441" s="163"/>
      <c r="AD2441" s="163"/>
      <c r="AE2441" s="163"/>
    </row>
    <row r="2442" spans="2:31">
      <c r="B2442" s="1129">
        <f t="shared" si="93"/>
        <v>-1</v>
      </c>
      <c r="D2442" s="1130"/>
      <c r="E2442" s="1130"/>
      <c r="F2442" s="1131"/>
      <c r="G2442" s="1130"/>
      <c r="H2442" s="1130"/>
      <c r="I2442" s="1130"/>
      <c r="J2442" s="1132"/>
      <c r="K2442" s="1132"/>
      <c r="L2442" s="1130"/>
      <c r="N2442" s="1133">
        <f t="shared" si="94"/>
        <v>0</v>
      </c>
      <c r="O2442" s="1134">
        <f t="shared" si="95"/>
        <v>0</v>
      </c>
      <c r="P2442" s="1134">
        <f>O2442/'1.5 Universal Data'!$F$35</f>
        <v>0</v>
      </c>
      <c r="R2442" s="163"/>
      <c r="S2442" s="163"/>
      <c r="T2442" s="163"/>
      <c r="U2442" s="163"/>
      <c r="V2442" s="163"/>
      <c r="W2442" s="163"/>
      <c r="X2442" s="163"/>
      <c r="Y2442" s="163"/>
      <c r="Z2442" s="163"/>
      <c r="AA2442" s="163"/>
      <c r="AB2442" s="163"/>
      <c r="AC2442" s="163"/>
      <c r="AD2442" s="163"/>
      <c r="AE2442" s="163"/>
    </row>
    <row r="2443" spans="2:31">
      <c r="B2443" s="1129">
        <f t="shared" si="93"/>
        <v>-1</v>
      </c>
      <c r="D2443" s="1130"/>
      <c r="E2443" s="1130"/>
      <c r="F2443" s="1131"/>
      <c r="G2443" s="1130"/>
      <c r="H2443" s="1130"/>
      <c r="I2443" s="1130"/>
      <c r="J2443" s="1132"/>
      <c r="K2443" s="1132"/>
      <c r="L2443" s="1130"/>
      <c r="N2443" s="1133">
        <f t="shared" si="94"/>
        <v>0</v>
      </c>
      <c r="O2443" s="1134">
        <f t="shared" si="95"/>
        <v>0</v>
      </c>
      <c r="P2443" s="1134">
        <f>O2443/'1.5 Universal Data'!$F$35</f>
        <v>0</v>
      </c>
      <c r="R2443" s="163"/>
      <c r="S2443" s="163"/>
      <c r="T2443" s="163"/>
      <c r="U2443" s="163"/>
      <c r="V2443" s="163"/>
      <c r="W2443" s="163"/>
      <c r="X2443" s="163"/>
      <c r="Y2443" s="163"/>
      <c r="Z2443" s="163"/>
      <c r="AA2443" s="163"/>
      <c r="AB2443" s="163"/>
      <c r="AC2443" s="163"/>
      <c r="AD2443" s="163"/>
      <c r="AE2443" s="163"/>
    </row>
    <row r="2444" spans="2:31">
      <c r="B2444" s="1129">
        <f t="shared" si="93"/>
        <v>-1</v>
      </c>
      <c r="D2444" s="1130"/>
      <c r="E2444" s="1130"/>
      <c r="F2444" s="1131"/>
      <c r="G2444" s="1130"/>
      <c r="H2444" s="1130"/>
      <c r="I2444" s="1130"/>
      <c r="J2444" s="1132"/>
      <c r="K2444" s="1132"/>
      <c r="L2444" s="1130"/>
      <c r="N2444" s="1133">
        <f t="shared" si="94"/>
        <v>0</v>
      </c>
      <c r="O2444" s="1134">
        <f t="shared" si="95"/>
        <v>0</v>
      </c>
      <c r="P2444" s="1134">
        <f>O2444/'1.5 Universal Data'!$F$35</f>
        <v>0</v>
      </c>
      <c r="R2444" s="163"/>
      <c r="S2444" s="163"/>
      <c r="T2444" s="163"/>
      <c r="U2444" s="163"/>
      <c r="V2444" s="163"/>
      <c r="W2444" s="163"/>
      <c r="X2444" s="163"/>
      <c r="Y2444" s="163"/>
      <c r="Z2444" s="163"/>
      <c r="AA2444" s="163"/>
      <c r="AB2444" s="163"/>
      <c r="AC2444" s="163"/>
      <c r="AD2444" s="163"/>
      <c r="AE2444" s="163"/>
    </row>
    <row r="2445" spans="2:31">
      <c r="B2445" s="1129">
        <f t="shared" si="93"/>
        <v>-1</v>
      </c>
      <c r="D2445" s="1130"/>
      <c r="E2445" s="1130"/>
      <c r="F2445" s="1131"/>
      <c r="G2445" s="1130"/>
      <c r="H2445" s="1130"/>
      <c r="I2445" s="1130"/>
      <c r="J2445" s="1132"/>
      <c r="K2445" s="1132"/>
      <c r="L2445" s="1130"/>
      <c r="N2445" s="1133">
        <f t="shared" si="94"/>
        <v>0</v>
      </c>
      <c r="O2445" s="1134">
        <f t="shared" si="95"/>
        <v>0</v>
      </c>
      <c r="P2445" s="1134">
        <f>O2445/'1.5 Universal Data'!$F$35</f>
        <v>0</v>
      </c>
      <c r="R2445" s="163"/>
      <c r="S2445" s="163"/>
      <c r="T2445" s="163"/>
      <c r="U2445" s="163"/>
      <c r="V2445" s="163"/>
      <c r="W2445" s="163"/>
      <c r="X2445" s="163"/>
      <c r="Y2445" s="163"/>
      <c r="Z2445" s="163"/>
      <c r="AA2445" s="163"/>
      <c r="AB2445" s="163"/>
      <c r="AC2445" s="163"/>
      <c r="AD2445" s="163"/>
      <c r="AE2445" s="163"/>
    </row>
    <row r="2446" spans="2:31">
      <c r="B2446" s="1129">
        <f t="shared" si="93"/>
        <v>-1</v>
      </c>
      <c r="D2446" s="1130"/>
      <c r="E2446" s="1130"/>
      <c r="F2446" s="1131"/>
      <c r="G2446" s="1130"/>
      <c r="H2446" s="1130"/>
      <c r="I2446" s="1130"/>
      <c r="J2446" s="1132"/>
      <c r="K2446" s="1132"/>
      <c r="L2446" s="1130"/>
      <c r="N2446" s="1133">
        <f t="shared" si="94"/>
        <v>0</v>
      </c>
      <c r="O2446" s="1134">
        <f t="shared" si="95"/>
        <v>0</v>
      </c>
      <c r="P2446" s="1134">
        <f>O2446/'1.5 Universal Data'!$F$35</f>
        <v>0</v>
      </c>
      <c r="R2446" s="163"/>
      <c r="S2446" s="163"/>
      <c r="T2446" s="163"/>
      <c r="U2446" s="163"/>
      <c r="V2446" s="163"/>
      <c r="W2446" s="163"/>
      <c r="X2446" s="163"/>
      <c r="Y2446" s="163"/>
      <c r="Z2446" s="163"/>
      <c r="AA2446" s="163"/>
      <c r="AB2446" s="163"/>
      <c r="AC2446" s="163"/>
      <c r="AD2446" s="163"/>
      <c r="AE2446" s="163"/>
    </row>
    <row r="2447" spans="2:31">
      <c r="B2447" s="1129">
        <f t="shared" si="93"/>
        <v>-1</v>
      </c>
      <c r="D2447" s="1130"/>
      <c r="E2447" s="1130"/>
      <c r="F2447" s="1131"/>
      <c r="G2447" s="1130"/>
      <c r="H2447" s="1130"/>
      <c r="I2447" s="1130"/>
      <c r="J2447" s="1132"/>
      <c r="K2447" s="1132"/>
      <c r="L2447" s="1130"/>
      <c r="N2447" s="1133">
        <f t="shared" si="94"/>
        <v>0</v>
      </c>
      <c r="O2447" s="1134">
        <f t="shared" si="95"/>
        <v>0</v>
      </c>
      <c r="P2447" s="1134">
        <f>O2447/'1.5 Universal Data'!$F$35</f>
        <v>0</v>
      </c>
      <c r="R2447" s="163"/>
      <c r="S2447" s="163"/>
      <c r="T2447" s="163"/>
      <c r="U2447" s="163"/>
      <c r="V2447" s="163"/>
      <c r="W2447" s="163"/>
      <c r="X2447" s="163"/>
      <c r="Y2447" s="163"/>
      <c r="Z2447" s="163"/>
      <c r="AA2447" s="163"/>
      <c r="AB2447" s="163"/>
      <c r="AC2447" s="163"/>
      <c r="AD2447" s="163"/>
      <c r="AE2447" s="163"/>
    </row>
    <row r="2448" spans="2:31">
      <c r="B2448" s="1129">
        <f t="shared" si="93"/>
        <v>-1</v>
      </c>
      <c r="D2448" s="1130"/>
      <c r="E2448" s="1130"/>
      <c r="F2448" s="1131"/>
      <c r="G2448" s="1130"/>
      <c r="H2448" s="1130"/>
      <c r="I2448" s="1130"/>
      <c r="J2448" s="1132"/>
      <c r="K2448" s="1132"/>
      <c r="L2448" s="1130"/>
      <c r="N2448" s="1133">
        <f t="shared" si="94"/>
        <v>0</v>
      </c>
      <c r="O2448" s="1134">
        <f t="shared" si="95"/>
        <v>0</v>
      </c>
      <c r="P2448" s="1134">
        <f>O2448/'1.5 Universal Data'!$F$35</f>
        <v>0</v>
      </c>
      <c r="R2448" s="163"/>
      <c r="S2448" s="163"/>
      <c r="T2448" s="163"/>
      <c r="U2448" s="163"/>
      <c r="V2448" s="163"/>
      <c r="W2448" s="163"/>
      <c r="X2448" s="163"/>
      <c r="Y2448" s="163"/>
      <c r="Z2448" s="163"/>
      <c r="AA2448" s="163"/>
      <c r="AB2448" s="163"/>
      <c r="AC2448" s="163"/>
      <c r="AD2448" s="163"/>
      <c r="AE2448" s="163"/>
    </row>
    <row r="2449" spans="2:31">
      <c r="B2449" s="1129">
        <f t="shared" si="93"/>
        <v>-1</v>
      </c>
      <c r="D2449" s="1130"/>
      <c r="E2449" s="1130"/>
      <c r="F2449" s="1131"/>
      <c r="G2449" s="1130"/>
      <c r="H2449" s="1130"/>
      <c r="I2449" s="1130"/>
      <c r="J2449" s="1132"/>
      <c r="K2449" s="1132"/>
      <c r="L2449" s="1130"/>
      <c r="N2449" s="1133">
        <f t="shared" si="94"/>
        <v>0</v>
      </c>
      <c r="O2449" s="1134">
        <f t="shared" si="95"/>
        <v>0</v>
      </c>
      <c r="P2449" s="1134">
        <f>O2449/'1.5 Universal Data'!$F$35</f>
        <v>0</v>
      </c>
      <c r="R2449" s="163"/>
      <c r="S2449" s="163"/>
      <c r="T2449" s="163"/>
      <c r="U2449" s="163"/>
      <c r="V2449" s="163"/>
      <c r="W2449" s="163"/>
      <c r="X2449" s="163"/>
      <c r="Y2449" s="163"/>
      <c r="Z2449" s="163"/>
      <c r="AA2449" s="163"/>
      <c r="AB2449" s="163"/>
      <c r="AC2449" s="163"/>
      <c r="AD2449" s="163"/>
      <c r="AE2449" s="163"/>
    </row>
    <row r="2450" spans="2:31">
      <c r="B2450" s="1129">
        <f t="shared" si="93"/>
        <v>-1</v>
      </c>
      <c r="D2450" s="1130"/>
      <c r="E2450" s="1130"/>
      <c r="F2450" s="1131"/>
      <c r="G2450" s="1130"/>
      <c r="H2450" s="1130"/>
      <c r="I2450" s="1130"/>
      <c r="J2450" s="1132"/>
      <c r="K2450" s="1132"/>
      <c r="L2450" s="1130"/>
      <c r="N2450" s="1133">
        <f t="shared" si="94"/>
        <v>0</v>
      </c>
      <c r="O2450" s="1134">
        <f t="shared" si="95"/>
        <v>0</v>
      </c>
      <c r="P2450" s="1134">
        <f>O2450/'1.5 Universal Data'!$F$35</f>
        <v>0</v>
      </c>
      <c r="R2450" s="163"/>
      <c r="S2450" s="163"/>
      <c r="T2450" s="163"/>
      <c r="U2450" s="163"/>
      <c r="V2450" s="163"/>
      <c r="W2450" s="163"/>
      <c r="X2450" s="163"/>
      <c r="Y2450" s="163"/>
      <c r="Z2450" s="163"/>
      <c r="AA2450" s="163"/>
      <c r="AB2450" s="163"/>
      <c r="AC2450" s="163"/>
      <c r="AD2450" s="163"/>
      <c r="AE2450" s="163"/>
    </row>
    <row r="2451" spans="2:31">
      <c r="B2451" s="1129">
        <f t="shared" si="93"/>
        <v>-1</v>
      </c>
      <c r="D2451" s="1130"/>
      <c r="E2451" s="1130"/>
      <c r="F2451" s="1131"/>
      <c r="G2451" s="1130"/>
      <c r="H2451" s="1130"/>
      <c r="I2451" s="1130"/>
      <c r="J2451" s="1132"/>
      <c r="K2451" s="1132"/>
      <c r="L2451" s="1130"/>
      <c r="N2451" s="1133">
        <f t="shared" si="94"/>
        <v>0</v>
      </c>
      <c r="O2451" s="1134">
        <f t="shared" si="95"/>
        <v>0</v>
      </c>
      <c r="P2451" s="1134">
        <f>O2451/'1.5 Universal Data'!$F$35</f>
        <v>0</v>
      </c>
      <c r="R2451" s="163"/>
      <c r="S2451" s="163"/>
      <c r="T2451" s="163"/>
      <c r="U2451" s="163"/>
      <c r="V2451" s="163"/>
      <c r="W2451" s="163"/>
      <c r="X2451" s="163"/>
      <c r="Y2451" s="163"/>
      <c r="Z2451" s="163"/>
      <c r="AA2451" s="163"/>
      <c r="AB2451" s="163"/>
      <c r="AC2451" s="163"/>
      <c r="AD2451" s="163"/>
      <c r="AE2451" s="163"/>
    </row>
    <row r="2452" spans="2:31">
      <c r="B2452" s="1129">
        <f t="shared" si="93"/>
        <v>-1</v>
      </c>
      <c r="D2452" s="1130"/>
      <c r="E2452" s="1130"/>
      <c r="F2452" s="1131"/>
      <c r="G2452" s="1130"/>
      <c r="H2452" s="1130"/>
      <c r="I2452" s="1130"/>
      <c r="J2452" s="1132"/>
      <c r="K2452" s="1132"/>
      <c r="L2452" s="1130"/>
      <c r="N2452" s="1133">
        <f t="shared" si="94"/>
        <v>0</v>
      </c>
      <c r="O2452" s="1134">
        <f t="shared" si="95"/>
        <v>0</v>
      </c>
      <c r="P2452" s="1134">
        <f>O2452/'1.5 Universal Data'!$F$35</f>
        <v>0</v>
      </c>
      <c r="R2452" s="163"/>
      <c r="S2452" s="163"/>
      <c r="T2452" s="163"/>
      <c r="U2452" s="163"/>
      <c r="V2452" s="163"/>
      <c r="W2452" s="163"/>
      <c r="X2452" s="163"/>
      <c r="Y2452" s="163"/>
      <c r="Z2452" s="163"/>
      <c r="AA2452" s="163"/>
      <c r="AB2452" s="163"/>
      <c r="AC2452" s="163"/>
      <c r="AD2452" s="163"/>
      <c r="AE2452" s="163"/>
    </row>
    <row r="2453" spans="2:31">
      <c r="B2453" s="1129">
        <f t="shared" si="93"/>
        <v>-1</v>
      </c>
      <c r="D2453" s="1130"/>
      <c r="E2453" s="1130"/>
      <c r="F2453" s="1131"/>
      <c r="G2453" s="1130"/>
      <c r="H2453" s="1130"/>
      <c r="I2453" s="1130"/>
      <c r="J2453" s="1132"/>
      <c r="K2453" s="1132"/>
      <c r="L2453" s="1130"/>
      <c r="N2453" s="1133">
        <f t="shared" si="94"/>
        <v>0</v>
      </c>
      <c r="O2453" s="1134">
        <f t="shared" si="95"/>
        <v>0</v>
      </c>
      <c r="P2453" s="1134">
        <f>O2453/'1.5 Universal Data'!$F$35</f>
        <v>0</v>
      </c>
      <c r="R2453" s="163"/>
      <c r="S2453" s="163"/>
      <c r="T2453" s="163"/>
      <c r="U2453" s="163"/>
      <c r="V2453" s="163"/>
      <c r="W2453" s="163"/>
      <c r="X2453" s="163"/>
      <c r="Y2453" s="163"/>
      <c r="Z2453" s="163"/>
      <c r="AA2453" s="163"/>
      <c r="AB2453" s="163"/>
      <c r="AC2453" s="163"/>
      <c r="AD2453" s="163"/>
      <c r="AE2453" s="163"/>
    </row>
    <row r="2454" spans="2:31">
      <c r="B2454" s="1129">
        <f t="shared" si="93"/>
        <v>-1</v>
      </c>
      <c r="D2454" s="1130"/>
      <c r="E2454" s="1130"/>
      <c r="F2454" s="1131"/>
      <c r="G2454" s="1130"/>
      <c r="H2454" s="1130"/>
      <c r="I2454" s="1130"/>
      <c r="J2454" s="1132"/>
      <c r="K2454" s="1132"/>
      <c r="L2454" s="1130"/>
      <c r="N2454" s="1133">
        <f t="shared" si="94"/>
        <v>0</v>
      </c>
      <c r="O2454" s="1134">
        <f t="shared" si="95"/>
        <v>0</v>
      </c>
      <c r="P2454" s="1134">
        <f>O2454/'1.5 Universal Data'!$F$35</f>
        <v>0</v>
      </c>
      <c r="R2454" s="163"/>
      <c r="S2454" s="163"/>
      <c r="T2454" s="163"/>
      <c r="U2454" s="163"/>
      <c r="V2454" s="163"/>
      <c r="W2454" s="163"/>
      <c r="X2454" s="163"/>
      <c r="Y2454" s="163"/>
      <c r="Z2454" s="163"/>
      <c r="AA2454" s="163"/>
      <c r="AB2454" s="163"/>
      <c r="AC2454" s="163"/>
      <c r="AD2454" s="163"/>
      <c r="AE2454" s="163"/>
    </row>
    <row r="2455" spans="2:31">
      <c r="B2455" s="1129">
        <f t="shared" ref="B2455:B2518" si="96">IF(G2455="buy",1,-1)</f>
        <v>-1</v>
      </c>
      <c r="D2455" s="1130"/>
      <c r="E2455" s="1130"/>
      <c r="F2455" s="1131"/>
      <c r="G2455" s="1130"/>
      <c r="H2455" s="1130"/>
      <c r="I2455" s="1130"/>
      <c r="J2455" s="1132"/>
      <c r="K2455" s="1132"/>
      <c r="L2455" s="1130"/>
      <c r="N2455" s="1133">
        <f t="shared" si="94"/>
        <v>0</v>
      </c>
      <c r="O2455" s="1134">
        <f t="shared" si="95"/>
        <v>0</v>
      </c>
      <c r="P2455" s="1134">
        <f>O2455/'1.5 Universal Data'!$F$35</f>
        <v>0</v>
      </c>
      <c r="R2455" s="163"/>
      <c r="S2455" s="163"/>
      <c r="T2455" s="163"/>
      <c r="U2455" s="163"/>
      <c r="V2455" s="163"/>
      <c r="W2455" s="163"/>
      <c r="X2455" s="163"/>
      <c r="Y2455" s="163"/>
      <c r="Z2455" s="163"/>
      <c r="AA2455" s="163"/>
      <c r="AB2455" s="163"/>
      <c r="AC2455" s="163"/>
      <c r="AD2455" s="163"/>
      <c r="AE2455" s="163"/>
    </row>
    <row r="2456" spans="2:31">
      <c r="B2456" s="1129">
        <f t="shared" si="96"/>
        <v>-1</v>
      </c>
      <c r="D2456" s="1130"/>
      <c r="E2456" s="1130"/>
      <c r="F2456" s="1131"/>
      <c r="G2456" s="1130"/>
      <c r="H2456" s="1130"/>
      <c r="I2456" s="1130"/>
      <c r="J2456" s="1132"/>
      <c r="K2456" s="1132"/>
      <c r="L2456" s="1130"/>
      <c r="N2456" s="1133">
        <f t="shared" si="94"/>
        <v>0</v>
      </c>
      <c r="O2456" s="1134">
        <f t="shared" si="95"/>
        <v>0</v>
      </c>
      <c r="P2456" s="1134">
        <f>O2456/'1.5 Universal Data'!$F$35</f>
        <v>0</v>
      </c>
      <c r="R2456" s="163"/>
      <c r="S2456" s="163"/>
      <c r="T2456" s="163"/>
      <c r="U2456" s="163"/>
      <c r="V2456" s="163"/>
      <c r="W2456" s="163"/>
      <c r="X2456" s="163"/>
      <c r="Y2456" s="163"/>
      <c r="Z2456" s="163"/>
      <c r="AA2456" s="163"/>
      <c r="AB2456" s="163"/>
      <c r="AC2456" s="163"/>
      <c r="AD2456" s="163"/>
      <c r="AE2456" s="163"/>
    </row>
    <row r="2457" spans="2:31">
      <c r="B2457" s="1129">
        <f t="shared" si="96"/>
        <v>-1</v>
      </c>
      <c r="D2457" s="1130"/>
      <c r="E2457" s="1130"/>
      <c r="F2457" s="1131"/>
      <c r="G2457" s="1130"/>
      <c r="H2457" s="1130"/>
      <c r="I2457" s="1130"/>
      <c r="J2457" s="1132"/>
      <c r="K2457" s="1132"/>
      <c r="L2457" s="1130"/>
      <c r="N2457" s="1133">
        <f t="shared" si="94"/>
        <v>0</v>
      </c>
      <c r="O2457" s="1134">
        <f t="shared" si="95"/>
        <v>0</v>
      </c>
      <c r="P2457" s="1134">
        <f>O2457/'1.5 Universal Data'!$F$35</f>
        <v>0</v>
      </c>
      <c r="R2457" s="163"/>
      <c r="S2457" s="163"/>
      <c r="T2457" s="163"/>
      <c r="U2457" s="163"/>
      <c r="V2457" s="163"/>
      <c r="W2457" s="163"/>
      <c r="X2457" s="163"/>
      <c r="Y2457" s="163"/>
      <c r="Z2457" s="163"/>
      <c r="AA2457" s="163"/>
      <c r="AB2457" s="163"/>
      <c r="AC2457" s="163"/>
      <c r="AD2457" s="163"/>
      <c r="AE2457" s="163"/>
    </row>
    <row r="2458" spans="2:31">
      <c r="B2458" s="1129">
        <f t="shared" si="96"/>
        <v>-1</v>
      </c>
      <c r="D2458" s="1130"/>
      <c r="E2458" s="1130"/>
      <c r="F2458" s="1131"/>
      <c r="G2458" s="1130"/>
      <c r="H2458" s="1130"/>
      <c r="I2458" s="1130"/>
      <c r="J2458" s="1132"/>
      <c r="K2458" s="1132"/>
      <c r="L2458" s="1130"/>
      <c r="N2458" s="1133">
        <f t="shared" si="94"/>
        <v>0</v>
      </c>
      <c r="O2458" s="1134">
        <f t="shared" si="95"/>
        <v>0</v>
      </c>
      <c r="P2458" s="1134">
        <f>O2458/'1.5 Universal Data'!$F$35</f>
        <v>0</v>
      </c>
      <c r="R2458" s="163"/>
      <c r="S2458" s="163"/>
      <c r="T2458" s="163"/>
      <c r="U2458" s="163"/>
      <c r="V2458" s="163"/>
      <c r="W2458" s="163"/>
      <c r="X2458" s="163"/>
      <c r="Y2458" s="163"/>
      <c r="Z2458" s="163"/>
      <c r="AA2458" s="163"/>
      <c r="AB2458" s="163"/>
      <c r="AC2458" s="163"/>
      <c r="AD2458" s="163"/>
      <c r="AE2458" s="163"/>
    </row>
    <row r="2459" spans="2:31">
      <c r="B2459" s="1129">
        <f t="shared" si="96"/>
        <v>-1</v>
      </c>
      <c r="D2459" s="1130"/>
      <c r="E2459" s="1130"/>
      <c r="F2459" s="1131"/>
      <c r="G2459" s="1130"/>
      <c r="H2459" s="1130"/>
      <c r="I2459" s="1130"/>
      <c r="J2459" s="1132"/>
      <c r="K2459" s="1132"/>
      <c r="L2459" s="1130"/>
      <c r="N2459" s="1133">
        <f t="shared" ref="N2459:N2522" si="97">+H2459*((K2459-J2459)+1)*B2459</f>
        <v>0</v>
      </c>
      <c r="O2459" s="1134">
        <f t="shared" ref="O2459:O2522" si="98">N2459*L2459/100</f>
        <v>0</v>
      </c>
      <c r="P2459" s="1134">
        <f>O2459/'1.5 Universal Data'!$F$35</f>
        <v>0</v>
      </c>
      <c r="R2459" s="163"/>
      <c r="S2459" s="163"/>
      <c r="T2459" s="163"/>
      <c r="U2459" s="163"/>
      <c r="V2459" s="163"/>
      <c r="W2459" s="163"/>
      <c r="X2459" s="163"/>
      <c r="Y2459" s="163"/>
      <c r="Z2459" s="163"/>
      <c r="AA2459" s="163"/>
      <c r="AB2459" s="163"/>
      <c r="AC2459" s="163"/>
      <c r="AD2459" s="163"/>
      <c r="AE2459" s="163"/>
    </row>
    <row r="2460" spans="2:31">
      <c r="B2460" s="1129">
        <f t="shared" si="96"/>
        <v>-1</v>
      </c>
      <c r="D2460" s="1130"/>
      <c r="E2460" s="1130"/>
      <c r="F2460" s="1131"/>
      <c r="G2460" s="1130"/>
      <c r="H2460" s="1130"/>
      <c r="I2460" s="1130"/>
      <c r="J2460" s="1132"/>
      <c r="K2460" s="1132"/>
      <c r="L2460" s="1130"/>
      <c r="N2460" s="1133">
        <f t="shared" si="97"/>
        <v>0</v>
      </c>
      <c r="O2460" s="1134">
        <f t="shared" si="98"/>
        <v>0</v>
      </c>
      <c r="P2460" s="1134">
        <f>O2460/'1.5 Universal Data'!$F$35</f>
        <v>0</v>
      </c>
      <c r="R2460" s="163"/>
      <c r="S2460" s="163"/>
      <c r="T2460" s="163"/>
      <c r="U2460" s="163"/>
      <c r="V2460" s="163"/>
      <c r="W2460" s="163"/>
      <c r="X2460" s="163"/>
      <c r="Y2460" s="163"/>
      <c r="Z2460" s="163"/>
      <c r="AA2460" s="163"/>
      <c r="AB2460" s="163"/>
      <c r="AC2460" s="163"/>
      <c r="AD2460" s="163"/>
      <c r="AE2460" s="163"/>
    </row>
    <row r="2461" spans="2:31">
      <c r="B2461" s="1129">
        <f t="shared" si="96"/>
        <v>-1</v>
      </c>
      <c r="D2461" s="1130"/>
      <c r="E2461" s="1130"/>
      <c r="F2461" s="1131"/>
      <c r="G2461" s="1130"/>
      <c r="H2461" s="1130"/>
      <c r="I2461" s="1130"/>
      <c r="J2461" s="1132"/>
      <c r="K2461" s="1132"/>
      <c r="L2461" s="1130"/>
      <c r="N2461" s="1133">
        <f t="shared" si="97"/>
        <v>0</v>
      </c>
      <c r="O2461" s="1134">
        <f t="shared" si="98"/>
        <v>0</v>
      </c>
      <c r="P2461" s="1134">
        <f>O2461/'1.5 Universal Data'!$F$35</f>
        <v>0</v>
      </c>
      <c r="R2461" s="163"/>
      <c r="S2461" s="163"/>
      <c r="T2461" s="163"/>
      <c r="U2461" s="163"/>
      <c r="V2461" s="163"/>
      <c r="W2461" s="163"/>
      <c r="X2461" s="163"/>
      <c r="Y2461" s="163"/>
      <c r="Z2461" s="163"/>
      <c r="AA2461" s="163"/>
      <c r="AB2461" s="163"/>
      <c r="AC2461" s="163"/>
      <c r="AD2461" s="163"/>
      <c r="AE2461" s="163"/>
    </row>
    <row r="2462" spans="2:31">
      <c r="B2462" s="1129">
        <f t="shared" si="96"/>
        <v>-1</v>
      </c>
      <c r="D2462" s="1130"/>
      <c r="E2462" s="1130"/>
      <c r="F2462" s="1131"/>
      <c r="G2462" s="1130"/>
      <c r="H2462" s="1130"/>
      <c r="I2462" s="1130"/>
      <c r="J2462" s="1132"/>
      <c r="K2462" s="1132"/>
      <c r="L2462" s="1130"/>
      <c r="N2462" s="1133">
        <f t="shared" si="97"/>
        <v>0</v>
      </c>
      <c r="O2462" s="1134">
        <f t="shared" si="98"/>
        <v>0</v>
      </c>
      <c r="P2462" s="1134">
        <f>O2462/'1.5 Universal Data'!$F$35</f>
        <v>0</v>
      </c>
      <c r="R2462" s="163"/>
      <c r="S2462" s="163"/>
      <c r="T2462" s="163"/>
      <c r="U2462" s="163"/>
      <c r="V2462" s="163"/>
      <c r="W2462" s="163"/>
      <c r="X2462" s="163"/>
      <c r="Y2462" s="163"/>
      <c r="Z2462" s="163"/>
      <c r="AA2462" s="163"/>
      <c r="AB2462" s="163"/>
      <c r="AC2462" s="163"/>
      <c r="AD2462" s="163"/>
      <c r="AE2462" s="163"/>
    </row>
    <row r="2463" spans="2:31">
      <c r="B2463" s="1129">
        <f t="shared" si="96"/>
        <v>-1</v>
      </c>
      <c r="D2463" s="1130"/>
      <c r="E2463" s="1130"/>
      <c r="F2463" s="1131"/>
      <c r="G2463" s="1130"/>
      <c r="H2463" s="1130"/>
      <c r="I2463" s="1130"/>
      <c r="J2463" s="1132"/>
      <c r="K2463" s="1132"/>
      <c r="L2463" s="1130"/>
      <c r="N2463" s="1133">
        <f t="shared" si="97"/>
        <v>0</v>
      </c>
      <c r="O2463" s="1134">
        <f t="shared" si="98"/>
        <v>0</v>
      </c>
      <c r="P2463" s="1134">
        <f>O2463/'1.5 Universal Data'!$F$35</f>
        <v>0</v>
      </c>
      <c r="R2463" s="163"/>
      <c r="S2463" s="163"/>
      <c r="T2463" s="163"/>
      <c r="U2463" s="163"/>
      <c r="V2463" s="163"/>
      <c r="W2463" s="163"/>
      <c r="X2463" s="163"/>
      <c r="Y2463" s="163"/>
      <c r="Z2463" s="163"/>
      <c r="AA2463" s="163"/>
      <c r="AB2463" s="163"/>
      <c r="AC2463" s="163"/>
      <c r="AD2463" s="163"/>
      <c r="AE2463" s="163"/>
    </row>
    <row r="2464" spans="2:31">
      <c r="B2464" s="1129">
        <f t="shared" si="96"/>
        <v>-1</v>
      </c>
      <c r="D2464" s="1130"/>
      <c r="E2464" s="1130"/>
      <c r="F2464" s="1131"/>
      <c r="G2464" s="1130"/>
      <c r="H2464" s="1130"/>
      <c r="I2464" s="1130"/>
      <c r="J2464" s="1132"/>
      <c r="K2464" s="1132"/>
      <c r="L2464" s="1130"/>
      <c r="N2464" s="1133">
        <f t="shared" si="97"/>
        <v>0</v>
      </c>
      <c r="O2464" s="1134">
        <f t="shared" si="98"/>
        <v>0</v>
      </c>
      <c r="P2464" s="1134">
        <f>O2464/'1.5 Universal Data'!$F$35</f>
        <v>0</v>
      </c>
      <c r="R2464" s="163"/>
      <c r="S2464" s="163"/>
      <c r="T2464" s="163"/>
      <c r="U2464" s="163"/>
      <c r="V2464" s="163"/>
      <c r="W2464" s="163"/>
      <c r="X2464" s="163"/>
      <c r="Y2464" s="163"/>
      <c r="Z2464" s="163"/>
      <c r="AA2464" s="163"/>
      <c r="AB2464" s="163"/>
      <c r="AC2464" s="163"/>
      <c r="AD2464" s="163"/>
      <c r="AE2464" s="163"/>
    </row>
    <row r="2465" spans="2:31">
      <c r="B2465" s="1129">
        <f t="shared" si="96"/>
        <v>-1</v>
      </c>
      <c r="D2465" s="1130"/>
      <c r="E2465" s="1130"/>
      <c r="F2465" s="1131"/>
      <c r="G2465" s="1130"/>
      <c r="H2465" s="1130"/>
      <c r="I2465" s="1130"/>
      <c r="J2465" s="1132"/>
      <c r="K2465" s="1132"/>
      <c r="L2465" s="1130"/>
      <c r="N2465" s="1133">
        <f t="shared" si="97"/>
        <v>0</v>
      </c>
      <c r="O2465" s="1134">
        <f t="shared" si="98"/>
        <v>0</v>
      </c>
      <c r="P2465" s="1134">
        <f>O2465/'1.5 Universal Data'!$F$35</f>
        <v>0</v>
      </c>
      <c r="R2465" s="163"/>
      <c r="S2465" s="163"/>
      <c r="T2465" s="163"/>
      <c r="U2465" s="163"/>
      <c r="V2465" s="163"/>
      <c r="W2465" s="163"/>
      <c r="X2465" s="163"/>
      <c r="Y2465" s="163"/>
      <c r="Z2465" s="163"/>
      <c r="AA2465" s="163"/>
      <c r="AB2465" s="163"/>
      <c r="AC2465" s="163"/>
      <c r="AD2465" s="163"/>
      <c r="AE2465" s="163"/>
    </row>
    <row r="2466" spans="2:31">
      <c r="B2466" s="1129">
        <f t="shared" si="96"/>
        <v>-1</v>
      </c>
      <c r="D2466" s="1130"/>
      <c r="E2466" s="1130"/>
      <c r="F2466" s="1131"/>
      <c r="G2466" s="1130"/>
      <c r="H2466" s="1130"/>
      <c r="I2466" s="1130"/>
      <c r="J2466" s="1132"/>
      <c r="K2466" s="1132"/>
      <c r="L2466" s="1130"/>
      <c r="N2466" s="1133">
        <f t="shared" si="97"/>
        <v>0</v>
      </c>
      <c r="O2466" s="1134">
        <f t="shared" si="98"/>
        <v>0</v>
      </c>
      <c r="P2466" s="1134">
        <f>O2466/'1.5 Universal Data'!$F$35</f>
        <v>0</v>
      </c>
      <c r="R2466" s="163"/>
      <c r="S2466" s="163"/>
      <c r="T2466" s="163"/>
      <c r="U2466" s="163"/>
      <c r="V2466" s="163"/>
      <c r="W2466" s="163"/>
      <c r="X2466" s="163"/>
      <c r="Y2466" s="163"/>
      <c r="Z2466" s="163"/>
      <c r="AA2466" s="163"/>
      <c r="AB2466" s="163"/>
      <c r="AC2466" s="163"/>
      <c r="AD2466" s="163"/>
      <c r="AE2466" s="163"/>
    </row>
    <row r="2467" spans="2:31">
      <c r="B2467" s="1129">
        <f t="shared" si="96"/>
        <v>-1</v>
      </c>
      <c r="D2467" s="1130"/>
      <c r="E2467" s="1130"/>
      <c r="F2467" s="1131"/>
      <c r="G2467" s="1130"/>
      <c r="H2467" s="1130"/>
      <c r="I2467" s="1130"/>
      <c r="J2467" s="1132"/>
      <c r="K2467" s="1132"/>
      <c r="L2467" s="1130"/>
      <c r="N2467" s="1133">
        <f t="shared" si="97"/>
        <v>0</v>
      </c>
      <c r="O2467" s="1134">
        <f t="shared" si="98"/>
        <v>0</v>
      </c>
      <c r="P2467" s="1134">
        <f>O2467/'1.5 Universal Data'!$F$35</f>
        <v>0</v>
      </c>
      <c r="R2467" s="163"/>
      <c r="S2467" s="163"/>
      <c r="T2467" s="163"/>
      <c r="U2467" s="163"/>
      <c r="V2467" s="163"/>
      <c r="W2467" s="163"/>
      <c r="X2467" s="163"/>
      <c r="Y2467" s="163"/>
      <c r="Z2467" s="163"/>
      <c r="AA2467" s="163"/>
      <c r="AB2467" s="163"/>
      <c r="AC2467" s="163"/>
      <c r="AD2467" s="163"/>
      <c r="AE2467" s="163"/>
    </row>
    <row r="2468" spans="2:31">
      <c r="B2468" s="1129">
        <f t="shared" si="96"/>
        <v>-1</v>
      </c>
      <c r="D2468" s="1130"/>
      <c r="E2468" s="1130"/>
      <c r="F2468" s="1131"/>
      <c r="G2468" s="1130"/>
      <c r="H2468" s="1130"/>
      <c r="I2468" s="1130"/>
      <c r="J2468" s="1132"/>
      <c r="K2468" s="1132"/>
      <c r="L2468" s="1130"/>
      <c r="N2468" s="1133">
        <f t="shared" si="97"/>
        <v>0</v>
      </c>
      <c r="O2468" s="1134">
        <f t="shared" si="98"/>
        <v>0</v>
      </c>
      <c r="P2468" s="1134">
        <f>O2468/'1.5 Universal Data'!$F$35</f>
        <v>0</v>
      </c>
      <c r="R2468" s="163"/>
      <c r="S2468" s="163"/>
      <c r="T2468" s="163"/>
      <c r="U2468" s="163"/>
      <c r="V2468" s="163"/>
      <c r="W2468" s="163"/>
      <c r="X2468" s="163"/>
      <c r="Y2468" s="163"/>
      <c r="Z2468" s="163"/>
      <c r="AA2468" s="163"/>
      <c r="AB2468" s="163"/>
      <c r="AC2468" s="163"/>
      <c r="AD2468" s="163"/>
      <c r="AE2468" s="163"/>
    </row>
    <row r="2469" spans="2:31">
      <c r="B2469" s="1129">
        <f t="shared" si="96"/>
        <v>-1</v>
      </c>
      <c r="D2469" s="1130"/>
      <c r="E2469" s="1130"/>
      <c r="F2469" s="1131"/>
      <c r="G2469" s="1130"/>
      <c r="H2469" s="1130"/>
      <c r="I2469" s="1130"/>
      <c r="J2469" s="1132"/>
      <c r="K2469" s="1132"/>
      <c r="L2469" s="1130"/>
      <c r="N2469" s="1133">
        <f t="shared" si="97"/>
        <v>0</v>
      </c>
      <c r="O2469" s="1134">
        <f t="shared" si="98"/>
        <v>0</v>
      </c>
      <c r="P2469" s="1134">
        <f>O2469/'1.5 Universal Data'!$F$35</f>
        <v>0</v>
      </c>
      <c r="R2469" s="163"/>
      <c r="S2469" s="163"/>
      <c r="T2469" s="163"/>
      <c r="U2469" s="163"/>
      <c r="V2469" s="163"/>
      <c r="W2469" s="163"/>
      <c r="X2469" s="163"/>
      <c r="Y2469" s="163"/>
      <c r="Z2469" s="163"/>
      <c r="AA2469" s="163"/>
      <c r="AB2469" s="163"/>
      <c r="AC2469" s="163"/>
      <c r="AD2469" s="163"/>
      <c r="AE2469" s="163"/>
    </row>
    <row r="2470" spans="2:31">
      <c r="B2470" s="1129">
        <f t="shared" si="96"/>
        <v>-1</v>
      </c>
      <c r="D2470" s="1130"/>
      <c r="E2470" s="1130"/>
      <c r="F2470" s="1131"/>
      <c r="G2470" s="1130"/>
      <c r="H2470" s="1130"/>
      <c r="I2470" s="1130"/>
      <c r="J2470" s="1132"/>
      <c r="K2470" s="1132"/>
      <c r="L2470" s="1130"/>
      <c r="N2470" s="1133">
        <f t="shared" si="97"/>
        <v>0</v>
      </c>
      <c r="O2470" s="1134">
        <f t="shared" si="98"/>
        <v>0</v>
      </c>
      <c r="P2470" s="1134">
        <f>O2470/'1.5 Universal Data'!$F$35</f>
        <v>0</v>
      </c>
      <c r="R2470" s="163"/>
      <c r="S2470" s="163"/>
      <c r="T2470" s="163"/>
      <c r="U2470" s="163"/>
      <c r="V2470" s="163"/>
      <c r="W2470" s="163"/>
      <c r="X2470" s="163"/>
      <c r="Y2470" s="163"/>
      <c r="Z2470" s="163"/>
      <c r="AA2470" s="163"/>
      <c r="AB2470" s="163"/>
      <c r="AC2470" s="163"/>
      <c r="AD2470" s="163"/>
      <c r="AE2470" s="163"/>
    </row>
    <row r="2471" spans="2:31">
      <c r="B2471" s="1129">
        <f t="shared" si="96"/>
        <v>-1</v>
      </c>
      <c r="D2471" s="1130"/>
      <c r="E2471" s="1130"/>
      <c r="F2471" s="1131"/>
      <c r="G2471" s="1130"/>
      <c r="H2471" s="1130"/>
      <c r="I2471" s="1130"/>
      <c r="J2471" s="1132"/>
      <c r="K2471" s="1132"/>
      <c r="L2471" s="1130"/>
      <c r="N2471" s="1133">
        <f t="shared" si="97"/>
        <v>0</v>
      </c>
      <c r="O2471" s="1134">
        <f t="shared" si="98"/>
        <v>0</v>
      </c>
      <c r="P2471" s="1134">
        <f>O2471/'1.5 Universal Data'!$F$35</f>
        <v>0</v>
      </c>
      <c r="R2471" s="163"/>
      <c r="S2471" s="163"/>
      <c r="T2471" s="163"/>
      <c r="U2471" s="163"/>
      <c r="V2471" s="163"/>
      <c r="W2471" s="163"/>
      <c r="X2471" s="163"/>
      <c r="Y2471" s="163"/>
      <c r="Z2471" s="163"/>
      <c r="AA2471" s="163"/>
      <c r="AB2471" s="163"/>
      <c r="AC2471" s="163"/>
      <c r="AD2471" s="163"/>
      <c r="AE2471" s="163"/>
    </row>
    <row r="2472" spans="2:31">
      <c r="B2472" s="1129">
        <f t="shared" si="96"/>
        <v>-1</v>
      </c>
      <c r="D2472" s="1130"/>
      <c r="E2472" s="1130"/>
      <c r="F2472" s="1131"/>
      <c r="G2472" s="1130"/>
      <c r="H2472" s="1130"/>
      <c r="I2472" s="1130"/>
      <c r="J2472" s="1132"/>
      <c r="K2472" s="1132"/>
      <c r="L2472" s="1130"/>
      <c r="N2472" s="1133">
        <f t="shared" si="97"/>
        <v>0</v>
      </c>
      <c r="O2472" s="1134">
        <f t="shared" si="98"/>
        <v>0</v>
      </c>
      <c r="P2472" s="1134">
        <f>O2472/'1.5 Universal Data'!$F$35</f>
        <v>0</v>
      </c>
      <c r="R2472" s="163"/>
      <c r="S2472" s="163"/>
      <c r="T2472" s="163"/>
      <c r="U2472" s="163"/>
      <c r="V2472" s="163"/>
      <c r="W2472" s="163"/>
      <c r="X2472" s="163"/>
      <c r="Y2472" s="163"/>
      <c r="Z2472" s="163"/>
      <c r="AA2472" s="163"/>
      <c r="AB2472" s="163"/>
      <c r="AC2472" s="163"/>
      <c r="AD2472" s="163"/>
      <c r="AE2472" s="163"/>
    </row>
    <row r="2473" spans="2:31">
      <c r="B2473" s="1129">
        <f t="shared" si="96"/>
        <v>-1</v>
      </c>
      <c r="D2473" s="1130"/>
      <c r="E2473" s="1130"/>
      <c r="F2473" s="1131"/>
      <c r="G2473" s="1130"/>
      <c r="H2473" s="1130"/>
      <c r="I2473" s="1130"/>
      <c r="J2473" s="1132"/>
      <c r="K2473" s="1132"/>
      <c r="L2473" s="1130"/>
      <c r="N2473" s="1133">
        <f t="shared" si="97"/>
        <v>0</v>
      </c>
      <c r="O2473" s="1134">
        <f t="shared" si="98"/>
        <v>0</v>
      </c>
      <c r="P2473" s="1134">
        <f>O2473/'1.5 Universal Data'!$F$35</f>
        <v>0</v>
      </c>
      <c r="R2473" s="163"/>
      <c r="S2473" s="163"/>
      <c r="T2473" s="163"/>
      <c r="U2473" s="163"/>
      <c r="V2473" s="163"/>
      <c r="W2473" s="163"/>
      <c r="X2473" s="163"/>
      <c r="Y2473" s="163"/>
      <c r="Z2473" s="163"/>
      <c r="AA2473" s="163"/>
      <c r="AB2473" s="163"/>
      <c r="AC2473" s="163"/>
      <c r="AD2473" s="163"/>
      <c r="AE2473" s="163"/>
    </row>
    <row r="2474" spans="2:31">
      <c r="B2474" s="1129">
        <f t="shared" si="96"/>
        <v>-1</v>
      </c>
      <c r="D2474" s="1130"/>
      <c r="E2474" s="1130"/>
      <c r="F2474" s="1131"/>
      <c r="G2474" s="1130"/>
      <c r="H2474" s="1130"/>
      <c r="I2474" s="1130"/>
      <c r="J2474" s="1132"/>
      <c r="K2474" s="1132"/>
      <c r="L2474" s="1130"/>
      <c r="N2474" s="1133">
        <f t="shared" si="97"/>
        <v>0</v>
      </c>
      <c r="O2474" s="1134">
        <f t="shared" si="98"/>
        <v>0</v>
      </c>
      <c r="P2474" s="1134">
        <f>O2474/'1.5 Universal Data'!$F$35</f>
        <v>0</v>
      </c>
      <c r="R2474" s="163"/>
      <c r="S2474" s="163"/>
      <c r="T2474" s="163"/>
      <c r="U2474" s="163"/>
      <c r="V2474" s="163"/>
      <c r="W2474" s="163"/>
      <c r="X2474" s="163"/>
      <c r="Y2474" s="163"/>
      <c r="Z2474" s="163"/>
      <c r="AA2474" s="163"/>
      <c r="AB2474" s="163"/>
      <c r="AC2474" s="163"/>
      <c r="AD2474" s="163"/>
      <c r="AE2474" s="163"/>
    </row>
    <row r="2475" spans="2:31">
      <c r="B2475" s="1129">
        <f t="shared" si="96"/>
        <v>-1</v>
      </c>
      <c r="D2475" s="1130"/>
      <c r="E2475" s="1130"/>
      <c r="F2475" s="1131"/>
      <c r="G2475" s="1130"/>
      <c r="H2475" s="1130"/>
      <c r="I2475" s="1130"/>
      <c r="J2475" s="1132"/>
      <c r="K2475" s="1132"/>
      <c r="L2475" s="1130"/>
      <c r="N2475" s="1133">
        <f t="shared" si="97"/>
        <v>0</v>
      </c>
      <c r="O2475" s="1134">
        <f t="shared" si="98"/>
        <v>0</v>
      </c>
      <c r="P2475" s="1134">
        <f>O2475/'1.5 Universal Data'!$F$35</f>
        <v>0</v>
      </c>
      <c r="R2475" s="163"/>
      <c r="S2475" s="163"/>
      <c r="T2475" s="163"/>
      <c r="U2475" s="163"/>
      <c r="V2475" s="163"/>
      <c r="W2475" s="163"/>
      <c r="X2475" s="163"/>
      <c r="Y2475" s="163"/>
      <c r="Z2475" s="163"/>
      <c r="AA2475" s="163"/>
      <c r="AB2475" s="163"/>
      <c r="AC2475" s="163"/>
      <c r="AD2475" s="163"/>
      <c r="AE2475" s="163"/>
    </row>
    <row r="2476" spans="2:31">
      <c r="B2476" s="1129">
        <f t="shared" si="96"/>
        <v>-1</v>
      </c>
      <c r="D2476" s="1130"/>
      <c r="E2476" s="1130"/>
      <c r="F2476" s="1131"/>
      <c r="G2476" s="1130"/>
      <c r="H2476" s="1130"/>
      <c r="I2476" s="1130"/>
      <c r="J2476" s="1132"/>
      <c r="K2476" s="1132"/>
      <c r="L2476" s="1130"/>
      <c r="N2476" s="1133">
        <f t="shared" si="97"/>
        <v>0</v>
      </c>
      <c r="O2476" s="1134">
        <f t="shared" si="98"/>
        <v>0</v>
      </c>
      <c r="P2476" s="1134">
        <f>O2476/'1.5 Universal Data'!$F$35</f>
        <v>0</v>
      </c>
      <c r="R2476" s="163"/>
      <c r="S2476" s="163"/>
      <c r="T2476" s="163"/>
      <c r="U2476" s="163"/>
      <c r="V2476" s="163"/>
      <c r="W2476" s="163"/>
      <c r="X2476" s="163"/>
      <c r="Y2476" s="163"/>
      <c r="Z2476" s="163"/>
      <c r="AA2476" s="163"/>
      <c r="AB2476" s="163"/>
      <c r="AC2476" s="163"/>
      <c r="AD2476" s="163"/>
      <c r="AE2476" s="163"/>
    </row>
    <row r="2477" spans="2:31">
      <c r="B2477" s="1129">
        <f t="shared" si="96"/>
        <v>-1</v>
      </c>
      <c r="D2477" s="1130"/>
      <c r="E2477" s="1130"/>
      <c r="F2477" s="1131"/>
      <c r="G2477" s="1130"/>
      <c r="H2477" s="1130"/>
      <c r="I2477" s="1130"/>
      <c r="J2477" s="1132"/>
      <c r="K2477" s="1132"/>
      <c r="L2477" s="1130"/>
      <c r="N2477" s="1133">
        <f t="shared" si="97"/>
        <v>0</v>
      </c>
      <c r="O2477" s="1134">
        <f t="shared" si="98"/>
        <v>0</v>
      </c>
      <c r="P2477" s="1134">
        <f>O2477/'1.5 Universal Data'!$F$35</f>
        <v>0</v>
      </c>
      <c r="R2477" s="163"/>
      <c r="S2477" s="163"/>
      <c r="T2477" s="163"/>
      <c r="U2477" s="163"/>
      <c r="V2477" s="163"/>
      <c r="W2477" s="163"/>
      <c r="X2477" s="163"/>
      <c r="Y2477" s="163"/>
      <c r="Z2477" s="163"/>
      <c r="AA2477" s="163"/>
      <c r="AB2477" s="163"/>
      <c r="AC2477" s="163"/>
      <c r="AD2477" s="163"/>
      <c r="AE2477" s="163"/>
    </row>
    <row r="2478" spans="2:31">
      <c r="B2478" s="1129">
        <f t="shared" si="96"/>
        <v>-1</v>
      </c>
      <c r="D2478" s="1130"/>
      <c r="E2478" s="1130"/>
      <c r="F2478" s="1131"/>
      <c r="G2478" s="1130"/>
      <c r="H2478" s="1130"/>
      <c r="I2478" s="1130"/>
      <c r="J2478" s="1132"/>
      <c r="K2478" s="1132"/>
      <c r="L2478" s="1130"/>
      <c r="N2478" s="1133">
        <f t="shared" si="97"/>
        <v>0</v>
      </c>
      <c r="O2478" s="1134">
        <f t="shared" si="98"/>
        <v>0</v>
      </c>
      <c r="P2478" s="1134">
        <f>O2478/'1.5 Universal Data'!$F$35</f>
        <v>0</v>
      </c>
      <c r="R2478" s="163"/>
      <c r="S2478" s="163"/>
      <c r="T2478" s="163"/>
      <c r="U2478" s="163"/>
      <c r="V2478" s="163"/>
      <c r="W2478" s="163"/>
      <c r="X2478" s="163"/>
      <c r="Y2478" s="163"/>
      <c r="Z2478" s="163"/>
      <c r="AA2478" s="163"/>
      <c r="AB2478" s="163"/>
      <c r="AC2478" s="163"/>
      <c r="AD2478" s="163"/>
      <c r="AE2478" s="163"/>
    </row>
    <row r="2479" spans="2:31">
      <c r="B2479" s="1129">
        <f t="shared" si="96"/>
        <v>-1</v>
      </c>
      <c r="D2479" s="1130"/>
      <c r="E2479" s="1130"/>
      <c r="F2479" s="1131"/>
      <c r="G2479" s="1130"/>
      <c r="H2479" s="1130"/>
      <c r="I2479" s="1130"/>
      <c r="J2479" s="1132"/>
      <c r="K2479" s="1132"/>
      <c r="L2479" s="1130"/>
      <c r="N2479" s="1133">
        <f t="shared" si="97"/>
        <v>0</v>
      </c>
      <c r="O2479" s="1134">
        <f t="shared" si="98"/>
        <v>0</v>
      </c>
      <c r="P2479" s="1134">
        <f>O2479/'1.5 Universal Data'!$F$35</f>
        <v>0</v>
      </c>
      <c r="R2479" s="163"/>
      <c r="S2479" s="163"/>
      <c r="T2479" s="163"/>
      <c r="U2479" s="163"/>
      <c r="V2479" s="163"/>
      <c r="W2479" s="163"/>
      <c r="X2479" s="163"/>
      <c r="Y2479" s="163"/>
      <c r="Z2479" s="163"/>
      <c r="AA2479" s="163"/>
      <c r="AB2479" s="163"/>
      <c r="AC2479" s="163"/>
      <c r="AD2479" s="163"/>
      <c r="AE2479" s="163"/>
    </row>
    <row r="2480" spans="2:31">
      <c r="B2480" s="1129">
        <f t="shared" si="96"/>
        <v>-1</v>
      </c>
      <c r="D2480" s="1130"/>
      <c r="E2480" s="1130"/>
      <c r="F2480" s="1131"/>
      <c r="G2480" s="1130"/>
      <c r="H2480" s="1130"/>
      <c r="I2480" s="1130"/>
      <c r="J2480" s="1132"/>
      <c r="K2480" s="1132"/>
      <c r="L2480" s="1130"/>
      <c r="N2480" s="1133">
        <f t="shared" si="97"/>
        <v>0</v>
      </c>
      <c r="O2480" s="1134">
        <f t="shared" si="98"/>
        <v>0</v>
      </c>
      <c r="P2480" s="1134">
        <f>O2480/'1.5 Universal Data'!$F$35</f>
        <v>0</v>
      </c>
      <c r="R2480" s="163"/>
      <c r="S2480" s="163"/>
      <c r="T2480" s="163"/>
      <c r="U2480" s="163"/>
      <c r="V2480" s="163"/>
      <c r="W2480" s="163"/>
      <c r="X2480" s="163"/>
      <c r="Y2480" s="163"/>
      <c r="Z2480" s="163"/>
      <c r="AA2480" s="163"/>
      <c r="AB2480" s="163"/>
      <c r="AC2480" s="163"/>
      <c r="AD2480" s="163"/>
      <c r="AE2480" s="163"/>
    </row>
    <row r="2481" spans="2:31">
      <c r="B2481" s="1129">
        <f t="shared" si="96"/>
        <v>-1</v>
      </c>
      <c r="D2481" s="1130"/>
      <c r="E2481" s="1130"/>
      <c r="F2481" s="1131"/>
      <c r="G2481" s="1130"/>
      <c r="H2481" s="1130"/>
      <c r="I2481" s="1130"/>
      <c r="J2481" s="1132"/>
      <c r="K2481" s="1132"/>
      <c r="L2481" s="1130"/>
      <c r="N2481" s="1133">
        <f t="shared" si="97"/>
        <v>0</v>
      </c>
      <c r="O2481" s="1134">
        <f t="shared" si="98"/>
        <v>0</v>
      </c>
      <c r="P2481" s="1134">
        <f>O2481/'1.5 Universal Data'!$F$35</f>
        <v>0</v>
      </c>
      <c r="R2481" s="163"/>
      <c r="S2481" s="163"/>
      <c r="T2481" s="163"/>
      <c r="U2481" s="163"/>
      <c r="V2481" s="163"/>
      <c r="W2481" s="163"/>
      <c r="X2481" s="163"/>
      <c r="Y2481" s="163"/>
      <c r="Z2481" s="163"/>
      <c r="AA2481" s="163"/>
      <c r="AB2481" s="163"/>
      <c r="AC2481" s="163"/>
      <c r="AD2481" s="163"/>
      <c r="AE2481" s="163"/>
    </row>
    <row r="2482" spans="2:31">
      <c r="B2482" s="1129">
        <f t="shared" si="96"/>
        <v>-1</v>
      </c>
      <c r="D2482" s="1130"/>
      <c r="E2482" s="1130"/>
      <c r="F2482" s="1131"/>
      <c r="G2482" s="1130"/>
      <c r="H2482" s="1130"/>
      <c r="I2482" s="1130"/>
      <c r="J2482" s="1132"/>
      <c r="K2482" s="1132"/>
      <c r="L2482" s="1130"/>
      <c r="N2482" s="1133">
        <f t="shared" si="97"/>
        <v>0</v>
      </c>
      <c r="O2482" s="1134">
        <f t="shared" si="98"/>
        <v>0</v>
      </c>
      <c r="P2482" s="1134">
        <f>O2482/'1.5 Universal Data'!$F$35</f>
        <v>0</v>
      </c>
      <c r="R2482" s="163"/>
      <c r="S2482" s="163"/>
      <c r="T2482" s="163"/>
      <c r="U2482" s="163"/>
      <c r="V2482" s="163"/>
      <c r="W2482" s="163"/>
      <c r="X2482" s="163"/>
      <c r="Y2482" s="163"/>
      <c r="Z2482" s="163"/>
      <c r="AA2482" s="163"/>
      <c r="AB2482" s="163"/>
      <c r="AC2482" s="163"/>
      <c r="AD2482" s="163"/>
      <c r="AE2482" s="163"/>
    </row>
    <row r="2483" spans="2:31">
      <c r="B2483" s="1129">
        <f t="shared" si="96"/>
        <v>-1</v>
      </c>
      <c r="D2483" s="1130"/>
      <c r="E2483" s="1130"/>
      <c r="F2483" s="1131"/>
      <c r="G2483" s="1130"/>
      <c r="H2483" s="1130"/>
      <c r="I2483" s="1130"/>
      <c r="J2483" s="1132"/>
      <c r="K2483" s="1132"/>
      <c r="L2483" s="1130"/>
      <c r="N2483" s="1133">
        <f t="shared" si="97"/>
        <v>0</v>
      </c>
      <c r="O2483" s="1134">
        <f t="shared" si="98"/>
        <v>0</v>
      </c>
      <c r="P2483" s="1134">
        <f>O2483/'1.5 Universal Data'!$F$35</f>
        <v>0</v>
      </c>
      <c r="R2483" s="163"/>
      <c r="S2483" s="163"/>
      <c r="T2483" s="163"/>
      <c r="U2483" s="163"/>
      <c r="V2483" s="163"/>
      <c r="W2483" s="163"/>
      <c r="X2483" s="163"/>
      <c r="Y2483" s="163"/>
      <c r="Z2483" s="163"/>
      <c r="AA2483" s="163"/>
      <c r="AB2483" s="163"/>
      <c r="AC2483" s="163"/>
      <c r="AD2483" s="163"/>
      <c r="AE2483" s="163"/>
    </row>
    <row r="2484" spans="2:31">
      <c r="B2484" s="1129">
        <f t="shared" si="96"/>
        <v>-1</v>
      </c>
      <c r="D2484" s="1130"/>
      <c r="E2484" s="1130"/>
      <c r="F2484" s="1131"/>
      <c r="G2484" s="1130"/>
      <c r="H2484" s="1130"/>
      <c r="I2484" s="1130"/>
      <c r="J2484" s="1132"/>
      <c r="K2484" s="1132"/>
      <c r="L2484" s="1130"/>
      <c r="N2484" s="1133">
        <f t="shared" si="97"/>
        <v>0</v>
      </c>
      <c r="O2484" s="1134">
        <f t="shared" si="98"/>
        <v>0</v>
      </c>
      <c r="P2484" s="1134">
        <f>O2484/'1.5 Universal Data'!$F$35</f>
        <v>0</v>
      </c>
      <c r="R2484" s="163"/>
      <c r="S2484" s="163"/>
      <c r="T2484" s="163"/>
      <c r="U2484" s="163"/>
      <c r="V2484" s="163"/>
      <c r="W2484" s="163"/>
      <c r="X2484" s="163"/>
      <c r="Y2484" s="163"/>
      <c r="Z2484" s="163"/>
      <c r="AA2484" s="163"/>
      <c r="AB2484" s="163"/>
      <c r="AC2484" s="163"/>
      <c r="AD2484" s="163"/>
      <c r="AE2484" s="163"/>
    </row>
    <row r="2485" spans="2:31">
      <c r="B2485" s="1129">
        <f t="shared" si="96"/>
        <v>-1</v>
      </c>
      <c r="D2485" s="1130"/>
      <c r="E2485" s="1130"/>
      <c r="F2485" s="1131"/>
      <c r="G2485" s="1130"/>
      <c r="H2485" s="1130"/>
      <c r="I2485" s="1130"/>
      <c r="J2485" s="1132"/>
      <c r="K2485" s="1132"/>
      <c r="L2485" s="1130"/>
      <c r="N2485" s="1133">
        <f t="shared" si="97"/>
        <v>0</v>
      </c>
      <c r="O2485" s="1134">
        <f t="shared" si="98"/>
        <v>0</v>
      </c>
      <c r="P2485" s="1134">
        <f>O2485/'1.5 Universal Data'!$F$35</f>
        <v>0</v>
      </c>
      <c r="R2485" s="163"/>
      <c r="S2485" s="163"/>
      <c r="T2485" s="163"/>
      <c r="U2485" s="163"/>
      <c r="V2485" s="163"/>
      <c r="W2485" s="163"/>
      <c r="X2485" s="163"/>
      <c r="Y2485" s="163"/>
      <c r="Z2485" s="163"/>
      <c r="AA2485" s="163"/>
      <c r="AB2485" s="163"/>
      <c r="AC2485" s="163"/>
      <c r="AD2485" s="163"/>
      <c r="AE2485" s="163"/>
    </row>
    <row r="2486" spans="2:31">
      <c r="B2486" s="1129">
        <f t="shared" si="96"/>
        <v>-1</v>
      </c>
      <c r="D2486" s="1130"/>
      <c r="E2486" s="1130"/>
      <c r="F2486" s="1131"/>
      <c r="G2486" s="1130"/>
      <c r="H2486" s="1130"/>
      <c r="I2486" s="1130"/>
      <c r="J2486" s="1132"/>
      <c r="K2486" s="1132"/>
      <c r="L2486" s="1130"/>
      <c r="N2486" s="1133">
        <f t="shared" si="97"/>
        <v>0</v>
      </c>
      <c r="O2486" s="1134">
        <f t="shared" si="98"/>
        <v>0</v>
      </c>
      <c r="P2486" s="1134">
        <f>O2486/'1.5 Universal Data'!$F$35</f>
        <v>0</v>
      </c>
      <c r="R2486" s="163"/>
      <c r="S2486" s="163"/>
      <c r="T2486" s="163"/>
      <c r="U2486" s="163"/>
      <c r="V2486" s="163"/>
      <c r="W2486" s="163"/>
      <c r="X2486" s="163"/>
      <c r="Y2486" s="163"/>
      <c r="Z2486" s="163"/>
      <c r="AA2486" s="163"/>
      <c r="AB2486" s="163"/>
      <c r="AC2486" s="163"/>
      <c r="AD2486" s="163"/>
      <c r="AE2486" s="163"/>
    </row>
    <row r="2487" spans="2:31">
      <c r="B2487" s="1129">
        <f t="shared" si="96"/>
        <v>-1</v>
      </c>
      <c r="D2487" s="1130"/>
      <c r="E2487" s="1130"/>
      <c r="F2487" s="1131"/>
      <c r="G2487" s="1130"/>
      <c r="H2487" s="1130"/>
      <c r="I2487" s="1130"/>
      <c r="J2487" s="1132"/>
      <c r="K2487" s="1132"/>
      <c r="L2487" s="1130"/>
      <c r="N2487" s="1133">
        <f t="shared" si="97"/>
        <v>0</v>
      </c>
      <c r="O2487" s="1134">
        <f t="shared" si="98"/>
        <v>0</v>
      </c>
      <c r="P2487" s="1134">
        <f>O2487/'1.5 Universal Data'!$F$35</f>
        <v>0</v>
      </c>
      <c r="R2487" s="163"/>
      <c r="S2487" s="163"/>
      <c r="T2487" s="163"/>
      <c r="U2487" s="163"/>
      <c r="V2487" s="163"/>
      <c r="W2487" s="163"/>
      <c r="X2487" s="163"/>
      <c r="Y2487" s="163"/>
      <c r="Z2487" s="163"/>
      <c r="AA2487" s="163"/>
      <c r="AB2487" s="163"/>
      <c r="AC2487" s="163"/>
      <c r="AD2487" s="163"/>
      <c r="AE2487" s="163"/>
    </row>
    <row r="2488" spans="2:31">
      <c r="B2488" s="1129">
        <f t="shared" si="96"/>
        <v>-1</v>
      </c>
      <c r="D2488" s="1130"/>
      <c r="E2488" s="1130"/>
      <c r="F2488" s="1131"/>
      <c r="G2488" s="1130"/>
      <c r="H2488" s="1130"/>
      <c r="I2488" s="1130"/>
      <c r="J2488" s="1132"/>
      <c r="K2488" s="1132"/>
      <c r="L2488" s="1130"/>
      <c r="N2488" s="1133">
        <f t="shared" si="97"/>
        <v>0</v>
      </c>
      <c r="O2488" s="1134">
        <f t="shared" si="98"/>
        <v>0</v>
      </c>
      <c r="P2488" s="1134">
        <f>O2488/'1.5 Universal Data'!$F$35</f>
        <v>0</v>
      </c>
      <c r="R2488" s="163"/>
      <c r="S2488" s="163"/>
      <c r="T2488" s="163"/>
      <c r="U2488" s="163"/>
      <c r="V2488" s="163"/>
      <c r="W2488" s="163"/>
      <c r="X2488" s="163"/>
      <c r="Y2488" s="163"/>
      <c r="Z2488" s="163"/>
      <c r="AA2488" s="163"/>
      <c r="AB2488" s="163"/>
      <c r="AC2488" s="163"/>
      <c r="AD2488" s="163"/>
      <c r="AE2488" s="163"/>
    </row>
    <row r="2489" spans="2:31">
      <c r="B2489" s="1129">
        <f t="shared" si="96"/>
        <v>-1</v>
      </c>
      <c r="D2489" s="1130"/>
      <c r="E2489" s="1130"/>
      <c r="F2489" s="1131"/>
      <c r="G2489" s="1130"/>
      <c r="H2489" s="1130"/>
      <c r="I2489" s="1130"/>
      <c r="J2489" s="1132"/>
      <c r="K2489" s="1132"/>
      <c r="L2489" s="1130"/>
      <c r="N2489" s="1133">
        <f t="shared" si="97"/>
        <v>0</v>
      </c>
      <c r="O2489" s="1134">
        <f t="shared" si="98"/>
        <v>0</v>
      </c>
      <c r="P2489" s="1134">
        <f>O2489/'1.5 Universal Data'!$F$35</f>
        <v>0</v>
      </c>
      <c r="R2489" s="163"/>
      <c r="S2489" s="163"/>
      <c r="T2489" s="163"/>
      <c r="U2489" s="163"/>
      <c r="V2489" s="163"/>
      <c r="W2489" s="163"/>
      <c r="X2489" s="163"/>
      <c r="Y2489" s="163"/>
      <c r="Z2489" s="163"/>
      <c r="AA2489" s="163"/>
      <c r="AB2489" s="163"/>
      <c r="AC2489" s="163"/>
      <c r="AD2489" s="163"/>
      <c r="AE2489" s="163"/>
    </row>
    <row r="2490" spans="2:31">
      <c r="B2490" s="1129">
        <f t="shared" si="96"/>
        <v>-1</v>
      </c>
      <c r="D2490" s="1130"/>
      <c r="E2490" s="1130"/>
      <c r="F2490" s="1131"/>
      <c r="G2490" s="1130"/>
      <c r="H2490" s="1130"/>
      <c r="I2490" s="1130"/>
      <c r="J2490" s="1132"/>
      <c r="K2490" s="1132"/>
      <c r="L2490" s="1130"/>
      <c r="N2490" s="1133">
        <f t="shared" si="97"/>
        <v>0</v>
      </c>
      <c r="O2490" s="1134">
        <f t="shared" si="98"/>
        <v>0</v>
      </c>
      <c r="P2490" s="1134">
        <f>O2490/'1.5 Universal Data'!$F$35</f>
        <v>0</v>
      </c>
      <c r="R2490" s="163"/>
      <c r="S2490" s="163"/>
      <c r="T2490" s="163"/>
      <c r="U2490" s="163"/>
      <c r="V2490" s="163"/>
      <c r="W2490" s="163"/>
      <c r="X2490" s="163"/>
      <c r="Y2490" s="163"/>
      <c r="Z2490" s="163"/>
      <c r="AA2490" s="163"/>
      <c r="AB2490" s="163"/>
      <c r="AC2490" s="163"/>
      <c r="AD2490" s="163"/>
      <c r="AE2490" s="163"/>
    </row>
    <row r="2491" spans="2:31">
      <c r="B2491" s="1129">
        <f t="shared" si="96"/>
        <v>-1</v>
      </c>
      <c r="D2491" s="1130"/>
      <c r="E2491" s="1130"/>
      <c r="F2491" s="1131"/>
      <c r="G2491" s="1130"/>
      <c r="H2491" s="1130"/>
      <c r="I2491" s="1130"/>
      <c r="J2491" s="1132"/>
      <c r="K2491" s="1132"/>
      <c r="L2491" s="1130"/>
      <c r="N2491" s="1133">
        <f t="shared" si="97"/>
        <v>0</v>
      </c>
      <c r="O2491" s="1134">
        <f t="shared" si="98"/>
        <v>0</v>
      </c>
      <c r="P2491" s="1134">
        <f>O2491/'1.5 Universal Data'!$F$35</f>
        <v>0</v>
      </c>
      <c r="R2491" s="163"/>
      <c r="S2491" s="163"/>
      <c r="T2491" s="163"/>
      <c r="U2491" s="163"/>
      <c r="V2491" s="163"/>
      <c r="W2491" s="163"/>
      <c r="X2491" s="163"/>
      <c r="Y2491" s="163"/>
      <c r="Z2491" s="163"/>
      <c r="AA2491" s="163"/>
      <c r="AB2491" s="163"/>
      <c r="AC2491" s="163"/>
      <c r="AD2491" s="163"/>
      <c r="AE2491" s="163"/>
    </row>
    <row r="2492" spans="2:31">
      <c r="B2492" s="1129">
        <f t="shared" si="96"/>
        <v>-1</v>
      </c>
      <c r="D2492" s="1130"/>
      <c r="E2492" s="1130"/>
      <c r="F2492" s="1131"/>
      <c r="G2492" s="1130"/>
      <c r="H2492" s="1130"/>
      <c r="I2492" s="1130"/>
      <c r="J2492" s="1132"/>
      <c r="K2492" s="1132"/>
      <c r="L2492" s="1130"/>
      <c r="N2492" s="1133">
        <f t="shared" si="97"/>
        <v>0</v>
      </c>
      <c r="O2492" s="1134">
        <f t="shared" si="98"/>
        <v>0</v>
      </c>
      <c r="P2492" s="1134">
        <f>O2492/'1.5 Universal Data'!$F$35</f>
        <v>0</v>
      </c>
      <c r="R2492" s="163"/>
      <c r="S2492" s="163"/>
      <c r="T2492" s="163"/>
      <c r="U2492" s="163"/>
      <c r="V2492" s="163"/>
      <c r="W2492" s="163"/>
      <c r="X2492" s="163"/>
      <c r="Y2492" s="163"/>
      <c r="Z2492" s="163"/>
      <c r="AA2492" s="163"/>
      <c r="AB2492" s="163"/>
      <c r="AC2492" s="163"/>
      <c r="AD2492" s="163"/>
      <c r="AE2492" s="163"/>
    </row>
    <row r="2493" spans="2:31">
      <c r="B2493" s="1129">
        <f t="shared" si="96"/>
        <v>-1</v>
      </c>
      <c r="D2493" s="1130"/>
      <c r="E2493" s="1130"/>
      <c r="F2493" s="1131"/>
      <c r="G2493" s="1130"/>
      <c r="H2493" s="1130"/>
      <c r="I2493" s="1130"/>
      <c r="J2493" s="1132"/>
      <c r="K2493" s="1132"/>
      <c r="L2493" s="1130"/>
      <c r="N2493" s="1133">
        <f t="shared" si="97"/>
        <v>0</v>
      </c>
      <c r="O2493" s="1134">
        <f t="shared" si="98"/>
        <v>0</v>
      </c>
      <c r="P2493" s="1134">
        <f>O2493/'1.5 Universal Data'!$F$35</f>
        <v>0</v>
      </c>
      <c r="R2493" s="163"/>
      <c r="S2493" s="163"/>
      <c r="T2493" s="163"/>
      <c r="U2493" s="163"/>
      <c r="V2493" s="163"/>
      <c r="W2493" s="163"/>
      <c r="X2493" s="163"/>
      <c r="Y2493" s="163"/>
      <c r="Z2493" s="163"/>
      <c r="AA2493" s="163"/>
      <c r="AB2493" s="163"/>
      <c r="AC2493" s="163"/>
      <c r="AD2493" s="163"/>
      <c r="AE2493" s="163"/>
    </row>
    <row r="2494" spans="2:31">
      <c r="B2494" s="1129">
        <f t="shared" si="96"/>
        <v>-1</v>
      </c>
      <c r="D2494" s="1130"/>
      <c r="E2494" s="1130"/>
      <c r="F2494" s="1131"/>
      <c r="G2494" s="1130"/>
      <c r="H2494" s="1130"/>
      <c r="I2494" s="1130"/>
      <c r="J2494" s="1132"/>
      <c r="K2494" s="1132"/>
      <c r="L2494" s="1130"/>
      <c r="N2494" s="1133">
        <f t="shared" si="97"/>
        <v>0</v>
      </c>
      <c r="O2494" s="1134">
        <f t="shared" si="98"/>
        <v>0</v>
      </c>
      <c r="P2494" s="1134">
        <f>O2494/'1.5 Universal Data'!$F$35</f>
        <v>0</v>
      </c>
      <c r="R2494" s="163"/>
      <c r="S2494" s="163"/>
      <c r="T2494" s="163"/>
      <c r="U2494" s="163"/>
      <c r="V2494" s="163"/>
      <c r="W2494" s="163"/>
      <c r="X2494" s="163"/>
      <c r="Y2494" s="163"/>
      <c r="Z2494" s="163"/>
      <c r="AA2494" s="163"/>
      <c r="AB2494" s="163"/>
      <c r="AC2494" s="163"/>
      <c r="AD2494" s="163"/>
      <c r="AE2494" s="163"/>
    </row>
    <row r="2495" spans="2:31">
      <c r="B2495" s="1129">
        <f t="shared" si="96"/>
        <v>-1</v>
      </c>
      <c r="D2495" s="1130"/>
      <c r="E2495" s="1130"/>
      <c r="F2495" s="1131"/>
      <c r="G2495" s="1130"/>
      <c r="H2495" s="1130"/>
      <c r="I2495" s="1130"/>
      <c r="J2495" s="1132"/>
      <c r="K2495" s="1132"/>
      <c r="L2495" s="1130"/>
      <c r="N2495" s="1133">
        <f t="shared" si="97"/>
        <v>0</v>
      </c>
      <c r="O2495" s="1134">
        <f t="shared" si="98"/>
        <v>0</v>
      </c>
      <c r="P2495" s="1134">
        <f>O2495/'1.5 Universal Data'!$F$35</f>
        <v>0</v>
      </c>
      <c r="R2495" s="163"/>
      <c r="S2495" s="163"/>
      <c r="T2495" s="163"/>
      <c r="U2495" s="163"/>
      <c r="V2495" s="163"/>
      <c r="W2495" s="163"/>
      <c r="X2495" s="163"/>
      <c r="Y2495" s="163"/>
      <c r="Z2495" s="163"/>
      <c r="AA2495" s="163"/>
      <c r="AB2495" s="163"/>
      <c r="AC2495" s="163"/>
      <c r="AD2495" s="163"/>
      <c r="AE2495" s="163"/>
    </row>
    <row r="2496" spans="2:31">
      <c r="B2496" s="1129">
        <f t="shared" si="96"/>
        <v>-1</v>
      </c>
      <c r="D2496" s="1130"/>
      <c r="E2496" s="1130"/>
      <c r="F2496" s="1131"/>
      <c r="G2496" s="1130"/>
      <c r="H2496" s="1130"/>
      <c r="I2496" s="1130"/>
      <c r="J2496" s="1132"/>
      <c r="K2496" s="1132"/>
      <c r="L2496" s="1130"/>
      <c r="N2496" s="1133">
        <f t="shared" si="97"/>
        <v>0</v>
      </c>
      <c r="O2496" s="1134">
        <f t="shared" si="98"/>
        <v>0</v>
      </c>
      <c r="P2496" s="1134">
        <f>O2496/'1.5 Universal Data'!$F$35</f>
        <v>0</v>
      </c>
      <c r="R2496" s="163"/>
      <c r="S2496" s="163"/>
      <c r="T2496" s="163"/>
      <c r="U2496" s="163"/>
      <c r="V2496" s="163"/>
      <c r="W2496" s="163"/>
      <c r="X2496" s="163"/>
      <c r="Y2496" s="163"/>
      <c r="Z2496" s="163"/>
      <c r="AA2496" s="163"/>
      <c r="AB2496" s="163"/>
      <c r="AC2496" s="163"/>
      <c r="AD2496" s="163"/>
      <c r="AE2496" s="163"/>
    </row>
    <row r="2497" spans="2:31">
      <c r="B2497" s="1129">
        <f t="shared" si="96"/>
        <v>-1</v>
      </c>
      <c r="D2497" s="1130"/>
      <c r="E2497" s="1130"/>
      <c r="F2497" s="1131"/>
      <c r="G2497" s="1130"/>
      <c r="H2497" s="1130"/>
      <c r="I2497" s="1130"/>
      <c r="J2497" s="1132"/>
      <c r="K2497" s="1132"/>
      <c r="L2497" s="1130"/>
      <c r="N2497" s="1133">
        <f t="shared" si="97"/>
        <v>0</v>
      </c>
      <c r="O2497" s="1134">
        <f t="shared" si="98"/>
        <v>0</v>
      </c>
      <c r="P2497" s="1134">
        <f>O2497/'1.5 Universal Data'!$F$35</f>
        <v>0</v>
      </c>
      <c r="R2497" s="163"/>
      <c r="S2497" s="163"/>
      <c r="T2497" s="163"/>
      <c r="U2497" s="163"/>
      <c r="V2497" s="163"/>
      <c r="W2497" s="163"/>
      <c r="X2497" s="163"/>
      <c r="Y2497" s="163"/>
      <c r="Z2497" s="163"/>
      <c r="AA2497" s="163"/>
      <c r="AB2497" s="163"/>
      <c r="AC2497" s="163"/>
      <c r="AD2497" s="163"/>
      <c r="AE2497" s="163"/>
    </row>
    <row r="2498" spans="2:31">
      <c r="B2498" s="1129">
        <f t="shared" si="96"/>
        <v>-1</v>
      </c>
      <c r="D2498" s="1130"/>
      <c r="E2498" s="1130"/>
      <c r="F2498" s="1131"/>
      <c r="G2498" s="1130"/>
      <c r="H2498" s="1130"/>
      <c r="I2498" s="1130"/>
      <c r="J2498" s="1132"/>
      <c r="K2498" s="1132"/>
      <c r="L2498" s="1130"/>
      <c r="N2498" s="1133">
        <f t="shared" si="97"/>
        <v>0</v>
      </c>
      <c r="O2498" s="1134">
        <f t="shared" si="98"/>
        <v>0</v>
      </c>
      <c r="P2498" s="1134">
        <f>O2498/'1.5 Universal Data'!$F$35</f>
        <v>0</v>
      </c>
      <c r="R2498" s="163"/>
      <c r="S2498" s="163"/>
      <c r="T2498" s="163"/>
      <c r="U2498" s="163"/>
      <c r="V2498" s="163"/>
      <c r="W2498" s="163"/>
      <c r="X2498" s="163"/>
      <c r="Y2498" s="163"/>
      <c r="Z2498" s="163"/>
      <c r="AA2498" s="163"/>
      <c r="AB2498" s="163"/>
      <c r="AC2498" s="163"/>
      <c r="AD2498" s="163"/>
      <c r="AE2498" s="163"/>
    </row>
    <row r="2499" spans="2:31">
      <c r="B2499" s="1129">
        <f t="shared" si="96"/>
        <v>-1</v>
      </c>
      <c r="D2499" s="1130"/>
      <c r="E2499" s="1130"/>
      <c r="F2499" s="1131"/>
      <c r="G2499" s="1130"/>
      <c r="H2499" s="1130"/>
      <c r="I2499" s="1130"/>
      <c r="J2499" s="1132"/>
      <c r="K2499" s="1132"/>
      <c r="L2499" s="1130"/>
      <c r="N2499" s="1133">
        <f t="shared" si="97"/>
        <v>0</v>
      </c>
      <c r="O2499" s="1134">
        <f t="shared" si="98"/>
        <v>0</v>
      </c>
      <c r="P2499" s="1134">
        <f>O2499/'1.5 Universal Data'!$F$35</f>
        <v>0</v>
      </c>
      <c r="R2499" s="163"/>
      <c r="S2499" s="163"/>
      <c r="T2499" s="163"/>
      <c r="U2499" s="163"/>
      <c r="V2499" s="163"/>
      <c r="W2499" s="163"/>
      <c r="X2499" s="163"/>
      <c r="Y2499" s="163"/>
      <c r="Z2499" s="163"/>
      <c r="AA2499" s="163"/>
      <c r="AB2499" s="163"/>
      <c r="AC2499" s="163"/>
      <c r="AD2499" s="163"/>
      <c r="AE2499" s="163"/>
    </row>
    <row r="2500" spans="2:31">
      <c r="B2500" s="1129">
        <f t="shared" si="96"/>
        <v>-1</v>
      </c>
      <c r="D2500" s="1130"/>
      <c r="E2500" s="1130"/>
      <c r="F2500" s="1131"/>
      <c r="G2500" s="1130"/>
      <c r="H2500" s="1130"/>
      <c r="I2500" s="1130"/>
      <c r="J2500" s="1132"/>
      <c r="K2500" s="1132"/>
      <c r="L2500" s="1130"/>
      <c r="N2500" s="1133">
        <f t="shared" si="97"/>
        <v>0</v>
      </c>
      <c r="O2500" s="1134">
        <f t="shared" si="98"/>
        <v>0</v>
      </c>
      <c r="P2500" s="1134">
        <f>O2500/'1.5 Universal Data'!$F$35</f>
        <v>0</v>
      </c>
      <c r="R2500" s="163"/>
      <c r="S2500" s="163"/>
      <c r="T2500" s="163"/>
      <c r="U2500" s="163"/>
      <c r="V2500" s="163"/>
      <c r="W2500" s="163"/>
      <c r="X2500" s="163"/>
      <c r="Y2500" s="163"/>
      <c r="Z2500" s="163"/>
      <c r="AA2500" s="163"/>
      <c r="AB2500" s="163"/>
      <c r="AC2500" s="163"/>
      <c r="AD2500" s="163"/>
      <c r="AE2500" s="163"/>
    </row>
    <row r="2501" spans="2:31">
      <c r="B2501" s="1129">
        <f t="shared" si="96"/>
        <v>-1</v>
      </c>
      <c r="D2501" s="1130"/>
      <c r="E2501" s="1130"/>
      <c r="F2501" s="1131"/>
      <c r="G2501" s="1130"/>
      <c r="H2501" s="1130"/>
      <c r="I2501" s="1130"/>
      <c r="J2501" s="1132"/>
      <c r="K2501" s="1132"/>
      <c r="L2501" s="1130"/>
      <c r="N2501" s="1133">
        <f t="shared" si="97"/>
        <v>0</v>
      </c>
      <c r="O2501" s="1134">
        <f t="shared" si="98"/>
        <v>0</v>
      </c>
      <c r="P2501" s="1134">
        <f>O2501/'1.5 Universal Data'!$F$35</f>
        <v>0</v>
      </c>
      <c r="R2501" s="163"/>
      <c r="S2501" s="163"/>
      <c r="T2501" s="163"/>
      <c r="U2501" s="163"/>
      <c r="V2501" s="163"/>
      <c r="W2501" s="163"/>
      <c r="X2501" s="163"/>
      <c r="Y2501" s="163"/>
      <c r="Z2501" s="163"/>
      <c r="AA2501" s="163"/>
      <c r="AB2501" s="163"/>
      <c r="AC2501" s="163"/>
      <c r="AD2501" s="163"/>
      <c r="AE2501" s="163"/>
    </row>
    <row r="2502" spans="2:31">
      <c r="B2502" s="1129">
        <f t="shared" si="96"/>
        <v>-1</v>
      </c>
      <c r="D2502" s="1130"/>
      <c r="E2502" s="1130"/>
      <c r="F2502" s="1131"/>
      <c r="G2502" s="1130"/>
      <c r="H2502" s="1130"/>
      <c r="I2502" s="1130"/>
      <c r="J2502" s="1132"/>
      <c r="K2502" s="1132"/>
      <c r="L2502" s="1130"/>
      <c r="N2502" s="1133">
        <f t="shared" si="97"/>
        <v>0</v>
      </c>
      <c r="O2502" s="1134">
        <f t="shared" si="98"/>
        <v>0</v>
      </c>
      <c r="P2502" s="1134">
        <f>O2502/'1.5 Universal Data'!$F$35</f>
        <v>0</v>
      </c>
      <c r="R2502" s="163"/>
      <c r="S2502" s="163"/>
      <c r="T2502" s="163"/>
      <c r="U2502" s="163"/>
      <c r="V2502" s="163"/>
      <c r="W2502" s="163"/>
      <c r="X2502" s="163"/>
      <c r="Y2502" s="163"/>
      <c r="Z2502" s="163"/>
      <c r="AA2502" s="163"/>
      <c r="AB2502" s="163"/>
      <c r="AC2502" s="163"/>
      <c r="AD2502" s="163"/>
      <c r="AE2502" s="163"/>
    </row>
    <row r="2503" spans="2:31">
      <c r="B2503" s="1129">
        <f t="shared" si="96"/>
        <v>-1</v>
      </c>
      <c r="D2503" s="1130"/>
      <c r="E2503" s="1130"/>
      <c r="F2503" s="1131"/>
      <c r="G2503" s="1130"/>
      <c r="H2503" s="1130"/>
      <c r="I2503" s="1130"/>
      <c r="J2503" s="1132"/>
      <c r="K2503" s="1132"/>
      <c r="L2503" s="1130"/>
      <c r="N2503" s="1133">
        <f t="shared" si="97"/>
        <v>0</v>
      </c>
      <c r="O2503" s="1134">
        <f t="shared" si="98"/>
        <v>0</v>
      </c>
      <c r="P2503" s="1134">
        <f>O2503/'1.5 Universal Data'!$F$35</f>
        <v>0</v>
      </c>
      <c r="R2503" s="163"/>
      <c r="S2503" s="163"/>
      <c r="T2503" s="163"/>
      <c r="U2503" s="163"/>
      <c r="V2503" s="163"/>
      <c r="W2503" s="163"/>
      <c r="X2503" s="163"/>
      <c r="Y2503" s="163"/>
      <c r="Z2503" s="163"/>
      <c r="AA2503" s="163"/>
      <c r="AB2503" s="163"/>
      <c r="AC2503" s="163"/>
      <c r="AD2503" s="163"/>
      <c r="AE2503" s="163"/>
    </row>
    <row r="2504" spans="2:31">
      <c r="B2504" s="1129">
        <f t="shared" si="96"/>
        <v>-1</v>
      </c>
      <c r="D2504" s="1130"/>
      <c r="E2504" s="1130"/>
      <c r="F2504" s="1131"/>
      <c r="G2504" s="1130"/>
      <c r="H2504" s="1130"/>
      <c r="I2504" s="1130"/>
      <c r="J2504" s="1132"/>
      <c r="K2504" s="1132"/>
      <c r="L2504" s="1130"/>
      <c r="N2504" s="1133">
        <f t="shared" si="97"/>
        <v>0</v>
      </c>
      <c r="O2504" s="1134">
        <f t="shared" si="98"/>
        <v>0</v>
      </c>
      <c r="P2504" s="1134">
        <f>O2504/'1.5 Universal Data'!$F$35</f>
        <v>0</v>
      </c>
      <c r="R2504" s="163"/>
      <c r="S2504" s="163"/>
      <c r="T2504" s="163"/>
      <c r="U2504" s="163"/>
      <c r="V2504" s="163"/>
      <c r="W2504" s="163"/>
      <c r="X2504" s="163"/>
      <c r="Y2504" s="163"/>
      <c r="Z2504" s="163"/>
      <c r="AA2504" s="163"/>
      <c r="AB2504" s="163"/>
      <c r="AC2504" s="163"/>
      <c r="AD2504" s="163"/>
      <c r="AE2504" s="163"/>
    </row>
    <row r="2505" spans="2:31">
      <c r="B2505" s="1129">
        <f t="shared" si="96"/>
        <v>-1</v>
      </c>
      <c r="D2505" s="1130"/>
      <c r="E2505" s="1130"/>
      <c r="F2505" s="1131"/>
      <c r="G2505" s="1130"/>
      <c r="H2505" s="1130"/>
      <c r="I2505" s="1130"/>
      <c r="J2505" s="1132"/>
      <c r="K2505" s="1132"/>
      <c r="L2505" s="1130"/>
      <c r="N2505" s="1133">
        <f t="shared" si="97"/>
        <v>0</v>
      </c>
      <c r="O2505" s="1134">
        <f t="shared" si="98"/>
        <v>0</v>
      </c>
      <c r="P2505" s="1134">
        <f>O2505/'1.5 Universal Data'!$F$35</f>
        <v>0</v>
      </c>
      <c r="R2505" s="163"/>
      <c r="S2505" s="163"/>
      <c r="T2505" s="163"/>
      <c r="U2505" s="163"/>
      <c r="V2505" s="163"/>
      <c r="W2505" s="163"/>
      <c r="X2505" s="163"/>
      <c r="Y2505" s="163"/>
      <c r="Z2505" s="163"/>
      <c r="AA2505" s="163"/>
      <c r="AB2505" s="163"/>
      <c r="AC2505" s="163"/>
      <c r="AD2505" s="163"/>
      <c r="AE2505" s="163"/>
    </row>
    <row r="2506" spans="2:31">
      <c r="B2506" s="1129">
        <f t="shared" si="96"/>
        <v>-1</v>
      </c>
      <c r="D2506" s="1130"/>
      <c r="E2506" s="1130"/>
      <c r="F2506" s="1131"/>
      <c r="G2506" s="1130"/>
      <c r="H2506" s="1130"/>
      <c r="I2506" s="1130"/>
      <c r="J2506" s="1132"/>
      <c r="K2506" s="1132"/>
      <c r="L2506" s="1130"/>
      <c r="N2506" s="1133">
        <f t="shared" si="97"/>
        <v>0</v>
      </c>
      <c r="O2506" s="1134">
        <f t="shared" si="98"/>
        <v>0</v>
      </c>
      <c r="P2506" s="1134">
        <f>O2506/'1.5 Universal Data'!$F$35</f>
        <v>0</v>
      </c>
      <c r="R2506" s="163"/>
      <c r="S2506" s="163"/>
      <c r="T2506" s="163"/>
      <c r="U2506" s="163"/>
      <c r="V2506" s="163"/>
      <c r="W2506" s="163"/>
      <c r="X2506" s="163"/>
      <c r="Y2506" s="163"/>
      <c r="Z2506" s="163"/>
      <c r="AA2506" s="163"/>
      <c r="AB2506" s="163"/>
      <c r="AC2506" s="163"/>
      <c r="AD2506" s="163"/>
      <c r="AE2506" s="163"/>
    </row>
    <row r="2507" spans="2:31">
      <c r="B2507" s="1129">
        <f t="shared" si="96"/>
        <v>-1</v>
      </c>
      <c r="D2507" s="1130"/>
      <c r="E2507" s="1130"/>
      <c r="F2507" s="1131"/>
      <c r="G2507" s="1130"/>
      <c r="H2507" s="1130"/>
      <c r="I2507" s="1130"/>
      <c r="J2507" s="1132"/>
      <c r="K2507" s="1132"/>
      <c r="L2507" s="1130"/>
      <c r="N2507" s="1133">
        <f t="shared" si="97"/>
        <v>0</v>
      </c>
      <c r="O2507" s="1134">
        <f t="shared" si="98"/>
        <v>0</v>
      </c>
      <c r="P2507" s="1134">
        <f>O2507/'1.5 Universal Data'!$F$35</f>
        <v>0</v>
      </c>
      <c r="R2507" s="163"/>
      <c r="S2507" s="163"/>
      <c r="T2507" s="163"/>
      <c r="U2507" s="163"/>
      <c r="V2507" s="163"/>
      <c r="W2507" s="163"/>
      <c r="X2507" s="163"/>
      <c r="Y2507" s="163"/>
      <c r="Z2507" s="163"/>
      <c r="AA2507" s="163"/>
      <c r="AB2507" s="163"/>
      <c r="AC2507" s="163"/>
      <c r="AD2507" s="163"/>
      <c r="AE2507" s="163"/>
    </row>
    <row r="2508" spans="2:31">
      <c r="B2508" s="1129">
        <f t="shared" si="96"/>
        <v>-1</v>
      </c>
      <c r="D2508" s="1130"/>
      <c r="E2508" s="1130"/>
      <c r="F2508" s="1131"/>
      <c r="G2508" s="1130"/>
      <c r="H2508" s="1130"/>
      <c r="I2508" s="1130"/>
      <c r="J2508" s="1132"/>
      <c r="K2508" s="1132"/>
      <c r="L2508" s="1130"/>
      <c r="N2508" s="1133">
        <f t="shared" si="97"/>
        <v>0</v>
      </c>
      <c r="O2508" s="1134">
        <f t="shared" si="98"/>
        <v>0</v>
      </c>
      <c r="P2508" s="1134">
        <f>O2508/'1.5 Universal Data'!$F$35</f>
        <v>0</v>
      </c>
      <c r="R2508" s="163"/>
      <c r="S2508" s="163"/>
      <c r="T2508" s="163"/>
      <c r="U2508" s="163"/>
      <c r="V2508" s="163"/>
      <c r="W2508" s="163"/>
      <c r="X2508" s="163"/>
      <c r="Y2508" s="163"/>
      <c r="Z2508" s="163"/>
      <c r="AA2508" s="163"/>
      <c r="AB2508" s="163"/>
      <c r="AC2508" s="163"/>
      <c r="AD2508" s="163"/>
      <c r="AE2508" s="163"/>
    </row>
    <row r="2509" spans="2:31">
      <c r="B2509" s="1129">
        <f t="shared" si="96"/>
        <v>-1</v>
      </c>
      <c r="D2509" s="1130"/>
      <c r="E2509" s="1130"/>
      <c r="F2509" s="1131"/>
      <c r="G2509" s="1130"/>
      <c r="H2509" s="1130"/>
      <c r="I2509" s="1130"/>
      <c r="J2509" s="1132"/>
      <c r="K2509" s="1132"/>
      <c r="L2509" s="1130"/>
      <c r="N2509" s="1133">
        <f t="shared" si="97"/>
        <v>0</v>
      </c>
      <c r="O2509" s="1134">
        <f t="shared" si="98"/>
        <v>0</v>
      </c>
      <c r="P2509" s="1134">
        <f>O2509/'1.5 Universal Data'!$F$35</f>
        <v>0</v>
      </c>
      <c r="R2509" s="163"/>
      <c r="S2509" s="163"/>
      <c r="T2509" s="163"/>
      <c r="U2509" s="163"/>
      <c r="V2509" s="163"/>
      <c r="W2509" s="163"/>
      <c r="X2509" s="163"/>
      <c r="Y2509" s="163"/>
      <c r="Z2509" s="163"/>
      <c r="AA2509" s="163"/>
      <c r="AB2509" s="163"/>
      <c r="AC2509" s="163"/>
      <c r="AD2509" s="163"/>
      <c r="AE2509" s="163"/>
    </row>
    <row r="2510" spans="2:31">
      <c r="B2510" s="1129">
        <f t="shared" si="96"/>
        <v>-1</v>
      </c>
      <c r="D2510" s="1130"/>
      <c r="E2510" s="1130"/>
      <c r="F2510" s="1131"/>
      <c r="G2510" s="1130"/>
      <c r="H2510" s="1130"/>
      <c r="I2510" s="1130"/>
      <c r="J2510" s="1132"/>
      <c r="K2510" s="1132"/>
      <c r="L2510" s="1130"/>
      <c r="N2510" s="1133">
        <f t="shared" si="97"/>
        <v>0</v>
      </c>
      <c r="O2510" s="1134">
        <f t="shared" si="98"/>
        <v>0</v>
      </c>
      <c r="P2510" s="1134">
        <f>O2510/'1.5 Universal Data'!$F$35</f>
        <v>0</v>
      </c>
      <c r="R2510" s="163"/>
      <c r="S2510" s="163"/>
      <c r="T2510" s="163"/>
      <c r="U2510" s="163"/>
      <c r="V2510" s="163"/>
      <c r="W2510" s="163"/>
      <c r="X2510" s="163"/>
      <c r="Y2510" s="163"/>
      <c r="Z2510" s="163"/>
      <c r="AA2510" s="163"/>
      <c r="AB2510" s="163"/>
      <c r="AC2510" s="163"/>
      <c r="AD2510" s="163"/>
      <c r="AE2510" s="163"/>
    </row>
    <row r="2511" spans="2:31">
      <c r="B2511" s="1129">
        <f t="shared" si="96"/>
        <v>-1</v>
      </c>
      <c r="D2511" s="1130"/>
      <c r="E2511" s="1130"/>
      <c r="F2511" s="1131"/>
      <c r="G2511" s="1130"/>
      <c r="H2511" s="1130"/>
      <c r="I2511" s="1130"/>
      <c r="J2511" s="1132"/>
      <c r="K2511" s="1132"/>
      <c r="L2511" s="1130"/>
      <c r="N2511" s="1133">
        <f t="shared" si="97"/>
        <v>0</v>
      </c>
      <c r="O2511" s="1134">
        <f t="shared" si="98"/>
        <v>0</v>
      </c>
      <c r="P2511" s="1134">
        <f>O2511/'1.5 Universal Data'!$F$35</f>
        <v>0</v>
      </c>
      <c r="R2511" s="163"/>
      <c r="S2511" s="163"/>
      <c r="T2511" s="163"/>
      <c r="U2511" s="163"/>
      <c r="V2511" s="163"/>
      <c r="W2511" s="163"/>
      <c r="X2511" s="163"/>
      <c r="Y2511" s="163"/>
      <c r="Z2511" s="163"/>
      <c r="AA2511" s="163"/>
      <c r="AB2511" s="163"/>
      <c r="AC2511" s="163"/>
      <c r="AD2511" s="163"/>
      <c r="AE2511" s="163"/>
    </row>
    <row r="2512" spans="2:31">
      <c r="B2512" s="1129">
        <f t="shared" si="96"/>
        <v>-1</v>
      </c>
      <c r="D2512" s="1130"/>
      <c r="E2512" s="1130"/>
      <c r="F2512" s="1131"/>
      <c r="G2512" s="1130"/>
      <c r="H2512" s="1130"/>
      <c r="I2512" s="1130"/>
      <c r="J2512" s="1132"/>
      <c r="K2512" s="1132"/>
      <c r="L2512" s="1130"/>
      <c r="N2512" s="1133">
        <f t="shared" si="97"/>
        <v>0</v>
      </c>
      <c r="O2512" s="1134">
        <f t="shared" si="98"/>
        <v>0</v>
      </c>
      <c r="P2512" s="1134">
        <f>O2512/'1.5 Universal Data'!$F$35</f>
        <v>0</v>
      </c>
      <c r="R2512" s="163"/>
      <c r="S2512" s="163"/>
      <c r="T2512" s="163"/>
      <c r="U2512" s="163"/>
      <c r="V2512" s="163"/>
      <c r="W2512" s="163"/>
      <c r="X2512" s="163"/>
      <c r="Y2512" s="163"/>
      <c r="Z2512" s="163"/>
      <c r="AA2512" s="163"/>
      <c r="AB2512" s="163"/>
      <c r="AC2512" s="163"/>
      <c r="AD2512" s="163"/>
      <c r="AE2512" s="163"/>
    </row>
    <row r="2513" spans="2:31">
      <c r="B2513" s="1129">
        <f t="shared" si="96"/>
        <v>-1</v>
      </c>
      <c r="D2513" s="1130"/>
      <c r="E2513" s="1130"/>
      <c r="F2513" s="1131"/>
      <c r="G2513" s="1130"/>
      <c r="H2513" s="1130"/>
      <c r="I2513" s="1130"/>
      <c r="J2513" s="1132"/>
      <c r="K2513" s="1132"/>
      <c r="L2513" s="1130"/>
      <c r="N2513" s="1133">
        <f t="shared" si="97"/>
        <v>0</v>
      </c>
      <c r="O2513" s="1134">
        <f t="shared" si="98"/>
        <v>0</v>
      </c>
      <c r="P2513" s="1134">
        <f>O2513/'1.5 Universal Data'!$F$35</f>
        <v>0</v>
      </c>
      <c r="R2513" s="163"/>
      <c r="S2513" s="163"/>
      <c r="T2513" s="163"/>
      <c r="U2513" s="163"/>
      <c r="V2513" s="163"/>
      <c r="W2513" s="163"/>
      <c r="X2513" s="163"/>
      <c r="Y2513" s="163"/>
      <c r="Z2513" s="163"/>
      <c r="AA2513" s="163"/>
      <c r="AB2513" s="163"/>
      <c r="AC2513" s="163"/>
      <c r="AD2513" s="163"/>
      <c r="AE2513" s="163"/>
    </row>
    <row r="2514" spans="2:31">
      <c r="B2514" s="1129">
        <f t="shared" si="96"/>
        <v>-1</v>
      </c>
      <c r="D2514" s="1130"/>
      <c r="E2514" s="1130"/>
      <c r="F2514" s="1131"/>
      <c r="G2514" s="1130"/>
      <c r="H2514" s="1130"/>
      <c r="I2514" s="1130"/>
      <c r="J2514" s="1132"/>
      <c r="K2514" s="1132"/>
      <c r="L2514" s="1130"/>
      <c r="N2514" s="1133">
        <f t="shared" si="97"/>
        <v>0</v>
      </c>
      <c r="O2514" s="1134">
        <f t="shared" si="98"/>
        <v>0</v>
      </c>
      <c r="P2514" s="1134">
        <f>O2514/'1.5 Universal Data'!$F$35</f>
        <v>0</v>
      </c>
      <c r="R2514" s="163"/>
      <c r="S2514" s="163"/>
      <c r="T2514" s="163"/>
      <c r="U2514" s="163"/>
      <c r="V2514" s="163"/>
      <c r="W2514" s="163"/>
      <c r="X2514" s="163"/>
      <c r="Y2514" s="163"/>
      <c r="Z2514" s="163"/>
      <c r="AA2514" s="163"/>
      <c r="AB2514" s="163"/>
      <c r="AC2514" s="163"/>
      <c r="AD2514" s="163"/>
      <c r="AE2514" s="163"/>
    </row>
    <row r="2515" spans="2:31">
      <c r="B2515" s="1129">
        <f t="shared" si="96"/>
        <v>-1</v>
      </c>
      <c r="D2515" s="1130"/>
      <c r="E2515" s="1130"/>
      <c r="F2515" s="1131"/>
      <c r="G2515" s="1130"/>
      <c r="H2515" s="1130"/>
      <c r="I2515" s="1130"/>
      <c r="J2515" s="1132"/>
      <c r="K2515" s="1132"/>
      <c r="L2515" s="1130"/>
      <c r="N2515" s="1133">
        <f t="shared" si="97"/>
        <v>0</v>
      </c>
      <c r="O2515" s="1134">
        <f t="shared" si="98"/>
        <v>0</v>
      </c>
      <c r="P2515" s="1134">
        <f>O2515/'1.5 Universal Data'!$F$35</f>
        <v>0</v>
      </c>
      <c r="R2515" s="163"/>
      <c r="S2515" s="163"/>
      <c r="T2515" s="163"/>
      <c r="U2515" s="163"/>
      <c r="V2515" s="163"/>
      <c r="W2515" s="163"/>
      <c r="X2515" s="163"/>
      <c r="Y2515" s="163"/>
      <c r="Z2515" s="163"/>
      <c r="AA2515" s="163"/>
      <c r="AB2515" s="163"/>
      <c r="AC2515" s="163"/>
      <c r="AD2515" s="163"/>
      <c r="AE2515" s="163"/>
    </row>
    <row r="2516" spans="2:31">
      <c r="B2516" s="1129">
        <f t="shared" si="96"/>
        <v>-1</v>
      </c>
      <c r="D2516" s="1130"/>
      <c r="E2516" s="1130"/>
      <c r="F2516" s="1131"/>
      <c r="G2516" s="1130"/>
      <c r="H2516" s="1130"/>
      <c r="I2516" s="1130"/>
      <c r="J2516" s="1132"/>
      <c r="K2516" s="1132"/>
      <c r="L2516" s="1130"/>
      <c r="N2516" s="1133">
        <f t="shared" si="97"/>
        <v>0</v>
      </c>
      <c r="O2516" s="1134">
        <f t="shared" si="98"/>
        <v>0</v>
      </c>
      <c r="P2516" s="1134">
        <f>O2516/'1.5 Universal Data'!$F$35</f>
        <v>0</v>
      </c>
      <c r="R2516" s="163"/>
      <c r="S2516" s="163"/>
      <c r="T2516" s="163"/>
      <c r="U2516" s="163"/>
      <c r="V2516" s="163"/>
      <c r="W2516" s="163"/>
      <c r="X2516" s="163"/>
      <c r="Y2516" s="163"/>
      <c r="Z2516" s="163"/>
      <c r="AA2516" s="163"/>
      <c r="AB2516" s="163"/>
      <c r="AC2516" s="163"/>
      <c r="AD2516" s="163"/>
      <c r="AE2516" s="163"/>
    </row>
    <row r="2517" spans="2:31">
      <c r="B2517" s="1129">
        <f t="shared" si="96"/>
        <v>-1</v>
      </c>
      <c r="D2517" s="1130"/>
      <c r="E2517" s="1130"/>
      <c r="F2517" s="1131"/>
      <c r="G2517" s="1130"/>
      <c r="H2517" s="1130"/>
      <c r="I2517" s="1130"/>
      <c r="J2517" s="1132"/>
      <c r="K2517" s="1132"/>
      <c r="L2517" s="1130"/>
      <c r="N2517" s="1133">
        <f t="shared" si="97"/>
        <v>0</v>
      </c>
      <c r="O2517" s="1134">
        <f t="shared" si="98"/>
        <v>0</v>
      </c>
      <c r="P2517" s="1134">
        <f>O2517/'1.5 Universal Data'!$F$35</f>
        <v>0</v>
      </c>
      <c r="R2517" s="163"/>
      <c r="S2517" s="163"/>
      <c r="T2517" s="163"/>
      <c r="U2517" s="163"/>
      <c r="V2517" s="163"/>
      <c r="W2517" s="163"/>
      <c r="X2517" s="163"/>
      <c r="Y2517" s="163"/>
      <c r="Z2517" s="163"/>
      <c r="AA2517" s="163"/>
      <c r="AB2517" s="163"/>
      <c r="AC2517" s="163"/>
      <c r="AD2517" s="163"/>
      <c r="AE2517" s="163"/>
    </row>
    <row r="2518" spans="2:31">
      <c r="B2518" s="1129">
        <f t="shared" si="96"/>
        <v>-1</v>
      </c>
      <c r="D2518" s="1130"/>
      <c r="E2518" s="1130"/>
      <c r="F2518" s="1131"/>
      <c r="G2518" s="1130"/>
      <c r="H2518" s="1130"/>
      <c r="I2518" s="1130"/>
      <c r="J2518" s="1132"/>
      <c r="K2518" s="1132"/>
      <c r="L2518" s="1130"/>
      <c r="N2518" s="1133">
        <f t="shared" si="97"/>
        <v>0</v>
      </c>
      <c r="O2518" s="1134">
        <f t="shared" si="98"/>
        <v>0</v>
      </c>
      <c r="P2518" s="1134">
        <f>O2518/'1.5 Universal Data'!$F$35</f>
        <v>0</v>
      </c>
      <c r="R2518" s="163"/>
      <c r="S2518" s="163"/>
      <c r="T2518" s="163"/>
      <c r="U2518" s="163"/>
      <c r="V2518" s="163"/>
      <c r="W2518" s="163"/>
      <c r="X2518" s="163"/>
      <c r="Y2518" s="163"/>
      <c r="Z2518" s="163"/>
      <c r="AA2518" s="163"/>
      <c r="AB2518" s="163"/>
      <c r="AC2518" s="163"/>
      <c r="AD2518" s="163"/>
      <c r="AE2518" s="163"/>
    </row>
    <row r="2519" spans="2:31">
      <c r="B2519" s="1129">
        <f t="shared" ref="B2519:B2582" si="99">IF(G2519="buy",1,-1)</f>
        <v>-1</v>
      </c>
      <c r="D2519" s="1130"/>
      <c r="E2519" s="1130"/>
      <c r="F2519" s="1131"/>
      <c r="G2519" s="1130"/>
      <c r="H2519" s="1130"/>
      <c r="I2519" s="1130"/>
      <c r="J2519" s="1132"/>
      <c r="K2519" s="1132"/>
      <c r="L2519" s="1130"/>
      <c r="N2519" s="1133">
        <f t="shared" si="97"/>
        <v>0</v>
      </c>
      <c r="O2519" s="1134">
        <f t="shared" si="98"/>
        <v>0</v>
      </c>
      <c r="P2519" s="1134">
        <f>O2519/'1.5 Universal Data'!$F$35</f>
        <v>0</v>
      </c>
      <c r="R2519" s="163"/>
      <c r="S2519" s="163"/>
      <c r="T2519" s="163"/>
      <c r="U2519" s="163"/>
      <c r="V2519" s="163"/>
      <c r="W2519" s="163"/>
      <c r="X2519" s="163"/>
      <c r="Y2519" s="163"/>
      <c r="Z2519" s="163"/>
      <c r="AA2519" s="163"/>
      <c r="AB2519" s="163"/>
      <c r="AC2519" s="163"/>
      <c r="AD2519" s="163"/>
      <c r="AE2519" s="163"/>
    </row>
    <row r="2520" spans="2:31">
      <c r="B2520" s="1129">
        <f t="shared" si="99"/>
        <v>-1</v>
      </c>
      <c r="D2520" s="1130"/>
      <c r="E2520" s="1130"/>
      <c r="F2520" s="1131"/>
      <c r="G2520" s="1130"/>
      <c r="H2520" s="1130"/>
      <c r="I2520" s="1130"/>
      <c r="J2520" s="1132"/>
      <c r="K2520" s="1132"/>
      <c r="L2520" s="1130"/>
      <c r="N2520" s="1133">
        <f t="shared" si="97"/>
        <v>0</v>
      </c>
      <c r="O2520" s="1134">
        <f t="shared" si="98"/>
        <v>0</v>
      </c>
      <c r="P2520" s="1134">
        <f>O2520/'1.5 Universal Data'!$F$35</f>
        <v>0</v>
      </c>
      <c r="R2520" s="163"/>
      <c r="S2520" s="163"/>
      <c r="T2520" s="163"/>
      <c r="U2520" s="163"/>
      <c r="V2520" s="163"/>
      <c r="W2520" s="163"/>
      <c r="X2520" s="163"/>
      <c r="Y2520" s="163"/>
      <c r="Z2520" s="163"/>
      <c r="AA2520" s="163"/>
      <c r="AB2520" s="163"/>
      <c r="AC2520" s="163"/>
      <c r="AD2520" s="163"/>
      <c r="AE2520" s="163"/>
    </row>
    <row r="2521" spans="2:31">
      <c r="B2521" s="1129">
        <f t="shared" si="99"/>
        <v>-1</v>
      </c>
      <c r="D2521" s="1130"/>
      <c r="E2521" s="1130"/>
      <c r="F2521" s="1131"/>
      <c r="G2521" s="1130"/>
      <c r="H2521" s="1130"/>
      <c r="I2521" s="1130"/>
      <c r="J2521" s="1132"/>
      <c r="K2521" s="1132"/>
      <c r="L2521" s="1130"/>
      <c r="N2521" s="1133">
        <f t="shared" si="97"/>
        <v>0</v>
      </c>
      <c r="O2521" s="1134">
        <f t="shared" si="98"/>
        <v>0</v>
      </c>
      <c r="P2521" s="1134">
        <f>O2521/'1.5 Universal Data'!$F$35</f>
        <v>0</v>
      </c>
      <c r="R2521" s="163"/>
      <c r="S2521" s="163"/>
      <c r="T2521" s="163"/>
      <c r="U2521" s="163"/>
      <c r="V2521" s="163"/>
      <c r="W2521" s="163"/>
      <c r="X2521" s="163"/>
      <c r="Y2521" s="163"/>
      <c r="Z2521" s="163"/>
      <c r="AA2521" s="163"/>
      <c r="AB2521" s="163"/>
      <c r="AC2521" s="163"/>
      <c r="AD2521" s="163"/>
      <c r="AE2521" s="163"/>
    </row>
    <row r="2522" spans="2:31">
      <c r="B2522" s="1129">
        <f t="shared" si="99"/>
        <v>-1</v>
      </c>
      <c r="D2522" s="1130"/>
      <c r="E2522" s="1130"/>
      <c r="F2522" s="1131"/>
      <c r="G2522" s="1130"/>
      <c r="H2522" s="1130"/>
      <c r="I2522" s="1130"/>
      <c r="J2522" s="1132"/>
      <c r="K2522" s="1132"/>
      <c r="L2522" s="1130"/>
      <c r="N2522" s="1133">
        <f t="shared" si="97"/>
        <v>0</v>
      </c>
      <c r="O2522" s="1134">
        <f t="shared" si="98"/>
        <v>0</v>
      </c>
      <c r="P2522" s="1134">
        <f>O2522/'1.5 Universal Data'!$F$35</f>
        <v>0</v>
      </c>
      <c r="R2522" s="163"/>
      <c r="S2522" s="163"/>
      <c r="T2522" s="163"/>
      <c r="U2522" s="163"/>
      <c r="V2522" s="163"/>
      <c r="W2522" s="163"/>
      <c r="X2522" s="163"/>
      <c r="Y2522" s="163"/>
      <c r="Z2522" s="163"/>
      <c r="AA2522" s="163"/>
      <c r="AB2522" s="163"/>
      <c r="AC2522" s="163"/>
      <c r="AD2522" s="163"/>
      <c r="AE2522" s="163"/>
    </row>
    <row r="2523" spans="2:31">
      <c r="B2523" s="1129">
        <f t="shared" si="99"/>
        <v>-1</v>
      </c>
      <c r="D2523" s="1130"/>
      <c r="E2523" s="1130"/>
      <c r="F2523" s="1131"/>
      <c r="G2523" s="1130"/>
      <c r="H2523" s="1130"/>
      <c r="I2523" s="1130"/>
      <c r="J2523" s="1132"/>
      <c r="K2523" s="1132"/>
      <c r="L2523" s="1130"/>
      <c r="N2523" s="1133">
        <f t="shared" ref="N2523:N2586" si="100">+H2523*((K2523-J2523)+1)*B2523</f>
        <v>0</v>
      </c>
      <c r="O2523" s="1134">
        <f t="shared" ref="O2523:O2586" si="101">N2523*L2523/100</f>
        <v>0</v>
      </c>
      <c r="P2523" s="1134">
        <f>O2523/'1.5 Universal Data'!$F$35</f>
        <v>0</v>
      </c>
      <c r="R2523" s="163"/>
      <c r="S2523" s="163"/>
      <c r="T2523" s="163"/>
      <c r="U2523" s="163"/>
      <c r="V2523" s="163"/>
      <c r="W2523" s="163"/>
      <c r="X2523" s="163"/>
      <c r="Y2523" s="163"/>
      <c r="Z2523" s="163"/>
      <c r="AA2523" s="163"/>
      <c r="AB2523" s="163"/>
      <c r="AC2523" s="163"/>
      <c r="AD2523" s="163"/>
      <c r="AE2523" s="163"/>
    </row>
    <row r="2524" spans="2:31">
      <c r="B2524" s="1129">
        <f t="shared" si="99"/>
        <v>-1</v>
      </c>
      <c r="D2524" s="1130"/>
      <c r="E2524" s="1130"/>
      <c r="F2524" s="1131"/>
      <c r="G2524" s="1130"/>
      <c r="H2524" s="1130"/>
      <c r="I2524" s="1130"/>
      <c r="J2524" s="1132"/>
      <c r="K2524" s="1132"/>
      <c r="L2524" s="1130"/>
      <c r="N2524" s="1133">
        <f t="shared" si="100"/>
        <v>0</v>
      </c>
      <c r="O2524" s="1134">
        <f t="shared" si="101"/>
        <v>0</v>
      </c>
      <c r="P2524" s="1134">
        <f>O2524/'1.5 Universal Data'!$F$35</f>
        <v>0</v>
      </c>
      <c r="R2524" s="163"/>
      <c r="S2524" s="163"/>
      <c r="T2524" s="163"/>
      <c r="U2524" s="163"/>
      <c r="V2524" s="163"/>
      <c r="W2524" s="163"/>
      <c r="X2524" s="163"/>
      <c r="Y2524" s="163"/>
      <c r="Z2524" s="163"/>
      <c r="AA2524" s="163"/>
      <c r="AB2524" s="163"/>
      <c r="AC2524" s="163"/>
      <c r="AD2524" s="163"/>
      <c r="AE2524" s="163"/>
    </row>
    <row r="2525" spans="2:31">
      <c r="B2525" s="1129">
        <f t="shared" si="99"/>
        <v>-1</v>
      </c>
      <c r="D2525" s="1130"/>
      <c r="E2525" s="1130"/>
      <c r="F2525" s="1131"/>
      <c r="G2525" s="1130"/>
      <c r="H2525" s="1130"/>
      <c r="I2525" s="1130"/>
      <c r="J2525" s="1132"/>
      <c r="K2525" s="1132"/>
      <c r="L2525" s="1130"/>
      <c r="N2525" s="1133">
        <f t="shared" si="100"/>
        <v>0</v>
      </c>
      <c r="O2525" s="1134">
        <f t="shared" si="101"/>
        <v>0</v>
      </c>
      <c r="P2525" s="1134">
        <f>O2525/'1.5 Universal Data'!$F$35</f>
        <v>0</v>
      </c>
      <c r="R2525" s="163"/>
      <c r="S2525" s="163"/>
      <c r="T2525" s="163"/>
      <c r="U2525" s="163"/>
      <c r="V2525" s="163"/>
      <c r="W2525" s="163"/>
      <c r="X2525" s="163"/>
      <c r="Y2525" s="163"/>
      <c r="Z2525" s="163"/>
      <c r="AA2525" s="163"/>
      <c r="AB2525" s="163"/>
      <c r="AC2525" s="163"/>
      <c r="AD2525" s="163"/>
      <c r="AE2525" s="163"/>
    </row>
    <row r="2526" spans="2:31">
      <c r="B2526" s="1129">
        <f t="shared" si="99"/>
        <v>-1</v>
      </c>
      <c r="D2526" s="1130"/>
      <c r="E2526" s="1130"/>
      <c r="F2526" s="1131"/>
      <c r="G2526" s="1130"/>
      <c r="H2526" s="1130"/>
      <c r="I2526" s="1130"/>
      <c r="J2526" s="1132"/>
      <c r="K2526" s="1132"/>
      <c r="L2526" s="1130"/>
      <c r="N2526" s="1133">
        <f t="shared" si="100"/>
        <v>0</v>
      </c>
      <c r="O2526" s="1134">
        <f t="shared" si="101"/>
        <v>0</v>
      </c>
      <c r="P2526" s="1134">
        <f>O2526/'1.5 Universal Data'!$F$35</f>
        <v>0</v>
      </c>
      <c r="R2526" s="163"/>
      <c r="S2526" s="163"/>
      <c r="T2526" s="163"/>
      <c r="U2526" s="163"/>
      <c r="V2526" s="163"/>
      <c r="W2526" s="163"/>
      <c r="X2526" s="163"/>
      <c r="Y2526" s="163"/>
      <c r="Z2526" s="163"/>
      <c r="AA2526" s="163"/>
      <c r="AB2526" s="163"/>
      <c r="AC2526" s="163"/>
      <c r="AD2526" s="163"/>
      <c r="AE2526" s="163"/>
    </row>
    <row r="2527" spans="2:31">
      <c r="B2527" s="1129">
        <f t="shared" si="99"/>
        <v>-1</v>
      </c>
      <c r="D2527" s="1130"/>
      <c r="E2527" s="1130"/>
      <c r="F2527" s="1131"/>
      <c r="G2527" s="1130"/>
      <c r="H2527" s="1130"/>
      <c r="I2527" s="1130"/>
      <c r="J2527" s="1132"/>
      <c r="K2527" s="1132"/>
      <c r="L2527" s="1130"/>
      <c r="N2527" s="1133">
        <f t="shared" si="100"/>
        <v>0</v>
      </c>
      <c r="O2527" s="1134">
        <f t="shared" si="101"/>
        <v>0</v>
      </c>
      <c r="P2527" s="1134">
        <f>O2527/'1.5 Universal Data'!$F$35</f>
        <v>0</v>
      </c>
      <c r="R2527" s="163"/>
      <c r="S2527" s="163"/>
      <c r="T2527" s="163"/>
      <c r="U2527" s="163"/>
      <c r="V2527" s="163"/>
      <c r="W2527" s="163"/>
      <c r="X2527" s="163"/>
      <c r="Y2527" s="163"/>
      <c r="Z2527" s="163"/>
      <c r="AA2527" s="163"/>
      <c r="AB2527" s="163"/>
      <c r="AC2527" s="163"/>
      <c r="AD2527" s="163"/>
      <c r="AE2527" s="163"/>
    </row>
    <row r="2528" spans="2:31">
      <c r="B2528" s="1129">
        <f t="shared" si="99"/>
        <v>-1</v>
      </c>
      <c r="D2528" s="1130"/>
      <c r="E2528" s="1130"/>
      <c r="F2528" s="1131"/>
      <c r="G2528" s="1130"/>
      <c r="H2528" s="1130"/>
      <c r="I2528" s="1130"/>
      <c r="J2528" s="1132"/>
      <c r="K2528" s="1132"/>
      <c r="L2528" s="1130"/>
      <c r="N2528" s="1133">
        <f t="shared" si="100"/>
        <v>0</v>
      </c>
      <c r="O2528" s="1134">
        <f t="shared" si="101"/>
        <v>0</v>
      </c>
      <c r="P2528" s="1134">
        <f>O2528/'1.5 Universal Data'!$F$35</f>
        <v>0</v>
      </c>
      <c r="R2528" s="163"/>
      <c r="S2528" s="163"/>
      <c r="T2528" s="163"/>
      <c r="U2528" s="163"/>
      <c r="V2528" s="163"/>
      <c r="W2528" s="163"/>
      <c r="X2528" s="163"/>
      <c r="Y2528" s="163"/>
      <c r="Z2528" s="163"/>
      <c r="AA2528" s="163"/>
      <c r="AB2528" s="163"/>
      <c r="AC2528" s="163"/>
      <c r="AD2528" s="163"/>
      <c r="AE2528" s="163"/>
    </row>
    <row r="2529" spans="2:31">
      <c r="B2529" s="1129">
        <f t="shared" si="99"/>
        <v>-1</v>
      </c>
      <c r="D2529" s="1130"/>
      <c r="E2529" s="1130"/>
      <c r="F2529" s="1131"/>
      <c r="G2529" s="1130"/>
      <c r="H2529" s="1130"/>
      <c r="I2529" s="1130"/>
      <c r="J2529" s="1132"/>
      <c r="K2529" s="1132"/>
      <c r="L2529" s="1130"/>
      <c r="N2529" s="1133">
        <f t="shared" si="100"/>
        <v>0</v>
      </c>
      <c r="O2529" s="1134">
        <f t="shared" si="101"/>
        <v>0</v>
      </c>
      <c r="P2529" s="1134">
        <f>O2529/'1.5 Universal Data'!$F$35</f>
        <v>0</v>
      </c>
      <c r="R2529" s="163"/>
      <c r="S2529" s="163"/>
      <c r="T2529" s="163"/>
      <c r="U2529" s="163"/>
      <c r="V2529" s="163"/>
      <c r="W2529" s="163"/>
      <c r="X2529" s="163"/>
      <c r="Y2529" s="163"/>
      <c r="Z2529" s="163"/>
      <c r="AA2529" s="163"/>
      <c r="AB2529" s="163"/>
      <c r="AC2529" s="163"/>
      <c r="AD2529" s="163"/>
      <c r="AE2529" s="163"/>
    </row>
    <row r="2530" spans="2:31">
      <c r="B2530" s="1129">
        <f t="shared" si="99"/>
        <v>-1</v>
      </c>
      <c r="D2530" s="1130"/>
      <c r="E2530" s="1130"/>
      <c r="F2530" s="1131"/>
      <c r="G2530" s="1130"/>
      <c r="H2530" s="1130"/>
      <c r="I2530" s="1130"/>
      <c r="J2530" s="1132"/>
      <c r="K2530" s="1132"/>
      <c r="L2530" s="1130"/>
      <c r="N2530" s="1133">
        <f t="shared" si="100"/>
        <v>0</v>
      </c>
      <c r="O2530" s="1134">
        <f t="shared" si="101"/>
        <v>0</v>
      </c>
      <c r="P2530" s="1134">
        <f>O2530/'1.5 Universal Data'!$F$35</f>
        <v>0</v>
      </c>
      <c r="R2530" s="163"/>
      <c r="S2530" s="163"/>
      <c r="T2530" s="163"/>
      <c r="U2530" s="163"/>
      <c r="V2530" s="163"/>
      <c r="W2530" s="163"/>
      <c r="X2530" s="163"/>
      <c r="Y2530" s="163"/>
      <c r="Z2530" s="163"/>
      <c r="AA2530" s="163"/>
      <c r="AB2530" s="163"/>
      <c r="AC2530" s="163"/>
      <c r="AD2530" s="163"/>
      <c r="AE2530" s="163"/>
    </row>
    <row r="2531" spans="2:31">
      <c r="B2531" s="1129">
        <f t="shared" si="99"/>
        <v>-1</v>
      </c>
      <c r="D2531" s="1130"/>
      <c r="E2531" s="1130"/>
      <c r="F2531" s="1131"/>
      <c r="G2531" s="1130"/>
      <c r="H2531" s="1130"/>
      <c r="I2531" s="1130"/>
      <c r="J2531" s="1132"/>
      <c r="K2531" s="1132"/>
      <c r="L2531" s="1130"/>
      <c r="N2531" s="1133">
        <f t="shared" si="100"/>
        <v>0</v>
      </c>
      <c r="O2531" s="1134">
        <f t="shared" si="101"/>
        <v>0</v>
      </c>
      <c r="P2531" s="1134">
        <f>O2531/'1.5 Universal Data'!$F$35</f>
        <v>0</v>
      </c>
      <c r="R2531" s="163"/>
      <c r="S2531" s="163"/>
      <c r="T2531" s="163"/>
      <c r="U2531" s="163"/>
      <c r="V2531" s="163"/>
      <c r="W2531" s="163"/>
      <c r="X2531" s="163"/>
      <c r="Y2531" s="163"/>
      <c r="Z2531" s="163"/>
      <c r="AA2531" s="163"/>
      <c r="AB2531" s="163"/>
      <c r="AC2531" s="163"/>
      <c r="AD2531" s="163"/>
      <c r="AE2531" s="163"/>
    </row>
    <row r="2532" spans="2:31">
      <c r="B2532" s="1129">
        <f t="shared" si="99"/>
        <v>-1</v>
      </c>
      <c r="D2532" s="1130"/>
      <c r="E2532" s="1130"/>
      <c r="F2532" s="1131"/>
      <c r="G2532" s="1130"/>
      <c r="H2532" s="1130"/>
      <c r="I2532" s="1130"/>
      <c r="J2532" s="1132"/>
      <c r="K2532" s="1132"/>
      <c r="L2532" s="1130"/>
      <c r="N2532" s="1133">
        <f t="shared" si="100"/>
        <v>0</v>
      </c>
      <c r="O2532" s="1134">
        <f t="shared" si="101"/>
        <v>0</v>
      </c>
      <c r="P2532" s="1134">
        <f>O2532/'1.5 Universal Data'!$F$35</f>
        <v>0</v>
      </c>
      <c r="R2532" s="163"/>
      <c r="S2532" s="163"/>
      <c r="T2532" s="163"/>
      <c r="U2532" s="163"/>
      <c r="V2532" s="163"/>
      <c r="W2532" s="163"/>
      <c r="X2532" s="163"/>
      <c r="Y2532" s="163"/>
      <c r="Z2532" s="163"/>
      <c r="AA2532" s="163"/>
      <c r="AB2532" s="163"/>
      <c r="AC2532" s="163"/>
      <c r="AD2532" s="163"/>
      <c r="AE2532" s="163"/>
    </row>
    <row r="2533" spans="2:31">
      <c r="B2533" s="1129">
        <f t="shared" si="99"/>
        <v>-1</v>
      </c>
      <c r="D2533" s="1130"/>
      <c r="E2533" s="1130"/>
      <c r="F2533" s="1131"/>
      <c r="G2533" s="1130"/>
      <c r="H2533" s="1130"/>
      <c r="I2533" s="1130"/>
      <c r="J2533" s="1132"/>
      <c r="K2533" s="1132"/>
      <c r="L2533" s="1130"/>
      <c r="N2533" s="1133">
        <f t="shared" si="100"/>
        <v>0</v>
      </c>
      <c r="O2533" s="1134">
        <f t="shared" si="101"/>
        <v>0</v>
      </c>
      <c r="P2533" s="1134">
        <f>O2533/'1.5 Universal Data'!$F$35</f>
        <v>0</v>
      </c>
      <c r="R2533" s="163"/>
      <c r="S2533" s="163"/>
      <c r="T2533" s="163"/>
      <c r="U2533" s="163"/>
      <c r="V2533" s="163"/>
      <c r="W2533" s="163"/>
      <c r="X2533" s="163"/>
      <c r="Y2533" s="163"/>
      <c r="Z2533" s="163"/>
      <c r="AA2533" s="163"/>
      <c r="AB2533" s="163"/>
      <c r="AC2533" s="163"/>
      <c r="AD2533" s="163"/>
      <c r="AE2533" s="163"/>
    </row>
    <row r="2534" spans="2:31">
      <c r="B2534" s="1129">
        <f t="shared" si="99"/>
        <v>-1</v>
      </c>
      <c r="D2534" s="1130"/>
      <c r="E2534" s="1130"/>
      <c r="F2534" s="1131"/>
      <c r="G2534" s="1130"/>
      <c r="H2534" s="1130"/>
      <c r="I2534" s="1130"/>
      <c r="J2534" s="1132"/>
      <c r="K2534" s="1132"/>
      <c r="L2534" s="1130"/>
      <c r="N2534" s="1133">
        <f t="shared" si="100"/>
        <v>0</v>
      </c>
      <c r="O2534" s="1134">
        <f t="shared" si="101"/>
        <v>0</v>
      </c>
      <c r="P2534" s="1134">
        <f>O2534/'1.5 Universal Data'!$F$35</f>
        <v>0</v>
      </c>
      <c r="R2534" s="163"/>
      <c r="S2534" s="163"/>
      <c r="T2534" s="163"/>
      <c r="U2534" s="163"/>
      <c r="V2534" s="163"/>
      <c r="W2534" s="163"/>
      <c r="X2534" s="163"/>
      <c r="Y2534" s="163"/>
      <c r="Z2534" s="163"/>
      <c r="AA2534" s="163"/>
      <c r="AB2534" s="163"/>
      <c r="AC2534" s="163"/>
      <c r="AD2534" s="163"/>
      <c r="AE2534" s="163"/>
    </row>
    <row r="2535" spans="2:31">
      <c r="B2535" s="1129">
        <f t="shared" si="99"/>
        <v>-1</v>
      </c>
      <c r="D2535" s="1130"/>
      <c r="E2535" s="1130"/>
      <c r="F2535" s="1131"/>
      <c r="G2535" s="1130"/>
      <c r="H2535" s="1130"/>
      <c r="I2535" s="1130"/>
      <c r="J2535" s="1132"/>
      <c r="K2535" s="1132"/>
      <c r="L2535" s="1130"/>
      <c r="N2535" s="1133">
        <f t="shared" si="100"/>
        <v>0</v>
      </c>
      <c r="O2535" s="1134">
        <f t="shared" si="101"/>
        <v>0</v>
      </c>
      <c r="P2535" s="1134">
        <f>O2535/'1.5 Universal Data'!$F$35</f>
        <v>0</v>
      </c>
      <c r="R2535" s="163"/>
      <c r="S2535" s="163"/>
      <c r="T2535" s="163"/>
      <c r="U2535" s="163"/>
      <c r="V2535" s="163"/>
      <c r="W2535" s="163"/>
      <c r="X2535" s="163"/>
      <c r="Y2535" s="163"/>
      <c r="Z2535" s="163"/>
      <c r="AA2535" s="163"/>
      <c r="AB2535" s="163"/>
      <c r="AC2535" s="163"/>
      <c r="AD2535" s="163"/>
      <c r="AE2535" s="163"/>
    </row>
    <row r="2536" spans="2:31">
      <c r="B2536" s="1129">
        <f t="shared" si="99"/>
        <v>-1</v>
      </c>
      <c r="D2536" s="1130"/>
      <c r="E2536" s="1130"/>
      <c r="F2536" s="1131"/>
      <c r="G2536" s="1130"/>
      <c r="H2536" s="1130"/>
      <c r="I2536" s="1130"/>
      <c r="J2536" s="1132"/>
      <c r="K2536" s="1132"/>
      <c r="L2536" s="1130"/>
      <c r="N2536" s="1133">
        <f t="shared" si="100"/>
        <v>0</v>
      </c>
      <c r="O2536" s="1134">
        <f t="shared" si="101"/>
        <v>0</v>
      </c>
      <c r="P2536" s="1134">
        <f>O2536/'1.5 Universal Data'!$F$35</f>
        <v>0</v>
      </c>
      <c r="R2536" s="163"/>
      <c r="S2536" s="163"/>
      <c r="T2536" s="163"/>
      <c r="U2536" s="163"/>
      <c r="V2536" s="163"/>
      <c r="W2536" s="163"/>
      <c r="X2536" s="163"/>
      <c r="Y2536" s="163"/>
      <c r="Z2536" s="163"/>
      <c r="AA2536" s="163"/>
      <c r="AB2536" s="163"/>
      <c r="AC2536" s="163"/>
      <c r="AD2536" s="163"/>
      <c r="AE2536" s="163"/>
    </row>
    <row r="2537" spans="2:31">
      <c r="B2537" s="1129">
        <f t="shared" si="99"/>
        <v>-1</v>
      </c>
      <c r="D2537" s="1130"/>
      <c r="E2537" s="1130"/>
      <c r="F2537" s="1131"/>
      <c r="G2537" s="1130"/>
      <c r="H2537" s="1130"/>
      <c r="I2537" s="1130"/>
      <c r="J2537" s="1132"/>
      <c r="K2537" s="1132"/>
      <c r="L2537" s="1130"/>
      <c r="N2537" s="1133">
        <f t="shared" si="100"/>
        <v>0</v>
      </c>
      <c r="O2537" s="1134">
        <f t="shared" si="101"/>
        <v>0</v>
      </c>
      <c r="P2537" s="1134">
        <f>O2537/'1.5 Universal Data'!$F$35</f>
        <v>0</v>
      </c>
      <c r="R2537" s="163"/>
      <c r="S2537" s="163"/>
      <c r="T2537" s="163"/>
      <c r="U2537" s="163"/>
      <c r="V2537" s="163"/>
      <c r="W2537" s="163"/>
      <c r="X2537" s="163"/>
      <c r="Y2537" s="163"/>
      <c r="Z2537" s="163"/>
      <c r="AA2537" s="163"/>
      <c r="AB2537" s="163"/>
      <c r="AC2537" s="163"/>
      <c r="AD2537" s="163"/>
      <c r="AE2537" s="163"/>
    </row>
    <row r="2538" spans="2:31">
      <c r="B2538" s="1129">
        <f t="shared" si="99"/>
        <v>-1</v>
      </c>
      <c r="D2538" s="1130"/>
      <c r="E2538" s="1130"/>
      <c r="F2538" s="1131"/>
      <c r="G2538" s="1130"/>
      <c r="H2538" s="1130"/>
      <c r="I2538" s="1130"/>
      <c r="J2538" s="1132"/>
      <c r="K2538" s="1132"/>
      <c r="L2538" s="1130"/>
      <c r="N2538" s="1133">
        <f t="shared" si="100"/>
        <v>0</v>
      </c>
      <c r="O2538" s="1134">
        <f t="shared" si="101"/>
        <v>0</v>
      </c>
      <c r="P2538" s="1134">
        <f>O2538/'1.5 Universal Data'!$F$35</f>
        <v>0</v>
      </c>
      <c r="R2538" s="163"/>
      <c r="S2538" s="163"/>
      <c r="T2538" s="163"/>
      <c r="U2538" s="163"/>
      <c r="V2538" s="163"/>
      <c r="W2538" s="163"/>
      <c r="X2538" s="163"/>
      <c r="Y2538" s="163"/>
      <c r="Z2538" s="163"/>
      <c r="AA2538" s="163"/>
      <c r="AB2538" s="163"/>
      <c r="AC2538" s="163"/>
      <c r="AD2538" s="163"/>
      <c r="AE2538" s="163"/>
    </row>
    <row r="2539" spans="2:31">
      <c r="B2539" s="1129">
        <f t="shared" si="99"/>
        <v>-1</v>
      </c>
      <c r="D2539" s="1130"/>
      <c r="E2539" s="1130"/>
      <c r="F2539" s="1131"/>
      <c r="G2539" s="1130"/>
      <c r="H2539" s="1130"/>
      <c r="I2539" s="1130"/>
      <c r="J2539" s="1132"/>
      <c r="K2539" s="1132"/>
      <c r="L2539" s="1130"/>
      <c r="N2539" s="1133">
        <f t="shared" si="100"/>
        <v>0</v>
      </c>
      <c r="O2539" s="1134">
        <f t="shared" si="101"/>
        <v>0</v>
      </c>
      <c r="P2539" s="1134">
        <f>O2539/'1.5 Universal Data'!$F$35</f>
        <v>0</v>
      </c>
      <c r="R2539" s="163"/>
      <c r="S2539" s="163"/>
      <c r="T2539" s="163"/>
      <c r="U2539" s="163"/>
      <c r="V2539" s="163"/>
      <c r="W2539" s="163"/>
      <c r="X2539" s="163"/>
      <c r="Y2539" s="163"/>
      <c r="Z2539" s="163"/>
      <c r="AA2539" s="163"/>
      <c r="AB2539" s="163"/>
      <c r="AC2539" s="163"/>
      <c r="AD2539" s="163"/>
      <c r="AE2539" s="163"/>
    </row>
    <row r="2540" spans="2:31">
      <c r="B2540" s="1129">
        <f t="shared" si="99"/>
        <v>-1</v>
      </c>
      <c r="D2540" s="1130"/>
      <c r="E2540" s="1130"/>
      <c r="F2540" s="1131"/>
      <c r="G2540" s="1130"/>
      <c r="H2540" s="1130"/>
      <c r="I2540" s="1130"/>
      <c r="J2540" s="1132"/>
      <c r="K2540" s="1132"/>
      <c r="L2540" s="1130"/>
      <c r="N2540" s="1133">
        <f t="shared" si="100"/>
        <v>0</v>
      </c>
      <c r="O2540" s="1134">
        <f t="shared" si="101"/>
        <v>0</v>
      </c>
      <c r="P2540" s="1134">
        <f>O2540/'1.5 Universal Data'!$F$35</f>
        <v>0</v>
      </c>
      <c r="R2540" s="163"/>
      <c r="S2540" s="163"/>
      <c r="T2540" s="163"/>
      <c r="U2540" s="163"/>
      <c r="V2540" s="163"/>
      <c r="W2540" s="163"/>
      <c r="X2540" s="163"/>
      <c r="Y2540" s="163"/>
      <c r="Z2540" s="163"/>
      <c r="AA2540" s="163"/>
      <c r="AB2540" s="163"/>
      <c r="AC2540" s="163"/>
      <c r="AD2540" s="163"/>
      <c r="AE2540" s="163"/>
    </row>
    <row r="2541" spans="2:31">
      <c r="B2541" s="1129">
        <f t="shared" si="99"/>
        <v>-1</v>
      </c>
      <c r="D2541" s="1130"/>
      <c r="E2541" s="1130"/>
      <c r="F2541" s="1131"/>
      <c r="G2541" s="1130"/>
      <c r="H2541" s="1130"/>
      <c r="I2541" s="1130"/>
      <c r="J2541" s="1132"/>
      <c r="K2541" s="1132"/>
      <c r="L2541" s="1130"/>
      <c r="N2541" s="1133">
        <f t="shared" si="100"/>
        <v>0</v>
      </c>
      <c r="O2541" s="1134">
        <f t="shared" si="101"/>
        <v>0</v>
      </c>
      <c r="P2541" s="1134">
        <f>O2541/'1.5 Universal Data'!$F$35</f>
        <v>0</v>
      </c>
      <c r="R2541" s="163"/>
      <c r="S2541" s="163"/>
      <c r="T2541" s="163"/>
      <c r="U2541" s="163"/>
      <c r="V2541" s="163"/>
      <c r="W2541" s="163"/>
      <c r="X2541" s="163"/>
      <c r="Y2541" s="163"/>
      <c r="Z2541" s="163"/>
      <c r="AA2541" s="163"/>
      <c r="AB2541" s="163"/>
      <c r="AC2541" s="163"/>
      <c r="AD2541" s="163"/>
      <c r="AE2541" s="163"/>
    </row>
    <row r="2542" spans="2:31">
      <c r="B2542" s="1129">
        <f t="shared" si="99"/>
        <v>-1</v>
      </c>
      <c r="D2542" s="1130"/>
      <c r="E2542" s="1130"/>
      <c r="F2542" s="1131"/>
      <c r="G2542" s="1130"/>
      <c r="H2542" s="1130"/>
      <c r="I2542" s="1130"/>
      <c r="J2542" s="1132"/>
      <c r="K2542" s="1132"/>
      <c r="L2542" s="1130"/>
      <c r="N2542" s="1133">
        <f t="shared" si="100"/>
        <v>0</v>
      </c>
      <c r="O2542" s="1134">
        <f t="shared" si="101"/>
        <v>0</v>
      </c>
      <c r="P2542" s="1134">
        <f>O2542/'1.5 Universal Data'!$F$35</f>
        <v>0</v>
      </c>
      <c r="R2542" s="163"/>
      <c r="S2542" s="163"/>
      <c r="T2542" s="163"/>
      <c r="U2542" s="163"/>
      <c r="V2542" s="163"/>
      <c r="W2542" s="163"/>
      <c r="X2542" s="163"/>
      <c r="Y2542" s="163"/>
      <c r="Z2542" s="163"/>
      <c r="AA2542" s="163"/>
      <c r="AB2542" s="163"/>
      <c r="AC2542" s="163"/>
      <c r="AD2542" s="163"/>
      <c r="AE2542" s="163"/>
    </row>
    <row r="2543" spans="2:31">
      <c r="B2543" s="1129">
        <f t="shared" si="99"/>
        <v>-1</v>
      </c>
      <c r="D2543" s="1130"/>
      <c r="E2543" s="1130"/>
      <c r="F2543" s="1131"/>
      <c r="G2543" s="1130"/>
      <c r="H2543" s="1130"/>
      <c r="I2543" s="1130"/>
      <c r="J2543" s="1132"/>
      <c r="K2543" s="1132"/>
      <c r="L2543" s="1130"/>
      <c r="N2543" s="1133">
        <f t="shared" si="100"/>
        <v>0</v>
      </c>
      <c r="O2543" s="1134">
        <f t="shared" si="101"/>
        <v>0</v>
      </c>
      <c r="P2543" s="1134">
        <f>O2543/'1.5 Universal Data'!$F$35</f>
        <v>0</v>
      </c>
      <c r="R2543" s="163"/>
      <c r="S2543" s="163"/>
      <c r="T2543" s="163"/>
      <c r="U2543" s="163"/>
      <c r="V2543" s="163"/>
      <c r="W2543" s="163"/>
      <c r="X2543" s="163"/>
      <c r="Y2543" s="163"/>
      <c r="Z2543" s="163"/>
      <c r="AA2543" s="163"/>
      <c r="AB2543" s="163"/>
      <c r="AC2543" s="163"/>
      <c r="AD2543" s="163"/>
      <c r="AE2543" s="163"/>
    </row>
    <row r="2544" spans="2:31">
      <c r="B2544" s="1129">
        <f t="shared" si="99"/>
        <v>-1</v>
      </c>
      <c r="D2544" s="1130"/>
      <c r="E2544" s="1130"/>
      <c r="F2544" s="1131"/>
      <c r="G2544" s="1130"/>
      <c r="H2544" s="1130"/>
      <c r="I2544" s="1130"/>
      <c r="J2544" s="1132"/>
      <c r="K2544" s="1132"/>
      <c r="L2544" s="1130"/>
      <c r="N2544" s="1133">
        <f t="shared" si="100"/>
        <v>0</v>
      </c>
      <c r="O2544" s="1134">
        <f t="shared" si="101"/>
        <v>0</v>
      </c>
      <c r="P2544" s="1134">
        <f>O2544/'1.5 Universal Data'!$F$35</f>
        <v>0</v>
      </c>
      <c r="R2544" s="163"/>
      <c r="S2544" s="163"/>
      <c r="T2544" s="163"/>
      <c r="U2544" s="163"/>
      <c r="V2544" s="163"/>
      <c r="W2544" s="163"/>
      <c r="X2544" s="163"/>
      <c r="Y2544" s="163"/>
      <c r="Z2544" s="163"/>
      <c r="AA2544" s="163"/>
      <c r="AB2544" s="163"/>
      <c r="AC2544" s="163"/>
      <c r="AD2544" s="163"/>
      <c r="AE2544" s="163"/>
    </row>
    <row r="2545" spans="2:31">
      <c r="B2545" s="1129">
        <f t="shared" si="99"/>
        <v>-1</v>
      </c>
      <c r="D2545" s="1130"/>
      <c r="E2545" s="1130"/>
      <c r="F2545" s="1131"/>
      <c r="G2545" s="1130"/>
      <c r="H2545" s="1130"/>
      <c r="I2545" s="1130"/>
      <c r="J2545" s="1132"/>
      <c r="K2545" s="1132"/>
      <c r="L2545" s="1130"/>
      <c r="N2545" s="1133">
        <f t="shared" si="100"/>
        <v>0</v>
      </c>
      <c r="O2545" s="1134">
        <f t="shared" si="101"/>
        <v>0</v>
      </c>
      <c r="P2545" s="1134">
        <f>O2545/'1.5 Universal Data'!$F$35</f>
        <v>0</v>
      </c>
      <c r="R2545" s="163"/>
      <c r="S2545" s="163"/>
      <c r="T2545" s="163"/>
      <c r="U2545" s="163"/>
      <c r="V2545" s="163"/>
      <c r="W2545" s="163"/>
      <c r="X2545" s="163"/>
      <c r="Y2545" s="163"/>
      <c r="Z2545" s="163"/>
      <c r="AA2545" s="163"/>
      <c r="AB2545" s="163"/>
      <c r="AC2545" s="163"/>
      <c r="AD2545" s="163"/>
      <c r="AE2545" s="163"/>
    </row>
    <row r="2546" spans="2:31">
      <c r="B2546" s="1129">
        <f t="shared" si="99"/>
        <v>-1</v>
      </c>
      <c r="D2546" s="1130"/>
      <c r="E2546" s="1130"/>
      <c r="F2546" s="1131"/>
      <c r="G2546" s="1130"/>
      <c r="H2546" s="1130"/>
      <c r="I2546" s="1130"/>
      <c r="J2546" s="1132"/>
      <c r="K2546" s="1132"/>
      <c r="L2546" s="1130"/>
      <c r="N2546" s="1133">
        <f t="shared" si="100"/>
        <v>0</v>
      </c>
      <c r="O2546" s="1134">
        <f t="shared" si="101"/>
        <v>0</v>
      </c>
      <c r="P2546" s="1134">
        <f>O2546/'1.5 Universal Data'!$F$35</f>
        <v>0</v>
      </c>
      <c r="R2546" s="163"/>
      <c r="S2546" s="163"/>
      <c r="T2546" s="163"/>
      <c r="U2546" s="163"/>
      <c r="V2546" s="163"/>
      <c r="W2546" s="163"/>
      <c r="X2546" s="163"/>
      <c r="Y2546" s="163"/>
      <c r="Z2546" s="163"/>
      <c r="AA2546" s="163"/>
      <c r="AB2546" s="163"/>
      <c r="AC2546" s="163"/>
      <c r="AD2546" s="163"/>
      <c r="AE2546" s="163"/>
    </row>
    <row r="2547" spans="2:31">
      <c r="B2547" s="1129">
        <f t="shared" si="99"/>
        <v>-1</v>
      </c>
      <c r="D2547" s="1130"/>
      <c r="E2547" s="1130"/>
      <c r="F2547" s="1131"/>
      <c r="G2547" s="1130"/>
      <c r="H2547" s="1130"/>
      <c r="I2547" s="1130"/>
      <c r="J2547" s="1132"/>
      <c r="K2547" s="1132"/>
      <c r="L2547" s="1130"/>
      <c r="N2547" s="1133">
        <f t="shared" si="100"/>
        <v>0</v>
      </c>
      <c r="O2547" s="1134">
        <f t="shared" si="101"/>
        <v>0</v>
      </c>
      <c r="P2547" s="1134">
        <f>O2547/'1.5 Universal Data'!$F$35</f>
        <v>0</v>
      </c>
      <c r="R2547" s="163"/>
      <c r="S2547" s="163"/>
      <c r="T2547" s="163"/>
      <c r="U2547" s="163"/>
      <c r="V2547" s="163"/>
      <c r="W2547" s="163"/>
      <c r="X2547" s="163"/>
      <c r="Y2547" s="163"/>
      <c r="Z2547" s="163"/>
      <c r="AA2547" s="163"/>
      <c r="AB2547" s="163"/>
      <c r="AC2547" s="163"/>
      <c r="AD2547" s="163"/>
      <c r="AE2547" s="163"/>
    </row>
    <row r="2548" spans="2:31">
      <c r="B2548" s="1129">
        <f t="shared" si="99"/>
        <v>-1</v>
      </c>
      <c r="D2548" s="1130"/>
      <c r="E2548" s="1130"/>
      <c r="F2548" s="1131"/>
      <c r="G2548" s="1130"/>
      <c r="H2548" s="1130"/>
      <c r="I2548" s="1130"/>
      <c r="J2548" s="1132"/>
      <c r="K2548" s="1132"/>
      <c r="L2548" s="1130"/>
      <c r="N2548" s="1133">
        <f t="shared" si="100"/>
        <v>0</v>
      </c>
      <c r="O2548" s="1134">
        <f t="shared" si="101"/>
        <v>0</v>
      </c>
      <c r="P2548" s="1134">
        <f>O2548/'1.5 Universal Data'!$F$35</f>
        <v>0</v>
      </c>
      <c r="R2548" s="163"/>
      <c r="S2548" s="163"/>
      <c r="T2548" s="163"/>
      <c r="U2548" s="163"/>
      <c r="V2548" s="163"/>
      <c r="W2548" s="163"/>
      <c r="X2548" s="163"/>
      <c r="Y2548" s="163"/>
      <c r="Z2548" s="163"/>
      <c r="AA2548" s="163"/>
      <c r="AB2548" s="163"/>
      <c r="AC2548" s="163"/>
      <c r="AD2548" s="163"/>
      <c r="AE2548" s="163"/>
    </row>
    <row r="2549" spans="2:31">
      <c r="B2549" s="1129">
        <f t="shared" si="99"/>
        <v>-1</v>
      </c>
      <c r="D2549" s="1130"/>
      <c r="E2549" s="1130"/>
      <c r="F2549" s="1131"/>
      <c r="G2549" s="1130"/>
      <c r="H2549" s="1130"/>
      <c r="I2549" s="1130"/>
      <c r="J2549" s="1132"/>
      <c r="K2549" s="1132"/>
      <c r="L2549" s="1130"/>
      <c r="N2549" s="1133">
        <f t="shared" si="100"/>
        <v>0</v>
      </c>
      <c r="O2549" s="1134">
        <f t="shared" si="101"/>
        <v>0</v>
      </c>
      <c r="P2549" s="1134">
        <f>O2549/'1.5 Universal Data'!$F$35</f>
        <v>0</v>
      </c>
      <c r="R2549" s="163"/>
      <c r="S2549" s="163"/>
      <c r="T2549" s="163"/>
      <c r="U2549" s="163"/>
      <c r="V2549" s="163"/>
      <c r="W2549" s="163"/>
      <c r="X2549" s="163"/>
      <c r="Y2549" s="163"/>
      <c r="Z2549" s="163"/>
      <c r="AA2549" s="163"/>
      <c r="AB2549" s="163"/>
      <c r="AC2549" s="163"/>
      <c r="AD2549" s="163"/>
      <c r="AE2549" s="163"/>
    </row>
    <row r="2550" spans="2:31">
      <c r="B2550" s="1129">
        <f t="shared" si="99"/>
        <v>-1</v>
      </c>
      <c r="D2550" s="1130"/>
      <c r="E2550" s="1130"/>
      <c r="F2550" s="1131"/>
      <c r="G2550" s="1130"/>
      <c r="H2550" s="1130"/>
      <c r="I2550" s="1130"/>
      <c r="J2550" s="1132"/>
      <c r="K2550" s="1132"/>
      <c r="L2550" s="1130"/>
      <c r="N2550" s="1133">
        <f t="shared" si="100"/>
        <v>0</v>
      </c>
      <c r="O2550" s="1134">
        <f t="shared" si="101"/>
        <v>0</v>
      </c>
      <c r="P2550" s="1134">
        <f>O2550/'1.5 Universal Data'!$F$35</f>
        <v>0</v>
      </c>
      <c r="R2550" s="163"/>
      <c r="S2550" s="163"/>
      <c r="T2550" s="163"/>
      <c r="U2550" s="163"/>
      <c r="V2550" s="163"/>
      <c r="W2550" s="163"/>
      <c r="X2550" s="163"/>
      <c r="Y2550" s="163"/>
      <c r="Z2550" s="163"/>
      <c r="AA2550" s="163"/>
      <c r="AB2550" s="163"/>
      <c r="AC2550" s="163"/>
      <c r="AD2550" s="163"/>
      <c r="AE2550" s="163"/>
    </row>
    <row r="2551" spans="2:31">
      <c r="B2551" s="1129">
        <f t="shared" si="99"/>
        <v>-1</v>
      </c>
      <c r="D2551" s="1130"/>
      <c r="E2551" s="1130"/>
      <c r="F2551" s="1131"/>
      <c r="G2551" s="1130"/>
      <c r="H2551" s="1130"/>
      <c r="I2551" s="1130"/>
      <c r="J2551" s="1132"/>
      <c r="K2551" s="1132"/>
      <c r="L2551" s="1130"/>
      <c r="N2551" s="1133">
        <f t="shared" si="100"/>
        <v>0</v>
      </c>
      <c r="O2551" s="1134">
        <f t="shared" si="101"/>
        <v>0</v>
      </c>
      <c r="P2551" s="1134">
        <f>O2551/'1.5 Universal Data'!$F$35</f>
        <v>0</v>
      </c>
      <c r="R2551" s="163"/>
      <c r="S2551" s="163"/>
      <c r="T2551" s="163"/>
      <c r="U2551" s="163"/>
      <c r="V2551" s="163"/>
      <c r="W2551" s="163"/>
      <c r="X2551" s="163"/>
      <c r="Y2551" s="163"/>
      <c r="Z2551" s="163"/>
      <c r="AA2551" s="163"/>
      <c r="AB2551" s="163"/>
      <c r="AC2551" s="163"/>
      <c r="AD2551" s="163"/>
      <c r="AE2551" s="163"/>
    </row>
    <row r="2552" spans="2:31">
      <c r="B2552" s="1129">
        <f t="shared" si="99"/>
        <v>-1</v>
      </c>
      <c r="D2552" s="1130"/>
      <c r="E2552" s="1130"/>
      <c r="F2552" s="1131"/>
      <c r="G2552" s="1130"/>
      <c r="H2552" s="1130"/>
      <c r="I2552" s="1130"/>
      <c r="J2552" s="1132"/>
      <c r="K2552" s="1132"/>
      <c r="L2552" s="1130"/>
      <c r="N2552" s="1133">
        <f t="shared" si="100"/>
        <v>0</v>
      </c>
      <c r="O2552" s="1134">
        <f t="shared" si="101"/>
        <v>0</v>
      </c>
      <c r="P2552" s="1134">
        <f>O2552/'1.5 Universal Data'!$F$35</f>
        <v>0</v>
      </c>
      <c r="R2552" s="163"/>
      <c r="S2552" s="163"/>
      <c r="T2552" s="163"/>
      <c r="U2552" s="163"/>
      <c r="V2552" s="163"/>
      <c r="W2552" s="163"/>
      <c r="X2552" s="163"/>
      <c r="Y2552" s="163"/>
      <c r="Z2552" s="163"/>
      <c r="AA2552" s="163"/>
      <c r="AB2552" s="163"/>
      <c r="AC2552" s="163"/>
      <c r="AD2552" s="163"/>
      <c r="AE2552" s="163"/>
    </row>
    <row r="2553" spans="2:31">
      <c r="B2553" s="1129">
        <f t="shared" si="99"/>
        <v>-1</v>
      </c>
      <c r="D2553" s="1130"/>
      <c r="E2553" s="1130"/>
      <c r="F2553" s="1131"/>
      <c r="G2553" s="1130"/>
      <c r="H2553" s="1130"/>
      <c r="I2553" s="1130"/>
      <c r="J2553" s="1132"/>
      <c r="K2553" s="1132"/>
      <c r="L2553" s="1130"/>
      <c r="N2553" s="1133">
        <f t="shared" si="100"/>
        <v>0</v>
      </c>
      <c r="O2553" s="1134">
        <f t="shared" si="101"/>
        <v>0</v>
      </c>
      <c r="P2553" s="1134">
        <f>O2553/'1.5 Universal Data'!$F$35</f>
        <v>0</v>
      </c>
      <c r="R2553" s="163"/>
      <c r="S2553" s="163"/>
      <c r="T2553" s="163"/>
      <c r="U2553" s="163"/>
      <c r="V2553" s="163"/>
      <c r="W2553" s="163"/>
      <c r="X2553" s="163"/>
      <c r="Y2553" s="163"/>
      <c r="Z2553" s="163"/>
      <c r="AA2553" s="163"/>
      <c r="AB2553" s="163"/>
      <c r="AC2553" s="163"/>
      <c r="AD2553" s="163"/>
      <c r="AE2553" s="163"/>
    </row>
    <row r="2554" spans="2:31">
      <c r="B2554" s="1129">
        <f t="shared" si="99"/>
        <v>-1</v>
      </c>
      <c r="D2554" s="1130"/>
      <c r="E2554" s="1130"/>
      <c r="F2554" s="1131"/>
      <c r="G2554" s="1130"/>
      <c r="H2554" s="1130"/>
      <c r="I2554" s="1130"/>
      <c r="J2554" s="1132"/>
      <c r="K2554" s="1132"/>
      <c r="L2554" s="1130"/>
      <c r="N2554" s="1133">
        <f t="shared" si="100"/>
        <v>0</v>
      </c>
      <c r="O2554" s="1134">
        <f t="shared" si="101"/>
        <v>0</v>
      </c>
      <c r="P2554" s="1134">
        <f>O2554/'1.5 Universal Data'!$F$35</f>
        <v>0</v>
      </c>
      <c r="R2554" s="163"/>
      <c r="S2554" s="163"/>
      <c r="T2554" s="163"/>
      <c r="U2554" s="163"/>
      <c r="V2554" s="163"/>
      <c r="W2554" s="163"/>
      <c r="X2554" s="163"/>
      <c r="Y2554" s="163"/>
      <c r="Z2554" s="163"/>
      <c r="AA2554" s="163"/>
      <c r="AB2554" s="163"/>
      <c r="AC2554" s="163"/>
      <c r="AD2554" s="163"/>
      <c r="AE2554" s="163"/>
    </row>
    <row r="2555" spans="2:31">
      <c r="B2555" s="1129">
        <f t="shared" si="99"/>
        <v>-1</v>
      </c>
      <c r="D2555" s="1130"/>
      <c r="E2555" s="1130"/>
      <c r="F2555" s="1131"/>
      <c r="G2555" s="1130"/>
      <c r="H2555" s="1130"/>
      <c r="I2555" s="1130"/>
      <c r="J2555" s="1132"/>
      <c r="K2555" s="1132"/>
      <c r="L2555" s="1130"/>
      <c r="N2555" s="1133">
        <f t="shared" si="100"/>
        <v>0</v>
      </c>
      <c r="O2555" s="1134">
        <f t="shared" si="101"/>
        <v>0</v>
      </c>
      <c r="P2555" s="1134">
        <f>O2555/'1.5 Universal Data'!$F$35</f>
        <v>0</v>
      </c>
      <c r="R2555" s="163"/>
      <c r="S2555" s="163"/>
      <c r="T2555" s="163"/>
      <c r="U2555" s="163"/>
      <c r="V2555" s="163"/>
      <c r="W2555" s="163"/>
      <c r="X2555" s="163"/>
      <c r="Y2555" s="163"/>
      <c r="Z2555" s="163"/>
      <c r="AA2555" s="163"/>
      <c r="AB2555" s="163"/>
      <c r="AC2555" s="163"/>
      <c r="AD2555" s="163"/>
      <c r="AE2555" s="163"/>
    </row>
    <row r="2556" spans="2:31">
      <c r="B2556" s="1129">
        <f t="shared" si="99"/>
        <v>-1</v>
      </c>
      <c r="D2556" s="1130"/>
      <c r="E2556" s="1130"/>
      <c r="F2556" s="1131"/>
      <c r="G2556" s="1130"/>
      <c r="H2556" s="1130"/>
      <c r="I2556" s="1130"/>
      <c r="J2556" s="1132"/>
      <c r="K2556" s="1132"/>
      <c r="L2556" s="1130"/>
      <c r="N2556" s="1133">
        <f t="shared" si="100"/>
        <v>0</v>
      </c>
      <c r="O2556" s="1134">
        <f t="shared" si="101"/>
        <v>0</v>
      </c>
      <c r="P2556" s="1134">
        <f>O2556/'1.5 Universal Data'!$F$35</f>
        <v>0</v>
      </c>
      <c r="R2556" s="163"/>
      <c r="S2556" s="163"/>
      <c r="T2556" s="163"/>
      <c r="U2556" s="163"/>
      <c r="V2556" s="163"/>
      <c r="W2556" s="163"/>
      <c r="X2556" s="163"/>
      <c r="Y2556" s="163"/>
      <c r="Z2556" s="163"/>
      <c r="AA2556" s="163"/>
      <c r="AB2556" s="163"/>
      <c r="AC2556" s="163"/>
      <c r="AD2556" s="163"/>
      <c r="AE2556" s="163"/>
    </row>
    <row r="2557" spans="2:31">
      <c r="B2557" s="1129">
        <f t="shared" si="99"/>
        <v>-1</v>
      </c>
      <c r="D2557" s="1130"/>
      <c r="E2557" s="1130"/>
      <c r="F2557" s="1131"/>
      <c r="G2557" s="1130"/>
      <c r="H2557" s="1130"/>
      <c r="I2557" s="1130"/>
      <c r="J2557" s="1132"/>
      <c r="K2557" s="1132"/>
      <c r="L2557" s="1130"/>
      <c r="N2557" s="1133">
        <f t="shared" si="100"/>
        <v>0</v>
      </c>
      <c r="O2557" s="1134">
        <f t="shared" si="101"/>
        <v>0</v>
      </c>
      <c r="P2557" s="1134">
        <f>O2557/'1.5 Universal Data'!$F$35</f>
        <v>0</v>
      </c>
      <c r="R2557" s="163"/>
      <c r="S2557" s="163"/>
      <c r="T2557" s="163"/>
      <c r="U2557" s="163"/>
      <c r="V2557" s="163"/>
      <c r="W2557" s="163"/>
      <c r="X2557" s="163"/>
      <c r="Y2557" s="163"/>
      <c r="Z2557" s="163"/>
      <c r="AA2557" s="163"/>
      <c r="AB2557" s="163"/>
      <c r="AC2557" s="163"/>
      <c r="AD2557" s="163"/>
      <c r="AE2557" s="163"/>
    </row>
    <row r="2558" spans="2:31">
      <c r="B2558" s="1129">
        <f t="shared" si="99"/>
        <v>-1</v>
      </c>
      <c r="D2558" s="1130"/>
      <c r="E2558" s="1130"/>
      <c r="F2558" s="1131"/>
      <c r="G2558" s="1130"/>
      <c r="H2558" s="1130"/>
      <c r="I2558" s="1130"/>
      <c r="J2558" s="1132"/>
      <c r="K2558" s="1132"/>
      <c r="L2558" s="1130"/>
      <c r="N2558" s="1133">
        <f t="shared" si="100"/>
        <v>0</v>
      </c>
      <c r="O2558" s="1134">
        <f t="shared" si="101"/>
        <v>0</v>
      </c>
      <c r="P2558" s="1134">
        <f>O2558/'1.5 Universal Data'!$F$35</f>
        <v>0</v>
      </c>
      <c r="R2558" s="163"/>
      <c r="S2558" s="163"/>
      <c r="T2558" s="163"/>
      <c r="U2558" s="163"/>
      <c r="V2558" s="163"/>
      <c r="W2558" s="163"/>
      <c r="X2558" s="163"/>
      <c r="Y2558" s="163"/>
      <c r="Z2558" s="163"/>
      <c r="AA2558" s="163"/>
      <c r="AB2558" s="163"/>
      <c r="AC2558" s="163"/>
      <c r="AD2558" s="163"/>
      <c r="AE2558" s="163"/>
    </row>
    <row r="2559" spans="2:31">
      <c r="B2559" s="1129">
        <f t="shared" si="99"/>
        <v>-1</v>
      </c>
      <c r="D2559" s="1130"/>
      <c r="E2559" s="1130"/>
      <c r="F2559" s="1131"/>
      <c r="G2559" s="1130"/>
      <c r="H2559" s="1130"/>
      <c r="I2559" s="1130"/>
      <c r="J2559" s="1132"/>
      <c r="K2559" s="1132"/>
      <c r="L2559" s="1130"/>
      <c r="N2559" s="1133">
        <f t="shared" si="100"/>
        <v>0</v>
      </c>
      <c r="O2559" s="1134">
        <f t="shared" si="101"/>
        <v>0</v>
      </c>
      <c r="P2559" s="1134">
        <f>O2559/'1.5 Universal Data'!$F$35</f>
        <v>0</v>
      </c>
      <c r="R2559" s="163"/>
      <c r="S2559" s="163"/>
      <c r="T2559" s="163"/>
      <c r="U2559" s="163"/>
      <c r="V2559" s="163"/>
      <c r="W2559" s="163"/>
      <c r="X2559" s="163"/>
      <c r="Y2559" s="163"/>
      <c r="Z2559" s="163"/>
      <c r="AA2559" s="163"/>
      <c r="AB2559" s="163"/>
      <c r="AC2559" s="163"/>
      <c r="AD2559" s="163"/>
      <c r="AE2559" s="163"/>
    </row>
    <row r="2560" spans="2:31">
      <c r="B2560" s="1129">
        <f t="shared" si="99"/>
        <v>-1</v>
      </c>
      <c r="D2560" s="1130"/>
      <c r="E2560" s="1130"/>
      <c r="F2560" s="1131"/>
      <c r="G2560" s="1130"/>
      <c r="H2560" s="1130"/>
      <c r="I2560" s="1130"/>
      <c r="J2560" s="1132"/>
      <c r="K2560" s="1132"/>
      <c r="L2560" s="1130"/>
      <c r="N2560" s="1133">
        <f t="shared" si="100"/>
        <v>0</v>
      </c>
      <c r="O2560" s="1134">
        <f t="shared" si="101"/>
        <v>0</v>
      </c>
      <c r="P2560" s="1134">
        <f>O2560/'1.5 Universal Data'!$F$35</f>
        <v>0</v>
      </c>
      <c r="R2560" s="163"/>
      <c r="S2560" s="163"/>
      <c r="T2560" s="163"/>
      <c r="U2560" s="163"/>
      <c r="V2560" s="163"/>
      <c r="W2560" s="163"/>
      <c r="X2560" s="163"/>
      <c r="Y2560" s="163"/>
      <c r="Z2560" s="163"/>
      <c r="AA2560" s="163"/>
      <c r="AB2560" s="163"/>
      <c r="AC2560" s="163"/>
      <c r="AD2560" s="163"/>
      <c r="AE2560" s="163"/>
    </row>
    <row r="2561" spans="2:31">
      <c r="B2561" s="1129">
        <f t="shared" si="99"/>
        <v>-1</v>
      </c>
      <c r="D2561" s="1130"/>
      <c r="E2561" s="1130"/>
      <c r="F2561" s="1131"/>
      <c r="G2561" s="1130"/>
      <c r="H2561" s="1130"/>
      <c r="I2561" s="1130"/>
      <c r="J2561" s="1132"/>
      <c r="K2561" s="1132"/>
      <c r="L2561" s="1130"/>
      <c r="N2561" s="1133">
        <f t="shared" si="100"/>
        <v>0</v>
      </c>
      <c r="O2561" s="1134">
        <f t="shared" si="101"/>
        <v>0</v>
      </c>
      <c r="P2561" s="1134">
        <f>O2561/'1.5 Universal Data'!$F$35</f>
        <v>0</v>
      </c>
      <c r="R2561" s="163"/>
      <c r="S2561" s="163"/>
      <c r="T2561" s="163"/>
      <c r="U2561" s="163"/>
      <c r="V2561" s="163"/>
      <c r="W2561" s="163"/>
      <c r="X2561" s="163"/>
      <c r="Y2561" s="163"/>
      <c r="Z2561" s="163"/>
      <c r="AA2561" s="163"/>
      <c r="AB2561" s="163"/>
      <c r="AC2561" s="163"/>
      <c r="AD2561" s="163"/>
      <c r="AE2561" s="163"/>
    </row>
    <row r="2562" spans="2:31">
      <c r="B2562" s="1129">
        <f t="shared" si="99"/>
        <v>-1</v>
      </c>
      <c r="D2562" s="1130"/>
      <c r="E2562" s="1130"/>
      <c r="F2562" s="1131"/>
      <c r="G2562" s="1130"/>
      <c r="H2562" s="1130"/>
      <c r="I2562" s="1130"/>
      <c r="J2562" s="1132"/>
      <c r="K2562" s="1132"/>
      <c r="L2562" s="1130"/>
      <c r="N2562" s="1133">
        <f t="shared" si="100"/>
        <v>0</v>
      </c>
      <c r="O2562" s="1134">
        <f t="shared" si="101"/>
        <v>0</v>
      </c>
      <c r="P2562" s="1134">
        <f>O2562/'1.5 Universal Data'!$F$35</f>
        <v>0</v>
      </c>
      <c r="R2562" s="163"/>
      <c r="S2562" s="163"/>
      <c r="T2562" s="163"/>
      <c r="U2562" s="163"/>
      <c r="V2562" s="163"/>
      <c r="W2562" s="163"/>
      <c r="X2562" s="163"/>
      <c r="Y2562" s="163"/>
      <c r="Z2562" s="163"/>
      <c r="AA2562" s="163"/>
      <c r="AB2562" s="163"/>
      <c r="AC2562" s="163"/>
      <c r="AD2562" s="163"/>
      <c r="AE2562" s="163"/>
    </row>
    <row r="2563" spans="2:31">
      <c r="B2563" s="1129">
        <f t="shared" si="99"/>
        <v>-1</v>
      </c>
      <c r="D2563" s="1130"/>
      <c r="E2563" s="1130"/>
      <c r="F2563" s="1131"/>
      <c r="G2563" s="1130"/>
      <c r="H2563" s="1130"/>
      <c r="I2563" s="1130"/>
      <c r="J2563" s="1132"/>
      <c r="K2563" s="1132"/>
      <c r="L2563" s="1130"/>
      <c r="N2563" s="1133">
        <f t="shared" si="100"/>
        <v>0</v>
      </c>
      <c r="O2563" s="1134">
        <f t="shared" si="101"/>
        <v>0</v>
      </c>
      <c r="P2563" s="1134">
        <f>O2563/'1.5 Universal Data'!$F$35</f>
        <v>0</v>
      </c>
      <c r="R2563" s="163"/>
      <c r="S2563" s="163"/>
      <c r="T2563" s="163"/>
      <c r="U2563" s="163"/>
      <c r="V2563" s="163"/>
      <c r="W2563" s="163"/>
      <c r="X2563" s="163"/>
      <c r="Y2563" s="163"/>
      <c r="Z2563" s="163"/>
      <c r="AA2563" s="163"/>
      <c r="AB2563" s="163"/>
      <c r="AC2563" s="163"/>
      <c r="AD2563" s="163"/>
      <c r="AE2563" s="163"/>
    </row>
    <row r="2564" spans="2:31">
      <c r="B2564" s="1129">
        <f t="shared" si="99"/>
        <v>-1</v>
      </c>
      <c r="D2564" s="1130"/>
      <c r="E2564" s="1130"/>
      <c r="F2564" s="1131"/>
      <c r="G2564" s="1130"/>
      <c r="H2564" s="1130"/>
      <c r="I2564" s="1130"/>
      <c r="J2564" s="1132"/>
      <c r="K2564" s="1132"/>
      <c r="L2564" s="1130"/>
      <c r="N2564" s="1133">
        <f t="shared" si="100"/>
        <v>0</v>
      </c>
      <c r="O2564" s="1134">
        <f t="shared" si="101"/>
        <v>0</v>
      </c>
      <c r="P2564" s="1134">
        <f>O2564/'1.5 Universal Data'!$F$35</f>
        <v>0</v>
      </c>
      <c r="R2564" s="163"/>
      <c r="S2564" s="163"/>
      <c r="T2564" s="163"/>
      <c r="U2564" s="163"/>
      <c r="V2564" s="163"/>
      <c r="W2564" s="163"/>
      <c r="X2564" s="163"/>
      <c r="Y2564" s="163"/>
      <c r="Z2564" s="163"/>
      <c r="AA2564" s="163"/>
      <c r="AB2564" s="163"/>
      <c r="AC2564" s="163"/>
      <c r="AD2564" s="163"/>
      <c r="AE2564" s="163"/>
    </row>
    <row r="2565" spans="2:31">
      <c r="B2565" s="1129">
        <f t="shared" si="99"/>
        <v>-1</v>
      </c>
      <c r="D2565" s="1130"/>
      <c r="E2565" s="1130"/>
      <c r="F2565" s="1131"/>
      <c r="G2565" s="1130"/>
      <c r="H2565" s="1130"/>
      <c r="I2565" s="1130"/>
      <c r="J2565" s="1132"/>
      <c r="K2565" s="1132"/>
      <c r="L2565" s="1130"/>
      <c r="N2565" s="1133">
        <f t="shared" si="100"/>
        <v>0</v>
      </c>
      <c r="O2565" s="1134">
        <f t="shared" si="101"/>
        <v>0</v>
      </c>
      <c r="P2565" s="1134">
        <f>O2565/'1.5 Universal Data'!$F$35</f>
        <v>0</v>
      </c>
      <c r="R2565" s="163"/>
      <c r="S2565" s="163"/>
      <c r="T2565" s="163"/>
      <c r="U2565" s="163"/>
      <c r="V2565" s="163"/>
      <c r="W2565" s="163"/>
      <c r="X2565" s="163"/>
      <c r="Y2565" s="163"/>
      <c r="Z2565" s="163"/>
      <c r="AA2565" s="163"/>
      <c r="AB2565" s="163"/>
      <c r="AC2565" s="163"/>
      <c r="AD2565" s="163"/>
      <c r="AE2565" s="163"/>
    </row>
    <row r="2566" spans="2:31">
      <c r="B2566" s="1129">
        <f t="shared" si="99"/>
        <v>-1</v>
      </c>
      <c r="D2566" s="1130"/>
      <c r="E2566" s="1130"/>
      <c r="F2566" s="1131"/>
      <c r="G2566" s="1130"/>
      <c r="H2566" s="1130"/>
      <c r="I2566" s="1130"/>
      <c r="J2566" s="1132"/>
      <c r="K2566" s="1132"/>
      <c r="L2566" s="1130"/>
      <c r="N2566" s="1133">
        <f t="shared" si="100"/>
        <v>0</v>
      </c>
      <c r="O2566" s="1134">
        <f t="shared" si="101"/>
        <v>0</v>
      </c>
      <c r="P2566" s="1134">
        <f>O2566/'1.5 Universal Data'!$F$35</f>
        <v>0</v>
      </c>
      <c r="R2566" s="163"/>
      <c r="S2566" s="163"/>
      <c r="T2566" s="163"/>
      <c r="U2566" s="163"/>
      <c r="V2566" s="163"/>
      <c r="W2566" s="163"/>
      <c r="X2566" s="163"/>
      <c r="Y2566" s="163"/>
      <c r="Z2566" s="163"/>
      <c r="AA2566" s="163"/>
      <c r="AB2566" s="163"/>
      <c r="AC2566" s="163"/>
      <c r="AD2566" s="163"/>
      <c r="AE2566" s="163"/>
    </row>
    <row r="2567" spans="2:31">
      <c r="B2567" s="1129">
        <f t="shared" si="99"/>
        <v>-1</v>
      </c>
      <c r="D2567" s="1130"/>
      <c r="E2567" s="1130"/>
      <c r="F2567" s="1131"/>
      <c r="G2567" s="1130"/>
      <c r="H2567" s="1130"/>
      <c r="I2567" s="1130"/>
      <c r="J2567" s="1132"/>
      <c r="K2567" s="1132"/>
      <c r="L2567" s="1130"/>
      <c r="N2567" s="1133">
        <f t="shared" si="100"/>
        <v>0</v>
      </c>
      <c r="O2567" s="1134">
        <f t="shared" si="101"/>
        <v>0</v>
      </c>
      <c r="P2567" s="1134">
        <f>O2567/'1.5 Universal Data'!$F$35</f>
        <v>0</v>
      </c>
      <c r="R2567" s="163"/>
      <c r="S2567" s="163"/>
      <c r="T2567" s="163"/>
      <c r="U2567" s="163"/>
      <c r="V2567" s="163"/>
      <c r="W2567" s="163"/>
      <c r="X2567" s="163"/>
      <c r="Y2567" s="163"/>
      <c r="Z2567" s="163"/>
      <c r="AA2567" s="163"/>
      <c r="AB2567" s="163"/>
      <c r="AC2567" s="163"/>
      <c r="AD2567" s="163"/>
      <c r="AE2567" s="163"/>
    </row>
    <row r="2568" spans="2:31">
      <c r="B2568" s="1129">
        <f t="shared" si="99"/>
        <v>-1</v>
      </c>
      <c r="D2568" s="1130"/>
      <c r="E2568" s="1130"/>
      <c r="F2568" s="1131"/>
      <c r="G2568" s="1130"/>
      <c r="H2568" s="1130"/>
      <c r="I2568" s="1130"/>
      <c r="J2568" s="1132"/>
      <c r="K2568" s="1132"/>
      <c r="L2568" s="1130"/>
      <c r="N2568" s="1133">
        <f t="shared" si="100"/>
        <v>0</v>
      </c>
      <c r="O2568" s="1134">
        <f t="shared" si="101"/>
        <v>0</v>
      </c>
      <c r="P2568" s="1134">
        <f>O2568/'1.5 Universal Data'!$F$35</f>
        <v>0</v>
      </c>
      <c r="R2568" s="163"/>
      <c r="S2568" s="163"/>
      <c r="T2568" s="163"/>
      <c r="U2568" s="163"/>
      <c r="V2568" s="163"/>
      <c r="W2568" s="163"/>
      <c r="X2568" s="163"/>
      <c r="Y2568" s="163"/>
      <c r="Z2568" s="163"/>
      <c r="AA2568" s="163"/>
      <c r="AB2568" s="163"/>
      <c r="AC2568" s="163"/>
      <c r="AD2568" s="163"/>
      <c r="AE2568" s="163"/>
    </row>
    <row r="2569" spans="2:31">
      <c r="B2569" s="1129">
        <f t="shared" si="99"/>
        <v>-1</v>
      </c>
      <c r="D2569" s="1130"/>
      <c r="E2569" s="1130"/>
      <c r="F2569" s="1131"/>
      <c r="G2569" s="1130"/>
      <c r="H2569" s="1130"/>
      <c r="I2569" s="1130"/>
      <c r="J2569" s="1132"/>
      <c r="K2569" s="1132"/>
      <c r="L2569" s="1130"/>
      <c r="N2569" s="1133">
        <f t="shared" si="100"/>
        <v>0</v>
      </c>
      <c r="O2569" s="1134">
        <f t="shared" si="101"/>
        <v>0</v>
      </c>
      <c r="P2569" s="1134">
        <f>O2569/'1.5 Universal Data'!$F$35</f>
        <v>0</v>
      </c>
      <c r="R2569" s="163"/>
      <c r="S2569" s="163"/>
      <c r="T2569" s="163"/>
      <c r="U2569" s="163"/>
      <c r="V2569" s="163"/>
      <c r="W2569" s="163"/>
      <c r="X2569" s="163"/>
      <c r="Y2569" s="163"/>
      <c r="Z2569" s="163"/>
      <c r="AA2569" s="163"/>
      <c r="AB2569" s="163"/>
      <c r="AC2569" s="163"/>
      <c r="AD2569" s="163"/>
      <c r="AE2569" s="163"/>
    </row>
    <row r="2570" spans="2:31">
      <c r="B2570" s="1129">
        <f t="shared" si="99"/>
        <v>-1</v>
      </c>
      <c r="D2570" s="1130"/>
      <c r="E2570" s="1130"/>
      <c r="F2570" s="1131"/>
      <c r="G2570" s="1130"/>
      <c r="H2570" s="1130"/>
      <c r="I2570" s="1130"/>
      <c r="J2570" s="1132"/>
      <c r="K2570" s="1132"/>
      <c r="L2570" s="1130"/>
      <c r="N2570" s="1133">
        <f t="shared" si="100"/>
        <v>0</v>
      </c>
      <c r="O2570" s="1134">
        <f t="shared" si="101"/>
        <v>0</v>
      </c>
      <c r="P2570" s="1134">
        <f>O2570/'1.5 Universal Data'!$F$35</f>
        <v>0</v>
      </c>
      <c r="R2570" s="163"/>
      <c r="S2570" s="163"/>
      <c r="T2570" s="163"/>
      <c r="U2570" s="163"/>
      <c r="V2570" s="163"/>
      <c r="W2570" s="163"/>
      <c r="X2570" s="163"/>
      <c r="Y2570" s="163"/>
      <c r="Z2570" s="163"/>
      <c r="AA2570" s="163"/>
      <c r="AB2570" s="163"/>
      <c r="AC2570" s="163"/>
      <c r="AD2570" s="163"/>
      <c r="AE2570" s="163"/>
    </row>
    <row r="2571" spans="2:31">
      <c r="B2571" s="1129">
        <f t="shared" si="99"/>
        <v>-1</v>
      </c>
      <c r="D2571" s="1130"/>
      <c r="E2571" s="1130"/>
      <c r="F2571" s="1131"/>
      <c r="G2571" s="1130"/>
      <c r="H2571" s="1130"/>
      <c r="I2571" s="1130"/>
      <c r="J2571" s="1132"/>
      <c r="K2571" s="1132"/>
      <c r="L2571" s="1130"/>
      <c r="N2571" s="1133">
        <f t="shared" si="100"/>
        <v>0</v>
      </c>
      <c r="O2571" s="1134">
        <f t="shared" si="101"/>
        <v>0</v>
      </c>
      <c r="P2571" s="1134">
        <f>O2571/'1.5 Universal Data'!$F$35</f>
        <v>0</v>
      </c>
      <c r="R2571" s="163"/>
      <c r="S2571" s="163"/>
      <c r="T2571" s="163"/>
      <c r="U2571" s="163"/>
      <c r="V2571" s="163"/>
      <c r="W2571" s="163"/>
      <c r="X2571" s="163"/>
      <c r="Y2571" s="163"/>
      <c r="Z2571" s="163"/>
      <c r="AA2571" s="163"/>
      <c r="AB2571" s="163"/>
      <c r="AC2571" s="163"/>
      <c r="AD2571" s="163"/>
      <c r="AE2571" s="163"/>
    </row>
    <row r="2572" spans="2:31">
      <c r="B2572" s="1129">
        <f t="shared" si="99"/>
        <v>-1</v>
      </c>
      <c r="D2572" s="1130"/>
      <c r="E2572" s="1130"/>
      <c r="F2572" s="1131"/>
      <c r="G2572" s="1130"/>
      <c r="H2572" s="1130"/>
      <c r="I2572" s="1130"/>
      <c r="J2572" s="1132"/>
      <c r="K2572" s="1132"/>
      <c r="L2572" s="1130"/>
      <c r="N2572" s="1133">
        <f t="shared" si="100"/>
        <v>0</v>
      </c>
      <c r="O2572" s="1134">
        <f t="shared" si="101"/>
        <v>0</v>
      </c>
      <c r="P2572" s="1134">
        <f>O2572/'1.5 Universal Data'!$F$35</f>
        <v>0</v>
      </c>
      <c r="R2572" s="163"/>
      <c r="S2572" s="163"/>
      <c r="T2572" s="163"/>
      <c r="U2572" s="163"/>
      <c r="V2572" s="163"/>
      <c r="W2572" s="163"/>
      <c r="X2572" s="163"/>
      <c r="Y2572" s="163"/>
      <c r="Z2572" s="163"/>
      <c r="AA2572" s="163"/>
      <c r="AB2572" s="163"/>
      <c r="AC2572" s="163"/>
      <c r="AD2572" s="163"/>
      <c r="AE2572" s="163"/>
    </row>
    <row r="2573" spans="2:31">
      <c r="B2573" s="1129">
        <f t="shared" si="99"/>
        <v>-1</v>
      </c>
      <c r="D2573" s="1130"/>
      <c r="E2573" s="1130"/>
      <c r="F2573" s="1131"/>
      <c r="G2573" s="1130"/>
      <c r="H2573" s="1130"/>
      <c r="I2573" s="1130"/>
      <c r="J2573" s="1132"/>
      <c r="K2573" s="1132"/>
      <c r="L2573" s="1130"/>
      <c r="N2573" s="1133">
        <f t="shared" si="100"/>
        <v>0</v>
      </c>
      <c r="O2573" s="1134">
        <f t="shared" si="101"/>
        <v>0</v>
      </c>
      <c r="P2573" s="1134">
        <f>O2573/'1.5 Universal Data'!$F$35</f>
        <v>0</v>
      </c>
      <c r="R2573" s="163"/>
      <c r="S2573" s="163"/>
      <c r="T2573" s="163"/>
      <c r="U2573" s="163"/>
      <c r="V2573" s="163"/>
      <c r="W2573" s="163"/>
      <c r="X2573" s="163"/>
      <c r="Y2573" s="163"/>
      <c r="Z2573" s="163"/>
      <c r="AA2573" s="163"/>
      <c r="AB2573" s="163"/>
      <c r="AC2573" s="163"/>
      <c r="AD2573" s="163"/>
      <c r="AE2573" s="163"/>
    </row>
    <row r="2574" spans="2:31">
      <c r="B2574" s="1129">
        <f t="shared" si="99"/>
        <v>-1</v>
      </c>
      <c r="D2574" s="1130"/>
      <c r="E2574" s="1130"/>
      <c r="F2574" s="1131"/>
      <c r="G2574" s="1130"/>
      <c r="H2574" s="1130"/>
      <c r="I2574" s="1130"/>
      <c r="J2574" s="1132"/>
      <c r="K2574" s="1132"/>
      <c r="L2574" s="1130"/>
      <c r="N2574" s="1133">
        <f t="shared" si="100"/>
        <v>0</v>
      </c>
      <c r="O2574" s="1134">
        <f t="shared" si="101"/>
        <v>0</v>
      </c>
      <c r="P2574" s="1134">
        <f>O2574/'1.5 Universal Data'!$F$35</f>
        <v>0</v>
      </c>
      <c r="R2574" s="163"/>
      <c r="S2574" s="163"/>
      <c r="T2574" s="163"/>
      <c r="U2574" s="163"/>
      <c r="V2574" s="163"/>
      <c r="W2574" s="163"/>
      <c r="X2574" s="163"/>
      <c r="Y2574" s="163"/>
      <c r="Z2574" s="163"/>
      <c r="AA2574" s="163"/>
      <c r="AB2574" s="163"/>
      <c r="AC2574" s="163"/>
      <c r="AD2574" s="163"/>
      <c r="AE2574" s="163"/>
    </row>
    <row r="2575" spans="2:31">
      <c r="B2575" s="1129">
        <f t="shared" si="99"/>
        <v>-1</v>
      </c>
      <c r="D2575" s="1130"/>
      <c r="E2575" s="1130"/>
      <c r="F2575" s="1131"/>
      <c r="G2575" s="1130"/>
      <c r="H2575" s="1130"/>
      <c r="I2575" s="1130"/>
      <c r="J2575" s="1132"/>
      <c r="K2575" s="1132"/>
      <c r="L2575" s="1130"/>
      <c r="N2575" s="1133">
        <f t="shared" si="100"/>
        <v>0</v>
      </c>
      <c r="O2575" s="1134">
        <f t="shared" si="101"/>
        <v>0</v>
      </c>
      <c r="P2575" s="1134">
        <f>O2575/'1.5 Universal Data'!$F$35</f>
        <v>0</v>
      </c>
      <c r="R2575" s="163"/>
      <c r="S2575" s="163"/>
      <c r="T2575" s="163"/>
      <c r="U2575" s="163"/>
      <c r="V2575" s="163"/>
      <c r="W2575" s="163"/>
      <c r="X2575" s="163"/>
      <c r="Y2575" s="163"/>
      <c r="Z2575" s="163"/>
      <c r="AA2575" s="163"/>
      <c r="AB2575" s="163"/>
      <c r="AC2575" s="163"/>
      <c r="AD2575" s="163"/>
      <c r="AE2575" s="163"/>
    </row>
    <row r="2576" spans="2:31">
      <c r="B2576" s="1129">
        <f t="shared" si="99"/>
        <v>-1</v>
      </c>
      <c r="D2576" s="1130"/>
      <c r="E2576" s="1130"/>
      <c r="F2576" s="1131"/>
      <c r="G2576" s="1130"/>
      <c r="H2576" s="1130"/>
      <c r="I2576" s="1130"/>
      <c r="J2576" s="1132"/>
      <c r="K2576" s="1132"/>
      <c r="L2576" s="1130"/>
      <c r="N2576" s="1133">
        <f t="shared" si="100"/>
        <v>0</v>
      </c>
      <c r="O2576" s="1134">
        <f t="shared" si="101"/>
        <v>0</v>
      </c>
      <c r="P2576" s="1134">
        <f>O2576/'1.5 Universal Data'!$F$35</f>
        <v>0</v>
      </c>
      <c r="R2576" s="163"/>
      <c r="S2576" s="163"/>
      <c r="T2576" s="163"/>
      <c r="U2576" s="163"/>
      <c r="V2576" s="163"/>
      <c r="W2576" s="163"/>
      <c r="X2576" s="163"/>
      <c r="Y2576" s="163"/>
      <c r="Z2576" s="163"/>
      <c r="AA2576" s="163"/>
      <c r="AB2576" s="163"/>
      <c r="AC2576" s="163"/>
      <c r="AD2576" s="163"/>
      <c r="AE2576" s="163"/>
    </row>
    <row r="2577" spans="2:31">
      <c r="B2577" s="1129">
        <f t="shared" si="99"/>
        <v>-1</v>
      </c>
      <c r="D2577" s="1130"/>
      <c r="E2577" s="1130"/>
      <c r="F2577" s="1131"/>
      <c r="G2577" s="1130"/>
      <c r="H2577" s="1130"/>
      <c r="I2577" s="1130"/>
      <c r="J2577" s="1132"/>
      <c r="K2577" s="1132"/>
      <c r="L2577" s="1130"/>
      <c r="N2577" s="1133">
        <f t="shared" si="100"/>
        <v>0</v>
      </c>
      <c r="O2577" s="1134">
        <f t="shared" si="101"/>
        <v>0</v>
      </c>
      <c r="P2577" s="1134">
        <f>O2577/'1.5 Universal Data'!$F$35</f>
        <v>0</v>
      </c>
      <c r="R2577" s="163"/>
      <c r="S2577" s="163"/>
      <c r="T2577" s="163"/>
      <c r="U2577" s="163"/>
      <c r="V2577" s="163"/>
      <c r="W2577" s="163"/>
      <c r="X2577" s="163"/>
      <c r="Y2577" s="163"/>
      <c r="Z2577" s="163"/>
      <c r="AA2577" s="163"/>
      <c r="AB2577" s="163"/>
      <c r="AC2577" s="163"/>
      <c r="AD2577" s="163"/>
      <c r="AE2577" s="163"/>
    </row>
    <row r="2578" spans="2:31">
      <c r="B2578" s="1129">
        <f t="shared" si="99"/>
        <v>-1</v>
      </c>
      <c r="D2578" s="1130"/>
      <c r="E2578" s="1130"/>
      <c r="F2578" s="1131"/>
      <c r="G2578" s="1130"/>
      <c r="H2578" s="1130"/>
      <c r="I2578" s="1130"/>
      <c r="J2578" s="1132"/>
      <c r="K2578" s="1132"/>
      <c r="L2578" s="1130"/>
      <c r="N2578" s="1133">
        <f t="shared" si="100"/>
        <v>0</v>
      </c>
      <c r="O2578" s="1134">
        <f t="shared" si="101"/>
        <v>0</v>
      </c>
      <c r="P2578" s="1134">
        <f>O2578/'1.5 Universal Data'!$F$35</f>
        <v>0</v>
      </c>
      <c r="R2578" s="163"/>
      <c r="S2578" s="163"/>
      <c r="T2578" s="163"/>
      <c r="U2578" s="163"/>
      <c r="V2578" s="163"/>
      <c r="W2578" s="163"/>
      <c r="X2578" s="163"/>
      <c r="Y2578" s="163"/>
      <c r="Z2578" s="163"/>
      <c r="AA2578" s="163"/>
      <c r="AB2578" s="163"/>
      <c r="AC2578" s="163"/>
      <c r="AD2578" s="163"/>
      <c r="AE2578" s="163"/>
    </row>
    <row r="2579" spans="2:31">
      <c r="B2579" s="1129">
        <f t="shared" si="99"/>
        <v>-1</v>
      </c>
      <c r="D2579" s="1130"/>
      <c r="E2579" s="1130"/>
      <c r="F2579" s="1131"/>
      <c r="G2579" s="1130"/>
      <c r="H2579" s="1130"/>
      <c r="I2579" s="1130"/>
      <c r="J2579" s="1132"/>
      <c r="K2579" s="1132"/>
      <c r="L2579" s="1130"/>
      <c r="N2579" s="1133">
        <f t="shared" si="100"/>
        <v>0</v>
      </c>
      <c r="O2579" s="1134">
        <f t="shared" si="101"/>
        <v>0</v>
      </c>
      <c r="P2579" s="1134">
        <f>O2579/'1.5 Universal Data'!$F$35</f>
        <v>0</v>
      </c>
      <c r="R2579" s="163"/>
      <c r="S2579" s="163"/>
      <c r="T2579" s="163"/>
      <c r="U2579" s="163"/>
      <c r="V2579" s="163"/>
      <c r="W2579" s="163"/>
      <c r="X2579" s="163"/>
      <c r="Y2579" s="163"/>
      <c r="Z2579" s="163"/>
      <c r="AA2579" s="163"/>
      <c r="AB2579" s="163"/>
      <c r="AC2579" s="163"/>
      <c r="AD2579" s="163"/>
      <c r="AE2579" s="163"/>
    </row>
    <row r="2580" spans="2:31">
      <c r="B2580" s="1129">
        <f t="shared" si="99"/>
        <v>-1</v>
      </c>
      <c r="D2580" s="1130"/>
      <c r="E2580" s="1130"/>
      <c r="F2580" s="1131"/>
      <c r="G2580" s="1130"/>
      <c r="H2580" s="1130"/>
      <c r="I2580" s="1130"/>
      <c r="J2580" s="1132"/>
      <c r="K2580" s="1132"/>
      <c r="L2580" s="1130"/>
      <c r="N2580" s="1133">
        <f t="shared" si="100"/>
        <v>0</v>
      </c>
      <c r="O2580" s="1134">
        <f t="shared" si="101"/>
        <v>0</v>
      </c>
      <c r="P2580" s="1134">
        <f>O2580/'1.5 Universal Data'!$F$35</f>
        <v>0</v>
      </c>
      <c r="R2580" s="163"/>
      <c r="S2580" s="163"/>
      <c r="T2580" s="163"/>
      <c r="U2580" s="163"/>
      <c r="V2580" s="163"/>
      <c r="W2580" s="163"/>
      <c r="X2580" s="163"/>
      <c r="Y2580" s="163"/>
      <c r="Z2580" s="163"/>
      <c r="AA2580" s="163"/>
      <c r="AB2580" s="163"/>
      <c r="AC2580" s="163"/>
      <c r="AD2580" s="163"/>
      <c r="AE2580" s="163"/>
    </row>
    <row r="2581" spans="2:31">
      <c r="B2581" s="1129">
        <f t="shared" si="99"/>
        <v>-1</v>
      </c>
      <c r="D2581" s="1130"/>
      <c r="E2581" s="1130"/>
      <c r="F2581" s="1131"/>
      <c r="G2581" s="1130"/>
      <c r="H2581" s="1130"/>
      <c r="I2581" s="1130"/>
      <c r="J2581" s="1132"/>
      <c r="K2581" s="1132"/>
      <c r="L2581" s="1130"/>
      <c r="N2581" s="1133">
        <f t="shared" si="100"/>
        <v>0</v>
      </c>
      <c r="O2581" s="1134">
        <f t="shared" si="101"/>
        <v>0</v>
      </c>
      <c r="P2581" s="1134">
        <f>O2581/'1.5 Universal Data'!$F$35</f>
        <v>0</v>
      </c>
      <c r="R2581" s="163"/>
      <c r="S2581" s="163"/>
      <c r="T2581" s="163"/>
      <c r="U2581" s="163"/>
      <c r="V2581" s="163"/>
      <c r="W2581" s="163"/>
      <c r="X2581" s="163"/>
      <c r="Y2581" s="163"/>
      <c r="Z2581" s="163"/>
      <c r="AA2581" s="163"/>
      <c r="AB2581" s="163"/>
      <c r="AC2581" s="163"/>
      <c r="AD2581" s="163"/>
      <c r="AE2581" s="163"/>
    </row>
    <row r="2582" spans="2:31">
      <c r="B2582" s="1129">
        <f t="shared" si="99"/>
        <v>-1</v>
      </c>
      <c r="D2582" s="1130"/>
      <c r="E2582" s="1130"/>
      <c r="F2582" s="1131"/>
      <c r="G2582" s="1130"/>
      <c r="H2582" s="1130"/>
      <c r="I2582" s="1130"/>
      <c r="J2582" s="1132"/>
      <c r="K2582" s="1132"/>
      <c r="L2582" s="1130"/>
      <c r="N2582" s="1133">
        <f t="shared" si="100"/>
        <v>0</v>
      </c>
      <c r="O2582" s="1134">
        <f t="shared" si="101"/>
        <v>0</v>
      </c>
      <c r="P2582" s="1134">
        <f>O2582/'1.5 Universal Data'!$F$35</f>
        <v>0</v>
      </c>
      <c r="R2582" s="163"/>
      <c r="S2582" s="163"/>
      <c r="T2582" s="163"/>
      <c r="U2582" s="163"/>
      <c r="V2582" s="163"/>
      <c r="W2582" s="163"/>
      <c r="X2582" s="163"/>
      <c r="Y2582" s="163"/>
      <c r="Z2582" s="163"/>
      <c r="AA2582" s="163"/>
      <c r="AB2582" s="163"/>
      <c r="AC2582" s="163"/>
      <c r="AD2582" s="163"/>
      <c r="AE2582" s="163"/>
    </row>
    <row r="2583" spans="2:31">
      <c r="B2583" s="1129">
        <f t="shared" ref="B2583:B2646" si="102">IF(G2583="buy",1,-1)</f>
        <v>-1</v>
      </c>
      <c r="D2583" s="1130"/>
      <c r="E2583" s="1130"/>
      <c r="F2583" s="1131"/>
      <c r="G2583" s="1130"/>
      <c r="H2583" s="1130"/>
      <c r="I2583" s="1130"/>
      <c r="J2583" s="1132"/>
      <c r="K2583" s="1132"/>
      <c r="L2583" s="1130"/>
      <c r="N2583" s="1133">
        <f t="shared" si="100"/>
        <v>0</v>
      </c>
      <c r="O2583" s="1134">
        <f t="shared" si="101"/>
        <v>0</v>
      </c>
      <c r="P2583" s="1134">
        <f>O2583/'1.5 Universal Data'!$F$35</f>
        <v>0</v>
      </c>
      <c r="R2583" s="163"/>
      <c r="S2583" s="163"/>
      <c r="T2583" s="163"/>
      <c r="U2583" s="163"/>
      <c r="V2583" s="163"/>
      <c r="W2583" s="163"/>
      <c r="X2583" s="163"/>
      <c r="Y2583" s="163"/>
      <c r="Z2583" s="163"/>
      <c r="AA2583" s="163"/>
      <c r="AB2583" s="163"/>
      <c r="AC2583" s="163"/>
      <c r="AD2583" s="163"/>
      <c r="AE2583" s="163"/>
    </row>
    <row r="2584" spans="2:31">
      <c r="B2584" s="1129">
        <f t="shared" si="102"/>
        <v>-1</v>
      </c>
      <c r="D2584" s="1130"/>
      <c r="E2584" s="1130"/>
      <c r="F2584" s="1131"/>
      <c r="G2584" s="1130"/>
      <c r="H2584" s="1130"/>
      <c r="I2584" s="1130"/>
      <c r="J2584" s="1132"/>
      <c r="K2584" s="1132"/>
      <c r="L2584" s="1130"/>
      <c r="N2584" s="1133">
        <f t="shared" si="100"/>
        <v>0</v>
      </c>
      <c r="O2584" s="1134">
        <f t="shared" si="101"/>
        <v>0</v>
      </c>
      <c r="P2584" s="1134">
        <f>O2584/'1.5 Universal Data'!$F$35</f>
        <v>0</v>
      </c>
      <c r="R2584" s="163"/>
      <c r="S2584" s="163"/>
      <c r="T2584" s="163"/>
      <c r="U2584" s="163"/>
      <c r="V2584" s="163"/>
      <c r="W2584" s="163"/>
      <c r="X2584" s="163"/>
      <c r="Y2584" s="163"/>
      <c r="Z2584" s="163"/>
      <c r="AA2584" s="163"/>
      <c r="AB2584" s="163"/>
      <c r="AC2584" s="163"/>
      <c r="AD2584" s="163"/>
      <c r="AE2584" s="163"/>
    </row>
    <row r="2585" spans="2:31">
      <c r="B2585" s="1129">
        <f t="shared" si="102"/>
        <v>-1</v>
      </c>
      <c r="D2585" s="1130"/>
      <c r="E2585" s="1130"/>
      <c r="F2585" s="1131"/>
      <c r="G2585" s="1130"/>
      <c r="H2585" s="1130"/>
      <c r="I2585" s="1130"/>
      <c r="J2585" s="1132"/>
      <c r="K2585" s="1132"/>
      <c r="L2585" s="1130"/>
      <c r="N2585" s="1133">
        <f t="shared" si="100"/>
        <v>0</v>
      </c>
      <c r="O2585" s="1134">
        <f t="shared" si="101"/>
        <v>0</v>
      </c>
      <c r="P2585" s="1134">
        <f>O2585/'1.5 Universal Data'!$F$35</f>
        <v>0</v>
      </c>
      <c r="R2585" s="163"/>
      <c r="S2585" s="163"/>
      <c r="T2585" s="163"/>
      <c r="U2585" s="163"/>
      <c r="V2585" s="163"/>
      <c r="W2585" s="163"/>
      <c r="X2585" s="163"/>
      <c r="Y2585" s="163"/>
      <c r="Z2585" s="163"/>
      <c r="AA2585" s="163"/>
      <c r="AB2585" s="163"/>
      <c r="AC2585" s="163"/>
      <c r="AD2585" s="163"/>
      <c r="AE2585" s="163"/>
    </row>
    <row r="2586" spans="2:31">
      <c r="B2586" s="1129">
        <f t="shared" si="102"/>
        <v>-1</v>
      </c>
      <c r="D2586" s="1130"/>
      <c r="E2586" s="1130"/>
      <c r="F2586" s="1131"/>
      <c r="G2586" s="1130"/>
      <c r="H2586" s="1130"/>
      <c r="I2586" s="1130"/>
      <c r="J2586" s="1132"/>
      <c r="K2586" s="1132"/>
      <c r="L2586" s="1130"/>
      <c r="N2586" s="1133">
        <f t="shared" si="100"/>
        <v>0</v>
      </c>
      <c r="O2586" s="1134">
        <f t="shared" si="101"/>
        <v>0</v>
      </c>
      <c r="P2586" s="1134">
        <f>O2586/'1.5 Universal Data'!$F$35</f>
        <v>0</v>
      </c>
      <c r="R2586" s="163"/>
      <c r="S2586" s="163"/>
      <c r="T2586" s="163"/>
      <c r="U2586" s="163"/>
      <c r="V2586" s="163"/>
      <c r="W2586" s="163"/>
      <c r="X2586" s="163"/>
      <c r="Y2586" s="163"/>
      <c r="Z2586" s="163"/>
      <c r="AA2586" s="163"/>
      <c r="AB2586" s="163"/>
      <c r="AC2586" s="163"/>
      <c r="AD2586" s="163"/>
      <c r="AE2586" s="163"/>
    </row>
    <row r="2587" spans="2:31">
      <c r="B2587" s="1129">
        <f t="shared" si="102"/>
        <v>-1</v>
      </c>
      <c r="D2587" s="1130"/>
      <c r="E2587" s="1130"/>
      <c r="F2587" s="1131"/>
      <c r="G2587" s="1130"/>
      <c r="H2587" s="1130"/>
      <c r="I2587" s="1130"/>
      <c r="J2587" s="1132"/>
      <c r="K2587" s="1132"/>
      <c r="L2587" s="1130"/>
      <c r="N2587" s="1133">
        <f t="shared" ref="N2587:N2650" si="103">+H2587*((K2587-J2587)+1)*B2587</f>
        <v>0</v>
      </c>
      <c r="O2587" s="1134">
        <f t="shared" ref="O2587:O2650" si="104">N2587*L2587/100</f>
        <v>0</v>
      </c>
      <c r="P2587" s="1134">
        <f>O2587/'1.5 Universal Data'!$F$35</f>
        <v>0</v>
      </c>
      <c r="R2587" s="163"/>
      <c r="S2587" s="163"/>
      <c r="T2587" s="163"/>
      <c r="U2587" s="163"/>
      <c r="V2587" s="163"/>
      <c r="W2587" s="163"/>
      <c r="X2587" s="163"/>
      <c r="Y2587" s="163"/>
      <c r="Z2587" s="163"/>
      <c r="AA2587" s="163"/>
      <c r="AB2587" s="163"/>
      <c r="AC2587" s="163"/>
      <c r="AD2587" s="163"/>
      <c r="AE2587" s="163"/>
    </row>
    <row r="2588" spans="2:31">
      <c r="B2588" s="1129">
        <f t="shared" si="102"/>
        <v>-1</v>
      </c>
      <c r="D2588" s="1130"/>
      <c r="E2588" s="1130"/>
      <c r="F2588" s="1131"/>
      <c r="G2588" s="1130"/>
      <c r="H2588" s="1130"/>
      <c r="I2588" s="1130"/>
      <c r="J2588" s="1132"/>
      <c r="K2588" s="1132"/>
      <c r="L2588" s="1130"/>
      <c r="N2588" s="1133">
        <f t="shared" si="103"/>
        <v>0</v>
      </c>
      <c r="O2588" s="1134">
        <f t="shared" si="104"/>
        <v>0</v>
      </c>
      <c r="P2588" s="1134">
        <f>O2588/'1.5 Universal Data'!$F$35</f>
        <v>0</v>
      </c>
      <c r="R2588" s="163"/>
      <c r="S2588" s="163"/>
      <c r="T2588" s="163"/>
      <c r="U2588" s="163"/>
      <c r="V2588" s="163"/>
      <c r="W2588" s="163"/>
      <c r="X2588" s="163"/>
      <c r="Y2588" s="163"/>
      <c r="Z2588" s="163"/>
      <c r="AA2588" s="163"/>
      <c r="AB2588" s="163"/>
      <c r="AC2588" s="163"/>
      <c r="AD2588" s="163"/>
      <c r="AE2588" s="163"/>
    </row>
    <row r="2589" spans="2:31">
      <c r="B2589" s="1129">
        <f t="shared" si="102"/>
        <v>-1</v>
      </c>
      <c r="D2589" s="1130"/>
      <c r="E2589" s="1130"/>
      <c r="F2589" s="1131"/>
      <c r="G2589" s="1130"/>
      <c r="H2589" s="1130"/>
      <c r="I2589" s="1130"/>
      <c r="J2589" s="1132"/>
      <c r="K2589" s="1132"/>
      <c r="L2589" s="1130"/>
      <c r="N2589" s="1133">
        <f t="shared" si="103"/>
        <v>0</v>
      </c>
      <c r="O2589" s="1134">
        <f t="shared" si="104"/>
        <v>0</v>
      </c>
      <c r="P2589" s="1134">
        <f>O2589/'1.5 Universal Data'!$F$35</f>
        <v>0</v>
      </c>
      <c r="R2589" s="163"/>
      <c r="S2589" s="163"/>
      <c r="T2589" s="163"/>
      <c r="U2589" s="163"/>
      <c r="V2589" s="163"/>
      <c r="W2589" s="163"/>
      <c r="X2589" s="163"/>
      <c r="Y2589" s="163"/>
      <c r="Z2589" s="163"/>
      <c r="AA2589" s="163"/>
      <c r="AB2589" s="163"/>
      <c r="AC2589" s="163"/>
      <c r="AD2589" s="163"/>
      <c r="AE2589" s="163"/>
    </row>
    <row r="2590" spans="2:31">
      <c r="B2590" s="1129">
        <f t="shared" si="102"/>
        <v>-1</v>
      </c>
      <c r="D2590" s="1130"/>
      <c r="E2590" s="1130"/>
      <c r="F2590" s="1131"/>
      <c r="G2590" s="1130"/>
      <c r="H2590" s="1130"/>
      <c r="I2590" s="1130"/>
      <c r="J2590" s="1132"/>
      <c r="K2590" s="1132"/>
      <c r="L2590" s="1130"/>
      <c r="N2590" s="1133">
        <f t="shared" si="103"/>
        <v>0</v>
      </c>
      <c r="O2590" s="1134">
        <f t="shared" si="104"/>
        <v>0</v>
      </c>
      <c r="P2590" s="1134">
        <f>O2590/'1.5 Universal Data'!$F$35</f>
        <v>0</v>
      </c>
      <c r="R2590" s="163"/>
      <c r="S2590" s="163"/>
      <c r="T2590" s="163"/>
      <c r="U2590" s="163"/>
      <c r="V2590" s="163"/>
      <c r="W2590" s="163"/>
      <c r="X2590" s="163"/>
      <c r="Y2590" s="163"/>
      <c r="Z2590" s="163"/>
      <c r="AA2590" s="163"/>
      <c r="AB2590" s="163"/>
      <c r="AC2590" s="163"/>
      <c r="AD2590" s="163"/>
      <c r="AE2590" s="163"/>
    </row>
    <row r="2591" spans="2:31">
      <c r="B2591" s="1129">
        <f t="shared" si="102"/>
        <v>-1</v>
      </c>
      <c r="D2591" s="1130"/>
      <c r="E2591" s="1130"/>
      <c r="F2591" s="1131"/>
      <c r="G2591" s="1130"/>
      <c r="H2591" s="1130"/>
      <c r="I2591" s="1130"/>
      <c r="J2591" s="1132"/>
      <c r="K2591" s="1132"/>
      <c r="L2591" s="1130"/>
      <c r="N2591" s="1133">
        <f t="shared" si="103"/>
        <v>0</v>
      </c>
      <c r="O2591" s="1134">
        <f t="shared" si="104"/>
        <v>0</v>
      </c>
      <c r="P2591" s="1134">
        <f>O2591/'1.5 Universal Data'!$F$35</f>
        <v>0</v>
      </c>
      <c r="R2591" s="163"/>
      <c r="S2591" s="163"/>
      <c r="T2591" s="163"/>
      <c r="U2591" s="163"/>
      <c r="V2591" s="163"/>
      <c r="W2591" s="163"/>
      <c r="X2591" s="163"/>
      <c r="Y2591" s="163"/>
      <c r="Z2591" s="163"/>
      <c r="AA2591" s="163"/>
      <c r="AB2591" s="163"/>
      <c r="AC2591" s="163"/>
      <c r="AD2591" s="163"/>
      <c r="AE2591" s="163"/>
    </row>
    <row r="2592" spans="2:31">
      <c r="B2592" s="1129">
        <f t="shared" si="102"/>
        <v>-1</v>
      </c>
      <c r="D2592" s="1130"/>
      <c r="E2592" s="1130"/>
      <c r="F2592" s="1131"/>
      <c r="G2592" s="1130"/>
      <c r="H2592" s="1130"/>
      <c r="I2592" s="1130"/>
      <c r="J2592" s="1132"/>
      <c r="K2592" s="1132"/>
      <c r="L2592" s="1130"/>
      <c r="N2592" s="1133">
        <f t="shared" si="103"/>
        <v>0</v>
      </c>
      <c r="O2592" s="1134">
        <f t="shared" si="104"/>
        <v>0</v>
      </c>
      <c r="P2592" s="1134">
        <f>O2592/'1.5 Universal Data'!$F$35</f>
        <v>0</v>
      </c>
      <c r="R2592" s="163"/>
      <c r="S2592" s="163"/>
      <c r="T2592" s="163"/>
      <c r="U2592" s="163"/>
      <c r="V2592" s="163"/>
      <c r="W2592" s="163"/>
      <c r="X2592" s="163"/>
      <c r="Y2592" s="163"/>
      <c r="Z2592" s="163"/>
      <c r="AA2592" s="163"/>
      <c r="AB2592" s="163"/>
      <c r="AC2592" s="163"/>
      <c r="AD2592" s="163"/>
      <c r="AE2592" s="163"/>
    </row>
    <row r="2593" spans="2:31">
      <c r="B2593" s="1129">
        <f t="shared" si="102"/>
        <v>-1</v>
      </c>
      <c r="D2593" s="1130"/>
      <c r="E2593" s="1130"/>
      <c r="F2593" s="1131"/>
      <c r="G2593" s="1130"/>
      <c r="H2593" s="1130"/>
      <c r="I2593" s="1130"/>
      <c r="J2593" s="1132"/>
      <c r="K2593" s="1132"/>
      <c r="L2593" s="1130"/>
      <c r="N2593" s="1133">
        <f t="shared" si="103"/>
        <v>0</v>
      </c>
      <c r="O2593" s="1134">
        <f t="shared" si="104"/>
        <v>0</v>
      </c>
      <c r="P2593" s="1134">
        <f>O2593/'1.5 Universal Data'!$F$35</f>
        <v>0</v>
      </c>
      <c r="R2593" s="163"/>
      <c r="S2593" s="163"/>
      <c r="T2593" s="163"/>
      <c r="U2593" s="163"/>
      <c r="V2593" s="163"/>
      <c r="W2593" s="163"/>
      <c r="X2593" s="163"/>
      <c r="Y2593" s="163"/>
      <c r="Z2593" s="163"/>
      <c r="AA2593" s="163"/>
      <c r="AB2593" s="163"/>
      <c r="AC2593" s="163"/>
      <c r="AD2593" s="163"/>
      <c r="AE2593" s="163"/>
    </row>
    <row r="2594" spans="2:31">
      <c r="B2594" s="1129">
        <f t="shared" si="102"/>
        <v>-1</v>
      </c>
      <c r="D2594" s="1130"/>
      <c r="E2594" s="1130"/>
      <c r="F2594" s="1131"/>
      <c r="G2594" s="1130"/>
      <c r="H2594" s="1130"/>
      <c r="I2594" s="1130"/>
      <c r="J2594" s="1132"/>
      <c r="K2594" s="1132"/>
      <c r="L2594" s="1130"/>
      <c r="N2594" s="1133">
        <f t="shared" si="103"/>
        <v>0</v>
      </c>
      <c r="O2594" s="1134">
        <f t="shared" si="104"/>
        <v>0</v>
      </c>
      <c r="P2594" s="1134">
        <f>O2594/'1.5 Universal Data'!$F$35</f>
        <v>0</v>
      </c>
      <c r="R2594" s="163"/>
      <c r="S2594" s="163"/>
      <c r="T2594" s="163"/>
      <c r="U2594" s="163"/>
      <c r="V2594" s="163"/>
      <c r="W2594" s="163"/>
      <c r="X2594" s="163"/>
      <c r="Y2594" s="163"/>
      <c r="Z2594" s="163"/>
      <c r="AA2594" s="163"/>
      <c r="AB2594" s="163"/>
      <c r="AC2594" s="163"/>
      <c r="AD2594" s="163"/>
      <c r="AE2594" s="163"/>
    </row>
    <row r="2595" spans="2:31">
      <c r="B2595" s="1129">
        <f t="shared" si="102"/>
        <v>-1</v>
      </c>
      <c r="D2595" s="1130"/>
      <c r="E2595" s="1130"/>
      <c r="F2595" s="1131"/>
      <c r="G2595" s="1130"/>
      <c r="H2595" s="1130"/>
      <c r="I2595" s="1130"/>
      <c r="J2595" s="1132"/>
      <c r="K2595" s="1132"/>
      <c r="L2595" s="1130"/>
      <c r="N2595" s="1133">
        <f t="shared" si="103"/>
        <v>0</v>
      </c>
      <c r="O2595" s="1134">
        <f t="shared" si="104"/>
        <v>0</v>
      </c>
      <c r="P2595" s="1134">
        <f>O2595/'1.5 Universal Data'!$F$35</f>
        <v>0</v>
      </c>
      <c r="R2595" s="163"/>
      <c r="S2595" s="163"/>
      <c r="T2595" s="163"/>
      <c r="U2595" s="163"/>
      <c r="V2595" s="163"/>
      <c r="W2595" s="163"/>
      <c r="X2595" s="163"/>
      <c r="Y2595" s="163"/>
      <c r="Z2595" s="163"/>
      <c r="AA2595" s="163"/>
      <c r="AB2595" s="163"/>
      <c r="AC2595" s="163"/>
      <c r="AD2595" s="163"/>
      <c r="AE2595" s="163"/>
    </row>
    <row r="2596" spans="2:31">
      <c r="B2596" s="1129">
        <f t="shared" si="102"/>
        <v>-1</v>
      </c>
      <c r="D2596" s="1130"/>
      <c r="E2596" s="1130"/>
      <c r="F2596" s="1131"/>
      <c r="G2596" s="1130"/>
      <c r="H2596" s="1130"/>
      <c r="I2596" s="1130"/>
      <c r="J2596" s="1132"/>
      <c r="K2596" s="1132"/>
      <c r="L2596" s="1130"/>
      <c r="N2596" s="1133">
        <f t="shared" si="103"/>
        <v>0</v>
      </c>
      <c r="O2596" s="1134">
        <f t="shared" si="104"/>
        <v>0</v>
      </c>
      <c r="P2596" s="1134">
        <f>O2596/'1.5 Universal Data'!$F$35</f>
        <v>0</v>
      </c>
      <c r="R2596" s="163"/>
      <c r="S2596" s="163"/>
      <c r="T2596" s="163"/>
      <c r="U2596" s="163"/>
      <c r="V2596" s="163"/>
      <c r="W2596" s="163"/>
      <c r="X2596" s="163"/>
      <c r="Y2596" s="163"/>
      <c r="Z2596" s="163"/>
      <c r="AA2596" s="163"/>
      <c r="AB2596" s="163"/>
      <c r="AC2596" s="163"/>
      <c r="AD2596" s="163"/>
      <c r="AE2596" s="163"/>
    </row>
    <row r="2597" spans="2:31">
      <c r="B2597" s="1129">
        <f t="shared" si="102"/>
        <v>-1</v>
      </c>
      <c r="D2597" s="1130"/>
      <c r="E2597" s="1130"/>
      <c r="F2597" s="1131"/>
      <c r="G2597" s="1130"/>
      <c r="H2597" s="1130"/>
      <c r="I2597" s="1130"/>
      <c r="J2597" s="1132"/>
      <c r="K2597" s="1132"/>
      <c r="L2597" s="1130"/>
      <c r="N2597" s="1133">
        <f t="shared" si="103"/>
        <v>0</v>
      </c>
      <c r="O2597" s="1134">
        <f t="shared" si="104"/>
        <v>0</v>
      </c>
      <c r="P2597" s="1134">
        <f>O2597/'1.5 Universal Data'!$F$35</f>
        <v>0</v>
      </c>
      <c r="R2597" s="163"/>
      <c r="S2597" s="163"/>
      <c r="T2597" s="163"/>
      <c r="U2597" s="163"/>
      <c r="V2597" s="163"/>
      <c r="W2597" s="163"/>
      <c r="X2597" s="163"/>
      <c r="Y2597" s="163"/>
      <c r="Z2597" s="163"/>
      <c r="AA2597" s="163"/>
      <c r="AB2597" s="163"/>
      <c r="AC2597" s="163"/>
      <c r="AD2597" s="163"/>
      <c r="AE2597" s="163"/>
    </row>
    <row r="2598" spans="2:31">
      <c r="B2598" s="1129">
        <f t="shared" si="102"/>
        <v>-1</v>
      </c>
      <c r="D2598" s="1130"/>
      <c r="E2598" s="1130"/>
      <c r="F2598" s="1131"/>
      <c r="G2598" s="1130"/>
      <c r="H2598" s="1130"/>
      <c r="I2598" s="1130"/>
      <c r="J2598" s="1132"/>
      <c r="K2598" s="1132"/>
      <c r="L2598" s="1130"/>
      <c r="N2598" s="1133">
        <f t="shared" si="103"/>
        <v>0</v>
      </c>
      <c r="O2598" s="1134">
        <f t="shared" si="104"/>
        <v>0</v>
      </c>
      <c r="P2598" s="1134">
        <f>O2598/'1.5 Universal Data'!$F$35</f>
        <v>0</v>
      </c>
      <c r="R2598" s="163"/>
      <c r="S2598" s="163"/>
      <c r="T2598" s="163"/>
      <c r="U2598" s="163"/>
      <c r="V2598" s="163"/>
      <c r="W2598" s="163"/>
      <c r="X2598" s="163"/>
      <c r="Y2598" s="163"/>
      <c r="Z2598" s="163"/>
      <c r="AA2598" s="163"/>
      <c r="AB2598" s="163"/>
      <c r="AC2598" s="163"/>
      <c r="AD2598" s="163"/>
      <c r="AE2598" s="163"/>
    </row>
    <row r="2599" spans="2:31">
      <c r="B2599" s="1129">
        <f t="shared" si="102"/>
        <v>-1</v>
      </c>
      <c r="D2599" s="1130"/>
      <c r="E2599" s="1130"/>
      <c r="F2599" s="1131"/>
      <c r="G2599" s="1130"/>
      <c r="H2599" s="1130"/>
      <c r="I2599" s="1130"/>
      <c r="J2599" s="1132"/>
      <c r="K2599" s="1132"/>
      <c r="L2599" s="1130"/>
      <c r="N2599" s="1133">
        <f t="shared" si="103"/>
        <v>0</v>
      </c>
      <c r="O2599" s="1134">
        <f t="shared" si="104"/>
        <v>0</v>
      </c>
      <c r="P2599" s="1134">
        <f>O2599/'1.5 Universal Data'!$F$35</f>
        <v>0</v>
      </c>
      <c r="R2599" s="163"/>
      <c r="S2599" s="163"/>
      <c r="T2599" s="163"/>
      <c r="U2599" s="163"/>
      <c r="V2599" s="163"/>
      <c r="W2599" s="163"/>
      <c r="X2599" s="163"/>
      <c r="Y2599" s="163"/>
      <c r="Z2599" s="163"/>
      <c r="AA2599" s="163"/>
      <c r="AB2599" s="163"/>
      <c r="AC2599" s="163"/>
      <c r="AD2599" s="163"/>
      <c r="AE2599" s="163"/>
    </row>
    <row r="2600" spans="2:31">
      <c r="B2600" s="1129">
        <f t="shared" si="102"/>
        <v>-1</v>
      </c>
      <c r="D2600" s="1130"/>
      <c r="E2600" s="1130"/>
      <c r="F2600" s="1131"/>
      <c r="G2600" s="1130"/>
      <c r="H2600" s="1130"/>
      <c r="I2600" s="1130"/>
      <c r="J2600" s="1132"/>
      <c r="K2600" s="1132"/>
      <c r="L2600" s="1130"/>
      <c r="N2600" s="1133">
        <f t="shared" si="103"/>
        <v>0</v>
      </c>
      <c r="O2600" s="1134">
        <f t="shared" si="104"/>
        <v>0</v>
      </c>
      <c r="P2600" s="1134">
        <f>O2600/'1.5 Universal Data'!$F$35</f>
        <v>0</v>
      </c>
      <c r="R2600" s="163"/>
      <c r="S2600" s="163"/>
      <c r="T2600" s="163"/>
      <c r="U2600" s="163"/>
      <c r="V2600" s="163"/>
      <c r="W2600" s="163"/>
      <c r="X2600" s="163"/>
      <c r="Y2600" s="163"/>
      <c r="Z2600" s="163"/>
      <c r="AA2600" s="163"/>
      <c r="AB2600" s="163"/>
      <c r="AC2600" s="163"/>
      <c r="AD2600" s="163"/>
      <c r="AE2600" s="163"/>
    </row>
    <row r="2601" spans="2:31">
      <c r="B2601" s="1129">
        <f t="shared" si="102"/>
        <v>-1</v>
      </c>
      <c r="D2601" s="1130"/>
      <c r="E2601" s="1130"/>
      <c r="F2601" s="1131"/>
      <c r="G2601" s="1130"/>
      <c r="H2601" s="1130"/>
      <c r="I2601" s="1130"/>
      <c r="J2601" s="1132"/>
      <c r="K2601" s="1132"/>
      <c r="L2601" s="1130"/>
      <c r="N2601" s="1133">
        <f t="shared" si="103"/>
        <v>0</v>
      </c>
      <c r="O2601" s="1134">
        <f t="shared" si="104"/>
        <v>0</v>
      </c>
      <c r="P2601" s="1134">
        <f>O2601/'1.5 Universal Data'!$F$35</f>
        <v>0</v>
      </c>
      <c r="R2601" s="163"/>
      <c r="S2601" s="163"/>
      <c r="T2601" s="163"/>
      <c r="U2601" s="163"/>
      <c r="V2601" s="163"/>
      <c r="W2601" s="163"/>
      <c r="X2601" s="163"/>
      <c r="Y2601" s="163"/>
      <c r="Z2601" s="163"/>
      <c r="AA2601" s="163"/>
      <c r="AB2601" s="163"/>
      <c r="AC2601" s="163"/>
      <c r="AD2601" s="163"/>
      <c r="AE2601" s="163"/>
    </row>
    <row r="2602" spans="2:31">
      <c r="B2602" s="1129">
        <f t="shared" si="102"/>
        <v>-1</v>
      </c>
      <c r="D2602" s="1130"/>
      <c r="E2602" s="1130"/>
      <c r="F2602" s="1131"/>
      <c r="G2602" s="1130"/>
      <c r="H2602" s="1130"/>
      <c r="I2602" s="1130"/>
      <c r="J2602" s="1132"/>
      <c r="K2602" s="1132"/>
      <c r="L2602" s="1130"/>
      <c r="N2602" s="1133">
        <f t="shared" si="103"/>
        <v>0</v>
      </c>
      <c r="O2602" s="1134">
        <f t="shared" si="104"/>
        <v>0</v>
      </c>
      <c r="P2602" s="1134">
        <f>O2602/'1.5 Universal Data'!$F$35</f>
        <v>0</v>
      </c>
      <c r="R2602" s="163"/>
      <c r="S2602" s="163"/>
      <c r="T2602" s="163"/>
      <c r="U2602" s="163"/>
      <c r="V2602" s="163"/>
      <c r="W2602" s="163"/>
      <c r="X2602" s="163"/>
      <c r="Y2602" s="163"/>
      <c r="Z2602" s="163"/>
      <c r="AA2602" s="163"/>
      <c r="AB2602" s="163"/>
      <c r="AC2602" s="163"/>
      <c r="AD2602" s="163"/>
      <c r="AE2602" s="163"/>
    </row>
    <row r="2603" spans="2:31">
      <c r="B2603" s="1129">
        <f t="shared" si="102"/>
        <v>-1</v>
      </c>
      <c r="D2603" s="1130"/>
      <c r="E2603" s="1130"/>
      <c r="F2603" s="1131"/>
      <c r="G2603" s="1130"/>
      <c r="H2603" s="1130"/>
      <c r="I2603" s="1130"/>
      <c r="J2603" s="1132"/>
      <c r="K2603" s="1132"/>
      <c r="L2603" s="1130"/>
      <c r="N2603" s="1133">
        <f t="shared" si="103"/>
        <v>0</v>
      </c>
      <c r="O2603" s="1134">
        <f t="shared" si="104"/>
        <v>0</v>
      </c>
      <c r="P2603" s="1134">
        <f>O2603/'1.5 Universal Data'!$F$35</f>
        <v>0</v>
      </c>
      <c r="R2603" s="163"/>
      <c r="S2603" s="163"/>
      <c r="T2603" s="163"/>
      <c r="U2603" s="163"/>
      <c r="V2603" s="163"/>
      <c r="W2603" s="163"/>
      <c r="X2603" s="163"/>
      <c r="Y2603" s="163"/>
      <c r="Z2603" s="163"/>
      <c r="AA2603" s="163"/>
      <c r="AB2603" s="163"/>
      <c r="AC2603" s="163"/>
      <c r="AD2603" s="163"/>
      <c r="AE2603" s="163"/>
    </row>
    <row r="2604" spans="2:31">
      <c r="B2604" s="1129">
        <f t="shared" si="102"/>
        <v>-1</v>
      </c>
      <c r="D2604" s="1130"/>
      <c r="E2604" s="1130"/>
      <c r="F2604" s="1131"/>
      <c r="G2604" s="1130"/>
      <c r="H2604" s="1130"/>
      <c r="I2604" s="1130"/>
      <c r="J2604" s="1132"/>
      <c r="K2604" s="1132"/>
      <c r="L2604" s="1130"/>
      <c r="N2604" s="1133">
        <f t="shared" si="103"/>
        <v>0</v>
      </c>
      <c r="O2604" s="1134">
        <f t="shared" si="104"/>
        <v>0</v>
      </c>
      <c r="P2604" s="1134">
        <f>O2604/'1.5 Universal Data'!$F$35</f>
        <v>0</v>
      </c>
      <c r="R2604" s="163"/>
      <c r="S2604" s="163"/>
      <c r="T2604" s="163"/>
      <c r="U2604" s="163"/>
      <c r="V2604" s="163"/>
      <c r="W2604" s="163"/>
      <c r="X2604" s="163"/>
      <c r="Y2604" s="163"/>
      <c r="Z2604" s="163"/>
      <c r="AA2604" s="163"/>
      <c r="AB2604" s="163"/>
      <c r="AC2604" s="163"/>
      <c r="AD2604" s="163"/>
      <c r="AE2604" s="163"/>
    </row>
    <row r="2605" spans="2:31">
      <c r="B2605" s="1129">
        <f t="shared" si="102"/>
        <v>-1</v>
      </c>
      <c r="D2605" s="1130"/>
      <c r="E2605" s="1130"/>
      <c r="F2605" s="1131"/>
      <c r="G2605" s="1130"/>
      <c r="H2605" s="1130"/>
      <c r="I2605" s="1130"/>
      <c r="J2605" s="1132"/>
      <c r="K2605" s="1132"/>
      <c r="L2605" s="1130"/>
      <c r="N2605" s="1133">
        <f t="shared" si="103"/>
        <v>0</v>
      </c>
      <c r="O2605" s="1134">
        <f t="shared" si="104"/>
        <v>0</v>
      </c>
      <c r="P2605" s="1134">
        <f>O2605/'1.5 Universal Data'!$F$35</f>
        <v>0</v>
      </c>
      <c r="R2605" s="163"/>
      <c r="S2605" s="163"/>
      <c r="T2605" s="163"/>
      <c r="U2605" s="163"/>
      <c r="V2605" s="163"/>
      <c r="W2605" s="163"/>
      <c r="X2605" s="163"/>
      <c r="Y2605" s="163"/>
      <c r="Z2605" s="163"/>
      <c r="AA2605" s="163"/>
      <c r="AB2605" s="163"/>
      <c r="AC2605" s="163"/>
      <c r="AD2605" s="163"/>
      <c r="AE2605" s="163"/>
    </row>
    <row r="2606" spans="2:31">
      <c r="B2606" s="1129">
        <f t="shared" si="102"/>
        <v>-1</v>
      </c>
      <c r="D2606" s="1130"/>
      <c r="E2606" s="1130"/>
      <c r="F2606" s="1131"/>
      <c r="G2606" s="1130"/>
      <c r="H2606" s="1130"/>
      <c r="I2606" s="1130"/>
      <c r="J2606" s="1132"/>
      <c r="K2606" s="1132"/>
      <c r="L2606" s="1130"/>
      <c r="N2606" s="1133">
        <f t="shared" si="103"/>
        <v>0</v>
      </c>
      <c r="O2606" s="1134">
        <f t="shared" si="104"/>
        <v>0</v>
      </c>
      <c r="P2606" s="1134">
        <f>O2606/'1.5 Universal Data'!$F$35</f>
        <v>0</v>
      </c>
      <c r="R2606" s="163"/>
      <c r="S2606" s="163"/>
      <c r="T2606" s="163"/>
      <c r="U2606" s="163"/>
      <c r="V2606" s="163"/>
      <c r="W2606" s="163"/>
      <c r="X2606" s="163"/>
      <c r="Y2606" s="163"/>
      <c r="Z2606" s="163"/>
      <c r="AA2606" s="163"/>
      <c r="AB2606" s="163"/>
      <c r="AC2606" s="163"/>
      <c r="AD2606" s="163"/>
      <c r="AE2606" s="163"/>
    </row>
    <row r="2607" spans="2:31">
      <c r="B2607" s="1129">
        <f t="shared" si="102"/>
        <v>-1</v>
      </c>
      <c r="D2607" s="1130"/>
      <c r="E2607" s="1130"/>
      <c r="F2607" s="1131"/>
      <c r="G2607" s="1130"/>
      <c r="H2607" s="1130"/>
      <c r="I2607" s="1130"/>
      <c r="J2607" s="1132"/>
      <c r="K2607" s="1132"/>
      <c r="L2607" s="1130"/>
      <c r="N2607" s="1133">
        <f t="shared" si="103"/>
        <v>0</v>
      </c>
      <c r="O2607" s="1134">
        <f t="shared" si="104"/>
        <v>0</v>
      </c>
      <c r="P2607" s="1134">
        <f>O2607/'1.5 Universal Data'!$F$35</f>
        <v>0</v>
      </c>
      <c r="R2607" s="163"/>
      <c r="S2607" s="163"/>
      <c r="T2607" s="163"/>
      <c r="U2607" s="163"/>
      <c r="V2607" s="163"/>
      <c r="W2607" s="163"/>
      <c r="X2607" s="163"/>
      <c r="Y2607" s="163"/>
      <c r="Z2607" s="163"/>
      <c r="AA2607" s="163"/>
      <c r="AB2607" s="163"/>
      <c r="AC2607" s="163"/>
      <c r="AD2607" s="163"/>
      <c r="AE2607" s="163"/>
    </row>
    <row r="2608" spans="2:31">
      <c r="B2608" s="1129">
        <f t="shared" si="102"/>
        <v>-1</v>
      </c>
      <c r="D2608" s="1130"/>
      <c r="E2608" s="1130"/>
      <c r="F2608" s="1131"/>
      <c r="G2608" s="1130"/>
      <c r="H2608" s="1130"/>
      <c r="I2608" s="1130"/>
      <c r="J2608" s="1132"/>
      <c r="K2608" s="1132"/>
      <c r="L2608" s="1130"/>
      <c r="N2608" s="1133">
        <f t="shared" si="103"/>
        <v>0</v>
      </c>
      <c r="O2608" s="1134">
        <f t="shared" si="104"/>
        <v>0</v>
      </c>
      <c r="P2608" s="1134">
        <f>O2608/'1.5 Universal Data'!$F$35</f>
        <v>0</v>
      </c>
      <c r="R2608" s="163"/>
      <c r="S2608" s="163"/>
      <c r="T2608" s="163"/>
      <c r="U2608" s="163"/>
      <c r="V2608" s="163"/>
      <c r="W2608" s="163"/>
      <c r="X2608" s="163"/>
      <c r="Y2608" s="163"/>
      <c r="Z2608" s="163"/>
      <c r="AA2608" s="163"/>
      <c r="AB2608" s="163"/>
      <c r="AC2608" s="163"/>
      <c r="AD2608" s="163"/>
      <c r="AE2608" s="163"/>
    </row>
    <row r="2609" spans="2:31">
      <c r="B2609" s="1129">
        <f t="shared" si="102"/>
        <v>-1</v>
      </c>
      <c r="D2609" s="1130"/>
      <c r="E2609" s="1130"/>
      <c r="F2609" s="1131"/>
      <c r="G2609" s="1130"/>
      <c r="H2609" s="1130"/>
      <c r="I2609" s="1130"/>
      <c r="J2609" s="1132"/>
      <c r="K2609" s="1132"/>
      <c r="L2609" s="1130"/>
      <c r="N2609" s="1133">
        <f t="shared" si="103"/>
        <v>0</v>
      </c>
      <c r="O2609" s="1134">
        <f t="shared" si="104"/>
        <v>0</v>
      </c>
      <c r="P2609" s="1134">
        <f>O2609/'1.5 Universal Data'!$F$35</f>
        <v>0</v>
      </c>
      <c r="R2609" s="163"/>
      <c r="S2609" s="163"/>
      <c r="T2609" s="163"/>
      <c r="U2609" s="163"/>
      <c r="V2609" s="163"/>
      <c r="W2609" s="163"/>
      <c r="X2609" s="163"/>
      <c r="Y2609" s="163"/>
      <c r="Z2609" s="163"/>
      <c r="AA2609" s="163"/>
      <c r="AB2609" s="163"/>
      <c r="AC2609" s="163"/>
      <c r="AD2609" s="163"/>
      <c r="AE2609" s="163"/>
    </row>
    <row r="2610" spans="2:31">
      <c r="B2610" s="1129">
        <f t="shared" si="102"/>
        <v>-1</v>
      </c>
      <c r="D2610" s="1130"/>
      <c r="E2610" s="1130"/>
      <c r="F2610" s="1131"/>
      <c r="G2610" s="1130"/>
      <c r="H2610" s="1130"/>
      <c r="I2610" s="1130"/>
      <c r="J2610" s="1132"/>
      <c r="K2610" s="1132"/>
      <c r="L2610" s="1130"/>
      <c r="N2610" s="1133">
        <f t="shared" si="103"/>
        <v>0</v>
      </c>
      <c r="O2610" s="1134">
        <f t="shared" si="104"/>
        <v>0</v>
      </c>
      <c r="P2610" s="1134">
        <f>O2610/'1.5 Universal Data'!$F$35</f>
        <v>0</v>
      </c>
      <c r="R2610" s="163"/>
      <c r="S2610" s="163"/>
      <c r="T2610" s="163"/>
      <c r="U2610" s="163"/>
      <c r="V2610" s="163"/>
      <c r="W2610" s="163"/>
      <c r="X2610" s="163"/>
      <c r="Y2610" s="163"/>
      <c r="Z2610" s="163"/>
      <c r="AA2610" s="163"/>
      <c r="AB2610" s="163"/>
      <c r="AC2610" s="163"/>
      <c r="AD2610" s="163"/>
      <c r="AE2610" s="163"/>
    </row>
    <row r="2611" spans="2:31">
      <c r="B2611" s="1129">
        <f t="shared" si="102"/>
        <v>-1</v>
      </c>
      <c r="D2611" s="1130"/>
      <c r="E2611" s="1130"/>
      <c r="F2611" s="1131"/>
      <c r="G2611" s="1130"/>
      <c r="H2611" s="1130"/>
      <c r="I2611" s="1130"/>
      <c r="J2611" s="1132"/>
      <c r="K2611" s="1132"/>
      <c r="L2611" s="1130"/>
      <c r="N2611" s="1133">
        <f t="shared" si="103"/>
        <v>0</v>
      </c>
      <c r="O2611" s="1134">
        <f t="shared" si="104"/>
        <v>0</v>
      </c>
      <c r="P2611" s="1134">
        <f>O2611/'1.5 Universal Data'!$F$35</f>
        <v>0</v>
      </c>
      <c r="R2611" s="163"/>
      <c r="S2611" s="163"/>
      <c r="T2611" s="163"/>
      <c r="U2611" s="163"/>
      <c r="V2611" s="163"/>
      <c r="W2611" s="163"/>
      <c r="X2611" s="163"/>
      <c r="Y2611" s="163"/>
      <c r="Z2611" s="163"/>
      <c r="AA2611" s="163"/>
      <c r="AB2611" s="163"/>
      <c r="AC2611" s="163"/>
      <c r="AD2611" s="163"/>
      <c r="AE2611" s="163"/>
    </row>
    <row r="2612" spans="2:31">
      <c r="B2612" s="1129">
        <f t="shared" si="102"/>
        <v>-1</v>
      </c>
      <c r="D2612" s="1130"/>
      <c r="E2612" s="1130"/>
      <c r="F2612" s="1131"/>
      <c r="G2612" s="1130"/>
      <c r="H2612" s="1130"/>
      <c r="I2612" s="1130"/>
      <c r="J2612" s="1132"/>
      <c r="K2612" s="1132"/>
      <c r="L2612" s="1130"/>
      <c r="N2612" s="1133">
        <f t="shared" si="103"/>
        <v>0</v>
      </c>
      <c r="O2612" s="1134">
        <f t="shared" si="104"/>
        <v>0</v>
      </c>
      <c r="P2612" s="1134">
        <f>O2612/'1.5 Universal Data'!$F$35</f>
        <v>0</v>
      </c>
      <c r="R2612" s="163"/>
      <c r="S2612" s="163"/>
      <c r="T2612" s="163"/>
      <c r="U2612" s="163"/>
      <c r="V2612" s="163"/>
      <c r="W2612" s="163"/>
      <c r="X2612" s="163"/>
      <c r="Y2612" s="163"/>
      <c r="Z2612" s="163"/>
      <c r="AA2612" s="163"/>
      <c r="AB2612" s="163"/>
      <c r="AC2612" s="163"/>
      <c r="AD2612" s="163"/>
      <c r="AE2612" s="163"/>
    </row>
    <row r="2613" spans="2:31">
      <c r="B2613" s="1129">
        <f t="shared" si="102"/>
        <v>-1</v>
      </c>
      <c r="D2613" s="1130"/>
      <c r="E2613" s="1130"/>
      <c r="F2613" s="1131"/>
      <c r="G2613" s="1130"/>
      <c r="H2613" s="1130"/>
      <c r="I2613" s="1130"/>
      <c r="J2613" s="1132"/>
      <c r="K2613" s="1132"/>
      <c r="L2613" s="1130"/>
      <c r="N2613" s="1133">
        <f t="shared" si="103"/>
        <v>0</v>
      </c>
      <c r="O2613" s="1134">
        <f t="shared" si="104"/>
        <v>0</v>
      </c>
      <c r="P2613" s="1134">
        <f>O2613/'1.5 Universal Data'!$F$35</f>
        <v>0</v>
      </c>
      <c r="R2613" s="163"/>
      <c r="S2613" s="163"/>
      <c r="T2613" s="163"/>
      <c r="U2613" s="163"/>
      <c r="V2613" s="163"/>
      <c r="W2613" s="163"/>
      <c r="X2613" s="163"/>
      <c r="Y2613" s="163"/>
      <c r="Z2613" s="163"/>
      <c r="AA2613" s="163"/>
      <c r="AB2613" s="163"/>
      <c r="AC2613" s="163"/>
      <c r="AD2613" s="163"/>
      <c r="AE2613" s="163"/>
    </row>
    <row r="2614" spans="2:31">
      <c r="B2614" s="1129">
        <f t="shared" si="102"/>
        <v>-1</v>
      </c>
      <c r="D2614" s="1130"/>
      <c r="E2614" s="1130"/>
      <c r="F2614" s="1131"/>
      <c r="G2614" s="1130"/>
      <c r="H2614" s="1130"/>
      <c r="I2614" s="1130"/>
      <c r="J2614" s="1132"/>
      <c r="K2614" s="1132"/>
      <c r="L2614" s="1130"/>
      <c r="N2614" s="1133">
        <f t="shared" si="103"/>
        <v>0</v>
      </c>
      <c r="O2614" s="1134">
        <f t="shared" si="104"/>
        <v>0</v>
      </c>
      <c r="P2614" s="1134">
        <f>O2614/'1.5 Universal Data'!$F$35</f>
        <v>0</v>
      </c>
      <c r="R2614" s="163"/>
      <c r="S2614" s="163"/>
      <c r="T2614" s="163"/>
      <c r="U2614" s="163"/>
      <c r="V2614" s="163"/>
      <c r="W2614" s="163"/>
      <c r="X2614" s="163"/>
      <c r="Y2614" s="163"/>
      <c r="Z2614" s="163"/>
      <c r="AA2614" s="163"/>
      <c r="AB2614" s="163"/>
      <c r="AC2614" s="163"/>
      <c r="AD2614" s="163"/>
      <c r="AE2614" s="163"/>
    </row>
    <row r="2615" spans="2:31">
      <c r="B2615" s="1129">
        <f t="shared" si="102"/>
        <v>-1</v>
      </c>
      <c r="D2615" s="1130"/>
      <c r="E2615" s="1130"/>
      <c r="F2615" s="1131"/>
      <c r="G2615" s="1130"/>
      <c r="H2615" s="1130"/>
      <c r="I2615" s="1130"/>
      <c r="J2615" s="1132"/>
      <c r="K2615" s="1132"/>
      <c r="L2615" s="1130"/>
      <c r="N2615" s="1133">
        <f t="shared" si="103"/>
        <v>0</v>
      </c>
      <c r="O2615" s="1134">
        <f t="shared" si="104"/>
        <v>0</v>
      </c>
      <c r="P2615" s="1134">
        <f>O2615/'1.5 Universal Data'!$F$35</f>
        <v>0</v>
      </c>
      <c r="R2615" s="163"/>
      <c r="S2615" s="163"/>
      <c r="T2615" s="163"/>
      <c r="U2615" s="163"/>
      <c r="V2615" s="163"/>
      <c r="W2615" s="163"/>
      <c r="X2615" s="163"/>
      <c r="Y2615" s="163"/>
      <c r="Z2615" s="163"/>
      <c r="AA2615" s="163"/>
      <c r="AB2615" s="163"/>
      <c r="AC2615" s="163"/>
      <c r="AD2615" s="163"/>
      <c r="AE2615" s="163"/>
    </row>
    <row r="2616" spans="2:31">
      <c r="B2616" s="1129">
        <f t="shared" si="102"/>
        <v>-1</v>
      </c>
      <c r="D2616" s="1130"/>
      <c r="E2616" s="1130"/>
      <c r="F2616" s="1131"/>
      <c r="G2616" s="1130"/>
      <c r="H2616" s="1130"/>
      <c r="I2616" s="1130"/>
      <c r="J2616" s="1132"/>
      <c r="K2616" s="1132"/>
      <c r="L2616" s="1130"/>
      <c r="N2616" s="1133">
        <f t="shared" si="103"/>
        <v>0</v>
      </c>
      <c r="O2616" s="1134">
        <f t="shared" si="104"/>
        <v>0</v>
      </c>
      <c r="P2616" s="1134">
        <f>O2616/'1.5 Universal Data'!$F$35</f>
        <v>0</v>
      </c>
      <c r="R2616" s="163"/>
      <c r="S2616" s="163"/>
      <c r="T2616" s="163"/>
      <c r="U2616" s="163"/>
      <c r="V2616" s="163"/>
      <c r="W2616" s="163"/>
      <c r="X2616" s="163"/>
      <c r="Y2616" s="163"/>
      <c r="Z2616" s="163"/>
      <c r="AA2616" s="163"/>
      <c r="AB2616" s="163"/>
      <c r="AC2616" s="163"/>
      <c r="AD2616" s="163"/>
      <c r="AE2616" s="163"/>
    </row>
    <row r="2617" spans="2:31">
      <c r="B2617" s="1129">
        <f t="shared" si="102"/>
        <v>-1</v>
      </c>
      <c r="D2617" s="1130"/>
      <c r="E2617" s="1130"/>
      <c r="F2617" s="1131"/>
      <c r="G2617" s="1130"/>
      <c r="H2617" s="1130"/>
      <c r="I2617" s="1130"/>
      <c r="J2617" s="1132"/>
      <c r="K2617" s="1132"/>
      <c r="L2617" s="1130"/>
      <c r="N2617" s="1133">
        <f t="shared" si="103"/>
        <v>0</v>
      </c>
      <c r="O2617" s="1134">
        <f t="shared" si="104"/>
        <v>0</v>
      </c>
      <c r="P2617" s="1134">
        <f>O2617/'1.5 Universal Data'!$F$35</f>
        <v>0</v>
      </c>
      <c r="R2617" s="163"/>
      <c r="S2617" s="163"/>
      <c r="T2617" s="163"/>
      <c r="U2617" s="163"/>
      <c r="V2617" s="163"/>
      <c r="W2617" s="163"/>
      <c r="X2617" s="163"/>
      <c r="Y2617" s="163"/>
      <c r="Z2617" s="163"/>
      <c r="AA2617" s="163"/>
      <c r="AB2617" s="163"/>
      <c r="AC2617" s="163"/>
      <c r="AD2617" s="163"/>
      <c r="AE2617" s="163"/>
    </row>
    <row r="2618" spans="2:31">
      <c r="B2618" s="1129">
        <f t="shared" si="102"/>
        <v>-1</v>
      </c>
      <c r="D2618" s="1130"/>
      <c r="E2618" s="1130"/>
      <c r="F2618" s="1131"/>
      <c r="G2618" s="1130"/>
      <c r="H2618" s="1130"/>
      <c r="I2618" s="1130"/>
      <c r="J2618" s="1132"/>
      <c r="K2618" s="1132"/>
      <c r="L2618" s="1130"/>
      <c r="N2618" s="1133">
        <f t="shared" si="103"/>
        <v>0</v>
      </c>
      <c r="O2618" s="1134">
        <f t="shared" si="104"/>
        <v>0</v>
      </c>
      <c r="P2618" s="1134">
        <f>O2618/'1.5 Universal Data'!$F$35</f>
        <v>0</v>
      </c>
      <c r="R2618" s="163"/>
      <c r="S2618" s="163"/>
      <c r="T2618" s="163"/>
      <c r="U2618" s="163"/>
      <c r="V2618" s="163"/>
      <c r="W2618" s="163"/>
      <c r="X2618" s="163"/>
      <c r="Y2618" s="163"/>
      <c r="Z2618" s="163"/>
      <c r="AA2618" s="163"/>
      <c r="AB2618" s="163"/>
      <c r="AC2618" s="163"/>
      <c r="AD2618" s="163"/>
      <c r="AE2618" s="163"/>
    </row>
    <row r="2619" spans="2:31">
      <c r="B2619" s="1129">
        <f t="shared" si="102"/>
        <v>-1</v>
      </c>
      <c r="D2619" s="1130"/>
      <c r="E2619" s="1130"/>
      <c r="F2619" s="1131"/>
      <c r="G2619" s="1130"/>
      <c r="H2619" s="1130"/>
      <c r="I2619" s="1130"/>
      <c r="J2619" s="1132"/>
      <c r="K2619" s="1132"/>
      <c r="L2619" s="1130"/>
      <c r="N2619" s="1133">
        <f t="shared" si="103"/>
        <v>0</v>
      </c>
      <c r="O2619" s="1134">
        <f t="shared" si="104"/>
        <v>0</v>
      </c>
      <c r="P2619" s="1134">
        <f>O2619/'1.5 Universal Data'!$F$35</f>
        <v>0</v>
      </c>
      <c r="R2619" s="163"/>
      <c r="S2619" s="163"/>
      <c r="T2619" s="163"/>
      <c r="U2619" s="163"/>
      <c r="V2619" s="163"/>
      <c r="W2619" s="163"/>
      <c r="X2619" s="163"/>
      <c r="Y2619" s="163"/>
      <c r="Z2619" s="163"/>
      <c r="AA2619" s="163"/>
      <c r="AB2619" s="163"/>
      <c r="AC2619" s="163"/>
      <c r="AD2619" s="163"/>
      <c r="AE2619" s="163"/>
    </row>
    <row r="2620" spans="2:31">
      <c r="B2620" s="1129">
        <f t="shared" si="102"/>
        <v>-1</v>
      </c>
      <c r="D2620" s="1130"/>
      <c r="E2620" s="1130"/>
      <c r="F2620" s="1131"/>
      <c r="G2620" s="1130"/>
      <c r="H2620" s="1130"/>
      <c r="I2620" s="1130"/>
      <c r="J2620" s="1132"/>
      <c r="K2620" s="1132"/>
      <c r="L2620" s="1130"/>
      <c r="N2620" s="1133">
        <f t="shared" si="103"/>
        <v>0</v>
      </c>
      <c r="O2620" s="1134">
        <f t="shared" si="104"/>
        <v>0</v>
      </c>
      <c r="P2620" s="1134">
        <f>O2620/'1.5 Universal Data'!$F$35</f>
        <v>0</v>
      </c>
      <c r="R2620" s="163"/>
      <c r="S2620" s="163"/>
      <c r="T2620" s="163"/>
      <c r="U2620" s="163"/>
      <c r="V2620" s="163"/>
      <c r="W2620" s="163"/>
      <c r="X2620" s="163"/>
      <c r="Y2620" s="163"/>
      <c r="Z2620" s="163"/>
      <c r="AA2620" s="163"/>
      <c r="AB2620" s="163"/>
      <c r="AC2620" s="163"/>
      <c r="AD2620" s="163"/>
      <c r="AE2620" s="163"/>
    </row>
    <row r="2621" spans="2:31">
      <c r="B2621" s="1129">
        <f t="shared" si="102"/>
        <v>-1</v>
      </c>
      <c r="D2621" s="1130"/>
      <c r="E2621" s="1130"/>
      <c r="F2621" s="1131"/>
      <c r="G2621" s="1130"/>
      <c r="H2621" s="1130"/>
      <c r="I2621" s="1130"/>
      <c r="J2621" s="1132"/>
      <c r="K2621" s="1132"/>
      <c r="L2621" s="1130"/>
      <c r="N2621" s="1133">
        <f t="shared" si="103"/>
        <v>0</v>
      </c>
      <c r="O2621" s="1134">
        <f t="shared" si="104"/>
        <v>0</v>
      </c>
      <c r="P2621" s="1134">
        <f>O2621/'1.5 Universal Data'!$F$35</f>
        <v>0</v>
      </c>
      <c r="R2621" s="163"/>
      <c r="S2621" s="163"/>
      <c r="T2621" s="163"/>
      <c r="U2621" s="163"/>
      <c r="V2621" s="163"/>
      <c r="W2621" s="163"/>
      <c r="X2621" s="163"/>
      <c r="Y2621" s="163"/>
      <c r="Z2621" s="163"/>
      <c r="AA2621" s="163"/>
      <c r="AB2621" s="163"/>
      <c r="AC2621" s="163"/>
      <c r="AD2621" s="163"/>
      <c r="AE2621" s="163"/>
    </row>
    <row r="2622" spans="2:31">
      <c r="B2622" s="1129">
        <f t="shared" si="102"/>
        <v>-1</v>
      </c>
      <c r="D2622" s="1130"/>
      <c r="E2622" s="1130"/>
      <c r="F2622" s="1131"/>
      <c r="G2622" s="1130"/>
      <c r="H2622" s="1130"/>
      <c r="I2622" s="1130"/>
      <c r="J2622" s="1132"/>
      <c r="K2622" s="1132"/>
      <c r="L2622" s="1130"/>
      <c r="N2622" s="1133">
        <f t="shared" si="103"/>
        <v>0</v>
      </c>
      <c r="O2622" s="1134">
        <f t="shared" si="104"/>
        <v>0</v>
      </c>
      <c r="P2622" s="1134">
        <f>O2622/'1.5 Universal Data'!$F$35</f>
        <v>0</v>
      </c>
      <c r="R2622" s="163"/>
      <c r="S2622" s="163"/>
      <c r="T2622" s="163"/>
      <c r="U2622" s="163"/>
      <c r="V2622" s="163"/>
      <c r="W2622" s="163"/>
      <c r="X2622" s="163"/>
      <c r="Y2622" s="163"/>
      <c r="Z2622" s="163"/>
      <c r="AA2622" s="163"/>
      <c r="AB2622" s="163"/>
      <c r="AC2622" s="163"/>
      <c r="AD2622" s="163"/>
      <c r="AE2622" s="163"/>
    </row>
    <row r="2623" spans="2:31">
      <c r="B2623" s="1129">
        <f t="shared" si="102"/>
        <v>-1</v>
      </c>
      <c r="D2623" s="1130"/>
      <c r="E2623" s="1130"/>
      <c r="F2623" s="1131"/>
      <c r="G2623" s="1130"/>
      <c r="H2623" s="1130"/>
      <c r="I2623" s="1130"/>
      <c r="J2623" s="1132"/>
      <c r="K2623" s="1132"/>
      <c r="L2623" s="1130"/>
      <c r="N2623" s="1133">
        <f t="shared" si="103"/>
        <v>0</v>
      </c>
      <c r="O2623" s="1134">
        <f t="shared" si="104"/>
        <v>0</v>
      </c>
      <c r="P2623" s="1134">
        <f>O2623/'1.5 Universal Data'!$F$35</f>
        <v>0</v>
      </c>
      <c r="R2623" s="163"/>
      <c r="S2623" s="163"/>
      <c r="T2623" s="163"/>
      <c r="U2623" s="163"/>
      <c r="V2623" s="163"/>
      <c r="W2623" s="163"/>
      <c r="X2623" s="163"/>
      <c r="Y2623" s="163"/>
      <c r="Z2623" s="163"/>
      <c r="AA2623" s="163"/>
      <c r="AB2623" s="163"/>
      <c r="AC2623" s="163"/>
      <c r="AD2623" s="163"/>
      <c r="AE2623" s="163"/>
    </row>
    <row r="2624" spans="2:31">
      <c r="B2624" s="1129">
        <f t="shared" si="102"/>
        <v>-1</v>
      </c>
      <c r="D2624" s="1130"/>
      <c r="E2624" s="1130"/>
      <c r="F2624" s="1131"/>
      <c r="G2624" s="1130"/>
      <c r="H2624" s="1130"/>
      <c r="I2624" s="1130"/>
      <c r="J2624" s="1132"/>
      <c r="K2624" s="1132"/>
      <c r="L2624" s="1130"/>
      <c r="N2624" s="1133">
        <f t="shared" si="103"/>
        <v>0</v>
      </c>
      <c r="O2624" s="1134">
        <f t="shared" si="104"/>
        <v>0</v>
      </c>
      <c r="P2624" s="1134">
        <f>O2624/'1.5 Universal Data'!$F$35</f>
        <v>0</v>
      </c>
      <c r="R2624" s="163"/>
      <c r="S2624" s="163"/>
      <c r="T2624" s="163"/>
      <c r="U2624" s="163"/>
      <c r="V2624" s="163"/>
      <c r="W2624" s="163"/>
      <c r="X2624" s="163"/>
      <c r="Y2624" s="163"/>
      <c r="Z2624" s="163"/>
      <c r="AA2624" s="163"/>
      <c r="AB2624" s="163"/>
      <c r="AC2624" s="163"/>
      <c r="AD2624" s="163"/>
      <c r="AE2624" s="163"/>
    </row>
    <row r="2625" spans="2:31">
      <c r="B2625" s="1129">
        <f t="shared" si="102"/>
        <v>-1</v>
      </c>
      <c r="D2625" s="1130"/>
      <c r="E2625" s="1130"/>
      <c r="F2625" s="1131"/>
      <c r="G2625" s="1130"/>
      <c r="H2625" s="1130"/>
      <c r="I2625" s="1130"/>
      <c r="J2625" s="1132"/>
      <c r="K2625" s="1132"/>
      <c r="L2625" s="1130"/>
      <c r="N2625" s="1133">
        <f t="shared" si="103"/>
        <v>0</v>
      </c>
      <c r="O2625" s="1134">
        <f t="shared" si="104"/>
        <v>0</v>
      </c>
      <c r="P2625" s="1134">
        <f>O2625/'1.5 Universal Data'!$F$35</f>
        <v>0</v>
      </c>
      <c r="R2625" s="163"/>
      <c r="S2625" s="163"/>
      <c r="T2625" s="163"/>
      <c r="U2625" s="163"/>
      <c r="V2625" s="163"/>
      <c r="W2625" s="163"/>
      <c r="X2625" s="163"/>
      <c r="Y2625" s="163"/>
      <c r="Z2625" s="163"/>
      <c r="AA2625" s="163"/>
      <c r="AB2625" s="163"/>
      <c r="AC2625" s="163"/>
      <c r="AD2625" s="163"/>
      <c r="AE2625" s="163"/>
    </row>
    <row r="2626" spans="2:31">
      <c r="B2626" s="1129">
        <f t="shared" si="102"/>
        <v>-1</v>
      </c>
      <c r="D2626" s="1130"/>
      <c r="E2626" s="1130"/>
      <c r="F2626" s="1131"/>
      <c r="G2626" s="1130"/>
      <c r="H2626" s="1130"/>
      <c r="I2626" s="1130"/>
      <c r="J2626" s="1132"/>
      <c r="K2626" s="1132"/>
      <c r="L2626" s="1130"/>
      <c r="N2626" s="1133">
        <f t="shared" si="103"/>
        <v>0</v>
      </c>
      <c r="O2626" s="1134">
        <f t="shared" si="104"/>
        <v>0</v>
      </c>
      <c r="P2626" s="1134">
        <f>O2626/'1.5 Universal Data'!$F$35</f>
        <v>0</v>
      </c>
      <c r="R2626" s="163"/>
      <c r="S2626" s="163"/>
      <c r="T2626" s="163"/>
      <c r="U2626" s="163"/>
      <c r="V2626" s="163"/>
      <c r="W2626" s="163"/>
      <c r="X2626" s="163"/>
      <c r="Y2626" s="163"/>
      <c r="Z2626" s="163"/>
      <c r="AA2626" s="163"/>
      <c r="AB2626" s="163"/>
      <c r="AC2626" s="163"/>
      <c r="AD2626" s="163"/>
      <c r="AE2626" s="163"/>
    </row>
    <row r="2627" spans="2:31">
      <c r="B2627" s="1129">
        <f t="shared" si="102"/>
        <v>-1</v>
      </c>
      <c r="D2627" s="1130"/>
      <c r="E2627" s="1130"/>
      <c r="F2627" s="1131"/>
      <c r="G2627" s="1130"/>
      <c r="H2627" s="1130"/>
      <c r="I2627" s="1130"/>
      <c r="J2627" s="1132"/>
      <c r="K2627" s="1132"/>
      <c r="L2627" s="1130"/>
      <c r="N2627" s="1133">
        <f t="shared" si="103"/>
        <v>0</v>
      </c>
      <c r="O2627" s="1134">
        <f t="shared" si="104"/>
        <v>0</v>
      </c>
      <c r="P2627" s="1134">
        <f>O2627/'1.5 Universal Data'!$F$35</f>
        <v>0</v>
      </c>
      <c r="R2627" s="163"/>
      <c r="S2627" s="163"/>
      <c r="T2627" s="163"/>
      <c r="U2627" s="163"/>
      <c r="V2627" s="163"/>
      <c r="W2627" s="163"/>
      <c r="X2627" s="163"/>
      <c r="Y2627" s="163"/>
      <c r="Z2627" s="163"/>
      <c r="AA2627" s="163"/>
      <c r="AB2627" s="163"/>
      <c r="AC2627" s="163"/>
      <c r="AD2627" s="163"/>
      <c r="AE2627" s="163"/>
    </row>
    <row r="2628" spans="2:31">
      <c r="B2628" s="1129">
        <f t="shared" si="102"/>
        <v>-1</v>
      </c>
      <c r="D2628" s="1130"/>
      <c r="E2628" s="1130"/>
      <c r="F2628" s="1131"/>
      <c r="G2628" s="1130"/>
      <c r="H2628" s="1130"/>
      <c r="I2628" s="1130"/>
      <c r="J2628" s="1132"/>
      <c r="K2628" s="1132"/>
      <c r="L2628" s="1130"/>
      <c r="N2628" s="1133">
        <f t="shared" si="103"/>
        <v>0</v>
      </c>
      <c r="O2628" s="1134">
        <f t="shared" si="104"/>
        <v>0</v>
      </c>
      <c r="P2628" s="1134">
        <f>O2628/'1.5 Universal Data'!$F$35</f>
        <v>0</v>
      </c>
      <c r="R2628" s="163"/>
      <c r="S2628" s="163"/>
      <c r="T2628" s="163"/>
      <c r="U2628" s="163"/>
      <c r="V2628" s="163"/>
      <c r="W2628" s="163"/>
      <c r="X2628" s="163"/>
      <c r="Y2628" s="163"/>
      <c r="Z2628" s="163"/>
      <c r="AA2628" s="163"/>
      <c r="AB2628" s="163"/>
      <c r="AC2628" s="163"/>
      <c r="AD2628" s="163"/>
      <c r="AE2628" s="163"/>
    </row>
    <row r="2629" spans="2:31">
      <c r="B2629" s="1129">
        <f t="shared" si="102"/>
        <v>-1</v>
      </c>
      <c r="D2629" s="1130"/>
      <c r="E2629" s="1130"/>
      <c r="F2629" s="1131"/>
      <c r="G2629" s="1130"/>
      <c r="H2629" s="1130"/>
      <c r="I2629" s="1130"/>
      <c r="J2629" s="1132"/>
      <c r="K2629" s="1132"/>
      <c r="L2629" s="1130"/>
      <c r="N2629" s="1133">
        <f t="shared" si="103"/>
        <v>0</v>
      </c>
      <c r="O2629" s="1134">
        <f t="shared" si="104"/>
        <v>0</v>
      </c>
      <c r="P2629" s="1134">
        <f>O2629/'1.5 Universal Data'!$F$35</f>
        <v>0</v>
      </c>
      <c r="R2629" s="163"/>
      <c r="S2629" s="163"/>
      <c r="T2629" s="163"/>
      <c r="U2629" s="163"/>
      <c r="V2629" s="163"/>
      <c r="W2629" s="163"/>
      <c r="X2629" s="163"/>
      <c r="Y2629" s="163"/>
      <c r="Z2629" s="163"/>
      <c r="AA2629" s="163"/>
      <c r="AB2629" s="163"/>
      <c r="AC2629" s="163"/>
      <c r="AD2629" s="163"/>
      <c r="AE2629" s="163"/>
    </row>
    <row r="2630" spans="2:31">
      <c r="B2630" s="1129">
        <f t="shared" si="102"/>
        <v>-1</v>
      </c>
      <c r="D2630" s="1130"/>
      <c r="E2630" s="1130"/>
      <c r="F2630" s="1131"/>
      <c r="G2630" s="1130"/>
      <c r="H2630" s="1130"/>
      <c r="I2630" s="1130"/>
      <c r="J2630" s="1132"/>
      <c r="K2630" s="1132"/>
      <c r="L2630" s="1130"/>
      <c r="N2630" s="1133">
        <f t="shared" si="103"/>
        <v>0</v>
      </c>
      <c r="O2630" s="1134">
        <f t="shared" si="104"/>
        <v>0</v>
      </c>
      <c r="P2630" s="1134">
        <f>O2630/'1.5 Universal Data'!$F$35</f>
        <v>0</v>
      </c>
      <c r="R2630" s="163"/>
      <c r="S2630" s="163"/>
      <c r="T2630" s="163"/>
      <c r="U2630" s="163"/>
      <c r="V2630" s="163"/>
      <c r="W2630" s="163"/>
      <c r="X2630" s="163"/>
      <c r="Y2630" s="163"/>
      <c r="Z2630" s="163"/>
      <c r="AA2630" s="163"/>
      <c r="AB2630" s="163"/>
      <c r="AC2630" s="163"/>
      <c r="AD2630" s="163"/>
      <c r="AE2630" s="163"/>
    </row>
    <row r="2631" spans="2:31">
      <c r="B2631" s="1129">
        <f t="shared" si="102"/>
        <v>-1</v>
      </c>
      <c r="D2631" s="1130"/>
      <c r="E2631" s="1130"/>
      <c r="F2631" s="1131"/>
      <c r="G2631" s="1130"/>
      <c r="H2631" s="1130"/>
      <c r="I2631" s="1130"/>
      <c r="J2631" s="1132"/>
      <c r="K2631" s="1132"/>
      <c r="L2631" s="1130"/>
      <c r="N2631" s="1133">
        <f t="shared" si="103"/>
        <v>0</v>
      </c>
      <c r="O2631" s="1134">
        <f t="shared" si="104"/>
        <v>0</v>
      </c>
      <c r="P2631" s="1134">
        <f>O2631/'1.5 Universal Data'!$F$35</f>
        <v>0</v>
      </c>
      <c r="R2631" s="163"/>
      <c r="S2631" s="163"/>
      <c r="T2631" s="163"/>
      <c r="U2631" s="163"/>
      <c r="V2631" s="163"/>
      <c r="W2631" s="163"/>
      <c r="X2631" s="163"/>
      <c r="Y2631" s="163"/>
      <c r="Z2631" s="163"/>
      <c r="AA2631" s="163"/>
      <c r="AB2631" s="163"/>
      <c r="AC2631" s="163"/>
      <c r="AD2631" s="163"/>
      <c r="AE2631" s="163"/>
    </row>
    <row r="2632" spans="2:31">
      <c r="B2632" s="1129">
        <f t="shared" si="102"/>
        <v>-1</v>
      </c>
      <c r="D2632" s="1130"/>
      <c r="E2632" s="1130"/>
      <c r="F2632" s="1131"/>
      <c r="G2632" s="1130"/>
      <c r="H2632" s="1130"/>
      <c r="I2632" s="1130"/>
      <c r="J2632" s="1132"/>
      <c r="K2632" s="1132"/>
      <c r="L2632" s="1130"/>
      <c r="N2632" s="1133">
        <f t="shared" si="103"/>
        <v>0</v>
      </c>
      <c r="O2632" s="1134">
        <f t="shared" si="104"/>
        <v>0</v>
      </c>
      <c r="P2632" s="1134">
        <f>O2632/'1.5 Universal Data'!$F$35</f>
        <v>0</v>
      </c>
      <c r="R2632" s="163"/>
      <c r="S2632" s="163"/>
      <c r="T2632" s="163"/>
      <c r="U2632" s="163"/>
      <c r="V2632" s="163"/>
      <c r="W2632" s="163"/>
      <c r="X2632" s="163"/>
      <c r="Y2632" s="163"/>
      <c r="Z2632" s="163"/>
      <c r="AA2632" s="163"/>
      <c r="AB2632" s="163"/>
      <c r="AC2632" s="163"/>
      <c r="AD2632" s="163"/>
      <c r="AE2632" s="163"/>
    </row>
    <row r="2633" spans="2:31">
      <c r="B2633" s="1129">
        <f t="shared" si="102"/>
        <v>-1</v>
      </c>
      <c r="D2633" s="1130"/>
      <c r="E2633" s="1130"/>
      <c r="F2633" s="1131"/>
      <c r="G2633" s="1130"/>
      <c r="H2633" s="1130"/>
      <c r="I2633" s="1130"/>
      <c r="J2633" s="1132"/>
      <c r="K2633" s="1132"/>
      <c r="L2633" s="1130"/>
      <c r="N2633" s="1133">
        <f t="shared" si="103"/>
        <v>0</v>
      </c>
      <c r="O2633" s="1134">
        <f t="shared" si="104"/>
        <v>0</v>
      </c>
      <c r="P2633" s="1134">
        <f>O2633/'1.5 Universal Data'!$F$35</f>
        <v>0</v>
      </c>
      <c r="R2633" s="163"/>
      <c r="S2633" s="163"/>
      <c r="T2633" s="163"/>
      <c r="U2633" s="163"/>
      <c r="V2633" s="163"/>
      <c r="W2633" s="163"/>
      <c r="X2633" s="163"/>
      <c r="Y2633" s="163"/>
      <c r="Z2633" s="163"/>
      <c r="AA2633" s="163"/>
      <c r="AB2633" s="163"/>
      <c r="AC2633" s="163"/>
      <c r="AD2633" s="163"/>
      <c r="AE2633" s="163"/>
    </row>
    <row r="2634" spans="2:31">
      <c r="B2634" s="1129">
        <f t="shared" si="102"/>
        <v>-1</v>
      </c>
      <c r="D2634" s="1130"/>
      <c r="E2634" s="1130"/>
      <c r="F2634" s="1131"/>
      <c r="G2634" s="1130"/>
      <c r="H2634" s="1130"/>
      <c r="I2634" s="1130"/>
      <c r="J2634" s="1132"/>
      <c r="K2634" s="1132"/>
      <c r="L2634" s="1130"/>
      <c r="N2634" s="1133">
        <f t="shared" si="103"/>
        <v>0</v>
      </c>
      <c r="O2634" s="1134">
        <f t="shared" si="104"/>
        <v>0</v>
      </c>
      <c r="P2634" s="1134">
        <f>O2634/'1.5 Universal Data'!$F$35</f>
        <v>0</v>
      </c>
      <c r="R2634" s="163"/>
      <c r="S2634" s="163"/>
      <c r="T2634" s="163"/>
      <c r="U2634" s="163"/>
      <c r="V2634" s="163"/>
      <c r="W2634" s="163"/>
      <c r="X2634" s="163"/>
      <c r="Y2634" s="163"/>
      <c r="Z2634" s="163"/>
      <c r="AA2634" s="163"/>
      <c r="AB2634" s="163"/>
      <c r="AC2634" s="163"/>
      <c r="AD2634" s="163"/>
      <c r="AE2634" s="163"/>
    </row>
    <row r="2635" spans="2:31">
      <c r="B2635" s="1129">
        <f t="shared" si="102"/>
        <v>-1</v>
      </c>
      <c r="D2635" s="1130"/>
      <c r="E2635" s="1130"/>
      <c r="F2635" s="1131"/>
      <c r="G2635" s="1130"/>
      <c r="H2635" s="1130"/>
      <c r="I2635" s="1130"/>
      <c r="J2635" s="1132"/>
      <c r="K2635" s="1132"/>
      <c r="L2635" s="1130"/>
      <c r="N2635" s="1133">
        <f t="shared" si="103"/>
        <v>0</v>
      </c>
      <c r="O2635" s="1134">
        <f t="shared" si="104"/>
        <v>0</v>
      </c>
      <c r="P2635" s="1134">
        <f>O2635/'1.5 Universal Data'!$F$35</f>
        <v>0</v>
      </c>
      <c r="R2635" s="163"/>
      <c r="S2635" s="163"/>
      <c r="T2635" s="163"/>
      <c r="U2635" s="163"/>
      <c r="V2635" s="163"/>
      <c r="W2635" s="163"/>
      <c r="X2635" s="163"/>
      <c r="Y2635" s="163"/>
      <c r="Z2635" s="163"/>
      <c r="AA2635" s="163"/>
      <c r="AB2635" s="163"/>
      <c r="AC2635" s="163"/>
      <c r="AD2635" s="163"/>
      <c r="AE2635" s="163"/>
    </row>
    <row r="2636" spans="2:31">
      <c r="B2636" s="1129">
        <f t="shared" si="102"/>
        <v>-1</v>
      </c>
      <c r="D2636" s="1130"/>
      <c r="E2636" s="1130"/>
      <c r="F2636" s="1131"/>
      <c r="G2636" s="1130"/>
      <c r="H2636" s="1130"/>
      <c r="I2636" s="1130"/>
      <c r="J2636" s="1132"/>
      <c r="K2636" s="1132"/>
      <c r="L2636" s="1130"/>
      <c r="N2636" s="1133">
        <f t="shared" si="103"/>
        <v>0</v>
      </c>
      <c r="O2636" s="1134">
        <f t="shared" si="104"/>
        <v>0</v>
      </c>
      <c r="P2636" s="1134">
        <f>O2636/'1.5 Universal Data'!$F$35</f>
        <v>0</v>
      </c>
      <c r="R2636" s="163"/>
      <c r="S2636" s="163"/>
      <c r="T2636" s="163"/>
      <c r="U2636" s="163"/>
      <c r="V2636" s="163"/>
      <c r="W2636" s="163"/>
      <c r="X2636" s="163"/>
      <c r="Y2636" s="163"/>
      <c r="Z2636" s="163"/>
      <c r="AA2636" s="163"/>
      <c r="AB2636" s="163"/>
      <c r="AC2636" s="163"/>
      <c r="AD2636" s="163"/>
      <c r="AE2636" s="163"/>
    </row>
    <row r="2637" spans="2:31">
      <c r="B2637" s="1129">
        <f t="shared" si="102"/>
        <v>-1</v>
      </c>
      <c r="D2637" s="1130"/>
      <c r="E2637" s="1130"/>
      <c r="F2637" s="1131"/>
      <c r="G2637" s="1130"/>
      <c r="H2637" s="1130"/>
      <c r="I2637" s="1130"/>
      <c r="J2637" s="1132"/>
      <c r="K2637" s="1132"/>
      <c r="L2637" s="1130"/>
      <c r="N2637" s="1133">
        <f t="shared" si="103"/>
        <v>0</v>
      </c>
      <c r="O2637" s="1134">
        <f t="shared" si="104"/>
        <v>0</v>
      </c>
      <c r="P2637" s="1134">
        <f>O2637/'1.5 Universal Data'!$F$35</f>
        <v>0</v>
      </c>
      <c r="R2637" s="163"/>
      <c r="S2637" s="163"/>
      <c r="T2637" s="163"/>
      <c r="U2637" s="163"/>
      <c r="V2637" s="163"/>
      <c r="W2637" s="163"/>
      <c r="X2637" s="163"/>
      <c r="Y2637" s="163"/>
      <c r="Z2637" s="163"/>
      <c r="AA2637" s="163"/>
      <c r="AB2637" s="163"/>
      <c r="AC2637" s="163"/>
      <c r="AD2637" s="163"/>
      <c r="AE2637" s="163"/>
    </row>
    <row r="2638" spans="2:31">
      <c r="B2638" s="1129">
        <f t="shared" si="102"/>
        <v>-1</v>
      </c>
      <c r="D2638" s="1130"/>
      <c r="E2638" s="1130"/>
      <c r="F2638" s="1131"/>
      <c r="G2638" s="1130"/>
      <c r="H2638" s="1130"/>
      <c r="I2638" s="1130"/>
      <c r="J2638" s="1132"/>
      <c r="K2638" s="1132"/>
      <c r="L2638" s="1130"/>
      <c r="N2638" s="1133">
        <f t="shared" si="103"/>
        <v>0</v>
      </c>
      <c r="O2638" s="1134">
        <f t="shared" si="104"/>
        <v>0</v>
      </c>
      <c r="P2638" s="1134">
        <f>O2638/'1.5 Universal Data'!$F$35</f>
        <v>0</v>
      </c>
      <c r="R2638" s="163"/>
      <c r="S2638" s="163"/>
      <c r="T2638" s="163"/>
      <c r="U2638" s="163"/>
      <c r="V2638" s="163"/>
      <c r="W2638" s="163"/>
      <c r="X2638" s="163"/>
      <c r="Y2638" s="163"/>
      <c r="Z2638" s="163"/>
      <c r="AA2638" s="163"/>
      <c r="AB2638" s="163"/>
      <c r="AC2638" s="163"/>
      <c r="AD2638" s="163"/>
      <c r="AE2638" s="163"/>
    </row>
    <row r="2639" spans="2:31">
      <c r="B2639" s="1129">
        <f t="shared" si="102"/>
        <v>-1</v>
      </c>
      <c r="D2639" s="1130"/>
      <c r="E2639" s="1130"/>
      <c r="F2639" s="1131"/>
      <c r="G2639" s="1130"/>
      <c r="H2639" s="1130"/>
      <c r="I2639" s="1130"/>
      <c r="J2639" s="1132"/>
      <c r="K2639" s="1132"/>
      <c r="L2639" s="1130"/>
      <c r="N2639" s="1133">
        <f t="shared" si="103"/>
        <v>0</v>
      </c>
      <c r="O2639" s="1134">
        <f t="shared" si="104"/>
        <v>0</v>
      </c>
      <c r="P2639" s="1134">
        <f>O2639/'1.5 Universal Data'!$F$35</f>
        <v>0</v>
      </c>
      <c r="R2639" s="163"/>
      <c r="S2639" s="163"/>
      <c r="T2639" s="163"/>
      <c r="U2639" s="163"/>
      <c r="V2639" s="163"/>
      <c r="W2639" s="163"/>
      <c r="X2639" s="163"/>
      <c r="Y2639" s="163"/>
      <c r="Z2639" s="163"/>
      <c r="AA2639" s="163"/>
      <c r="AB2639" s="163"/>
      <c r="AC2639" s="163"/>
      <c r="AD2639" s="163"/>
      <c r="AE2639" s="163"/>
    </row>
    <row r="2640" spans="2:31">
      <c r="B2640" s="1129">
        <f t="shared" si="102"/>
        <v>-1</v>
      </c>
      <c r="D2640" s="1130"/>
      <c r="E2640" s="1130"/>
      <c r="F2640" s="1131"/>
      <c r="G2640" s="1130"/>
      <c r="H2640" s="1130"/>
      <c r="I2640" s="1130"/>
      <c r="J2640" s="1132"/>
      <c r="K2640" s="1132"/>
      <c r="L2640" s="1130"/>
      <c r="N2640" s="1133">
        <f t="shared" si="103"/>
        <v>0</v>
      </c>
      <c r="O2640" s="1134">
        <f t="shared" si="104"/>
        <v>0</v>
      </c>
      <c r="P2640" s="1134">
        <f>O2640/'1.5 Universal Data'!$F$35</f>
        <v>0</v>
      </c>
      <c r="R2640" s="163"/>
      <c r="S2640" s="163"/>
      <c r="T2640" s="163"/>
      <c r="U2640" s="163"/>
      <c r="V2640" s="163"/>
      <c r="W2640" s="163"/>
      <c r="X2640" s="163"/>
      <c r="Y2640" s="163"/>
      <c r="Z2640" s="163"/>
      <c r="AA2640" s="163"/>
      <c r="AB2640" s="163"/>
      <c r="AC2640" s="163"/>
      <c r="AD2640" s="163"/>
      <c r="AE2640" s="163"/>
    </row>
    <row r="2641" spans="2:31">
      <c r="B2641" s="1129">
        <f t="shared" si="102"/>
        <v>-1</v>
      </c>
      <c r="D2641" s="1130"/>
      <c r="E2641" s="1130"/>
      <c r="F2641" s="1131"/>
      <c r="G2641" s="1130"/>
      <c r="H2641" s="1130"/>
      <c r="I2641" s="1130"/>
      <c r="J2641" s="1132"/>
      <c r="K2641" s="1132"/>
      <c r="L2641" s="1130"/>
      <c r="N2641" s="1133">
        <f t="shared" si="103"/>
        <v>0</v>
      </c>
      <c r="O2641" s="1134">
        <f t="shared" si="104"/>
        <v>0</v>
      </c>
      <c r="P2641" s="1134">
        <f>O2641/'1.5 Universal Data'!$F$35</f>
        <v>0</v>
      </c>
      <c r="R2641" s="163"/>
      <c r="S2641" s="163"/>
      <c r="T2641" s="163"/>
      <c r="U2641" s="163"/>
      <c r="V2641" s="163"/>
      <c r="W2641" s="163"/>
      <c r="X2641" s="163"/>
      <c r="Y2641" s="163"/>
      <c r="Z2641" s="163"/>
      <c r="AA2641" s="163"/>
      <c r="AB2641" s="163"/>
      <c r="AC2641" s="163"/>
      <c r="AD2641" s="163"/>
      <c r="AE2641" s="163"/>
    </row>
    <row r="2642" spans="2:31">
      <c r="B2642" s="1129">
        <f t="shared" si="102"/>
        <v>-1</v>
      </c>
      <c r="D2642" s="1130"/>
      <c r="E2642" s="1130"/>
      <c r="F2642" s="1131"/>
      <c r="G2642" s="1130"/>
      <c r="H2642" s="1130"/>
      <c r="I2642" s="1130"/>
      <c r="J2642" s="1132"/>
      <c r="K2642" s="1132"/>
      <c r="L2642" s="1130"/>
      <c r="N2642" s="1133">
        <f t="shared" si="103"/>
        <v>0</v>
      </c>
      <c r="O2642" s="1134">
        <f t="shared" si="104"/>
        <v>0</v>
      </c>
      <c r="P2642" s="1134">
        <f>O2642/'1.5 Universal Data'!$F$35</f>
        <v>0</v>
      </c>
      <c r="R2642" s="163"/>
      <c r="S2642" s="163"/>
      <c r="T2642" s="163"/>
      <c r="U2642" s="163"/>
      <c r="V2642" s="163"/>
      <c r="W2642" s="163"/>
      <c r="X2642" s="163"/>
      <c r="Y2642" s="163"/>
      <c r="Z2642" s="163"/>
      <c r="AA2642" s="163"/>
      <c r="AB2642" s="163"/>
      <c r="AC2642" s="163"/>
      <c r="AD2642" s="163"/>
      <c r="AE2642" s="163"/>
    </row>
    <row r="2643" spans="2:31">
      <c r="B2643" s="1129">
        <f t="shared" si="102"/>
        <v>-1</v>
      </c>
      <c r="D2643" s="1130"/>
      <c r="E2643" s="1130"/>
      <c r="F2643" s="1131"/>
      <c r="G2643" s="1130"/>
      <c r="H2643" s="1130"/>
      <c r="I2643" s="1130"/>
      <c r="J2643" s="1132"/>
      <c r="K2643" s="1132"/>
      <c r="L2643" s="1130"/>
      <c r="N2643" s="1133">
        <f t="shared" si="103"/>
        <v>0</v>
      </c>
      <c r="O2643" s="1134">
        <f t="shared" si="104"/>
        <v>0</v>
      </c>
      <c r="P2643" s="1134">
        <f>O2643/'1.5 Universal Data'!$F$35</f>
        <v>0</v>
      </c>
      <c r="R2643" s="163"/>
      <c r="S2643" s="163"/>
      <c r="T2643" s="163"/>
      <c r="U2643" s="163"/>
      <c r="V2643" s="163"/>
      <c r="W2643" s="163"/>
      <c r="X2643" s="163"/>
      <c r="Y2643" s="163"/>
      <c r="Z2643" s="163"/>
      <c r="AA2643" s="163"/>
      <c r="AB2643" s="163"/>
      <c r="AC2643" s="163"/>
      <c r="AD2643" s="163"/>
      <c r="AE2643" s="163"/>
    </row>
    <row r="2644" spans="2:31">
      <c r="B2644" s="1129">
        <f t="shared" si="102"/>
        <v>-1</v>
      </c>
      <c r="D2644" s="1130"/>
      <c r="E2644" s="1130"/>
      <c r="F2644" s="1131"/>
      <c r="G2644" s="1130"/>
      <c r="H2644" s="1130"/>
      <c r="I2644" s="1130"/>
      <c r="J2644" s="1132"/>
      <c r="K2644" s="1132"/>
      <c r="L2644" s="1130"/>
      <c r="N2644" s="1133">
        <f t="shared" si="103"/>
        <v>0</v>
      </c>
      <c r="O2644" s="1134">
        <f t="shared" si="104"/>
        <v>0</v>
      </c>
      <c r="P2644" s="1134">
        <f>O2644/'1.5 Universal Data'!$F$35</f>
        <v>0</v>
      </c>
      <c r="R2644" s="163"/>
      <c r="S2644" s="163"/>
      <c r="T2644" s="163"/>
      <c r="U2644" s="163"/>
      <c r="V2644" s="163"/>
      <c r="W2644" s="163"/>
      <c r="X2644" s="163"/>
      <c r="Y2644" s="163"/>
      <c r="Z2644" s="163"/>
      <c r="AA2644" s="163"/>
      <c r="AB2644" s="163"/>
      <c r="AC2644" s="163"/>
      <c r="AD2644" s="163"/>
      <c r="AE2644" s="163"/>
    </row>
    <row r="2645" spans="2:31">
      <c r="B2645" s="1129">
        <f t="shared" si="102"/>
        <v>-1</v>
      </c>
      <c r="D2645" s="1130"/>
      <c r="E2645" s="1130"/>
      <c r="F2645" s="1131"/>
      <c r="G2645" s="1130"/>
      <c r="H2645" s="1130"/>
      <c r="I2645" s="1130"/>
      <c r="J2645" s="1132"/>
      <c r="K2645" s="1132"/>
      <c r="L2645" s="1130"/>
      <c r="N2645" s="1133">
        <f t="shared" si="103"/>
        <v>0</v>
      </c>
      <c r="O2645" s="1134">
        <f t="shared" si="104"/>
        <v>0</v>
      </c>
      <c r="P2645" s="1134">
        <f>O2645/'1.5 Universal Data'!$F$35</f>
        <v>0</v>
      </c>
      <c r="R2645" s="163"/>
      <c r="S2645" s="163"/>
      <c r="T2645" s="163"/>
      <c r="U2645" s="163"/>
      <c r="V2645" s="163"/>
      <c r="W2645" s="163"/>
      <c r="X2645" s="163"/>
      <c r="Y2645" s="163"/>
      <c r="Z2645" s="163"/>
      <c r="AA2645" s="163"/>
      <c r="AB2645" s="163"/>
      <c r="AC2645" s="163"/>
      <c r="AD2645" s="163"/>
      <c r="AE2645" s="163"/>
    </row>
    <row r="2646" spans="2:31">
      <c r="B2646" s="1129">
        <f t="shared" si="102"/>
        <v>-1</v>
      </c>
      <c r="D2646" s="1130"/>
      <c r="E2646" s="1130"/>
      <c r="F2646" s="1131"/>
      <c r="G2646" s="1130"/>
      <c r="H2646" s="1130"/>
      <c r="I2646" s="1130"/>
      <c r="J2646" s="1132"/>
      <c r="K2646" s="1132"/>
      <c r="L2646" s="1130"/>
      <c r="N2646" s="1133">
        <f t="shared" si="103"/>
        <v>0</v>
      </c>
      <c r="O2646" s="1134">
        <f t="shared" si="104"/>
        <v>0</v>
      </c>
      <c r="P2646" s="1134">
        <f>O2646/'1.5 Universal Data'!$F$35</f>
        <v>0</v>
      </c>
      <c r="R2646" s="163"/>
      <c r="S2646" s="163"/>
      <c r="T2646" s="163"/>
      <c r="U2646" s="163"/>
      <c r="V2646" s="163"/>
      <c r="W2646" s="163"/>
      <c r="X2646" s="163"/>
      <c r="Y2646" s="163"/>
      <c r="Z2646" s="163"/>
      <c r="AA2646" s="163"/>
      <c r="AB2646" s="163"/>
      <c r="AC2646" s="163"/>
      <c r="AD2646" s="163"/>
      <c r="AE2646" s="163"/>
    </row>
    <row r="2647" spans="2:31">
      <c r="B2647" s="1129">
        <f t="shared" ref="B2647:B2710" si="105">IF(G2647="buy",1,-1)</f>
        <v>-1</v>
      </c>
      <c r="D2647" s="1130"/>
      <c r="E2647" s="1130"/>
      <c r="F2647" s="1131"/>
      <c r="G2647" s="1130"/>
      <c r="H2647" s="1130"/>
      <c r="I2647" s="1130"/>
      <c r="J2647" s="1132"/>
      <c r="K2647" s="1132"/>
      <c r="L2647" s="1130"/>
      <c r="N2647" s="1133">
        <f t="shared" si="103"/>
        <v>0</v>
      </c>
      <c r="O2647" s="1134">
        <f t="shared" si="104"/>
        <v>0</v>
      </c>
      <c r="P2647" s="1134">
        <f>O2647/'1.5 Universal Data'!$F$35</f>
        <v>0</v>
      </c>
      <c r="R2647" s="163"/>
      <c r="S2647" s="163"/>
      <c r="T2647" s="163"/>
      <c r="U2647" s="163"/>
      <c r="V2647" s="163"/>
      <c r="W2647" s="163"/>
      <c r="X2647" s="163"/>
      <c r="Y2647" s="163"/>
      <c r="Z2647" s="163"/>
      <c r="AA2647" s="163"/>
      <c r="AB2647" s="163"/>
      <c r="AC2647" s="163"/>
      <c r="AD2647" s="163"/>
      <c r="AE2647" s="163"/>
    </row>
    <row r="2648" spans="2:31">
      <c r="B2648" s="1129">
        <f t="shared" si="105"/>
        <v>-1</v>
      </c>
      <c r="D2648" s="1130"/>
      <c r="E2648" s="1130"/>
      <c r="F2648" s="1131"/>
      <c r="G2648" s="1130"/>
      <c r="H2648" s="1130"/>
      <c r="I2648" s="1130"/>
      <c r="J2648" s="1132"/>
      <c r="K2648" s="1132"/>
      <c r="L2648" s="1130"/>
      <c r="N2648" s="1133">
        <f t="shared" si="103"/>
        <v>0</v>
      </c>
      <c r="O2648" s="1134">
        <f t="shared" si="104"/>
        <v>0</v>
      </c>
      <c r="P2648" s="1134">
        <f>O2648/'1.5 Universal Data'!$F$35</f>
        <v>0</v>
      </c>
      <c r="R2648" s="163"/>
      <c r="S2648" s="163"/>
      <c r="T2648" s="163"/>
      <c r="U2648" s="163"/>
      <c r="V2648" s="163"/>
      <c r="W2648" s="163"/>
      <c r="X2648" s="163"/>
      <c r="Y2648" s="163"/>
      <c r="Z2648" s="163"/>
      <c r="AA2648" s="163"/>
      <c r="AB2648" s="163"/>
      <c r="AC2648" s="163"/>
      <c r="AD2648" s="163"/>
      <c r="AE2648" s="163"/>
    </row>
    <row r="2649" spans="2:31">
      <c r="B2649" s="1129">
        <f t="shared" si="105"/>
        <v>-1</v>
      </c>
      <c r="D2649" s="1130"/>
      <c r="E2649" s="1130"/>
      <c r="F2649" s="1131"/>
      <c r="G2649" s="1130"/>
      <c r="H2649" s="1130"/>
      <c r="I2649" s="1130"/>
      <c r="J2649" s="1132"/>
      <c r="K2649" s="1132"/>
      <c r="L2649" s="1130"/>
      <c r="N2649" s="1133">
        <f t="shared" si="103"/>
        <v>0</v>
      </c>
      <c r="O2649" s="1134">
        <f t="shared" si="104"/>
        <v>0</v>
      </c>
      <c r="P2649" s="1134">
        <f>O2649/'1.5 Universal Data'!$F$35</f>
        <v>0</v>
      </c>
      <c r="R2649" s="163"/>
      <c r="S2649" s="163"/>
      <c r="T2649" s="163"/>
      <c r="U2649" s="163"/>
      <c r="V2649" s="163"/>
      <c r="W2649" s="163"/>
      <c r="X2649" s="163"/>
      <c r="Y2649" s="163"/>
      <c r="Z2649" s="163"/>
      <c r="AA2649" s="163"/>
      <c r="AB2649" s="163"/>
      <c r="AC2649" s="163"/>
      <c r="AD2649" s="163"/>
      <c r="AE2649" s="163"/>
    </row>
    <row r="2650" spans="2:31">
      <c r="B2650" s="1129">
        <f t="shared" si="105"/>
        <v>-1</v>
      </c>
      <c r="D2650" s="1130"/>
      <c r="E2650" s="1130"/>
      <c r="F2650" s="1131"/>
      <c r="G2650" s="1130"/>
      <c r="H2650" s="1130"/>
      <c r="I2650" s="1130"/>
      <c r="J2650" s="1132"/>
      <c r="K2650" s="1132"/>
      <c r="L2650" s="1130"/>
      <c r="N2650" s="1133">
        <f t="shared" si="103"/>
        <v>0</v>
      </c>
      <c r="O2650" s="1134">
        <f t="shared" si="104"/>
        <v>0</v>
      </c>
      <c r="P2650" s="1134">
        <f>O2650/'1.5 Universal Data'!$F$35</f>
        <v>0</v>
      </c>
      <c r="R2650" s="163"/>
      <c r="S2650" s="163"/>
      <c r="T2650" s="163"/>
      <c r="U2650" s="163"/>
      <c r="V2650" s="163"/>
      <c r="W2650" s="163"/>
      <c r="X2650" s="163"/>
      <c r="Y2650" s="163"/>
      <c r="Z2650" s="163"/>
      <c r="AA2650" s="163"/>
      <c r="AB2650" s="163"/>
      <c r="AC2650" s="163"/>
      <c r="AD2650" s="163"/>
      <c r="AE2650" s="163"/>
    </row>
    <row r="2651" spans="2:31">
      <c r="B2651" s="1129">
        <f t="shared" si="105"/>
        <v>-1</v>
      </c>
      <c r="D2651" s="1130"/>
      <c r="E2651" s="1130"/>
      <c r="F2651" s="1131"/>
      <c r="G2651" s="1130"/>
      <c r="H2651" s="1130"/>
      <c r="I2651" s="1130"/>
      <c r="J2651" s="1132"/>
      <c r="K2651" s="1132"/>
      <c r="L2651" s="1130"/>
      <c r="N2651" s="1133">
        <f t="shared" ref="N2651:N2714" si="106">+H2651*((K2651-J2651)+1)*B2651</f>
        <v>0</v>
      </c>
      <c r="O2651" s="1134">
        <f t="shared" ref="O2651:O2714" si="107">N2651*L2651/100</f>
        <v>0</v>
      </c>
      <c r="P2651" s="1134">
        <f>O2651/'1.5 Universal Data'!$F$35</f>
        <v>0</v>
      </c>
      <c r="R2651" s="163"/>
      <c r="S2651" s="163"/>
      <c r="T2651" s="163"/>
      <c r="U2651" s="163"/>
      <c r="V2651" s="163"/>
      <c r="W2651" s="163"/>
      <c r="X2651" s="163"/>
      <c r="Y2651" s="163"/>
      <c r="Z2651" s="163"/>
      <c r="AA2651" s="163"/>
      <c r="AB2651" s="163"/>
      <c r="AC2651" s="163"/>
      <c r="AD2651" s="163"/>
      <c r="AE2651" s="163"/>
    </row>
    <row r="2652" spans="2:31">
      <c r="B2652" s="1129">
        <f t="shared" si="105"/>
        <v>-1</v>
      </c>
      <c r="D2652" s="1130"/>
      <c r="E2652" s="1130"/>
      <c r="F2652" s="1131"/>
      <c r="G2652" s="1130"/>
      <c r="H2652" s="1130"/>
      <c r="I2652" s="1130"/>
      <c r="J2652" s="1132"/>
      <c r="K2652" s="1132"/>
      <c r="L2652" s="1130"/>
      <c r="N2652" s="1133">
        <f t="shared" si="106"/>
        <v>0</v>
      </c>
      <c r="O2652" s="1134">
        <f t="shared" si="107"/>
        <v>0</v>
      </c>
      <c r="P2652" s="1134">
        <f>O2652/'1.5 Universal Data'!$F$35</f>
        <v>0</v>
      </c>
      <c r="R2652" s="163"/>
      <c r="S2652" s="163"/>
      <c r="T2652" s="163"/>
      <c r="U2652" s="163"/>
      <c r="V2652" s="163"/>
      <c r="W2652" s="163"/>
      <c r="X2652" s="163"/>
      <c r="Y2652" s="163"/>
      <c r="Z2652" s="163"/>
      <c r="AA2652" s="163"/>
      <c r="AB2652" s="163"/>
      <c r="AC2652" s="163"/>
      <c r="AD2652" s="163"/>
      <c r="AE2652" s="163"/>
    </row>
    <row r="2653" spans="2:31">
      <c r="B2653" s="1129">
        <f t="shared" si="105"/>
        <v>-1</v>
      </c>
      <c r="D2653" s="1130"/>
      <c r="E2653" s="1130"/>
      <c r="F2653" s="1131"/>
      <c r="G2653" s="1130"/>
      <c r="H2653" s="1130"/>
      <c r="I2653" s="1130"/>
      <c r="J2653" s="1132"/>
      <c r="K2653" s="1132"/>
      <c r="L2653" s="1130"/>
      <c r="N2653" s="1133">
        <f t="shared" si="106"/>
        <v>0</v>
      </c>
      <c r="O2653" s="1134">
        <f t="shared" si="107"/>
        <v>0</v>
      </c>
      <c r="P2653" s="1134">
        <f>O2653/'1.5 Universal Data'!$F$35</f>
        <v>0</v>
      </c>
      <c r="R2653" s="163"/>
      <c r="S2653" s="163"/>
      <c r="T2653" s="163"/>
      <c r="U2653" s="163"/>
      <c r="V2653" s="163"/>
      <c r="W2653" s="163"/>
      <c r="X2653" s="163"/>
      <c r="Y2653" s="163"/>
      <c r="Z2653" s="163"/>
      <c r="AA2653" s="163"/>
      <c r="AB2653" s="163"/>
      <c r="AC2653" s="163"/>
      <c r="AD2653" s="163"/>
      <c r="AE2653" s="163"/>
    </row>
    <row r="2654" spans="2:31">
      <c r="B2654" s="1129">
        <f t="shared" si="105"/>
        <v>-1</v>
      </c>
      <c r="D2654" s="1130"/>
      <c r="E2654" s="1130"/>
      <c r="F2654" s="1131"/>
      <c r="G2654" s="1130"/>
      <c r="H2654" s="1130"/>
      <c r="I2654" s="1130"/>
      <c r="J2654" s="1132"/>
      <c r="K2654" s="1132"/>
      <c r="L2654" s="1130"/>
      <c r="N2654" s="1133">
        <f t="shared" si="106"/>
        <v>0</v>
      </c>
      <c r="O2654" s="1134">
        <f t="shared" si="107"/>
        <v>0</v>
      </c>
      <c r="P2654" s="1134">
        <f>O2654/'1.5 Universal Data'!$F$35</f>
        <v>0</v>
      </c>
      <c r="R2654" s="163"/>
      <c r="S2654" s="163"/>
      <c r="T2654" s="163"/>
      <c r="U2654" s="163"/>
      <c r="V2654" s="163"/>
      <c r="W2654" s="163"/>
      <c r="X2654" s="163"/>
      <c r="Y2654" s="163"/>
      <c r="Z2654" s="163"/>
      <c r="AA2654" s="163"/>
      <c r="AB2654" s="163"/>
      <c r="AC2654" s="163"/>
      <c r="AD2654" s="163"/>
      <c r="AE2654" s="163"/>
    </row>
    <row r="2655" spans="2:31">
      <c r="B2655" s="1129">
        <f t="shared" si="105"/>
        <v>-1</v>
      </c>
      <c r="D2655" s="1130"/>
      <c r="E2655" s="1130"/>
      <c r="F2655" s="1131"/>
      <c r="G2655" s="1130"/>
      <c r="H2655" s="1130"/>
      <c r="I2655" s="1130"/>
      <c r="J2655" s="1132"/>
      <c r="K2655" s="1132"/>
      <c r="L2655" s="1130"/>
      <c r="N2655" s="1133">
        <f t="shared" si="106"/>
        <v>0</v>
      </c>
      <c r="O2655" s="1134">
        <f t="shared" si="107"/>
        <v>0</v>
      </c>
      <c r="P2655" s="1134">
        <f>O2655/'1.5 Universal Data'!$F$35</f>
        <v>0</v>
      </c>
      <c r="R2655" s="163"/>
      <c r="S2655" s="163"/>
      <c r="T2655" s="163"/>
      <c r="U2655" s="163"/>
      <c r="V2655" s="163"/>
      <c r="W2655" s="163"/>
      <c r="X2655" s="163"/>
      <c r="Y2655" s="163"/>
      <c r="Z2655" s="163"/>
      <c r="AA2655" s="163"/>
      <c r="AB2655" s="163"/>
      <c r="AC2655" s="163"/>
      <c r="AD2655" s="163"/>
      <c r="AE2655" s="163"/>
    </row>
    <row r="2656" spans="2:31">
      <c r="B2656" s="1129">
        <f t="shared" si="105"/>
        <v>-1</v>
      </c>
      <c r="D2656" s="1130"/>
      <c r="E2656" s="1130"/>
      <c r="F2656" s="1131"/>
      <c r="G2656" s="1130"/>
      <c r="H2656" s="1130"/>
      <c r="I2656" s="1130"/>
      <c r="J2656" s="1132"/>
      <c r="K2656" s="1132"/>
      <c r="L2656" s="1130"/>
      <c r="N2656" s="1133">
        <f t="shared" si="106"/>
        <v>0</v>
      </c>
      <c r="O2656" s="1134">
        <f t="shared" si="107"/>
        <v>0</v>
      </c>
      <c r="P2656" s="1134">
        <f>O2656/'1.5 Universal Data'!$F$35</f>
        <v>0</v>
      </c>
      <c r="R2656" s="163"/>
      <c r="S2656" s="163"/>
      <c r="T2656" s="163"/>
      <c r="U2656" s="163"/>
      <c r="V2656" s="163"/>
      <c r="W2656" s="163"/>
      <c r="X2656" s="163"/>
      <c r="Y2656" s="163"/>
      <c r="Z2656" s="163"/>
      <c r="AA2656" s="163"/>
      <c r="AB2656" s="163"/>
      <c r="AC2656" s="163"/>
      <c r="AD2656" s="163"/>
      <c r="AE2656" s="163"/>
    </row>
    <row r="2657" spans="2:31">
      <c r="B2657" s="1129">
        <f t="shared" si="105"/>
        <v>-1</v>
      </c>
      <c r="D2657" s="1130"/>
      <c r="E2657" s="1130"/>
      <c r="F2657" s="1131"/>
      <c r="G2657" s="1130"/>
      <c r="H2657" s="1130"/>
      <c r="I2657" s="1130"/>
      <c r="J2657" s="1132"/>
      <c r="K2657" s="1132"/>
      <c r="L2657" s="1130"/>
      <c r="N2657" s="1133">
        <f t="shared" si="106"/>
        <v>0</v>
      </c>
      <c r="O2657" s="1134">
        <f t="shared" si="107"/>
        <v>0</v>
      </c>
      <c r="P2657" s="1134">
        <f>O2657/'1.5 Universal Data'!$F$35</f>
        <v>0</v>
      </c>
      <c r="R2657" s="163"/>
      <c r="S2657" s="163"/>
      <c r="T2657" s="163"/>
      <c r="U2657" s="163"/>
      <c r="V2657" s="163"/>
      <c r="W2657" s="163"/>
      <c r="X2657" s="163"/>
      <c r="Y2657" s="163"/>
      <c r="Z2657" s="163"/>
      <c r="AA2657" s="163"/>
      <c r="AB2657" s="163"/>
      <c r="AC2657" s="163"/>
      <c r="AD2657" s="163"/>
      <c r="AE2657" s="163"/>
    </row>
    <row r="2658" spans="2:31">
      <c r="B2658" s="1129">
        <f t="shared" si="105"/>
        <v>-1</v>
      </c>
      <c r="D2658" s="1130"/>
      <c r="E2658" s="1130"/>
      <c r="F2658" s="1131"/>
      <c r="G2658" s="1130"/>
      <c r="H2658" s="1130"/>
      <c r="I2658" s="1130"/>
      <c r="J2658" s="1132"/>
      <c r="K2658" s="1132"/>
      <c r="L2658" s="1130"/>
      <c r="N2658" s="1133">
        <f t="shared" si="106"/>
        <v>0</v>
      </c>
      <c r="O2658" s="1134">
        <f t="shared" si="107"/>
        <v>0</v>
      </c>
      <c r="P2658" s="1134">
        <f>O2658/'1.5 Universal Data'!$F$35</f>
        <v>0</v>
      </c>
      <c r="R2658" s="163"/>
      <c r="S2658" s="163"/>
      <c r="T2658" s="163"/>
      <c r="U2658" s="163"/>
      <c r="V2658" s="163"/>
      <c r="W2658" s="163"/>
      <c r="X2658" s="163"/>
      <c r="Y2658" s="163"/>
      <c r="Z2658" s="163"/>
      <c r="AA2658" s="163"/>
      <c r="AB2658" s="163"/>
      <c r="AC2658" s="163"/>
      <c r="AD2658" s="163"/>
      <c r="AE2658" s="163"/>
    </row>
    <row r="2659" spans="2:31">
      <c r="B2659" s="1129">
        <f t="shared" si="105"/>
        <v>-1</v>
      </c>
      <c r="D2659" s="1130"/>
      <c r="E2659" s="1130"/>
      <c r="F2659" s="1131"/>
      <c r="G2659" s="1130"/>
      <c r="H2659" s="1130"/>
      <c r="I2659" s="1130"/>
      <c r="J2659" s="1132"/>
      <c r="K2659" s="1132"/>
      <c r="L2659" s="1130"/>
      <c r="N2659" s="1133">
        <f t="shared" si="106"/>
        <v>0</v>
      </c>
      <c r="O2659" s="1134">
        <f t="shared" si="107"/>
        <v>0</v>
      </c>
      <c r="P2659" s="1134">
        <f>O2659/'1.5 Universal Data'!$F$35</f>
        <v>0</v>
      </c>
      <c r="R2659" s="163"/>
      <c r="S2659" s="163"/>
      <c r="T2659" s="163"/>
      <c r="U2659" s="163"/>
      <c r="V2659" s="163"/>
      <c r="W2659" s="163"/>
      <c r="X2659" s="163"/>
      <c r="Y2659" s="163"/>
      <c r="Z2659" s="163"/>
      <c r="AA2659" s="163"/>
      <c r="AB2659" s="163"/>
      <c r="AC2659" s="163"/>
      <c r="AD2659" s="163"/>
      <c r="AE2659" s="163"/>
    </row>
    <row r="2660" spans="2:31">
      <c r="B2660" s="1129">
        <f t="shared" si="105"/>
        <v>-1</v>
      </c>
      <c r="D2660" s="1130"/>
      <c r="E2660" s="1130"/>
      <c r="F2660" s="1131"/>
      <c r="G2660" s="1130"/>
      <c r="H2660" s="1130"/>
      <c r="I2660" s="1130"/>
      <c r="J2660" s="1132"/>
      <c r="K2660" s="1132"/>
      <c r="L2660" s="1130"/>
      <c r="N2660" s="1133">
        <f t="shared" si="106"/>
        <v>0</v>
      </c>
      <c r="O2660" s="1134">
        <f t="shared" si="107"/>
        <v>0</v>
      </c>
      <c r="P2660" s="1134">
        <f>O2660/'1.5 Universal Data'!$F$35</f>
        <v>0</v>
      </c>
      <c r="R2660" s="163"/>
      <c r="S2660" s="163"/>
      <c r="T2660" s="163"/>
      <c r="U2660" s="163"/>
      <c r="V2660" s="163"/>
      <c r="W2660" s="163"/>
      <c r="X2660" s="163"/>
      <c r="Y2660" s="163"/>
      <c r="Z2660" s="163"/>
      <c r="AA2660" s="163"/>
      <c r="AB2660" s="163"/>
      <c r="AC2660" s="163"/>
      <c r="AD2660" s="163"/>
      <c r="AE2660" s="163"/>
    </row>
    <row r="2661" spans="2:31">
      <c r="B2661" s="1129">
        <f t="shared" si="105"/>
        <v>-1</v>
      </c>
      <c r="D2661" s="1130"/>
      <c r="E2661" s="1130"/>
      <c r="F2661" s="1131"/>
      <c r="G2661" s="1130"/>
      <c r="H2661" s="1130"/>
      <c r="I2661" s="1130"/>
      <c r="J2661" s="1132"/>
      <c r="K2661" s="1132"/>
      <c r="L2661" s="1130"/>
      <c r="N2661" s="1133">
        <f t="shared" si="106"/>
        <v>0</v>
      </c>
      <c r="O2661" s="1134">
        <f t="shared" si="107"/>
        <v>0</v>
      </c>
      <c r="P2661" s="1134">
        <f>O2661/'1.5 Universal Data'!$F$35</f>
        <v>0</v>
      </c>
      <c r="R2661" s="163"/>
      <c r="S2661" s="163"/>
      <c r="T2661" s="163"/>
      <c r="U2661" s="163"/>
      <c r="V2661" s="163"/>
      <c r="W2661" s="163"/>
      <c r="X2661" s="163"/>
      <c r="Y2661" s="163"/>
      <c r="Z2661" s="163"/>
      <c r="AA2661" s="163"/>
      <c r="AB2661" s="163"/>
      <c r="AC2661" s="163"/>
      <c r="AD2661" s="163"/>
      <c r="AE2661" s="163"/>
    </row>
    <row r="2662" spans="2:31">
      <c r="B2662" s="1129">
        <f t="shared" si="105"/>
        <v>-1</v>
      </c>
      <c r="D2662" s="1130"/>
      <c r="E2662" s="1130"/>
      <c r="F2662" s="1131"/>
      <c r="G2662" s="1130"/>
      <c r="H2662" s="1130"/>
      <c r="I2662" s="1130"/>
      <c r="J2662" s="1132"/>
      <c r="K2662" s="1132"/>
      <c r="L2662" s="1130"/>
      <c r="N2662" s="1133">
        <f t="shared" si="106"/>
        <v>0</v>
      </c>
      <c r="O2662" s="1134">
        <f t="shared" si="107"/>
        <v>0</v>
      </c>
      <c r="P2662" s="1134">
        <f>O2662/'1.5 Universal Data'!$F$35</f>
        <v>0</v>
      </c>
      <c r="R2662" s="163"/>
      <c r="S2662" s="163"/>
      <c r="T2662" s="163"/>
      <c r="U2662" s="163"/>
      <c r="V2662" s="163"/>
      <c r="W2662" s="163"/>
      <c r="X2662" s="163"/>
      <c r="Y2662" s="163"/>
      <c r="Z2662" s="163"/>
      <c r="AA2662" s="163"/>
      <c r="AB2662" s="163"/>
      <c r="AC2662" s="163"/>
      <c r="AD2662" s="163"/>
      <c r="AE2662" s="163"/>
    </row>
    <row r="2663" spans="2:31">
      <c r="B2663" s="1129">
        <f t="shared" si="105"/>
        <v>-1</v>
      </c>
      <c r="D2663" s="1130"/>
      <c r="E2663" s="1130"/>
      <c r="F2663" s="1131"/>
      <c r="G2663" s="1130"/>
      <c r="H2663" s="1130"/>
      <c r="I2663" s="1130"/>
      <c r="J2663" s="1132"/>
      <c r="K2663" s="1132"/>
      <c r="L2663" s="1130"/>
      <c r="N2663" s="1133">
        <f t="shared" si="106"/>
        <v>0</v>
      </c>
      <c r="O2663" s="1134">
        <f t="shared" si="107"/>
        <v>0</v>
      </c>
      <c r="P2663" s="1134">
        <f>O2663/'1.5 Universal Data'!$F$35</f>
        <v>0</v>
      </c>
      <c r="R2663" s="163"/>
      <c r="S2663" s="163"/>
      <c r="T2663" s="163"/>
      <c r="U2663" s="163"/>
      <c r="V2663" s="163"/>
      <c r="W2663" s="163"/>
      <c r="X2663" s="163"/>
      <c r="Y2663" s="163"/>
      <c r="Z2663" s="163"/>
      <c r="AA2663" s="163"/>
      <c r="AB2663" s="163"/>
      <c r="AC2663" s="163"/>
      <c r="AD2663" s="163"/>
      <c r="AE2663" s="163"/>
    </row>
    <row r="2664" spans="2:31">
      <c r="B2664" s="1129">
        <f t="shared" si="105"/>
        <v>-1</v>
      </c>
      <c r="D2664" s="1130"/>
      <c r="E2664" s="1130"/>
      <c r="F2664" s="1131"/>
      <c r="G2664" s="1130"/>
      <c r="H2664" s="1130"/>
      <c r="I2664" s="1130"/>
      <c r="J2664" s="1132"/>
      <c r="K2664" s="1132"/>
      <c r="L2664" s="1130"/>
      <c r="N2664" s="1133">
        <f t="shared" si="106"/>
        <v>0</v>
      </c>
      <c r="O2664" s="1134">
        <f t="shared" si="107"/>
        <v>0</v>
      </c>
      <c r="P2664" s="1134">
        <f>O2664/'1.5 Universal Data'!$F$35</f>
        <v>0</v>
      </c>
      <c r="R2664" s="163"/>
      <c r="S2664" s="163"/>
      <c r="T2664" s="163"/>
      <c r="U2664" s="163"/>
      <c r="V2664" s="163"/>
      <c r="W2664" s="163"/>
      <c r="X2664" s="163"/>
      <c r="Y2664" s="163"/>
      <c r="Z2664" s="163"/>
      <c r="AA2664" s="163"/>
      <c r="AB2664" s="163"/>
      <c r="AC2664" s="163"/>
      <c r="AD2664" s="163"/>
      <c r="AE2664" s="163"/>
    </row>
    <row r="2665" spans="2:31">
      <c r="B2665" s="1129">
        <f t="shared" si="105"/>
        <v>-1</v>
      </c>
      <c r="D2665" s="1130"/>
      <c r="E2665" s="1130"/>
      <c r="F2665" s="1131"/>
      <c r="G2665" s="1130"/>
      <c r="H2665" s="1130"/>
      <c r="I2665" s="1130"/>
      <c r="J2665" s="1132"/>
      <c r="K2665" s="1132"/>
      <c r="L2665" s="1130"/>
      <c r="N2665" s="1133">
        <f t="shared" si="106"/>
        <v>0</v>
      </c>
      <c r="O2665" s="1134">
        <f t="shared" si="107"/>
        <v>0</v>
      </c>
      <c r="P2665" s="1134">
        <f>O2665/'1.5 Universal Data'!$F$35</f>
        <v>0</v>
      </c>
      <c r="R2665" s="163"/>
      <c r="S2665" s="163"/>
      <c r="T2665" s="163"/>
      <c r="U2665" s="163"/>
      <c r="V2665" s="163"/>
      <c r="W2665" s="163"/>
      <c r="X2665" s="163"/>
      <c r="Y2665" s="163"/>
      <c r="Z2665" s="163"/>
      <c r="AA2665" s="163"/>
      <c r="AB2665" s="163"/>
      <c r="AC2665" s="163"/>
      <c r="AD2665" s="163"/>
      <c r="AE2665" s="163"/>
    </row>
    <row r="2666" spans="2:31">
      <c r="B2666" s="1129">
        <f t="shared" si="105"/>
        <v>-1</v>
      </c>
      <c r="D2666" s="1130"/>
      <c r="E2666" s="1130"/>
      <c r="F2666" s="1131"/>
      <c r="G2666" s="1130"/>
      <c r="H2666" s="1130"/>
      <c r="I2666" s="1130"/>
      <c r="J2666" s="1132"/>
      <c r="K2666" s="1132"/>
      <c r="L2666" s="1130"/>
      <c r="N2666" s="1133">
        <f t="shared" si="106"/>
        <v>0</v>
      </c>
      <c r="O2666" s="1134">
        <f t="shared" si="107"/>
        <v>0</v>
      </c>
      <c r="P2666" s="1134">
        <f>O2666/'1.5 Universal Data'!$F$35</f>
        <v>0</v>
      </c>
      <c r="R2666" s="163"/>
      <c r="S2666" s="163"/>
      <c r="T2666" s="163"/>
      <c r="U2666" s="163"/>
      <c r="V2666" s="163"/>
      <c r="W2666" s="163"/>
      <c r="X2666" s="163"/>
      <c r="Y2666" s="163"/>
      <c r="Z2666" s="163"/>
      <c r="AA2666" s="163"/>
      <c r="AB2666" s="163"/>
      <c r="AC2666" s="163"/>
      <c r="AD2666" s="163"/>
      <c r="AE2666" s="163"/>
    </row>
    <row r="2667" spans="2:31">
      <c r="B2667" s="1129">
        <f t="shared" si="105"/>
        <v>-1</v>
      </c>
      <c r="D2667" s="1130"/>
      <c r="E2667" s="1130"/>
      <c r="F2667" s="1131"/>
      <c r="G2667" s="1130"/>
      <c r="H2667" s="1130"/>
      <c r="I2667" s="1130"/>
      <c r="J2667" s="1132"/>
      <c r="K2667" s="1132"/>
      <c r="L2667" s="1130"/>
      <c r="N2667" s="1133">
        <f t="shared" si="106"/>
        <v>0</v>
      </c>
      <c r="O2667" s="1134">
        <f t="shared" si="107"/>
        <v>0</v>
      </c>
      <c r="P2667" s="1134">
        <f>O2667/'1.5 Universal Data'!$F$35</f>
        <v>0</v>
      </c>
      <c r="R2667" s="163"/>
      <c r="S2667" s="163"/>
      <c r="T2667" s="163"/>
      <c r="U2667" s="163"/>
      <c r="V2667" s="163"/>
      <c r="W2667" s="163"/>
      <c r="X2667" s="163"/>
      <c r="Y2667" s="163"/>
      <c r="Z2667" s="163"/>
      <c r="AA2667" s="163"/>
      <c r="AB2667" s="163"/>
      <c r="AC2667" s="163"/>
      <c r="AD2667" s="163"/>
      <c r="AE2667" s="163"/>
    </row>
    <row r="2668" spans="2:31">
      <c r="B2668" s="1129">
        <f t="shared" si="105"/>
        <v>-1</v>
      </c>
      <c r="D2668" s="1130"/>
      <c r="E2668" s="1130"/>
      <c r="F2668" s="1131"/>
      <c r="G2668" s="1130"/>
      <c r="H2668" s="1130"/>
      <c r="I2668" s="1130"/>
      <c r="J2668" s="1132"/>
      <c r="K2668" s="1132"/>
      <c r="L2668" s="1130"/>
      <c r="N2668" s="1133">
        <f t="shared" si="106"/>
        <v>0</v>
      </c>
      <c r="O2668" s="1134">
        <f t="shared" si="107"/>
        <v>0</v>
      </c>
      <c r="P2668" s="1134">
        <f>O2668/'1.5 Universal Data'!$F$35</f>
        <v>0</v>
      </c>
      <c r="R2668" s="163"/>
      <c r="S2668" s="163"/>
      <c r="T2668" s="163"/>
      <c r="U2668" s="163"/>
      <c r="V2668" s="163"/>
      <c r="W2668" s="163"/>
      <c r="X2668" s="163"/>
      <c r="Y2668" s="163"/>
      <c r="Z2668" s="163"/>
      <c r="AA2668" s="163"/>
      <c r="AB2668" s="163"/>
      <c r="AC2668" s="163"/>
      <c r="AD2668" s="163"/>
      <c r="AE2668" s="163"/>
    </row>
    <row r="2669" spans="2:31">
      <c r="B2669" s="1129">
        <f t="shared" si="105"/>
        <v>-1</v>
      </c>
      <c r="D2669" s="1130"/>
      <c r="E2669" s="1130"/>
      <c r="F2669" s="1131"/>
      <c r="G2669" s="1130"/>
      <c r="H2669" s="1130"/>
      <c r="I2669" s="1130"/>
      <c r="J2669" s="1132"/>
      <c r="K2669" s="1132"/>
      <c r="L2669" s="1130"/>
      <c r="N2669" s="1133">
        <f t="shared" si="106"/>
        <v>0</v>
      </c>
      <c r="O2669" s="1134">
        <f t="shared" si="107"/>
        <v>0</v>
      </c>
      <c r="P2669" s="1134">
        <f>O2669/'1.5 Universal Data'!$F$35</f>
        <v>0</v>
      </c>
      <c r="R2669" s="163"/>
      <c r="S2669" s="163"/>
      <c r="T2669" s="163"/>
      <c r="U2669" s="163"/>
      <c r="V2669" s="163"/>
      <c r="W2669" s="163"/>
      <c r="X2669" s="163"/>
      <c r="Y2669" s="163"/>
      <c r="Z2669" s="163"/>
      <c r="AA2669" s="163"/>
      <c r="AB2669" s="163"/>
      <c r="AC2669" s="163"/>
      <c r="AD2669" s="163"/>
      <c r="AE2669" s="163"/>
    </row>
    <row r="2670" spans="2:31">
      <c r="B2670" s="1129">
        <f t="shared" si="105"/>
        <v>-1</v>
      </c>
      <c r="D2670" s="1130"/>
      <c r="E2670" s="1130"/>
      <c r="F2670" s="1131"/>
      <c r="G2670" s="1130"/>
      <c r="H2670" s="1130"/>
      <c r="I2670" s="1130"/>
      <c r="J2670" s="1132"/>
      <c r="K2670" s="1132"/>
      <c r="L2670" s="1130"/>
      <c r="N2670" s="1133">
        <f t="shared" si="106"/>
        <v>0</v>
      </c>
      <c r="O2670" s="1134">
        <f t="shared" si="107"/>
        <v>0</v>
      </c>
      <c r="P2670" s="1134">
        <f>O2670/'1.5 Universal Data'!$F$35</f>
        <v>0</v>
      </c>
      <c r="R2670" s="163"/>
      <c r="S2670" s="163"/>
      <c r="T2670" s="163"/>
      <c r="U2670" s="163"/>
      <c r="V2670" s="163"/>
      <c r="W2670" s="163"/>
      <c r="X2670" s="163"/>
      <c r="Y2670" s="163"/>
      <c r="Z2670" s="163"/>
      <c r="AA2670" s="163"/>
      <c r="AB2670" s="163"/>
      <c r="AC2670" s="163"/>
      <c r="AD2670" s="163"/>
      <c r="AE2670" s="163"/>
    </row>
    <row r="2671" spans="2:31">
      <c r="B2671" s="1129">
        <f t="shared" si="105"/>
        <v>-1</v>
      </c>
      <c r="D2671" s="1130"/>
      <c r="E2671" s="1130"/>
      <c r="F2671" s="1131"/>
      <c r="G2671" s="1130"/>
      <c r="H2671" s="1130"/>
      <c r="I2671" s="1130"/>
      <c r="J2671" s="1132"/>
      <c r="K2671" s="1132"/>
      <c r="L2671" s="1130"/>
      <c r="N2671" s="1133">
        <f t="shared" si="106"/>
        <v>0</v>
      </c>
      <c r="O2671" s="1134">
        <f t="shared" si="107"/>
        <v>0</v>
      </c>
      <c r="P2671" s="1134">
        <f>O2671/'1.5 Universal Data'!$F$35</f>
        <v>0</v>
      </c>
      <c r="R2671" s="163"/>
      <c r="S2671" s="163"/>
      <c r="T2671" s="163"/>
      <c r="U2671" s="163"/>
      <c r="V2671" s="163"/>
      <c r="W2671" s="163"/>
      <c r="X2671" s="163"/>
      <c r="Y2671" s="163"/>
      <c r="Z2671" s="163"/>
      <c r="AA2671" s="163"/>
      <c r="AB2671" s="163"/>
      <c r="AC2671" s="163"/>
      <c r="AD2671" s="163"/>
      <c r="AE2671" s="163"/>
    </row>
    <row r="2672" spans="2:31">
      <c r="B2672" s="1129">
        <f t="shared" si="105"/>
        <v>-1</v>
      </c>
      <c r="D2672" s="1130"/>
      <c r="E2672" s="1130"/>
      <c r="F2672" s="1131"/>
      <c r="G2672" s="1130"/>
      <c r="H2672" s="1130"/>
      <c r="I2672" s="1130"/>
      <c r="J2672" s="1132"/>
      <c r="K2672" s="1132"/>
      <c r="L2672" s="1130"/>
      <c r="N2672" s="1133">
        <f t="shared" si="106"/>
        <v>0</v>
      </c>
      <c r="O2672" s="1134">
        <f t="shared" si="107"/>
        <v>0</v>
      </c>
      <c r="P2672" s="1134">
        <f>O2672/'1.5 Universal Data'!$F$35</f>
        <v>0</v>
      </c>
      <c r="R2672" s="163"/>
      <c r="S2672" s="163"/>
      <c r="T2672" s="163"/>
      <c r="U2672" s="163"/>
      <c r="V2672" s="163"/>
      <c r="W2672" s="163"/>
      <c r="X2672" s="163"/>
      <c r="Y2672" s="163"/>
      <c r="Z2672" s="163"/>
      <c r="AA2672" s="163"/>
      <c r="AB2672" s="163"/>
      <c r="AC2672" s="163"/>
      <c r="AD2672" s="163"/>
      <c r="AE2672" s="163"/>
    </row>
    <row r="2673" spans="2:31">
      <c r="B2673" s="1129">
        <f t="shared" si="105"/>
        <v>-1</v>
      </c>
      <c r="D2673" s="1130"/>
      <c r="E2673" s="1130"/>
      <c r="F2673" s="1131"/>
      <c r="G2673" s="1130"/>
      <c r="H2673" s="1130"/>
      <c r="I2673" s="1130"/>
      <c r="J2673" s="1132"/>
      <c r="K2673" s="1132"/>
      <c r="L2673" s="1130"/>
      <c r="N2673" s="1133">
        <f t="shared" si="106"/>
        <v>0</v>
      </c>
      <c r="O2673" s="1134">
        <f t="shared" si="107"/>
        <v>0</v>
      </c>
      <c r="P2673" s="1134">
        <f>O2673/'1.5 Universal Data'!$F$35</f>
        <v>0</v>
      </c>
      <c r="R2673" s="163"/>
      <c r="S2673" s="163"/>
      <c r="T2673" s="163"/>
      <c r="U2673" s="163"/>
      <c r="V2673" s="163"/>
      <c r="W2673" s="163"/>
      <c r="X2673" s="163"/>
      <c r="Y2673" s="163"/>
      <c r="Z2673" s="163"/>
      <c r="AA2673" s="163"/>
      <c r="AB2673" s="163"/>
      <c r="AC2673" s="163"/>
      <c r="AD2673" s="163"/>
      <c r="AE2673" s="163"/>
    </row>
    <row r="2674" spans="2:31">
      <c r="B2674" s="1129">
        <f t="shared" si="105"/>
        <v>-1</v>
      </c>
      <c r="D2674" s="1130"/>
      <c r="E2674" s="1130"/>
      <c r="F2674" s="1131"/>
      <c r="G2674" s="1130"/>
      <c r="H2674" s="1130"/>
      <c r="I2674" s="1130"/>
      <c r="J2674" s="1132"/>
      <c r="K2674" s="1132"/>
      <c r="L2674" s="1130"/>
      <c r="N2674" s="1133">
        <f t="shared" si="106"/>
        <v>0</v>
      </c>
      <c r="O2674" s="1134">
        <f t="shared" si="107"/>
        <v>0</v>
      </c>
      <c r="P2674" s="1134">
        <f>O2674/'1.5 Universal Data'!$F$35</f>
        <v>0</v>
      </c>
      <c r="R2674" s="163"/>
      <c r="S2674" s="163"/>
      <c r="T2674" s="163"/>
      <c r="U2674" s="163"/>
      <c r="V2674" s="163"/>
      <c r="W2674" s="163"/>
      <c r="X2674" s="163"/>
      <c r="Y2674" s="163"/>
      <c r="Z2674" s="163"/>
      <c r="AA2674" s="163"/>
      <c r="AB2674" s="163"/>
      <c r="AC2674" s="163"/>
      <c r="AD2674" s="163"/>
      <c r="AE2674" s="163"/>
    </row>
    <row r="2675" spans="2:31">
      <c r="B2675" s="1129">
        <f t="shared" si="105"/>
        <v>-1</v>
      </c>
      <c r="D2675" s="1130"/>
      <c r="E2675" s="1130"/>
      <c r="F2675" s="1131"/>
      <c r="G2675" s="1130"/>
      <c r="H2675" s="1130"/>
      <c r="I2675" s="1130"/>
      <c r="J2675" s="1132"/>
      <c r="K2675" s="1132"/>
      <c r="L2675" s="1130"/>
      <c r="N2675" s="1133">
        <f t="shared" si="106"/>
        <v>0</v>
      </c>
      <c r="O2675" s="1134">
        <f t="shared" si="107"/>
        <v>0</v>
      </c>
      <c r="P2675" s="1134">
        <f>O2675/'1.5 Universal Data'!$F$35</f>
        <v>0</v>
      </c>
      <c r="R2675" s="163"/>
      <c r="S2675" s="163"/>
      <c r="T2675" s="163"/>
      <c r="U2675" s="163"/>
      <c r="V2675" s="163"/>
      <c r="W2675" s="163"/>
      <c r="X2675" s="163"/>
      <c r="Y2675" s="163"/>
      <c r="Z2675" s="163"/>
      <c r="AA2675" s="163"/>
      <c r="AB2675" s="163"/>
      <c r="AC2675" s="163"/>
      <c r="AD2675" s="163"/>
      <c r="AE2675" s="163"/>
    </row>
    <row r="2676" spans="2:31">
      <c r="B2676" s="1129">
        <f t="shared" si="105"/>
        <v>-1</v>
      </c>
      <c r="D2676" s="1130"/>
      <c r="E2676" s="1130"/>
      <c r="F2676" s="1131"/>
      <c r="G2676" s="1130"/>
      <c r="H2676" s="1130"/>
      <c r="I2676" s="1130"/>
      <c r="J2676" s="1132"/>
      <c r="K2676" s="1132"/>
      <c r="L2676" s="1130"/>
      <c r="N2676" s="1133">
        <f t="shared" si="106"/>
        <v>0</v>
      </c>
      <c r="O2676" s="1134">
        <f t="shared" si="107"/>
        <v>0</v>
      </c>
      <c r="P2676" s="1134">
        <f>O2676/'1.5 Universal Data'!$F$35</f>
        <v>0</v>
      </c>
      <c r="R2676" s="163"/>
      <c r="S2676" s="163"/>
      <c r="T2676" s="163"/>
      <c r="U2676" s="163"/>
      <c r="V2676" s="163"/>
      <c r="W2676" s="163"/>
      <c r="X2676" s="163"/>
      <c r="Y2676" s="163"/>
      <c r="Z2676" s="163"/>
      <c r="AA2676" s="163"/>
      <c r="AB2676" s="163"/>
      <c r="AC2676" s="163"/>
      <c r="AD2676" s="163"/>
      <c r="AE2676" s="163"/>
    </row>
    <row r="2677" spans="2:31">
      <c r="B2677" s="1129">
        <f t="shared" si="105"/>
        <v>-1</v>
      </c>
      <c r="D2677" s="1130"/>
      <c r="E2677" s="1130"/>
      <c r="F2677" s="1131"/>
      <c r="G2677" s="1130"/>
      <c r="H2677" s="1130"/>
      <c r="I2677" s="1130"/>
      <c r="J2677" s="1132"/>
      <c r="K2677" s="1132"/>
      <c r="L2677" s="1130"/>
      <c r="N2677" s="1133">
        <f t="shared" si="106"/>
        <v>0</v>
      </c>
      <c r="O2677" s="1134">
        <f t="shared" si="107"/>
        <v>0</v>
      </c>
      <c r="P2677" s="1134">
        <f>O2677/'1.5 Universal Data'!$F$35</f>
        <v>0</v>
      </c>
      <c r="R2677" s="163"/>
      <c r="S2677" s="163"/>
      <c r="T2677" s="163"/>
      <c r="U2677" s="163"/>
      <c r="V2677" s="163"/>
      <c r="W2677" s="163"/>
      <c r="X2677" s="163"/>
      <c r="Y2677" s="163"/>
      <c r="Z2677" s="163"/>
      <c r="AA2677" s="163"/>
      <c r="AB2677" s="163"/>
      <c r="AC2677" s="163"/>
      <c r="AD2677" s="163"/>
      <c r="AE2677" s="163"/>
    </row>
    <row r="2678" spans="2:31">
      <c r="B2678" s="1129">
        <f t="shared" si="105"/>
        <v>-1</v>
      </c>
      <c r="D2678" s="1130"/>
      <c r="E2678" s="1130"/>
      <c r="F2678" s="1131"/>
      <c r="G2678" s="1130"/>
      <c r="H2678" s="1130"/>
      <c r="I2678" s="1130"/>
      <c r="J2678" s="1132"/>
      <c r="K2678" s="1132"/>
      <c r="L2678" s="1130"/>
      <c r="N2678" s="1133">
        <f t="shared" si="106"/>
        <v>0</v>
      </c>
      <c r="O2678" s="1134">
        <f t="shared" si="107"/>
        <v>0</v>
      </c>
      <c r="P2678" s="1134">
        <f>O2678/'1.5 Universal Data'!$F$35</f>
        <v>0</v>
      </c>
      <c r="R2678" s="163"/>
      <c r="S2678" s="163"/>
      <c r="T2678" s="163"/>
      <c r="U2678" s="163"/>
      <c r="V2678" s="163"/>
      <c r="W2678" s="163"/>
      <c r="X2678" s="163"/>
      <c r="Y2678" s="163"/>
      <c r="Z2678" s="163"/>
      <c r="AA2678" s="163"/>
      <c r="AB2678" s="163"/>
      <c r="AC2678" s="163"/>
      <c r="AD2678" s="163"/>
      <c r="AE2678" s="163"/>
    </row>
    <row r="2679" spans="2:31">
      <c r="B2679" s="1129">
        <f t="shared" si="105"/>
        <v>-1</v>
      </c>
      <c r="D2679" s="1130"/>
      <c r="E2679" s="1130"/>
      <c r="F2679" s="1131"/>
      <c r="G2679" s="1130"/>
      <c r="H2679" s="1130"/>
      <c r="I2679" s="1130"/>
      <c r="J2679" s="1132"/>
      <c r="K2679" s="1132"/>
      <c r="L2679" s="1130"/>
      <c r="N2679" s="1133">
        <f t="shared" si="106"/>
        <v>0</v>
      </c>
      <c r="O2679" s="1134">
        <f t="shared" si="107"/>
        <v>0</v>
      </c>
      <c r="P2679" s="1134">
        <f>O2679/'1.5 Universal Data'!$F$35</f>
        <v>0</v>
      </c>
      <c r="R2679" s="163"/>
      <c r="S2679" s="163"/>
      <c r="T2679" s="163"/>
      <c r="U2679" s="163"/>
      <c r="V2679" s="163"/>
      <c r="W2679" s="163"/>
      <c r="X2679" s="163"/>
      <c r="Y2679" s="163"/>
      <c r="Z2679" s="163"/>
      <c r="AA2679" s="163"/>
      <c r="AB2679" s="163"/>
      <c r="AC2679" s="163"/>
      <c r="AD2679" s="163"/>
      <c r="AE2679" s="163"/>
    </row>
    <row r="2680" spans="2:31">
      <c r="B2680" s="1129">
        <f t="shared" si="105"/>
        <v>-1</v>
      </c>
      <c r="D2680" s="1130"/>
      <c r="E2680" s="1130"/>
      <c r="F2680" s="1131"/>
      <c r="G2680" s="1130"/>
      <c r="H2680" s="1130"/>
      <c r="I2680" s="1130"/>
      <c r="J2680" s="1132"/>
      <c r="K2680" s="1132"/>
      <c r="L2680" s="1130"/>
      <c r="N2680" s="1133">
        <f t="shared" si="106"/>
        <v>0</v>
      </c>
      <c r="O2680" s="1134">
        <f t="shared" si="107"/>
        <v>0</v>
      </c>
      <c r="P2680" s="1134">
        <f>O2680/'1.5 Universal Data'!$F$35</f>
        <v>0</v>
      </c>
      <c r="R2680" s="163"/>
      <c r="S2680" s="163"/>
      <c r="T2680" s="163"/>
      <c r="U2680" s="163"/>
      <c r="V2680" s="163"/>
      <c r="W2680" s="163"/>
      <c r="X2680" s="163"/>
      <c r="Y2680" s="163"/>
      <c r="Z2680" s="163"/>
      <c r="AA2680" s="163"/>
      <c r="AB2680" s="163"/>
      <c r="AC2680" s="163"/>
      <c r="AD2680" s="163"/>
      <c r="AE2680" s="163"/>
    </row>
    <row r="2681" spans="2:31">
      <c r="B2681" s="1129">
        <f t="shared" si="105"/>
        <v>-1</v>
      </c>
      <c r="D2681" s="1130"/>
      <c r="E2681" s="1130"/>
      <c r="F2681" s="1131"/>
      <c r="G2681" s="1130"/>
      <c r="H2681" s="1130"/>
      <c r="I2681" s="1130"/>
      <c r="J2681" s="1132"/>
      <c r="K2681" s="1132"/>
      <c r="L2681" s="1130"/>
      <c r="N2681" s="1133">
        <f t="shared" si="106"/>
        <v>0</v>
      </c>
      <c r="O2681" s="1134">
        <f t="shared" si="107"/>
        <v>0</v>
      </c>
      <c r="P2681" s="1134">
        <f>O2681/'1.5 Universal Data'!$F$35</f>
        <v>0</v>
      </c>
      <c r="R2681" s="163"/>
      <c r="S2681" s="163"/>
      <c r="T2681" s="163"/>
      <c r="U2681" s="163"/>
      <c r="V2681" s="163"/>
      <c r="W2681" s="163"/>
      <c r="X2681" s="163"/>
      <c r="Y2681" s="163"/>
      <c r="Z2681" s="163"/>
      <c r="AA2681" s="163"/>
      <c r="AB2681" s="163"/>
      <c r="AC2681" s="163"/>
      <c r="AD2681" s="163"/>
      <c r="AE2681" s="163"/>
    </row>
    <row r="2682" spans="2:31">
      <c r="B2682" s="1129">
        <f t="shared" si="105"/>
        <v>-1</v>
      </c>
      <c r="D2682" s="1130"/>
      <c r="E2682" s="1130"/>
      <c r="F2682" s="1131"/>
      <c r="G2682" s="1130"/>
      <c r="H2682" s="1130"/>
      <c r="I2682" s="1130"/>
      <c r="J2682" s="1132"/>
      <c r="K2682" s="1132"/>
      <c r="L2682" s="1130"/>
      <c r="N2682" s="1133">
        <f t="shared" si="106"/>
        <v>0</v>
      </c>
      <c r="O2682" s="1134">
        <f t="shared" si="107"/>
        <v>0</v>
      </c>
      <c r="P2682" s="1134">
        <f>O2682/'1.5 Universal Data'!$F$35</f>
        <v>0</v>
      </c>
      <c r="R2682" s="163"/>
      <c r="S2682" s="163"/>
      <c r="T2682" s="163"/>
      <c r="U2682" s="163"/>
      <c r="V2682" s="163"/>
      <c r="W2682" s="163"/>
      <c r="X2682" s="163"/>
      <c r="Y2682" s="163"/>
      <c r="Z2682" s="163"/>
      <c r="AA2682" s="163"/>
      <c r="AB2682" s="163"/>
      <c r="AC2682" s="163"/>
      <c r="AD2682" s="163"/>
      <c r="AE2682" s="163"/>
    </row>
    <row r="2683" spans="2:31">
      <c r="B2683" s="1129">
        <f t="shared" si="105"/>
        <v>-1</v>
      </c>
      <c r="D2683" s="1130"/>
      <c r="E2683" s="1130"/>
      <c r="F2683" s="1131"/>
      <c r="G2683" s="1130"/>
      <c r="H2683" s="1130"/>
      <c r="I2683" s="1130"/>
      <c r="J2683" s="1132"/>
      <c r="K2683" s="1132"/>
      <c r="L2683" s="1130"/>
      <c r="N2683" s="1133">
        <f t="shared" si="106"/>
        <v>0</v>
      </c>
      <c r="O2683" s="1134">
        <f t="shared" si="107"/>
        <v>0</v>
      </c>
      <c r="P2683" s="1134">
        <f>O2683/'1.5 Universal Data'!$F$35</f>
        <v>0</v>
      </c>
      <c r="R2683" s="163"/>
      <c r="S2683" s="163"/>
      <c r="T2683" s="163"/>
      <c r="U2683" s="163"/>
      <c r="V2683" s="163"/>
      <c r="W2683" s="163"/>
      <c r="X2683" s="163"/>
      <c r="Y2683" s="163"/>
      <c r="Z2683" s="163"/>
      <c r="AA2683" s="163"/>
      <c r="AB2683" s="163"/>
      <c r="AC2683" s="163"/>
      <c r="AD2683" s="163"/>
      <c r="AE2683" s="163"/>
    </row>
    <row r="2684" spans="2:31">
      <c r="B2684" s="1129">
        <f t="shared" si="105"/>
        <v>-1</v>
      </c>
      <c r="D2684" s="1130"/>
      <c r="E2684" s="1130"/>
      <c r="F2684" s="1131"/>
      <c r="G2684" s="1130"/>
      <c r="H2684" s="1130"/>
      <c r="I2684" s="1130"/>
      <c r="J2684" s="1132"/>
      <c r="K2684" s="1132"/>
      <c r="L2684" s="1130"/>
      <c r="N2684" s="1133">
        <f t="shared" si="106"/>
        <v>0</v>
      </c>
      <c r="O2684" s="1134">
        <f t="shared" si="107"/>
        <v>0</v>
      </c>
      <c r="P2684" s="1134">
        <f>O2684/'1.5 Universal Data'!$F$35</f>
        <v>0</v>
      </c>
      <c r="R2684" s="163"/>
      <c r="S2684" s="163"/>
      <c r="T2684" s="163"/>
      <c r="U2684" s="163"/>
      <c r="V2684" s="163"/>
      <c r="W2684" s="163"/>
      <c r="X2684" s="163"/>
      <c r="Y2684" s="163"/>
      <c r="Z2684" s="163"/>
      <c r="AA2684" s="163"/>
      <c r="AB2684" s="163"/>
      <c r="AC2684" s="163"/>
      <c r="AD2684" s="163"/>
      <c r="AE2684" s="163"/>
    </row>
    <row r="2685" spans="2:31">
      <c r="B2685" s="1129">
        <f t="shared" si="105"/>
        <v>-1</v>
      </c>
      <c r="D2685" s="1130"/>
      <c r="E2685" s="1130"/>
      <c r="F2685" s="1131"/>
      <c r="G2685" s="1130"/>
      <c r="H2685" s="1130"/>
      <c r="I2685" s="1130"/>
      <c r="J2685" s="1132"/>
      <c r="K2685" s="1132"/>
      <c r="L2685" s="1130"/>
      <c r="N2685" s="1133">
        <f t="shared" si="106"/>
        <v>0</v>
      </c>
      <c r="O2685" s="1134">
        <f t="shared" si="107"/>
        <v>0</v>
      </c>
      <c r="P2685" s="1134">
        <f>O2685/'1.5 Universal Data'!$F$35</f>
        <v>0</v>
      </c>
      <c r="R2685" s="163"/>
      <c r="S2685" s="163"/>
      <c r="T2685" s="163"/>
      <c r="U2685" s="163"/>
      <c r="V2685" s="163"/>
      <c r="W2685" s="163"/>
      <c r="X2685" s="163"/>
      <c r="Y2685" s="163"/>
      <c r="Z2685" s="163"/>
      <c r="AA2685" s="163"/>
      <c r="AB2685" s="163"/>
      <c r="AC2685" s="163"/>
      <c r="AD2685" s="163"/>
      <c r="AE2685" s="163"/>
    </row>
    <row r="2686" spans="2:31">
      <c r="B2686" s="1129">
        <f t="shared" si="105"/>
        <v>-1</v>
      </c>
      <c r="D2686" s="1130"/>
      <c r="E2686" s="1130"/>
      <c r="F2686" s="1131"/>
      <c r="G2686" s="1130"/>
      <c r="H2686" s="1130"/>
      <c r="I2686" s="1130"/>
      <c r="J2686" s="1132"/>
      <c r="K2686" s="1132"/>
      <c r="L2686" s="1130"/>
      <c r="N2686" s="1133">
        <f t="shared" si="106"/>
        <v>0</v>
      </c>
      <c r="O2686" s="1134">
        <f t="shared" si="107"/>
        <v>0</v>
      </c>
      <c r="P2686" s="1134">
        <f>O2686/'1.5 Universal Data'!$F$35</f>
        <v>0</v>
      </c>
      <c r="R2686" s="163"/>
      <c r="S2686" s="163"/>
      <c r="T2686" s="163"/>
      <c r="U2686" s="163"/>
      <c r="V2686" s="163"/>
      <c r="W2686" s="163"/>
      <c r="X2686" s="163"/>
      <c r="Y2686" s="163"/>
      <c r="Z2686" s="163"/>
      <c r="AA2686" s="163"/>
      <c r="AB2686" s="163"/>
      <c r="AC2686" s="163"/>
      <c r="AD2686" s="163"/>
      <c r="AE2686" s="163"/>
    </row>
    <row r="2687" spans="2:31">
      <c r="B2687" s="1129">
        <f t="shared" si="105"/>
        <v>-1</v>
      </c>
      <c r="D2687" s="1130"/>
      <c r="E2687" s="1130"/>
      <c r="F2687" s="1131"/>
      <c r="G2687" s="1130"/>
      <c r="H2687" s="1130"/>
      <c r="I2687" s="1130"/>
      <c r="J2687" s="1132"/>
      <c r="K2687" s="1132"/>
      <c r="L2687" s="1130"/>
      <c r="N2687" s="1133">
        <f t="shared" si="106"/>
        <v>0</v>
      </c>
      <c r="O2687" s="1134">
        <f t="shared" si="107"/>
        <v>0</v>
      </c>
      <c r="P2687" s="1134">
        <f>O2687/'1.5 Universal Data'!$F$35</f>
        <v>0</v>
      </c>
      <c r="R2687" s="163"/>
      <c r="S2687" s="163"/>
      <c r="T2687" s="163"/>
      <c r="U2687" s="163"/>
      <c r="V2687" s="163"/>
      <c r="W2687" s="163"/>
      <c r="X2687" s="163"/>
      <c r="Y2687" s="163"/>
      <c r="Z2687" s="163"/>
      <c r="AA2687" s="163"/>
      <c r="AB2687" s="163"/>
      <c r="AC2687" s="163"/>
      <c r="AD2687" s="163"/>
      <c r="AE2687" s="163"/>
    </row>
    <row r="2688" spans="2:31">
      <c r="B2688" s="1129">
        <f t="shared" si="105"/>
        <v>-1</v>
      </c>
      <c r="D2688" s="1130"/>
      <c r="E2688" s="1130"/>
      <c r="F2688" s="1131"/>
      <c r="G2688" s="1130"/>
      <c r="H2688" s="1130"/>
      <c r="I2688" s="1130"/>
      <c r="J2688" s="1132"/>
      <c r="K2688" s="1132"/>
      <c r="L2688" s="1130"/>
      <c r="N2688" s="1133">
        <f t="shared" si="106"/>
        <v>0</v>
      </c>
      <c r="O2688" s="1134">
        <f t="shared" si="107"/>
        <v>0</v>
      </c>
      <c r="P2688" s="1134">
        <f>O2688/'1.5 Universal Data'!$F$35</f>
        <v>0</v>
      </c>
      <c r="R2688" s="163"/>
      <c r="S2688" s="163"/>
      <c r="T2688" s="163"/>
      <c r="U2688" s="163"/>
      <c r="V2688" s="163"/>
      <c r="W2688" s="163"/>
      <c r="X2688" s="163"/>
      <c r="Y2688" s="163"/>
      <c r="Z2688" s="163"/>
      <c r="AA2688" s="163"/>
      <c r="AB2688" s="163"/>
      <c r="AC2688" s="163"/>
      <c r="AD2688" s="163"/>
      <c r="AE2688" s="163"/>
    </row>
    <row r="2689" spans="2:31">
      <c r="B2689" s="1129">
        <f t="shared" si="105"/>
        <v>-1</v>
      </c>
      <c r="D2689" s="1130"/>
      <c r="E2689" s="1130"/>
      <c r="F2689" s="1131"/>
      <c r="G2689" s="1130"/>
      <c r="H2689" s="1130"/>
      <c r="I2689" s="1130"/>
      <c r="J2689" s="1132"/>
      <c r="K2689" s="1132"/>
      <c r="L2689" s="1130"/>
      <c r="N2689" s="1133">
        <f t="shared" si="106"/>
        <v>0</v>
      </c>
      <c r="O2689" s="1134">
        <f t="shared" si="107"/>
        <v>0</v>
      </c>
      <c r="P2689" s="1134">
        <f>O2689/'1.5 Universal Data'!$F$35</f>
        <v>0</v>
      </c>
      <c r="R2689" s="163"/>
      <c r="S2689" s="163"/>
      <c r="T2689" s="163"/>
      <c r="U2689" s="163"/>
      <c r="V2689" s="163"/>
      <c r="W2689" s="163"/>
      <c r="X2689" s="163"/>
      <c r="Y2689" s="163"/>
      <c r="Z2689" s="163"/>
      <c r="AA2689" s="163"/>
      <c r="AB2689" s="163"/>
      <c r="AC2689" s="163"/>
      <c r="AD2689" s="163"/>
      <c r="AE2689" s="163"/>
    </row>
    <row r="2690" spans="2:31">
      <c r="B2690" s="1129">
        <f t="shared" si="105"/>
        <v>-1</v>
      </c>
      <c r="D2690" s="1130"/>
      <c r="E2690" s="1130"/>
      <c r="F2690" s="1131"/>
      <c r="G2690" s="1130"/>
      <c r="H2690" s="1130"/>
      <c r="I2690" s="1130"/>
      <c r="J2690" s="1132"/>
      <c r="K2690" s="1132"/>
      <c r="L2690" s="1130"/>
      <c r="N2690" s="1133">
        <f t="shared" si="106"/>
        <v>0</v>
      </c>
      <c r="O2690" s="1134">
        <f t="shared" si="107"/>
        <v>0</v>
      </c>
      <c r="P2690" s="1134">
        <f>O2690/'1.5 Universal Data'!$F$35</f>
        <v>0</v>
      </c>
      <c r="R2690" s="163"/>
      <c r="S2690" s="163"/>
      <c r="T2690" s="163"/>
      <c r="U2690" s="163"/>
      <c r="V2690" s="163"/>
      <c r="W2690" s="163"/>
      <c r="X2690" s="163"/>
      <c r="Y2690" s="163"/>
      <c r="Z2690" s="163"/>
      <c r="AA2690" s="163"/>
      <c r="AB2690" s="163"/>
      <c r="AC2690" s="163"/>
      <c r="AD2690" s="163"/>
      <c r="AE2690" s="163"/>
    </row>
    <row r="2691" spans="2:31">
      <c r="B2691" s="1129">
        <f t="shared" si="105"/>
        <v>-1</v>
      </c>
      <c r="D2691" s="1130"/>
      <c r="E2691" s="1130"/>
      <c r="F2691" s="1131"/>
      <c r="G2691" s="1130"/>
      <c r="H2691" s="1130"/>
      <c r="I2691" s="1130"/>
      <c r="J2691" s="1132"/>
      <c r="K2691" s="1132"/>
      <c r="L2691" s="1130"/>
      <c r="N2691" s="1133">
        <f t="shared" si="106"/>
        <v>0</v>
      </c>
      <c r="O2691" s="1134">
        <f t="shared" si="107"/>
        <v>0</v>
      </c>
      <c r="P2691" s="1134">
        <f>O2691/'1.5 Universal Data'!$F$35</f>
        <v>0</v>
      </c>
      <c r="R2691" s="163"/>
      <c r="S2691" s="163"/>
      <c r="T2691" s="163"/>
      <c r="U2691" s="163"/>
      <c r="V2691" s="163"/>
      <c r="W2691" s="163"/>
      <c r="X2691" s="163"/>
      <c r="Y2691" s="163"/>
      <c r="Z2691" s="163"/>
      <c r="AA2691" s="163"/>
      <c r="AB2691" s="163"/>
      <c r="AC2691" s="163"/>
      <c r="AD2691" s="163"/>
      <c r="AE2691" s="163"/>
    </row>
    <row r="2692" spans="2:31">
      <c r="B2692" s="1129">
        <f t="shared" si="105"/>
        <v>-1</v>
      </c>
      <c r="D2692" s="1130"/>
      <c r="E2692" s="1130"/>
      <c r="F2692" s="1131"/>
      <c r="G2692" s="1130"/>
      <c r="H2692" s="1130"/>
      <c r="I2692" s="1130"/>
      <c r="J2692" s="1132"/>
      <c r="K2692" s="1132"/>
      <c r="L2692" s="1130"/>
      <c r="N2692" s="1133">
        <f t="shared" si="106"/>
        <v>0</v>
      </c>
      <c r="O2692" s="1134">
        <f t="shared" si="107"/>
        <v>0</v>
      </c>
      <c r="P2692" s="1134">
        <f>O2692/'1.5 Universal Data'!$F$35</f>
        <v>0</v>
      </c>
      <c r="R2692" s="163"/>
      <c r="S2692" s="163"/>
      <c r="T2692" s="163"/>
      <c r="U2692" s="163"/>
      <c r="V2692" s="163"/>
      <c r="W2692" s="163"/>
      <c r="X2692" s="163"/>
      <c r="Y2692" s="163"/>
      <c r="Z2692" s="163"/>
      <c r="AA2692" s="163"/>
      <c r="AB2692" s="163"/>
      <c r="AC2692" s="163"/>
      <c r="AD2692" s="163"/>
      <c r="AE2692" s="163"/>
    </row>
    <row r="2693" spans="2:31">
      <c r="B2693" s="1129">
        <f t="shared" si="105"/>
        <v>-1</v>
      </c>
      <c r="D2693" s="1130"/>
      <c r="E2693" s="1130"/>
      <c r="F2693" s="1131"/>
      <c r="G2693" s="1130"/>
      <c r="H2693" s="1130"/>
      <c r="I2693" s="1130"/>
      <c r="J2693" s="1132"/>
      <c r="K2693" s="1132"/>
      <c r="L2693" s="1130"/>
      <c r="N2693" s="1133">
        <f t="shared" si="106"/>
        <v>0</v>
      </c>
      <c r="O2693" s="1134">
        <f t="shared" si="107"/>
        <v>0</v>
      </c>
      <c r="P2693" s="1134">
        <f>O2693/'1.5 Universal Data'!$F$35</f>
        <v>0</v>
      </c>
      <c r="R2693" s="163"/>
      <c r="S2693" s="163"/>
      <c r="T2693" s="163"/>
      <c r="U2693" s="163"/>
      <c r="V2693" s="163"/>
      <c r="W2693" s="163"/>
      <c r="X2693" s="163"/>
      <c r="Y2693" s="163"/>
      <c r="Z2693" s="163"/>
      <c r="AA2693" s="163"/>
      <c r="AB2693" s="163"/>
      <c r="AC2693" s="163"/>
      <c r="AD2693" s="163"/>
      <c r="AE2693" s="163"/>
    </row>
    <row r="2694" spans="2:31">
      <c r="B2694" s="1129">
        <f t="shared" si="105"/>
        <v>-1</v>
      </c>
      <c r="D2694" s="1130"/>
      <c r="E2694" s="1130"/>
      <c r="F2694" s="1131"/>
      <c r="G2694" s="1130"/>
      <c r="H2694" s="1130"/>
      <c r="I2694" s="1130"/>
      <c r="J2694" s="1132"/>
      <c r="K2694" s="1132"/>
      <c r="L2694" s="1130"/>
      <c r="N2694" s="1133">
        <f t="shared" si="106"/>
        <v>0</v>
      </c>
      <c r="O2694" s="1134">
        <f t="shared" si="107"/>
        <v>0</v>
      </c>
      <c r="P2694" s="1134">
        <f>O2694/'1.5 Universal Data'!$F$35</f>
        <v>0</v>
      </c>
      <c r="R2694" s="163"/>
      <c r="S2694" s="163"/>
      <c r="T2694" s="163"/>
      <c r="U2694" s="163"/>
      <c r="V2694" s="163"/>
      <c r="W2694" s="163"/>
      <c r="X2694" s="163"/>
      <c r="Y2694" s="163"/>
      <c r="Z2694" s="163"/>
      <c r="AA2694" s="163"/>
      <c r="AB2694" s="163"/>
      <c r="AC2694" s="163"/>
      <c r="AD2694" s="163"/>
      <c r="AE2694" s="163"/>
    </row>
    <row r="2695" spans="2:31">
      <c r="B2695" s="1129">
        <f t="shared" si="105"/>
        <v>-1</v>
      </c>
      <c r="D2695" s="1130"/>
      <c r="E2695" s="1130"/>
      <c r="F2695" s="1131"/>
      <c r="G2695" s="1130"/>
      <c r="H2695" s="1130"/>
      <c r="I2695" s="1130"/>
      <c r="J2695" s="1132"/>
      <c r="K2695" s="1132"/>
      <c r="L2695" s="1130"/>
      <c r="N2695" s="1133">
        <f t="shared" si="106"/>
        <v>0</v>
      </c>
      <c r="O2695" s="1134">
        <f t="shared" si="107"/>
        <v>0</v>
      </c>
      <c r="P2695" s="1134">
        <f>O2695/'1.5 Universal Data'!$F$35</f>
        <v>0</v>
      </c>
      <c r="R2695" s="163"/>
      <c r="S2695" s="163"/>
      <c r="T2695" s="163"/>
      <c r="U2695" s="163"/>
      <c r="V2695" s="163"/>
      <c r="W2695" s="163"/>
      <c r="X2695" s="163"/>
      <c r="Y2695" s="163"/>
      <c r="Z2695" s="163"/>
      <c r="AA2695" s="163"/>
      <c r="AB2695" s="163"/>
      <c r="AC2695" s="163"/>
      <c r="AD2695" s="163"/>
      <c r="AE2695" s="163"/>
    </row>
    <row r="2696" spans="2:31">
      <c r="B2696" s="1129">
        <f t="shared" si="105"/>
        <v>-1</v>
      </c>
      <c r="D2696" s="1130"/>
      <c r="E2696" s="1130"/>
      <c r="F2696" s="1131"/>
      <c r="G2696" s="1130"/>
      <c r="H2696" s="1130"/>
      <c r="I2696" s="1130"/>
      <c r="J2696" s="1132"/>
      <c r="K2696" s="1132"/>
      <c r="L2696" s="1130"/>
      <c r="N2696" s="1133">
        <f t="shared" si="106"/>
        <v>0</v>
      </c>
      <c r="O2696" s="1134">
        <f t="shared" si="107"/>
        <v>0</v>
      </c>
      <c r="P2696" s="1134">
        <f>O2696/'1.5 Universal Data'!$F$35</f>
        <v>0</v>
      </c>
      <c r="R2696" s="163"/>
      <c r="S2696" s="163"/>
      <c r="T2696" s="163"/>
      <c r="U2696" s="163"/>
      <c r="V2696" s="163"/>
      <c r="W2696" s="163"/>
      <c r="X2696" s="163"/>
      <c r="Y2696" s="163"/>
      <c r="Z2696" s="163"/>
      <c r="AA2696" s="163"/>
      <c r="AB2696" s="163"/>
      <c r="AC2696" s="163"/>
      <c r="AD2696" s="163"/>
      <c r="AE2696" s="163"/>
    </row>
    <row r="2697" spans="2:31">
      <c r="B2697" s="1129">
        <f t="shared" si="105"/>
        <v>-1</v>
      </c>
      <c r="D2697" s="1130"/>
      <c r="E2697" s="1130"/>
      <c r="F2697" s="1131"/>
      <c r="G2697" s="1130"/>
      <c r="H2697" s="1130"/>
      <c r="I2697" s="1130"/>
      <c r="J2697" s="1132"/>
      <c r="K2697" s="1132"/>
      <c r="L2697" s="1130"/>
      <c r="N2697" s="1133">
        <f t="shared" si="106"/>
        <v>0</v>
      </c>
      <c r="O2697" s="1134">
        <f t="shared" si="107"/>
        <v>0</v>
      </c>
      <c r="P2697" s="1134">
        <f>O2697/'1.5 Universal Data'!$F$35</f>
        <v>0</v>
      </c>
      <c r="R2697" s="163"/>
      <c r="S2697" s="163"/>
      <c r="T2697" s="163"/>
      <c r="U2697" s="163"/>
      <c r="V2697" s="163"/>
      <c r="W2697" s="163"/>
      <c r="X2697" s="163"/>
      <c r="Y2697" s="163"/>
      <c r="Z2697" s="163"/>
      <c r="AA2697" s="163"/>
      <c r="AB2697" s="163"/>
      <c r="AC2697" s="163"/>
      <c r="AD2697" s="163"/>
      <c r="AE2697" s="163"/>
    </row>
    <row r="2698" spans="2:31">
      <c r="B2698" s="1129">
        <f t="shared" si="105"/>
        <v>-1</v>
      </c>
      <c r="D2698" s="1130"/>
      <c r="E2698" s="1130"/>
      <c r="F2698" s="1131"/>
      <c r="G2698" s="1130"/>
      <c r="H2698" s="1130"/>
      <c r="I2698" s="1130"/>
      <c r="J2698" s="1132"/>
      <c r="K2698" s="1132"/>
      <c r="L2698" s="1130"/>
      <c r="N2698" s="1133">
        <f t="shared" si="106"/>
        <v>0</v>
      </c>
      <c r="O2698" s="1134">
        <f t="shared" si="107"/>
        <v>0</v>
      </c>
      <c r="P2698" s="1134">
        <f>O2698/'1.5 Universal Data'!$F$35</f>
        <v>0</v>
      </c>
      <c r="R2698" s="163"/>
      <c r="S2698" s="163"/>
      <c r="T2698" s="163"/>
      <c r="U2698" s="163"/>
      <c r="V2698" s="163"/>
      <c r="W2698" s="163"/>
      <c r="X2698" s="163"/>
      <c r="Y2698" s="163"/>
      <c r="Z2698" s="163"/>
      <c r="AA2698" s="163"/>
      <c r="AB2698" s="163"/>
      <c r="AC2698" s="163"/>
      <c r="AD2698" s="163"/>
      <c r="AE2698" s="163"/>
    </row>
    <row r="2699" spans="2:31">
      <c r="B2699" s="1129">
        <f t="shared" si="105"/>
        <v>-1</v>
      </c>
      <c r="D2699" s="1130"/>
      <c r="E2699" s="1130"/>
      <c r="F2699" s="1131"/>
      <c r="G2699" s="1130"/>
      <c r="H2699" s="1130"/>
      <c r="I2699" s="1130"/>
      <c r="J2699" s="1132"/>
      <c r="K2699" s="1132"/>
      <c r="L2699" s="1130"/>
      <c r="N2699" s="1133">
        <f t="shared" si="106"/>
        <v>0</v>
      </c>
      <c r="O2699" s="1134">
        <f t="shared" si="107"/>
        <v>0</v>
      </c>
      <c r="P2699" s="1134">
        <f>O2699/'1.5 Universal Data'!$F$35</f>
        <v>0</v>
      </c>
      <c r="R2699" s="163"/>
      <c r="S2699" s="163"/>
      <c r="T2699" s="163"/>
      <c r="U2699" s="163"/>
      <c r="V2699" s="163"/>
      <c r="W2699" s="163"/>
      <c r="X2699" s="163"/>
      <c r="Y2699" s="163"/>
      <c r="Z2699" s="163"/>
      <c r="AA2699" s="163"/>
      <c r="AB2699" s="163"/>
      <c r="AC2699" s="163"/>
      <c r="AD2699" s="163"/>
      <c r="AE2699" s="163"/>
    </row>
    <row r="2700" spans="2:31">
      <c r="B2700" s="1129">
        <f t="shared" si="105"/>
        <v>-1</v>
      </c>
      <c r="D2700" s="1130"/>
      <c r="E2700" s="1130"/>
      <c r="F2700" s="1131"/>
      <c r="G2700" s="1130"/>
      <c r="H2700" s="1130"/>
      <c r="I2700" s="1130"/>
      <c r="J2700" s="1132"/>
      <c r="K2700" s="1132"/>
      <c r="L2700" s="1130"/>
      <c r="N2700" s="1133">
        <f t="shared" si="106"/>
        <v>0</v>
      </c>
      <c r="O2700" s="1134">
        <f t="shared" si="107"/>
        <v>0</v>
      </c>
      <c r="P2700" s="1134">
        <f>O2700/'1.5 Universal Data'!$F$35</f>
        <v>0</v>
      </c>
      <c r="R2700" s="163"/>
      <c r="S2700" s="163"/>
      <c r="T2700" s="163"/>
      <c r="U2700" s="163"/>
      <c r="V2700" s="163"/>
      <c r="W2700" s="163"/>
      <c r="X2700" s="163"/>
      <c r="Y2700" s="163"/>
      <c r="Z2700" s="163"/>
      <c r="AA2700" s="163"/>
      <c r="AB2700" s="163"/>
      <c r="AC2700" s="163"/>
      <c r="AD2700" s="163"/>
      <c r="AE2700" s="163"/>
    </row>
    <row r="2701" spans="2:31">
      <c r="B2701" s="1129">
        <f t="shared" si="105"/>
        <v>-1</v>
      </c>
      <c r="D2701" s="1130"/>
      <c r="E2701" s="1130"/>
      <c r="F2701" s="1131"/>
      <c r="G2701" s="1130"/>
      <c r="H2701" s="1130"/>
      <c r="I2701" s="1130"/>
      <c r="J2701" s="1132"/>
      <c r="K2701" s="1132"/>
      <c r="L2701" s="1130"/>
      <c r="N2701" s="1133">
        <f t="shared" si="106"/>
        <v>0</v>
      </c>
      <c r="O2701" s="1134">
        <f t="shared" si="107"/>
        <v>0</v>
      </c>
      <c r="P2701" s="1134">
        <f>O2701/'1.5 Universal Data'!$F$35</f>
        <v>0</v>
      </c>
      <c r="R2701" s="163"/>
      <c r="S2701" s="163"/>
      <c r="T2701" s="163"/>
      <c r="U2701" s="163"/>
      <c r="V2701" s="163"/>
      <c r="W2701" s="163"/>
      <c r="X2701" s="163"/>
      <c r="Y2701" s="163"/>
      <c r="Z2701" s="163"/>
      <c r="AA2701" s="163"/>
      <c r="AB2701" s="163"/>
      <c r="AC2701" s="163"/>
      <c r="AD2701" s="163"/>
      <c r="AE2701" s="163"/>
    </row>
    <row r="2702" spans="2:31">
      <c r="B2702" s="1129">
        <f t="shared" si="105"/>
        <v>-1</v>
      </c>
      <c r="D2702" s="1130"/>
      <c r="E2702" s="1130"/>
      <c r="F2702" s="1131"/>
      <c r="G2702" s="1130"/>
      <c r="H2702" s="1130"/>
      <c r="I2702" s="1130"/>
      <c r="J2702" s="1132"/>
      <c r="K2702" s="1132"/>
      <c r="L2702" s="1130"/>
      <c r="N2702" s="1133">
        <f t="shared" si="106"/>
        <v>0</v>
      </c>
      <c r="O2702" s="1134">
        <f t="shared" si="107"/>
        <v>0</v>
      </c>
      <c r="P2702" s="1134">
        <f>O2702/'1.5 Universal Data'!$F$35</f>
        <v>0</v>
      </c>
      <c r="R2702" s="163"/>
      <c r="S2702" s="163"/>
      <c r="T2702" s="163"/>
      <c r="U2702" s="163"/>
      <c r="V2702" s="163"/>
      <c r="W2702" s="163"/>
      <c r="X2702" s="163"/>
      <c r="Y2702" s="163"/>
      <c r="Z2702" s="163"/>
      <c r="AA2702" s="163"/>
      <c r="AB2702" s="163"/>
      <c r="AC2702" s="163"/>
      <c r="AD2702" s="163"/>
      <c r="AE2702" s="163"/>
    </row>
    <row r="2703" spans="2:31">
      <c r="B2703" s="1129">
        <f t="shared" si="105"/>
        <v>-1</v>
      </c>
      <c r="D2703" s="1130"/>
      <c r="E2703" s="1130"/>
      <c r="F2703" s="1131"/>
      <c r="G2703" s="1130"/>
      <c r="H2703" s="1130"/>
      <c r="I2703" s="1130"/>
      <c r="J2703" s="1132"/>
      <c r="K2703" s="1132"/>
      <c r="L2703" s="1130"/>
      <c r="N2703" s="1133">
        <f t="shared" si="106"/>
        <v>0</v>
      </c>
      <c r="O2703" s="1134">
        <f t="shared" si="107"/>
        <v>0</v>
      </c>
      <c r="P2703" s="1134">
        <f>O2703/'1.5 Universal Data'!$F$35</f>
        <v>0</v>
      </c>
      <c r="R2703" s="163"/>
      <c r="S2703" s="163"/>
      <c r="T2703" s="163"/>
      <c r="U2703" s="163"/>
      <c r="V2703" s="163"/>
      <c r="W2703" s="163"/>
      <c r="X2703" s="163"/>
      <c r="Y2703" s="163"/>
      <c r="Z2703" s="163"/>
      <c r="AA2703" s="163"/>
      <c r="AB2703" s="163"/>
      <c r="AC2703" s="163"/>
      <c r="AD2703" s="163"/>
      <c r="AE2703" s="163"/>
    </row>
    <row r="2704" spans="2:31">
      <c r="B2704" s="1129">
        <f t="shared" si="105"/>
        <v>-1</v>
      </c>
      <c r="D2704" s="1130"/>
      <c r="E2704" s="1130"/>
      <c r="F2704" s="1131"/>
      <c r="G2704" s="1130"/>
      <c r="H2704" s="1130"/>
      <c r="I2704" s="1130"/>
      <c r="J2704" s="1132"/>
      <c r="K2704" s="1132"/>
      <c r="L2704" s="1130"/>
      <c r="N2704" s="1133">
        <f t="shared" si="106"/>
        <v>0</v>
      </c>
      <c r="O2704" s="1134">
        <f t="shared" si="107"/>
        <v>0</v>
      </c>
      <c r="P2704" s="1134">
        <f>O2704/'1.5 Universal Data'!$F$35</f>
        <v>0</v>
      </c>
      <c r="R2704" s="163"/>
      <c r="S2704" s="163"/>
      <c r="T2704" s="163"/>
      <c r="U2704" s="163"/>
      <c r="V2704" s="163"/>
      <c r="W2704" s="163"/>
      <c r="X2704" s="163"/>
      <c r="Y2704" s="163"/>
      <c r="Z2704" s="163"/>
      <c r="AA2704" s="163"/>
      <c r="AB2704" s="163"/>
      <c r="AC2704" s="163"/>
      <c r="AD2704" s="163"/>
      <c r="AE2704" s="163"/>
    </row>
    <row r="2705" spans="2:31">
      <c r="B2705" s="1129">
        <f t="shared" si="105"/>
        <v>-1</v>
      </c>
      <c r="D2705" s="1130"/>
      <c r="E2705" s="1130"/>
      <c r="F2705" s="1131"/>
      <c r="G2705" s="1130"/>
      <c r="H2705" s="1130"/>
      <c r="I2705" s="1130"/>
      <c r="J2705" s="1132"/>
      <c r="K2705" s="1132"/>
      <c r="L2705" s="1130"/>
      <c r="N2705" s="1133">
        <f t="shared" si="106"/>
        <v>0</v>
      </c>
      <c r="O2705" s="1134">
        <f t="shared" si="107"/>
        <v>0</v>
      </c>
      <c r="P2705" s="1134">
        <f>O2705/'1.5 Universal Data'!$F$35</f>
        <v>0</v>
      </c>
      <c r="R2705" s="163"/>
      <c r="S2705" s="163"/>
      <c r="T2705" s="163"/>
      <c r="U2705" s="163"/>
      <c r="V2705" s="163"/>
      <c r="W2705" s="163"/>
      <c r="X2705" s="163"/>
      <c r="Y2705" s="163"/>
      <c r="Z2705" s="163"/>
      <c r="AA2705" s="163"/>
      <c r="AB2705" s="163"/>
      <c r="AC2705" s="163"/>
      <c r="AD2705" s="163"/>
      <c r="AE2705" s="163"/>
    </row>
    <row r="2706" spans="2:31">
      <c r="B2706" s="1129">
        <f t="shared" si="105"/>
        <v>-1</v>
      </c>
      <c r="D2706" s="1130"/>
      <c r="E2706" s="1130"/>
      <c r="F2706" s="1131"/>
      <c r="G2706" s="1130"/>
      <c r="H2706" s="1130"/>
      <c r="I2706" s="1130"/>
      <c r="J2706" s="1132"/>
      <c r="K2706" s="1132"/>
      <c r="L2706" s="1130"/>
      <c r="N2706" s="1133">
        <f t="shared" si="106"/>
        <v>0</v>
      </c>
      <c r="O2706" s="1134">
        <f t="shared" si="107"/>
        <v>0</v>
      </c>
      <c r="P2706" s="1134">
        <f>O2706/'1.5 Universal Data'!$F$35</f>
        <v>0</v>
      </c>
      <c r="R2706" s="163"/>
      <c r="S2706" s="163"/>
      <c r="T2706" s="163"/>
      <c r="U2706" s="163"/>
      <c r="V2706" s="163"/>
      <c r="W2706" s="163"/>
      <c r="X2706" s="163"/>
      <c r="Y2706" s="163"/>
      <c r="Z2706" s="163"/>
      <c r="AA2706" s="163"/>
      <c r="AB2706" s="163"/>
      <c r="AC2706" s="163"/>
      <c r="AD2706" s="163"/>
      <c r="AE2706" s="163"/>
    </row>
    <row r="2707" spans="2:31">
      <c r="B2707" s="1129">
        <f t="shared" si="105"/>
        <v>-1</v>
      </c>
      <c r="D2707" s="1130"/>
      <c r="E2707" s="1130"/>
      <c r="F2707" s="1131"/>
      <c r="G2707" s="1130"/>
      <c r="H2707" s="1130"/>
      <c r="I2707" s="1130"/>
      <c r="J2707" s="1132"/>
      <c r="K2707" s="1132"/>
      <c r="L2707" s="1130"/>
      <c r="N2707" s="1133">
        <f t="shared" si="106"/>
        <v>0</v>
      </c>
      <c r="O2707" s="1134">
        <f t="shared" si="107"/>
        <v>0</v>
      </c>
      <c r="P2707" s="1134">
        <f>O2707/'1.5 Universal Data'!$F$35</f>
        <v>0</v>
      </c>
      <c r="R2707" s="163"/>
      <c r="S2707" s="163"/>
      <c r="T2707" s="163"/>
      <c r="U2707" s="163"/>
      <c r="V2707" s="163"/>
      <c r="W2707" s="163"/>
      <c r="X2707" s="163"/>
      <c r="Y2707" s="163"/>
      <c r="Z2707" s="163"/>
      <c r="AA2707" s="163"/>
      <c r="AB2707" s="163"/>
      <c r="AC2707" s="163"/>
      <c r="AD2707" s="163"/>
      <c r="AE2707" s="163"/>
    </row>
    <row r="2708" spans="2:31">
      <c r="B2708" s="1129">
        <f t="shared" si="105"/>
        <v>-1</v>
      </c>
      <c r="D2708" s="1130"/>
      <c r="E2708" s="1130"/>
      <c r="F2708" s="1131"/>
      <c r="G2708" s="1130"/>
      <c r="H2708" s="1130"/>
      <c r="I2708" s="1130"/>
      <c r="J2708" s="1132"/>
      <c r="K2708" s="1132"/>
      <c r="L2708" s="1130"/>
      <c r="N2708" s="1133">
        <f t="shared" si="106"/>
        <v>0</v>
      </c>
      <c r="O2708" s="1134">
        <f t="shared" si="107"/>
        <v>0</v>
      </c>
      <c r="P2708" s="1134">
        <f>O2708/'1.5 Universal Data'!$F$35</f>
        <v>0</v>
      </c>
      <c r="R2708" s="163"/>
      <c r="S2708" s="163"/>
      <c r="T2708" s="163"/>
      <c r="U2708" s="163"/>
      <c r="V2708" s="163"/>
      <c r="W2708" s="163"/>
      <c r="X2708" s="163"/>
      <c r="Y2708" s="163"/>
      <c r="Z2708" s="163"/>
      <c r="AA2708" s="163"/>
      <c r="AB2708" s="163"/>
      <c r="AC2708" s="163"/>
      <c r="AD2708" s="163"/>
      <c r="AE2708" s="163"/>
    </row>
    <row r="2709" spans="2:31">
      <c r="B2709" s="1129">
        <f t="shared" si="105"/>
        <v>-1</v>
      </c>
      <c r="D2709" s="1130"/>
      <c r="E2709" s="1130"/>
      <c r="F2709" s="1131"/>
      <c r="G2709" s="1130"/>
      <c r="H2709" s="1130"/>
      <c r="I2709" s="1130"/>
      <c r="J2709" s="1132"/>
      <c r="K2709" s="1132"/>
      <c r="L2709" s="1130"/>
      <c r="N2709" s="1133">
        <f t="shared" si="106"/>
        <v>0</v>
      </c>
      <c r="O2709" s="1134">
        <f t="shared" si="107"/>
        <v>0</v>
      </c>
      <c r="P2709" s="1134">
        <f>O2709/'1.5 Universal Data'!$F$35</f>
        <v>0</v>
      </c>
      <c r="R2709" s="163"/>
      <c r="S2709" s="163"/>
      <c r="T2709" s="163"/>
      <c r="U2709" s="163"/>
      <c r="V2709" s="163"/>
      <c r="W2709" s="163"/>
      <c r="X2709" s="163"/>
      <c r="Y2709" s="163"/>
      <c r="Z2709" s="163"/>
      <c r="AA2709" s="163"/>
      <c r="AB2709" s="163"/>
      <c r="AC2709" s="163"/>
      <c r="AD2709" s="163"/>
      <c r="AE2709" s="163"/>
    </row>
    <row r="2710" spans="2:31">
      <c r="B2710" s="1129">
        <f t="shared" si="105"/>
        <v>-1</v>
      </c>
      <c r="D2710" s="1130"/>
      <c r="E2710" s="1130"/>
      <c r="F2710" s="1131"/>
      <c r="G2710" s="1130"/>
      <c r="H2710" s="1130"/>
      <c r="I2710" s="1130"/>
      <c r="J2710" s="1132"/>
      <c r="K2710" s="1132"/>
      <c r="L2710" s="1130"/>
      <c r="N2710" s="1133">
        <f t="shared" si="106"/>
        <v>0</v>
      </c>
      <c r="O2710" s="1134">
        <f t="shared" si="107"/>
        <v>0</v>
      </c>
      <c r="P2710" s="1134">
        <f>O2710/'1.5 Universal Data'!$F$35</f>
        <v>0</v>
      </c>
      <c r="R2710" s="163"/>
      <c r="S2710" s="163"/>
      <c r="T2710" s="163"/>
      <c r="U2710" s="163"/>
      <c r="V2710" s="163"/>
      <c r="W2710" s="163"/>
      <c r="X2710" s="163"/>
      <c r="Y2710" s="163"/>
      <c r="Z2710" s="163"/>
      <c r="AA2710" s="163"/>
      <c r="AB2710" s="163"/>
      <c r="AC2710" s="163"/>
      <c r="AD2710" s="163"/>
      <c r="AE2710" s="163"/>
    </row>
    <row r="2711" spans="2:31">
      <c r="B2711" s="1129">
        <f t="shared" ref="B2711:B2774" si="108">IF(G2711="buy",1,-1)</f>
        <v>-1</v>
      </c>
      <c r="D2711" s="1130"/>
      <c r="E2711" s="1130"/>
      <c r="F2711" s="1131"/>
      <c r="G2711" s="1130"/>
      <c r="H2711" s="1130"/>
      <c r="I2711" s="1130"/>
      <c r="J2711" s="1132"/>
      <c r="K2711" s="1132"/>
      <c r="L2711" s="1130"/>
      <c r="N2711" s="1133">
        <f t="shared" si="106"/>
        <v>0</v>
      </c>
      <c r="O2711" s="1134">
        <f t="shared" si="107"/>
        <v>0</v>
      </c>
      <c r="P2711" s="1134">
        <f>O2711/'1.5 Universal Data'!$F$35</f>
        <v>0</v>
      </c>
      <c r="R2711" s="163"/>
      <c r="S2711" s="163"/>
      <c r="T2711" s="163"/>
      <c r="U2711" s="163"/>
      <c r="V2711" s="163"/>
      <c r="W2711" s="163"/>
      <c r="X2711" s="163"/>
      <c r="Y2711" s="163"/>
      <c r="Z2711" s="163"/>
      <c r="AA2711" s="163"/>
      <c r="AB2711" s="163"/>
      <c r="AC2711" s="163"/>
      <c r="AD2711" s="163"/>
      <c r="AE2711" s="163"/>
    </row>
    <row r="2712" spans="2:31">
      <c r="B2712" s="1129">
        <f t="shared" si="108"/>
        <v>-1</v>
      </c>
      <c r="D2712" s="1130"/>
      <c r="E2712" s="1130"/>
      <c r="F2712" s="1131"/>
      <c r="G2712" s="1130"/>
      <c r="H2712" s="1130"/>
      <c r="I2712" s="1130"/>
      <c r="J2712" s="1132"/>
      <c r="K2712" s="1132"/>
      <c r="L2712" s="1130"/>
      <c r="N2712" s="1133">
        <f t="shared" si="106"/>
        <v>0</v>
      </c>
      <c r="O2712" s="1134">
        <f t="shared" si="107"/>
        <v>0</v>
      </c>
      <c r="P2712" s="1134">
        <f>O2712/'1.5 Universal Data'!$F$35</f>
        <v>0</v>
      </c>
      <c r="R2712" s="163"/>
      <c r="S2712" s="163"/>
      <c r="T2712" s="163"/>
      <c r="U2712" s="163"/>
      <c r="V2712" s="163"/>
      <c r="W2712" s="163"/>
      <c r="X2712" s="163"/>
      <c r="Y2712" s="163"/>
      <c r="Z2712" s="163"/>
      <c r="AA2712" s="163"/>
      <c r="AB2712" s="163"/>
      <c r="AC2712" s="163"/>
      <c r="AD2712" s="163"/>
      <c r="AE2712" s="163"/>
    </row>
    <row r="2713" spans="2:31">
      <c r="B2713" s="1129">
        <f t="shared" si="108"/>
        <v>-1</v>
      </c>
      <c r="D2713" s="1130"/>
      <c r="E2713" s="1130"/>
      <c r="F2713" s="1131"/>
      <c r="G2713" s="1130"/>
      <c r="H2713" s="1130"/>
      <c r="I2713" s="1130"/>
      <c r="J2713" s="1132"/>
      <c r="K2713" s="1132"/>
      <c r="L2713" s="1130"/>
      <c r="N2713" s="1133">
        <f t="shared" si="106"/>
        <v>0</v>
      </c>
      <c r="O2713" s="1134">
        <f t="shared" si="107"/>
        <v>0</v>
      </c>
      <c r="P2713" s="1134">
        <f>O2713/'1.5 Universal Data'!$F$35</f>
        <v>0</v>
      </c>
      <c r="R2713" s="163"/>
      <c r="S2713" s="163"/>
      <c r="T2713" s="163"/>
      <c r="U2713" s="163"/>
      <c r="V2713" s="163"/>
      <c r="W2713" s="163"/>
      <c r="X2713" s="163"/>
      <c r="Y2713" s="163"/>
      <c r="Z2713" s="163"/>
      <c r="AA2713" s="163"/>
      <c r="AB2713" s="163"/>
      <c r="AC2713" s="163"/>
      <c r="AD2713" s="163"/>
      <c r="AE2713" s="163"/>
    </row>
    <row r="2714" spans="2:31">
      <c r="B2714" s="1129">
        <f t="shared" si="108"/>
        <v>-1</v>
      </c>
      <c r="D2714" s="1130"/>
      <c r="E2714" s="1130"/>
      <c r="F2714" s="1131"/>
      <c r="G2714" s="1130"/>
      <c r="H2714" s="1130"/>
      <c r="I2714" s="1130"/>
      <c r="J2714" s="1132"/>
      <c r="K2714" s="1132"/>
      <c r="L2714" s="1130"/>
      <c r="N2714" s="1133">
        <f t="shared" si="106"/>
        <v>0</v>
      </c>
      <c r="O2714" s="1134">
        <f t="shared" si="107"/>
        <v>0</v>
      </c>
      <c r="P2714" s="1134">
        <f>O2714/'1.5 Universal Data'!$F$35</f>
        <v>0</v>
      </c>
      <c r="R2714" s="163"/>
      <c r="S2714" s="163"/>
      <c r="T2714" s="163"/>
      <c r="U2714" s="163"/>
      <c r="V2714" s="163"/>
      <c r="W2714" s="163"/>
      <c r="X2714" s="163"/>
      <c r="Y2714" s="163"/>
      <c r="Z2714" s="163"/>
      <c r="AA2714" s="163"/>
      <c r="AB2714" s="163"/>
      <c r="AC2714" s="163"/>
      <c r="AD2714" s="163"/>
      <c r="AE2714" s="163"/>
    </row>
    <row r="2715" spans="2:31">
      <c r="B2715" s="1129">
        <f t="shared" si="108"/>
        <v>-1</v>
      </c>
      <c r="D2715" s="1130"/>
      <c r="E2715" s="1130"/>
      <c r="F2715" s="1131"/>
      <c r="G2715" s="1130"/>
      <c r="H2715" s="1130"/>
      <c r="I2715" s="1130"/>
      <c r="J2715" s="1132"/>
      <c r="K2715" s="1132"/>
      <c r="L2715" s="1130"/>
      <c r="N2715" s="1133">
        <f t="shared" ref="N2715:N2778" si="109">+H2715*((K2715-J2715)+1)*B2715</f>
        <v>0</v>
      </c>
      <c r="O2715" s="1134">
        <f t="shared" ref="O2715:O2778" si="110">N2715*L2715/100</f>
        <v>0</v>
      </c>
      <c r="P2715" s="1134">
        <f>O2715/'1.5 Universal Data'!$F$35</f>
        <v>0</v>
      </c>
      <c r="R2715" s="163"/>
      <c r="S2715" s="163"/>
      <c r="T2715" s="163"/>
      <c r="U2715" s="163"/>
      <c r="V2715" s="163"/>
      <c r="W2715" s="163"/>
      <c r="X2715" s="163"/>
      <c r="Y2715" s="163"/>
      <c r="Z2715" s="163"/>
      <c r="AA2715" s="163"/>
      <c r="AB2715" s="163"/>
      <c r="AC2715" s="163"/>
      <c r="AD2715" s="163"/>
      <c r="AE2715" s="163"/>
    </row>
    <row r="2716" spans="2:31">
      <c r="B2716" s="1129">
        <f t="shared" si="108"/>
        <v>-1</v>
      </c>
      <c r="D2716" s="1130"/>
      <c r="E2716" s="1130"/>
      <c r="F2716" s="1131"/>
      <c r="G2716" s="1130"/>
      <c r="H2716" s="1130"/>
      <c r="I2716" s="1130"/>
      <c r="J2716" s="1132"/>
      <c r="K2716" s="1132"/>
      <c r="L2716" s="1130"/>
      <c r="N2716" s="1133">
        <f t="shared" si="109"/>
        <v>0</v>
      </c>
      <c r="O2716" s="1134">
        <f t="shared" si="110"/>
        <v>0</v>
      </c>
      <c r="P2716" s="1134">
        <f>O2716/'1.5 Universal Data'!$F$35</f>
        <v>0</v>
      </c>
      <c r="R2716" s="163"/>
      <c r="S2716" s="163"/>
      <c r="T2716" s="163"/>
      <c r="U2716" s="163"/>
      <c r="V2716" s="163"/>
      <c r="W2716" s="163"/>
      <c r="X2716" s="163"/>
      <c r="Y2716" s="163"/>
      <c r="Z2716" s="163"/>
      <c r="AA2716" s="163"/>
      <c r="AB2716" s="163"/>
      <c r="AC2716" s="163"/>
      <c r="AD2716" s="163"/>
      <c r="AE2716" s="163"/>
    </row>
    <row r="2717" spans="2:31">
      <c r="B2717" s="1129">
        <f t="shared" si="108"/>
        <v>-1</v>
      </c>
      <c r="D2717" s="1130"/>
      <c r="E2717" s="1130"/>
      <c r="F2717" s="1131"/>
      <c r="G2717" s="1130"/>
      <c r="H2717" s="1130"/>
      <c r="I2717" s="1130"/>
      <c r="J2717" s="1132"/>
      <c r="K2717" s="1132"/>
      <c r="L2717" s="1130"/>
      <c r="N2717" s="1133">
        <f t="shared" si="109"/>
        <v>0</v>
      </c>
      <c r="O2717" s="1134">
        <f t="shared" si="110"/>
        <v>0</v>
      </c>
      <c r="P2717" s="1134">
        <f>O2717/'1.5 Universal Data'!$F$35</f>
        <v>0</v>
      </c>
      <c r="R2717" s="163"/>
      <c r="S2717" s="163"/>
      <c r="T2717" s="163"/>
      <c r="U2717" s="163"/>
      <c r="V2717" s="163"/>
      <c r="W2717" s="163"/>
      <c r="X2717" s="163"/>
      <c r="Y2717" s="163"/>
      <c r="Z2717" s="163"/>
      <c r="AA2717" s="163"/>
      <c r="AB2717" s="163"/>
      <c r="AC2717" s="163"/>
      <c r="AD2717" s="163"/>
      <c r="AE2717" s="163"/>
    </row>
    <row r="2718" spans="2:31">
      <c r="B2718" s="1129">
        <f t="shared" si="108"/>
        <v>-1</v>
      </c>
      <c r="D2718" s="1130"/>
      <c r="E2718" s="1130"/>
      <c r="F2718" s="1131"/>
      <c r="G2718" s="1130"/>
      <c r="H2718" s="1130"/>
      <c r="I2718" s="1130"/>
      <c r="J2718" s="1132"/>
      <c r="K2718" s="1132"/>
      <c r="L2718" s="1130"/>
      <c r="N2718" s="1133">
        <f t="shared" si="109"/>
        <v>0</v>
      </c>
      <c r="O2718" s="1134">
        <f t="shared" si="110"/>
        <v>0</v>
      </c>
      <c r="P2718" s="1134">
        <f>O2718/'1.5 Universal Data'!$F$35</f>
        <v>0</v>
      </c>
      <c r="R2718" s="163"/>
      <c r="S2718" s="163"/>
      <c r="T2718" s="163"/>
      <c r="U2718" s="163"/>
      <c r="V2718" s="163"/>
      <c r="W2718" s="163"/>
      <c r="X2718" s="163"/>
      <c r="Y2718" s="163"/>
      <c r="Z2718" s="163"/>
      <c r="AA2718" s="163"/>
      <c r="AB2718" s="163"/>
      <c r="AC2718" s="163"/>
      <c r="AD2718" s="163"/>
      <c r="AE2718" s="163"/>
    </row>
    <row r="2719" spans="2:31">
      <c r="B2719" s="1129">
        <f t="shared" si="108"/>
        <v>-1</v>
      </c>
      <c r="D2719" s="1130"/>
      <c r="E2719" s="1130"/>
      <c r="F2719" s="1131"/>
      <c r="G2719" s="1130"/>
      <c r="H2719" s="1130"/>
      <c r="I2719" s="1130"/>
      <c r="J2719" s="1132"/>
      <c r="K2719" s="1132"/>
      <c r="L2719" s="1130"/>
      <c r="N2719" s="1133">
        <f t="shared" si="109"/>
        <v>0</v>
      </c>
      <c r="O2719" s="1134">
        <f t="shared" si="110"/>
        <v>0</v>
      </c>
      <c r="P2719" s="1134">
        <f>O2719/'1.5 Universal Data'!$F$35</f>
        <v>0</v>
      </c>
      <c r="R2719" s="163"/>
      <c r="S2719" s="163"/>
      <c r="T2719" s="163"/>
      <c r="U2719" s="163"/>
      <c r="V2719" s="163"/>
      <c r="W2719" s="163"/>
      <c r="X2719" s="163"/>
      <c r="Y2719" s="163"/>
      <c r="Z2719" s="163"/>
      <c r="AA2719" s="163"/>
      <c r="AB2719" s="163"/>
      <c r="AC2719" s="163"/>
      <c r="AD2719" s="163"/>
      <c r="AE2719" s="163"/>
    </row>
    <row r="2720" spans="2:31">
      <c r="B2720" s="1129">
        <f t="shared" si="108"/>
        <v>-1</v>
      </c>
      <c r="D2720" s="1130"/>
      <c r="E2720" s="1130"/>
      <c r="F2720" s="1131"/>
      <c r="G2720" s="1130"/>
      <c r="H2720" s="1130"/>
      <c r="I2720" s="1130"/>
      <c r="J2720" s="1132"/>
      <c r="K2720" s="1132"/>
      <c r="L2720" s="1130"/>
      <c r="N2720" s="1133">
        <f t="shared" si="109"/>
        <v>0</v>
      </c>
      <c r="O2720" s="1134">
        <f t="shared" si="110"/>
        <v>0</v>
      </c>
      <c r="P2720" s="1134">
        <f>O2720/'1.5 Universal Data'!$F$35</f>
        <v>0</v>
      </c>
      <c r="R2720" s="163"/>
      <c r="S2720" s="163"/>
      <c r="T2720" s="163"/>
      <c r="U2720" s="163"/>
      <c r="V2720" s="163"/>
      <c r="W2720" s="163"/>
      <c r="X2720" s="163"/>
      <c r="Y2720" s="163"/>
      <c r="Z2720" s="163"/>
      <c r="AA2720" s="163"/>
      <c r="AB2720" s="163"/>
      <c r="AC2720" s="163"/>
      <c r="AD2720" s="163"/>
      <c r="AE2720" s="163"/>
    </row>
    <row r="2721" spans="2:31">
      <c r="B2721" s="1129">
        <f t="shared" si="108"/>
        <v>-1</v>
      </c>
      <c r="D2721" s="1130"/>
      <c r="E2721" s="1130"/>
      <c r="F2721" s="1131"/>
      <c r="G2721" s="1130"/>
      <c r="H2721" s="1130"/>
      <c r="I2721" s="1130"/>
      <c r="J2721" s="1132"/>
      <c r="K2721" s="1132"/>
      <c r="L2721" s="1130"/>
      <c r="N2721" s="1133">
        <f t="shared" si="109"/>
        <v>0</v>
      </c>
      <c r="O2721" s="1134">
        <f t="shared" si="110"/>
        <v>0</v>
      </c>
      <c r="P2721" s="1134">
        <f>O2721/'1.5 Universal Data'!$F$35</f>
        <v>0</v>
      </c>
      <c r="R2721" s="163"/>
      <c r="S2721" s="163"/>
      <c r="T2721" s="163"/>
      <c r="U2721" s="163"/>
      <c r="V2721" s="163"/>
      <c r="W2721" s="163"/>
      <c r="X2721" s="163"/>
      <c r="Y2721" s="163"/>
      <c r="Z2721" s="163"/>
      <c r="AA2721" s="163"/>
      <c r="AB2721" s="163"/>
      <c r="AC2721" s="163"/>
      <c r="AD2721" s="163"/>
      <c r="AE2721" s="163"/>
    </row>
    <row r="2722" spans="2:31">
      <c r="B2722" s="1129">
        <f t="shared" si="108"/>
        <v>-1</v>
      </c>
      <c r="D2722" s="1130"/>
      <c r="E2722" s="1130"/>
      <c r="F2722" s="1131"/>
      <c r="G2722" s="1130"/>
      <c r="H2722" s="1130"/>
      <c r="I2722" s="1130"/>
      <c r="J2722" s="1132"/>
      <c r="K2722" s="1132"/>
      <c r="L2722" s="1130"/>
      <c r="N2722" s="1133">
        <f t="shared" si="109"/>
        <v>0</v>
      </c>
      <c r="O2722" s="1134">
        <f t="shared" si="110"/>
        <v>0</v>
      </c>
      <c r="P2722" s="1134">
        <f>O2722/'1.5 Universal Data'!$F$35</f>
        <v>0</v>
      </c>
      <c r="R2722" s="163"/>
      <c r="S2722" s="163"/>
      <c r="T2722" s="163"/>
      <c r="U2722" s="163"/>
      <c r="V2722" s="163"/>
      <c r="W2722" s="163"/>
      <c r="X2722" s="163"/>
      <c r="Y2722" s="163"/>
      <c r="Z2722" s="163"/>
      <c r="AA2722" s="163"/>
      <c r="AB2722" s="163"/>
      <c r="AC2722" s="163"/>
      <c r="AD2722" s="163"/>
      <c r="AE2722" s="163"/>
    </row>
    <row r="2723" spans="2:31">
      <c r="B2723" s="1129">
        <f t="shared" si="108"/>
        <v>-1</v>
      </c>
      <c r="D2723" s="1130"/>
      <c r="E2723" s="1130"/>
      <c r="F2723" s="1131"/>
      <c r="G2723" s="1130"/>
      <c r="H2723" s="1130"/>
      <c r="I2723" s="1130"/>
      <c r="J2723" s="1132"/>
      <c r="K2723" s="1132"/>
      <c r="L2723" s="1130"/>
      <c r="N2723" s="1133">
        <f t="shared" si="109"/>
        <v>0</v>
      </c>
      <c r="O2723" s="1134">
        <f t="shared" si="110"/>
        <v>0</v>
      </c>
      <c r="P2723" s="1134">
        <f>O2723/'1.5 Universal Data'!$F$35</f>
        <v>0</v>
      </c>
      <c r="R2723" s="163"/>
      <c r="S2723" s="163"/>
      <c r="T2723" s="163"/>
      <c r="U2723" s="163"/>
      <c r="V2723" s="163"/>
      <c r="W2723" s="163"/>
      <c r="X2723" s="163"/>
      <c r="Y2723" s="163"/>
      <c r="Z2723" s="163"/>
      <c r="AA2723" s="163"/>
      <c r="AB2723" s="163"/>
      <c r="AC2723" s="163"/>
      <c r="AD2723" s="163"/>
      <c r="AE2723" s="163"/>
    </row>
    <row r="2724" spans="2:31">
      <c r="B2724" s="1129">
        <f t="shared" si="108"/>
        <v>-1</v>
      </c>
      <c r="D2724" s="1130"/>
      <c r="E2724" s="1130"/>
      <c r="F2724" s="1131"/>
      <c r="G2724" s="1130"/>
      <c r="H2724" s="1130"/>
      <c r="I2724" s="1130"/>
      <c r="J2724" s="1132"/>
      <c r="K2724" s="1132"/>
      <c r="L2724" s="1130"/>
      <c r="N2724" s="1133">
        <f t="shared" si="109"/>
        <v>0</v>
      </c>
      <c r="O2724" s="1134">
        <f t="shared" si="110"/>
        <v>0</v>
      </c>
      <c r="P2724" s="1134">
        <f>O2724/'1.5 Universal Data'!$F$35</f>
        <v>0</v>
      </c>
      <c r="R2724" s="163"/>
      <c r="S2724" s="163"/>
      <c r="T2724" s="163"/>
      <c r="U2724" s="163"/>
      <c r="V2724" s="163"/>
      <c r="W2724" s="163"/>
      <c r="X2724" s="163"/>
      <c r="Y2724" s="163"/>
      <c r="Z2724" s="163"/>
      <c r="AA2724" s="163"/>
      <c r="AB2724" s="163"/>
      <c r="AC2724" s="163"/>
      <c r="AD2724" s="163"/>
      <c r="AE2724" s="163"/>
    </row>
    <row r="2725" spans="2:31">
      <c r="B2725" s="1129">
        <f t="shared" si="108"/>
        <v>-1</v>
      </c>
      <c r="D2725" s="1130"/>
      <c r="E2725" s="1130"/>
      <c r="F2725" s="1131"/>
      <c r="G2725" s="1130"/>
      <c r="H2725" s="1130"/>
      <c r="I2725" s="1130"/>
      <c r="J2725" s="1132"/>
      <c r="K2725" s="1132"/>
      <c r="L2725" s="1130"/>
      <c r="N2725" s="1133">
        <f t="shared" si="109"/>
        <v>0</v>
      </c>
      <c r="O2725" s="1134">
        <f t="shared" si="110"/>
        <v>0</v>
      </c>
      <c r="P2725" s="1134">
        <f>O2725/'1.5 Universal Data'!$F$35</f>
        <v>0</v>
      </c>
      <c r="R2725" s="163"/>
      <c r="S2725" s="163"/>
      <c r="T2725" s="163"/>
      <c r="U2725" s="163"/>
      <c r="V2725" s="163"/>
      <c r="W2725" s="163"/>
      <c r="X2725" s="163"/>
      <c r="Y2725" s="163"/>
      <c r="Z2725" s="163"/>
      <c r="AA2725" s="163"/>
      <c r="AB2725" s="163"/>
      <c r="AC2725" s="163"/>
      <c r="AD2725" s="163"/>
      <c r="AE2725" s="163"/>
    </row>
    <row r="2726" spans="2:31">
      <c r="B2726" s="1129">
        <f t="shared" si="108"/>
        <v>-1</v>
      </c>
      <c r="D2726" s="1130"/>
      <c r="E2726" s="1130"/>
      <c r="F2726" s="1131"/>
      <c r="G2726" s="1130"/>
      <c r="H2726" s="1130"/>
      <c r="I2726" s="1130"/>
      <c r="J2726" s="1132"/>
      <c r="K2726" s="1132"/>
      <c r="L2726" s="1130"/>
      <c r="N2726" s="1133">
        <f t="shared" si="109"/>
        <v>0</v>
      </c>
      <c r="O2726" s="1134">
        <f t="shared" si="110"/>
        <v>0</v>
      </c>
      <c r="P2726" s="1134">
        <f>O2726/'1.5 Universal Data'!$F$35</f>
        <v>0</v>
      </c>
      <c r="R2726" s="163"/>
      <c r="S2726" s="163"/>
      <c r="T2726" s="163"/>
      <c r="U2726" s="163"/>
      <c r="V2726" s="163"/>
      <c r="W2726" s="163"/>
      <c r="X2726" s="163"/>
      <c r="Y2726" s="163"/>
      <c r="Z2726" s="163"/>
      <c r="AA2726" s="163"/>
      <c r="AB2726" s="163"/>
      <c r="AC2726" s="163"/>
      <c r="AD2726" s="163"/>
      <c r="AE2726" s="163"/>
    </row>
    <row r="2727" spans="2:31">
      <c r="B2727" s="1129">
        <f t="shared" si="108"/>
        <v>-1</v>
      </c>
      <c r="D2727" s="1130"/>
      <c r="E2727" s="1130"/>
      <c r="F2727" s="1131"/>
      <c r="G2727" s="1130"/>
      <c r="H2727" s="1130"/>
      <c r="I2727" s="1130"/>
      <c r="J2727" s="1132"/>
      <c r="K2727" s="1132"/>
      <c r="L2727" s="1130"/>
      <c r="N2727" s="1133">
        <f t="shared" si="109"/>
        <v>0</v>
      </c>
      <c r="O2727" s="1134">
        <f t="shared" si="110"/>
        <v>0</v>
      </c>
      <c r="P2727" s="1134">
        <f>O2727/'1.5 Universal Data'!$F$35</f>
        <v>0</v>
      </c>
      <c r="R2727" s="163"/>
      <c r="S2727" s="163"/>
      <c r="T2727" s="163"/>
      <c r="U2727" s="163"/>
      <c r="V2727" s="163"/>
      <c r="W2727" s="163"/>
      <c r="X2727" s="163"/>
      <c r="Y2727" s="163"/>
      <c r="Z2727" s="163"/>
      <c r="AA2727" s="163"/>
      <c r="AB2727" s="163"/>
      <c r="AC2727" s="163"/>
      <c r="AD2727" s="163"/>
      <c r="AE2727" s="163"/>
    </row>
    <row r="2728" spans="2:31">
      <c r="B2728" s="1129">
        <f t="shared" si="108"/>
        <v>-1</v>
      </c>
      <c r="D2728" s="1130"/>
      <c r="E2728" s="1130"/>
      <c r="F2728" s="1131"/>
      <c r="G2728" s="1130"/>
      <c r="H2728" s="1130"/>
      <c r="I2728" s="1130"/>
      <c r="J2728" s="1132"/>
      <c r="K2728" s="1132"/>
      <c r="L2728" s="1130"/>
      <c r="N2728" s="1133">
        <f t="shared" si="109"/>
        <v>0</v>
      </c>
      <c r="O2728" s="1134">
        <f t="shared" si="110"/>
        <v>0</v>
      </c>
      <c r="P2728" s="1134">
        <f>O2728/'1.5 Universal Data'!$F$35</f>
        <v>0</v>
      </c>
      <c r="R2728" s="163"/>
      <c r="S2728" s="163"/>
      <c r="T2728" s="163"/>
      <c r="U2728" s="163"/>
      <c r="V2728" s="163"/>
      <c r="W2728" s="163"/>
      <c r="X2728" s="163"/>
      <c r="Y2728" s="163"/>
      <c r="Z2728" s="163"/>
      <c r="AA2728" s="163"/>
      <c r="AB2728" s="163"/>
      <c r="AC2728" s="163"/>
      <c r="AD2728" s="163"/>
      <c r="AE2728" s="163"/>
    </row>
    <row r="2729" spans="2:31">
      <c r="B2729" s="1129">
        <f t="shared" si="108"/>
        <v>-1</v>
      </c>
      <c r="D2729" s="1130"/>
      <c r="E2729" s="1130"/>
      <c r="F2729" s="1131"/>
      <c r="G2729" s="1130"/>
      <c r="H2729" s="1130"/>
      <c r="I2729" s="1130"/>
      <c r="J2729" s="1132"/>
      <c r="K2729" s="1132"/>
      <c r="L2729" s="1130"/>
      <c r="N2729" s="1133">
        <f t="shared" si="109"/>
        <v>0</v>
      </c>
      <c r="O2729" s="1134">
        <f t="shared" si="110"/>
        <v>0</v>
      </c>
      <c r="P2729" s="1134">
        <f>O2729/'1.5 Universal Data'!$F$35</f>
        <v>0</v>
      </c>
      <c r="R2729" s="163"/>
      <c r="S2729" s="163"/>
      <c r="T2729" s="163"/>
      <c r="U2729" s="163"/>
      <c r="V2729" s="163"/>
      <c r="W2729" s="163"/>
      <c r="X2729" s="163"/>
      <c r="Y2729" s="163"/>
      <c r="Z2729" s="163"/>
      <c r="AA2729" s="163"/>
      <c r="AB2729" s="163"/>
      <c r="AC2729" s="163"/>
      <c r="AD2729" s="163"/>
      <c r="AE2729" s="163"/>
    </row>
    <row r="2730" spans="2:31">
      <c r="B2730" s="1129">
        <f t="shared" si="108"/>
        <v>-1</v>
      </c>
      <c r="D2730" s="1130"/>
      <c r="E2730" s="1130"/>
      <c r="F2730" s="1131"/>
      <c r="G2730" s="1130"/>
      <c r="H2730" s="1130"/>
      <c r="I2730" s="1130"/>
      <c r="J2730" s="1132"/>
      <c r="K2730" s="1132"/>
      <c r="L2730" s="1130"/>
      <c r="N2730" s="1133">
        <f t="shared" si="109"/>
        <v>0</v>
      </c>
      <c r="O2730" s="1134">
        <f t="shared" si="110"/>
        <v>0</v>
      </c>
      <c r="P2730" s="1134">
        <f>O2730/'1.5 Universal Data'!$F$35</f>
        <v>0</v>
      </c>
      <c r="R2730" s="163"/>
      <c r="S2730" s="163"/>
      <c r="T2730" s="163"/>
      <c r="U2730" s="163"/>
      <c r="V2730" s="163"/>
      <c r="W2730" s="163"/>
      <c r="X2730" s="163"/>
      <c r="Y2730" s="163"/>
      <c r="Z2730" s="163"/>
      <c r="AA2730" s="163"/>
      <c r="AB2730" s="163"/>
      <c r="AC2730" s="163"/>
      <c r="AD2730" s="163"/>
      <c r="AE2730" s="163"/>
    </row>
    <row r="2731" spans="2:31">
      <c r="B2731" s="1129">
        <f t="shared" si="108"/>
        <v>-1</v>
      </c>
      <c r="D2731" s="1130"/>
      <c r="E2731" s="1130"/>
      <c r="F2731" s="1131"/>
      <c r="G2731" s="1130"/>
      <c r="H2731" s="1130"/>
      <c r="I2731" s="1130"/>
      <c r="J2731" s="1132"/>
      <c r="K2731" s="1132"/>
      <c r="L2731" s="1130"/>
      <c r="N2731" s="1133">
        <f t="shared" si="109"/>
        <v>0</v>
      </c>
      <c r="O2731" s="1134">
        <f t="shared" si="110"/>
        <v>0</v>
      </c>
      <c r="P2731" s="1134">
        <f>O2731/'1.5 Universal Data'!$F$35</f>
        <v>0</v>
      </c>
      <c r="R2731" s="163"/>
      <c r="S2731" s="163"/>
      <c r="T2731" s="163"/>
      <c r="U2731" s="163"/>
      <c r="V2731" s="163"/>
      <c r="W2731" s="163"/>
      <c r="X2731" s="163"/>
      <c r="Y2731" s="163"/>
      <c r="Z2731" s="163"/>
      <c r="AA2731" s="163"/>
      <c r="AB2731" s="163"/>
      <c r="AC2731" s="163"/>
      <c r="AD2731" s="163"/>
      <c r="AE2731" s="163"/>
    </row>
    <row r="2732" spans="2:31">
      <c r="B2732" s="1129">
        <f t="shared" si="108"/>
        <v>-1</v>
      </c>
      <c r="D2732" s="1130"/>
      <c r="E2732" s="1130"/>
      <c r="F2732" s="1131"/>
      <c r="G2732" s="1130"/>
      <c r="H2732" s="1130"/>
      <c r="I2732" s="1130"/>
      <c r="J2732" s="1132"/>
      <c r="K2732" s="1132"/>
      <c r="L2732" s="1130"/>
      <c r="N2732" s="1133">
        <f t="shared" si="109"/>
        <v>0</v>
      </c>
      <c r="O2732" s="1134">
        <f t="shared" si="110"/>
        <v>0</v>
      </c>
      <c r="P2732" s="1134">
        <f>O2732/'1.5 Universal Data'!$F$35</f>
        <v>0</v>
      </c>
      <c r="R2732" s="163"/>
      <c r="S2732" s="163"/>
      <c r="T2732" s="163"/>
      <c r="U2732" s="163"/>
      <c r="V2732" s="163"/>
      <c r="W2732" s="163"/>
      <c r="X2732" s="163"/>
      <c r="Y2732" s="163"/>
      <c r="Z2732" s="163"/>
      <c r="AA2732" s="163"/>
      <c r="AB2732" s="163"/>
      <c r="AC2732" s="163"/>
      <c r="AD2732" s="163"/>
      <c r="AE2732" s="163"/>
    </row>
    <row r="2733" spans="2:31">
      <c r="B2733" s="1129">
        <f t="shared" si="108"/>
        <v>-1</v>
      </c>
      <c r="D2733" s="1130"/>
      <c r="E2733" s="1130"/>
      <c r="F2733" s="1131"/>
      <c r="G2733" s="1130"/>
      <c r="H2733" s="1130"/>
      <c r="I2733" s="1130"/>
      <c r="J2733" s="1132"/>
      <c r="K2733" s="1132"/>
      <c r="L2733" s="1130"/>
      <c r="N2733" s="1133">
        <f t="shared" si="109"/>
        <v>0</v>
      </c>
      <c r="O2733" s="1134">
        <f t="shared" si="110"/>
        <v>0</v>
      </c>
      <c r="P2733" s="1134">
        <f>O2733/'1.5 Universal Data'!$F$35</f>
        <v>0</v>
      </c>
      <c r="R2733" s="163"/>
      <c r="S2733" s="163"/>
      <c r="T2733" s="163"/>
      <c r="U2733" s="163"/>
      <c r="V2733" s="163"/>
      <c r="W2733" s="163"/>
      <c r="X2733" s="163"/>
      <c r="Y2733" s="163"/>
      <c r="Z2733" s="163"/>
      <c r="AA2733" s="163"/>
      <c r="AB2733" s="163"/>
      <c r="AC2733" s="163"/>
      <c r="AD2733" s="163"/>
      <c r="AE2733" s="163"/>
    </row>
    <row r="2734" spans="2:31">
      <c r="B2734" s="1129">
        <f t="shared" si="108"/>
        <v>-1</v>
      </c>
      <c r="D2734" s="1130"/>
      <c r="E2734" s="1130"/>
      <c r="F2734" s="1131"/>
      <c r="G2734" s="1130"/>
      <c r="H2734" s="1130"/>
      <c r="I2734" s="1130"/>
      <c r="J2734" s="1132"/>
      <c r="K2734" s="1132"/>
      <c r="L2734" s="1130"/>
      <c r="N2734" s="1133">
        <f t="shared" si="109"/>
        <v>0</v>
      </c>
      <c r="O2734" s="1134">
        <f t="shared" si="110"/>
        <v>0</v>
      </c>
      <c r="P2734" s="1134">
        <f>O2734/'1.5 Universal Data'!$F$35</f>
        <v>0</v>
      </c>
      <c r="R2734" s="163"/>
      <c r="S2734" s="163"/>
      <c r="T2734" s="163"/>
      <c r="U2734" s="163"/>
      <c r="V2734" s="163"/>
      <c r="W2734" s="163"/>
      <c r="X2734" s="163"/>
      <c r="Y2734" s="163"/>
      <c r="Z2734" s="163"/>
      <c r="AA2734" s="163"/>
      <c r="AB2734" s="163"/>
      <c r="AC2734" s="163"/>
      <c r="AD2734" s="163"/>
      <c r="AE2734" s="163"/>
    </row>
    <row r="2735" spans="2:31">
      <c r="B2735" s="1129">
        <f t="shared" si="108"/>
        <v>-1</v>
      </c>
      <c r="D2735" s="1130"/>
      <c r="E2735" s="1130"/>
      <c r="F2735" s="1131"/>
      <c r="G2735" s="1130"/>
      <c r="H2735" s="1130"/>
      <c r="I2735" s="1130"/>
      <c r="J2735" s="1132"/>
      <c r="K2735" s="1132"/>
      <c r="L2735" s="1130"/>
      <c r="N2735" s="1133">
        <f t="shared" si="109"/>
        <v>0</v>
      </c>
      <c r="O2735" s="1134">
        <f t="shared" si="110"/>
        <v>0</v>
      </c>
      <c r="P2735" s="1134">
        <f>O2735/'1.5 Universal Data'!$F$35</f>
        <v>0</v>
      </c>
      <c r="R2735" s="163"/>
      <c r="S2735" s="163"/>
      <c r="T2735" s="163"/>
      <c r="U2735" s="163"/>
      <c r="V2735" s="163"/>
      <c r="W2735" s="163"/>
      <c r="X2735" s="163"/>
      <c r="Y2735" s="163"/>
      <c r="Z2735" s="163"/>
      <c r="AA2735" s="163"/>
      <c r="AB2735" s="163"/>
      <c r="AC2735" s="163"/>
      <c r="AD2735" s="163"/>
      <c r="AE2735" s="163"/>
    </row>
    <row r="2736" spans="2:31">
      <c r="B2736" s="1129">
        <f t="shared" si="108"/>
        <v>-1</v>
      </c>
      <c r="D2736" s="1130"/>
      <c r="E2736" s="1130"/>
      <c r="F2736" s="1131"/>
      <c r="G2736" s="1130"/>
      <c r="H2736" s="1130"/>
      <c r="I2736" s="1130"/>
      <c r="J2736" s="1132"/>
      <c r="K2736" s="1132"/>
      <c r="L2736" s="1130"/>
      <c r="N2736" s="1133">
        <f t="shared" si="109"/>
        <v>0</v>
      </c>
      <c r="O2736" s="1134">
        <f t="shared" si="110"/>
        <v>0</v>
      </c>
      <c r="P2736" s="1134">
        <f>O2736/'1.5 Universal Data'!$F$35</f>
        <v>0</v>
      </c>
      <c r="R2736" s="163"/>
      <c r="S2736" s="163"/>
      <c r="T2736" s="163"/>
      <c r="U2736" s="163"/>
      <c r="V2736" s="163"/>
      <c r="W2736" s="163"/>
      <c r="X2736" s="163"/>
      <c r="Y2736" s="163"/>
      <c r="Z2736" s="163"/>
      <c r="AA2736" s="163"/>
      <c r="AB2736" s="163"/>
      <c r="AC2736" s="163"/>
      <c r="AD2736" s="163"/>
      <c r="AE2736" s="163"/>
    </row>
    <row r="2737" spans="2:31">
      <c r="B2737" s="1129">
        <f t="shared" si="108"/>
        <v>-1</v>
      </c>
      <c r="D2737" s="1130"/>
      <c r="E2737" s="1130"/>
      <c r="F2737" s="1131"/>
      <c r="G2737" s="1130"/>
      <c r="H2737" s="1130"/>
      <c r="I2737" s="1130"/>
      <c r="J2737" s="1132"/>
      <c r="K2737" s="1132"/>
      <c r="L2737" s="1130"/>
      <c r="N2737" s="1133">
        <f t="shared" si="109"/>
        <v>0</v>
      </c>
      <c r="O2737" s="1134">
        <f t="shared" si="110"/>
        <v>0</v>
      </c>
      <c r="P2737" s="1134">
        <f>O2737/'1.5 Universal Data'!$F$35</f>
        <v>0</v>
      </c>
      <c r="R2737" s="163"/>
      <c r="S2737" s="163"/>
      <c r="T2737" s="163"/>
      <c r="U2737" s="163"/>
      <c r="V2737" s="163"/>
      <c r="W2737" s="163"/>
      <c r="X2737" s="163"/>
      <c r="Y2737" s="163"/>
      <c r="Z2737" s="163"/>
      <c r="AA2737" s="163"/>
      <c r="AB2737" s="163"/>
      <c r="AC2737" s="163"/>
      <c r="AD2737" s="163"/>
      <c r="AE2737" s="163"/>
    </row>
    <row r="2738" spans="2:31">
      <c r="B2738" s="1129">
        <f t="shared" si="108"/>
        <v>-1</v>
      </c>
      <c r="D2738" s="1130"/>
      <c r="E2738" s="1130"/>
      <c r="F2738" s="1131"/>
      <c r="G2738" s="1130"/>
      <c r="H2738" s="1130"/>
      <c r="I2738" s="1130"/>
      <c r="J2738" s="1132"/>
      <c r="K2738" s="1132"/>
      <c r="L2738" s="1130"/>
      <c r="N2738" s="1133">
        <f t="shared" si="109"/>
        <v>0</v>
      </c>
      <c r="O2738" s="1134">
        <f t="shared" si="110"/>
        <v>0</v>
      </c>
      <c r="P2738" s="1134">
        <f>O2738/'1.5 Universal Data'!$F$35</f>
        <v>0</v>
      </c>
      <c r="R2738" s="163"/>
      <c r="S2738" s="163"/>
      <c r="T2738" s="163"/>
      <c r="U2738" s="163"/>
      <c r="V2738" s="163"/>
      <c r="W2738" s="163"/>
      <c r="X2738" s="163"/>
      <c r="Y2738" s="163"/>
      <c r="Z2738" s="163"/>
      <c r="AA2738" s="163"/>
      <c r="AB2738" s="163"/>
      <c r="AC2738" s="163"/>
      <c r="AD2738" s="163"/>
      <c r="AE2738" s="163"/>
    </row>
    <row r="2739" spans="2:31">
      <c r="B2739" s="1129">
        <f t="shared" si="108"/>
        <v>-1</v>
      </c>
      <c r="D2739" s="1130"/>
      <c r="E2739" s="1130"/>
      <c r="F2739" s="1131"/>
      <c r="G2739" s="1130"/>
      <c r="H2739" s="1130"/>
      <c r="I2739" s="1130"/>
      <c r="J2739" s="1132"/>
      <c r="K2739" s="1132"/>
      <c r="L2739" s="1130"/>
      <c r="N2739" s="1133">
        <f t="shared" si="109"/>
        <v>0</v>
      </c>
      <c r="O2739" s="1134">
        <f t="shared" si="110"/>
        <v>0</v>
      </c>
      <c r="P2739" s="1134">
        <f>O2739/'1.5 Universal Data'!$F$35</f>
        <v>0</v>
      </c>
      <c r="R2739" s="163"/>
      <c r="S2739" s="163"/>
      <c r="T2739" s="163"/>
      <c r="U2739" s="163"/>
      <c r="V2739" s="163"/>
      <c r="W2739" s="163"/>
      <c r="X2739" s="163"/>
      <c r="Y2739" s="163"/>
      <c r="Z2739" s="163"/>
      <c r="AA2739" s="163"/>
      <c r="AB2739" s="163"/>
      <c r="AC2739" s="163"/>
      <c r="AD2739" s="163"/>
      <c r="AE2739" s="163"/>
    </row>
    <row r="2740" spans="2:31">
      <c r="B2740" s="1129">
        <f t="shared" si="108"/>
        <v>-1</v>
      </c>
      <c r="D2740" s="1130"/>
      <c r="E2740" s="1130"/>
      <c r="F2740" s="1131"/>
      <c r="G2740" s="1130"/>
      <c r="H2740" s="1130"/>
      <c r="I2740" s="1130"/>
      <c r="J2740" s="1132"/>
      <c r="K2740" s="1132"/>
      <c r="L2740" s="1130"/>
      <c r="N2740" s="1133">
        <f t="shared" si="109"/>
        <v>0</v>
      </c>
      <c r="O2740" s="1134">
        <f t="shared" si="110"/>
        <v>0</v>
      </c>
      <c r="P2740" s="1134">
        <f>O2740/'1.5 Universal Data'!$F$35</f>
        <v>0</v>
      </c>
      <c r="R2740" s="163"/>
      <c r="S2740" s="163"/>
      <c r="T2740" s="163"/>
      <c r="U2740" s="163"/>
      <c r="V2740" s="163"/>
      <c r="W2740" s="163"/>
      <c r="X2740" s="163"/>
      <c r="Y2740" s="163"/>
      <c r="Z2740" s="163"/>
      <c r="AA2740" s="163"/>
      <c r="AB2740" s="163"/>
      <c r="AC2740" s="163"/>
      <c r="AD2740" s="163"/>
      <c r="AE2740" s="163"/>
    </row>
    <row r="2741" spans="2:31">
      <c r="B2741" s="1129">
        <f t="shared" si="108"/>
        <v>-1</v>
      </c>
      <c r="D2741" s="1130"/>
      <c r="E2741" s="1130"/>
      <c r="F2741" s="1131"/>
      <c r="G2741" s="1130"/>
      <c r="H2741" s="1130"/>
      <c r="I2741" s="1130"/>
      <c r="J2741" s="1132"/>
      <c r="K2741" s="1132"/>
      <c r="L2741" s="1130"/>
      <c r="N2741" s="1133">
        <f t="shared" si="109"/>
        <v>0</v>
      </c>
      <c r="O2741" s="1134">
        <f t="shared" si="110"/>
        <v>0</v>
      </c>
      <c r="P2741" s="1134">
        <f>O2741/'1.5 Universal Data'!$F$35</f>
        <v>0</v>
      </c>
      <c r="R2741" s="163"/>
      <c r="S2741" s="163"/>
      <c r="T2741" s="163"/>
      <c r="U2741" s="163"/>
      <c r="V2741" s="163"/>
      <c r="W2741" s="163"/>
      <c r="X2741" s="163"/>
      <c r="Y2741" s="163"/>
      <c r="Z2741" s="163"/>
      <c r="AA2741" s="163"/>
      <c r="AB2741" s="163"/>
      <c r="AC2741" s="163"/>
      <c r="AD2741" s="163"/>
      <c r="AE2741" s="163"/>
    </row>
    <row r="2742" spans="2:31">
      <c r="B2742" s="1129">
        <f t="shared" si="108"/>
        <v>-1</v>
      </c>
      <c r="D2742" s="1130"/>
      <c r="E2742" s="1130"/>
      <c r="F2742" s="1131"/>
      <c r="G2742" s="1130"/>
      <c r="H2742" s="1130"/>
      <c r="I2742" s="1130"/>
      <c r="J2742" s="1132"/>
      <c r="K2742" s="1132"/>
      <c r="L2742" s="1130"/>
      <c r="N2742" s="1133">
        <f t="shared" si="109"/>
        <v>0</v>
      </c>
      <c r="O2742" s="1134">
        <f t="shared" si="110"/>
        <v>0</v>
      </c>
      <c r="P2742" s="1134">
        <f>O2742/'1.5 Universal Data'!$F$35</f>
        <v>0</v>
      </c>
      <c r="R2742" s="163"/>
      <c r="S2742" s="163"/>
      <c r="T2742" s="163"/>
      <c r="U2742" s="163"/>
      <c r="V2742" s="163"/>
      <c r="W2742" s="163"/>
      <c r="X2742" s="163"/>
      <c r="Y2742" s="163"/>
      <c r="Z2742" s="163"/>
      <c r="AA2742" s="163"/>
      <c r="AB2742" s="163"/>
      <c r="AC2742" s="163"/>
      <c r="AD2742" s="163"/>
      <c r="AE2742" s="163"/>
    </row>
    <row r="2743" spans="2:31">
      <c r="B2743" s="1129">
        <f t="shared" si="108"/>
        <v>-1</v>
      </c>
      <c r="D2743" s="1130"/>
      <c r="E2743" s="1130"/>
      <c r="F2743" s="1131"/>
      <c r="G2743" s="1130"/>
      <c r="H2743" s="1130"/>
      <c r="I2743" s="1130"/>
      <c r="J2743" s="1132"/>
      <c r="K2743" s="1132"/>
      <c r="L2743" s="1130"/>
      <c r="N2743" s="1133">
        <f t="shared" si="109"/>
        <v>0</v>
      </c>
      <c r="O2743" s="1134">
        <f t="shared" si="110"/>
        <v>0</v>
      </c>
      <c r="P2743" s="1134">
        <f>O2743/'1.5 Universal Data'!$F$35</f>
        <v>0</v>
      </c>
      <c r="R2743" s="163"/>
      <c r="S2743" s="163"/>
      <c r="T2743" s="163"/>
      <c r="U2743" s="163"/>
      <c r="V2743" s="163"/>
      <c r="W2743" s="163"/>
      <c r="X2743" s="163"/>
      <c r="Y2743" s="163"/>
      <c r="Z2743" s="163"/>
      <c r="AA2743" s="163"/>
      <c r="AB2743" s="163"/>
      <c r="AC2743" s="163"/>
      <c r="AD2743" s="163"/>
      <c r="AE2743" s="163"/>
    </row>
    <row r="2744" spans="2:31">
      <c r="B2744" s="1129">
        <f t="shared" si="108"/>
        <v>-1</v>
      </c>
      <c r="D2744" s="1130"/>
      <c r="E2744" s="1130"/>
      <c r="F2744" s="1131"/>
      <c r="G2744" s="1130"/>
      <c r="H2744" s="1130"/>
      <c r="I2744" s="1130"/>
      <c r="J2744" s="1132"/>
      <c r="K2744" s="1132"/>
      <c r="L2744" s="1130"/>
      <c r="N2744" s="1133">
        <f t="shared" si="109"/>
        <v>0</v>
      </c>
      <c r="O2744" s="1134">
        <f t="shared" si="110"/>
        <v>0</v>
      </c>
      <c r="P2744" s="1134">
        <f>O2744/'1.5 Universal Data'!$F$35</f>
        <v>0</v>
      </c>
      <c r="R2744" s="163"/>
      <c r="S2744" s="163"/>
      <c r="T2744" s="163"/>
      <c r="U2744" s="163"/>
      <c r="V2744" s="163"/>
      <c r="W2744" s="163"/>
      <c r="X2744" s="163"/>
      <c r="Y2744" s="163"/>
      <c r="Z2744" s="163"/>
      <c r="AA2744" s="163"/>
      <c r="AB2744" s="163"/>
      <c r="AC2744" s="163"/>
      <c r="AD2744" s="163"/>
      <c r="AE2744" s="163"/>
    </row>
    <row r="2745" spans="2:31">
      <c r="B2745" s="1129">
        <f t="shared" si="108"/>
        <v>-1</v>
      </c>
      <c r="D2745" s="1130"/>
      <c r="E2745" s="1130"/>
      <c r="F2745" s="1131"/>
      <c r="G2745" s="1130"/>
      <c r="H2745" s="1130"/>
      <c r="I2745" s="1130"/>
      <c r="J2745" s="1132"/>
      <c r="K2745" s="1132"/>
      <c r="L2745" s="1130"/>
      <c r="N2745" s="1133">
        <f t="shared" si="109"/>
        <v>0</v>
      </c>
      <c r="O2745" s="1134">
        <f t="shared" si="110"/>
        <v>0</v>
      </c>
      <c r="P2745" s="1134">
        <f>O2745/'1.5 Universal Data'!$F$35</f>
        <v>0</v>
      </c>
      <c r="R2745" s="163"/>
      <c r="S2745" s="163"/>
      <c r="T2745" s="163"/>
      <c r="U2745" s="163"/>
      <c r="V2745" s="163"/>
      <c r="W2745" s="163"/>
      <c r="X2745" s="163"/>
      <c r="Y2745" s="163"/>
      <c r="Z2745" s="163"/>
      <c r="AA2745" s="163"/>
      <c r="AB2745" s="163"/>
      <c r="AC2745" s="163"/>
      <c r="AD2745" s="163"/>
      <c r="AE2745" s="163"/>
    </row>
    <row r="2746" spans="2:31">
      <c r="B2746" s="1129">
        <f t="shared" si="108"/>
        <v>-1</v>
      </c>
      <c r="D2746" s="1130"/>
      <c r="E2746" s="1130"/>
      <c r="F2746" s="1131"/>
      <c r="G2746" s="1130"/>
      <c r="H2746" s="1130"/>
      <c r="I2746" s="1130"/>
      <c r="J2746" s="1132"/>
      <c r="K2746" s="1132"/>
      <c r="L2746" s="1130"/>
      <c r="N2746" s="1133">
        <f t="shared" si="109"/>
        <v>0</v>
      </c>
      <c r="O2746" s="1134">
        <f t="shared" si="110"/>
        <v>0</v>
      </c>
      <c r="P2746" s="1134">
        <f>O2746/'1.5 Universal Data'!$F$35</f>
        <v>0</v>
      </c>
      <c r="R2746" s="163"/>
      <c r="S2746" s="163"/>
      <c r="T2746" s="163"/>
      <c r="U2746" s="163"/>
      <c r="V2746" s="163"/>
      <c r="W2746" s="163"/>
      <c r="X2746" s="163"/>
      <c r="Y2746" s="163"/>
      <c r="Z2746" s="163"/>
      <c r="AA2746" s="163"/>
      <c r="AB2746" s="163"/>
      <c r="AC2746" s="163"/>
      <c r="AD2746" s="163"/>
      <c r="AE2746" s="163"/>
    </row>
    <row r="2747" spans="2:31">
      <c r="B2747" s="1129">
        <f t="shared" si="108"/>
        <v>-1</v>
      </c>
      <c r="D2747" s="1130"/>
      <c r="E2747" s="1130"/>
      <c r="F2747" s="1131"/>
      <c r="G2747" s="1130"/>
      <c r="H2747" s="1130"/>
      <c r="I2747" s="1130"/>
      <c r="J2747" s="1132"/>
      <c r="K2747" s="1132"/>
      <c r="L2747" s="1130"/>
      <c r="N2747" s="1133">
        <f t="shared" si="109"/>
        <v>0</v>
      </c>
      <c r="O2747" s="1134">
        <f t="shared" si="110"/>
        <v>0</v>
      </c>
      <c r="P2747" s="1134">
        <f>O2747/'1.5 Universal Data'!$F$35</f>
        <v>0</v>
      </c>
      <c r="R2747" s="163"/>
      <c r="S2747" s="163"/>
      <c r="T2747" s="163"/>
      <c r="U2747" s="163"/>
      <c r="V2747" s="163"/>
      <c r="W2747" s="163"/>
      <c r="X2747" s="163"/>
      <c r="Y2747" s="163"/>
      <c r="Z2747" s="163"/>
      <c r="AA2747" s="163"/>
      <c r="AB2747" s="163"/>
      <c r="AC2747" s="163"/>
      <c r="AD2747" s="163"/>
      <c r="AE2747" s="163"/>
    </row>
    <row r="2748" spans="2:31">
      <c r="B2748" s="1129">
        <f t="shared" si="108"/>
        <v>-1</v>
      </c>
      <c r="D2748" s="1130"/>
      <c r="E2748" s="1130"/>
      <c r="F2748" s="1131"/>
      <c r="G2748" s="1130"/>
      <c r="H2748" s="1130"/>
      <c r="I2748" s="1130"/>
      <c r="J2748" s="1132"/>
      <c r="K2748" s="1132"/>
      <c r="L2748" s="1130"/>
      <c r="N2748" s="1133">
        <f t="shared" si="109"/>
        <v>0</v>
      </c>
      <c r="O2748" s="1134">
        <f t="shared" si="110"/>
        <v>0</v>
      </c>
      <c r="P2748" s="1134">
        <f>O2748/'1.5 Universal Data'!$F$35</f>
        <v>0</v>
      </c>
      <c r="R2748" s="163"/>
      <c r="S2748" s="163"/>
      <c r="T2748" s="163"/>
      <c r="U2748" s="163"/>
      <c r="V2748" s="163"/>
      <c r="W2748" s="163"/>
      <c r="X2748" s="163"/>
      <c r="Y2748" s="163"/>
      <c r="Z2748" s="163"/>
      <c r="AA2748" s="163"/>
      <c r="AB2748" s="163"/>
      <c r="AC2748" s="163"/>
      <c r="AD2748" s="163"/>
      <c r="AE2748" s="163"/>
    </row>
    <row r="2749" spans="2:31">
      <c r="B2749" s="1129">
        <f t="shared" si="108"/>
        <v>-1</v>
      </c>
      <c r="D2749" s="1130"/>
      <c r="E2749" s="1130"/>
      <c r="F2749" s="1131"/>
      <c r="G2749" s="1130"/>
      <c r="H2749" s="1130"/>
      <c r="I2749" s="1130"/>
      <c r="J2749" s="1132"/>
      <c r="K2749" s="1132"/>
      <c r="L2749" s="1130"/>
      <c r="N2749" s="1133">
        <f t="shared" si="109"/>
        <v>0</v>
      </c>
      <c r="O2749" s="1134">
        <f t="shared" si="110"/>
        <v>0</v>
      </c>
      <c r="P2749" s="1134">
        <f>O2749/'1.5 Universal Data'!$F$35</f>
        <v>0</v>
      </c>
      <c r="R2749" s="163"/>
      <c r="S2749" s="163"/>
      <c r="T2749" s="163"/>
      <c r="U2749" s="163"/>
      <c r="V2749" s="163"/>
      <c r="W2749" s="163"/>
      <c r="X2749" s="163"/>
      <c r="Y2749" s="163"/>
      <c r="Z2749" s="163"/>
      <c r="AA2749" s="163"/>
      <c r="AB2749" s="163"/>
      <c r="AC2749" s="163"/>
      <c r="AD2749" s="163"/>
      <c r="AE2749" s="163"/>
    </row>
    <row r="2750" spans="2:31">
      <c r="B2750" s="1129">
        <f t="shared" si="108"/>
        <v>-1</v>
      </c>
      <c r="D2750" s="1130"/>
      <c r="E2750" s="1130"/>
      <c r="F2750" s="1131"/>
      <c r="G2750" s="1130"/>
      <c r="H2750" s="1130"/>
      <c r="I2750" s="1130"/>
      <c r="J2750" s="1132"/>
      <c r="K2750" s="1132"/>
      <c r="L2750" s="1130"/>
      <c r="N2750" s="1133">
        <f t="shared" si="109"/>
        <v>0</v>
      </c>
      <c r="O2750" s="1134">
        <f t="shared" si="110"/>
        <v>0</v>
      </c>
      <c r="P2750" s="1134">
        <f>O2750/'1.5 Universal Data'!$F$35</f>
        <v>0</v>
      </c>
      <c r="R2750" s="163"/>
      <c r="S2750" s="163"/>
      <c r="T2750" s="163"/>
      <c r="U2750" s="163"/>
      <c r="V2750" s="163"/>
      <c r="W2750" s="163"/>
      <c r="X2750" s="163"/>
      <c r="Y2750" s="163"/>
      <c r="Z2750" s="163"/>
      <c r="AA2750" s="163"/>
      <c r="AB2750" s="163"/>
      <c r="AC2750" s="163"/>
      <c r="AD2750" s="163"/>
      <c r="AE2750" s="163"/>
    </row>
    <row r="2751" spans="2:31">
      <c r="B2751" s="1129">
        <f t="shared" si="108"/>
        <v>-1</v>
      </c>
      <c r="D2751" s="1130"/>
      <c r="E2751" s="1130"/>
      <c r="F2751" s="1131"/>
      <c r="G2751" s="1130"/>
      <c r="H2751" s="1130"/>
      <c r="I2751" s="1130"/>
      <c r="J2751" s="1132"/>
      <c r="K2751" s="1132"/>
      <c r="L2751" s="1130"/>
      <c r="N2751" s="1133">
        <f t="shared" si="109"/>
        <v>0</v>
      </c>
      <c r="O2751" s="1134">
        <f t="shared" si="110"/>
        <v>0</v>
      </c>
      <c r="P2751" s="1134">
        <f>O2751/'1.5 Universal Data'!$F$35</f>
        <v>0</v>
      </c>
      <c r="R2751" s="163"/>
      <c r="S2751" s="163"/>
      <c r="T2751" s="163"/>
      <c r="U2751" s="163"/>
      <c r="V2751" s="163"/>
      <c r="W2751" s="163"/>
      <c r="X2751" s="163"/>
      <c r="Y2751" s="163"/>
      <c r="Z2751" s="163"/>
      <c r="AA2751" s="163"/>
      <c r="AB2751" s="163"/>
      <c r="AC2751" s="163"/>
      <c r="AD2751" s="163"/>
      <c r="AE2751" s="163"/>
    </row>
    <row r="2752" spans="2:31">
      <c r="B2752" s="1129">
        <f t="shared" si="108"/>
        <v>-1</v>
      </c>
      <c r="D2752" s="1130"/>
      <c r="E2752" s="1130"/>
      <c r="F2752" s="1131"/>
      <c r="G2752" s="1130"/>
      <c r="H2752" s="1130"/>
      <c r="I2752" s="1130"/>
      <c r="J2752" s="1132"/>
      <c r="K2752" s="1132"/>
      <c r="L2752" s="1130"/>
      <c r="N2752" s="1133">
        <f t="shared" si="109"/>
        <v>0</v>
      </c>
      <c r="O2752" s="1134">
        <f t="shared" si="110"/>
        <v>0</v>
      </c>
      <c r="P2752" s="1134">
        <f>O2752/'1.5 Universal Data'!$F$35</f>
        <v>0</v>
      </c>
      <c r="R2752" s="163"/>
      <c r="S2752" s="163"/>
      <c r="T2752" s="163"/>
      <c r="U2752" s="163"/>
      <c r="V2752" s="163"/>
      <c r="W2752" s="163"/>
      <c r="X2752" s="163"/>
      <c r="Y2752" s="163"/>
      <c r="Z2752" s="163"/>
      <c r="AA2752" s="163"/>
      <c r="AB2752" s="163"/>
      <c r="AC2752" s="163"/>
      <c r="AD2752" s="163"/>
      <c r="AE2752" s="163"/>
    </row>
    <row r="2753" spans="2:31">
      <c r="B2753" s="1129">
        <f t="shared" si="108"/>
        <v>-1</v>
      </c>
      <c r="D2753" s="1130"/>
      <c r="E2753" s="1130"/>
      <c r="F2753" s="1131"/>
      <c r="G2753" s="1130"/>
      <c r="H2753" s="1130"/>
      <c r="I2753" s="1130"/>
      <c r="J2753" s="1132"/>
      <c r="K2753" s="1132"/>
      <c r="L2753" s="1130"/>
      <c r="N2753" s="1133">
        <f t="shared" si="109"/>
        <v>0</v>
      </c>
      <c r="O2753" s="1134">
        <f t="shared" si="110"/>
        <v>0</v>
      </c>
      <c r="P2753" s="1134">
        <f>O2753/'1.5 Universal Data'!$F$35</f>
        <v>0</v>
      </c>
      <c r="R2753" s="163"/>
      <c r="S2753" s="163"/>
      <c r="T2753" s="163"/>
      <c r="U2753" s="163"/>
      <c r="V2753" s="163"/>
      <c r="W2753" s="163"/>
      <c r="X2753" s="163"/>
      <c r="Y2753" s="163"/>
      <c r="Z2753" s="163"/>
      <c r="AA2753" s="163"/>
      <c r="AB2753" s="163"/>
      <c r="AC2753" s="163"/>
      <c r="AD2753" s="163"/>
      <c r="AE2753" s="163"/>
    </row>
    <row r="2754" spans="2:31">
      <c r="B2754" s="1129">
        <f t="shared" si="108"/>
        <v>-1</v>
      </c>
      <c r="D2754" s="1130"/>
      <c r="E2754" s="1130"/>
      <c r="F2754" s="1131"/>
      <c r="G2754" s="1130"/>
      <c r="H2754" s="1130"/>
      <c r="I2754" s="1130"/>
      <c r="J2754" s="1132"/>
      <c r="K2754" s="1132"/>
      <c r="L2754" s="1130"/>
      <c r="N2754" s="1133">
        <f t="shared" si="109"/>
        <v>0</v>
      </c>
      <c r="O2754" s="1134">
        <f t="shared" si="110"/>
        <v>0</v>
      </c>
      <c r="P2754" s="1134">
        <f>O2754/'1.5 Universal Data'!$F$35</f>
        <v>0</v>
      </c>
      <c r="R2754" s="163"/>
      <c r="S2754" s="163"/>
      <c r="T2754" s="163"/>
      <c r="U2754" s="163"/>
      <c r="V2754" s="163"/>
      <c r="W2754" s="163"/>
      <c r="X2754" s="163"/>
      <c r="Y2754" s="163"/>
      <c r="Z2754" s="163"/>
      <c r="AA2754" s="163"/>
      <c r="AB2754" s="163"/>
      <c r="AC2754" s="163"/>
      <c r="AD2754" s="163"/>
      <c r="AE2754" s="163"/>
    </row>
    <row r="2755" spans="2:31">
      <c r="B2755" s="1129">
        <f t="shared" si="108"/>
        <v>-1</v>
      </c>
      <c r="D2755" s="1130"/>
      <c r="E2755" s="1130"/>
      <c r="F2755" s="1131"/>
      <c r="G2755" s="1130"/>
      <c r="H2755" s="1130"/>
      <c r="I2755" s="1130"/>
      <c r="J2755" s="1132"/>
      <c r="K2755" s="1132"/>
      <c r="L2755" s="1130"/>
      <c r="N2755" s="1133">
        <f t="shared" si="109"/>
        <v>0</v>
      </c>
      <c r="O2755" s="1134">
        <f t="shared" si="110"/>
        <v>0</v>
      </c>
      <c r="P2755" s="1134">
        <f>O2755/'1.5 Universal Data'!$F$35</f>
        <v>0</v>
      </c>
      <c r="R2755" s="163"/>
      <c r="S2755" s="163"/>
      <c r="T2755" s="163"/>
      <c r="U2755" s="163"/>
      <c r="V2755" s="163"/>
      <c r="W2755" s="163"/>
      <c r="X2755" s="163"/>
      <c r="Y2755" s="163"/>
      <c r="Z2755" s="163"/>
      <c r="AA2755" s="163"/>
      <c r="AB2755" s="163"/>
      <c r="AC2755" s="163"/>
      <c r="AD2755" s="163"/>
      <c r="AE2755" s="163"/>
    </row>
    <row r="2756" spans="2:31">
      <c r="B2756" s="1129">
        <f t="shared" si="108"/>
        <v>-1</v>
      </c>
      <c r="D2756" s="1130"/>
      <c r="E2756" s="1130"/>
      <c r="F2756" s="1131"/>
      <c r="G2756" s="1130"/>
      <c r="H2756" s="1130"/>
      <c r="I2756" s="1130"/>
      <c r="J2756" s="1132"/>
      <c r="K2756" s="1132"/>
      <c r="L2756" s="1130"/>
      <c r="N2756" s="1133">
        <f t="shared" si="109"/>
        <v>0</v>
      </c>
      <c r="O2756" s="1134">
        <f t="shared" si="110"/>
        <v>0</v>
      </c>
      <c r="P2756" s="1134">
        <f>O2756/'1.5 Universal Data'!$F$35</f>
        <v>0</v>
      </c>
      <c r="R2756" s="163"/>
      <c r="S2756" s="163"/>
      <c r="T2756" s="163"/>
      <c r="U2756" s="163"/>
      <c r="V2756" s="163"/>
      <c r="W2756" s="163"/>
      <c r="X2756" s="163"/>
      <c r="Y2756" s="163"/>
      <c r="Z2756" s="163"/>
      <c r="AA2756" s="163"/>
      <c r="AB2756" s="163"/>
      <c r="AC2756" s="163"/>
      <c r="AD2756" s="163"/>
      <c r="AE2756" s="163"/>
    </row>
    <row r="2757" spans="2:31">
      <c r="B2757" s="1129">
        <f t="shared" si="108"/>
        <v>-1</v>
      </c>
      <c r="D2757" s="1130"/>
      <c r="E2757" s="1130"/>
      <c r="F2757" s="1131"/>
      <c r="G2757" s="1130"/>
      <c r="H2757" s="1130"/>
      <c r="I2757" s="1130"/>
      <c r="J2757" s="1132"/>
      <c r="K2757" s="1132"/>
      <c r="L2757" s="1130"/>
      <c r="N2757" s="1133">
        <f t="shared" si="109"/>
        <v>0</v>
      </c>
      <c r="O2757" s="1134">
        <f t="shared" si="110"/>
        <v>0</v>
      </c>
      <c r="P2757" s="1134">
        <f>O2757/'1.5 Universal Data'!$F$35</f>
        <v>0</v>
      </c>
      <c r="R2757" s="163"/>
      <c r="S2757" s="163"/>
      <c r="T2757" s="163"/>
      <c r="U2757" s="163"/>
      <c r="V2757" s="163"/>
      <c r="W2757" s="163"/>
      <c r="X2757" s="163"/>
      <c r="Y2757" s="163"/>
      <c r="Z2757" s="163"/>
      <c r="AA2757" s="163"/>
      <c r="AB2757" s="163"/>
      <c r="AC2757" s="163"/>
      <c r="AD2757" s="163"/>
      <c r="AE2757" s="163"/>
    </row>
    <row r="2758" spans="2:31">
      <c r="B2758" s="1129">
        <f t="shared" si="108"/>
        <v>-1</v>
      </c>
      <c r="D2758" s="1130"/>
      <c r="E2758" s="1130"/>
      <c r="F2758" s="1131"/>
      <c r="G2758" s="1130"/>
      <c r="H2758" s="1130"/>
      <c r="I2758" s="1130"/>
      <c r="J2758" s="1132"/>
      <c r="K2758" s="1132"/>
      <c r="L2758" s="1130"/>
      <c r="N2758" s="1133">
        <f t="shared" si="109"/>
        <v>0</v>
      </c>
      <c r="O2758" s="1134">
        <f t="shared" si="110"/>
        <v>0</v>
      </c>
      <c r="P2758" s="1134">
        <f>O2758/'1.5 Universal Data'!$F$35</f>
        <v>0</v>
      </c>
      <c r="R2758" s="163"/>
      <c r="S2758" s="163"/>
      <c r="T2758" s="163"/>
      <c r="U2758" s="163"/>
      <c r="V2758" s="163"/>
      <c r="W2758" s="163"/>
      <c r="X2758" s="163"/>
      <c r="Y2758" s="163"/>
      <c r="Z2758" s="163"/>
      <c r="AA2758" s="163"/>
      <c r="AB2758" s="163"/>
      <c r="AC2758" s="163"/>
      <c r="AD2758" s="163"/>
      <c r="AE2758" s="163"/>
    </row>
    <row r="2759" spans="2:31">
      <c r="B2759" s="1129">
        <f t="shared" si="108"/>
        <v>-1</v>
      </c>
      <c r="D2759" s="1130"/>
      <c r="E2759" s="1130"/>
      <c r="F2759" s="1131"/>
      <c r="G2759" s="1130"/>
      <c r="H2759" s="1130"/>
      <c r="I2759" s="1130"/>
      <c r="J2759" s="1132"/>
      <c r="K2759" s="1132"/>
      <c r="L2759" s="1130"/>
      <c r="N2759" s="1133">
        <f t="shared" si="109"/>
        <v>0</v>
      </c>
      <c r="O2759" s="1134">
        <f t="shared" si="110"/>
        <v>0</v>
      </c>
      <c r="P2759" s="1134">
        <f>O2759/'1.5 Universal Data'!$F$35</f>
        <v>0</v>
      </c>
      <c r="R2759" s="163"/>
      <c r="S2759" s="163"/>
      <c r="T2759" s="163"/>
      <c r="U2759" s="163"/>
      <c r="V2759" s="163"/>
      <c r="W2759" s="163"/>
      <c r="X2759" s="163"/>
      <c r="Y2759" s="163"/>
      <c r="Z2759" s="163"/>
      <c r="AA2759" s="163"/>
      <c r="AB2759" s="163"/>
      <c r="AC2759" s="163"/>
      <c r="AD2759" s="163"/>
      <c r="AE2759" s="163"/>
    </row>
    <row r="2760" spans="2:31">
      <c r="B2760" s="1129">
        <f t="shared" si="108"/>
        <v>-1</v>
      </c>
      <c r="D2760" s="1130"/>
      <c r="E2760" s="1130"/>
      <c r="F2760" s="1131"/>
      <c r="G2760" s="1130"/>
      <c r="H2760" s="1130"/>
      <c r="I2760" s="1130"/>
      <c r="J2760" s="1132"/>
      <c r="K2760" s="1132"/>
      <c r="L2760" s="1130"/>
      <c r="N2760" s="1133">
        <f t="shared" si="109"/>
        <v>0</v>
      </c>
      <c r="O2760" s="1134">
        <f t="shared" si="110"/>
        <v>0</v>
      </c>
      <c r="P2760" s="1134">
        <f>O2760/'1.5 Universal Data'!$F$35</f>
        <v>0</v>
      </c>
      <c r="R2760" s="163"/>
      <c r="S2760" s="163"/>
      <c r="T2760" s="163"/>
      <c r="U2760" s="163"/>
      <c r="V2760" s="163"/>
      <c r="W2760" s="163"/>
      <c r="X2760" s="163"/>
      <c r="Y2760" s="163"/>
      <c r="Z2760" s="163"/>
      <c r="AA2760" s="163"/>
      <c r="AB2760" s="163"/>
      <c r="AC2760" s="163"/>
      <c r="AD2760" s="163"/>
      <c r="AE2760" s="163"/>
    </row>
    <row r="2761" spans="2:31">
      <c r="B2761" s="1129">
        <f t="shared" si="108"/>
        <v>-1</v>
      </c>
      <c r="D2761" s="1130"/>
      <c r="E2761" s="1130"/>
      <c r="F2761" s="1131"/>
      <c r="G2761" s="1130"/>
      <c r="H2761" s="1130"/>
      <c r="I2761" s="1130"/>
      <c r="J2761" s="1132"/>
      <c r="K2761" s="1132"/>
      <c r="L2761" s="1130"/>
      <c r="N2761" s="1133">
        <f t="shared" si="109"/>
        <v>0</v>
      </c>
      <c r="O2761" s="1134">
        <f t="shared" si="110"/>
        <v>0</v>
      </c>
      <c r="P2761" s="1134">
        <f>O2761/'1.5 Universal Data'!$F$35</f>
        <v>0</v>
      </c>
      <c r="R2761" s="163"/>
      <c r="S2761" s="163"/>
      <c r="T2761" s="163"/>
      <c r="U2761" s="163"/>
      <c r="V2761" s="163"/>
      <c r="W2761" s="163"/>
      <c r="X2761" s="163"/>
      <c r="Y2761" s="163"/>
      <c r="Z2761" s="163"/>
      <c r="AA2761" s="163"/>
      <c r="AB2761" s="163"/>
      <c r="AC2761" s="163"/>
      <c r="AD2761" s="163"/>
      <c r="AE2761" s="163"/>
    </row>
    <row r="2762" spans="2:31">
      <c r="B2762" s="1129">
        <f t="shared" si="108"/>
        <v>-1</v>
      </c>
      <c r="D2762" s="1130"/>
      <c r="E2762" s="1130"/>
      <c r="F2762" s="1131"/>
      <c r="G2762" s="1130"/>
      <c r="H2762" s="1130"/>
      <c r="I2762" s="1130"/>
      <c r="J2762" s="1132"/>
      <c r="K2762" s="1132"/>
      <c r="L2762" s="1130"/>
      <c r="N2762" s="1133">
        <f t="shared" si="109"/>
        <v>0</v>
      </c>
      <c r="O2762" s="1134">
        <f t="shared" si="110"/>
        <v>0</v>
      </c>
      <c r="P2762" s="1134">
        <f>O2762/'1.5 Universal Data'!$F$35</f>
        <v>0</v>
      </c>
      <c r="R2762" s="163"/>
      <c r="S2762" s="163"/>
      <c r="T2762" s="163"/>
      <c r="U2762" s="163"/>
      <c r="V2762" s="163"/>
      <c r="W2762" s="163"/>
      <c r="X2762" s="163"/>
      <c r="Y2762" s="163"/>
      <c r="Z2762" s="163"/>
      <c r="AA2762" s="163"/>
      <c r="AB2762" s="163"/>
      <c r="AC2762" s="163"/>
      <c r="AD2762" s="163"/>
      <c r="AE2762" s="163"/>
    </row>
    <row r="2763" spans="2:31">
      <c r="B2763" s="1129">
        <f t="shared" si="108"/>
        <v>-1</v>
      </c>
      <c r="D2763" s="1130"/>
      <c r="E2763" s="1130"/>
      <c r="F2763" s="1131"/>
      <c r="G2763" s="1130"/>
      <c r="H2763" s="1130"/>
      <c r="I2763" s="1130"/>
      <c r="J2763" s="1132"/>
      <c r="K2763" s="1132"/>
      <c r="L2763" s="1130"/>
      <c r="N2763" s="1133">
        <f t="shared" si="109"/>
        <v>0</v>
      </c>
      <c r="O2763" s="1134">
        <f t="shared" si="110"/>
        <v>0</v>
      </c>
      <c r="P2763" s="1134">
        <f>O2763/'1.5 Universal Data'!$F$35</f>
        <v>0</v>
      </c>
      <c r="R2763" s="163"/>
      <c r="S2763" s="163"/>
      <c r="T2763" s="163"/>
      <c r="U2763" s="163"/>
      <c r="V2763" s="163"/>
      <c r="W2763" s="163"/>
      <c r="X2763" s="163"/>
      <c r="Y2763" s="163"/>
      <c r="Z2763" s="163"/>
      <c r="AA2763" s="163"/>
      <c r="AB2763" s="163"/>
      <c r="AC2763" s="163"/>
      <c r="AD2763" s="163"/>
      <c r="AE2763" s="163"/>
    </row>
    <row r="2764" spans="2:31">
      <c r="B2764" s="1129">
        <f t="shared" si="108"/>
        <v>-1</v>
      </c>
      <c r="D2764" s="1130"/>
      <c r="E2764" s="1130"/>
      <c r="F2764" s="1131"/>
      <c r="G2764" s="1130"/>
      <c r="H2764" s="1130"/>
      <c r="I2764" s="1130"/>
      <c r="J2764" s="1132"/>
      <c r="K2764" s="1132"/>
      <c r="L2764" s="1130"/>
      <c r="N2764" s="1133">
        <f t="shared" si="109"/>
        <v>0</v>
      </c>
      <c r="O2764" s="1134">
        <f t="shared" si="110"/>
        <v>0</v>
      </c>
      <c r="P2764" s="1134">
        <f>O2764/'1.5 Universal Data'!$F$35</f>
        <v>0</v>
      </c>
      <c r="R2764" s="163"/>
      <c r="S2764" s="163"/>
      <c r="T2764" s="163"/>
      <c r="U2764" s="163"/>
      <c r="V2764" s="163"/>
      <c r="W2764" s="163"/>
      <c r="X2764" s="163"/>
      <c r="Y2764" s="163"/>
      <c r="Z2764" s="163"/>
      <c r="AA2764" s="163"/>
      <c r="AB2764" s="163"/>
      <c r="AC2764" s="163"/>
      <c r="AD2764" s="163"/>
      <c r="AE2764" s="163"/>
    </row>
    <row r="2765" spans="2:31">
      <c r="B2765" s="1129">
        <f t="shared" si="108"/>
        <v>-1</v>
      </c>
      <c r="D2765" s="1130"/>
      <c r="E2765" s="1130"/>
      <c r="F2765" s="1131"/>
      <c r="G2765" s="1130"/>
      <c r="H2765" s="1130"/>
      <c r="I2765" s="1130"/>
      <c r="J2765" s="1132"/>
      <c r="K2765" s="1132"/>
      <c r="L2765" s="1130"/>
      <c r="N2765" s="1133">
        <f t="shared" si="109"/>
        <v>0</v>
      </c>
      <c r="O2765" s="1134">
        <f t="shared" si="110"/>
        <v>0</v>
      </c>
      <c r="P2765" s="1134">
        <f>O2765/'1.5 Universal Data'!$F$35</f>
        <v>0</v>
      </c>
      <c r="R2765" s="163"/>
      <c r="S2765" s="163"/>
      <c r="T2765" s="163"/>
      <c r="U2765" s="163"/>
      <c r="V2765" s="163"/>
      <c r="W2765" s="163"/>
      <c r="X2765" s="163"/>
      <c r="Y2765" s="163"/>
      <c r="Z2765" s="163"/>
      <c r="AA2765" s="163"/>
      <c r="AB2765" s="163"/>
      <c r="AC2765" s="163"/>
      <c r="AD2765" s="163"/>
      <c r="AE2765" s="163"/>
    </row>
    <row r="2766" spans="2:31">
      <c r="B2766" s="1129">
        <f t="shared" si="108"/>
        <v>-1</v>
      </c>
      <c r="D2766" s="1130"/>
      <c r="E2766" s="1130"/>
      <c r="F2766" s="1131"/>
      <c r="G2766" s="1130"/>
      <c r="H2766" s="1130"/>
      <c r="I2766" s="1130"/>
      <c r="J2766" s="1132"/>
      <c r="K2766" s="1132"/>
      <c r="L2766" s="1130"/>
      <c r="N2766" s="1133">
        <f t="shared" si="109"/>
        <v>0</v>
      </c>
      <c r="O2766" s="1134">
        <f t="shared" si="110"/>
        <v>0</v>
      </c>
      <c r="P2766" s="1134">
        <f>O2766/'1.5 Universal Data'!$F$35</f>
        <v>0</v>
      </c>
      <c r="R2766" s="163"/>
      <c r="S2766" s="163"/>
      <c r="T2766" s="163"/>
      <c r="U2766" s="163"/>
      <c r="V2766" s="163"/>
      <c r="W2766" s="163"/>
      <c r="X2766" s="163"/>
      <c r="Y2766" s="163"/>
      <c r="Z2766" s="163"/>
      <c r="AA2766" s="163"/>
      <c r="AB2766" s="163"/>
      <c r="AC2766" s="163"/>
      <c r="AD2766" s="163"/>
      <c r="AE2766" s="163"/>
    </row>
    <row r="2767" spans="2:31">
      <c r="B2767" s="1129">
        <f t="shared" si="108"/>
        <v>-1</v>
      </c>
      <c r="D2767" s="1130"/>
      <c r="E2767" s="1130"/>
      <c r="F2767" s="1131"/>
      <c r="G2767" s="1130"/>
      <c r="H2767" s="1130"/>
      <c r="I2767" s="1130"/>
      <c r="J2767" s="1132"/>
      <c r="K2767" s="1132"/>
      <c r="L2767" s="1130"/>
      <c r="N2767" s="1133">
        <f t="shared" si="109"/>
        <v>0</v>
      </c>
      <c r="O2767" s="1134">
        <f t="shared" si="110"/>
        <v>0</v>
      </c>
      <c r="P2767" s="1134">
        <f>O2767/'1.5 Universal Data'!$F$35</f>
        <v>0</v>
      </c>
      <c r="R2767" s="163"/>
      <c r="S2767" s="163"/>
      <c r="T2767" s="163"/>
      <c r="U2767" s="163"/>
      <c r="V2767" s="163"/>
      <c r="W2767" s="163"/>
      <c r="X2767" s="163"/>
      <c r="Y2767" s="163"/>
      <c r="Z2767" s="163"/>
      <c r="AA2767" s="163"/>
      <c r="AB2767" s="163"/>
      <c r="AC2767" s="163"/>
      <c r="AD2767" s="163"/>
      <c r="AE2767" s="163"/>
    </row>
    <row r="2768" spans="2:31">
      <c r="B2768" s="1129">
        <f t="shared" si="108"/>
        <v>-1</v>
      </c>
      <c r="D2768" s="1130"/>
      <c r="E2768" s="1130"/>
      <c r="F2768" s="1131"/>
      <c r="G2768" s="1130"/>
      <c r="H2768" s="1130"/>
      <c r="I2768" s="1130"/>
      <c r="J2768" s="1132"/>
      <c r="K2768" s="1132"/>
      <c r="L2768" s="1130"/>
      <c r="N2768" s="1133">
        <f t="shared" si="109"/>
        <v>0</v>
      </c>
      <c r="O2768" s="1134">
        <f t="shared" si="110"/>
        <v>0</v>
      </c>
      <c r="P2768" s="1134">
        <f>O2768/'1.5 Universal Data'!$F$35</f>
        <v>0</v>
      </c>
      <c r="R2768" s="163"/>
      <c r="S2768" s="163"/>
      <c r="T2768" s="163"/>
      <c r="U2768" s="163"/>
      <c r="V2768" s="163"/>
      <c r="W2768" s="163"/>
      <c r="X2768" s="163"/>
      <c r="Y2768" s="163"/>
      <c r="Z2768" s="163"/>
      <c r="AA2768" s="163"/>
      <c r="AB2768" s="163"/>
      <c r="AC2768" s="163"/>
      <c r="AD2768" s="163"/>
      <c r="AE2768" s="163"/>
    </row>
    <row r="2769" spans="2:31">
      <c r="B2769" s="1129">
        <f t="shared" si="108"/>
        <v>-1</v>
      </c>
      <c r="D2769" s="1130"/>
      <c r="E2769" s="1130"/>
      <c r="F2769" s="1131"/>
      <c r="G2769" s="1130"/>
      <c r="H2769" s="1130"/>
      <c r="I2769" s="1130"/>
      <c r="J2769" s="1132"/>
      <c r="K2769" s="1132"/>
      <c r="L2769" s="1130"/>
      <c r="N2769" s="1133">
        <f t="shared" si="109"/>
        <v>0</v>
      </c>
      <c r="O2769" s="1134">
        <f t="shared" si="110"/>
        <v>0</v>
      </c>
      <c r="P2769" s="1134">
        <f>O2769/'1.5 Universal Data'!$F$35</f>
        <v>0</v>
      </c>
      <c r="R2769" s="163"/>
      <c r="S2769" s="163"/>
      <c r="T2769" s="163"/>
      <c r="U2769" s="163"/>
      <c r="V2769" s="163"/>
      <c r="W2769" s="163"/>
      <c r="X2769" s="163"/>
      <c r="Y2769" s="163"/>
      <c r="Z2769" s="163"/>
      <c r="AA2769" s="163"/>
      <c r="AB2769" s="163"/>
      <c r="AC2769" s="163"/>
      <c r="AD2769" s="163"/>
      <c r="AE2769" s="163"/>
    </row>
    <row r="2770" spans="2:31">
      <c r="B2770" s="1129">
        <f t="shared" si="108"/>
        <v>-1</v>
      </c>
      <c r="D2770" s="1130"/>
      <c r="E2770" s="1130"/>
      <c r="F2770" s="1131"/>
      <c r="G2770" s="1130"/>
      <c r="H2770" s="1130"/>
      <c r="I2770" s="1130"/>
      <c r="J2770" s="1132"/>
      <c r="K2770" s="1132"/>
      <c r="L2770" s="1130"/>
      <c r="N2770" s="1133">
        <f t="shared" si="109"/>
        <v>0</v>
      </c>
      <c r="O2770" s="1134">
        <f t="shared" si="110"/>
        <v>0</v>
      </c>
      <c r="P2770" s="1134">
        <f>O2770/'1.5 Universal Data'!$F$35</f>
        <v>0</v>
      </c>
      <c r="R2770" s="163"/>
      <c r="S2770" s="163"/>
      <c r="T2770" s="163"/>
      <c r="U2770" s="163"/>
      <c r="V2770" s="163"/>
      <c r="W2770" s="163"/>
      <c r="X2770" s="163"/>
      <c r="Y2770" s="163"/>
      <c r="Z2770" s="163"/>
      <c r="AA2770" s="163"/>
      <c r="AB2770" s="163"/>
      <c r="AC2770" s="163"/>
      <c r="AD2770" s="163"/>
      <c r="AE2770" s="163"/>
    </row>
    <row r="2771" spans="2:31">
      <c r="B2771" s="1129">
        <f t="shared" si="108"/>
        <v>-1</v>
      </c>
      <c r="D2771" s="1130"/>
      <c r="E2771" s="1130"/>
      <c r="F2771" s="1131"/>
      <c r="G2771" s="1130"/>
      <c r="H2771" s="1130"/>
      <c r="I2771" s="1130"/>
      <c r="J2771" s="1132"/>
      <c r="K2771" s="1132"/>
      <c r="L2771" s="1130"/>
      <c r="N2771" s="1133">
        <f t="shared" si="109"/>
        <v>0</v>
      </c>
      <c r="O2771" s="1134">
        <f t="shared" si="110"/>
        <v>0</v>
      </c>
      <c r="P2771" s="1134">
        <f>O2771/'1.5 Universal Data'!$F$35</f>
        <v>0</v>
      </c>
      <c r="R2771" s="163"/>
      <c r="S2771" s="163"/>
      <c r="T2771" s="163"/>
      <c r="U2771" s="163"/>
      <c r="V2771" s="163"/>
      <c r="W2771" s="163"/>
      <c r="X2771" s="163"/>
      <c r="Y2771" s="163"/>
      <c r="Z2771" s="163"/>
      <c r="AA2771" s="163"/>
      <c r="AB2771" s="163"/>
      <c r="AC2771" s="163"/>
      <c r="AD2771" s="163"/>
      <c r="AE2771" s="163"/>
    </row>
    <row r="2772" spans="2:31">
      <c r="B2772" s="1129">
        <f t="shared" si="108"/>
        <v>-1</v>
      </c>
      <c r="D2772" s="1130"/>
      <c r="E2772" s="1130"/>
      <c r="F2772" s="1131"/>
      <c r="G2772" s="1130"/>
      <c r="H2772" s="1130"/>
      <c r="I2772" s="1130"/>
      <c r="J2772" s="1132"/>
      <c r="K2772" s="1132"/>
      <c r="L2772" s="1130"/>
      <c r="N2772" s="1133">
        <f t="shared" si="109"/>
        <v>0</v>
      </c>
      <c r="O2772" s="1134">
        <f t="shared" si="110"/>
        <v>0</v>
      </c>
      <c r="P2772" s="1134">
        <f>O2772/'1.5 Universal Data'!$F$35</f>
        <v>0</v>
      </c>
      <c r="R2772" s="163"/>
      <c r="S2772" s="163"/>
      <c r="T2772" s="163"/>
      <c r="U2772" s="163"/>
      <c r="V2772" s="163"/>
      <c r="W2772" s="163"/>
      <c r="X2772" s="163"/>
      <c r="Y2772" s="163"/>
      <c r="Z2772" s="163"/>
      <c r="AA2772" s="163"/>
      <c r="AB2772" s="163"/>
      <c r="AC2772" s="163"/>
      <c r="AD2772" s="163"/>
      <c r="AE2772" s="163"/>
    </row>
    <row r="2773" spans="2:31">
      <c r="B2773" s="1129">
        <f t="shared" si="108"/>
        <v>-1</v>
      </c>
      <c r="D2773" s="1130"/>
      <c r="E2773" s="1130"/>
      <c r="F2773" s="1131"/>
      <c r="G2773" s="1130"/>
      <c r="H2773" s="1130"/>
      <c r="I2773" s="1130"/>
      <c r="J2773" s="1132"/>
      <c r="K2773" s="1132"/>
      <c r="L2773" s="1130"/>
      <c r="N2773" s="1133">
        <f t="shared" si="109"/>
        <v>0</v>
      </c>
      <c r="O2773" s="1134">
        <f t="shared" si="110"/>
        <v>0</v>
      </c>
      <c r="P2773" s="1134">
        <f>O2773/'1.5 Universal Data'!$F$35</f>
        <v>0</v>
      </c>
      <c r="R2773" s="163"/>
      <c r="S2773" s="163"/>
      <c r="T2773" s="163"/>
      <c r="U2773" s="163"/>
      <c r="V2773" s="163"/>
      <c r="W2773" s="163"/>
      <c r="X2773" s="163"/>
      <c r="Y2773" s="163"/>
      <c r="Z2773" s="163"/>
      <c r="AA2773" s="163"/>
      <c r="AB2773" s="163"/>
      <c r="AC2773" s="163"/>
      <c r="AD2773" s="163"/>
      <c r="AE2773" s="163"/>
    </row>
    <row r="2774" spans="2:31">
      <c r="B2774" s="1129">
        <f t="shared" si="108"/>
        <v>-1</v>
      </c>
      <c r="D2774" s="1130"/>
      <c r="E2774" s="1130"/>
      <c r="F2774" s="1131"/>
      <c r="G2774" s="1130"/>
      <c r="H2774" s="1130"/>
      <c r="I2774" s="1130"/>
      <c r="J2774" s="1132"/>
      <c r="K2774" s="1132"/>
      <c r="L2774" s="1130"/>
      <c r="N2774" s="1133">
        <f t="shared" si="109"/>
        <v>0</v>
      </c>
      <c r="O2774" s="1134">
        <f t="shared" si="110"/>
        <v>0</v>
      </c>
      <c r="P2774" s="1134">
        <f>O2774/'1.5 Universal Data'!$F$35</f>
        <v>0</v>
      </c>
      <c r="R2774" s="163"/>
      <c r="S2774" s="163"/>
      <c r="T2774" s="163"/>
      <c r="U2774" s="163"/>
      <c r="V2774" s="163"/>
      <c r="W2774" s="163"/>
      <c r="X2774" s="163"/>
      <c r="Y2774" s="163"/>
      <c r="Z2774" s="163"/>
      <c r="AA2774" s="163"/>
      <c r="AB2774" s="163"/>
      <c r="AC2774" s="163"/>
      <c r="AD2774" s="163"/>
      <c r="AE2774" s="163"/>
    </row>
    <row r="2775" spans="2:31">
      <c r="B2775" s="1129">
        <f t="shared" ref="B2775:B2838" si="111">IF(G2775="buy",1,-1)</f>
        <v>-1</v>
      </c>
      <c r="D2775" s="1130"/>
      <c r="E2775" s="1130"/>
      <c r="F2775" s="1131"/>
      <c r="G2775" s="1130"/>
      <c r="H2775" s="1130"/>
      <c r="I2775" s="1130"/>
      <c r="J2775" s="1132"/>
      <c r="K2775" s="1132"/>
      <c r="L2775" s="1130"/>
      <c r="N2775" s="1133">
        <f t="shared" si="109"/>
        <v>0</v>
      </c>
      <c r="O2775" s="1134">
        <f t="shared" si="110"/>
        <v>0</v>
      </c>
      <c r="P2775" s="1134">
        <f>O2775/'1.5 Universal Data'!$F$35</f>
        <v>0</v>
      </c>
      <c r="R2775" s="163"/>
      <c r="S2775" s="163"/>
      <c r="T2775" s="163"/>
      <c r="U2775" s="163"/>
      <c r="V2775" s="163"/>
      <c r="W2775" s="163"/>
      <c r="X2775" s="163"/>
      <c r="Y2775" s="163"/>
      <c r="Z2775" s="163"/>
      <c r="AA2775" s="163"/>
      <c r="AB2775" s="163"/>
      <c r="AC2775" s="163"/>
      <c r="AD2775" s="163"/>
      <c r="AE2775" s="163"/>
    </row>
    <row r="2776" spans="2:31">
      <c r="B2776" s="1129">
        <f t="shared" si="111"/>
        <v>-1</v>
      </c>
      <c r="D2776" s="1130"/>
      <c r="E2776" s="1130"/>
      <c r="F2776" s="1131"/>
      <c r="G2776" s="1130"/>
      <c r="H2776" s="1130"/>
      <c r="I2776" s="1130"/>
      <c r="J2776" s="1132"/>
      <c r="K2776" s="1132"/>
      <c r="L2776" s="1130"/>
      <c r="N2776" s="1133">
        <f t="shared" si="109"/>
        <v>0</v>
      </c>
      <c r="O2776" s="1134">
        <f t="shared" si="110"/>
        <v>0</v>
      </c>
      <c r="P2776" s="1134">
        <f>O2776/'1.5 Universal Data'!$F$35</f>
        <v>0</v>
      </c>
      <c r="R2776" s="163"/>
      <c r="S2776" s="163"/>
      <c r="T2776" s="163"/>
      <c r="U2776" s="163"/>
      <c r="V2776" s="163"/>
      <c r="W2776" s="163"/>
      <c r="X2776" s="163"/>
      <c r="Y2776" s="163"/>
      <c r="Z2776" s="163"/>
      <c r="AA2776" s="163"/>
      <c r="AB2776" s="163"/>
      <c r="AC2776" s="163"/>
      <c r="AD2776" s="163"/>
      <c r="AE2776" s="163"/>
    </row>
    <row r="2777" spans="2:31">
      <c r="B2777" s="1129">
        <f t="shared" si="111"/>
        <v>-1</v>
      </c>
      <c r="D2777" s="1130"/>
      <c r="E2777" s="1130"/>
      <c r="F2777" s="1131"/>
      <c r="G2777" s="1130"/>
      <c r="H2777" s="1130"/>
      <c r="I2777" s="1130"/>
      <c r="J2777" s="1132"/>
      <c r="K2777" s="1132"/>
      <c r="L2777" s="1130"/>
      <c r="N2777" s="1133">
        <f t="shared" si="109"/>
        <v>0</v>
      </c>
      <c r="O2777" s="1134">
        <f t="shared" si="110"/>
        <v>0</v>
      </c>
      <c r="P2777" s="1134">
        <f>O2777/'1.5 Universal Data'!$F$35</f>
        <v>0</v>
      </c>
      <c r="R2777" s="163"/>
      <c r="S2777" s="163"/>
      <c r="T2777" s="163"/>
      <c r="U2777" s="163"/>
      <c r="V2777" s="163"/>
      <c r="W2777" s="163"/>
      <c r="X2777" s="163"/>
      <c r="Y2777" s="163"/>
      <c r="Z2777" s="163"/>
      <c r="AA2777" s="163"/>
      <c r="AB2777" s="163"/>
      <c r="AC2777" s="163"/>
      <c r="AD2777" s="163"/>
      <c r="AE2777" s="163"/>
    </row>
    <row r="2778" spans="2:31">
      <c r="B2778" s="1129">
        <f t="shared" si="111"/>
        <v>-1</v>
      </c>
      <c r="D2778" s="1130"/>
      <c r="E2778" s="1130"/>
      <c r="F2778" s="1131"/>
      <c r="G2778" s="1130"/>
      <c r="H2778" s="1130"/>
      <c r="I2778" s="1130"/>
      <c r="J2778" s="1132"/>
      <c r="K2778" s="1132"/>
      <c r="L2778" s="1130"/>
      <c r="N2778" s="1133">
        <f t="shared" si="109"/>
        <v>0</v>
      </c>
      <c r="O2778" s="1134">
        <f t="shared" si="110"/>
        <v>0</v>
      </c>
      <c r="P2778" s="1134">
        <f>O2778/'1.5 Universal Data'!$F$35</f>
        <v>0</v>
      </c>
      <c r="R2778" s="163"/>
      <c r="S2778" s="163"/>
      <c r="T2778" s="163"/>
      <c r="U2778" s="163"/>
      <c r="V2778" s="163"/>
      <c r="W2778" s="163"/>
      <c r="X2778" s="163"/>
      <c r="Y2778" s="163"/>
      <c r="Z2778" s="163"/>
      <c r="AA2778" s="163"/>
      <c r="AB2778" s="163"/>
      <c r="AC2778" s="163"/>
      <c r="AD2778" s="163"/>
      <c r="AE2778" s="163"/>
    </row>
    <row r="2779" spans="2:31">
      <c r="B2779" s="1129">
        <f t="shared" si="111"/>
        <v>-1</v>
      </c>
      <c r="D2779" s="1130"/>
      <c r="E2779" s="1130"/>
      <c r="F2779" s="1131"/>
      <c r="G2779" s="1130"/>
      <c r="H2779" s="1130"/>
      <c r="I2779" s="1130"/>
      <c r="J2779" s="1132"/>
      <c r="K2779" s="1132"/>
      <c r="L2779" s="1130"/>
      <c r="N2779" s="1133">
        <f t="shared" ref="N2779:N2842" si="112">+H2779*((K2779-J2779)+1)*B2779</f>
        <v>0</v>
      </c>
      <c r="O2779" s="1134">
        <f t="shared" ref="O2779:O2842" si="113">N2779*L2779/100</f>
        <v>0</v>
      </c>
      <c r="P2779" s="1134">
        <f>O2779/'1.5 Universal Data'!$F$35</f>
        <v>0</v>
      </c>
      <c r="R2779" s="163"/>
      <c r="S2779" s="163"/>
      <c r="T2779" s="163"/>
      <c r="U2779" s="163"/>
      <c r="V2779" s="163"/>
      <c r="W2779" s="163"/>
      <c r="X2779" s="163"/>
      <c r="Y2779" s="163"/>
      <c r="Z2779" s="163"/>
      <c r="AA2779" s="163"/>
      <c r="AB2779" s="163"/>
      <c r="AC2779" s="163"/>
      <c r="AD2779" s="163"/>
      <c r="AE2779" s="163"/>
    </row>
    <row r="2780" spans="2:31">
      <c r="B2780" s="1129">
        <f t="shared" si="111"/>
        <v>-1</v>
      </c>
      <c r="D2780" s="1130"/>
      <c r="E2780" s="1130"/>
      <c r="F2780" s="1131"/>
      <c r="G2780" s="1130"/>
      <c r="H2780" s="1130"/>
      <c r="I2780" s="1130"/>
      <c r="J2780" s="1132"/>
      <c r="K2780" s="1132"/>
      <c r="L2780" s="1130"/>
      <c r="N2780" s="1133">
        <f t="shared" si="112"/>
        <v>0</v>
      </c>
      <c r="O2780" s="1134">
        <f t="shared" si="113"/>
        <v>0</v>
      </c>
      <c r="P2780" s="1134">
        <f>O2780/'1.5 Universal Data'!$F$35</f>
        <v>0</v>
      </c>
      <c r="R2780" s="163"/>
      <c r="S2780" s="163"/>
      <c r="T2780" s="163"/>
      <c r="U2780" s="163"/>
      <c r="V2780" s="163"/>
      <c r="W2780" s="163"/>
      <c r="X2780" s="163"/>
      <c r="Y2780" s="163"/>
      <c r="Z2780" s="163"/>
      <c r="AA2780" s="163"/>
      <c r="AB2780" s="163"/>
      <c r="AC2780" s="163"/>
      <c r="AD2780" s="163"/>
      <c r="AE2780" s="163"/>
    </row>
    <row r="2781" spans="2:31">
      <c r="B2781" s="1129">
        <f t="shared" si="111"/>
        <v>-1</v>
      </c>
      <c r="D2781" s="1130"/>
      <c r="E2781" s="1130"/>
      <c r="F2781" s="1131"/>
      <c r="G2781" s="1130"/>
      <c r="H2781" s="1130"/>
      <c r="I2781" s="1130"/>
      <c r="J2781" s="1132"/>
      <c r="K2781" s="1132"/>
      <c r="L2781" s="1130"/>
      <c r="N2781" s="1133">
        <f t="shared" si="112"/>
        <v>0</v>
      </c>
      <c r="O2781" s="1134">
        <f t="shared" si="113"/>
        <v>0</v>
      </c>
      <c r="P2781" s="1134">
        <f>O2781/'1.5 Universal Data'!$F$35</f>
        <v>0</v>
      </c>
      <c r="R2781" s="163"/>
      <c r="S2781" s="163"/>
      <c r="T2781" s="163"/>
      <c r="U2781" s="163"/>
      <c r="V2781" s="163"/>
      <c r="W2781" s="163"/>
      <c r="X2781" s="163"/>
      <c r="Y2781" s="163"/>
      <c r="Z2781" s="163"/>
      <c r="AA2781" s="163"/>
      <c r="AB2781" s="163"/>
      <c r="AC2781" s="163"/>
      <c r="AD2781" s="163"/>
      <c r="AE2781" s="163"/>
    </row>
    <row r="2782" spans="2:31">
      <c r="B2782" s="1129">
        <f t="shared" si="111"/>
        <v>-1</v>
      </c>
      <c r="D2782" s="1130"/>
      <c r="E2782" s="1130"/>
      <c r="F2782" s="1131"/>
      <c r="G2782" s="1130"/>
      <c r="H2782" s="1130"/>
      <c r="I2782" s="1130"/>
      <c r="J2782" s="1132"/>
      <c r="K2782" s="1132"/>
      <c r="L2782" s="1130"/>
      <c r="N2782" s="1133">
        <f t="shared" si="112"/>
        <v>0</v>
      </c>
      <c r="O2782" s="1134">
        <f t="shared" si="113"/>
        <v>0</v>
      </c>
      <c r="P2782" s="1134">
        <f>O2782/'1.5 Universal Data'!$F$35</f>
        <v>0</v>
      </c>
      <c r="R2782" s="163"/>
      <c r="S2782" s="163"/>
      <c r="T2782" s="163"/>
      <c r="U2782" s="163"/>
      <c r="V2782" s="163"/>
      <c r="W2782" s="163"/>
      <c r="X2782" s="163"/>
      <c r="Y2782" s="163"/>
      <c r="Z2782" s="163"/>
      <c r="AA2782" s="163"/>
      <c r="AB2782" s="163"/>
      <c r="AC2782" s="163"/>
      <c r="AD2782" s="163"/>
      <c r="AE2782" s="163"/>
    </row>
    <row r="2783" spans="2:31">
      <c r="B2783" s="1129">
        <f t="shared" si="111"/>
        <v>-1</v>
      </c>
      <c r="D2783" s="1130"/>
      <c r="E2783" s="1130"/>
      <c r="F2783" s="1131"/>
      <c r="G2783" s="1130"/>
      <c r="H2783" s="1130"/>
      <c r="I2783" s="1130"/>
      <c r="J2783" s="1132"/>
      <c r="K2783" s="1132"/>
      <c r="L2783" s="1130"/>
      <c r="N2783" s="1133">
        <f t="shared" si="112"/>
        <v>0</v>
      </c>
      <c r="O2783" s="1134">
        <f t="shared" si="113"/>
        <v>0</v>
      </c>
      <c r="P2783" s="1134">
        <f>O2783/'1.5 Universal Data'!$F$35</f>
        <v>0</v>
      </c>
      <c r="R2783" s="163"/>
      <c r="S2783" s="163"/>
      <c r="T2783" s="163"/>
      <c r="U2783" s="163"/>
      <c r="V2783" s="163"/>
      <c r="W2783" s="163"/>
      <c r="X2783" s="163"/>
      <c r="Y2783" s="163"/>
      <c r="Z2783" s="163"/>
      <c r="AA2783" s="163"/>
      <c r="AB2783" s="163"/>
      <c r="AC2783" s="163"/>
      <c r="AD2783" s="163"/>
      <c r="AE2783" s="163"/>
    </row>
    <row r="2784" spans="2:31">
      <c r="B2784" s="1129">
        <f t="shared" si="111"/>
        <v>-1</v>
      </c>
      <c r="D2784" s="1130"/>
      <c r="E2784" s="1130"/>
      <c r="F2784" s="1131"/>
      <c r="G2784" s="1130"/>
      <c r="H2784" s="1130"/>
      <c r="I2784" s="1130"/>
      <c r="J2784" s="1132"/>
      <c r="K2784" s="1132"/>
      <c r="L2784" s="1130"/>
      <c r="N2784" s="1133">
        <f t="shared" si="112"/>
        <v>0</v>
      </c>
      <c r="O2784" s="1134">
        <f t="shared" si="113"/>
        <v>0</v>
      </c>
      <c r="P2784" s="1134">
        <f>O2784/'1.5 Universal Data'!$F$35</f>
        <v>0</v>
      </c>
      <c r="R2784" s="163"/>
      <c r="S2784" s="163"/>
      <c r="T2784" s="163"/>
      <c r="U2784" s="163"/>
      <c r="V2784" s="163"/>
      <c r="W2784" s="163"/>
      <c r="X2784" s="163"/>
      <c r="Y2784" s="163"/>
      <c r="Z2784" s="163"/>
      <c r="AA2784" s="163"/>
      <c r="AB2784" s="163"/>
      <c r="AC2784" s="163"/>
      <c r="AD2784" s="163"/>
      <c r="AE2784" s="163"/>
    </row>
    <row r="2785" spans="2:31">
      <c r="B2785" s="1129">
        <f t="shared" si="111"/>
        <v>-1</v>
      </c>
      <c r="D2785" s="1130"/>
      <c r="E2785" s="1130"/>
      <c r="F2785" s="1131"/>
      <c r="G2785" s="1130"/>
      <c r="H2785" s="1130"/>
      <c r="I2785" s="1130"/>
      <c r="J2785" s="1132"/>
      <c r="K2785" s="1132"/>
      <c r="L2785" s="1130"/>
      <c r="N2785" s="1133">
        <f t="shared" si="112"/>
        <v>0</v>
      </c>
      <c r="O2785" s="1134">
        <f t="shared" si="113"/>
        <v>0</v>
      </c>
      <c r="P2785" s="1134">
        <f>O2785/'1.5 Universal Data'!$F$35</f>
        <v>0</v>
      </c>
      <c r="R2785" s="163"/>
      <c r="S2785" s="163"/>
      <c r="T2785" s="163"/>
      <c r="U2785" s="163"/>
      <c r="V2785" s="163"/>
      <c r="W2785" s="163"/>
      <c r="X2785" s="163"/>
      <c r="Y2785" s="163"/>
      <c r="Z2785" s="163"/>
      <c r="AA2785" s="163"/>
      <c r="AB2785" s="163"/>
      <c r="AC2785" s="163"/>
      <c r="AD2785" s="163"/>
      <c r="AE2785" s="163"/>
    </row>
    <row r="2786" spans="2:31">
      <c r="B2786" s="1129">
        <f t="shared" si="111"/>
        <v>-1</v>
      </c>
      <c r="D2786" s="1130"/>
      <c r="E2786" s="1130"/>
      <c r="F2786" s="1131"/>
      <c r="G2786" s="1130"/>
      <c r="H2786" s="1130"/>
      <c r="I2786" s="1130"/>
      <c r="J2786" s="1132"/>
      <c r="K2786" s="1132"/>
      <c r="L2786" s="1130"/>
      <c r="N2786" s="1133">
        <f t="shared" si="112"/>
        <v>0</v>
      </c>
      <c r="O2786" s="1134">
        <f t="shared" si="113"/>
        <v>0</v>
      </c>
      <c r="P2786" s="1134">
        <f>O2786/'1.5 Universal Data'!$F$35</f>
        <v>0</v>
      </c>
      <c r="R2786" s="163"/>
      <c r="S2786" s="163"/>
      <c r="T2786" s="163"/>
      <c r="U2786" s="163"/>
      <c r="V2786" s="163"/>
      <c r="W2786" s="163"/>
      <c r="X2786" s="163"/>
      <c r="Y2786" s="163"/>
      <c r="Z2786" s="163"/>
      <c r="AA2786" s="163"/>
      <c r="AB2786" s="163"/>
      <c r="AC2786" s="163"/>
      <c r="AD2786" s="163"/>
      <c r="AE2786" s="163"/>
    </row>
    <row r="2787" spans="2:31">
      <c r="B2787" s="1129">
        <f t="shared" si="111"/>
        <v>-1</v>
      </c>
      <c r="D2787" s="1130"/>
      <c r="E2787" s="1130"/>
      <c r="F2787" s="1131"/>
      <c r="G2787" s="1130"/>
      <c r="H2787" s="1130"/>
      <c r="I2787" s="1130"/>
      <c r="J2787" s="1132"/>
      <c r="K2787" s="1132"/>
      <c r="L2787" s="1130"/>
      <c r="N2787" s="1133">
        <f t="shared" si="112"/>
        <v>0</v>
      </c>
      <c r="O2787" s="1134">
        <f t="shared" si="113"/>
        <v>0</v>
      </c>
      <c r="P2787" s="1134">
        <f>O2787/'1.5 Universal Data'!$F$35</f>
        <v>0</v>
      </c>
      <c r="R2787" s="163"/>
      <c r="S2787" s="163"/>
      <c r="T2787" s="163"/>
      <c r="U2787" s="163"/>
      <c r="V2787" s="163"/>
      <c r="W2787" s="163"/>
      <c r="X2787" s="163"/>
      <c r="Y2787" s="163"/>
      <c r="Z2787" s="163"/>
      <c r="AA2787" s="163"/>
      <c r="AB2787" s="163"/>
      <c r="AC2787" s="163"/>
      <c r="AD2787" s="163"/>
      <c r="AE2787" s="163"/>
    </row>
    <row r="2788" spans="2:31">
      <c r="B2788" s="1129">
        <f t="shared" si="111"/>
        <v>-1</v>
      </c>
      <c r="D2788" s="1130"/>
      <c r="E2788" s="1130"/>
      <c r="F2788" s="1131"/>
      <c r="G2788" s="1130"/>
      <c r="H2788" s="1130"/>
      <c r="I2788" s="1130"/>
      <c r="J2788" s="1132"/>
      <c r="K2788" s="1132"/>
      <c r="L2788" s="1130"/>
      <c r="N2788" s="1133">
        <f t="shared" si="112"/>
        <v>0</v>
      </c>
      <c r="O2788" s="1134">
        <f t="shared" si="113"/>
        <v>0</v>
      </c>
      <c r="P2788" s="1134">
        <f>O2788/'1.5 Universal Data'!$F$35</f>
        <v>0</v>
      </c>
      <c r="R2788" s="163"/>
      <c r="S2788" s="163"/>
      <c r="T2788" s="163"/>
      <c r="U2788" s="163"/>
      <c r="V2788" s="163"/>
      <c r="W2788" s="163"/>
      <c r="X2788" s="163"/>
      <c r="Y2788" s="163"/>
      <c r="Z2788" s="163"/>
      <c r="AA2788" s="163"/>
      <c r="AB2788" s="163"/>
      <c r="AC2788" s="163"/>
      <c r="AD2788" s="163"/>
      <c r="AE2788" s="163"/>
    </row>
    <row r="2789" spans="2:31">
      <c r="B2789" s="1129">
        <f t="shared" si="111"/>
        <v>-1</v>
      </c>
      <c r="D2789" s="1130"/>
      <c r="E2789" s="1130"/>
      <c r="F2789" s="1131"/>
      <c r="G2789" s="1130"/>
      <c r="H2789" s="1130"/>
      <c r="I2789" s="1130"/>
      <c r="J2789" s="1132"/>
      <c r="K2789" s="1132"/>
      <c r="L2789" s="1130"/>
      <c r="N2789" s="1133">
        <f t="shared" si="112"/>
        <v>0</v>
      </c>
      <c r="O2789" s="1134">
        <f t="shared" si="113"/>
        <v>0</v>
      </c>
      <c r="P2789" s="1134">
        <f>O2789/'1.5 Universal Data'!$F$35</f>
        <v>0</v>
      </c>
      <c r="R2789" s="163"/>
      <c r="S2789" s="163"/>
      <c r="T2789" s="163"/>
      <c r="U2789" s="163"/>
      <c r="V2789" s="163"/>
      <c r="W2789" s="163"/>
      <c r="X2789" s="163"/>
      <c r="Y2789" s="163"/>
      <c r="Z2789" s="163"/>
      <c r="AA2789" s="163"/>
      <c r="AB2789" s="163"/>
      <c r="AC2789" s="163"/>
      <c r="AD2789" s="163"/>
      <c r="AE2789" s="163"/>
    </row>
    <row r="2790" spans="2:31">
      <c r="B2790" s="1129">
        <f t="shared" si="111"/>
        <v>-1</v>
      </c>
      <c r="D2790" s="1130"/>
      <c r="E2790" s="1130"/>
      <c r="F2790" s="1131"/>
      <c r="G2790" s="1130"/>
      <c r="H2790" s="1130"/>
      <c r="I2790" s="1130"/>
      <c r="J2790" s="1132"/>
      <c r="K2790" s="1132"/>
      <c r="L2790" s="1130"/>
      <c r="N2790" s="1133">
        <f t="shared" si="112"/>
        <v>0</v>
      </c>
      <c r="O2790" s="1134">
        <f t="shared" si="113"/>
        <v>0</v>
      </c>
      <c r="P2790" s="1134">
        <f>O2790/'1.5 Universal Data'!$F$35</f>
        <v>0</v>
      </c>
      <c r="R2790" s="163"/>
      <c r="S2790" s="163"/>
      <c r="T2790" s="163"/>
      <c r="U2790" s="163"/>
      <c r="V2790" s="163"/>
      <c r="W2790" s="163"/>
      <c r="X2790" s="163"/>
      <c r="Y2790" s="163"/>
      <c r="Z2790" s="163"/>
      <c r="AA2790" s="163"/>
      <c r="AB2790" s="163"/>
      <c r="AC2790" s="163"/>
      <c r="AD2790" s="163"/>
      <c r="AE2790" s="163"/>
    </row>
    <row r="2791" spans="2:31">
      <c r="B2791" s="1129">
        <f t="shared" si="111"/>
        <v>-1</v>
      </c>
      <c r="D2791" s="1130"/>
      <c r="E2791" s="1130"/>
      <c r="F2791" s="1131"/>
      <c r="G2791" s="1130"/>
      <c r="H2791" s="1130"/>
      <c r="I2791" s="1130"/>
      <c r="J2791" s="1132"/>
      <c r="K2791" s="1132"/>
      <c r="L2791" s="1130"/>
      <c r="N2791" s="1133">
        <f t="shared" si="112"/>
        <v>0</v>
      </c>
      <c r="O2791" s="1134">
        <f t="shared" si="113"/>
        <v>0</v>
      </c>
      <c r="P2791" s="1134">
        <f>O2791/'1.5 Universal Data'!$F$35</f>
        <v>0</v>
      </c>
      <c r="R2791" s="163"/>
      <c r="S2791" s="163"/>
      <c r="T2791" s="163"/>
      <c r="U2791" s="163"/>
      <c r="V2791" s="163"/>
      <c r="W2791" s="163"/>
      <c r="X2791" s="163"/>
      <c r="Y2791" s="163"/>
      <c r="Z2791" s="163"/>
      <c r="AA2791" s="163"/>
      <c r="AB2791" s="163"/>
      <c r="AC2791" s="163"/>
      <c r="AD2791" s="163"/>
      <c r="AE2791" s="163"/>
    </row>
    <row r="2792" spans="2:31">
      <c r="B2792" s="1129">
        <f t="shared" si="111"/>
        <v>-1</v>
      </c>
      <c r="D2792" s="1130"/>
      <c r="E2792" s="1130"/>
      <c r="F2792" s="1131"/>
      <c r="G2792" s="1130"/>
      <c r="H2792" s="1130"/>
      <c r="I2792" s="1130"/>
      <c r="J2792" s="1132"/>
      <c r="K2792" s="1132"/>
      <c r="L2792" s="1130"/>
      <c r="N2792" s="1133">
        <f t="shared" si="112"/>
        <v>0</v>
      </c>
      <c r="O2792" s="1134">
        <f t="shared" si="113"/>
        <v>0</v>
      </c>
      <c r="P2792" s="1134">
        <f>O2792/'1.5 Universal Data'!$F$35</f>
        <v>0</v>
      </c>
      <c r="R2792" s="163"/>
      <c r="S2792" s="163"/>
      <c r="T2792" s="163"/>
      <c r="U2792" s="163"/>
      <c r="V2792" s="163"/>
      <c r="W2792" s="163"/>
      <c r="X2792" s="163"/>
      <c r="Y2792" s="163"/>
      <c r="Z2792" s="163"/>
      <c r="AA2792" s="163"/>
      <c r="AB2792" s="163"/>
      <c r="AC2792" s="163"/>
      <c r="AD2792" s="163"/>
      <c r="AE2792" s="163"/>
    </row>
    <row r="2793" spans="2:31">
      <c r="B2793" s="1129">
        <f t="shared" si="111"/>
        <v>-1</v>
      </c>
      <c r="D2793" s="1130"/>
      <c r="E2793" s="1130"/>
      <c r="F2793" s="1131"/>
      <c r="G2793" s="1130"/>
      <c r="H2793" s="1130"/>
      <c r="I2793" s="1130"/>
      <c r="J2793" s="1132"/>
      <c r="K2793" s="1132"/>
      <c r="L2793" s="1130"/>
      <c r="N2793" s="1133">
        <f t="shared" si="112"/>
        <v>0</v>
      </c>
      <c r="O2793" s="1134">
        <f t="shared" si="113"/>
        <v>0</v>
      </c>
      <c r="P2793" s="1134">
        <f>O2793/'1.5 Universal Data'!$F$35</f>
        <v>0</v>
      </c>
      <c r="R2793" s="163"/>
      <c r="S2793" s="163"/>
      <c r="T2793" s="163"/>
      <c r="U2793" s="163"/>
      <c r="V2793" s="163"/>
      <c r="W2793" s="163"/>
      <c r="X2793" s="163"/>
      <c r="Y2793" s="163"/>
      <c r="Z2793" s="163"/>
      <c r="AA2793" s="163"/>
      <c r="AB2793" s="163"/>
      <c r="AC2793" s="163"/>
      <c r="AD2793" s="163"/>
      <c r="AE2793" s="163"/>
    </row>
    <row r="2794" spans="2:31">
      <c r="B2794" s="1129">
        <f t="shared" si="111"/>
        <v>-1</v>
      </c>
      <c r="D2794" s="1130"/>
      <c r="E2794" s="1130"/>
      <c r="F2794" s="1131"/>
      <c r="G2794" s="1130"/>
      <c r="H2794" s="1130"/>
      <c r="I2794" s="1130"/>
      <c r="J2794" s="1132"/>
      <c r="K2794" s="1132"/>
      <c r="L2794" s="1130"/>
      <c r="N2794" s="1133">
        <f t="shared" si="112"/>
        <v>0</v>
      </c>
      <c r="O2794" s="1134">
        <f t="shared" si="113"/>
        <v>0</v>
      </c>
      <c r="P2794" s="1134">
        <f>O2794/'1.5 Universal Data'!$F$35</f>
        <v>0</v>
      </c>
      <c r="R2794" s="163"/>
      <c r="S2794" s="163"/>
      <c r="T2794" s="163"/>
      <c r="U2794" s="163"/>
      <c r="V2794" s="163"/>
      <c r="W2794" s="163"/>
      <c r="X2794" s="163"/>
      <c r="Y2794" s="163"/>
      <c r="Z2794" s="163"/>
      <c r="AA2794" s="163"/>
      <c r="AB2794" s="163"/>
      <c r="AC2794" s="163"/>
      <c r="AD2794" s="163"/>
      <c r="AE2794" s="163"/>
    </row>
    <row r="2795" spans="2:31">
      <c r="B2795" s="1129">
        <f t="shared" si="111"/>
        <v>-1</v>
      </c>
      <c r="D2795" s="1130"/>
      <c r="E2795" s="1130"/>
      <c r="F2795" s="1131"/>
      <c r="G2795" s="1130"/>
      <c r="H2795" s="1130"/>
      <c r="I2795" s="1130"/>
      <c r="J2795" s="1132"/>
      <c r="K2795" s="1132"/>
      <c r="L2795" s="1130"/>
      <c r="N2795" s="1133">
        <f t="shared" si="112"/>
        <v>0</v>
      </c>
      <c r="O2795" s="1134">
        <f t="shared" si="113"/>
        <v>0</v>
      </c>
      <c r="P2795" s="1134">
        <f>O2795/'1.5 Universal Data'!$F$35</f>
        <v>0</v>
      </c>
      <c r="R2795" s="163"/>
      <c r="S2795" s="163"/>
      <c r="T2795" s="163"/>
      <c r="U2795" s="163"/>
      <c r="V2795" s="163"/>
      <c r="W2795" s="163"/>
      <c r="X2795" s="163"/>
      <c r="Y2795" s="163"/>
      <c r="Z2795" s="163"/>
      <c r="AA2795" s="163"/>
      <c r="AB2795" s="163"/>
      <c r="AC2795" s="163"/>
      <c r="AD2795" s="163"/>
      <c r="AE2795" s="163"/>
    </row>
    <row r="2796" spans="2:31">
      <c r="B2796" s="1129">
        <f t="shared" si="111"/>
        <v>-1</v>
      </c>
      <c r="D2796" s="1130"/>
      <c r="E2796" s="1130"/>
      <c r="F2796" s="1131"/>
      <c r="G2796" s="1130"/>
      <c r="H2796" s="1130"/>
      <c r="I2796" s="1130"/>
      <c r="J2796" s="1132"/>
      <c r="K2796" s="1132"/>
      <c r="L2796" s="1130"/>
      <c r="N2796" s="1133">
        <f t="shared" si="112"/>
        <v>0</v>
      </c>
      <c r="O2796" s="1134">
        <f t="shared" si="113"/>
        <v>0</v>
      </c>
      <c r="P2796" s="1134">
        <f>O2796/'1.5 Universal Data'!$F$35</f>
        <v>0</v>
      </c>
      <c r="R2796" s="163"/>
      <c r="S2796" s="163"/>
      <c r="T2796" s="163"/>
      <c r="U2796" s="163"/>
      <c r="V2796" s="163"/>
      <c r="W2796" s="163"/>
      <c r="X2796" s="163"/>
      <c r="Y2796" s="163"/>
      <c r="Z2796" s="163"/>
      <c r="AA2796" s="163"/>
      <c r="AB2796" s="163"/>
      <c r="AC2796" s="163"/>
      <c r="AD2796" s="163"/>
      <c r="AE2796" s="163"/>
    </row>
    <row r="2797" spans="2:31">
      <c r="B2797" s="1129">
        <f t="shared" si="111"/>
        <v>-1</v>
      </c>
      <c r="D2797" s="1130"/>
      <c r="E2797" s="1130"/>
      <c r="F2797" s="1131"/>
      <c r="G2797" s="1130"/>
      <c r="H2797" s="1130"/>
      <c r="I2797" s="1130"/>
      <c r="J2797" s="1132"/>
      <c r="K2797" s="1132"/>
      <c r="L2797" s="1130"/>
      <c r="N2797" s="1133">
        <f t="shared" si="112"/>
        <v>0</v>
      </c>
      <c r="O2797" s="1134">
        <f t="shared" si="113"/>
        <v>0</v>
      </c>
      <c r="P2797" s="1134">
        <f>O2797/'1.5 Universal Data'!$F$35</f>
        <v>0</v>
      </c>
      <c r="R2797" s="163"/>
      <c r="S2797" s="163"/>
      <c r="T2797" s="163"/>
      <c r="U2797" s="163"/>
      <c r="V2797" s="163"/>
      <c r="W2797" s="163"/>
      <c r="X2797" s="163"/>
      <c r="Y2797" s="163"/>
      <c r="Z2797" s="163"/>
      <c r="AA2797" s="163"/>
      <c r="AB2797" s="163"/>
      <c r="AC2797" s="163"/>
      <c r="AD2797" s="163"/>
      <c r="AE2797" s="163"/>
    </row>
    <row r="2798" spans="2:31">
      <c r="B2798" s="1129">
        <f t="shared" si="111"/>
        <v>-1</v>
      </c>
      <c r="D2798" s="1130"/>
      <c r="E2798" s="1130"/>
      <c r="F2798" s="1131"/>
      <c r="G2798" s="1130"/>
      <c r="H2798" s="1130"/>
      <c r="I2798" s="1130"/>
      <c r="J2798" s="1132"/>
      <c r="K2798" s="1132"/>
      <c r="L2798" s="1130"/>
      <c r="N2798" s="1133">
        <f t="shared" si="112"/>
        <v>0</v>
      </c>
      <c r="O2798" s="1134">
        <f t="shared" si="113"/>
        <v>0</v>
      </c>
      <c r="P2798" s="1134">
        <f>O2798/'1.5 Universal Data'!$F$35</f>
        <v>0</v>
      </c>
      <c r="R2798" s="163"/>
      <c r="S2798" s="163"/>
      <c r="T2798" s="163"/>
      <c r="U2798" s="163"/>
      <c r="V2798" s="163"/>
      <c r="W2798" s="163"/>
      <c r="X2798" s="163"/>
      <c r="Y2798" s="163"/>
      <c r="Z2798" s="163"/>
      <c r="AA2798" s="163"/>
      <c r="AB2798" s="163"/>
      <c r="AC2798" s="163"/>
      <c r="AD2798" s="163"/>
      <c r="AE2798" s="163"/>
    </row>
    <row r="2799" spans="2:31">
      <c r="B2799" s="1129">
        <f t="shared" si="111"/>
        <v>-1</v>
      </c>
      <c r="D2799" s="1130"/>
      <c r="E2799" s="1130"/>
      <c r="F2799" s="1131"/>
      <c r="G2799" s="1130"/>
      <c r="H2799" s="1130"/>
      <c r="I2799" s="1130"/>
      <c r="J2799" s="1132"/>
      <c r="K2799" s="1132"/>
      <c r="L2799" s="1130"/>
      <c r="N2799" s="1133">
        <f t="shared" si="112"/>
        <v>0</v>
      </c>
      <c r="O2799" s="1134">
        <f t="shared" si="113"/>
        <v>0</v>
      </c>
      <c r="P2799" s="1134">
        <f>O2799/'1.5 Universal Data'!$F$35</f>
        <v>0</v>
      </c>
      <c r="R2799" s="163"/>
      <c r="S2799" s="163"/>
      <c r="T2799" s="163"/>
      <c r="U2799" s="163"/>
      <c r="V2799" s="163"/>
      <c r="W2799" s="163"/>
      <c r="X2799" s="163"/>
      <c r="Y2799" s="163"/>
      <c r="Z2799" s="163"/>
      <c r="AA2799" s="163"/>
      <c r="AB2799" s="163"/>
      <c r="AC2799" s="163"/>
      <c r="AD2799" s="163"/>
      <c r="AE2799" s="163"/>
    </row>
    <row r="2800" spans="2:31">
      <c r="B2800" s="1129">
        <f t="shared" si="111"/>
        <v>-1</v>
      </c>
      <c r="D2800" s="1130"/>
      <c r="E2800" s="1130"/>
      <c r="F2800" s="1131"/>
      <c r="G2800" s="1130"/>
      <c r="H2800" s="1130"/>
      <c r="I2800" s="1130"/>
      <c r="J2800" s="1132"/>
      <c r="K2800" s="1132"/>
      <c r="L2800" s="1130"/>
      <c r="N2800" s="1133">
        <f t="shared" si="112"/>
        <v>0</v>
      </c>
      <c r="O2800" s="1134">
        <f t="shared" si="113"/>
        <v>0</v>
      </c>
      <c r="P2800" s="1134">
        <f>O2800/'1.5 Universal Data'!$F$35</f>
        <v>0</v>
      </c>
      <c r="R2800" s="163"/>
      <c r="S2800" s="163"/>
      <c r="T2800" s="163"/>
      <c r="U2800" s="163"/>
      <c r="V2800" s="163"/>
      <c r="W2800" s="163"/>
      <c r="X2800" s="163"/>
      <c r="Y2800" s="163"/>
      <c r="Z2800" s="163"/>
      <c r="AA2800" s="163"/>
      <c r="AB2800" s="163"/>
      <c r="AC2800" s="163"/>
      <c r="AD2800" s="163"/>
      <c r="AE2800" s="163"/>
    </row>
    <row r="2801" spans="2:31">
      <c r="B2801" s="1129">
        <f t="shared" si="111"/>
        <v>-1</v>
      </c>
      <c r="D2801" s="1130"/>
      <c r="E2801" s="1130"/>
      <c r="F2801" s="1131"/>
      <c r="G2801" s="1130"/>
      <c r="H2801" s="1130"/>
      <c r="I2801" s="1130"/>
      <c r="J2801" s="1132"/>
      <c r="K2801" s="1132"/>
      <c r="L2801" s="1130"/>
      <c r="N2801" s="1133">
        <f t="shared" si="112"/>
        <v>0</v>
      </c>
      <c r="O2801" s="1134">
        <f t="shared" si="113"/>
        <v>0</v>
      </c>
      <c r="P2801" s="1134">
        <f>O2801/'1.5 Universal Data'!$F$35</f>
        <v>0</v>
      </c>
      <c r="R2801" s="163"/>
      <c r="S2801" s="163"/>
      <c r="T2801" s="163"/>
      <c r="U2801" s="163"/>
      <c r="V2801" s="163"/>
      <c r="W2801" s="163"/>
      <c r="X2801" s="163"/>
      <c r="Y2801" s="163"/>
      <c r="Z2801" s="163"/>
      <c r="AA2801" s="163"/>
      <c r="AB2801" s="163"/>
      <c r="AC2801" s="163"/>
      <c r="AD2801" s="163"/>
      <c r="AE2801" s="163"/>
    </row>
    <row r="2802" spans="2:31">
      <c r="B2802" s="1129">
        <f t="shared" si="111"/>
        <v>-1</v>
      </c>
      <c r="D2802" s="1130"/>
      <c r="E2802" s="1130"/>
      <c r="F2802" s="1131"/>
      <c r="G2802" s="1130"/>
      <c r="H2802" s="1130"/>
      <c r="I2802" s="1130"/>
      <c r="J2802" s="1132"/>
      <c r="K2802" s="1132"/>
      <c r="L2802" s="1130"/>
      <c r="N2802" s="1133">
        <f t="shared" si="112"/>
        <v>0</v>
      </c>
      <c r="O2802" s="1134">
        <f t="shared" si="113"/>
        <v>0</v>
      </c>
      <c r="P2802" s="1134">
        <f>O2802/'1.5 Universal Data'!$F$35</f>
        <v>0</v>
      </c>
      <c r="R2802" s="163"/>
      <c r="S2802" s="163"/>
      <c r="T2802" s="163"/>
      <c r="U2802" s="163"/>
      <c r="V2802" s="163"/>
      <c r="W2802" s="163"/>
      <c r="X2802" s="163"/>
      <c r="Y2802" s="163"/>
      <c r="Z2802" s="163"/>
      <c r="AA2802" s="163"/>
      <c r="AB2802" s="163"/>
      <c r="AC2802" s="163"/>
      <c r="AD2802" s="163"/>
      <c r="AE2802" s="163"/>
    </row>
    <row r="2803" spans="2:31">
      <c r="B2803" s="1129">
        <f t="shared" si="111"/>
        <v>-1</v>
      </c>
      <c r="D2803" s="1130"/>
      <c r="E2803" s="1130"/>
      <c r="F2803" s="1131"/>
      <c r="G2803" s="1130"/>
      <c r="H2803" s="1130"/>
      <c r="I2803" s="1130"/>
      <c r="J2803" s="1132"/>
      <c r="K2803" s="1132"/>
      <c r="L2803" s="1130"/>
      <c r="N2803" s="1133">
        <f t="shared" si="112"/>
        <v>0</v>
      </c>
      <c r="O2803" s="1134">
        <f t="shared" si="113"/>
        <v>0</v>
      </c>
      <c r="P2803" s="1134">
        <f>O2803/'1.5 Universal Data'!$F$35</f>
        <v>0</v>
      </c>
      <c r="R2803" s="163"/>
      <c r="S2803" s="163"/>
      <c r="T2803" s="163"/>
      <c r="U2803" s="163"/>
      <c r="V2803" s="163"/>
      <c r="W2803" s="163"/>
      <c r="X2803" s="163"/>
      <c r="Y2803" s="163"/>
      <c r="Z2803" s="163"/>
      <c r="AA2803" s="163"/>
      <c r="AB2803" s="163"/>
      <c r="AC2803" s="163"/>
      <c r="AD2803" s="163"/>
      <c r="AE2803" s="163"/>
    </row>
    <row r="2804" spans="2:31">
      <c r="B2804" s="1129">
        <f t="shared" si="111"/>
        <v>-1</v>
      </c>
      <c r="D2804" s="1130"/>
      <c r="E2804" s="1130"/>
      <c r="F2804" s="1131"/>
      <c r="G2804" s="1130"/>
      <c r="H2804" s="1130"/>
      <c r="I2804" s="1130"/>
      <c r="J2804" s="1132"/>
      <c r="K2804" s="1132"/>
      <c r="L2804" s="1130"/>
      <c r="N2804" s="1133">
        <f t="shared" si="112"/>
        <v>0</v>
      </c>
      <c r="O2804" s="1134">
        <f t="shared" si="113"/>
        <v>0</v>
      </c>
      <c r="P2804" s="1134">
        <f>O2804/'1.5 Universal Data'!$F$35</f>
        <v>0</v>
      </c>
      <c r="R2804" s="163"/>
      <c r="S2804" s="163"/>
      <c r="T2804" s="163"/>
      <c r="U2804" s="163"/>
      <c r="V2804" s="163"/>
      <c r="W2804" s="163"/>
      <c r="X2804" s="163"/>
      <c r="Y2804" s="163"/>
      <c r="Z2804" s="163"/>
      <c r="AA2804" s="163"/>
      <c r="AB2804" s="163"/>
      <c r="AC2804" s="163"/>
      <c r="AD2804" s="163"/>
      <c r="AE2804" s="163"/>
    </row>
    <row r="2805" spans="2:31">
      <c r="B2805" s="1129">
        <f t="shared" si="111"/>
        <v>-1</v>
      </c>
      <c r="D2805" s="1130"/>
      <c r="E2805" s="1130"/>
      <c r="F2805" s="1131"/>
      <c r="G2805" s="1130"/>
      <c r="H2805" s="1130"/>
      <c r="I2805" s="1130"/>
      <c r="J2805" s="1132"/>
      <c r="K2805" s="1132"/>
      <c r="L2805" s="1130"/>
      <c r="N2805" s="1133">
        <f t="shared" si="112"/>
        <v>0</v>
      </c>
      <c r="O2805" s="1134">
        <f t="shared" si="113"/>
        <v>0</v>
      </c>
      <c r="P2805" s="1134">
        <f>O2805/'1.5 Universal Data'!$F$35</f>
        <v>0</v>
      </c>
      <c r="R2805" s="163"/>
      <c r="S2805" s="163"/>
      <c r="T2805" s="163"/>
      <c r="U2805" s="163"/>
      <c r="V2805" s="163"/>
      <c r="W2805" s="163"/>
      <c r="X2805" s="163"/>
      <c r="Y2805" s="163"/>
      <c r="Z2805" s="163"/>
      <c r="AA2805" s="163"/>
      <c r="AB2805" s="163"/>
      <c r="AC2805" s="163"/>
      <c r="AD2805" s="163"/>
      <c r="AE2805" s="163"/>
    </row>
    <row r="2806" spans="2:31">
      <c r="B2806" s="1129">
        <f t="shared" si="111"/>
        <v>-1</v>
      </c>
      <c r="D2806" s="1130"/>
      <c r="E2806" s="1130"/>
      <c r="F2806" s="1131"/>
      <c r="G2806" s="1130"/>
      <c r="H2806" s="1130"/>
      <c r="I2806" s="1130"/>
      <c r="J2806" s="1132"/>
      <c r="K2806" s="1132"/>
      <c r="L2806" s="1130"/>
      <c r="N2806" s="1133">
        <f t="shared" si="112"/>
        <v>0</v>
      </c>
      <c r="O2806" s="1134">
        <f t="shared" si="113"/>
        <v>0</v>
      </c>
      <c r="P2806" s="1134">
        <f>O2806/'1.5 Universal Data'!$F$35</f>
        <v>0</v>
      </c>
      <c r="R2806" s="163"/>
      <c r="S2806" s="163"/>
      <c r="T2806" s="163"/>
      <c r="U2806" s="163"/>
      <c r="V2806" s="163"/>
      <c r="W2806" s="163"/>
      <c r="X2806" s="163"/>
      <c r="Y2806" s="163"/>
      <c r="Z2806" s="163"/>
      <c r="AA2806" s="163"/>
      <c r="AB2806" s="163"/>
      <c r="AC2806" s="163"/>
      <c r="AD2806" s="163"/>
      <c r="AE2806" s="163"/>
    </row>
    <row r="2807" spans="2:31">
      <c r="B2807" s="1129">
        <f t="shared" si="111"/>
        <v>-1</v>
      </c>
      <c r="D2807" s="1130"/>
      <c r="E2807" s="1130"/>
      <c r="F2807" s="1131"/>
      <c r="G2807" s="1130"/>
      <c r="H2807" s="1130"/>
      <c r="I2807" s="1130"/>
      <c r="J2807" s="1132"/>
      <c r="K2807" s="1132"/>
      <c r="L2807" s="1130"/>
      <c r="N2807" s="1133">
        <f t="shared" si="112"/>
        <v>0</v>
      </c>
      <c r="O2807" s="1134">
        <f t="shared" si="113"/>
        <v>0</v>
      </c>
      <c r="P2807" s="1134">
        <f>O2807/'1.5 Universal Data'!$F$35</f>
        <v>0</v>
      </c>
      <c r="R2807" s="163"/>
      <c r="S2807" s="163"/>
      <c r="T2807" s="163"/>
      <c r="U2807" s="163"/>
      <c r="V2807" s="163"/>
      <c r="W2807" s="163"/>
      <c r="X2807" s="163"/>
      <c r="Y2807" s="163"/>
      <c r="Z2807" s="163"/>
      <c r="AA2807" s="163"/>
      <c r="AB2807" s="163"/>
      <c r="AC2807" s="163"/>
      <c r="AD2807" s="163"/>
      <c r="AE2807" s="163"/>
    </row>
    <row r="2808" spans="2:31">
      <c r="B2808" s="1129">
        <f t="shared" si="111"/>
        <v>-1</v>
      </c>
      <c r="D2808" s="1130"/>
      <c r="E2808" s="1130"/>
      <c r="F2808" s="1131"/>
      <c r="G2808" s="1130"/>
      <c r="H2808" s="1130"/>
      <c r="I2808" s="1130"/>
      <c r="J2808" s="1132"/>
      <c r="K2808" s="1132"/>
      <c r="L2808" s="1130"/>
      <c r="N2808" s="1133">
        <f t="shared" si="112"/>
        <v>0</v>
      </c>
      <c r="O2808" s="1134">
        <f t="shared" si="113"/>
        <v>0</v>
      </c>
      <c r="P2808" s="1134">
        <f>O2808/'1.5 Universal Data'!$F$35</f>
        <v>0</v>
      </c>
      <c r="R2808" s="163"/>
      <c r="S2808" s="163"/>
      <c r="T2808" s="163"/>
      <c r="U2808" s="163"/>
      <c r="V2808" s="163"/>
      <c r="W2808" s="163"/>
      <c r="X2808" s="163"/>
      <c r="Y2808" s="163"/>
      <c r="Z2808" s="163"/>
      <c r="AA2808" s="163"/>
      <c r="AB2808" s="163"/>
      <c r="AC2808" s="163"/>
      <c r="AD2808" s="163"/>
      <c r="AE2808" s="163"/>
    </row>
    <row r="2809" spans="2:31">
      <c r="B2809" s="1129">
        <f t="shared" si="111"/>
        <v>-1</v>
      </c>
      <c r="D2809" s="1130"/>
      <c r="E2809" s="1130"/>
      <c r="F2809" s="1131"/>
      <c r="G2809" s="1130"/>
      <c r="H2809" s="1130"/>
      <c r="I2809" s="1130"/>
      <c r="J2809" s="1132"/>
      <c r="K2809" s="1132"/>
      <c r="L2809" s="1130"/>
      <c r="N2809" s="1133">
        <f t="shared" si="112"/>
        <v>0</v>
      </c>
      <c r="O2809" s="1134">
        <f t="shared" si="113"/>
        <v>0</v>
      </c>
      <c r="P2809" s="1134">
        <f>O2809/'1.5 Universal Data'!$F$35</f>
        <v>0</v>
      </c>
      <c r="R2809" s="163"/>
      <c r="S2809" s="163"/>
      <c r="T2809" s="163"/>
      <c r="U2809" s="163"/>
      <c r="V2809" s="163"/>
      <c r="W2809" s="163"/>
      <c r="X2809" s="163"/>
      <c r="Y2809" s="163"/>
      <c r="Z2809" s="163"/>
      <c r="AA2809" s="163"/>
      <c r="AB2809" s="163"/>
      <c r="AC2809" s="163"/>
      <c r="AD2809" s="163"/>
      <c r="AE2809" s="163"/>
    </row>
    <row r="2810" spans="2:31">
      <c r="B2810" s="1129">
        <f t="shared" si="111"/>
        <v>-1</v>
      </c>
      <c r="D2810" s="1130"/>
      <c r="E2810" s="1130"/>
      <c r="F2810" s="1131"/>
      <c r="G2810" s="1130"/>
      <c r="H2810" s="1130"/>
      <c r="I2810" s="1130"/>
      <c r="J2810" s="1132"/>
      <c r="K2810" s="1132"/>
      <c r="L2810" s="1130"/>
      <c r="N2810" s="1133">
        <f t="shared" si="112"/>
        <v>0</v>
      </c>
      <c r="O2810" s="1134">
        <f t="shared" si="113"/>
        <v>0</v>
      </c>
      <c r="P2810" s="1134">
        <f>O2810/'1.5 Universal Data'!$F$35</f>
        <v>0</v>
      </c>
      <c r="R2810" s="163"/>
      <c r="S2810" s="163"/>
      <c r="T2810" s="163"/>
      <c r="U2810" s="163"/>
      <c r="V2810" s="163"/>
      <c r="W2810" s="163"/>
      <c r="X2810" s="163"/>
      <c r="Y2810" s="163"/>
      <c r="Z2810" s="163"/>
      <c r="AA2810" s="163"/>
      <c r="AB2810" s="163"/>
      <c r="AC2810" s="163"/>
      <c r="AD2810" s="163"/>
      <c r="AE2810" s="163"/>
    </row>
    <row r="2811" spans="2:31">
      <c r="B2811" s="1129">
        <f t="shared" si="111"/>
        <v>-1</v>
      </c>
      <c r="D2811" s="1130"/>
      <c r="E2811" s="1130"/>
      <c r="F2811" s="1131"/>
      <c r="G2811" s="1130"/>
      <c r="H2811" s="1130"/>
      <c r="I2811" s="1130"/>
      <c r="J2811" s="1132"/>
      <c r="K2811" s="1132"/>
      <c r="L2811" s="1130"/>
      <c r="N2811" s="1133">
        <f t="shared" si="112"/>
        <v>0</v>
      </c>
      <c r="O2811" s="1134">
        <f t="shared" si="113"/>
        <v>0</v>
      </c>
      <c r="P2811" s="1134">
        <f>O2811/'1.5 Universal Data'!$F$35</f>
        <v>0</v>
      </c>
      <c r="R2811" s="163"/>
      <c r="S2811" s="163"/>
      <c r="T2811" s="163"/>
      <c r="U2811" s="163"/>
      <c r="V2811" s="163"/>
      <c r="W2811" s="163"/>
      <c r="X2811" s="163"/>
      <c r="Y2811" s="163"/>
      <c r="Z2811" s="163"/>
      <c r="AA2811" s="163"/>
      <c r="AB2811" s="163"/>
      <c r="AC2811" s="163"/>
      <c r="AD2811" s="163"/>
      <c r="AE2811" s="163"/>
    </row>
    <row r="2812" spans="2:31">
      <c r="B2812" s="1129">
        <f t="shared" si="111"/>
        <v>-1</v>
      </c>
      <c r="D2812" s="1130"/>
      <c r="E2812" s="1130"/>
      <c r="F2812" s="1131"/>
      <c r="G2812" s="1130"/>
      <c r="H2812" s="1130"/>
      <c r="I2812" s="1130"/>
      <c r="J2812" s="1132"/>
      <c r="K2812" s="1132"/>
      <c r="L2812" s="1130"/>
      <c r="N2812" s="1133">
        <f t="shared" si="112"/>
        <v>0</v>
      </c>
      <c r="O2812" s="1134">
        <f t="shared" si="113"/>
        <v>0</v>
      </c>
      <c r="P2812" s="1134">
        <f>O2812/'1.5 Universal Data'!$F$35</f>
        <v>0</v>
      </c>
      <c r="R2812" s="163"/>
      <c r="S2812" s="163"/>
      <c r="T2812" s="163"/>
      <c r="U2812" s="163"/>
      <c r="V2812" s="163"/>
      <c r="W2812" s="163"/>
      <c r="X2812" s="163"/>
      <c r="Y2812" s="163"/>
      <c r="Z2812" s="163"/>
      <c r="AA2812" s="163"/>
      <c r="AB2812" s="163"/>
      <c r="AC2812" s="163"/>
      <c r="AD2812" s="163"/>
      <c r="AE2812" s="163"/>
    </row>
    <row r="2813" spans="2:31">
      <c r="B2813" s="1129">
        <f t="shared" si="111"/>
        <v>-1</v>
      </c>
      <c r="D2813" s="1130"/>
      <c r="E2813" s="1130"/>
      <c r="F2813" s="1131"/>
      <c r="G2813" s="1130"/>
      <c r="H2813" s="1130"/>
      <c r="I2813" s="1130"/>
      <c r="J2813" s="1132"/>
      <c r="K2813" s="1132"/>
      <c r="L2813" s="1130"/>
      <c r="N2813" s="1133">
        <f t="shared" si="112"/>
        <v>0</v>
      </c>
      <c r="O2813" s="1134">
        <f t="shared" si="113"/>
        <v>0</v>
      </c>
      <c r="P2813" s="1134">
        <f>O2813/'1.5 Universal Data'!$F$35</f>
        <v>0</v>
      </c>
      <c r="R2813" s="163"/>
      <c r="S2813" s="163"/>
      <c r="T2813" s="163"/>
      <c r="U2813" s="163"/>
      <c r="V2813" s="163"/>
      <c r="W2813" s="163"/>
      <c r="X2813" s="163"/>
      <c r="Y2813" s="163"/>
      <c r="Z2813" s="163"/>
      <c r="AA2813" s="163"/>
      <c r="AB2813" s="163"/>
      <c r="AC2813" s="163"/>
      <c r="AD2813" s="163"/>
      <c r="AE2813" s="163"/>
    </row>
    <row r="2814" spans="2:31">
      <c r="B2814" s="1129">
        <f t="shared" si="111"/>
        <v>-1</v>
      </c>
      <c r="D2814" s="1130"/>
      <c r="E2814" s="1130"/>
      <c r="F2814" s="1131"/>
      <c r="G2814" s="1130"/>
      <c r="H2814" s="1130"/>
      <c r="I2814" s="1130"/>
      <c r="J2814" s="1132"/>
      <c r="K2814" s="1132"/>
      <c r="L2814" s="1130"/>
      <c r="N2814" s="1133">
        <f t="shared" si="112"/>
        <v>0</v>
      </c>
      <c r="O2814" s="1134">
        <f t="shared" si="113"/>
        <v>0</v>
      </c>
      <c r="P2814" s="1134">
        <f>O2814/'1.5 Universal Data'!$F$35</f>
        <v>0</v>
      </c>
      <c r="R2814" s="163"/>
      <c r="S2814" s="163"/>
      <c r="T2814" s="163"/>
      <c r="U2814" s="163"/>
      <c r="V2814" s="163"/>
      <c r="W2814" s="163"/>
      <c r="X2814" s="163"/>
      <c r="Y2814" s="163"/>
      <c r="Z2814" s="163"/>
      <c r="AA2814" s="163"/>
      <c r="AB2814" s="163"/>
      <c r="AC2814" s="163"/>
      <c r="AD2814" s="163"/>
      <c r="AE2814" s="163"/>
    </row>
    <row r="2815" spans="2:31">
      <c r="B2815" s="1129">
        <f t="shared" si="111"/>
        <v>-1</v>
      </c>
      <c r="D2815" s="1130"/>
      <c r="E2815" s="1130"/>
      <c r="F2815" s="1131"/>
      <c r="G2815" s="1130"/>
      <c r="H2815" s="1130"/>
      <c r="I2815" s="1130"/>
      <c r="J2815" s="1132"/>
      <c r="K2815" s="1132"/>
      <c r="L2815" s="1130"/>
      <c r="N2815" s="1133">
        <f t="shared" si="112"/>
        <v>0</v>
      </c>
      <c r="O2815" s="1134">
        <f t="shared" si="113"/>
        <v>0</v>
      </c>
      <c r="P2815" s="1134">
        <f>O2815/'1.5 Universal Data'!$F$35</f>
        <v>0</v>
      </c>
      <c r="R2815" s="163"/>
      <c r="S2815" s="163"/>
      <c r="T2815" s="163"/>
      <c r="U2815" s="163"/>
      <c r="V2815" s="163"/>
      <c r="W2815" s="163"/>
      <c r="X2815" s="163"/>
      <c r="Y2815" s="163"/>
      <c r="Z2815" s="163"/>
      <c r="AA2815" s="163"/>
      <c r="AB2815" s="163"/>
      <c r="AC2815" s="163"/>
      <c r="AD2815" s="163"/>
      <c r="AE2815" s="163"/>
    </row>
    <row r="2816" spans="2:31">
      <c r="B2816" s="1129">
        <f t="shared" si="111"/>
        <v>-1</v>
      </c>
      <c r="D2816" s="1130"/>
      <c r="E2816" s="1130"/>
      <c r="F2816" s="1131"/>
      <c r="G2816" s="1130"/>
      <c r="H2816" s="1130"/>
      <c r="I2816" s="1130"/>
      <c r="J2816" s="1132"/>
      <c r="K2816" s="1132"/>
      <c r="L2816" s="1130"/>
      <c r="N2816" s="1133">
        <f t="shared" si="112"/>
        <v>0</v>
      </c>
      <c r="O2816" s="1134">
        <f t="shared" si="113"/>
        <v>0</v>
      </c>
      <c r="P2816" s="1134">
        <f>O2816/'1.5 Universal Data'!$F$35</f>
        <v>0</v>
      </c>
      <c r="R2816" s="163"/>
      <c r="S2816" s="163"/>
      <c r="T2816" s="163"/>
      <c r="U2816" s="163"/>
      <c r="V2816" s="163"/>
      <c r="W2816" s="163"/>
      <c r="X2816" s="163"/>
      <c r="Y2816" s="163"/>
      <c r="Z2816" s="163"/>
      <c r="AA2816" s="163"/>
      <c r="AB2816" s="163"/>
      <c r="AC2816" s="163"/>
      <c r="AD2816" s="163"/>
      <c r="AE2816" s="163"/>
    </row>
    <row r="2817" spans="2:31">
      <c r="B2817" s="1129">
        <f t="shared" si="111"/>
        <v>-1</v>
      </c>
      <c r="D2817" s="1130"/>
      <c r="E2817" s="1130"/>
      <c r="F2817" s="1131"/>
      <c r="G2817" s="1130"/>
      <c r="H2817" s="1130"/>
      <c r="I2817" s="1130"/>
      <c r="J2817" s="1132"/>
      <c r="K2817" s="1132"/>
      <c r="L2817" s="1130"/>
      <c r="N2817" s="1133">
        <f t="shared" si="112"/>
        <v>0</v>
      </c>
      <c r="O2817" s="1134">
        <f t="shared" si="113"/>
        <v>0</v>
      </c>
      <c r="P2817" s="1134">
        <f>O2817/'1.5 Universal Data'!$F$35</f>
        <v>0</v>
      </c>
      <c r="R2817" s="163"/>
      <c r="S2817" s="163"/>
      <c r="T2817" s="163"/>
      <c r="U2817" s="163"/>
      <c r="V2817" s="163"/>
      <c r="W2817" s="163"/>
      <c r="X2817" s="163"/>
      <c r="Y2817" s="163"/>
      <c r="Z2817" s="163"/>
      <c r="AA2817" s="163"/>
      <c r="AB2817" s="163"/>
      <c r="AC2817" s="163"/>
      <c r="AD2817" s="163"/>
      <c r="AE2817" s="163"/>
    </row>
    <row r="2818" spans="2:31">
      <c r="B2818" s="1129">
        <f t="shared" si="111"/>
        <v>-1</v>
      </c>
      <c r="D2818" s="1130"/>
      <c r="E2818" s="1130"/>
      <c r="F2818" s="1131"/>
      <c r="G2818" s="1130"/>
      <c r="H2818" s="1130"/>
      <c r="I2818" s="1130"/>
      <c r="J2818" s="1132"/>
      <c r="K2818" s="1132"/>
      <c r="L2818" s="1130"/>
      <c r="N2818" s="1133">
        <f t="shared" si="112"/>
        <v>0</v>
      </c>
      <c r="O2818" s="1134">
        <f t="shared" si="113"/>
        <v>0</v>
      </c>
      <c r="P2818" s="1134">
        <f>O2818/'1.5 Universal Data'!$F$35</f>
        <v>0</v>
      </c>
      <c r="R2818" s="163"/>
      <c r="S2818" s="163"/>
      <c r="T2818" s="163"/>
      <c r="U2818" s="163"/>
      <c r="V2818" s="163"/>
      <c r="W2818" s="163"/>
      <c r="X2818" s="163"/>
      <c r="Y2818" s="163"/>
      <c r="Z2818" s="163"/>
      <c r="AA2818" s="163"/>
      <c r="AB2818" s="163"/>
      <c r="AC2818" s="163"/>
      <c r="AD2818" s="163"/>
      <c r="AE2818" s="163"/>
    </row>
    <row r="2819" spans="2:31">
      <c r="B2819" s="1129">
        <f t="shared" si="111"/>
        <v>-1</v>
      </c>
      <c r="D2819" s="1130"/>
      <c r="E2819" s="1130"/>
      <c r="F2819" s="1131"/>
      <c r="G2819" s="1130"/>
      <c r="H2819" s="1130"/>
      <c r="I2819" s="1130"/>
      <c r="J2819" s="1132"/>
      <c r="K2819" s="1132"/>
      <c r="L2819" s="1130"/>
      <c r="N2819" s="1133">
        <f t="shared" si="112"/>
        <v>0</v>
      </c>
      <c r="O2819" s="1134">
        <f t="shared" si="113"/>
        <v>0</v>
      </c>
      <c r="P2819" s="1134">
        <f>O2819/'1.5 Universal Data'!$F$35</f>
        <v>0</v>
      </c>
      <c r="R2819" s="163"/>
      <c r="S2819" s="163"/>
      <c r="T2819" s="163"/>
      <c r="U2819" s="163"/>
      <c r="V2819" s="163"/>
      <c r="W2819" s="163"/>
      <c r="X2819" s="163"/>
      <c r="Y2819" s="163"/>
      <c r="Z2819" s="163"/>
      <c r="AA2819" s="163"/>
      <c r="AB2819" s="163"/>
      <c r="AC2819" s="163"/>
      <c r="AD2819" s="163"/>
      <c r="AE2819" s="163"/>
    </row>
    <row r="2820" spans="2:31">
      <c r="B2820" s="1129">
        <f t="shared" si="111"/>
        <v>-1</v>
      </c>
      <c r="D2820" s="1130"/>
      <c r="E2820" s="1130"/>
      <c r="F2820" s="1131"/>
      <c r="G2820" s="1130"/>
      <c r="H2820" s="1130"/>
      <c r="I2820" s="1130"/>
      <c r="J2820" s="1132"/>
      <c r="K2820" s="1132"/>
      <c r="L2820" s="1130"/>
      <c r="N2820" s="1133">
        <f t="shared" si="112"/>
        <v>0</v>
      </c>
      <c r="O2820" s="1134">
        <f t="shared" si="113"/>
        <v>0</v>
      </c>
      <c r="P2820" s="1134">
        <f>O2820/'1.5 Universal Data'!$F$35</f>
        <v>0</v>
      </c>
      <c r="R2820" s="163"/>
      <c r="S2820" s="163"/>
      <c r="T2820" s="163"/>
      <c r="U2820" s="163"/>
      <c r="V2820" s="163"/>
      <c r="W2820" s="163"/>
      <c r="X2820" s="163"/>
      <c r="Y2820" s="163"/>
      <c r="Z2820" s="163"/>
      <c r="AA2820" s="163"/>
      <c r="AB2820" s="163"/>
      <c r="AC2820" s="163"/>
      <c r="AD2820" s="163"/>
      <c r="AE2820" s="163"/>
    </row>
    <row r="2821" spans="2:31">
      <c r="B2821" s="1129">
        <f t="shared" si="111"/>
        <v>-1</v>
      </c>
      <c r="D2821" s="1130"/>
      <c r="E2821" s="1130"/>
      <c r="F2821" s="1131"/>
      <c r="G2821" s="1130"/>
      <c r="H2821" s="1130"/>
      <c r="I2821" s="1130"/>
      <c r="J2821" s="1132"/>
      <c r="K2821" s="1132"/>
      <c r="L2821" s="1130"/>
      <c r="N2821" s="1133">
        <f t="shared" si="112"/>
        <v>0</v>
      </c>
      <c r="O2821" s="1134">
        <f t="shared" si="113"/>
        <v>0</v>
      </c>
      <c r="P2821" s="1134">
        <f>O2821/'1.5 Universal Data'!$F$35</f>
        <v>0</v>
      </c>
      <c r="R2821" s="163"/>
      <c r="S2821" s="163"/>
      <c r="T2821" s="163"/>
      <c r="U2821" s="163"/>
      <c r="V2821" s="163"/>
      <c r="W2821" s="163"/>
      <c r="X2821" s="163"/>
      <c r="Y2821" s="163"/>
      <c r="Z2821" s="163"/>
      <c r="AA2821" s="163"/>
      <c r="AB2821" s="163"/>
      <c r="AC2821" s="163"/>
      <c r="AD2821" s="163"/>
      <c r="AE2821" s="163"/>
    </row>
    <row r="2822" spans="2:31">
      <c r="B2822" s="1129">
        <f t="shared" si="111"/>
        <v>-1</v>
      </c>
      <c r="D2822" s="1130"/>
      <c r="E2822" s="1130"/>
      <c r="F2822" s="1131"/>
      <c r="G2822" s="1130"/>
      <c r="H2822" s="1130"/>
      <c r="I2822" s="1130"/>
      <c r="J2822" s="1132"/>
      <c r="K2822" s="1132"/>
      <c r="L2822" s="1130"/>
      <c r="N2822" s="1133">
        <f t="shared" si="112"/>
        <v>0</v>
      </c>
      <c r="O2822" s="1134">
        <f t="shared" si="113"/>
        <v>0</v>
      </c>
      <c r="P2822" s="1134">
        <f>O2822/'1.5 Universal Data'!$F$35</f>
        <v>0</v>
      </c>
      <c r="R2822" s="163"/>
      <c r="S2822" s="163"/>
      <c r="T2822" s="163"/>
      <c r="U2822" s="163"/>
      <c r="V2822" s="163"/>
      <c r="W2822" s="163"/>
      <c r="X2822" s="163"/>
      <c r="Y2822" s="163"/>
      <c r="Z2822" s="163"/>
      <c r="AA2822" s="163"/>
      <c r="AB2822" s="163"/>
      <c r="AC2822" s="163"/>
      <c r="AD2822" s="163"/>
      <c r="AE2822" s="163"/>
    </row>
    <row r="2823" spans="2:31">
      <c r="B2823" s="1129">
        <f t="shared" si="111"/>
        <v>-1</v>
      </c>
      <c r="D2823" s="1130"/>
      <c r="E2823" s="1130"/>
      <c r="F2823" s="1131"/>
      <c r="G2823" s="1130"/>
      <c r="H2823" s="1130"/>
      <c r="I2823" s="1130"/>
      <c r="J2823" s="1132"/>
      <c r="K2823" s="1132"/>
      <c r="L2823" s="1130"/>
      <c r="N2823" s="1133">
        <f t="shared" si="112"/>
        <v>0</v>
      </c>
      <c r="O2823" s="1134">
        <f t="shared" si="113"/>
        <v>0</v>
      </c>
      <c r="P2823" s="1134">
        <f>O2823/'1.5 Universal Data'!$F$35</f>
        <v>0</v>
      </c>
      <c r="R2823" s="163"/>
      <c r="S2823" s="163"/>
      <c r="T2823" s="163"/>
      <c r="U2823" s="163"/>
      <c r="V2823" s="163"/>
      <c r="W2823" s="163"/>
      <c r="X2823" s="163"/>
      <c r="Y2823" s="163"/>
      <c r="Z2823" s="163"/>
      <c r="AA2823" s="163"/>
      <c r="AB2823" s="163"/>
      <c r="AC2823" s="163"/>
      <c r="AD2823" s="163"/>
      <c r="AE2823" s="163"/>
    </row>
    <row r="2824" spans="2:31">
      <c r="B2824" s="1129">
        <f t="shared" si="111"/>
        <v>-1</v>
      </c>
      <c r="D2824" s="1130"/>
      <c r="E2824" s="1130"/>
      <c r="F2824" s="1131"/>
      <c r="G2824" s="1130"/>
      <c r="H2824" s="1130"/>
      <c r="I2824" s="1130"/>
      <c r="J2824" s="1132"/>
      <c r="K2824" s="1132"/>
      <c r="L2824" s="1130"/>
      <c r="N2824" s="1133">
        <f t="shared" si="112"/>
        <v>0</v>
      </c>
      <c r="O2824" s="1134">
        <f t="shared" si="113"/>
        <v>0</v>
      </c>
      <c r="P2824" s="1134">
        <f>O2824/'1.5 Universal Data'!$F$35</f>
        <v>0</v>
      </c>
      <c r="R2824" s="163"/>
      <c r="S2824" s="163"/>
      <c r="T2824" s="163"/>
      <c r="U2824" s="163"/>
      <c r="V2824" s="163"/>
      <c r="W2824" s="163"/>
      <c r="X2824" s="163"/>
      <c r="Y2824" s="163"/>
      <c r="Z2824" s="163"/>
      <c r="AA2824" s="163"/>
      <c r="AB2824" s="163"/>
      <c r="AC2824" s="163"/>
      <c r="AD2824" s="163"/>
      <c r="AE2824" s="163"/>
    </row>
    <row r="2825" spans="2:31">
      <c r="B2825" s="1129">
        <f t="shared" si="111"/>
        <v>-1</v>
      </c>
      <c r="D2825" s="1130"/>
      <c r="E2825" s="1130"/>
      <c r="F2825" s="1131"/>
      <c r="G2825" s="1130"/>
      <c r="H2825" s="1130"/>
      <c r="I2825" s="1130"/>
      <c r="J2825" s="1132"/>
      <c r="K2825" s="1132"/>
      <c r="L2825" s="1130"/>
      <c r="N2825" s="1133">
        <f t="shared" si="112"/>
        <v>0</v>
      </c>
      <c r="O2825" s="1134">
        <f t="shared" si="113"/>
        <v>0</v>
      </c>
      <c r="P2825" s="1134">
        <f>O2825/'1.5 Universal Data'!$F$35</f>
        <v>0</v>
      </c>
      <c r="R2825" s="163"/>
      <c r="S2825" s="163"/>
      <c r="T2825" s="163"/>
      <c r="U2825" s="163"/>
      <c r="V2825" s="163"/>
      <c r="W2825" s="163"/>
      <c r="X2825" s="163"/>
      <c r="Y2825" s="163"/>
      <c r="Z2825" s="163"/>
      <c r="AA2825" s="163"/>
      <c r="AB2825" s="163"/>
      <c r="AC2825" s="163"/>
      <c r="AD2825" s="163"/>
      <c r="AE2825" s="163"/>
    </row>
    <row r="2826" spans="2:31">
      <c r="B2826" s="1129">
        <f t="shared" si="111"/>
        <v>-1</v>
      </c>
      <c r="D2826" s="1130"/>
      <c r="E2826" s="1130"/>
      <c r="F2826" s="1131"/>
      <c r="G2826" s="1130"/>
      <c r="H2826" s="1130"/>
      <c r="I2826" s="1130"/>
      <c r="J2826" s="1132"/>
      <c r="K2826" s="1132"/>
      <c r="L2826" s="1130"/>
      <c r="N2826" s="1133">
        <f t="shared" si="112"/>
        <v>0</v>
      </c>
      <c r="O2826" s="1134">
        <f t="shared" si="113"/>
        <v>0</v>
      </c>
      <c r="P2826" s="1134">
        <f>O2826/'1.5 Universal Data'!$F$35</f>
        <v>0</v>
      </c>
      <c r="R2826" s="163"/>
      <c r="S2826" s="163"/>
      <c r="T2826" s="163"/>
      <c r="U2826" s="163"/>
      <c r="V2826" s="163"/>
      <c r="W2826" s="163"/>
      <c r="X2826" s="163"/>
      <c r="Y2826" s="163"/>
      <c r="Z2826" s="163"/>
      <c r="AA2826" s="163"/>
      <c r="AB2826" s="163"/>
      <c r="AC2826" s="163"/>
      <c r="AD2826" s="163"/>
      <c r="AE2826" s="163"/>
    </row>
    <row r="2827" spans="2:31">
      <c r="B2827" s="1129">
        <f t="shared" si="111"/>
        <v>-1</v>
      </c>
      <c r="D2827" s="1130"/>
      <c r="E2827" s="1130"/>
      <c r="F2827" s="1131"/>
      <c r="G2827" s="1130"/>
      <c r="H2827" s="1130"/>
      <c r="I2827" s="1130"/>
      <c r="J2827" s="1132"/>
      <c r="K2827" s="1132"/>
      <c r="L2827" s="1130"/>
      <c r="N2827" s="1133">
        <f t="shared" si="112"/>
        <v>0</v>
      </c>
      <c r="O2827" s="1134">
        <f t="shared" si="113"/>
        <v>0</v>
      </c>
      <c r="P2827" s="1134">
        <f>O2827/'1.5 Universal Data'!$F$35</f>
        <v>0</v>
      </c>
      <c r="R2827" s="163"/>
      <c r="S2827" s="163"/>
      <c r="T2827" s="163"/>
      <c r="U2827" s="163"/>
      <c r="V2827" s="163"/>
      <c r="W2827" s="163"/>
      <c r="X2827" s="163"/>
      <c r="Y2827" s="163"/>
      <c r="Z2827" s="163"/>
      <c r="AA2827" s="163"/>
      <c r="AB2827" s="163"/>
      <c r="AC2827" s="163"/>
      <c r="AD2827" s="163"/>
      <c r="AE2827" s="163"/>
    </row>
    <row r="2828" spans="2:31">
      <c r="B2828" s="1129">
        <f t="shared" si="111"/>
        <v>-1</v>
      </c>
      <c r="D2828" s="1130"/>
      <c r="E2828" s="1130"/>
      <c r="F2828" s="1131"/>
      <c r="G2828" s="1130"/>
      <c r="H2828" s="1130"/>
      <c r="I2828" s="1130"/>
      <c r="J2828" s="1132"/>
      <c r="K2828" s="1132"/>
      <c r="L2828" s="1130"/>
      <c r="N2828" s="1133">
        <f t="shared" si="112"/>
        <v>0</v>
      </c>
      <c r="O2828" s="1134">
        <f t="shared" si="113"/>
        <v>0</v>
      </c>
      <c r="P2828" s="1134">
        <f>O2828/'1.5 Universal Data'!$F$35</f>
        <v>0</v>
      </c>
      <c r="R2828" s="163"/>
      <c r="S2828" s="163"/>
      <c r="T2828" s="163"/>
      <c r="U2828" s="163"/>
      <c r="V2828" s="163"/>
      <c r="W2828" s="163"/>
      <c r="X2828" s="163"/>
      <c r="Y2828" s="163"/>
      <c r="Z2828" s="163"/>
      <c r="AA2828" s="163"/>
      <c r="AB2828" s="163"/>
      <c r="AC2828" s="163"/>
      <c r="AD2828" s="163"/>
      <c r="AE2828" s="163"/>
    </row>
    <row r="2829" spans="2:31">
      <c r="B2829" s="1129">
        <f t="shared" si="111"/>
        <v>-1</v>
      </c>
      <c r="D2829" s="1130"/>
      <c r="E2829" s="1130"/>
      <c r="F2829" s="1131"/>
      <c r="G2829" s="1130"/>
      <c r="H2829" s="1130"/>
      <c r="I2829" s="1130"/>
      <c r="J2829" s="1132"/>
      <c r="K2829" s="1132"/>
      <c r="L2829" s="1130"/>
      <c r="N2829" s="1133">
        <f t="shared" si="112"/>
        <v>0</v>
      </c>
      <c r="O2829" s="1134">
        <f t="shared" si="113"/>
        <v>0</v>
      </c>
      <c r="P2829" s="1134">
        <f>O2829/'1.5 Universal Data'!$F$35</f>
        <v>0</v>
      </c>
      <c r="R2829" s="163"/>
      <c r="S2829" s="163"/>
      <c r="T2829" s="163"/>
      <c r="U2829" s="163"/>
      <c r="V2829" s="163"/>
      <c r="W2829" s="163"/>
      <c r="X2829" s="163"/>
      <c r="Y2829" s="163"/>
      <c r="Z2829" s="163"/>
      <c r="AA2829" s="163"/>
      <c r="AB2829" s="163"/>
      <c r="AC2829" s="163"/>
      <c r="AD2829" s="163"/>
      <c r="AE2829" s="163"/>
    </row>
    <row r="2830" spans="2:31">
      <c r="B2830" s="1129">
        <f t="shared" si="111"/>
        <v>-1</v>
      </c>
      <c r="D2830" s="1130"/>
      <c r="E2830" s="1130"/>
      <c r="F2830" s="1131"/>
      <c r="G2830" s="1130"/>
      <c r="H2830" s="1130"/>
      <c r="I2830" s="1130"/>
      <c r="J2830" s="1132"/>
      <c r="K2830" s="1132"/>
      <c r="L2830" s="1130"/>
      <c r="N2830" s="1133">
        <f t="shared" si="112"/>
        <v>0</v>
      </c>
      <c r="O2830" s="1134">
        <f t="shared" si="113"/>
        <v>0</v>
      </c>
      <c r="P2830" s="1134">
        <f>O2830/'1.5 Universal Data'!$F$35</f>
        <v>0</v>
      </c>
      <c r="R2830" s="163"/>
      <c r="S2830" s="163"/>
      <c r="T2830" s="163"/>
      <c r="U2830" s="163"/>
      <c r="V2830" s="163"/>
      <c r="W2830" s="163"/>
      <c r="X2830" s="163"/>
      <c r="Y2830" s="163"/>
      <c r="Z2830" s="163"/>
      <c r="AA2830" s="163"/>
      <c r="AB2830" s="163"/>
      <c r="AC2830" s="163"/>
      <c r="AD2830" s="163"/>
      <c r="AE2830" s="163"/>
    </row>
    <row r="2831" spans="2:31">
      <c r="B2831" s="1129">
        <f t="shared" si="111"/>
        <v>-1</v>
      </c>
      <c r="D2831" s="1130"/>
      <c r="E2831" s="1130"/>
      <c r="F2831" s="1131"/>
      <c r="G2831" s="1130"/>
      <c r="H2831" s="1130"/>
      <c r="I2831" s="1130"/>
      <c r="J2831" s="1132"/>
      <c r="K2831" s="1132"/>
      <c r="L2831" s="1130"/>
      <c r="N2831" s="1133">
        <f t="shared" si="112"/>
        <v>0</v>
      </c>
      <c r="O2831" s="1134">
        <f t="shared" si="113"/>
        <v>0</v>
      </c>
      <c r="P2831" s="1134">
        <f>O2831/'1.5 Universal Data'!$F$35</f>
        <v>0</v>
      </c>
      <c r="R2831" s="163"/>
      <c r="S2831" s="163"/>
      <c r="T2831" s="163"/>
      <c r="U2831" s="163"/>
      <c r="V2831" s="163"/>
      <c r="W2831" s="163"/>
      <c r="X2831" s="163"/>
      <c r="Y2831" s="163"/>
      <c r="Z2831" s="163"/>
      <c r="AA2831" s="163"/>
      <c r="AB2831" s="163"/>
      <c r="AC2831" s="163"/>
      <c r="AD2831" s="163"/>
      <c r="AE2831" s="163"/>
    </row>
    <row r="2832" spans="2:31">
      <c r="B2832" s="1129">
        <f t="shared" si="111"/>
        <v>-1</v>
      </c>
      <c r="D2832" s="1130"/>
      <c r="E2832" s="1130"/>
      <c r="F2832" s="1131"/>
      <c r="G2832" s="1130"/>
      <c r="H2832" s="1130"/>
      <c r="I2832" s="1130"/>
      <c r="J2832" s="1132"/>
      <c r="K2832" s="1132"/>
      <c r="L2832" s="1130"/>
      <c r="N2832" s="1133">
        <f t="shared" si="112"/>
        <v>0</v>
      </c>
      <c r="O2832" s="1134">
        <f t="shared" si="113"/>
        <v>0</v>
      </c>
      <c r="P2832" s="1134">
        <f>O2832/'1.5 Universal Data'!$F$35</f>
        <v>0</v>
      </c>
      <c r="R2832" s="163"/>
      <c r="S2832" s="163"/>
      <c r="T2832" s="163"/>
      <c r="U2832" s="163"/>
      <c r="V2832" s="163"/>
      <c r="W2832" s="163"/>
      <c r="X2832" s="163"/>
      <c r="Y2832" s="163"/>
      <c r="Z2832" s="163"/>
      <c r="AA2832" s="163"/>
      <c r="AB2832" s="163"/>
      <c r="AC2832" s="163"/>
      <c r="AD2832" s="163"/>
      <c r="AE2832" s="163"/>
    </row>
    <row r="2833" spans="2:31">
      <c r="B2833" s="1129">
        <f t="shared" si="111"/>
        <v>-1</v>
      </c>
      <c r="D2833" s="1130"/>
      <c r="E2833" s="1130"/>
      <c r="F2833" s="1131"/>
      <c r="G2833" s="1130"/>
      <c r="H2833" s="1130"/>
      <c r="I2833" s="1130"/>
      <c r="J2833" s="1132"/>
      <c r="K2833" s="1132"/>
      <c r="L2833" s="1130"/>
      <c r="N2833" s="1133">
        <f t="shared" si="112"/>
        <v>0</v>
      </c>
      <c r="O2833" s="1134">
        <f t="shared" si="113"/>
        <v>0</v>
      </c>
      <c r="P2833" s="1134">
        <f>O2833/'1.5 Universal Data'!$F$35</f>
        <v>0</v>
      </c>
      <c r="R2833" s="163"/>
      <c r="S2833" s="163"/>
      <c r="T2833" s="163"/>
      <c r="U2833" s="163"/>
      <c r="V2833" s="163"/>
      <c r="W2833" s="163"/>
      <c r="X2833" s="163"/>
      <c r="Y2833" s="163"/>
      <c r="Z2833" s="163"/>
      <c r="AA2833" s="163"/>
      <c r="AB2833" s="163"/>
      <c r="AC2833" s="163"/>
      <c r="AD2833" s="163"/>
      <c r="AE2833" s="163"/>
    </row>
    <row r="2834" spans="2:31">
      <c r="B2834" s="1129">
        <f t="shared" si="111"/>
        <v>-1</v>
      </c>
      <c r="D2834" s="1130"/>
      <c r="E2834" s="1130"/>
      <c r="F2834" s="1131"/>
      <c r="G2834" s="1130"/>
      <c r="H2834" s="1130"/>
      <c r="I2834" s="1130"/>
      <c r="J2834" s="1132"/>
      <c r="K2834" s="1132"/>
      <c r="L2834" s="1130"/>
      <c r="N2834" s="1133">
        <f t="shared" si="112"/>
        <v>0</v>
      </c>
      <c r="O2834" s="1134">
        <f t="shared" si="113"/>
        <v>0</v>
      </c>
      <c r="P2834" s="1134">
        <f>O2834/'1.5 Universal Data'!$F$35</f>
        <v>0</v>
      </c>
      <c r="R2834" s="163"/>
      <c r="S2834" s="163"/>
      <c r="T2834" s="163"/>
      <c r="U2834" s="163"/>
      <c r="V2834" s="163"/>
      <c r="W2834" s="163"/>
      <c r="X2834" s="163"/>
      <c r="Y2834" s="163"/>
      <c r="Z2834" s="163"/>
      <c r="AA2834" s="163"/>
      <c r="AB2834" s="163"/>
      <c r="AC2834" s="163"/>
      <c r="AD2834" s="163"/>
      <c r="AE2834" s="163"/>
    </row>
    <row r="2835" spans="2:31">
      <c r="B2835" s="1129">
        <f t="shared" si="111"/>
        <v>-1</v>
      </c>
      <c r="D2835" s="1130"/>
      <c r="E2835" s="1130"/>
      <c r="F2835" s="1131"/>
      <c r="G2835" s="1130"/>
      <c r="H2835" s="1130"/>
      <c r="I2835" s="1130"/>
      <c r="J2835" s="1132"/>
      <c r="K2835" s="1132"/>
      <c r="L2835" s="1130"/>
      <c r="N2835" s="1133">
        <f t="shared" si="112"/>
        <v>0</v>
      </c>
      <c r="O2835" s="1134">
        <f t="shared" si="113"/>
        <v>0</v>
      </c>
      <c r="P2835" s="1134">
        <f>O2835/'1.5 Universal Data'!$F$35</f>
        <v>0</v>
      </c>
      <c r="R2835" s="163"/>
      <c r="S2835" s="163"/>
      <c r="T2835" s="163"/>
      <c r="U2835" s="163"/>
      <c r="V2835" s="163"/>
      <c r="W2835" s="163"/>
      <c r="X2835" s="163"/>
      <c r="Y2835" s="163"/>
      <c r="Z2835" s="163"/>
      <c r="AA2835" s="163"/>
      <c r="AB2835" s="163"/>
      <c r="AC2835" s="163"/>
      <c r="AD2835" s="163"/>
      <c r="AE2835" s="163"/>
    </row>
    <row r="2836" spans="2:31">
      <c r="B2836" s="1129">
        <f t="shared" si="111"/>
        <v>-1</v>
      </c>
      <c r="D2836" s="1130"/>
      <c r="E2836" s="1130"/>
      <c r="F2836" s="1131"/>
      <c r="G2836" s="1130"/>
      <c r="H2836" s="1130"/>
      <c r="I2836" s="1130"/>
      <c r="J2836" s="1132"/>
      <c r="K2836" s="1132"/>
      <c r="L2836" s="1130"/>
      <c r="N2836" s="1133">
        <f t="shared" si="112"/>
        <v>0</v>
      </c>
      <c r="O2836" s="1134">
        <f t="shared" si="113"/>
        <v>0</v>
      </c>
      <c r="P2836" s="1134">
        <f>O2836/'1.5 Universal Data'!$F$35</f>
        <v>0</v>
      </c>
      <c r="R2836" s="163"/>
      <c r="S2836" s="163"/>
      <c r="T2836" s="163"/>
      <c r="U2836" s="163"/>
      <c r="V2836" s="163"/>
      <c r="W2836" s="163"/>
      <c r="X2836" s="163"/>
      <c r="Y2836" s="163"/>
      <c r="Z2836" s="163"/>
      <c r="AA2836" s="163"/>
      <c r="AB2836" s="163"/>
      <c r="AC2836" s="163"/>
      <c r="AD2836" s="163"/>
      <c r="AE2836" s="163"/>
    </row>
    <row r="2837" spans="2:31">
      <c r="B2837" s="1129">
        <f t="shared" si="111"/>
        <v>-1</v>
      </c>
      <c r="D2837" s="1130"/>
      <c r="E2837" s="1130"/>
      <c r="F2837" s="1131"/>
      <c r="G2837" s="1130"/>
      <c r="H2837" s="1130"/>
      <c r="I2837" s="1130"/>
      <c r="J2837" s="1132"/>
      <c r="K2837" s="1132"/>
      <c r="L2837" s="1130"/>
      <c r="N2837" s="1133">
        <f t="shared" si="112"/>
        <v>0</v>
      </c>
      <c r="O2837" s="1134">
        <f t="shared" si="113"/>
        <v>0</v>
      </c>
      <c r="P2837" s="1134">
        <f>O2837/'1.5 Universal Data'!$F$35</f>
        <v>0</v>
      </c>
      <c r="R2837" s="163"/>
      <c r="S2837" s="163"/>
      <c r="T2837" s="163"/>
      <c r="U2837" s="163"/>
      <c r="V2837" s="163"/>
      <c r="W2837" s="163"/>
      <c r="X2837" s="163"/>
      <c r="Y2837" s="163"/>
      <c r="Z2837" s="163"/>
      <c r="AA2837" s="163"/>
      <c r="AB2837" s="163"/>
      <c r="AC2837" s="163"/>
      <c r="AD2837" s="163"/>
      <c r="AE2837" s="163"/>
    </row>
    <row r="2838" spans="2:31">
      <c r="B2838" s="1129">
        <f t="shared" si="111"/>
        <v>-1</v>
      </c>
      <c r="D2838" s="1130"/>
      <c r="E2838" s="1130"/>
      <c r="F2838" s="1131"/>
      <c r="G2838" s="1130"/>
      <c r="H2838" s="1130"/>
      <c r="I2838" s="1130"/>
      <c r="J2838" s="1132"/>
      <c r="K2838" s="1132"/>
      <c r="L2838" s="1130"/>
      <c r="N2838" s="1133">
        <f t="shared" si="112"/>
        <v>0</v>
      </c>
      <c r="O2838" s="1134">
        <f t="shared" si="113"/>
        <v>0</v>
      </c>
      <c r="P2838" s="1134">
        <f>O2838/'1.5 Universal Data'!$F$35</f>
        <v>0</v>
      </c>
      <c r="R2838" s="163"/>
      <c r="S2838" s="163"/>
      <c r="T2838" s="163"/>
      <c r="U2838" s="163"/>
      <c r="V2838" s="163"/>
      <c r="W2838" s="163"/>
      <c r="X2838" s="163"/>
      <c r="Y2838" s="163"/>
      <c r="Z2838" s="163"/>
      <c r="AA2838" s="163"/>
      <c r="AB2838" s="163"/>
      <c r="AC2838" s="163"/>
      <c r="AD2838" s="163"/>
      <c r="AE2838" s="163"/>
    </row>
    <row r="2839" spans="2:31">
      <c r="B2839" s="1129">
        <f t="shared" ref="B2839:B2902" si="114">IF(G2839="buy",1,-1)</f>
        <v>-1</v>
      </c>
      <c r="D2839" s="1130"/>
      <c r="E2839" s="1130"/>
      <c r="F2839" s="1131"/>
      <c r="G2839" s="1130"/>
      <c r="H2839" s="1130"/>
      <c r="I2839" s="1130"/>
      <c r="J2839" s="1132"/>
      <c r="K2839" s="1132"/>
      <c r="L2839" s="1130"/>
      <c r="N2839" s="1133">
        <f t="shared" si="112"/>
        <v>0</v>
      </c>
      <c r="O2839" s="1134">
        <f t="shared" si="113"/>
        <v>0</v>
      </c>
      <c r="P2839" s="1134">
        <f>O2839/'1.5 Universal Data'!$F$35</f>
        <v>0</v>
      </c>
      <c r="R2839" s="163"/>
      <c r="S2839" s="163"/>
      <c r="T2839" s="163"/>
      <c r="U2839" s="163"/>
      <c r="V2839" s="163"/>
      <c r="W2839" s="163"/>
      <c r="X2839" s="163"/>
      <c r="Y2839" s="163"/>
      <c r="Z2839" s="163"/>
      <c r="AA2839" s="163"/>
      <c r="AB2839" s="163"/>
      <c r="AC2839" s="163"/>
      <c r="AD2839" s="163"/>
      <c r="AE2839" s="163"/>
    </row>
    <row r="2840" spans="2:31">
      <c r="B2840" s="1129">
        <f t="shared" si="114"/>
        <v>-1</v>
      </c>
      <c r="D2840" s="1130"/>
      <c r="E2840" s="1130"/>
      <c r="F2840" s="1131"/>
      <c r="G2840" s="1130"/>
      <c r="H2840" s="1130"/>
      <c r="I2840" s="1130"/>
      <c r="J2840" s="1132"/>
      <c r="K2840" s="1132"/>
      <c r="L2840" s="1130"/>
      <c r="N2840" s="1133">
        <f t="shared" si="112"/>
        <v>0</v>
      </c>
      <c r="O2840" s="1134">
        <f t="shared" si="113"/>
        <v>0</v>
      </c>
      <c r="P2840" s="1134">
        <f>O2840/'1.5 Universal Data'!$F$35</f>
        <v>0</v>
      </c>
      <c r="R2840" s="163"/>
      <c r="S2840" s="163"/>
      <c r="T2840" s="163"/>
      <c r="U2840" s="163"/>
      <c r="V2840" s="163"/>
      <c r="W2840" s="163"/>
      <c r="X2840" s="163"/>
      <c r="Y2840" s="163"/>
      <c r="Z2840" s="163"/>
      <c r="AA2840" s="163"/>
      <c r="AB2840" s="163"/>
      <c r="AC2840" s="163"/>
      <c r="AD2840" s="163"/>
      <c r="AE2840" s="163"/>
    </row>
    <row r="2841" spans="2:31">
      <c r="B2841" s="1129">
        <f t="shared" si="114"/>
        <v>-1</v>
      </c>
      <c r="D2841" s="1130"/>
      <c r="E2841" s="1130"/>
      <c r="F2841" s="1131"/>
      <c r="G2841" s="1130"/>
      <c r="H2841" s="1130"/>
      <c r="I2841" s="1130"/>
      <c r="J2841" s="1132"/>
      <c r="K2841" s="1132"/>
      <c r="L2841" s="1130"/>
      <c r="N2841" s="1133">
        <f t="shared" si="112"/>
        <v>0</v>
      </c>
      <c r="O2841" s="1134">
        <f t="shared" si="113"/>
        <v>0</v>
      </c>
      <c r="P2841" s="1134">
        <f>O2841/'1.5 Universal Data'!$F$35</f>
        <v>0</v>
      </c>
      <c r="R2841" s="163"/>
      <c r="S2841" s="163"/>
      <c r="T2841" s="163"/>
      <c r="U2841" s="163"/>
      <c r="V2841" s="163"/>
      <c r="W2841" s="163"/>
      <c r="X2841" s="163"/>
      <c r="Y2841" s="163"/>
      <c r="Z2841" s="163"/>
      <c r="AA2841" s="163"/>
      <c r="AB2841" s="163"/>
      <c r="AC2841" s="163"/>
      <c r="AD2841" s="163"/>
      <c r="AE2841" s="163"/>
    </row>
    <row r="2842" spans="2:31">
      <c r="B2842" s="1129">
        <f t="shared" si="114"/>
        <v>-1</v>
      </c>
      <c r="D2842" s="1130"/>
      <c r="E2842" s="1130"/>
      <c r="F2842" s="1131"/>
      <c r="G2842" s="1130"/>
      <c r="H2842" s="1130"/>
      <c r="I2842" s="1130"/>
      <c r="J2842" s="1132"/>
      <c r="K2842" s="1132"/>
      <c r="L2842" s="1130"/>
      <c r="N2842" s="1133">
        <f t="shared" si="112"/>
        <v>0</v>
      </c>
      <c r="O2842" s="1134">
        <f t="shared" si="113"/>
        <v>0</v>
      </c>
      <c r="P2842" s="1134">
        <f>O2842/'1.5 Universal Data'!$F$35</f>
        <v>0</v>
      </c>
      <c r="R2842" s="163"/>
      <c r="S2842" s="163"/>
      <c r="T2842" s="163"/>
      <c r="U2842" s="163"/>
      <c r="V2842" s="163"/>
      <c r="W2842" s="163"/>
      <c r="X2842" s="163"/>
      <c r="Y2842" s="163"/>
      <c r="Z2842" s="163"/>
      <c r="AA2842" s="163"/>
      <c r="AB2842" s="163"/>
      <c r="AC2842" s="163"/>
      <c r="AD2842" s="163"/>
      <c r="AE2842" s="163"/>
    </row>
    <row r="2843" spans="2:31">
      <c r="B2843" s="1129">
        <f t="shared" si="114"/>
        <v>-1</v>
      </c>
      <c r="D2843" s="1130"/>
      <c r="E2843" s="1130"/>
      <c r="F2843" s="1131"/>
      <c r="G2843" s="1130"/>
      <c r="H2843" s="1130"/>
      <c r="I2843" s="1130"/>
      <c r="J2843" s="1132"/>
      <c r="K2843" s="1132"/>
      <c r="L2843" s="1130"/>
      <c r="N2843" s="1133">
        <f t="shared" ref="N2843:N2906" si="115">+H2843*((K2843-J2843)+1)*B2843</f>
        <v>0</v>
      </c>
      <c r="O2843" s="1134">
        <f t="shared" ref="O2843:O2906" si="116">N2843*L2843/100</f>
        <v>0</v>
      </c>
      <c r="P2843" s="1134">
        <f>O2843/'1.5 Universal Data'!$F$35</f>
        <v>0</v>
      </c>
      <c r="R2843" s="163"/>
      <c r="S2843" s="163"/>
      <c r="T2843" s="163"/>
      <c r="U2843" s="163"/>
      <c r="V2843" s="163"/>
      <c r="W2843" s="163"/>
      <c r="X2843" s="163"/>
      <c r="Y2843" s="163"/>
      <c r="Z2843" s="163"/>
      <c r="AA2843" s="163"/>
      <c r="AB2843" s="163"/>
      <c r="AC2843" s="163"/>
      <c r="AD2843" s="163"/>
      <c r="AE2843" s="163"/>
    </row>
    <row r="2844" spans="2:31">
      <c r="B2844" s="1129">
        <f t="shared" si="114"/>
        <v>-1</v>
      </c>
      <c r="D2844" s="1130"/>
      <c r="E2844" s="1130"/>
      <c r="F2844" s="1131"/>
      <c r="G2844" s="1130"/>
      <c r="H2844" s="1130"/>
      <c r="I2844" s="1130"/>
      <c r="J2844" s="1132"/>
      <c r="K2844" s="1132"/>
      <c r="L2844" s="1130"/>
      <c r="N2844" s="1133">
        <f t="shared" si="115"/>
        <v>0</v>
      </c>
      <c r="O2844" s="1134">
        <f t="shared" si="116"/>
        <v>0</v>
      </c>
      <c r="P2844" s="1134">
        <f>O2844/'1.5 Universal Data'!$F$35</f>
        <v>0</v>
      </c>
      <c r="R2844" s="163"/>
      <c r="S2844" s="163"/>
      <c r="T2844" s="163"/>
      <c r="U2844" s="163"/>
      <c r="V2844" s="163"/>
      <c r="W2844" s="163"/>
      <c r="X2844" s="163"/>
      <c r="Y2844" s="163"/>
      <c r="Z2844" s="163"/>
      <c r="AA2844" s="163"/>
      <c r="AB2844" s="163"/>
      <c r="AC2844" s="163"/>
      <c r="AD2844" s="163"/>
      <c r="AE2844" s="163"/>
    </row>
    <row r="2845" spans="2:31">
      <c r="B2845" s="1129">
        <f t="shared" si="114"/>
        <v>-1</v>
      </c>
      <c r="D2845" s="1130"/>
      <c r="E2845" s="1130"/>
      <c r="F2845" s="1131"/>
      <c r="G2845" s="1130"/>
      <c r="H2845" s="1130"/>
      <c r="I2845" s="1130"/>
      <c r="J2845" s="1132"/>
      <c r="K2845" s="1132"/>
      <c r="L2845" s="1130"/>
      <c r="N2845" s="1133">
        <f t="shared" si="115"/>
        <v>0</v>
      </c>
      <c r="O2845" s="1134">
        <f t="shared" si="116"/>
        <v>0</v>
      </c>
      <c r="P2845" s="1134">
        <f>O2845/'1.5 Universal Data'!$F$35</f>
        <v>0</v>
      </c>
      <c r="R2845" s="163"/>
      <c r="S2845" s="163"/>
      <c r="T2845" s="163"/>
      <c r="U2845" s="163"/>
      <c r="V2845" s="163"/>
      <c r="W2845" s="163"/>
      <c r="X2845" s="163"/>
      <c r="Y2845" s="163"/>
      <c r="Z2845" s="163"/>
      <c r="AA2845" s="163"/>
      <c r="AB2845" s="163"/>
      <c r="AC2845" s="163"/>
      <c r="AD2845" s="163"/>
      <c r="AE2845" s="163"/>
    </row>
    <row r="2846" spans="2:31">
      <c r="B2846" s="1129">
        <f t="shared" si="114"/>
        <v>-1</v>
      </c>
      <c r="D2846" s="1130"/>
      <c r="E2846" s="1130"/>
      <c r="F2846" s="1131"/>
      <c r="G2846" s="1130"/>
      <c r="H2846" s="1130"/>
      <c r="I2846" s="1130"/>
      <c r="J2846" s="1132"/>
      <c r="K2846" s="1132"/>
      <c r="L2846" s="1130"/>
      <c r="N2846" s="1133">
        <f t="shared" si="115"/>
        <v>0</v>
      </c>
      <c r="O2846" s="1134">
        <f t="shared" si="116"/>
        <v>0</v>
      </c>
      <c r="P2846" s="1134">
        <f>O2846/'1.5 Universal Data'!$F$35</f>
        <v>0</v>
      </c>
      <c r="R2846" s="163"/>
      <c r="S2846" s="163"/>
      <c r="T2846" s="163"/>
      <c r="U2846" s="163"/>
      <c r="V2846" s="163"/>
      <c r="W2846" s="163"/>
      <c r="X2846" s="163"/>
      <c r="Y2846" s="163"/>
      <c r="Z2846" s="163"/>
      <c r="AA2846" s="163"/>
      <c r="AB2846" s="163"/>
      <c r="AC2846" s="163"/>
      <c r="AD2846" s="163"/>
      <c r="AE2846" s="163"/>
    </row>
    <row r="2847" spans="2:31">
      <c r="B2847" s="1129">
        <f t="shared" si="114"/>
        <v>-1</v>
      </c>
      <c r="D2847" s="1130"/>
      <c r="E2847" s="1130"/>
      <c r="F2847" s="1131"/>
      <c r="G2847" s="1130"/>
      <c r="H2847" s="1130"/>
      <c r="I2847" s="1130"/>
      <c r="J2847" s="1132"/>
      <c r="K2847" s="1132"/>
      <c r="L2847" s="1130"/>
      <c r="N2847" s="1133">
        <f t="shared" si="115"/>
        <v>0</v>
      </c>
      <c r="O2847" s="1134">
        <f t="shared" si="116"/>
        <v>0</v>
      </c>
      <c r="P2847" s="1134">
        <f>O2847/'1.5 Universal Data'!$F$35</f>
        <v>0</v>
      </c>
      <c r="R2847" s="163"/>
      <c r="S2847" s="163"/>
      <c r="T2847" s="163"/>
      <c r="U2847" s="163"/>
      <c r="V2847" s="163"/>
      <c r="W2847" s="163"/>
      <c r="X2847" s="163"/>
      <c r="Y2847" s="163"/>
      <c r="Z2847" s="163"/>
      <c r="AA2847" s="163"/>
      <c r="AB2847" s="163"/>
      <c r="AC2847" s="163"/>
      <c r="AD2847" s="163"/>
      <c r="AE2847" s="163"/>
    </row>
    <row r="2848" spans="2:31">
      <c r="B2848" s="1129">
        <f t="shared" si="114"/>
        <v>-1</v>
      </c>
      <c r="D2848" s="1130"/>
      <c r="E2848" s="1130"/>
      <c r="F2848" s="1131"/>
      <c r="G2848" s="1130"/>
      <c r="H2848" s="1130"/>
      <c r="I2848" s="1130"/>
      <c r="J2848" s="1132"/>
      <c r="K2848" s="1132"/>
      <c r="L2848" s="1130"/>
      <c r="N2848" s="1133">
        <f t="shared" si="115"/>
        <v>0</v>
      </c>
      <c r="O2848" s="1134">
        <f t="shared" si="116"/>
        <v>0</v>
      </c>
      <c r="P2848" s="1134">
        <f>O2848/'1.5 Universal Data'!$F$35</f>
        <v>0</v>
      </c>
      <c r="R2848" s="163"/>
      <c r="S2848" s="163"/>
      <c r="T2848" s="163"/>
      <c r="U2848" s="163"/>
      <c r="V2848" s="163"/>
      <c r="W2848" s="163"/>
      <c r="X2848" s="163"/>
      <c r="Y2848" s="163"/>
      <c r="Z2848" s="163"/>
      <c r="AA2848" s="163"/>
      <c r="AB2848" s="163"/>
      <c r="AC2848" s="163"/>
      <c r="AD2848" s="163"/>
      <c r="AE2848" s="163"/>
    </row>
    <row r="2849" spans="2:31">
      <c r="B2849" s="1129">
        <f t="shared" si="114"/>
        <v>-1</v>
      </c>
      <c r="D2849" s="1130"/>
      <c r="E2849" s="1130"/>
      <c r="F2849" s="1131"/>
      <c r="G2849" s="1130"/>
      <c r="H2849" s="1130"/>
      <c r="I2849" s="1130"/>
      <c r="J2849" s="1132"/>
      <c r="K2849" s="1132"/>
      <c r="L2849" s="1130"/>
      <c r="N2849" s="1133">
        <f t="shared" si="115"/>
        <v>0</v>
      </c>
      <c r="O2849" s="1134">
        <f t="shared" si="116"/>
        <v>0</v>
      </c>
      <c r="P2849" s="1134">
        <f>O2849/'1.5 Universal Data'!$F$35</f>
        <v>0</v>
      </c>
      <c r="R2849" s="163"/>
      <c r="S2849" s="163"/>
      <c r="T2849" s="163"/>
      <c r="U2849" s="163"/>
      <c r="V2849" s="163"/>
      <c r="W2849" s="163"/>
      <c r="X2849" s="163"/>
      <c r="Y2849" s="163"/>
      <c r="Z2849" s="163"/>
      <c r="AA2849" s="163"/>
      <c r="AB2849" s="163"/>
      <c r="AC2849" s="163"/>
      <c r="AD2849" s="163"/>
      <c r="AE2849" s="163"/>
    </row>
    <row r="2850" spans="2:31">
      <c r="B2850" s="1129">
        <f t="shared" si="114"/>
        <v>-1</v>
      </c>
      <c r="D2850" s="1130"/>
      <c r="E2850" s="1130"/>
      <c r="F2850" s="1131"/>
      <c r="G2850" s="1130"/>
      <c r="H2850" s="1130"/>
      <c r="I2850" s="1130"/>
      <c r="J2850" s="1132"/>
      <c r="K2850" s="1132"/>
      <c r="L2850" s="1130"/>
      <c r="N2850" s="1133">
        <f t="shared" si="115"/>
        <v>0</v>
      </c>
      <c r="O2850" s="1134">
        <f t="shared" si="116"/>
        <v>0</v>
      </c>
      <c r="P2850" s="1134">
        <f>O2850/'1.5 Universal Data'!$F$35</f>
        <v>0</v>
      </c>
      <c r="R2850" s="163"/>
      <c r="S2850" s="163"/>
      <c r="T2850" s="163"/>
      <c r="U2850" s="163"/>
      <c r="V2850" s="163"/>
      <c r="W2850" s="163"/>
      <c r="X2850" s="163"/>
      <c r="Y2850" s="163"/>
      <c r="Z2850" s="163"/>
      <c r="AA2850" s="163"/>
      <c r="AB2850" s="163"/>
      <c r="AC2850" s="163"/>
      <c r="AD2850" s="163"/>
      <c r="AE2850" s="163"/>
    </row>
    <row r="2851" spans="2:31">
      <c r="B2851" s="1129">
        <f t="shared" si="114"/>
        <v>-1</v>
      </c>
      <c r="D2851" s="1130"/>
      <c r="E2851" s="1130"/>
      <c r="F2851" s="1131"/>
      <c r="G2851" s="1130"/>
      <c r="H2851" s="1130"/>
      <c r="I2851" s="1130"/>
      <c r="J2851" s="1132"/>
      <c r="K2851" s="1132"/>
      <c r="L2851" s="1130"/>
      <c r="N2851" s="1133">
        <f t="shared" si="115"/>
        <v>0</v>
      </c>
      <c r="O2851" s="1134">
        <f t="shared" si="116"/>
        <v>0</v>
      </c>
      <c r="P2851" s="1134">
        <f>O2851/'1.5 Universal Data'!$F$35</f>
        <v>0</v>
      </c>
      <c r="R2851" s="163"/>
      <c r="S2851" s="163"/>
      <c r="T2851" s="163"/>
      <c r="U2851" s="163"/>
      <c r="V2851" s="163"/>
      <c r="W2851" s="163"/>
      <c r="X2851" s="163"/>
      <c r="Y2851" s="163"/>
      <c r="Z2851" s="163"/>
      <c r="AA2851" s="163"/>
      <c r="AB2851" s="163"/>
      <c r="AC2851" s="163"/>
      <c r="AD2851" s="163"/>
      <c r="AE2851" s="163"/>
    </row>
    <row r="2852" spans="2:31">
      <c r="B2852" s="1129">
        <f t="shared" si="114"/>
        <v>-1</v>
      </c>
      <c r="D2852" s="1130"/>
      <c r="E2852" s="1130"/>
      <c r="F2852" s="1131"/>
      <c r="G2852" s="1130"/>
      <c r="H2852" s="1130"/>
      <c r="I2852" s="1130"/>
      <c r="J2852" s="1132"/>
      <c r="K2852" s="1132"/>
      <c r="L2852" s="1130"/>
      <c r="N2852" s="1133">
        <f t="shared" si="115"/>
        <v>0</v>
      </c>
      <c r="O2852" s="1134">
        <f t="shared" si="116"/>
        <v>0</v>
      </c>
      <c r="P2852" s="1134">
        <f>O2852/'1.5 Universal Data'!$F$35</f>
        <v>0</v>
      </c>
      <c r="R2852" s="163"/>
      <c r="S2852" s="163"/>
      <c r="T2852" s="163"/>
      <c r="U2852" s="163"/>
      <c r="V2852" s="163"/>
      <c r="W2852" s="163"/>
      <c r="X2852" s="163"/>
      <c r="Y2852" s="163"/>
      <c r="Z2852" s="163"/>
      <c r="AA2852" s="163"/>
      <c r="AB2852" s="163"/>
      <c r="AC2852" s="163"/>
      <c r="AD2852" s="163"/>
      <c r="AE2852" s="163"/>
    </row>
    <row r="2853" spans="2:31">
      <c r="B2853" s="1129">
        <f t="shared" si="114"/>
        <v>-1</v>
      </c>
      <c r="D2853" s="1130"/>
      <c r="E2853" s="1130"/>
      <c r="F2853" s="1131"/>
      <c r="G2853" s="1130"/>
      <c r="H2853" s="1130"/>
      <c r="I2853" s="1130"/>
      <c r="J2853" s="1132"/>
      <c r="K2853" s="1132"/>
      <c r="L2853" s="1130"/>
      <c r="N2853" s="1133">
        <f t="shared" si="115"/>
        <v>0</v>
      </c>
      <c r="O2853" s="1134">
        <f t="shared" si="116"/>
        <v>0</v>
      </c>
      <c r="P2853" s="1134">
        <f>O2853/'1.5 Universal Data'!$F$35</f>
        <v>0</v>
      </c>
      <c r="R2853" s="163"/>
      <c r="S2853" s="163"/>
      <c r="T2853" s="163"/>
      <c r="U2853" s="163"/>
      <c r="V2853" s="163"/>
      <c r="W2853" s="163"/>
      <c r="X2853" s="163"/>
      <c r="Y2853" s="163"/>
      <c r="Z2853" s="163"/>
      <c r="AA2853" s="163"/>
      <c r="AB2853" s="163"/>
      <c r="AC2853" s="163"/>
      <c r="AD2853" s="163"/>
      <c r="AE2853" s="163"/>
    </row>
    <row r="2854" spans="2:31">
      <c r="B2854" s="1129">
        <f t="shared" si="114"/>
        <v>-1</v>
      </c>
      <c r="D2854" s="1130"/>
      <c r="E2854" s="1130"/>
      <c r="F2854" s="1131"/>
      <c r="G2854" s="1130"/>
      <c r="H2854" s="1130"/>
      <c r="I2854" s="1130"/>
      <c r="J2854" s="1132"/>
      <c r="K2854" s="1132"/>
      <c r="L2854" s="1130"/>
      <c r="N2854" s="1133">
        <f t="shared" si="115"/>
        <v>0</v>
      </c>
      <c r="O2854" s="1134">
        <f t="shared" si="116"/>
        <v>0</v>
      </c>
      <c r="P2854" s="1134">
        <f>O2854/'1.5 Universal Data'!$F$35</f>
        <v>0</v>
      </c>
      <c r="R2854" s="163"/>
      <c r="S2854" s="163"/>
      <c r="T2854" s="163"/>
      <c r="U2854" s="163"/>
      <c r="V2854" s="163"/>
      <c r="W2854" s="163"/>
      <c r="X2854" s="163"/>
      <c r="Y2854" s="163"/>
      <c r="Z2854" s="163"/>
      <c r="AA2854" s="163"/>
      <c r="AB2854" s="163"/>
      <c r="AC2854" s="163"/>
      <c r="AD2854" s="163"/>
      <c r="AE2854" s="163"/>
    </row>
    <row r="2855" spans="2:31">
      <c r="B2855" s="1129">
        <f t="shared" si="114"/>
        <v>-1</v>
      </c>
      <c r="D2855" s="1130"/>
      <c r="E2855" s="1130"/>
      <c r="F2855" s="1131"/>
      <c r="G2855" s="1130"/>
      <c r="H2855" s="1130"/>
      <c r="I2855" s="1130"/>
      <c r="J2855" s="1132"/>
      <c r="K2855" s="1132"/>
      <c r="L2855" s="1130"/>
      <c r="N2855" s="1133">
        <f t="shared" si="115"/>
        <v>0</v>
      </c>
      <c r="O2855" s="1134">
        <f t="shared" si="116"/>
        <v>0</v>
      </c>
      <c r="P2855" s="1134">
        <f>O2855/'1.5 Universal Data'!$F$35</f>
        <v>0</v>
      </c>
      <c r="R2855" s="163"/>
      <c r="S2855" s="163"/>
      <c r="T2855" s="163"/>
      <c r="U2855" s="163"/>
      <c r="V2855" s="163"/>
      <c r="W2855" s="163"/>
      <c r="X2855" s="163"/>
      <c r="Y2855" s="163"/>
      <c r="Z2855" s="163"/>
      <c r="AA2855" s="163"/>
      <c r="AB2855" s="163"/>
      <c r="AC2855" s="163"/>
      <c r="AD2855" s="163"/>
      <c r="AE2855" s="163"/>
    </row>
    <row r="2856" spans="2:31">
      <c r="B2856" s="1129">
        <f t="shared" si="114"/>
        <v>-1</v>
      </c>
      <c r="D2856" s="1130"/>
      <c r="E2856" s="1130"/>
      <c r="F2856" s="1131"/>
      <c r="G2856" s="1130"/>
      <c r="H2856" s="1130"/>
      <c r="I2856" s="1130"/>
      <c r="J2856" s="1132"/>
      <c r="K2856" s="1132"/>
      <c r="L2856" s="1130"/>
      <c r="N2856" s="1133">
        <f t="shared" si="115"/>
        <v>0</v>
      </c>
      <c r="O2856" s="1134">
        <f t="shared" si="116"/>
        <v>0</v>
      </c>
      <c r="P2856" s="1134">
        <f>O2856/'1.5 Universal Data'!$F$35</f>
        <v>0</v>
      </c>
      <c r="R2856" s="163"/>
      <c r="S2856" s="163"/>
      <c r="T2856" s="163"/>
      <c r="U2856" s="163"/>
      <c r="V2856" s="163"/>
      <c r="W2856" s="163"/>
      <c r="X2856" s="163"/>
      <c r="Y2856" s="163"/>
      <c r="Z2856" s="163"/>
      <c r="AA2856" s="163"/>
      <c r="AB2856" s="163"/>
      <c r="AC2856" s="163"/>
      <c r="AD2856" s="163"/>
      <c r="AE2856" s="163"/>
    </row>
    <row r="2857" spans="2:31">
      <c r="B2857" s="1129">
        <f t="shared" si="114"/>
        <v>-1</v>
      </c>
      <c r="D2857" s="1130"/>
      <c r="E2857" s="1130"/>
      <c r="F2857" s="1131"/>
      <c r="G2857" s="1130"/>
      <c r="H2857" s="1130"/>
      <c r="I2857" s="1130"/>
      <c r="J2857" s="1132"/>
      <c r="K2857" s="1132"/>
      <c r="L2857" s="1130"/>
      <c r="N2857" s="1133">
        <f t="shared" si="115"/>
        <v>0</v>
      </c>
      <c r="O2857" s="1134">
        <f t="shared" si="116"/>
        <v>0</v>
      </c>
      <c r="P2857" s="1134">
        <f>O2857/'1.5 Universal Data'!$F$35</f>
        <v>0</v>
      </c>
      <c r="R2857" s="163"/>
      <c r="S2857" s="163"/>
      <c r="T2857" s="163"/>
      <c r="U2857" s="163"/>
      <c r="V2857" s="163"/>
      <c r="W2857" s="163"/>
      <c r="X2857" s="163"/>
      <c r="Y2857" s="163"/>
      <c r="Z2857" s="163"/>
      <c r="AA2857" s="163"/>
      <c r="AB2857" s="163"/>
      <c r="AC2857" s="163"/>
      <c r="AD2857" s="163"/>
      <c r="AE2857" s="163"/>
    </row>
    <row r="2858" spans="2:31">
      <c r="B2858" s="1129">
        <f t="shared" si="114"/>
        <v>-1</v>
      </c>
      <c r="D2858" s="1130"/>
      <c r="E2858" s="1130"/>
      <c r="F2858" s="1131"/>
      <c r="G2858" s="1130"/>
      <c r="H2858" s="1130"/>
      <c r="I2858" s="1130"/>
      <c r="J2858" s="1132"/>
      <c r="K2858" s="1132"/>
      <c r="L2858" s="1130"/>
      <c r="N2858" s="1133">
        <f t="shared" si="115"/>
        <v>0</v>
      </c>
      <c r="O2858" s="1134">
        <f t="shared" si="116"/>
        <v>0</v>
      </c>
      <c r="P2858" s="1134">
        <f>O2858/'1.5 Universal Data'!$F$35</f>
        <v>0</v>
      </c>
      <c r="R2858" s="163"/>
      <c r="S2858" s="163"/>
      <c r="T2858" s="163"/>
      <c r="U2858" s="163"/>
      <c r="V2858" s="163"/>
      <c r="W2858" s="163"/>
      <c r="X2858" s="163"/>
      <c r="Y2858" s="163"/>
      <c r="Z2858" s="163"/>
      <c r="AA2858" s="163"/>
      <c r="AB2858" s="163"/>
      <c r="AC2858" s="163"/>
      <c r="AD2858" s="163"/>
      <c r="AE2858" s="163"/>
    </row>
    <row r="2859" spans="2:31">
      <c r="B2859" s="1129">
        <f t="shared" si="114"/>
        <v>-1</v>
      </c>
      <c r="D2859" s="1130"/>
      <c r="E2859" s="1130"/>
      <c r="F2859" s="1131"/>
      <c r="G2859" s="1130"/>
      <c r="H2859" s="1130"/>
      <c r="I2859" s="1130"/>
      <c r="J2859" s="1132"/>
      <c r="K2859" s="1132"/>
      <c r="L2859" s="1130"/>
      <c r="N2859" s="1133">
        <f t="shared" si="115"/>
        <v>0</v>
      </c>
      <c r="O2859" s="1134">
        <f t="shared" si="116"/>
        <v>0</v>
      </c>
      <c r="P2859" s="1134">
        <f>O2859/'1.5 Universal Data'!$F$35</f>
        <v>0</v>
      </c>
      <c r="R2859" s="163"/>
      <c r="S2859" s="163"/>
      <c r="T2859" s="163"/>
      <c r="U2859" s="163"/>
      <c r="V2859" s="163"/>
      <c r="W2859" s="163"/>
      <c r="X2859" s="163"/>
      <c r="Y2859" s="163"/>
      <c r="Z2859" s="163"/>
      <c r="AA2859" s="163"/>
      <c r="AB2859" s="163"/>
      <c r="AC2859" s="163"/>
      <c r="AD2859" s="163"/>
      <c r="AE2859" s="163"/>
    </row>
    <row r="2860" spans="2:31">
      <c r="B2860" s="1129">
        <f t="shared" si="114"/>
        <v>-1</v>
      </c>
      <c r="D2860" s="1130"/>
      <c r="E2860" s="1130"/>
      <c r="F2860" s="1131"/>
      <c r="G2860" s="1130"/>
      <c r="H2860" s="1130"/>
      <c r="I2860" s="1130"/>
      <c r="J2860" s="1132"/>
      <c r="K2860" s="1132"/>
      <c r="L2860" s="1130"/>
      <c r="N2860" s="1133">
        <f t="shared" si="115"/>
        <v>0</v>
      </c>
      <c r="O2860" s="1134">
        <f t="shared" si="116"/>
        <v>0</v>
      </c>
      <c r="P2860" s="1134">
        <f>O2860/'1.5 Universal Data'!$F$35</f>
        <v>0</v>
      </c>
      <c r="R2860" s="163"/>
      <c r="S2860" s="163"/>
      <c r="T2860" s="163"/>
      <c r="U2860" s="163"/>
      <c r="V2860" s="163"/>
      <c r="W2860" s="163"/>
      <c r="X2860" s="163"/>
      <c r="Y2860" s="163"/>
      <c r="Z2860" s="163"/>
      <c r="AA2860" s="163"/>
      <c r="AB2860" s="163"/>
      <c r="AC2860" s="163"/>
      <c r="AD2860" s="163"/>
      <c r="AE2860" s="163"/>
    </row>
    <row r="2861" spans="2:31">
      <c r="B2861" s="1129">
        <f t="shared" si="114"/>
        <v>-1</v>
      </c>
      <c r="D2861" s="1130"/>
      <c r="E2861" s="1130"/>
      <c r="F2861" s="1131"/>
      <c r="G2861" s="1130"/>
      <c r="H2861" s="1130"/>
      <c r="I2861" s="1130"/>
      <c r="J2861" s="1132"/>
      <c r="K2861" s="1132"/>
      <c r="L2861" s="1130"/>
      <c r="N2861" s="1133">
        <f t="shared" si="115"/>
        <v>0</v>
      </c>
      <c r="O2861" s="1134">
        <f t="shared" si="116"/>
        <v>0</v>
      </c>
      <c r="P2861" s="1134">
        <f>O2861/'1.5 Universal Data'!$F$35</f>
        <v>0</v>
      </c>
      <c r="R2861" s="163"/>
      <c r="S2861" s="163"/>
      <c r="T2861" s="163"/>
      <c r="U2861" s="163"/>
      <c r="V2861" s="163"/>
      <c r="W2861" s="163"/>
      <c r="X2861" s="163"/>
      <c r="Y2861" s="163"/>
      <c r="Z2861" s="163"/>
      <c r="AA2861" s="163"/>
      <c r="AB2861" s="163"/>
      <c r="AC2861" s="163"/>
      <c r="AD2861" s="163"/>
      <c r="AE2861" s="163"/>
    </row>
    <row r="2862" spans="2:31">
      <c r="B2862" s="1129">
        <f t="shared" si="114"/>
        <v>-1</v>
      </c>
      <c r="D2862" s="1130"/>
      <c r="E2862" s="1130"/>
      <c r="F2862" s="1131"/>
      <c r="G2862" s="1130"/>
      <c r="H2862" s="1130"/>
      <c r="I2862" s="1130"/>
      <c r="J2862" s="1132"/>
      <c r="K2862" s="1132"/>
      <c r="L2862" s="1130"/>
      <c r="N2862" s="1133">
        <f t="shared" si="115"/>
        <v>0</v>
      </c>
      <c r="O2862" s="1134">
        <f t="shared" si="116"/>
        <v>0</v>
      </c>
      <c r="P2862" s="1134">
        <f>O2862/'1.5 Universal Data'!$F$35</f>
        <v>0</v>
      </c>
      <c r="R2862" s="163"/>
      <c r="S2862" s="163"/>
      <c r="T2862" s="163"/>
      <c r="U2862" s="163"/>
      <c r="V2862" s="163"/>
      <c r="W2862" s="163"/>
      <c r="X2862" s="163"/>
      <c r="Y2862" s="163"/>
      <c r="Z2862" s="163"/>
      <c r="AA2862" s="163"/>
      <c r="AB2862" s="163"/>
      <c r="AC2862" s="163"/>
      <c r="AD2862" s="163"/>
      <c r="AE2862" s="163"/>
    </row>
    <row r="2863" spans="2:31">
      <c r="B2863" s="1129">
        <f t="shared" si="114"/>
        <v>-1</v>
      </c>
      <c r="D2863" s="1130"/>
      <c r="E2863" s="1130"/>
      <c r="F2863" s="1131"/>
      <c r="G2863" s="1130"/>
      <c r="H2863" s="1130"/>
      <c r="I2863" s="1130"/>
      <c r="J2863" s="1132"/>
      <c r="K2863" s="1132"/>
      <c r="L2863" s="1130"/>
      <c r="N2863" s="1133">
        <f t="shared" si="115"/>
        <v>0</v>
      </c>
      <c r="O2863" s="1134">
        <f t="shared" si="116"/>
        <v>0</v>
      </c>
      <c r="P2863" s="1134">
        <f>O2863/'1.5 Universal Data'!$F$35</f>
        <v>0</v>
      </c>
      <c r="R2863" s="163"/>
      <c r="S2863" s="163"/>
      <c r="T2863" s="163"/>
      <c r="U2863" s="163"/>
      <c r="V2863" s="163"/>
      <c r="W2863" s="163"/>
      <c r="X2863" s="163"/>
      <c r="Y2863" s="163"/>
      <c r="Z2863" s="163"/>
      <c r="AA2863" s="163"/>
      <c r="AB2863" s="163"/>
      <c r="AC2863" s="163"/>
      <c r="AD2863" s="163"/>
      <c r="AE2863" s="163"/>
    </row>
    <row r="2864" spans="2:31">
      <c r="B2864" s="1129">
        <f t="shared" si="114"/>
        <v>-1</v>
      </c>
      <c r="D2864" s="1130"/>
      <c r="E2864" s="1130"/>
      <c r="F2864" s="1131"/>
      <c r="G2864" s="1130"/>
      <c r="H2864" s="1130"/>
      <c r="I2864" s="1130"/>
      <c r="J2864" s="1132"/>
      <c r="K2864" s="1132"/>
      <c r="L2864" s="1130"/>
      <c r="N2864" s="1133">
        <f t="shared" si="115"/>
        <v>0</v>
      </c>
      <c r="O2864" s="1134">
        <f t="shared" si="116"/>
        <v>0</v>
      </c>
      <c r="P2864" s="1134">
        <f>O2864/'1.5 Universal Data'!$F$35</f>
        <v>0</v>
      </c>
      <c r="R2864" s="163"/>
      <c r="S2864" s="163"/>
      <c r="T2864" s="163"/>
      <c r="U2864" s="163"/>
      <c r="V2864" s="163"/>
      <c r="W2864" s="163"/>
      <c r="X2864" s="163"/>
      <c r="Y2864" s="163"/>
      <c r="Z2864" s="163"/>
      <c r="AA2864" s="163"/>
      <c r="AB2864" s="163"/>
      <c r="AC2864" s="163"/>
      <c r="AD2864" s="163"/>
      <c r="AE2864" s="163"/>
    </row>
    <row r="2865" spans="2:31">
      <c r="B2865" s="1129">
        <f t="shared" si="114"/>
        <v>-1</v>
      </c>
      <c r="D2865" s="1130"/>
      <c r="E2865" s="1130"/>
      <c r="F2865" s="1131"/>
      <c r="G2865" s="1130"/>
      <c r="H2865" s="1130"/>
      <c r="I2865" s="1130"/>
      <c r="J2865" s="1132"/>
      <c r="K2865" s="1132"/>
      <c r="L2865" s="1130"/>
      <c r="N2865" s="1133">
        <f t="shared" si="115"/>
        <v>0</v>
      </c>
      <c r="O2865" s="1134">
        <f t="shared" si="116"/>
        <v>0</v>
      </c>
      <c r="P2865" s="1134">
        <f>O2865/'1.5 Universal Data'!$F$35</f>
        <v>0</v>
      </c>
      <c r="R2865" s="163"/>
      <c r="S2865" s="163"/>
      <c r="T2865" s="163"/>
      <c r="U2865" s="163"/>
      <c r="V2865" s="163"/>
      <c r="W2865" s="163"/>
      <c r="X2865" s="163"/>
      <c r="Y2865" s="163"/>
      <c r="Z2865" s="163"/>
      <c r="AA2865" s="163"/>
      <c r="AB2865" s="163"/>
      <c r="AC2865" s="163"/>
      <c r="AD2865" s="163"/>
      <c r="AE2865" s="163"/>
    </row>
    <row r="2866" spans="2:31">
      <c r="B2866" s="1129">
        <f t="shared" si="114"/>
        <v>-1</v>
      </c>
      <c r="D2866" s="1130"/>
      <c r="E2866" s="1130"/>
      <c r="F2866" s="1131"/>
      <c r="G2866" s="1130"/>
      <c r="H2866" s="1130"/>
      <c r="I2866" s="1130"/>
      <c r="J2866" s="1132"/>
      <c r="K2866" s="1132"/>
      <c r="L2866" s="1130"/>
      <c r="N2866" s="1133">
        <f t="shared" si="115"/>
        <v>0</v>
      </c>
      <c r="O2866" s="1134">
        <f t="shared" si="116"/>
        <v>0</v>
      </c>
      <c r="P2866" s="1134">
        <f>O2866/'1.5 Universal Data'!$F$35</f>
        <v>0</v>
      </c>
      <c r="R2866" s="163"/>
      <c r="S2866" s="163"/>
      <c r="T2866" s="163"/>
      <c r="U2866" s="163"/>
      <c r="V2866" s="163"/>
      <c r="W2866" s="163"/>
      <c r="X2866" s="163"/>
      <c r="Y2866" s="163"/>
      <c r="Z2866" s="163"/>
      <c r="AA2866" s="163"/>
      <c r="AB2866" s="163"/>
      <c r="AC2866" s="163"/>
      <c r="AD2866" s="163"/>
      <c r="AE2866" s="163"/>
    </row>
    <row r="2867" spans="2:31">
      <c r="B2867" s="1129">
        <f t="shared" si="114"/>
        <v>-1</v>
      </c>
      <c r="D2867" s="1130"/>
      <c r="E2867" s="1130"/>
      <c r="F2867" s="1131"/>
      <c r="G2867" s="1130"/>
      <c r="H2867" s="1130"/>
      <c r="I2867" s="1130"/>
      <c r="J2867" s="1132"/>
      <c r="K2867" s="1132"/>
      <c r="L2867" s="1130"/>
      <c r="N2867" s="1133">
        <f t="shared" si="115"/>
        <v>0</v>
      </c>
      <c r="O2867" s="1134">
        <f t="shared" si="116"/>
        <v>0</v>
      </c>
      <c r="P2867" s="1134">
        <f>O2867/'1.5 Universal Data'!$F$35</f>
        <v>0</v>
      </c>
      <c r="R2867" s="163"/>
      <c r="S2867" s="163"/>
      <c r="T2867" s="163"/>
      <c r="U2867" s="163"/>
      <c r="V2867" s="163"/>
      <c r="W2867" s="163"/>
      <c r="X2867" s="163"/>
      <c r="Y2867" s="163"/>
      <c r="Z2867" s="163"/>
      <c r="AA2867" s="163"/>
      <c r="AB2867" s="163"/>
      <c r="AC2867" s="163"/>
      <c r="AD2867" s="163"/>
      <c r="AE2867" s="163"/>
    </row>
    <row r="2868" spans="2:31">
      <c r="B2868" s="1129">
        <f t="shared" si="114"/>
        <v>-1</v>
      </c>
      <c r="D2868" s="1130"/>
      <c r="E2868" s="1130"/>
      <c r="F2868" s="1131"/>
      <c r="G2868" s="1130"/>
      <c r="H2868" s="1130"/>
      <c r="I2868" s="1130"/>
      <c r="J2868" s="1132"/>
      <c r="K2868" s="1132"/>
      <c r="L2868" s="1130"/>
      <c r="N2868" s="1133">
        <f t="shared" si="115"/>
        <v>0</v>
      </c>
      <c r="O2868" s="1134">
        <f t="shared" si="116"/>
        <v>0</v>
      </c>
      <c r="P2868" s="1134">
        <f>O2868/'1.5 Universal Data'!$F$35</f>
        <v>0</v>
      </c>
      <c r="R2868" s="163"/>
      <c r="S2868" s="163"/>
      <c r="T2868" s="163"/>
      <c r="U2868" s="163"/>
      <c r="V2868" s="163"/>
      <c r="W2868" s="163"/>
      <c r="X2868" s="163"/>
      <c r="Y2868" s="163"/>
      <c r="Z2868" s="163"/>
      <c r="AA2868" s="163"/>
      <c r="AB2868" s="163"/>
      <c r="AC2868" s="163"/>
      <c r="AD2868" s="163"/>
      <c r="AE2868" s="163"/>
    </row>
    <row r="2869" spans="2:31">
      <c r="B2869" s="1129">
        <f t="shared" si="114"/>
        <v>-1</v>
      </c>
      <c r="D2869" s="1130"/>
      <c r="E2869" s="1130"/>
      <c r="F2869" s="1131"/>
      <c r="G2869" s="1130"/>
      <c r="H2869" s="1130"/>
      <c r="I2869" s="1130"/>
      <c r="J2869" s="1132"/>
      <c r="K2869" s="1132"/>
      <c r="L2869" s="1130"/>
      <c r="N2869" s="1133">
        <f t="shared" si="115"/>
        <v>0</v>
      </c>
      <c r="O2869" s="1134">
        <f t="shared" si="116"/>
        <v>0</v>
      </c>
      <c r="P2869" s="1134">
        <f>O2869/'1.5 Universal Data'!$F$35</f>
        <v>0</v>
      </c>
      <c r="R2869" s="163"/>
      <c r="S2869" s="163"/>
      <c r="T2869" s="163"/>
      <c r="U2869" s="163"/>
      <c r="V2869" s="163"/>
      <c r="W2869" s="163"/>
      <c r="X2869" s="163"/>
      <c r="Y2869" s="163"/>
      <c r="Z2869" s="163"/>
      <c r="AA2869" s="163"/>
      <c r="AB2869" s="163"/>
      <c r="AC2869" s="163"/>
      <c r="AD2869" s="163"/>
      <c r="AE2869" s="163"/>
    </row>
    <row r="2870" spans="2:31">
      <c r="B2870" s="1129">
        <f t="shared" si="114"/>
        <v>-1</v>
      </c>
      <c r="D2870" s="1130"/>
      <c r="E2870" s="1130"/>
      <c r="F2870" s="1131"/>
      <c r="G2870" s="1130"/>
      <c r="H2870" s="1130"/>
      <c r="I2870" s="1130"/>
      <c r="J2870" s="1132"/>
      <c r="K2870" s="1132"/>
      <c r="L2870" s="1130"/>
      <c r="N2870" s="1133">
        <f t="shared" si="115"/>
        <v>0</v>
      </c>
      <c r="O2870" s="1134">
        <f t="shared" si="116"/>
        <v>0</v>
      </c>
      <c r="P2870" s="1134">
        <f>O2870/'1.5 Universal Data'!$F$35</f>
        <v>0</v>
      </c>
      <c r="R2870" s="163"/>
      <c r="S2870" s="163"/>
      <c r="T2870" s="163"/>
      <c r="U2870" s="163"/>
      <c r="V2870" s="163"/>
      <c r="W2870" s="163"/>
      <c r="X2870" s="163"/>
      <c r="Y2870" s="163"/>
      <c r="Z2870" s="163"/>
      <c r="AA2870" s="163"/>
      <c r="AB2870" s="163"/>
      <c r="AC2870" s="163"/>
      <c r="AD2870" s="163"/>
      <c r="AE2870" s="163"/>
    </row>
    <row r="2871" spans="2:31">
      <c r="B2871" s="1129">
        <f t="shared" si="114"/>
        <v>-1</v>
      </c>
      <c r="D2871" s="1130"/>
      <c r="E2871" s="1130"/>
      <c r="F2871" s="1131"/>
      <c r="G2871" s="1130"/>
      <c r="H2871" s="1130"/>
      <c r="I2871" s="1130"/>
      <c r="J2871" s="1132"/>
      <c r="K2871" s="1132"/>
      <c r="L2871" s="1130"/>
      <c r="N2871" s="1133">
        <f t="shared" si="115"/>
        <v>0</v>
      </c>
      <c r="O2871" s="1134">
        <f t="shared" si="116"/>
        <v>0</v>
      </c>
      <c r="P2871" s="1134">
        <f>O2871/'1.5 Universal Data'!$F$35</f>
        <v>0</v>
      </c>
      <c r="R2871" s="163"/>
      <c r="S2871" s="163"/>
      <c r="T2871" s="163"/>
      <c r="U2871" s="163"/>
      <c r="V2871" s="163"/>
      <c r="W2871" s="163"/>
      <c r="X2871" s="163"/>
      <c r="Y2871" s="163"/>
      <c r="Z2871" s="163"/>
      <c r="AA2871" s="163"/>
      <c r="AB2871" s="163"/>
      <c r="AC2871" s="163"/>
      <c r="AD2871" s="163"/>
      <c r="AE2871" s="163"/>
    </row>
    <row r="2872" spans="2:31">
      <c r="B2872" s="1129">
        <f t="shared" si="114"/>
        <v>-1</v>
      </c>
      <c r="D2872" s="1130"/>
      <c r="E2872" s="1130"/>
      <c r="F2872" s="1131"/>
      <c r="G2872" s="1130"/>
      <c r="H2872" s="1130"/>
      <c r="I2872" s="1130"/>
      <c r="J2872" s="1132"/>
      <c r="K2872" s="1132"/>
      <c r="L2872" s="1130"/>
      <c r="N2872" s="1133">
        <f t="shared" si="115"/>
        <v>0</v>
      </c>
      <c r="O2872" s="1134">
        <f t="shared" si="116"/>
        <v>0</v>
      </c>
      <c r="P2872" s="1134">
        <f>O2872/'1.5 Universal Data'!$F$35</f>
        <v>0</v>
      </c>
      <c r="R2872" s="163"/>
      <c r="S2872" s="163"/>
      <c r="T2872" s="163"/>
      <c r="U2872" s="163"/>
      <c r="V2872" s="163"/>
      <c r="W2872" s="163"/>
      <c r="X2872" s="163"/>
      <c r="Y2872" s="163"/>
      <c r="Z2872" s="163"/>
      <c r="AA2872" s="163"/>
      <c r="AB2872" s="163"/>
      <c r="AC2872" s="163"/>
      <c r="AD2872" s="163"/>
      <c r="AE2872" s="163"/>
    </row>
    <row r="2873" spans="2:31">
      <c r="B2873" s="1129">
        <f t="shared" si="114"/>
        <v>-1</v>
      </c>
      <c r="D2873" s="1130"/>
      <c r="E2873" s="1130"/>
      <c r="F2873" s="1131"/>
      <c r="G2873" s="1130"/>
      <c r="H2873" s="1130"/>
      <c r="I2873" s="1130"/>
      <c r="J2873" s="1132"/>
      <c r="K2873" s="1132"/>
      <c r="L2873" s="1130"/>
      <c r="N2873" s="1133">
        <f t="shared" si="115"/>
        <v>0</v>
      </c>
      <c r="O2873" s="1134">
        <f t="shared" si="116"/>
        <v>0</v>
      </c>
      <c r="P2873" s="1134">
        <f>O2873/'1.5 Universal Data'!$F$35</f>
        <v>0</v>
      </c>
      <c r="R2873" s="163"/>
      <c r="S2873" s="163"/>
      <c r="T2873" s="163"/>
      <c r="U2873" s="163"/>
      <c r="V2873" s="163"/>
      <c r="W2873" s="163"/>
      <c r="X2873" s="163"/>
      <c r="Y2873" s="163"/>
      <c r="Z2873" s="163"/>
      <c r="AA2873" s="163"/>
      <c r="AB2873" s="163"/>
      <c r="AC2873" s="163"/>
      <c r="AD2873" s="163"/>
      <c r="AE2873" s="163"/>
    </row>
    <row r="2874" spans="2:31">
      <c r="B2874" s="1129">
        <f t="shared" si="114"/>
        <v>-1</v>
      </c>
      <c r="D2874" s="1130"/>
      <c r="E2874" s="1130"/>
      <c r="F2874" s="1131"/>
      <c r="G2874" s="1130"/>
      <c r="H2874" s="1130"/>
      <c r="I2874" s="1130"/>
      <c r="J2874" s="1132"/>
      <c r="K2874" s="1132"/>
      <c r="L2874" s="1130"/>
      <c r="N2874" s="1133">
        <f t="shared" si="115"/>
        <v>0</v>
      </c>
      <c r="O2874" s="1134">
        <f t="shared" si="116"/>
        <v>0</v>
      </c>
      <c r="P2874" s="1134">
        <f>O2874/'1.5 Universal Data'!$F$35</f>
        <v>0</v>
      </c>
      <c r="R2874" s="163"/>
      <c r="S2874" s="163"/>
      <c r="T2874" s="163"/>
      <c r="U2874" s="163"/>
      <c r="V2874" s="163"/>
      <c r="W2874" s="163"/>
      <c r="X2874" s="163"/>
      <c r="Y2874" s="163"/>
      <c r="Z2874" s="163"/>
      <c r="AA2874" s="163"/>
      <c r="AB2874" s="163"/>
      <c r="AC2874" s="163"/>
      <c r="AD2874" s="163"/>
      <c r="AE2874" s="163"/>
    </row>
    <row r="2875" spans="2:31">
      <c r="B2875" s="1129">
        <f t="shared" si="114"/>
        <v>-1</v>
      </c>
      <c r="D2875" s="1130"/>
      <c r="E2875" s="1130"/>
      <c r="F2875" s="1131"/>
      <c r="G2875" s="1130"/>
      <c r="H2875" s="1130"/>
      <c r="I2875" s="1130"/>
      <c r="J2875" s="1132"/>
      <c r="K2875" s="1132"/>
      <c r="L2875" s="1130"/>
      <c r="N2875" s="1133">
        <f t="shared" si="115"/>
        <v>0</v>
      </c>
      <c r="O2875" s="1134">
        <f t="shared" si="116"/>
        <v>0</v>
      </c>
      <c r="P2875" s="1134">
        <f>O2875/'1.5 Universal Data'!$F$35</f>
        <v>0</v>
      </c>
      <c r="R2875" s="163"/>
      <c r="S2875" s="163"/>
      <c r="T2875" s="163"/>
      <c r="U2875" s="163"/>
      <c r="V2875" s="163"/>
      <c r="W2875" s="163"/>
      <c r="X2875" s="163"/>
      <c r="Y2875" s="163"/>
      <c r="Z2875" s="163"/>
      <c r="AA2875" s="163"/>
      <c r="AB2875" s="163"/>
      <c r="AC2875" s="163"/>
      <c r="AD2875" s="163"/>
      <c r="AE2875" s="163"/>
    </row>
    <row r="2876" spans="2:31">
      <c r="B2876" s="1129">
        <f t="shared" si="114"/>
        <v>-1</v>
      </c>
      <c r="D2876" s="1130"/>
      <c r="E2876" s="1130"/>
      <c r="F2876" s="1131"/>
      <c r="G2876" s="1130"/>
      <c r="H2876" s="1130"/>
      <c r="I2876" s="1130"/>
      <c r="J2876" s="1132"/>
      <c r="K2876" s="1132"/>
      <c r="L2876" s="1130"/>
      <c r="N2876" s="1133">
        <f t="shared" si="115"/>
        <v>0</v>
      </c>
      <c r="O2876" s="1134">
        <f t="shared" si="116"/>
        <v>0</v>
      </c>
      <c r="P2876" s="1134">
        <f>O2876/'1.5 Universal Data'!$F$35</f>
        <v>0</v>
      </c>
      <c r="R2876" s="163"/>
      <c r="S2876" s="163"/>
      <c r="T2876" s="163"/>
      <c r="U2876" s="163"/>
      <c r="V2876" s="163"/>
      <c r="W2876" s="163"/>
      <c r="X2876" s="163"/>
      <c r="Y2876" s="163"/>
      <c r="Z2876" s="163"/>
      <c r="AA2876" s="163"/>
      <c r="AB2876" s="163"/>
      <c r="AC2876" s="163"/>
      <c r="AD2876" s="163"/>
      <c r="AE2876" s="163"/>
    </row>
    <row r="2877" spans="2:31">
      <c r="B2877" s="1129">
        <f t="shared" si="114"/>
        <v>-1</v>
      </c>
      <c r="D2877" s="1130"/>
      <c r="E2877" s="1130"/>
      <c r="F2877" s="1131"/>
      <c r="G2877" s="1130"/>
      <c r="H2877" s="1130"/>
      <c r="I2877" s="1130"/>
      <c r="J2877" s="1132"/>
      <c r="K2877" s="1132"/>
      <c r="L2877" s="1130"/>
      <c r="N2877" s="1133">
        <f t="shared" si="115"/>
        <v>0</v>
      </c>
      <c r="O2877" s="1134">
        <f t="shared" si="116"/>
        <v>0</v>
      </c>
      <c r="P2877" s="1134">
        <f>O2877/'1.5 Universal Data'!$F$35</f>
        <v>0</v>
      </c>
      <c r="R2877" s="163"/>
      <c r="S2877" s="163"/>
      <c r="T2877" s="163"/>
      <c r="U2877" s="163"/>
      <c r="V2877" s="163"/>
      <c r="W2877" s="163"/>
      <c r="X2877" s="163"/>
      <c r="Y2877" s="163"/>
      <c r="Z2877" s="163"/>
      <c r="AA2877" s="163"/>
      <c r="AB2877" s="163"/>
      <c r="AC2877" s="163"/>
      <c r="AD2877" s="163"/>
      <c r="AE2877" s="163"/>
    </row>
    <row r="2878" spans="2:31">
      <c r="B2878" s="1129">
        <f t="shared" si="114"/>
        <v>-1</v>
      </c>
      <c r="D2878" s="1130"/>
      <c r="E2878" s="1130"/>
      <c r="F2878" s="1131"/>
      <c r="G2878" s="1130"/>
      <c r="H2878" s="1130"/>
      <c r="I2878" s="1130"/>
      <c r="J2878" s="1132"/>
      <c r="K2878" s="1132"/>
      <c r="L2878" s="1130"/>
      <c r="N2878" s="1133">
        <f t="shared" si="115"/>
        <v>0</v>
      </c>
      <c r="O2878" s="1134">
        <f t="shared" si="116"/>
        <v>0</v>
      </c>
      <c r="P2878" s="1134">
        <f>O2878/'1.5 Universal Data'!$F$35</f>
        <v>0</v>
      </c>
      <c r="R2878" s="163"/>
      <c r="S2878" s="163"/>
      <c r="T2878" s="163"/>
      <c r="U2878" s="163"/>
      <c r="V2878" s="163"/>
      <c r="W2878" s="163"/>
      <c r="X2878" s="163"/>
      <c r="Y2878" s="163"/>
      <c r="Z2878" s="163"/>
      <c r="AA2878" s="163"/>
      <c r="AB2878" s="163"/>
      <c r="AC2878" s="163"/>
      <c r="AD2878" s="163"/>
      <c r="AE2878" s="163"/>
    </row>
    <row r="2879" spans="2:31">
      <c r="B2879" s="1129">
        <f t="shared" si="114"/>
        <v>-1</v>
      </c>
      <c r="D2879" s="1130"/>
      <c r="E2879" s="1130"/>
      <c r="F2879" s="1131"/>
      <c r="G2879" s="1130"/>
      <c r="H2879" s="1130"/>
      <c r="I2879" s="1130"/>
      <c r="J2879" s="1132"/>
      <c r="K2879" s="1132"/>
      <c r="L2879" s="1130"/>
      <c r="N2879" s="1133">
        <f t="shared" si="115"/>
        <v>0</v>
      </c>
      <c r="O2879" s="1134">
        <f t="shared" si="116"/>
        <v>0</v>
      </c>
      <c r="P2879" s="1134">
        <f>O2879/'1.5 Universal Data'!$F$35</f>
        <v>0</v>
      </c>
      <c r="R2879" s="163"/>
      <c r="S2879" s="163"/>
      <c r="T2879" s="163"/>
      <c r="U2879" s="163"/>
      <c r="V2879" s="163"/>
      <c r="W2879" s="163"/>
      <c r="X2879" s="163"/>
      <c r="Y2879" s="163"/>
      <c r="Z2879" s="163"/>
      <c r="AA2879" s="163"/>
      <c r="AB2879" s="163"/>
      <c r="AC2879" s="163"/>
      <c r="AD2879" s="163"/>
      <c r="AE2879" s="163"/>
    </row>
    <row r="2880" spans="2:31">
      <c r="B2880" s="1129">
        <f t="shared" si="114"/>
        <v>-1</v>
      </c>
      <c r="D2880" s="1130"/>
      <c r="E2880" s="1130"/>
      <c r="F2880" s="1131"/>
      <c r="G2880" s="1130"/>
      <c r="H2880" s="1130"/>
      <c r="I2880" s="1130"/>
      <c r="J2880" s="1132"/>
      <c r="K2880" s="1132"/>
      <c r="L2880" s="1130"/>
      <c r="N2880" s="1133">
        <f t="shared" si="115"/>
        <v>0</v>
      </c>
      <c r="O2880" s="1134">
        <f t="shared" si="116"/>
        <v>0</v>
      </c>
      <c r="P2880" s="1134">
        <f>O2880/'1.5 Universal Data'!$F$35</f>
        <v>0</v>
      </c>
      <c r="R2880" s="163"/>
      <c r="S2880" s="163"/>
      <c r="T2880" s="163"/>
      <c r="U2880" s="163"/>
      <c r="V2880" s="163"/>
      <c r="W2880" s="163"/>
      <c r="X2880" s="163"/>
      <c r="Y2880" s="163"/>
      <c r="Z2880" s="163"/>
      <c r="AA2880" s="163"/>
      <c r="AB2880" s="163"/>
      <c r="AC2880" s="163"/>
      <c r="AD2880" s="163"/>
      <c r="AE2880" s="163"/>
    </row>
    <row r="2881" spans="2:31">
      <c r="B2881" s="1129">
        <f t="shared" si="114"/>
        <v>-1</v>
      </c>
      <c r="D2881" s="1130"/>
      <c r="E2881" s="1130"/>
      <c r="F2881" s="1131"/>
      <c r="G2881" s="1130"/>
      <c r="H2881" s="1130"/>
      <c r="I2881" s="1130"/>
      <c r="J2881" s="1132"/>
      <c r="K2881" s="1132"/>
      <c r="L2881" s="1130"/>
      <c r="N2881" s="1133">
        <f t="shared" si="115"/>
        <v>0</v>
      </c>
      <c r="O2881" s="1134">
        <f t="shared" si="116"/>
        <v>0</v>
      </c>
      <c r="P2881" s="1134">
        <f>O2881/'1.5 Universal Data'!$F$35</f>
        <v>0</v>
      </c>
      <c r="R2881" s="163"/>
      <c r="S2881" s="163"/>
      <c r="T2881" s="163"/>
      <c r="U2881" s="163"/>
      <c r="V2881" s="163"/>
      <c r="W2881" s="163"/>
      <c r="X2881" s="163"/>
      <c r="Y2881" s="163"/>
      <c r="Z2881" s="163"/>
      <c r="AA2881" s="163"/>
      <c r="AB2881" s="163"/>
      <c r="AC2881" s="163"/>
      <c r="AD2881" s="163"/>
      <c r="AE2881" s="163"/>
    </row>
    <row r="2882" spans="2:31">
      <c r="B2882" s="1129">
        <f t="shared" si="114"/>
        <v>-1</v>
      </c>
      <c r="D2882" s="1130"/>
      <c r="E2882" s="1130"/>
      <c r="F2882" s="1131"/>
      <c r="G2882" s="1130"/>
      <c r="H2882" s="1130"/>
      <c r="I2882" s="1130"/>
      <c r="J2882" s="1132"/>
      <c r="K2882" s="1132"/>
      <c r="L2882" s="1130"/>
      <c r="N2882" s="1133">
        <f t="shared" si="115"/>
        <v>0</v>
      </c>
      <c r="O2882" s="1134">
        <f t="shared" si="116"/>
        <v>0</v>
      </c>
      <c r="P2882" s="1134">
        <f>O2882/'1.5 Universal Data'!$F$35</f>
        <v>0</v>
      </c>
      <c r="R2882" s="163"/>
      <c r="S2882" s="163"/>
      <c r="T2882" s="163"/>
      <c r="U2882" s="163"/>
      <c r="V2882" s="163"/>
      <c r="W2882" s="163"/>
      <c r="X2882" s="163"/>
      <c r="Y2882" s="163"/>
      <c r="Z2882" s="163"/>
      <c r="AA2882" s="163"/>
      <c r="AB2882" s="163"/>
      <c r="AC2882" s="163"/>
      <c r="AD2882" s="163"/>
      <c r="AE2882" s="163"/>
    </row>
    <row r="2883" spans="2:31">
      <c r="B2883" s="1129">
        <f t="shared" si="114"/>
        <v>-1</v>
      </c>
      <c r="D2883" s="1130"/>
      <c r="E2883" s="1130"/>
      <c r="F2883" s="1131"/>
      <c r="G2883" s="1130"/>
      <c r="H2883" s="1130"/>
      <c r="I2883" s="1130"/>
      <c r="J2883" s="1132"/>
      <c r="K2883" s="1132"/>
      <c r="L2883" s="1130"/>
      <c r="N2883" s="1133">
        <f t="shared" si="115"/>
        <v>0</v>
      </c>
      <c r="O2883" s="1134">
        <f t="shared" si="116"/>
        <v>0</v>
      </c>
      <c r="P2883" s="1134">
        <f>O2883/'1.5 Universal Data'!$F$35</f>
        <v>0</v>
      </c>
      <c r="R2883" s="163"/>
      <c r="S2883" s="163"/>
      <c r="T2883" s="163"/>
      <c r="U2883" s="163"/>
      <c r="V2883" s="163"/>
      <c r="W2883" s="163"/>
      <c r="X2883" s="163"/>
      <c r="Y2883" s="163"/>
      <c r="Z2883" s="163"/>
      <c r="AA2883" s="163"/>
      <c r="AB2883" s="163"/>
      <c r="AC2883" s="163"/>
      <c r="AD2883" s="163"/>
      <c r="AE2883" s="163"/>
    </row>
    <row r="2884" spans="2:31">
      <c r="B2884" s="1129">
        <f t="shared" si="114"/>
        <v>-1</v>
      </c>
      <c r="D2884" s="1130"/>
      <c r="E2884" s="1130"/>
      <c r="F2884" s="1131"/>
      <c r="G2884" s="1130"/>
      <c r="H2884" s="1130"/>
      <c r="I2884" s="1130"/>
      <c r="J2884" s="1132"/>
      <c r="K2884" s="1132"/>
      <c r="L2884" s="1130"/>
      <c r="N2884" s="1133">
        <f t="shared" si="115"/>
        <v>0</v>
      </c>
      <c r="O2884" s="1134">
        <f t="shared" si="116"/>
        <v>0</v>
      </c>
      <c r="P2884" s="1134">
        <f>O2884/'1.5 Universal Data'!$F$35</f>
        <v>0</v>
      </c>
      <c r="R2884" s="163"/>
      <c r="S2884" s="163"/>
      <c r="T2884" s="163"/>
      <c r="U2884" s="163"/>
      <c r="V2884" s="163"/>
      <c r="W2884" s="163"/>
      <c r="X2884" s="163"/>
      <c r="Y2884" s="163"/>
      <c r="Z2884" s="163"/>
      <c r="AA2884" s="163"/>
      <c r="AB2884" s="163"/>
      <c r="AC2884" s="163"/>
      <c r="AD2884" s="163"/>
      <c r="AE2884" s="163"/>
    </row>
    <row r="2885" spans="2:31">
      <c r="B2885" s="1129">
        <f t="shared" si="114"/>
        <v>-1</v>
      </c>
      <c r="D2885" s="1130"/>
      <c r="E2885" s="1130"/>
      <c r="F2885" s="1131"/>
      <c r="G2885" s="1130"/>
      <c r="H2885" s="1130"/>
      <c r="I2885" s="1130"/>
      <c r="J2885" s="1132"/>
      <c r="K2885" s="1132"/>
      <c r="L2885" s="1130"/>
      <c r="N2885" s="1133">
        <f t="shared" si="115"/>
        <v>0</v>
      </c>
      <c r="O2885" s="1134">
        <f t="shared" si="116"/>
        <v>0</v>
      </c>
      <c r="P2885" s="1134">
        <f>O2885/'1.5 Universal Data'!$F$35</f>
        <v>0</v>
      </c>
      <c r="R2885" s="163"/>
      <c r="S2885" s="163"/>
      <c r="T2885" s="163"/>
      <c r="U2885" s="163"/>
      <c r="V2885" s="163"/>
      <c r="W2885" s="163"/>
      <c r="X2885" s="163"/>
      <c r="Y2885" s="163"/>
      <c r="Z2885" s="163"/>
      <c r="AA2885" s="163"/>
      <c r="AB2885" s="163"/>
      <c r="AC2885" s="163"/>
      <c r="AD2885" s="163"/>
      <c r="AE2885" s="163"/>
    </row>
    <row r="2886" spans="2:31">
      <c r="B2886" s="1129">
        <f t="shared" si="114"/>
        <v>-1</v>
      </c>
      <c r="D2886" s="1130"/>
      <c r="E2886" s="1130"/>
      <c r="F2886" s="1131"/>
      <c r="G2886" s="1130"/>
      <c r="H2886" s="1130"/>
      <c r="I2886" s="1130"/>
      <c r="J2886" s="1132"/>
      <c r="K2886" s="1132"/>
      <c r="L2886" s="1130"/>
      <c r="N2886" s="1133">
        <f t="shared" si="115"/>
        <v>0</v>
      </c>
      <c r="O2886" s="1134">
        <f t="shared" si="116"/>
        <v>0</v>
      </c>
      <c r="P2886" s="1134">
        <f>O2886/'1.5 Universal Data'!$F$35</f>
        <v>0</v>
      </c>
      <c r="R2886" s="163"/>
      <c r="S2886" s="163"/>
      <c r="T2886" s="163"/>
      <c r="U2886" s="163"/>
      <c r="V2886" s="163"/>
      <c r="W2886" s="163"/>
      <c r="X2886" s="163"/>
      <c r="Y2886" s="163"/>
      <c r="Z2886" s="163"/>
      <c r="AA2886" s="163"/>
      <c r="AB2886" s="163"/>
      <c r="AC2886" s="163"/>
      <c r="AD2886" s="163"/>
      <c r="AE2886" s="163"/>
    </row>
    <row r="2887" spans="2:31">
      <c r="B2887" s="1129">
        <f t="shared" si="114"/>
        <v>-1</v>
      </c>
      <c r="D2887" s="1130"/>
      <c r="E2887" s="1130"/>
      <c r="F2887" s="1131"/>
      <c r="G2887" s="1130"/>
      <c r="H2887" s="1130"/>
      <c r="I2887" s="1130"/>
      <c r="J2887" s="1132"/>
      <c r="K2887" s="1132"/>
      <c r="L2887" s="1130"/>
      <c r="N2887" s="1133">
        <f t="shared" si="115"/>
        <v>0</v>
      </c>
      <c r="O2887" s="1134">
        <f t="shared" si="116"/>
        <v>0</v>
      </c>
      <c r="P2887" s="1134">
        <f>O2887/'1.5 Universal Data'!$F$35</f>
        <v>0</v>
      </c>
      <c r="R2887" s="163"/>
      <c r="S2887" s="163"/>
      <c r="T2887" s="163"/>
      <c r="U2887" s="163"/>
      <c r="V2887" s="163"/>
      <c r="W2887" s="163"/>
      <c r="X2887" s="163"/>
      <c r="Y2887" s="163"/>
      <c r="Z2887" s="163"/>
      <c r="AA2887" s="163"/>
      <c r="AB2887" s="163"/>
      <c r="AC2887" s="163"/>
      <c r="AD2887" s="163"/>
      <c r="AE2887" s="163"/>
    </row>
    <row r="2888" spans="2:31">
      <c r="B2888" s="1129">
        <f t="shared" si="114"/>
        <v>-1</v>
      </c>
      <c r="D2888" s="1130"/>
      <c r="E2888" s="1130"/>
      <c r="F2888" s="1131"/>
      <c r="G2888" s="1130"/>
      <c r="H2888" s="1130"/>
      <c r="I2888" s="1130"/>
      <c r="J2888" s="1132"/>
      <c r="K2888" s="1132"/>
      <c r="L2888" s="1130"/>
      <c r="N2888" s="1133">
        <f t="shared" si="115"/>
        <v>0</v>
      </c>
      <c r="O2888" s="1134">
        <f t="shared" si="116"/>
        <v>0</v>
      </c>
      <c r="P2888" s="1134">
        <f>O2888/'1.5 Universal Data'!$F$35</f>
        <v>0</v>
      </c>
      <c r="R2888" s="163"/>
      <c r="S2888" s="163"/>
      <c r="T2888" s="163"/>
      <c r="U2888" s="163"/>
      <c r="V2888" s="163"/>
      <c r="W2888" s="163"/>
      <c r="X2888" s="163"/>
      <c r="Y2888" s="163"/>
      <c r="Z2888" s="163"/>
      <c r="AA2888" s="163"/>
      <c r="AB2888" s="163"/>
      <c r="AC2888" s="163"/>
      <c r="AD2888" s="163"/>
      <c r="AE2888" s="163"/>
    </row>
    <row r="2889" spans="2:31">
      <c r="B2889" s="1129">
        <f t="shared" si="114"/>
        <v>-1</v>
      </c>
      <c r="D2889" s="1130"/>
      <c r="E2889" s="1130"/>
      <c r="F2889" s="1131"/>
      <c r="G2889" s="1130"/>
      <c r="H2889" s="1130"/>
      <c r="I2889" s="1130"/>
      <c r="J2889" s="1132"/>
      <c r="K2889" s="1132"/>
      <c r="L2889" s="1130"/>
      <c r="N2889" s="1133">
        <f t="shared" si="115"/>
        <v>0</v>
      </c>
      <c r="O2889" s="1134">
        <f t="shared" si="116"/>
        <v>0</v>
      </c>
      <c r="P2889" s="1134">
        <f>O2889/'1.5 Universal Data'!$F$35</f>
        <v>0</v>
      </c>
      <c r="R2889" s="163"/>
      <c r="S2889" s="163"/>
      <c r="T2889" s="163"/>
      <c r="U2889" s="163"/>
      <c r="V2889" s="163"/>
      <c r="W2889" s="163"/>
      <c r="X2889" s="163"/>
      <c r="Y2889" s="163"/>
      <c r="Z2889" s="163"/>
      <c r="AA2889" s="163"/>
      <c r="AB2889" s="163"/>
      <c r="AC2889" s="163"/>
      <c r="AD2889" s="163"/>
      <c r="AE2889" s="163"/>
    </row>
    <row r="2890" spans="2:31">
      <c r="B2890" s="1129">
        <f t="shared" si="114"/>
        <v>-1</v>
      </c>
      <c r="D2890" s="1130"/>
      <c r="E2890" s="1130"/>
      <c r="F2890" s="1131"/>
      <c r="G2890" s="1130"/>
      <c r="H2890" s="1130"/>
      <c r="I2890" s="1130"/>
      <c r="J2890" s="1132"/>
      <c r="K2890" s="1132"/>
      <c r="L2890" s="1130"/>
      <c r="N2890" s="1133">
        <f t="shared" si="115"/>
        <v>0</v>
      </c>
      <c r="O2890" s="1134">
        <f t="shared" si="116"/>
        <v>0</v>
      </c>
      <c r="P2890" s="1134">
        <f>O2890/'1.5 Universal Data'!$F$35</f>
        <v>0</v>
      </c>
      <c r="R2890" s="163"/>
      <c r="S2890" s="163"/>
      <c r="T2890" s="163"/>
      <c r="U2890" s="163"/>
      <c r="V2890" s="163"/>
      <c r="W2890" s="163"/>
      <c r="X2890" s="163"/>
      <c r="Y2890" s="163"/>
      <c r="Z2890" s="163"/>
      <c r="AA2890" s="163"/>
      <c r="AB2890" s="163"/>
      <c r="AC2890" s="163"/>
      <c r="AD2890" s="163"/>
      <c r="AE2890" s="163"/>
    </row>
    <row r="2891" spans="2:31">
      <c r="B2891" s="1129">
        <f t="shared" si="114"/>
        <v>-1</v>
      </c>
      <c r="D2891" s="1130"/>
      <c r="E2891" s="1130"/>
      <c r="F2891" s="1131"/>
      <c r="G2891" s="1130"/>
      <c r="H2891" s="1130"/>
      <c r="I2891" s="1130"/>
      <c r="J2891" s="1132"/>
      <c r="K2891" s="1132"/>
      <c r="L2891" s="1130"/>
      <c r="N2891" s="1133">
        <f t="shared" si="115"/>
        <v>0</v>
      </c>
      <c r="O2891" s="1134">
        <f t="shared" si="116"/>
        <v>0</v>
      </c>
      <c r="P2891" s="1134">
        <f>O2891/'1.5 Universal Data'!$F$35</f>
        <v>0</v>
      </c>
      <c r="R2891" s="163"/>
      <c r="S2891" s="163"/>
      <c r="T2891" s="163"/>
      <c r="U2891" s="163"/>
      <c r="V2891" s="163"/>
      <c r="W2891" s="163"/>
      <c r="X2891" s="163"/>
      <c r="Y2891" s="163"/>
      <c r="Z2891" s="163"/>
      <c r="AA2891" s="163"/>
      <c r="AB2891" s="163"/>
      <c r="AC2891" s="163"/>
      <c r="AD2891" s="163"/>
      <c r="AE2891" s="163"/>
    </row>
    <row r="2892" spans="2:31">
      <c r="B2892" s="1129">
        <f t="shared" si="114"/>
        <v>-1</v>
      </c>
      <c r="D2892" s="1130"/>
      <c r="E2892" s="1130"/>
      <c r="F2892" s="1131"/>
      <c r="G2892" s="1130"/>
      <c r="H2892" s="1130"/>
      <c r="I2892" s="1130"/>
      <c r="J2892" s="1132"/>
      <c r="K2892" s="1132"/>
      <c r="L2892" s="1130"/>
      <c r="N2892" s="1133">
        <f t="shared" si="115"/>
        <v>0</v>
      </c>
      <c r="O2892" s="1134">
        <f t="shared" si="116"/>
        <v>0</v>
      </c>
      <c r="P2892" s="1134">
        <f>O2892/'1.5 Universal Data'!$F$35</f>
        <v>0</v>
      </c>
      <c r="R2892" s="163"/>
      <c r="S2892" s="163"/>
      <c r="T2892" s="163"/>
      <c r="U2892" s="163"/>
      <c r="V2892" s="163"/>
      <c r="W2892" s="163"/>
      <c r="X2892" s="163"/>
      <c r="Y2892" s="163"/>
      <c r="Z2892" s="163"/>
      <c r="AA2892" s="163"/>
      <c r="AB2892" s="163"/>
      <c r="AC2892" s="163"/>
      <c r="AD2892" s="163"/>
      <c r="AE2892" s="163"/>
    </row>
    <row r="2893" spans="2:31">
      <c r="B2893" s="1129">
        <f t="shared" si="114"/>
        <v>-1</v>
      </c>
      <c r="D2893" s="1130"/>
      <c r="E2893" s="1130"/>
      <c r="F2893" s="1131"/>
      <c r="G2893" s="1130"/>
      <c r="H2893" s="1130"/>
      <c r="I2893" s="1130"/>
      <c r="J2893" s="1132"/>
      <c r="K2893" s="1132"/>
      <c r="L2893" s="1130"/>
      <c r="N2893" s="1133">
        <f t="shared" si="115"/>
        <v>0</v>
      </c>
      <c r="O2893" s="1134">
        <f t="shared" si="116"/>
        <v>0</v>
      </c>
      <c r="P2893" s="1134">
        <f>O2893/'1.5 Universal Data'!$F$35</f>
        <v>0</v>
      </c>
      <c r="R2893" s="163"/>
      <c r="S2893" s="163"/>
      <c r="T2893" s="163"/>
      <c r="U2893" s="163"/>
      <c r="V2893" s="163"/>
      <c r="W2893" s="163"/>
      <c r="X2893" s="163"/>
      <c r="Y2893" s="163"/>
      <c r="Z2893" s="163"/>
      <c r="AA2893" s="163"/>
      <c r="AB2893" s="163"/>
      <c r="AC2893" s="163"/>
      <c r="AD2893" s="163"/>
      <c r="AE2893" s="163"/>
    </row>
    <row r="2894" spans="2:31">
      <c r="B2894" s="1129">
        <f t="shared" si="114"/>
        <v>-1</v>
      </c>
      <c r="D2894" s="1130"/>
      <c r="E2894" s="1130"/>
      <c r="F2894" s="1131"/>
      <c r="G2894" s="1130"/>
      <c r="H2894" s="1130"/>
      <c r="I2894" s="1130"/>
      <c r="J2894" s="1132"/>
      <c r="K2894" s="1132"/>
      <c r="L2894" s="1130"/>
      <c r="N2894" s="1133">
        <f t="shared" si="115"/>
        <v>0</v>
      </c>
      <c r="O2894" s="1134">
        <f t="shared" si="116"/>
        <v>0</v>
      </c>
      <c r="P2894" s="1134">
        <f>O2894/'1.5 Universal Data'!$F$35</f>
        <v>0</v>
      </c>
      <c r="R2894" s="163"/>
      <c r="S2894" s="163"/>
      <c r="T2894" s="163"/>
      <c r="U2894" s="163"/>
      <c r="V2894" s="163"/>
      <c r="W2894" s="163"/>
      <c r="X2894" s="163"/>
      <c r="Y2894" s="163"/>
      <c r="Z2894" s="163"/>
      <c r="AA2894" s="163"/>
      <c r="AB2894" s="163"/>
      <c r="AC2894" s="163"/>
      <c r="AD2894" s="163"/>
      <c r="AE2894" s="163"/>
    </row>
    <row r="2895" spans="2:31">
      <c r="B2895" s="1129">
        <f t="shared" si="114"/>
        <v>-1</v>
      </c>
      <c r="D2895" s="1130"/>
      <c r="E2895" s="1130"/>
      <c r="F2895" s="1131"/>
      <c r="G2895" s="1130"/>
      <c r="H2895" s="1130"/>
      <c r="I2895" s="1130"/>
      <c r="J2895" s="1132"/>
      <c r="K2895" s="1132"/>
      <c r="L2895" s="1130"/>
      <c r="N2895" s="1133">
        <f t="shared" si="115"/>
        <v>0</v>
      </c>
      <c r="O2895" s="1134">
        <f t="shared" si="116"/>
        <v>0</v>
      </c>
      <c r="P2895" s="1134">
        <f>O2895/'1.5 Universal Data'!$F$35</f>
        <v>0</v>
      </c>
      <c r="R2895" s="163"/>
      <c r="S2895" s="163"/>
      <c r="T2895" s="163"/>
      <c r="U2895" s="163"/>
      <c r="V2895" s="163"/>
      <c r="W2895" s="163"/>
      <c r="X2895" s="163"/>
      <c r="Y2895" s="163"/>
      <c r="Z2895" s="163"/>
      <c r="AA2895" s="163"/>
      <c r="AB2895" s="163"/>
      <c r="AC2895" s="163"/>
      <c r="AD2895" s="163"/>
      <c r="AE2895" s="163"/>
    </row>
    <row r="2896" spans="2:31">
      <c r="B2896" s="1129">
        <f t="shared" si="114"/>
        <v>-1</v>
      </c>
      <c r="D2896" s="1130"/>
      <c r="E2896" s="1130"/>
      <c r="F2896" s="1131"/>
      <c r="G2896" s="1130"/>
      <c r="H2896" s="1130"/>
      <c r="I2896" s="1130"/>
      <c r="J2896" s="1132"/>
      <c r="K2896" s="1132"/>
      <c r="L2896" s="1130"/>
      <c r="N2896" s="1133">
        <f t="shared" si="115"/>
        <v>0</v>
      </c>
      <c r="O2896" s="1134">
        <f t="shared" si="116"/>
        <v>0</v>
      </c>
      <c r="P2896" s="1134">
        <f>O2896/'1.5 Universal Data'!$F$35</f>
        <v>0</v>
      </c>
      <c r="R2896" s="163"/>
      <c r="S2896" s="163"/>
      <c r="T2896" s="163"/>
      <c r="U2896" s="163"/>
      <c r="V2896" s="163"/>
      <c r="W2896" s="163"/>
      <c r="X2896" s="163"/>
      <c r="Y2896" s="163"/>
      <c r="Z2896" s="163"/>
      <c r="AA2896" s="163"/>
      <c r="AB2896" s="163"/>
      <c r="AC2896" s="163"/>
      <c r="AD2896" s="163"/>
      <c r="AE2896" s="163"/>
    </row>
    <row r="2897" spans="2:31">
      <c r="B2897" s="1129">
        <f t="shared" si="114"/>
        <v>-1</v>
      </c>
      <c r="D2897" s="1130"/>
      <c r="E2897" s="1130"/>
      <c r="F2897" s="1131"/>
      <c r="G2897" s="1130"/>
      <c r="H2897" s="1130"/>
      <c r="I2897" s="1130"/>
      <c r="J2897" s="1132"/>
      <c r="K2897" s="1132"/>
      <c r="L2897" s="1130"/>
      <c r="N2897" s="1133">
        <f t="shared" si="115"/>
        <v>0</v>
      </c>
      <c r="O2897" s="1134">
        <f t="shared" si="116"/>
        <v>0</v>
      </c>
      <c r="P2897" s="1134">
        <f>O2897/'1.5 Universal Data'!$F$35</f>
        <v>0</v>
      </c>
      <c r="R2897" s="163"/>
      <c r="S2897" s="163"/>
      <c r="T2897" s="163"/>
      <c r="U2897" s="163"/>
      <c r="V2897" s="163"/>
      <c r="W2897" s="163"/>
      <c r="X2897" s="163"/>
      <c r="Y2897" s="163"/>
      <c r="Z2897" s="163"/>
      <c r="AA2897" s="163"/>
      <c r="AB2897" s="163"/>
      <c r="AC2897" s="163"/>
      <c r="AD2897" s="163"/>
      <c r="AE2897" s="163"/>
    </row>
    <row r="2898" spans="2:31">
      <c r="B2898" s="1129">
        <f t="shared" si="114"/>
        <v>-1</v>
      </c>
      <c r="D2898" s="1130"/>
      <c r="E2898" s="1130"/>
      <c r="F2898" s="1131"/>
      <c r="G2898" s="1130"/>
      <c r="H2898" s="1130"/>
      <c r="I2898" s="1130"/>
      <c r="J2898" s="1132"/>
      <c r="K2898" s="1132"/>
      <c r="L2898" s="1130"/>
      <c r="N2898" s="1133">
        <f t="shared" si="115"/>
        <v>0</v>
      </c>
      <c r="O2898" s="1134">
        <f t="shared" si="116"/>
        <v>0</v>
      </c>
      <c r="P2898" s="1134">
        <f>O2898/'1.5 Universal Data'!$F$35</f>
        <v>0</v>
      </c>
      <c r="R2898" s="163"/>
      <c r="S2898" s="163"/>
      <c r="T2898" s="163"/>
      <c r="U2898" s="163"/>
      <c r="V2898" s="163"/>
      <c r="W2898" s="163"/>
      <c r="X2898" s="163"/>
      <c r="Y2898" s="163"/>
      <c r="Z2898" s="163"/>
      <c r="AA2898" s="163"/>
      <c r="AB2898" s="163"/>
      <c r="AC2898" s="163"/>
      <c r="AD2898" s="163"/>
      <c r="AE2898" s="163"/>
    </row>
    <row r="2899" spans="2:31">
      <c r="B2899" s="1129">
        <f t="shared" si="114"/>
        <v>-1</v>
      </c>
      <c r="D2899" s="1130"/>
      <c r="E2899" s="1130"/>
      <c r="F2899" s="1131"/>
      <c r="G2899" s="1130"/>
      <c r="H2899" s="1130"/>
      <c r="I2899" s="1130"/>
      <c r="J2899" s="1132"/>
      <c r="K2899" s="1132"/>
      <c r="L2899" s="1130"/>
      <c r="N2899" s="1133">
        <f t="shared" si="115"/>
        <v>0</v>
      </c>
      <c r="O2899" s="1134">
        <f t="shared" si="116"/>
        <v>0</v>
      </c>
      <c r="P2899" s="1134">
        <f>O2899/'1.5 Universal Data'!$F$35</f>
        <v>0</v>
      </c>
      <c r="R2899" s="163"/>
      <c r="S2899" s="163"/>
      <c r="T2899" s="163"/>
      <c r="U2899" s="163"/>
      <c r="V2899" s="163"/>
      <c r="W2899" s="163"/>
      <c r="X2899" s="163"/>
      <c r="Y2899" s="163"/>
      <c r="Z2899" s="163"/>
      <c r="AA2899" s="163"/>
      <c r="AB2899" s="163"/>
      <c r="AC2899" s="163"/>
      <c r="AD2899" s="163"/>
      <c r="AE2899" s="163"/>
    </row>
    <row r="2900" spans="2:31">
      <c r="B2900" s="1129">
        <f t="shared" si="114"/>
        <v>-1</v>
      </c>
      <c r="D2900" s="1130"/>
      <c r="E2900" s="1130"/>
      <c r="F2900" s="1131"/>
      <c r="G2900" s="1130"/>
      <c r="H2900" s="1130"/>
      <c r="I2900" s="1130"/>
      <c r="J2900" s="1132"/>
      <c r="K2900" s="1132"/>
      <c r="L2900" s="1130"/>
      <c r="N2900" s="1133">
        <f t="shared" si="115"/>
        <v>0</v>
      </c>
      <c r="O2900" s="1134">
        <f t="shared" si="116"/>
        <v>0</v>
      </c>
      <c r="P2900" s="1134">
        <f>O2900/'1.5 Universal Data'!$F$35</f>
        <v>0</v>
      </c>
      <c r="R2900" s="163"/>
      <c r="S2900" s="163"/>
      <c r="T2900" s="163"/>
      <c r="U2900" s="163"/>
      <c r="V2900" s="163"/>
      <c r="W2900" s="163"/>
      <c r="X2900" s="163"/>
      <c r="Y2900" s="163"/>
      <c r="Z2900" s="163"/>
      <c r="AA2900" s="163"/>
      <c r="AB2900" s="163"/>
      <c r="AC2900" s="163"/>
      <c r="AD2900" s="163"/>
      <c r="AE2900" s="163"/>
    </row>
    <row r="2901" spans="2:31">
      <c r="B2901" s="1129">
        <f t="shared" si="114"/>
        <v>-1</v>
      </c>
      <c r="D2901" s="1130"/>
      <c r="E2901" s="1130"/>
      <c r="F2901" s="1131"/>
      <c r="G2901" s="1130"/>
      <c r="H2901" s="1130"/>
      <c r="I2901" s="1130"/>
      <c r="J2901" s="1132"/>
      <c r="K2901" s="1132"/>
      <c r="L2901" s="1130"/>
      <c r="N2901" s="1133">
        <f t="shared" si="115"/>
        <v>0</v>
      </c>
      <c r="O2901" s="1134">
        <f t="shared" si="116"/>
        <v>0</v>
      </c>
      <c r="P2901" s="1134">
        <f>O2901/'1.5 Universal Data'!$F$35</f>
        <v>0</v>
      </c>
      <c r="R2901" s="163"/>
      <c r="S2901" s="163"/>
      <c r="T2901" s="163"/>
      <c r="U2901" s="163"/>
      <c r="V2901" s="163"/>
      <c r="W2901" s="163"/>
      <c r="X2901" s="163"/>
      <c r="Y2901" s="163"/>
      <c r="Z2901" s="163"/>
      <c r="AA2901" s="163"/>
      <c r="AB2901" s="163"/>
      <c r="AC2901" s="163"/>
      <c r="AD2901" s="163"/>
      <c r="AE2901" s="163"/>
    </row>
    <row r="2902" spans="2:31">
      <c r="B2902" s="1129">
        <f t="shared" si="114"/>
        <v>-1</v>
      </c>
      <c r="D2902" s="1130"/>
      <c r="E2902" s="1130"/>
      <c r="F2902" s="1131"/>
      <c r="G2902" s="1130"/>
      <c r="H2902" s="1130"/>
      <c r="I2902" s="1130"/>
      <c r="J2902" s="1132"/>
      <c r="K2902" s="1132"/>
      <c r="L2902" s="1130"/>
      <c r="N2902" s="1133">
        <f t="shared" si="115"/>
        <v>0</v>
      </c>
      <c r="O2902" s="1134">
        <f t="shared" si="116"/>
        <v>0</v>
      </c>
      <c r="P2902" s="1134">
        <f>O2902/'1.5 Universal Data'!$F$35</f>
        <v>0</v>
      </c>
      <c r="R2902" s="163"/>
      <c r="S2902" s="163"/>
      <c r="T2902" s="163"/>
      <c r="U2902" s="163"/>
      <c r="V2902" s="163"/>
      <c r="W2902" s="163"/>
      <c r="X2902" s="163"/>
      <c r="Y2902" s="163"/>
      <c r="Z2902" s="163"/>
      <c r="AA2902" s="163"/>
      <c r="AB2902" s="163"/>
      <c r="AC2902" s="163"/>
      <c r="AD2902" s="163"/>
      <c r="AE2902" s="163"/>
    </row>
    <row r="2903" spans="2:31">
      <c r="B2903" s="1129">
        <f t="shared" ref="B2903:B2966" si="117">IF(G2903="buy",1,-1)</f>
        <v>-1</v>
      </c>
      <c r="D2903" s="1130"/>
      <c r="E2903" s="1130"/>
      <c r="F2903" s="1131"/>
      <c r="G2903" s="1130"/>
      <c r="H2903" s="1130"/>
      <c r="I2903" s="1130"/>
      <c r="J2903" s="1132"/>
      <c r="K2903" s="1132"/>
      <c r="L2903" s="1130"/>
      <c r="N2903" s="1133">
        <f t="shared" si="115"/>
        <v>0</v>
      </c>
      <c r="O2903" s="1134">
        <f t="shared" si="116"/>
        <v>0</v>
      </c>
      <c r="P2903" s="1134">
        <f>O2903/'1.5 Universal Data'!$F$35</f>
        <v>0</v>
      </c>
      <c r="R2903" s="163"/>
      <c r="S2903" s="163"/>
      <c r="T2903" s="163"/>
      <c r="U2903" s="163"/>
      <c r="V2903" s="163"/>
      <c r="W2903" s="163"/>
      <c r="X2903" s="163"/>
      <c r="Y2903" s="163"/>
      <c r="Z2903" s="163"/>
      <c r="AA2903" s="163"/>
      <c r="AB2903" s="163"/>
      <c r="AC2903" s="163"/>
      <c r="AD2903" s="163"/>
      <c r="AE2903" s="163"/>
    </row>
    <row r="2904" spans="2:31">
      <c r="B2904" s="1129">
        <f t="shared" si="117"/>
        <v>-1</v>
      </c>
      <c r="D2904" s="1130"/>
      <c r="E2904" s="1130"/>
      <c r="F2904" s="1131"/>
      <c r="G2904" s="1130"/>
      <c r="H2904" s="1130"/>
      <c r="I2904" s="1130"/>
      <c r="J2904" s="1132"/>
      <c r="K2904" s="1132"/>
      <c r="L2904" s="1130"/>
      <c r="N2904" s="1133">
        <f t="shared" si="115"/>
        <v>0</v>
      </c>
      <c r="O2904" s="1134">
        <f t="shared" si="116"/>
        <v>0</v>
      </c>
      <c r="P2904" s="1134">
        <f>O2904/'1.5 Universal Data'!$F$35</f>
        <v>0</v>
      </c>
      <c r="R2904" s="163"/>
      <c r="S2904" s="163"/>
      <c r="T2904" s="163"/>
      <c r="U2904" s="163"/>
      <c r="V2904" s="163"/>
      <c r="W2904" s="163"/>
      <c r="X2904" s="163"/>
      <c r="Y2904" s="163"/>
      <c r="Z2904" s="163"/>
      <c r="AA2904" s="163"/>
      <c r="AB2904" s="163"/>
      <c r="AC2904" s="163"/>
      <c r="AD2904" s="163"/>
      <c r="AE2904" s="163"/>
    </row>
    <row r="2905" spans="2:31">
      <c r="B2905" s="1129">
        <f t="shared" si="117"/>
        <v>-1</v>
      </c>
      <c r="D2905" s="1130"/>
      <c r="E2905" s="1130"/>
      <c r="F2905" s="1131"/>
      <c r="G2905" s="1130"/>
      <c r="H2905" s="1130"/>
      <c r="I2905" s="1130"/>
      <c r="J2905" s="1132"/>
      <c r="K2905" s="1132"/>
      <c r="L2905" s="1130"/>
      <c r="N2905" s="1133">
        <f t="shared" si="115"/>
        <v>0</v>
      </c>
      <c r="O2905" s="1134">
        <f t="shared" si="116"/>
        <v>0</v>
      </c>
      <c r="P2905" s="1134">
        <f>O2905/'1.5 Universal Data'!$F$35</f>
        <v>0</v>
      </c>
      <c r="R2905" s="163"/>
      <c r="S2905" s="163"/>
      <c r="T2905" s="163"/>
      <c r="U2905" s="163"/>
      <c r="V2905" s="163"/>
      <c r="W2905" s="163"/>
      <c r="X2905" s="163"/>
      <c r="Y2905" s="163"/>
      <c r="Z2905" s="163"/>
      <c r="AA2905" s="163"/>
      <c r="AB2905" s="163"/>
      <c r="AC2905" s="163"/>
      <c r="AD2905" s="163"/>
      <c r="AE2905" s="163"/>
    </row>
    <row r="2906" spans="2:31">
      <c r="B2906" s="1129">
        <f t="shared" si="117"/>
        <v>-1</v>
      </c>
      <c r="D2906" s="1130"/>
      <c r="E2906" s="1130"/>
      <c r="F2906" s="1131"/>
      <c r="G2906" s="1130"/>
      <c r="H2906" s="1130"/>
      <c r="I2906" s="1130"/>
      <c r="J2906" s="1132"/>
      <c r="K2906" s="1132"/>
      <c r="L2906" s="1130"/>
      <c r="N2906" s="1133">
        <f t="shared" si="115"/>
        <v>0</v>
      </c>
      <c r="O2906" s="1134">
        <f t="shared" si="116"/>
        <v>0</v>
      </c>
      <c r="P2906" s="1134">
        <f>O2906/'1.5 Universal Data'!$F$35</f>
        <v>0</v>
      </c>
      <c r="R2906" s="163"/>
      <c r="S2906" s="163"/>
      <c r="T2906" s="163"/>
      <c r="U2906" s="163"/>
      <c r="V2906" s="163"/>
      <c r="W2906" s="163"/>
      <c r="X2906" s="163"/>
      <c r="Y2906" s="163"/>
      <c r="Z2906" s="163"/>
      <c r="AA2906" s="163"/>
      <c r="AB2906" s="163"/>
      <c r="AC2906" s="163"/>
      <c r="AD2906" s="163"/>
      <c r="AE2906" s="163"/>
    </row>
    <row r="2907" spans="2:31">
      <c r="B2907" s="1129">
        <f t="shared" si="117"/>
        <v>-1</v>
      </c>
      <c r="D2907" s="1130"/>
      <c r="E2907" s="1130"/>
      <c r="F2907" s="1131"/>
      <c r="G2907" s="1130"/>
      <c r="H2907" s="1130"/>
      <c r="I2907" s="1130"/>
      <c r="J2907" s="1132"/>
      <c r="K2907" s="1132"/>
      <c r="L2907" s="1130"/>
      <c r="N2907" s="1133">
        <f t="shared" ref="N2907:N2970" si="118">+H2907*((K2907-J2907)+1)*B2907</f>
        <v>0</v>
      </c>
      <c r="O2907" s="1134">
        <f t="shared" ref="O2907:O2970" si="119">N2907*L2907/100</f>
        <v>0</v>
      </c>
      <c r="P2907" s="1134">
        <f>O2907/'1.5 Universal Data'!$F$35</f>
        <v>0</v>
      </c>
      <c r="R2907" s="163"/>
      <c r="S2907" s="163"/>
      <c r="T2907" s="163"/>
      <c r="U2907" s="163"/>
      <c r="V2907" s="163"/>
      <c r="W2907" s="163"/>
      <c r="X2907" s="163"/>
      <c r="Y2907" s="163"/>
      <c r="Z2907" s="163"/>
      <c r="AA2907" s="163"/>
      <c r="AB2907" s="163"/>
      <c r="AC2907" s="163"/>
      <c r="AD2907" s="163"/>
      <c r="AE2907" s="163"/>
    </row>
    <row r="2908" spans="2:31">
      <c r="B2908" s="1129">
        <f t="shared" si="117"/>
        <v>-1</v>
      </c>
      <c r="D2908" s="1130"/>
      <c r="E2908" s="1130"/>
      <c r="F2908" s="1131"/>
      <c r="G2908" s="1130"/>
      <c r="H2908" s="1130"/>
      <c r="I2908" s="1130"/>
      <c r="J2908" s="1132"/>
      <c r="K2908" s="1132"/>
      <c r="L2908" s="1130"/>
      <c r="N2908" s="1133">
        <f t="shared" si="118"/>
        <v>0</v>
      </c>
      <c r="O2908" s="1134">
        <f t="shared" si="119"/>
        <v>0</v>
      </c>
      <c r="P2908" s="1134">
        <f>O2908/'1.5 Universal Data'!$F$35</f>
        <v>0</v>
      </c>
      <c r="R2908" s="163"/>
      <c r="S2908" s="163"/>
      <c r="T2908" s="163"/>
      <c r="U2908" s="163"/>
      <c r="V2908" s="163"/>
      <c r="W2908" s="163"/>
      <c r="X2908" s="163"/>
      <c r="Y2908" s="163"/>
      <c r="Z2908" s="163"/>
      <c r="AA2908" s="163"/>
      <c r="AB2908" s="163"/>
      <c r="AC2908" s="163"/>
      <c r="AD2908" s="163"/>
      <c r="AE2908" s="163"/>
    </row>
    <row r="2909" spans="2:31">
      <c r="B2909" s="1129">
        <f t="shared" si="117"/>
        <v>-1</v>
      </c>
      <c r="D2909" s="1130"/>
      <c r="E2909" s="1130"/>
      <c r="F2909" s="1131"/>
      <c r="G2909" s="1130"/>
      <c r="H2909" s="1130"/>
      <c r="I2909" s="1130"/>
      <c r="J2909" s="1132"/>
      <c r="K2909" s="1132"/>
      <c r="L2909" s="1130"/>
      <c r="N2909" s="1133">
        <f t="shared" si="118"/>
        <v>0</v>
      </c>
      <c r="O2909" s="1134">
        <f t="shared" si="119"/>
        <v>0</v>
      </c>
      <c r="P2909" s="1134">
        <f>O2909/'1.5 Universal Data'!$F$35</f>
        <v>0</v>
      </c>
      <c r="R2909" s="163"/>
      <c r="S2909" s="163"/>
      <c r="T2909" s="163"/>
      <c r="U2909" s="163"/>
      <c r="V2909" s="163"/>
      <c r="W2909" s="163"/>
      <c r="X2909" s="163"/>
      <c r="Y2909" s="163"/>
      <c r="Z2909" s="163"/>
      <c r="AA2909" s="163"/>
      <c r="AB2909" s="163"/>
      <c r="AC2909" s="163"/>
      <c r="AD2909" s="163"/>
      <c r="AE2909" s="163"/>
    </row>
    <row r="2910" spans="2:31">
      <c r="B2910" s="1129">
        <f t="shared" si="117"/>
        <v>-1</v>
      </c>
      <c r="D2910" s="1130"/>
      <c r="E2910" s="1130"/>
      <c r="F2910" s="1131"/>
      <c r="G2910" s="1130"/>
      <c r="H2910" s="1130"/>
      <c r="I2910" s="1130"/>
      <c r="J2910" s="1132"/>
      <c r="K2910" s="1132"/>
      <c r="L2910" s="1130"/>
      <c r="N2910" s="1133">
        <f t="shared" si="118"/>
        <v>0</v>
      </c>
      <c r="O2910" s="1134">
        <f t="shared" si="119"/>
        <v>0</v>
      </c>
      <c r="P2910" s="1134">
        <f>O2910/'1.5 Universal Data'!$F$35</f>
        <v>0</v>
      </c>
      <c r="R2910" s="163"/>
      <c r="S2910" s="163"/>
      <c r="T2910" s="163"/>
      <c r="U2910" s="163"/>
      <c r="V2910" s="163"/>
      <c r="W2910" s="163"/>
      <c r="X2910" s="163"/>
      <c r="Y2910" s="163"/>
      <c r="Z2910" s="163"/>
      <c r="AA2910" s="163"/>
      <c r="AB2910" s="163"/>
      <c r="AC2910" s="163"/>
      <c r="AD2910" s="163"/>
      <c r="AE2910" s="163"/>
    </row>
    <row r="2911" spans="2:31">
      <c r="B2911" s="1129">
        <f t="shared" si="117"/>
        <v>-1</v>
      </c>
      <c r="D2911" s="1130"/>
      <c r="E2911" s="1130"/>
      <c r="F2911" s="1131"/>
      <c r="G2911" s="1130"/>
      <c r="H2911" s="1130"/>
      <c r="I2911" s="1130"/>
      <c r="J2911" s="1132"/>
      <c r="K2911" s="1132"/>
      <c r="L2911" s="1130"/>
      <c r="N2911" s="1133">
        <f t="shared" si="118"/>
        <v>0</v>
      </c>
      <c r="O2911" s="1134">
        <f t="shared" si="119"/>
        <v>0</v>
      </c>
      <c r="P2911" s="1134">
        <f>O2911/'1.5 Universal Data'!$F$35</f>
        <v>0</v>
      </c>
      <c r="R2911" s="163"/>
      <c r="S2911" s="163"/>
      <c r="T2911" s="163"/>
      <c r="U2911" s="163"/>
      <c r="V2911" s="163"/>
      <c r="W2911" s="163"/>
      <c r="X2911" s="163"/>
      <c r="Y2911" s="163"/>
      <c r="Z2911" s="163"/>
      <c r="AA2911" s="163"/>
      <c r="AB2911" s="163"/>
      <c r="AC2911" s="163"/>
      <c r="AD2911" s="163"/>
      <c r="AE2911" s="163"/>
    </row>
    <row r="2912" spans="2:31">
      <c r="B2912" s="1129">
        <f t="shared" si="117"/>
        <v>-1</v>
      </c>
      <c r="D2912" s="1130"/>
      <c r="E2912" s="1130"/>
      <c r="F2912" s="1131"/>
      <c r="G2912" s="1130"/>
      <c r="H2912" s="1130"/>
      <c r="I2912" s="1130"/>
      <c r="J2912" s="1132"/>
      <c r="K2912" s="1132"/>
      <c r="L2912" s="1130"/>
      <c r="N2912" s="1133">
        <f t="shared" si="118"/>
        <v>0</v>
      </c>
      <c r="O2912" s="1134">
        <f t="shared" si="119"/>
        <v>0</v>
      </c>
      <c r="P2912" s="1134">
        <f>O2912/'1.5 Universal Data'!$F$35</f>
        <v>0</v>
      </c>
      <c r="R2912" s="163"/>
      <c r="S2912" s="163"/>
      <c r="T2912" s="163"/>
      <c r="U2912" s="163"/>
      <c r="V2912" s="163"/>
      <c r="W2912" s="163"/>
      <c r="X2912" s="163"/>
      <c r="Y2912" s="163"/>
      <c r="Z2912" s="163"/>
      <c r="AA2912" s="163"/>
      <c r="AB2912" s="163"/>
      <c r="AC2912" s="163"/>
      <c r="AD2912" s="163"/>
      <c r="AE2912" s="163"/>
    </row>
    <row r="2913" spans="2:31">
      <c r="B2913" s="1129">
        <f t="shared" si="117"/>
        <v>-1</v>
      </c>
      <c r="D2913" s="1130"/>
      <c r="E2913" s="1130"/>
      <c r="F2913" s="1131"/>
      <c r="G2913" s="1130"/>
      <c r="H2913" s="1130"/>
      <c r="I2913" s="1130"/>
      <c r="J2913" s="1132"/>
      <c r="K2913" s="1132"/>
      <c r="L2913" s="1130"/>
      <c r="N2913" s="1133">
        <f t="shared" si="118"/>
        <v>0</v>
      </c>
      <c r="O2913" s="1134">
        <f t="shared" si="119"/>
        <v>0</v>
      </c>
      <c r="P2913" s="1134">
        <f>O2913/'1.5 Universal Data'!$F$35</f>
        <v>0</v>
      </c>
      <c r="R2913" s="163"/>
      <c r="S2913" s="163"/>
      <c r="T2913" s="163"/>
      <c r="U2913" s="163"/>
      <c r="V2913" s="163"/>
      <c r="W2913" s="163"/>
      <c r="X2913" s="163"/>
      <c r="Y2913" s="163"/>
      <c r="Z2913" s="163"/>
      <c r="AA2913" s="163"/>
      <c r="AB2913" s="163"/>
      <c r="AC2913" s="163"/>
      <c r="AD2913" s="163"/>
      <c r="AE2913" s="163"/>
    </row>
    <row r="2914" spans="2:31">
      <c r="B2914" s="1129">
        <f t="shared" si="117"/>
        <v>-1</v>
      </c>
      <c r="D2914" s="1130"/>
      <c r="E2914" s="1130"/>
      <c r="F2914" s="1131"/>
      <c r="G2914" s="1130"/>
      <c r="H2914" s="1130"/>
      <c r="I2914" s="1130"/>
      <c r="J2914" s="1132"/>
      <c r="K2914" s="1132"/>
      <c r="L2914" s="1130"/>
      <c r="N2914" s="1133">
        <f t="shared" si="118"/>
        <v>0</v>
      </c>
      <c r="O2914" s="1134">
        <f t="shared" si="119"/>
        <v>0</v>
      </c>
      <c r="P2914" s="1134">
        <f>O2914/'1.5 Universal Data'!$F$35</f>
        <v>0</v>
      </c>
      <c r="R2914" s="163"/>
      <c r="S2914" s="163"/>
      <c r="T2914" s="163"/>
      <c r="U2914" s="163"/>
      <c r="V2914" s="163"/>
      <c r="W2914" s="163"/>
      <c r="X2914" s="163"/>
      <c r="Y2914" s="163"/>
      <c r="Z2914" s="163"/>
      <c r="AA2914" s="163"/>
      <c r="AB2914" s="163"/>
      <c r="AC2914" s="163"/>
      <c r="AD2914" s="163"/>
      <c r="AE2914" s="163"/>
    </row>
    <row r="2915" spans="2:31">
      <c r="B2915" s="1129">
        <f t="shared" si="117"/>
        <v>-1</v>
      </c>
      <c r="D2915" s="1130"/>
      <c r="E2915" s="1130"/>
      <c r="F2915" s="1131"/>
      <c r="G2915" s="1130"/>
      <c r="H2915" s="1130"/>
      <c r="I2915" s="1130"/>
      <c r="J2915" s="1132"/>
      <c r="K2915" s="1132"/>
      <c r="L2915" s="1130"/>
      <c r="N2915" s="1133">
        <f t="shared" si="118"/>
        <v>0</v>
      </c>
      <c r="O2915" s="1134">
        <f t="shared" si="119"/>
        <v>0</v>
      </c>
      <c r="P2915" s="1134">
        <f>O2915/'1.5 Universal Data'!$F$35</f>
        <v>0</v>
      </c>
      <c r="R2915" s="163"/>
      <c r="S2915" s="163"/>
      <c r="T2915" s="163"/>
      <c r="U2915" s="163"/>
      <c r="V2915" s="163"/>
      <c r="W2915" s="163"/>
      <c r="X2915" s="163"/>
      <c r="Y2915" s="163"/>
      <c r="Z2915" s="163"/>
      <c r="AA2915" s="163"/>
      <c r="AB2915" s="163"/>
      <c r="AC2915" s="163"/>
      <c r="AD2915" s="163"/>
      <c r="AE2915" s="163"/>
    </row>
    <row r="2916" spans="2:31">
      <c r="B2916" s="1129">
        <f t="shared" si="117"/>
        <v>-1</v>
      </c>
      <c r="D2916" s="1130"/>
      <c r="E2916" s="1130"/>
      <c r="F2916" s="1131"/>
      <c r="G2916" s="1130"/>
      <c r="H2916" s="1130"/>
      <c r="I2916" s="1130"/>
      <c r="J2916" s="1132"/>
      <c r="K2916" s="1132"/>
      <c r="L2916" s="1130"/>
      <c r="N2916" s="1133">
        <f t="shared" si="118"/>
        <v>0</v>
      </c>
      <c r="O2916" s="1134">
        <f t="shared" si="119"/>
        <v>0</v>
      </c>
      <c r="P2916" s="1134">
        <f>O2916/'1.5 Universal Data'!$F$35</f>
        <v>0</v>
      </c>
      <c r="R2916" s="163"/>
      <c r="S2916" s="163"/>
      <c r="T2916" s="163"/>
      <c r="U2916" s="163"/>
      <c r="V2916" s="163"/>
      <c r="W2916" s="163"/>
      <c r="X2916" s="163"/>
      <c r="Y2916" s="163"/>
      <c r="Z2916" s="163"/>
      <c r="AA2916" s="163"/>
      <c r="AB2916" s="163"/>
      <c r="AC2916" s="163"/>
      <c r="AD2916" s="163"/>
      <c r="AE2916" s="163"/>
    </row>
    <row r="2917" spans="2:31">
      <c r="B2917" s="1129">
        <f t="shared" si="117"/>
        <v>-1</v>
      </c>
      <c r="D2917" s="1130"/>
      <c r="E2917" s="1130"/>
      <c r="F2917" s="1131"/>
      <c r="G2917" s="1130"/>
      <c r="H2917" s="1130"/>
      <c r="I2917" s="1130"/>
      <c r="J2917" s="1132"/>
      <c r="K2917" s="1132"/>
      <c r="L2917" s="1130"/>
      <c r="N2917" s="1133">
        <f t="shared" si="118"/>
        <v>0</v>
      </c>
      <c r="O2917" s="1134">
        <f t="shared" si="119"/>
        <v>0</v>
      </c>
      <c r="P2917" s="1134">
        <f>O2917/'1.5 Universal Data'!$F$35</f>
        <v>0</v>
      </c>
      <c r="R2917" s="163"/>
      <c r="S2917" s="163"/>
      <c r="T2917" s="163"/>
      <c r="U2917" s="163"/>
      <c r="V2917" s="163"/>
      <c r="W2917" s="163"/>
      <c r="X2917" s="163"/>
      <c r="Y2917" s="163"/>
      <c r="Z2917" s="163"/>
      <c r="AA2917" s="163"/>
      <c r="AB2917" s="163"/>
      <c r="AC2917" s="163"/>
      <c r="AD2917" s="163"/>
      <c r="AE2917" s="163"/>
    </row>
    <row r="2918" spans="2:31">
      <c r="B2918" s="1129">
        <f t="shared" si="117"/>
        <v>-1</v>
      </c>
      <c r="D2918" s="1130"/>
      <c r="E2918" s="1130"/>
      <c r="F2918" s="1131"/>
      <c r="G2918" s="1130"/>
      <c r="H2918" s="1130"/>
      <c r="I2918" s="1130"/>
      <c r="J2918" s="1132"/>
      <c r="K2918" s="1132"/>
      <c r="L2918" s="1130"/>
      <c r="N2918" s="1133">
        <f t="shared" si="118"/>
        <v>0</v>
      </c>
      <c r="O2918" s="1134">
        <f t="shared" si="119"/>
        <v>0</v>
      </c>
      <c r="P2918" s="1134">
        <f>O2918/'1.5 Universal Data'!$F$35</f>
        <v>0</v>
      </c>
      <c r="R2918" s="163"/>
      <c r="S2918" s="163"/>
      <c r="T2918" s="163"/>
      <c r="U2918" s="163"/>
      <c r="V2918" s="163"/>
      <c r="W2918" s="163"/>
      <c r="X2918" s="163"/>
      <c r="Y2918" s="163"/>
      <c r="Z2918" s="163"/>
      <c r="AA2918" s="163"/>
      <c r="AB2918" s="163"/>
      <c r="AC2918" s="163"/>
      <c r="AD2918" s="163"/>
      <c r="AE2918" s="163"/>
    </row>
    <row r="2919" spans="2:31">
      <c r="B2919" s="1129">
        <f t="shared" si="117"/>
        <v>-1</v>
      </c>
      <c r="D2919" s="1130"/>
      <c r="E2919" s="1130"/>
      <c r="F2919" s="1131"/>
      <c r="G2919" s="1130"/>
      <c r="H2919" s="1130"/>
      <c r="I2919" s="1130"/>
      <c r="J2919" s="1132"/>
      <c r="K2919" s="1132"/>
      <c r="L2919" s="1130"/>
      <c r="N2919" s="1133">
        <f t="shared" si="118"/>
        <v>0</v>
      </c>
      <c r="O2919" s="1134">
        <f t="shared" si="119"/>
        <v>0</v>
      </c>
      <c r="P2919" s="1134">
        <f>O2919/'1.5 Universal Data'!$F$35</f>
        <v>0</v>
      </c>
      <c r="R2919" s="163"/>
      <c r="S2919" s="163"/>
      <c r="T2919" s="163"/>
      <c r="U2919" s="163"/>
      <c r="V2919" s="163"/>
      <c r="W2919" s="163"/>
      <c r="X2919" s="163"/>
      <c r="Y2919" s="163"/>
      <c r="Z2919" s="163"/>
      <c r="AA2919" s="163"/>
      <c r="AB2919" s="163"/>
      <c r="AC2919" s="163"/>
      <c r="AD2919" s="163"/>
      <c r="AE2919" s="163"/>
    </row>
    <row r="2920" spans="2:31">
      <c r="B2920" s="1129">
        <f t="shared" si="117"/>
        <v>-1</v>
      </c>
      <c r="D2920" s="1130"/>
      <c r="E2920" s="1130"/>
      <c r="F2920" s="1131"/>
      <c r="G2920" s="1130"/>
      <c r="H2920" s="1130"/>
      <c r="I2920" s="1130"/>
      <c r="J2920" s="1132"/>
      <c r="K2920" s="1132"/>
      <c r="L2920" s="1130"/>
      <c r="N2920" s="1133">
        <f t="shared" si="118"/>
        <v>0</v>
      </c>
      <c r="O2920" s="1134">
        <f t="shared" si="119"/>
        <v>0</v>
      </c>
      <c r="P2920" s="1134">
        <f>O2920/'1.5 Universal Data'!$F$35</f>
        <v>0</v>
      </c>
      <c r="R2920" s="163"/>
      <c r="S2920" s="163"/>
      <c r="T2920" s="163"/>
      <c r="U2920" s="163"/>
      <c r="V2920" s="163"/>
      <c r="W2920" s="163"/>
      <c r="X2920" s="163"/>
      <c r="Y2920" s="163"/>
      <c r="Z2920" s="163"/>
      <c r="AA2920" s="163"/>
      <c r="AB2920" s="163"/>
      <c r="AC2920" s="163"/>
      <c r="AD2920" s="163"/>
      <c r="AE2920" s="163"/>
    </row>
    <row r="2921" spans="2:31">
      <c r="B2921" s="1129">
        <f t="shared" si="117"/>
        <v>-1</v>
      </c>
      <c r="D2921" s="1130"/>
      <c r="E2921" s="1130"/>
      <c r="F2921" s="1131"/>
      <c r="G2921" s="1130"/>
      <c r="H2921" s="1130"/>
      <c r="I2921" s="1130"/>
      <c r="J2921" s="1132"/>
      <c r="K2921" s="1132"/>
      <c r="L2921" s="1130"/>
      <c r="N2921" s="1133">
        <f t="shared" si="118"/>
        <v>0</v>
      </c>
      <c r="O2921" s="1134">
        <f t="shared" si="119"/>
        <v>0</v>
      </c>
      <c r="P2921" s="1134">
        <f>O2921/'1.5 Universal Data'!$F$35</f>
        <v>0</v>
      </c>
      <c r="R2921" s="163"/>
      <c r="S2921" s="163"/>
      <c r="T2921" s="163"/>
      <c r="U2921" s="163"/>
      <c r="V2921" s="163"/>
      <c r="W2921" s="163"/>
      <c r="X2921" s="163"/>
      <c r="Y2921" s="163"/>
      <c r="Z2921" s="163"/>
      <c r="AA2921" s="163"/>
      <c r="AB2921" s="163"/>
      <c r="AC2921" s="163"/>
      <c r="AD2921" s="163"/>
      <c r="AE2921" s="163"/>
    </row>
    <row r="2922" spans="2:31">
      <c r="B2922" s="1129">
        <f t="shared" si="117"/>
        <v>-1</v>
      </c>
      <c r="D2922" s="1130"/>
      <c r="E2922" s="1130"/>
      <c r="F2922" s="1131"/>
      <c r="G2922" s="1130"/>
      <c r="H2922" s="1130"/>
      <c r="I2922" s="1130"/>
      <c r="J2922" s="1132"/>
      <c r="K2922" s="1132"/>
      <c r="L2922" s="1130"/>
      <c r="N2922" s="1133">
        <f t="shared" si="118"/>
        <v>0</v>
      </c>
      <c r="O2922" s="1134">
        <f t="shared" si="119"/>
        <v>0</v>
      </c>
      <c r="P2922" s="1134">
        <f>O2922/'1.5 Universal Data'!$F$35</f>
        <v>0</v>
      </c>
      <c r="R2922" s="163"/>
      <c r="S2922" s="163"/>
      <c r="T2922" s="163"/>
      <c r="U2922" s="163"/>
      <c r="V2922" s="163"/>
      <c r="W2922" s="163"/>
      <c r="X2922" s="163"/>
      <c r="Y2922" s="163"/>
      <c r="Z2922" s="163"/>
      <c r="AA2922" s="163"/>
      <c r="AB2922" s="163"/>
      <c r="AC2922" s="163"/>
      <c r="AD2922" s="163"/>
      <c r="AE2922" s="163"/>
    </row>
    <row r="2923" spans="2:31">
      <c r="B2923" s="1129">
        <f t="shared" si="117"/>
        <v>-1</v>
      </c>
      <c r="D2923" s="1130"/>
      <c r="E2923" s="1130"/>
      <c r="F2923" s="1131"/>
      <c r="G2923" s="1130"/>
      <c r="H2923" s="1130"/>
      <c r="I2923" s="1130"/>
      <c r="J2923" s="1132"/>
      <c r="K2923" s="1132"/>
      <c r="L2923" s="1130"/>
      <c r="N2923" s="1133">
        <f t="shared" si="118"/>
        <v>0</v>
      </c>
      <c r="O2923" s="1134">
        <f t="shared" si="119"/>
        <v>0</v>
      </c>
      <c r="P2923" s="1134">
        <f>O2923/'1.5 Universal Data'!$F$35</f>
        <v>0</v>
      </c>
      <c r="R2923" s="163"/>
      <c r="S2923" s="163"/>
      <c r="T2923" s="163"/>
      <c r="U2923" s="163"/>
      <c r="V2923" s="163"/>
      <c r="W2923" s="163"/>
      <c r="X2923" s="163"/>
      <c r="Y2923" s="163"/>
      <c r="Z2923" s="163"/>
      <c r="AA2923" s="163"/>
      <c r="AB2923" s="163"/>
      <c r="AC2923" s="163"/>
      <c r="AD2923" s="163"/>
      <c r="AE2923" s="163"/>
    </row>
    <row r="2924" spans="2:31">
      <c r="B2924" s="1129">
        <f t="shared" si="117"/>
        <v>-1</v>
      </c>
      <c r="D2924" s="1130"/>
      <c r="E2924" s="1130"/>
      <c r="F2924" s="1131"/>
      <c r="G2924" s="1130"/>
      <c r="H2924" s="1130"/>
      <c r="I2924" s="1130"/>
      <c r="J2924" s="1132"/>
      <c r="K2924" s="1132"/>
      <c r="L2924" s="1130"/>
      <c r="N2924" s="1133">
        <f t="shared" si="118"/>
        <v>0</v>
      </c>
      <c r="O2924" s="1134">
        <f t="shared" si="119"/>
        <v>0</v>
      </c>
      <c r="P2924" s="1134">
        <f>O2924/'1.5 Universal Data'!$F$35</f>
        <v>0</v>
      </c>
      <c r="R2924" s="163"/>
      <c r="S2924" s="163"/>
      <c r="T2924" s="163"/>
      <c r="U2924" s="163"/>
      <c r="V2924" s="163"/>
      <c r="W2924" s="163"/>
      <c r="X2924" s="163"/>
      <c r="Y2924" s="163"/>
      <c r="Z2924" s="163"/>
      <c r="AA2924" s="163"/>
      <c r="AB2924" s="163"/>
      <c r="AC2924" s="163"/>
      <c r="AD2924" s="163"/>
      <c r="AE2924" s="163"/>
    </row>
    <row r="2925" spans="2:31">
      <c r="B2925" s="1129">
        <f t="shared" si="117"/>
        <v>-1</v>
      </c>
      <c r="D2925" s="1130"/>
      <c r="E2925" s="1130"/>
      <c r="F2925" s="1131"/>
      <c r="G2925" s="1130"/>
      <c r="H2925" s="1130"/>
      <c r="I2925" s="1130"/>
      <c r="J2925" s="1132"/>
      <c r="K2925" s="1132"/>
      <c r="L2925" s="1130"/>
      <c r="N2925" s="1133">
        <f t="shared" si="118"/>
        <v>0</v>
      </c>
      <c r="O2925" s="1134">
        <f t="shared" si="119"/>
        <v>0</v>
      </c>
      <c r="P2925" s="1134">
        <f>O2925/'1.5 Universal Data'!$F$35</f>
        <v>0</v>
      </c>
      <c r="R2925" s="163"/>
      <c r="S2925" s="163"/>
      <c r="T2925" s="163"/>
      <c r="U2925" s="163"/>
      <c r="V2925" s="163"/>
      <c r="W2925" s="163"/>
      <c r="X2925" s="163"/>
      <c r="Y2925" s="163"/>
      <c r="Z2925" s="163"/>
      <c r="AA2925" s="163"/>
      <c r="AB2925" s="163"/>
      <c r="AC2925" s="163"/>
      <c r="AD2925" s="163"/>
      <c r="AE2925" s="163"/>
    </row>
    <row r="2926" spans="2:31">
      <c r="B2926" s="1129">
        <f t="shared" si="117"/>
        <v>-1</v>
      </c>
      <c r="D2926" s="1130"/>
      <c r="E2926" s="1130"/>
      <c r="F2926" s="1131"/>
      <c r="G2926" s="1130"/>
      <c r="H2926" s="1130"/>
      <c r="I2926" s="1130"/>
      <c r="J2926" s="1132"/>
      <c r="K2926" s="1132"/>
      <c r="L2926" s="1130"/>
      <c r="N2926" s="1133">
        <f t="shared" si="118"/>
        <v>0</v>
      </c>
      <c r="O2926" s="1134">
        <f t="shared" si="119"/>
        <v>0</v>
      </c>
      <c r="P2926" s="1134">
        <f>O2926/'1.5 Universal Data'!$F$35</f>
        <v>0</v>
      </c>
      <c r="R2926" s="163"/>
      <c r="S2926" s="163"/>
      <c r="T2926" s="163"/>
      <c r="U2926" s="163"/>
      <c r="V2926" s="163"/>
      <c r="W2926" s="163"/>
      <c r="X2926" s="163"/>
      <c r="Y2926" s="163"/>
      <c r="Z2926" s="163"/>
      <c r="AA2926" s="163"/>
      <c r="AB2926" s="163"/>
      <c r="AC2926" s="163"/>
      <c r="AD2926" s="163"/>
      <c r="AE2926" s="163"/>
    </row>
    <row r="2927" spans="2:31">
      <c r="B2927" s="1129">
        <f t="shared" si="117"/>
        <v>-1</v>
      </c>
      <c r="D2927" s="1130"/>
      <c r="E2927" s="1130"/>
      <c r="F2927" s="1131"/>
      <c r="G2927" s="1130"/>
      <c r="H2927" s="1130"/>
      <c r="I2927" s="1130"/>
      <c r="J2927" s="1132"/>
      <c r="K2927" s="1132"/>
      <c r="L2927" s="1130"/>
      <c r="N2927" s="1133">
        <f t="shared" si="118"/>
        <v>0</v>
      </c>
      <c r="O2927" s="1134">
        <f t="shared" si="119"/>
        <v>0</v>
      </c>
      <c r="P2927" s="1134">
        <f>O2927/'1.5 Universal Data'!$F$35</f>
        <v>0</v>
      </c>
      <c r="R2927" s="163"/>
      <c r="S2927" s="163"/>
      <c r="T2927" s="163"/>
      <c r="U2927" s="163"/>
      <c r="V2927" s="163"/>
      <c r="W2927" s="163"/>
      <c r="X2927" s="163"/>
      <c r="Y2927" s="163"/>
      <c r="Z2927" s="163"/>
      <c r="AA2927" s="163"/>
      <c r="AB2927" s="163"/>
      <c r="AC2927" s="163"/>
      <c r="AD2927" s="163"/>
      <c r="AE2927" s="163"/>
    </row>
    <row r="2928" spans="2:31">
      <c r="B2928" s="1129">
        <f t="shared" si="117"/>
        <v>-1</v>
      </c>
      <c r="D2928" s="1130"/>
      <c r="E2928" s="1130"/>
      <c r="F2928" s="1131"/>
      <c r="G2928" s="1130"/>
      <c r="H2928" s="1130"/>
      <c r="I2928" s="1130"/>
      <c r="J2928" s="1132"/>
      <c r="K2928" s="1132"/>
      <c r="L2928" s="1130"/>
      <c r="N2928" s="1133">
        <f t="shared" si="118"/>
        <v>0</v>
      </c>
      <c r="O2928" s="1134">
        <f t="shared" si="119"/>
        <v>0</v>
      </c>
      <c r="P2928" s="1134">
        <f>O2928/'1.5 Universal Data'!$F$35</f>
        <v>0</v>
      </c>
      <c r="R2928" s="163"/>
      <c r="S2928" s="163"/>
      <c r="T2928" s="163"/>
      <c r="U2928" s="163"/>
      <c r="V2928" s="163"/>
      <c r="W2928" s="163"/>
      <c r="X2928" s="163"/>
      <c r="Y2928" s="163"/>
      <c r="Z2928" s="163"/>
      <c r="AA2928" s="163"/>
      <c r="AB2928" s="163"/>
      <c r="AC2928" s="163"/>
      <c r="AD2928" s="163"/>
      <c r="AE2928" s="163"/>
    </row>
    <row r="2929" spans="2:31">
      <c r="B2929" s="1129">
        <f t="shared" si="117"/>
        <v>-1</v>
      </c>
      <c r="D2929" s="1130"/>
      <c r="E2929" s="1130"/>
      <c r="F2929" s="1131"/>
      <c r="G2929" s="1130"/>
      <c r="H2929" s="1130"/>
      <c r="I2929" s="1130"/>
      <c r="J2929" s="1132"/>
      <c r="K2929" s="1132"/>
      <c r="L2929" s="1130"/>
      <c r="N2929" s="1133">
        <f t="shared" si="118"/>
        <v>0</v>
      </c>
      <c r="O2929" s="1134">
        <f t="shared" si="119"/>
        <v>0</v>
      </c>
      <c r="P2929" s="1134">
        <f>O2929/'1.5 Universal Data'!$F$35</f>
        <v>0</v>
      </c>
      <c r="R2929" s="163"/>
      <c r="S2929" s="163"/>
      <c r="T2929" s="163"/>
      <c r="U2929" s="163"/>
      <c r="V2929" s="163"/>
      <c r="W2929" s="163"/>
      <c r="X2929" s="163"/>
      <c r="Y2929" s="163"/>
      <c r="Z2929" s="163"/>
      <c r="AA2929" s="163"/>
      <c r="AB2929" s="163"/>
      <c r="AC2929" s="163"/>
      <c r="AD2929" s="163"/>
      <c r="AE2929" s="163"/>
    </row>
    <row r="2930" spans="2:31">
      <c r="B2930" s="1129">
        <f t="shared" si="117"/>
        <v>-1</v>
      </c>
      <c r="D2930" s="1130"/>
      <c r="E2930" s="1130"/>
      <c r="F2930" s="1131"/>
      <c r="G2930" s="1130"/>
      <c r="H2930" s="1130"/>
      <c r="I2930" s="1130"/>
      <c r="J2930" s="1132"/>
      <c r="K2930" s="1132"/>
      <c r="L2930" s="1130"/>
      <c r="N2930" s="1133">
        <f t="shared" si="118"/>
        <v>0</v>
      </c>
      <c r="O2930" s="1134">
        <f t="shared" si="119"/>
        <v>0</v>
      </c>
      <c r="P2930" s="1134">
        <f>O2930/'1.5 Universal Data'!$F$35</f>
        <v>0</v>
      </c>
      <c r="R2930" s="163"/>
      <c r="S2930" s="163"/>
      <c r="T2930" s="163"/>
      <c r="U2930" s="163"/>
      <c r="V2930" s="163"/>
      <c r="W2930" s="163"/>
      <c r="X2930" s="163"/>
      <c r="Y2930" s="163"/>
      <c r="Z2930" s="163"/>
      <c r="AA2930" s="163"/>
      <c r="AB2930" s="163"/>
      <c r="AC2930" s="163"/>
      <c r="AD2930" s="163"/>
      <c r="AE2930" s="163"/>
    </row>
    <row r="2931" spans="2:31">
      <c r="B2931" s="1129">
        <f t="shared" si="117"/>
        <v>-1</v>
      </c>
      <c r="D2931" s="1130"/>
      <c r="E2931" s="1130"/>
      <c r="F2931" s="1131"/>
      <c r="G2931" s="1130"/>
      <c r="H2931" s="1130"/>
      <c r="I2931" s="1130"/>
      <c r="J2931" s="1132"/>
      <c r="K2931" s="1132"/>
      <c r="L2931" s="1130"/>
      <c r="N2931" s="1133">
        <f t="shared" si="118"/>
        <v>0</v>
      </c>
      <c r="O2931" s="1134">
        <f t="shared" si="119"/>
        <v>0</v>
      </c>
      <c r="P2931" s="1134">
        <f>O2931/'1.5 Universal Data'!$F$35</f>
        <v>0</v>
      </c>
      <c r="R2931" s="163"/>
      <c r="S2931" s="163"/>
      <c r="T2931" s="163"/>
      <c r="U2931" s="163"/>
      <c r="V2931" s="163"/>
      <c r="W2931" s="163"/>
      <c r="X2931" s="163"/>
      <c r="Y2931" s="163"/>
      <c r="Z2931" s="163"/>
      <c r="AA2931" s="163"/>
      <c r="AB2931" s="163"/>
      <c r="AC2931" s="163"/>
      <c r="AD2931" s="163"/>
      <c r="AE2931" s="163"/>
    </row>
    <row r="2932" spans="2:31">
      <c r="B2932" s="1129">
        <f t="shared" si="117"/>
        <v>-1</v>
      </c>
      <c r="D2932" s="1130"/>
      <c r="E2932" s="1130"/>
      <c r="F2932" s="1131"/>
      <c r="G2932" s="1130"/>
      <c r="H2932" s="1130"/>
      <c r="I2932" s="1130"/>
      <c r="J2932" s="1132"/>
      <c r="K2932" s="1132"/>
      <c r="L2932" s="1130"/>
      <c r="N2932" s="1133">
        <f t="shared" si="118"/>
        <v>0</v>
      </c>
      <c r="O2932" s="1134">
        <f t="shared" si="119"/>
        <v>0</v>
      </c>
      <c r="P2932" s="1134">
        <f>O2932/'1.5 Universal Data'!$F$35</f>
        <v>0</v>
      </c>
      <c r="R2932" s="163"/>
      <c r="S2932" s="163"/>
      <c r="T2932" s="163"/>
      <c r="U2932" s="163"/>
      <c r="V2932" s="163"/>
      <c r="W2932" s="163"/>
      <c r="X2932" s="163"/>
      <c r="Y2932" s="163"/>
      <c r="Z2932" s="163"/>
      <c r="AA2932" s="163"/>
      <c r="AB2932" s="163"/>
      <c r="AC2932" s="163"/>
      <c r="AD2932" s="163"/>
      <c r="AE2932" s="163"/>
    </row>
    <row r="2933" spans="2:31">
      <c r="B2933" s="1129">
        <f t="shared" si="117"/>
        <v>-1</v>
      </c>
      <c r="D2933" s="1130"/>
      <c r="E2933" s="1130"/>
      <c r="F2933" s="1131"/>
      <c r="G2933" s="1130"/>
      <c r="H2933" s="1130"/>
      <c r="I2933" s="1130"/>
      <c r="J2933" s="1132"/>
      <c r="K2933" s="1132"/>
      <c r="L2933" s="1130"/>
      <c r="N2933" s="1133">
        <f t="shared" si="118"/>
        <v>0</v>
      </c>
      <c r="O2933" s="1134">
        <f t="shared" si="119"/>
        <v>0</v>
      </c>
      <c r="P2933" s="1134">
        <f>O2933/'1.5 Universal Data'!$F$35</f>
        <v>0</v>
      </c>
      <c r="R2933" s="163"/>
      <c r="S2933" s="163"/>
      <c r="T2933" s="163"/>
      <c r="U2933" s="163"/>
      <c r="V2933" s="163"/>
      <c r="W2933" s="163"/>
      <c r="X2933" s="163"/>
      <c r="Y2933" s="163"/>
      <c r="Z2933" s="163"/>
      <c r="AA2933" s="163"/>
      <c r="AB2933" s="163"/>
      <c r="AC2933" s="163"/>
      <c r="AD2933" s="163"/>
      <c r="AE2933" s="163"/>
    </row>
    <row r="2934" spans="2:31">
      <c r="B2934" s="1129">
        <f t="shared" si="117"/>
        <v>-1</v>
      </c>
      <c r="D2934" s="1130"/>
      <c r="E2934" s="1130"/>
      <c r="F2934" s="1131"/>
      <c r="G2934" s="1130"/>
      <c r="H2934" s="1130"/>
      <c r="I2934" s="1130"/>
      <c r="J2934" s="1132"/>
      <c r="K2934" s="1132"/>
      <c r="L2934" s="1130"/>
      <c r="N2934" s="1133">
        <f t="shared" si="118"/>
        <v>0</v>
      </c>
      <c r="O2934" s="1134">
        <f t="shared" si="119"/>
        <v>0</v>
      </c>
      <c r="P2934" s="1134">
        <f>O2934/'1.5 Universal Data'!$F$35</f>
        <v>0</v>
      </c>
      <c r="R2934" s="163"/>
      <c r="S2934" s="163"/>
      <c r="T2934" s="163"/>
      <c r="U2934" s="163"/>
      <c r="V2934" s="163"/>
      <c r="W2934" s="163"/>
      <c r="X2934" s="163"/>
      <c r="Y2934" s="163"/>
      <c r="Z2934" s="163"/>
      <c r="AA2934" s="163"/>
      <c r="AB2934" s="163"/>
      <c r="AC2934" s="163"/>
      <c r="AD2934" s="163"/>
      <c r="AE2934" s="163"/>
    </row>
    <row r="2935" spans="2:31">
      <c r="B2935" s="1129">
        <f t="shared" si="117"/>
        <v>-1</v>
      </c>
      <c r="D2935" s="1130"/>
      <c r="E2935" s="1130"/>
      <c r="F2935" s="1131"/>
      <c r="G2935" s="1130"/>
      <c r="H2935" s="1130"/>
      <c r="I2935" s="1130"/>
      <c r="J2935" s="1132"/>
      <c r="K2935" s="1132"/>
      <c r="L2935" s="1130"/>
      <c r="N2935" s="1133">
        <f t="shared" si="118"/>
        <v>0</v>
      </c>
      <c r="O2935" s="1134">
        <f t="shared" si="119"/>
        <v>0</v>
      </c>
      <c r="P2935" s="1134">
        <f>O2935/'1.5 Universal Data'!$F$35</f>
        <v>0</v>
      </c>
      <c r="R2935" s="163"/>
      <c r="S2935" s="163"/>
      <c r="T2935" s="163"/>
      <c r="U2935" s="163"/>
      <c r="V2935" s="163"/>
      <c r="W2935" s="163"/>
      <c r="X2935" s="163"/>
      <c r="Y2935" s="163"/>
      <c r="Z2935" s="163"/>
      <c r="AA2935" s="163"/>
      <c r="AB2935" s="163"/>
      <c r="AC2935" s="163"/>
      <c r="AD2935" s="163"/>
      <c r="AE2935" s="163"/>
    </row>
    <row r="2936" spans="2:31">
      <c r="B2936" s="1129">
        <f t="shared" si="117"/>
        <v>-1</v>
      </c>
      <c r="D2936" s="1130"/>
      <c r="E2936" s="1130"/>
      <c r="F2936" s="1131"/>
      <c r="G2936" s="1130"/>
      <c r="H2936" s="1130"/>
      <c r="I2936" s="1130"/>
      <c r="J2936" s="1132"/>
      <c r="K2936" s="1132"/>
      <c r="L2936" s="1130"/>
      <c r="N2936" s="1133">
        <f t="shared" si="118"/>
        <v>0</v>
      </c>
      <c r="O2936" s="1134">
        <f t="shared" si="119"/>
        <v>0</v>
      </c>
      <c r="P2936" s="1134">
        <f>O2936/'1.5 Universal Data'!$F$35</f>
        <v>0</v>
      </c>
      <c r="R2936" s="163"/>
      <c r="S2936" s="163"/>
      <c r="T2936" s="163"/>
      <c r="U2936" s="163"/>
      <c r="V2936" s="163"/>
      <c r="W2936" s="163"/>
      <c r="X2936" s="163"/>
      <c r="Y2936" s="163"/>
      <c r="Z2936" s="163"/>
      <c r="AA2936" s="163"/>
      <c r="AB2936" s="163"/>
      <c r="AC2936" s="163"/>
      <c r="AD2936" s="163"/>
      <c r="AE2936" s="163"/>
    </row>
    <row r="2937" spans="2:31">
      <c r="B2937" s="1129">
        <f t="shared" si="117"/>
        <v>-1</v>
      </c>
      <c r="D2937" s="1130"/>
      <c r="E2937" s="1130"/>
      <c r="F2937" s="1131"/>
      <c r="G2937" s="1130"/>
      <c r="H2937" s="1130"/>
      <c r="I2937" s="1130"/>
      <c r="J2937" s="1132"/>
      <c r="K2937" s="1132"/>
      <c r="L2937" s="1130"/>
      <c r="N2937" s="1133">
        <f t="shared" si="118"/>
        <v>0</v>
      </c>
      <c r="O2937" s="1134">
        <f t="shared" si="119"/>
        <v>0</v>
      </c>
      <c r="P2937" s="1134">
        <f>O2937/'1.5 Universal Data'!$F$35</f>
        <v>0</v>
      </c>
      <c r="R2937" s="163"/>
      <c r="S2937" s="163"/>
      <c r="T2937" s="163"/>
      <c r="U2937" s="163"/>
      <c r="V2937" s="163"/>
      <c r="W2937" s="163"/>
      <c r="X2937" s="163"/>
      <c r="Y2937" s="163"/>
      <c r="Z2937" s="163"/>
      <c r="AA2937" s="163"/>
      <c r="AB2937" s="163"/>
      <c r="AC2937" s="163"/>
      <c r="AD2937" s="163"/>
      <c r="AE2937" s="163"/>
    </row>
    <row r="2938" spans="2:31">
      <c r="B2938" s="1129">
        <f t="shared" si="117"/>
        <v>-1</v>
      </c>
      <c r="D2938" s="1130"/>
      <c r="E2938" s="1130"/>
      <c r="F2938" s="1131"/>
      <c r="G2938" s="1130"/>
      <c r="H2938" s="1130"/>
      <c r="I2938" s="1130"/>
      <c r="J2938" s="1132"/>
      <c r="K2938" s="1132"/>
      <c r="L2938" s="1130"/>
      <c r="N2938" s="1133">
        <f t="shared" si="118"/>
        <v>0</v>
      </c>
      <c r="O2938" s="1134">
        <f t="shared" si="119"/>
        <v>0</v>
      </c>
      <c r="P2938" s="1134">
        <f>O2938/'1.5 Universal Data'!$F$35</f>
        <v>0</v>
      </c>
      <c r="R2938" s="163"/>
      <c r="S2938" s="163"/>
      <c r="T2938" s="163"/>
      <c r="U2938" s="163"/>
      <c r="V2938" s="163"/>
      <c r="W2938" s="163"/>
      <c r="X2938" s="163"/>
      <c r="Y2938" s="163"/>
      <c r="Z2938" s="163"/>
      <c r="AA2938" s="163"/>
      <c r="AB2938" s="163"/>
      <c r="AC2938" s="163"/>
      <c r="AD2938" s="163"/>
      <c r="AE2938" s="163"/>
    </row>
    <row r="2939" spans="2:31">
      <c r="B2939" s="1129">
        <f t="shared" si="117"/>
        <v>-1</v>
      </c>
      <c r="D2939" s="1130"/>
      <c r="E2939" s="1130"/>
      <c r="F2939" s="1131"/>
      <c r="G2939" s="1130"/>
      <c r="H2939" s="1130"/>
      <c r="I2939" s="1130"/>
      <c r="J2939" s="1132"/>
      <c r="K2939" s="1132"/>
      <c r="L2939" s="1130"/>
      <c r="N2939" s="1133">
        <f t="shared" si="118"/>
        <v>0</v>
      </c>
      <c r="O2939" s="1134">
        <f t="shared" si="119"/>
        <v>0</v>
      </c>
      <c r="P2939" s="1134">
        <f>O2939/'1.5 Universal Data'!$F$35</f>
        <v>0</v>
      </c>
      <c r="R2939" s="163"/>
      <c r="S2939" s="163"/>
      <c r="T2939" s="163"/>
      <c r="U2939" s="163"/>
      <c r="V2939" s="163"/>
      <c r="W2939" s="163"/>
      <c r="X2939" s="163"/>
      <c r="Y2939" s="163"/>
      <c r="Z2939" s="163"/>
      <c r="AA2939" s="163"/>
      <c r="AB2939" s="163"/>
      <c r="AC2939" s="163"/>
      <c r="AD2939" s="163"/>
      <c r="AE2939" s="163"/>
    </row>
    <row r="2940" spans="2:31">
      <c r="B2940" s="1129">
        <f t="shared" si="117"/>
        <v>-1</v>
      </c>
      <c r="D2940" s="1130"/>
      <c r="E2940" s="1130"/>
      <c r="F2940" s="1131"/>
      <c r="G2940" s="1130"/>
      <c r="H2940" s="1130"/>
      <c r="I2940" s="1130"/>
      <c r="J2940" s="1132"/>
      <c r="K2940" s="1132"/>
      <c r="L2940" s="1130"/>
      <c r="N2940" s="1133">
        <f t="shared" si="118"/>
        <v>0</v>
      </c>
      <c r="O2940" s="1134">
        <f t="shared" si="119"/>
        <v>0</v>
      </c>
      <c r="P2940" s="1134">
        <f>O2940/'1.5 Universal Data'!$F$35</f>
        <v>0</v>
      </c>
      <c r="R2940" s="163"/>
      <c r="S2940" s="163"/>
      <c r="T2940" s="163"/>
      <c r="U2940" s="163"/>
      <c r="V2940" s="163"/>
      <c r="W2940" s="163"/>
      <c r="X2940" s="163"/>
      <c r="Y2940" s="163"/>
      <c r="Z2940" s="163"/>
      <c r="AA2940" s="163"/>
      <c r="AB2940" s="163"/>
      <c r="AC2940" s="163"/>
      <c r="AD2940" s="163"/>
      <c r="AE2940" s="163"/>
    </row>
    <row r="2941" spans="2:31">
      <c r="B2941" s="1129">
        <f t="shared" si="117"/>
        <v>-1</v>
      </c>
      <c r="D2941" s="1130"/>
      <c r="E2941" s="1130"/>
      <c r="F2941" s="1131"/>
      <c r="G2941" s="1130"/>
      <c r="H2941" s="1130"/>
      <c r="I2941" s="1130"/>
      <c r="J2941" s="1132"/>
      <c r="K2941" s="1132"/>
      <c r="L2941" s="1130"/>
      <c r="N2941" s="1133">
        <f t="shared" si="118"/>
        <v>0</v>
      </c>
      <c r="O2941" s="1134">
        <f t="shared" si="119"/>
        <v>0</v>
      </c>
      <c r="P2941" s="1134">
        <f>O2941/'1.5 Universal Data'!$F$35</f>
        <v>0</v>
      </c>
      <c r="R2941" s="163"/>
      <c r="S2941" s="163"/>
      <c r="T2941" s="163"/>
      <c r="U2941" s="163"/>
      <c r="V2941" s="163"/>
      <c r="W2941" s="163"/>
      <c r="X2941" s="163"/>
      <c r="Y2941" s="163"/>
      <c r="Z2941" s="163"/>
      <c r="AA2941" s="163"/>
      <c r="AB2941" s="163"/>
      <c r="AC2941" s="163"/>
      <c r="AD2941" s="163"/>
      <c r="AE2941" s="163"/>
    </row>
    <row r="2942" spans="2:31">
      <c r="B2942" s="1129">
        <f t="shared" si="117"/>
        <v>-1</v>
      </c>
      <c r="D2942" s="1130"/>
      <c r="E2942" s="1130"/>
      <c r="F2942" s="1131"/>
      <c r="G2942" s="1130"/>
      <c r="H2942" s="1130"/>
      <c r="I2942" s="1130"/>
      <c r="J2942" s="1132"/>
      <c r="K2942" s="1132"/>
      <c r="L2942" s="1130"/>
      <c r="N2942" s="1133">
        <f t="shared" si="118"/>
        <v>0</v>
      </c>
      <c r="O2942" s="1134">
        <f t="shared" si="119"/>
        <v>0</v>
      </c>
      <c r="P2942" s="1134">
        <f>O2942/'1.5 Universal Data'!$F$35</f>
        <v>0</v>
      </c>
      <c r="R2942" s="163"/>
      <c r="S2942" s="163"/>
      <c r="T2942" s="163"/>
      <c r="U2942" s="163"/>
      <c r="V2942" s="163"/>
      <c r="W2942" s="163"/>
      <c r="X2942" s="163"/>
      <c r="Y2942" s="163"/>
      <c r="Z2942" s="163"/>
      <c r="AA2942" s="163"/>
      <c r="AB2942" s="163"/>
      <c r="AC2942" s="163"/>
      <c r="AD2942" s="163"/>
      <c r="AE2942" s="163"/>
    </row>
    <row r="2943" spans="2:31">
      <c r="B2943" s="1129">
        <f t="shared" si="117"/>
        <v>-1</v>
      </c>
      <c r="D2943" s="1130"/>
      <c r="E2943" s="1130"/>
      <c r="F2943" s="1131"/>
      <c r="G2943" s="1130"/>
      <c r="H2943" s="1130"/>
      <c r="I2943" s="1130"/>
      <c r="J2943" s="1132"/>
      <c r="K2943" s="1132"/>
      <c r="L2943" s="1130"/>
      <c r="N2943" s="1133">
        <f t="shared" si="118"/>
        <v>0</v>
      </c>
      <c r="O2943" s="1134">
        <f t="shared" si="119"/>
        <v>0</v>
      </c>
      <c r="P2943" s="1134">
        <f>O2943/'1.5 Universal Data'!$F$35</f>
        <v>0</v>
      </c>
      <c r="R2943" s="163"/>
      <c r="S2943" s="163"/>
      <c r="T2943" s="163"/>
      <c r="U2943" s="163"/>
      <c r="V2943" s="163"/>
      <c r="W2943" s="163"/>
      <c r="X2943" s="163"/>
      <c r="Y2943" s="163"/>
      <c r="Z2943" s="163"/>
      <c r="AA2943" s="163"/>
      <c r="AB2943" s="163"/>
      <c r="AC2943" s="163"/>
      <c r="AD2943" s="163"/>
      <c r="AE2943" s="163"/>
    </row>
    <row r="2944" spans="2:31">
      <c r="B2944" s="1129">
        <f t="shared" si="117"/>
        <v>-1</v>
      </c>
      <c r="D2944" s="1130"/>
      <c r="E2944" s="1130"/>
      <c r="F2944" s="1131"/>
      <c r="G2944" s="1130"/>
      <c r="H2944" s="1130"/>
      <c r="I2944" s="1130"/>
      <c r="J2944" s="1132"/>
      <c r="K2944" s="1132"/>
      <c r="L2944" s="1130"/>
      <c r="N2944" s="1133">
        <f t="shared" si="118"/>
        <v>0</v>
      </c>
      <c r="O2944" s="1134">
        <f t="shared" si="119"/>
        <v>0</v>
      </c>
      <c r="P2944" s="1134">
        <f>O2944/'1.5 Universal Data'!$F$35</f>
        <v>0</v>
      </c>
      <c r="R2944" s="163"/>
      <c r="S2944" s="163"/>
      <c r="T2944" s="163"/>
      <c r="U2944" s="163"/>
      <c r="V2944" s="163"/>
      <c r="W2944" s="163"/>
      <c r="X2944" s="163"/>
      <c r="Y2944" s="163"/>
      <c r="Z2944" s="163"/>
      <c r="AA2944" s="163"/>
      <c r="AB2944" s="163"/>
      <c r="AC2944" s="163"/>
      <c r="AD2944" s="163"/>
      <c r="AE2944" s="163"/>
    </row>
    <row r="2945" spans="2:31">
      <c r="B2945" s="1129">
        <f t="shared" si="117"/>
        <v>-1</v>
      </c>
      <c r="D2945" s="1130"/>
      <c r="E2945" s="1130"/>
      <c r="F2945" s="1131"/>
      <c r="G2945" s="1130"/>
      <c r="H2945" s="1130"/>
      <c r="I2945" s="1130"/>
      <c r="J2945" s="1132"/>
      <c r="K2945" s="1132"/>
      <c r="L2945" s="1130"/>
      <c r="N2945" s="1133">
        <f t="shared" si="118"/>
        <v>0</v>
      </c>
      <c r="O2945" s="1134">
        <f t="shared" si="119"/>
        <v>0</v>
      </c>
      <c r="P2945" s="1134">
        <f>O2945/'1.5 Universal Data'!$F$35</f>
        <v>0</v>
      </c>
      <c r="R2945" s="163"/>
      <c r="S2945" s="163"/>
      <c r="T2945" s="163"/>
      <c r="U2945" s="163"/>
      <c r="V2945" s="163"/>
      <c r="W2945" s="163"/>
      <c r="X2945" s="163"/>
      <c r="Y2945" s="163"/>
      <c r="Z2945" s="163"/>
      <c r="AA2945" s="163"/>
      <c r="AB2945" s="163"/>
      <c r="AC2945" s="163"/>
      <c r="AD2945" s="163"/>
      <c r="AE2945" s="163"/>
    </row>
    <row r="2946" spans="2:31">
      <c r="B2946" s="1129">
        <f t="shared" si="117"/>
        <v>-1</v>
      </c>
      <c r="D2946" s="1130"/>
      <c r="E2946" s="1130"/>
      <c r="F2946" s="1131"/>
      <c r="G2946" s="1130"/>
      <c r="H2946" s="1130"/>
      <c r="I2946" s="1130"/>
      <c r="J2946" s="1132"/>
      <c r="K2946" s="1132"/>
      <c r="L2946" s="1130"/>
      <c r="N2946" s="1133">
        <f t="shared" si="118"/>
        <v>0</v>
      </c>
      <c r="O2946" s="1134">
        <f t="shared" si="119"/>
        <v>0</v>
      </c>
      <c r="P2946" s="1134">
        <f>O2946/'1.5 Universal Data'!$F$35</f>
        <v>0</v>
      </c>
      <c r="R2946" s="163"/>
      <c r="S2946" s="163"/>
      <c r="T2946" s="163"/>
      <c r="U2946" s="163"/>
      <c r="V2946" s="163"/>
      <c r="W2946" s="163"/>
      <c r="X2946" s="163"/>
      <c r="Y2946" s="163"/>
      <c r="Z2946" s="163"/>
      <c r="AA2946" s="163"/>
      <c r="AB2946" s="163"/>
      <c r="AC2946" s="163"/>
      <c r="AD2946" s="163"/>
      <c r="AE2946" s="163"/>
    </row>
    <row r="2947" spans="2:31">
      <c r="B2947" s="1129">
        <f t="shared" si="117"/>
        <v>-1</v>
      </c>
      <c r="D2947" s="1130"/>
      <c r="E2947" s="1130"/>
      <c r="F2947" s="1131"/>
      <c r="G2947" s="1130"/>
      <c r="H2947" s="1130"/>
      <c r="I2947" s="1130"/>
      <c r="J2947" s="1132"/>
      <c r="K2947" s="1132"/>
      <c r="L2947" s="1130"/>
      <c r="N2947" s="1133">
        <f t="shared" si="118"/>
        <v>0</v>
      </c>
      <c r="O2947" s="1134">
        <f t="shared" si="119"/>
        <v>0</v>
      </c>
      <c r="P2947" s="1134">
        <f>O2947/'1.5 Universal Data'!$F$35</f>
        <v>0</v>
      </c>
      <c r="R2947" s="163"/>
      <c r="S2947" s="163"/>
      <c r="T2947" s="163"/>
      <c r="U2947" s="163"/>
      <c r="V2947" s="163"/>
      <c r="W2947" s="163"/>
      <c r="X2947" s="163"/>
      <c r="Y2947" s="163"/>
      <c r="Z2947" s="163"/>
      <c r="AA2947" s="163"/>
      <c r="AB2947" s="163"/>
      <c r="AC2947" s="163"/>
      <c r="AD2947" s="163"/>
      <c r="AE2947" s="163"/>
    </row>
    <row r="2948" spans="2:31">
      <c r="B2948" s="1129">
        <f t="shared" si="117"/>
        <v>-1</v>
      </c>
      <c r="D2948" s="1130"/>
      <c r="E2948" s="1130"/>
      <c r="F2948" s="1131"/>
      <c r="G2948" s="1130"/>
      <c r="H2948" s="1130"/>
      <c r="I2948" s="1130"/>
      <c r="J2948" s="1132"/>
      <c r="K2948" s="1132"/>
      <c r="L2948" s="1130"/>
      <c r="N2948" s="1133">
        <f t="shared" si="118"/>
        <v>0</v>
      </c>
      <c r="O2948" s="1134">
        <f t="shared" si="119"/>
        <v>0</v>
      </c>
      <c r="P2948" s="1134">
        <f>O2948/'1.5 Universal Data'!$F$35</f>
        <v>0</v>
      </c>
      <c r="R2948" s="163"/>
      <c r="S2948" s="163"/>
      <c r="T2948" s="163"/>
      <c r="U2948" s="163"/>
      <c r="V2948" s="163"/>
      <c r="W2948" s="163"/>
      <c r="X2948" s="163"/>
      <c r="Y2948" s="163"/>
      <c r="Z2948" s="163"/>
      <c r="AA2948" s="163"/>
      <c r="AB2948" s="163"/>
      <c r="AC2948" s="163"/>
      <c r="AD2948" s="163"/>
      <c r="AE2948" s="163"/>
    </row>
    <row r="2949" spans="2:31">
      <c r="B2949" s="1129">
        <f t="shared" si="117"/>
        <v>-1</v>
      </c>
      <c r="D2949" s="1130"/>
      <c r="E2949" s="1130"/>
      <c r="F2949" s="1131"/>
      <c r="G2949" s="1130"/>
      <c r="H2949" s="1130"/>
      <c r="I2949" s="1130"/>
      <c r="J2949" s="1132"/>
      <c r="K2949" s="1132"/>
      <c r="L2949" s="1130"/>
      <c r="N2949" s="1133">
        <f t="shared" si="118"/>
        <v>0</v>
      </c>
      <c r="O2949" s="1134">
        <f t="shared" si="119"/>
        <v>0</v>
      </c>
      <c r="P2949" s="1134">
        <f>O2949/'1.5 Universal Data'!$F$35</f>
        <v>0</v>
      </c>
      <c r="R2949" s="163"/>
      <c r="S2949" s="163"/>
      <c r="T2949" s="163"/>
      <c r="U2949" s="163"/>
      <c r="V2949" s="163"/>
      <c r="W2949" s="163"/>
      <c r="X2949" s="163"/>
      <c r="Y2949" s="163"/>
      <c r="Z2949" s="163"/>
      <c r="AA2949" s="163"/>
      <c r="AB2949" s="163"/>
      <c r="AC2949" s="163"/>
      <c r="AD2949" s="163"/>
      <c r="AE2949" s="163"/>
    </row>
    <row r="2950" spans="2:31">
      <c r="B2950" s="1129">
        <f t="shared" si="117"/>
        <v>-1</v>
      </c>
      <c r="D2950" s="1130"/>
      <c r="E2950" s="1130"/>
      <c r="F2950" s="1131"/>
      <c r="G2950" s="1130"/>
      <c r="H2950" s="1130"/>
      <c r="I2950" s="1130"/>
      <c r="J2950" s="1132"/>
      <c r="K2950" s="1132"/>
      <c r="L2950" s="1130"/>
      <c r="N2950" s="1133">
        <f t="shared" si="118"/>
        <v>0</v>
      </c>
      <c r="O2950" s="1134">
        <f t="shared" si="119"/>
        <v>0</v>
      </c>
      <c r="P2950" s="1134">
        <f>O2950/'1.5 Universal Data'!$F$35</f>
        <v>0</v>
      </c>
      <c r="R2950" s="163"/>
      <c r="S2950" s="163"/>
      <c r="T2950" s="163"/>
      <c r="U2950" s="163"/>
      <c r="V2950" s="163"/>
      <c r="W2950" s="163"/>
      <c r="X2950" s="163"/>
      <c r="Y2950" s="163"/>
      <c r="Z2950" s="163"/>
      <c r="AA2950" s="163"/>
      <c r="AB2950" s="163"/>
      <c r="AC2950" s="163"/>
      <c r="AD2950" s="163"/>
      <c r="AE2950" s="163"/>
    </row>
    <row r="2951" spans="2:31">
      <c r="B2951" s="1129">
        <f t="shared" si="117"/>
        <v>-1</v>
      </c>
      <c r="D2951" s="1130"/>
      <c r="E2951" s="1130"/>
      <c r="F2951" s="1131"/>
      <c r="G2951" s="1130"/>
      <c r="H2951" s="1130"/>
      <c r="I2951" s="1130"/>
      <c r="J2951" s="1132"/>
      <c r="K2951" s="1132"/>
      <c r="L2951" s="1130"/>
      <c r="N2951" s="1133">
        <f t="shared" si="118"/>
        <v>0</v>
      </c>
      <c r="O2951" s="1134">
        <f t="shared" si="119"/>
        <v>0</v>
      </c>
      <c r="P2951" s="1134">
        <f>O2951/'1.5 Universal Data'!$F$35</f>
        <v>0</v>
      </c>
      <c r="R2951" s="163"/>
      <c r="S2951" s="163"/>
      <c r="T2951" s="163"/>
      <c r="U2951" s="163"/>
      <c r="V2951" s="163"/>
      <c r="W2951" s="163"/>
      <c r="X2951" s="163"/>
      <c r="Y2951" s="163"/>
      <c r="Z2951" s="163"/>
      <c r="AA2951" s="163"/>
      <c r="AB2951" s="163"/>
      <c r="AC2951" s="163"/>
      <c r="AD2951" s="163"/>
      <c r="AE2951" s="163"/>
    </row>
    <row r="2952" spans="2:31">
      <c r="B2952" s="1129">
        <f t="shared" si="117"/>
        <v>-1</v>
      </c>
      <c r="D2952" s="1130"/>
      <c r="E2952" s="1130"/>
      <c r="F2952" s="1131"/>
      <c r="G2952" s="1130"/>
      <c r="H2952" s="1130"/>
      <c r="I2952" s="1130"/>
      <c r="J2952" s="1132"/>
      <c r="K2952" s="1132"/>
      <c r="L2952" s="1130"/>
      <c r="N2952" s="1133">
        <f t="shared" si="118"/>
        <v>0</v>
      </c>
      <c r="O2952" s="1134">
        <f t="shared" si="119"/>
        <v>0</v>
      </c>
      <c r="P2952" s="1134">
        <f>O2952/'1.5 Universal Data'!$F$35</f>
        <v>0</v>
      </c>
      <c r="R2952" s="163"/>
      <c r="S2952" s="163"/>
      <c r="T2952" s="163"/>
      <c r="U2952" s="163"/>
      <c r="V2952" s="163"/>
      <c r="W2952" s="163"/>
      <c r="X2952" s="163"/>
      <c r="Y2952" s="163"/>
      <c r="Z2952" s="163"/>
      <c r="AA2952" s="163"/>
      <c r="AB2952" s="163"/>
      <c r="AC2952" s="163"/>
      <c r="AD2952" s="163"/>
      <c r="AE2952" s="163"/>
    </row>
    <row r="2953" spans="2:31">
      <c r="B2953" s="1129">
        <f t="shared" si="117"/>
        <v>-1</v>
      </c>
      <c r="D2953" s="1130"/>
      <c r="E2953" s="1130"/>
      <c r="F2953" s="1131"/>
      <c r="G2953" s="1130"/>
      <c r="H2953" s="1130"/>
      <c r="I2953" s="1130"/>
      <c r="J2953" s="1132"/>
      <c r="K2953" s="1132"/>
      <c r="L2953" s="1130"/>
      <c r="N2953" s="1133">
        <f t="shared" si="118"/>
        <v>0</v>
      </c>
      <c r="O2953" s="1134">
        <f t="shared" si="119"/>
        <v>0</v>
      </c>
      <c r="P2953" s="1134">
        <f>O2953/'1.5 Universal Data'!$F$35</f>
        <v>0</v>
      </c>
      <c r="R2953" s="163"/>
      <c r="S2953" s="163"/>
      <c r="T2953" s="163"/>
      <c r="U2953" s="163"/>
      <c r="V2953" s="163"/>
      <c r="W2953" s="163"/>
      <c r="X2953" s="163"/>
      <c r="Y2953" s="163"/>
      <c r="Z2953" s="163"/>
      <c r="AA2953" s="163"/>
      <c r="AB2953" s="163"/>
      <c r="AC2953" s="163"/>
      <c r="AD2953" s="163"/>
      <c r="AE2953" s="163"/>
    </row>
    <row r="2954" spans="2:31">
      <c r="B2954" s="1129">
        <f t="shared" si="117"/>
        <v>-1</v>
      </c>
      <c r="D2954" s="1130"/>
      <c r="E2954" s="1130"/>
      <c r="F2954" s="1131"/>
      <c r="G2954" s="1130"/>
      <c r="H2954" s="1130"/>
      <c r="I2954" s="1130"/>
      <c r="J2954" s="1132"/>
      <c r="K2954" s="1132"/>
      <c r="L2954" s="1130"/>
      <c r="N2954" s="1133">
        <f t="shared" si="118"/>
        <v>0</v>
      </c>
      <c r="O2954" s="1134">
        <f t="shared" si="119"/>
        <v>0</v>
      </c>
      <c r="P2954" s="1134">
        <f>O2954/'1.5 Universal Data'!$F$35</f>
        <v>0</v>
      </c>
      <c r="R2954" s="163"/>
      <c r="S2954" s="163"/>
      <c r="T2954" s="163"/>
      <c r="U2954" s="163"/>
      <c r="V2954" s="163"/>
      <c r="W2954" s="163"/>
      <c r="X2954" s="163"/>
      <c r="Y2954" s="163"/>
      <c r="Z2954" s="163"/>
      <c r="AA2954" s="163"/>
      <c r="AB2954" s="163"/>
      <c r="AC2954" s="163"/>
      <c r="AD2954" s="163"/>
      <c r="AE2954" s="163"/>
    </row>
    <row r="2955" spans="2:31">
      <c r="B2955" s="1129">
        <f t="shared" si="117"/>
        <v>-1</v>
      </c>
      <c r="D2955" s="1130"/>
      <c r="E2955" s="1130"/>
      <c r="F2955" s="1131"/>
      <c r="G2955" s="1130"/>
      <c r="H2955" s="1130"/>
      <c r="I2955" s="1130"/>
      <c r="J2955" s="1132"/>
      <c r="K2955" s="1132"/>
      <c r="L2955" s="1130"/>
      <c r="N2955" s="1133">
        <f t="shared" si="118"/>
        <v>0</v>
      </c>
      <c r="O2955" s="1134">
        <f t="shared" si="119"/>
        <v>0</v>
      </c>
      <c r="P2955" s="1134">
        <f>O2955/'1.5 Universal Data'!$F$35</f>
        <v>0</v>
      </c>
      <c r="R2955" s="163"/>
      <c r="S2955" s="163"/>
      <c r="T2955" s="163"/>
      <c r="U2955" s="163"/>
      <c r="V2955" s="163"/>
      <c r="W2955" s="163"/>
      <c r="X2955" s="163"/>
      <c r="Y2955" s="163"/>
      <c r="Z2955" s="163"/>
      <c r="AA2955" s="163"/>
      <c r="AB2955" s="163"/>
      <c r="AC2955" s="163"/>
      <c r="AD2955" s="163"/>
      <c r="AE2955" s="163"/>
    </row>
    <row r="2956" spans="2:31">
      <c r="B2956" s="1129">
        <f t="shared" si="117"/>
        <v>-1</v>
      </c>
      <c r="D2956" s="1130"/>
      <c r="E2956" s="1130"/>
      <c r="F2956" s="1131"/>
      <c r="G2956" s="1130"/>
      <c r="H2956" s="1130"/>
      <c r="I2956" s="1130"/>
      <c r="J2956" s="1132"/>
      <c r="K2956" s="1132"/>
      <c r="L2956" s="1130"/>
      <c r="N2956" s="1133">
        <f t="shared" si="118"/>
        <v>0</v>
      </c>
      <c r="O2956" s="1134">
        <f t="shared" si="119"/>
        <v>0</v>
      </c>
      <c r="P2956" s="1134">
        <f>O2956/'1.5 Universal Data'!$F$35</f>
        <v>0</v>
      </c>
      <c r="R2956" s="163"/>
      <c r="S2956" s="163"/>
      <c r="T2956" s="163"/>
      <c r="U2956" s="163"/>
      <c r="V2956" s="163"/>
      <c r="W2956" s="163"/>
      <c r="X2956" s="163"/>
      <c r="Y2956" s="163"/>
      <c r="Z2956" s="163"/>
      <c r="AA2956" s="163"/>
      <c r="AB2956" s="163"/>
      <c r="AC2956" s="163"/>
      <c r="AD2956" s="163"/>
      <c r="AE2956" s="163"/>
    </row>
    <row r="2957" spans="2:31">
      <c r="B2957" s="1129">
        <f t="shared" si="117"/>
        <v>-1</v>
      </c>
      <c r="D2957" s="1130"/>
      <c r="E2957" s="1130"/>
      <c r="F2957" s="1131"/>
      <c r="G2957" s="1130"/>
      <c r="H2957" s="1130"/>
      <c r="I2957" s="1130"/>
      <c r="J2957" s="1132"/>
      <c r="K2957" s="1132"/>
      <c r="L2957" s="1130"/>
      <c r="N2957" s="1133">
        <f t="shared" si="118"/>
        <v>0</v>
      </c>
      <c r="O2957" s="1134">
        <f t="shared" si="119"/>
        <v>0</v>
      </c>
      <c r="P2957" s="1134">
        <f>O2957/'1.5 Universal Data'!$F$35</f>
        <v>0</v>
      </c>
      <c r="R2957" s="163"/>
      <c r="S2957" s="163"/>
      <c r="T2957" s="163"/>
      <c r="U2957" s="163"/>
      <c r="V2957" s="163"/>
      <c r="W2957" s="163"/>
      <c r="X2957" s="163"/>
      <c r="Y2957" s="163"/>
      <c r="Z2957" s="163"/>
      <c r="AA2957" s="163"/>
      <c r="AB2957" s="163"/>
      <c r="AC2957" s="163"/>
      <c r="AD2957" s="163"/>
      <c r="AE2957" s="163"/>
    </row>
    <row r="2958" spans="2:31">
      <c r="B2958" s="1129">
        <f t="shared" si="117"/>
        <v>-1</v>
      </c>
      <c r="D2958" s="1130"/>
      <c r="E2958" s="1130"/>
      <c r="F2958" s="1131"/>
      <c r="G2958" s="1130"/>
      <c r="H2958" s="1130"/>
      <c r="I2958" s="1130"/>
      <c r="J2958" s="1132"/>
      <c r="K2958" s="1132"/>
      <c r="L2958" s="1130"/>
      <c r="N2958" s="1133">
        <f t="shared" si="118"/>
        <v>0</v>
      </c>
      <c r="O2958" s="1134">
        <f t="shared" si="119"/>
        <v>0</v>
      </c>
      <c r="P2958" s="1134">
        <f>O2958/'1.5 Universal Data'!$F$35</f>
        <v>0</v>
      </c>
      <c r="R2958" s="163"/>
      <c r="S2958" s="163"/>
      <c r="T2958" s="163"/>
      <c r="U2958" s="163"/>
      <c r="V2958" s="163"/>
      <c r="W2958" s="163"/>
      <c r="X2958" s="163"/>
      <c r="Y2958" s="163"/>
      <c r="Z2958" s="163"/>
      <c r="AA2958" s="163"/>
      <c r="AB2958" s="163"/>
      <c r="AC2958" s="163"/>
      <c r="AD2958" s="163"/>
      <c r="AE2958" s="163"/>
    </row>
    <row r="2959" spans="2:31">
      <c r="B2959" s="1129">
        <f t="shared" si="117"/>
        <v>-1</v>
      </c>
      <c r="D2959" s="1130"/>
      <c r="E2959" s="1130"/>
      <c r="F2959" s="1131"/>
      <c r="G2959" s="1130"/>
      <c r="H2959" s="1130"/>
      <c r="I2959" s="1130"/>
      <c r="J2959" s="1132"/>
      <c r="K2959" s="1132"/>
      <c r="L2959" s="1130"/>
      <c r="N2959" s="1133">
        <f t="shared" si="118"/>
        <v>0</v>
      </c>
      <c r="O2959" s="1134">
        <f t="shared" si="119"/>
        <v>0</v>
      </c>
      <c r="P2959" s="1134">
        <f>O2959/'1.5 Universal Data'!$F$35</f>
        <v>0</v>
      </c>
      <c r="R2959" s="163"/>
      <c r="S2959" s="163"/>
      <c r="T2959" s="163"/>
      <c r="U2959" s="163"/>
      <c r="V2959" s="163"/>
      <c r="W2959" s="163"/>
      <c r="X2959" s="163"/>
      <c r="Y2959" s="163"/>
      <c r="Z2959" s="163"/>
      <c r="AA2959" s="163"/>
      <c r="AB2959" s="163"/>
      <c r="AC2959" s="163"/>
      <c r="AD2959" s="163"/>
      <c r="AE2959" s="163"/>
    </row>
    <row r="2960" spans="2:31">
      <c r="B2960" s="1129">
        <f t="shared" si="117"/>
        <v>-1</v>
      </c>
      <c r="D2960" s="1130"/>
      <c r="E2960" s="1130"/>
      <c r="F2960" s="1131"/>
      <c r="G2960" s="1130"/>
      <c r="H2960" s="1130"/>
      <c r="I2960" s="1130"/>
      <c r="J2960" s="1132"/>
      <c r="K2960" s="1132"/>
      <c r="L2960" s="1130"/>
      <c r="N2960" s="1133">
        <f t="shared" si="118"/>
        <v>0</v>
      </c>
      <c r="O2960" s="1134">
        <f t="shared" si="119"/>
        <v>0</v>
      </c>
      <c r="P2960" s="1134">
        <f>O2960/'1.5 Universal Data'!$F$35</f>
        <v>0</v>
      </c>
      <c r="R2960" s="163"/>
      <c r="S2960" s="163"/>
      <c r="T2960" s="163"/>
      <c r="U2960" s="163"/>
      <c r="V2960" s="163"/>
      <c r="W2960" s="163"/>
      <c r="X2960" s="163"/>
      <c r="Y2960" s="163"/>
      <c r="Z2960" s="163"/>
      <c r="AA2960" s="163"/>
      <c r="AB2960" s="163"/>
      <c r="AC2960" s="163"/>
      <c r="AD2960" s="163"/>
      <c r="AE2960" s="163"/>
    </row>
    <row r="2961" spans="2:31">
      <c r="B2961" s="1129">
        <f t="shared" si="117"/>
        <v>-1</v>
      </c>
      <c r="D2961" s="1130"/>
      <c r="E2961" s="1130"/>
      <c r="F2961" s="1131"/>
      <c r="G2961" s="1130"/>
      <c r="H2961" s="1130"/>
      <c r="I2961" s="1130"/>
      <c r="J2961" s="1132"/>
      <c r="K2961" s="1132"/>
      <c r="L2961" s="1130"/>
      <c r="N2961" s="1133">
        <f t="shared" si="118"/>
        <v>0</v>
      </c>
      <c r="O2961" s="1134">
        <f t="shared" si="119"/>
        <v>0</v>
      </c>
      <c r="P2961" s="1134">
        <f>O2961/'1.5 Universal Data'!$F$35</f>
        <v>0</v>
      </c>
      <c r="R2961" s="163"/>
      <c r="S2961" s="163"/>
      <c r="T2961" s="163"/>
      <c r="U2961" s="163"/>
      <c r="V2961" s="163"/>
      <c r="W2961" s="163"/>
      <c r="X2961" s="163"/>
      <c r="Y2961" s="163"/>
      <c r="Z2961" s="163"/>
      <c r="AA2961" s="163"/>
      <c r="AB2961" s="163"/>
      <c r="AC2961" s="163"/>
      <c r="AD2961" s="163"/>
      <c r="AE2961" s="163"/>
    </row>
    <row r="2962" spans="2:31">
      <c r="B2962" s="1129">
        <f t="shared" si="117"/>
        <v>-1</v>
      </c>
      <c r="D2962" s="1130"/>
      <c r="E2962" s="1130"/>
      <c r="F2962" s="1131"/>
      <c r="G2962" s="1130"/>
      <c r="H2962" s="1130"/>
      <c r="I2962" s="1130"/>
      <c r="J2962" s="1132"/>
      <c r="K2962" s="1132"/>
      <c r="L2962" s="1130"/>
      <c r="N2962" s="1133">
        <f t="shared" si="118"/>
        <v>0</v>
      </c>
      <c r="O2962" s="1134">
        <f t="shared" si="119"/>
        <v>0</v>
      </c>
      <c r="P2962" s="1134">
        <f>O2962/'1.5 Universal Data'!$F$35</f>
        <v>0</v>
      </c>
      <c r="R2962" s="163"/>
      <c r="S2962" s="163"/>
      <c r="T2962" s="163"/>
      <c r="U2962" s="163"/>
      <c r="V2962" s="163"/>
      <c r="W2962" s="163"/>
      <c r="X2962" s="163"/>
      <c r="Y2962" s="163"/>
      <c r="Z2962" s="163"/>
      <c r="AA2962" s="163"/>
      <c r="AB2962" s="163"/>
      <c r="AC2962" s="163"/>
      <c r="AD2962" s="163"/>
      <c r="AE2962" s="163"/>
    </row>
    <row r="2963" spans="2:31">
      <c r="B2963" s="1129">
        <f t="shared" si="117"/>
        <v>-1</v>
      </c>
      <c r="D2963" s="1130"/>
      <c r="E2963" s="1130"/>
      <c r="F2963" s="1131"/>
      <c r="G2963" s="1130"/>
      <c r="H2963" s="1130"/>
      <c r="I2963" s="1130"/>
      <c r="J2963" s="1132"/>
      <c r="K2963" s="1132"/>
      <c r="L2963" s="1130"/>
      <c r="N2963" s="1133">
        <f t="shared" si="118"/>
        <v>0</v>
      </c>
      <c r="O2963" s="1134">
        <f t="shared" si="119"/>
        <v>0</v>
      </c>
      <c r="P2963" s="1134">
        <f>O2963/'1.5 Universal Data'!$F$35</f>
        <v>0</v>
      </c>
      <c r="R2963" s="163"/>
      <c r="S2963" s="163"/>
      <c r="T2963" s="163"/>
      <c r="U2963" s="163"/>
      <c r="V2963" s="163"/>
      <c r="W2963" s="163"/>
      <c r="X2963" s="163"/>
      <c r="Y2963" s="163"/>
      <c r="Z2963" s="163"/>
      <c r="AA2963" s="163"/>
      <c r="AB2963" s="163"/>
      <c r="AC2963" s="163"/>
      <c r="AD2963" s="163"/>
      <c r="AE2963" s="163"/>
    </row>
    <row r="2964" spans="2:31">
      <c r="B2964" s="1129">
        <f t="shared" si="117"/>
        <v>-1</v>
      </c>
      <c r="D2964" s="1130"/>
      <c r="E2964" s="1130"/>
      <c r="F2964" s="1131"/>
      <c r="G2964" s="1130"/>
      <c r="H2964" s="1130"/>
      <c r="I2964" s="1130"/>
      <c r="J2964" s="1132"/>
      <c r="K2964" s="1132"/>
      <c r="L2964" s="1130"/>
      <c r="N2964" s="1133">
        <f t="shared" si="118"/>
        <v>0</v>
      </c>
      <c r="O2964" s="1134">
        <f t="shared" si="119"/>
        <v>0</v>
      </c>
      <c r="P2964" s="1134">
        <f>O2964/'1.5 Universal Data'!$F$35</f>
        <v>0</v>
      </c>
      <c r="R2964" s="163"/>
      <c r="S2964" s="163"/>
      <c r="T2964" s="163"/>
      <c r="U2964" s="163"/>
      <c r="V2964" s="163"/>
      <c r="W2964" s="163"/>
      <c r="X2964" s="163"/>
      <c r="Y2964" s="163"/>
      <c r="Z2964" s="163"/>
      <c r="AA2964" s="163"/>
      <c r="AB2964" s="163"/>
      <c r="AC2964" s="163"/>
      <c r="AD2964" s="163"/>
      <c r="AE2964" s="163"/>
    </row>
    <row r="2965" spans="2:31">
      <c r="B2965" s="1129">
        <f t="shared" si="117"/>
        <v>-1</v>
      </c>
      <c r="D2965" s="1130"/>
      <c r="E2965" s="1130"/>
      <c r="F2965" s="1131"/>
      <c r="G2965" s="1130"/>
      <c r="H2965" s="1130"/>
      <c r="I2965" s="1130"/>
      <c r="J2965" s="1132"/>
      <c r="K2965" s="1132"/>
      <c r="L2965" s="1130"/>
      <c r="N2965" s="1133">
        <f t="shared" si="118"/>
        <v>0</v>
      </c>
      <c r="O2965" s="1134">
        <f t="shared" si="119"/>
        <v>0</v>
      </c>
      <c r="P2965" s="1134">
        <f>O2965/'1.5 Universal Data'!$F$35</f>
        <v>0</v>
      </c>
      <c r="R2965" s="163"/>
      <c r="S2965" s="163"/>
      <c r="T2965" s="163"/>
      <c r="U2965" s="163"/>
      <c r="V2965" s="163"/>
      <c r="W2965" s="163"/>
      <c r="X2965" s="163"/>
      <c r="Y2965" s="163"/>
      <c r="Z2965" s="163"/>
      <c r="AA2965" s="163"/>
      <c r="AB2965" s="163"/>
      <c r="AC2965" s="163"/>
      <c r="AD2965" s="163"/>
      <c r="AE2965" s="163"/>
    </row>
    <row r="2966" spans="2:31">
      <c r="B2966" s="1129">
        <f t="shared" si="117"/>
        <v>-1</v>
      </c>
      <c r="D2966" s="1130"/>
      <c r="E2966" s="1130"/>
      <c r="F2966" s="1131"/>
      <c r="G2966" s="1130"/>
      <c r="H2966" s="1130"/>
      <c r="I2966" s="1130"/>
      <c r="J2966" s="1132"/>
      <c r="K2966" s="1132"/>
      <c r="L2966" s="1130"/>
      <c r="N2966" s="1133">
        <f t="shared" si="118"/>
        <v>0</v>
      </c>
      <c r="O2966" s="1134">
        <f t="shared" si="119"/>
        <v>0</v>
      </c>
      <c r="P2966" s="1134">
        <f>O2966/'1.5 Universal Data'!$F$35</f>
        <v>0</v>
      </c>
      <c r="R2966" s="163"/>
      <c r="S2966" s="163"/>
      <c r="T2966" s="163"/>
      <c r="U2966" s="163"/>
      <c r="V2966" s="163"/>
      <c r="W2966" s="163"/>
      <c r="X2966" s="163"/>
      <c r="Y2966" s="163"/>
      <c r="Z2966" s="163"/>
      <c r="AA2966" s="163"/>
      <c r="AB2966" s="163"/>
      <c r="AC2966" s="163"/>
      <c r="AD2966" s="163"/>
      <c r="AE2966" s="163"/>
    </row>
    <row r="2967" spans="2:31">
      <c r="B2967" s="1129">
        <f t="shared" ref="B2967:B3030" si="120">IF(G2967="buy",1,-1)</f>
        <v>-1</v>
      </c>
      <c r="D2967" s="1130"/>
      <c r="E2967" s="1130"/>
      <c r="F2967" s="1131"/>
      <c r="G2967" s="1130"/>
      <c r="H2967" s="1130"/>
      <c r="I2967" s="1130"/>
      <c r="J2967" s="1132"/>
      <c r="K2967" s="1132"/>
      <c r="L2967" s="1130"/>
      <c r="N2967" s="1133">
        <f t="shared" si="118"/>
        <v>0</v>
      </c>
      <c r="O2967" s="1134">
        <f t="shared" si="119"/>
        <v>0</v>
      </c>
      <c r="P2967" s="1134">
        <f>O2967/'1.5 Universal Data'!$F$35</f>
        <v>0</v>
      </c>
      <c r="R2967" s="163"/>
      <c r="S2967" s="163"/>
      <c r="T2967" s="163"/>
      <c r="U2967" s="163"/>
      <c r="V2967" s="163"/>
      <c r="W2967" s="163"/>
      <c r="X2967" s="163"/>
      <c r="Y2967" s="163"/>
      <c r="Z2967" s="163"/>
      <c r="AA2967" s="163"/>
      <c r="AB2967" s="163"/>
      <c r="AC2967" s="163"/>
      <c r="AD2967" s="163"/>
      <c r="AE2967" s="163"/>
    </row>
    <row r="2968" spans="2:31">
      <c r="B2968" s="1129">
        <f t="shared" si="120"/>
        <v>-1</v>
      </c>
      <c r="D2968" s="1130"/>
      <c r="E2968" s="1130"/>
      <c r="F2968" s="1131"/>
      <c r="G2968" s="1130"/>
      <c r="H2968" s="1130"/>
      <c r="I2968" s="1130"/>
      <c r="J2968" s="1132"/>
      <c r="K2968" s="1132"/>
      <c r="L2968" s="1130"/>
      <c r="N2968" s="1133">
        <f t="shared" si="118"/>
        <v>0</v>
      </c>
      <c r="O2968" s="1134">
        <f t="shared" si="119"/>
        <v>0</v>
      </c>
      <c r="P2968" s="1134">
        <f>O2968/'1.5 Universal Data'!$F$35</f>
        <v>0</v>
      </c>
      <c r="R2968" s="163"/>
      <c r="S2968" s="163"/>
      <c r="T2968" s="163"/>
      <c r="U2968" s="163"/>
      <c r="V2968" s="163"/>
      <c r="W2968" s="163"/>
      <c r="X2968" s="163"/>
      <c r="Y2968" s="163"/>
      <c r="Z2968" s="163"/>
      <c r="AA2968" s="163"/>
      <c r="AB2968" s="163"/>
      <c r="AC2968" s="163"/>
      <c r="AD2968" s="163"/>
      <c r="AE2968" s="163"/>
    </row>
    <row r="2969" spans="2:31">
      <c r="B2969" s="1129">
        <f t="shared" si="120"/>
        <v>-1</v>
      </c>
      <c r="D2969" s="1130"/>
      <c r="E2969" s="1130"/>
      <c r="F2969" s="1131"/>
      <c r="G2969" s="1130"/>
      <c r="H2969" s="1130"/>
      <c r="I2969" s="1130"/>
      <c r="J2969" s="1132"/>
      <c r="K2969" s="1132"/>
      <c r="L2969" s="1130"/>
      <c r="N2969" s="1133">
        <f t="shared" si="118"/>
        <v>0</v>
      </c>
      <c r="O2969" s="1134">
        <f t="shared" si="119"/>
        <v>0</v>
      </c>
      <c r="P2969" s="1134">
        <f>O2969/'1.5 Universal Data'!$F$35</f>
        <v>0</v>
      </c>
      <c r="R2969" s="163"/>
      <c r="S2969" s="163"/>
      <c r="T2969" s="163"/>
      <c r="U2969" s="163"/>
      <c r="V2969" s="163"/>
      <c r="W2969" s="163"/>
      <c r="X2969" s="163"/>
      <c r="Y2969" s="163"/>
      <c r="Z2969" s="163"/>
      <c r="AA2969" s="163"/>
      <c r="AB2969" s="163"/>
      <c r="AC2969" s="163"/>
      <c r="AD2969" s="163"/>
      <c r="AE2969" s="163"/>
    </row>
    <row r="2970" spans="2:31">
      <c r="B2970" s="1129">
        <f t="shared" si="120"/>
        <v>-1</v>
      </c>
      <c r="D2970" s="1130"/>
      <c r="E2970" s="1130"/>
      <c r="F2970" s="1131"/>
      <c r="G2970" s="1130"/>
      <c r="H2970" s="1130"/>
      <c r="I2970" s="1130"/>
      <c r="J2970" s="1132"/>
      <c r="K2970" s="1132"/>
      <c r="L2970" s="1130"/>
      <c r="N2970" s="1133">
        <f t="shared" si="118"/>
        <v>0</v>
      </c>
      <c r="O2970" s="1134">
        <f t="shared" si="119"/>
        <v>0</v>
      </c>
      <c r="P2970" s="1134">
        <f>O2970/'1.5 Universal Data'!$F$35</f>
        <v>0</v>
      </c>
      <c r="R2970" s="163"/>
      <c r="S2970" s="163"/>
      <c r="T2970" s="163"/>
      <c r="U2970" s="163"/>
      <c r="V2970" s="163"/>
      <c r="W2970" s="163"/>
      <c r="X2970" s="163"/>
      <c r="Y2970" s="163"/>
      <c r="Z2970" s="163"/>
      <c r="AA2970" s="163"/>
      <c r="AB2970" s="163"/>
      <c r="AC2970" s="163"/>
      <c r="AD2970" s="163"/>
      <c r="AE2970" s="163"/>
    </row>
    <row r="2971" spans="2:31">
      <c r="B2971" s="1129">
        <f t="shared" si="120"/>
        <v>-1</v>
      </c>
      <c r="D2971" s="1130"/>
      <c r="E2971" s="1130"/>
      <c r="F2971" s="1131"/>
      <c r="G2971" s="1130"/>
      <c r="H2971" s="1130"/>
      <c r="I2971" s="1130"/>
      <c r="J2971" s="1132"/>
      <c r="K2971" s="1132"/>
      <c r="L2971" s="1130"/>
      <c r="N2971" s="1133">
        <f t="shared" ref="N2971:N2974" si="121">+H2971*((K2971-J2971)+1)*B2971</f>
        <v>0</v>
      </c>
      <c r="O2971" s="1134">
        <f t="shared" ref="O2971:O2974" si="122">N2971*L2971/100</f>
        <v>0</v>
      </c>
      <c r="P2971" s="1134">
        <f>O2971/'1.5 Universal Data'!$F$35</f>
        <v>0</v>
      </c>
      <c r="R2971" s="163"/>
      <c r="S2971" s="163"/>
      <c r="T2971" s="163"/>
      <c r="U2971" s="163"/>
      <c r="V2971" s="163"/>
      <c r="W2971" s="163"/>
      <c r="X2971" s="163"/>
      <c r="Y2971" s="163"/>
      <c r="Z2971" s="163"/>
      <c r="AA2971" s="163"/>
      <c r="AB2971" s="163"/>
      <c r="AC2971" s="163"/>
      <c r="AD2971" s="163"/>
      <c r="AE2971" s="163"/>
    </row>
    <row r="2972" spans="2:31">
      <c r="B2972" s="1129">
        <f t="shared" si="120"/>
        <v>-1</v>
      </c>
      <c r="D2972" s="1130"/>
      <c r="E2972" s="1130"/>
      <c r="F2972" s="1131"/>
      <c r="G2972" s="1130"/>
      <c r="H2972" s="1130"/>
      <c r="I2972" s="1130"/>
      <c r="J2972" s="1132"/>
      <c r="K2972" s="1132"/>
      <c r="L2972" s="1130"/>
      <c r="N2972" s="1133">
        <f t="shared" si="121"/>
        <v>0</v>
      </c>
      <c r="O2972" s="1134">
        <f t="shared" si="122"/>
        <v>0</v>
      </c>
      <c r="P2972" s="1134">
        <f>O2972/'1.5 Universal Data'!$F$35</f>
        <v>0</v>
      </c>
      <c r="R2972" s="163"/>
      <c r="S2972" s="163"/>
      <c r="T2972" s="163"/>
      <c r="U2972" s="163"/>
      <c r="V2972" s="163"/>
      <c r="W2972" s="163"/>
      <c r="X2972" s="163"/>
      <c r="Y2972" s="163"/>
      <c r="Z2972" s="163"/>
      <c r="AA2972" s="163"/>
      <c r="AB2972" s="163"/>
      <c r="AC2972" s="163"/>
      <c r="AD2972" s="163"/>
      <c r="AE2972" s="163"/>
    </row>
    <row r="2973" spans="2:31">
      <c r="B2973" s="1129">
        <f t="shared" si="120"/>
        <v>-1</v>
      </c>
      <c r="D2973" s="1130"/>
      <c r="E2973" s="1130"/>
      <c r="F2973" s="1131"/>
      <c r="G2973" s="1130"/>
      <c r="H2973" s="1130"/>
      <c r="I2973" s="1130"/>
      <c r="J2973" s="1132"/>
      <c r="K2973" s="1132"/>
      <c r="L2973" s="1130"/>
      <c r="N2973" s="1133">
        <f t="shared" si="121"/>
        <v>0</v>
      </c>
      <c r="O2973" s="1134">
        <f t="shared" si="122"/>
        <v>0</v>
      </c>
      <c r="P2973" s="1134">
        <f>O2973/'1.5 Universal Data'!$F$35</f>
        <v>0</v>
      </c>
      <c r="R2973" s="163"/>
      <c r="S2973" s="163"/>
      <c r="T2973" s="163"/>
      <c r="U2973" s="163"/>
      <c r="V2973" s="163"/>
      <c r="W2973" s="163"/>
      <c r="X2973" s="163"/>
      <c r="Y2973" s="163"/>
      <c r="Z2973" s="163"/>
      <c r="AA2973" s="163"/>
      <c r="AB2973" s="163"/>
      <c r="AC2973" s="163"/>
      <c r="AD2973" s="163"/>
      <c r="AE2973" s="163"/>
    </row>
    <row r="2974" spans="2:31">
      <c r="B2974" s="1129">
        <f t="shared" si="120"/>
        <v>-1</v>
      </c>
      <c r="D2974" s="1130"/>
      <c r="E2974" s="1130"/>
      <c r="F2974" s="1131"/>
      <c r="G2974" s="1130"/>
      <c r="H2974" s="1130"/>
      <c r="I2974" s="1130"/>
      <c r="J2974" s="1132"/>
      <c r="K2974" s="1132"/>
      <c r="L2974" s="1130"/>
      <c r="N2974" s="1133">
        <f t="shared" si="121"/>
        <v>0</v>
      </c>
      <c r="O2974" s="1134">
        <f t="shared" si="122"/>
        <v>0</v>
      </c>
      <c r="P2974" s="1134">
        <f>O2974/'1.5 Universal Data'!$F$35</f>
        <v>0</v>
      </c>
      <c r="R2974" s="163"/>
      <c r="S2974" s="163"/>
      <c r="T2974" s="163"/>
      <c r="U2974" s="163"/>
      <c r="V2974" s="163"/>
      <c r="W2974" s="163"/>
      <c r="X2974" s="163"/>
      <c r="Y2974" s="163"/>
      <c r="Z2974" s="163"/>
      <c r="AA2974" s="163"/>
      <c r="AB2974" s="163"/>
      <c r="AC2974" s="163"/>
      <c r="AD2974" s="163"/>
      <c r="AE2974" s="163"/>
    </row>
    <row r="2975" spans="2:31" ht="13.5">
      <c r="B2975" s="1129">
        <f t="shared" si="120"/>
        <v>-1</v>
      </c>
      <c r="D2975" s="1130"/>
      <c r="E2975" s="1130"/>
      <c r="F2975" s="1131"/>
      <c r="G2975" s="1130"/>
      <c r="H2975" s="1130"/>
      <c r="I2975" s="1130"/>
      <c r="J2975" s="1132"/>
      <c r="K2975" s="1132"/>
      <c r="L2975" s="1130"/>
      <c r="N2975" s="1133">
        <f t="shared" si="0"/>
        <v>0</v>
      </c>
      <c r="O2975" s="1134">
        <f t="shared" si="2"/>
        <v>0</v>
      </c>
      <c r="P2975" s="1134">
        <f>O2975/'1.5 Universal Data'!$F$35</f>
        <v>0</v>
      </c>
      <c r="Q2975" s="266"/>
      <c r="R2975" s="266"/>
      <c r="S2975" s="266"/>
      <c r="T2975" s="266"/>
      <c r="U2975" s="266"/>
      <c r="V2975" s="266"/>
      <c r="W2975" s="266"/>
      <c r="X2975" s="266"/>
      <c r="Y2975" s="266"/>
      <c r="Z2975" s="266"/>
      <c r="AA2975" s="266"/>
      <c r="AB2975" s="266"/>
      <c r="AC2975" s="266"/>
      <c r="AD2975" s="266"/>
      <c r="AE2975" s="266"/>
    </row>
    <row r="2976" spans="2:31" ht="12.75" customHeight="1">
      <c r="B2976" s="1129">
        <f t="shared" si="120"/>
        <v>-1</v>
      </c>
      <c r="D2976" s="1130"/>
      <c r="E2976" s="1130"/>
      <c r="F2976" s="1131"/>
      <c r="G2976" s="1130"/>
      <c r="H2976" s="1130"/>
      <c r="I2976" s="1130"/>
      <c r="J2976" s="1132"/>
      <c r="K2976" s="1132"/>
      <c r="L2976" s="1130"/>
      <c r="N2976" s="1133">
        <f t="shared" si="0"/>
        <v>0</v>
      </c>
      <c r="O2976" s="1134">
        <f t="shared" si="2"/>
        <v>0</v>
      </c>
      <c r="P2976" s="1134">
        <f>O2976/'1.5 Universal Data'!$F$35</f>
        <v>0</v>
      </c>
      <c r="Q2976" s="266"/>
      <c r="R2976" s="266"/>
      <c r="S2976" s="266"/>
      <c r="T2976" s="266"/>
      <c r="U2976" s="266"/>
      <c r="V2976" s="266"/>
      <c r="W2976" s="266"/>
      <c r="X2976" s="266"/>
      <c r="Y2976" s="266"/>
      <c r="Z2976" s="266"/>
      <c r="AA2976" s="266"/>
      <c r="AB2976" s="266"/>
      <c r="AC2976" s="266"/>
      <c r="AD2976" s="266"/>
      <c r="AE2976" s="266"/>
    </row>
    <row r="2977" spans="2:31" ht="13.5">
      <c r="B2977" s="1129">
        <f t="shared" si="120"/>
        <v>-1</v>
      </c>
      <c r="D2977" s="1130"/>
      <c r="E2977" s="1130"/>
      <c r="F2977" s="1131"/>
      <c r="G2977" s="1130"/>
      <c r="H2977" s="1130"/>
      <c r="I2977" s="1130"/>
      <c r="J2977" s="1132"/>
      <c r="K2977" s="1132"/>
      <c r="L2977" s="1130"/>
      <c r="N2977" s="1133">
        <f t="shared" si="0"/>
        <v>0</v>
      </c>
      <c r="O2977" s="1134">
        <f t="shared" si="2"/>
        <v>0</v>
      </c>
      <c r="P2977" s="1134">
        <f>O2977/'1.5 Universal Data'!$F$35</f>
        <v>0</v>
      </c>
      <c r="Q2977" s="266"/>
      <c r="R2977" s="266"/>
      <c r="S2977" s="266"/>
      <c r="T2977" s="266"/>
      <c r="U2977" s="266"/>
      <c r="V2977" s="266"/>
      <c r="W2977" s="266"/>
      <c r="X2977" s="266"/>
      <c r="Y2977" s="266"/>
      <c r="Z2977" s="266"/>
      <c r="AA2977" s="266"/>
      <c r="AB2977" s="266"/>
      <c r="AC2977" s="266"/>
      <c r="AD2977" s="266"/>
      <c r="AE2977" s="266"/>
    </row>
    <row r="2978" spans="2:31" ht="13.5">
      <c r="B2978" s="1129">
        <f t="shared" si="120"/>
        <v>-1</v>
      </c>
      <c r="D2978" s="1130"/>
      <c r="E2978" s="1130"/>
      <c r="F2978" s="1131"/>
      <c r="G2978" s="1130"/>
      <c r="H2978" s="1130"/>
      <c r="I2978" s="1130"/>
      <c r="J2978" s="1132"/>
      <c r="K2978" s="1132"/>
      <c r="L2978" s="1130"/>
      <c r="N2978" s="1133">
        <f t="shared" si="0"/>
        <v>0</v>
      </c>
      <c r="O2978" s="1134">
        <f t="shared" si="2"/>
        <v>0</v>
      </c>
      <c r="P2978" s="1134">
        <f>O2978/'1.5 Universal Data'!$F$35</f>
        <v>0</v>
      </c>
      <c r="Q2978" s="266"/>
      <c r="R2978" s="266"/>
      <c r="S2978" s="266"/>
      <c r="T2978" s="266"/>
      <c r="U2978" s="266"/>
      <c r="V2978" s="266"/>
      <c r="W2978" s="266"/>
      <c r="X2978" s="266"/>
      <c r="Y2978" s="266"/>
      <c r="Z2978" s="266"/>
      <c r="AA2978" s="266"/>
      <c r="AB2978" s="266"/>
      <c r="AC2978" s="266"/>
      <c r="AD2978" s="266"/>
      <c r="AE2978" s="266"/>
    </row>
    <row r="2979" spans="2:31" ht="13.5">
      <c r="B2979" s="1129">
        <f t="shared" si="120"/>
        <v>-1</v>
      </c>
      <c r="D2979" s="1130"/>
      <c r="E2979" s="1130"/>
      <c r="F2979" s="1131"/>
      <c r="G2979" s="1130"/>
      <c r="H2979" s="1130"/>
      <c r="I2979" s="1130"/>
      <c r="J2979" s="1132"/>
      <c r="K2979" s="1132"/>
      <c r="L2979" s="1130"/>
      <c r="N2979" s="1133">
        <f t="shared" si="0"/>
        <v>0</v>
      </c>
      <c r="O2979" s="1134">
        <f t="shared" si="2"/>
        <v>0</v>
      </c>
      <c r="P2979" s="1134">
        <f>O2979/'1.5 Universal Data'!$F$35</f>
        <v>0</v>
      </c>
      <c r="Q2979" s="266"/>
      <c r="R2979" s="266"/>
      <c r="S2979" s="266"/>
      <c r="T2979" s="266"/>
      <c r="U2979" s="266"/>
      <c r="V2979" s="266"/>
      <c r="W2979" s="266"/>
      <c r="X2979" s="266"/>
      <c r="Y2979" s="266"/>
      <c r="Z2979" s="266"/>
      <c r="AA2979" s="266"/>
      <c r="AB2979" s="266"/>
      <c r="AC2979" s="266"/>
      <c r="AD2979" s="266"/>
      <c r="AE2979" s="266"/>
    </row>
    <row r="2980" spans="2:31" ht="13.5">
      <c r="B2980" s="1129">
        <f t="shared" si="120"/>
        <v>-1</v>
      </c>
      <c r="D2980" s="1130"/>
      <c r="E2980" s="1130"/>
      <c r="F2980" s="1131"/>
      <c r="G2980" s="1130"/>
      <c r="H2980" s="1130"/>
      <c r="I2980" s="1130"/>
      <c r="J2980" s="1132"/>
      <c r="K2980" s="1132"/>
      <c r="L2980" s="1130"/>
      <c r="N2980" s="1133">
        <f t="shared" si="0"/>
        <v>0</v>
      </c>
      <c r="O2980" s="1134">
        <f t="shared" si="2"/>
        <v>0</v>
      </c>
      <c r="P2980" s="1134">
        <f>O2980/'1.5 Universal Data'!$F$35</f>
        <v>0</v>
      </c>
      <c r="Q2980" s="266"/>
      <c r="R2980" s="266"/>
      <c r="S2980" s="266"/>
      <c r="T2980" s="266"/>
      <c r="U2980" s="266"/>
      <c r="V2980" s="266"/>
      <c r="W2980" s="266"/>
      <c r="X2980" s="266"/>
      <c r="Y2980" s="266"/>
      <c r="Z2980" s="266"/>
      <c r="AA2980" s="266"/>
      <c r="AB2980" s="266"/>
      <c r="AC2980" s="266"/>
      <c r="AD2980" s="266"/>
      <c r="AE2980" s="266"/>
    </row>
    <row r="2981" spans="2:31" ht="13.5">
      <c r="B2981" s="1129">
        <f t="shared" si="120"/>
        <v>-1</v>
      </c>
      <c r="D2981" s="1130"/>
      <c r="E2981" s="1130"/>
      <c r="F2981" s="1131"/>
      <c r="G2981" s="1130"/>
      <c r="H2981" s="1130"/>
      <c r="I2981" s="1130"/>
      <c r="J2981" s="1132"/>
      <c r="K2981" s="1132"/>
      <c r="L2981" s="1130"/>
      <c r="N2981" s="1133">
        <f t="shared" si="0"/>
        <v>0</v>
      </c>
      <c r="O2981" s="1134">
        <f t="shared" si="2"/>
        <v>0</v>
      </c>
      <c r="P2981" s="1134">
        <f>O2981/'1.5 Universal Data'!$F$35</f>
        <v>0</v>
      </c>
      <c r="Q2981" s="266"/>
      <c r="R2981" s="266"/>
      <c r="S2981" s="266"/>
      <c r="T2981" s="266"/>
      <c r="U2981" s="266"/>
      <c r="V2981" s="266"/>
      <c r="W2981" s="266"/>
      <c r="X2981" s="266"/>
      <c r="Y2981" s="266"/>
      <c r="Z2981" s="266"/>
      <c r="AA2981" s="266"/>
      <c r="AB2981" s="266"/>
      <c r="AC2981" s="266"/>
      <c r="AD2981" s="266"/>
      <c r="AE2981" s="266"/>
    </row>
    <row r="2982" spans="2:31" ht="13.5">
      <c r="B2982" s="1129">
        <f t="shared" si="120"/>
        <v>-1</v>
      </c>
      <c r="D2982" s="1130"/>
      <c r="E2982" s="1130"/>
      <c r="F2982" s="1131"/>
      <c r="G2982" s="1130"/>
      <c r="H2982" s="1130"/>
      <c r="I2982" s="1130"/>
      <c r="J2982" s="1132"/>
      <c r="K2982" s="1132"/>
      <c r="L2982" s="1130"/>
      <c r="N2982" s="1133">
        <f t="shared" si="0"/>
        <v>0</v>
      </c>
      <c r="O2982" s="1134">
        <f t="shared" si="2"/>
        <v>0</v>
      </c>
      <c r="P2982" s="1134">
        <f>O2982/'1.5 Universal Data'!$F$35</f>
        <v>0</v>
      </c>
      <c r="Q2982" s="266"/>
      <c r="R2982" s="266"/>
      <c r="S2982" s="266"/>
      <c r="T2982" s="266"/>
      <c r="U2982" s="266"/>
      <c r="V2982" s="266"/>
      <c r="W2982" s="266"/>
      <c r="X2982" s="266"/>
      <c r="Y2982" s="266"/>
      <c r="Z2982" s="266"/>
      <c r="AA2982" s="266"/>
      <c r="AB2982" s="266"/>
      <c r="AC2982" s="266"/>
      <c r="AD2982" s="266"/>
      <c r="AE2982" s="266"/>
    </row>
    <row r="2983" spans="2:31" ht="13.5">
      <c r="B2983" s="1129">
        <f t="shared" si="120"/>
        <v>-1</v>
      </c>
      <c r="D2983" s="1130"/>
      <c r="E2983" s="1130"/>
      <c r="F2983" s="1131"/>
      <c r="G2983" s="1130"/>
      <c r="H2983" s="1130"/>
      <c r="I2983" s="1130"/>
      <c r="J2983" s="1132"/>
      <c r="K2983" s="1132"/>
      <c r="L2983" s="1130"/>
      <c r="N2983" s="1133">
        <f t="shared" si="0"/>
        <v>0</v>
      </c>
      <c r="O2983" s="1134">
        <f t="shared" si="2"/>
        <v>0</v>
      </c>
      <c r="P2983" s="1134">
        <f>O2983/'1.5 Universal Data'!$F$35</f>
        <v>0</v>
      </c>
      <c r="Q2983" s="266"/>
      <c r="R2983" s="266"/>
      <c r="S2983" s="266"/>
      <c r="T2983" s="266"/>
      <c r="U2983" s="266"/>
      <c r="V2983" s="266"/>
      <c r="W2983" s="266"/>
      <c r="X2983" s="266"/>
      <c r="Y2983" s="266"/>
      <c r="Z2983" s="266"/>
      <c r="AA2983" s="266"/>
      <c r="AB2983" s="266"/>
      <c r="AC2983" s="266"/>
      <c r="AD2983" s="266"/>
      <c r="AE2983" s="266"/>
    </row>
    <row r="2984" spans="2:31" ht="13.5">
      <c r="B2984" s="1129">
        <f t="shared" si="120"/>
        <v>-1</v>
      </c>
      <c r="D2984" s="1130"/>
      <c r="E2984" s="1130"/>
      <c r="F2984" s="1131"/>
      <c r="G2984" s="1130"/>
      <c r="H2984" s="1130"/>
      <c r="I2984" s="1130"/>
      <c r="J2984" s="1132"/>
      <c r="K2984" s="1132"/>
      <c r="L2984" s="1130"/>
      <c r="N2984" s="1133">
        <f t="shared" si="0"/>
        <v>0</v>
      </c>
      <c r="O2984" s="1134">
        <f t="shared" si="2"/>
        <v>0</v>
      </c>
      <c r="P2984" s="1134">
        <f>O2984/'1.5 Universal Data'!$F$35</f>
        <v>0</v>
      </c>
      <c r="Q2984" s="266"/>
      <c r="R2984" s="266"/>
      <c r="S2984" s="266"/>
      <c r="T2984" s="266"/>
      <c r="U2984" s="266"/>
      <c r="V2984" s="266"/>
      <c r="W2984" s="266"/>
      <c r="X2984" s="266"/>
      <c r="Y2984" s="266"/>
      <c r="Z2984" s="266"/>
      <c r="AA2984" s="266"/>
      <c r="AB2984" s="266"/>
      <c r="AC2984" s="266"/>
      <c r="AD2984" s="266"/>
      <c r="AE2984" s="266"/>
    </row>
    <row r="2985" spans="2:31" ht="13.5">
      <c r="B2985" s="1129">
        <f t="shared" si="120"/>
        <v>-1</v>
      </c>
      <c r="D2985" s="1130"/>
      <c r="E2985" s="1130"/>
      <c r="F2985" s="1131"/>
      <c r="G2985" s="1130"/>
      <c r="H2985" s="1130"/>
      <c r="I2985" s="1130"/>
      <c r="J2985" s="1132"/>
      <c r="K2985" s="1132"/>
      <c r="L2985" s="1130"/>
      <c r="N2985" s="1133">
        <f t="shared" si="0"/>
        <v>0</v>
      </c>
      <c r="O2985" s="1134">
        <f t="shared" si="2"/>
        <v>0</v>
      </c>
      <c r="P2985" s="1134">
        <f>O2985/'1.5 Universal Data'!$F$35</f>
        <v>0</v>
      </c>
      <c r="Q2985" s="266"/>
      <c r="R2985" s="266"/>
      <c r="S2985" s="266"/>
      <c r="T2985" s="266"/>
      <c r="U2985" s="266"/>
      <c r="V2985" s="266"/>
      <c r="W2985" s="266"/>
      <c r="X2985" s="266"/>
      <c r="Y2985" s="266"/>
      <c r="Z2985" s="266"/>
      <c r="AA2985" s="266"/>
      <c r="AB2985" s="266"/>
      <c r="AC2985" s="266"/>
      <c r="AD2985" s="266"/>
      <c r="AE2985" s="266"/>
    </row>
    <row r="2986" spans="2:31" ht="13.5">
      <c r="B2986" s="1129">
        <f t="shared" si="120"/>
        <v>-1</v>
      </c>
      <c r="D2986" s="1130"/>
      <c r="E2986" s="1130"/>
      <c r="F2986" s="1131"/>
      <c r="G2986" s="1130"/>
      <c r="H2986" s="1130"/>
      <c r="I2986" s="1130"/>
      <c r="J2986" s="1132"/>
      <c r="K2986" s="1132"/>
      <c r="L2986" s="1130"/>
      <c r="N2986" s="1133">
        <f t="shared" si="0"/>
        <v>0</v>
      </c>
      <c r="O2986" s="1134">
        <f t="shared" si="2"/>
        <v>0</v>
      </c>
      <c r="P2986" s="1134">
        <f>O2986/'1.5 Universal Data'!$F$35</f>
        <v>0</v>
      </c>
      <c r="Q2986" s="266"/>
      <c r="R2986" s="266"/>
      <c r="S2986" s="266"/>
      <c r="T2986" s="266"/>
      <c r="U2986" s="266"/>
      <c r="V2986" s="266"/>
      <c r="W2986" s="266"/>
      <c r="X2986" s="266"/>
      <c r="Y2986" s="266"/>
      <c r="Z2986" s="266"/>
      <c r="AA2986" s="266"/>
      <c r="AB2986" s="266"/>
      <c r="AC2986" s="266"/>
      <c r="AD2986" s="266"/>
      <c r="AE2986" s="266"/>
    </row>
    <row r="2987" spans="2:31" ht="13.5">
      <c r="B2987" s="1129">
        <f t="shared" si="120"/>
        <v>-1</v>
      </c>
      <c r="D2987" s="1130"/>
      <c r="E2987" s="1130"/>
      <c r="F2987" s="1131"/>
      <c r="G2987" s="1130"/>
      <c r="H2987" s="1130"/>
      <c r="I2987" s="1130"/>
      <c r="J2987" s="1132"/>
      <c r="K2987" s="1132"/>
      <c r="L2987" s="1130"/>
      <c r="N2987" s="1133">
        <f t="shared" si="0"/>
        <v>0</v>
      </c>
      <c r="O2987" s="1134">
        <f t="shared" si="2"/>
        <v>0</v>
      </c>
      <c r="P2987" s="1134">
        <f>O2987/'1.5 Universal Data'!$F$35</f>
        <v>0</v>
      </c>
      <c r="Q2987" s="266"/>
      <c r="R2987" s="266"/>
      <c r="S2987" s="266"/>
      <c r="T2987" s="266"/>
      <c r="U2987" s="266"/>
      <c r="V2987" s="266"/>
      <c r="W2987" s="266"/>
      <c r="X2987" s="266"/>
      <c r="Y2987" s="266"/>
      <c r="Z2987" s="266"/>
      <c r="AA2987" s="266"/>
      <c r="AB2987" s="266"/>
      <c r="AC2987" s="266"/>
      <c r="AD2987" s="266"/>
      <c r="AE2987" s="266"/>
    </row>
    <row r="2988" spans="2:31" ht="13.5">
      <c r="B2988" s="1129">
        <f t="shared" si="120"/>
        <v>-1</v>
      </c>
      <c r="D2988" s="1130"/>
      <c r="E2988" s="1130"/>
      <c r="F2988" s="1131"/>
      <c r="G2988" s="1130"/>
      <c r="H2988" s="1130"/>
      <c r="I2988" s="1130"/>
      <c r="J2988" s="1132"/>
      <c r="K2988" s="1132"/>
      <c r="L2988" s="1130"/>
      <c r="N2988" s="1133">
        <f t="shared" si="0"/>
        <v>0</v>
      </c>
      <c r="O2988" s="1134">
        <f t="shared" si="2"/>
        <v>0</v>
      </c>
      <c r="P2988" s="1134">
        <f>O2988/'1.5 Universal Data'!$F$35</f>
        <v>0</v>
      </c>
      <c r="Q2988" s="266"/>
      <c r="R2988" s="266"/>
      <c r="S2988" s="266"/>
      <c r="T2988" s="266"/>
      <c r="U2988" s="266"/>
      <c r="V2988" s="266"/>
      <c r="W2988" s="266"/>
      <c r="X2988" s="266"/>
      <c r="Y2988" s="266"/>
      <c r="Z2988" s="266"/>
      <c r="AA2988" s="266"/>
      <c r="AB2988" s="266"/>
      <c r="AC2988" s="266"/>
      <c r="AD2988" s="266"/>
      <c r="AE2988" s="266"/>
    </row>
    <row r="2989" spans="2:31" ht="13.5">
      <c r="B2989" s="1129">
        <f t="shared" si="120"/>
        <v>-1</v>
      </c>
      <c r="D2989" s="1130"/>
      <c r="E2989" s="1130"/>
      <c r="F2989" s="1131"/>
      <c r="G2989" s="1130"/>
      <c r="H2989" s="1130"/>
      <c r="I2989" s="1130"/>
      <c r="J2989" s="1132"/>
      <c r="K2989" s="1132"/>
      <c r="L2989" s="1130"/>
      <c r="N2989" s="1133">
        <f t="shared" si="0"/>
        <v>0</v>
      </c>
      <c r="O2989" s="1134">
        <f t="shared" si="2"/>
        <v>0</v>
      </c>
      <c r="P2989" s="1134">
        <f>O2989/'1.5 Universal Data'!$F$35</f>
        <v>0</v>
      </c>
      <c r="Q2989" s="266"/>
      <c r="R2989" s="266"/>
      <c r="S2989" s="266"/>
      <c r="T2989" s="266"/>
      <c r="U2989" s="266"/>
      <c r="V2989" s="266"/>
      <c r="W2989" s="266"/>
      <c r="X2989" s="266"/>
      <c r="Y2989" s="266"/>
      <c r="Z2989" s="266"/>
      <c r="AA2989" s="266"/>
      <c r="AB2989" s="266"/>
      <c r="AC2989" s="266"/>
      <c r="AD2989" s="266"/>
      <c r="AE2989" s="266"/>
    </row>
    <row r="2990" spans="2:31" ht="13.5">
      <c r="B2990" s="1129">
        <f t="shared" si="120"/>
        <v>-1</v>
      </c>
      <c r="D2990" s="1130"/>
      <c r="E2990" s="1130"/>
      <c r="F2990" s="1131"/>
      <c r="G2990" s="1130"/>
      <c r="H2990" s="1130"/>
      <c r="I2990" s="1130"/>
      <c r="J2990" s="1132"/>
      <c r="K2990" s="1132"/>
      <c r="L2990" s="1130"/>
      <c r="N2990" s="1133">
        <f t="shared" si="0"/>
        <v>0</v>
      </c>
      <c r="O2990" s="1134">
        <f t="shared" si="2"/>
        <v>0</v>
      </c>
      <c r="P2990" s="1134">
        <f>O2990/'1.5 Universal Data'!$F$35</f>
        <v>0</v>
      </c>
      <c r="Q2990" s="266"/>
      <c r="R2990" s="266"/>
      <c r="S2990" s="266"/>
      <c r="T2990" s="266"/>
      <c r="U2990" s="266"/>
      <c r="V2990" s="266"/>
      <c r="W2990" s="266"/>
      <c r="X2990" s="266"/>
      <c r="Y2990" s="266"/>
      <c r="Z2990" s="266"/>
      <c r="AA2990" s="266"/>
      <c r="AB2990" s="266"/>
      <c r="AC2990" s="266"/>
      <c r="AD2990" s="266"/>
      <c r="AE2990" s="266"/>
    </row>
    <row r="2991" spans="2:31" ht="13.5">
      <c r="B2991" s="1129">
        <f t="shared" si="120"/>
        <v>-1</v>
      </c>
      <c r="D2991" s="1130"/>
      <c r="E2991" s="1130"/>
      <c r="F2991" s="1131"/>
      <c r="G2991" s="1130"/>
      <c r="H2991" s="1130"/>
      <c r="I2991" s="1130"/>
      <c r="J2991" s="1132"/>
      <c r="K2991" s="1132"/>
      <c r="L2991" s="1130"/>
      <c r="N2991" s="1133">
        <f t="shared" si="0"/>
        <v>0</v>
      </c>
      <c r="O2991" s="1134">
        <f t="shared" si="2"/>
        <v>0</v>
      </c>
      <c r="P2991" s="1134">
        <f>O2991/'1.5 Universal Data'!$F$35</f>
        <v>0</v>
      </c>
      <c r="Q2991" s="266"/>
      <c r="R2991" s="266"/>
      <c r="S2991" s="266"/>
      <c r="T2991" s="266"/>
      <c r="U2991" s="266"/>
      <c r="V2991" s="266"/>
      <c r="W2991" s="266"/>
      <c r="X2991" s="266"/>
      <c r="Y2991" s="266"/>
      <c r="Z2991" s="266"/>
      <c r="AA2991" s="266"/>
      <c r="AB2991" s="266"/>
      <c r="AC2991" s="266"/>
      <c r="AD2991" s="266"/>
      <c r="AE2991" s="266"/>
    </row>
    <row r="2992" spans="2:31" ht="13.5">
      <c r="B2992" s="1129">
        <f t="shared" si="120"/>
        <v>-1</v>
      </c>
      <c r="D2992" s="1130"/>
      <c r="E2992" s="1130"/>
      <c r="F2992" s="1131"/>
      <c r="G2992" s="1130"/>
      <c r="H2992" s="1130"/>
      <c r="I2992" s="1130"/>
      <c r="J2992" s="1132"/>
      <c r="K2992" s="1132"/>
      <c r="L2992" s="1130"/>
      <c r="N2992" s="1133">
        <f t="shared" si="0"/>
        <v>0</v>
      </c>
      <c r="O2992" s="1134">
        <f t="shared" si="2"/>
        <v>0</v>
      </c>
      <c r="P2992" s="1134">
        <f>O2992/'1.5 Universal Data'!$F$35</f>
        <v>0</v>
      </c>
      <c r="Q2992" s="266"/>
      <c r="R2992" s="266"/>
      <c r="S2992" s="266"/>
      <c r="T2992" s="266"/>
      <c r="U2992" s="266"/>
      <c r="V2992" s="266"/>
      <c r="W2992" s="266"/>
      <c r="X2992" s="266"/>
      <c r="Y2992" s="266"/>
      <c r="Z2992" s="266"/>
      <c r="AA2992" s="266"/>
      <c r="AB2992" s="266"/>
      <c r="AC2992" s="266"/>
      <c r="AD2992" s="266"/>
      <c r="AE2992" s="266"/>
    </row>
    <row r="2993" spans="2:31" ht="13.5">
      <c r="B2993" s="1129">
        <f t="shared" si="120"/>
        <v>-1</v>
      </c>
      <c r="D2993" s="1130"/>
      <c r="E2993" s="1130"/>
      <c r="F2993" s="1131"/>
      <c r="G2993" s="1130"/>
      <c r="H2993" s="1130"/>
      <c r="I2993" s="1130"/>
      <c r="J2993" s="1132"/>
      <c r="K2993" s="1132"/>
      <c r="L2993" s="1130"/>
      <c r="N2993" s="1133">
        <f t="shared" si="0"/>
        <v>0</v>
      </c>
      <c r="O2993" s="1134">
        <f t="shared" si="2"/>
        <v>0</v>
      </c>
      <c r="P2993" s="1134">
        <f>O2993/'1.5 Universal Data'!$F$35</f>
        <v>0</v>
      </c>
      <c r="Q2993" s="266"/>
      <c r="R2993" s="266"/>
      <c r="S2993" s="266"/>
      <c r="T2993" s="266"/>
      <c r="U2993" s="266"/>
      <c r="V2993" s="266"/>
      <c r="W2993" s="266"/>
      <c r="X2993" s="266"/>
      <c r="Y2993" s="266"/>
      <c r="Z2993" s="266"/>
      <c r="AA2993" s="266"/>
      <c r="AB2993" s="266"/>
      <c r="AC2993" s="266"/>
      <c r="AD2993" s="266"/>
      <c r="AE2993" s="266"/>
    </row>
    <row r="2994" spans="2:31" ht="13.5">
      <c r="B2994" s="1129">
        <f t="shared" si="120"/>
        <v>-1</v>
      </c>
      <c r="D2994" s="1130"/>
      <c r="E2994" s="1130"/>
      <c r="F2994" s="1131"/>
      <c r="G2994" s="1130"/>
      <c r="H2994" s="1130"/>
      <c r="I2994" s="1130"/>
      <c r="J2994" s="1132"/>
      <c r="K2994" s="1132"/>
      <c r="L2994" s="1130"/>
      <c r="N2994" s="1133">
        <f t="shared" si="0"/>
        <v>0</v>
      </c>
      <c r="O2994" s="1134">
        <f t="shared" si="2"/>
        <v>0</v>
      </c>
      <c r="P2994" s="1134">
        <f>O2994/'1.5 Universal Data'!$F$35</f>
        <v>0</v>
      </c>
      <c r="Q2994" s="266"/>
      <c r="R2994" s="266"/>
      <c r="S2994" s="266"/>
      <c r="T2994" s="266"/>
      <c r="U2994" s="266"/>
      <c r="V2994" s="266"/>
      <c r="W2994" s="266"/>
      <c r="X2994" s="266"/>
      <c r="Y2994" s="266"/>
      <c r="Z2994" s="266"/>
      <c r="AA2994" s="266"/>
      <c r="AB2994" s="266"/>
      <c r="AC2994" s="266"/>
      <c r="AD2994" s="266"/>
      <c r="AE2994" s="266"/>
    </row>
    <row r="2995" spans="2:31" ht="13.5">
      <c r="B2995" s="1129">
        <f t="shared" si="120"/>
        <v>-1</v>
      </c>
      <c r="D2995" s="1130"/>
      <c r="E2995" s="1130"/>
      <c r="F2995" s="1131"/>
      <c r="G2995" s="1130"/>
      <c r="H2995" s="1130"/>
      <c r="I2995" s="1130"/>
      <c r="J2995" s="1132"/>
      <c r="K2995" s="1132"/>
      <c r="L2995" s="1130"/>
      <c r="N2995" s="1133">
        <f t="shared" si="0"/>
        <v>0</v>
      </c>
      <c r="O2995" s="1134">
        <f t="shared" si="2"/>
        <v>0</v>
      </c>
      <c r="P2995" s="1134">
        <f>O2995/'1.5 Universal Data'!$F$35</f>
        <v>0</v>
      </c>
      <c r="Q2995" s="266"/>
      <c r="R2995" s="266"/>
      <c r="S2995" s="266"/>
      <c r="T2995" s="266"/>
      <c r="U2995" s="266"/>
      <c r="V2995" s="266"/>
      <c r="W2995" s="266"/>
      <c r="X2995" s="266"/>
      <c r="Y2995" s="266"/>
      <c r="Z2995" s="266"/>
      <c r="AA2995" s="266"/>
      <c r="AB2995" s="266"/>
      <c r="AC2995" s="266"/>
      <c r="AD2995" s="266"/>
      <c r="AE2995" s="266"/>
    </row>
    <row r="2996" spans="2:31" ht="13.5">
      <c r="B2996" s="1129">
        <f t="shared" si="120"/>
        <v>-1</v>
      </c>
      <c r="D2996" s="1130"/>
      <c r="E2996" s="1130"/>
      <c r="F2996" s="1131"/>
      <c r="G2996" s="1130"/>
      <c r="H2996" s="1130"/>
      <c r="I2996" s="1130"/>
      <c r="J2996" s="1132"/>
      <c r="K2996" s="1132"/>
      <c r="L2996" s="1130"/>
      <c r="N2996" s="1133">
        <f t="shared" si="0"/>
        <v>0</v>
      </c>
      <c r="O2996" s="1134">
        <f t="shared" si="2"/>
        <v>0</v>
      </c>
      <c r="P2996" s="1134">
        <f>O2996/'1.5 Universal Data'!$F$35</f>
        <v>0</v>
      </c>
      <c r="Q2996" s="266"/>
      <c r="R2996" s="266"/>
      <c r="S2996" s="266"/>
      <c r="T2996" s="266"/>
      <c r="U2996" s="266"/>
      <c r="V2996" s="266"/>
      <c r="W2996" s="266"/>
      <c r="X2996" s="266"/>
      <c r="Y2996" s="266"/>
      <c r="Z2996" s="266"/>
      <c r="AA2996" s="266"/>
      <c r="AB2996" s="266"/>
      <c r="AC2996" s="266"/>
      <c r="AD2996" s="266"/>
      <c r="AE2996" s="266"/>
    </row>
    <row r="2997" spans="2:31" ht="13.5">
      <c r="B2997" s="1129">
        <f t="shared" si="120"/>
        <v>-1</v>
      </c>
      <c r="D2997" s="1130"/>
      <c r="E2997" s="1130"/>
      <c r="F2997" s="1131"/>
      <c r="G2997" s="1130"/>
      <c r="H2997" s="1130"/>
      <c r="I2997" s="1130"/>
      <c r="J2997" s="1132"/>
      <c r="K2997" s="1132"/>
      <c r="L2997" s="1130"/>
      <c r="N2997" s="1133">
        <f t="shared" si="0"/>
        <v>0</v>
      </c>
      <c r="O2997" s="1134">
        <f t="shared" si="2"/>
        <v>0</v>
      </c>
      <c r="P2997" s="1134">
        <f>O2997/'1.5 Universal Data'!$F$35</f>
        <v>0</v>
      </c>
      <c r="Q2997" s="266"/>
      <c r="R2997" s="266"/>
      <c r="S2997" s="266"/>
      <c r="T2997" s="266"/>
      <c r="U2997" s="266"/>
      <c r="V2997" s="266"/>
      <c r="W2997" s="266"/>
      <c r="X2997" s="266"/>
      <c r="Y2997" s="266"/>
      <c r="Z2997" s="266"/>
      <c r="AA2997" s="266"/>
      <c r="AB2997" s="266"/>
      <c r="AC2997" s="266"/>
      <c r="AD2997" s="266"/>
      <c r="AE2997" s="266"/>
    </row>
    <row r="2998" spans="2:31" ht="13.5">
      <c r="B2998" s="1129">
        <f t="shared" si="120"/>
        <v>-1</v>
      </c>
      <c r="D2998" s="1130"/>
      <c r="E2998" s="1130"/>
      <c r="F2998" s="1131"/>
      <c r="G2998" s="1130"/>
      <c r="H2998" s="1130"/>
      <c r="I2998" s="1130"/>
      <c r="J2998" s="1132"/>
      <c r="K2998" s="1132"/>
      <c r="L2998" s="1130"/>
      <c r="N2998" s="1133">
        <f t="shared" si="0"/>
        <v>0</v>
      </c>
      <c r="O2998" s="1134">
        <f t="shared" si="2"/>
        <v>0</v>
      </c>
      <c r="P2998" s="1134">
        <f>O2998/'1.5 Universal Data'!$F$35</f>
        <v>0</v>
      </c>
      <c r="Q2998" s="266"/>
      <c r="R2998" s="266"/>
      <c r="S2998" s="266"/>
      <c r="T2998" s="266"/>
      <c r="U2998" s="266"/>
      <c r="V2998" s="266"/>
      <c r="W2998" s="266"/>
      <c r="X2998" s="266"/>
      <c r="Y2998" s="266"/>
      <c r="Z2998" s="266"/>
      <c r="AA2998" s="266"/>
      <c r="AB2998" s="266"/>
      <c r="AC2998" s="266"/>
      <c r="AD2998" s="266"/>
      <c r="AE2998" s="266"/>
    </row>
    <row r="2999" spans="2:31" ht="13.5">
      <c r="B2999" s="1129">
        <f t="shared" si="120"/>
        <v>-1</v>
      </c>
      <c r="D2999" s="1130"/>
      <c r="E2999" s="1130"/>
      <c r="F2999" s="1131"/>
      <c r="G2999" s="1130"/>
      <c r="H2999" s="1130"/>
      <c r="I2999" s="1130"/>
      <c r="J2999" s="1132"/>
      <c r="K2999" s="1132"/>
      <c r="L2999" s="1130"/>
      <c r="N2999" s="1133">
        <f t="shared" si="0"/>
        <v>0</v>
      </c>
      <c r="O2999" s="1134">
        <f t="shared" si="2"/>
        <v>0</v>
      </c>
      <c r="P2999" s="1134">
        <f>O2999/'1.5 Universal Data'!$F$35</f>
        <v>0</v>
      </c>
      <c r="Q2999" s="266"/>
      <c r="R2999" s="266"/>
      <c r="S2999" s="266"/>
      <c r="T2999" s="266"/>
      <c r="U2999" s="266"/>
      <c r="V2999" s="266"/>
      <c r="W2999" s="266"/>
      <c r="X2999" s="266"/>
      <c r="Y2999" s="266"/>
      <c r="Z2999" s="266"/>
      <c r="AA2999" s="266"/>
      <c r="AB2999" s="266"/>
      <c r="AC2999" s="266"/>
      <c r="AD2999" s="266"/>
      <c r="AE2999" s="266"/>
    </row>
    <row r="3000" spans="2:31" ht="13.5">
      <c r="B3000" s="1129">
        <f t="shared" si="120"/>
        <v>-1</v>
      </c>
      <c r="D3000" s="1130"/>
      <c r="E3000" s="1130"/>
      <c r="F3000" s="1131"/>
      <c r="G3000" s="1130"/>
      <c r="H3000" s="1130"/>
      <c r="I3000" s="1130"/>
      <c r="J3000" s="1132"/>
      <c r="K3000" s="1132"/>
      <c r="L3000" s="1130"/>
      <c r="N3000" s="1133">
        <f t="shared" si="0"/>
        <v>0</v>
      </c>
      <c r="O3000" s="1134">
        <f t="shared" si="2"/>
        <v>0</v>
      </c>
      <c r="P3000" s="1134">
        <f>O3000/'1.5 Universal Data'!$F$35</f>
        <v>0</v>
      </c>
      <c r="Q3000" s="266"/>
      <c r="R3000" s="266"/>
      <c r="S3000" s="266"/>
      <c r="T3000" s="266"/>
      <c r="U3000" s="266"/>
      <c r="V3000" s="266"/>
      <c r="W3000" s="266"/>
      <c r="X3000" s="266"/>
      <c r="Y3000" s="266"/>
      <c r="Z3000" s="266"/>
      <c r="AA3000" s="266"/>
      <c r="AB3000" s="266"/>
      <c r="AC3000" s="266"/>
      <c r="AD3000" s="266"/>
      <c r="AE3000" s="266"/>
    </row>
    <row r="3001" spans="2:31" ht="13.5">
      <c r="B3001" s="1129">
        <f t="shared" si="120"/>
        <v>-1</v>
      </c>
      <c r="D3001" s="1130"/>
      <c r="E3001" s="1130"/>
      <c r="F3001" s="1131"/>
      <c r="G3001" s="1130"/>
      <c r="H3001" s="1130"/>
      <c r="I3001" s="1130"/>
      <c r="J3001" s="1132"/>
      <c r="K3001" s="1132"/>
      <c r="L3001" s="1130"/>
      <c r="N3001" s="1133">
        <f t="shared" si="0"/>
        <v>0</v>
      </c>
      <c r="O3001" s="1134">
        <f t="shared" si="2"/>
        <v>0</v>
      </c>
      <c r="P3001" s="1134">
        <f>O3001/'1.5 Universal Data'!$F$35</f>
        <v>0</v>
      </c>
      <c r="Q3001" s="266"/>
      <c r="R3001" s="266"/>
      <c r="S3001" s="266"/>
      <c r="T3001" s="266"/>
      <c r="U3001" s="266"/>
      <c r="V3001" s="266"/>
      <c r="W3001" s="266"/>
      <c r="X3001" s="266"/>
      <c r="Y3001" s="266"/>
      <c r="Z3001" s="266"/>
      <c r="AA3001" s="266"/>
      <c r="AB3001" s="266"/>
      <c r="AC3001" s="266"/>
      <c r="AD3001" s="266"/>
      <c r="AE3001" s="266"/>
    </row>
    <row r="3002" spans="2:31" ht="13.5">
      <c r="B3002" s="1129">
        <f t="shared" si="120"/>
        <v>-1</v>
      </c>
      <c r="D3002" s="1130"/>
      <c r="E3002" s="1130"/>
      <c r="F3002" s="1131"/>
      <c r="G3002" s="1130"/>
      <c r="H3002" s="1130"/>
      <c r="I3002" s="1130"/>
      <c r="J3002" s="1132"/>
      <c r="K3002" s="1132"/>
      <c r="L3002" s="1130"/>
      <c r="N3002" s="1133">
        <f t="shared" si="0"/>
        <v>0</v>
      </c>
      <c r="O3002" s="1134">
        <f t="shared" si="2"/>
        <v>0</v>
      </c>
      <c r="P3002" s="1134">
        <f>O3002/'1.5 Universal Data'!$F$35</f>
        <v>0</v>
      </c>
      <c r="Q3002" s="266"/>
      <c r="R3002" s="266"/>
      <c r="S3002" s="266"/>
      <c r="T3002" s="266"/>
      <c r="U3002" s="266"/>
      <c r="V3002" s="266"/>
      <c r="W3002" s="266"/>
      <c r="X3002" s="266"/>
      <c r="Y3002" s="266"/>
      <c r="Z3002" s="266"/>
      <c r="AA3002" s="266"/>
      <c r="AB3002" s="266"/>
      <c r="AC3002" s="266"/>
      <c r="AD3002" s="266"/>
      <c r="AE3002" s="266"/>
    </row>
    <row r="3003" spans="2:31" ht="13.5">
      <c r="B3003" s="1129">
        <f t="shared" si="120"/>
        <v>-1</v>
      </c>
      <c r="D3003" s="1130"/>
      <c r="E3003" s="1130"/>
      <c r="F3003" s="1131"/>
      <c r="G3003" s="1130"/>
      <c r="H3003" s="1130"/>
      <c r="I3003" s="1130"/>
      <c r="J3003" s="1132"/>
      <c r="K3003" s="1132"/>
      <c r="L3003" s="1130"/>
      <c r="N3003" s="1133">
        <f t="shared" si="0"/>
        <v>0</v>
      </c>
      <c r="O3003" s="1134">
        <f t="shared" si="2"/>
        <v>0</v>
      </c>
      <c r="P3003" s="1134">
        <f>O3003/'1.5 Universal Data'!$F$35</f>
        <v>0</v>
      </c>
      <c r="Q3003" s="266"/>
      <c r="R3003" s="266"/>
      <c r="S3003" s="266"/>
      <c r="T3003" s="266"/>
      <c r="U3003" s="266"/>
      <c r="V3003" s="266"/>
      <c r="W3003" s="266"/>
      <c r="X3003" s="266"/>
      <c r="Y3003" s="266"/>
      <c r="Z3003" s="266"/>
      <c r="AA3003" s="266"/>
      <c r="AB3003" s="266"/>
      <c r="AC3003" s="266"/>
      <c r="AD3003" s="266"/>
      <c r="AE3003" s="266"/>
    </row>
    <row r="3004" spans="2:31" ht="13.5">
      <c r="B3004" s="1129">
        <f t="shared" si="120"/>
        <v>-1</v>
      </c>
      <c r="D3004" s="1130"/>
      <c r="E3004" s="1130"/>
      <c r="F3004" s="1131"/>
      <c r="G3004" s="1130"/>
      <c r="H3004" s="1130"/>
      <c r="I3004" s="1130"/>
      <c r="J3004" s="1132"/>
      <c r="K3004" s="1132"/>
      <c r="L3004" s="1130"/>
      <c r="N3004" s="1133">
        <f t="shared" si="0"/>
        <v>0</v>
      </c>
      <c r="O3004" s="1134">
        <f t="shared" si="2"/>
        <v>0</v>
      </c>
      <c r="P3004" s="1134">
        <f>O3004/'1.5 Universal Data'!$F$35</f>
        <v>0</v>
      </c>
      <c r="Q3004" s="266"/>
      <c r="R3004" s="266"/>
      <c r="S3004" s="266"/>
      <c r="T3004" s="266"/>
      <c r="U3004" s="266"/>
      <c r="V3004" s="266"/>
      <c r="W3004" s="266"/>
      <c r="X3004" s="266"/>
      <c r="Y3004" s="266"/>
      <c r="Z3004" s="266"/>
      <c r="AA3004" s="266"/>
      <c r="AB3004" s="266"/>
      <c r="AC3004" s="266"/>
      <c r="AD3004" s="266"/>
      <c r="AE3004" s="266"/>
    </row>
    <row r="3005" spans="2:31" ht="13.5">
      <c r="B3005" s="1129">
        <f t="shared" si="120"/>
        <v>-1</v>
      </c>
      <c r="D3005" s="1130"/>
      <c r="E3005" s="1130"/>
      <c r="F3005" s="1131"/>
      <c r="G3005" s="1130"/>
      <c r="H3005" s="1130"/>
      <c r="I3005" s="1130"/>
      <c r="J3005" s="1132"/>
      <c r="K3005" s="1132"/>
      <c r="L3005" s="1130"/>
      <c r="N3005" s="1133">
        <f t="shared" si="0"/>
        <v>0</v>
      </c>
      <c r="O3005" s="1134">
        <f t="shared" si="2"/>
        <v>0</v>
      </c>
      <c r="P3005" s="1134">
        <f>O3005/'1.5 Universal Data'!$F$35</f>
        <v>0</v>
      </c>
      <c r="Q3005" s="266"/>
      <c r="R3005" s="266"/>
      <c r="S3005" s="266"/>
      <c r="T3005" s="266"/>
      <c r="U3005" s="266"/>
      <c r="V3005" s="266"/>
      <c r="W3005" s="266"/>
      <c r="X3005" s="266"/>
      <c r="Y3005" s="266"/>
      <c r="Z3005" s="266"/>
      <c r="AA3005" s="266"/>
      <c r="AB3005" s="266"/>
      <c r="AC3005" s="266"/>
      <c r="AD3005" s="266"/>
      <c r="AE3005" s="266"/>
    </row>
    <row r="3006" spans="2:31" ht="13.5">
      <c r="B3006" s="1129">
        <f t="shared" si="120"/>
        <v>-1</v>
      </c>
      <c r="D3006" s="1130"/>
      <c r="E3006" s="1130"/>
      <c r="F3006" s="1131"/>
      <c r="G3006" s="1130"/>
      <c r="H3006" s="1130"/>
      <c r="I3006" s="1130"/>
      <c r="J3006" s="1132"/>
      <c r="K3006" s="1132"/>
      <c r="L3006" s="1130"/>
      <c r="N3006" s="1133">
        <f t="shared" si="0"/>
        <v>0</v>
      </c>
      <c r="O3006" s="1134">
        <f t="shared" si="2"/>
        <v>0</v>
      </c>
      <c r="P3006" s="1134">
        <f>O3006/'1.5 Universal Data'!$F$35</f>
        <v>0</v>
      </c>
      <c r="Q3006" s="266"/>
      <c r="R3006" s="266"/>
      <c r="S3006" s="266"/>
      <c r="T3006" s="266"/>
      <c r="U3006" s="266"/>
      <c r="V3006" s="266"/>
      <c r="W3006" s="266"/>
      <c r="X3006" s="266"/>
      <c r="Y3006" s="266"/>
      <c r="Z3006" s="266"/>
      <c r="AA3006" s="266"/>
      <c r="AB3006" s="266"/>
      <c r="AC3006" s="266"/>
      <c r="AD3006" s="266"/>
      <c r="AE3006" s="266"/>
    </row>
    <row r="3007" spans="2:31" ht="13.5">
      <c r="B3007" s="1129">
        <f t="shared" si="120"/>
        <v>-1</v>
      </c>
      <c r="D3007" s="1130"/>
      <c r="E3007" s="1130"/>
      <c r="F3007" s="1131"/>
      <c r="G3007" s="1130"/>
      <c r="H3007" s="1130"/>
      <c r="I3007" s="1130"/>
      <c r="J3007" s="1132"/>
      <c r="K3007" s="1132"/>
      <c r="L3007" s="1130"/>
      <c r="N3007" s="1133">
        <f t="shared" si="0"/>
        <v>0</v>
      </c>
      <c r="O3007" s="1134">
        <f t="shared" si="2"/>
        <v>0</v>
      </c>
      <c r="P3007" s="1134">
        <f>O3007/'1.5 Universal Data'!$F$35</f>
        <v>0</v>
      </c>
      <c r="Q3007" s="266"/>
      <c r="R3007" s="266"/>
      <c r="S3007" s="266"/>
      <c r="T3007" s="266"/>
      <c r="U3007" s="266"/>
      <c r="V3007" s="266"/>
      <c r="W3007" s="266"/>
      <c r="X3007" s="266"/>
      <c r="Y3007" s="266"/>
      <c r="Z3007" s="266"/>
      <c r="AA3007" s="266"/>
      <c r="AB3007" s="266"/>
      <c r="AC3007" s="266"/>
      <c r="AD3007" s="266"/>
      <c r="AE3007" s="266"/>
    </row>
    <row r="3008" spans="2:31" ht="13.5">
      <c r="B3008" s="1129">
        <f t="shared" si="120"/>
        <v>-1</v>
      </c>
      <c r="D3008" s="1130"/>
      <c r="E3008" s="1130"/>
      <c r="F3008" s="1131"/>
      <c r="G3008" s="1130"/>
      <c r="H3008" s="1130"/>
      <c r="I3008" s="1130"/>
      <c r="J3008" s="1132"/>
      <c r="K3008" s="1132"/>
      <c r="L3008" s="1130"/>
      <c r="N3008" s="1133">
        <f t="shared" si="0"/>
        <v>0</v>
      </c>
      <c r="O3008" s="1134">
        <f t="shared" si="2"/>
        <v>0</v>
      </c>
      <c r="P3008" s="1134">
        <f>O3008/'1.5 Universal Data'!$F$35</f>
        <v>0</v>
      </c>
      <c r="Q3008" s="266"/>
      <c r="R3008" s="266"/>
      <c r="S3008" s="266"/>
      <c r="T3008" s="266"/>
      <c r="U3008" s="266"/>
      <c r="V3008" s="266"/>
      <c r="W3008" s="266"/>
      <c r="X3008" s="266"/>
      <c r="Y3008" s="266"/>
      <c r="Z3008" s="266"/>
      <c r="AA3008" s="266"/>
      <c r="AB3008" s="266"/>
      <c r="AC3008" s="266"/>
      <c r="AD3008" s="266"/>
      <c r="AE3008" s="266"/>
    </row>
    <row r="3009" spans="2:31" ht="13.5">
      <c r="B3009" s="1129">
        <f t="shared" si="120"/>
        <v>-1</v>
      </c>
      <c r="D3009" s="1130"/>
      <c r="E3009" s="1130"/>
      <c r="F3009" s="1131"/>
      <c r="G3009" s="1130"/>
      <c r="H3009" s="1130"/>
      <c r="I3009" s="1130"/>
      <c r="J3009" s="1132"/>
      <c r="K3009" s="1132"/>
      <c r="L3009" s="1130"/>
      <c r="N3009" s="1133">
        <f t="shared" si="0"/>
        <v>0</v>
      </c>
      <c r="O3009" s="1134">
        <f t="shared" si="2"/>
        <v>0</v>
      </c>
      <c r="P3009" s="1134">
        <f>O3009/'1.5 Universal Data'!$F$35</f>
        <v>0</v>
      </c>
      <c r="Q3009" s="266"/>
      <c r="R3009" s="266"/>
      <c r="S3009" s="266"/>
      <c r="T3009" s="266"/>
      <c r="U3009" s="266"/>
      <c r="V3009" s="266"/>
      <c r="W3009" s="266"/>
      <c r="X3009" s="266"/>
      <c r="Y3009" s="266"/>
      <c r="Z3009" s="266"/>
      <c r="AA3009" s="266"/>
      <c r="AB3009" s="266"/>
      <c r="AC3009" s="266"/>
      <c r="AD3009" s="266"/>
      <c r="AE3009" s="266"/>
    </row>
    <row r="3010" spans="2:31" ht="13.5">
      <c r="B3010" s="1129">
        <f t="shared" si="120"/>
        <v>-1</v>
      </c>
      <c r="D3010" s="1130"/>
      <c r="E3010" s="1130"/>
      <c r="F3010" s="1131"/>
      <c r="G3010" s="1130"/>
      <c r="H3010" s="1130"/>
      <c r="I3010" s="1130"/>
      <c r="J3010" s="1132"/>
      <c r="K3010" s="1132"/>
      <c r="L3010" s="1130"/>
      <c r="N3010" s="1133">
        <f t="shared" si="0"/>
        <v>0</v>
      </c>
      <c r="O3010" s="1134">
        <f t="shared" si="2"/>
        <v>0</v>
      </c>
      <c r="P3010" s="1134">
        <f>O3010/'1.5 Universal Data'!$F$35</f>
        <v>0</v>
      </c>
      <c r="Q3010" s="266"/>
      <c r="R3010" s="266"/>
      <c r="S3010" s="266"/>
      <c r="T3010" s="266"/>
      <c r="U3010" s="266"/>
      <c r="V3010" s="266"/>
      <c r="W3010" s="266"/>
      <c r="X3010" s="266"/>
      <c r="Y3010" s="266"/>
      <c r="Z3010" s="266"/>
      <c r="AA3010" s="266"/>
      <c r="AB3010" s="266"/>
      <c r="AC3010" s="266"/>
      <c r="AD3010" s="266"/>
      <c r="AE3010" s="266"/>
    </row>
    <row r="3011" spans="2:31" ht="13.5">
      <c r="B3011" s="1129">
        <f t="shared" si="120"/>
        <v>-1</v>
      </c>
      <c r="D3011" s="1130"/>
      <c r="E3011" s="1130"/>
      <c r="F3011" s="1131"/>
      <c r="G3011" s="1130"/>
      <c r="H3011" s="1130"/>
      <c r="I3011" s="1130"/>
      <c r="J3011" s="1132"/>
      <c r="K3011" s="1132"/>
      <c r="L3011" s="1130"/>
      <c r="N3011" s="1133">
        <f t="shared" si="0"/>
        <v>0</v>
      </c>
      <c r="O3011" s="1134">
        <f t="shared" si="2"/>
        <v>0</v>
      </c>
      <c r="P3011" s="1134">
        <f>O3011/'1.5 Universal Data'!$F$35</f>
        <v>0</v>
      </c>
      <c r="Q3011" s="266"/>
      <c r="R3011" s="266"/>
      <c r="S3011" s="266"/>
      <c r="T3011" s="266"/>
      <c r="U3011" s="266"/>
      <c r="V3011" s="266"/>
      <c r="W3011" s="266"/>
      <c r="X3011" s="266"/>
      <c r="Y3011" s="266"/>
      <c r="Z3011" s="266"/>
      <c r="AA3011" s="266"/>
      <c r="AB3011" s="266"/>
      <c r="AC3011" s="266"/>
      <c r="AD3011" s="266"/>
      <c r="AE3011" s="266"/>
    </row>
    <row r="3012" spans="2:31" ht="13.5">
      <c r="B3012" s="1129">
        <f t="shared" si="120"/>
        <v>-1</v>
      </c>
      <c r="D3012" s="1130"/>
      <c r="E3012" s="1130"/>
      <c r="F3012" s="1131"/>
      <c r="G3012" s="1130"/>
      <c r="H3012" s="1130"/>
      <c r="I3012" s="1130"/>
      <c r="J3012" s="1132"/>
      <c r="K3012" s="1132"/>
      <c r="L3012" s="1130"/>
      <c r="N3012" s="1133">
        <f t="shared" si="0"/>
        <v>0</v>
      </c>
      <c r="O3012" s="1134">
        <f t="shared" si="2"/>
        <v>0</v>
      </c>
      <c r="P3012" s="1134">
        <f>O3012/'1.5 Universal Data'!$F$35</f>
        <v>0</v>
      </c>
      <c r="Q3012" s="266"/>
      <c r="R3012" s="266"/>
      <c r="S3012" s="266"/>
      <c r="T3012" s="266"/>
      <c r="U3012" s="266"/>
      <c r="V3012" s="266"/>
      <c r="W3012" s="266"/>
      <c r="X3012" s="266"/>
      <c r="Y3012" s="266"/>
      <c r="Z3012" s="266"/>
      <c r="AA3012" s="266"/>
      <c r="AB3012" s="266"/>
      <c r="AC3012" s="266"/>
      <c r="AD3012" s="266"/>
      <c r="AE3012" s="266"/>
    </row>
    <row r="3013" spans="2:31" ht="13.5">
      <c r="B3013" s="1129">
        <f t="shared" si="120"/>
        <v>-1</v>
      </c>
      <c r="D3013" s="1130"/>
      <c r="E3013" s="1130"/>
      <c r="F3013" s="1131"/>
      <c r="G3013" s="1130"/>
      <c r="H3013" s="1130"/>
      <c r="I3013" s="1130"/>
      <c r="J3013" s="1132"/>
      <c r="K3013" s="1132"/>
      <c r="L3013" s="1130"/>
      <c r="N3013" s="1133">
        <f t="shared" si="0"/>
        <v>0</v>
      </c>
      <c r="O3013" s="1134">
        <f t="shared" si="2"/>
        <v>0</v>
      </c>
      <c r="P3013" s="1134">
        <f>O3013/'1.5 Universal Data'!$F$35</f>
        <v>0</v>
      </c>
      <c r="Q3013" s="266"/>
      <c r="R3013" s="266"/>
      <c r="S3013" s="266"/>
      <c r="T3013" s="266"/>
      <c r="U3013" s="266"/>
      <c r="V3013" s="266"/>
      <c r="W3013" s="266"/>
      <c r="X3013" s="266"/>
      <c r="Y3013" s="266"/>
      <c r="Z3013" s="266"/>
      <c r="AA3013" s="266"/>
      <c r="AB3013" s="266"/>
      <c r="AC3013" s="266"/>
      <c r="AD3013" s="266"/>
      <c r="AE3013" s="266"/>
    </row>
    <row r="3014" spans="2:31" ht="13.5">
      <c r="B3014" s="1129">
        <f t="shared" si="120"/>
        <v>-1</v>
      </c>
      <c r="D3014" s="1130"/>
      <c r="E3014" s="1130"/>
      <c r="F3014" s="1131"/>
      <c r="G3014" s="1130"/>
      <c r="H3014" s="1130"/>
      <c r="I3014" s="1130"/>
      <c r="J3014" s="1132"/>
      <c r="K3014" s="1132"/>
      <c r="L3014" s="1130"/>
      <c r="N3014" s="1133">
        <f t="shared" si="0"/>
        <v>0</v>
      </c>
      <c r="O3014" s="1134">
        <f t="shared" si="2"/>
        <v>0</v>
      </c>
      <c r="P3014" s="1134">
        <f>O3014/'1.5 Universal Data'!$F$35</f>
        <v>0</v>
      </c>
      <c r="Q3014" s="266"/>
      <c r="R3014" s="266"/>
      <c r="S3014" s="266"/>
      <c r="T3014" s="266"/>
      <c r="U3014" s="266"/>
      <c r="V3014" s="266"/>
      <c r="W3014" s="266"/>
      <c r="X3014" s="266"/>
      <c r="Y3014" s="266"/>
      <c r="Z3014" s="266"/>
      <c r="AA3014" s="266"/>
      <c r="AB3014" s="266"/>
      <c r="AC3014" s="266"/>
      <c r="AD3014" s="266"/>
      <c r="AE3014" s="266"/>
    </row>
    <row r="3015" spans="2:31" ht="13.5">
      <c r="B3015" s="1129">
        <f t="shared" si="120"/>
        <v>-1</v>
      </c>
      <c r="D3015" s="1130"/>
      <c r="E3015" s="1130"/>
      <c r="F3015" s="1131"/>
      <c r="G3015" s="1130"/>
      <c r="H3015" s="1130"/>
      <c r="I3015" s="1130"/>
      <c r="J3015" s="1132"/>
      <c r="K3015" s="1132"/>
      <c r="L3015" s="1130"/>
      <c r="N3015" s="1133">
        <f t="shared" si="0"/>
        <v>0</v>
      </c>
      <c r="O3015" s="1134">
        <f t="shared" si="2"/>
        <v>0</v>
      </c>
      <c r="P3015" s="1134">
        <f>O3015/'1.5 Universal Data'!$F$35</f>
        <v>0</v>
      </c>
      <c r="Q3015" s="266"/>
      <c r="R3015" s="266"/>
      <c r="S3015" s="266"/>
      <c r="T3015" s="266"/>
      <c r="U3015" s="266"/>
      <c r="V3015" s="266"/>
      <c r="W3015" s="266"/>
      <c r="X3015" s="266"/>
      <c r="Y3015" s="266"/>
      <c r="Z3015" s="266"/>
      <c r="AA3015" s="266"/>
      <c r="AB3015" s="266"/>
      <c r="AC3015" s="266"/>
      <c r="AD3015" s="266"/>
      <c r="AE3015" s="266"/>
    </row>
    <row r="3016" spans="2:31" ht="13.5">
      <c r="B3016" s="1129">
        <f t="shared" si="120"/>
        <v>-1</v>
      </c>
      <c r="D3016" s="1130"/>
      <c r="E3016" s="1130"/>
      <c r="F3016" s="1131"/>
      <c r="G3016" s="1130"/>
      <c r="H3016" s="1130"/>
      <c r="I3016" s="1130"/>
      <c r="J3016" s="1132"/>
      <c r="K3016" s="1132"/>
      <c r="L3016" s="1130"/>
      <c r="N3016" s="1133">
        <f t="shared" si="0"/>
        <v>0</v>
      </c>
      <c r="O3016" s="1134">
        <f t="shared" si="2"/>
        <v>0</v>
      </c>
      <c r="P3016" s="1134">
        <f>O3016/'1.5 Universal Data'!$F$35</f>
        <v>0</v>
      </c>
      <c r="Q3016" s="266"/>
      <c r="R3016" s="266"/>
      <c r="S3016" s="266"/>
      <c r="T3016" s="266"/>
      <c r="U3016" s="266"/>
      <c r="V3016" s="266"/>
      <c r="W3016" s="266"/>
      <c r="X3016" s="266"/>
      <c r="Y3016" s="266"/>
      <c r="Z3016" s="266"/>
      <c r="AA3016" s="266"/>
      <c r="AB3016" s="266"/>
      <c r="AC3016" s="266"/>
      <c r="AD3016" s="266"/>
      <c r="AE3016" s="266"/>
    </row>
    <row r="3017" spans="2:31" ht="13.5">
      <c r="B3017" s="1129">
        <f t="shared" si="120"/>
        <v>-1</v>
      </c>
      <c r="D3017" s="1130"/>
      <c r="E3017" s="1130"/>
      <c r="F3017" s="1131"/>
      <c r="G3017" s="1130"/>
      <c r="H3017" s="1130"/>
      <c r="I3017" s="1130"/>
      <c r="J3017" s="1132"/>
      <c r="K3017" s="1132"/>
      <c r="L3017" s="1130"/>
      <c r="N3017" s="1133">
        <f t="shared" si="0"/>
        <v>0</v>
      </c>
      <c r="O3017" s="1134">
        <f t="shared" si="2"/>
        <v>0</v>
      </c>
      <c r="P3017" s="1134">
        <f>O3017/'1.5 Universal Data'!$F$35</f>
        <v>0</v>
      </c>
      <c r="Q3017" s="266"/>
      <c r="R3017" s="266"/>
      <c r="S3017" s="266"/>
      <c r="T3017" s="266"/>
      <c r="U3017" s="266"/>
      <c r="V3017" s="266"/>
      <c r="W3017" s="266"/>
      <c r="X3017" s="266"/>
      <c r="Y3017" s="266"/>
      <c r="Z3017" s="266"/>
      <c r="AA3017" s="266"/>
      <c r="AB3017" s="266"/>
      <c r="AC3017" s="266"/>
      <c r="AD3017" s="266"/>
      <c r="AE3017" s="266"/>
    </row>
    <row r="3018" spans="2:31" ht="13.5">
      <c r="B3018" s="1129">
        <f t="shared" si="120"/>
        <v>-1</v>
      </c>
      <c r="D3018" s="1130"/>
      <c r="E3018" s="1130"/>
      <c r="F3018" s="1131"/>
      <c r="G3018" s="1130"/>
      <c r="H3018" s="1130"/>
      <c r="I3018" s="1130"/>
      <c r="J3018" s="1132"/>
      <c r="K3018" s="1132"/>
      <c r="L3018" s="1130"/>
      <c r="N3018" s="1133">
        <f t="shared" si="0"/>
        <v>0</v>
      </c>
      <c r="O3018" s="1134">
        <f t="shared" si="2"/>
        <v>0</v>
      </c>
      <c r="P3018" s="1134">
        <f>O3018/'1.5 Universal Data'!$F$35</f>
        <v>0</v>
      </c>
      <c r="Q3018" s="266"/>
      <c r="R3018" s="266"/>
      <c r="S3018" s="266"/>
      <c r="T3018" s="266"/>
      <c r="U3018" s="266"/>
      <c r="V3018" s="266"/>
      <c r="W3018" s="266"/>
      <c r="X3018" s="266"/>
      <c r="Y3018" s="266"/>
      <c r="Z3018" s="266"/>
      <c r="AA3018" s="266"/>
      <c r="AB3018" s="266"/>
      <c r="AC3018" s="266"/>
      <c r="AD3018" s="266"/>
      <c r="AE3018" s="266"/>
    </row>
    <row r="3019" spans="2:31" ht="13.5">
      <c r="B3019" s="1129">
        <f t="shared" si="120"/>
        <v>-1</v>
      </c>
      <c r="D3019" s="1130"/>
      <c r="E3019" s="1130"/>
      <c r="F3019" s="1131"/>
      <c r="G3019" s="1130"/>
      <c r="H3019" s="1130"/>
      <c r="I3019" s="1130"/>
      <c r="J3019" s="1132"/>
      <c r="K3019" s="1132"/>
      <c r="L3019" s="1130"/>
      <c r="N3019" s="1133">
        <f t="shared" si="0"/>
        <v>0</v>
      </c>
      <c r="O3019" s="1134">
        <f t="shared" si="2"/>
        <v>0</v>
      </c>
      <c r="P3019" s="1134">
        <f>O3019/'1.5 Universal Data'!$F$35</f>
        <v>0</v>
      </c>
      <c r="Q3019" s="266"/>
      <c r="R3019" s="266"/>
      <c r="S3019" s="266"/>
      <c r="T3019" s="266"/>
      <c r="U3019" s="266"/>
      <c r="V3019" s="266"/>
      <c r="W3019" s="266"/>
      <c r="X3019" s="266"/>
      <c r="Y3019" s="266"/>
      <c r="Z3019" s="266"/>
      <c r="AA3019" s="266"/>
      <c r="AB3019" s="266"/>
      <c r="AC3019" s="266"/>
      <c r="AD3019" s="266"/>
      <c r="AE3019" s="266"/>
    </row>
    <row r="3020" spans="2:31" ht="13.5">
      <c r="B3020" s="1129">
        <f t="shared" si="120"/>
        <v>-1</v>
      </c>
      <c r="D3020" s="1130"/>
      <c r="E3020" s="1130"/>
      <c r="F3020" s="1131"/>
      <c r="G3020" s="1130"/>
      <c r="H3020" s="1130"/>
      <c r="I3020" s="1130"/>
      <c r="J3020" s="1132"/>
      <c r="K3020" s="1132"/>
      <c r="L3020" s="1130"/>
      <c r="N3020" s="1133">
        <f t="shared" si="0"/>
        <v>0</v>
      </c>
      <c r="O3020" s="1134">
        <f t="shared" si="2"/>
        <v>0</v>
      </c>
      <c r="P3020" s="1134">
        <f>O3020/'1.5 Universal Data'!$F$35</f>
        <v>0</v>
      </c>
      <c r="Q3020" s="266"/>
      <c r="R3020" s="266"/>
      <c r="S3020" s="266"/>
      <c r="T3020" s="266"/>
      <c r="U3020" s="266"/>
      <c r="V3020" s="266"/>
      <c r="W3020" s="266"/>
      <c r="X3020" s="266"/>
      <c r="Y3020" s="266"/>
      <c r="Z3020" s="266"/>
      <c r="AA3020" s="266"/>
      <c r="AB3020" s="266"/>
      <c r="AC3020" s="266"/>
      <c r="AD3020" s="266"/>
      <c r="AE3020" s="266"/>
    </row>
    <row r="3021" spans="2:31" ht="13.5">
      <c r="B3021" s="1129">
        <f t="shared" si="120"/>
        <v>-1</v>
      </c>
      <c r="D3021" s="1130"/>
      <c r="E3021" s="1130"/>
      <c r="F3021" s="1131"/>
      <c r="G3021" s="1130"/>
      <c r="H3021" s="1130"/>
      <c r="I3021" s="1130"/>
      <c r="J3021" s="1132"/>
      <c r="K3021" s="1132"/>
      <c r="L3021" s="1130"/>
      <c r="N3021" s="1133">
        <f t="shared" si="0"/>
        <v>0</v>
      </c>
      <c r="O3021" s="1134">
        <f t="shared" si="2"/>
        <v>0</v>
      </c>
      <c r="P3021" s="1134">
        <f>O3021/'1.5 Universal Data'!$F$35</f>
        <v>0</v>
      </c>
      <c r="Q3021" s="266"/>
      <c r="R3021" s="266"/>
      <c r="S3021" s="266"/>
      <c r="T3021" s="266"/>
      <c r="U3021" s="266"/>
      <c r="V3021" s="266"/>
      <c r="W3021" s="266"/>
      <c r="X3021" s="266"/>
      <c r="Y3021" s="266"/>
      <c r="Z3021" s="266"/>
      <c r="AA3021" s="266"/>
      <c r="AB3021" s="266"/>
      <c r="AC3021" s="266"/>
      <c r="AD3021" s="266"/>
      <c r="AE3021" s="266"/>
    </row>
    <row r="3022" spans="2:31" ht="13.5">
      <c r="B3022" s="1129">
        <f t="shared" si="120"/>
        <v>-1</v>
      </c>
      <c r="D3022" s="1130"/>
      <c r="E3022" s="1130"/>
      <c r="F3022" s="1131"/>
      <c r="G3022" s="1130"/>
      <c r="H3022" s="1130"/>
      <c r="I3022" s="1130"/>
      <c r="J3022" s="1132"/>
      <c r="K3022" s="1132"/>
      <c r="L3022" s="1130"/>
      <c r="N3022" s="1133">
        <f t="shared" si="0"/>
        <v>0</v>
      </c>
      <c r="O3022" s="1134">
        <f t="shared" si="2"/>
        <v>0</v>
      </c>
      <c r="P3022" s="1134">
        <f>O3022/'1.5 Universal Data'!$F$35</f>
        <v>0</v>
      </c>
      <c r="Q3022" s="266"/>
      <c r="R3022" s="266"/>
      <c r="S3022" s="266"/>
      <c r="T3022" s="266"/>
      <c r="U3022" s="266"/>
      <c r="V3022" s="266"/>
      <c r="W3022" s="266"/>
      <c r="X3022" s="266"/>
      <c r="Y3022" s="266"/>
      <c r="Z3022" s="266"/>
      <c r="AA3022" s="266"/>
      <c r="AB3022" s="266"/>
      <c r="AC3022" s="266"/>
      <c r="AD3022" s="266"/>
      <c r="AE3022" s="266"/>
    </row>
    <row r="3023" spans="2:31" ht="13.5">
      <c r="B3023" s="1129">
        <f t="shared" si="120"/>
        <v>-1</v>
      </c>
      <c r="D3023" s="1130"/>
      <c r="E3023" s="1130"/>
      <c r="F3023" s="1131"/>
      <c r="G3023" s="1130"/>
      <c r="H3023" s="1130"/>
      <c r="I3023" s="1130"/>
      <c r="J3023" s="1132"/>
      <c r="K3023" s="1132"/>
      <c r="L3023" s="1130"/>
      <c r="N3023" s="1133">
        <f t="shared" si="0"/>
        <v>0</v>
      </c>
      <c r="O3023" s="1134">
        <f t="shared" si="2"/>
        <v>0</v>
      </c>
      <c r="P3023" s="1134">
        <f>O3023/'1.5 Universal Data'!$F$35</f>
        <v>0</v>
      </c>
      <c r="Q3023" s="266"/>
      <c r="R3023" s="266"/>
      <c r="S3023" s="266"/>
      <c r="T3023" s="266"/>
      <c r="U3023" s="266"/>
      <c r="V3023" s="266"/>
      <c r="W3023" s="266"/>
      <c r="X3023" s="266"/>
      <c r="Y3023" s="266"/>
      <c r="Z3023" s="266"/>
      <c r="AA3023" s="266"/>
      <c r="AB3023" s="266"/>
      <c r="AC3023" s="266"/>
      <c r="AD3023" s="266"/>
      <c r="AE3023" s="266"/>
    </row>
    <row r="3024" spans="2:31" ht="13.5">
      <c r="B3024" s="1129">
        <f t="shared" si="120"/>
        <v>-1</v>
      </c>
      <c r="D3024" s="1130"/>
      <c r="E3024" s="1130"/>
      <c r="F3024" s="1131"/>
      <c r="G3024" s="1130"/>
      <c r="H3024" s="1130"/>
      <c r="I3024" s="1130"/>
      <c r="J3024" s="1132"/>
      <c r="K3024" s="1132"/>
      <c r="L3024" s="1130"/>
      <c r="N3024" s="1133">
        <f t="shared" ref="N3024:N3087" si="123">+H3024*((K3024-J3024)+1)*B3024</f>
        <v>0</v>
      </c>
      <c r="O3024" s="1134">
        <f t="shared" ref="O3024:O3087" si="124">N3024*L3024/100</f>
        <v>0</v>
      </c>
      <c r="P3024" s="1134">
        <f>O3024/'1.5 Universal Data'!$F$35</f>
        <v>0</v>
      </c>
      <c r="Q3024" s="266"/>
      <c r="R3024" s="266"/>
      <c r="S3024" s="266"/>
      <c r="T3024" s="266"/>
      <c r="U3024" s="266"/>
      <c r="V3024" s="266"/>
      <c r="W3024" s="266"/>
      <c r="X3024" s="266"/>
      <c r="Y3024" s="266"/>
      <c r="Z3024" s="266"/>
      <c r="AA3024" s="266"/>
      <c r="AB3024" s="266"/>
      <c r="AC3024" s="266"/>
      <c r="AD3024" s="266"/>
      <c r="AE3024" s="266"/>
    </row>
    <row r="3025" spans="2:31" ht="13.5">
      <c r="B3025" s="1129">
        <f t="shared" si="120"/>
        <v>-1</v>
      </c>
      <c r="D3025" s="1130"/>
      <c r="E3025" s="1130"/>
      <c r="F3025" s="1131"/>
      <c r="G3025" s="1130"/>
      <c r="H3025" s="1130"/>
      <c r="I3025" s="1130"/>
      <c r="J3025" s="1132"/>
      <c r="K3025" s="1132"/>
      <c r="L3025" s="1130"/>
      <c r="N3025" s="1133">
        <f t="shared" si="123"/>
        <v>0</v>
      </c>
      <c r="O3025" s="1134">
        <f t="shared" si="124"/>
        <v>0</v>
      </c>
      <c r="P3025" s="1134">
        <f>O3025/'1.5 Universal Data'!$F$35</f>
        <v>0</v>
      </c>
      <c r="Q3025" s="266"/>
      <c r="R3025" s="266"/>
      <c r="S3025" s="266"/>
      <c r="T3025" s="266"/>
      <c r="U3025" s="266"/>
      <c r="V3025" s="266"/>
      <c r="W3025" s="266"/>
      <c r="X3025" s="266"/>
      <c r="Y3025" s="266"/>
      <c r="Z3025" s="266"/>
      <c r="AA3025" s="266"/>
      <c r="AB3025" s="266"/>
      <c r="AC3025" s="266"/>
      <c r="AD3025" s="266"/>
      <c r="AE3025" s="266"/>
    </row>
    <row r="3026" spans="2:31" ht="13.5">
      <c r="B3026" s="1129">
        <f t="shared" si="120"/>
        <v>-1</v>
      </c>
      <c r="D3026" s="1130"/>
      <c r="E3026" s="1130"/>
      <c r="F3026" s="1131"/>
      <c r="G3026" s="1130"/>
      <c r="H3026" s="1130"/>
      <c r="I3026" s="1130"/>
      <c r="J3026" s="1132"/>
      <c r="K3026" s="1132"/>
      <c r="L3026" s="1130"/>
      <c r="N3026" s="1133">
        <f t="shared" si="123"/>
        <v>0</v>
      </c>
      <c r="O3026" s="1134">
        <f t="shared" si="124"/>
        <v>0</v>
      </c>
      <c r="P3026" s="1134">
        <f>O3026/'1.5 Universal Data'!$F$35</f>
        <v>0</v>
      </c>
      <c r="Q3026" s="266"/>
      <c r="R3026" s="266"/>
      <c r="S3026" s="266"/>
      <c r="T3026" s="266"/>
      <c r="U3026" s="266"/>
      <c r="V3026" s="266"/>
      <c r="W3026" s="266"/>
      <c r="X3026" s="266"/>
      <c r="Y3026" s="266"/>
      <c r="Z3026" s="266"/>
      <c r="AA3026" s="266"/>
      <c r="AB3026" s="266"/>
      <c r="AC3026" s="266"/>
      <c r="AD3026" s="266"/>
      <c r="AE3026" s="266"/>
    </row>
    <row r="3027" spans="2:31" ht="13.5">
      <c r="B3027" s="1129">
        <f t="shared" si="120"/>
        <v>-1</v>
      </c>
      <c r="D3027" s="1130"/>
      <c r="E3027" s="1130"/>
      <c r="F3027" s="1131"/>
      <c r="G3027" s="1130"/>
      <c r="H3027" s="1130"/>
      <c r="I3027" s="1130"/>
      <c r="J3027" s="1132"/>
      <c r="K3027" s="1132"/>
      <c r="L3027" s="1130"/>
      <c r="N3027" s="1133">
        <f t="shared" si="123"/>
        <v>0</v>
      </c>
      <c r="O3027" s="1134">
        <f t="shared" si="124"/>
        <v>0</v>
      </c>
      <c r="P3027" s="1134">
        <f>O3027/'1.5 Universal Data'!$F$35</f>
        <v>0</v>
      </c>
      <c r="Q3027" s="266"/>
      <c r="R3027" s="266"/>
      <c r="S3027" s="266"/>
      <c r="T3027" s="266"/>
      <c r="U3027" s="266"/>
      <c r="V3027" s="266"/>
      <c r="W3027" s="266"/>
      <c r="X3027" s="266"/>
      <c r="Y3027" s="266"/>
      <c r="Z3027" s="266"/>
      <c r="AA3027" s="266"/>
      <c r="AB3027" s="266"/>
      <c r="AC3027" s="266"/>
      <c r="AD3027" s="266"/>
      <c r="AE3027" s="266"/>
    </row>
    <row r="3028" spans="2:31" ht="13.5">
      <c r="B3028" s="1129">
        <f t="shared" si="120"/>
        <v>-1</v>
      </c>
      <c r="D3028" s="1130"/>
      <c r="E3028" s="1130"/>
      <c r="F3028" s="1131"/>
      <c r="G3028" s="1130"/>
      <c r="H3028" s="1130"/>
      <c r="I3028" s="1130"/>
      <c r="J3028" s="1132"/>
      <c r="K3028" s="1132"/>
      <c r="L3028" s="1130"/>
      <c r="N3028" s="1133">
        <f t="shared" si="123"/>
        <v>0</v>
      </c>
      <c r="O3028" s="1134">
        <f t="shared" si="124"/>
        <v>0</v>
      </c>
      <c r="P3028" s="1134">
        <f>O3028/'1.5 Universal Data'!$F$35</f>
        <v>0</v>
      </c>
      <c r="Q3028" s="266"/>
      <c r="R3028" s="266"/>
      <c r="S3028" s="266"/>
      <c r="T3028" s="266"/>
      <c r="U3028" s="266"/>
      <c r="V3028" s="266"/>
      <c r="W3028" s="266"/>
      <c r="X3028" s="266"/>
      <c r="Y3028" s="266"/>
      <c r="Z3028" s="266"/>
      <c r="AA3028" s="266"/>
      <c r="AB3028" s="266"/>
      <c r="AC3028" s="266"/>
      <c r="AD3028" s="266"/>
      <c r="AE3028" s="266"/>
    </row>
    <row r="3029" spans="2:31" ht="13.5">
      <c r="B3029" s="1129">
        <f t="shared" si="120"/>
        <v>-1</v>
      </c>
      <c r="D3029" s="1130"/>
      <c r="E3029" s="1130"/>
      <c r="F3029" s="1131"/>
      <c r="G3029" s="1130"/>
      <c r="H3029" s="1130"/>
      <c r="I3029" s="1130"/>
      <c r="J3029" s="1132"/>
      <c r="K3029" s="1132"/>
      <c r="L3029" s="1130"/>
      <c r="N3029" s="1133">
        <f t="shared" si="123"/>
        <v>0</v>
      </c>
      <c r="O3029" s="1134">
        <f t="shared" si="124"/>
        <v>0</v>
      </c>
      <c r="P3029" s="1134">
        <f>O3029/'1.5 Universal Data'!$F$35</f>
        <v>0</v>
      </c>
      <c r="Q3029" s="266"/>
      <c r="R3029" s="266"/>
      <c r="S3029" s="266"/>
      <c r="T3029" s="266"/>
      <c r="U3029" s="266"/>
      <c r="V3029" s="266"/>
      <c r="W3029" s="266"/>
      <c r="X3029" s="266"/>
      <c r="Y3029" s="266"/>
      <c r="Z3029" s="266"/>
      <c r="AA3029" s="266"/>
      <c r="AB3029" s="266"/>
      <c r="AC3029" s="266"/>
      <c r="AD3029" s="266"/>
      <c r="AE3029" s="266"/>
    </row>
    <row r="3030" spans="2:31" ht="13.5">
      <c r="B3030" s="1129">
        <f t="shared" si="120"/>
        <v>-1</v>
      </c>
      <c r="D3030" s="1130"/>
      <c r="E3030" s="1130"/>
      <c r="F3030" s="1131"/>
      <c r="G3030" s="1130"/>
      <c r="H3030" s="1130"/>
      <c r="I3030" s="1130"/>
      <c r="J3030" s="1132"/>
      <c r="K3030" s="1132"/>
      <c r="L3030" s="1130"/>
      <c r="N3030" s="1133">
        <f t="shared" si="123"/>
        <v>0</v>
      </c>
      <c r="O3030" s="1134">
        <f t="shared" si="124"/>
        <v>0</v>
      </c>
      <c r="P3030" s="1134">
        <f>O3030/'1.5 Universal Data'!$F$35</f>
        <v>0</v>
      </c>
      <c r="Q3030" s="266"/>
      <c r="R3030" s="266"/>
      <c r="S3030" s="266"/>
      <c r="T3030" s="266"/>
      <c r="U3030" s="266"/>
      <c r="V3030" s="266"/>
      <c r="W3030" s="266"/>
      <c r="X3030" s="266"/>
      <c r="Y3030" s="266"/>
      <c r="Z3030" s="266"/>
      <c r="AA3030" s="266"/>
      <c r="AB3030" s="266"/>
      <c r="AC3030" s="266"/>
      <c r="AD3030" s="266"/>
      <c r="AE3030" s="266"/>
    </row>
    <row r="3031" spans="2:31" ht="13.5">
      <c r="B3031" s="1129">
        <f t="shared" ref="B3031:B3094" si="125">IF(G3031="buy",1,-1)</f>
        <v>-1</v>
      </c>
      <c r="D3031" s="1130"/>
      <c r="E3031" s="1130"/>
      <c r="F3031" s="1131"/>
      <c r="G3031" s="1130"/>
      <c r="H3031" s="1130"/>
      <c r="I3031" s="1130"/>
      <c r="J3031" s="1132"/>
      <c r="K3031" s="1132"/>
      <c r="L3031" s="1130"/>
      <c r="N3031" s="1133">
        <f t="shared" si="123"/>
        <v>0</v>
      </c>
      <c r="O3031" s="1134">
        <f t="shared" si="124"/>
        <v>0</v>
      </c>
      <c r="P3031" s="1134">
        <f>O3031/'1.5 Universal Data'!$F$35</f>
        <v>0</v>
      </c>
      <c r="Q3031" s="266"/>
      <c r="R3031" s="266"/>
      <c r="S3031" s="266"/>
      <c r="T3031" s="266"/>
      <c r="U3031" s="266"/>
      <c r="V3031" s="266"/>
      <c r="W3031" s="266"/>
      <c r="X3031" s="266"/>
      <c r="Y3031" s="266"/>
      <c r="Z3031" s="266"/>
      <c r="AA3031" s="266"/>
      <c r="AB3031" s="266"/>
      <c r="AC3031" s="266"/>
      <c r="AD3031" s="266"/>
      <c r="AE3031" s="266"/>
    </row>
    <row r="3032" spans="2:31" ht="13.5">
      <c r="B3032" s="1129">
        <f t="shared" si="125"/>
        <v>-1</v>
      </c>
      <c r="D3032" s="1130"/>
      <c r="E3032" s="1130"/>
      <c r="F3032" s="1131"/>
      <c r="G3032" s="1130"/>
      <c r="H3032" s="1130"/>
      <c r="I3032" s="1130"/>
      <c r="J3032" s="1132"/>
      <c r="K3032" s="1132"/>
      <c r="L3032" s="1130"/>
      <c r="N3032" s="1133">
        <f t="shared" si="123"/>
        <v>0</v>
      </c>
      <c r="O3032" s="1134">
        <f t="shared" si="124"/>
        <v>0</v>
      </c>
      <c r="P3032" s="1134">
        <f>O3032/'1.5 Universal Data'!$F$35</f>
        <v>0</v>
      </c>
      <c r="Q3032" s="266"/>
      <c r="R3032" s="266"/>
      <c r="S3032" s="266"/>
      <c r="T3032" s="266"/>
      <c r="U3032" s="266"/>
      <c r="V3032" s="266"/>
      <c r="W3032" s="266"/>
      <c r="X3032" s="266"/>
      <c r="Y3032" s="266"/>
      <c r="Z3032" s="266"/>
      <c r="AA3032" s="266"/>
      <c r="AB3032" s="266"/>
      <c r="AC3032" s="266"/>
      <c r="AD3032" s="266"/>
      <c r="AE3032" s="266"/>
    </row>
    <row r="3033" spans="2:31" ht="13.5">
      <c r="B3033" s="1129">
        <f t="shared" si="125"/>
        <v>-1</v>
      </c>
      <c r="D3033" s="1130"/>
      <c r="E3033" s="1130"/>
      <c r="F3033" s="1131"/>
      <c r="G3033" s="1130"/>
      <c r="H3033" s="1130"/>
      <c r="I3033" s="1130"/>
      <c r="J3033" s="1132"/>
      <c r="K3033" s="1132"/>
      <c r="L3033" s="1130"/>
      <c r="N3033" s="1133">
        <f t="shared" si="123"/>
        <v>0</v>
      </c>
      <c r="O3033" s="1134">
        <f t="shared" si="124"/>
        <v>0</v>
      </c>
      <c r="P3033" s="1134">
        <f>O3033/'1.5 Universal Data'!$F$35</f>
        <v>0</v>
      </c>
      <c r="Q3033" s="266"/>
      <c r="R3033" s="266"/>
      <c r="S3033" s="266"/>
      <c r="T3033" s="266"/>
      <c r="U3033" s="266"/>
      <c r="V3033" s="266"/>
      <c r="W3033" s="266"/>
      <c r="X3033" s="266"/>
      <c r="Y3033" s="266"/>
      <c r="Z3033" s="266"/>
      <c r="AA3033" s="266"/>
      <c r="AB3033" s="266"/>
      <c r="AC3033" s="266"/>
      <c r="AD3033" s="266"/>
      <c r="AE3033" s="266"/>
    </row>
    <row r="3034" spans="2:31" ht="13.5">
      <c r="B3034" s="1129">
        <f t="shared" si="125"/>
        <v>-1</v>
      </c>
      <c r="D3034" s="1130"/>
      <c r="E3034" s="1130"/>
      <c r="F3034" s="1131"/>
      <c r="G3034" s="1130"/>
      <c r="H3034" s="1130"/>
      <c r="I3034" s="1130"/>
      <c r="J3034" s="1132"/>
      <c r="K3034" s="1132"/>
      <c r="L3034" s="1130"/>
      <c r="N3034" s="1133">
        <f t="shared" si="123"/>
        <v>0</v>
      </c>
      <c r="O3034" s="1134">
        <f t="shared" si="124"/>
        <v>0</v>
      </c>
      <c r="P3034" s="1134">
        <f>O3034/'1.5 Universal Data'!$F$35</f>
        <v>0</v>
      </c>
      <c r="Q3034" s="266"/>
      <c r="R3034" s="266"/>
      <c r="S3034" s="266"/>
      <c r="T3034" s="266"/>
      <c r="U3034" s="266"/>
      <c r="V3034" s="266"/>
      <c r="W3034" s="266"/>
      <c r="X3034" s="266"/>
      <c r="Y3034" s="266"/>
      <c r="Z3034" s="266"/>
      <c r="AA3034" s="266"/>
      <c r="AB3034" s="266"/>
      <c r="AC3034" s="266"/>
      <c r="AD3034" s="266"/>
      <c r="AE3034" s="266"/>
    </row>
    <row r="3035" spans="2:31" ht="13.5">
      <c r="B3035" s="1129">
        <f t="shared" si="125"/>
        <v>-1</v>
      </c>
      <c r="D3035" s="1130"/>
      <c r="E3035" s="1130"/>
      <c r="F3035" s="1131"/>
      <c r="G3035" s="1130"/>
      <c r="H3035" s="1130"/>
      <c r="I3035" s="1130"/>
      <c r="J3035" s="1132"/>
      <c r="K3035" s="1132"/>
      <c r="L3035" s="1130"/>
      <c r="N3035" s="1133">
        <f t="shared" si="123"/>
        <v>0</v>
      </c>
      <c r="O3035" s="1134">
        <f t="shared" si="124"/>
        <v>0</v>
      </c>
      <c r="P3035" s="1134">
        <f>O3035/'1.5 Universal Data'!$F$35</f>
        <v>0</v>
      </c>
      <c r="Q3035" s="266"/>
      <c r="R3035" s="266"/>
      <c r="S3035" s="266"/>
      <c r="T3035" s="266"/>
      <c r="U3035" s="266"/>
      <c r="V3035" s="266"/>
      <c r="W3035" s="266"/>
      <c r="X3035" s="266"/>
      <c r="Y3035" s="266"/>
      <c r="Z3035" s="266"/>
      <c r="AA3035" s="266"/>
      <c r="AB3035" s="266"/>
      <c r="AC3035" s="266"/>
      <c r="AD3035" s="266"/>
      <c r="AE3035" s="266"/>
    </row>
    <row r="3036" spans="2:31" ht="13.5">
      <c r="B3036" s="1129">
        <f t="shared" si="125"/>
        <v>-1</v>
      </c>
      <c r="D3036" s="1130"/>
      <c r="E3036" s="1130"/>
      <c r="F3036" s="1131"/>
      <c r="G3036" s="1130"/>
      <c r="H3036" s="1130"/>
      <c r="I3036" s="1130"/>
      <c r="J3036" s="1132"/>
      <c r="K3036" s="1132"/>
      <c r="L3036" s="1130"/>
      <c r="N3036" s="1133">
        <f t="shared" si="123"/>
        <v>0</v>
      </c>
      <c r="O3036" s="1134">
        <f t="shared" si="124"/>
        <v>0</v>
      </c>
      <c r="P3036" s="1134">
        <f>O3036/'1.5 Universal Data'!$F$35</f>
        <v>0</v>
      </c>
      <c r="Q3036" s="266"/>
      <c r="R3036" s="266"/>
      <c r="S3036" s="266"/>
      <c r="T3036" s="266"/>
      <c r="U3036" s="266"/>
      <c r="V3036" s="266"/>
      <c r="W3036" s="266"/>
      <c r="X3036" s="266"/>
      <c r="Y3036" s="266"/>
      <c r="Z3036" s="266"/>
      <c r="AA3036" s="266"/>
      <c r="AB3036" s="266"/>
      <c r="AC3036" s="266"/>
      <c r="AD3036" s="266"/>
      <c r="AE3036" s="266"/>
    </row>
    <row r="3037" spans="2:31" ht="13.5">
      <c r="B3037" s="1129">
        <f t="shared" si="125"/>
        <v>-1</v>
      </c>
      <c r="D3037" s="1130"/>
      <c r="E3037" s="1130"/>
      <c r="F3037" s="1131"/>
      <c r="G3037" s="1130"/>
      <c r="H3037" s="1130"/>
      <c r="I3037" s="1130"/>
      <c r="J3037" s="1132"/>
      <c r="K3037" s="1132"/>
      <c r="L3037" s="1130"/>
      <c r="N3037" s="1133">
        <f t="shared" si="123"/>
        <v>0</v>
      </c>
      <c r="O3037" s="1134">
        <f t="shared" si="124"/>
        <v>0</v>
      </c>
      <c r="P3037" s="1134">
        <f>O3037/'1.5 Universal Data'!$F$35</f>
        <v>0</v>
      </c>
      <c r="Q3037" s="266"/>
      <c r="R3037" s="266"/>
      <c r="S3037" s="266"/>
      <c r="T3037" s="266"/>
      <c r="U3037" s="266"/>
      <c r="V3037" s="266"/>
      <c r="W3037" s="266"/>
      <c r="X3037" s="266"/>
      <c r="Y3037" s="266"/>
      <c r="Z3037" s="266"/>
      <c r="AA3037" s="266"/>
      <c r="AB3037" s="266"/>
      <c r="AC3037" s="266"/>
      <c r="AD3037" s="266"/>
      <c r="AE3037" s="266"/>
    </row>
    <row r="3038" spans="2:31" ht="13.5">
      <c r="B3038" s="1129">
        <f t="shared" si="125"/>
        <v>-1</v>
      </c>
      <c r="D3038" s="1130"/>
      <c r="E3038" s="1130"/>
      <c r="F3038" s="1131"/>
      <c r="G3038" s="1130"/>
      <c r="H3038" s="1130"/>
      <c r="I3038" s="1130"/>
      <c r="J3038" s="1132"/>
      <c r="K3038" s="1132"/>
      <c r="L3038" s="1130"/>
      <c r="N3038" s="1133">
        <f t="shared" si="123"/>
        <v>0</v>
      </c>
      <c r="O3038" s="1134">
        <f t="shared" si="124"/>
        <v>0</v>
      </c>
      <c r="P3038" s="1134">
        <f>O3038/'1.5 Universal Data'!$F$35</f>
        <v>0</v>
      </c>
      <c r="Q3038" s="266"/>
      <c r="R3038" s="266"/>
      <c r="S3038" s="266"/>
      <c r="T3038" s="266"/>
      <c r="U3038" s="266"/>
      <c r="V3038" s="266"/>
      <c r="W3038" s="266"/>
      <c r="X3038" s="266"/>
      <c r="Y3038" s="266"/>
      <c r="Z3038" s="266"/>
      <c r="AA3038" s="266"/>
      <c r="AB3038" s="266"/>
      <c r="AC3038" s="266"/>
      <c r="AD3038" s="266"/>
      <c r="AE3038" s="266"/>
    </row>
    <row r="3039" spans="2:31" ht="13.5">
      <c r="B3039" s="1129">
        <f t="shared" si="125"/>
        <v>-1</v>
      </c>
      <c r="D3039" s="1130"/>
      <c r="E3039" s="1130"/>
      <c r="F3039" s="1131"/>
      <c r="G3039" s="1130"/>
      <c r="H3039" s="1130"/>
      <c r="I3039" s="1130"/>
      <c r="J3039" s="1132"/>
      <c r="K3039" s="1132"/>
      <c r="L3039" s="1130"/>
      <c r="N3039" s="1133">
        <f t="shared" si="123"/>
        <v>0</v>
      </c>
      <c r="O3039" s="1134">
        <f t="shared" si="124"/>
        <v>0</v>
      </c>
      <c r="P3039" s="1134">
        <f>O3039/'1.5 Universal Data'!$F$35</f>
        <v>0</v>
      </c>
      <c r="Q3039" s="266"/>
      <c r="R3039" s="266"/>
      <c r="S3039" s="266"/>
      <c r="T3039" s="266"/>
      <c r="U3039" s="266"/>
      <c r="V3039" s="266"/>
      <c r="W3039" s="266"/>
      <c r="X3039" s="266"/>
      <c r="Y3039" s="266"/>
      <c r="Z3039" s="266"/>
      <c r="AA3039" s="266"/>
      <c r="AB3039" s="266"/>
      <c r="AC3039" s="266"/>
      <c r="AD3039" s="266"/>
      <c r="AE3039" s="266"/>
    </row>
    <row r="3040" spans="2:31" ht="13.5">
      <c r="B3040" s="1129">
        <f t="shared" si="125"/>
        <v>-1</v>
      </c>
      <c r="D3040" s="1130"/>
      <c r="E3040" s="1130"/>
      <c r="F3040" s="1131"/>
      <c r="G3040" s="1130"/>
      <c r="H3040" s="1130"/>
      <c r="I3040" s="1130"/>
      <c r="J3040" s="1132"/>
      <c r="K3040" s="1132"/>
      <c r="L3040" s="1130"/>
      <c r="N3040" s="1133">
        <f t="shared" si="123"/>
        <v>0</v>
      </c>
      <c r="O3040" s="1134">
        <f t="shared" si="124"/>
        <v>0</v>
      </c>
      <c r="P3040" s="1134">
        <f>O3040/'1.5 Universal Data'!$F$35</f>
        <v>0</v>
      </c>
      <c r="Q3040" s="266"/>
      <c r="R3040" s="266"/>
      <c r="S3040" s="266"/>
      <c r="T3040" s="266"/>
      <c r="U3040" s="266"/>
      <c r="V3040" s="266"/>
      <c r="W3040" s="266"/>
      <c r="X3040" s="266"/>
      <c r="Y3040" s="266"/>
      <c r="Z3040" s="266"/>
      <c r="AA3040" s="266"/>
      <c r="AB3040" s="266"/>
      <c r="AC3040" s="266"/>
      <c r="AD3040" s="266"/>
      <c r="AE3040" s="266"/>
    </row>
    <row r="3041" spans="2:31" ht="13.5">
      <c r="B3041" s="1129">
        <f t="shared" si="125"/>
        <v>-1</v>
      </c>
      <c r="D3041" s="1130"/>
      <c r="E3041" s="1130"/>
      <c r="F3041" s="1131"/>
      <c r="G3041" s="1130"/>
      <c r="H3041" s="1130"/>
      <c r="I3041" s="1130"/>
      <c r="J3041" s="1132"/>
      <c r="K3041" s="1132"/>
      <c r="L3041" s="1130"/>
      <c r="N3041" s="1133">
        <f t="shared" si="123"/>
        <v>0</v>
      </c>
      <c r="O3041" s="1134">
        <f t="shared" si="124"/>
        <v>0</v>
      </c>
      <c r="P3041" s="1134">
        <f>O3041/'1.5 Universal Data'!$F$35</f>
        <v>0</v>
      </c>
      <c r="Q3041" s="266"/>
      <c r="R3041" s="266"/>
      <c r="S3041" s="266"/>
      <c r="T3041" s="266"/>
      <c r="U3041" s="266"/>
      <c r="V3041" s="266"/>
      <c r="W3041" s="266"/>
      <c r="X3041" s="266"/>
      <c r="Y3041" s="266"/>
      <c r="Z3041" s="266"/>
      <c r="AA3041" s="266"/>
      <c r="AB3041" s="266"/>
      <c r="AC3041" s="266"/>
      <c r="AD3041" s="266"/>
      <c r="AE3041" s="266"/>
    </row>
    <row r="3042" spans="2:31" ht="13.5">
      <c r="B3042" s="1129">
        <f t="shared" si="125"/>
        <v>-1</v>
      </c>
      <c r="D3042" s="1130"/>
      <c r="E3042" s="1130"/>
      <c r="F3042" s="1131"/>
      <c r="G3042" s="1130"/>
      <c r="H3042" s="1130"/>
      <c r="I3042" s="1130"/>
      <c r="J3042" s="1132"/>
      <c r="K3042" s="1132"/>
      <c r="L3042" s="1130"/>
      <c r="N3042" s="1133">
        <f t="shared" si="123"/>
        <v>0</v>
      </c>
      <c r="O3042" s="1134">
        <f t="shared" si="124"/>
        <v>0</v>
      </c>
      <c r="P3042" s="1134">
        <f>O3042/'1.5 Universal Data'!$F$35</f>
        <v>0</v>
      </c>
      <c r="Q3042" s="266"/>
      <c r="R3042" s="266"/>
      <c r="S3042" s="266"/>
      <c r="T3042" s="266"/>
      <c r="U3042" s="266"/>
      <c r="V3042" s="266"/>
      <c r="W3042" s="266"/>
      <c r="X3042" s="266"/>
      <c r="Y3042" s="266"/>
      <c r="Z3042" s="266"/>
      <c r="AA3042" s="266"/>
      <c r="AB3042" s="266"/>
      <c r="AC3042" s="266"/>
      <c r="AD3042" s="266"/>
      <c r="AE3042" s="266"/>
    </row>
    <row r="3043" spans="2:31" ht="13.5">
      <c r="B3043" s="1129">
        <f t="shared" si="125"/>
        <v>-1</v>
      </c>
      <c r="D3043" s="1130"/>
      <c r="E3043" s="1130"/>
      <c r="F3043" s="1131"/>
      <c r="G3043" s="1130"/>
      <c r="H3043" s="1130"/>
      <c r="I3043" s="1130"/>
      <c r="J3043" s="1132"/>
      <c r="K3043" s="1132"/>
      <c r="L3043" s="1130"/>
      <c r="N3043" s="1133">
        <f t="shared" si="123"/>
        <v>0</v>
      </c>
      <c r="O3043" s="1134">
        <f t="shared" si="124"/>
        <v>0</v>
      </c>
      <c r="P3043" s="1134">
        <f>O3043/'1.5 Universal Data'!$F$35</f>
        <v>0</v>
      </c>
      <c r="Q3043" s="266"/>
      <c r="R3043" s="266"/>
      <c r="S3043" s="266"/>
      <c r="T3043" s="266"/>
      <c r="U3043" s="266"/>
      <c r="V3043" s="266"/>
      <c r="W3043" s="266"/>
      <c r="X3043" s="266"/>
      <c r="Y3043" s="266"/>
      <c r="Z3043" s="266"/>
      <c r="AA3043" s="266"/>
      <c r="AB3043" s="266"/>
      <c r="AC3043" s="266"/>
      <c r="AD3043" s="266"/>
      <c r="AE3043" s="266"/>
    </row>
    <row r="3044" spans="2:31" ht="13.5">
      <c r="B3044" s="1129">
        <f t="shared" si="125"/>
        <v>-1</v>
      </c>
      <c r="D3044" s="1130"/>
      <c r="E3044" s="1130"/>
      <c r="F3044" s="1131"/>
      <c r="G3044" s="1130"/>
      <c r="H3044" s="1130"/>
      <c r="I3044" s="1130"/>
      <c r="J3044" s="1132"/>
      <c r="K3044" s="1132"/>
      <c r="L3044" s="1130"/>
      <c r="N3044" s="1133">
        <f t="shared" si="123"/>
        <v>0</v>
      </c>
      <c r="O3044" s="1134">
        <f t="shared" si="124"/>
        <v>0</v>
      </c>
      <c r="P3044" s="1134">
        <f>O3044/'1.5 Universal Data'!$F$35</f>
        <v>0</v>
      </c>
      <c r="Q3044" s="266"/>
      <c r="R3044" s="266"/>
      <c r="S3044" s="266"/>
      <c r="T3044" s="266"/>
      <c r="U3044" s="266"/>
      <c r="V3044" s="266"/>
      <c r="W3044" s="266"/>
      <c r="X3044" s="266"/>
      <c r="Y3044" s="266"/>
      <c r="Z3044" s="266"/>
      <c r="AA3044" s="266"/>
      <c r="AB3044" s="266"/>
      <c r="AC3044" s="266"/>
      <c r="AD3044" s="266"/>
      <c r="AE3044" s="266"/>
    </row>
    <row r="3045" spans="2:31" ht="13.5">
      <c r="B3045" s="1129">
        <f t="shared" si="125"/>
        <v>-1</v>
      </c>
      <c r="D3045" s="1130"/>
      <c r="E3045" s="1130"/>
      <c r="F3045" s="1131"/>
      <c r="G3045" s="1130"/>
      <c r="H3045" s="1130"/>
      <c r="I3045" s="1130"/>
      <c r="J3045" s="1132"/>
      <c r="K3045" s="1132"/>
      <c r="L3045" s="1130"/>
      <c r="N3045" s="1133">
        <f t="shared" si="123"/>
        <v>0</v>
      </c>
      <c r="O3045" s="1134">
        <f t="shared" si="124"/>
        <v>0</v>
      </c>
      <c r="P3045" s="1134">
        <f>O3045/'1.5 Universal Data'!$F$35</f>
        <v>0</v>
      </c>
      <c r="Q3045" s="266"/>
      <c r="R3045" s="266"/>
      <c r="S3045" s="266"/>
      <c r="T3045" s="266"/>
      <c r="U3045" s="266"/>
      <c r="V3045" s="266"/>
      <c r="W3045" s="266"/>
      <c r="X3045" s="266"/>
      <c r="Y3045" s="266"/>
      <c r="Z3045" s="266"/>
      <c r="AA3045" s="266"/>
      <c r="AB3045" s="266"/>
      <c r="AC3045" s="266"/>
      <c r="AD3045" s="266"/>
      <c r="AE3045" s="266"/>
    </row>
    <row r="3046" spans="2:31" ht="13.5">
      <c r="B3046" s="1129">
        <f t="shared" si="125"/>
        <v>-1</v>
      </c>
      <c r="D3046" s="1130"/>
      <c r="E3046" s="1130"/>
      <c r="F3046" s="1131"/>
      <c r="G3046" s="1130"/>
      <c r="H3046" s="1130"/>
      <c r="I3046" s="1130"/>
      <c r="J3046" s="1132"/>
      <c r="K3046" s="1132"/>
      <c r="L3046" s="1130"/>
      <c r="N3046" s="1133">
        <f t="shared" si="123"/>
        <v>0</v>
      </c>
      <c r="O3046" s="1134">
        <f t="shared" si="124"/>
        <v>0</v>
      </c>
      <c r="P3046" s="1134">
        <f>O3046/'1.5 Universal Data'!$F$35</f>
        <v>0</v>
      </c>
      <c r="Q3046" s="266"/>
      <c r="R3046" s="266"/>
      <c r="S3046" s="266"/>
      <c r="T3046" s="266"/>
      <c r="U3046" s="266"/>
      <c r="V3046" s="266"/>
      <c r="W3046" s="266"/>
      <c r="X3046" s="266"/>
      <c r="Y3046" s="266"/>
      <c r="Z3046" s="266"/>
      <c r="AA3046" s="266"/>
      <c r="AB3046" s="266"/>
      <c r="AC3046" s="266"/>
      <c r="AD3046" s="266"/>
      <c r="AE3046" s="266"/>
    </row>
    <row r="3047" spans="2:31" ht="13.5">
      <c r="B3047" s="1129">
        <f t="shared" si="125"/>
        <v>-1</v>
      </c>
      <c r="D3047" s="1130"/>
      <c r="E3047" s="1130"/>
      <c r="F3047" s="1131"/>
      <c r="G3047" s="1130"/>
      <c r="H3047" s="1130"/>
      <c r="I3047" s="1130"/>
      <c r="J3047" s="1132"/>
      <c r="K3047" s="1132"/>
      <c r="L3047" s="1130"/>
      <c r="N3047" s="1133">
        <f t="shared" si="123"/>
        <v>0</v>
      </c>
      <c r="O3047" s="1134">
        <f t="shared" si="124"/>
        <v>0</v>
      </c>
      <c r="P3047" s="1134">
        <f>O3047/'1.5 Universal Data'!$F$35</f>
        <v>0</v>
      </c>
      <c r="Q3047" s="266"/>
      <c r="R3047" s="266"/>
      <c r="S3047" s="266"/>
      <c r="T3047" s="266"/>
      <c r="U3047" s="266"/>
      <c r="V3047" s="266"/>
      <c r="W3047" s="266"/>
      <c r="X3047" s="266"/>
      <c r="Y3047" s="266"/>
      <c r="Z3047" s="266"/>
      <c r="AA3047" s="266"/>
      <c r="AB3047" s="266"/>
      <c r="AC3047" s="266"/>
      <c r="AD3047" s="266"/>
      <c r="AE3047" s="266"/>
    </row>
    <row r="3048" spans="2:31" ht="13.5">
      <c r="B3048" s="1129">
        <f t="shared" si="125"/>
        <v>-1</v>
      </c>
      <c r="D3048" s="1130"/>
      <c r="E3048" s="1130"/>
      <c r="F3048" s="1131"/>
      <c r="G3048" s="1130"/>
      <c r="H3048" s="1130"/>
      <c r="I3048" s="1130"/>
      <c r="J3048" s="1132"/>
      <c r="K3048" s="1132"/>
      <c r="L3048" s="1130"/>
      <c r="N3048" s="1133">
        <f t="shared" si="123"/>
        <v>0</v>
      </c>
      <c r="O3048" s="1134">
        <f t="shared" si="124"/>
        <v>0</v>
      </c>
      <c r="P3048" s="1134">
        <f>O3048/'1.5 Universal Data'!$F$35</f>
        <v>0</v>
      </c>
      <c r="Q3048" s="266"/>
      <c r="R3048" s="266"/>
      <c r="S3048" s="266"/>
      <c r="T3048" s="266"/>
      <c r="U3048" s="266"/>
      <c r="V3048" s="266"/>
      <c r="W3048" s="266"/>
      <c r="X3048" s="266"/>
      <c r="Y3048" s="266"/>
      <c r="Z3048" s="266"/>
      <c r="AA3048" s="266"/>
      <c r="AB3048" s="266"/>
      <c r="AC3048" s="266"/>
      <c r="AD3048" s="266"/>
      <c r="AE3048" s="266"/>
    </row>
    <row r="3049" spans="2:31" ht="13.5">
      <c r="B3049" s="1129">
        <f t="shared" si="125"/>
        <v>-1</v>
      </c>
      <c r="D3049" s="1130"/>
      <c r="E3049" s="1130"/>
      <c r="F3049" s="1131"/>
      <c r="G3049" s="1130"/>
      <c r="H3049" s="1130"/>
      <c r="I3049" s="1130"/>
      <c r="J3049" s="1132"/>
      <c r="K3049" s="1132"/>
      <c r="L3049" s="1130"/>
      <c r="N3049" s="1133">
        <f t="shared" si="123"/>
        <v>0</v>
      </c>
      <c r="O3049" s="1134">
        <f t="shared" si="124"/>
        <v>0</v>
      </c>
      <c r="P3049" s="1134">
        <f>O3049/'1.5 Universal Data'!$F$35</f>
        <v>0</v>
      </c>
      <c r="Q3049" s="266"/>
      <c r="R3049" s="266"/>
      <c r="S3049" s="266"/>
      <c r="T3049" s="266"/>
      <c r="U3049" s="266"/>
      <c r="V3049" s="266"/>
      <c r="W3049" s="266"/>
      <c r="X3049" s="266"/>
      <c r="Y3049" s="266"/>
      <c r="Z3049" s="266"/>
      <c r="AA3049" s="266"/>
      <c r="AB3049" s="266"/>
      <c r="AC3049" s="266"/>
      <c r="AD3049" s="266"/>
      <c r="AE3049" s="266"/>
    </row>
    <row r="3050" spans="2:31" ht="13.5">
      <c r="B3050" s="1129">
        <f t="shared" si="125"/>
        <v>-1</v>
      </c>
      <c r="D3050" s="1130"/>
      <c r="E3050" s="1130"/>
      <c r="F3050" s="1131"/>
      <c r="G3050" s="1130"/>
      <c r="H3050" s="1130"/>
      <c r="I3050" s="1130"/>
      <c r="J3050" s="1132"/>
      <c r="K3050" s="1132"/>
      <c r="L3050" s="1130"/>
      <c r="N3050" s="1133">
        <f t="shared" si="123"/>
        <v>0</v>
      </c>
      <c r="O3050" s="1134">
        <f t="shared" si="124"/>
        <v>0</v>
      </c>
      <c r="P3050" s="1134">
        <f>O3050/'1.5 Universal Data'!$F$35</f>
        <v>0</v>
      </c>
      <c r="Q3050" s="266"/>
      <c r="R3050" s="266"/>
      <c r="S3050" s="266"/>
      <c r="T3050" s="266"/>
      <c r="U3050" s="266"/>
      <c r="V3050" s="266"/>
      <c r="W3050" s="266"/>
      <c r="X3050" s="266"/>
      <c r="Y3050" s="266"/>
      <c r="Z3050" s="266"/>
      <c r="AA3050" s="266"/>
      <c r="AB3050" s="266"/>
      <c r="AC3050" s="266"/>
      <c r="AD3050" s="266"/>
      <c r="AE3050" s="266"/>
    </row>
    <row r="3051" spans="2:31" ht="13.5">
      <c r="B3051" s="1129">
        <f t="shared" si="125"/>
        <v>-1</v>
      </c>
      <c r="D3051" s="1130"/>
      <c r="E3051" s="1130"/>
      <c r="F3051" s="1131"/>
      <c r="G3051" s="1130"/>
      <c r="H3051" s="1130"/>
      <c r="I3051" s="1130"/>
      <c r="J3051" s="1132"/>
      <c r="K3051" s="1132"/>
      <c r="L3051" s="1130"/>
      <c r="N3051" s="1133">
        <f t="shared" si="123"/>
        <v>0</v>
      </c>
      <c r="O3051" s="1134">
        <f t="shared" si="124"/>
        <v>0</v>
      </c>
      <c r="P3051" s="1134">
        <f>O3051/'1.5 Universal Data'!$F$35</f>
        <v>0</v>
      </c>
      <c r="Q3051" s="266"/>
      <c r="R3051" s="266"/>
      <c r="S3051" s="266"/>
      <c r="T3051" s="266"/>
      <c r="U3051" s="266"/>
      <c r="V3051" s="266"/>
      <c r="W3051" s="266"/>
      <c r="X3051" s="266"/>
      <c r="Y3051" s="266"/>
      <c r="Z3051" s="266"/>
      <c r="AA3051" s="266"/>
      <c r="AB3051" s="266"/>
      <c r="AC3051" s="266"/>
      <c r="AD3051" s="266"/>
      <c r="AE3051" s="266"/>
    </row>
    <row r="3052" spans="2:31" ht="13.5">
      <c r="B3052" s="1129">
        <f t="shared" si="125"/>
        <v>-1</v>
      </c>
      <c r="D3052" s="1130"/>
      <c r="E3052" s="1130"/>
      <c r="F3052" s="1131"/>
      <c r="G3052" s="1130"/>
      <c r="H3052" s="1130"/>
      <c r="I3052" s="1130"/>
      <c r="J3052" s="1132"/>
      <c r="K3052" s="1132"/>
      <c r="L3052" s="1130"/>
      <c r="N3052" s="1133">
        <f t="shared" si="123"/>
        <v>0</v>
      </c>
      <c r="O3052" s="1134">
        <f t="shared" si="124"/>
        <v>0</v>
      </c>
      <c r="P3052" s="1134">
        <f>O3052/'1.5 Universal Data'!$F$35</f>
        <v>0</v>
      </c>
      <c r="Q3052" s="266"/>
      <c r="R3052" s="266"/>
      <c r="S3052" s="266"/>
      <c r="T3052" s="266"/>
      <c r="U3052" s="266"/>
      <c r="V3052" s="266"/>
      <c r="W3052" s="266"/>
      <c r="X3052" s="266"/>
      <c r="Y3052" s="266"/>
      <c r="Z3052" s="266"/>
      <c r="AA3052" s="266"/>
      <c r="AB3052" s="266"/>
      <c r="AC3052" s="266"/>
      <c r="AD3052" s="266"/>
      <c r="AE3052" s="266"/>
    </row>
    <row r="3053" spans="2:31" ht="13.5">
      <c r="B3053" s="1129">
        <f t="shared" si="125"/>
        <v>-1</v>
      </c>
      <c r="D3053" s="1130"/>
      <c r="E3053" s="1130"/>
      <c r="F3053" s="1131"/>
      <c r="G3053" s="1130"/>
      <c r="H3053" s="1130"/>
      <c r="I3053" s="1130"/>
      <c r="J3053" s="1132"/>
      <c r="K3053" s="1132"/>
      <c r="L3053" s="1130"/>
      <c r="N3053" s="1133">
        <f t="shared" si="123"/>
        <v>0</v>
      </c>
      <c r="O3053" s="1134">
        <f t="shared" si="124"/>
        <v>0</v>
      </c>
      <c r="P3053" s="1134">
        <f>O3053/'1.5 Universal Data'!$F$35</f>
        <v>0</v>
      </c>
      <c r="Q3053" s="266"/>
      <c r="R3053" s="266"/>
      <c r="S3053" s="266"/>
      <c r="T3053" s="266"/>
      <c r="U3053" s="266"/>
      <c r="V3053" s="266"/>
      <c r="W3053" s="266"/>
      <c r="X3053" s="266"/>
      <c r="Y3053" s="266"/>
      <c r="Z3053" s="266"/>
      <c r="AA3053" s="266"/>
      <c r="AB3053" s="266"/>
      <c r="AC3053" s="266"/>
      <c r="AD3053" s="266"/>
      <c r="AE3053" s="266"/>
    </row>
    <row r="3054" spans="2:31" ht="13.5">
      <c r="B3054" s="1129">
        <f t="shared" si="125"/>
        <v>-1</v>
      </c>
      <c r="D3054" s="1130"/>
      <c r="E3054" s="1130"/>
      <c r="F3054" s="1131"/>
      <c r="G3054" s="1130"/>
      <c r="H3054" s="1130"/>
      <c r="I3054" s="1130"/>
      <c r="J3054" s="1132"/>
      <c r="K3054" s="1132"/>
      <c r="L3054" s="1130"/>
      <c r="N3054" s="1133">
        <f t="shared" si="123"/>
        <v>0</v>
      </c>
      <c r="O3054" s="1134">
        <f t="shared" si="124"/>
        <v>0</v>
      </c>
      <c r="P3054" s="1134">
        <f>O3054/'1.5 Universal Data'!$F$35</f>
        <v>0</v>
      </c>
      <c r="Q3054" s="266"/>
      <c r="R3054" s="266"/>
      <c r="S3054" s="266"/>
      <c r="T3054" s="266"/>
      <c r="U3054" s="266"/>
      <c r="V3054" s="266"/>
      <c r="W3054" s="266"/>
      <c r="X3054" s="266"/>
      <c r="Y3054" s="266"/>
      <c r="Z3054" s="266"/>
      <c r="AA3054" s="266"/>
      <c r="AB3054" s="266"/>
      <c r="AC3054" s="266"/>
      <c r="AD3054" s="266"/>
      <c r="AE3054" s="266"/>
    </row>
    <row r="3055" spans="2:31" ht="13.5">
      <c r="B3055" s="1129">
        <f t="shared" si="125"/>
        <v>-1</v>
      </c>
      <c r="D3055" s="1130"/>
      <c r="E3055" s="1130"/>
      <c r="F3055" s="1131"/>
      <c r="G3055" s="1130"/>
      <c r="H3055" s="1130"/>
      <c r="I3055" s="1130"/>
      <c r="J3055" s="1132"/>
      <c r="K3055" s="1132"/>
      <c r="L3055" s="1130"/>
      <c r="N3055" s="1133">
        <f t="shared" si="123"/>
        <v>0</v>
      </c>
      <c r="O3055" s="1134">
        <f t="shared" si="124"/>
        <v>0</v>
      </c>
      <c r="P3055" s="1134">
        <f>O3055/'1.5 Universal Data'!$F$35</f>
        <v>0</v>
      </c>
      <c r="Q3055" s="266"/>
      <c r="R3055" s="266"/>
      <c r="S3055" s="266"/>
      <c r="T3055" s="266"/>
      <c r="U3055" s="266"/>
      <c r="V3055" s="266"/>
      <c r="W3055" s="266"/>
      <c r="X3055" s="266"/>
      <c r="Y3055" s="266"/>
      <c r="Z3055" s="266"/>
      <c r="AA3055" s="266"/>
      <c r="AB3055" s="266"/>
      <c r="AC3055" s="266"/>
      <c r="AD3055" s="266"/>
      <c r="AE3055" s="266"/>
    </row>
    <row r="3056" spans="2:31" ht="13.5">
      <c r="B3056" s="1129">
        <f t="shared" si="125"/>
        <v>-1</v>
      </c>
      <c r="D3056" s="1130"/>
      <c r="E3056" s="1130"/>
      <c r="F3056" s="1131"/>
      <c r="G3056" s="1130"/>
      <c r="H3056" s="1130"/>
      <c r="I3056" s="1130"/>
      <c r="J3056" s="1132"/>
      <c r="K3056" s="1132"/>
      <c r="L3056" s="1130"/>
      <c r="N3056" s="1133">
        <f t="shared" si="123"/>
        <v>0</v>
      </c>
      <c r="O3056" s="1134">
        <f t="shared" si="124"/>
        <v>0</v>
      </c>
      <c r="P3056" s="1134">
        <f>O3056/'1.5 Universal Data'!$F$35</f>
        <v>0</v>
      </c>
      <c r="Q3056" s="266"/>
      <c r="R3056" s="266"/>
      <c r="S3056" s="266"/>
      <c r="T3056" s="266"/>
      <c r="U3056" s="266"/>
      <c r="V3056" s="266"/>
      <c r="W3056" s="266"/>
      <c r="X3056" s="266"/>
      <c r="Y3056" s="266"/>
      <c r="Z3056" s="266"/>
      <c r="AA3056" s="266"/>
      <c r="AB3056" s="266"/>
      <c r="AC3056" s="266"/>
      <c r="AD3056" s="266"/>
      <c r="AE3056" s="266"/>
    </row>
    <row r="3057" spans="2:31" ht="13.5">
      <c r="B3057" s="1129">
        <f t="shared" si="125"/>
        <v>-1</v>
      </c>
      <c r="D3057" s="1130"/>
      <c r="E3057" s="1130"/>
      <c r="F3057" s="1131"/>
      <c r="G3057" s="1130"/>
      <c r="H3057" s="1130"/>
      <c r="I3057" s="1130"/>
      <c r="J3057" s="1132"/>
      <c r="K3057" s="1132"/>
      <c r="L3057" s="1130"/>
      <c r="N3057" s="1133">
        <f t="shared" si="123"/>
        <v>0</v>
      </c>
      <c r="O3057" s="1134">
        <f t="shared" si="124"/>
        <v>0</v>
      </c>
      <c r="P3057" s="1134">
        <f>O3057/'1.5 Universal Data'!$F$35</f>
        <v>0</v>
      </c>
      <c r="Q3057" s="266"/>
      <c r="R3057" s="266"/>
      <c r="S3057" s="266"/>
      <c r="T3057" s="266"/>
      <c r="U3057" s="266"/>
      <c r="V3057" s="266"/>
      <c r="W3057" s="266"/>
      <c r="X3057" s="266"/>
      <c r="Y3057" s="266"/>
      <c r="Z3057" s="266"/>
      <c r="AA3057" s="266"/>
      <c r="AB3057" s="266"/>
      <c r="AC3057" s="266"/>
      <c r="AD3057" s="266"/>
      <c r="AE3057" s="266"/>
    </row>
    <row r="3058" spans="2:31" ht="13.5">
      <c r="B3058" s="1129">
        <f t="shared" si="125"/>
        <v>-1</v>
      </c>
      <c r="D3058" s="1130"/>
      <c r="E3058" s="1130"/>
      <c r="F3058" s="1131"/>
      <c r="G3058" s="1130"/>
      <c r="H3058" s="1130"/>
      <c r="I3058" s="1130"/>
      <c r="J3058" s="1132"/>
      <c r="K3058" s="1132"/>
      <c r="L3058" s="1130"/>
      <c r="N3058" s="1133">
        <f t="shared" si="123"/>
        <v>0</v>
      </c>
      <c r="O3058" s="1134">
        <f t="shared" si="124"/>
        <v>0</v>
      </c>
      <c r="P3058" s="1134">
        <f>O3058/'1.5 Universal Data'!$F$35</f>
        <v>0</v>
      </c>
      <c r="Q3058" s="266"/>
      <c r="R3058" s="266"/>
      <c r="S3058" s="266"/>
      <c r="T3058" s="266"/>
      <c r="U3058" s="266"/>
      <c r="V3058" s="266"/>
      <c r="W3058" s="266"/>
      <c r="X3058" s="266"/>
      <c r="Y3058" s="266"/>
      <c r="Z3058" s="266"/>
      <c r="AA3058" s="266"/>
      <c r="AB3058" s="266"/>
      <c r="AC3058" s="266"/>
      <c r="AD3058" s="266"/>
      <c r="AE3058" s="266"/>
    </row>
    <row r="3059" spans="2:31" ht="13.5">
      <c r="B3059" s="1129">
        <f t="shared" si="125"/>
        <v>-1</v>
      </c>
      <c r="D3059" s="1130"/>
      <c r="E3059" s="1130"/>
      <c r="F3059" s="1131"/>
      <c r="G3059" s="1130"/>
      <c r="H3059" s="1130"/>
      <c r="I3059" s="1130"/>
      <c r="J3059" s="1132"/>
      <c r="K3059" s="1132"/>
      <c r="L3059" s="1130"/>
      <c r="N3059" s="1133">
        <f t="shared" si="123"/>
        <v>0</v>
      </c>
      <c r="O3059" s="1134">
        <f t="shared" si="124"/>
        <v>0</v>
      </c>
      <c r="P3059" s="1134">
        <f>O3059/'1.5 Universal Data'!$F$35</f>
        <v>0</v>
      </c>
      <c r="Q3059" s="266"/>
      <c r="R3059" s="266"/>
      <c r="S3059" s="266"/>
      <c r="T3059" s="266"/>
      <c r="U3059" s="266"/>
      <c r="V3059" s="266"/>
      <c r="W3059" s="266"/>
      <c r="X3059" s="266"/>
      <c r="Y3059" s="266"/>
      <c r="Z3059" s="266"/>
      <c r="AA3059" s="266"/>
      <c r="AB3059" s="266"/>
      <c r="AC3059" s="266"/>
      <c r="AD3059" s="266"/>
      <c r="AE3059" s="266"/>
    </row>
    <row r="3060" spans="2:31" ht="13.5">
      <c r="B3060" s="1129">
        <f t="shared" si="125"/>
        <v>-1</v>
      </c>
      <c r="D3060" s="1130"/>
      <c r="E3060" s="1130"/>
      <c r="F3060" s="1131"/>
      <c r="G3060" s="1130"/>
      <c r="H3060" s="1130"/>
      <c r="I3060" s="1130"/>
      <c r="J3060" s="1132"/>
      <c r="K3060" s="1132"/>
      <c r="L3060" s="1130"/>
      <c r="N3060" s="1133">
        <f t="shared" si="123"/>
        <v>0</v>
      </c>
      <c r="O3060" s="1134">
        <f t="shared" si="124"/>
        <v>0</v>
      </c>
      <c r="P3060" s="1134">
        <f>O3060/'1.5 Universal Data'!$F$35</f>
        <v>0</v>
      </c>
      <c r="Q3060" s="266"/>
      <c r="R3060" s="266"/>
      <c r="S3060" s="266"/>
      <c r="T3060" s="266"/>
      <c r="U3060" s="266"/>
      <c r="V3060" s="266"/>
      <c r="W3060" s="266"/>
      <c r="X3060" s="266"/>
      <c r="Y3060" s="266"/>
      <c r="Z3060" s="266"/>
      <c r="AA3060" s="266"/>
      <c r="AB3060" s="266"/>
      <c r="AC3060" s="266"/>
      <c r="AD3060" s="266"/>
      <c r="AE3060" s="266"/>
    </row>
    <row r="3061" spans="2:31" ht="13.5">
      <c r="B3061" s="1129">
        <f t="shared" si="125"/>
        <v>-1</v>
      </c>
      <c r="D3061" s="1130"/>
      <c r="E3061" s="1130"/>
      <c r="F3061" s="1131"/>
      <c r="G3061" s="1130"/>
      <c r="H3061" s="1130"/>
      <c r="I3061" s="1130"/>
      <c r="J3061" s="1132"/>
      <c r="K3061" s="1132"/>
      <c r="L3061" s="1130"/>
      <c r="N3061" s="1133">
        <f t="shared" si="123"/>
        <v>0</v>
      </c>
      <c r="O3061" s="1134">
        <f t="shared" si="124"/>
        <v>0</v>
      </c>
      <c r="P3061" s="1134">
        <f>O3061/'1.5 Universal Data'!$F$35</f>
        <v>0</v>
      </c>
      <c r="Q3061" s="266"/>
      <c r="R3061" s="266"/>
      <c r="S3061" s="266"/>
      <c r="T3061" s="266"/>
      <c r="U3061" s="266"/>
      <c r="V3061" s="266"/>
      <c r="W3061" s="266"/>
      <c r="X3061" s="266"/>
      <c r="Y3061" s="266"/>
      <c r="Z3061" s="266"/>
      <c r="AA3061" s="266"/>
      <c r="AB3061" s="266"/>
      <c r="AC3061" s="266"/>
      <c r="AD3061" s="266"/>
      <c r="AE3061" s="266"/>
    </row>
    <row r="3062" spans="2:31" ht="13.5">
      <c r="B3062" s="1129">
        <f t="shared" si="125"/>
        <v>-1</v>
      </c>
      <c r="D3062" s="1130"/>
      <c r="E3062" s="1130"/>
      <c r="F3062" s="1131"/>
      <c r="G3062" s="1130"/>
      <c r="H3062" s="1130"/>
      <c r="I3062" s="1130"/>
      <c r="J3062" s="1132"/>
      <c r="K3062" s="1132"/>
      <c r="L3062" s="1130"/>
      <c r="N3062" s="1133">
        <f t="shared" si="123"/>
        <v>0</v>
      </c>
      <c r="O3062" s="1134">
        <f t="shared" si="124"/>
        <v>0</v>
      </c>
      <c r="P3062" s="1134">
        <f>O3062/'1.5 Universal Data'!$F$35</f>
        <v>0</v>
      </c>
      <c r="Q3062" s="266"/>
      <c r="R3062" s="266"/>
      <c r="S3062" s="266"/>
      <c r="T3062" s="266"/>
      <c r="U3062" s="266"/>
      <c r="V3062" s="266"/>
      <c r="W3062" s="266"/>
      <c r="X3062" s="266"/>
      <c r="Y3062" s="266"/>
      <c r="Z3062" s="266"/>
      <c r="AA3062" s="266"/>
      <c r="AB3062" s="266"/>
      <c r="AC3062" s="266"/>
      <c r="AD3062" s="266"/>
      <c r="AE3062" s="266"/>
    </row>
    <row r="3063" spans="2:31" ht="13.5">
      <c r="B3063" s="1129">
        <f t="shared" si="125"/>
        <v>-1</v>
      </c>
      <c r="D3063" s="1130"/>
      <c r="E3063" s="1130"/>
      <c r="F3063" s="1131"/>
      <c r="G3063" s="1130"/>
      <c r="H3063" s="1130"/>
      <c r="I3063" s="1130"/>
      <c r="J3063" s="1132"/>
      <c r="K3063" s="1132"/>
      <c r="L3063" s="1130"/>
      <c r="N3063" s="1133">
        <f t="shared" si="123"/>
        <v>0</v>
      </c>
      <c r="O3063" s="1134">
        <f t="shared" si="124"/>
        <v>0</v>
      </c>
      <c r="P3063" s="1134">
        <f>O3063/'1.5 Universal Data'!$F$35</f>
        <v>0</v>
      </c>
      <c r="Q3063" s="266"/>
      <c r="R3063" s="266"/>
      <c r="S3063" s="266"/>
      <c r="T3063" s="266"/>
      <c r="U3063" s="266"/>
      <c r="V3063" s="266"/>
      <c r="W3063" s="266"/>
      <c r="X3063" s="266"/>
      <c r="Y3063" s="266"/>
      <c r="Z3063" s="266"/>
      <c r="AA3063" s="266"/>
      <c r="AB3063" s="266"/>
      <c r="AC3063" s="266"/>
      <c r="AD3063" s="266"/>
      <c r="AE3063" s="266"/>
    </row>
    <row r="3064" spans="2:31" ht="13.5">
      <c r="B3064" s="1129">
        <f t="shared" si="125"/>
        <v>-1</v>
      </c>
      <c r="D3064" s="1130"/>
      <c r="E3064" s="1130"/>
      <c r="F3064" s="1131"/>
      <c r="G3064" s="1130"/>
      <c r="H3064" s="1130"/>
      <c r="I3064" s="1130"/>
      <c r="J3064" s="1132"/>
      <c r="K3064" s="1132"/>
      <c r="L3064" s="1130"/>
      <c r="N3064" s="1133">
        <f t="shared" si="123"/>
        <v>0</v>
      </c>
      <c r="O3064" s="1134">
        <f t="shared" si="124"/>
        <v>0</v>
      </c>
      <c r="P3064" s="1134">
        <f>O3064/'1.5 Universal Data'!$F$35</f>
        <v>0</v>
      </c>
      <c r="Q3064" s="266"/>
      <c r="R3064" s="266"/>
      <c r="S3064" s="266"/>
      <c r="T3064" s="266"/>
      <c r="U3064" s="266"/>
      <c r="V3064" s="266"/>
      <c r="W3064" s="266"/>
      <c r="X3064" s="266"/>
      <c r="Y3064" s="266"/>
      <c r="Z3064" s="266"/>
      <c r="AA3064" s="266"/>
      <c r="AB3064" s="266"/>
      <c r="AC3064" s="266"/>
      <c r="AD3064" s="266"/>
      <c r="AE3064" s="266"/>
    </row>
    <row r="3065" spans="2:31" ht="13.5">
      <c r="B3065" s="1129">
        <f t="shared" si="125"/>
        <v>-1</v>
      </c>
      <c r="D3065" s="1130"/>
      <c r="E3065" s="1130"/>
      <c r="F3065" s="1131"/>
      <c r="G3065" s="1130"/>
      <c r="H3065" s="1130"/>
      <c r="I3065" s="1130"/>
      <c r="J3065" s="1132"/>
      <c r="K3065" s="1132"/>
      <c r="L3065" s="1130"/>
      <c r="N3065" s="1133">
        <f t="shared" si="123"/>
        <v>0</v>
      </c>
      <c r="O3065" s="1134">
        <f t="shared" si="124"/>
        <v>0</v>
      </c>
      <c r="P3065" s="1134">
        <f>O3065/'1.5 Universal Data'!$F$35</f>
        <v>0</v>
      </c>
      <c r="Q3065" s="266"/>
      <c r="R3065" s="266"/>
      <c r="S3065" s="266"/>
      <c r="T3065" s="266"/>
      <c r="U3065" s="266"/>
      <c r="V3065" s="266"/>
      <c r="W3065" s="266"/>
      <c r="X3065" s="266"/>
      <c r="Y3065" s="266"/>
      <c r="Z3065" s="266"/>
      <c r="AA3065" s="266"/>
      <c r="AB3065" s="266"/>
      <c r="AC3065" s="266"/>
      <c r="AD3065" s="266"/>
      <c r="AE3065" s="266"/>
    </row>
    <row r="3066" spans="2:31" ht="13.5">
      <c r="B3066" s="1129">
        <f t="shared" si="125"/>
        <v>-1</v>
      </c>
      <c r="D3066" s="1130"/>
      <c r="E3066" s="1130"/>
      <c r="F3066" s="1131"/>
      <c r="G3066" s="1130"/>
      <c r="H3066" s="1130"/>
      <c r="I3066" s="1130"/>
      <c r="J3066" s="1132"/>
      <c r="K3066" s="1132"/>
      <c r="L3066" s="1130"/>
      <c r="N3066" s="1133">
        <f t="shared" si="123"/>
        <v>0</v>
      </c>
      <c r="O3066" s="1134">
        <f t="shared" si="124"/>
        <v>0</v>
      </c>
      <c r="P3066" s="1134">
        <f>O3066/'1.5 Universal Data'!$F$35</f>
        <v>0</v>
      </c>
      <c r="Q3066" s="266"/>
      <c r="R3066" s="266"/>
      <c r="S3066" s="266"/>
      <c r="T3066" s="266"/>
      <c r="U3066" s="266"/>
      <c r="V3066" s="266"/>
      <c r="W3066" s="266"/>
      <c r="X3066" s="266"/>
      <c r="Y3066" s="266"/>
      <c r="Z3066" s="266"/>
      <c r="AA3066" s="266"/>
      <c r="AB3066" s="266"/>
      <c r="AC3066" s="266"/>
      <c r="AD3066" s="266"/>
      <c r="AE3066" s="266"/>
    </row>
    <row r="3067" spans="2:31" ht="13.5">
      <c r="B3067" s="1129">
        <f t="shared" si="125"/>
        <v>-1</v>
      </c>
      <c r="D3067" s="1130"/>
      <c r="E3067" s="1130"/>
      <c r="F3067" s="1131"/>
      <c r="G3067" s="1130"/>
      <c r="H3067" s="1130"/>
      <c r="I3067" s="1130"/>
      <c r="J3067" s="1132"/>
      <c r="K3067" s="1132"/>
      <c r="L3067" s="1130"/>
      <c r="N3067" s="1133">
        <f t="shared" si="123"/>
        <v>0</v>
      </c>
      <c r="O3067" s="1134">
        <f t="shared" si="124"/>
        <v>0</v>
      </c>
      <c r="P3067" s="1134">
        <f>O3067/'1.5 Universal Data'!$F$35</f>
        <v>0</v>
      </c>
      <c r="Q3067" s="266"/>
      <c r="R3067" s="266"/>
      <c r="S3067" s="266"/>
      <c r="T3067" s="266"/>
      <c r="U3067" s="266"/>
      <c r="V3067" s="266"/>
      <c r="W3067" s="266"/>
      <c r="X3067" s="266"/>
      <c r="Y3067" s="266"/>
      <c r="Z3067" s="266"/>
      <c r="AA3067" s="266"/>
      <c r="AB3067" s="266"/>
      <c r="AC3067" s="266"/>
      <c r="AD3067" s="266"/>
      <c r="AE3067" s="266"/>
    </row>
    <row r="3068" spans="2:31" ht="13.5">
      <c r="B3068" s="1129">
        <f t="shared" si="125"/>
        <v>-1</v>
      </c>
      <c r="D3068" s="1130"/>
      <c r="E3068" s="1130"/>
      <c r="F3068" s="1131"/>
      <c r="G3068" s="1130"/>
      <c r="H3068" s="1130"/>
      <c r="I3068" s="1130"/>
      <c r="J3068" s="1132"/>
      <c r="K3068" s="1132"/>
      <c r="L3068" s="1130"/>
      <c r="N3068" s="1133">
        <f t="shared" si="123"/>
        <v>0</v>
      </c>
      <c r="O3068" s="1134">
        <f t="shared" si="124"/>
        <v>0</v>
      </c>
      <c r="P3068" s="1134">
        <f>O3068/'1.5 Universal Data'!$F$35</f>
        <v>0</v>
      </c>
      <c r="Q3068" s="266"/>
      <c r="R3068" s="266"/>
      <c r="S3068" s="266"/>
      <c r="T3068" s="266"/>
      <c r="U3068" s="266"/>
      <c r="V3068" s="266"/>
      <c r="W3068" s="266"/>
      <c r="X3068" s="266"/>
      <c r="Y3068" s="266"/>
      <c r="Z3068" s="266"/>
      <c r="AA3068" s="266"/>
      <c r="AB3068" s="266"/>
      <c r="AC3068" s="266"/>
      <c r="AD3068" s="266"/>
      <c r="AE3068" s="266"/>
    </row>
    <row r="3069" spans="2:31" ht="13.5">
      <c r="B3069" s="1129">
        <f t="shared" si="125"/>
        <v>-1</v>
      </c>
      <c r="D3069" s="1130"/>
      <c r="E3069" s="1130"/>
      <c r="F3069" s="1131"/>
      <c r="G3069" s="1130"/>
      <c r="H3069" s="1130"/>
      <c r="I3069" s="1130"/>
      <c r="J3069" s="1132"/>
      <c r="K3069" s="1132"/>
      <c r="L3069" s="1130"/>
      <c r="N3069" s="1133">
        <f t="shared" si="123"/>
        <v>0</v>
      </c>
      <c r="O3069" s="1134">
        <f t="shared" si="124"/>
        <v>0</v>
      </c>
      <c r="P3069" s="1134">
        <f>O3069/'1.5 Universal Data'!$F$35</f>
        <v>0</v>
      </c>
      <c r="Q3069" s="266"/>
      <c r="R3069" s="266"/>
      <c r="S3069" s="266"/>
      <c r="T3069" s="266"/>
      <c r="U3069" s="266"/>
      <c r="V3069" s="266"/>
      <c r="W3069" s="266"/>
      <c r="X3069" s="266"/>
      <c r="Y3069" s="266"/>
      <c r="Z3069" s="266"/>
      <c r="AA3069" s="266"/>
      <c r="AB3069" s="266"/>
      <c r="AC3069" s="266"/>
      <c r="AD3069" s="266"/>
      <c r="AE3069" s="266"/>
    </row>
    <row r="3070" spans="2:31" ht="13.5">
      <c r="B3070" s="1129">
        <f t="shared" si="125"/>
        <v>-1</v>
      </c>
      <c r="D3070" s="1130"/>
      <c r="E3070" s="1130"/>
      <c r="F3070" s="1131"/>
      <c r="G3070" s="1130"/>
      <c r="H3070" s="1130"/>
      <c r="I3070" s="1130"/>
      <c r="J3070" s="1132"/>
      <c r="K3070" s="1132"/>
      <c r="L3070" s="1130"/>
      <c r="N3070" s="1133">
        <f t="shared" si="123"/>
        <v>0</v>
      </c>
      <c r="O3070" s="1134">
        <f t="shared" si="124"/>
        <v>0</v>
      </c>
      <c r="P3070" s="1134">
        <f>O3070/'1.5 Universal Data'!$F$35</f>
        <v>0</v>
      </c>
      <c r="Q3070" s="266"/>
      <c r="R3070" s="266"/>
      <c r="S3070" s="266"/>
      <c r="T3070" s="266"/>
      <c r="U3070" s="266"/>
      <c r="V3070" s="266"/>
      <c r="W3070" s="266"/>
      <c r="X3070" s="266"/>
      <c r="Y3070" s="266"/>
      <c r="Z3070" s="266"/>
      <c r="AA3070" s="266"/>
      <c r="AB3070" s="266"/>
      <c r="AC3070" s="266"/>
      <c r="AD3070" s="266"/>
      <c r="AE3070" s="266"/>
    </row>
    <row r="3071" spans="2:31" ht="13.5">
      <c r="B3071" s="1129">
        <f t="shared" si="125"/>
        <v>-1</v>
      </c>
      <c r="D3071" s="1130"/>
      <c r="E3071" s="1130"/>
      <c r="F3071" s="1131"/>
      <c r="G3071" s="1130"/>
      <c r="H3071" s="1130"/>
      <c r="I3071" s="1130"/>
      <c r="J3071" s="1132"/>
      <c r="K3071" s="1132"/>
      <c r="L3071" s="1130"/>
      <c r="N3071" s="1133">
        <f t="shared" si="123"/>
        <v>0</v>
      </c>
      <c r="O3071" s="1134">
        <f t="shared" si="124"/>
        <v>0</v>
      </c>
      <c r="P3071" s="1134">
        <f>O3071/'1.5 Universal Data'!$F$35</f>
        <v>0</v>
      </c>
      <c r="Q3071" s="266"/>
      <c r="R3071" s="266"/>
      <c r="S3071" s="266"/>
      <c r="T3071" s="266"/>
      <c r="U3071" s="266"/>
      <c r="V3071" s="266"/>
      <c r="W3071" s="266"/>
      <c r="X3071" s="266"/>
      <c r="Y3071" s="266"/>
      <c r="Z3071" s="266"/>
      <c r="AA3071" s="266"/>
      <c r="AB3071" s="266"/>
      <c r="AC3071" s="266"/>
      <c r="AD3071" s="266"/>
      <c r="AE3071" s="266"/>
    </row>
    <row r="3072" spans="2:31" ht="13.5">
      <c r="B3072" s="1129">
        <f t="shared" si="125"/>
        <v>-1</v>
      </c>
      <c r="D3072" s="1130"/>
      <c r="E3072" s="1130"/>
      <c r="F3072" s="1131"/>
      <c r="G3072" s="1130"/>
      <c r="H3072" s="1130"/>
      <c r="I3072" s="1130"/>
      <c r="J3072" s="1132"/>
      <c r="K3072" s="1132"/>
      <c r="L3072" s="1130"/>
      <c r="N3072" s="1133">
        <f t="shared" si="123"/>
        <v>0</v>
      </c>
      <c r="O3072" s="1134">
        <f t="shared" si="124"/>
        <v>0</v>
      </c>
      <c r="P3072" s="1134">
        <f>O3072/'1.5 Universal Data'!$F$35</f>
        <v>0</v>
      </c>
      <c r="Q3072" s="266"/>
      <c r="R3072" s="266"/>
      <c r="S3072" s="266"/>
      <c r="T3072" s="266"/>
      <c r="U3072" s="266"/>
      <c r="V3072" s="266"/>
      <c r="W3072" s="266"/>
      <c r="X3072" s="266"/>
      <c r="Y3072" s="266"/>
      <c r="Z3072" s="266"/>
      <c r="AA3072" s="266"/>
      <c r="AB3072" s="266"/>
      <c r="AC3072" s="266"/>
      <c r="AD3072" s="266"/>
      <c r="AE3072" s="266"/>
    </row>
    <row r="3073" spans="2:31" ht="13.5">
      <c r="B3073" s="1129">
        <f t="shared" si="125"/>
        <v>-1</v>
      </c>
      <c r="D3073" s="1130"/>
      <c r="E3073" s="1130"/>
      <c r="F3073" s="1131"/>
      <c r="G3073" s="1130"/>
      <c r="H3073" s="1130"/>
      <c r="I3073" s="1130"/>
      <c r="J3073" s="1132"/>
      <c r="K3073" s="1132"/>
      <c r="L3073" s="1130"/>
      <c r="N3073" s="1133">
        <f t="shared" si="123"/>
        <v>0</v>
      </c>
      <c r="O3073" s="1134">
        <f t="shared" si="124"/>
        <v>0</v>
      </c>
      <c r="P3073" s="1134">
        <f>O3073/'1.5 Universal Data'!$F$35</f>
        <v>0</v>
      </c>
      <c r="Q3073" s="266"/>
      <c r="R3073" s="266"/>
      <c r="S3073" s="266"/>
      <c r="T3073" s="266"/>
      <c r="U3073" s="266"/>
      <c r="V3073" s="266"/>
      <c r="W3073" s="266"/>
      <c r="X3073" s="266"/>
      <c r="Y3073" s="266"/>
      <c r="Z3073" s="266"/>
      <c r="AA3073" s="266"/>
      <c r="AB3073" s="266"/>
      <c r="AC3073" s="266"/>
      <c r="AD3073" s="266"/>
      <c r="AE3073" s="266"/>
    </row>
    <row r="3074" spans="2:31" ht="13.5">
      <c r="B3074" s="1129">
        <f t="shared" si="125"/>
        <v>-1</v>
      </c>
      <c r="D3074" s="1130"/>
      <c r="E3074" s="1130"/>
      <c r="F3074" s="1131"/>
      <c r="G3074" s="1130"/>
      <c r="H3074" s="1130"/>
      <c r="I3074" s="1130"/>
      <c r="J3074" s="1132"/>
      <c r="K3074" s="1132"/>
      <c r="L3074" s="1130"/>
      <c r="N3074" s="1133">
        <f t="shared" si="123"/>
        <v>0</v>
      </c>
      <c r="O3074" s="1134">
        <f t="shared" si="124"/>
        <v>0</v>
      </c>
      <c r="P3074" s="1134">
        <f>O3074/'1.5 Universal Data'!$F$35</f>
        <v>0</v>
      </c>
      <c r="Q3074" s="266"/>
      <c r="R3074" s="266"/>
      <c r="S3074" s="266"/>
      <c r="T3074" s="266"/>
      <c r="U3074" s="266"/>
      <c r="V3074" s="266"/>
      <c r="W3074" s="266"/>
      <c r="X3074" s="266"/>
      <c r="Y3074" s="266"/>
      <c r="Z3074" s="266"/>
      <c r="AA3074" s="266"/>
      <c r="AB3074" s="266"/>
      <c r="AC3074" s="266"/>
      <c r="AD3074" s="266"/>
      <c r="AE3074" s="266"/>
    </row>
    <row r="3075" spans="2:31" ht="13.5">
      <c r="B3075" s="1129">
        <f t="shared" si="125"/>
        <v>-1</v>
      </c>
      <c r="D3075" s="1130"/>
      <c r="E3075" s="1130"/>
      <c r="F3075" s="1131"/>
      <c r="G3075" s="1130"/>
      <c r="H3075" s="1130"/>
      <c r="I3075" s="1130"/>
      <c r="J3075" s="1132"/>
      <c r="K3075" s="1132"/>
      <c r="L3075" s="1130"/>
      <c r="N3075" s="1133">
        <f t="shared" si="123"/>
        <v>0</v>
      </c>
      <c r="O3075" s="1134">
        <f t="shared" si="124"/>
        <v>0</v>
      </c>
      <c r="P3075" s="1134">
        <f>O3075/'1.5 Universal Data'!$F$35</f>
        <v>0</v>
      </c>
      <c r="Q3075" s="266"/>
      <c r="R3075" s="266"/>
      <c r="S3075" s="266"/>
      <c r="T3075" s="266"/>
      <c r="U3075" s="266"/>
      <c r="V3075" s="266"/>
      <c r="W3075" s="266"/>
      <c r="X3075" s="266"/>
      <c r="Y3075" s="266"/>
      <c r="Z3075" s="266"/>
      <c r="AA3075" s="266"/>
      <c r="AB3075" s="266"/>
      <c r="AC3075" s="266"/>
      <c r="AD3075" s="266"/>
      <c r="AE3075" s="266"/>
    </row>
    <row r="3076" spans="2:31" ht="13.5">
      <c r="B3076" s="1129">
        <f t="shared" si="125"/>
        <v>-1</v>
      </c>
      <c r="D3076" s="1130"/>
      <c r="E3076" s="1130"/>
      <c r="F3076" s="1131"/>
      <c r="G3076" s="1130"/>
      <c r="H3076" s="1130"/>
      <c r="I3076" s="1130"/>
      <c r="J3076" s="1132"/>
      <c r="K3076" s="1132"/>
      <c r="L3076" s="1130"/>
      <c r="N3076" s="1133">
        <f t="shared" si="123"/>
        <v>0</v>
      </c>
      <c r="O3076" s="1134">
        <f t="shared" si="124"/>
        <v>0</v>
      </c>
      <c r="P3076" s="1134">
        <f>O3076/'1.5 Universal Data'!$F$35</f>
        <v>0</v>
      </c>
      <c r="Q3076" s="266"/>
      <c r="R3076" s="266"/>
      <c r="S3076" s="266"/>
      <c r="T3076" s="266"/>
      <c r="U3076" s="266"/>
      <c r="V3076" s="266"/>
      <c r="W3076" s="266"/>
      <c r="X3076" s="266"/>
      <c r="Y3076" s="266"/>
      <c r="Z3076" s="266"/>
      <c r="AA3076" s="266"/>
      <c r="AB3076" s="266"/>
      <c r="AC3076" s="266"/>
      <c r="AD3076" s="266"/>
      <c r="AE3076" s="266"/>
    </row>
    <row r="3077" spans="2:31" ht="13.5">
      <c r="B3077" s="1129">
        <f t="shared" si="125"/>
        <v>-1</v>
      </c>
      <c r="D3077" s="1130"/>
      <c r="E3077" s="1130"/>
      <c r="F3077" s="1131"/>
      <c r="G3077" s="1130"/>
      <c r="H3077" s="1130"/>
      <c r="I3077" s="1130"/>
      <c r="J3077" s="1132"/>
      <c r="K3077" s="1132"/>
      <c r="L3077" s="1130"/>
      <c r="N3077" s="1133">
        <f t="shared" si="123"/>
        <v>0</v>
      </c>
      <c r="O3077" s="1134">
        <f t="shared" si="124"/>
        <v>0</v>
      </c>
      <c r="P3077" s="1134">
        <f>O3077/'1.5 Universal Data'!$F$35</f>
        <v>0</v>
      </c>
      <c r="Q3077" s="266"/>
      <c r="R3077" s="266"/>
      <c r="S3077" s="266"/>
      <c r="T3077" s="266"/>
      <c r="U3077" s="266"/>
      <c r="V3077" s="266"/>
      <c r="W3077" s="266"/>
      <c r="X3077" s="266"/>
      <c r="Y3077" s="266"/>
      <c r="Z3077" s="266"/>
      <c r="AA3077" s="266"/>
      <c r="AB3077" s="266"/>
      <c r="AC3077" s="266"/>
      <c r="AD3077" s="266"/>
      <c r="AE3077" s="266"/>
    </row>
    <row r="3078" spans="2:31" ht="13.5">
      <c r="B3078" s="1129">
        <f t="shared" si="125"/>
        <v>-1</v>
      </c>
      <c r="D3078" s="1130"/>
      <c r="E3078" s="1130"/>
      <c r="F3078" s="1131"/>
      <c r="G3078" s="1130"/>
      <c r="H3078" s="1130"/>
      <c r="I3078" s="1130"/>
      <c r="J3078" s="1132"/>
      <c r="K3078" s="1132"/>
      <c r="L3078" s="1130"/>
      <c r="N3078" s="1133">
        <f t="shared" si="123"/>
        <v>0</v>
      </c>
      <c r="O3078" s="1134">
        <f t="shared" si="124"/>
        <v>0</v>
      </c>
      <c r="P3078" s="1134">
        <f>O3078/'1.5 Universal Data'!$F$35</f>
        <v>0</v>
      </c>
      <c r="Q3078" s="266"/>
      <c r="R3078" s="266"/>
      <c r="S3078" s="266"/>
      <c r="T3078" s="266"/>
      <c r="U3078" s="266"/>
      <c r="V3078" s="266"/>
      <c r="W3078" s="266"/>
      <c r="X3078" s="266"/>
      <c r="Y3078" s="266"/>
      <c r="Z3078" s="266"/>
      <c r="AA3078" s="266"/>
      <c r="AB3078" s="266"/>
      <c r="AC3078" s="266"/>
      <c r="AD3078" s="266"/>
      <c r="AE3078" s="266"/>
    </row>
    <row r="3079" spans="2:31" ht="13.5">
      <c r="B3079" s="1129">
        <f t="shared" si="125"/>
        <v>-1</v>
      </c>
      <c r="D3079" s="1130"/>
      <c r="E3079" s="1130"/>
      <c r="F3079" s="1131"/>
      <c r="G3079" s="1130"/>
      <c r="H3079" s="1130"/>
      <c r="I3079" s="1130"/>
      <c r="J3079" s="1132"/>
      <c r="K3079" s="1132"/>
      <c r="L3079" s="1130"/>
      <c r="N3079" s="1133">
        <f t="shared" si="123"/>
        <v>0</v>
      </c>
      <c r="O3079" s="1134">
        <f t="shared" si="124"/>
        <v>0</v>
      </c>
      <c r="P3079" s="1134">
        <f>O3079/'1.5 Universal Data'!$F$35</f>
        <v>0</v>
      </c>
      <c r="Q3079" s="266"/>
      <c r="R3079" s="266"/>
      <c r="S3079" s="266"/>
      <c r="T3079" s="266"/>
      <c r="U3079" s="266"/>
      <c r="V3079" s="266"/>
      <c r="W3079" s="266"/>
      <c r="X3079" s="266"/>
      <c r="Y3079" s="266"/>
      <c r="Z3079" s="266"/>
      <c r="AA3079" s="266"/>
      <c r="AB3079" s="266"/>
      <c r="AC3079" s="266"/>
      <c r="AD3079" s="266"/>
      <c r="AE3079" s="266"/>
    </row>
    <row r="3080" spans="2:31" ht="13.5">
      <c r="B3080" s="1129">
        <f t="shared" si="125"/>
        <v>-1</v>
      </c>
      <c r="D3080" s="1130"/>
      <c r="E3080" s="1130"/>
      <c r="F3080" s="1131"/>
      <c r="G3080" s="1130"/>
      <c r="H3080" s="1130"/>
      <c r="I3080" s="1130"/>
      <c r="J3080" s="1132"/>
      <c r="K3080" s="1132"/>
      <c r="L3080" s="1130"/>
      <c r="N3080" s="1133">
        <f t="shared" si="123"/>
        <v>0</v>
      </c>
      <c r="O3080" s="1134">
        <f t="shared" si="124"/>
        <v>0</v>
      </c>
      <c r="P3080" s="1134">
        <f>O3080/'1.5 Universal Data'!$F$35</f>
        <v>0</v>
      </c>
      <c r="Q3080" s="266"/>
      <c r="R3080" s="266"/>
      <c r="S3080" s="266"/>
      <c r="T3080" s="266"/>
      <c r="U3080" s="266"/>
      <c r="V3080" s="266"/>
      <c r="W3080" s="266"/>
      <c r="X3080" s="266"/>
      <c r="Y3080" s="266"/>
      <c r="Z3080" s="266"/>
      <c r="AA3080" s="266"/>
      <c r="AB3080" s="266"/>
      <c r="AC3080" s="266"/>
      <c r="AD3080" s="266"/>
      <c r="AE3080" s="266"/>
    </row>
    <row r="3081" spans="2:31" ht="13.5">
      <c r="B3081" s="1129">
        <f t="shared" si="125"/>
        <v>-1</v>
      </c>
      <c r="D3081" s="1130"/>
      <c r="E3081" s="1130"/>
      <c r="F3081" s="1131"/>
      <c r="G3081" s="1130"/>
      <c r="H3081" s="1130"/>
      <c r="I3081" s="1130"/>
      <c r="J3081" s="1132"/>
      <c r="K3081" s="1132"/>
      <c r="L3081" s="1130"/>
      <c r="N3081" s="1133">
        <f t="shared" si="123"/>
        <v>0</v>
      </c>
      <c r="O3081" s="1134">
        <f t="shared" si="124"/>
        <v>0</v>
      </c>
      <c r="P3081" s="1134">
        <f>O3081/'1.5 Universal Data'!$F$35</f>
        <v>0</v>
      </c>
      <c r="Q3081" s="266"/>
      <c r="R3081" s="266"/>
      <c r="S3081" s="266"/>
      <c r="T3081" s="266"/>
      <c r="U3081" s="266"/>
      <c r="V3081" s="266"/>
      <c r="W3081" s="266"/>
      <c r="X3081" s="266"/>
      <c r="Y3081" s="266"/>
      <c r="Z3081" s="266"/>
      <c r="AA3081" s="266"/>
      <c r="AB3081" s="266"/>
      <c r="AC3081" s="266"/>
      <c r="AD3081" s="266"/>
      <c r="AE3081" s="266"/>
    </row>
    <row r="3082" spans="2:31" ht="13.5">
      <c r="B3082" s="1129">
        <f t="shared" si="125"/>
        <v>-1</v>
      </c>
      <c r="D3082" s="1130"/>
      <c r="E3082" s="1130"/>
      <c r="F3082" s="1131"/>
      <c r="G3082" s="1130"/>
      <c r="H3082" s="1130"/>
      <c r="I3082" s="1130"/>
      <c r="J3082" s="1132"/>
      <c r="K3082" s="1132"/>
      <c r="L3082" s="1130"/>
      <c r="N3082" s="1133">
        <f t="shared" si="123"/>
        <v>0</v>
      </c>
      <c r="O3082" s="1134">
        <f t="shared" si="124"/>
        <v>0</v>
      </c>
      <c r="P3082" s="1134">
        <f>O3082/'1.5 Universal Data'!$F$35</f>
        <v>0</v>
      </c>
      <c r="Q3082" s="266"/>
      <c r="R3082" s="266"/>
      <c r="S3082" s="266"/>
      <c r="T3082" s="266"/>
      <c r="U3082" s="266"/>
      <c r="V3082" s="266"/>
      <c r="W3082" s="266"/>
      <c r="X3082" s="266"/>
      <c r="Y3082" s="266"/>
      <c r="Z3082" s="266"/>
      <c r="AA3082" s="266"/>
      <c r="AB3082" s="266"/>
      <c r="AC3082" s="266"/>
      <c r="AD3082" s="266"/>
      <c r="AE3082" s="266"/>
    </row>
    <row r="3083" spans="2:31" ht="13.5">
      <c r="B3083" s="1129">
        <f t="shared" si="125"/>
        <v>-1</v>
      </c>
      <c r="D3083" s="1130"/>
      <c r="E3083" s="1130"/>
      <c r="F3083" s="1131"/>
      <c r="G3083" s="1130"/>
      <c r="H3083" s="1130"/>
      <c r="I3083" s="1130"/>
      <c r="J3083" s="1132"/>
      <c r="K3083" s="1132"/>
      <c r="L3083" s="1130"/>
      <c r="N3083" s="1133">
        <f t="shared" si="123"/>
        <v>0</v>
      </c>
      <c r="O3083" s="1134">
        <f t="shared" si="124"/>
        <v>0</v>
      </c>
      <c r="P3083" s="1134">
        <f>O3083/'1.5 Universal Data'!$F$35</f>
        <v>0</v>
      </c>
      <c r="Q3083" s="266"/>
      <c r="R3083" s="266"/>
      <c r="S3083" s="266"/>
      <c r="T3083" s="266"/>
      <c r="U3083" s="266"/>
      <c r="V3083" s="266"/>
      <c r="W3083" s="266"/>
      <c r="X3083" s="266"/>
      <c r="Y3083" s="266"/>
      <c r="Z3083" s="266"/>
      <c r="AA3083" s="266"/>
      <c r="AB3083" s="266"/>
      <c r="AC3083" s="266"/>
      <c r="AD3083" s="266"/>
      <c r="AE3083" s="266"/>
    </row>
    <row r="3084" spans="2:31" ht="13.5">
      <c r="B3084" s="1129">
        <f t="shared" si="125"/>
        <v>-1</v>
      </c>
      <c r="D3084" s="1130"/>
      <c r="E3084" s="1130"/>
      <c r="F3084" s="1131"/>
      <c r="G3084" s="1130"/>
      <c r="H3084" s="1130"/>
      <c r="I3084" s="1130"/>
      <c r="J3084" s="1132"/>
      <c r="K3084" s="1132"/>
      <c r="L3084" s="1130"/>
      <c r="N3084" s="1133">
        <f t="shared" si="123"/>
        <v>0</v>
      </c>
      <c r="O3084" s="1134">
        <f t="shared" si="124"/>
        <v>0</v>
      </c>
      <c r="P3084" s="1134">
        <f>O3084/'1.5 Universal Data'!$F$35</f>
        <v>0</v>
      </c>
      <c r="Q3084" s="266"/>
      <c r="R3084" s="266"/>
      <c r="S3084" s="266"/>
      <c r="T3084" s="266"/>
      <c r="U3084" s="266"/>
      <c r="V3084" s="266"/>
      <c r="W3084" s="266"/>
      <c r="X3084" s="266"/>
      <c r="Y3084" s="266"/>
      <c r="Z3084" s="266"/>
      <c r="AA3084" s="266"/>
      <c r="AB3084" s="266"/>
      <c r="AC3084" s="266"/>
      <c r="AD3084" s="266"/>
      <c r="AE3084" s="266"/>
    </row>
    <row r="3085" spans="2:31" ht="13.5">
      <c r="B3085" s="1129">
        <f t="shared" si="125"/>
        <v>-1</v>
      </c>
      <c r="D3085" s="1130"/>
      <c r="E3085" s="1130"/>
      <c r="F3085" s="1131"/>
      <c r="G3085" s="1130"/>
      <c r="H3085" s="1130"/>
      <c r="I3085" s="1130"/>
      <c r="J3085" s="1132"/>
      <c r="K3085" s="1132"/>
      <c r="L3085" s="1130"/>
      <c r="N3085" s="1133">
        <f t="shared" si="123"/>
        <v>0</v>
      </c>
      <c r="O3085" s="1134">
        <f t="shared" si="124"/>
        <v>0</v>
      </c>
      <c r="P3085" s="1134">
        <f>O3085/'1.5 Universal Data'!$F$35</f>
        <v>0</v>
      </c>
      <c r="Q3085" s="266"/>
      <c r="R3085" s="266"/>
      <c r="S3085" s="266"/>
      <c r="T3085" s="266"/>
      <c r="U3085" s="266"/>
      <c r="V3085" s="266"/>
      <c r="W3085" s="266"/>
      <c r="X3085" s="266"/>
      <c r="Y3085" s="266"/>
      <c r="Z3085" s="266"/>
      <c r="AA3085" s="266"/>
      <c r="AB3085" s="266"/>
      <c r="AC3085" s="266"/>
      <c r="AD3085" s="266"/>
      <c r="AE3085" s="266"/>
    </row>
    <row r="3086" spans="2:31" ht="13.5">
      <c r="B3086" s="1129">
        <f t="shared" si="125"/>
        <v>-1</v>
      </c>
      <c r="D3086" s="1130"/>
      <c r="E3086" s="1130"/>
      <c r="F3086" s="1131"/>
      <c r="G3086" s="1130"/>
      <c r="H3086" s="1130"/>
      <c r="I3086" s="1130"/>
      <c r="J3086" s="1132"/>
      <c r="K3086" s="1132"/>
      <c r="L3086" s="1130"/>
      <c r="N3086" s="1133">
        <f t="shared" si="123"/>
        <v>0</v>
      </c>
      <c r="O3086" s="1134">
        <f t="shared" si="124"/>
        <v>0</v>
      </c>
      <c r="P3086" s="1134">
        <f>O3086/'1.5 Universal Data'!$F$35</f>
        <v>0</v>
      </c>
      <c r="Q3086" s="266"/>
      <c r="R3086" s="266"/>
      <c r="S3086" s="266"/>
      <c r="T3086" s="266"/>
      <c r="U3086" s="266"/>
      <c r="V3086" s="266"/>
      <c r="W3086" s="266"/>
      <c r="X3086" s="266"/>
      <c r="Y3086" s="266"/>
      <c r="Z3086" s="266"/>
      <c r="AA3086" s="266"/>
      <c r="AB3086" s="266"/>
      <c r="AC3086" s="266"/>
      <c r="AD3086" s="266"/>
      <c r="AE3086" s="266"/>
    </row>
    <row r="3087" spans="2:31" ht="13.5">
      <c r="B3087" s="1129">
        <f t="shared" si="125"/>
        <v>-1</v>
      </c>
      <c r="D3087" s="1130"/>
      <c r="E3087" s="1130"/>
      <c r="F3087" s="1131"/>
      <c r="G3087" s="1130"/>
      <c r="H3087" s="1130"/>
      <c r="I3087" s="1130"/>
      <c r="J3087" s="1132"/>
      <c r="K3087" s="1132"/>
      <c r="L3087" s="1130"/>
      <c r="N3087" s="1133">
        <f t="shared" si="123"/>
        <v>0</v>
      </c>
      <c r="O3087" s="1134">
        <f t="shared" si="124"/>
        <v>0</v>
      </c>
      <c r="P3087" s="1134">
        <f>O3087/'1.5 Universal Data'!$F$35</f>
        <v>0</v>
      </c>
      <c r="Q3087" s="266"/>
      <c r="R3087" s="266"/>
      <c r="S3087" s="266"/>
      <c r="T3087" s="266"/>
      <c r="U3087" s="266"/>
      <c r="V3087" s="266"/>
      <c r="W3087" s="266"/>
      <c r="X3087" s="266"/>
      <c r="Y3087" s="266"/>
      <c r="Z3087" s="266"/>
      <c r="AA3087" s="266"/>
      <c r="AB3087" s="266"/>
      <c r="AC3087" s="266"/>
      <c r="AD3087" s="266"/>
      <c r="AE3087" s="266"/>
    </row>
    <row r="3088" spans="2:31" ht="13.5">
      <c r="B3088" s="1129">
        <f t="shared" si="125"/>
        <v>-1</v>
      </c>
      <c r="D3088" s="1130"/>
      <c r="E3088" s="1130"/>
      <c r="F3088" s="1131"/>
      <c r="G3088" s="1130"/>
      <c r="H3088" s="1130"/>
      <c r="I3088" s="1130"/>
      <c r="J3088" s="1132"/>
      <c r="K3088" s="1132"/>
      <c r="L3088" s="1130"/>
      <c r="N3088" s="1133">
        <f t="shared" ref="N3088:N3151" si="126">+H3088*((K3088-J3088)+1)*B3088</f>
        <v>0</v>
      </c>
      <c r="O3088" s="1134">
        <f t="shared" ref="O3088:O3151" si="127">N3088*L3088/100</f>
        <v>0</v>
      </c>
      <c r="P3088" s="1134">
        <f>O3088/'1.5 Universal Data'!$F$35</f>
        <v>0</v>
      </c>
      <c r="Q3088" s="266"/>
      <c r="R3088" s="266"/>
      <c r="S3088" s="266"/>
      <c r="T3088" s="266"/>
      <c r="U3088" s="266"/>
      <c r="V3088" s="266"/>
      <c r="W3088" s="266"/>
      <c r="X3088" s="266"/>
      <c r="Y3088" s="266"/>
      <c r="Z3088" s="266"/>
      <c r="AA3088" s="266"/>
      <c r="AB3088" s="266"/>
      <c r="AC3088" s="266"/>
      <c r="AD3088" s="266"/>
      <c r="AE3088" s="266"/>
    </row>
    <row r="3089" spans="2:31" ht="13.5">
      <c r="B3089" s="1129">
        <f t="shared" si="125"/>
        <v>-1</v>
      </c>
      <c r="D3089" s="1130"/>
      <c r="E3089" s="1130"/>
      <c r="F3089" s="1131"/>
      <c r="G3089" s="1130"/>
      <c r="H3089" s="1130"/>
      <c r="I3089" s="1130"/>
      <c r="J3089" s="1132"/>
      <c r="K3089" s="1132"/>
      <c r="L3089" s="1130"/>
      <c r="N3089" s="1133">
        <f t="shared" si="126"/>
        <v>0</v>
      </c>
      <c r="O3089" s="1134">
        <f t="shared" si="127"/>
        <v>0</v>
      </c>
      <c r="P3089" s="1134">
        <f>O3089/'1.5 Universal Data'!$F$35</f>
        <v>0</v>
      </c>
      <c r="Q3089" s="266"/>
      <c r="R3089" s="266"/>
      <c r="S3089" s="266"/>
      <c r="T3089" s="266"/>
      <c r="U3089" s="266"/>
      <c r="V3089" s="266"/>
      <c r="W3089" s="266"/>
      <c r="X3089" s="266"/>
      <c r="Y3089" s="266"/>
      <c r="Z3089" s="266"/>
      <c r="AA3089" s="266"/>
      <c r="AB3089" s="266"/>
      <c r="AC3089" s="266"/>
      <c r="AD3089" s="266"/>
      <c r="AE3089" s="266"/>
    </row>
    <row r="3090" spans="2:31" ht="13.5">
      <c r="B3090" s="1129">
        <f t="shared" si="125"/>
        <v>-1</v>
      </c>
      <c r="D3090" s="1130"/>
      <c r="E3090" s="1130"/>
      <c r="F3090" s="1131"/>
      <c r="G3090" s="1130"/>
      <c r="H3090" s="1130"/>
      <c r="I3090" s="1130"/>
      <c r="J3090" s="1132"/>
      <c r="K3090" s="1132"/>
      <c r="L3090" s="1130"/>
      <c r="N3090" s="1133">
        <f t="shared" si="126"/>
        <v>0</v>
      </c>
      <c r="O3090" s="1134">
        <f t="shared" si="127"/>
        <v>0</v>
      </c>
      <c r="P3090" s="1134">
        <f>O3090/'1.5 Universal Data'!$F$35</f>
        <v>0</v>
      </c>
      <c r="Q3090" s="266"/>
      <c r="R3090" s="266"/>
      <c r="S3090" s="266"/>
      <c r="T3090" s="266"/>
      <c r="U3090" s="266"/>
      <c r="V3090" s="266"/>
      <c r="W3090" s="266"/>
      <c r="X3090" s="266"/>
      <c r="Y3090" s="266"/>
      <c r="Z3090" s="266"/>
      <c r="AA3090" s="266"/>
      <c r="AB3090" s="266"/>
      <c r="AC3090" s="266"/>
      <c r="AD3090" s="266"/>
      <c r="AE3090" s="266"/>
    </row>
    <row r="3091" spans="2:31" ht="13.5">
      <c r="B3091" s="1129">
        <f t="shared" si="125"/>
        <v>-1</v>
      </c>
      <c r="D3091" s="1130"/>
      <c r="E3091" s="1130"/>
      <c r="F3091" s="1131"/>
      <c r="G3091" s="1130"/>
      <c r="H3091" s="1130"/>
      <c r="I3091" s="1130"/>
      <c r="J3091" s="1132"/>
      <c r="K3091" s="1132"/>
      <c r="L3091" s="1130"/>
      <c r="N3091" s="1133">
        <f t="shared" si="126"/>
        <v>0</v>
      </c>
      <c r="O3091" s="1134">
        <f t="shared" si="127"/>
        <v>0</v>
      </c>
      <c r="P3091" s="1134">
        <f>O3091/'1.5 Universal Data'!$F$35</f>
        <v>0</v>
      </c>
      <c r="Q3091" s="266"/>
      <c r="R3091" s="266"/>
      <c r="S3091" s="266"/>
      <c r="T3091" s="266"/>
      <c r="U3091" s="266"/>
      <c r="V3091" s="266"/>
      <c r="W3091" s="266"/>
      <c r="X3091" s="266"/>
      <c r="Y3091" s="266"/>
      <c r="Z3091" s="266"/>
      <c r="AA3091" s="266"/>
      <c r="AB3091" s="266"/>
      <c r="AC3091" s="266"/>
      <c r="AD3091" s="266"/>
      <c r="AE3091" s="266"/>
    </row>
    <row r="3092" spans="2:31" ht="13.5">
      <c r="B3092" s="1129">
        <f t="shared" si="125"/>
        <v>-1</v>
      </c>
      <c r="D3092" s="1130"/>
      <c r="E3092" s="1130"/>
      <c r="F3092" s="1131"/>
      <c r="G3092" s="1130"/>
      <c r="H3092" s="1130"/>
      <c r="I3092" s="1130"/>
      <c r="J3092" s="1132"/>
      <c r="K3092" s="1132"/>
      <c r="L3092" s="1130"/>
      <c r="N3092" s="1133">
        <f t="shared" si="126"/>
        <v>0</v>
      </c>
      <c r="O3092" s="1134">
        <f t="shared" si="127"/>
        <v>0</v>
      </c>
      <c r="P3092" s="1134">
        <f>O3092/'1.5 Universal Data'!$F$35</f>
        <v>0</v>
      </c>
      <c r="Q3092" s="266"/>
      <c r="R3092" s="266"/>
      <c r="S3092" s="266"/>
      <c r="T3092" s="266"/>
      <c r="U3092" s="266"/>
      <c r="V3092" s="266"/>
      <c r="W3092" s="266"/>
      <c r="X3092" s="266"/>
      <c r="Y3092" s="266"/>
      <c r="Z3092" s="266"/>
      <c r="AA3092" s="266"/>
      <c r="AB3092" s="266"/>
      <c r="AC3092" s="266"/>
      <c r="AD3092" s="266"/>
      <c r="AE3092" s="266"/>
    </row>
    <row r="3093" spans="2:31" ht="13.5">
      <c r="B3093" s="1129">
        <f t="shared" si="125"/>
        <v>-1</v>
      </c>
      <c r="D3093" s="1130"/>
      <c r="E3093" s="1130"/>
      <c r="F3093" s="1131"/>
      <c r="G3093" s="1130"/>
      <c r="H3093" s="1130"/>
      <c r="I3093" s="1130"/>
      <c r="J3093" s="1132"/>
      <c r="K3093" s="1132"/>
      <c r="L3093" s="1130"/>
      <c r="N3093" s="1133">
        <f t="shared" si="126"/>
        <v>0</v>
      </c>
      <c r="O3093" s="1134">
        <f t="shared" si="127"/>
        <v>0</v>
      </c>
      <c r="P3093" s="1134">
        <f>O3093/'1.5 Universal Data'!$F$35</f>
        <v>0</v>
      </c>
      <c r="Q3093" s="266"/>
      <c r="R3093" s="266"/>
      <c r="S3093" s="266"/>
      <c r="T3093" s="266"/>
      <c r="U3093" s="266"/>
      <c r="V3093" s="266"/>
      <c r="W3093" s="266"/>
      <c r="X3093" s="266"/>
      <c r="Y3093" s="266"/>
      <c r="Z3093" s="266"/>
      <c r="AA3093" s="266"/>
      <c r="AB3093" s="266"/>
      <c r="AC3093" s="266"/>
      <c r="AD3093" s="266"/>
      <c r="AE3093" s="266"/>
    </row>
    <row r="3094" spans="2:31" ht="13.5">
      <c r="B3094" s="1129">
        <f t="shared" si="125"/>
        <v>-1</v>
      </c>
      <c r="D3094" s="1130"/>
      <c r="E3094" s="1130"/>
      <c r="F3094" s="1131"/>
      <c r="G3094" s="1130"/>
      <c r="H3094" s="1130"/>
      <c r="I3094" s="1130"/>
      <c r="J3094" s="1132"/>
      <c r="K3094" s="1132"/>
      <c r="L3094" s="1130"/>
      <c r="N3094" s="1133">
        <f t="shared" si="126"/>
        <v>0</v>
      </c>
      <c r="O3094" s="1134">
        <f t="shared" si="127"/>
        <v>0</v>
      </c>
      <c r="P3094" s="1134">
        <f>O3094/'1.5 Universal Data'!$F$35</f>
        <v>0</v>
      </c>
      <c r="Q3094" s="266"/>
      <c r="R3094" s="266"/>
      <c r="S3094" s="266"/>
      <c r="T3094" s="266"/>
      <c r="U3094" s="266"/>
      <c r="V3094" s="266"/>
      <c r="W3094" s="266"/>
      <c r="X3094" s="266"/>
      <c r="Y3094" s="266"/>
      <c r="Z3094" s="266"/>
      <c r="AA3094" s="266"/>
      <c r="AB3094" s="266"/>
      <c r="AC3094" s="266"/>
      <c r="AD3094" s="266"/>
      <c r="AE3094" s="266"/>
    </row>
    <row r="3095" spans="2:31" ht="13.5">
      <c r="B3095" s="1129">
        <f t="shared" ref="B3095:B3158" si="128">IF(G3095="buy",1,-1)</f>
        <v>-1</v>
      </c>
      <c r="D3095" s="1130"/>
      <c r="E3095" s="1130"/>
      <c r="F3095" s="1131"/>
      <c r="G3095" s="1130"/>
      <c r="H3095" s="1130"/>
      <c r="I3095" s="1130"/>
      <c r="J3095" s="1132"/>
      <c r="K3095" s="1132"/>
      <c r="L3095" s="1130"/>
      <c r="N3095" s="1133">
        <f t="shared" si="126"/>
        <v>0</v>
      </c>
      <c r="O3095" s="1134">
        <f t="shared" si="127"/>
        <v>0</v>
      </c>
      <c r="P3095" s="1134">
        <f>O3095/'1.5 Universal Data'!$F$35</f>
        <v>0</v>
      </c>
      <c r="Q3095" s="266"/>
      <c r="R3095" s="266"/>
      <c r="S3095" s="266"/>
      <c r="T3095" s="266"/>
      <c r="U3095" s="266"/>
      <c r="V3095" s="266"/>
      <c r="W3095" s="266"/>
      <c r="X3095" s="266"/>
      <c r="Y3095" s="266"/>
      <c r="Z3095" s="266"/>
      <c r="AA3095" s="266"/>
      <c r="AB3095" s="266"/>
      <c r="AC3095" s="266"/>
      <c r="AD3095" s="266"/>
      <c r="AE3095" s="266"/>
    </row>
    <row r="3096" spans="2:31" ht="13.5">
      <c r="B3096" s="1129">
        <f t="shared" si="128"/>
        <v>-1</v>
      </c>
      <c r="D3096" s="1130"/>
      <c r="E3096" s="1130"/>
      <c r="F3096" s="1131"/>
      <c r="G3096" s="1130"/>
      <c r="H3096" s="1130"/>
      <c r="I3096" s="1130"/>
      <c r="J3096" s="1132"/>
      <c r="K3096" s="1132"/>
      <c r="L3096" s="1130"/>
      <c r="N3096" s="1133">
        <f t="shared" si="126"/>
        <v>0</v>
      </c>
      <c r="O3096" s="1134">
        <f t="shared" si="127"/>
        <v>0</v>
      </c>
      <c r="P3096" s="1134">
        <f>O3096/'1.5 Universal Data'!$F$35</f>
        <v>0</v>
      </c>
      <c r="Q3096" s="266"/>
      <c r="R3096" s="266"/>
      <c r="S3096" s="266"/>
      <c r="T3096" s="266"/>
      <c r="U3096" s="266"/>
      <c r="V3096" s="266"/>
      <c r="W3096" s="266"/>
      <c r="X3096" s="266"/>
      <c r="Y3096" s="266"/>
      <c r="Z3096" s="266"/>
      <c r="AA3096" s="266"/>
      <c r="AB3096" s="266"/>
      <c r="AC3096" s="266"/>
      <c r="AD3096" s="266"/>
      <c r="AE3096" s="266"/>
    </row>
    <row r="3097" spans="2:31" ht="13.5">
      <c r="B3097" s="1129">
        <f t="shared" si="128"/>
        <v>-1</v>
      </c>
      <c r="D3097" s="1130"/>
      <c r="E3097" s="1130"/>
      <c r="F3097" s="1131"/>
      <c r="G3097" s="1130"/>
      <c r="H3097" s="1130"/>
      <c r="I3097" s="1130"/>
      <c r="J3097" s="1132"/>
      <c r="K3097" s="1132"/>
      <c r="L3097" s="1130"/>
      <c r="N3097" s="1133">
        <f t="shared" si="126"/>
        <v>0</v>
      </c>
      <c r="O3097" s="1134">
        <f t="shared" si="127"/>
        <v>0</v>
      </c>
      <c r="P3097" s="1134">
        <f>O3097/'1.5 Universal Data'!$F$35</f>
        <v>0</v>
      </c>
      <c r="Q3097" s="266"/>
      <c r="R3097" s="266"/>
      <c r="S3097" s="266"/>
      <c r="T3097" s="266"/>
      <c r="U3097" s="266"/>
      <c r="V3097" s="266"/>
      <c r="W3097" s="266"/>
      <c r="X3097" s="266"/>
      <c r="Y3097" s="266"/>
      <c r="Z3097" s="266"/>
      <c r="AA3097" s="266"/>
      <c r="AB3097" s="266"/>
      <c r="AC3097" s="266"/>
      <c r="AD3097" s="266"/>
      <c r="AE3097" s="266"/>
    </row>
    <row r="3098" spans="2:31" ht="13.5">
      <c r="B3098" s="1129">
        <f t="shared" si="128"/>
        <v>-1</v>
      </c>
      <c r="D3098" s="1130"/>
      <c r="E3098" s="1130"/>
      <c r="F3098" s="1131"/>
      <c r="G3098" s="1130"/>
      <c r="H3098" s="1130"/>
      <c r="I3098" s="1130"/>
      <c r="J3098" s="1132"/>
      <c r="K3098" s="1132"/>
      <c r="L3098" s="1130"/>
      <c r="N3098" s="1133">
        <f t="shared" si="126"/>
        <v>0</v>
      </c>
      <c r="O3098" s="1134">
        <f t="shared" si="127"/>
        <v>0</v>
      </c>
      <c r="P3098" s="1134">
        <f>O3098/'1.5 Universal Data'!$F$35</f>
        <v>0</v>
      </c>
      <c r="Q3098" s="266"/>
      <c r="R3098" s="266"/>
      <c r="S3098" s="266"/>
      <c r="T3098" s="266"/>
      <c r="U3098" s="266"/>
      <c r="V3098" s="266"/>
      <c r="W3098" s="266"/>
      <c r="X3098" s="266"/>
      <c r="Y3098" s="266"/>
      <c r="Z3098" s="266"/>
      <c r="AA3098" s="266"/>
      <c r="AB3098" s="266"/>
      <c r="AC3098" s="266"/>
      <c r="AD3098" s="266"/>
      <c r="AE3098" s="266"/>
    </row>
    <row r="3099" spans="2:31" ht="13.5">
      <c r="B3099" s="1129">
        <f t="shared" si="128"/>
        <v>-1</v>
      </c>
      <c r="D3099" s="1130"/>
      <c r="E3099" s="1130"/>
      <c r="F3099" s="1131"/>
      <c r="G3099" s="1130"/>
      <c r="H3099" s="1130"/>
      <c r="I3099" s="1130"/>
      <c r="J3099" s="1132"/>
      <c r="K3099" s="1132"/>
      <c r="L3099" s="1130"/>
      <c r="N3099" s="1133">
        <f t="shared" si="126"/>
        <v>0</v>
      </c>
      <c r="O3099" s="1134">
        <f t="shared" si="127"/>
        <v>0</v>
      </c>
      <c r="P3099" s="1134">
        <f>O3099/'1.5 Universal Data'!$F$35</f>
        <v>0</v>
      </c>
      <c r="Q3099" s="266"/>
      <c r="R3099" s="266"/>
      <c r="S3099" s="266"/>
      <c r="T3099" s="266"/>
      <c r="U3099" s="266"/>
      <c r="V3099" s="266"/>
      <c r="W3099" s="266"/>
      <c r="X3099" s="266"/>
      <c r="Y3099" s="266"/>
      <c r="Z3099" s="266"/>
      <c r="AA3099" s="266"/>
      <c r="AB3099" s="266"/>
      <c r="AC3099" s="266"/>
      <c r="AD3099" s="266"/>
      <c r="AE3099" s="266"/>
    </row>
    <row r="3100" spans="2:31" ht="13.5">
      <c r="B3100" s="1129">
        <f t="shared" si="128"/>
        <v>-1</v>
      </c>
      <c r="D3100" s="1130"/>
      <c r="E3100" s="1130"/>
      <c r="F3100" s="1131"/>
      <c r="G3100" s="1130"/>
      <c r="H3100" s="1130"/>
      <c r="I3100" s="1130"/>
      <c r="J3100" s="1132"/>
      <c r="K3100" s="1132"/>
      <c r="L3100" s="1130"/>
      <c r="N3100" s="1133">
        <f t="shared" si="126"/>
        <v>0</v>
      </c>
      <c r="O3100" s="1134">
        <f t="shared" si="127"/>
        <v>0</v>
      </c>
      <c r="P3100" s="1134">
        <f>O3100/'1.5 Universal Data'!$F$35</f>
        <v>0</v>
      </c>
      <c r="Q3100" s="266"/>
      <c r="R3100" s="266"/>
      <c r="S3100" s="266"/>
      <c r="T3100" s="266"/>
      <c r="U3100" s="266"/>
      <c r="V3100" s="266"/>
      <c r="W3100" s="266"/>
      <c r="X3100" s="266"/>
      <c r="Y3100" s="266"/>
      <c r="Z3100" s="266"/>
      <c r="AA3100" s="266"/>
      <c r="AB3100" s="266"/>
      <c r="AC3100" s="266"/>
      <c r="AD3100" s="266"/>
      <c r="AE3100" s="266"/>
    </row>
    <row r="3101" spans="2:31" ht="13.5">
      <c r="B3101" s="1129">
        <f t="shared" si="128"/>
        <v>-1</v>
      </c>
      <c r="D3101" s="1130"/>
      <c r="E3101" s="1130"/>
      <c r="F3101" s="1131"/>
      <c r="G3101" s="1130"/>
      <c r="H3101" s="1130"/>
      <c r="I3101" s="1130"/>
      <c r="J3101" s="1132"/>
      <c r="K3101" s="1132"/>
      <c r="L3101" s="1130"/>
      <c r="N3101" s="1133">
        <f t="shared" si="126"/>
        <v>0</v>
      </c>
      <c r="O3101" s="1134">
        <f t="shared" si="127"/>
        <v>0</v>
      </c>
      <c r="P3101" s="1134">
        <f>O3101/'1.5 Universal Data'!$F$35</f>
        <v>0</v>
      </c>
      <c r="Q3101" s="266"/>
      <c r="R3101" s="266"/>
      <c r="S3101" s="266"/>
      <c r="T3101" s="266"/>
      <c r="U3101" s="266"/>
      <c r="V3101" s="266"/>
      <c r="W3101" s="266"/>
      <c r="X3101" s="266"/>
      <c r="Y3101" s="266"/>
      <c r="Z3101" s="266"/>
      <c r="AA3101" s="266"/>
      <c r="AB3101" s="266"/>
      <c r="AC3101" s="266"/>
      <c r="AD3101" s="266"/>
      <c r="AE3101" s="266"/>
    </row>
    <row r="3102" spans="2:31" ht="13.5">
      <c r="B3102" s="1129">
        <f t="shared" si="128"/>
        <v>-1</v>
      </c>
      <c r="D3102" s="1130"/>
      <c r="E3102" s="1130"/>
      <c r="F3102" s="1131"/>
      <c r="G3102" s="1130"/>
      <c r="H3102" s="1130"/>
      <c r="I3102" s="1130"/>
      <c r="J3102" s="1132"/>
      <c r="K3102" s="1132"/>
      <c r="L3102" s="1130"/>
      <c r="N3102" s="1133">
        <f t="shared" si="126"/>
        <v>0</v>
      </c>
      <c r="O3102" s="1134">
        <f t="shared" si="127"/>
        <v>0</v>
      </c>
      <c r="P3102" s="1134">
        <f>O3102/'1.5 Universal Data'!$F$35</f>
        <v>0</v>
      </c>
      <c r="Q3102" s="266"/>
      <c r="R3102" s="266"/>
      <c r="S3102" s="266"/>
      <c r="T3102" s="266"/>
      <c r="U3102" s="266"/>
      <c r="V3102" s="266"/>
      <c r="W3102" s="266"/>
      <c r="X3102" s="266"/>
      <c r="Y3102" s="266"/>
      <c r="Z3102" s="266"/>
      <c r="AA3102" s="266"/>
      <c r="AB3102" s="266"/>
      <c r="AC3102" s="266"/>
      <c r="AD3102" s="266"/>
      <c r="AE3102" s="266"/>
    </row>
    <row r="3103" spans="2:31" ht="13.5">
      <c r="B3103" s="1129">
        <f t="shared" si="128"/>
        <v>-1</v>
      </c>
      <c r="D3103" s="1130"/>
      <c r="E3103" s="1130"/>
      <c r="F3103" s="1131"/>
      <c r="G3103" s="1130"/>
      <c r="H3103" s="1130"/>
      <c r="I3103" s="1130"/>
      <c r="J3103" s="1132"/>
      <c r="K3103" s="1132"/>
      <c r="L3103" s="1130"/>
      <c r="N3103" s="1133">
        <f t="shared" si="126"/>
        <v>0</v>
      </c>
      <c r="O3103" s="1134">
        <f t="shared" si="127"/>
        <v>0</v>
      </c>
      <c r="P3103" s="1134">
        <f>O3103/'1.5 Universal Data'!$F$35</f>
        <v>0</v>
      </c>
      <c r="Q3103" s="266"/>
      <c r="R3103" s="266"/>
      <c r="S3103" s="266"/>
      <c r="T3103" s="266"/>
      <c r="U3103" s="266"/>
      <c r="V3103" s="266"/>
      <c r="W3103" s="266"/>
      <c r="X3103" s="266"/>
      <c r="Y3103" s="266"/>
      <c r="Z3103" s="266"/>
      <c r="AA3103" s="266"/>
      <c r="AB3103" s="266"/>
      <c r="AC3103" s="266"/>
      <c r="AD3103" s="266"/>
      <c r="AE3103" s="266"/>
    </row>
    <row r="3104" spans="2:31" ht="13.5">
      <c r="B3104" s="1129">
        <f t="shared" si="128"/>
        <v>-1</v>
      </c>
      <c r="D3104" s="1130"/>
      <c r="E3104" s="1130"/>
      <c r="F3104" s="1131"/>
      <c r="G3104" s="1130"/>
      <c r="H3104" s="1130"/>
      <c r="I3104" s="1130"/>
      <c r="J3104" s="1132"/>
      <c r="K3104" s="1132"/>
      <c r="L3104" s="1130"/>
      <c r="N3104" s="1133">
        <f t="shared" si="126"/>
        <v>0</v>
      </c>
      <c r="O3104" s="1134">
        <f t="shared" si="127"/>
        <v>0</v>
      </c>
      <c r="P3104" s="1134">
        <f>O3104/'1.5 Universal Data'!$F$35</f>
        <v>0</v>
      </c>
      <c r="Q3104" s="266"/>
      <c r="R3104" s="266"/>
      <c r="S3104" s="266"/>
      <c r="T3104" s="266"/>
      <c r="U3104" s="266"/>
      <c r="V3104" s="266"/>
      <c r="W3104" s="266"/>
      <c r="X3104" s="266"/>
      <c r="Y3104" s="266"/>
      <c r="Z3104" s="266"/>
      <c r="AA3104" s="266"/>
      <c r="AB3104" s="266"/>
      <c r="AC3104" s="266"/>
      <c r="AD3104" s="266"/>
      <c r="AE3104" s="266"/>
    </row>
    <row r="3105" spans="2:31" ht="13.5">
      <c r="B3105" s="1129">
        <f t="shared" si="128"/>
        <v>-1</v>
      </c>
      <c r="D3105" s="1130"/>
      <c r="E3105" s="1130"/>
      <c r="F3105" s="1131"/>
      <c r="G3105" s="1130"/>
      <c r="H3105" s="1130"/>
      <c r="I3105" s="1130"/>
      <c r="J3105" s="1132"/>
      <c r="K3105" s="1132"/>
      <c r="L3105" s="1130"/>
      <c r="N3105" s="1133">
        <f t="shared" si="126"/>
        <v>0</v>
      </c>
      <c r="O3105" s="1134">
        <f t="shared" si="127"/>
        <v>0</v>
      </c>
      <c r="P3105" s="1134">
        <f>O3105/'1.5 Universal Data'!$F$35</f>
        <v>0</v>
      </c>
      <c r="Q3105" s="266"/>
      <c r="R3105" s="266"/>
      <c r="S3105" s="266"/>
      <c r="T3105" s="266"/>
      <c r="U3105" s="266"/>
      <c r="V3105" s="266"/>
      <c r="W3105" s="266"/>
      <c r="X3105" s="266"/>
      <c r="Y3105" s="266"/>
      <c r="Z3105" s="266"/>
      <c r="AA3105" s="266"/>
      <c r="AB3105" s="266"/>
      <c r="AC3105" s="266"/>
      <c r="AD3105" s="266"/>
      <c r="AE3105" s="266"/>
    </row>
    <row r="3106" spans="2:31" ht="13.5">
      <c r="B3106" s="1129">
        <f t="shared" si="128"/>
        <v>-1</v>
      </c>
      <c r="D3106" s="1130"/>
      <c r="E3106" s="1130"/>
      <c r="F3106" s="1131"/>
      <c r="G3106" s="1130"/>
      <c r="H3106" s="1130"/>
      <c r="I3106" s="1130"/>
      <c r="J3106" s="1132"/>
      <c r="K3106" s="1132"/>
      <c r="L3106" s="1130"/>
      <c r="N3106" s="1133">
        <f t="shared" si="126"/>
        <v>0</v>
      </c>
      <c r="O3106" s="1134">
        <f t="shared" si="127"/>
        <v>0</v>
      </c>
      <c r="P3106" s="1134">
        <f>O3106/'1.5 Universal Data'!$F$35</f>
        <v>0</v>
      </c>
      <c r="Q3106" s="266"/>
      <c r="R3106" s="266"/>
      <c r="S3106" s="266"/>
      <c r="T3106" s="266"/>
      <c r="U3106" s="266"/>
      <c r="V3106" s="266"/>
      <c r="W3106" s="266"/>
      <c r="X3106" s="266"/>
      <c r="Y3106" s="266"/>
      <c r="Z3106" s="266"/>
      <c r="AA3106" s="266"/>
      <c r="AB3106" s="266"/>
      <c r="AC3106" s="266"/>
      <c r="AD3106" s="266"/>
      <c r="AE3106" s="266"/>
    </row>
    <row r="3107" spans="2:31" ht="13.5">
      <c r="B3107" s="1129">
        <f t="shared" si="128"/>
        <v>-1</v>
      </c>
      <c r="D3107" s="1130"/>
      <c r="E3107" s="1130"/>
      <c r="F3107" s="1131"/>
      <c r="G3107" s="1130"/>
      <c r="H3107" s="1130"/>
      <c r="I3107" s="1130"/>
      <c r="J3107" s="1132"/>
      <c r="K3107" s="1132"/>
      <c r="L3107" s="1130"/>
      <c r="N3107" s="1133">
        <f t="shared" si="126"/>
        <v>0</v>
      </c>
      <c r="O3107" s="1134">
        <f t="shared" si="127"/>
        <v>0</v>
      </c>
      <c r="P3107" s="1134">
        <f>O3107/'1.5 Universal Data'!$F$35</f>
        <v>0</v>
      </c>
      <c r="Q3107" s="266"/>
      <c r="R3107" s="266"/>
      <c r="S3107" s="266"/>
      <c r="T3107" s="266"/>
      <c r="U3107" s="266"/>
      <c r="V3107" s="266"/>
      <c r="W3107" s="266"/>
      <c r="X3107" s="266"/>
      <c r="Y3107" s="266"/>
      <c r="Z3107" s="266"/>
      <c r="AA3107" s="266"/>
      <c r="AB3107" s="266"/>
      <c r="AC3107" s="266"/>
      <c r="AD3107" s="266"/>
      <c r="AE3107" s="266"/>
    </row>
    <row r="3108" spans="2:31" ht="13.5">
      <c r="B3108" s="1129">
        <f t="shared" si="128"/>
        <v>-1</v>
      </c>
      <c r="D3108" s="1130"/>
      <c r="E3108" s="1130"/>
      <c r="F3108" s="1131"/>
      <c r="G3108" s="1130"/>
      <c r="H3108" s="1130"/>
      <c r="I3108" s="1130"/>
      <c r="J3108" s="1132"/>
      <c r="K3108" s="1132"/>
      <c r="L3108" s="1130"/>
      <c r="N3108" s="1133">
        <f t="shared" si="126"/>
        <v>0</v>
      </c>
      <c r="O3108" s="1134">
        <f t="shared" si="127"/>
        <v>0</v>
      </c>
      <c r="P3108" s="1134">
        <f>O3108/'1.5 Universal Data'!$F$35</f>
        <v>0</v>
      </c>
      <c r="Q3108" s="266"/>
      <c r="R3108" s="266"/>
      <c r="S3108" s="266"/>
      <c r="T3108" s="266"/>
      <c r="U3108" s="266"/>
      <c r="V3108" s="266"/>
      <c r="W3108" s="266"/>
      <c r="X3108" s="266"/>
      <c r="Y3108" s="266"/>
      <c r="Z3108" s="266"/>
      <c r="AA3108" s="266"/>
      <c r="AB3108" s="266"/>
      <c r="AC3108" s="266"/>
      <c r="AD3108" s="266"/>
      <c r="AE3108" s="266"/>
    </row>
    <row r="3109" spans="2:31" ht="13.5">
      <c r="B3109" s="1129">
        <f t="shared" si="128"/>
        <v>-1</v>
      </c>
      <c r="D3109" s="1130"/>
      <c r="E3109" s="1130"/>
      <c r="F3109" s="1131"/>
      <c r="G3109" s="1130"/>
      <c r="H3109" s="1130"/>
      <c r="I3109" s="1130"/>
      <c r="J3109" s="1132"/>
      <c r="K3109" s="1132"/>
      <c r="L3109" s="1130"/>
      <c r="N3109" s="1133">
        <f t="shared" si="126"/>
        <v>0</v>
      </c>
      <c r="O3109" s="1134">
        <f t="shared" si="127"/>
        <v>0</v>
      </c>
      <c r="P3109" s="1134">
        <f>O3109/'1.5 Universal Data'!$F$35</f>
        <v>0</v>
      </c>
      <c r="Q3109" s="266"/>
      <c r="R3109" s="266"/>
      <c r="S3109" s="266"/>
      <c r="T3109" s="266"/>
      <c r="U3109" s="266"/>
      <c r="V3109" s="266"/>
      <c r="W3109" s="266"/>
      <c r="X3109" s="266"/>
      <c r="Y3109" s="266"/>
      <c r="Z3109" s="266"/>
      <c r="AA3109" s="266"/>
      <c r="AB3109" s="266"/>
      <c r="AC3109" s="266"/>
      <c r="AD3109" s="266"/>
      <c r="AE3109" s="266"/>
    </row>
    <row r="3110" spans="2:31" ht="13.5">
      <c r="B3110" s="1129">
        <f t="shared" si="128"/>
        <v>-1</v>
      </c>
      <c r="D3110" s="1130"/>
      <c r="E3110" s="1130"/>
      <c r="F3110" s="1131"/>
      <c r="G3110" s="1130"/>
      <c r="H3110" s="1130"/>
      <c r="I3110" s="1130"/>
      <c r="J3110" s="1132"/>
      <c r="K3110" s="1132"/>
      <c r="L3110" s="1130"/>
      <c r="N3110" s="1133">
        <f t="shared" si="126"/>
        <v>0</v>
      </c>
      <c r="O3110" s="1134">
        <f t="shared" si="127"/>
        <v>0</v>
      </c>
      <c r="P3110" s="1134">
        <f>O3110/'1.5 Universal Data'!$F$35</f>
        <v>0</v>
      </c>
      <c r="Q3110" s="266"/>
      <c r="R3110" s="266"/>
      <c r="S3110" s="266"/>
      <c r="T3110" s="266"/>
      <c r="U3110" s="266"/>
      <c r="V3110" s="266"/>
      <c r="W3110" s="266"/>
      <c r="X3110" s="266"/>
      <c r="Y3110" s="266"/>
      <c r="Z3110" s="266"/>
      <c r="AA3110" s="266"/>
      <c r="AB3110" s="266"/>
      <c r="AC3110" s="266"/>
      <c r="AD3110" s="266"/>
      <c r="AE3110" s="266"/>
    </row>
    <row r="3111" spans="2:31" ht="13.5">
      <c r="B3111" s="1129">
        <f t="shared" si="128"/>
        <v>-1</v>
      </c>
      <c r="D3111" s="1130"/>
      <c r="E3111" s="1130"/>
      <c r="F3111" s="1131"/>
      <c r="G3111" s="1130"/>
      <c r="H3111" s="1130"/>
      <c r="I3111" s="1130"/>
      <c r="J3111" s="1132"/>
      <c r="K3111" s="1132"/>
      <c r="L3111" s="1130"/>
      <c r="N3111" s="1133">
        <f t="shared" si="126"/>
        <v>0</v>
      </c>
      <c r="O3111" s="1134">
        <f t="shared" si="127"/>
        <v>0</v>
      </c>
      <c r="P3111" s="1134">
        <f>O3111/'1.5 Universal Data'!$F$35</f>
        <v>0</v>
      </c>
      <c r="Q3111" s="266"/>
      <c r="R3111" s="266"/>
      <c r="S3111" s="266"/>
      <c r="T3111" s="266"/>
      <c r="U3111" s="266"/>
      <c r="V3111" s="266"/>
      <c r="W3111" s="266"/>
      <c r="X3111" s="266"/>
      <c r="Y3111" s="266"/>
      <c r="Z3111" s="266"/>
      <c r="AA3111" s="266"/>
      <c r="AB3111" s="266"/>
      <c r="AC3111" s="266"/>
      <c r="AD3111" s="266"/>
      <c r="AE3111" s="266"/>
    </row>
    <row r="3112" spans="2:31" ht="13.5">
      <c r="B3112" s="1129">
        <f t="shared" si="128"/>
        <v>-1</v>
      </c>
      <c r="D3112" s="1130"/>
      <c r="E3112" s="1130"/>
      <c r="F3112" s="1131"/>
      <c r="G3112" s="1130"/>
      <c r="H3112" s="1130"/>
      <c r="I3112" s="1130"/>
      <c r="J3112" s="1132"/>
      <c r="K3112" s="1132"/>
      <c r="L3112" s="1130"/>
      <c r="N3112" s="1133">
        <f t="shared" si="126"/>
        <v>0</v>
      </c>
      <c r="O3112" s="1134">
        <f t="shared" si="127"/>
        <v>0</v>
      </c>
      <c r="P3112" s="1134">
        <f>O3112/'1.5 Universal Data'!$F$35</f>
        <v>0</v>
      </c>
      <c r="Q3112" s="266"/>
      <c r="R3112" s="266"/>
      <c r="S3112" s="266"/>
      <c r="T3112" s="266"/>
      <c r="U3112" s="266"/>
      <c r="V3112" s="266"/>
      <c r="W3112" s="266"/>
      <c r="X3112" s="266"/>
      <c r="Y3112" s="266"/>
      <c r="Z3112" s="266"/>
      <c r="AA3112" s="266"/>
      <c r="AB3112" s="266"/>
      <c r="AC3112" s="266"/>
      <c r="AD3112" s="266"/>
      <c r="AE3112" s="266"/>
    </row>
    <row r="3113" spans="2:31" ht="13.5">
      <c r="B3113" s="1129">
        <f t="shared" si="128"/>
        <v>-1</v>
      </c>
      <c r="D3113" s="1130"/>
      <c r="E3113" s="1130"/>
      <c r="F3113" s="1131"/>
      <c r="G3113" s="1130"/>
      <c r="H3113" s="1130"/>
      <c r="I3113" s="1130"/>
      <c r="J3113" s="1132"/>
      <c r="K3113" s="1132"/>
      <c r="L3113" s="1130"/>
      <c r="N3113" s="1133">
        <f t="shared" si="126"/>
        <v>0</v>
      </c>
      <c r="O3113" s="1134">
        <f t="shared" si="127"/>
        <v>0</v>
      </c>
      <c r="P3113" s="1134">
        <f>O3113/'1.5 Universal Data'!$F$35</f>
        <v>0</v>
      </c>
      <c r="Q3113" s="266"/>
      <c r="R3113" s="266"/>
      <c r="S3113" s="266"/>
      <c r="T3113" s="266"/>
      <c r="U3113" s="266"/>
      <c r="V3113" s="266"/>
      <c r="W3113" s="266"/>
      <c r="X3113" s="266"/>
      <c r="Y3113" s="266"/>
      <c r="Z3113" s="266"/>
      <c r="AA3113" s="266"/>
      <c r="AB3113" s="266"/>
      <c r="AC3113" s="266"/>
      <c r="AD3113" s="266"/>
      <c r="AE3113" s="266"/>
    </row>
    <row r="3114" spans="2:31" ht="13.5">
      <c r="B3114" s="1129">
        <f t="shared" si="128"/>
        <v>-1</v>
      </c>
      <c r="D3114" s="1130"/>
      <c r="E3114" s="1130"/>
      <c r="F3114" s="1131"/>
      <c r="G3114" s="1130"/>
      <c r="H3114" s="1130"/>
      <c r="I3114" s="1130"/>
      <c r="J3114" s="1132"/>
      <c r="K3114" s="1132"/>
      <c r="L3114" s="1130"/>
      <c r="N3114" s="1133">
        <f t="shared" si="126"/>
        <v>0</v>
      </c>
      <c r="O3114" s="1134">
        <f t="shared" si="127"/>
        <v>0</v>
      </c>
      <c r="P3114" s="1134">
        <f>O3114/'1.5 Universal Data'!$F$35</f>
        <v>0</v>
      </c>
      <c r="Q3114" s="266"/>
      <c r="R3114" s="266"/>
      <c r="S3114" s="266"/>
      <c r="T3114" s="266"/>
      <c r="U3114" s="266"/>
      <c r="V3114" s="266"/>
      <c r="W3114" s="266"/>
      <c r="X3114" s="266"/>
      <c r="Y3114" s="266"/>
      <c r="Z3114" s="266"/>
      <c r="AA3114" s="266"/>
      <c r="AB3114" s="266"/>
      <c r="AC3114" s="266"/>
      <c r="AD3114" s="266"/>
      <c r="AE3114" s="266"/>
    </row>
    <row r="3115" spans="2:31" ht="13.5">
      <c r="B3115" s="1129">
        <f t="shared" si="128"/>
        <v>-1</v>
      </c>
      <c r="D3115" s="1130"/>
      <c r="E3115" s="1130"/>
      <c r="F3115" s="1131"/>
      <c r="G3115" s="1130"/>
      <c r="H3115" s="1130"/>
      <c r="I3115" s="1130"/>
      <c r="J3115" s="1132"/>
      <c r="K3115" s="1132"/>
      <c r="L3115" s="1130"/>
      <c r="N3115" s="1133">
        <f t="shared" si="126"/>
        <v>0</v>
      </c>
      <c r="O3115" s="1134">
        <f t="shared" si="127"/>
        <v>0</v>
      </c>
      <c r="P3115" s="1134">
        <f>O3115/'1.5 Universal Data'!$F$35</f>
        <v>0</v>
      </c>
      <c r="Q3115" s="266"/>
      <c r="R3115" s="266"/>
      <c r="S3115" s="266"/>
      <c r="T3115" s="266"/>
      <c r="U3115" s="266"/>
      <c r="V3115" s="266"/>
      <c r="W3115" s="266"/>
      <c r="X3115" s="266"/>
      <c r="Y3115" s="266"/>
      <c r="Z3115" s="266"/>
      <c r="AA3115" s="266"/>
      <c r="AB3115" s="266"/>
      <c r="AC3115" s="266"/>
      <c r="AD3115" s="266"/>
      <c r="AE3115" s="266"/>
    </row>
    <row r="3116" spans="2:31" ht="13.5">
      <c r="B3116" s="1129">
        <f t="shared" si="128"/>
        <v>-1</v>
      </c>
      <c r="D3116" s="1130"/>
      <c r="E3116" s="1130"/>
      <c r="F3116" s="1131"/>
      <c r="G3116" s="1130"/>
      <c r="H3116" s="1130"/>
      <c r="I3116" s="1130"/>
      <c r="J3116" s="1132"/>
      <c r="K3116" s="1132"/>
      <c r="L3116" s="1130"/>
      <c r="N3116" s="1133">
        <f t="shared" si="126"/>
        <v>0</v>
      </c>
      <c r="O3116" s="1134">
        <f t="shared" si="127"/>
        <v>0</v>
      </c>
      <c r="P3116" s="1134">
        <f>O3116/'1.5 Universal Data'!$F$35</f>
        <v>0</v>
      </c>
      <c r="Q3116" s="266"/>
      <c r="R3116" s="266"/>
      <c r="S3116" s="266"/>
      <c r="T3116" s="266"/>
      <c r="U3116" s="266"/>
      <c r="V3116" s="266"/>
      <c r="W3116" s="266"/>
      <c r="X3116" s="266"/>
      <c r="Y3116" s="266"/>
      <c r="Z3116" s="266"/>
      <c r="AA3116" s="266"/>
      <c r="AB3116" s="266"/>
      <c r="AC3116" s="266"/>
      <c r="AD3116" s="266"/>
      <c r="AE3116" s="266"/>
    </row>
    <row r="3117" spans="2:31" ht="13.5">
      <c r="B3117" s="1129">
        <f t="shared" si="128"/>
        <v>-1</v>
      </c>
      <c r="D3117" s="1130"/>
      <c r="E3117" s="1130"/>
      <c r="F3117" s="1131"/>
      <c r="G3117" s="1130"/>
      <c r="H3117" s="1130"/>
      <c r="I3117" s="1130"/>
      <c r="J3117" s="1132"/>
      <c r="K3117" s="1132"/>
      <c r="L3117" s="1130"/>
      <c r="N3117" s="1133">
        <f t="shared" si="126"/>
        <v>0</v>
      </c>
      <c r="O3117" s="1134">
        <f t="shared" si="127"/>
        <v>0</v>
      </c>
      <c r="P3117" s="1134">
        <f>O3117/'1.5 Universal Data'!$F$35</f>
        <v>0</v>
      </c>
      <c r="Q3117" s="266"/>
      <c r="R3117" s="266"/>
      <c r="S3117" s="266"/>
      <c r="T3117" s="266"/>
      <c r="U3117" s="266"/>
      <c r="V3117" s="266"/>
      <c r="W3117" s="266"/>
      <c r="X3117" s="266"/>
      <c r="Y3117" s="266"/>
      <c r="Z3117" s="266"/>
      <c r="AA3117" s="266"/>
      <c r="AB3117" s="266"/>
      <c r="AC3117" s="266"/>
      <c r="AD3117" s="266"/>
      <c r="AE3117" s="266"/>
    </row>
    <row r="3118" spans="2:31" ht="13.5">
      <c r="B3118" s="1129">
        <f t="shared" si="128"/>
        <v>-1</v>
      </c>
      <c r="D3118" s="1130"/>
      <c r="E3118" s="1130"/>
      <c r="F3118" s="1131"/>
      <c r="G3118" s="1130"/>
      <c r="H3118" s="1130"/>
      <c r="I3118" s="1130"/>
      <c r="J3118" s="1132"/>
      <c r="K3118" s="1132"/>
      <c r="L3118" s="1130"/>
      <c r="N3118" s="1133">
        <f t="shared" si="126"/>
        <v>0</v>
      </c>
      <c r="O3118" s="1134">
        <f t="shared" si="127"/>
        <v>0</v>
      </c>
      <c r="P3118" s="1134">
        <f>O3118/'1.5 Universal Data'!$F$35</f>
        <v>0</v>
      </c>
      <c r="Q3118" s="266"/>
      <c r="R3118" s="266"/>
      <c r="S3118" s="266"/>
      <c r="T3118" s="266"/>
      <c r="U3118" s="266"/>
      <c r="V3118" s="266"/>
      <c r="W3118" s="266"/>
      <c r="X3118" s="266"/>
      <c r="Y3118" s="266"/>
      <c r="Z3118" s="266"/>
      <c r="AA3118" s="266"/>
      <c r="AB3118" s="266"/>
      <c r="AC3118" s="266"/>
      <c r="AD3118" s="266"/>
      <c r="AE3118" s="266"/>
    </row>
    <row r="3119" spans="2:31" ht="13.5">
      <c r="B3119" s="1129">
        <f t="shared" si="128"/>
        <v>-1</v>
      </c>
      <c r="D3119" s="1130"/>
      <c r="E3119" s="1130"/>
      <c r="F3119" s="1131"/>
      <c r="G3119" s="1130"/>
      <c r="H3119" s="1130"/>
      <c r="I3119" s="1130"/>
      <c r="J3119" s="1132"/>
      <c r="K3119" s="1132"/>
      <c r="L3119" s="1130"/>
      <c r="N3119" s="1133">
        <f t="shared" si="126"/>
        <v>0</v>
      </c>
      <c r="O3119" s="1134">
        <f t="shared" si="127"/>
        <v>0</v>
      </c>
      <c r="P3119" s="1134">
        <f>O3119/'1.5 Universal Data'!$F$35</f>
        <v>0</v>
      </c>
      <c r="Q3119" s="266"/>
      <c r="R3119" s="266"/>
      <c r="S3119" s="266"/>
      <c r="T3119" s="266"/>
      <c r="U3119" s="266"/>
      <c r="V3119" s="266"/>
      <c r="W3119" s="266"/>
      <c r="X3119" s="266"/>
      <c r="Y3119" s="266"/>
      <c r="Z3119" s="266"/>
      <c r="AA3119" s="266"/>
      <c r="AB3119" s="266"/>
      <c r="AC3119" s="266"/>
      <c r="AD3119" s="266"/>
      <c r="AE3119" s="266"/>
    </row>
    <row r="3120" spans="2:31" ht="13.5">
      <c r="B3120" s="1129">
        <f t="shared" si="128"/>
        <v>-1</v>
      </c>
      <c r="D3120" s="1130"/>
      <c r="E3120" s="1130"/>
      <c r="F3120" s="1131"/>
      <c r="G3120" s="1130"/>
      <c r="H3120" s="1130"/>
      <c r="I3120" s="1130"/>
      <c r="J3120" s="1132"/>
      <c r="K3120" s="1132"/>
      <c r="L3120" s="1130"/>
      <c r="N3120" s="1133">
        <f t="shared" si="126"/>
        <v>0</v>
      </c>
      <c r="O3120" s="1134">
        <f t="shared" si="127"/>
        <v>0</v>
      </c>
      <c r="P3120" s="1134">
        <f>O3120/'1.5 Universal Data'!$F$35</f>
        <v>0</v>
      </c>
      <c r="Q3120" s="266"/>
      <c r="R3120" s="266"/>
      <c r="S3120" s="266"/>
      <c r="T3120" s="266"/>
      <c r="U3120" s="266"/>
      <c r="V3120" s="266"/>
      <c r="W3120" s="266"/>
      <c r="X3120" s="266"/>
      <c r="Y3120" s="266"/>
      <c r="Z3120" s="266"/>
      <c r="AA3120" s="266"/>
      <c r="AB3120" s="266"/>
      <c r="AC3120" s="266"/>
      <c r="AD3120" s="266"/>
      <c r="AE3120" s="266"/>
    </row>
    <row r="3121" spans="2:31" ht="13.5">
      <c r="B3121" s="1129">
        <f t="shared" si="128"/>
        <v>-1</v>
      </c>
      <c r="D3121" s="1130"/>
      <c r="E3121" s="1130"/>
      <c r="F3121" s="1131"/>
      <c r="G3121" s="1130"/>
      <c r="H3121" s="1130"/>
      <c r="I3121" s="1130"/>
      <c r="J3121" s="1132"/>
      <c r="K3121" s="1132"/>
      <c r="L3121" s="1130"/>
      <c r="N3121" s="1133">
        <f t="shared" si="126"/>
        <v>0</v>
      </c>
      <c r="O3121" s="1134">
        <f t="shared" si="127"/>
        <v>0</v>
      </c>
      <c r="P3121" s="1134">
        <f>O3121/'1.5 Universal Data'!$F$35</f>
        <v>0</v>
      </c>
      <c r="Q3121" s="266"/>
      <c r="R3121" s="266"/>
      <c r="S3121" s="266"/>
      <c r="T3121" s="266"/>
      <c r="U3121" s="266"/>
      <c r="V3121" s="266"/>
      <c r="W3121" s="266"/>
      <c r="X3121" s="266"/>
      <c r="Y3121" s="266"/>
      <c r="Z3121" s="266"/>
      <c r="AA3121" s="266"/>
      <c r="AB3121" s="266"/>
      <c r="AC3121" s="266"/>
      <c r="AD3121" s="266"/>
      <c r="AE3121" s="266"/>
    </row>
    <row r="3122" spans="2:31" ht="13.5">
      <c r="B3122" s="1129">
        <f t="shared" si="128"/>
        <v>-1</v>
      </c>
      <c r="D3122" s="1130"/>
      <c r="E3122" s="1130"/>
      <c r="F3122" s="1131"/>
      <c r="G3122" s="1130"/>
      <c r="H3122" s="1130"/>
      <c r="I3122" s="1130"/>
      <c r="J3122" s="1132"/>
      <c r="K3122" s="1132"/>
      <c r="L3122" s="1130"/>
      <c r="N3122" s="1133">
        <f t="shared" si="126"/>
        <v>0</v>
      </c>
      <c r="O3122" s="1134">
        <f t="shared" si="127"/>
        <v>0</v>
      </c>
      <c r="P3122" s="1134">
        <f>O3122/'1.5 Universal Data'!$F$35</f>
        <v>0</v>
      </c>
      <c r="Q3122" s="266"/>
      <c r="R3122" s="266"/>
      <c r="S3122" s="266"/>
      <c r="T3122" s="266"/>
      <c r="U3122" s="266"/>
      <c r="V3122" s="266"/>
      <c r="W3122" s="266"/>
      <c r="X3122" s="266"/>
      <c r="Y3122" s="266"/>
      <c r="Z3122" s="266"/>
      <c r="AA3122" s="266"/>
      <c r="AB3122" s="266"/>
      <c r="AC3122" s="266"/>
      <c r="AD3122" s="266"/>
      <c r="AE3122" s="266"/>
    </row>
    <row r="3123" spans="2:31" ht="13.5">
      <c r="B3123" s="1129">
        <f t="shared" si="128"/>
        <v>-1</v>
      </c>
      <c r="D3123" s="1130"/>
      <c r="E3123" s="1130"/>
      <c r="F3123" s="1131"/>
      <c r="G3123" s="1130"/>
      <c r="H3123" s="1130"/>
      <c r="I3123" s="1130"/>
      <c r="J3123" s="1132"/>
      <c r="K3123" s="1132"/>
      <c r="L3123" s="1130"/>
      <c r="N3123" s="1133">
        <f t="shared" si="126"/>
        <v>0</v>
      </c>
      <c r="O3123" s="1134">
        <f t="shared" si="127"/>
        <v>0</v>
      </c>
      <c r="P3123" s="1134">
        <f>O3123/'1.5 Universal Data'!$F$35</f>
        <v>0</v>
      </c>
      <c r="Q3123" s="266"/>
      <c r="R3123" s="266"/>
      <c r="S3123" s="266"/>
      <c r="T3123" s="266"/>
      <c r="U3123" s="266"/>
      <c r="V3123" s="266"/>
      <c r="W3123" s="266"/>
      <c r="X3123" s="266"/>
      <c r="Y3123" s="266"/>
      <c r="Z3123" s="266"/>
      <c r="AA3123" s="266"/>
      <c r="AB3123" s="266"/>
      <c r="AC3123" s="266"/>
      <c r="AD3123" s="266"/>
      <c r="AE3123" s="266"/>
    </row>
    <row r="3124" spans="2:31" ht="13.5">
      <c r="B3124" s="1129">
        <f t="shared" si="128"/>
        <v>-1</v>
      </c>
      <c r="D3124" s="1130"/>
      <c r="E3124" s="1130"/>
      <c r="F3124" s="1131"/>
      <c r="G3124" s="1130"/>
      <c r="H3124" s="1130"/>
      <c r="I3124" s="1130"/>
      <c r="J3124" s="1132"/>
      <c r="K3124" s="1132"/>
      <c r="L3124" s="1130"/>
      <c r="N3124" s="1133">
        <f t="shared" si="126"/>
        <v>0</v>
      </c>
      <c r="O3124" s="1134">
        <f t="shared" si="127"/>
        <v>0</v>
      </c>
      <c r="P3124" s="1134">
        <f>O3124/'1.5 Universal Data'!$F$35</f>
        <v>0</v>
      </c>
      <c r="Q3124" s="266"/>
      <c r="R3124" s="266"/>
      <c r="S3124" s="266"/>
      <c r="T3124" s="266"/>
      <c r="U3124" s="266"/>
      <c r="V3124" s="266"/>
      <c r="W3124" s="266"/>
      <c r="X3124" s="266"/>
      <c r="Y3124" s="266"/>
      <c r="Z3124" s="266"/>
      <c r="AA3124" s="266"/>
      <c r="AB3124" s="266"/>
      <c r="AC3124" s="266"/>
      <c r="AD3124" s="266"/>
      <c r="AE3124" s="266"/>
    </row>
    <row r="3125" spans="2:31" ht="13.5">
      <c r="B3125" s="1129">
        <f t="shared" si="128"/>
        <v>-1</v>
      </c>
      <c r="D3125" s="1130"/>
      <c r="E3125" s="1130"/>
      <c r="F3125" s="1131"/>
      <c r="G3125" s="1130"/>
      <c r="H3125" s="1130"/>
      <c r="I3125" s="1130"/>
      <c r="J3125" s="1132"/>
      <c r="K3125" s="1132"/>
      <c r="L3125" s="1130"/>
      <c r="N3125" s="1133">
        <f t="shared" si="126"/>
        <v>0</v>
      </c>
      <c r="O3125" s="1134">
        <f t="shared" si="127"/>
        <v>0</v>
      </c>
      <c r="P3125" s="1134">
        <f>O3125/'1.5 Universal Data'!$F$35</f>
        <v>0</v>
      </c>
      <c r="Q3125" s="266"/>
      <c r="R3125" s="266"/>
      <c r="S3125" s="266"/>
      <c r="T3125" s="266"/>
      <c r="U3125" s="266"/>
      <c r="V3125" s="266"/>
      <c r="W3125" s="266"/>
      <c r="X3125" s="266"/>
      <c r="Y3125" s="266"/>
      <c r="Z3125" s="266"/>
      <c r="AA3125" s="266"/>
      <c r="AB3125" s="266"/>
      <c r="AC3125" s="266"/>
      <c r="AD3125" s="266"/>
      <c r="AE3125" s="266"/>
    </row>
    <row r="3126" spans="2:31" ht="13.5">
      <c r="B3126" s="1129">
        <f t="shared" si="128"/>
        <v>-1</v>
      </c>
      <c r="D3126" s="1130"/>
      <c r="E3126" s="1130"/>
      <c r="F3126" s="1131"/>
      <c r="G3126" s="1130"/>
      <c r="H3126" s="1130"/>
      <c r="I3126" s="1130"/>
      <c r="J3126" s="1132"/>
      <c r="K3126" s="1132"/>
      <c r="L3126" s="1130"/>
      <c r="N3126" s="1133">
        <f t="shared" si="126"/>
        <v>0</v>
      </c>
      <c r="O3126" s="1134">
        <f t="shared" si="127"/>
        <v>0</v>
      </c>
      <c r="P3126" s="1134">
        <f>O3126/'1.5 Universal Data'!$F$35</f>
        <v>0</v>
      </c>
      <c r="Q3126" s="266"/>
      <c r="R3126" s="266"/>
      <c r="S3126" s="266"/>
      <c r="T3126" s="266"/>
      <c r="U3126" s="266"/>
      <c r="V3126" s="266"/>
      <c r="W3126" s="266"/>
      <c r="X3126" s="266"/>
      <c r="Y3126" s="266"/>
      <c r="Z3126" s="266"/>
      <c r="AA3126" s="266"/>
      <c r="AB3126" s="266"/>
      <c r="AC3126" s="266"/>
      <c r="AD3126" s="266"/>
      <c r="AE3126" s="266"/>
    </row>
    <row r="3127" spans="2:31" ht="13.5">
      <c r="B3127" s="1129">
        <f t="shared" si="128"/>
        <v>-1</v>
      </c>
      <c r="D3127" s="1130"/>
      <c r="E3127" s="1130"/>
      <c r="F3127" s="1131"/>
      <c r="G3127" s="1130"/>
      <c r="H3127" s="1130"/>
      <c r="I3127" s="1130"/>
      <c r="J3127" s="1132"/>
      <c r="K3127" s="1132"/>
      <c r="L3127" s="1130"/>
      <c r="N3127" s="1133">
        <f t="shared" si="126"/>
        <v>0</v>
      </c>
      <c r="O3127" s="1134">
        <f t="shared" si="127"/>
        <v>0</v>
      </c>
      <c r="P3127" s="1134">
        <f>O3127/'1.5 Universal Data'!$F$35</f>
        <v>0</v>
      </c>
      <c r="Q3127" s="266"/>
      <c r="R3127" s="266"/>
      <c r="S3127" s="266"/>
      <c r="T3127" s="266"/>
      <c r="U3127" s="266"/>
      <c r="V3127" s="266"/>
      <c r="W3127" s="266"/>
      <c r="X3127" s="266"/>
      <c r="Y3127" s="266"/>
      <c r="Z3127" s="266"/>
      <c r="AA3127" s="266"/>
      <c r="AB3127" s="266"/>
      <c r="AC3127" s="266"/>
      <c r="AD3127" s="266"/>
      <c r="AE3127" s="266"/>
    </row>
    <row r="3128" spans="2:31" ht="13.5">
      <c r="B3128" s="1129">
        <f t="shared" si="128"/>
        <v>-1</v>
      </c>
      <c r="D3128" s="1130"/>
      <c r="E3128" s="1130"/>
      <c r="F3128" s="1131"/>
      <c r="G3128" s="1130"/>
      <c r="H3128" s="1130"/>
      <c r="I3128" s="1130"/>
      <c r="J3128" s="1132"/>
      <c r="K3128" s="1132"/>
      <c r="L3128" s="1130"/>
      <c r="N3128" s="1133">
        <f t="shared" si="126"/>
        <v>0</v>
      </c>
      <c r="O3128" s="1134">
        <f t="shared" si="127"/>
        <v>0</v>
      </c>
      <c r="P3128" s="1134">
        <f>O3128/'1.5 Universal Data'!$F$35</f>
        <v>0</v>
      </c>
      <c r="Q3128" s="266"/>
      <c r="R3128" s="266"/>
      <c r="S3128" s="266"/>
      <c r="T3128" s="266"/>
      <c r="U3128" s="266"/>
      <c r="V3128" s="266"/>
      <c r="W3128" s="266"/>
      <c r="X3128" s="266"/>
      <c r="Y3128" s="266"/>
      <c r="Z3128" s="266"/>
      <c r="AA3128" s="266"/>
      <c r="AB3128" s="266"/>
      <c r="AC3128" s="266"/>
      <c r="AD3128" s="266"/>
      <c r="AE3128" s="266"/>
    </row>
    <row r="3129" spans="2:31" ht="13.5">
      <c r="B3129" s="1129">
        <f t="shared" si="128"/>
        <v>-1</v>
      </c>
      <c r="D3129" s="1130"/>
      <c r="E3129" s="1130"/>
      <c r="F3129" s="1131"/>
      <c r="G3129" s="1130"/>
      <c r="H3129" s="1130"/>
      <c r="I3129" s="1130"/>
      <c r="J3129" s="1132"/>
      <c r="K3129" s="1132"/>
      <c r="L3129" s="1130"/>
      <c r="N3129" s="1133">
        <f t="shared" si="126"/>
        <v>0</v>
      </c>
      <c r="O3129" s="1134">
        <f t="shared" si="127"/>
        <v>0</v>
      </c>
      <c r="P3129" s="1134">
        <f>O3129/'1.5 Universal Data'!$F$35</f>
        <v>0</v>
      </c>
      <c r="Q3129" s="266"/>
      <c r="R3129" s="266"/>
      <c r="S3129" s="266"/>
      <c r="T3129" s="266"/>
      <c r="U3129" s="266"/>
      <c r="V3129" s="266"/>
      <c r="W3129" s="266"/>
      <c r="X3129" s="266"/>
      <c r="Y3129" s="266"/>
      <c r="Z3129" s="266"/>
      <c r="AA3129" s="266"/>
      <c r="AB3129" s="266"/>
      <c r="AC3129" s="266"/>
      <c r="AD3129" s="266"/>
      <c r="AE3129" s="266"/>
    </row>
    <row r="3130" spans="2:31" ht="13.5">
      <c r="B3130" s="1129">
        <f t="shared" si="128"/>
        <v>-1</v>
      </c>
      <c r="D3130" s="1130"/>
      <c r="E3130" s="1130"/>
      <c r="F3130" s="1131"/>
      <c r="G3130" s="1130"/>
      <c r="H3130" s="1130"/>
      <c r="I3130" s="1130"/>
      <c r="J3130" s="1132"/>
      <c r="K3130" s="1132"/>
      <c r="L3130" s="1130"/>
      <c r="N3130" s="1133">
        <f t="shared" si="126"/>
        <v>0</v>
      </c>
      <c r="O3130" s="1134">
        <f t="shared" si="127"/>
        <v>0</v>
      </c>
      <c r="P3130" s="1134">
        <f>O3130/'1.5 Universal Data'!$F$35</f>
        <v>0</v>
      </c>
      <c r="Q3130" s="266"/>
      <c r="R3130" s="266"/>
      <c r="S3130" s="266"/>
      <c r="T3130" s="266"/>
      <c r="U3130" s="266"/>
      <c r="V3130" s="266"/>
      <c r="W3130" s="266"/>
      <c r="X3130" s="266"/>
      <c r="Y3130" s="266"/>
      <c r="Z3130" s="266"/>
      <c r="AA3130" s="266"/>
      <c r="AB3130" s="266"/>
      <c r="AC3130" s="266"/>
      <c r="AD3130" s="266"/>
      <c r="AE3130" s="266"/>
    </row>
    <row r="3131" spans="2:31" ht="13.5">
      <c r="B3131" s="1129">
        <f t="shared" si="128"/>
        <v>-1</v>
      </c>
      <c r="D3131" s="1130"/>
      <c r="E3131" s="1130"/>
      <c r="F3131" s="1131"/>
      <c r="G3131" s="1130"/>
      <c r="H3131" s="1130"/>
      <c r="I3131" s="1130"/>
      <c r="J3131" s="1132"/>
      <c r="K3131" s="1132"/>
      <c r="L3131" s="1130"/>
      <c r="N3131" s="1133">
        <f t="shared" si="126"/>
        <v>0</v>
      </c>
      <c r="O3131" s="1134">
        <f t="shared" si="127"/>
        <v>0</v>
      </c>
      <c r="P3131" s="1134">
        <f>O3131/'1.5 Universal Data'!$F$35</f>
        <v>0</v>
      </c>
      <c r="Q3131" s="266"/>
      <c r="R3131" s="266"/>
      <c r="S3131" s="266"/>
      <c r="T3131" s="266"/>
      <c r="U3131" s="266"/>
      <c r="V3131" s="266"/>
      <c r="W3131" s="266"/>
      <c r="X3131" s="266"/>
      <c r="Y3131" s="266"/>
      <c r="Z3131" s="266"/>
      <c r="AA3131" s="266"/>
      <c r="AB3131" s="266"/>
      <c r="AC3131" s="266"/>
      <c r="AD3131" s="266"/>
      <c r="AE3131" s="266"/>
    </row>
    <row r="3132" spans="2:31" ht="13.5">
      <c r="B3132" s="1129">
        <f t="shared" si="128"/>
        <v>-1</v>
      </c>
      <c r="D3132" s="1130"/>
      <c r="E3132" s="1130"/>
      <c r="F3132" s="1131"/>
      <c r="G3132" s="1130"/>
      <c r="H3132" s="1130"/>
      <c r="I3132" s="1130"/>
      <c r="J3132" s="1132"/>
      <c r="K3132" s="1132"/>
      <c r="L3132" s="1130"/>
      <c r="N3132" s="1133">
        <f t="shared" si="126"/>
        <v>0</v>
      </c>
      <c r="O3132" s="1134">
        <f t="shared" si="127"/>
        <v>0</v>
      </c>
      <c r="P3132" s="1134">
        <f>O3132/'1.5 Universal Data'!$F$35</f>
        <v>0</v>
      </c>
      <c r="Q3132" s="266"/>
      <c r="R3132" s="266"/>
      <c r="S3132" s="266"/>
      <c r="T3132" s="266"/>
      <c r="U3132" s="266"/>
      <c r="V3132" s="266"/>
      <c r="W3132" s="266"/>
      <c r="X3132" s="266"/>
      <c r="Y3132" s="266"/>
      <c r="Z3132" s="266"/>
      <c r="AA3132" s="266"/>
      <c r="AB3132" s="266"/>
      <c r="AC3132" s="266"/>
      <c r="AD3132" s="266"/>
      <c r="AE3132" s="266"/>
    </row>
    <row r="3133" spans="2:31" ht="13.5">
      <c r="B3133" s="1129">
        <f t="shared" si="128"/>
        <v>-1</v>
      </c>
      <c r="D3133" s="1130"/>
      <c r="E3133" s="1130"/>
      <c r="F3133" s="1131"/>
      <c r="G3133" s="1130"/>
      <c r="H3133" s="1130"/>
      <c r="I3133" s="1130"/>
      <c r="J3133" s="1132"/>
      <c r="K3133" s="1132"/>
      <c r="L3133" s="1130"/>
      <c r="N3133" s="1133">
        <f t="shared" si="126"/>
        <v>0</v>
      </c>
      <c r="O3133" s="1134">
        <f t="shared" si="127"/>
        <v>0</v>
      </c>
      <c r="P3133" s="1134">
        <f>O3133/'1.5 Universal Data'!$F$35</f>
        <v>0</v>
      </c>
      <c r="Q3133" s="266"/>
      <c r="R3133" s="266"/>
      <c r="S3133" s="266"/>
      <c r="T3133" s="266"/>
      <c r="U3133" s="266"/>
      <c r="V3133" s="266"/>
      <c r="W3133" s="266"/>
      <c r="X3133" s="266"/>
      <c r="Y3133" s="266"/>
      <c r="Z3133" s="266"/>
      <c r="AA3133" s="266"/>
      <c r="AB3133" s="266"/>
      <c r="AC3133" s="266"/>
      <c r="AD3133" s="266"/>
      <c r="AE3133" s="266"/>
    </row>
    <row r="3134" spans="2:31" ht="13.5">
      <c r="B3134" s="1129">
        <f t="shared" si="128"/>
        <v>-1</v>
      </c>
      <c r="D3134" s="1130"/>
      <c r="E3134" s="1130"/>
      <c r="F3134" s="1131"/>
      <c r="G3134" s="1130"/>
      <c r="H3134" s="1130"/>
      <c r="I3134" s="1130"/>
      <c r="J3134" s="1132"/>
      <c r="K3134" s="1132"/>
      <c r="L3134" s="1130"/>
      <c r="N3134" s="1133">
        <f t="shared" si="126"/>
        <v>0</v>
      </c>
      <c r="O3134" s="1134">
        <f t="shared" si="127"/>
        <v>0</v>
      </c>
      <c r="P3134" s="1134">
        <f>O3134/'1.5 Universal Data'!$F$35</f>
        <v>0</v>
      </c>
      <c r="Q3134" s="266"/>
      <c r="R3134" s="266"/>
      <c r="S3134" s="266"/>
      <c r="T3134" s="266"/>
      <c r="U3134" s="266"/>
      <c r="V3134" s="266"/>
      <c r="W3134" s="266"/>
      <c r="X3134" s="266"/>
      <c r="Y3134" s="266"/>
      <c r="Z3134" s="266"/>
      <c r="AA3134" s="266"/>
      <c r="AB3134" s="266"/>
      <c r="AC3134" s="266"/>
      <c r="AD3134" s="266"/>
      <c r="AE3134" s="266"/>
    </row>
    <row r="3135" spans="2:31" ht="13.5">
      <c r="B3135" s="1129">
        <f t="shared" si="128"/>
        <v>-1</v>
      </c>
      <c r="D3135" s="1130"/>
      <c r="E3135" s="1130"/>
      <c r="F3135" s="1131"/>
      <c r="G3135" s="1130"/>
      <c r="H3135" s="1130"/>
      <c r="I3135" s="1130"/>
      <c r="J3135" s="1132"/>
      <c r="K3135" s="1132"/>
      <c r="L3135" s="1130"/>
      <c r="N3135" s="1133">
        <f t="shared" si="126"/>
        <v>0</v>
      </c>
      <c r="O3135" s="1134">
        <f t="shared" si="127"/>
        <v>0</v>
      </c>
      <c r="P3135" s="1134">
        <f>O3135/'1.5 Universal Data'!$F$35</f>
        <v>0</v>
      </c>
      <c r="Q3135" s="266"/>
      <c r="R3135" s="266"/>
      <c r="S3135" s="266"/>
      <c r="T3135" s="266"/>
      <c r="U3135" s="266"/>
      <c r="V3135" s="266"/>
      <c r="W3135" s="266"/>
      <c r="X3135" s="266"/>
      <c r="Y3135" s="266"/>
      <c r="Z3135" s="266"/>
      <c r="AA3135" s="266"/>
      <c r="AB3135" s="266"/>
      <c r="AC3135" s="266"/>
      <c r="AD3135" s="266"/>
      <c r="AE3135" s="266"/>
    </row>
    <row r="3136" spans="2:31" ht="13.5">
      <c r="B3136" s="1129">
        <f t="shared" si="128"/>
        <v>-1</v>
      </c>
      <c r="D3136" s="1130"/>
      <c r="E3136" s="1130"/>
      <c r="F3136" s="1131"/>
      <c r="G3136" s="1130"/>
      <c r="H3136" s="1130"/>
      <c r="I3136" s="1130"/>
      <c r="J3136" s="1132"/>
      <c r="K3136" s="1132"/>
      <c r="L3136" s="1130"/>
      <c r="N3136" s="1133">
        <f t="shared" si="126"/>
        <v>0</v>
      </c>
      <c r="O3136" s="1134">
        <f t="shared" si="127"/>
        <v>0</v>
      </c>
      <c r="P3136" s="1134">
        <f>O3136/'1.5 Universal Data'!$F$35</f>
        <v>0</v>
      </c>
      <c r="Q3136" s="266"/>
      <c r="R3136" s="266"/>
      <c r="S3136" s="266"/>
      <c r="T3136" s="266"/>
      <c r="U3136" s="266"/>
      <c r="V3136" s="266"/>
      <c r="W3136" s="266"/>
      <c r="X3136" s="266"/>
      <c r="Y3136" s="266"/>
      <c r="Z3136" s="266"/>
      <c r="AA3136" s="266"/>
      <c r="AB3136" s="266"/>
      <c r="AC3136" s="266"/>
      <c r="AD3136" s="266"/>
      <c r="AE3136" s="266"/>
    </row>
    <row r="3137" spans="2:31" ht="13.5">
      <c r="B3137" s="1129">
        <f t="shared" si="128"/>
        <v>-1</v>
      </c>
      <c r="D3137" s="1130"/>
      <c r="E3137" s="1130"/>
      <c r="F3137" s="1131"/>
      <c r="G3137" s="1130"/>
      <c r="H3137" s="1130"/>
      <c r="I3137" s="1130"/>
      <c r="J3137" s="1132"/>
      <c r="K3137" s="1132"/>
      <c r="L3137" s="1130"/>
      <c r="N3137" s="1133">
        <f t="shared" si="126"/>
        <v>0</v>
      </c>
      <c r="O3137" s="1134">
        <f t="shared" si="127"/>
        <v>0</v>
      </c>
      <c r="P3137" s="1134">
        <f>O3137/'1.5 Universal Data'!$F$35</f>
        <v>0</v>
      </c>
      <c r="Q3137" s="266"/>
      <c r="R3137" s="266"/>
      <c r="S3137" s="266"/>
      <c r="T3137" s="266"/>
      <c r="U3137" s="266"/>
      <c r="V3137" s="266"/>
      <c r="W3137" s="266"/>
      <c r="X3137" s="266"/>
      <c r="Y3137" s="266"/>
      <c r="Z3137" s="266"/>
      <c r="AA3137" s="266"/>
      <c r="AB3137" s="266"/>
      <c r="AC3137" s="266"/>
      <c r="AD3137" s="266"/>
      <c r="AE3137" s="266"/>
    </row>
    <row r="3138" spans="2:31" ht="13.5">
      <c r="B3138" s="1129">
        <f t="shared" si="128"/>
        <v>-1</v>
      </c>
      <c r="D3138" s="1130"/>
      <c r="E3138" s="1130"/>
      <c r="F3138" s="1131"/>
      <c r="G3138" s="1130"/>
      <c r="H3138" s="1130"/>
      <c r="I3138" s="1130"/>
      <c r="J3138" s="1132"/>
      <c r="K3138" s="1132"/>
      <c r="L3138" s="1130"/>
      <c r="N3138" s="1133">
        <f t="shared" si="126"/>
        <v>0</v>
      </c>
      <c r="O3138" s="1134">
        <f t="shared" si="127"/>
        <v>0</v>
      </c>
      <c r="P3138" s="1134">
        <f>O3138/'1.5 Universal Data'!$F$35</f>
        <v>0</v>
      </c>
      <c r="Q3138" s="266"/>
      <c r="R3138" s="266"/>
      <c r="S3138" s="266"/>
      <c r="T3138" s="266"/>
      <c r="U3138" s="266"/>
      <c r="V3138" s="266"/>
      <c r="W3138" s="266"/>
      <c r="X3138" s="266"/>
      <c r="Y3138" s="266"/>
      <c r="Z3138" s="266"/>
      <c r="AA3138" s="266"/>
      <c r="AB3138" s="266"/>
      <c r="AC3138" s="266"/>
      <c r="AD3138" s="266"/>
      <c r="AE3138" s="266"/>
    </row>
    <row r="3139" spans="2:31" ht="13.5">
      <c r="B3139" s="1129">
        <f t="shared" si="128"/>
        <v>-1</v>
      </c>
      <c r="D3139" s="1130"/>
      <c r="E3139" s="1130"/>
      <c r="F3139" s="1131"/>
      <c r="G3139" s="1130"/>
      <c r="H3139" s="1130"/>
      <c r="I3139" s="1130"/>
      <c r="J3139" s="1132"/>
      <c r="K3139" s="1132"/>
      <c r="L3139" s="1130"/>
      <c r="N3139" s="1133">
        <f t="shared" si="126"/>
        <v>0</v>
      </c>
      <c r="O3139" s="1134">
        <f t="shared" si="127"/>
        <v>0</v>
      </c>
      <c r="P3139" s="1134">
        <f>O3139/'1.5 Universal Data'!$F$35</f>
        <v>0</v>
      </c>
      <c r="Q3139" s="266"/>
      <c r="R3139" s="266"/>
      <c r="S3139" s="266"/>
      <c r="T3139" s="266"/>
      <c r="U3139" s="266"/>
      <c r="V3139" s="266"/>
      <c r="W3139" s="266"/>
      <c r="X3139" s="266"/>
      <c r="Y3139" s="266"/>
      <c r="Z3139" s="266"/>
      <c r="AA3139" s="266"/>
      <c r="AB3139" s="266"/>
      <c r="AC3139" s="266"/>
      <c r="AD3139" s="266"/>
      <c r="AE3139" s="266"/>
    </row>
    <row r="3140" spans="2:31" ht="13.5">
      <c r="B3140" s="1129">
        <f t="shared" si="128"/>
        <v>-1</v>
      </c>
      <c r="D3140" s="1130"/>
      <c r="E3140" s="1130"/>
      <c r="F3140" s="1131"/>
      <c r="G3140" s="1130"/>
      <c r="H3140" s="1130"/>
      <c r="I3140" s="1130"/>
      <c r="J3140" s="1132"/>
      <c r="K3140" s="1132"/>
      <c r="L3140" s="1130"/>
      <c r="N3140" s="1133">
        <f t="shared" si="126"/>
        <v>0</v>
      </c>
      <c r="O3140" s="1134">
        <f t="shared" si="127"/>
        <v>0</v>
      </c>
      <c r="P3140" s="1134">
        <f>O3140/'1.5 Universal Data'!$F$35</f>
        <v>0</v>
      </c>
      <c r="Q3140" s="266"/>
      <c r="R3140" s="266"/>
      <c r="S3140" s="266"/>
      <c r="T3140" s="266"/>
      <c r="U3140" s="266"/>
      <c r="V3140" s="266"/>
      <c r="W3140" s="266"/>
      <c r="X3140" s="266"/>
      <c r="Y3140" s="266"/>
      <c r="Z3140" s="266"/>
      <c r="AA3140" s="266"/>
      <c r="AB3140" s="266"/>
      <c r="AC3140" s="266"/>
      <c r="AD3140" s="266"/>
      <c r="AE3140" s="266"/>
    </row>
    <row r="3141" spans="2:31" ht="13.5">
      <c r="B3141" s="1129">
        <f t="shared" si="128"/>
        <v>-1</v>
      </c>
      <c r="D3141" s="1130"/>
      <c r="E3141" s="1130"/>
      <c r="F3141" s="1131"/>
      <c r="G3141" s="1130"/>
      <c r="H3141" s="1130"/>
      <c r="I3141" s="1130"/>
      <c r="J3141" s="1132"/>
      <c r="K3141" s="1132"/>
      <c r="L3141" s="1130"/>
      <c r="N3141" s="1133">
        <f t="shared" si="126"/>
        <v>0</v>
      </c>
      <c r="O3141" s="1134">
        <f t="shared" si="127"/>
        <v>0</v>
      </c>
      <c r="P3141" s="1134">
        <f>O3141/'1.5 Universal Data'!$F$35</f>
        <v>0</v>
      </c>
      <c r="Q3141" s="266"/>
      <c r="R3141" s="266"/>
      <c r="S3141" s="266"/>
      <c r="T3141" s="266"/>
      <c r="U3141" s="266"/>
      <c r="V3141" s="266"/>
      <c r="W3141" s="266"/>
      <c r="X3141" s="266"/>
      <c r="Y3141" s="266"/>
      <c r="Z3141" s="266"/>
      <c r="AA3141" s="266"/>
      <c r="AB3141" s="266"/>
      <c r="AC3141" s="266"/>
      <c r="AD3141" s="266"/>
      <c r="AE3141" s="266"/>
    </row>
    <row r="3142" spans="2:31" ht="13.5">
      <c r="B3142" s="1129">
        <f t="shared" si="128"/>
        <v>-1</v>
      </c>
      <c r="D3142" s="1130"/>
      <c r="E3142" s="1130"/>
      <c r="F3142" s="1131"/>
      <c r="G3142" s="1130"/>
      <c r="H3142" s="1130"/>
      <c r="I3142" s="1130"/>
      <c r="J3142" s="1132"/>
      <c r="K3142" s="1132"/>
      <c r="L3142" s="1130"/>
      <c r="N3142" s="1133">
        <f t="shared" si="126"/>
        <v>0</v>
      </c>
      <c r="O3142" s="1134">
        <f t="shared" si="127"/>
        <v>0</v>
      </c>
      <c r="P3142" s="1134">
        <f>O3142/'1.5 Universal Data'!$F$35</f>
        <v>0</v>
      </c>
      <c r="Q3142" s="266"/>
      <c r="R3142" s="266"/>
      <c r="S3142" s="266"/>
      <c r="T3142" s="266"/>
      <c r="U3142" s="266"/>
      <c r="V3142" s="266"/>
      <c r="W3142" s="266"/>
      <c r="X3142" s="266"/>
      <c r="Y3142" s="266"/>
      <c r="Z3142" s="266"/>
      <c r="AA3142" s="266"/>
      <c r="AB3142" s="266"/>
      <c r="AC3142" s="266"/>
      <c r="AD3142" s="266"/>
      <c r="AE3142" s="266"/>
    </row>
    <row r="3143" spans="2:31" ht="13.5">
      <c r="B3143" s="1129">
        <f t="shared" si="128"/>
        <v>-1</v>
      </c>
      <c r="D3143" s="1130"/>
      <c r="E3143" s="1130"/>
      <c r="F3143" s="1131"/>
      <c r="G3143" s="1130"/>
      <c r="H3143" s="1130"/>
      <c r="I3143" s="1130"/>
      <c r="J3143" s="1132"/>
      <c r="K3143" s="1132"/>
      <c r="L3143" s="1130"/>
      <c r="N3143" s="1133">
        <f t="shared" si="126"/>
        <v>0</v>
      </c>
      <c r="O3143" s="1134">
        <f t="shared" si="127"/>
        <v>0</v>
      </c>
      <c r="P3143" s="1134">
        <f>O3143/'1.5 Universal Data'!$F$35</f>
        <v>0</v>
      </c>
      <c r="Q3143" s="266"/>
      <c r="R3143" s="266"/>
      <c r="S3143" s="266"/>
      <c r="T3143" s="266"/>
      <c r="U3143" s="266"/>
      <c r="V3143" s="266"/>
      <c r="W3143" s="266"/>
      <c r="X3143" s="266"/>
      <c r="Y3143" s="266"/>
      <c r="Z3143" s="266"/>
      <c r="AA3143" s="266"/>
      <c r="AB3143" s="266"/>
      <c r="AC3143" s="266"/>
      <c r="AD3143" s="266"/>
      <c r="AE3143" s="266"/>
    </row>
    <row r="3144" spans="2:31" ht="13.5">
      <c r="B3144" s="1129">
        <f t="shared" si="128"/>
        <v>-1</v>
      </c>
      <c r="D3144" s="1130"/>
      <c r="E3144" s="1130"/>
      <c r="F3144" s="1131"/>
      <c r="G3144" s="1130"/>
      <c r="H3144" s="1130"/>
      <c r="I3144" s="1130"/>
      <c r="J3144" s="1132"/>
      <c r="K3144" s="1132"/>
      <c r="L3144" s="1130"/>
      <c r="N3144" s="1133">
        <f t="shared" si="126"/>
        <v>0</v>
      </c>
      <c r="O3144" s="1134">
        <f t="shared" si="127"/>
        <v>0</v>
      </c>
      <c r="P3144" s="1134">
        <f>O3144/'1.5 Universal Data'!$F$35</f>
        <v>0</v>
      </c>
      <c r="Q3144" s="266"/>
      <c r="R3144" s="266"/>
      <c r="S3144" s="266"/>
      <c r="T3144" s="266"/>
      <c r="U3144" s="266"/>
      <c r="V3144" s="266"/>
      <c r="W3144" s="266"/>
      <c r="X3144" s="266"/>
      <c r="Y3144" s="266"/>
      <c r="Z3144" s="266"/>
      <c r="AA3144" s="266"/>
      <c r="AB3144" s="266"/>
      <c r="AC3144" s="266"/>
      <c r="AD3144" s="266"/>
      <c r="AE3144" s="266"/>
    </row>
    <row r="3145" spans="2:31" ht="13.5">
      <c r="B3145" s="1129">
        <f t="shared" si="128"/>
        <v>-1</v>
      </c>
      <c r="D3145" s="1130"/>
      <c r="E3145" s="1130"/>
      <c r="F3145" s="1131"/>
      <c r="G3145" s="1130"/>
      <c r="H3145" s="1130"/>
      <c r="I3145" s="1130"/>
      <c r="J3145" s="1132"/>
      <c r="K3145" s="1132"/>
      <c r="L3145" s="1130"/>
      <c r="N3145" s="1133">
        <f t="shared" si="126"/>
        <v>0</v>
      </c>
      <c r="O3145" s="1134">
        <f t="shared" si="127"/>
        <v>0</v>
      </c>
      <c r="P3145" s="1134">
        <f>O3145/'1.5 Universal Data'!$F$35</f>
        <v>0</v>
      </c>
      <c r="Q3145" s="266"/>
      <c r="R3145" s="266"/>
      <c r="S3145" s="266"/>
      <c r="T3145" s="266"/>
      <c r="U3145" s="266"/>
      <c r="V3145" s="266"/>
      <c r="W3145" s="266"/>
      <c r="X3145" s="266"/>
      <c r="Y3145" s="266"/>
      <c r="Z3145" s="266"/>
      <c r="AA3145" s="266"/>
      <c r="AB3145" s="266"/>
      <c r="AC3145" s="266"/>
      <c r="AD3145" s="266"/>
      <c r="AE3145" s="266"/>
    </row>
    <row r="3146" spans="2:31" ht="13.5">
      <c r="B3146" s="1129">
        <f t="shared" si="128"/>
        <v>-1</v>
      </c>
      <c r="D3146" s="1130"/>
      <c r="E3146" s="1130"/>
      <c r="F3146" s="1131"/>
      <c r="G3146" s="1130"/>
      <c r="H3146" s="1130"/>
      <c r="I3146" s="1130"/>
      <c r="J3146" s="1132"/>
      <c r="K3146" s="1132"/>
      <c r="L3146" s="1130"/>
      <c r="N3146" s="1133">
        <f t="shared" si="126"/>
        <v>0</v>
      </c>
      <c r="O3146" s="1134">
        <f t="shared" si="127"/>
        <v>0</v>
      </c>
      <c r="P3146" s="1134">
        <f>O3146/'1.5 Universal Data'!$F$35</f>
        <v>0</v>
      </c>
      <c r="Q3146" s="266"/>
      <c r="R3146" s="266"/>
      <c r="S3146" s="266"/>
      <c r="T3146" s="266"/>
      <c r="U3146" s="266"/>
      <c r="V3146" s="266"/>
      <c r="W3146" s="266"/>
      <c r="X3146" s="266"/>
      <c r="Y3146" s="266"/>
      <c r="Z3146" s="266"/>
      <c r="AA3146" s="266"/>
      <c r="AB3146" s="266"/>
      <c r="AC3146" s="266"/>
      <c r="AD3146" s="266"/>
      <c r="AE3146" s="266"/>
    </row>
    <row r="3147" spans="2:31" ht="13.5">
      <c r="B3147" s="1129">
        <f t="shared" si="128"/>
        <v>-1</v>
      </c>
      <c r="D3147" s="1130"/>
      <c r="E3147" s="1130"/>
      <c r="F3147" s="1131"/>
      <c r="G3147" s="1130"/>
      <c r="H3147" s="1130"/>
      <c r="I3147" s="1130"/>
      <c r="J3147" s="1132"/>
      <c r="K3147" s="1132"/>
      <c r="L3147" s="1130"/>
      <c r="N3147" s="1133">
        <f t="shared" si="126"/>
        <v>0</v>
      </c>
      <c r="O3147" s="1134">
        <f t="shared" si="127"/>
        <v>0</v>
      </c>
      <c r="P3147" s="1134">
        <f>O3147/'1.5 Universal Data'!$F$35</f>
        <v>0</v>
      </c>
      <c r="Q3147" s="266"/>
      <c r="R3147" s="266"/>
      <c r="S3147" s="266"/>
      <c r="T3147" s="266"/>
      <c r="U3147" s="266"/>
      <c r="V3147" s="266"/>
      <c r="W3147" s="266"/>
      <c r="X3147" s="266"/>
      <c r="Y3147" s="266"/>
      <c r="Z3147" s="266"/>
      <c r="AA3147" s="266"/>
      <c r="AB3147" s="266"/>
      <c r="AC3147" s="266"/>
      <c r="AD3147" s="266"/>
      <c r="AE3147" s="266"/>
    </row>
    <row r="3148" spans="2:31" ht="13.5">
      <c r="B3148" s="1129">
        <f t="shared" si="128"/>
        <v>-1</v>
      </c>
      <c r="D3148" s="1130"/>
      <c r="E3148" s="1130"/>
      <c r="F3148" s="1131"/>
      <c r="G3148" s="1130"/>
      <c r="H3148" s="1130"/>
      <c r="I3148" s="1130"/>
      <c r="J3148" s="1132"/>
      <c r="K3148" s="1132"/>
      <c r="L3148" s="1130"/>
      <c r="N3148" s="1133">
        <f t="shared" si="126"/>
        <v>0</v>
      </c>
      <c r="O3148" s="1134">
        <f t="shared" si="127"/>
        <v>0</v>
      </c>
      <c r="P3148" s="1134">
        <f>O3148/'1.5 Universal Data'!$F$35</f>
        <v>0</v>
      </c>
      <c r="Q3148" s="266"/>
      <c r="R3148" s="266"/>
      <c r="S3148" s="266"/>
      <c r="T3148" s="266"/>
      <c r="U3148" s="266"/>
      <c r="V3148" s="266"/>
      <c r="W3148" s="266"/>
      <c r="X3148" s="266"/>
      <c r="Y3148" s="266"/>
      <c r="Z3148" s="266"/>
      <c r="AA3148" s="266"/>
      <c r="AB3148" s="266"/>
      <c r="AC3148" s="266"/>
      <c r="AD3148" s="266"/>
      <c r="AE3148" s="266"/>
    </row>
    <row r="3149" spans="2:31" ht="13.5">
      <c r="B3149" s="1129">
        <f t="shared" si="128"/>
        <v>-1</v>
      </c>
      <c r="D3149" s="1130"/>
      <c r="E3149" s="1130"/>
      <c r="F3149" s="1131"/>
      <c r="G3149" s="1130"/>
      <c r="H3149" s="1130"/>
      <c r="I3149" s="1130"/>
      <c r="J3149" s="1132"/>
      <c r="K3149" s="1132"/>
      <c r="L3149" s="1130"/>
      <c r="N3149" s="1133">
        <f t="shared" si="126"/>
        <v>0</v>
      </c>
      <c r="O3149" s="1134">
        <f t="shared" si="127"/>
        <v>0</v>
      </c>
      <c r="P3149" s="1134">
        <f>O3149/'1.5 Universal Data'!$F$35</f>
        <v>0</v>
      </c>
      <c r="Q3149" s="266"/>
      <c r="R3149" s="266"/>
      <c r="S3149" s="266"/>
      <c r="T3149" s="266"/>
      <c r="U3149" s="266"/>
      <c r="V3149" s="266"/>
      <c r="W3149" s="266"/>
      <c r="X3149" s="266"/>
      <c r="Y3149" s="266"/>
      <c r="Z3149" s="266"/>
      <c r="AA3149" s="266"/>
      <c r="AB3149" s="266"/>
      <c r="AC3149" s="266"/>
      <c r="AD3149" s="266"/>
      <c r="AE3149" s="266"/>
    </row>
    <row r="3150" spans="2:31" ht="13.5">
      <c r="B3150" s="1129">
        <f t="shared" si="128"/>
        <v>-1</v>
      </c>
      <c r="D3150" s="1130"/>
      <c r="E3150" s="1130"/>
      <c r="F3150" s="1131"/>
      <c r="G3150" s="1130"/>
      <c r="H3150" s="1130"/>
      <c r="I3150" s="1130"/>
      <c r="J3150" s="1132"/>
      <c r="K3150" s="1132"/>
      <c r="L3150" s="1130"/>
      <c r="N3150" s="1133">
        <f t="shared" si="126"/>
        <v>0</v>
      </c>
      <c r="O3150" s="1134">
        <f t="shared" si="127"/>
        <v>0</v>
      </c>
      <c r="P3150" s="1134">
        <f>O3150/'1.5 Universal Data'!$F$35</f>
        <v>0</v>
      </c>
      <c r="Q3150" s="266"/>
      <c r="R3150" s="266"/>
      <c r="S3150" s="266"/>
      <c r="T3150" s="266"/>
      <c r="U3150" s="266"/>
      <c r="V3150" s="266"/>
      <c r="W3150" s="266"/>
      <c r="X3150" s="266"/>
      <c r="Y3150" s="266"/>
      <c r="Z3150" s="266"/>
      <c r="AA3150" s="266"/>
      <c r="AB3150" s="266"/>
      <c r="AC3150" s="266"/>
      <c r="AD3150" s="266"/>
      <c r="AE3150" s="266"/>
    </row>
    <row r="3151" spans="2:31" ht="13.5">
      <c r="B3151" s="1129">
        <f t="shared" si="128"/>
        <v>-1</v>
      </c>
      <c r="D3151" s="1130"/>
      <c r="E3151" s="1130"/>
      <c r="F3151" s="1131"/>
      <c r="G3151" s="1130"/>
      <c r="H3151" s="1130"/>
      <c r="I3151" s="1130"/>
      <c r="J3151" s="1132"/>
      <c r="K3151" s="1132"/>
      <c r="L3151" s="1130"/>
      <c r="N3151" s="1133">
        <f t="shared" si="126"/>
        <v>0</v>
      </c>
      <c r="O3151" s="1134">
        <f t="shared" si="127"/>
        <v>0</v>
      </c>
      <c r="P3151" s="1134">
        <f>O3151/'1.5 Universal Data'!$F$35</f>
        <v>0</v>
      </c>
      <c r="Q3151" s="266"/>
      <c r="R3151" s="266"/>
      <c r="S3151" s="266"/>
      <c r="T3151" s="266"/>
      <c r="U3151" s="266"/>
      <c r="V3151" s="266"/>
      <c r="W3151" s="266"/>
      <c r="X3151" s="266"/>
      <c r="Y3151" s="266"/>
      <c r="Z3151" s="266"/>
      <c r="AA3151" s="266"/>
      <c r="AB3151" s="266"/>
      <c r="AC3151" s="266"/>
      <c r="AD3151" s="266"/>
      <c r="AE3151" s="266"/>
    </row>
    <row r="3152" spans="2:31" ht="13.5">
      <c r="B3152" s="1129">
        <f t="shared" si="128"/>
        <v>-1</v>
      </c>
      <c r="D3152" s="1130"/>
      <c r="E3152" s="1130"/>
      <c r="F3152" s="1131"/>
      <c r="G3152" s="1130"/>
      <c r="H3152" s="1130"/>
      <c r="I3152" s="1130"/>
      <c r="J3152" s="1132"/>
      <c r="K3152" s="1132"/>
      <c r="L3152" s="1130"/>
      <c r="N3152" s="1133">
        <f t="shared" ref="N3152:N3215" si="129">+H3152*((K3152-J3152)+1)*B3152</f>
        <v>0</v>
      </c>
      <c r="O3152" s="1134">
        <f t="shared" ref="O3152:O3215" si="130">N3152*L3152/100</f>
        <v>0</v>
      </c>
      <c r="P3152" s="1134">
        <f>O3152/'1.5 Universal Data'!$F$35</f>
        <v>0</v>
      </c>
      <c r="Q3152" s="266"/>
      <c r="R3152" s="266"/>
      <c r="S3152" s="266"/>
      <c r="T3152" s="266"/>
      <c r="U3152" s="266"/>
      <c r="V3152" s="266"/>
      <c r="W3152" s="266"/>
      <c r="X3152" s="266"/>
      <c r="Y3152" s="266"/>
      <c r="Z3152" s="266"/>
      <c r="AA3152" s="266"/>
      <c r="AB3152" s="266"/>
      <c r="AC3152" s="266"/>
      <c r="AD3152" s="266"/>
      <c r="AE3152" s="266"/>
    </row>
    <row r="3153" spans="2:31" ht="13.5">
      <c r="B3153" s="1129">
        <f t="shared" si="128"/>
        <v>-1</v>
      </c>
      <c r="D3153" s="1130"/>
      <c r="E3153" s="1130"/>
      <c r="F3153" s="1131"/>
      <c r="G3153" s="1130"/>
      <c r="H3153" s="1130"/>
      <c r="I3153" s="1130"/>
      <c r="J3153" s="1132"/>
      <c r="K3153" s="1132"/>
      <c r="L3153" s="1130"/>
      <c r="N3153" s="1133">
        <f t="shared" si="129"/>
        <v>0</v>
      </c>
      <c r="O3153" s="1134">
        <f t="shared" si="130"/>
        <v>0</v>
      </c>
      <c r="P3153" s="1134">
        <f>O3153/'1.5 Universal Data'!$F$35</f>
        <v>0</v>
      </c>
      <c r="Q3153" s="266"/>
      <c r="R3153" s="266"/>
      <c r="S3153" s="266"/>
      <c r="T3153" s="266"/>
      <c r="U3153" s="266"/>
      <c r="V3153" s="266"/>
      <c r="W3153" s="266"/>
      <c r="X3153" s="266"/>
      <c r="Y3153" s="266"/>
      <c r="Z3153" s="266"/>
      <c r="AA3153" s="266"/>
      <c r="AB3153" s="266"/>
      <c r="AC3153" s="266"/>
      <c r="AD3153" s="266"/>
      <c r="AE3153" s="266"/>
    </row>
    <row r="3154" spans="2:31" ht="13.5">
      <c r="B3154" s="1129">
        <f t="shared" si="128"/>
        <v>-1</v>
      </c>
      <c r="D3154" s="1130"/>
      <c r="E3154" s="1130"/>
      <c r="F3154" s="1131"/>
      <c r="G3154" s="1130"/>
      <c r="H3154" s="1130"/>
      <c r="I3154" s="1130"/>
      <c r="J3154" s="1132"/>
      <c r="K3154" s="1132"/>
      <c r="L3154" s="1130"/>
      <c r="N3154" s="1133">
        <f t="shared" si="129"/>
        <v>0</v>
      </c>
      <c r="O3154" s="1134">
        <f t="shared" si="130"/>
        <v>0</v>
      </c>
      <c r="P3154" s="1134">
        <f>O3154/'1.5 Universal Data'!$F$35</f>
        <v>0</v>
      </c>
      <c r="Q3154" s="266"/>
      <c r="R3154" s="266"/>
      <c r="S3154" s="266"/>
      <c r="T3154" s="266"/>
      <c r="U3154" s="266"/>
      <c r="V3154" s="266"/>
      <c r="W3154" s="266"/>
      <c r="X3154" s="266"/>
      <c r="Y3154" s="266"/>
      <c r="Z3154" s="266"/>
      <c r="AA3154" s="266"/>
      <c r="AB3154" s="266"/>
      <c r="AC3154" s="266"/>
      <c r="AD3154" s="266"/>
      <c r="AE3154" s="266"/>
    </row>
    <row r="3155" spans="2:31" ht="13.5">
      <c r="B3155" s="1129">
        <f t="shared" si="128"/>
        <v>-1</v>
      </c>
      <c r="D3155" s="1130"/>
      <c r="E3155" s="1130"/>
      <c r="F3155" s="1131"/>
      <c r="G3155" s="1130"/>
      <c r="H3155" s="1130"/>
      <c r="I3155" s="1130"/>
      <c r="J3155" s="1132"/>
      <c r="K3155" s="1132"/>
      <c r="L3155" s="1130"/>
      <c r="N3155" s="1133">
        <f t="shared" si="129"/>
        <v>0</v>
      </c>
      <c r="O3155" s="1134">
        <f t="shared" si="130"/>
        <v>0</v>
      </c>
      <c r="P3155" s="1134">
        <f>O3155/'1.5 Universal Data'!$F$35</f>
        <v>0</v>
      </c>
      <c r="Q3155" s="266"/>
      <c r="R3155" s="266"/>
      <c r="S3155" s="266"/>
      <c r="T3155" s="266"/>
      <c r="U3155" s="266"/>
      <c r="V3155" s="266"/>
      <c r="W3155" s="266"/>
      <c r="X3155" s="266"/>
      <c r="Y3155" s="266"/>
      <c r="Z3155" s="266"/>
      <c r="AA3155" s="266"/>
      <c r="AB3155" s="266"/>
      <c r="AC3155" s="266"/>
      <c r="AD3155" s="266"/>
      <c r="AE3155" s="266"/>
    </row>
    <row r="3156" spans="2:31" ht="13.5">
      <c r="B3156" s="1129">
        <f t="shared" si="128"/>
        <v>-1</v>
      </c>
      <c r="D3156" s="1130"/>
      <c r="E3156" s="1130"/>
      <c r="F3156" s="1131"/>
      <c r="G3156" s="1130"/>
      <c r="H3156" s="1130"/>
      <c r="I3156" s="1130"/>
      <c r="J3156" s="1132"/>
      <c r="K3156" s="1132"/>
      <c r="L3156" s="1130"/>
      <c r="N3156" s="1133">
        <f t="shared" si="129"/>
        <v>0</v>
      </c>
      <c r="O3156" s="1134">
        <f t="shared" si="130"/>
        <v>0</v>
      </c>
      <c r="P3156" s="1134">
        <f>O3156/'1.5 Universal Data'!$F$35</f>
        <v>0</v>
      </c>
      <c r="Q3156" s="266"/>
      <c r="R3156" s="266"/>
      <c r="S3156" s="266"/>
      <c r="T3156" s="266"/>
      <c r="U3156" s="266"/>
      <c r="V3156" s="266"/>
      <c r="W3156" s="266"/>
      <c r="X3156" s="266"/>
      <c r="Y3156" s="266"/>
      <c r="Z3156" s="266"/>
      <c r="AA3156" s="266"/>
      <c r="AB3156" s="266"/>
      <c r="AC3156" s="266"/>
      <c r="AD3156" s="266"/>
      <c r="AE3156" s="266"/>
    </row>
    <row r="3157" spans="2:31" ht="13.5">
      <c r="B3157" s="1129">
        <f t="shared" si="128"/>
        <v>-1</v>
      </c>
      <c r="D3157" s="1130"/>
      <c r="E3157" s="1130"/>
      <c r="F3157" s="1131"/>
      <c r="G3157" s="1130"/>
      <c r="H3157" s="1130"/>
      <c r="I3157" s="1130"/>
      <c r="J3157" s="1132"/>
      <c r="K3157" s="1132"/>
      <c r="L3157" s="1130"/>
      <c r="N3157" s="1133">
        <f t="shared" si="129"/>
        <v>0</v>
      </c>
      <c r="O3157" s="1134">
        <f t="shared" si="130"/>
        <v>0</v>
      </c>
      <c r="P3157" s="1134">
        <f>O3157/'1.5 Universal Data'!$F$35</f>
        <v>0</v>
      </c>
      <c r="Q3157" s="266"/>
      <c r="R3157" s="266"/>
      <c r="S3157" s="266"/>
      <c r="T3157" s="266"/>
      <c r="U3157" s="266"/>
      <c r="V3157" s="266"/>
      <c r="W3157" s="266"/>
      <c r="X3157" s="266"/>
      <c r="Y3157" s="266"/>
      <c r="Z3157" s="266"/>
      <c r="AA3157" s="266"/>
      <c r="AB3157" s="266"/>
      <c r="AC3157" s="266"/>
      <c r="AD3157" s="266"/>
      <c r="AE3157" s="266"/>
    </row>
    <row r="3158" spans="2:31" ht="13.5">
      <c r="B3158" s="1129">
        <f t="shared" si="128"/>
        <v>-1</v>
      </c>
      <c r="D3158" s="1130"/>
      <c r="E3158" s="1130"/>
      <c r="F3158" s="1131"/>
      <c r="G3158" s="1130"/>
      <c r="H3158" s="1130"/>
      <c r="I3158" s="1130"/>
      <c r="J3158" s="1132"/>
      <c r="K3158" s="1132"/>
      <c r="L3158" s="1130"/>
      <c r="N3158" s="1133">
        <f t="shared" si="129"/>
        <v>0</v>
      </c>
      <c r="O3158" s="1134">
        <f t="shared" si="130"/>
        <v>0</v>
      </c>
      <c r="P3158" s="1134">
        <f>O3158/'1.5 Universal Data'!$F$35</f>
        <v>0</v>
      </c>
      <c r="Q3158" s="266"/>
      <c r="R3158" s="266"/>
      <c r="S3158" s="266"/>
      <c r="T3158" s="266"/>
      <c r="U3158" s="266"/>
      <c r="V3158" s="266"/>
      <c r="W3158" s="266"/>
      <c r="X3158" s="266"/>
      <c r="Y3158" s="266"/>
      <c r="Z3158" s="266"/>
      <c r="AA3158" s="266"/>
      <c r="AB3158" s="266"/>
      <c r="AC3158" s="266"/>
      <c r="AD3158" s="266"/>
      <c r="AE3158" s="266"/>
    </row>
    <row r="3159" spans="2:31" ht="13.5">
      <c r="B3159" s="1129">
        <f t="shared" ref="B3159:B3222" si="131">IF(G3159="buy",1,-1)</f>
        <v>-1</v>
      </c>
      <c r="D3159" s="1130"/>
      <c r="E3159" s="1130"/>
      <c r="F3159" s="1131"/>
      <c r="G3159" s="1130"/>
      <c r="H3159" s="1130"/>
      <c r="I3159" s="1130"/>
      <c r="J3159" s="1132"/>
      <c r="K3159" s="1132"/>
      <c r="L3159" s="1130"/>
      <c r="N3159" s="1133">
        <f t="shared" si="129"/>
        <v>0</v>
      </c>
      <c r="O3159" s="1134">
        <f t="shared" si="130"/>
        <v>0</v>
      </c>
      <c r="P3159" s="1134">
        <f>O3159/'1.5 Universal Data'!$F$35</f>
        <v>0</v>
      </c>
      <c r="Q3159" s="266"/>
      <c r="R3159" s="266"/>
      <c r="S3159" s="266"/>
      <c r="T3159" s="266"/>
      <c r="U3159" s="266"/>
      <c r="V3159" s="266"/>
      <c r="W3159" s="266"/>
      <c r="X3159" s="266"/>
      <c r="Y3159" s="266"/>
      <c r="Z3159" s="266"/>
      <c r="AA3159" s="266"/>
      <c r="AB3159" s="266"/>
      <c r="AC3159" s="266"/>
      <c r="AD3159" s="266"/>
      <c r="AE3159" s="266"/>
    </row>
    <row r="3160" spans="2:31" ht="13.5">
      <c r="B3160" s="1129">
        <f t="shared" si="131"/>
        <v>-1</v>
      </c>
      <c r="D3160" s="1130"/>
      <c r="E3160" s="1130"/>
      <c r="F3160" s="1131"/>
      <c r="G3160" s="1130"/>
      <c r="H3160" s="1130"/>
      <c r="I3160" s="1130"/>
      <c r="J3160" s="1132"/>
      <c r="K3160" s="1132"/>
      <c r="L3160" s="1130"/>
      <c r="N3160" s="1133">
        <f t="shared" si="129"/>
        <v>0</v>
      </c>
      <c r="O3160" s="1134">
        <f t="shared" si="130"/>
        <v>0</v>
      </c>
      <c r="P3160" s="1134">
        <f>O3160/'1.5 Universal Data'!$F$35</f>
        <v>0</v>
      </c>
      <c r="Q3160" s="266"/>
      <c r="R3160" s="266"/>
      <c r="S3160" s="266"/>
      <c r="T3160" s="266"/>
      <c r="U3160" s="266"/>
      <c r="V3160" s="266"/>
      <c r="W3160" s="266"/>
      <c r="X3160" s="266"/>
      <c r="Y3160" s="266"/>
      <c r="Z3160" s="266"/>
      <c r="AA3160" s="266"/>
      <c r="AB3160" s="266"/>
      <c r="AC3160" s="266"/>
      <c r="AD3160" s="266"/>
      <c r="AE3160" s="266"/>
    </row>
    <row r="3161" spans="2:31" ht="13.5">
      <c r="B3161" s="1129">
        <f t="shared" si="131"/>
        <v>-1</v>
      </c>
      <c r="D3161" s="1130"/>
      <c r="E3161" s="1130"/>
      <c r="F3161" s="1131"/>
      <c r="G3161" s="1130"/>
      <c r="H3161" s="1130"/>
      <c r="I3161" s="1130"/>
      <c r="J3161" s="1132"/>
      <c r="K3161" s="1132"/>
      <c r="L3161" s="1130"/>
      <c r="N3161" s="1133">
        <f t="shared" si="129"/>
        <v>0</v>
      </c>
      <c r="O3161" s="1134">
        <f t="shared" si="130"/>
        <v>0</v>
      </c>
      <c r="P3161" s="1134">
        <f>O3161/'1.5 Universal Data'!$F$35</f>
        <v>0</v>
      </c>
      <c r="Q3161" s="266"/>
      <c r="R3161" s="266"/>
      <c r="S3161" s="266"/>
      <c r="T3161" s="266"/>
      <c r="U3161" s="266"/>
      <c r="V3161" s="266"/>
      <c r="W3161" s="266"/>
      <c r="X3161" s="266"/>
      <c r="Y3161" s="266"/>
      <c r="Z3161" s="266"/>
      <c r="AA3161" s="266"/>
      <c r="AB3161" s="266"/>
      <c r="AC3161" s="266"/>
      <c r="AD3161" s="266"/>
      <c r="AE3161" s="266"/>
    </row>
    <row r="3162" spans="2:31" ht="13.5">
      <c r="B3162" s="1129">
        <f t="shared" si="131"/>
        <v>-1</v>
      </c>
      <c r="D3162" s="1130"/>
      <c r="E3162" s="1130"/>
      <c r="F3162" s="1131"/>
      <c r="G3162" s="1130"/>
      <c r="H3162" s="1130"/>
      <c r="I3162" s="1130"/>
      <c r="J3162" s="1132"/>
      <c r="K3162" s="1132"/>
      <c r="L3162" s="1130"/>
      <c r="N3162" s="1133">
        <f t="shared" si="129"/>
        <v>0</v>
      </c>
      <c r="O3162" s="1134">
        <f t="shared" si="130"/>
        <v>0</v>
      </c>
      <c r="P3162" s="1134">
        <f>O3162/'1.5 Universal Data'!$F$35</f>
        <v>0</v>
      </c>
      <c r="Q3162" s="266"/>
      <c r="R3162" s="266"/>
      <c r="S3162" s="266"/>
      <c r="T3162" s="266"/>
      <c r="U3162" s="266"/>
      <c r="V3162" s="266"/>
      <c r="W3162" s="266"/>
      <c r="X3162" s="266"/>
      <c r="Y3162" s="266"/>
      <c r="Z3162" s="266"/>
      <c r="AA3162" s="266"/>
      <c r="AB3162" s="266"/>
      <c r="AC3162" s="266"/>
      <c r="AD3162" s="266"/>
      <c r="AE3162" s="266"/>
    </row>
    <row r="3163" spans="2:31" ht="13.5">
      <c r="B3163" s="1129">
        <f t="shared" si="131"/>
        <v>-1</v>
      </c>
      <c r="D3163" s="1130"/>
      <c r="E3163" s="1130"/>
      <c r="F3163" s="1131"/>
      <c r="G3163" s="1130"/>
      <c r="H3163" s="1130"/>
      <c r="I3163" s="1130"/>
      <c r="J3163" s="1132"/>
      <c r="K3163" s="1132"/>
      <c r="L3163" s="1130"/>
      <c r="N3163" s="1133">
        <f t="shared" si="129"/>
        <v>0</v>
      </c>
      <c r="O3163" s="1134">
        <f t="shared" si="130"/>
        <v>0</v>
      </c>
      <c r="P3163" s="1134">
        <f>O3163/'1.5 Universal Data'!$F$35</f>
        <v>0</v>
      </c>
      <c r="Q3163" s="266"/>
      <c r="R3163" s="266"/>
      <c r="S3163" s="266"/>
      <c r="T3163" s="266"/>
      <c r="U3163" s="266"/>
      <c r="V3163" s="266"/>
      <c r="W3163" s="266"/>
      <c r="X3163" s="266"/>
      <c r="Y3163" s="266"/>
      <c r="Z3163" s="266"/>
      <c r="AA3163" s="266"/>
      <c r="AB3163" s="266"/>
      <c r="AC3163" s="266"/>
      <c r="AD3163" s="266"/>
      <c r="AE3163" s="266"/>
    </row>
    <row r="3164" spans="2:31" ht="13.5">
      <c r="B3164" s="1129">
        <f t="shared" si="131"/>
        <v>-1</v>
      </c>
      <c r="D3164" s="1130"/>
      <c r="E3164" s="1130"/>
      <c r="F3164" s="1131"/>
      <c r="G3164" s="1130"/>
      <c r="H3164" s="1130"/>
      <c r="I3164" s="1130"/>
      <c r="J3164" s="1132"/>
      <c r="K3164" s="1132"/>
      <c r="L3164" s="1130"/>
      <c r="N3164" s="1133">
        <f t="shared" si="129"/>
        <v>0</v>
      </c>
      <c r="O3164" s="1134">
        <f t="shared" si="130"/>
        <v>0</v>
      </c>
      <c r="P3164" s="1134">
        <f>O3164/'1.5 Universal Data'!$F$35</f>
        <v>0</v>
      </c>
      <c r="Q3164" s="266"/>
      <c r="R3164" s="266"/>
      <c r="S3164" s="266"/>
      <c r="T3164" s="266"/>
      <c r="U3164" s="266"/>
      <c r="V3164" s="266"/>
      <c r="W3164" s="266"/>
      <c r="X3164" s="266"/>
      <c r="Y3164" s="266"/>
      <c r="Z3164" s="266"/>
      <c r="AA3164" s="266"/>
      <c r="AB3164" s="266"/>
      <c r="AC3164" s="266"/>
      <c r="AD3164" s="266"/>
      <c r="AE3164" s="266"/>
    </row>
    <row r="3165" spans="2:31" ht="13.5">
      <c r="B3165" s="1129">
        <f t="shared" si="131"/>
        <v>-1</v>
      </c>
      <c r="D3165" s="1130"/>
      <c r="E3165" s="1130"/>
      <c r="F3165" s="1131"/>
      <c r="G3165" s="1130"/>
      <c r="H3165" s="1130"/>
      <c r="I3165" s="1130"/>
      <c r="J3165" s="1132"/>
      <c r="K3165" s="1132"/>
      <c r="L3165" s="1130"/>
      <c r="N3165" s="1133">
        <f t="shared" si="129"/>
        <v>0</v>
      </c>
      <c r="O3165" s="1134">
        <f t="shared" si="130"/>
        <v>0</v>
      </c>
      <c r="P3165" s="1134">
        <f>O3165/'1.5 Universal Data'!$F$35</f>
        <v>0</v>
      </c>
      <c r="Q3165" s="266"/>
      <c r="R3165" s="266"/>
      <c r="S3165" s="266"/>
      <c r="T3165" s="266"/>
      <c r="U3165" s="266"/>
      <c r="V3165" s="266"/>
      <c r="W3165" s="266"/>
      <c r="X3165" s="266"/>
      <c r="Y3165" s="266"/>
      <c r="Z3165" s="266"/>
      <c r="AA3165" s="266"/>
      <c r="AB3165" s="266"/>
      <c r="AC3165" s="266"/>
      <c r="AD3165" s="266"/>
      <c r="AE3165" s="266"/>
    </row>
    <row r="3166" spans="2:31" ht="13.5">
      <c r="B3166" s="1129">
        <f t="shared" si="131"/>
        <v>-1</v>
      </c>
      <c r="D3166" s="1130"/>
      <c r="E3166" s="1130"/>
      <c r="F3166" s="1131"/>
      <c r="G3166" s="1130"/>
      <c r="H3166" s="1130"/>
      <c r="I3166" s="1130"/>
      <c r="J3166" s="1132"/>
      <c r="K3166" s="1132"/>
      <c r="L3166" s="1130"/>
      <c r="N3166" s="1133">
        <f t="shared" si="129"/>
        <v>0</v>
      </c>
      <c r="O3166" s="1134">
        <f t="shared" si="130"/>
        <v>0</v>
      </c>
      <c r="P3166" s="1134">
        <f>O3166/'1.5 Universal Data'!$F$35</f>
        <v>0</v>
      </c>
      <c r="Q3166" s="266"/>
      <c r="R3166" s="266"/>
      <c r="S3166" s="266"/>
      <c r="T3166" s="266"/>
      <c r="U3166" s="266"/>
      <c r="V3166" s="266"/>
      <c r="W3166" s="266"/>
      <c r="X3166" s="266"/>
      <c r="Y3166" s="266"/>
      <c r="Z3166" s="266"/>
      <c r="AA3166" s="266"/>
      <c r="AB3166" s="266"/>
      <c r="AC3166" s="266"/>
      <c r="AD3166" s="266"/>
      <c r="AE3166" s="266"/>
    </row>
    <row r="3167" spans="2:31" ht="13.5">
      <c r="B3167" s="1129">
        <f t="shared" si="131"/>
        <v>-1</v>
      </c>
      <c r="D3167" s="1130"/>
      <c r="E3167" s="1130"/>
      <c r="F3167" s="1131"/>
      <c r="G3167" s="1130"/>
      <c r="H3167" s="1130"/>
      <c r="I3167" s="1130"/>
      <c r="J3167" s="1132"/>
      <c r="K3167" s="1132"/>
      <c r="L3167" s="1130"/>
      <c r="N3167" s="1133">
        <f t="shared" si="129"/>
        <v>0</v>
      </c>
      <c r="O3167" s="1134">
        <f t="shared" si="130"/>
        <v>0</v>
      </c>
      <c r="P3167" s="1134">
        <f>O3167/'1.5 Universal Data'!$F$35</f>
        <v>0</v>
      </c>
      <c r="Q3167" s="266"/>
      <c r="R3167" s="266"/>
      <c r="S3167" s="266"/>
      <c r="T3167" s="266"/>
      <c r="U3167" s="266"/>
      <c r="V3167" s="266"/>
      <c r="W3167" s="266"/>
      <c r="X3167" s="266"/>
      <c r="Y3167" s="266"/>
      <c r="Z3167" s="266"/>
      <c r="AA3167" s="266"/>
      <c r="AB3167" s="266"/>
      <c r="AC3167" s="266"/>
      <c r="AD3167" s="266"/>
      <c r="AE3167" s="266"/>
    </row>
    <row r="3168" spans="2:31" ht="13.5">
      <c r="B3168" s="1129">
        <f t="shared" si="131"/>
        <v>-1</v>
      </c>
      <c r="D3168" s="1130"/>
      <c r="E3168" s="1130"/>
      <c r="F3168" s="1131"/>
      <c r="G3168" s="1130"/>
      <c r="H3168" s="1130"/>
      <c r="I3168" s="1130"/>
      <c r="J3168" s="1132"/>
      <c r="K3168" s="1132"/>
      <c r="L3168" s="1130"/>
      <c r="N3168" s="1133">
        <f t="shared" si="129"/>
        <v>0</v>
      </c>
      <c r="O3168" s="1134">
        <f t="shared" si="130"/>
        <v>0</v>
      </c>
      <c r="P3168" s="1134">
        <f>O3168/'1.5 Universal Data'!$F$35</f>
        <v>0</v>
      </c>
      <c r="Q3168" s="266"/>
      <c r="R3168" s="266"/>
      <c r="S3168" s="266"/>
      <c r="T3168" s="266"/>
      <c r="U3168" s="266"/>
      <c r="V3168" s="266"/>
      <c r="W3168" s="266"/>
      <c r="X3168" s="266"/>
      <c r="Y3168" s="266"/>
      <c r="Z3168" s="266"/>
      <c r="AA3168" s="266"/>
      <c r="AB3168" s="266"/>
      <c r="AC3168" s="266"/>
      <c r="AD3168" s="266"/>
      <c r="AE3168" s="266"/>
    </row>
    <row r="3169" spans="2:31" ht="13.5">
      <c r="B3169" s="1129">
        <f t="shared" si="131"/>
        <v>-1</v>
      </c>
      <c r="D3169" s="1130"/>
      <c r="E3169" s="1130"/>
      <c r="F3169" s="1131"/>
      <c r="G3169" s="1130"/>
      <c r="H3169" s="1130"/>
      <c r="I3169" s="1130"/>
      <c r="J3169" s="1132"/>
      <c r="K3169" s="1132"/>
      <c r="L3169" s="1130"/>
      <c r="N3169" s="1133">
        <f t="shared" si="129"/>
        <v>0</v>
      </c>
      <c r="O3169" s="1134">
        <f t="shared" si="130"/>
        <v>0</v>
      </c>
      <c r="P3169" s="1134">
        <f>O3169/'1.5 Universal Data'!$F$35</f>
        <v>0</v>
      </c>
      <c r="Q3169" s="266"/>
      <c r="R3169" s="266"/>
      <c r="S3169" s="266"/>
      <c r="T3169" s="266"/>
      <c r="U3169" s="266"/>
      <c r="V3169" s="266"/>
      <c r="W3169" s="266"/>
      <c r="X3169" s="266"/>
      <c r="Y3169" s="266"/>
      <c r="Z3169" s="266"/>
      <c r="AA3169" s="266"/>
      <c r="AB3169" s="266"/>
      <c r="AC3169" s="266"/>
      <c r="AD3169" s="266"/>
      <c r="AE3169" s="266"/>
    </row>
    <row r="3170" spans="2:31" ht="13.5">
      <c r="B3170" s="1129">
        <f t="shared" si="131"/>
        <v>-1</v>
      </c>
      <c r="D3170" s="1130"/>
      <c r="E3170" s="1130"/>
      <c r="F3170" s="1131"/>
      <c r="G3170" s="1130"/>
      <c r="H3170" s="1130"/>
      <c r="I3170" s="1130"/>
      <c r="J3170" s="1132"/>
      <c r="K3170" s="1132"/>
      <c r="L3170" s="1130"/>
      <c r="N3170" s="1133">
        <f t="shared" si="129"/>
        <v>0</v>
      </c>
      <c r="O3170" s="1134">
        <f t="shared" si="130"/>
        <v>0</v>
      </c>
      <c r="P3170" s="1134">
        <f>O3170/'1.5 Universal Data'!$F$35</f>
        <v>0</v>
      </c>
      <c r="Q3170" s="266"/>
      <c r="R3170" s="266"/>
      <c r="S3170" s="266"/>
      <c r="T3170" s="266"/>
      <c r="U3170" s="266"/>
      <c r="V3170" s="266"/>
      <c r="W3170" s="266"/>
      <c r="X3170" s="266"/>
      <c r="Y3170" s="266"/>
      <c r="Z3170" s="266"/>
      <c r="AA3170" s="266"/>
      <c r="AB3170" s="266"/>
      <c r="AC3170" s="266"/>
      <c r="AD3170" s="266"/>
      <c r="AE3170" s="266"/>
    </row>
    <row r="3171" spans="2:31" ht="13.5">
      <c r="B3171" s="1129">
        <f t="shared" si="131"/>
        <v>-1</v>
      </c>
      <c r="D3171" s="1130"/>
      <c r="E3171" s="1130"/>
      <c r="F3171" s="1131"/>
      <c r="G3171" s="1130"/>
      <c r="H3171" s="1130"/>
      <c r="I3171" s="1130"/>
      <c r="J3171" s="1132"/>
      <c r="K3171" s="1132"/>
      <c r="L3171" s="1130"/>
      <c r="N3171" s="1133">
        <f t="shared" si="129"/>
        <v>0</v>
      </c>
      <c r="O3171" s="1134">
        <f t="shared" si="130"/>
        <v>0</v>
      </c>
      <c r="P3171" s="1134">
        <f>O3171/'1.5 Universal Data'!$F$35</f>
        <v>0</v>
      </c>
      <c r="Q3171" s="266"/>
      <c r="R3171" s="266"/>
      <c r="S3171" s="266"/>
      <c r="T3171" s="266"/>
      <c r="U3171" s="266"/>
      <c r="V3171" s="266"/>
      <c r="W3171" s="266"/>
      <c r="X3171" s="266"/>
      <c r="Y3171" s="266"/>
      <c r="Z3171" s="266"/>
      <c r="AA3171" s="266"/>
      <c r="AB3171" s="266"/>
      <c r="AC3171" s="266"/>
      <c r="AD3171" s="266"/>
      <c r="AE3171" s="266"/>
    </row>
    <row r="3172" spans="2:31" ht="13.5">
      <c r="B3172" s="1129">
        <f t="shared" si="131"/>
        <v>-1</v>
      </c>
      <c r="D3172" s="1130"/>
      <c r="E3172" s="1130"/>
      <c r="F3172" s="1131"/>
      <c r="G3172" s="1130"/>
      <c r="H3172" s="1130"/>
      <c r="I3172" s="1130"/>
      <c r="J3172" s="1132"/>
      <c r="K3172" s="1132"/>
      <c r="L3172" s="1130"/>
      <c r="N3172" s="1133">
        <f t="shared" si="129"/>
        <v>0</v>
      </c>
      <c r="O3172" s="1134">
        <f t="shared" si="130"/>
        <v>0</v>
      </c>
      <c r="P3172" s="1134">
        <f>O3172/'1.5 Universal Data'!$F$35</f>
        <v>0</v>
      </c>
      <c r="Q3172" s="266"/>
      <c r="R3172" s="266"/>
      <c r="S3172" s="266"/>
      <c r="T3172" s="266"/>
      <c r="U3172" s="266"/>
      <c r="V3172" s="266"/>
      <c r="W3172" s="266"/>
      <c r="X3172" s="266"/>
      <c r="Y3172" s="266"/>
      <c r="Z3172" s="266"/>
      <c r="AA3172" s="266"/>
      <c r="AB3172" s="266"/>
      <c r="AC3172" s="266"/>
      <c r="AD3172" s="266"/>
      <c r="AE3172" s="266"/>
    </row>
    <row r="3173" spans="2:31" ht="13.5">
      <c r="B3173" s="1129">
        <f t="shared" si="131"/>
        <v>-1</v>
      </c>
      <c r="D3173" s="1130"/>
      <c r="E3173" s="1130"/>
      <c r="F3173" s="1131"/>
      <c r="G3173" s="1130"/>
      <c r="H3173" s="1130"/>
      <c r="I3173" s="1130"/>
      <c r="J3173" s="1132"/>
      <c r="K3173" s="1132"/>
      <c r="L3173" s="1130"/>
      <c r="N3173" s="1133">
        <f t="shared" si="129"/>
        <v>0</v>
      </c>
      <c r="O3173" s="1134">
        <f t="shared" si="130"/>
        <v>0</v>
      </c>
      <c r="P3173" s="1134">
        <f>O3173/'1.5 Universal Data'!$F$35</f>
        <v>0</v>
      </c>
      <c r="Q3173" s="266"/>
      <c r="R3173" s="266"/>
      <c r="S3173" s="266"/>
      <c r="T3173" s="266"/>
      <c r="U3173" s="266"/>
      <c r="V3173" s="266"/>
      <c r="W3173" s="266"/>
      <c r="X3173" s="266"/>
      <c r="Y3173" s="266"/>
      <c r="Z3173" s="266"/>
      <c r="AA3173" s="266"/>
      <c r="AB3173" s="266"/>
      <c r="AC3173" s="266"/>
      <c r="AD3173" s="266"/>
      <c r="AE3173" s="266"/>
    </row>
    <row r="3174" spans="2:31" ht="13.5">
      <c r="B3174" s="1129">
        <f t="shared" si="131"/>
        <v>-1</v>
      </c>
      <c r="D3174" s="1130"/>
      <c r="E3174" s="1130"/>
      <c r="F3174" s="1131"/>
      <c r="G3174" s="1130"/>
      <c r="H3174" s="1130"/>
      <c r="I3174" s="1130"/>
      <c r="J3174" s="1132"/>
      <c r="K3174" s="1132"/>
      <c r="L3174" s="1130"/>
      <c r="N3174" s="1133">
        <f t="shared" si="129"/>
        <v>0</v>
      </c>
      <c r="O3174" s="1134">
        <f t="shared" si="130"/>
        <v>0</v>
      </c>
      <c r="P3174" s="1134">
        <f>O3174/'1.5 Universal Data'!$F$35</f>
        <v>0</v>
      </c>
      <c r="Q3174" s="266"/>
      <c r="R3174" s="266"/>
      <c r="S3174" s="266"/>
      <c r="T3174" s="266"/>
      <c r="U3174" s="266"/>
      <c r="V3174" s="266"/>
      <c r="W3174" s="266"/>
      <c r="X3174" s="266"/>
      <c r="Y3174" s="266"/>
      <c r="Z3174" s="266"/>
      <c r="AA3174" s="266"/>
      <c r="AB3174" s="266"/>
      <c r="AC3174" s="266"/>
      <c r="AD3174" s="266"/>
      <c r="AE3174" s="266"/>
    </row>
    <row r="3175" spans="2:31" ht="13.5">
      <c r="B3175" s="1129">
        <f t="shared" si="131"/>
        <v>-1</v>
      </c>
      <c r="D3175" s="1130"/>
      <c r="E3175" s="1130"/>
      <c r="F3175" s="1131"/>
      <c r="G3175" s="1130"/>
      <c r="H3175" s="1130"/>
      <c r="I3175" s="1130"/>
      <c r="J3175" s="1132"/>
      <c r="K3175" s="1132"/>
      <c r="L3175" s="1130"/>
      <c r="N3175" s="1133">
        <f t="shared" si="129"/>
        <v>0</v>
      </c>
      <c r="O3175" s="1134">
        <f t="shared" si="130"/>
        <v>0</v>
      </c>
      <c r="P3175" s="1134">
        <f>O3175/'1.5 Universal Data'!$F$35</f>
        <v>0</v>
      </c>
      <c r="Q3175" s="266"/>
      <c r="R3175" s="266"/>
      <c r="S3175" s="266"/>
      <c r="T3175" s="266"/>
      <c r="U3175" s="266"/>
      <c r="V3175" s="266"/>
      <c r="W3175" s="266"/>
      <c r="X3175" s="266"/>
      <c r="Y3175" s="266"/>
      <c r="Z3175" s="266"/>
      <c r="AA3175" s="266"/>
      <c r="AB3175" s="266"/>
      <c r="AC3175" s="266"/>
      <c r="AD3175" s="266"/>
      <c r="AE3175" s="266"/>
    </row>
    <row r="3176" spans="2:31" ht="13.5">
      <c r="B3176" s="1129">
        <f t="shared" si="131"/>
        <v>-1</v>
      </c>
      <c r="D3176" s="1130"/>
      <c r="E3176" s="1130"/>
      <c r="F3176" s="1131"/>
      <c r="G3176" s="1130"/>
      <c r="H3176" s="1130"/>
      <c r="I3176" s="1130"/>
      <c r="J3176" s="1132"/>
      <c r="K3176" s="1132"/>
      <c r="L3176" s="1130"/>
      <c r="N3176" s="1133">
        <f t="shared" si="129"/>
        <v>0</v>
      </c>
      <c r="O3176" s="1134">
        <f t="shared" si="130"/>
        <v>0</v>
      </c>
      <c r="P3176" s="1134">
        <f>O3176/'1.5 Universal Data'!$F$35</f>
        <v>0</v>
      </c>
      <c r="Q3176" s="266"/>
      <c r="R3176" s="266"/>
      <c r="S3176" s="266"/>
      <c r="T3176" s="266"/>
      <c r="U3176" s="266"/>
      <c r="V3176" s="266"/>
      <c r="W3176" s="266"/>
      <c r="X3176" s="266"/>
      <c r="Y3176" s="266"/>
      <c r="Z3176" s="266"/>
      <c r="AA3176" s="266"/>
      <c r="AB3176" s="266"/>
      <c r="AC3176" s="266"/>
      <c r="AD3176" s="266"/>
      <c r="AE3176" s="266"/>
    </row>
    <row r="3177" spans="2:31" ht="13.5">
      <c r="B3177" s="1129">
        <f t="shared" si="131"/>
        <v>-1</v>
      </c>
      <c r="D3177" s="1130"/>
      <c r="E3177" s="1130"/>
      <c r="F3177" s="1131"/>
      <c r="G3177" s="1130"/>
      <c r="H3177" s="1130"/>
      <c r="I3177" s="1130"/>
      <c r="J3177" s="1132"/>
      <c r="K3177" s="1132"/>
      <c r="L3177" s="1130"/>
      <c r="N3177" s="1133">
        <f t="shared" si="129"/>
        <v>0</v>
      </c>
      <c r="O3177" s="1134">
        <f t="shared" si="130"/>
        <v>0</v>
      </c>
      <c r="P3177" s="1134">
        <f>O3177/'1.5 Universal Data'!$F$35</f>
        <v>0</v>
      </c>
      <c r="Q3177" s="266"/>
      <c r="R3177" s="266"/>
      <c r="S3177" s="266"/>
      <c r="T3177" s="266"/>
      <c r="U3177" s="266"/>
      <c r="V3177" s="266"/>
      <c r="W3177" s="266"/>
      <c r="X3177" s="266"/>
      <c r="Y3177" s="266"/>
      <c r="Z3177" s="266"/>
      <c r="AA3177" s="266"/>
      <c r="AB3177" s="266"/>
      <c r="AC3177" s="266"/>
      <c r="AD3177" s="266"/>
      <c r="AE3177" s="266"/>
    </row>
    <row r="3178" spans="2:31" ht="13.5">
      <c r="B3178" s="1129">
        <f t="shared" si="131"/>
        <v>-1</v>
      </c>
      <c r="D3178" s="1130"/>
      <c r="E3178" s="1130"/>
      <c r="F3178" s="1131"/>
      <c r="G3178" s="1130"/>
      <c r="H3178" s="1130"/>
      <c r="I3178" s="1130"/>
      <c r="J3178" s="1132"/>
      <c r="K3178" s="1132"/>
      <c r="L3178" s="1130"/>
      <c r="N3178" s="1133">
        <f t="shared" si="129"/>
        <v>0</v>
      </c>
      <c r="O3178" s="1134">
        <f t="shared" si="130"/>
        <v>0</v>
      </c>
      <c r="P3178" s="1134">
        <f>O3178/'1.5 Universal Data'!$F$35</f>
        <v>0</v>
      </c>
      <c r="Q3178" s="266"/>
      <c r="R3178" s="266"/>
      <c r="S3178" s="266"/>
      <c r="T3178" s="266"/>
      <c r="U3178" s="266"/>
      <c r="V3178" s="266"/>
      <c r="W3178" s="266"/>
      <c r="X3178" s="266"/>
      <c r="Y3178" s="266"/>
      <c r="Z3178" s="266"/>
      <c r="AA3178" s="266"/>
      <c r="AB3178" s="266"/>
      <c r="AC3178" s="266"/>
      <c r="AD3178" s="266"/>
      <c r="AE3178" s="266"/>
    </row>
    <row r="3179" spans="2:31" ht="13.5">
      <c r="B3179" s="1129">
        <f t="shared" si="131"/>
        <v>-1</v>
      </c>
      <c r="D3179" s="1130"/>
      <c r="E3179" s="1130"/>
      <c r="F3179" s="1131"/>
      <c r="G3179" s="1130"/>
      <c r="H3179" s="1130"/>
      <c r="I3179" s="1130"/>
      <c r="J3179" s="1132"/>
      <c r="K3179" s="1132"/>
      <c r="L3179" s="1130"/>
      <c r="N3179" s="1133">
        <f t="shared" si="129"/>
        <v>0</v>
      </c>
      <c r="O3179" s="1134">
        <f t="shared" si="130"/>
        <v>0</v>
      </c>
      <c r="P3179" s="1134">
        <f>O3179/'1.5 Universal Data'!$F$35</f>
        <v>0</v>
      </c>
      <c r="Q3179" s="266"/>
      <c r="R3179" s="266"/>
      <c r="S3179" s="266"/>
      <c r="T3179" s="266"/>
      <c r="U3179" s="266"/>
      <c r="V3179" s="266"/>
      <c r="W3179" s="266"/>
      <c r="X3179" s="266"/>
      <c r="Y3179" s="266"/>
      <c r="Z3179" s="266"/>
      <c r="AA3179" s="266"/>
      <c r="AB3179" s="266"/>
      <c r="AC3179" s="266"/>
      <c r="AD3179" s="266"/>
      <c r="AE3179" s="266"/>
    </row>
    <row r="3180" spans="2:31" ht="13.5">
      <c r="B3180" s="1129">
        <f t="shared" si="131"/>
        <v>-1</v>
      </c>
      <c r="D3180" s="1130"/>
      <c r="E3180" s="1130"/>
      <c r="F3180" s="1131"/>
      <c r="G3180" s="1130"/>
      <c r="H3180" s="1130"/>
      <c r="I3180" s="1130"/>
      <c r="J3180" s="1132"/>
      <c r="K3180" s="1132"/>
      <c r="L3180" s="1130"/>
      <c r="N3180" s="1133">
        <f t="shared" si="129"/>
        <v>0</v>
      </c>
      <c r="O3180" s="1134">
        <f t="shared" si="130"/>
        <v>0</v>
      </c>
      <c r="P3180" s="1134">
        <f>O3180/'1.5 Universal Data'!$F$35</f>
        <v>0</v>
      </c>
      <c r="Q3180" s="266"/>
      <c r="R3180" s="266"/>
      <c r="S3180" s="266"/>
      <c r="T3180" s="266"/>
      <c r="U3180" s="266"/>
      <c r="V3180" s="266"/>
      <c r="W3180" s="266"/>
      <c r="X3180" s="266"/>
      <c r="Y3180" s="266"/>
      <c r="Z3180" s="266"/>
      <c r="AA3180" s="266"/>
      <c r="AB3180" s="266"/>
      <c r="AC3180" s="266"/>
      <c r="AD3180" s="266"/>
      <c r="AE3180" s="266"/>
    </row>
    <row r="3181" spans="2:31" ht="13.5">
      <c r="B3181" s="1129">
        <f t="shared" si="131"/>
        <v>-1</v>
      </c>
      <c r="D3181" s="1130"/>
      <c r="E3181" s="1130"/>
      <c r="F3181" s="1131"/>
      <c r="G3181" s="1130"/>
      <c r="H3181" s="1130"/>
      <c r="I3181" s="1130"/>
      <c r="J3181" s="1132"/>
      <c r="K3181" s="1132"/>
      <c r="L3181" s="1130"/>
      <c r="N3181" s="1133">
        <f t="shared" si="129"/>
        <v>0</v>
      </c>
      <c r="O3181" s="1134">
        <f t="shared" si="130"/>
        <v>0</v>
      </c>
      <c r="P3181" s="1134">
        <f>O3181/'1.5 Universal Data'!$F$35</f>
        <v>0</v>
      </c>
      <c r="Q3181" s="266"/>
      <c r="R3181" s="266"/>
      <c r="S3181" s="266"/>
      <c r="T3181" s="266"/>
      <c r="U3181" s="266"/>
      <c r="V3181" s="266"/>
      <c r="W3181" s="266"/>
      <c r="X3181" s="266"/>
      <c r="Y3181" s="266"/>
      <c r="Z3181" s="266"/>
      <c r="AA3181" s="266"/>
      <c r="AB3181" s="266"/>
      <c r="AC3181" s="266"/>
      <c r="AD3181" s="266"/>
      <c r="AE3181" s="266"/>
    </row>
    <row r="3182" spans="2:31" ht="13.5">
      <c r="B3182" s="1129">
        <f t="shared" si="131"/>
        <v>-1</v>
      </c>
      <c r="D3182" s="1130"/>
      <c r="E3182" s="1130"/>
      <c r="F3182" s="1131"/>
      <c r="G3182" s="1130"/>
      <c r="H3182" s="1130"/>
      <c r="I3182" s="1130"/>
      <c r="J3182" s="1132"/>
      <c r="K3182" s="1132"/>
      <c r="L3182" s="1130"/>
      <c r="N3182" s="1133">
        <f t="shared" si="129"/>
        <v>0</v>
      </c>
      <c r="O3182" s="1134">
        <f t="shared" si="130"/>
        <v>0</v>
      </c>
      <c r="P3182" s="1134">
        <f>O3182/'1.5 Universal Data'!$F$35</f>
        <v>0</v>
      </c>
      <c r="Q3182" s="266"/>
      <c r="R3182" s="266"/>
      <c r="S3182" s="266"/>
      <c r="T3182" s="266"/>
      <c r="U3182" s="266"/>
      <c r="V3182" s="266"/>
      <c r="W3182" s="266"/>
      <c r="X3182" s="266"/>
      <c r="Y3182" s="266"/>
      <c r="Z3182" s="266"/>
      <c r="AA3182" s="266"/>
      <c r="AB3182" s="266"/>
      <c r="AC3182" s="266"/>
      <c r="AD3182" s="266"/>
      <c r="AE3182" s="266"/>
    </row>
    <row r="3183" spans="2:31" ht="13.5">
      <c r="B3183" s="1129">
        <f t="shared" si="131"/>
        <v>-1</v>
      </c>
      <c r="D3183" s="1130"/>
      <c r="E3183" s="1130"/>
      <c r="F3183" s="1131"/>
      <c r="G3183" s="1130"/>
      <c r="H3183" s="1130"/>
      <c r="I3183" s="1130"/>
      <c r="J3183" s="1132"/>
      <c r="K3183" s="1132"/>
      <c r="L3183" s="1130"/>
      <c r="N3183" s="1133">
        <f t="shared" si="129"/>
        <v>0</v>
      </c>
      <c r="O3183" s="1134">
        <f t="shared" si="130"/>
        <v>0</v>
      </c>
      <c r="P3183" s="1134">
        <f>O3183/'1.5 Universal Data'!$F$35</f>
        <v>0</v>
      </c>
      <c r="Q3183" s="266"/>
      <c r="R3183" s="266"/>
      <c r="S3183" s="266"/>
      <c r="T3183" s="266"/>
      <c r="U3183" s="266"/>
      <c r="V3183" s="266"/>
      <c r="W3183" s="266"/>
      <c r="X3183" s="266"/>
      <c r="Y3183" s="266"/>
      <c r="Z3183" s="266"/>
      <c r="AA3183" s="266"/>
      <c r="AB3183" s="266"/>
      <c r="AC3183" s="266"/>
      <c r="AD3183" s="266"/>
      <c r="AE3183" s="266"/>
    </row>
    <row r="3184" spans="2:31" ht="13.5">
      <c r="B3184" s="1129">
        <f t="shared" si="131"/>
        <v>-1</v>
      </c>
      <c r="D3184" s="1130"/>
      <c r="E3184" s="1130"/>
      <c r="F3184" s="1131"/>
      <c r="G3184" s="1130"/>
      <c r="H3184" s="1130"/>
      <c r="I3184" s="1130"/>
      <c r="J3184" s="1132"/>
      <c r="K3184" s="1132"/>
      <c r="L3184" s="1130"/>
      <c r="N3184" s="1133">
        <f t="shared" si="129"/>
        <v>0</v>
      </c>
      <c r="O3184" s="1134">
        <f t="shared" si="130"/>
        <v>0</v>
      </c>
      <c r="P3184" s="1134">
        <f>O3184/'1.5 Universal Data'!$F$35</f>
        <v>0</v>
      </c>
      <c r="Q3184" s="266"/>
      <c r="R3184" s="266"/>
      <c r="S3184" s="266"/>
      <c r="T3184" s="266"/>
      <c r="U3184" s="266"/>
      <c r="V3184" s="266"/>
      <c r="W3184" s="266"/>
      <c r="X3184" s="266"/>
      <c r="Y3184" s="266"/>
      <c r="Z3184" s="266"/>
      <c r="AA3184" s="266"/>
      <c r="AB3184" s="266"/>
      <c r="AC3184" s="266"/>
      <c r="AD3184" s="266"/>
      <c r="AE3184" s="266"/>
    </row>
    <row r="3185" spans="2:31" ht="13.5">
      <c r="B3185" s="1129">
        <f t="shared" si="131"/>
        <v>-1</v>
      </c>
      <c r="D3185" s="1130"/>
      <c r="E3185" s="1130"/>
      <c r="F3185" s="1131"/>
      <c r="G3185" s="1130"/>
      <c r="H3185" s="1130"/>
      <c r="I3185" s="1130"/>
      <c r="J3185" s="1132"/>
      <c r="K3185" s="1132"/>
      <c r="L3185" s="1130"/>
      <c r="N3185" s="1133">
        <f t="shared" si="129"/>
        <v>0</v>
      </c>
      <c r="O3185" s="1134">
        <f t="shared" si="130"/>
        <v>0</v>
      </c>
      <c r="P3185" s="1134">
        <f>O3185/'1.5 Universal Data'!$F$35</f>
        <v>0</v>
      </c>
      <c r="Q3185" s="266"/>
      <c r="R3185" s="266"/>
      <c r="S3185" s="266"/>
      <c r="T3185" s="266"/>
      <c r="U3185" s="266"/>
      <c r="V3185" s="266"/>
      <c r="W3185" s="266"/>
      <c r="X3185" s="266"/>
      <c r="Y3185" s="266"/>
      <c r="Z3185" s="266"/>
      <c r="AA3185" s="266"/>
      <c r="AB3185" s="266"/>
      <c r="AC3185" s="266"/>
      <c r="AD3185" s="266"/>
      <c r="AE3185" s="266"/>
    </row>
    <row r="3186" spans="2:31" ht="13.5">
      <c r="B3186" s="1129">
        <f t="shared" si="131"/>
        <v>-1</v>
      </c>
      <c r="D3186" s="1130"/>
      <c r="E3186" s="1130"/>
      <c r="F3186" s="1131"/>
      <c r="G3186" s="1130"/>
      <c r="H3186" s="1130"/>
      <c r="I3186" s="1130"/>
      <c r="J3186" s="1132"/>
      <c r="K3186" s="1132"/>
      <c r="L3186" s="1130"/>
      <c r="N3186" s="1133">
        <f t="shared" si="129"/>
        <v>0</v>
      </c>
      <c r="O3186" s="1134">
        <f t="shared" si="130"/>
        <v>0</v>
      </c>
      <c r="P3186" s="1134">
        <f>O3186/'1.5 Universal Data'!$F$35</f>
        <v>0</v>
      </c>
      <c r="Q3186" s="266"/>
      <c r="R3186" s="266"/>
      <c r="S3186" s="266"/>
      <c r="T3186" s="266"/>
      <c r="U3186" s="266"/>
      <c r="V3186" s="266"/>
      <c r="W3186" s="266"/>
      <c r="X3186" s="266"/>
      <c r="Y3186" s="266"/>
      <c r="Z3186" s="266"/>
      <c r="AA3186" s="266"/>
      <c r="AB3186" s="266"/>
      <c r="AC3186" s="266"/>
      <c r="AD3186" s="266"/>
      <c r="AE3186" s="266"/>
    </row>
    <row r="3187" spans="2:31" ht="13.5">
      <c r="B3187" s="1129">
        <f t="shared" si="131"/>
        <v>-1</v>
      </c>
      <c r="D3187" s="1130"/>
      <c r="E3187" s="1130"/>
      <c r="F3187" s="1131"/>
      <c r="G3187" s="1130"/>
      <c r="H3187" s="1130"/>
      <c r="I3187" s="1130"/>
      <c r="J3187" s="1132"/>
      <c r="K3187" s="1132"/>
      <c r="L3187" s="1130"/>
      <c r="N3187" s="1133">
        <f t="shared" si="129"/>
        <v>0</v>
      </c>
      <c r="O3187" s="1134">
        <f t="shared" si="130"/>
        <v>0</v>
      </c>
      <c r="P3187" s="1134">
        <f>O3187/'1.5 Universal Data'!$F$35</f>
        <v>0</v>
      </c>
      <c r="Q3187" s="266"/>
      <c r="R3187" s="266"/>
      <c r="S3187" s="266"/>
      <c r="T3187" s="266"/>
      <c r="U3187" s="266"/>
      <c r="V3187" s="266"/>
      <c r="W3187" s="266"/>
      <c r="X3187" s="266"/>
      <c r="Y3187" s="266"/>
      <c r="Z3187" s="266"/>
      <c r="AA3187" s="266"/>
      <c r="AB3187" s="266"/>
      <c r="AC3187" s="266"/>
      <c r="AD3187" s="266"/>
      <c r="AE3187" s="266"/>
    </row>
    <row r="3188" spans="2:31" ht="13.5">
      <c r="B3188" s="1129">
        <f t="shared" si="131"/>
        <v>-1</v>
      </c>
      <c r="D3188" s="1130"/>
      <c r="E3188" s="1130"/>
      <c r="F3188" s="1131"/>
      <c r="G3188" s="1130"/>
      <c r="H3188" s="1130"/>
      <c r="I3188" s="1130"/>
      <c r="J3188" s="1132"/>
      <c r="K3188" s="1132"/>
      <c r="L3188" s="1130"/>
      <c r="N3188" s="1133">
        <f t="shared" si="129"/>
        <v>0</v>
      </c>
      <c r="O3188" s="1134">
        <f t="shared" si="130"/>
        <v>0</v>
      </c>
      <c r="P3188" s="1134">
        <f>O3188/'1.5 Universal Data'!$F$35</f>
        <v>0</v>
      </c>
      <c r="Q3188" s="266"/>
      <c r="R3188" s="266"/>
      <c r="S3188" s="266"/>
      <c r="T3188" s="266"/>
      <c r="U3188" s="266"/>
      <c r="V3188" s="266"/>
      <c r="W3188" s="266"/>
      <c r="X3188" s="266"/>
      <c r="Y3188" s="266"/>
      <c r="Z3188" s="266"/>
      <c r="AA3188" s="266"/>
      <c r="AB3188" s="266"/>
      <c r="AC3188" s="266"/>
      <c r="AD3188" s="266"/>
      <c r="AE3188" s="266"/>
    </row>
    <row r="3189" spans="2:31" ht="13.5">
      <c r="B3189" s="1129">
        <f t="shared" si="131"/>
        <v>-1</v>
      </c>
      <c r="D3189" s="1130"/>
      <c r="E3189" s="1130"/>
      <c r="F3189" s="1131"/>
      <c r="G3189" s="1130"/>
      <c r="H3189" s="1130"/>
      <c r="I3189" s="1130"/>
      <c r="J3189" s="1132"/>
      <c r="K3189" s="1132"/>
      <c r="L3189" s="1130"/>
      <c r="N3189" s="1133">
        <f t="shared" si="129"/>
        <v>0</v>
      </c>
      <c r="O3189" s="1134">
        <f t="shared" si="130"/>
        <v>0</v>
      </c>
      <c r="P3189" s="1134">
        <f>O3189/'1.5 Universal Data'!$F$35</f>
        <v>0</v>
      </c>
      <c r="Q3189" s="266"/>
      <c r="R3189" s="266"/>
      <c r="S3189" s="266"/>
      <c r="T3189" s="266"/>
      <c r="U3189" s="266"/>
      <c r="V3189" s="266"/>
      <c r="W3189" s="266"/>
      <c r="X3189" s="266"/>
      <c r="Y3189" s="266"/>
      <c r="Z3189" s="266"/>
      <c r="AA3189" s="266"/>
      <c r="AB3189" s="266"/>
      <c r="AC3189" s="266"/>
      <c r="AD3189" s="266"/>
      <c r="AE3189" s="266"/>
    </row>
    <row r="3190" spans="2:31" ht="13.5">
      <c r="B3190" s="1129">
        <f t="shared" si="131"/>
        <v>-1</v>
      </c>
      <c r="D3190" s="1130"/>
      <c r="E3190" s="1130"/>
      <c r="F3190" s="1131"/>
      <c r="G3190" s="1130"/>
      <c r="H3190" s="1130"/>
      <c r="I3190" s="1130"/>
      <c r="J3190" s="1132"/>
      <c r="K3190" s="1132"/>
      <c r="L3190" s="1130"/>
      <c r="N3190" s="1133">
        <f t="shared" si="129"/>
        <v>0</v>
      </c>
      <c r="O3190" s="1134">
        <f t="shared" si="130"/>
        <v>0</v>
      </c>
      <c r="P3190" s="1134">
        <f>O3190/'1.5 Universal Data'!$F$35</f>
        <v>0</v>
      </c>
      <c r="Q3190" s="266"/>
      <c r="R3190" s="266"/>
      <c r="S3190" s="266"/>
      <c r="T3190" s="266"/>
      <c r="U3190" s="266"/>
      <c r="V3190" s="266"/>
      <c r="W3190" s="266"/>
      <c r="X3190" s="266"/>
      <c r="Y3190" s="266"/>
      <c r="Z3190" s="266"/>
      <c r="AA3190" s="266"/>
      <c r="AB3190" s="266"/>
      <c r="AC3190" s="266"/>
      <c r="AD3190" s="266"/>
      <c r="AE3190" s="266"/>
    </row>
    <row r="3191" spans="2:31" ht="13.5">
      <c r="B3191" s="1129">
        <f t="shared" si="131"/>
        <v>-1</v>
      </c>
      <c r="D3191" s="1130"/>
      <c r="E3191" s="1130"/>
      <c r="F3191" s="1131"/>
      <c r="G3191" s="1130"/>
      <c r="H3191" s="1130"/>
      <c r="I3191" s="1130"/>
      <c r="J3191" s="1132"/>
      <c r="K3191" s="1132"/>
      <c r="L3191" s="1130"/>
      <c r="N3191" s="1133">
        <f t="shared" si="129"/>
        <v>0</v>
      </c>
      <c r="O3191" s="1134">
        <f t="shared" si="130"/>
        <v>0</v>
      </c>
      <c r="P3191" s="1134">
        <f>O3191/'1.5 Universal Data'!$F$35</f>
        <v>0</v>
      </c>
      <c r="Q3191" s="266"/>
      <c r="R3191" s="266"/>
      <c r="S3191" s="266"/>
      <c r="T3191" s="266"/>
      <c r="U3191" s="266"/>
      <c r="V3191" s="266"/>
      <c r="W3191" s="266"/>
      <c r="X3191" s="266"/>
      <c r="Y3191" s="266"/>
      <c r="Z3191" s="266"/>
      <c r="AA3191" s="266"/>
      <c r="AB3191" s="266"/>
      <c r="AC3191" s="266"/>
      <c r="AD3191" s="266"/>
      <c r="AE3191" s="266"/>
    </row>
    <row r="3192" spans="2:31" ht="13.5">
      <c r="B3192" s="1129">
        <f t="shared" si="131"/>
        <v>-1</v>
      </c>
      <c r="D3192" s="1130"/>
      <c r="E3192" s="1130"/>
      <c r="F3192" s="1131"/>
      <c r="G3192" s="1130"/>
      <c r="H3192" s="1130"/>
      <c r="I3192" s="1130"/>
      <c r="J3192" s="1132"/>
      <c r="K3192" s="1132"/>
      <c r="L3192" s="1130"/>
      <c r="N3192" s="1133">
        <f t="shared" si="129"/>
        <v>0</v>
      </c>
      <c r="O3192" s="1134">
        <f t="shared" si="130"/>
        <v>0</v>
      </c>
      <c r="P3192" s="1134">
        <f>O3192/'1.5 Universal Data'!$F$35</f>
        <v>0</v>
      </c>
      <c r="Q3192" s="266"/>
      <c r="R3192" s="266"/>
      <c r="S3192" s="266"/>
      <c r="T3192" s="266"/>
      <c r="U3192" s="266"/>
      <c r="V3192" s="266"/>
      <c r="W3192" s="266"/>
      <c r="X3192" s="266"/>
      <c r="Y3192" s="266"/>
      <c r="Z3192" s="266"/>
      <c r="AA3192" s="266"/>
      <c r="AB3192" s="266"/>
      <c r="AC3192" s="266"/>
      <c r="AD3192" s="266"/>
      <c r="AE3192" s="266"/>
    </row>
    <row r="3193" spans="2:31" ht="13.5">
      <c r="B3193" s="1129">
        <f t="shared" si="131"/>
        <v>-1</v>
      </c>
      <c r="D3193" s="1130"/>
      <c r="E3193" s="1130"/>
      <c r="F3193" s="1131"/>
      <c r="G3193" s="1130"/>
      <c r="H3193" s="1130"/>
      <c r="I3193" s="1130"/>
      <c r="J3193" s="1132"/>
      <c r="K3193" s="1132"/>
      <c r="L3193" s="1130"/>
      <c r="N3193" s="1133">
        <f t="shared" si="129"/>
        <v>0</v>
      </c>
      <c r="O3193" s="1134">
        <f t="shared" si="130"/>
        <v>0</v>
      </c>
      <c r="P3193" s="1134">
        <f>O3193/'1.5 Universal Data'!$F$35</f>
        <v>0</v>
      </c>
      <c r="Q3193" s="266"/>
      <c r="R3193" s="266"/>
      <c r="S3193" s="266"/>
      <c r="T3193" s="266"/>
      <c r="U3193" s="266"/>
      <c r="V3193" s="266"/>
      <c r="W3193" s="266"/>
      <c r="X3193" s="266"/>
      <c r="Y3193" s="266"/>
      <c r="Z3193" s="266"/>
      <c r="AA3193" s="266"/>
      <c r="AB3193" s="266"/>
      <c r="AC3193" s="266"/>
      <c r="AD3193" s="266"/>
      <c r="AE3193" s="266"/>
    </row>
    <row r="3194" spans="2:31" ht="13.5">
      <c r="B3194" s="1129">
        <f t="shared" si="131"/>
        <v>-1</v>
      </c>
      <c r="D3194" s="1130"/>
      <c r="E3194" s="1130"/>
      <c r="F3194" s="1131"/>
      <c r="G3194" s="1130"/>
      <c r="H3194" s="1130"/>
      <c r="I3194" s="1130"/>
      <c r="J3194" s="1132"/>
      <c r="K3194" s="1132"/>
      <c r="L3194" s="1130"/>
      <c r="N3194" s="1133">
        <f t="shared" si="129"/>
        <v>0</v>
      </c>
      <c r="O3194" s="1134">
        <f t="shared" si="130"/>
        <v>0</v>
      </c>
      <c r="P3194" s="1134">
        <f>O3194/'1.5 Universal Data'!$F$35</f>
        <v>0</v>
      </c>
      <c r="Q3194" s="266"/>
      <c r="R3194" s="266"/>
      <c r="S3194" s="266"/>
      <c r="T3194" s="266"/>
      <c r="U3194" s="266"/>
      <c r="V3194" s="266"/>
      <c r="W3194" s="266"/>
      <c r="X3194" s="266"/>
      <c r="Y3194" s="266"/>
      <c r="Z3194" s="266"/>
      <c r="AA3194" s="266"/>
      <c r="AB3194" s="266"/>
      <c r="AC3194" s="266"/>
      <c r="AD3194" s="266"/>
      <c r="AE3194" s="266"/>
    </row>
    <row r="3195" spans="2:31" ht="13.5">
      <c r="B3195" s="1129">
        <f t="shared" si="131"/>
        <v>-1</v>
      </c>
      <c r="D3195" s="1130"/>
      <c r="E3195" s="1130"/>
      <c r="F3195" s="1131"/>
      <c r="G3195" s="1130"/>
      <c r="H3195" s="1130"/>
      <c r="I3195" s="1130"/>
      <c r="J3195" s="1132"/>
      <c r="K3195" s="1132"/>
      <c r="L3195" s="1130"/>
      <c r="N3195" s="1133">
        <f t="shared" si="129"/>
        <v>0</v>
      </c>
      <c r="O3195" s="1134">
        <f t="shared" si="130"/>
        <v>0</v>
      </c>
      <c r="P3195" s="1134">
        <f>O3195/'1.5 Universal Data'!$F$35</f>
        <v>0</v>
      </c>
      <c r="Q3195" s="266"/>
      <c r="R3195" s="266"/>
      <c r="S3195" s="266"/>
      <c r="T3195" s="266"/>
      <c r="U3195" s="266"/>
      <c r="V3195" s="266"/>
      <c r="W3195" s="266"/>
      <c r="X3195" s="266"/>
      <c r="Y3195" s="266"/>
      <c r="Z3195" s="266"/>
      <c r="AA3195" s="266"/>
      <c r="AB3195" s="266"/>
      <c r="AC3195" s="266"/>
      <c r="AD3195" s="266"/>
      <c r="AE3195" s="266"/>
    </row>
    <row r="3196" spans="2:31" ht="13.5">
      <c r="B3196" s="1129">
        <f t="shared" si="131"/>
        <v>-1</v>
      </c>
      <c r="D3196" s="1130"/>
      <c r="E3196" s="1130"/>
      <c r="F3196" s="1131"/>
      <c r="G3196" s="1130"/>
      <c r="H3196" s="1130"/>
      <c r="I3196" s="1130"/>
      <c r="J3196" s="1132"/>
      <c r="K3196" s="1132"/>
      <c r="L3196" s="1130"/>
      <c r="N3196" s="1133">
        <f t="shared" si="129"/>
        <v>0</v>
      </c>
      <c r="O3196" s="1134">
        <f t="shared" si="130"/>
        <v>0</v>
      </c>
      <c r="P3196" s="1134">
        <f>O3196/'1.5 Universal Data'!$F$35</f>
        <v>0</v>
      </c>
      <c r="Q3196" s="266"/>
      <c r="R3196" s="266"/>
      <c r="S3196" s="266"/>
      <c r="T3196" s="266"/>
      <c r="U3196" s="266"/>
      <c r="V3196" s="266"/>
      <c r="W3196" s="266"/>
      <c r="X3196" s="266"/>
      <c r="Y3196" s="266"/>
      <c r="Z3196" s="266"/>
      <c r="AA3196" s="266"/>
      <c r="AB3196" s="266"/>
      <c r="AC3196" s="266"/>
      <c r="AD3196" s="266"/>
      <c r="AE3196" s="266"/>
    </row>
    <row r="3197" spans="2:31" ht="13.5">
      <c r="B3197" s="1129">
        <f t="shared" si="131"/>
        <v>-1</v>
      </c>
      <c r="D3197" s="1130"/>
      <c r="E3197" s="1130"/>
      <c r="F3197" s="1131"/>
      <c r="G3197" s="1130"/>
      <c r="H3197" s="1130"/>
      <c r="I3197" s="1130"/>
      <c r="J3197" s="1132"/>
      <c r="K3197" s="1132"/>
      <c r="L3197" s="1130"/>
      <c r="N3197" s="1133">
        <f t="shared" si="129"/>
        <v>0</v>
      </c>
      <c r="O3197" s="1134">
        <f t="shared" si="130"/>
        <v>0</v>
      </c>
      <c r="P3197" s="1134">
        <f>O3197/'1.5 Universal Data'!$F$35</f>
        <v>0</v>
      </c>
      <c r="Q3197" s="266"/>
      <c r="R3197" s="266"/>
      <c r="S3197" s="266"/>
      <c r="T3197" s="266"/>
      <c r="U3197" s="266"/>
      <c r="V3197" s="266"/>
      <c r="W3197" s="266"/>
      <c r="X3197" s="266"/>
      <c r="Y3197" s="266"/>
      <c r="Z3197" s="266"/>
      <c r="AA3197" s="266"/>
      <c r="AB3197" s="266"/>
      <c r="AC3197" s="266"/>
      <c r="AD3197" s="266"/>
      <c r="AE3197" s="266"/>
    </row>
    <row r="3198" spans="2:31" ht="13.5">
      <c r="B3198" s="1129">
        <f t="shared" si="131"/>
        <v>-1</v>
      </c>
      <c r="D3198" s="1130"/>
      <c r="E3198" s="1130"/>
      <c r="F3198" s="1131"/>
      <c r="G3198" s="1130"/>
      <c r="H3198" s="1130"/>
      <c r="I3198" s="1130"/>
      <c r="J3198" s="1132"/>
      <c r="K3198" s="1132"/>
      <c r="L3198" s="1130"/>
      <c r="N3198" s="1133">
        <f t="shared" si="129"/>
        <v>0</v>
      </c>
      <c r="O3198" s="1134">
        <f t="shared" si="130"/>
        <v>0</v>
      </c>
      <c r="P3198" s="1134">
        <f>O3198/'1.5 Universal Data'!$F$35</f>
        <v>0</v>
      </c>
      <c r="Q3198" s="266"/>
      <c r="R3198" s="266"/>
      <c r="S3198" s="266"/>
      <c r="T3198" s="266"/>
      <c r="U3198" s="266"/>
      <c r="V3198" s="266"/>
      <c r="W3198" s="266"/>
      <c r="X3198" s="266"/>
      <c r="Y3198" s="266"/>
      <c r="Z3198" s="266"/>
      <c r="AA3198" s="266"/>
      <c r="AB3198" s="266"/>
      <c r="AC3198" s="266"/>
      <c r="AD3198" s="266"/>
      <c r="AE3198" s="266"/>
    </row>
    <row r="3199" spans="2:31" ht="13.5">
      <c r="B3199" s="1129">
        <f t="shared" si="131"/>
        <v>-1</v>
      </c>
      <c r="D3199" s="1130"/>
      <c r="E3199" s="1130"/>
      <c r="F3199" s="1131"/>
      <c r="G3199" s="1130"/>
      <c r="H3199" s="1130"/>
      <c r="I3199" s="1130"/>
      <c r="J3199" s="1132"/>
      <c r="K3199" s="1132"/>
      <c r="L3199" s="1130"/>
      <c r="N3199" s="1133">
        <f t="shared" si="129"/>
        <v>0</v>
      </c>
      <c r="O3199" s="1134">
        <f t="shared" si="130"/>
        <v>0</v>
      </c>
      <c r="P3199" s="1134">
        <f>O3199/'1.5 Universal Data'!$F$35</f>
        <v>0</v>
      </c>
      <c r="Q3199" s="266"/>
      <c r="R3199" s="266"/>
      <c r="S3199" s="266"/>
      <c r="T3199" s="266"/>
      <c r="U3199" s="266"/>
      <c r="V3199" s="266"/>
      <c r="W3199" s="266"/>
      <c r="X3199" s="266"/>
      <c r="Y3199" s="266"/>
      <c r="Z3199" s="266"/>
      <c r="AA3199" s="266"/>
      <c r="AB3199" s="266"/>
      <c r="AC3199" s="266"/>
      <c r="AD3199" s="266"/>
      <c r="AE3199" s="266"/>
    </row>
    <row r="3200" spans="2:31" ht="13.5">
      <c r="B3200" s="1129">
        <f t="shared" si="131"/>
        <v>-1</v>
      </c>
      <c r="D3200" s="1130"/>
      <c r="E3200" s="1130"/>
      <c r="F3200" s="1131"/>
      <c r="G3200" s="1130"/>
      <c r="H3200" s="1130"/>
      <c r="I3200" s="1130"/>
      <c r="J3200" s="1132"/>
      <c r="K3200" s="1132"/>
      <c r="L3200" s="1130"/>
      <c r="N3200" s="1133">
        <f t="shared" si="129"/>
        <v>0</v>
      </c>
      <c r="O3200" s="1134">
        <f t="shared" si="130"/>
        <v>0</v>
      </c>
      <c r="P3200" s="1134">
        <f>O3200/'1.5 Universal Data'!$F$35</f>
        <v>0</v>
      </c>
      <c r="Q3200" s="266"/>
      <c r="R3200" s="266"/>
      <c r="S3200" s="266"/>
      <c r="T3200" s="266"/>
      <c r="U3200" s="266"/>
      <c r="V3200" s="266"/>
      <c r="W3200" s="266"/>
      <c r="X3200" s="266"/>
      <c r="Y3200" s="266"/>
      <c r="Z3200" s="266"/>
      <c r="AA3200" s="266"/>
      <c r="AB3200" s="266"/>
      <c r="AC3200" s="266"/>
      <c r="AD3200" s="266"/>
      <c r="AE3200" s="266"/>
    </row>
    <row r="3201" spans="2:31" ht="13.5">
      <c r="B3201" s="1129">
        <f t="shared" si="131"/>
        <v>-1</v>
      </c>
      <c r="D3201" s="1130"/>
      <c r="E3201" s="1130"/>
      <c r="F3201" s="1131"/>
      <c r="G3201" s="1130"/>
      <c r="H3201" s="1130"/>
      <c r="I3201" s="1130"/>
      <c r="J3201" s="1132"/>
      <c r="K3201" s="1132"/>
      <c r="L3201" s="1130"/>
      <c r="N3201" s="1133">
        <f t="shared" si="129"/>
        <v>0</v>
      </c>
      <c r="O3201" s="1134">
        <f t="shared" si="130"/>
        <v>0</v>
      </c>
      <c r="P3201" s="1134">
        <f>O3201/'1.5 Universal Data'!$F$35</f>
        <v>0</v>
      </c>
      <c r="Q3201" s="266"/>
      <c r="R3201" s="266"/>
      <c r="S3201" s="266"/>
      <c r="T3201" s="266"/>
      <c r="U3201" s="266"/>
      <c r="V3201" s="266"/>
      <c r="W3201" s="266"/>
      <c r="X3201" s="266"/>
      <c r="Y3201" s="266"/>
      <c r="Z3201" s="266"/>
      <c r="AA3201" s="266"/>
      <c r="AB3201" s="266"/>
      <c r="AC3201" s="266"/>
      <c r="AD3201" s="266"/>
      <c r="AE3201" s="266"/>
    </row>
    <row r="3202" spans="2:31" ht="13.5">
      <c r="B3202" s="1129">
        <f t="shared" si="131"/>
        <v>-1</v>
      </c>
      <c r="D3202" s="1130"/>
      <c r="E3202" s="1130"/>
      <c r="F3202" s="1131"/>
      <c r="G3202" s="1130"/>
      <c r="H3202" s="1130"/>
      <c r="I3202" s="1130"/>
      <c r="J3202" s="1132"/>
      <c r="K3202" s="1132"/>
      <c r="L3202" s="1130"/>
      <c r="N3202" s="1133">
        <f t="shared" si="129"/>
        <v>0</v>
      </c>
      <c r="O3202" s="1134">
        <f t="shared" si="130"/>
        <v>0</v>
      </c>
      <c r="P3202" s="1134">
        <f>O3202/'1.5 Universal Data'!$F$35</f>
        <v>0</v>
      </c>
      <c r="Q3202" s="266"/>
      <c r="R3202" s="266"/>
      <c r="S3202" s="266"/>
      <c r="T3202" s="266"/>
      <c r="U3202" s="266"/>
      <c r="V3202" s="266"/>
      <c r="W3202" s="266"/>
      <c r="X3202" s="266"/>
      <c r="Y3202" s="266"/>
      <c r="Z3202" s="266"/>
      <c r="AA3202" s="266"/>
      <c r="AB3202" s="266"/>
      <c r="AC3202" s="266"/>
      <c r="AD3202" s="266"/>
      <c r="AE3202" s="266"/>
    </row>
    <row r="3203" spans="2:31" ht="13.5">
      <c r="B3203" s="1129">
        <f t="shared" si="131"/>
        <v>-1</v>
      </c>
      <c r="D3203" s="1130"/>
      <c r="E3203" s="1130"/>
      <c r="F3203" s="1131"/>
      <c r="G3203" s="1130"/>
      <c r="H3203" s="1130"/>
      <c r="I3203" s="1130"/>
      <c r="J3203" s="1132"/>
      <c r="K3203" s="1132"/>
      <c r="L3203" s="1130"/>
      <c r="N3203" s="1133">
        <f t="shared" si="129"/>
        <v>0</v>
      </c>
      <c r="O3203" s="1134">
        <f t="shared" si="130"/>
        <v>0</v>
      </c>
      <c r="P3203" s="1134">
        <f>O3203/'1.5 Universal Data'!$F$35</f>
        <v>0</v>
      </c>
      <c r="Q3203" s="266"/>
      <c r="R3203" s="266"/>
      <c r="S3203" s="266"/>
      <c r="T3203" s="266"/>
      <c r="U3203" s="266"/>
      <c r="V3203" s="266"/>
      <c r="W3203" s="266"/>
      <c r="X3203" s="266"/>
      <c r="Y3203" s="266"/>
      <c r="Z3203" s="266"/>
      <c r="AA3203" s="266"/>
      <c r="AB3203" s="266"/>
      <c r="AC3203" s="266"/>
      <c r="AD3203" s="266"/>
      <c r="AE3203" s="266"/>
    </row>
    <row r="3204" spans="2:31" ht="13.5">
      <c r="B3204" s="1129">
        <f t="shared" si="131"/>
        <v>-1</v>
      </c>
      <c r="D3204" s="1130"/>
      <c r="E3204" s="1130"/>
      <c r="F3204" s="1131"/>
      <c r="G3204" s="1130"/>
      <c r="H3204" s="1130"/>
      <c r="I3204" s="1130"/>
      <c r="J3204" s="1132"/>
      <c r="K3204" s="1132"/>
      <c r="L3204" s="1130"/>
      <c r="N3204" s="1133">
        <f t="shared" si="129"/>
        <v>0</v>
      </c>
      <c r="O3204" s="1134">
        <f t="shared" si="130"/>
        <v>0</v>
      </c>
      <c r="P3204" s="1134">
        <f>O3204/'1.5 Universal Data'!$F$35</f>
        <v>0</v>
      </c>
      <c r="Q3204" s="266"/>
      <c r="R3204" s="266"/>
      <c r="S3204" s="266"/>
      <c r="T3204" s="266"/>
      <c r="U3204" s="266"/>
      <c r="V3204" s="266"/>
      <c r="W3204" s="266"/>
      <c r="X3204" s="266"/>
      <c r="Y3204" s="266"/>
      <c r="Z3204" s="266"/>
      <c r="AA3204" s="266"/>
      <c r="AB3204" s="266"/>
      <c r="AC3204" s="266"/>
      <c r="AD3204" s="266"/>
      <c r="AE3204" s="266"/>
    </row>
    <row r="3205" spans="2:31" ht="13.5">
      <c r="B3205" s="1129">
        <f t="shared" si="131"/>
        <v>-1</v>
      </c>
      <c r="D3205" s="1130"/>
      <c r="E3205" s="1130"/>
      <c r="F3205" s="1131"/>
      <c r="G3205" s="1130"/>
      <c r="H3205" s="1130"/>
      <c r="I3205" s="1130"/>
      <c r="J3205" s="1132"/>
      <c r="K3205" s="1132"/>
      <c r="L3205" s="1130"/>
      <c r="N3205" s="1133">
        <f t="shared" si="129"/>
        <v>0</v>
      </c>
      <c r="O3205" s="1134">
        <f t="shared" si="130"/>
        <v>0</v>
      </c>
      <c r="P3205" s="1134">
        <f>O3205/'1.5 Universal Data'!$F$35</f>
        <v>0</v>
      </c>
      <c r="Q3205" s="266"/>
      <c r="R3205" s="266"/>
      <c r="S3205" s="266"/>
      <c r="T3205" s="266"/>
      <c r="U3205" s="266"/>
      <c r="V3205" s="266"/>
      <c r="W3205" s="266"/>
      <c r="X3205" s="266"/>
      <c r="Y3205" s="266"/>
      <c r="Z3205" s="266"/>
      <c r="AA3205" s="266"/>
      <c r="AB3205" s="266"/>
      <c r="AC3205" s="266"/>
      <c r="AD3205" s="266"/>
      <c r="AE3205" s="266"/>
    </row>
    <row r="3206" spans="2:31" ht="13.5">
      <c r="B3206" s="1129">
        <f t="shared" si="131"/>
        <v>-1</v>
      </c>
      <c r="D3206" s="1130"/>
      <c r="E3206" s="1130"/>
      <c r="F3206" s="1131"/>
      <c r="G3206" s="1130"/>
      <c r="H3206" s="1130"/>
      <c r="I3206" s="1130"/>
      <c r="J3206" s="1132"/>
      <c r="K3206" s="1132"/>
      <c r="L3206" s="1130"/>
      <c r="N3206" s="1133">
        <f t="shared" si="129"/>
        <v>0</v>
      </c>
      <c r="O3206" s="1134">
        <f t="shared" si="130"/>
        <v>0</v>
      </c>
      <c r="P3206" s="1134">
        <f>O3206/'1.5 Universal Data'!$F$35</f>
        <v>0</v>
      </c>
      <c r="Q3206" s="266"/>
      <c r="R3206" s="266"/>
      <c r="S3206" s="266"/>
      <c r="T3206" s="266"/>
      <c r="U3206" s="266"/>
      <c r="V3206" s="266"/>
      <c r="W3206" s="266"/>
      <c r="X3206" s="266"/>
      <c r="Y3206" s="266"/>
      <c r="Z3206" s="266"/>
      <c r="AA3206" s="266"/>
      <c r="AB3206" s="266"/>
      <c r="AC3206" s="266"/>
      <c r="AD3206" s="266"/>
      <c r="AE3206" s="266"/>
    </row>
    <row r="3207" spans="2:31" ht="13.5">
      <c r="B3207" s="1129">
        <f t="shared" si="131"/>
        <v>-1</v>
      </c>
      <c r="D3207" s="1130"/>
      <c r="E3207" s="1130"/>
      <c r="F3207" s="1131"/>
      <c r="G3207" s="1130"/>
      <c r="H3207" s="1130"/>
      <c r="I3207" s="1130"/>
      <c r="J3207" s="1132"/>
      <c r="K3207" s="1132"/>
      <c r="L3207" s="1130"/>
      <c r="N3207" s="1133">
        <f t="shared" si="129"/>
        <v>0</v>
      </c>
      <c r="O3207" s="1134">
        <f t="shared" si="130"/>
        <v>0</v>
      </c>
      <c r="P3207" s="1134">
        <f>O3207/'1.5 Universal Data'!$F$35</f>
        <v>0</v>
      </c>
      <c r="Q3207" s="266"/>
      <c r="R3207" s="266"/>
      <c r="S3207" s="266"/>
      <c r="T3207" s="266"/>
      <c r="U3207" s="266"/>
      <c r="V3207" s="266"/>
      <c r="W3207" s="266"/>
      <c r="X3207" s="266"/>
      <c r="Y3207" s="266"/>
      <c r="Z3207" s="266"/>
      <c r="AA3207" s="266"/>
      <c r="AB3207" s="266"/>
      <c r="AC3207" s="266"/>
      <c r="AD3207" s="266"/>
      <c r="AE3207" s="266"/>
    </row>
    <row r="3208" spans="2:31" ht="13.5">
      <c r="B3208" s="1129">
        <f t="shared" si="131"/>
        <v>-1</v>
      </c>
      <c r="D3208" s="1130"/>
      <c r="E3208" s="1130"/>
      <c r="F3208" s="1131"/>
      <c r="G3208" s="1130"/>
      <c r="H3208" s="1130"/>
      <c r="I3208" s="1130"/>
      <c r="J3208" s="1132"/>
      <c r="K3208" s="1132"/>
      <c r="L3208" s="1130"/>
      <c r="N3208" s="1133">
        <f t="shared" si="129"/>
        <v>0</v>
      </c>
      <c r="O3208" s="1134">
        <f t="shared" si="130"/>
        <v>0</v>
      </c>
      <c r="P3208" s="1134">
        <f>O3208/'1.5 Universal Data'!$F$35</f>
        <v>0</v>
      </c>
      <c r="Q3208" s="266"/>
      <c r="R3208" s="266"/>
      <c r="S3208" s="266"/>
      <c r="T3208" s="266"/>
      <c r="U3208" s="266"/>
      <c r="V3208" s="266"/>
      <c r="W3208" s="266"/>
      <c r="X3208" s="266"/>
      <c r="Y3208" s="266"/>
      <c r="Z3208" s="266"/>
      <c r="AA3208" s="266"/>
      <c r="AB3208" s="266"/>
      <c r="AC3208" s="266"/>
      <c r="AD3208" s="266"/>
      <c r="AE3208" s="266"/>
    </row>
    <row r="3209" spans="2:31" ht="13.5">
      <c r="B3209" s="1129">
        <f t="shared" si="131"/>
        <v>-1</v>
      </c>
      <c r="D3209" s="1130"/>
      <c r="E3209" s="1130"/>
      <c r="F3209" s="1131"/>
      <c r="G3209" s="1130"/>
      <c r="H3209" s="1130"/>
      <c r="I3209" s="1130"/>
      <c r="J3209" s="1132"/>
      <c r="K3209" s="1132"/>
      <c r="L3209" s="1130"/>
      <c r="N3209" s="1133">
        <f t="shared" si="129"/>
        <v>0</v>
      </c>
      <c r="O3209" s="1134">
        <f t="shared" si="130"/>
        <v>0</v>
      </c>
      <c r="P3209" s="1134">
        <f>O3209/'1.5 Universal Data'!$F$35</f>
        <v>0</v>
      </c>
      <c r="Q3209" s="266"/>
      <c r="R3209" s="266"/>
      <c r="S3209" s="266"/>
      <c r="T3209" s="266"/>
      <c r="U3209" s="266"/>
      <c r="V3209" s="266"/>
      <c r="W3209" s="266"/>
      <c r="X3209" s="266"/>
      <c r="Y3209" s="266"/>
      <c r="Z3209" s="266"/>
      <c r="AA3209" s="266"/>
      <c r="AB3209" s="266"/>
      <c r="AC3209" s="266"/>
      <c r="AD3209" s="266"/>
      <c r="AE3209" s="266"/>
    </row>
    <row r="3210" spans="2:31" ht="13.5">
      <c r="B3210" s="1129">
        <f t="shared" si="131"/>
        <v>-1</v>
      </c>
      <c r="D3210" s="1130"/>
      <c r="E3210" s="1130"/>
      <c r="F3210" s="1131"/>
      <c r="G3210" s="1130"/>
      <c r="H3210" s="1130"/>
      <c r="I3210" s="1130"/>
      <c r="J3210" s="1132"/>
      <c r="K3210" s="1132"/>
      <c r="L3210" s="1130"/>
      <c r="N3210" s="1133">
        <f t="shared" si="129"/>
        <v>0</v>
      </c>
      <c r="O3210" s="1134">
        <f t="shared" si="130"/>
        <v>0</v>
      </c>
      <c r="P3210" s="1134">
        <f>O3210/'1.5 Universal Data'!$F$35</f>
        <v>0</v>
      </c>
      <c r="Q3210" s="266"/>
      <c r="R3210" s="266"/>
      <c r="S3210" s="266"/>
      <c r="T3210" s="266"/>
      <c r="U3210" s="266"/>
      <c r="V3210" s="266"/>
      <c r="W3210" s="266"/>
      <c r="X3210" s="266"/>
      <c r="Y3210" s="266"/>
      <c r="Z3210" s="266"/>
      <c r="AA3210" s="266"/>
      <c r="AB3210" s="266"/>
      <c r="AC3210" s="266"/>
      <c r="AD3210" s="266"/>
      <c r="AE3210" s="266"/>
    </row>
    <row r="3211" spans="2:31" ht="13.5">
      <c r="B3211" s="1129">
        <f t="shared" si="131"/>
        <v>-1</v>
      </c>
      <c r="D3211" s="1130"/>
      <c r="E3211" s="1130"/>
      <c r="F3211" s="1131"/>
      <c r="G3211" s="1130"/>
      <c r="H3211" s="1130"/>
      <c r="I3211" s="1130"/>
      <c r="J3211" s="1132"/>
      <c r="K3211" s="1132"/>
      <c r="L3211" s="1130"/>
      <c r="N3211" s="1133">
        <f t="shared" si="129"/>
        <v>0</v>
      </c>
      <c r="O3211" s="1134">
        <f t="shared" si="130"/>
        <v>0</v>
      </c>
      <c r="P3211" s="1134">
        <f>O3211/'1.5 Universal Data'!$F$35</f>
        <v>0</v>
      </c>
      <c r="Q3211" s="266"/>
      <c r="R3211" s="266"/>
      <c r="S3211" s="266"/>
      <c r="T3211" s="266"/>
      <c r="U3211" s="266"/>
      <c r="V3211" s="266"/>
      <c r="W3211" s="266"/>
      <c r="X3211" s="266"/>
      <c r="Y3211" s="266"/>
      <c r="Z3211" s="266"/>
      <c r="AA3211" s="266"/>
      <c r="AB3211" s="266"/>
      <c r="AC3211" s="266"/>
      <c r="AD3211" s="266"/>
      <c r="AE3211" s="266"/>
    </row>
    <row r="3212" spans="2:31" ht="13.5">
      <c r="B3212" s="1129">
        <f t="shared" si="131"/>
        <v>-1</v>
      </c>
      <c r="D3212" s="1130"/>
      <c r="E3212" s="1130"/>
      <c r="F3212" s="1131"/>
      <c r="G3212" s="1130"/>
      <c r="H3212" s="1130"/>
      <c r="I3212" s="1130"/>
      <c r="J3212" s="1132"/>
      <c r="K3212" s="1132"/>
      <c r="L3212" s="1130"/>
      <c r="N3212" s="1133">
        <f t="shared" si="129"/>
        <v>0</v>
      </c>
      <c r="O3212" s="1134">
        <f t="shared" si="130"/>
        <v>0</v>
      </c>
      <c r="P3212" s="1134">
        <f>O3212/'1.5 Universal Data'!$F$35</f>
        <v>0</v>
      </c>
      <c r="Q3212" s="266"/>
      <c r="R3212" s="266"/>
      <c r="S3212" s="266"/>
      <c r="T3212" s="266"/>
      <c r="U3212" s="266"/>
      <c r="V3212" s="266"/>
      <c r="W3212" s="266"/>
      <c r="X3212" s="266"/>
      <c r="Y3212" s="266"/>
      <c r="Z3212" s="266"/>
      <c r="AA3212" s="266"/>
      <c r="AB3212" s="266"/>
      <c r="AC3212" s="266"/>
      <c r="AD3212" s="266"/>
      <c r="AE3212" s="266"/>
    </row>
    <row r="3213" spans="2:31" ht="13.5">
      <c r="B3213" s="1129">
        <f t="shared" si="131"/>
        <v>-1</v>
      </c>
      <c r="D3213" s="1130"/>
      <c r="E3213" s="1130"/>
      <c r="F3213" s="1131"/>
      <c r="G3213" s="1130"/>
      <c r="H3213" s="1130"/>
      <c r="I3213" s="1130"/>
      <c r="J3213" s="1132"/>
      <c r="K3213" s="1132"/>
      <c r="L3213" s="1130"/>
      <c r="N3213" s="1133">
        <f t="shared" si="129"/>
        <v>0</v>
      </c>
      <c r="O3213" s="1134">
        <f t="shared" si="130"/>
        <v>0</v>
      </c>
      <c r="P3213" s="1134">
        <f>O3213/'1.5 Universal Data'!$F$35</f>
        <v>0</v>
      </c>
      <c r="Q3213" s="266"/>
      <c r="R3213" s="266"/>
      <c r="S3213" s="266"/>
      <c r="T3213" s="266"/>
      <c r="U3213" s="266"/>
      <c r="V3213" s="266"/>
      <c r="W3213" s="266"/>
      <c r="X3213" s="266"/>
      <c r="Y3213" s="266"/>
      <c r="Z3213" s="266"/>
      <c r="AA3213" s="266"/>
      <c r="AB3213" s="266"/>
      <c r="AC3213" s="266"/>
      <c r="AD3213" s="266"/>
      <c r="AE3213" s="266"/>
    </row>
    <row r="3214" spans="2:31" ht="13.5">
      <c r="B3214" s="1129">
        <f t="shared" si="131"/>
        <v>-1</v>
      </c>
      <c r="D3214" s="1130"/>
      <c r="E3214" s="1130"/>
      <c r="F3214" s="1131"/>
      <c r="G3214" s="1130"/>
      <c r="H3214" s="1130"/>
      <c r="I3214" s="1130"/>
      <c r="J3214" s="1132"/>
      <c r="K3214" s="1132"/>
      <c r="L3214" s="1130"/>
      <c r="N3214" s="1133">
        <f t="shared" si="129"/>
        <v>0</v>
      </c>
      <c r="O3214" s="1134">
        <f t="shared" si="130"/>
        <v>0</v>
      </c>
      <c r="P3214" s="1134">
        <f>O3214/'1.5 Universal Data'!$F$35</f>
        <v>0</v>
      </c>
      <c r="Q3214" s="266"/>
      <c r="R3214" s="266"/>
      <c r="S3214" s="266"/>
      <c r="T3214" s="266"/>
      <c r="U3214" s="266"/>
      <c r="V3214" s="266"/>
      <c r="W3214" s="266"/>
      <c r="X3214" s="266"/>
      <c r="Y3214" s="266"/>
      <c r="Z3214" s="266"/>
      <c r="AA3214" s="266"/>
      <c r="AB3214" s="266"/>
      <c r="AC3214" s="266"/>
      <c r="AD3214" s="266"/>
      <c r="AE3214" s="266"/>
    </row>
    <row r="3215" spans="2:31" ht="13.5">
      <c r="B3215" s="1129">
        <f t="shared" si="131"/>
        <v>-1</v>
      </c>
      <c r="D3215" s="1130"/>
      <c r="E3215" s="1130"/>
      <c r="F3215" s="1131"/>
      <c r="G3215" s="1130"/>
      <c r="H3215" s="1130"/>
      <c r="I3215" s="1130"/>
      <c r="J3215" s="1132"/>
      <c r="K3215" s="1132"/>
      <c r="L3215" s="1130"/>
      <c r="N3215" s="1133">
        <f t="shared" si="129"/>
        <v>0</v>
      </c>
      <c r="O3215" s="1134">
        <f t="shared" si="130"/>
        <v>0</v>
      </c>
      <c r="P3215" s="1134">
        <f>O3215/'1.5 Universal Data'!$F$35</f>
        <v>0</v>
      </c>
      <c r="Q3215" s="266"/>
      <c r="R3215" s="266"/>
      <c r="S3215" s="266"/>
      <c r="T3215" s="266"/>
      <c r="U3215" s="266"/>
      <c r="V3215" s="266"/>
      <c r="W3215" s="266"/>
      <c r="X3215" s="266"/>
      <c r="Y3215" s="266"/>
      <c r="Z3215" s="266"/>
      <c r="AA3215" s="266"/>
      <c r="AB3215" s="266"/>
      <c r="AC3215" s="266"/>
      <c r="AD3215" s="266"/>
      <c r="AE3215" s="266"/>
    </row>
    <row r="3216" spans="2:31" ht="13.5">
      <c r="B3216" s="1129">
        <f t="shared" si="131"/>
        <v>-1</v>
      </c>
      <c r="D3216" s="1130"/>
      <c r="E3216" s="1130"/>
      <c r="F3216" s="1131"/>
      <c r="G3216" s="1130"/>
      <c r="H3216" s="1130"/>
      <c r="I3216" s="1130"/>
      <c r="J3216" s="1132"/>
      <c r="K3216" s="1132"/>
      <c r="L3216" s="1130"/>
      <c r="N3216" s="1133">
        <f t="shared" ref="N3216:N3279" si="132">+H3216*((K3216-J3216)+1)*B3216</f>
        <v>0</v>
      </c>
      <c r="O3216" s="1134">
        <f t="shared" ref="O3216:O3279" si="133">N3216*L3216/100</f>
        <v>0</v>
      </c>
      <c r="P3216" s="1134">
        <f>O3216/'1.5 Universal Data'!$F$35</f>
        <v>0</v>
      </c>
      <c r="Q3216" s="266"/>
      <c r="R3216" s="266"/>
      <c r="S3216" s="266"/>
      <c r="T3216" s="266"/>
      <c r="U3216" s="266"/>
      <c r="V3216" s="266"/>
      <c r="W3216" s="266"/>
      <c r="X3216" s="266"/>
      <c r="Y3216" s="266"/>
      <c r="Z3216" s="266"/>
      <c r="AA3216" s="266"/>
      <c r="AB3216" s="266"/>
      <c r="AC3216" s="266"/>
      <c r="AD3216" s="266"/>
      <c r="AE3216" s="266"/>
    </row>
    <row r="3217" spans="2:31" ht="13.5">
      <c r="B3217" s="1129">
        <f t="shared" si="131"/>
        <v>-1</v>
      </c>
      <c r="D3217" s="1130"/>
      <c r="E3217" s="1130"/>
      <c r="F3217" s="1131"/>
      <c r="G3217" s="1130"/>
      <c r="H3217" s="1130"/>
      <c r="I3217" s="1130"/>
      <c r="J3217" s="1132"/>
      <c r="K3217" s="1132"/>
      <c r="L3217" s="1130"/>
      <c r="N3217" s="1133">
        <f t="shared" si="132"/>
        <v>0</v>
      </c>
      <c r="O3217" s="1134">
        <f t="shared" si="133"/>
        <v>0</v>
      </c>
      <c r="P3217" s="1134">
        <f>O3217/'1.5 Universal Data'!$F$35</f>
        <v>0</v>
      </c>
      <c r="Q3217" s="266"/>
      <c r="R3217" s="266"/>
      <c r="S3217" s="266"/>
      <c r="T3217" s="266"/>
      <c r="U3217" s="266"/>
      <c r="V3217" s="266"/>
      <c r="W3217" s="266"/>
      <c r="X3217" s="266"/>
      <c r="Y3217" s="266"/>
      <c r="Z3217" s="266"/>
      <c r="AA3217" s="266"/>
      <c r="AB3217" s="266"/>
      <c r="AC3217" s="266"/>
      <c r="AD3217" s="266"/>
      <c r="AE3217" s="266"/>
    </row>
    <row r="3218" spans="2:31" ht="13.5">
      <c r="B3218" s="1129">
        <f t="shared" si="131"/>
        <v>-1</v>
      </c>
      <c r="D3218" s="1130"/>
      <c r="E3218" s="1130"/>
      <c r="F3218" s="1131"/>
      <c r="G3218" s="1130"/>
      <c r="H3218" s="1130"/>
      <c r="I3218" s="1130"/>
      <c r="J3218" s="1132"/>
      <c r="K3218" s="1132"/>
      <c r="L3218" s="1130"/>
      <c r="N3218" s="1133">
        <f t="shared" si="132"/>
        <v>0</v>
      </c>
      <c r="O3218" s="1134">
        <f t="shared" si="133"/>
        <v>0</v>
      </c>
      <c r="P3218" s="1134">
        <f>O3218/'1.5 Universal Data'!$F$35</f>
        <v>0</v>
      </c>
      <c r="Q3218" s="266"/>
      <c r="R3218" s="266"/>
      <c r="S3218" s="266"/>
      <c r="T3218" s="266"/>
      <c r="U3218" s="266"/>
      <c r="V3218" s="266"/>
      <c r="W3218" s="266"/>
      <c r="X3218" s="266"/>
      <c r="Y3218" s="266"/>
      <c r="Z3218" s="266"/>
      <c r="AA3218" s="266"/>
      <c r="AB3218" s="266"/>
      <c r="AC3218" s="266"/>
      <c r="AD3218" s="266"/>
      <c r="AE3218" s="266"/>
    </row>
    <row r="3219" spans="2:31" ht="13.5">
      <c r="B3219" s="1129">
        <f t="shared" si="131"/>
        <v>-1</v>
      </c>
      <c r="D3219" s="1130"/>
      <c r="E3219" s="1130"/>
      <c r="F3219" s="1131"/>
      <c r="G3219" s="1130"/>
      <c r="H3219" s="1130"/>
      <c r="I3219" s="1130"/>
      <c r="J3219" s="1132"/>
      <c r="K3219" s="1132"/>
      <c r="L3219" s="1130"/>
      <c r="N3219" s="1133">
        <f t="shared" si="132"/>
        <v>0</v>
      </c>
      <c r="O3219" s="1134">
        <f t="shared" si="133"/>
        <v>0</v>
      </c>
      <c r="P3219" s="1134">
        <f>O3219/'1.5 Universal Data'!$F$35</f>
        <v>0</v>
      </c>
      <c r="Q3219" s="266"/>
      <c r="R3219" s="266"/>
      <c r="S3219" s="266"/>
      <c r="T3219" s="266"/>
      <c r="U3219" s="266"/>
      <c r="V3219" s="266"/>
      <c r="W3219" s="266"/>
      <c r="X3219" s="266"/>
      <c r="Y3219" s="266"/>
      <c r="Z3219" s="266"/>
      <c r="AA3219" s="266"/>
      <c r="AB3219" s="266"/>
      <c r="AC3219" s="266"/>
      <c r="AD3219" s="266"/>
      <c r="AE3219" s="266"/>
    </row>
    <row r="3220" spans="2:31" ht="13.5">
      <c r="B3220" s="1129">
        <f t="shared" si="131"/>
        <v>-1</v>
      </c>
      <c r="D3220" s="1130"/>
      <c r="E3220" s="1130"/>
      <c r="F3220" s="1131"/>
      <c r="G3220" s="1130"/>
      <c r="H3220" s="1130"/>
      <c r="I3220" s="1130"/>
      <c r="J3220" s="1132"/>
      <c r="K3220" s="1132"/>
      <c r="L3220" s="1130"/>
      <c r="N3220" s="1133">
        <f t="shared" si="132"/>
        <v>0</v>
      </c>
      <c r="O3220" s="1134">
        <f t="shared" si="133"/>
        <v>0</v>
      </c>
      <c r="P3220" s="1134">
        <f>O3220/'1.5 Universal Data'!$F$35</f>
        <v>0</v>
      </c>
      <c r="Q3220" s="266"/>
      <c r="R3220" s="266"/>
      <c r="S3220" s="266"/>
      <c r="T3220" s="266"/>
      <c r="U3220" s="266"/>
      <c r="V3220" s="266"/>
      <c r="W3220" s="266"/>
      <c r="X3220" s="266"/>
      <c r="Y3220" s="266"/>
      <c r="Z3220" s="266"/>
      <c r="AA3220" s="266"/>
      <c r="AB3220" s="266"/>
      <c r="AC3220" s="266"/>
      <c r="AD3220" s="266"/>
      <c r="AE3220" s="266"/>
    </row>
    <row r="3221" spans="2:31" ht="13.5">
      <c r="B3221" s="1129">
        <f t="shared" si="131"/>
        <v>-1</v>
      </c>
      <c r="D3221" s="1130"/>
      <c r="E3221" s="1130"/>
      <c r="F3221" s="1131"/>
      <c r="G3221" s="1130"/>
      <c r="H3221" s="1130"/>
      <c r="I3221" s="1130"/>
      <c r="J3221" s="1132"/>
      <c r="K3221" s="1132"/>
      <c r="L3221" s="1130"/>
      <c r="N3221" s="1133">
        <f t="shared" si="132"/>
        <v>0</v>
      </c>
      <c r="O3221" s="1134">
        <f t="shared" si="133"/>
        <v>0</v>
      </c>
      <c r="P3221" s="1134">
        <f>O3221/'1.5 Universal Data'!$F$35</f>
        <v>0</v>
      </c>
      <c r="Q3221" s="266"/>
      <c r="R3221" s="266"/>
      <c r="S3221" s="266"/>
      <c r="T3221" s="266"/>
      <c r="U3221" s="266"/>
      <c r="V3221" s="266"/>
      <c r="W3221" s="266"/>
      <c r="X3221" s="266"/>
      <c r="Y3221" s="266"/>
      <c r="Z3221" s="266"/>
      <c r="AA3221" s="266"/>
      <c r="AB3221" s="266"/>
      <c r="AC3221" s="266"/>
      <c r="AD3221" s="266"/>
      <c r="AE3221" s="266"/>
    </row>
    <row r="3222" spans="2:31" ht="13.5">
      <c r="B3222" s="1129">
        <f t="shared" si="131"/>
        <v>-1</v>
      </c>
      <c r="D3222" s="1130"/>
      <c r="E3222" s="1130"/>
      <c r="F3222" s="1131"/>
      <c r="G3222" s="1130"/>
      <c r="H3222" s="1130"/>
      <c r="I3222" s="1130"/>
      <c r="J3222" s="1132"/>
      <c r="K3222" s="1132"/>
      <c r="L3222" s="1130"/>
      <c r="N3222" s="1133">
        <f t="shared" si="132"/>
        <v>0</v>
      </c>
      <c r="O3222" s="1134">
        <f t="shared" si="133"/>
        <v>0</v>
      </c>
      <c r="P3222" s="1134">
        <f>O3222/'1.5 Universal Data'!$F$35</f>
        <v>0</v>
      </c>
      <c r="Q3222" s="266"/>
      <c r="R3222" s="266"/>
      <c r="S3222" s="266"/>
      <c r="T3222" s="266"/>
      <c r="U3222" s="266"/>
      <c r="V3222" s="266"/>
      <c r="W3222" s="266"/>
      <c r="X3222" s="266"/>
      <c r="Y3222" s="266"/>
      <c r="Z3222" s="266"/>
      <c r="AA3222" s="266"/>
      <c r="AB3222" s="266"/>
      <c r="AC3222" s="266"/>
      <c r="AD3222" s="266"/>
      <c r="AE3222" s="266"/>
    </row>
    <row r="3223" spans="2:31" ht="13.5">
      <c r="B3223" s="1129">
        <f t="shared" ref="B3223:B3286" si="134">IF(G3223="buy",1,-1)</f>
        <v>-1</v>
      </c>
      <c r="D3223" s="1130"/>
      <c r="E3223" s="1130"/>
      <c r="F3223" s="1131"/>
      <c r="G3223" s="1130"/>
      <c r="H3223" s="1130"/>
      <c r="I3223" s="1130"/>
      <c r="J3223" s="1132"/>
      <c r="K3223" s="1132"/>
      <c r="L3223" s="1130"/>
      <c r="N3223" s="1133">
        <f t="shared" si="132"/>
        <v>0</v>
      </c>
      <c r="O3223" s="1134">
        <f t="shared" si="133"/>
        <v>0</v>
      </c>
      <c r="P3223" s="1134">
        <f>O3223/'1.5 Universal Data'!$F$35</f>
        <v>0</v>
      </c>
      <c r="Q3223" s="266"/>
      <c r="R3223" s="266"/>
      <c r="S3223" s="266"/>
      <c r="T3223" s="266"/>
      <c r="U3223" s="266"/>
      <c r="V3223" s="266"/>
      <c r="W3223" s="266"/>
      <c r="X3223" s="266"/>
      <c r="Y3223" s="266"/>
      <c r="Z3223" s="266"/>
      <c r="AA3223" s="266"/>
      <c r="AB3223" s="266"/>
      <c r="AC3223" s="266"/>
      <c r="AD3223" s="266"/>
      <c r="AE3223" s="266"/>
    </row>
    <row r="3224" spans="2:31" ht="13.5">
      <c r="B3224" s="1129">
        <f t="shared" si="134"/>
        <v>-1</v>
      </c>
      <c r="D3224" s="1130"/>
      <c r="E3224" s="1130"/>
      <c r="F3224" s="1131"/>
      <c r="G3224" s="1130"/>
      <c r="H3224" s="1130"/>
      <c r="I3224" s="1130"/>
      <c r="J3224" s="1132"/>
      <c r="K3224" s="1132"/>
      <c r="L3224" s="1130"/>
      <c r="N3224" s="1133">
        <f t="shared" si="132"/>
        <v>0</v>
      </c>
      <c r="O3224" s="1134">
        <f t="shared" si="133"/>
        <v>0</v>
      </c>
      <c r="P3224" s="1134">
        <f>O3224/'1.5 Universal Data'!$F$35</f>
        <v>0</v>
      </c>
      <c r="Q3224" s="266"/>
      <c r="R3224" s="266"/>
      <c r="S3224" s="266"/>
      <c r="T3224" s="266"/>
      <c r="U3224" s="266"/>
      <c r="V3224" s="266"/>
      <c r="W3224" s="266"/>
      <c r="X3224" s="266"/>
      <c r="Y3224" s="266"/>
      <c r="Z3224" s="266"/>
      <c r="AA3224" s="266"/>
      <c r="AB3224" s="266"/>
      <c r="AC3224" s="266"/>
      <c r="AD3224" s="266"/>
      <c r="AE3224" s="266"/>
    </row>
    <row r="3225" spans="2:31" ht="13.5">
      <c r="B3225" s="1129">
        <f t="shared" si="134"/>
        <v>-1</v>
      </c>
      <c r="D3225" s="1130"/>
      <c r="E3225" s="1130"/>
      <c r="F3225" s="1131"/>
      <c r="G3225" s="1130"/>
      <c r="H3225" s="1130"/>
      <c r="I3225" s="1130"/>
      <c r="J3225" s="1132"/>
      <c r="K3225" s="1132"/>
      <c r="L3225" s="1130"/>
      <c r="N3225" s="1133">
        <f t="shared" si="132"/>
        <v>0</v>
      </c>
      <c r="O3225" s="1134">
        <f t="shared" si="133"/>
        <v>0</v>
      </c>
      <c r="P3225" s="1134">
        <f>O3225/'1.5 Universal Data'!$F$35</f>
        <v>0</v>
      </c>
      <c r="Q3225" s="266"/>
      <c r="R3225" s="266"/>
      <c r="S3225" s="266"/>
      <c r="T3225" s="266"/>
      <c r="U3225" s="266"/>
      <c r="V3225" s="266"/>
      <c r="W3225" s="266"/>
      <c r="X3225" s="266"/>
      <c r="Y3225" s="266"/>
      <c r="Z3225" s="266"/>
      <c r="AA3225" s="266"/>
      <c r="AB3225" s="266"/>
      <c r="AC3225" s="266"/>
      <c r="AD3225" s="266"/>
      <c r="AE3225" s="266"/>
    </row>
    <row r="3226" spans="2:31" ht="13.5">
      <c r="B3226" s="1129">
        <f t="shared" si="134"/>
        <v>-1</v>
      </c>
      <c r="D3226" s="1130"/>
      <c r="E3226" s="1130"/>
      <c r="F3226" s="1131"/>
      <c r="G3226" s="1130"/>
      <c r="H3226" s="1130"/>
      <c r="I3226" s="1130"/>
      <c r="J3226" s="1132"/>
      <c r="K3226" s="1132"/>
      <c r="L3226" s="1130"/>
      <c r="N3226" s="1133">
        <f t="shared" si="132"/>
        <v>0</v>
      </c>
      <c r="O3226" s="1134">
        <f t="shared" si="133"/>
        <v>0</v>
      </c>
      <c r="P3226" s="1134">
        <f>O3226/'1.5 Universal Data'!$F$35</f>
        <v>0</v>
      </c>
      <c r="Q3226" s="266"/>
      <c r="R3226" s="266"/>
      <c r="S3226" s="266"/>
      <c r="T3226" s="266"/>
      <c r="U3226" s="266"/>
      <c r="V3226" s="266"/>
      <c r="W3226" s="266"/>
      <c r="X3226" s="266"/>
      <c r="Y3226" s="266"/>
      <c r="Z3226" s="266"/>
      <c r="AA3226" s="266"/>
      <c r="AB3226" s="266"/>
      <c r="AC3226" s="266"/>
      <c r="AD3226" s="266"/>
      <c r="AE3226" s="266"/>
    </row>
    <row r="3227" spans="2:31" ht="13.5">
      <c r="B3227" s="1129">
        <f t="shared" si="134"/>
        <v>-1</v>
      </c>
      <c r="D3227" s="1130"/>
      <c r="E3227" s="1130"/>
      <c r="F3227" s="1131"/>
      <c r="G3227" s="1130"/>
      <c r="H3227" s="1130"/>
      <c r="I3227" s="1130"/>
      <c r="J3227" s="1132"/>
      <c r="K3227" s="1132"/>
      <c r="L3227" s="1130"/>
      <c r="N3227" s="1133">
        <f t="shared" si="132"/>
        <v>0</v>
      </c>
      <c r="O3227" s="1134">
        <f t="shared" si="133"/>
        <v>0</v>
      </c>
      <c r="P3227" s="1134">
        <f>O3227/'1.5 Universal Data'!$F$35</f>
        <v>0</v>
      </c>
      <c r="Q3227" s="266"/>
      <c r="R3227" s="266"/>
      <c r="S3227" s="266"/>
      <c r="T3227" s="266"/>
      <c r="U3227" s="266"/>
      <c r="V3227" s="266"/>
      <c r="W3227" s="266"/>
      <c r="X3227" s="266"/>
      <c r="Y3227" s="266"/>
      <c r="Z3227" s="266"/>
      <c r="AA3227" s="266"/>
      <c r="AB3227" s="266"/>
      <c r="AC3227" s="266"/>
      <c r="AD3227" s="266"/>
      <c r="AE3227" s="266"/>
    </row>
    <row r="3228" spans="2:31" ht="13.5">
      <c r="B3228" s="1129">
        <f t="shared" si="134"/>
        <v>-1</v>
      </c>
      <c r="D3228" s="1130"/>
      <c r="E3228" s="1130"/>
      <c r="F3228" s="1131"/>
      <c r="G3228" s="1130"/>
      <c r="H3228" s="1130"/>
      <c r="I3228" s="1130"/>
      <c r="J3228" s="1132"/>
      <c r="K3228" s="1132"/>
      <c r="L3228" s="1130"/>
      <c r="N3228" s="1133">
        <f t="shared" si="132"/>
        <v>0</v>
      </c>
      <c r="O3228" s="1134">
        <f t="shared" si="133"/>
        <v>0</v>
      </c>
      <c r="P3228" s="1134">
        <f>O3228/'1.5 Universal Data'!$F$35</f>
        <v>0</v>
      </c>
      <c r="Q3228" s="266"/>
      <c r="R3228" s="266"/>
      <c r="S3228" s="266"/>
      <c r="T3228" s="266"/>
      <c r="U3228" s="266"/>
      <c r="V3228" s="266"/>
      <c r="W3228" s="266"/>
      <c r="X3228" s="266"/>
      <c r="Y3228" s="266"/>
      <c r="Z3228" s="266"/>
      <c r="AA3228" s="266"/>
      <c r="AB3228" s="266"/>
      <c r="AC3228" s="266"/>
      <c r="AD3228" s="266"/>
      <c r="AE3228" s="266"/>
    </row>
    <row r="3229" spans="2:31" ht="13.5">
      <c r="B3229" s="1129">
        <f t="shared" si="134"/>
        <v>-1</v>
      </c>
      <c r="D3229" s="1130"/>
      <c r="E3229" s="1130"/>
      <c r="F3229" s="1131"/>
      <c r="G3229" s="1130"/>
      <c r="H3229" s="1130"/>
      <c r="I3229" s="1130"/>
      <c r="J3229" s="1132"/>
      <c r="K3229" s="1132"/>
      <c r="L3229" s="1130"/>
      <c r="N3229" s="1133">
        <f t="shared" si="132"/>
        <v>0</v>
      </c>
      <c r="O3229" s="1134">
        <f t="shared" si="133"/>
        <v>0</v>
      </c>
      <c r="P3229" s="1134">
        <f>O3229/'1.5 Universal Data'!$F$35</f>
        <v>0</v>
      </c>
      <c r="Q3229" s="266"/>
      <c r="R3229" s="266"/>
      <c r="S3229" s="266"/>
      <c r="T3229" s="266"/>
      <c r="U3229" s="266"/>
      <c r="V3229" s="266"/>
      <c r="W3229" s="266"/>
      <c r="X3229" s="266"/>
      <c r="Y3229" s="266"/>
      <c r="Z3229" s="266"/>
      <c r="AA3229" s="266"/>
      <c r="AB3229" s="266"/>
      <c r="AC3229" s="266"/>
      <c r="AD3229" s="266"/>
      <c r="AE3229" s="266"/>
    </row>
    <row r="3230" spans="2:31" ht="13.5">
      <c r="B3230" s="1129">
        <f t="shared" si="134"/>
        <v>-1</v>
      </c>
      <c r="D3230" s="1130"/>
      <c r="E3230" s="1130"/>
      <c r="F3230" s="1131"/>
      <c r="G3230" s="1130"/>
      <c r="H3230" s="1130"/>
      <c r="I3230" s="1130"/>
      <c r="J3230" s="1132"/>
      <c r="K3230" s="1132"/>
      <c r="L3230" s="1130"/>
      <c r="N3230" s="1133">
        <f t="shared" si="132"/>
        <v>0</v>
      </c>
      <c r="O3230" s="1134">
        <f t="shared" si="133"/>
        <v>0</v>
      </c>
      <c r="P3230" s="1134">
        <f>O3230/'1.5 Universal Data'!$F$35</f>
        <v>0</v>
      </c>
      <c r="Q3230" s="266"/>
      <c r="R3230" s="266"/>
      <c r="S3230" s="266"/>
      <c r="T3230" s="266"/>
      <c r="U3230" s="266"/>
      <c r="V3230" s="266"/>
      <c r="W3230" s="266"/>
      <c r="X3230" s="266"/>
      <c r="Y3230" s="266"/>
      <c r="Z3230" s="266"/>
      <c r="AA3230" s="266"/>
      <c r="AB3230" s="266"/>
      <c r="AC3230" s="266"/>
      <c r="AD3230" s="266"/>
      <c r="AE3230" s="266"/>
    </row>
    <row r="3231" spans="2:31" ht="13.5">
      <c r="B3231" s="1129">
        <f t="shared" si="134"/>
        <v>-1</v>
      </c>
      <c r="D3231" s="1130"/>
      <c r="E3231" s="1130"/>
      <c r="F3231" s="1131"/>
      <c r="G3231" s="1130"/>
      <c r="H3231" s="1130"/>
      <c r="I3231" s="1130"/>
      <c r="J3231" s="1132"/>
      <c r="K3231" s="1132"/>
      <c r="L3231" s="1130"/>
      <c r="N3231" s="1133">
        <f t="shared" si="132"/>
        <v>0</v>
      </c>
      <c r="O3231" s="1134">
        <f t="shared" si="133"/>
        <v>0</v>
      </c>
      <c r="P3231" s="1134">
        <f>O3231/'1.5 Universal Data'!$F$35</f>
        <v>0</v>
      </c>
      <c r="Q3231" s="266"/>
      <c r="R3231" s="266"/>
      <c r="S3231" s="266"/>
      <c r="T3231" s="266"/>
      <c r="U3231" s="266"/>
      <c r="V3231" s="266"/>
      <c r="W3231" s="266"/>
      <c r="X3231" s="266"/>
      <c r="Y3231" s="266"/>
      <c r="Z3231" s="266"/>
      <c r="AA3231" s="266"/>
      <c r="AB3231" s="266"/>
      <c r="AC3231" s="266"/>
      <c r="AD3231" s="266"/>
      <c r="AE3231" s="266"/>
    </row>
    <row r="3232" spans="2:31" ht="13.5">
      <c r="B3232" s="1129">
        <f t="shared" si="134"/>
        <v>-1</v>
      </c>
      <c r="D3232" s="1130"/>
      <c r="E3232" s="1130"/>
      <c r="F3232" s="1131"/>
      <c r="G3232" s="1130"/>
      <c r="H3232" s="1130"/>
      <c r="I3232" s="1130"/>
      <c r="J3232" s="1132"/>
      <c r="K3232" s="1132"/>
      <c r="L3232" s="1130"/>
      <c r="N3232" s="1133">
        <f t="shared" si="132"/>
        <v>0</v>
      </c>
      <c r="O3232" s="1134">
        <f t="shared" si="133"/>
        <v>0</v>
      </c>
      <c r="P3232" s="1134">
        <f>O3232/'1.5 Universal Data'!$F$35</f>
        <v>0</v>
      </c>
      <c r="Q3232" s="266"/>
      <c r="R3232" s="266"/>
      <c r="S3232" s="266"/>
      <c r="T3232" s="266"/>
      <c r="U3232" s="266"/>
      <c r="V3232" s="266"/>
      <c r="W3232" s="266"/>
      <c r="X3232" s="266"/>
      <c r="Y3232" s="266"/>
      <c r="Z3232" s="266"/>
      <c r="AA3232" s="266"/>
      <c r="AB3232" s="266"/>
      <c r="AC3232" s="266"/>
      <c r="AD3232" s="266"/>
      <c r="AE3232" s="266"/>
    </row>
    <row r="3233" spans="2:31" ht="13.5">
      <c r="B3233" s="1129">
        <f t="shared" si="134"/>
        <v>-1</v>
      </c>
      <c r="D3233" s="1130"/>
      <c r="E3233" s="1130"/>
      <c r="F3233" s="1131"/>
      <c r="G3233" s="1130"/>
      <c r="H3233" s="1130"/>
      <c r="I3233" s="1130"/>
      <c r="J3233" s="1132"/>
      <c r="K3233" s="1132"/>
      <c r="L3233" s="1130"/>
      <c r="N3233" s="1133">
        <f t="shared" si="132"/>
        <v>0</v>
      </c>
      <c r="O3233" s="1134">
        <f t="shared" si="133"/>
        <v>0</v>
      </c>
      <c r="P3233" s="1134">
        <f>O3233/'1.5 Universal Data'!$F$35</f>
        <v>0</v>
      </c>
      <c r="Q3233" s="266"/>
      <c r="R3233" s="266"/>
      <c r="S3233" s="266"/>
      <c r="T3233" s="266"/>
      <c r="U3233" s="266"/>
      <c r="V3233" s="266"/>
      <c r="W3233" s="266"/>
      <c r="X3233" s="266"/>
      <c r="Y3233" s="266"/>
      <c r="Z3233" s="266"/>
      <c r="AA3233" s="266"/>
      <c r="AB3233" s="266"/>
      <c r="AC3233" s="266"/>
      <c r="AD3233" s="266"/>
      <c r="AE3233" s="266"/>
    </row>
    <row r="3234" spans="2:31" ht="13.5">
      <c r="B3234" s="1129">
        <f t="shared" si="134"/>
        <v>-1</v>
      </c>
      <c r="D3234" s="1130"/>
      <c r="E3234" s="1130"/>
      <c r="F3234" s="1131"/>
      <c r="G3234" s="1130"/>
      <c r="H3234" s="1130"/>
      <c r="I3234" s="1130"/>
      <c r="J3234" s="1132"/>
      <c r="K3234" s="1132"/>
      <c r="L3234" s="1130"/>
      <c r="N3234" s="1133">
        <f t="shared" si="132"/>
        <v>0</v>
      </c>
      <c r="O3234" s="1134">
        <f t="shared" si="133"/>
        <v>0</v>
      </c>
      <c r="P3234" s="1134">
        <f>O3234/'1.5 Universal Data'!$F$35</f>
        <v>0</v>
      </c>
      <c r="Q3234" s="266"/>
      <c r="R3234" s="266"/>
      <c r="S3234" s="266"/>
      <c r="T3234" s="266"/>
      <c r="U3234" s="266"/>
      <c r="V3234" s="266"/>
      <c r="W3234" s="266"/>
      <c r="X3234" s="266"/>
      <c r="Y3234" s="266"/>
      <c r="Z3234" s="266"/>
      <c r="AA3234" s="266"/>
      <c r="AB3234" s="266"/>
      <c r="AC3234" s="266"/>
      <c r="AD3234" s="266"/>
      <c r="AE3234" s="266"/>
    </row>
    <row r="3235" spans="2:31" ht="13.5">
      <c r="B3235" s="1129">
        <f t="shared" si="134"/>
        <v>-1</v>
      </c>
      <c r="D3235" s="1130"/>
      <c r="E3235" s="1130"/>
      <c r="F3235" s="1131"/>
      <c r="G3235" s="1130"/>
      <c r="H3235" s="1130"/>
      <c r="I3235" s="1130"/>
      <c r="J3235" s="1132"/>
      <c r="K3235" s="1132"/>
      <c r="L3235" s="1130"/>
      <c r="N3235" s="1133">
        <f t="shared" si="132"/>
        <v>0</v>
      </c>
      <c r="O3235" s="1134">
        <f t="shared" si="133"/>
        <v>0</v>
      </c>
      <c r="P3235" s="1134">
        <f>O3235/'1.5 Universal Data'!$F$35</f>
        <v>0</v>
      </c>
      <c r="Q3235" s="266"/>
      <c r="R3235" s="266"/>
      <c r="S3235" s="266"/>
      <c r="T3235" s="266"/>
      <c r="U3235" s="266"/>
      <c r="V3235" s="266"/>
      <c r="W3235" s="266"/>
      <c r="X3235" s="266"/>
      <c r="Y3235" s="266"/>
      <c r="Z3235" s="266"/>
      <c r="AA3235" s="266"/>
      <c r="AB3235" s="266"/>
      <c r="AC3235" s="266"/>
      <c r="AD3235" s="266"/>
      <c r="AE3235" s="266"/>
    </row>
    <row r="3236" spans="2:31" ht="13.5">
      <c r="B3236" s="1129">
        <f t="shared" si="134"/>
        <v>-1</v>
      </c>
      <c r="D3236" s="1130"/>
      <c r="E3236" s="1130"/>
      <c r="F3236" s="1131"/>
      <c r="G3236" s="1130"/>
      <c r="H3236" s="1130"/>
      <c r="I3236" s="1130"/>
      <c r="J3236" s="1132"/>
      <c r="K3236" s="1132"/>
      <c r="L3236" s="1130"/>
      <c r="N3236" s="1133">
        <f t="shared" si="132"/>
        <v>0</v>
      </c>
      <c r="O3236" s="1134">
        <f t="shared" si="133"/>
        <v>0</v>
      </c>
      <c r="P3236" s="1134">
        <f>O3236/'1.5 Universal Data'!$F$35</f>
        <v>0</v>
      </c>
      <c r="Q3236" s="266"/>
      <c r="R3236" s="266"/>
      <c r="S3236" s="266"/>
      <c r="T3236" s="266"/>
      <c r="U3236" s="266"/>
      <c r="V3236" s="266"/>
      <c r="W3236" s="266"/>
      <c r="X3236" s="266"/>
      <c r="Y3236" s="266"/>
      <c r="Z3236" s="266"/>
      <c r="AA3236" s="266"/>
      <c r="AB3236" s="266"/>
      <c r="AC3236" s="266"/>
      <c r="AD3236" s="266"/>
      <c r="AE3236" s="266"/>
    </row>
    <row r="3237" spans="2:31" ht="13.5">
      <c r="B3237" s="1129">
        <f t="shared" si="134"/>
        <v>-1</v>
      </c>
      <c r="D3237" s="1130"/>
      <c r="E3237" s="1130"/>
      <c r="F3237" s="1131"/>
      <c r="G3237" s="1130"/>
      <c r="H3237" s="1130"/>
      <c r="I3237" s="1130"/>
      <c r="J3237" s="1132"/>
      <c r="K3237" s="1132"/>
      <c r="L3237" s="1130"/>
      <c r="N3237" s="1133">
        <f t="shared" si="132"/>
        <v>0</v>
      </c>
      <c r="O3237" s="1134">
        <f t="shared" si="133"/>
        <v>0</v>
      </c>
      <c r="P3237" s="1134">
        <f>O3237/'1.5 Universal Data'!$F$35</f>
        <v>0</v>
      </c>
      <c r="Q3237" s="266"/>
      <c r="R3237" s="266"/>
      <c r="S3237" s="266"/>
      <c r="T3237" s="266"/>
      <c r="U3237" s="266"/>
      <c r="V3237" s="266"/>
      <c r="W3237" s="266"/>
      <c r="X3237" s="266"/>
      <c r="Y3237" s="266"/>
      <c r="Z3237" s="266"/>
      <c r="AA3237" s="266"/>
      <c r="AB3237" s="266"/>
      <c r="AC3237" s="266"/>
      <c r="AD3237" s="266"/>
      <c r="AE3237" s="266"/>
    </row>
    <row r="3238" spans="2:31" ht="13.5">
      <c r="B3238" s="1129">
        <f t="shared" si="134"/>
        <v>-1</v>
      </c>
      <c r="D3238" s="1130"/>
      <c r="E3238" s="1130"/>
      <c r="F3238" s="1131"/>
      <c r="G3238" s="1130"/>
      <c r="H3238" s="1130"/>
      <c r="I3238" s="1130"/>
      <c r="J3238" s="1132"/>
      <c r="K3238" s="1132"/>
      <c r="L3238" s="1130"/>
      <c r="N3238" s="1133">
        <f t="shared" si="132"/>
        <v>0</v>
      </c>
      <c r="O3238" s="1134">
        <f t="shared" si="133"/>
        <v>0</v>
      </c>
      <c r="P3238" s="1134">
        <f>O3238/'1.5 Universal Data'!$F$35</f>
        <v>0</v>
      </c>
      <c r="Q3238" s="266"/>
      <c r="R3238" s="266"/>
      <c r="S3238" s="266"/>
      <c r="T3238" s="266"/>
      <c r="U3238" s="266"/>
      <c r="V3238" s="266"/>
      <c r="W3238" s="266"/>
      <c r="X3238" s="266"/>
      <c r="Y3238" s="266"/>
      <c r="Z3238" s="266"/>
      <c r="AA3238" s="266"/>
      <c r="AB3238" s="266"/>
      <c r="AC3238" s="266"/>
      <c r="AD3238" s="266"/>
      <c r="AE3238" s="266"/>
    </row>
    <row r="3239" spans="2:31" ht="13.5">
      <c r="B3239" s="1129">
        <f t="shared" si="134"/>
        <v>-1</v>
      </c>
      <c r="D3239" s="1130"/>
      <c r="E3239" s="1130"/>
      <c r="F3239" s="1131"/>
      <c r="G3239" s="1130"/>
      <c r="H3239" s="1130"/>
      <c r="I3239" s="1130"/>
      <c r="J3239" s="1132"/>
      <c r="K3239" s="1132"/>
      <c r="L3239" s="1130"/>
      <c r="N3239" s="1133">
        <f t="shared" si="132"/>
        <v>0</v>
      </c>
      <c r="O3239" s="1134">
        <f t="shared" si="133"/>
        <v>0</v>
      </c>
      <c r="P3239" s="1134">
        <f>O3239/'1.5 Universal Data'!$F$35</f>
        <v>0</v>
      </c>
      <c r="Q3239" s="266"/>
      <c r="R3239" s="266"/>
      <c r="S3239" s="266"/>
      <c r="T3239" s="266"/>
      <c r="U3239" s="266"/>
      <c r="V3239" s="266"/>
      <c r="W3239" s="266"/>
      <c r="X3239" s="266"/>
      <c r="Y3239" s="266"/>
      <c r="Z3239" s="266"/>
      <c r="AA3239" s="266"/>
      <c r="AB3239" s="266"/>
      <c r="AC3239" s="266"/>
      <c r="AD3239" s="266"/>
      <c r="AE3239" s="266"/>
    </row>
    <row r="3240" spans="2:31" ht="13.5">
      <c r="B3240" s="1129">
        <f t="shared" si="134"/>
        <v>-1</v>
      </c>
      <c r="D3240" s="1130"/>
      <c r="E3240" s="1130"/>
      <c r="F3240" s="1131"/>
      <c r="G3240" s="1130"/>
      <c r="H3240" s="1130"/>
      <c r="I3240" s="1130"/>
      <c r="J3240" s="1132"/>
      <c r="K3240" s="1132"/>
      <c r="L3240" s="1130"/>
      <c r="N3240" s="1133">
        <f t="shared" si="132"/>
        <v>0</v>
      </c>
      <c r="O3240" s="1134">
        <f t="shared" si="133"/>
        <v>0</v>
      </c>
      <c r="P3240" s="1134">
        <f>O3240/'1.5 Universal Data'!$F$35</f>
        <v>0</v>
      </c>
      <c r="Q3240" s="266"/>
      <c r="R3240" s="266"/>
      <c r="S3240" s="266"/>
      <c r="T3240" s="266"/>
      <c r="U3240" s="266"/>
      <c r="V3240" s="266"/>
      <c r="W3240" s="266"/>
      <c r="X3240" s="266"/>
      <c r="Y3240" s="266"/>
      <c r="Z3240" s="266"/>
      <c r="AA3240" s="266"/>
      <c r="AB3240" s="266"/>
      <c r="AC3240" s="266"/>
      <c r="AD3240" s="266"/>
      <c r="AE3240" s="266"/>
    </row>
    <row r="3241" spans="2:31" ht="13.5">
      <c r="B3241" s="1129">
        <f t="shared" si="134"/>
        <v>-1</v>
      </c>
      <c r="D3241" s="1130"/>
      <c r="E3241" s="1130"/>
      <c r="F3241" s="1131"/>
      <c r="G3241" s="1130"/>
      <c r="H3241" s="1130"/>
      <c r="I3241" s="1130"/>
      <c r="J3241" s="1132"/>
      <c r="K3241" s="1132"/>
      <c r="L3241" s="1130"/>
      <c r="N3241" s="1133">
        <f t="shared" si="132"/>
        <v>0</v>
      </c>
      <c r="O3241" s="1134">
        <f t="shared" si="133"/>
        <v>0</v>
      </c>
      <c r="P3241" s="1134">
        <f>O3241/'1.5 Universal Data'!$F$35</f>
        <v>0</v>
      </c>
      <c r="Q3241" s="266"/>
      <c r="R3241" s="266"/>
      <c r="S3241" s="266"/>
      <c r="T3241" s="266"/>
      <c r="U3241" s="266"/>
      <c r="V3241" s="266"/>
      <c r="W3241" s="266"/>
      <c r="X3241" s="266"/>
      <c r="Y3241" s="266"/>
      <c r="Z3241" s="266"/>
      <c r="AA3241" s="266"/>
      <c r="AB3241" s="266"/>
      <c r="AC3241" s="266"/>
      <c r="AD3241" s="266"/>
      <c r="AE3241" s="266"/>
    </row>
    <row r="3242" spans="2:31" ht="13.5">
      <c r="B3242" s="1129">
        <f t="shared" si="134"/>
        <v>-1</v>
      </c>
      <c r="D3242" s="1130"/>
      <c r="E3242" s="1130"/>
      <c r="F3242" s="1131"/>
      <c r="G3242" s="1130"/>
      <c r="H3242" s="1130"/>
      <c r="I3242" s="1130"/>
      <c r="J3242" s="1132"/>
      <c r="K3242" s="1132"/>
      <c r="L3242" s="1130"/>
      <c r="N3242" s="1133">
        <f t="shared" si="132"/>
        <v>0</v>
      </c>
      <c r="O3242" s="1134">
        <f t="shared" si="133"/>
        <v>0</v>
      </c>
      <c r="P3242" s="1134">
        <f>O3242/'1.5 Universal Data'!$F$35</f>
        <v>0</v>
      </c>
      <c r="Q3242" s="266"/>
      <c r="R3242" s="266"/>
      <c r="S3242" s="266"/>
      <c r="T3242" s="266"/>
      <c r="U3242" s="266"/>
      <c r="V3242" s="266"/>
      <c r="W3242" s="266"/>
      <c r="X3242" s="266"/>
      <c r="Y3242" s="266"/>
      <c r="Z3242" s="266"/>
      <c r="AA3242" s="266"/>
      <c r="AB3242" s="266"/>
      <c r="AC3242" s="266"/>
      <c r="AD3242" s="266"/>
      <c r="AE3242" s="266"/>
    </row>
    <row r="3243" spans="2:31" ht="13.5">
      <c r="B3243" s="1129">
        <f t="shared" si="134"/>
        <v>-1</v>
      </c>
      <c r="D3243" s="1130"/>
      <c r="E3243" s="1130"/>
      <c r="F3243" s="1131"/>
      <c r="G3243" s="1130"/>
      <c r="H3243" s="1130"/>
      <c r="I3243" s="1130"/>
      <c r="J3243" s="1132"/>
      <c r="K3243" s="1132"/>
      <c r="L3243" s="1130"/>
      <c r="N3243" s="1133">
        <f t="shared" si="132"/>
        <v>0</v>
      </c>
      <c r="O3243" s="1134">
        <f t="shared" si="133"/>
        <v>0</v>
      </c>
      <c r="P3243" s="1134">
        <f>O3243/'1.5 Universal Data'!$F$35</f>
        <v>0</v>
      </c>
      <c r="Q3243" s="266"/>
      <c r="R3243" s="266"/>
      <c r="S3243" s="266"/>
      <c r="T3243" s="266"/>
      <c r="U3243" s="266"/>
      <c r="V3243" s="266"/>
      <c r="W3243" s="266"/>
      <c r="X3243" s="266"/>
      <c r="Y3243" s="266"/>
      <c r="Z3243" s="266"/>
      <c r="AA3243" s="266"/>
      <c r="AB3243" s="266"/>
      <c r="AC3243" s="266"/>
      <c r="AD3243" s="266"/>
      <c r="AE3243" s="266"/>
    </row>
    <row r="3244" spans="2:31" ht="13.5">
      <c r="B3244" s="1129">
        <f t="shared" si="134"/>
        <v>-1</v>
      </c>
      <c r="D3244" s="1130"/>
      <c r="E3244" s="1130"/>
      <c r="F3244" s="1131"/>
      <c r="G3244" s="1130"/>
      <c r="H3244" s="1130"/>
      <c r="I3244" s="1130"/>
      <c r="J3244" s="1132"/>
      <c r="K3244" s="1132"/>
      <c r="L3244" s="1130"/>
      <c r="N3244" s="1133">
        <f t="shared" si="132"/>
        <v>0</v>
      </c>
      <c r="O3244" s="1134">
        <f t="shared" si="133"/>
        <v>0</v>
      </c>
      <c r="P3244" s="1134">
        <f>O3244/'1.5 Universal Data'!$F$35</f>
        <v>0</v>
      </c>
      <c r="Q3244" s="266"/>
      <c r="R3244" s="266"/>
      <c r="S3244" s="266"/>
      <c r="T3244" s="266"/>
      <c r="U3244" s="266"/>
      <c r="V3244" s="266"/>
      <c r="W3244" s="266"/>
      <c r="X3244" s="266"/>
      <c r="Y3244" s="266"/>
      <c r="Z3244" s="266"/>
      <c r="AA3244" s="266"/>
      <c r="AB3244" s="266"/>
      <c r="AC3244" s="266"/>
      <c r="AD3244" s="266"/>
      <c r="AE3244" s="266"/>
    </row>
    <row r="3245" spans="2:31" ht="13.5">
      <c r="B3245" s="1129">
        <f t="shared" si="134"/>
        <v>-1</v>
      </c>
      <c r="D3245" s="1130"/>
      <c r="E3245" s="1130"/>
      <c r="F3245" s="1131"/>
      <c r="G3245" s="1130"/>
      <c r="H3245" s="1130"/>
      <c r="I3245" s="1130"/>
      <c r="J3245" s="1132"/>
      <c r="K3245" s="1132"/>
      <c r="L3245" s="1130"/>
      <c r="N3245" s="1133">
        <f t="shared" si="132"/>
        <v>0</v>
      </c>
      <c r="O3245" s="1134">
        <f t="shared" si="133"/>
        <v>0</v>
      </c>
      <c r="P3245" s="1134">
        <f>O3245/'1.5 Universal Data'!$F$35</f>
        <v>0</v>
      </c>
      <c r="Q3245" s="266"/>
      <c r="R3245" s="266"/>
      <c r="S3245" s="266"/>
      <c r="T3245" s="266"/>
      <c r="U3245" s="266"/>
      <c r="V3245" s="266"/>
      <c r="W3245" s="266"/>
      <c r="X3245" s="266"/>
      <c r="Y3245" s="266"/>
      <c r="Z3245" s="266"/>
      <c r="AA3245" s="266"/>
      <c r="AB3245" s="266"/>
      <c r="AC3245" s="266"/>
      <c r="AD3245" s="266"/>
      <c r="AE3245" s="266"/>
    </row>
    <row r="3246" spans="2:31" ht="13.5">
      <c r="B3246" s="1129">
        <f t="shared" si="134"/>
        <v>-1</v>
      </c>
      <c r="D3246" s="1130"/>
      <c r="E3246" s="1130"/>
      <c r="F3246" s="1131"/>
      <c r="G3246" s="1130"/>
      <c r="H3246" s="1130"/>
      <c r="I3246" s="1130"/>
      <c r="J3246" s="1132"/>
      <c r="K3246" s="1132"/>
      <c r="L3246" s="1130"/>
      <c r="N3246" s="1133">
        <f t="shared" si="132"/>
        <v>0</v>
      </c>
      <c r="O3246" s="1134">
        <f t="shared" si="133"/>
        <v>0</v>
      </c>
      <c r="P3246" s="1134">
        <f>O3246/'1.5 Universal Data'!$F$35</f>
        <v>0</v>
      </c>
      <c r="Q3246" s="266"/>
      <c r="R3246" s="266"/>
      <c r="S3246" s="266"/>
      <c r="T3246" s="266"/>
      <c r="U3246" s="266"/>
      <c r="V3246" s="266"/>
      <c r="W3246" s="266"/>
      <c r="X3246" s="266"/>
      <c r="Y3246" s="266"/>
      <c r="Z3246" s="266"/>
      <c r="AA3246" s="266"/>
      <c r="AB3246" s="266"/>
      <c r="AC3246" s="266"/>
      <c r="AD3246" s="266"/>
      <c r="AE3246" s="266"/>
    </row>
    <row r="3247" spans="2:31" ht="13.5">
      <c r="B3247" s="1129">
        <f t="shared" si="134"/>
        <v>-1</v>
      </c>
      <c r="D3247" s="1130"/>
      <c r="E3247" s="1130"/>
      <c r="F3247" s="1131"/>
      <c r="G3247" s="1130"/>
      <c r="H3247" s="1130"/>
      <c r="I3247" s="1130"/>
      <c r="J3247" s="1132"/>
      <c r="K3247" s="1132"/>
      <c r="L3247" s="1130"/>
      <c r="N3247" s="1133">
        <f t="shared" si="132"/>
        <v>0</v>
      </c>
      <c r="O3247" s="1134">
        <f t="shared" si="133"/>
        <v>0</v>
      </c>
      <c r="P3247" s="1134">
        <f>O3247/'1.5 Universal Data'!$F$35</f>
        <v>0</v>
      </c>
      <c r="Q3247" s="266"/>
      <c r="R3247" s="266"/>
      <c r="S3247" s="266"/>
      <c r="T3247" s="266"/>
      <c r="U3247" s="266"/>
      <c r="V3247" s="266"/>
      <c r="W3247" s="266"/>
      <c r="X3247" s="266"/>
      <c r="Y3247" s="266"/>
      <c r="Z3247" s="266"/>
      <c r="AA3247" s="266"/>
      <c r="AB3247" s="266"/>
      <c r="AC3247" s="266"/>
      <c r="AD3247" s="266"/>
      <c r="AE3247" s="266"/>
    </row>
    <row r="3248" spans="2:31" ht="13.5">
      <c r="B3248" s="1129">
        <f t="shared" si="134"/>
        <v>-1</v>
      </c>
      <c r="D3248" s="1130"/>
      <c r="E3248" s="1130"/>
      <c r="F3248" s="1131"/>
      <c r="G3248" s="1130"/>
      <c r="H3248" s="1130"/>
      <c r="I3248" s="1130"/>
      <c r="J3248" s="1132"/>
      <c r="K3248" s="1132"/>
      <c r="L3248" s="1130"/>
      <c r="N3248" s="1133">
        <f t="shared" si="132"/>
        <v>0</v>
      </c>
      <c r="O3248" s="1134">
        <f t="shared" si="133"/>
        <v>0</v>
      </c>
      <c r="P3248" s="1134">
        <f>O3248/'1.5 Universal Data'!$F$35</f>
        <v>0</v>
      </c>
      <c r="Q3248" s="266"/>
      <c r="R3248" s="266"/>
      <c r="S3248" s="266"/>
      <c r="T3248" s="266"/>
      <c r="U3248" s="266"/>
      <c r="V3248" s="266"/>
      <c r="W3248" s="266"/>
      <c r="X3248" s="266"/>
      <c r="Y3248" s="266"/>
      <c r="Z3248" s="266"/>
      <c r="AA3248" s="266"/>
      <c r="AB3248" s="266"/>
      <c r="AC3248" s="266"/>
      <c r="AD3248" s="266"/>
      <c r="AE3248" s="266"/>
    </row>
    <row r="3249" spans="2:31" ht="13.5">
      <c r="B3249" s="1129">
        <f t="shared" si="134"/>
        <v>-1</v>
      </c>
      <c r="D3249" s="1130"/>
      <c r="E3249" s="1130"/>
      <c r="F3249" s="1131"/>
      <c r="G3249" s="1130"/>
      <c r="H3249" s="1130"/>
      <c r="I3249" s="1130"/>
      <c r="J3249" s="1132"/>
      <c r="K3249" s="1132"/>
      <c r="L3249" s="1130"/>
      <c r="N3249" s="1133">
        <f t="shared" si="132"/>
        <v>0</v>
      </c>
      <c r="O3249" s="1134">
        <f t="shared" si="133"/>
        <v>0</v>
      </c>
      <c r="P3249" s="1134">
        <f>O3249/'1.5 Universal Data'!$F$35</f>
        <v>0</v>
      </c>
      <c r="Q3249" s="266"/>
      <c r="R3249" s="266"/>
      <c r="S3249" s="266"/>
      <c r="T3249" s="266"/>
      <c r="U3249" s="266"/>
      <c r="V3249" s="266"/>
      <c r="W3249" s="266"/>
      <c r="X3249" s="266"/>
      <c r="Y3249" s="266"/>
      <c r="Z3249" s="266"/>
      <c r="AA3249" s="266"/>
      <c r="AB3249" s="266"/>
      <c r="AC3249" s="266"/>
      <c r="AD3249" s="266"/>
      <c r="AE3249" s="266"/>
    </row>
    <row r="3250" spans="2:31" ht="13.5">
      <c r="B3250" s="1129">
        <f t="shared" si="134"/>
        <v>-1</v>
      </c>
      <c r="D3250" s="1130"/>
      <c r="E3250" s="1130"/>
      <c r="F3250" s="1131"/>
      <c r="G3250" s="1130"/>
      <c r="H3250" s="1130"/>
      <c r="I3250" s="1130"/>
      <c r="J3250" s="1132"/>
      <c r="K3250" s="1132"/>
      <c r="L3250" s="1130"/>
      <c r="N3250" s="1133">
        <f t="shared" si="132"/>
        <v>0</v>
      </c>
      <c r="O3250" s="1134">
        <f t="shared" si="133"/>
        <v>0</v>
      </c>
      <c r="P3250" s="1134">
        <f>O3250/'1.5 Universal Data'!$F$35</f>
        <v>0</v>
      </c>
      <c r="Q3250" s="266"/>
      <c r="R3250" s="266"/>
      <c r="S3250" s="266"/>
      <c r="T3250" s="266"/>
      <c r="U3250" s="266"/>
      <c r="V3250" s="266"/>
      <c r="W3250" s="266"/>
      <c r="X3250" s="266"/>
      <c r="Y3250" s="266"/>
      <c r="Z3250" s="266"/>
      <c r="AA3250" s="266"/>
      <c r="AB3250" s="266"/>
      <c r="AC3250" s="266"/>
      <c r="AD3250" s="266"/>
      <c r="AE3250" s="266"/>
    </row>
    <row r="3251" spans="2:31" ht="13.5">
      <c r="B3251" s="1129">
        <f t="shared" si="134"/>
        <v>-1</v>
      </c>
      <c r="D3251" s="1130"/>
      <c r="E3251" s="1130"/>
      <c r="F3251" s="1131"/>
      <c r="G3251" s="1130"/>
      <c r="H3251" s="1130"/>
      <c r="I3251" s="1130"/>
      <c r="J3251" s="1132"/>
      <c r="K3251" s="1132"/>
      <c r="L3251" s="1130"/>
      <c r="N3251" s="1133">
        <f t="shared" si="132"/>
        <v>0</v>
      </c>
      <c r="O3251" s="1134">
        <f t="shared" si="133"/>
        <v>0</v>
      </c>
      <c r="P3251" s="1134">
        <f>O3251/'1.5 Universal Data'!$F$35</f>
        <v>0</v>
      </c>
      <c r="Q3251" s="266"/>
      <c r="R3251" s="266"/>
      <c r="S3251" s="266"/>
      <c r="T3251" s="266"/>
      <c r="U3251" s="266"/>
      <c r="V3251" s="266"/>
      <c r="W3251" s="266"/>
      <c r="X3251" s="266"/>
      <c r="Y3251" s="266"/>
      <c r="Z3251" s="266"/>
      <c r="AA3251" s="266"/>
      <c r="AB3251" s="266"/>
      <c r="AC3251" s="266"/>
      <c r="AD3251" s="266"/>
      <c r="AE3251" s="266"/>
    </row>
    <row r="3252" spans="2:31" ht="13.5">
      <c r="B3252" s="1129">
        <f t="shared" si="134"/>
        <v>-1</v>
      </c>
      <c r="D3252" s="1130"/>
      <c r="E3252" s="1130"/>
      <c r="F3252" s="1131"/>
      <c r="G3252" s="1130"/>
      <c r="H3252" s="1130"/>
      <c r="I3252" s="1130"/>
      <c r="J3252" s="1132"/>
      <c r="K3252" s="1132"/>
      <c r="L3252" s="1130"/>
      <c r="N3252" s="1133">
        <f t="shared" si="132"/>
        <v>0</v>
      </c>
      <c r="O3252" s="1134">
        <f t="shared" si="133"/>
        <v>0</v>
      </c>
      <c r="P3252" s="1134">
        <f>O3252/'1.5 Universal Data'!$F$35</f>
        <v>0</v>
      </c>
      <c r="Q3252" s="266"/>
      <c r="R3252" s="266"/>
      <c r="S3252" s="266"/>
      <c r="T3252" s="266"/>
      <c r="U3252" s="266"/>
      <c r="V3252" s="266"/>
      <c r="W3252" s="266"/>
      <c r="X3252" s="266"/>
      <c r="Y3252" s="266"/>
      <c r="Z3252" s="266"/>
      <c r="AA3252" s="266"/>
      <c r="AB3252" s="266"/>
      <c r="AC3252" s="266"/>
      <c r="AD3252" s="266"/>
      <c r="AE3252" s="266"/>
    </row>
    <row r="3253" spans="2:31" ht="13.5">
      <c r="B3253" s="1129">
        <f t="shared" si="134"/>
        <v>-1</v>
      </c>
      <c r="D3253" s="1130"/>
      <c r="E3253" s="1130"/>
      <c r="F3253" s="1131"/>
      <c r="G3253" s="1130"/>
      <c r="H3253" s="1130"/>
      <c r="I3253" s="1130"/>
      <c r="J3253" s="1132"/>
      <c r="K3253" s="1132"/>
      <c r="L3253" s="1130"/>
      <c r="N3253" s="1133">
        <f t="shared" si="132"/>
        <v>0</v>
      </c>
      <c r="O3253" s="1134">
        <f t="shared" si="133"/>
        <v>0</v>
      </c>
      <c r="P3253" s="1134">
        <f>O3253/'1.5 Universal Data'!$F$35</f>
        <v>0</v>
      </c>
      <c r="Q3253" s="266"/>
      <c r="R3253" s="266"/>
      <c r="S3253" s="266"/>
      <c r="T3253" s="266"/>
      <c r="U3253" s="266"/>
      <c r="V3253" s="266"/>
      <c r="W3253" s="266"/>
      <c r="X3253" s="266"/>
      <c r="Y3253" s="266"/>
      <c r="Z3253" s="266"/>
      <c r="AA3253" s="266"/>
      <c r="AB3253" s="266"/>
      <c r="AC3253" s="266"/>
      <c r="AD3253" s="266"/>
      <c r="AE3253" s="266"/>
    </row>
    <row r="3254" spans="2:31" ht="13.5">
      <c r="B3254" s="1129">
        <f t="shared" si="134"/>
        <v>-1</v>
      </c>
      <c r="D3254" s="1130"/>
      <c r="E3254" s="1130"/>
      <c r="F3254" s="1131"/>
      <c r="G3254" s="1130"/>
      <c r="H3254" s="1130"/>
      <c r="I3254" s="1130"/>
      <c r="J3254" s="1132"/>
      <c r="K3254" s="1132"/>
      <c r="L3254" s="1130"/>
      <c r="N3254" s="1133">
        <f t="shared" si="132"/>
        <v>0</v>
      </c>
      <c r="O3254" s="1134">
        <f t="shared" si="133"/>
        <v>0</v>
      </c>
      <c r="P3254" s="1134">
        <f>O3254/'1.5 Universal Data'!$F$35</f>
        <v>0</v>
      </c>
      <c r="Q3254" s="266"/>
      <c r="R3254" s="266"/>
      <c r="S3254" s="266"/>
      <c r="T3254" s="266"/>
      <c r="U3254" s="266"/>
      <c r="V3254" s="266"/>
      <c r="W3254" s="266"/>
      <c r="X3254" s="266"/>
      <c r="Y3254" s="266"/>
      <c r="Z3254" s="266"/>
      <c r="AA3254" s="266"/>
      <c r="AB3254" s="266"/>
      <c r="AC3254" s="266"/>
      <c r="AD3254" s="266"/>
      <c r="AE3254" s="266"/>
    </row>
    <row r="3255" spans="2:31" ht="13.5">
      <c r="B3255" s="1129">
        <f t="shared" si="134"/>
        <v>-1</v>
      </c>
      <c r="D3255" s="1130"/>
      <c r="E3255" s="1130"/>
      <c r="F3255" s="1131"/>
      <c r="G3255" s="1130"/>
      <c r="H3255" s="1130"/>
      <c r="I3255" s="1130"/>
      <c r="J3255" s="1132"/>
      <c r="K3255" s="1132"/>
      <c r="L3255" s="1130"/>
      <c r="N3255" s="1133">
        <f t="shared" si="132"/>
        <v>0</v>
      </c>
      <c r="O3255" s="1134">
        <f t="shared" si="133"/>
        <v>0</v>
      </c>
      <c r="P3255" s="1134">
        <f>O3255/'1.5 Universal Data'!$F$35</f>
        <v>0</v>
      </c>
      <c r="Q3255" s="266"/>
      <c r="R3255" s="266"/>
      <c r="S3255" s="266"/>
      <c r="T3255" s="266"/>
      <c r="U3255" s="266"/>
      <c r="V3255" s="266"/>
      <c r="W3255" s="266"/>
      <c r="X3255" s="266"/>
      <c r="Y3255" s="266"/>
      <c r="Z3255" s="266"/>
      <c r="AA3255" s="266"/>
      <c r="AB3255" s="266"/>
      <c r="AC3255" s="266"/>
      <c r="AD3255" s="266"/>
      <c r="AE3255" s="266"/>
    </row>
    <row r="3256" spans="2:31" ht="13.5">
      <c r="B3256" s="1129">
        <f t="shared" si="134"/>
        <v>-1</v>
      </c>
      <c r="D3256" s="1130"/>
      <c r="E3256" s="1130"/>
      <c r="F3256" s="1131"/>
      <c r="G3256" s="1130"/>
      <c r="H3256" s="1130"/>
      <c r="I3256" s="1130"/>
      <c r="J3256" s="1132"/>
      <c r="K3256" s="1132"/>
      <c r="L3256" s="1130"/>
      <c r="N3256" s="1133">
        <f t="shared" si="132"/>
        <v>0</v>
      </c>
      <c r="O3256" s="1134">
        <f t="shared" si="133"/>
        <v>0</v>
      </c>
      <c r="P3256" s="1134">
        <f>O3256/'1.5 Universal Data'!$F$35</f>
        <v>0</v>
      </c>
      <c r="Q3256" s="266"/>
      <c r="R3256" s="266"/>
      <c r="S3256" s="266"/>
      <c r="T3256" s="266"/>
      <c r="U3256" s="266"/>
      <c r="V3256" s="266"/>
      <c r="W3256" s="266"/>
      <c r="X3256" s="266"/>
      <c r="Y3256" s="266"/>
      <c r="Z3256" s="266"/>
      <c r="AA3256" s="266"/>
      <c r="AB3256" s="266"/>
      <c r="AC3256" s="266"/>
      <c r="AD3256" s="266"/>
      <c r="AE3256" s="266"/>
    </row>
    <row r="3257" spans="2:31" ht="13.5">
      <c r="B3257" s="1129">
        <f t="shared" si="134"/>
        <v>-1</v>
      </c>
      <c r="D3257" s="1130"/>
      <c r="E3257" s="1130"/>
      <c r="F3257" s="1131"/>
      <c r="G3257" s="1130"/>
      <c r="H3257" s="1130"/>
      <c r="I3257" s="1130"/>
      <c r="J3257" s="1132"/>
      <c r="K3257" s="1132"/>
      <c r="L3257" s="1130"/>
      <c r="N3257" s="1133">
        <f t="shared" si="132"/>
        <v>0</v>
      </c>
      <c r="O3257" s="1134">
        <f t="shared" si="133"/>
        <v>0</v>
      </c>
      <c r="P3257" s="1134">
        <f>O3257/'1.5 Universal Data'!$F$35</f>
        <v>0</v>
      </c>
      <c r="Q3257" s="266"/>
      <c r="R3257" s="266"/>
      <c r="S3257" s="266"/>
      <c r="T3257" s="266"/>
      <c r="U3257" s="266"/>
      <c r="V3257" s="266"/>
      <c r="W3257" s="266"/>
      <c r="X3257" s="266"/>
      <c r="Y3257" s="266"/>
      <c r="Z3257" s="266"/>
      <c r="AA3257" s="266"/>
      <c r="AB3257" s="266"/>
      <c r="AC3257" s="266"/>
      <c r="AD3257" s="266"/>
      <c r="AE3257" s="266"/>
    </row>
    <row r="3258" spans="2:31" ht="13.5">
      <c r="B3258" s="1129">
        <f t="shared" si="134"/>
        <v>-1</v>
      </c>
      <c r="D3258" s="1130"/>
      <c r="E3258" s="1130"/>
      <c r="F3258" s="1131"/>
      <c r="G3258" s="1130"/>
      <c r="H3258" s="1130"/>
      <c r="I3258" s="1130"/>
      <c r="J3258" s="1132"/>
      <c r="K3258" s="1132"/>
      <c r="L3258" s="1130"/>
      <c r="N3258" s="1133">
        <f t="shared" si="132"/>
        <v>0</v>
      </c>
      <c r="O3258" s="1134">
        <f t="shared" si="133"/>
        <v>0</v>
      </c>
      <c r="P3258" s="1134">
        <f>O3258/'1.5 Universal Data'!$F$35</f>
        <v>0</v>
      </c>
      <c r="Q3258" s="266"/>
      <c r="R3258" s="266"/>
      <c r="S3258" s="266"/>
      <c r="T3258" s="266"/>
      <c r="U3258" s="266"/>
      <c r="V3258" s="266"/>
      <c r="W3258" s="266"/>
      <c r="X3258" s="266"/>
      <c r="Y3258" s="266"/>
      <c r="Z3258" s="266"/>
      <c r="AA3258" s="266"/>
      <c r="AB3258" s="266"/>
      <c r="AC3258" s="266"/>
      <c r="AD3258" s="266"/>
      <c r="AE3258" s="266"/>
    </row>
    <row r="3259" spans="2:31" ht="13.5">
      <c r="B3259" s="1129">
        <f t="shared" si="134"/>
        <v>-1</v>
      </c>
      <c r="D3259" s="1130"/>
      <c r="E3259" s="1130"/>
      <c r="F3259" s="1131"/>
      <c r="G3259" s="1130"/>
      <c r="H3259" s="1130"/>
      <c r="I3259" s="1130"/>
      <c r="J3259" s="1132"/>
      <c r="K3259" s="1132"/>
      <c r="L3259" s="1130"/>
      <c r="N3259" s="1133">
        <f t="shared" si="132"/>
        <v>0</v>
      </c>
      <c r="O3259" s="1134">
        <f t="shared" si="133"/>
        <v>0</v>
      </c>
      <c r="P3259" s="1134">
        <f>O3259/'1.5 Universal Data'!$F$35</f>
        <v>0</v>
      </c>
      <c r="Q3259" s="266"/>
      <c r="R3259" s="266"/>
      <c r="S3259" s="266"/>
      <c r="T3259" s="266"/>
      <c r="U3259" s="266"/>
      <c r="V3259" s="266"/>
      <c r="W3259" s="266"/>
      <c r="X3259" s="266"/>
      <c r="Y3259" s="266"/>
      <c r="Z3259" s="266"/>
      <c r="AA3259" s="266"/>
      <c r="AB3259" s="266"/>
      <c r="AC3259" s="266"/>
      <c r="AD3259" s="266"/>
      <c r="AE3259" s="266"/>
    </row>
    <row r="3260" spans="2:31" ht="13.5">
      <c r="B3260" s="1129">
        <f t="shared" si="134"/>
        <v>-1</v>
      </c>
      <c r="D3260" s="1130"/>
      <c r="E3260" s="1130"/>
      <c r="F3260" s="1131"/>
      <c r="G3260" s="1130"/>
      <c r="H3260" s="1130"/>
      <c r="I3260" s="1130"/>
      <c r="J3260" s="1132"/>
      <c r="K3260" s="1132"/>
      <c r="L3260" s="1130"/>
      <c r="N3260" s="1133">
        <f t="shared" si="132"/>
        <v>0</v>
      </c>
      <c r="O3260" s="1134">
        <f t="shared" si="133"/>
        <v>0</v>
      </c>
      <c r="P3260" s="1134">
        <f>O3260/'1.5 Universal Data'!$F$35</f>
        <v>0</v>
      </c>
      <c r="Q3260" s="266"/>
      <c r="R3260" s="266"/>
      <c r="S3260" s="266"/>
      <c r="T3260" s="266"/>
      <c r="U3260" s="266"/>
      <c r="V3260" s="266"/>
      <c r="W3260" s="266"/>
      <c r="X3260" s="266"/>
      <c r="Y3260" s="266"/>
      <c r="Z3260" s="266"/>
      <c r="AA3260" s="266"/>
      <c r="AB3260" s="266"/>
      <c r="AC3260" s="266"/>
      <c r="AD3260" s="266"/>
      <c r="AE3260" s="266"/>
    </row>
    <row r="3261" spans="2:31" ht="13.5">
      <c r="B3261" s="1129">
        <f t="shared" si="134"/>
        <v>-1</v>
      </c>
      <c r="D3261" s="1130"/>
      <c r="E3261" s="1130"/>
      <c r="F3261" s="1131"/>
      <c r="G3261" s="1130"/>
      <c r="H3261" s="1130"/>
      <c r="I3261" s="1130"/>
      <c r="J3261" s="1132"/>
      <c r="K3261" s="1132"/>
      <c r="L3261" s="1130"/>
      <c r="N3261" s="1133">
        <f t="shared" si="132"/>
        <v>0</v>
      </c>
      <c r="O3261" s="1134">
        <f t="shared" si="133"/>
        <v>0</v>
      </c>
      <c r="P3261" s="1134">
        <f>O3261/'1.5 Universal Data'!$F$35</f>
        <v>0</v>
      </c>
      <c r="Q3261" s="266"/>
      <c r="R3261" s="266"/>
      <c r="S3261" s="266"/>
      <c r="T3261" s="266"/>
      <c r="U3261" s="266"/>
      <c r="V3261" s="266"/>
      <c r="W3261" s="266"/>
      <c r="X3261" s="266"/>
      <c r="Y3261" s="266"/>
      <c r="Z3261" s="266"/>
      <c r="AA3261" s="266"/>
      <c r="AB3261" s="266"/>
      <c r="AC3261" s="266"/>
      <c r="AD3261" s="266"/>
      <c r="AE3261" s="266"/>
    </row>
    <row r="3262" spans="2:31" ht="13.5">
      <c r="B3262" s="1129">
        <f t="shared" si="134"/>
        <v>-1</v>
      </c>
      <c r="D3262" s="1130"/>
      <c r="E3262" s="1130"/>
      <c r="F3262" s="1131"/>
      <c r="G3262" s="1130"/>
      <c r="H3262" s="1130"/>
      <c r="I3262" s="1130"/>
      <c r="J3262" s="1132"/>
      <c r="K3262" s="1132"/>
      <c r="L3262" s="1130"/>
      <c r="N3262" s="1133">
        <f t="shared" si="132"/>
        <v>0</v>
      </c>
      <c r="O3262" s="1134">
        <f t="shared" si="133"/>
        <v>0</v>
      </c>
      <c r="P3262" s="1134">
        <f>O3262/'1.5 Universal Data'!$F$35</f>
        <v>0</v>
      </c>
      <c r="Q3262" s="266"/>
      <c r="R3262" s="266"/>
      <c r="S3262" s="266"/>
      <c r="T3262" s="266"/>
      <c r="U3262" s="266"/>
      <c r="V3262" s="266"/>
      <c r="W3262" s="266"/>
      <c r="X3262" s="266"/>
      <c r="Y3262" s="266"/>
      <c r="Z3262" s="266"/>
      <c r="AA3262" s="266"/>
      <c r="AB3262" s="266"/>
      <c r="AC3262" s="266"/>
      <c r="AD3262" s="266"/>
      <c r="AE3262" s="266"/>
    </row>
    <row r="3263" spans="2:31" ht="13.5">
      <c r="B3263" s="1129">
        <f t="shared" si="134"/>
        <v>-1</v>
      </c>
      <c r="D3263" s="1130"/>
      <c r="E3263" s="1130"/>
      <c r="F3263" s="1131"/>
      <c r="G3263" s="1130"/>
      <c r="H3263" s="1130"/>
      <c r="I3263" s="1130"/>
      <c r="J3263" s="1132"/>
      <c r="K3263" s="1132"/>
      <c r="L3263" s="1130"/>
      <c r="N3263" s="1133">
        <f t="shared" si="132"/>
        <v>0</v>
      </c>
      <c r="O3263" s="1134">
        <f t="shared" si="133"/>
        <v>0</v>
      </c>
      <c r="P3263" s="1134">
        <f>O3263/'1.5 Universal Data'!$F$35</f>
        <v>0</v>
      </c>
      <c r="Q3263" s="266"/>
      <c r="R3263" s="266"/>
      <c r="S3263" s="266"/>
      <c r="T3263" s="266"/>
      <c r="U3263" s="266"/>
      <c r="V3263" s="266"/>
      <c r="W3263" s="266"/>
      <c r="X3263" s="266"/>
      <c r="Y3263" s="266"/>
      <c r="Z3263" s="266"/>
      <c r="AA3263" s="266"/>
      <c r="AB3263" s="266"/>
      <c r="AC3263" s="266"/>
      <c r="AD3263" s="266"/>
      <c r="AE3263" s="266"/>
    </row>
    <row r="3264" spans="2:31" ht="13.5">
      <c r="B3264" s="1129">
        <f t="shared" si="134"/>
        <v>-1</v>
      </c>
      <c r="D3264" s="1130"/>
      <c r="E3264" s="1130"/>
      <c r="F3264" s="1131"/>
      <c r="G3264" s="1130"/>
      <c r="H3264" s="1130"/>
      <c r="I3264" s="1130"/>
      <c r="J3264" s="1132"/>
      <c r="K3264" s="1132"/>
      <c r="L3264" s="1130"/>
      <c r="N3264" s="1133">
        <f t="shared" si="132"/>
        <v>0</v>
      </c>
      <c r="O3264" s="1134">
        <f t="shared" si="133"/>
        <v>0</v>
      </c>
      <c r="P3264" s="1134">
        <f>O3264/'1.5 Universal Data'!$F$35</f>
        <v>0</v>
      </c>
      <c r="Q3264" s="266"/>
      <c r="R3264" s="266"/>
      <c r="S3264" s="266"/>
      <c r="T3264" s="266"/>
      <c r="U3264" s="266"/>
      <c r="V3264" s="266"/>
      <c r="W3264" s="266"/>
      <c r="X3264" s="266"/>
      <c r="Y3264" s="266"/>
      <c r="Z3264" s="266"/>
      <c r="AA3264" s="266"/>
      <c r="AB3264" s="266"/>
      <c r="AC3264" s="266"/>
      <c r="AD3264" s="266"/>
      <c r="AE3264" s="266"/>
    </row>
    <row r="3265" spans="2:31" ht="13.5">
      <c r="B3265" s="1129">
        <f t="shared" si="134"/>
        <v>-1</v>
      </c>
      <c r="D3265" s="1130"/>
      <c r="E3265" s="1130"/>
      <c r="F3265" s="1131"/>
      <c r="G3265" s="1130"/>
      <c r="H3265" s="1130"/>
      <c r="I3265" s="1130"/>
      <c r="J3265" s="1132"/>
      <c r="K3265" s="1132"/>
      <c r="L3265" s="1130"/>
      <c r="N3265" s="1133">
        <f t="shared" si="132"/>
        <v>0</v>
      </c>
      <c r="O3265" s="1134">
        <f t="shared" si="133"/>
        <v>0</v>
      </c>
      <c r="P3265" s="1134">
        <f>O3265/'1.5 Universal Data'!$F$35</f>
        <v>0</v>
      </c>
      <c r="Q3265" s="266"/>
      <c r="R3265" s="266"/>
      <c r="S3265" s="266"/>
      <c r="T3265" s="266"/>
      <c r="U3265" s="266"/>
      <c r="V3265" s="266"/>
      <c r="W3265" s="266"/>
      <c r="X3265" s="266"/>
      <c r="Y3265" s="266"/>
      <c r="Z3265" s="266"/>
      <c r="AA3265" s="266"/>
      <c r="AB3265" s="266"/>
      <c r="AC3265" s="266"/>
      <c r="AD3265" s="266"/>
      <c r="AE3265" s="266"/>
    </row>
    <row r="3266" spans="2:31" ht="13.5">
      <c r="B3266" s="1129">
        <f t="shared" si="134"/>
        <v>-1</v>
      </c>
      <c r="D3266" s="1130"/>
      <c r="E3266" s="1130"/>
      <c r="F3266" s="1131"/>
      <c r="G3266" s="1130"/>
      <c r="H3266" s="1130"/>
      <c r="I3266" s="1130"/>
      <c r="J3266" s="1132"/>
      <c r="K3266" s="1132"/>
      <c r="L3266" s="1130"/>
      <c r="N3266" s="1133">
        <f t="shared" si="132"/>
        <v>0</v>
      </c>
      <c r="O3266" s="1134">
        <f t="shared" si="133"/>
        <v>0</v>
      </c>
      <c r="P3266" s="1134">
        <f>O3266/'1.5 Universal Data'!$F$35</f>
        <v>0</v>
      </c>
      <c r="Q3266" s="266"/>
      <c r="R3266" s="266"/>
      <c r="S3266" s="266"/>
      <c r="T3266" s="266"/>
      <c r="U3266" s="266"/>
      <c r="V3266" s="266"/>
      <c r="W3266" s="266"/>
      <c r="X3266" s="266"/>
      <c r="Y3266" s="266"/>
      <c r="Z3266" s="266"/>
      <c r="AA3266" s="266"/>
      <c r="AB3266" s="266"/>
      <c r="AC3266" s="266"/>
      <c r="AD3266" s="266"/>
      <c r="AE3266" s="266"/>
    </row>
    <row r="3267" spans="2:31" ht="13.5">
      <c r="B3267" s="1129">
        <f t="shared" si="134"/>
        <v>-1</v>
      </c>
      <c r="D3267" s="1130"/>
      <c r="E3267" s="1130"/>
      <c r="F3267" s="1131"/>
      <c r="G3267" s="1130"/>
      <c r="H3267" s="1130"/>
      <c r="I3267" s="1130"/>
      <c r="J3267" s="1132"/>
      <c r="K3267" s="1132"/>
      <c r="L3267" s="1130"/>
      <c r="N3267" s="1133">
        <f t="shared" si="132"/>
        <v>0</v>
      </c>
      <c r="O3267" s="1134">
        <f t="shared" si="133"/>
        <v>0</v>
      </c>
      <c r="P3267" s="1134">
        <f>O3267/'1.5 Universal Data'!$F$35</f>
        <v>0</v>
      </c>
      <c r="Q3267" s="266"/>
      <c r="R3267" s="266"/>
      <c r="S3267" s="266"/>
      <c r="T3267" s="266"/>
      <c r="U3267" s="266"/>
      <c r="V3267" s="266"/>
      <c r="W3267" s="266"/>
      <c r="X3267" s="266"/>
      <c r="Y3267" s="266"/>
      <c r="Z3267" s="266"/>
      <c r="AA3267" s="266"/>
      <c r="AB3267" s="266"/>
      <c r="AC3267" s="266"/>
      <c r="AD3267" s="266"/>
      <c r="AE3267" s="266"/>
    </row>
    <row r="3268" spans="2:31" ht="13.5">
      <c r="B3268" s="1129">
        <f t="shared" si="134"/>
        <v>-1</v>
      </c>
      <c r="D3268" s="1130"/>
      <c r="E3268" s="1130"/>
      <c r="F3268" s="1131"/>
      <c r="G3268" s="1130"/>
      <c r="H3268" s="1130"/>
      <c r="I3268" s="1130"/>
      <c r="J3268" s="1132"/>
      <c r="K3268" s="1132"/>
      <c r="L3268" s="1130"/>
      <c r="N3268" s="1133">
        <f t="shared" si="132"/>
        <v>0</v>
      </c>
      <c r="O3268" s="1134">
        <f t="shared" si="133"/>
        <v>0</v>
      </c>
      <c r="P3268" s="1134">
        <f>O3268/'1.5 Universal Data'!$F$35</f>
        <v>0</v>
      </c>
      <c r="Q3268" s="266"/>
      <c r="R3268" s="266"/>
      <c r="S3268" s="266"/>
      <c r="T3268" s="266"/>
      <c r="U3268" s="266"/>
      <c r="V3268" s="266"/>
      <c r="W3268" s="266"/>
      <c r="X3268" s="266"/>
      <c r="Y3268" s="266"/>
      <c r="Z3268" s="266"/>
      <c r="AA3268" s="266"/>
      <c r="AB3268" s="266"/>
      <c r="AC3268" s="266"/>
      <c r="AD3268" s="266"/>
      <c r="AE3268" s="266"/>
    </row>
    <row r="3269" spans="2:31" ht="13.5">
      <c r="B3269" s="1129">
        <f t="shared" si="134"/>
        <v>-1</v>
      </c>
      <c r="D3269" s="1130"/>
      <c r="E3269" s="1130"/>
      <c r="F3269" s="1131"/>
      <c r="G3269" s="1130"/>
      <c r="H3269" s="1130"/>
      <c r="I3269" s="1130"/>
      <c r="J3269" s="1132"/>
      <c r="K3269" s="1132"/>
      <c r="L3269" s="1130"/>
      <c r="N3269" s="1133">
        <f t="shared" si="132"/>
        <v>0</v>
      </c>
      <c r="O3269" s="1134">
        <f t="shared" si="133"/>
        <v>0</v>
      </c>
      <c r="P3269" s="1134">
        <f>O3269/'1.5 Universal Data'!$F$35</f>
        <v>0</v>
      </c>
      <c r="Q3269" s="266"/>
      <c r="R3269" s="266"/>
      <c r="S3269" s="266"/>
      <c r="T3269" s="266"/>
      <c r="U3269" s="266"/>
      <c r="V3269" s="266"/>
      <c r="W3269" s="266"/>
      <c r="X3269" s="266"/>
      <c r="Y3269" s="266"/>
      <c r="Z3269" s="266"/>
      <c r="AA3269" s="266"/>
      <c r="AB3269" s="266"/>
      <c r="AC3269" s="266"/>
      <c r="AD3269" s="266"/>
      <c r="AE3269" s="266"/>
    </row>
    <row r="3270" spans="2:31" ht="13.5">
      <c r="B3270" s="1129">
        <f t="shared" si="134"/>
        <v>-1</v>
      </c>
      <c r="D3270" s="1130"/>
      <c r="E3270" s="1130"/>
      <c r="F3270" s="1131"/>
      <c r="G3270" s="1130"/>
      <c r="H3270" s="1130"/>
      <c r="I3270" s="1130"/>
      <c r="J3270" s="1132"/>
      <c r="K3270" s="1132"/>
      <c r="L3270" s="1130"/>
      <c r="N3270" s="1133">
        <f t="shared" si="132"/>
        <v>0</v>
      </c>
      <c r="O3270" s="1134">
        <f t="shared" si="133"/>
        <v>0</v>
      </c>
      <c r="P3270" s="1134">
        <f>O3270/'1.5 Universal Data'!$F$35</f>
        <v>0</v>
      </c>
      <c r="Q3270" s="266"/>
      <c r="R3270" s="266"/>
      <c r="S3270" s="266"/>
      <c r="T3270" s="266"/>
      <c r="U3270" s="266"/>
      <c r="V3270" s="266"/>
      <c r="W3270" s="266"/>
      <c r="X3270" s="266"/>
      <c r="Y3270" s="266"/>
      <c r="Z3270" s="266"/>
      <c r="AA3270" s="266"/>
      <c r="AB3270" s="266"/>
      <c r="AC3270" s="266"/>
      <c r="AD3270" s="266"/>
      <c r="AE3270" s="266"/>
    </row>
    <row r="3271" spans="2:31" ht="13.5">
      <c r="B3271" s="1129">
        <f t="shared" si="134"/>
        <v>-1</v>
      </c>
      <c r="D3271" s="1130"/>
      <c r="E3271" s="1130"/>
      <c r="F3271" s="1131"/>
      <c r="G3271" s="1130"/>
      <c r="H3271" s="1130"/>
      <c r="I3271" s="1130"/>
      <c r="J3271" s="1132"/>
      <c r="K3271" s="1132"/>
      <c r="L3271" s="1130"/>
      <c r="N3271" s="1133">
        <f t="shared" si="132"/>
        <v>0</v>
      </c>
      <c r="O3271" s="1134">
        <f t="shared" si="133"/>
        <v>0</v>
      </c>
      <c r="P3271" s="1134">
        <f>O3271/'1.5 Universal Data'!$F$35</f>
        <v>0</v>
      </c>
      <c r="Q3271" s="266"/>
      <c r="R3271" s="266"/>
      <c r="S3271" s="266"/>
      <c r="T3271" s="266"/>
      <c r="U3271" s="266"/>
      <c r="V3271" s="266"/>
      <c r="W3271" s="266"/>
      <c r="X3271" s="266"/>
      <c r="Y3271" s="266"/>
      <c r="Z3271" s="266"/>
      <c r="AA3271" s="266"/>
      <c r="AB3271" s="266"/>
      <c r="AC3271" s="266"/>
      <c r="AD3271" s="266"/>
      <c r="AE3271" s="266"/>
    </row>
    <row r="3272" spans="2:31" ht="13.5">
      <c r="B3272" s="1129">
        <f t="shared" si="134"/>
        <v>-1</v>
      </c>
      <c r="D3272" s="1130"/>
      <c r="E3272" s="1130"/>
      <c r="F3272" s="1131"/>
      <c r="G3272" s="1130"/>
      <c r="H3272" s="1130"/>
      <c r="I3272" s="1130"/>
      <c r="J3272" s="1132"/>
      <c r="K3272" s="1132"/>
      <c r="L3272" s="1130"/>
      <c r="N3272" s="1133">
        <f t="shared" si="132"/>
        <v>0</v>
      </c>
      <c r="O3272" s="1134">
        <f t="shared" si="133"/>
        <v>0</v>
      </c>
      <c r="P3272" s="1134">
        <f>O3272/'1.5 Universal Data'!$F$35</f>
        <v>0</v>
      </c>
      <c r="Q3272" s="266"/>
      <c r="R3272" s="266"/>
      <c r="S3272" s="266"/>
      <c r="T3272" s="266"/>
      <c r="U3272" s="266"/>
      <c r="V3272" s="266"/>
      <c r="W3272" s="266"/>
      <c r="X3272" s="266"/>
      <c r="Y3272" s="266"/>
      <c r="Z3272" s="266"/>
      <c r="AA3272" s="266"/>
      <c r="AB3272" s="266"/>
      <c r="AC3272" s="266"/>
      <c r="AD3272" s="266"/>
      <c r="AE3272" s="266"/>
    </row>
    <row r="3273" spans="2:31" ht="13.5">
      <c r="B3273" s="1129">
        <f t="shared" si="134"/>
        <v>-1</v>
      </c>
      <c r="D3273" s="1130"/>
      <c r="E3273" s="1130"/>
      <c r="F3273" s="1131"/>
      <c r="G3273" s="1130"/>
      <c r="H3273" s="1130"/>
      <c r="I3273" s="1130"/>
      <c r="J3273" s="1132"/>
      <c r="K3273" s="1132"/>
      <c r="L3273" s="1130"/>
      <c r="N3273" s="1133">
        <f t="shared" si="132"/>
        <v>0</v>
      </c>
      <c r="O3273" s="1134">
        <f t="shared" si="133"/>
        <v>0</v>
      </c>
      <c r="P3273" s="1134">
        <f>O3273/'1.5 Universal Data'!$F$35</f>
        <v>0</v>
      </c>
      <c r="Q3273" s="266"/>
      <c r="R3273" s="266"/>
      <c r="S3273" s="266"/>
      <c r="T3273" s="266"/>
      <c r="U3273" s="266"/>
      <c r="V3273" s="266"/>
      <c r="W3273" s="266"/>
      <c r="X3273" s="266"/>
      <c r="Y3273" s="266"/>
      <c r="Z3273" s="266"/>
      <c r="AA3273" s="266"/>
      <c r="AB3273" s="266"/>
      <c r="AC3273" s="266"/>
      <c r="AD3273" s="266"/>
      <c r="AE3273" s="266"/>
    </row>
    <row r="3274" spans="2:31" ht="13.5">
      <c r="B3274" s="1129">
        <f t="shared" si="134"/>
        <v>-1</v>
      </c>
      <c r="D3274" s="1130"/>
      <c r="E3274" s="1130"/>
      <c r="F3274" s="1131"/>
      <c r="G3274" s="1130"/>
      <c r="H3274" s="1130"/>
      <c r="I3274" s="1130"/>
      <c r="J3274" s="1132"/>
      <c r="K3274" s="1132"/>
      <c r="L3274" s="1130"/>
      <c r="N3274" s="1133">
        <f t="shared" si="132"/>
        <v>0</v>
      </c>
      <c r="O3274" s="1134">
        <f t="shared" si="133"/>
        <v>0</v>
      </c>
      <c r="P3274" s="1134">
        <f>O3274/'1.5 Universal Data'!$F$35</f>
        <v>0</v>
      </c>
      <c r="Q3274" s="266"/>
      <c r="R3274" s="266"/>
      <c r="S3274" s="266"/>
      <c r="T3274" s="266"/>
      <c r="U3274" s="266"/>
      <c r="V3274" s="266"/>
      <c r="W3274" s="266"/>
      <c r="X3274" s="266"/>
      <c r="Y3274" s="266"/>
      <c r="Z3274" s="266"/>
      <c r="AA3274" s="266"/>
      <c r="AB3274" s="266"/>
      <c r="AC3274" s="266"/>
      <c r="AD3274" s="266"/>
      <c r="AE3274" s="266"/>
    </row>
    <row r="3275" spans="2:31" ht="13.5">
      <c r="B3275" s="1129">
        <f t="shared" si="134"/>
        <v>-1</v>
      </c>
      <c r="D3275" s="1130"/>
      <c r="E3275" s="1130"/>
      <c r="F3275" s="1131"/>
      <c r="G3275" s="1130"/>
      <c r="H3275" s="1130"/>
      <c r="I3275" s="1130"/>
      <c r="J3275" s="1132"/>
      <c r="K3275" s="1132"/>
      <c r="L3275" s="1130"/>
      <c r="N3275" s="1133">
        <f t="shared" si="132"/>
        <v>0</v>
      </c>
      <c r="O3275" s="1134">
        <f t="shared" si="133"/>
        <v>0</v>
      </c>
      <c r="P3275" s="1134">
        <f>O3275/'1.5 Universal Data'!$F$35</f>
        <v>0</v>
      </c>
      <c r="Q3275" s="266"/>
      <c r="R3275" s="266"/>
      <c r="S3275" s="266"/>
      <c r="T3275" s="266"/>
      <c r="U3275" s="266"/>
      <c r="V3275" s="266"/>
      <c r="W3275" s="266"/>
      <c r="X3275" s="266"/>
      <c r="Y3275" s="266"/>
      <c r="Z3275" s="266"/>
      <c r="AA3275" s="266"/>
      <c r="AB3275" s="266"/>
      <c r="AC3275" s="266"/>
      <c r="AD3275" s="266"/>
      <c r="AE3275" s="266"/>
    </row>
    <row r="3276" spans="2:31" ht="13.5">
      <c r="B3276" s="1129">
        <f t="shared" si="134"/>
        <v>-1</v>
      </c>
      <c r="D3276" s="1130"/>
      <c r="E3276" s="1130"/>
      <c r="F3276" s="1131"/>
      <c r="G3276" s="1130"/>
      <c r="H3276" s="1130"/>
      <c r="I3276" s="1130"/>
      <c r="J3276" s="1132"/>
      <c r="K3276" s="1132"/>
      <c r="L3276" s="1130"/>
      <c r="N3276" s="1133">
        <f t="shared" si="132"/>
        <v>0</v>
      </c>
      <c r="O3276" s="1134">
        <f t="shared" si="133"/>
        <v>0</v>
      </c>
      <c r="P3276" s="1134">
        <f>O3276/'1.5 Universal Data'!$F$35</f>
        <v>0</v>
      </c>
      <c r="Q3276" s="266"/>
      <c r="R3276" s="266"/>
      <c r="S3276" s="266"/>
      <c r="T3276" s="266"/>
      <c r="U3276" s="266"/>
      <c r="V3276" s="266"/>
      <c r="W3276" s="266"/>
      <c r="X3276" s="266"/>
      <c r="Y3276" s="266"/>
      <c r="Z3276" s="266"/>
      <c r="AA3276" s="266"/>
      <c r="AB3276" s="266"/>
      <c r="AC3276" s="266"/>
      <c r="AD3276" s="266"/>
      <c r="AE3276" s="266"/>
    </row>
    <row r="3277" spans="2:31" ht="13.5">
      <c r="B3277" s="1129">
        <f t="shared" si="134"/>
        <v>-1</v>
      </c>
      <c r="D3277" s="1130"/>
      <c r="E3277" s="1130"/>
      <c r="F3277" s="1131"/>
      <c r="G3277" s="1130"/>
      <c r="H3277" s="1130"/>
      <c r="I3277" s="1130"/>
      <c r="J3277" s="1132"/>
      <c r="K3277" s="1132"/>
      <c r="L3277" s="1130"/>
      <c r="N3277" s="1133">
        <f t="shared" si="132"/>
        <v>0</v>
      </c>
      <c r="O3277" s="1134">
        <f t="shared" si="133"/>
        <v>0</v>
      </c>
      <c r="P3277" s="1134">
        <f>O3277/'1.5 Universal Data'!$F$35</f>
        <v>0</v>
      </c>
      <c r="Q3277" s="266"/>
      <c r="R3277" s="266"/>
      <c r="S3277" s="266"/>
      <c r="T3277" s="266"/>
      <c r="U3277" s="266"/>
      <c r="V3277" s="266"/>
      <c r="W3277" s="266"/>
      <c r="X3277" s="266"/>
      <c r="Y3277" s="266"/>
      <c r="Z3277" s="266"/>
      <c r="AA3277" s="266"/>
      <c r="AB3277" s="266"/>
      <c r="AC3277" s="266"/>
      <c r="AD3277" s="266"/>
      <c r="AE3277" s="266"/>
    </row>
    <row r="3278" spans="2:31" ht="13.5">
      <c r="B3278" s="1129">
        <f t="shared" si="134"/>
        <v>-1</v>
      </c>
      <c r="D3278" s="1130"/>
      <c r="E3278" s="1130"/>
      <c r="F3278" s="1131"/>
      <c r="G3278" s="1130"/>
      <c r="H3278" s="1130"/>
      <c r="I3278" s="1130"/>
      <c r="J3278" s="1132"/>
      <c r="K3278" s="1132"/>
      <c r="L3278" s="1130"/>
      <c r="N3278" s="1133">
        <f t="shared" si="132"/>
        <v>0</v>
      </c>
      <c r="O3278" s="1134">
        <f t="shared" si="133"/>
        <v>0</v>
      </c>
      <c r="P3278" s="1134">
        <f>O3278/'1.5 Universal Data'!$F$35</f>
        <v>0</v>
      </c>
      <c r="Q3278" s="266"/>
      <c r="R3278" s="266"/>
      <c r="S3278" s="266"/>
      <c r="T3278" s="266"/>
      <c r="U3278" s="266"/>
      <c r="V3278" s="266"/>
      <c r="W3278" s="266"/>
      <c r="X3278" s="266"/>
      <c r="Y3278" s="266"/>
      <c r="Z3278" s="266"/>
      <c r="AA3278" s="266"/>
      <c r="AB3278" s="266"/>
      <c r="AC3278" s="266"/>
      <c r="AD3278" s="266"/>
      <c r="AE3278" s="266"/>
    </row>
    <row r="3279" spans="2:31" ht="13.5">
      <c r="B3279" s="1129">
        <f t="shared" si="134"/>
        <v>-1</v>
      </c>
      <c r="D3279" s="1130"/>
      <c r="E3279" s="1130"/>
      <c r="F3279" s="1131"/>
      <c r="G3279" s="1130"/>
      <c r="H3279" s="1130"/>
      <c r="I3279" s="1130"/>
      <c r="J3279" s="1132"/>
      <c r="K3279" s="1132"/>
      <c r="L3279" s="1130"/>
      <c r="N3279" s="1133">
        <f t="shared" si="132"/>
        <v>0</v>
      </c>
      <c r="O3279" s="1134">
        <f t="shared" si="133"/>
        <v>0</v>
      </c>
      <c r="P3279" s="1134">
        <f>O3279/'1.5 Universal Data'!$F$35</f>
        <v>0</v>
      </c>
      <c r="Q3279" s="266"/>
      <c r="R3279" s="266"/>
      <c r="S3279" s="266"/>
      <c r="T3279" s="266"/>
      <c r="U3279" s="266"/>
      <c r="V3279" s="266"/>
      <c r="W3279" s="266"/>
      <c r="X3279" s="266"/>
      <c r="Y3279" s="266"/>
      <c r="Z3279" s="266"/>
      <c r="AA3279" s="266"/>
      <c r="AB3279" s="266"/>
      <c r="AC3279" s="266"/>
      <c r="AD3279" s="266"/>
      <c r="AE3279" s="266"/>
    </row>
    <row r="3280" spans="2:31" ht="13.5">
      <c r="B3280" s="1129">
        <f t="shared" si="134"/>
        <v>-1</v>
      </c>
      <c r="D3280" s="1130"/>
      <c r="E3280" s="1130"/>
      <c r="F3280" s="1131"/>
      <c r="G3280" s="1130"/>
      <c r="H3280" s="1130"/>
      <c r="I3280" s="1130"/>
      <c r="J3280" s="1132"/>
      <c r="K3280" s="1132"/>
      <c r="L3280" s="1130"/>
      <c r="N3280" s="1133">
        <f t="shared" ref="N3280:N3343" si="135">+H3280*((K3280-J3280)+1)*B3280</f>
        <v>0</v>
      </c>
      <c r="O3280" s="1134">
        <f t="shared" ref="O3280:O3343" si="136">N3280*L3280/100</f>
        <v>0</v>
      </c>
      <c r="P3280" s="1134">
        <f>O3280/'1.5 Universal Data'!$F$35</f>
        <v>0</v>
      </c>
      <c r="Q3280" s="266"/>
      <c r="R3280" s="266"/>
      <c r="S3280" s="266"/>
      <c r="T3280" s="266"/>
      <c r="U3280" s="266"/>
      <c r="V3280" s="266"/>
      <c r="W3280" s="266"/>
      <c r="X3280" s="266"/>
      <c r="Y3280" s="266"/>
      <c r="Z3280" s="266"/>
      <c r="AA3280" s="266"/>
      <c r="AB3280" s="266"/>
      <c r="AC3280" s="266"/>
      <c r="AD3280" s="266"/>
      <c r="AE3280" s="266"/>
    </row>
    <row r="3281" spans="2:31" ht="13.5">
      <c r="B3281" s="1129">
        <f t="shared" si="134"/>
        <v>-1</v>
      </c>
      <c r="D3281" s="1130"/>
      <c r="E3281" s="1130"/>
      <c r="F3281" s="1131"/>
      <c r="G3281" s="1130"/>
      <c r="H3281" s="1130"/>
      <c r="I3281" s="1130"/>
      <c r="J3281" s="1132"/>
      <c r="K3281" s="1132"/>
      <c r="L3281" s="1130"/>
      <c r="N3281" s="1133">
        <f t="shared" si="135"/>
        <v>0</v>
      </c>
      <c r="O3281" s="1134">
        <f t="shared" si="136"/>
        <v>0</v>
      </c>
      <c r="P3281" s="1134">
        <f>O3281/'1.5 Universal Data'!$F$35</f>
        <v>0</v>
      </c>
      <c r="Q3281" s="266"/>
      <c r="R3281" s="266"/>
      <c r="S3281" s="266"/>
      <c r="T3281" s="266"/>
      <c r="U3281" s="266"/>
      <c r="V3281" s="266"/>
      <c r="W3281" s="266"/>
      <c r="X3281" s="266"/>
      <c r="Y3281" s="266"/>
      <c r="Z3281" s="266"/>
      <c r="AA3281" s="266"/>
      <c r="AB3281" s="266"/>
      <c r="AC3281" s="266"/>
      <c r="AD3281" s="266"/>
      <c r="AE3281" s="266"/>
    </row>
    <row r="3282" spans="2:31" ht="13.5">
      <c r="B3282" s="1129">
        <f t="shared" si="134"/>
        <v>-1</v>
      </c>
      <c r="D3282" s="1130"/>
      <c r="E3282" s="1130"/>
      <c r="F3282" s="1131"/>
      <c r="G3282" s="1130"/>
      <c r="H3282" s="1130"/>
      <c r="I3282" s="1130"/>
      <c r="J3282" s="1132"/>
      <c r="K3282" s="1132"/>
      <c r="L3282" s="1130"/>
      <c r="N3282" s="1133">
        <f t="shared" si="135"/>
        <v>0</v>
      </c>
      <c r="O3282" s="1134">
        <f t="shared" si="136"/>
        <v>0</v>
      </c>
      <c r="P3282" s="1134">
        <f>O3282/'1.5 Universal Data'!$F$35</f>
        <v>0</v>
      </c>
      <c r="Q3282" s="266"/>
      <c r="R3282" s="266"/>
      <c r="S3282" s="266"/>
      <c r="T3282" s="266"/>
      <c r="U3282" s="266"/>
      <c r="V3282" s="266"/>
      <c r="W3282" s="266"/>
      <c r="X3282" s="266"/>
      <c r="Y3282" s="266"/>
      <c r="Z3282" s="266"/>
      <c r="AA3282" s="266"/>
      <c r="AB3282" s="266"/>
      <c r="AC3282" s="266"/>
      <c r="AD3282" s="266"/>
      <c r="AE3282" s="266"/>
    </row>
    <row r="3283" spans="2:31" ht="13.5">
      <c r="B3283" s="1129">
        <f t="shared" si="134"/>
        <v>-1</v>
      </c>
      <c r="D3283" s="1130"/>
      <c r="E3283" s="1130"/>
      <c r="F3283" s="1131"/>
      <c r="G3283" s="1130"/>
      <c r="H3283" s="1130"/>
      <c r="I3283" s="1130"/>
      <c r="J3283" s="1132"/>
      <c r="K3283" s="1132"/>
      <c r="L3283" s="1130"/>
      <c r="N3283" s="1133">
        <f t="shared" si="135"/>
        <v>0</v>
      </c>
      <c r="O3283" s="1134">
        <f t="shared" si="136"/>
        <v>0</v>
      </c>
      <c r="P3283" s="1134">
        <f>O3283/'1.5 Universal Data'!$F$35</f>
        <v>0</v>
      </c>
      <c r="Q3283" s="266"/>
      <c r="R3283" s="266"/>
      <c r="S3283" s="266"/>
      <c r="T3283" s="266"/>
      <c r="U3283" s="266"/>
      <c r="V3283" s="266"/>
      <c r="W3283" s="266"/>
      <c r="X3283" s="266"/>
      <c r="Y3283" s="266"/>
      <c r="Z3283" s="266"/>
      <c r="AA3283" s="266"/>
      <c r="AB3283" s="266"/>
      <c r="AC3283" s="266"/>
      <c r="AD3283" s="266"/>
      <c r="AE3283" s="266"/>
    </row>
    <row r="3284" spans="2:31" ht="13.5">
      <c r="B3284" s="1129">
        <f t="shared" si="134"/>
        <v>-1</v>
      </c>
      <c r="D3284" s="1130"/>
      <c r="E3284" s="1130"/>
      <c r="F3284" s="1131"/>
      <c r="G3284" s="1130"/>
      <c r="H3284" s="1130"/>
      <c r="I3284" s="1130"/>
      <c r="J3284" s="1132"/>
      <c r="K3284" s="1132"/>
      <c r="L3284" s="1130"/>
      <c r="N3284" s="1133">
        <f t="shared" si="135"/>
        <v>0</v>
      </c>
      <c r="O3284" s="1134">
        <f t="shared" si="136"/>
        <v>0</v>
      </c>
      <c r="P3284" s="1134">
        <f>O3284/'1.5 Universal Data'!$F$35</f>
        <v>0</v>
      </c>
      <c r="Q3284" s="266"/>
      <c r="R3284" s="266"/>
      <c r="S3284" s="266"/>
      <c r="T3284" s="266"/>
      <c r="U3284" s="266"/>
      <c r="V3284" s="266"/>
      <c r="W3284" s="266"/>
      <c r="X3284" s="266"/>
      <c r="Y3284" s="266"/>
      <c r="Z3284" s="266"/>
      <c r="AA3284" s="266"/>
      <c r="AB3284" s="266"/>
      <c r="AC3284" s="266"/>
      <c r="AD3284" s="266"/>
      <c r="AE3284" s="266"/>
    </row>
    <row r="3285" spans="2:31" ht="13.5">
      <c r="B3285" s="1129">
        <f t="shared" si="134"/>
        <v>-1</v>
      </c>
      <c r="D3285" s="1130"/>
      <c r="E3285" s="1130"/>
      <c r="F3285" s="1131"/>
      <c r="G3285" s="1130"/>
      <c r="H3285" s="1130"/>
      <c r="I3285" s="1130"/>
      <c r="J3285" s="1132"/>
      <c r="K3285" s="1132"/>
      <c r="L3285" s="1130"/>
      <c r="N3285" s="1133">
        <f t="shared" si="135"/>
        <v>0</v>
      </c>
      <c r="O3285" s="1134">
        <f t="shared" si="136"/>
        <v>0</v>
      </c>
      <c r="P3285" s="1134">
        <f>O3285/'1.5 Universal Data'!$F$35</f>
        <v>0</v>
      </c>
      <c r="Q3285" s="266"/>
      <c r="R3285" s="266"/>
      <c r="S3285" s="266"/>
      <c r="T3285" s="266"/>
      <c r="U3285" s="266"/>
      <c r="V3285" s="266"/>
      <c r="W3285" s="266"/>
      <c r="X3285" s="266"/>
      <c r="Y3285" s="266"/>
      <c r="Z3285" s="266"/>
      <c r="AA3285" s="266"/>
      <c r="AB3285" s="266"/>
      <c r="AC3285" s="266"/>
      <c r="AD3285" s="266"/>
      <c r="AE3285" s="266"/>
    </row>
    <row r="3286" spans="2:31" ht="13.5">
      <c r="B3286" s="1129">
        <f t="shared" si="134"/>
        <v>-1</v>
      </c>
      <c r="D3286" s="1130"/>
      <c r="E3286" s="1130"/>
      <c r="F3286" s="1131"/>
      <c r="G3286" s="1130"/>
      <c r="H3286" s="1130"/>
      <c r="I3286" s="1130"/>
      <c r="J3286" s="1132"/>
      <c r="K3286" s="1132"/>
      <c r="L3286" s="1130"/>
      <c r="N3286" s="1133">
        <f t="shared" si="135"/>
        <v>0</v>
      </c>
      <c r="O3286" s="1134">
        <f t="shared" si="136"/>
        <v>0</v>
      </c>
      <c r="P3286" s="1134">
        <f>O3286/'1.5 Universal Data'!$F$35</f>
        <v>0</v>
      </c>
      <c r="Q3286" s="266"/>
      <c r="R3286" s="266"/>
      <c r="S3286" s="266"/>
      <c r="T3286" s="266"/>
      <c r="U3286" s="266"/>
      <c r="V3286" s="266"/>
      <c r="W3286" s="266"/>
      <c r="X3286" s="266"/>
      <c r="Y3286" s="266"/>
      <c r="Z3286" s="266"/>
      <c r="AA3286" s="266"/>
      <c r="AB3286" s="266"/>
      <c r="AC3286" s="266"/>
      <c r="AD3286" s="266"/>
      <c r="AE3286" s="266"/>
    </row>
    <row r="3287" spans="2:31" ht="13.5">
      <c r="B3287" s="1129">
        <f t="shared" ref="B3287:B3350" si="137">IF(G3287="buy",1,-1)</f>
        <v>-1</v>
      </c>
      <c r="D3287" s="1130"/>
      <c r="E3287" s="1130"/>
      <c r="F3287" s="1131"/>
      <c r="G3287" s="1130"/>
      <c r="H3287" s="1130"/>
      <c r="I3287" s="1130"/>
      <c r="J3287" s="1132"/>
      <c r="K3287" s="1132"/>
      <c r="L3287" s="1130"/>
      <c r="N3287" s="1133">
        <f t="shared" si="135"/>
        <v>0</v>
      </c>
      <c r="O3287" s="1134">
        <f t="shared" si="136"/>
        <v>0</v>
      </c>
      <c r="P3287" s="1134">
        <f>O3287/'1.5 Universal Data'!$F$35</f>
        <v>0</v>
      </c>
      <c r="Q3287" s="266"/>
      <c r="R3287" s="266"/>
      <c r="S3287" s="266"/>
      <c r="T3287" s="266"/>
      <c r="U3287" s="266"/>
      <c r="V3287" s="266"/>
      <c r="W3287" s="266"/>
      <c r="X3287" s="266"/>
      <c r="Y3287" s="266"/>
      <c r="Z3287" s="266"/>
      <c r="AA3287" s="266"/>
      <c r="AB3287" s="266"/>
      <c r="AC3287" s="266"/>
      <c r="AD3287" s="266"/>
      <c r="AE3287" s="266"/>
    </row>
    <row r="3288" spans="2:31" ht="13.5">
      <c r="B3288" s="1129">
        <f t="shared" si="137"/>
        <v>-1</v>
      </c>
      <c r="D3288" s="1130"/>
      <c r="E3288" s="1130"/>
      <c r="F3288" s="1131"/>
      <c r="G3288" s="1130"/>
      <c r="H3288" s="1130"/>
      <c r="I3288" s="1130"/>
      <c r="J3288" s="1132"/>
      <c r="K3288" s="1132"/>
      <c r="L3288" s="1130"/>
      <c r="N3288" s="1133">
        <f t="shared" si="135"/>
        <v>0</v>
      </c>
      <c r="O3288" s="1134">
        <f t="shared" si="136"/>
        <v>0</v>
      </c>
      <c r="P3288" s="1134">
        <f>O3288/'1.5 Universal Data'!$F$35</f>
        <v>0</v>
      </c>
      <c r="Q3288" s="266"/>
      <c r="R3288" s="266"/>
      <c r="S3288" s="266"/>
      <c r="T3288" s="266"/>
      <c r="U3288" s="266"/>
      <c r="V3288" s="266"/>
      <c r="W3288" s="266"/>
      <c r="X3288" s="266"/>
      <c r="Y3288" s="266"/>
      <c r="Z3288" s="266"/>
      <c r="AA3288" s="266"/>
      <c r="AB3288" s="266"/>
      <c r="AC3288" s="266"/>
      <c r="AD3288" s="266"/>
      <c r="AE3288" s="266"/>
    </row>
    <row r="3289" spans="2:31" ht="13.5">
      <c r="B3289" s="1129">
        <f t="shared" si="137"/>
        <v>-1</v>
      </c>
      <c r="D3289" s="1130"/>
      <c r="E3289" s="1130"/>
      <c r="F3289" s="1131"/>
      <c r="G3289" s="1130"/>
      <c r="H3289" s="1130"/>
      <c r="I3289" s="1130"/>
      <c r="J3289" s="1132"/>
      <c r="K3289" s="1132"/>
      <c r="L3289" s="1130"/>
      <c r="N3289" s="1133">
        <f t="shared" si="135"/>
        <v>0</v>
      </c>
      <c r="O3289" s="1134">
        <f t="shared" si="136"/>
        <v>0</v>
      </c>
      <c r="P3289" s="1134">
        <f>O3289/'1.5 Universal Data'!$F$35</f>
        <v>0</v>
      </c>
      <c r="Q3289" s="266"/>
      <c r="R3289" s="266"/>
      <c r="S3289" s="266"/>
      <c r="T3289" s="266"/>
      <c r="U3289" s="266"/>
      <c r="V3289" s="266"/>
      <c r="W3289" s="266"/>
      <c r="X3289" s="266"/>
      <c r="Y3289" s="266"/>
      <c r="Z3289" s="266"/>
      <c r="AA3289" s="266"/>
      <c r="AB3289" s="266"/>
      <c r="AC3289" s="266"/>
      <c r="AD3289" s="266"/>
      <c r="AE3289" s="266"/>
    </row>
    <row r="3290" spans="2:31" ht="13.5">
      <c r="B3290" s="1129">
        <f t="shared" si="137"/>
        <v>-1</v>
      </c>
      <c r="D3290" s="1130"/>
      <c r="E3290" s="1130"/>
      <c r="F3290" s="1131"/>
      <c r="G3290" s="1130"/>
      <c r="H3290" s="1130"/>
      <c r="I3290" s="1130"/>
      <c r="J3290" s="1132"/>
      <c r="K3290" s="1132"/>
      <c r="L3290" s="1130"/>
      <c r="N3290" s="1133">
        <f t="shared" si="135"/>
        <v>0</v>
      </c>
      <c r="O3290" s="1134">
        <f t="shared" si="136"/>
        <v>0</v>
      </c>
      <c r="P3290" s="1134">
        <f>O3290/'1.5 Universal Data'!$F$35</f>
        <v>0</v>
      </c>
      <c r="Q3290" s="266"/>
      <c r="R3290" s="266"/>
      <c r="S3290" s="266"/>
      <c r="T3290" s="266"/>
      <c r="U3290" s="266"/>
      <c r="V3290" s="266"/>
      <c r="W3290" s="266"/>
      <c r="X3290" s="266"/>
      <c r="Y3290" s="266"/>
      <c r="Z3290" s="266"/>
      <c r="AA3290" s="266"/>
      <c r="AB3290" s="266"/>
      <c r="AC3290" s="266"/>
      <c r="AD3290" s="266"/>
      <c r="AE3290" s="266"/>
    </row>
    <row r="3291" spans="2:31" ht="13.5">
      <c r="B3291" s="1129">
        <f t="shared" si="137"/>
        <v>-1</v>
      </c>
      <c r="D3291" s="1130"/>
      <c r="E3291" s="1130"/>
      <c r="F3291" s="1131"/>
      <c r="G3291" s="1130"/>
      <c r="H3291" s="1130"/>
      <c r="I3291" s="1130"/>
      <c r="J3291" s="1132"/>
      <c r="K3291" s="1132"/>
      <c r="L3291" s="1130"/>
      <c r="N3291" s="1133">
        <f t="shared" si="135"/>
        <v>0</v>
      </c>
      <c r="O3291" s="1134">
        <f t="shared" si="136"/>
        <v>0</v>
      </c>
      <c r="P3291" s="1134">
        <f>O3291/'1.5 Universal Data'!$F$35</f>
        <v>0</v>
      </c>
      <c r="Q3291" s="266"/>
      <c r="R3291" s="266"/>
      <c r="S3291" s="266"/>
      <c r="T3291" s="266"/>
      <c r="U3291" s="266"/>
      <c r="V3291" s="266"/>
      <c r="W3291" s="266"/>
      <c r="X3291" s="266"/>
      <c r="Y3291" s="266"/>
      <c r="Z3291" s="266"/>
      <c r="AA3291" s="266"/>
      <c r="AB3291" s="266"/>
      <c r="AC3291" s="266"/>
      <c r="AD3291" s="266"/>
      <c r="AE3291" s="266"/>
    </row>
    <row r="3292" spans="2:31" ht="13.5">
      <c r="B3292" s="1129">
        <f t="shared" si="137"/>
        <v>-1</v>
      </c>
      <c r="D3292" s="1130"/>
      <c r="E3292" s="1130"/>
      <c r="F3292" s="1131"/>
      <c r="G3292" s="1130"/>
      <c r="H3292" s="1130"/>
      <c r="I3292" s="1130"/>
      <c r="J3292" s="1132"/>
      <c r="K3292" s="1132"/>
      <c r="L3292" s="1130"/>
      <c r="N3292" s="1133">
        <f t="shared" si="135"/>
        <v>0</v>
      </c>
      <c r="O3292" s="1134">
        <f t="shared" si="136"/>
        <v>0</v>
      </c>
      <c r="P3292" s="1134">
        <f>O3292/'1.5 Universal Data'!$F$35</f>
        <v>0</v>
      </c>
      <c r="Q3292" s="266"/>
      <c r="R3292" s="266"/>
      <c r="S3292" s="266"/>
      <c r="T3292" s="266"/>
      <c r="U3292" s="266"/>
      <c r="V3292" s="266"/>
      <c r="W3292" s="266"/>
      <c r="X3292" s="266"/>
      <c r="Y3292" s="266"/>
      <c r="Z3292" s="266"/>
      <c r="AA3292" s="266"/>
      <c r="AB3292" s="266"/>
      <c r="AC3292" s="266"/>
      <c r="AD3292" s="266"/>
      <c r="AE3292" s="266"/>
    </row>
    <row r="3293" spans="2:31" ht="13.5">
      <c r="B3293" s="1129">
        <f t="shared" si="137"/>
        <v>-1</v>
      </c>
      <c r="D3293" s="1130"/>
      <c r="E3293" s="1130"/>
      <c r="F3293" s="1131"/>
      <c r="G3293" s="1130"/>
      <c r="H3293" s="1130"/>
      <c r="I3293" s="1130"/>
      <c r="J3293" s="1132"/>
      <c r="K3293" s="1132"/>
      <c r="L3293" s="1130"/>
      <c r="N3293" s="1133">
        <f t="shared" si="135"/>
        <v>0</v>
      </c>
      <c r="O3293" s="1134">
        <f t="shared" si="136"/>
        <v>0</v>
      </c>
      <c r="P3293" s="1134">
        <f>O3293/'1.5 Universal Data'!$F$35</f>
        <v>0</v>
      </c>
      <c r="Q3293" s="266"/>
      <c r="R3293" s="266"/>
      <c r="S3293" s="266"/>
      <c r="T3293" s="266"/>
      <c r="U3293" s="266"/>
      <c r="V3293" s="266"/>
      <c r="W3293" s="266"/>
      <c r="X3293" s="266"/>
      <c r="Y3293" s="266"/>
      <c r="Z3293" s="266"/>
      <c r="AA3293" s="266"/>
      <c r="AB3293" s="266"/>
      <c r="AC3293" s="266"/>
      <c r="AD3293" s="266"/>
      <c r="AE3293" s="266"/>
    </row>
    <row r="3294" spans="2:31" ht="13.5">
      <c r="B3294" s="1129">
        <f t="shared" si="137"/>
        <v>-1</v>
      </c>
      <c r="D3294" s="1130"/>
      <c r="E3294" s="1130"/>
      <c r="F3294" s="1131"/>
      <c r="G3294" s="1130"/>
      <c r="H3294" s="1130"/>
      <c r="I3294" s="1130"/>
      <c r="J3294" s="1132"/>
      <c r="K3294" s="1132"/>
      <c r="L3294" s="1130"/>
      <c r="N3294" s="1133">
        <f t="shared" si="135"/>
        <v>0</v>
      </c>
      <c r="O3294" s="1134">
        <f t="shared" si="136"/>
        <v>0</v>
      </c>
      <c r="P3294" s="1134">
        <f>O3294/'1.5 Universal Data'!$F$35</f>
        <v>0</v>
      </c>
      <c r="Q3294" s="266"/>
      <c r="R3294" s="266"/>
      <c r="S3294" s="266"/>
      <c r="T3294" s="266"/>
      <c r="U3294" s="266"/>
      <c r="V3294" s="266"/>
      <c r="W3294" s="266"/>
      <c r="X3294" s="266"/>
      <c r="Y3294" s="266"/>
      <c r="Z3294" s="266"/>
      <c r="AA3294" s="266"/>
      <c r="AB3294" s="266"/>
      <c r="AC3294" s="266"/>
      <c r="AD3294" s="266"/>
      <c r="AE3294" s="266"/>
    </row>
    <row r="3295" spans="2:31" ht="13.5">
      <c r="B3295" s="1129">
        <f t="shared" si="137"/>
        <v>-1</v>
      </c>
      <c r="D3295" s="1130"/>
      <c r="E3295" s="1130"/>
      <c r="F3295" s="1131"/>
      <c r="G3295" s="1130"/>
      <c r="H3295" s="1130"/>
      <c r="I3295" s="1130"/>
      <c r="J3295" s="1132"/>
      <c r="K3295" s="1132"/>
      <c r="L3295" s="1130"/>
      <c r="N3295" s="1133">
        <f t="shared" si="135"/>
        <v>0</v>
      </c>
      <c r="O3295" s="1134">
        <f t="shared" si="136"/>
        <v>0</v>
      </c>
      <c r="P3295" s="1134">
        <f>O3295/'1.5 Universal Data'!$F$35</f>
        <v>0</v>
      </c>
      <c r="Q3295" s="266"/>
      <c r="R3295" s="266"/>
      <c r="S3295" s="266"/>
      <c r="T3295" s="266"/>
      <c r="U3295" s="266"/>
      <c r="V3295" s="266"/>
      <c r="W3295" s="266"/>
      <c r="X3295" s="266"/>
      <c r="Y3295" s="266"/>
      <c r="Z3295" s="266"/>
      <c r="AA3295" s="266"/>
      <c r="AB3295" s="266"/>
      <c r="AC3295" s="266"/>
      <c r="AD3295" s="266"/>
      <c r="AE3295" s="266"/>
    </row>
    <row r="3296" spans="2:31" ht="13.5">
      <c r="B3296" s="1129">
        <f t="shared" si="137"/>
        <v>-1</v>
      </c>
      <c r="D3296" s="1130"/>
      <c r="E3296" s="1130"/>
      <c r="F3296" s="1131"/>
      <c r="G3296" s="1130"/>
      <c r="H3296" s="1130"/>
      <c r="I3296" s="1130"/>
      <c r="J3296" s="1132"/>
      <c r="K3296" s="1132"/>
      <c r="L3296" s="1130"/>
      <c r="N3296" s="1133">
        <f t="shared" si="135"/>
        <v>0</v>
      </c>
      <c r="O3296" s="1134">
        <f t="shared" si="136"/>
        <v>0</v>
      </c>
      <c r="P3296" s="1134">
        <f>O3296/'1.5 Universal Data'!$F$35</f>
        <v>0</v>
      </c>
      <c r="Q3296" s="266"/>
      <c r="R3296" s="266"/>
      <c r="S3296" s="266"/>
      <c r="T3296" s="266"/>
      <c r="U3296" s="266"/>
      <c r="V3296" s="266"/>
      <c r="W3296" s="266"/>
      <c r="X3296" s="266"/>
      <c r="Y3296" s="266"/>
      <c r="Z3296" s="266"/>
      <c r="AA3296" s="266"/>
      <c r="AB3296" s="266"/>
      <c r="AC3296" s="266"/>
      <c r="AD3296" s="266"/>
      <c r="AE3296" s="266"/>
    </row>
    <row r="3297" spans="2:31" ht="13.5">
      <c r="B3297" s="1129">
        <f t="shared" si="137"/>
        <v>-1</v>
      </c>
      <c r="D3297" s="1130"/>
      <c r="E3297" s="1130"/>
      <c r="F3297" s="1131"/>
      <c r="G3297" s="1130"/>
      <c r="H3297" s="1130"/>
      <c r="I3297" s="1130"/>
      <c r="J3297" s="1132"/>
      <c r="K3297" s="1132"/>
      <c r="L3297" s="1130"/>
      <c r="N3297" s="1133">
        <f t="shared" si="135"/>
        <v>0</v>
      </c>
      <c r="O3297" s="1134">
        <f t="shared" si="136"/>
        <v>0</v>
      </c>
      <c r="P3297" s="1134">
        <f>O3297/'1.5 Universal Data'!$F$35</f>
        <v>0</v>
      </c>
      <c r="Q3297" s="266"/>
      <c r="R3297" s="266"/>
      <c r="S3297" s="266"/>
      <c r="T3297" s="266"/>
      <c r="U3297" s="266"/>
      <c r="V3297" s="266"/>
      <c r="W3297" s="266"/>
      <c r="X3297" s="266"/>
      <c r="Y3297" s="266"/>
      <c r="Z3297" s="266"/>
      <c r="AA3297" s="266"/>
      <c r="AB3297" s="266"/>
      <c r="AC3297" s="266"/>
      <c r="AD3297" s="266"/>
      <c r="AE3297" s="266"/>
    </row>
    <row r="3298" spans="2:31" ht="13.5">
      <c r="B3298" s="1129">
        <f t="shared" si="137"/>
        <v>-1</v>
      </c>
      <c r="D3298" s="1130"/>
      <c r="E3298" s="1130"/>
      <c r="F3298" s="1131"/>
      <c r="G3298" s="1130"/>
      <c r="H3298" s="1130"/>
      <c r="I3298" s="1130"/>
      <c r="J3298" s="1132"/>
      <c r="K3298" s="1132"/>
      <c r="L3298" s="1130"/>
      <c r="N3298" s="1133">
        <f t="shared" si="135"/>
        <v>0</v>
      </c>
      <c r="O3298" s="1134">
        <f t="shared" si="136"/>
        <v>0</v>
      </c>
      <c r="P3298" s="1134">
        <f>O3298/'1.5 Universal Data'!$F$35</f>
        <v>0</v>
      </c>
      <c r="Q3298" s="266"/>
      <c r="R3298" s="266"/>
      <c r="S3298" s="266"/>
      <c r="T3298" s="266"/>
      <c r="U3298" s="266"/>
      <c r="V3298" s="266"/>
      <c r="W3298" s="266"/>
      <c r="X3298" s="266"/>
      <c r="Y3298" s="266"/>
      <c r="Z3298" s="266"/>
      <c r="AA3298" s="266"/>
      <c r="AB3298" s="266"/>
      <c r="AC3298" s="266"/>
      <c r="AD3298" s="266"/>
      <c r="AE3298" s="266"/>
    </row>
    <row r="3299" spans="2:31" ht="13.5">
      <c r="B3299" s="1129">
        <f t="shared" si="137"/>
        <v>-1</v>
      </c>
      <c r="D3299" s="1130"/>
      <c r="E3299" s="1130"/>
      <c r="F3299" s="1131"/>
      <c r="G3299" s="1130"/>
      <c r="H3299" s="1130"/>
      <c r="I3299" s="1130"/>
      <c r="J3299" s="1132"/>
      <c r="K3299" s="1132"/>
      <c r="L3299" s="1130"/>
      <c r="N3299" s="1133">
        <f t="shared" si="135"/>
        <v>0</v>
      </c>
      <c r="O3299" s="1134">
        <f t="shared" si="136"/>
        <v>0</v>
      </c>
      <c r="P3299" s="1134">
        <f>O3299/'1.5 Universal Data'!$F$35</f>
        <v>0</v>
      </c>
      <c r="Q3299" s="266"/>
      <c r="R3299" s="266"/>
      <c r="S3299" s="266"/>
      <c r="T3299" s="266"/>
      <c r="U3299" s="266"/>
      <c r="V3299" s="266"/>
      <c r="W3299" s="266"/>
      <c r="X3299" s="266"/>
      <c r="Y3299" s="266"/>
      <c r="Z3299" s="266"/>
      <c r="AA3299" s="266"/>
      <c r="AB3299" s="266"/>
      <c r="AC3299" s="266"/>
      <c r="AD3299" s="266"/>
      <c r="AE3299" s="266"/>
    </row>
    <row r="3300" spans="2:31" ht="13.5">
      <c r="B3300" s="1129">
        <f t="shared" si="137"/>
        <v>-1</v>
      </c>
      <c r="D3300" s="1130"/>
      <c r="E3300" s="1130"/>
      <c r="F3300" s="1131"/>
      <c r="G3300" s="1130"/>
      <c r="H3300" s="1130"/>
      <c r="I3300" s="1130"/>
      <c r="J3300" s="1132"/>
      <c r="K3300" s="1132"/>
      <c r="L3300" s="1130"/>
      <c r="N3300" s="1133">
        <f t="shared" si="135"/>
        <v>0</v>
      </c>
      <c r="O3300" s="1134">
        <f t="shared" si="136"/>
        <v>0</v>
      </c>
      <c r="P3300" s="1134">
        <f>O3300/'1.5 Universal Data'!$F$35</f>
        <v>0</v>
      </c>
      <c r="Q3300" s="266"/>
      <c r="R3300" s="266"/>
      <c r="S3300" s="266"/>
      <c r="T3300" s="266"/>
      <c r="U3300" s="266"/>
      <c r="V3300" s="266"/>
      <c r="W3300" s="266"/>
      <c r="X3300" s="266"/>
      <c r="Y3300" s="266"/>
      <c r="Z3300" s="266"/>
      <c r="AA3300" s="266"/>
      <c r="AB3300" s="266"/>
      <c r="AC3300" s="266"/>
      <c r="AD3300" s="266"/>
      <c r="AE3300" s="266"/>
    </row>
    <row r="3301" spans="2:31" ht="13.5">
      <c r="B3301" s="1129">
        <f t="shared" si="137"/>
        <v>-1</v>
      </c>
      <c r="D3301" s="1130"/>
      <c r="E3301" s="1130"/>
      <c r="F3301" s="1131"/>
      <c r="G3301" s="1130"/>
      <c r="H3301" s="1130"/>
      <c r="I3301" s="1130"/>
      <c r="J3301" s="1132"/>
      <c r="K3301" s="1132"/>
      <c r="L3301" s="1130"/>
      <c r="N3301" s="1133">
        <f t="shared" si="135"/>
        <v>0</v>
      </c>
      <c r="O3301" s="1134">
        <f t="shared" si="136"/>
        <v>0</v>
      </c>
      <c r="P3301" s="1134">
        <f>O3301/'1.5 Universal Data'!$F$35</f>
        <v>0</v>
      </c>
      <c r="Q3301" s="266"/>
      <c r="R3301" s="266"/>
      <c r="S3301" s="266"/>
      <c r="T3301" s="266"/>
      <c r="U3301" s="266"/>
      <c r="V3301" s="266"/>
      <c r="W3301" s="266"/>
      <c r="X3301" s="266"/>
      <c r="Y3301" s="266"/>
      <c r="Z3301" s="266"/>
      <c r="AA3301" s="266"/>
      <c r="AB3301" s="266"/>
      <c r="AC3301" s="266"/>
      <c r="AD3301" s="266"/>
      <c r="AE3301" s="266"/>
    </row>
    <row r="3302" spans="2:31" ht="13.5">
      <c r="B3302" s="1129">
        <f t="shared" si="137"/>
        <v>-1</v>
      </c>
      <c r="D3302" s="1130"/>
      <c r="E3302" s="1130"/>
      <c r="F3302" s="1131"/>
      <c r="G3302" s="1130"/>
      <c r="H3302" s="1130"/>
      <c r="I3302" s="1130"/>
      <c r="J3302" s="1132"/>
      <c r="K3302" s="1132"/>
      <c r="L3302" s="1130"/>
      <c r="N3302" s="1133">
        <f t="shared" si="135"/>
        <v>0</v>
      </c>
      <c r="O3302" s="1134">
        <f t="shared" si="136"/>
        <v>0</v>
      </c>
      <c r="P3302" s="1134">
        <f>O3302/'1.5 Universal Data'!$F$35</f>
        <v>0</v>
      </c>
      <c r="Q3302" s="266"/>
      <c r="R3302" s="266"/>
      <c r="S3302" s="266"/>
      <c r="T3302" s="266"/>
      <c r="U3302" s="266"/>
      <c r="V3302" s="266"/>
      <c r="W3302" s="266"/>
      <c r="X3302" s="266"/>
      <c r="Y3302" s="266"/>
      <c r="Z3302" s="266"/>
      <c r="AA3302" s="266"/>
      <c r="AB3302" s="266"/>
      <c r="AC3302" s="266"/>
      <c r="AD3302" s="266"/>
      <c r="AE3302" s="266"/>
    </row>
    <row r="3303" spans="2:31" ht="13.5">
      <c r="B3303" s="1129">
        <f t="shared" si="137"/>
        <v>-1</v>
      </c>
      <c r="D3303" s="1130"/>
      <c r="E3303" s="1130"/>
      <c r="F3303" s="1131"/>
      <c r="G3303" s="1130"/>
      <c r="H3303" s="1130"/>
      <c r="I3303" s="1130"/>
      <c r="J3303" s="1132"/>
      <c r="K3303" s="1132"/>
      <c r="L3303" s="1130"/>
      <c r="N3303" s="1133">
        <f t="shared" si="135"/>
        <v>0</v>
      </c>
      <c r="O3303" s="1134">
        <f t="shared" si="136"/>
        <v>0</v>
      </c>
      <c r="P3303" s="1134">
        <f>O3303/'1.5 Universal Data'!$F$35</f>
        <v>0</v>
      </c>
      <c r="Q3303" s="266"/>
      <c r="R3303" s="266"/>
      <c r="S3303" s="266"/>
      <c r="T3303" s="266"/>
      <c r="U3303" s="266"/>
      <c r="V3303" s="266"/>
      <c r="W3303" s="266"/>
      <c r="X3303" s="266"/>
      <c r="Y3303" s="266"/>
      <c r="Z3303" s="266"/>
      <c r="AA3303" s="266"/>
      <c r="AB3303" s="266"/>
      <c r="AC3303" s="266"/>
      <c r="AD3303" s="266"/>
      <c r="AE3303" s="266"/>
    </row>
    <row r="3304" spans="2:31" ht="13.5">
      <c r="B3304" s="1129">
        <f t="shared" si="137"/>
        <v>-1</v>
      </c>
      <c r="D3304" s="1130"/>
      <c r="E3304" s="1130"/>
      <c r="F3304" s="1131"/>
      <c r="G3304" s="1130"/>
      <c r="H3304" s="1130"/>
      <c r="I3304" s="1130"/>
      <c r="J3304" s="1132"/>
      <c r="K3304" s="1132"/>
      <c r="L3304" s="1130"/>
      <c r="N3304" s="1133">
        <f t="shared" si="135"/>
        <v>0</v>
      </c>
      <c r="O3304" s="1134">
        <f t="shared" si="136"/>
        <v>0</v>
      </c>
      <c r="P3304" s="1134">
        <f>O3304/'1.5 Universal Data'!$F$35</f>
        <v>0</v>
      </c>
      <c r="Q3304" s="266"/>
      <c r="R3304" s="266"/>
      <c r="S3304" s="266"/>
      <c r="T3304" s="266"/>
      <c r="U3304" s="266"/>
      <c r="V3304" s="266"/>
      <c r="W3304" s="266"/>
      <c r="X3304" s="266"/>
      <c r="Y3304" s="266"/>
      <c r="Z3304" s="266"/>
      <c r="AA3304" s="266"/>
      <c r="AB3304" s="266"/>
      <c r="AC3304" s="266"/>
      <c r="AD3304" s="266"/>
      <c r="AE3304" s="266"/>
    </row>
    <row r="3305" spans="2:31" ht="13.5">
      <c r="B3305" s="1129">
        <f t="shared" si="137"/>
        <v>-1</v>
      </c>
      <c r="D3305" s="1130"/>
      <c r="E3305" s="1130"/>
      <c r="F3305" s="1131"/>
      <c r="G3305" s="1130"/>
      <c r="H3305" s="1130"/>
      <c r="I3305" s="1130"/>
      <c r="J3305" s="1132"/>
      <c r="K3305" s="1132"/>
      <c r="L3305" s="1130"/>
      <c r="N3305" s="1133">
        <f t="shared" si="135"/>
        <v>0</v>
      </c>
      <c r="O3305" s="1134">
        <f t="shared" si="136"/>
        <v>0</v>
      </c>
      <c r="P3305" s="1134">
        <f>O3305/'1.5 Universal Data'!$F$35</f>
        <v>0</v>
      </c>
      <c r="Q3305" s="266"/>
      <c r="R3305" s="266"/>
      <c r="S3305" s="266"/>
      <c r="T3305" s="266"/>
      <c r="U3305" s="266"/>
      <c r="V3305" s="266"/>
      <c r="W3305" s="266"/>
      <c r="X3305" s="266"/>
      <c r="Y3305" s="266"/>
      <c r="Z3305" s="266"/>
      <c r="AA3305" s="266"/>
      <c r="AB3305" s="266"/>
      <c r="AC3305" s="266"/>
      <c r="AD3305" s="266"/>
      <c r="AE3305" s="266"/>
    </row>
    <row r="3306" spans="2:31" ht="13.5">
      <c r="B3306" s="1129">
        <f t="shared" si="137"/>
        <v>-1</v>
      </c>
      <c r="D3306" s="1130"/>
      <c r="E3306" s="1130"/>
      <c r="F3306" s="1131"/>
      <c r="G3306" s="1130"/>
      <c r="H3306" s="1130"/>
      <c r="I3306" s="1130"/>
      <c r="J3306" s="1132"/>
      <c r="K3306" s="1132"/>
      <c r="L3306" s="1130"/>
      <c r="N3306" s="1133">
        <f t="shared" si="135"/>
        <v>0</v>
      </c>
      <c r="O3306" s="1134">
        <f t="shared" si="136"/>
        <v>0</v>
      </c>
      <c r="P3306" s="1134">
        <f>O3306/'1.5 Universal Data'!$F$35</f>
        <v>0</v>
      </c>
      <c r="Q3306" s="266"/>
      <c r="R3306" s="266"/>
      <c r="S3306" s="266"/>
      <c r="T3306" s="266"/>
      <c r="U3306" s="266"/>
      <c r="V3306" s="266"/>
      <c r="W3306" s="266"/>
      <c r="X3306" s="266"/>
      <c r="Y3306" s="266"/>
      <c r="Z3306" s="266"/>
      <c r="AA3306" s="266"/>
      <c r="AB3306" s="266"/>
      <c r="AC3306" s="266"/>
      <c r="AD3306" s="266"/>
      <c r="AE3306" s="266"/>
    </row>
    <row r="3307" spans="2:31" ht="13.5">
      <c r="B3307" s="1129">
        <f t="shared" si="137"/>
        <v>-1</v>
      </c>
      <c r="D3307" s="1130"/>
      <c r="E3307" s="1130"/>
      <c r="F3307" s="1131"/>
      <c r="G3307" s="1130"/>
      <c r="H3307" s="1130"/>
      <c r="I3307" s="1130"/>
      <c r="J3307" s="1132"/>
      <c r="K3307" s="1132"/>
      <c r="L3307" s="1130"/>
      <c r="N3307" s="1133">
        <f t="shared" si="135"/>
        <v>0</v>
      </c>
      <c r="O3307" s="1134">
        <f t="shared" si="136"/>
        <v>0</v>
      </c>
      <c r="P3307" s="1134">
        <f>O3307/'1.5 Universal Data'!$F$35</f>
        <v>0</v>
      </c>
      <c r="Q3307" s="266"/>
      <c r="R3307" s="266"/>
      <c r="S3307" s="266"/>
      <c r="T3307" s="266"/>
      <c r="U3307" s="266"/>
      <c r="V3307" s="266"/>
      <c r="W3307" s="266"/>
      <c r="X3307" s="266"/>
      <c r="Y3307" s="266"/>
      <c r="Z3307" s="266"/>
      <c r="AA3307" s="266"/>
      <c r="AB3307" s="266"/>
      <c r="AC3307" s="266"/>
      <c r="AD3307" s="266"/>
      <c r="AE3307" s="266"/>
    </row>
    <row r="3308" spans="2:31" ht="13.5">
      <c r="B3308" s="1129">
        <f t="shared" si="137"/>
        <v>-1</v>
      </c>
      <c r="D3308" s="1130"/>
      <c r="E3308" s="1130"/>
      <c r="F3308" s="1131"/>
      <c r="G3308" s="1130"/>
      <c r="H3308" s="1130"/>
      <c r="I3308" s="1130"/>
      <c r="J3308" s="1132"/>
      <c r="K3308" s="1132"/>
      <c r="L3308" s="1130"/>
      <c r="N3308" s="1133">
        <f t="shared" si="135"/>
        <v>0</v>
      </c>
      <c r="O3308" s="1134">
        <f t="shared" si="136"/>
        <v>0</v>
      </c>
      <c r="P3308" s="1134">
        <f>O3308/'1.5 Universal Data'!$F$35</f>
        <v>0</v>
      </c>
      <c r="Q3308" s="266"/>
      <c r="R3308" s="266"/>
      <c r="S3308" s="266"/>
      <c r="T3308" s="266"/>
      <c r="U3308" s="266"/>
      <c r="V3308" s="266"/>
      <c r="W3308" s="266"/>
      <c r="X3308" s="266"/>
      <c r="Y3308" s="266"/>
      <c r="Z3308" s="266"/>
      <c r="AA3308" s="266"/>
      <c r="AB3308" s="266"/>
      <c r="AC3308" s="266"/>
      <c r="AD3308" s="266"/>
      <c r="AE3308" s="266"/>
    </row>
    <row r="3309" spans="2:31" ht="13.5">
      <c r="B3309" s="1129">
        <f t="shared" si="137"/>
        <v>-1</v>
      </c>
      <c r="D3309" s="1130"/>
      <c r="E3309" s="1130"/>
      <c r="F3309" s="1131"/>
      <c r="G3309" s="1130"/>
      <c r="H3309" s="1130"/>
      <c r="I3309" s="1130"/>
      <c r="J3309" s="1132"/>
      <c r="K3309" s="1132"/>
      <c r="L3309" s="1130"/>
      <c r="N3309" s="1133">
        <f t="shared" si="135"/>
        <v>0</v>
      </c>
      <c r="O3309" s="1134">
        <f t="shared" si="136"/>
        <v>0</v>
      </c>
      <c r="P3309" s="1134">
        <f>O3309/'1.5 Universal Data'!$F$35</f>
        <v>0</v>
      </c>
      <c r="Q3309" s="266"/>
      <c r="R3309" s="266"/>
      <c r="S3309" s="266"/>
      <c r="T3309" s="266"/>
      <c r="U3309" s="266"/>
      <c r="V3309" s="266"/>
      <c r="W3309" s="266"/>
      <c r="X3309" s="266"/>
      <c r="Y3309" s="266"/>
      <c r="Z3309" s="266"/>
      <c r="AA3309" s="266"/>
      <c r="AB3309" s="266"/>
      <c r="AC3309" s="266"/>
      <c r="AD3309" s="266"/>
      <c r="AE3309" s="266"/>
    </row>
    <row r="3310" spans="2:31" ht="13.5">
      <c r="B3310" s="1129">
        <f t="shared" si="137"/>
        <v>-1</v>
      </c>
      <c r="D3310" s="1130"/>
      <c r="E3310" s="1130"/>
      <c r="F3310" s="1131"/>
      <c r="G3310" s="1130"/>
      <c r="H3310" s="1130"/>
      <c r="I3310" s="1130"/>
      <c r="J3310" s="1132"/>
      <c r="K3310" s="1132"/>
      <c r="L3310" s="1130"/>
      <c r="N3310" s="1133">
        <f t="shared" si="135"/>
        <v>0</v>
      </c>
      <c r="O3310" s="1134">
        <f t="shared" si="136"/>
        <v>0</v>
      </c>
      <c r="P3310" s="1134">
        <f>O3310/'1.5 Universal Data'!$F$35</f>
        <v>0</v>
      </c>
      <c r="Q3310" s="266"/>
      <c r="R3310" s="266"/>
      <c r="S3310" s="266"/>
      <c r="T3310" s="266"/>
      <c r="U3310" s="266"/>
      <c r="V3310" s="266"/>
      <c r="W3310" s="266"/>
      <c r="X3310" s="266"/>
      <c r="Y3310" s="266"/>
      <c r="Z3310" s="266"/>
      <c r="AA3310" s="266"/>
      <c r="AB3310" s="266"/>
      <c r="AC3310" s="266"/>
      <c r="AD3310" s="266"/>
      <c r="AE3310" s="266"/>
    </row>
    <row r="3311" spans="2:31" ht="13.5">
      <c r="B3311" s="1129">
        <f t="shared" si="137"/>
        <v>-1</v>
      </c>
      <c r="D3311" s="1130"/>
      <c r="E3311" s="1130"/>
      <c r="F3311" s="1131"/>
      <c r="G3311" s="1130"/>
      <c r="H3311" s="1130"/>
      <c r="I3311" s="1130"/>
      <c r="J3311" s="1132"/>
      <c r="K3311" s="1132"/>
      <c r="L3311" s="1130"/>
      <c r="N3311" s="1133">
        <f t="shared" si="135"/>
        <v>0</v>
      </c>
      <c r="O3311" s="1134">
        <f t="shared" si="136"/>
        <v>0</v>
      </c>
      <c r="P3311" s="1134">
        <f>O3311/'1.5 Universal Data'!$F$35</f>
        <v>0</v>
      </c>
      <c r="Q3311" s="266"/>
      <c r="R3311" s="266"/>
      <c r="S3311" s="266"/>
      <c r="T3311" s="266"/>
      <c r="U3311" s="266"/>
      <c r="V3311" s="266"/>
      <c r="W3311" s="266"/>
      <c r="X3311" s="266"/>
      <c r="Y3311" s="266"/>
      <c r="Z3311" s="266"/>
      <c r="AA3311" s="266"/>
      <c r="AB3311" s="266"/>
      <c r="AC3311" s="266"/>
      <c r="AD3311" s="266"/>
      <c r="AE3311" s="266"/>
    </row>
    <row r="3312" spans="2:31" ht="13.5">
      <c r="B3312" s="1129">
        <f t="shared" si="137"/>
        <v>-1</v>
      </c>
      <c r="D3312" s="1130"/>
      <c r="E3312" s="1130"/>
      <c r="F3312" s="1131"/>
      <c r="G3312" s="1130"/>
      <c r="H3312" s="1130"/>
      <c r="I3312" s="1130"/>
      <c r="J3312" s="1132"/>
      <c r="K3312" s="1132"/>
      <c r="L3312" s="1130"/>
      <c r="N3312" s="1133">
        <f t="shared" si="135"/>
        <v>0</v>
      </c>
      <c r="O3312" s="1134">
        <f t="shared" si="136"/>
        <v>0</v>
      </c>
      <c r="P3312" s="1134">
        <f>O3312/'1.5 Universal Data'!$F$35</f>
        <v>0</v>
      </c>
      <c r="Q3312" s="266"/>
      <c r="R3312" s="266"/>
      <c r="S3312" s="266"/>
      <c r="T3312" s="266"/>
      <c r="U3312" s="266"/>
      <c r="V3312" s="266"/>
      <c r="W3312" s="266"/>
      <c r="X3312" s="266"/>
      <c r="Y3312" s="266"/>
      <c r="Z3312" s="266"/>
      <c r="AA3312" s="266"/>
      <c r="AB3312" s="266"/>
      <c r="AC3312" s="266"/>
      <c r="AD3312" s="266"/>
      <c r="AE3312" s="266"/>
    </row>
    <row r="3313" spans="2:31" ht="13.5">
      <c r="B3313" s="1129">
        <f t="shared" si="137"/>
        <v>-1</v>
      </c>
      <c r="D3313" s="1130"/>
      <c r="E3313" s="1130"/>
      <c r="F3313" s="1131"/>
      <c r="G3313" s="1130"/>
      <c r="H3313" s="1130"/>
      <c r="I3313" s="1130"/>
      <c r="J3313" s="1132"/>
      <c r="K3313" s="1132"/>
      <c r="L3313" s="1130"/>
      <c r="N3313" s="1133">
        <f t="shared" si="135"/>
        <v>0</v>
      </c>
      <c r="O3313" s="1134">
        <f t="shared" si="136"/>
        <v>0</v>
      </c>
      <c r="P3313" s="1134">
        <f>O3313/'1.5 Universal Data'!$F$35</f>
        <v>0</v>
      </c>
      <c r="Q3313" s="266"/>
      <c r="R3313" s="266"/>
      <c r="S3313" s="266"/>
      <c r="T3313" s="266"/>
      <c r="U3313" s="266"/>
      <c r="V3313" s="266"/>
      <c r="W3313" s="266"/>
      <c r="X3313" s="266"/>
      <c r="Y3313" s="266"/>
      <c r="Z3313" s="266"/>
      <c r="AA3313" s="266"/>
      <c r="AB3313" s="266"/>
      <c r="AC3313" s="266"/>
      <c r="AD3313" s="266"/>
      <c r="AE3313" s="266"/>
    </row>
    <row r="3314" spans="2:31" ht="13.5">
      <c r="B3314" s="1129">
        <f t="shared" si="137"/>
        <v>-1</v>
      </c>
      <c r="D3314" s="1130"/>
      <c r="E3314" s="1130"/>
      <c r="F3314" s="1131"/>
      <c r="G3314" s="1130"/>
      <c r="H3314" s="1130"/>
      <c r="I3314" s="1130"/>
      <c r="J3314" s="1132"/>
      <c r="K3314" s="1132"/>
      <c r="L3314" s="1130"/>
      <c r="N3314" s="1133">
        <f t="shared" si="135"/>
        <v>0</v>
      </c>
      <c r="O3314" s="1134">
        <f t="shared" si="136"/>
        <v>0</v>
      </c>
      <c r="P3314" s="1134">
        <f>O3314/'1.5 Universal Data'!$F$35</f>
        <v>0</v>
      </c>
      <c r="Q3314" s="266"/>
      <c r="R3314" s="266"/>
      <c r="S3314" s="266"/>
      <c r="T3314" s="266"/>
      <c r="U3314" s="266"/>
      <c r="V3314" s="266"/>
      <c r="W3314" s="266"/>
      <c r="X3314" s="266"/>
      <c r="Y3314" s="266"/>
      <c r="Z3314" s="266"/>
      <c r="AA3314" s="266"/>
      <c r="AB3314" s="266"/>
      <c r="AC3314" s="266"/>
      <c r="AD3314" s="266"/>
      <c r="AE3314" s="266"/>
    </row>
    <row r="3315" spans="2:31" ht="13.5">
      <c r="B3315" s="1129">
        <f t="shared" si="137"/>
        <v>-1</v>
      </c>
      <c r="D3315" s="1130"/>
      <c r="E3315" s="1130"/>
      <c r="F3315" s="1131"/>
      <c r="G3315" s="1130"/>
      <c r="H3315" s="1130"/>
      <c r="I3315" s="1130"/>
      <c r="J3315" s="1132"/>
      <c r="K3315" s="1132"/>
      <c r="L3315" s="1130"/>
      <c r="N3315" s="1133">
        <f t="shared" si="135"/>
        <v>0</v>
      </c>
      <c r="O3315" s="1134">
        <f t="shared" si="136"/>
        <v>0</v>
      </c>
      <c r="P3315" s="1134">
        <f>O3315/'1.5 Universal Data'!$F$35</f>
        <v>0</v>
      </c>
      <c r="Q3315" s="266"/>
      <c r="R3315" s="266"/>
      <c r="S3315" s="266"/>
      <c r="T3315" s="266"/>
      <c r="U3315" s="266"/>
      <c r="V3315" s="266"/>
      <c r="W3315" s="266"/>
      <c r="X3315" s="266"/>
      <c r="Y3315" s="266"/>
      <c r="Z3315" s="266"/>
      <c r="AA3315" s="266"/>
      <c r="AB3315" s="266"/>
      <c r="AC3315" s="266"/>
      <c r="AD3315" s="266"/>
      <c r="AE3315" s="266"/>
    </row>
    <row r="3316" spans="2:31" ht="13.5">
      <c r="B3316" s="1129">
        <f t="shared" si="137"/>
        <v>-1</v>
      </c>
      <c r="D3316" s="1130"/>
      <c r="E3316" s="1130"/>
      <c r="F3316" s="1131"/>
      <c r="G3316" s="1130"/>
      <c r="H3316" s="1130"/>
      <c r="I3316" s="1130"/>
      <c r="J3316" s="1132"/>
      <c r="K3316" s="1132"/>
      <c r="L3316" s="1130"/>
      <c r="N3316" s="1133">
        <f t="shared" si="135"/>
        <v>0</v>
      </c>
      <c r="O3316" s="1134">
        <f t="shared" si="136"/>
        <v>0</v>
      </c>
      <c r="P3316" s="1134">
        <f>O3316/'1.5 Universal Data'!$F$35</f>
        <v>0</v>
      </c>
      <c r="Q3316" s="266"/>
      <c r="R3316" s="266"/>
      <c r="S3316" s="266"/>
      <c r="T3316" s="266"/>
      <c r="U3316" s="266"/>
      <c r="V3316" s="266"/>
      <c r="W3316" s="266"/>
      <c r="X3316" s="266"/>
      <c r="Y3316" s="266"/>
      <c r="Z3316" s="266"/>
      <c r="AA3316" s="266"/>
      <c r="AB3316" s="266"/>
      <c r="AC3316" s="266"/>
      <c r="AD3316" s="266"/>
      <c r="AE3316" s="266"/>
    </row>
    <row r="3317" spans="2:31" ht="13.5">
      <c r="B3317" s="1129">
        <f t="shared" si="137"/>
        <v>-1</v>
      </c>
      <c r="D3317" s="1130"/>
      <c r="E3317" s="1130"/>
      <c r="F3317" s="1131"/>
      <c r="G3317" s="1130"/>
      <c r="H3317" s="1130"/>
      <c r="I3317" s="1130"/>
      <c r="J3317" s="1132"/>
      <c r="K3317" s="1132"/>
      <c r="L3317" s="1130"/>
      <c r="N3317" s="1133">
        <f t="shared" si="135"/>
        <v>0</v>
      </c>
      <c r="O3317" s="1134">
        <f t="shared" si="136"/>
        <v>0</v>
      </c>
      <c r="P3317" s="1134">
        <f>O3317/'1.5 Universal Data'!$F$35</f>
        <v>0</v>
      </c>
      <c r="Q3317" s="266"/>
      <c r="R3317" s="266"/>
      <c r="S3317" s="266"/>
      <c r="T3317" s="266"/>
      <c r="U3317" s="266"/>
      <c r="V3317" s="266"/>
      <c r="W3317" s="266"/>
      <c r="X3317" s="266"/>
      <c r="Y3317" s="266"/>
      <c r="Z3317" s="266"/>
      <c r="AA3317" s="266"/>
      <c r="AB3317" s="266"/>
      <c r="AC3317" s="266"/>
      <c r="AD3317" s="266"/>
      <c r="AE3317" s="266"/>
    </row>
    <row r="3318" spans="2:31" ht="13.5">
      <c r="B3318" s="1129">
        <f t="shared" si="137"/>
        <v>-1</v>
      </c>
      <c r="D3318" s="1130"/>
      <c r="E3318" s="1130"/>
      <c r="F3318" s="1131"/>
      <c r="G3318" s="1130"/>
      <c r="H3318" s="1130"/>
      <c r="I3318" s="1130"/>
      <c r="J3318" s="1132"/>
      <c r="K3318" s="1132"/>
      <c r="L3318" s="1130"/>
      <c r="N3318" s="1133">
        <f t="shared" si="135"/>
        <v>0</v>
      </c>
      <c r="O3318" s="1134">
        <f t="shared" si="136"/>
        <v>0</v>
      </c>
      <c r="P3318" s="1134">
        <f>O3318/'1.5 Universal Data'!$F$35</f>
        <v>0</v>
      </c>
      <c r="Q3318" s="266"/>
      <c r="R3318" s="266"/>
      <c r="S3318" s="266"/>
      <c r="T3318" s="266"/>
      <c r="U3318" s="266"/>
      <c r="V3318" s="266"/>
      <c r="W3318" s="266"/>
      <c r="X3318" s="266"/>
      <c r="Y3318" s="266"/>
      <c r="Z3318" s="266"/>
      <c r="AA3318" s="266"/>
      <c r="AB3318" s="266"/>
      <c r="AC3318" s="266"/>
      <c r="AD3318" s="266"/>
      <c r="AE3318" s="266"/>
    </row>
    <row r="3319" spans="2:31" ht="13.5">
      <c r="B3319" s="1129">
        <f t="shared" si="137"/>
        <v>-1</v>
      </c>
      <c r="D3319" s="1130"/>
      <c r="E3319" s="1130"/>
      <c r="F3319" s="1131"/>
      <c r="G3319" s="1130"/>
      <c r="H3319" s="1130"/>
      <c r="I3319" s="1130"/>
      <c r="J3319" s="1132"/>
      <c r="K3319" s="1132"/>
      <c r="L3319" s="1130"/>
      <c r="N3319" s="1133">
        <f t="shared" si="135"/>
        <v>0</v>
      </c>
      <c r="O3319" s="1134">
        <f t="shared" si="136"/>
        <v>0</v>
      </c>
      <c r="P3319" s="1134">
        <f>O3319/'1.5 Universal Data'!$F$35</f>
        <v>0</v>
      </c>
      <c r="Q3319" s="266"/>
      <c r="R3319" s="266"/>
      <c r="S3319" s="266"/>
      <c r="T3319" s="266"/>
      <c r="U3319" s="266"/>
      <c r="V3319" s="266"/>
      <c r="W3319" s="266"/>
      <c r="X3319" s="266"/>
      <c r="Y3319" s="266"/>
      <c r="Z3319" s="266"/>
      <c r="AA3319" s="266"/>
      <c r="AB3319" s="266"/>
      <c r="AC3319" s="266"/>
      <c r="AD3319" s="266"/>
      <c r="AE3319" s="266"/>
    </row>
    <row r="3320" spans="2:31" ht="13.5">
      <c r="B3320" s="1129">
        <f t="shared" si="137"/>
        <v>-1</v>
      </c>
      <c r="D3320" s="1130"/>
      <c r="E3320" s="1130"/>
      <c r="F3320" s="1131"/>
      <c r="G3320" s="1130"/>
      <c r="H3320" s="1130"/>
      <c r="I3320" s="1130"/>
      <c r="J3320" s="1132"/>
      <c r="K3320" s="1132"/>
      <c r="L3320" s="1130"/>
      <c r="N3320" s="1133">
        <f t="shared" si="135"/>
        <v>0</v>
      </c>
      <c r="O3320" s="1134">
        <f t="shared" si="136"/>
        <v>0</v>
      </c>
      <c r="P3320" s="1134">
        <f>O3320/'1.5 Universal Data'!$F$35</f>
        <v>0</v>
      </c>
      <c r="Q3320" s="266"/>
      <c r="R3320" s="266"/>
      <c r="S3320" s="266"/>
      <c r="T3320" s="266"/>
      <c r="U3320" s="266"/>
      <c r="V3320" s="266"/>
      <c r="W3320" s="266"/>
      <c r="X3320" s="266"/>
      <c r="Y3320" s="266"/>
      <c r="Z3320" s="266"/>
      <c r="AA3320" s="266"/>
      <c r="AB3320" s="266"/>
      <c r="AC3320" s="266"/>
      <c r="AD3320" s="266"/>
      <c r="AE3320" s="266"/>
    </row>
    <row r="3321" spans="2:31" ht="13.5">
      <c r="B3321" s="1129">
        <f t="shared" si="137"/>
        <v>-1</v>
      </c>
      <c r="D3321" s="1130"/>
      <c r="E3321" s="1130"/>
      <c r="F3321" s="1131"/>
      <c r="G3321" s="1130"/>
      <c r="H3321" s="1130"/>
      <c r="I3321" s="1130"/>
      <c r="J3321" s="1132"/>
      <c r="K3321" s="1132"/>
      <c r="L3321" s="1130"/>
      <c r="N3321" s="1133">
        <f t="shared" si="135"/>
        <v>0</v>
      </c>
      <c r="O3321" s="1134">
        <f t="shared" si="136"/>
        <v>0</v>
      </c>
      <c r="P3321" s="1134">
        <f>O3321/'1.5 Universal Data'!$F$35</f>
        <v>0</v>
      </c>
      <c r="Q3321" s="266"/>
      <c r="R3321" s="266"/>
      <c r="S3321" s="266"/>
      <c r="T3321" s="266"/>
      <c r="U3321" s="266"/>
      <c r="V3321" s="266"/>
      <c r="W3321" s="266"/>
      <c r="X3321" s="266"/>
      <c r="Y3321" s="266"/>
      <c r="Z3321" s="266"/>
      <c r="AA3321" s="266"/>
      <c r="AB3321" s="266"/>
      <c r="AC3321" s="266"/>
      <c r="AD3321" s="266"/>
      <c r="AE3321" s="266"/>
    </row>
    <row r="3322" spans="2:31" ht="13.5">
      <c r="B3322" s="1129">
        <f t="shared" si="137"/>
        <v>-1</v>
      </c>
      <c r="D3322" s="1130"/>
      <c r="E3322" s="1130"/>
      <c r="F3322" s="1131"/>
      <c r="G3322" s="1130"/>
      <c r="H3322" s="1130"/>
      <c r="I3322" s="1130"/>
      <c r="J3322" s="1132"/>
      <c r="K3322" s="1132"/>
      <c r="L3322" s="1130"/>
      <c r="N3322" s="1133">
        <f t="shared" si="135"/>
        <v>0</v>
      </c>
      <c r="O3322" s="1134">
        <f t="shared" si="136"/>
        <v>0</v>
      </c>
      <c r="P3322" s="1134">
        <f>O3322/'1.5 Universal Data'!$F$35</f>
        <v>0</v>
      </c>
      <c r="Q3322" s="266"/>
      <c r="R3322" s="266"/>
      <c r="S3322" s="266"/>
      <c r="T3322" s="266"/>
      <c r="U3322" s="266"/>
      <c r="V3322" s="266"/>
      <c r="W3322" s="266"/>
      <c r="X3322" s="266"/>
      <c r="Y3322" s="266"/>
      <c r="Z3322" s="266"/>
      <c r="AA3322" s="266"/>
      <c r="AB3322" s="266"/>
      <c r="AC3322" s="266"/>
      <c r="AD3322" s="266"/>
      <c r="AE3322" s="266"/>
    </row>
    <row r="3323" spans="2:31" ht="13.5">
      <c r="B3323" s="1129">
        <f t="shared" si="137"/>
        <v>-1</v>
      </c>
      <c r="D3323" s="1130"/>
      <c r="E3323" s="1130"/>
      <c r="F3323" s="1131"/>
      <c r="G3323" s="1130"/>
      <c r="H3323" s="1130"/>
      <c r="I3323" s="1130"/>
      <c r="J3323" s="1132"/>
      <c r="K3323" s="1132"/>
      <c r="L3323" s="1130"/>
      <c r="N3323" s="1133">
        <f t="shared" si="135"/>
        <v>0</v>
      </c>
      <c r="O3323" s="1134">
        <f t="shared" si="136"/>
        <v>0</v>
      </c>
      <c r="P3323" s="1134">
        <f>O3323/'1.5 Universal Data'!$F$35</f>
        <v>0</v>
      </c>
      <c r="Q3323" s="266"/>
      <c r="R3323" s="266"/>
      <c r="S3323" s="266"/>
      <c r="T3323" s="266"/>
      <c r="U3323" s="266"/>
      <c r="V3323" s="266"/>
      <c r="W3323" s="266"/>
      <c r="X3323" s="266"/>
      <c r="Y3323" s="266"/>
      <c r="Z3323" s="266"/>
      <c r="AA3323" s="266"/>
      <c r="AB3323" s="266"/>
      <c r="AC3323" s="266"/>
      <c r="AD3323" s="266"/>
      <c r="AE3323" s="266"/>
    </row>
    <row r="3324" spans="2:31" ht="13.5">
      <c r="B3324" s="1129">
        <f t="shared" si="137"/>
        <v>-1</v>
      </c>
      <c r="D3324" s="1130"/>
      <c r="E3324" s="1130"/>
      <c r="F3324" s="1131"/>
      <c r="G3324" s="1130"/>
      <c r="H3324" s="1130"/>
      <c r="I3324" s="1130"/>
      <c r="J3324" s="1132"/>
      <c r="K3324" s="1132"/>
      <c r="L3324" s="1130"/>
      <c r="N3324" s="1133">
        <f t="shared" si="135"/>
        <v>0</v>
      </c>
      <c r="O3324" s="1134">
        <f t="shared" si="136"/>
        <v>0</v>
      </c>
      <c r="P3324" s="1134">
        <f>O3324/'1.5 Universal Data'!$F$35</f>
        <v>0</v>
      </c>
      <c r="Q3324" s="266"/>
      <c r="R3324" s="266"/>
      <c r="S3324" s="266"/>
      <c r="T3324" s="266"/>
      <c r="U3324" s="266"/>
      <c r="V3324" s="266"/>
      <c r="W3324" s="266"/>
      <c r="X3324" s="266"/>
      <c r="Y3324" s="266"/>
      <c r="Z3324" s="266"/>
      <c r="AA3324" s="266"/>
      <c r="AB3324" s="266"/>
      <c r="AC3324" s="266"/>
      <c r="AD3324" s="266"/>
      <c r="AE3324" s="266"/>
    </row>
    <row r="3325" spans="2:31" ht="13.5">
      <c r="B3325" s="1129">
        <f t="shared" si="137"/>
        <v>-1</v>
      </c>
      <c r="D3325" s="1130"/>
      <c r="E3325" s="1130"/>
      <c r="F3325" s="1131"/>
      <c r="G3325" s="1130"/>
      <c r="H3325" s="1130"/>
      <c r="I3325" s="1130"/>
      <c r="J3325" s="1132"/>
      <c r="K3325" s="1132"/>
      <c r="L3325" s="1130"/>
      <c r="N3325" s="1133">
        <f t="shared" si="135"/>
        <v>0</v>
      </c>
      <c r="O3325" s="1134">
        <f t="shared" si="136"/>
        <v>0</v>
      </c>
      <c r="P3325" s="1134">
        <f>O3325/'1.5 Universal Data'!$F$35</f>
        <v>0</v>
      </c>
      <c r="Q3325" s="266"/>
      <c r="R3325" s="266"/>
      <c r="S3325" s="266"/>
      <c r="T3325" s="266"/>
      <c r="U3325" s="266"/>
      <c r="V3325" s="266"/>
      <c r="W3325" s="266"/>
      <c r="X3325" s="266"/>
      <c r="Y3325" s="266"/>
      <c r="Z3325" s="266"/>
      <c r="AA3325" s="266"/>
      <c r="AB3325" s="266"/>
      <c r="AC3325" s="266"/>
      <c r="AD3325" s="266"/>
      <c r="AE3325" s="266"/>
    </row>
    <row r="3326" spans="2:31" ht="13.5">
      <c r="B3326" s="1129">
        <f t="shared" si="137"/>
        <v>-1</v>
      </c>
      <c r="D3326" s="1130"/>
      <c r="E3326" s="1130"/>
      <c r="F3326" s="1131"/>
      <c r="G3326" s="1130"/>
      <c r="H3326" s="1130"/>
      <c r="I3326" s="1130"/>
      <c r="J3326" s="1132"/>
      <c r="K3326" s="1132"/>
      <c r="L3326" s="1130"/>
      <c r="N3326" s="1133">
        <f t="shared" si="135"/>
        <v>0</v>
      </c>
      <c r="O3326" s="1134">
        <f t="shared" si="136"/>
        <v>0</v>
      </c>
      <c r="P3326" s="1134">
        <f>O3326/'1.5 Universal Data'!$F$35</f>
        <v>0</v>
      </c>
      <c r="Q3326" s="266"/>
      <c r="R3326" s="266"/>
      <c r="S3326" s="266"/>
      <c r="T3326" s="266"/>
      <c r="U3326" s="266"/>
      <c r="V3326" s="266"/>
      <c r="W3326" s="266"/>
      <c r="X3326" s="266"/>
      <c r="Y3326" s="266"/>
      <c r="Z3326" s="266"/>
      <c r="AA3326" s="266"/>
      <c r="AB3326" s="266"/>
      <c r="AC3326" s="266"/>
      <c r="AD3326" s="266"/>
      <c r="AE3326" s="266"/>
    </row>
    <row r="3327" spans="2:31" ht="13.5">
      <c r="B3327" s="1129">
        <f t="shared" si="137"/>
        <v>-1</v>
      </c>
      <c r="D3327" s="1130"/>
      <c r="E3327" s="1130"/>
      <c r="F3327" s="1131"/>
      <c r="G3327" s="1130"/>
      <c r="H3327" s="1130"/>
      <c r="I3327" s="1130"/>
      <c r="J3327" s="1132"/>
      <c r="K3327" s="1132"/>
      <c r="L3327" s="1130"/>
      <c r="N3327" s="1133">
        <f t="shared" si="135"/>
        <v>0</v>
      </c>
      <c r="O3327" s="1134">
        <f t="shared" si="136"/>
        <v>0</v>
      </c>
      <c r="P3327" s="1134">
        <f>O3327/'1.5 Universal Data'!$F$35</f>
        <v>0</v>
      </c>
      <c r="Q3327" s="266"/>
      <c r="R3327" s="266"/>
      <c r="S3327" s="266"/>
      <c r="T3327" s="266"/>
      <c r="U3327" s="266"/>
      <c r="V3327" s="266"/>
      <c r="W3327" s="266"/>
      <c r="X3327" s="266"/>
      <c r="Y3327" s="266"/>
      <c r="Z3327" s="266"/>
      <c r="AA3327" s="266"/>
      <c r="AB3327" s="266"/>
      <c r="AC3327" s="266"/>
      <c r="AD3327" s="266"/>
      <c r="AE3327" s="266"/>
    </row>
    <row r="3328" spans="2:31" ht="13.5">
      <c r="B3328" s="1129">
        <f t="shared" si="137"/>
        <v>-1</v>
      </c>
      <c r="D3328" s="1130"/>
      <c r="E3328" s="1130"/>
      <c r="F3328" s="1131"/>
      <c r="G3328" s="1130"/>
      <c r="H3328" s="1130"/>
      <c r="I3328" s="1130"/>
      <c r="J3328" s="1132"/>
      <c r="K3328" s="1132"/>
      <c r="L3328" s="1130"/>
      <c r="N3328" s="1133">
        <f t="shared" si="135"/>
        <v>0</v>
      </c>
      <c r="O3328" s="1134">
        <f t="shared" si="136"/>
        <v>0</v>
      </c>
      <c r="P3328" s="1134">
        <f>O3328/'1.5 Universal Data'!$F$35</f>
        <v>0</v>
      </c>
      <c r="Q3328" s="266"/>
      <c r="R3328" s="266"/>
      <c r="S3328" s="266"/>
      <c r="T3328" s="266"/>
      <c r="U3328" s="266"/>
      <c r="V3328" s="266"/>
      <c r="W3328" s="266"/>
      <c r="X3328" s="266"/>
      <c r="Y3328" s="266"/>
      <c r="Z3328" s="266"/>
      <c r="AA3328" s="266"/>
      <c r="AB3328" s="266"/>
      <c r="AC3328" s="266"/>
      <c r="AD3328" s="266"/>
      <c r="AE3328" s="266"/>
    </row>
    <row r="3329" spans="2:31" ht="13.5">
      <c r="B3329" s="1129">
        <f t="shared" si="137"/>
        <v>-1</v>
      </c>
      <c r="D3329" s="1130"/>
      <c r="E3329" s="1130"/>
      <c r="F3329" s="1131"/>
      <c r="G3329" s="1130"/>
      <c r="H3329" s="1130"/>
      <c r="I3329" s="1130"/>
      <c r="J3329" s="1132"/>
      <c r="K3329" s="1132"/>
      <c r="L3329" s="1130"/>
      <c r="N3329" s="1133">
        <f t="shared" si="135"/>
        <v>0</v>
      </c>
      <c r="O3329" s="1134">
        <f t="shared" si="136"/>
        <v>0</v>
      </c>
      <c r="P3329" s="1134">
        <f>O3329/'1.5 Universal Data'!$F$35</f>
        <v>0</v>
      </c>
      <c r="Q3329" s="266"/>
      <c r="R3329" s="266"/>
      <c r="S3329" s="266"/>
      <c r="T3329" s="266"/>
      <c r="U3329" s="266"/>
      <c r="V3329" s="266"/>
      <c r="W3329" s="266"/>
      <c r="X3329" s="266"/>
      <c r="Y3329" s="266"/>
      <c r="Z3329" s="266"/>
      <c r="AA3329" s="266"/>
      <c r="AB3329" s="266"/>
      <c r="AC3329" s="266"/>
      <c r="AD3329" s="266"/>
      <c r="AE3329" s="266"/>
    </row>
    <row r="3330" spans="2:31" ht="13.5">
      <c r="B3330" s="1129">
        <f t="shared" si="137"/>
        <v>-1</v>
      </c>
      <c r="D3330" s="1130"/>
      <c r="E3330" s="1130"/>
      <c r="F3330" s="1131"/>
      <c r="G3330" s="1130"/>
      <c r="H3330" s="1130"/>
      <c r="I3330" s="1130"/>
      <c r="J3330" s="1132"/>
      <c r="K3330" s="1132"/>
      <c r="L3330" s="1130"/>
      <c r="N3330" s="1133">
        <f t="shared" si="135"/>
        <v>0</v>
      </c>
      <c r="O3330" s="1134">
        <f t="shared" si="136"/>
        <v>0</v>
      </c>
      <c r="P3330" s="1134">
        <f>O3330/'1.5 Universal Data'!$F$35</f>
        <v>0</v>
      </c>
      <c r="Q3330" s="266"/>
      <c r="R3330" s="266"/>
      <c r="S3330" s="266"/>
      <c r="T3330" s="266"/>
      <c r="U3330" s="266"/>
      <c r="V3330" s="266"/>
      <c r="W3330" s="266"/>
      <c r="X3330" s="266"/>
      <c r="Y3330" s="266"/>
      <c r="Z3330" s="266"/>
      <c r="AA3330" s="266"/>
      <c r="AB3330" s="266"/>
      <c r="AC3330" s="266"/>
      <c r="AD3330" s="266"/>
      <c r="AE3330" s="266"/>
    </row>
    <row r="3331" spans="2:31" ht="13.5">
      <c r="B3331" s="1129">
        <f t="shared" si="137"/>
        <v>-1</v>
      </c>
      <c r="D3331" s="1130"/>
      <c r="E3331" s="1130"/>
      <c r="F3331" s="1131"/>
      <c r="G3331" s="1130"/>
      <c r="H3331" s="1130"/>
      <c r="I3331" s="1130"/>
      <c r="J3331" s="1132"/>
      <c r="K3331" s="1132"/>
      <c r="L3331" s="1130"/>
      <c r="N3331" s="1133">
        <f t="shared" si="135"/>
        <v>0</v>
      </c>
      <c r="O3331" s="1134">
        <f t="shared" si="136"/>
        <v>0</v>
      </c>
      <c r="P3331" s="1134">
        <f>O3331/'1.5 Universal Data'!$F$35</f>
        <v>0</v>
      </c>
      <c r="Q3331" s="266"/>
      <c r="R3331" s="266"/>
      <c r="S3331" s="266"/>
      <c r="T3331" s="266"/>
      <c r="U3331" s="266"/>
      <c r="V3331" s="266"/>
      <c r="W3331" s="266"/>
      <c r="X3331" s="266"/>
      <c r="Y3331" s="266"/>
      <c r="Z3331" s="266"/>
      <c r="AA3331" s="266"/>
      <c r="AB3331" s="266"/>
      <c r="AC3331" s="266"/>
      <c r="AD3331" s="266"/>
      <c r="AE3331" s="266"/>
    </row>
    <row r="3332" spans="2:31" ht="13.5">
      <c r="B3332" s="1129">
        <f t="shared" si="137"/>
        <v>-1</v>
      </c>
      <c r="D3332" s="1130"/>
      <c r="E3332" s="1130"/>
      <c r="F3332" s="1131"/>
      <c r="G3332" s="1130"/>
      <c r="H3332" s="1130"/>
      <c r="I3332" s="1130"/>
      <c r="J3332" s="1132"/>
      <c r="K3332" s="1132"/>
      <c r="L3332" s="1130"/>
      <c r="N3332" s="1133">
        <f t="shared" si="135"/>
        <v>0</v>
      </c>
      <c r="O3332" s="1134">
        <f t="shared" si="136"/>
        <v>0</v>
      </c>
      <c r="P3332" s="1134">
        <f>O3332/'1.5 Universal Data'!$F$35</f>
        <v>0</v>
      </c>
      <c r="Q3332" s="266"/>
      <c r="R3332" s="266"/>
      <c r="S3332" s="266"/>
      <c r="T3332" s="266"/>
      <c r="U3332" s="266"/>
      <c r="V3332" s="266"/>
      <c r="W3332" s="266"/>
      <c r="X3332" s="266"/>
      <c r="Y3332" s="266"/>
      <c r="Z3332" s="266"/>
      <c r="AA3332" s="266"/>
      <c r="AB3332" s="266"/>
      <c r="AC3332" s="266"/>
      <c r="AD3332" s="266"/>
      <c r="AE3332" s="266"/>
    </row>
    <row r="3333" spans="2:31" ht="13.5">
      <c r="B3333" s="1129">
        <f t="shared" si="137"/>
        <v>-1</v>
      </c>
      <c r="D3333" s="1130"/>
      <c r="E3333" s="1130"/>
      <c r="F3333" s="1131"/>
      <c r="G3333" s="1130"/>
      <c r="H3333" s="1130"/>
      <c r="I3333" s="1130"/>
      <c r="J3333" s="1132"/>
      <c r="K3333" s="1132"/>
      <c r="L3333" s="1130"/>
      <c r="N3333" s="1133">
        <f t="shared" si="135"/>
        <v>0</v>
      </c>
      <c r="O3333" s="1134">
        <f t="shared" si="136"/>
        <v>0</v>
      </c>
      <c r="P3333" s="1134">
        <f>O3333/'1.5 Universal Data'!$F$35</f>
        <v>0</v>
      </c>
      <c r="Q3333" s="266"/>
      <c r="R3333" s="266"/>
      <c r="S3333" s="266"/>
      <c r="T3333" s="266"/>
      <c r="U3333" s="266"/>
      <c r="V3333" s="266"/>
      <c r="W3333" s="266"/>
      <c r="X3333" s="266"/>
      <c r="Y3333" s="266"/>
      <c r="Z3333" s="266"/>
      <c r="AA3333" s="266"/>
      <c r="AB3333" s="266"/>
      <c r="AC3333" s="266"/>
      <c r="AD3333" s="266"/>
      <c r="AE3333" s="266"/>
    </row>
    <row r="3334" spans="2:31" ht="13.5">
      <c r="B3334" s="1129">
        <f t="shared" si="137"/>
        <v>-1</v>
      </c>
      <c r="D3334" s="1130"/>
      <c r="E3334" s="1130"/>
      <c r="F3334" s="1131"/>
      <c r="G3334" s="1130"/>
      <c r="H3334" s="1130"/>
      <c r="I3334" s="1130"/>
      <c r="J3334" s="1132"/>
      <c r="K3334" s="1132"/>
      <c r="L3334" s="1130"/>
      <c r="N3334" s="1133">
        <f t="shared" si="135"/>
        <v>0</v>
      </c>
      <c r="O3334" s="1134">
        <f t="shared" si="136"/>
        <v>0</v>
      </c>
      <c r="P3334" s="1134">
        <f>O3334/'1.5 Universal Data'!$F$35</f>
        <v>0</v>
      </c>
      <c r="Q3334" s="266"/>
      <c r="R3334" s="266"/>
      <c r="S3334" s="266"/>
      <c r="T3334" s="266"/>
      <c r="U3334" s="266"/>
      <c r="V3334" s="266"/>
      <c r="W3334" s="266"/>
      <c r="X3334" s="266"/>
      <c r="Y3334" s="266"/>
      <c r="Z3334" s="266"/>
      <c r="AA3334" s="266"/>
      <c r="AB3334" s="266"/>
      <c r="AC3334" s="266"/>
      <c r="AD3334" s="266"/>
      <c r="AE3334" s="266"/>
    </row>
    <row r="3335" spans="2:31" ht="13.5">
      <c r="B3335" s="1129">
        <f t="shared" si="137"/>
        <v>-1</v>
      </c>
      <c r="D3335" s="1130"/>
      <c r="E3335" s="1130"/>
      <c r="F3335" s="1131"/>
      <c r="G3335" s="1130"/>
      <c r="H3335" s="1130"/>
      <c r="I3335" s="1130"/>
      <c r="J3335" s="1132"/>
      <c r="K3335" s="1132"/>
      <c r="L3335" s="1130"/>
      <c r="N3335" s="1133">
        <f t="shared" si="135"/>
        <v>0</v>
      </c>
      <c r="O3335" s="1134">
        <f t="shared" si="136"/>
        <v>0</v>
      </c>
      <c r="P3335" s="1134">
        <f>O3335/'1.5 Universal Data'!$F$35</f>
        <v>0</v>
      </c>
      <c r="Q3335" s="266"/>
      <c r="R3335" s="266"/>
      <c r="S3335" s="266"/>
      <c r="T3335" s="266"/>
      <c r="U3335" s="266"/>
      <c r="V3335" s="266"/>
      <c r="W3335" s="266"/>
      <c r="X3335" s="266"/>
      <c r="Y3335" s="266"/>
      <c r="Z3335" s="266"/>
      <c r="AA3335" s="266"/>
      <c r="AB3335" s="266"/>
      <c r="AC3335" s="266"/>
      <c r="AD3335" s="266"/>
      <c r="AE3335" s="266"/>
    </row>
    <row r="3336" spans="2:31" ht="13.5">
      <c r="B3336" s="1129">
        <f t="shared" si="137"/>
        <v>-1</v>
      </c>
      <c r="D3336" s="1130"/>
      <c r="E3336" s="1130"/>
      <c r="F3336" s="1131"/>
      <c r="G3336" s="1130"/>
      <c r="H3336" s="1130"/>
      <c r="I3336" s="1130"/>
      <c r="J3336" s="1132"/>
      <c r="K3336" s="1132"/>
      <c r="L3336" s="1130"/>
      <c r="N3336" s="1133">
        <f t="shared" si="135"/>
        <v>0</v>
      </c>
      <c r="O3336" s="1134">
        <f t="shared" si="136"/>
        <v>0</v>
      </c>
      <c r="P3336" s="1134">
        <f>O3336/'1.5 Universal Data'!$F$35</f>
        <v>0</v>
      </c>
      <c r="Q3336" s="266"/>
      <c r="R3336" s="266"/>
      <c r="S3336" s="266"/>
      <c r="T3336" s="266"/>
      <c r="U3336" s="266"/>
      <c r="V3336" s="266"/>
      <c r="W3336" s="266"/>
      <c r="X3336" s="266"/>
      <c r="Y3336" s="266"/>
      <c r="Z3336" s="266"/>
      <c r="AA3336" s="266"/>
      <c r="AB3336" s="266"/>
      <c r="AC3336" s="266"/>
      <c r="AD3336" s="266"/>
      <c r="AE3336" s="266"/>
    </row>
    <row r="3337" spans="2:31" ht="13.5">
      <c r="B3337" s="1129">
        <f t="shared" si="137"/>
        <v>-1</v>
      </c>
      <c r="D3337" s="1130"/>
      <c r="E3337" s="1130"/>
      <c r="F3337" s="1131"/>
      <c r="G3337" s="1130"/>
      <c r="H3337" s="1130"/>
      <c r="I3337" s="1130"/>
      <c r="J3337" s="1132"/>
      <c r="K3337" s="1132"/>
      <c r="L3337" s="1130"/>
      <c r="N3337" s="1133">
        <f t="shared" si="135"/>
        <v>0</v>
      </c>
      <c r="O3337" s="1134">
        <f t="shared" si="136"/>
        <v>0</v>
      </c>
      <c r="P3337" s="1134">
        <f>O3337/'1.5 Universal Data'!$F$35</f>
        <v>0</v>
      </c>
      <c r="Q3337" s="266"/>
      <c r="R3337" s="266"/>
      <c r="S3337" s="266"/>
      <c r="T3337" s="266"/>
      <c r="U3337" s="266"/>
      <c r="V3337" s="266"/>
      <c r="W3337" s="266"/>
      <c r="X3337" s="266"/>
      <c r="Y3337" s="266"/>
      <c r="Z3337" s="266"/>
      <c r="AA3337" s="266"/>
      <c r="AB3337" s="266"/>
      <c r="AC3337" s="266"/>
      <c r="AD3337" s="266"/>
      <c r="AE3337" s="266"/>
    </row>
    <row r="3338" spans="2:31" ht="13.5">
      <c r="B3338" s="1129">
        <f t="shared" si="137"/>
        <v>-1</v>
      </c>
      <c r="D3338" s="1130"/>
      <c r="E3338" s="1130"/>
      <c r="F3338" s="1131"/>
      <c r="G3338" s="1130"/>
      <c r="H3338" s="1130"/>
      <c r="I3338" s="1130"/>
      <c r="J3338" s="1132"/>
      <c r="K3338" s="1132"/>
      <c r="L3338" s="1130"/>
      <c r="N3338" s="1133">
        <f t="shared" si="135"/>
        <v>0</v>
      </c>
      <c r="O3338" s="1134">
        <f t="shared" si="136"/>
        <v>0</v>
      </c>
      <c r="P3338" s="1134">
        <f>O3338/'1.5 Universal Data'!$F$35</f>
        <v>0</v>
      </c>
      <c r="Q3338" s="266"/>
      <c r="R3338" s="266"/>
      <c r="S3338" s="266"/>
      <c r="T3338" s="266"/>
      <c r="U3338" s="266"/>
      <c r="V3338" s="266"/>
      <c r="W3338" s="266"/>
      <c r="X3338" s="266"/>
      <c r="Y3338" s="266"/>
      <c r="Z3338" s="266"/>
      <c r="AA3338" s="266"/>
      <c r="AB3338" s="266"/>
      <c r="AC3338" s="266"/>
      <c r="AD3338" s="266"/>
      <c r="AE3338" s="266"/>
    </row>
    <row r="3339" spans="2:31" ht="13.5">
      <c r="B3339" s="1129">
        <f t="shared" si="137"/>
        <v>-1</v>
      </c>
      <c r="D3339" s="1130"/>
      <c r="E3339" s="1130"/>
      <c r="F3339" s="1131"/>
      <c r="G3339" s="1130"/>
      <c r="H3339" s="1130"/>
      <c r="I3339" s="1130"/>
      <c r="J3339" s="1132"/>
      <c r="K3339" s="1132"/>
      <c r="L3339" s="1130"/>
      <c r="N3339" s="1133">
        <f t="shared" si="135"/>
        <v>0</v>
      </c>
      <c r="O3339" s="1134">
        <f t="shared" si="136"/>
        <v>0</v>
      </c>
      <c r="P3339" s="1134">
        <f>O3339/'1.5 Universal Data'!$F$35</f>
        <v>0</v>
      </c>
      <c r="Q3339" s="266"/>
      <c r="R3339" s="266"/>
      <c r="S3339" s="266"/>
      <c r="T3339" s="266"/>
      <c r="U3339" s="266"/>
      <c r="V3339" s="266"/>
      <c r="W3339" s="266"/>
      <c r="X3339" s="266"/>
      <c r="Y3339" s="266"/>
      <c r="Z3339" s="266"/>
      <c r="AA3339" s="266"/>
      <c r="AB3339" s="266"/>
      <c r="AC3339" s="266"/>
      <c r="AD3339" s="266"/>
      <c r="AE3339" s="266"/>
    </row>
    <row r="3340" spans="2:31" ht="13.5">
      <c r="B3340" s="1129">
        <f t="shared" si="137"/>
        <v>-1</v>
      </c>
      <c r="D3340" s="1130"/>
      <c r="E3340" s="1130"/>
      <c r="F3340" s="1131"/>
      <c r="G3340" s="1130"/>
      <c r="H3340" s="1130"/>
      <c r="I3340" s="1130"/>
      <c r="J3340" s="1132"/>
      <c r="K3340" s="1132"/>
      <c r="L3340" s="1130"/>
      <c r="N3340" s="1133">
        <f t="shared" si="135"/>
        <v>0</v>
      </c>
      <c r="O3340" s="1134">
        <f t="shared" si="136"/>
        <v>0</v>
      </c>
      <c r="P3340" s="1134">
        <f>O3340/'1.5 Universal Data'!$F$35</f>
        <v>0</v>
      </c>
      <c r="Q3340" s="266"/>
      <c r="R3340" s="266"/>
      <c r="S3340" s="266"/>
      <c r="T3340" s="266"/>
      <c r="U3340" s="266"/>
      <c r="V3340" s="266"/>
      <c r="W3340" s="266"/>
      <c r="X3340" s="266"/>
      <c r="Y3340" s="266"/>
      <c r="Z3340" s="266"/>
      <c r="AA3340" s="266"/>
      <c r="AB3340" s="266"/>
      <c r="AC3340" s="266"/>
      <c r="AD3340" s="266"/>
      <c r="AE3340" s="266"/>
    </row>
    <row r="3341" spans="2:31" ht="13.5">
      <c r="B3341" s="1129">
        <f t="shared" si="137"/>
        <v>-1</v>
      </c>
      <c r="D3341" s="1130"/>
      <c r="E3341" s="1130"/>
      <c r="F3341" s="1131"/>
      <c r="G3341" s="1130"/>
      <c r="H3341" s="1130"/>
      <c r="I3341" s="1130"/>
      <c r="J3341" s="1132"/>
      <c r="K3341" s="1132"/>
      <c r="L3341" s="1130"/>
      <c r="N3341" s="1133">
        <f t="shared" si="135"/>
        <v>0</v>
      </c>
      <c r="O3341" s="1134">
        <f t="shared" si="136"/>
        <v>0</v>
      </c>
      <c r="P3341" s="1134">
        <f>O3341/'1.5 Universal Data'!$F$35</f>
        <v>0</v>
      </c>
      <c r="Q3341" s="266"/>
      <c r="R3341" s="266"/>
      <c r="S3341" s="266"/>
      <c r="T3341" s="266"/>
      <c r="U3341" s="266"/>
      <c r="V3341" s="266"/>
      <c r="W3341" s="266"/>
      <c r="X3341" s="266"/>
      <c r="Y3341" s="266"/>
      <c r="Z3341" s="266"/>
      <c r="AA3341" s="266"/>
      <c r="AB3341" s="266"/>
      <c r="AC3341" s="266"/>
      <c r="AD3341" s="266"/>
      <c r="AE3341" s="266"/>
    </row>
    <row r="3342" spans="2:31" ht="13.5">
      <c r="B3342" s="1129">
        <f t="shared" si="137"/>
        <v>-1</v>
      </c>
      <c r="D3342" s="1130"/>
      <c r="E3342" s="1130"/>
      <c r="F3342" s="1131"/>
      <c r="G3342" s="1130"/>
      <c r="H3342" s="1130"/>
      <c r="I3342" s="1130"/>
      <c r="J3342" s="1132"/>
      <c r="K3342" s="1132"/>
      <c r="L3342" s="1130"/>
      <c r="N3342" s="1133">
        <f t="shared" si="135"/>
        <v>0</v>
      </c>
      <c r="O3342" s="1134">
        <f t="shared" si="136"/>
        <v>0</v>
      </c>
      <c r="P3342" s="1134">
        <f>O3342/'1.5 Universal Data'!$F$35</f>
        <v>0</v>
      </c>
      <c r="Q3342" s="266"/>
      <c r="R3342" s="266"/>
      <c r="S3342" s="266"/>
      <c r="T3342" s="266"/>
      <c r="U3342" s="266"/>
      <c r="V3342" s="266"/>
      <c r="W3342" s="266"/>
      <c r="X3342" s="266"/>
      <c r="Y3342" s="266"/>
      <c r="Z3342" s="266"/>
      <c r="AA3342" s="266"/>
      <c r="AB3342" s="266"/>
      <c r="AC3342" s="266"/>
      <c r="AD3342" s="266"/>
      <c r="AE3342" s="266"/>
    </row>
    <row r="3343" spans="2:31" ht="13.5">
      <c r="B3343" s="1129">
        <f t="shared" si="137"/>
        <v>-1</v>
      </c>
      <c r="D3343" s="1130"/>
      <c r="E3343" s="1130"/>
      <c r="F3343" s="1131"/>
      <c r="G3343" s="1130"/>
      <c r="H3343" s="1130"/>
      <c r="I3343" s="1130"/>
      <c r="J3343" s="1132"/>
      <c r="K3343" s="1132"/>
      <c r="L3343" s="1130"/>
      <c r="N3343" s="1133">
        <f t="shared" si="135"/>
        <v>0</v>
      </c>
      <c r="O3343" s="1134">
        <f t="shared" si="136"/>
        <v>0</v>
      </c>
      <c r="P3343" s="1134">
        <f>O3343/'1.5 Universal Data'!$F$35</f>
        <v>0</v>
      </c>
      <c r="Q3343" s="266"/>
      <c r="R3343" s="266"/>
      <c r="S3343" s="266"/>
      <c r="T3343" s="266"/>
      <c r="U3343" s="266"/>
      <c r="V3343" s="266"/>
      <c r="W3343" s="266"/>
      <c r="X3343" s="266"/>
      <c r="Y3343" s="266"/>
      <c r="Z3343" s="266"/>
      <c r="AA3343" s="266"/>
      <c r="AB3343" s="266"/>
      <c r="AC3343" s="266"/>
      <c r="AD3343" s="266"/>
      <c r="AE3343" s="266"/>
    </row>
    <row r="3344" spans="2:31" ht="13.5">
      <c r="B3344" s="1129">
        <f t="shared" si="137"/>
        <v>-1</v>
      </c>
      <c r="D3344" s="1130"/>
      <c r="E3344" s="1130"/>
      <c r="F3344" s="1131"/>
      <c r="G3344" s="1130"/>
      <c r="H3344" s="1130"/>
      <c r="I3344" s="1130"/>
      <c r="J3344" s="1132"/>
      <c r="K3344" s="1132"/>
      <c r="L3344" s="1130"/>
      <c r="N3344" s="1133">
        <f t="shared" ref="N3344:N3407" si="138">+H3344*((K3344-J3344)+1)*B3344</f>
        <v>0</v>
      </c>
      <c r="O3344" s="1134">
        <f t="shared" ref="O3344:O3407" si="139">N3344*L3344/100</f>
        <v>0</v>
      </c>
      <c r="P3344" s="1134">
        <f>O3344/'1.5 Universal Data'!$F$35</f>
        <v>0</v>
      </c>
      <c r="Q3344" s="266"/>
      <c r="R3344" s="266"/>
      <c r="S3344" s="266"/>
      <c r="T3344" s="266"/>
      <c r="U3344" s="266"/>
      <c r="V3344" s="266"/>
      <c r="W3344" s="266"/>
      <c r="X3344" s="266"/>
      <c r="Y3344" s="266"/>
      <c r="Z3344" s="266"/>
      <c r="AA3344" s="266"/>
      <c r="AB3344" s="266"/>
      <c r="AC3344" s="266"/>
      <c r="AD3344" s="266"/>
      <c r="AE3344" s="266"/>
    </row>
    <row r="3345" spans="2:31" ht="13.5">
      <c r="B3345" s="1129">
        <f t="shared" si="137"/>
        <v>-1</v>
      </c>
      <c r="D3345" s="1130"/>
      <c r="E3345" s="1130"/>
      <c r="F3345" s="1131"/>
      <c r="G3345" s="1130"/>
      <c r="H3345" s="1130"/>
      <c r="I3345" s="1130"/>
      <c r="J3345" s="1132"/>
      <c r="K3345" s="1132"/>
      <c r="L3345" s="1130"/>
      <c r="N3345" s="1133">
        <f t="shared" si="138"/>
        <v>0</v>
      </c>
      <c r="O3345" s="1134">
        <f t="shared" si="139"/>
        <v>0</v>
      </c>
      <c r="P3345" s="1134">
        <f>O3345/'1.5 Universal Data'!$F$35</f>
        <v>0</v>
      </c>
      <c r="Q3345" s="266"/>
      <c r="R3345" s="266"/>
      <c r="S3345" s="266"/>
      <c r="T3345" s="266"/>
      <c r="U3345" s="266"/>
      <c r="V3345" s="266"/>
      <c r="W3345" s="266"/>
      <c r="X3345" s="266"/>
      <c r="Y3345" s="266"/>
      <c r="Z3345" s="266"/>
      <c r="AA3345" s="266"/>
      <c r="AB3345" s="266"/>
      <c r="AC3345" s="266"/>
      <c r="AD3345" s="266"/>
      <c r="AE3345" s="266"/>
    </row>
    <row r="3346" spans="2:31" ht="13.5">
      <c r="B3346" s="1129">
        <f t="shared" si="137"/>
        <v>-1</v>
      </c>
      <c r="D3346" s="1130"/>
      <c r="E3346" s="1130"/>
      <c r="F3346" s="1131"/>
      <c r="G3346" s="1130"/>
      <c r="H3346" s="1130"/>
      <c r="I3346" s="1130"/>
      <c r="J3346" s="1132"/>
      <c r="K3346" s="1132"/>
      <c r="L3346" s="1130"/>
      <c r="N3346" s="1133">
        <f t="shared" si="138"/>
        <v>0</v>
      </c>
      <c r="O3346" s="1134">
        <f t="shared" si="139"/>
        <v>0</v>
      </c>
      <c r="P3346" s="1134">
        <f>O3346/'1.5 Universal Data'!$F$35</f>
        <v>0</v>
      </c>
      <c r="Q3346" s="266"/>
      <c r="R3346" s="266"/>
      <c r="S3346" s="266"/>
      <c r="T3346" s="266"/>
      <c r="U3346" s="266"/>
      <c r="V3346" s="266"/>
      <c r="W3346" s="266"/>
      <c r="X3346" s="266"/>
      <c r="Y3346" s="266"/>
      <c r="Z3346" s="266"/>
      <c r="AA3346" s="266"/>
      <c r="AB3346" s="266"/>
      <c r="AC3346" s="266"/>
      <c r="AD3346" s="266"/>
      <c r="AE3346" s="266"/>
    </row>
    <row r="3347" spans="2:31" ht="13.5">
      <c r="B3347" s="1129">
        <f t="shared" si="137"/>
        <v>-1</v>
      </c>
      <c r="D3347" s="1130"/>
      <c r="E3347" s="1130"/>
      <c r="F3347" s="1131"/>
      <c r="G3347" s="1130"/>
      <c r="H3347" s="1130"/>
      <c r="I3347" s="1130"/>
      <c r="J3347" s="1132"/>
      <c r="K3347" s="1132"/>
      <c r="L3347" s="1130"/>
      <c r="N3347" s="1133">
        <f t="shared" si="138"/>
        <v>0</v>
      </c>
      <c r="O3347" s="1134">
        <f t="shared" si="139"/>
        <v>0</v>
      </c>
      <c r="P3347" s="1134">
        <f>O3347/'1.5 Universal Data'!$F$35</f>
        <v>0</v>
      </c>
      <c r="Q3347" s="266"/>
      <c r="R3347" s="266"/>
      <c r="S3347" s="266"/>
      <c r="T3347" s="266"/>
      <c r="U3347" s="266"/>
      <c r="V3347" s="266"/>
      <c r="W3347" s="266"/>
      <c r="X3347" s="266"/>
      <c r="Y3347" s="266"/>
      <c r="Z3347" s="266"/>
      <c r="AA3347" s="266"/>
      <c r="AB3347" s="266"/>
      <c r="AC3347" s="266"/>
      <c r="AD3347" s="266"/>
      <c r="AE3347" s="266"/>
    </row>
    <row r="3348" spans="2:31" ht="13.5">
      <c r="B3348" s="1129">
        <f t="shared" si="137"/>
        <v>-1</v>
      </c>
      <c r="D3348" s="1130"/>
      <c r="E3348" s="1130"/>
      <c r="F3348" s="1131"/>
      <c r="G3348" s="1130"/>
      <c r="H3348" s="1130"/>
      <c r="I3348" s="1130"/>
      <c r="J3348" s="1132"/>
      <c r="K3348" s="1132"/>
      <c r="L3348" s="1130"/>
      <c r="N3348" s="1133">
        <f t="shared" si="138"/>
        <v>0</v>
      </c>
      <c r="O3348" s="1134">
        <f t="shared" si="139"/>
        <v>0</v>
      </c>
      <c r="P3348" s="1134">
        <f>O3348/'1.5 Universal Data'!$F$35</f>
        <v>0</v>
      </c>
      <c r="Q3348" s="266"/>
      <c r="R3348" s="266"/>
      <c r="S3348" s="266"/>
      <c r="T3348" s="266"/>
      <c r="U3348" s="266"/>
      <c r="V3348" s="266"/>
      <c r="W3348" s="266"/>
      <c r="X3348" s="266"/>
      <c r="Y3348" s="266"/>
      <c r="Z3348" s="266"/>
      <c r="AA3348" s="266"/>
      <c r="AB3348" s="266"/>
      <c r="AC3348" s="266"/>
      <c r="AD3348" s="266"/>
      <c r="AE3348" s="266"/>
    </row>
    <row r="3349" spans="2:31" ht="13.5">
      <c r="B3349" s="1129">
        <f t="shared" si="137"/>
        <v>-1</v>
      </c>
      <c r="D3349" s="1130"/>
      <c r="E3349" s="1130"/>
      <c r="F3349" s="1131"/>
      <c r="G3349" s="1130"/>
      <c r="H3349" s="1130"/>
      <c r="I3349" s="1130"/>
      <c r="J3349" s="1132"/>
      <c r="K3349" s="1132"/>
      <c r="L3349" s="1130"/>
      <c r="N3349" s="1133">
        <f t="shared" si="138"/>
        <v>0</v>
      </c>
      <c r="O3349" s="1134">
        <f t="shared" si="139"/>
        <v>0</v>
      </c>
      <c r="P3349" s="1134">
        <f>O3349/'1.5 Universal Data'!$F$35</f>
        <v>0</v>
      </c>
      <c r="Q3349" s="266"/>
      <c r="R3349" s="266"/>
      <c r="S3349" s="266"/>
      <c r="T3349" s="266"/>
      <c r="U3349" s="266"/>
      <c r="V3349" s="266"/>
      <c r="W3349" s="266"/>
      <c r="X3349" s="266"/>
      <c r="Y3349" s="266"/>
      <c r="Z3349" s="266"/>
      <c r="AA3349" s="266"/>
      <c r="AB3349" s="266"/>
      <c r="AC3349" s="266"/>
      <c r="AD3349" s="266"/>
      <c r="AE3349" s="266"/>
    </row>
    <row r="3350" spans="2:31" ht="13.5">
      <c r="B3350" s="1129">
        <f t="shared" si="137"/>
        <v>-1</v>
      </c>
      <c r="D3350" s="1130"/>
      <c r="E3350" s="1130"/>
      <c r="F3350" s="1131"/>
      <c r="G3350" s="1130"/>
      <c r="H3350" s="1130"/>
      <c r="I3350" s="1130"/>
      <c r="J3350" s="1132"/>
      <c r="K3350" s="1132"/>
      <c r="L3350" s="1130"/>
      <c r="N3350" s="1133">
        <f t="shared" si="138"/>
        <v>0</v>
      </c>
      <c r="O3350" s="1134">
        <f t="shared" si="139"/>
        <v>0</v>
      </c>
      <c r="P3350" s="1134">
        <f>O3350/'1.5 Universal Data'!$F$35</f>
        <v>0</v>
      </c>
      <c r="Q3350" s="266"/>
      <c r="R3350" s="266"/>
      <c r="S3350" s="266"/>
      <c r="T3350" s="266"/>
      <c r="U3350" s="266"/>
      <c r="V3350" s="266"/>
      <c r="W3350" s="266"/>
      <c r="X3350" s="266"/>
      <c r="Y3350" s="266"/>
      <c r="Z3350" s="266"/>
      <c r="AA3350" s="266"/>
      <c r="AB3350" s="266"/>
      <c r="AC3350" s="266"/>
      <c r="AD3350" s="266"/>
      <c r="AE3350" s="266"/>
    </row>
    <row r="3351" spans="2:31" ht="13.5">
      <c r="B3351" s="1129">
        <f t="shared" ref="B3351:B3414" si="140">IF(G3351="buy",1,-1)</f>
        <v>-1</v>
      </c>
      <c r="D3351" s="1130"/>
      <c r="E3351" s="1130"/>
      <c r="F3351" s="1131"/>
      <c r="G3351" s="1130"/>
      <c r="H3351" s="1130"/>
      <c r="I3351" s="1130"/>
      <c r="J3351" s="1132"/>
      <c r="K3351" s="1132"/>
      <c r="L3351" s="1130"/>
      <c r="N3351" s="1133">
        <f t="shared" si="138"/>
        <v>0</v>
      </c>
      <c r="O3351" s="1134">
        <f t="shared" si="139"/>
        <v>0</v>
      </c>
      <c r="P3351" s="1134">
        <f>O3351/'1.5 Universal Data'!$F$35</f>
        <v>0</v>
      </c>
      <c r="Q3351" s="266"/>
      <c r="R3351" s="266"/>
      <c r="S3351" s="266"/>
      <c r="T3351" s="266"/>
      <c r="U3351" s="266"/>
      <c r="V3351" s="266"/>
      <c r="W3351" s="266"/>
      <c r="X3351" s="266"/>
      <c r="Y3351" s="266"/>
      <c r="Z3351" s="266"/>
      <c r="AA3351" s="266"/>
      <c r="AB3351" s="266"/>
      <c r="AC3351" s="266"/>
      <c r="AD3351" s="266"/>
      <c r="AE3351" s="266"/>
    </row>
    <row r="3352" spans="2:31" ht="13.5">
      <c r="B3352" s="1129">
        <f t="shared" si="140"/>
        <v>-1</v>
      </c>
      <c r="D3352" s="1130"/>
      <c r="E3352" s="1130"/>
      <c r="F3352" s="1131"/>
      <c r="G3352" s="1130"/>
      <c r="H3352" s="1130"/>
      <c r="I3352" s="1130"/>
      <c r="J3352" s="1132"/>
      <c r="K3352" s="1132"/>
      <c r="L3352" s="1130"/>
      <c r="N3352" s="1133">
        <f t="shared" si="138"/>
        <v>0</v>
      </c>
      <c r="O3352" s="1134">
        <f t="shared" si="139"/>
        <v>0</v>
      </c>
      <c r="P3352" s="1134">
        <f>O3352/'1.5 Universal Data'!$F$35</f>
        <v>0</v>
      </c>
      <c r="Q3352" s="266"/>
      <c r="R3352" s="266"/>
      <c r="S3352" s="266"/>
      <c r="T3352" s="266"/>
      <c r="U3352" s="266"/>
      <c r="V3352" s="266"/>
      <c r="W3352" s="266"/>
      <c r="X3352" s="266"/>
      <c r="Y3352" s="266"/>
      <c r="Z3352" s="266"/>
      <c r="AA3352" s="266"/>
      <c r="AB3352" s="266"/>
      <c r="AC3352" s="266"/>
      <c r="AD3352" s="266"/>
      <c r="AE3352" s="266"/>
    </row>
    <row r="3353" spans="2:31" ht="13.5">
      <c r="B3353" s="1129">
        <f t="shared" si="140"/>
        <v>-1</v>
      </c>
      <c r="D3353" s="1130"/>
      <c r="E3353" s="1130"/>
      <c r="F3353" s="1131"/>
      <c r="G3353" s="1130"/>
      <c r="H3353" s="1130"/>
      <c r="I3353" s="1130"/>
      <c r="J3353" s="1132"/>
      <c r="K3353" s="1132"/>
      <c r="L3353" s="1130"/>
      <c r="N3353" s="1133">
        <f t="shared" si="138"/>
        <v>0</v>
      </c>
      <c r="O3353" s="1134">
        <f t="shared" si="139"/>
        <v>0</v>
      </c>
      <c r="P3353" s="1134">
        <f>O3353/'1.5 Universal Data'!$F$35</f>
        <v>0</v>
      </c>
      <c r="Q3353" s="266"/>
      <c r="R3353" s="266"/>
      <c r="S3353" s="266"/>
      <c r="T3353" s="266"/>
      <c r="U3353" s="266"/>
      <c r="V3353" s="266"/>
      <c r="W3353" s="266"/>
      <c r="X3353" s="266"/>
      <c r="Y3353" s="266"/>
      <c r="Z3353" s="266"/>
      <c r="AA3353" s="266"/>
      <c r="AB3353" s="266"/>
      <c r="AC3353" s="266"/>
      <c r="AD3353" s="266"/>
      <c r="AE3353" s="266"/>
    </row>
    <row r="3354" spans="2:31" ht="13.5">
      <c r="B3354" s="1129">
        <f t="shared" si="140"/>
        <v>-1</v>
      </c>
      <c r="D3354" s="1130"/>
      <c r="E3354" s="1130"/>
      <c r="F3354" s="1131"/>
      <c r="G3354" s="1130"/>
      <c r="H3354" s="1130"/>
      <c r="I3354" s="1130"/>
      <c r="J3354" s="1132"/>
      <c r="K3354" s="1132"/>
      <c r="L3354" s="1130"/>
      <c r="N3354" s="1133">
        <f t="shared" si="138"/>
        <v>0</v>
      </c>
      <c r="O3354" s="1134">
        <f t="shared" si="139"/>
        <v>0</v>
      </c>
      <c r="P3354" s="1134">
        <f>O3354/'1.5 Universal Data'!$F$35</f>
        <v>0</v>
      </c>
      <c r="Q3354" s="266"/>
      <c r="R3354" s="266"/>
      <c r="S3354" s="266"/>
      <c r="T3354" s="266"/>
      <c r="U3354" s="266"/>
      <c r="V3354" s="266"/>
      <c r="W3354" s="266"/>
      <c r="X3354" s="266"/>
      <c r="Y3354" s="266"/>
      <c r="Z3354" s="266"/>
      <c r="AA3354" s="266"/>
      <c r="AB3354" s="266"/>
      <c r="AC3354" s="266"/>
      <c r="AD3354" s="266"/>
      <c r="AE3354" s="266"/>
    </row>
    <row r="3355" spans="2:31" ht="13.5">
      <c r="B3355" s="1129">
        <f t="shared" si="140"/>
        <v>-1</v>
      </c>
      <c r="D3355" s="1130"/>
      <c r="E3355" s="1130"/>
      <c r="F3355" s="1131"/>
      <c r="G3355" s="1130"/>
      <c r="H3355" s="1130"/>
      <c r="I3355" s="1130"/>
      <c r="J3355" s="1132"/>
      <c r="K3355" s="1132"/>
      <c r="L3355" s="1130"/>
      <c r="N3355" s="1133">
        <f t="shared" si="138"/>
        <v>0</v>
      </c>
      <c r="O3355" s="1134">
        <f t="shared" si="139"/>
        <v>0</v>
      </c>
      <c r="P3355" s="1134">
        <f>O3355/'1.5 Universal Data'!$F$35</f>
        <v>0</v>
      </c>
      <c r="Q3355" s="266"/>
      <c r="R3355" s="266"/>
      <c r="S3355" s="266"/>
      <c r="T3355" s="266"/>
      <c r="U3355" s="266"/>
      <c r="V3355" s="266"/>
      <c r="W3355" s="266"/>
      <c r="X3355" s="266"/>
      <c r="Y3355" s="266"/>
      <c r="Z3355" s="266"/>
      <c r="AA3355" s="266"/>
      <c r="AB3355" s="266"/>
      <c r="AC3355" s="266"/>
      <c r="AD3355" s="266"/>
      <c r="AE3355" s="266"/>
    </row>
    <row r="3356" spans="2:31" ht="13.5">
      <c r="B3356" s="1129">
        <f t="shared" si="140"/>
        <v>-1</v>
      </c>
      <c r="D3356" s="1130"/>
      <c r="E3356" s="1130"/>
      <c r="F3356" s="1131"/>
      <c r="G3356" s="1130"/>
      <c r="H3356" s="1130"/>
      <c r="I3356" s="1130"/>
      <c r="J3356" s="1132"/>
      <c r="K3356" s="1132"/>
      <c r="L3356" s="1130"/>
      <c r="N3356" s="1133">
        <f t="shared" si="138"/>
        <v>0</v>
      </c>
      <c r="O3356" s="1134">
        <f t="shared" si="139"/>
        <v>0</v>
      </c>
      <c r="P3356" s="1134">
        <f>O3356/'1.5 Universal Data'!$F$35</f>
        <v>0</v>
      </c>
      <c r="Q3356" s="266"/>
      <c r="R3356" s="266"/>
      <c r="S3356" s="266"/>
      <c r="T3356" s="266"/>
      <c r="U3356" s="266"/>
      <c r="V3356" s="266"/>
      <c r="W3356" s="266"/>
      <c r="X3356" s="266"/>
      <c r="Y3356" s="266"/>
      <c r="Z3356" s="266"/>
      <c r="AA3356" s="266"/>
      <c r="AB3356" s="266"/>
      <c r="AC3356" s="266"/>
      <c r="AD3356" s="266"/>
      <c r="AE3356" s="266"/>
    </row>
    <row r="3357" spans="2:31" ht="13.5">
      <c r="B3357" s="1129">
        <f t="shared" si="140"/>
        <v>-1</v>
      </c>
      <c r="D3357" s="1130"/>
      <c r="E3357" s="1130"/>
      <c r="F3357" s="1131"/>
      <c r="G3357" s="1130"/>
      <c r="H3357" s="1130"/>
      <c r="I3357" s="1130"/>
      <c r="J3357" s="1132"/>
      <c r="K3357" s="1132"/>
      <c r="L3357" s="1130"/>
      <c r="N3357" s="1133">
        <f t="shared" si="138"/>
        <v>0</v>
      </c>
      <c r="O3357" s="1134">
        <f t="shared" si="139"/>
        <v>0</v>
      </c>
      <c r="P3357" s="1134">
        <f>O3357/'1.5 Universal Data'!$F$35</f>
        <v>0</v>
      </c>
      <c r="Q3357" s="266"/>
      <c r="R3357" s="266"/>
      <c r="S3357" s="266"/>
      <c r="T3357" s="266"/>
      <c r="U3357" s="266"/>
      <c r="V3357" s="266"/>
      <c r="W3357" s="266"/>
      <c r="X3357" s="266"/>
      <c r="Y3357" s="266"/>
      <c r="Z3357" s="266"/>
      <c r="AA3357" s="266"/>
      <c r="AB3357" s="266"/>
      <c r="AC3357" s="266"/>
      <c r="AD3357" s="266"/>
      <c r="AE3357" s="266"/>
    </row>
    <row r="3358" spans="2:31" ht="13.5">
      <c r="B3358" s="1129">
        <f t="shared" si="140"/>
        <v>-1</v>
      </c>
      <c r="D3358" s="1130"/>
      <c r="E3358" s="1130"/>
      <c r="F3358" s="1131"/>
      <c r="G3358" s="1130"/>
      <c r="H3358" s="1130"/>
      <c r="I3358" s="1130"/>
      <c r="J3358" s="1132"/>
      <c r="K3358" s="1132"/>
      <c r="L3358" s="1130"/>
      <c r="N3358" s="1133">
        <f t="shared" si="138"/>
        <v>0</v>
      </c>
      <c r="O3358" s="1134">
        <f t="shared" si="139"/>
        <v>0</v>
      </c>
      <c r="P3358" s="1134">
        <f>O3358/'1.5 Universal Data'!$F$35</f>
        <v>0</v>
      </c>
      <c r="Q3358" s="266"/>
      <c r="R3358" s="266"/>
      <c r="S3358" s="266"/>
      <c r="T3358" s="266"/>
      <c r="U3358" s="266"/>
      <c r="V3358" s="266"/>
      <c r="W3358" s="266"/>
      <c r="X3358" s="266"/>
      <c r="Y3358" s="266"/>
      <c r="Z3358" s="266"/>
      <c r="AA3358" s="266"/>
      <c r="AB3358" s="266"/>
      <c r="AC3358" s="266"/>
      <c r="AD3358" s="266"/>
      <c r="AE3358" s="266"/>
    </row>
    <row r="3359" spans="2:31" ht="13.5">
      <c r="B3359" s="1129">
        <f t="shared" si="140"/>
        <v>-1</v>
      </c>
      <c r="D3359" s="1130"/>
      <c r="E3359" s="1130"/>
      <c r="F3359" s="1131"/>
      <c r="G3359" s="1130"/>
      <c r="H3359" s="1130"/>
      <c r="I3359" s="1130"/>
      <c r="J3359" s="1132"/>
      <c r="K3359" s="1132"/>
      <c r="L3359" s="1130"/>
      <c r="N3359" s="1133">
        <f t="shared" si="138"/>
        <v>0</v>
      </c>
      <c r="O3359" s="1134">
        <f t="shared" si="139"/>
        <v>0</v>
      </c>
      <c r="P3359" s="1134">
        <f>O3359/'1.5 Universal Data'!$F$35</f>
        <v>0</v>
      </c>
      <c r="Q3359" s="266"/>
      <c r="R3359" s="266"/>
      <c r="S3359" s="266"/>
      <c r="T3359" s="266"/>
      <c r="U3359" s="266"/>
      <c r="V3359" s="266"/>
      <c r="W3359" s="266"/>
      <c r="X3359" s="266"/>
      <c r="Y3359" s="266"/>
      <c r="Z3359" s="266"/>
      <c r="AA3359" s="266"/>
      <c r="AB3359" s="266"/>
      <c r="AC3359" s="266"/>
      <c r="AD3359" s="266"/>
      <c r="AE3359" s="266"/>
    </row>
    <row r="3360" spans="2:31" ht="13.5">
      <c r="B3360" s="1129">
        <f t="shared" si="140"/>
        <v>-1</v>
      </c>
      <c r="D3360" s="1130"/>
      <c r="E3360" s="1130"/>
      <c r="F3360" s="1131"/>
      <c r="G3360" s="1130"/>
      <c r="H3360" s="1130"/>
      <c r="I3360" s="1130"/>
      <c r="J3360" s="1132"/>
      <c r="K3360" s="1132"/>
      <c r="L3360" s="1130"/>
      <c r="N3360" s="1133">
        <f t="shared" si="138"/>
        <v>0</v>
      </c>
      <c r="O3360" s="1134">
        <f t="shared" si="139"/>
        <v>0</v>
      </c>
      <c r="P3360" s="1134">
        <f>O3360/'1.5 Universal Data'!$F$35</f>
        <v>0</v>
      </c>
      <c r="Q3360" s="266"/>
      <c r="R3360" s="266"/>
      <c r="S3360" s="266"/>
      <c r="T3360" s="266"/>
      <c r="U3360" s="266"/>
      <c r="V3360" s="266"/>
      <c r="W3360" s="266"/>
      <c r="X3360" s="266"/>
      <c r="Y3360" s="266"/>
      <c r="Z3360" s="266"/>
      <c r="AA3360" s="266"/>
      <c r="AB3360" s="266"/>
      <c r="AC3360" s="266"/>
      <c r="AD3360" s="266"/>
      <c r="AE3360" s="266"/>
    </row>
    <row r="3361" spans="2:31" ht="13.5">
      <c r="B3361" s="1129">
        <f t="shared" si="140"/>
        <v>-1</v>
      </c>
      <c r="D3361" s="1130"/>
      <c r="E3361" s="1130"/>
      <c r="F3361" s="1131"/>
      <c r="G3361" s="1130"/>
      <c r="H3361" s="1130"/>
      <c r="I3361" s="1130"/>
      <c r="J3361" s="1132"/>
      <c r="K3361" s="1132"/>
      <c r="L3361" s="1130"/>
      <c r="N3361" s="1133">
        <f t="shared" si="138"/>
        <v>0</v>
      </c>
      <c r="O3361" s="1134">
        <f t="shared" si="139"/>
        <v>0</v>
      </c>
      <c r="P3361" s="1134">
        <f>O3361/'1.5 Universal Data'!$F$35</f>
        <v>0</v>
      </c>
      <c r="Q3361" s="266"/>
      <c r="R3361" s="266"/>
      <c r="S3361" s="266"/>
      <c r="T3361" s="266"/>
      <c r="U3361" s="266"/>
      <c r="V3361" s="266"/>
      <c r="W3361" s="266"/>
      <c r="X3361" s="266"/>
      <c r="Y3361" s="266"/>
      <c r="Z3361" s="266"/>
      <c r="AA3361" s="266"/>
      <c r="AB3361" s="266"/>
      <c r="AC3361" s="266"/>
      <c r="AD3361" s="266"/>
      <c r="AE3361" s="266"/>
    </row>
    <row r="3362" spans="2:31" ht="13.5">
      <c r="B3362" s="1129">
        <f t="shared" si="140"/>
        <v>-1</v>
      </c>
      <c r="D3362" s="1130"/>
      <c r="E3362" s="1130"/>
      <c r="F3362" s="1131"/>
      <c r="G3362" s="1130"/>
      <c r="H3362" s="1130"/>
      <c r="I3362" s="1130"/>
      <c r="J3362" s="1132"/>
      <c r="K3362" s="1132"/>
      <c r="L3362" s="1130"/>
      <c r="N3362" s="1133">
        <f t="shared" si="138"/>
        <v>0</v>
      </c>
      <c r="O3362" s="1134">
        <f t="shared" si="139"/>
        <v>0</v>
      </c>
      <c r="P3362" s="1134">
        <f>O3362/'1.5 Universal Data'!$F$35</f>
        <v>0</v>
      </c>
      <c r="Q3362" s="266"/>
      <c r="R3362" s="266"/>
      <c r="S3362" s="266"/>
      <c r="T3362" s="266"/>
      <c r="U3362" s="266"/>
      <c r="V3362" s="266"/>
      <c r="W3362" s="266"/>
      <c r="X3362" s="266"/>
      <c r="Y3362" s="266"/>
      <c r="Z3362" s="266"/>
      <c r="AA3362" s="266"/>
      <c r="AB3362" s="266"/>
      <c r="AC3362" s="266"/>
      <c r="AD3362" s="266"/>
      <c r="AE3362" s="266"/>
    </row>
    <row r="3363" spans="2:31" ht="13.5">
      <c r="B3363" s="1129">
        <f t="shared" si="140"/>
        <v>-1</v>
      </c>
      <c r="D3363" s="1130"/>
      <c r="E3363" s="1130"/>
      <c r="F3363" s="1131"/>
      <c r="G3363" s="1130"/>
      <c r="H3363" s="1130"/>
      <c r="I3363" s="1130"/>
      <c r="J3363" s="1132"/>
      <c r="K3363" s="1132"/>
      <c r="L3363" s="1130"/>
      <c r="N3363" s="1133">
        <f t="shared" si="138"/>
        <v>0</v>
      </c>
      <c r="O3363" s="1134">
        <f t="shared" si="139"/>
        <v>0</v>
      </c>
      <c r="P3363" s="1134">
        <f>O3363/'1.5 Universal Data'!$F$35</f>
        <v>0</v>
      </c>
      <c r="Q3363" s="266"/>
      <c r="R3363" s="266"/>
      <c r="S3363" s="266"/>
      <c r="T3363" s="266"/>
      <c r="U3363" s="266"/>
      <c r="V3363" s="266"/>
      <c r="W3363" s="266"/>
      <c r="X3363" s="266"/>
      <c r="Y3363" s="266"/>
      <c r="Z3363" s="266"/>
      <c r="AA3363" s="266"/>
      <c r="AB3363" s="266"/>
      <c r="AC3363" s="266"/>
      <c r="AD3363" s="266"/>
      <c r="AE3363" s="266"/>
    </row>
    <row r="3364" spans="2:31" ht="13.5">
      <c r="B3364" s="1129">
        <f t="shared" si="140"/>
        <v>-1</v>
      </c>
      <c r="D3364" s="1130"/>
      <c r="E3364" s="1130"/>
      <c r="F3364" s="1131"/>
      <c r="G3364" s="1130"/>
      <c r="H3364" s="1130"/>
      <c r="I3364" s="1130"/>
      <c r="J3364" s="1132"/>
      <c r="K3364" s="1132"/>
      <c r="L3364" s="1130"/>
      <c r="N3364" s="1133">
        <f t="shared" si="138"/>
        <v>0</v>
      </c>
      <c r="O3364" s="1134">
        <f t="shared" si="139"/>
        <v>0</v>
      </c>
      <c r="P3364" s="1134">
        <f>O3364/'1.5 Universal Data'!$F$35</f>
        <v>0</v>
      </c>
      <c r="Q3364" s="266"/>
      <c r="R3364" s="266"/>
      <c r="S3364" s="266"/>
      <c r="T3364" s="266"/>
      <c r="U3364" s="266"/>
      <c r="V3364" s="266"/>
      <c r="W3364" s="266"/>
      <c r="X3364" s="266"/>
      <c r="Y3364" s="266"/>
      <c r="Z3364" s="266"/>
      <c r="AA3364" s="266"/>
      <c r="AB3364" s="266"/>
      <c r="AC3364" s="266"/>
      <c r="AD3364" s="266"/>
      <c r="AE3364" s="266"/>
    </row>
    <row r="3365" spans="2:31" ht="13.5">
      <c r="B3365" s="1129">
        <f t="shared" si="140"/>
        <v>-1</v>
      </c>
      <c r="D3365" s="1130"/>
      <c r="E3365" s="1130"/>
      <c r="F3365" s="1131"/>
      <c r="G3365" s="1130"/>
      <c r="H3365" s="1130"/>
      <c r="I3365" s="1130"/>
      <c r="J3365" s="1132"/>
      <c r="K3365" s="1132"/>
      <c r="L3365" s="1130"/>
      <c r="N3365" s="1133">
        <f t="shared" si="138"/>
        <v>0</v>
      </c>
      <c r="O3365" s="1134">
        <f t="shared" si="139"/>
        <v>0</v>
      </c>
      <c r="P3365" s="1134">
        <f>O3365/'1.5 Universal Data'!$F$35</f>
        <v>0</v>
      </c>
      <c r="Q3365" s="266"/>
      <c r="R3365" s="266"/>
      <c r="S3365" s="266"/>
      <c r="T3365" s="266"/>
      <c r="U3365" s="266"/>
      <c r="V3365" s="266"/>
      <c r="W3365" s="266"/>
      <c r="X3365" s="266"/>
      <c r="Y3365" s="266"/>
      <c r="Z3365" s="266"/>
      <c r="AA3365" s="266"/>
      <c r="AB3365" s="266"/>
      <c r="AC3365" s="266"/>
      <c r="AD3365" s="266"/>
      <c r="AE3365" s="266"/>
    </row>
    <row r="3366" spans="2:31" ht="13.5">
      <c r="B3366" s="1129">
        <f t="shared" si="140"/>
        <v>-1</v>
      </c>
      <c r="D3366" s="1130"/>
      <c r="E3366" s="1130"/>
      <c r="F3366" s="1131"/>
      <c r="G3366" s="1130"/>
      <c r="H3366" s="1130"/>
      <c r="I3366" s="1130"/>
      <c r="J3366" s="1132"/>
      <c r="K3366" s="1132"/>
      <c r="L3366" s="1130"/>
      <c r="N3366" s="1133">
        <f t="shared" si="138"/>
        <v>0</v>
      </c>
      <c r="O3366" s="1134">
        <f t="shared" si="139"/>
        <v>0</v>
      </c>
      <c r="P3366" s="1134">
        <f>O3366/'1.5 Universal Data'!$F$35</f>
        <v>0</v>
      </c>
      <c r="Q3366" s="266"/>
      <c r="R3366" s="266"/>
      <c r="S3366" s="266"/>
      <c r="T3366" s="266"/>
      <c r="U3366" s="266"/>
      <c r="V3366" s="266"/>
      <c r="W3366" s="266"/>
      <c r="X3366" s="266"/>
      <c r="Y3366" s="266"/>
      <c r="Z3366" s="266"/>
      <c r="AA3366" s="266"/>
      <c r="AB3366" s="266"/>
      <c r="AC3366" s="266"/>
      <c r="AD3366" s="266"/>
      <c r="AE3366" s="266"/>
    </row>
    <row r="3367" spans="2:31" ht="13.5">
      <c r="B3367" s="1129">
        <f t="shared" si="140"/>
        <v>-1</v>
      </c>
      <c r="D3367" s="1130"/>
      <c r="E3367" s="1130"/>
      <c r="F3367" s="1131"/>
      <c r="G3367" s="1130"/>
      <c r="H3367" s="1130"/>
      <c r="I3367" s="1130"/>
      <c r="J3367" s="1132"/>
      <c r="K3367" s="1132"/>
      <c r="L3367" s="1130"/>
      <c r="N3367" s="1133">
        <f t="shared" si="138"/>
        <v>0</v>
      </c>
      <c r="O3367" s="1134">
        <f t="shared" si="139"/>
        <v>0</v>
      </c>
      <c r="P3367" s="1134">
        <f>O3367/'1.5 Universal Data'!$F$35</f>
        <v>0</v>
      </c>
      <c r="Q3367" s="266"/>
      <c r="R3367" s="266"/>
      <c r="S3367" s="266"/>
      <c r="T3367" s="266"/>
      <c r="U3367" s="266"/>
      <c r="V3367" s="266"/>
      <c r="W3367" s="266"/>
      <c r="X3367" s="266"/>
      <c r="Y3367" s="266"/>
      <c r="Z3367" s="266"/>
      <c r="AA3367" s="266"/>
      <c r="AB3367" s="266"/>
      <c r="AC3367" s="266"/>
      <c r="AD3367" s="266"/>
      <c r="AE3367" s="266"/>
    </row>
    <row r="3368" spans="2:31" ht="13.5">
      <c r="B3368" s="1129">
        <f t="shared" si="140"/>
        <v>-1</v>
      </c>
      <c r="D3368" s="1130"/>
      <c r="E3368" s="1130"/>
      <c r="F3368" s="1131"/>
      <c r="G3368" s="1130"/>
      <c r="H3368" s="1130"/>
      <c r="I3368" s="1130"/>
      <c r="J3368" s="1132"/>
      <c r="K3368" s="1132"/>
      <c r="L3368" s="1130"/>
      <c r="N3368" s="1133">
        <f t="shared" si="138"/>
        <v>0</v>
      </c>
      <c r="O3368" s="1134">
        <f t="shared" si="139"/>
        <v>0</v>
      </c>
      <c r="P3368" s="1134">
        <f>O3368/'1.5 Universal Data'!$F$35</f>
        <v>0</v>
      </c>
      <c r="Q3368" s="266"/>
      <c r="R3368" s="266"/>
      <c r="S3368" s="266"/>
      <c r="T3368" s="266"/>
      <c r="U3368" s="266"/>
      <c r="V3368" s="266"/>
      <c r="W3368" s="266"/>
      <c r="X3368" s="266"/>
      <c r="Y3368" s="266"/>
      <c r="Z3368" s="266"/>
      <c r="AA3368" s="266"/>
      <c r="AB3368" s="266"/>
      <c r="AC3368" s="266"/>
      <c r="AD3368" s="266"/>
      <c r="AE3368" s="266"/>
    </row>
    <row r="3369" spans="2:31" ht="13.5">
      <c r="B3369" s="1129">
        <f t="shared" si="140"/>
        <v>-1</v>
      </c>
      <c r="D3369" s="1130"/>
      <c r="E3369" s="1130"/>
      <c r="F3369" s="1131"/>
      <c r="G3369" s="1130"/>
      <c r="H3369" s="1130"/>
      <c r="I3369" s="1130"/>
      <c r="J3369" s="1132"/>
      <c r="K3369" s="1132"/>
      <c r="L3369" s="1130"/>
      <c r="N3369" s="1133">
        <f t="shared" si="138"/>
        <v>0</v>
      </c>
      <c r="O3369" s="1134">
        <f t="shared" si="139"/>
        <v>0</v>
      </c>
      <c r="P3369" s="1134">
        <f>O3369/'1.5 Universal Data'!$F$35</f>
        <v>0</v>
      </c>
      <c r="Q3369" s="266"/>
      <c r="R3369" s="266"/>
      <c r="S3369" s="266"/>
      <c r="T3369" s="266"/>
      <c r="U3369" s="266"/>
      <c r="V3369" s="266"/>
      <c r="W3369" s="266"/>
      <c r="X3369" s="266"/>
      <c r="Y3369" s="266"/>
      <c r="Z3369" s="266"/>
      <c r="AA3369" s="266"/>
      <c r="AB3369" s="266"/>
      <c r="AC3369" s="266"/>
      <c r="AD3369" s="266"/>
      <c r="AE3369" s="266"/>
    </row>
    <row r="3370" spans="2:31" ht="13.5">
      <c r="B3370" s="1129">
        <f t="shared" si="140"/>
        <v>-1</v>
      </c>
      <c r="D3370" s="1130"/>
      <c r="E3370" s="1130"/>
      <c r="F3370" s="1131"/>
      <c r="G3370" s="1130"/>
      <c r="H3370" s="1130"/>
      <c r="I3370" s="1130"/>
      <c r="J3370" s="1132"/>
      <c r="K3370" s="1132"/>
      <c r="L3370" s="1130"/>
      <c r="N3370" s="1133">
        <f t="shared" si="138"/>
        <v>0</v>
      </c>
      <c r="O3370" s="1134">
        <f t="shared" si="139"/>
        <v>0</v>
      </c>
      <c r="P3370" s="1134">
        <f>O3370/'1.5 Universal Data'!$F$35</f>
        <v>0</v>
      </c>
      <c r="Q3370" s="266"/>
      <c r="R3370" s="266"/>
      <c r="S3370" s="266"/>
      <c r="T3370" s="266"/>
      <c r="U3370" s="266"/>
      <c r="V3370" s="266"/>
      <c r="W3370" s="266"/>
      <c r="X3370" s="266"/>
      <c r="Y3370" s="266"/>
      <c r="Z3370" s="266"/>
      <c r="AA3370" s="266"/>
      <c r="AB3370" s="266"/>
      <c r="AC3370" s="266"/>
      <c r="AD3370" s="266"/>
      <c r="AE3370" s="266"/>
    </row>
    <row r="3371" spans="2:31" ht="13.5">
      <c r="B3371" s="1129">
        <f t="shared" si="140"/>
        <v>-1</v>
      </c>
      <c r="D3371" s="1130"/>
      <c r="E3371" s="1130"/>
      <c r="F3371" s="1131"/>
      <c r="G3371" s="1130"/>
      <c r="H3371" s="1130"/>
      <c r="I3371" s="1130"/>
      <c r="J3371" s="1132"/>
      <c r="K3371" s="1132"/>
      <c r="L3371" s="1130"/>
      <c r="N3371" s="1133">
        <f t="shared" si="138"/>
        <v>0</v>
      </c>
      <c r="O3371" s="1134">
        <f t="shared" si="139"/>
        <v>0</v>
      </c>
      <c r="P3371" s="1134">
        <f>O3371/'1.5 Universal Data'!$F$35</f>
        <v>0</v>
      </c>
      <c r="Q3371" s="266"/>
      <c r="R3371" s="266"/>
      <c r="S3371" s="266"/>
      <c r="T3371" s="266"/>
      <c r="U3371" s="266"/>
      <c r="V3371" s="266"/>
      <c r="W3371" s="266"/>
      <c r="X3371" s="266"/>
      <c r="Y3371" s="266"/>
      <c r="Z3371" s="266"/>
      <c r="AA3371" s="266"/>
      <c r="AB3371" s="266"/>
      <c r="AC3371" s="266"/>
      <c r="AD3371" s="266"/>
      <c r="AE3371" s="266"/>
    </row>
    <row r="3372" spans="2:31" ht="13.5">
      <c r="B3372" s="1129">
        <f t="shared" si="140"/>
        <v>-1</v>
      </c>
      <c r="D3372" s="1130"/>
      <c r="E3372" s="1130"/>
      <c r="F3372" s="1131"/>
      <c r="G3372" s="1130"/>
      <c r="H3372" s="1130"/>
      <c r="I3372" s="1130"/>
      <c r="J3372" s="1132"/>
      <c r="K3372" s="1132"/>
      <c r="L3372" s="1130"/>
      <c r="N3372" s="1133">
        <f t="shared" si="138"/>
        <v>0</v>
      </c>
      <c r="O3372" s="1134">
        <f t="shared" si="139"/>
        <v>0</v>
      </c>
      <c r="P3372" s="1134">
        <f>O3372/'1.5 Universal Data'!$F$35</f>
        <v>0</v>
      </c>
      <c r="Q3372" s="266"/>
      <c r="R3372" s="266"/>
      <c r="S3372" s="266"/>
      <c r="T3372" s="266"/>
      <c r="U3372" s="266"/>
      <c r="V3372" s="266"/>
      <c r="W3372" s="266"/>
      <c r="X3372" s="266"/>
      <c r="Y3372" s="266"/>
      <c r="Z3372" s="266"/>
      <c r="AA3372" s="266"/>
      <c r="AB3372" s="266"/>
      <c r="AC3372" s="266"/>
      <c r="AD3372" s="266"/>
      <c r="AE3372" s="266"/>
    </row>
    <row r="3373" spans="2:31" ht="13.5">
      <c r="B3373" s="1129">
        <f t="shared" si="140"/>
        <v>-1</v>
      </c>
      <c r="D3373" s="1130"/>
      <c r="E3373" s="1130"/>
      <c r="F3373" s="1131"/>
      <c r="G3373" s="1130"/>
      <c r="H3373" s="1130"/>
      <c r="I3373" s="1130"/>
      <c r="J3373" s="1132"/>
      <c r="K3373" s="1132"/>
      <c r="L3373" s="1130"/>
      <c r="N3373" s="1133">
        <f t="shared" si="138"/>
        <v>0</v>
      </c>
      <c r="O3373" s="1134">
        <f t="shared" si="139"/>
        <v>0</v>
      </c>
      <c r="P3373" s="1134">
        <f>O3373/'1.5 Universal Data'!$F$35</f>
        <v>0</v>
      </c>
      <c r="Q3373" s="266"/>
      <c r="R3373" s="266"/>
      <c r="S3373" s="266"/>
      <c r="T3373" s="266"/>
      <c r="U3373" s="266"/>
      <c r="V3373" s="266"/>
      <c r="W3373" s="266"/>
      <c r="X3373" s="266"/>
      <c r="Y3373" s="266"/>
      <c r="Z3373" s="266"/>
      <c r="AA3373" s="266"/>
      <c r="AB3373" s="266"/>
      <c r="AC3373" s="266"/>
      <c r="AD3373" s="266"/>
      <c r="AE3373" s="266"/>
    </row>
    <row r="3374" spans="2:31" ht="13.5">
      <c r="B3374" s="1129">
        <f t="shared" si="140"/>
        <v>-1</v>
      </c>
      <c r="D3374" s="1130"/>
      <c r="E3374" s="1130"/>
      <c r="F3374" s="1131"/>
      <c r="G3374" s="1130"/>
      <c r="H3374" s="1130"/>
      <c r="I3374" s="1130"/>
      <c r="J3374" s="1132"/>
      <c r="K3374" s="1132"/>
      <c r="L3374" s="1130"/>
      <c r="N3374" s="1133">
        <f t="shared" si="138"/>
        <v>0</v>
      </c>
      <c r="O3374" s="1134">
        <f t="shared" si="139"/>
        <v>0</v>
      </c>
      <c r="P3374" s="1134">
        <f>O3374/'1.5 Universal Data'!$F$35</f>
        <v>0</v>
      </c>
      <c r="Q3374" s="266"/>
      <c r="R3374" s="266"/>
      <c r="S3374" s="266"/>
      <c r="T3374" s="266"/>
      <c r="U3374" s="266"/>
      <c r="V3374" s="266"/>
      <c r="W3374" s="266"/>
      <c r="X3374" s="266"/>
      <c r="Y3374" s="266"/>
      <c r="Z3374" s="266"/>
      <c r="AA3374" s="266"/>
      <c r="AB3374" s="266"/>
      <c r="AC3374" s="266"/>
      <c r="AD3374" s="266"/>
      <c r="AE3374" s="266"/>
    </row>
    <row r="3375" spans="2:31" ht="13.5">
      <c r="B3375" s="1129">
        <f t="shared" si="140"/>
        <v>-1</v>
      </c>
      <c r="D3375" s="1130"/>
      <c r="E3375" s="1130"/>
      <c r="F3375" s="1131"/>
      <c r="G3375" s="1130"/>
      <c r="H3375" s="1130"/>
      <c r="I3375" s="1130"/>
      <c r="J3375" s="1132"/>
      <c r="K3375" s="1132"/>
      <c r="L3375" s="1130"/>
      <c r="N3375" s="1133">
        <f t="shared" si="138"/>
        <v>0</v>
      </c>
      <c r="O3375" s="1134">
        <f t="shared" si="139"/>
        <v>0</v>
      </c>
      <c r="P3375" s="1134">
        <f>O3375/'1.5 Universal Data'!$F$35</f>
        <v>0</v>
      </c>
      <c r="Q3375" s="266"/>
      <c r="R3375" s="266"/>
      <c r="S3375" s="266"/>
      <c r="T3375" s="266"/>
      <c r="U3375" s="266"/>
      <c r="V3375" s="266"/>
      <c r="W3375" s="266"/>
      <c r="X3375" s="266"/>
      <c r="Y3375" s="266"/>
      <c r="Z3375" s="266"/>
      <c r="AA3375" s="266"/>
      <c r="AB3375" s="266"/>
      <c r="AC3375" s="266"/>
      <c r="AD3375" s="266"/>
      <c r="AE3375" s="266"/>
    </row>
    <row r="3376" spans="2:31" ht="13.5">
      <c r="B3376" s="1129">
        <f t="shared" si="140"/>
        <v>-1</v>
      </c>
      <c r="D3376" s="1130"/>
      <c r="E3376" s="1130"/>
      <c r="F3376" s="1131"/>
      <c r="G3376" s="1130"/>
      <c r="H3376" s="1130"/>
      <c r="I3376" s="1130"/>
      <c r="J3376" s="1132"/>
      <c r="K3376" s="1132"/>
      <c r="L3376" s="1130"/>
      <c r="N3376" s="1133">
        <f t="shared" si="138"/>
        <v>0</v>
      </c>
      <c r="O3376" s="1134">
        <f t="shared" si="139"/>
        <v>0</v>
      </c>
      <c r="P3376" s="1134">
        <f>O3376/'1.5 Universal Data'!$F$35</f>
        <v>0</v>
      </c>
      <c r="Q3376" s="266"/>
      <c r="R3376" s="266"/>
      <c r="S3376" s="266"/>
      <c r="T3376" s="266"/>
      <c r="U3376" s="266"/>
      <c r="V3376" s="266"/>
      <c r="W3376" s="266"/>
      <c r="X3376" s="266"/>
      <c r="Y3376" s="266"/>
      <c r="Z3376" s="266"/>
      <c r="AA3376" s="266"/>
      <c r="AB3376" s="266"/>
      <c r="AC3376" s="266"/>
      <c r="AD3376" s="266"/>
      <c r="AE3376" s="266"/>
    </row>
    <row r="3377" spans="2:31" ht="13.5">
      <c r="B3377" s="1129">
        <f t="shared" si="140"/>
        <v>-1</v>
      </c>
      <c r="D3377" s="1130"/>
      <c r="E3377" s="1130"/>
      <c r="F3377" s="1131"/>
      <c r="G3377" s="1130"/>
      <c r="H3377" s="1130"/>
      <c r="I3377" s="1130"/>
      <c r="J3377" s="1132"/>
      <c r="K3377" s="1132"/>
      <c r="L3377" s="1130"/>
      <c r="N3377" s="1133">
        <f t="shared" si="138"/>
        <v>0</v>
      </c>
      <c r="O3377" s="1134">
        <f t="shared" si="139"/>
        <v>0</v>
      </c>
      <c r="P3377" s="1134">
        <f>O3377/'1.5 Universal Data'!$F$35</f>
        <v>0</v>
      </c>
      <c r="Q3377" s="266"/>
      <c r="R3377" s="266"/>
      <c r="S3377" s="266"/>
      <c r="T3377" s="266"/>
      <c r="U3377" s="266"/>
      <c r="V3377" s="266"/>
      <c r="W3377" s="266"/>
      <c r="X3377" s="266"/>
      <c r="Y3377" s="266"/>
      <c r="Z3377" s="266"/>
      <c r="AA3377" s="266"/>
      <c r="AB3377" s="266"/>
      <c r="AC3377" s="266"/>
      <c r="AD3377" s="266"/>
      <c r="AE3377" s="266"/>
    </row>
    <row r="3378" spans="2:31" ht="13.5">
      <c r="B3378" s="1129">
        <f t="shared" si="140"/>
        <v>-1</v>
      </c>
      <c r="D3378" s="1130"/>
      <c r="E3378" s="1130"/>
      <c r="F3378" s="1131"/>
      <c r="G3378" s="1130"/>
      <c r="H3378" s="1130"/>
      <c r="I3378" s="1130"/>
      <c r="J3378" s="1132"/>
      <c r="K3378" s="1132"/>
      <c r="L3378" s="1130"/>
      <c r="N3378" s="1133">
        <f t="shared" si="138"/>
        <v>0</v>
      </c>
      <c r="O3378" s="1134">
        <f t="shared" si="139"/>
        <v>0</v>
      </c>
      <c r="P3378" s="1134">
        <f>O3378/'1.5 Universal Data'!$F$35</f>
        <v>0</v>
      </c>
      <c r="Q3378" s="266"/>
      <c r="R3378" s="266"/>
      <c r="S3378" s="266"/>
      <c r="T3378" s="266"/>
      <c r="U3378" s="266"/>
      <c r="V3378" s="266"/>
      <c r="W3378" s="266"/>
      <c r="X3378" s="266"/>
      <c r="Y3378" s="266"/>
      <c r="Z3378" s="266"/>
      <c r="AA3378" s="266"/>
      <c r="AB3378" s="266"/>
      <c r="AC3378" s="266"/>
      <c r="AD3378" s="266"/>
      <c r="AE3378" s="266"/>
    </row>
    <row r="3379" spans="2:31" ht="13.5">
      <c r="B3379" s="1129">
        <f t="shared" si="140"/>
        <v>-1</v>
      </c>
      <c r="D3379" s="1130"/>
      <c r="E3379" s="1130"/>
      <c r="F3379" s="1131"/>
      <c r="G3379" s="1130"/>
      <c r="H3379" s="1130"/>
      <c r="I3379" s="1130"/>
      <c r="J3379" s="1132"/>
      <c r="K3379" s="1132"/>
      <c r="L3379" s="1130"/>
      <c r="N3379" s="1133">
        <f t="shared" si="138"/>
        <v>0</v>
      </c>
      <c r="O3379" s="1134">
        <f t="shared" si="139"/>
        <v>0</v>
      </c>
      <c r="P3379" s="1134">
        <f>O3379/'1.5 Universal Data'!$F$35</f>
        <v>0</v>
      </c>
      <c r="Q3379" s="266"/>
      <c r="R3379" s="266"/>
      <c r="S3379" s="266"/>
      <c r="T3379" s="266"/>
      <c r="U3379" s="266"/>
      <c r="V3379" s="266"/>
      <c r="W3379" s="266"/>
      <c r="X3379" s="266"/>
      <c r="Y3379" s="266"/>
      <c r="Z3379" s="266"/>
      <c r="AA3379" s="266"/>
      <c r="AB3379" s="266"/>
      <c r="AC3379" s="266"/>
      <c r="AD3379" s="266"/>
      <c r="AE3379" s="266"/>
    </row>
    <row r="3380" spans="2:31" ht="13.5">
      <c r="B3380" s="1129">
        <f t="shared" si="140"/>
        <v>-1</v>
      </c>
      <c r="D3380" s="1130"/>
      <c r="E3380" s="1130"/>
      <c r="F3380" s="1131"/>
      <c r="G3380" s="1130"/>
      <c r="H3380" s="1130"/>
      <c r="I3380" s="1130"/>
      <c r="J3380" s="1132"/>
      <c r="K3380" s="1132"/>
      <c r="L3380" s="1130"/>
      <c r="N3380" s="1133">
        <f t="shared" si="138"/>
        <v>0</v>
      </c>
      <c r="O3380" s="1134">
        <f t="shared" si="139"/>
        <v>0</v>
      </c>
      <c r="P3380" s="1134">
        <f>O3380/'1.5 Universal Data'!$F$35</f>
        <v>0</v>
      </c>
      <c r="Q3380" s="266"/>
      <c r="R3380" s="266"/>
      <c r="S3380" s="266"/>
      <c r="T3380" s="266"/>
      <c r="U3380" s="266"/>
      <c r="V3380" s="266"/>
      <c r="W3380" s="266"/>
      <c r="X3380" s="266"/>
      <c r="Y3380" s="266"/>
      <c r="Z3380" s="266"/>
      <c r="AA3380" s="266"/>
      <c r="AB3380" s="266"/>
      <c r="AC3380" s="266"/>
      <c r="AD3380" s="266"/>
      <c r="AE3380" s="266"/>
    </row>
    <row r="3381" spans="2:31" ht="13.5">
      <c r="B3381" s="1129">
        <f t="shared" si="140"/>
        <v>-1</v>
      </c>
      <c r="D3381" s="1130"/>
      <c r="E3381" s="1130"/>
      <c r="F3381" s="1131"/>
      <c r="G3381" s="1130"/>
      <c r="H3381" s="1130"/>
      <c r="I3381" s="1130"/>
      <c r="J3381" s="1132"/>
      <c r="K3381" s="1132"/>
      <c r="L3381" s="1130"/>
      <c r="N3381" s="1133">
        <f t="shared" si="138"/>
        <v>0</v>
      </c>
      <c r="O3381" s="1134">
        <f t="shared" si="139"/>
        <v>0</v>
      </c>
      <c r="P3381" s="1134">
        <f>O3381/'1.5 Universal Data'!$F$35</f>
        <v>0</v>
      </c>
      <c r="Q3381" s="266"/>
      <c r="R3381" s="266"/>
      <c r="S3381" s="266"/>
      <c r="T3381" s="266"/>
      <c r="U3381" s="266"/>
      <c r="V3381" s="266"/>
      <c r="W3381" s="266"/>
      <c r="X3381" s="266"/>
      <c r="Y3381" s="266"/>
      <c r="Z3381" s="266"/>
      <c r="AA3381" s="266"/>
      <c r="AB3381" s="266"/>
      <c r="AC3381" s="266"/>
      <c r="AD3381" s="266"/>
      <c r="AE3381" s="266"/>
    </row>
    <row r="3382" spans="2:31" ht="13.5">
      <c r="B3382" s="1129">
        <f t="shared" si="140"/>
        <v>-1</v>
      </c>
      <c r="D3382" s="1130"/>
      <c r="E3382" s="1130"/>
      <c r="F3382" s="1131"/>
      <c r="G3382" s="1130"/>
      <c r="H3382" s="1130"/>
      <c r="I3382" s="1130"/>
      <c r="J3382" s="1132"/>
      <c r="K3382" s="1132"/>
      <c r="L3382" s="1130"/>
      <c r="N3382" s="1133">
        <f t="shared" si="138"/>
        <v>0</v>
      </c>
      <c r="O3382" s="1134">
        <f t="shared" si="139"/>
        <v>0</v>
      </c>
      <c r="P3382" s="1134">
        <f>O3382/'1.5 Universal Data'!$F$35</f>
        <v>0</v>
      </c>
      <c r="Q3382" s="266"/>
      <c r="R3382" s="266"/>
      <c r="S3382" s="266"/>
      <c r="T3382" s="266"/>
      <c r="U3382" s="266"/>
      <c r="V3382" s="266"/>
      <c r="W3382" s="266"/>
      <c r="X3382" s="266"/>
      <c r="Y3382" s="266"/>
      <c r="Z3382" s="266"/>
      <c r="AA3382" s="266"/>
      <c r="AB3382" s="266"/>
      <c r="AC3382" s="266"/>
      <c r="AD3382" s="266"/>
      <c r="AE3382" s="266"/>
    </row>
    <row r="3383" spans="2:31" ht="13.5">
      <c r="B3383" s="1129">
        <f t="shared" si="140"/>
        <v>-1</v>
      </c>
      <c r="D3383" s="1130"/>
      <c r="E3383" s="1130"/>
      <c r="F3383" s="1131"/>
      <c r="G3383" s="1130"/>
      <c r="H3383" s="1130"/>
      <c r="I3383" s="1130"/>
      <c r="J3383" s="1132"/>
      <c r="K3383" s="1132"/>
      <c r="L3383" s="1130"/>
      <c r="N3383" s="1133">
        <f t="shared" si="138"/>
        <v>0</v>
      </c>
      <c r="O3383" s="1134">
        <f t="shared" si="139"/>
        <v>0</v>
      </c>
      <c r="P3383" s="1134">
        <f>O3383/'1.5 Universal Data'!$F$35</f>
        <v>0</v>
      </c>
      <c r="Q3383" s="266"/>
      <c r="R3383" s="266"/>
      <c r="S3383" s="266"/>
      <c r="T3383" s="266"/>
      <c r="U3383" s="266"/>
      <c r="V3383" s="266"/>
      <c r="W3383" s="266"/>
      <c r="X3383" s="266"/>
      <c r="Y3383" s="266"/>
      <c r="Z3383" s="266"/>
      <c r="AA3383" s="266"/>
      <c r="AB3383" s="266"/>
      <c r="AC3383" s="266"/>
      <c r="AD3383" s="266"/>
      <c r="AE3383" s="266"/>
    </row>
    <row r="3384" spans="2:31" ht="13.5">
      <c r="B3384" s="1129">
        <f t="shared" si="140"/>
        <v>-1</v>
      </c>
      <c r="D3384" s="1130"/>
      <c r="E3384" s="1130"/>
      <c r="F3384" s="1131"/>
      <c r="G3384" s="1130"/>
      <c r="H3384" s="1130"/>
      <c r="I3384" s="1130"/>
      <c r="J3384" s="1132"/>
      <c r="K3384" s="1132"/>
      <c r="L3384" s="1130"/>
      <c r="N3384" s="1133">
        <f t="shared" si="138"/>
        <v>0</v>
      </c>
      <c r="O3384" s="1134">
        <f t="shared" si="139"/>
        <v>0</v>
      </c>
      <c r="P3384" s="1134">
        <f>O3384/'1.5 Universal Data'!$F$35</f>
        <v>0</v>
      </c>
      <c r="Q3384" s="266"/>
      <c r="R3384" s="266"/>
      <c r="S3384" s="266"/>
      <c r="T3384" s="266"/>
      <c r="U3384" s="266"/>
      <c r="V3384" s="266"/>
      <c r="W3384" s="266"/>
      <c r="X3384" s="266"/>
      <c r="Y3384" s="266"/>
      <c r="Z3384" s="266"/>
      <c r="AA3384" s="266"/>
      <c r="AB3384" s="266"/>
      <c r="AC3384" s="266"/>
      <c r="AD3384" s="266"/>
      <c r="AE3384" s="266"/>
    </row>
    <row r="3385" spans="2:31" ht="13.5">
      <c r="B3385" s="1129">
        <f t="shared" si="140"/>
        <v>-1</v>
      </c>
      <c r="D3385" s="1130"/>
      <c r="E3385" s="1130"/>
      <c r="F3385" s="1131"/>
      <c r="G3385" s="1130"/>
      <c r="H3385" s="1130"/>
      <c r="I3385" s="1130"/>
      <c r="J3385" s="1132"/>
      <c r="K3385" s="1132"/>
      <c r="L3385" s="1130"/>
      <c r="N3385" s="1133">
        <f t="shared" si="138"/>
        <v>0</v>
      </c>
      <c r="O3385" s="1134">
        <f t="shared" si="139"/>
        <v>0</v>
      </c>
      <c r="P3385" s="1134">
        <f>O3385/'1.5 Universal Data'!$F$35</f>
        <v>0</v>
      </c>
      <c r="Q3385" s="266"/>
      <c r="R3385" s="266"/>
      <c r="S3385" s="266"/>
      <c r="T3385" s="266"/>
      <c r="U3385" s="266"/>
      <c r="V3385" s="266"/>
      <c r="W3385" s="266"/>
      <c r="X3385" s="266"/>
      <c r="Y3385" s="266"/>
      <c r="Z3385" s="266"/>
      <c r="AA3385" s="266"/>
      <c r="AB3385" s="266"/>
      <c r="AC3385" s="266"/>
      <c r="AD3385" s="266"/>
      <c r="AE3385" s="266"/>
    </row>
    <row r="3386" spans="2:31" ht="13.5">
      <c r="B3386" s="1129">
        <f t="shared" si="140"/>
        <v>-1</v>
      </c>
      <c r="D3386" s="1130"/>
      <c r="E3386" s="1130"/>
      <c r="F3386" s="1131"/>
      <c r="G3386" s="1130"/>
      <c r="H3386" s="1130"/>
      <c r="I3386" s="1130"/>
      <c r="J3386" s="1132"/>
      <c r="K3386" s="1132"/>
      <c r="L3386" s="1130"/>
      <c r="N3386" s="1133">
        <f t="shared" si="138"/>
        <v>0</v>
      </c>
      <c r="O3386" s="1134">
        <f t="shared" si="139"/>
        <v>0</v>
      </c>
      <c r="P3386" s="1134">
        <f>O3386/'1.5 Universal Data'!$F$35</f>
        <v>0</v>
      </c>
      <c r="Q3386" s="266"/>
      <c r="R3386" s="266"/>
      <c r="S3386" s="266"/>
      <c r="T3386" s="266"/>
      <c r="U3386" s="266"/>
      <c r="V3386" s="266"/>
      <c r="W3386" s="266"/>
      <c r="X3386" s="266"/>
      <c r="Y3386" s="266"/>
      <c r="Z3386" s="266"/>
      <c r="AA3386" s="266"/>
      <c r="AB3386" s="266"/>
      <c r="AC3386" s="266"/>
      <c r="AD3386" s="266"/>
      <c r="AE3386" s="266"/>
    </row>
    <row r="3387" spans="2:31" ht="13.5">
      <c r="B3387" s="1129">
        <f t="shared" si="140"/>
        <v>-1</v>
      </c>
      <c r="D3387" s="1130"/>
      <c r="E3387" s="1130"/>
      <c r="F3387" s="1131"/>
      <c r="G3387" s="1130"/>
      <c r="H3387" s="1130"/>
      <c r="I3387" s="1130"/>
      <c r="J3387" s="1132"/>
      <c r="K3387" s="1132"/>
      <c r="L3387" s="1130"/>
      <c r="N3387" s="1133">
        <f t="shared" si="138"/>
        <v>0</v>
      </c>
      <c r="O3387" s="1134">
        <f t="shared" si="139"/>
        <v>0</v>
      </c>
      <c r="P3387" s="1134">
        <f>O3387/'1.5 Universal Data'!$F$35</f>
        <v>0</v>
      </c>
      <c r="Q3387" s="266"/>
      <c r="R3387" s="266"/>
      <c r="S3387" s="266"/>
      <c r="T3387" s="266"/>
      <c r="U3387" s="266"/>
      <c r="V3387" s="266"/>
      <c r="W3387" s="266"/>
      <c r="X3387" s="266"/>
      <c r="Y3387" s="266"/>
      <c r="Z3387" s="266"/>
      <c r="AA3387" s="266"/>
      <c r="AB3387" s="266"/>
      <c r="AC3387" s="266"/>
      <c r="AD3387" s="266"/>
      <c r="AE3387" s="266"/>
    </row>
    <row r="3388" spans="2:31" ht="13.5">
      <c r="B3388" s="1129">
        <f t="shared" si="140"/>
        <v>-1</v>
      </c>
      <c r="D3388" s="1130"/>
      <c r="E3388" s="1130"/>
      <c r="F3388" s="1131"/>
      <c r="G3388" s="1130"/>
      <c r="H3388" s="1130"/>
      <c r="I3388" s="1130"/>
      <c r="J3388" s="1132"/>
      <c r="K3388" s="1132"/>
      <c r="L3388" s="1130"/>
      <c r="N3388" s="1133">
        <f t="shared" si="138"/>
        <v>0</v>
      </c>
      <c r="O3388" s="1134">
        <f t="shared" si="139"/>
        <v>0</v>
      </c>
      <c r="P3388" s="1134">
        <f>O3388/'1.5 Universal Data'!$F$35</f>
        <v>0</v>
      </c>
      <c r="Q3388" s="266"/>
      <c r="R3388" s="266"/>
      <c r="S3388" s="266"/>
      <c r="T3388" s="266"/>
      <c r="U3388" s="266"/>
      <c r="V3388" s="266"/>
      <c r="W3388" s="266"/>
      <c r="X3388" s="266"/>
      <c r="Y3388" s="266"/>
      <c r="Z3388" s="266"/>
      <c r="AA3388" s="266"/>
      <c r="AB3388" s="266"/>
      <c r="AC3388" s="266"/>
      <c r="AD3388" s="266"/>
      <c r="AE3388" s="266"/>
    </row>
    <row r="3389" spans="2:31" ht="13.5">
      <c r="B3389" s="1129">
        <f t="shared" si="140"/>
        <v>-1</v>
      </c>
      <c r="D3389" s="1130"/>
      <c r="E3389" s="1130"/>
      <c r="F3389" s="1131"/>
      <c r="G3389" s="1130"/>
      <c r="H3389" s="1130"/>
      <c r="I3389" s="1130"/>
      <c r="J3389" s="1132"/>
      <c r="K3389" s="1132"/>
      <c r="L3389" s="1130"/>
      <c r="N3389" s="1133">
        <f t="shared" si="138"/>
        <v>0</v>
      </c>
      <c r="O3389" s="1134">
        <f t="shared" si="139"/>
        <v>0</v>
      </c>
      <c r="P3389" s="1134">
        <f>O3389/'1.5 Universal Data'!$F$35</f>
        <v>0</v>
      </c>
      <c r="Q3389" s="266"/>
      <c r="R3389" s="266"/>
      <c r="S3389" s="266"/>
      <c r="T3389" s="266"/>
      <c r="U3389" s="266"/>
      <c r="V3389" s="266"/>
      <c r="W3389" s="266"/>
      <c r="X3389" s="266"/>
      <c r="Y3389" s="266"/>
      <c r="Z3389" s="266"/>
      <c r="AA3389" s="266"/>
      <c r="AB3389" s="266"/>
      <c r="AC3389" s="266"/>
      <c r="AD3389" s="266"/>
      <c r="AE3389" s="266"/>
    </row>
    <row r="3390" spans="2:31" ht="13.5">
      <c r="B3390" s="1129">
        <f t="shared" si="140"/>
        <v>-1</v>
      </c>
      <c r="D3390" s="1130"/>
      <c r="E3390" s="1130"/>
      <c r="F3390" s="1131"/>
      <c r="G3390" s="1130"/>
      <c r="H3390" s="1130"/>
      <c r="I3390" s="1130"/>
      <c r="J3390" s="1132"/>
      <c r="K3390" s="1132"/>
      <c r="L3390" s="1130"/>
      <c r="N3390" s="1133">
        <f t="shared" si="138"/>
        <v>0</v>
      </c>
      <c r="O3390" s="1134">
        <f t="shared" si="139"/>
        <v>0</v>
      </c>
      <c r="P3390" s="1134">
        <f>O3390/'1.5 Universal Data'!$F$35</f>
        <v>0</v>
      </c>
      <c r="Q3390" s="266"/>
      <c r="R3390" s="266"/>
      <c r="S3390" s="266"/>
      <c r="T3390" s="266"/>
      <c r="U3390" s="266"/>
      <c r="V3390" s="266"/>
      <c r="W3390" s="266"/>
      <c r="X3390" s="266"/>
      <c r="Y3390" s="266"/>
      <c r="Z3390" s="266"/>
      <c r="AA3390" s="266"/>
      <c r="AB3390" s="266"/>
      <c r="AC3390" s="266"/>
      <c r="AD3390" s="266"/>
      <c r="AE3390" s="266"/>
    </row>
    <row r="3391" spans="2:31" ht="13.5">
      <c r="B3391" s="1129">
        <f t="shared" si="140"/>
        <v>-1</v>
      </c>
      <c r="D3391" s="1130"/>
      <c r="E3391" s="1130"/>
      <c r="F3391" s="1131"/>
      <c r="G3391" s="1130"/>
      <c r="H3391" s="1130"/>
      <c r="I3391" s="1130"/>
      <c r="J3391" s="1132"/>
      <c r="K3391" s="1132"/>
      <c r="L3391" s="1130"/>
      <c r="N3391" s="1133">
        <f t="shared" si="138"/>
        <v>0</v>
      </c>
      <c r="O3391" s="1134">
        <f t="shared" si="139"/>
        <v>0</v>
      </c>
      <c r="P3391" s="1134">
        <f>O3391/'1.5 Universal Data'!$F$35</f>
        <v>0</v>
      </c>
      <c r="Q3391" s="266"/>
      <c r="R3391" s="266"/>
      <c r="S3391" s="266"/>
      <c r="T3391" s="266"/>
      <c r="U3391" s="266"/>
      <c r="V3391" s="266"/>
      <c r="W3391" s="266"/>
      <c r="X3391" s="266"/>
      <c r="Y3391" s="266"/>
      <c r="Z3391" s="266"/>
      <c r="AA3391" s="266"/>
      <c r="AB3391" s="266"/>
      <c r="AC3391" s="266"/>
      <c r="AD3391" s="266"/>
      <c r="AE3391" s="266"/>
    </row>
    <row r="3392" spans="2:31" ht="13.5">
      <c r="B3392" s="1129">
        <f t="shared" si="140"/>
        <v>-1</v>
      </c>
      <c r="D3392" s="1130"/>
      <c r="E3392" s="1130"/>
      <c r="F3392" s="1131"/>
      <c r="G3392" s="1130"/>
      <c r="H3392" s="1130"/>
      <c r="I3392" s="1130"/>
      <c r="J3392" s="1132"/>
      <c r="K3392" s="1132"/>
      <c r="L3392" s="1130"/>
      <c r="N3392" s="1133">
        <f t="shared" si="138"/>
        <v>0</v>
      </c>
      <c r="O3392" s="1134">
        <f t="shared" si="139"/>
        <v>0</v>
      </c>
      <c r="P3392" s="1134">
        <f>O3392/'1.5 Universal Data'!$F$35</f>
        <v>0</v>
      </c>
      <c r="Q3392" s="266"/>
      <c r="R3392" s="266"/>
      <c r="S3392" s="266"/>
      <c r="T3392" s="266"/>
      <c r="U3392" s="266"/>
      <c r="V3392" s="266"/>
      <c r="W3392" s="266"/>
      <c r="X3392" s="266"/>
      <c r="Y3392" s="266"/>
      <c r="Z3392" s="266"/>
      <c r="AA3392" s="266"/>
      <c r="AB3392" s="266"/>
      <c r="AC3392" s="266"/>
      <c r="AD3392" s="266"/>
      <c r="AE3392" s="266"/>
    </row>
    <row r="3393" spans="2:31" ht="13.5">
      <c r="B3393" s="1129">
        <f t="shared" si="140"/>
        <v>-1</v>
      </c>
      <c r="D3393" s="1130"/>
      <c r="E3393" s="1130"/>
      <c r="F3393" s="1131"/>
      <c r="G3393" s="1130"/>
      <c r="H3393" s="1130"/>
      <c r="I3393" s="1130"/>
      <c r="J3393" s="1132"/>
      <c r="K3393" s="1132"/>
      <c r="L3393" s="1130"/>
      <c r="N3393" s="1133">
        <f t="shared" si="138"/>
        <v>0</v>
      </c>
      <c r="O3393" s="1134">
        <f t="shared" si="139"/>
        <v>0</v>
      </c>
      <c r="P3393" s="1134">
        <f>O3393/'1.5 Universal Data'!$F$35</f>
        <v>0</v>
      </c>
      <c r="Q3393" s="266"/>
      <c r="R3393" s="266"/>
      <c r="S3393" s="266"/>
      <c r="T3393" s="266"/>
      <c r="U3393" s="266"/>
      <c r="V3393" s="266"/>
      <c r="W3393" s="266"/>
      <c r="X3393" s="266"/>
      <c r="Y3393" s="266"/>
      <c r="Z3393" s="266"/>
      <c r="AA3393" s="266"/>
      <c r="AB3393" s="266"/>
      <c r="AC3393" s="266"/>
      <c r="AD3393" s="266"/>
      <c r="AE3393" s="266"/>
    </row>
    <row r="3394" spans="2:31" ht="13.5">
      <c r="B3394" s="1129">
        <f t="shared" si="140"/>
        <v>-1</v>
      </c>
      <c r="D3394" s="1130"/>
      <c r="E3394" s="1130"/>
      <c r="F3394" s="1131"/>
      <c r="G3394" s="1130"/>
      <c r="H3394" s="1130"/>
      <c r="I3394" s="1130"/>
      <c r="J3394" s="1132"/>
      <c r="K3394" s="1132"/>
      <c r="L3394" s="1130"/>
      <c r="N3394" s="1133">
        <f t="shared" si="138"/>
        <v>0</v>
      </c>
      <c r="O3394" s="1134">
        <f t="shared" si="139"/>
        <v>0</v>
      </c>
      <c r="P3394" s="1134">
        <f>O3394/'1.5 Universal Data'!$F$35</f>
        <v>0</v>
      </c>
      <c r="Q3394" s="266"/>
      <c r="R3394" s="266"/>
      <c r="S3394" s="266"/>
      <c r="T3394" s="266"/>
      <c r="U3394" s="266"/>
      <c r="V3394" s="266"/>
      <c r="W3394" s="266"/>
      <c r="X3394" s="266"/>
      <c r="Y3394" s="266"/>
      <c r="Z3394" s="266"/>
      <c r="AA3394" s="266"/>
      <c r="AB3394" s="266"/>
      <c r="AC3394" s="266"/>
      <c r="AD3394" s="266"/>
      <c r="AE3394" s="266"/>
    </row>
    <row r="3395" spans="2:31" ht="13.5">
      <c r="B3395" s="1129">
        <f t="shared" si="140"/>
        <v>-1</v>
      </c>
      <c r="D3395" s="1130"/>
      <c r="E3395" s="1130"/>
      <c r="F3395" s="1131"/>
      <c r="G3395" s="1130"/>
      <c r="H3395" s="1130"/>
      <c r="I3395" s="1130"/>
      <c r="J3395" s="1132"/>
      <c r="K3395" s="1132"/>
      <c r="L3395" s="1130"/>
      <c r="N3395" s="1133">
        <f t="shared" si="138"/>
        <v>0</v>
      </c>
      <c r="O3395" s="1134">
        <f t="shared" si="139"/>
        <v>0</v>
      </c>
      <c r="P3395" s="1134">
        <f>O3395/'1.5 Universal Data'!$F$35</f>
        <v>0</v>
      </c>
      <c r="Q3395" s="266"/>
      <c r="R3395" s="266"/>
      <c r="S3395" s="266"/>
      <c r="T3395" s="266"/>
      <c r="U3395" s="266"/>
      <c r="V3395" s="266"/>
      <c r="W3395" s="266"/>
      <c r="X3395" s="266"/>
      <c r="Y3395" s="266"/>
      <c r="Z3395" s="266"/>
      <c r="AA3395" s="266"/>
      <c r="AB3395" s="266"/>
      <c r="AC3395" s="266"/>
      <c r="AD3395" s="266"/>
      <c r="AE3395" s="266"/>
    </row>
    <row r="3396" spans="2:31" ht="13.5">
      <c r="B3396" s="1129">
        <f t="shared" si="140"/>
        <v>-1</v>
      </c>
      <c r="D3396" s="1130"/>
      <c r="E3396" s="1130"/>
      <c r="F3396" s="1131"/>
      <c r="G3396" s="1130"/>
      <c r="H3396" s="1130"/>
      <c r="I3396" s="1130"/>
      <c r="J3396" s="1132"/>
      <c r="K3396" s="1132"/>
      <c r="L3396" s="1130"/>
      <c r="N3396" s="1133">
        <f t="shared" si="138"/>
        <v>0</v>
      </c>
      <c r="O3396" s="1134">
        <f t="shared" si="139"/>
        <v>0</v>
      </c>
      <c r="P3396" s="1134">
        <f>O3396/'1.5 Universal Data'!$F$35</f>
        <v>0</v>
      </c>
      <c r="Q3396" s="266"/>
      <c r="R3396" s="266"/>
      <c r="S3396" s="266"/>
      <c r="T3396" s="266"/>
      <c r="U3396" s="266"/>
      <c r="V3396" s="266"/>
      <c r="W3396" s="266"/>
      <c r="X3396" s="266"/>
      <c r="Y3396" s="266"/>
      <c r="Z3396" s="266"/>
      <c r="AA3396" s="266"/>
      <c r="AB3396" s="266"/>
      <c r="AC3396" s="266"/>
      <c r="AD3396" s="266"/>
      <c r="AE3396" s="266"/>
    </row>
    <row r="3397" spans="2:31" ht="13.5">
      <c r="B3397" s="1129">
        <f t="shared" si="140"/>
        <v>-1</v>
      </c>
      <c r="D3397" s="1130"/>
      <c r="E3397" s="1130"/>
      <c r="F3397" s="1131"/>
      <c r="G3397" s="1130"/>
      <c r="H3397" s="1130"/>
      <c r="I3397" s="1130"/>
      <c r="J3397" s="1132"/>
      <c r="K3397" s="1132"/>
      <c r="L3397" s="1130"/>
      <c r="N3397" s="1133">
        <f t="shared" si="138"/>
        <v>0</v>
      </c>
      <c r="O3397" s="1134">
        <f t="shared" si="139"/>
        <v>0</v>
      </c>
      <c r="P3397" s="1134">
        <f>O3397/'1.5 Universal Data'!$F$35</f>
        <v>0</v>
      </c>
      <c r="Q3397" s="266"/>
      <c r="R3397" s="266"/>
      <c r="S3397" s="266"/>
      <c r="T3397" s="266"/>
      <c r="U3397" s="266"/>
      <c r="V3397" s="266"/>
      <c r="W3397" s="266"/>
      <c r="X3397" s="266"/>
      <c r="Y3397" s="266"/>
      <c r="Z3397" s="266"/>
      <c r="AA3397" s="266"/>
      <c r="AB3397" s="266"/>
      <c r="AC3397" s="266"/>
      <c r="AD3397" s="266"/>
      <c r="AE3397" s="266"/>
    </row>
    <row r="3398" spans="2:31" ht="13.5">
      <c r="B3398" s="1129">
        <f t="shared" si="140"/>
        <v>-1</v>
      </c>
      <c r="D3398" s="1130"/>
      <c r="E3398" s="1130"/>
      <c r="F3398" s="1131"/>
      <c r="G3398" s="1130"/>
      <c r="H3398" s="1130"/>
      <c r="I3398" s="1130"/>
      <c r="J3398" s="1132"/>
      <c r="K3398" s="1132"/>
      <c r="L3398" s="1130"/>
      <c r="N3398" s="1133">
        <f t="shared" si="138"/>
        <v>0</v>
      </c>
      <c r="O3398" s="1134">
        <f t="shared" si="139"/>
        <v>0</v>
      </c>
      <c r="P3398" s="1134">
        <f>O3398/'1.5 Universal Data'!$F$35</f>
        <v>0</v>
      </c>
      <c r="Q3398" s="266"/>
      <c r="R3398" s="266"/>
      <c r="S3398" s="266"/>
      <c r="T3398" s="266"/>
      <c r="U3398" s="266"/>
      <c r="V3398" s="266"/>
      <c r="W3398" s="266"/>
      <c r="X3398" s="266"/>
      <c r="Y3398" s="266"/>
      <c r="Z3398" s="266"/>
      <c r="AA3398" s="266"/>
      <c r="AB3398" s="266"/>
      <c r="AC3398" s="266"/>
      <c r="AD3398" s="266"/>
      <c r="AE3398" s="266"/>
    </row>
    <row r="3399" spans="2:31" ht="13.5">
      <c r="B3399" s="1129">
        <f t="shared" si="140"/>
        <v>-1</v>
      </c>
      <c r="D3399" s="1130"/>
      <c r="E3399" s="1130"/>
      <c r="F3399" s="1131"/>
      <c r="G3399" s="1130"/>
      <c r="H3399" s="1130"/>
      <c r="I3399" s="1130"/>
      <c r="J3399" s="1132"/>
      <c r="K3399" s="1132"/>
      <c r="L3399" s="1130"/>
      <c r="N3399" s="1133">
        <f t="shared" si="138"/>
        <v>0</v>
      </c>
      <c r="O3399" s="1134">
        <f t="shared" si="139"/>
        <v>0</v>
      </c>
      <c r="P3399" s="1134">
        <f>O3399/'1.5 Universal Data'!$F$35</f>
        <v>0</v>
      </c>
      <c r="Q3399" s="266"/>
      <c r="R3399" s="266"/>
      <c r="S3399" s="266"/>
      <c r="T3399" s="266"/>
      <c r="U3399" s="266"/>
      <c r="V3399" s="266"/>
      <c r="W3399" s="266"/>
      <c r="X3399" s="266"/>
      <c r="Y3399" s="266"/>
      <c r="Z3399" s="266"/>
      <c r="AA3399" s="266"/>
      <c r="AB3399" s="266"/>
      <c r="AC3399" s="266"/>
      <c r="AD3399" s="266"/>
      <c r="AE3399" s="266"/>
    </row>
    <row r="3400" spans="2:31" ht="13.5">
      <c r="B3400" s="1129">
        <f t="shared" si="140"/>
        <v>-1</v>
      </c>
      <c r="D3400" s="1130"/>
      <c r="E3400" s="1130"/>
      <c r="F3400" s="1131"/>
      <c r="G3400" s="1130"/>
      <c r="H3400" s="1130"/>
      <c r="I3400" s="1130"/>
      <c r="J3400" s="1132"/>
      <c r="K3400" s="1132"/>
      <c r="L3400" s="1130"/>
      <c r="N3400" s="1133">
        <f t="shared" si="138"/>
        <v>0</v>
      </c>
      <c r="O3400" s="1134">
        <f t="shared" si="139"/>
        <v>0</v>
      </c>
      <c r="P3400" s="1134">
        <f>O3400/'1.5 Universal Data'!$F$35</f>
        <v>0</v>
      </c>
      <c r="Q3400" s="266"/>
      <c r="R3400" s="266"/>
      <c r="S3400" s="266"/>
      <c r="T3400" s="266"/>
      <c r="U3400" s="266"/>
      <c r="V3400" s="266"/>
      <c r="W3400" s="266"/>
      <c r="X3400" s="266"/>
      <c r="Y3400" s="266"/>
      <c r="Z3400" s="266"/>
      <c r="AA3400" s="266"/>
      <c r="AB3400" s="266"/>
      <c r="AC3400" s="266"/>
      <c r="AD3400" s="266"/>
      <c r="AE3400" s="266"/>
    </row>
    <row r="3401" spans="2:31" ht="13.5">
      <c r="B3401" s="1129">
        <f t="shared" si="140"/>
        <v>-1</v>
      </c>
      <c r="D3401" s="1130"/>
      <c r="E3401" s="1130"/>
      <c r="F3401" s="1131"/>
      <c r="G3401" s="1130"/>
      <c r="H3401" s="1130"/>
      <c r="I3401" s="1130"/>
      <c r="J3401" s="1132"/>
      <c r="K3401" s="1132"/>
      <c r="L3401" s="1130"/>
      <c r="N3401" s="1133">
        <f t="shared" si="138"/>
        <v>0</v>
      </c>
      <c r="O3401" s="1134">
        <f t="shared" si="139"/>
        <v>0</v>
      </c>
      <c r="P3401" s="1134">
        <f>O3401/'1.5 Universal Data'!$F$35</f>
        <v>0</v>
      </c>
      <c r="Q3401" s="266"/>
      <c r="R3401" s="266"/>
      <c r="S3401" s="266"/>
      <c r="T3401" s="266"/>
      <c r="U3401" s="266"/>
      <c r="V3401" s="266"/>
      <c r="W3401" s="266"/>
      <c r="X3401" s="266"/>
      <c r="Y3401" s="266"/>
      <c r="Z3401" s="266"/>
      <c r="AA3401" s="266"/>
      <c r="AB3401" s="266"/>
      <c r="AC3401" s="266"/>
      <c r="AD3401" s="266"/>
      <c r="AE3401" s="266"/>
    </row>
    <row r="3402" spans="2:31" ht="13.5">
      <c r="B3402" s="1129">
        <f t="shared" si="140"/>
        <v>-1</v>
      </c>
      <c r="D3402" s="1130"/>
      <c r="E3402" s="1130"/>
      <c r="F3402" s="1131"/>
      <c r="G3402" s="1130"/>
      <c r="H3402" s="1130"/>
      <c r="I3402" s="1130"/>
      <c r="J3402" s="1132"/>
      <c r="K3402" s="1132"/>
      <c r="L3402" s="1130"/>
      <c r="N3402" s="1133">
        <f t="shared" si="138"/>
        <v>0</v>
      </c>
      <c r="O3402" s="1134">
        <f t="shared" si="139"/>
        <v>0</v>
      </c>
      <c r="P3402" s="1134">
        <f>O3402/'1.5 Universal Data'!$F$35</f>
        <v>0</v>
      </c>
      <c r="Q3402" s="266"/>
      <c r="R3402" s="266"/>
      <c r="S3402" s="266"/>
      <c r="T3402" s="266"/>
      <c r="U3402" s="266"/>
      <c r="V3402" s="266"/>
      <c r="W3402" s="266"/>
      <c r="X3402" s="266"/>
      <c r="Y3402" s="266"/>
      <c r="Z3402" s="266"/>
      <c r="AA3402" s="266"/>
      <c r="AB3402" s="266"/>
      <c r="AC3402" s="266"/>
      <c r="AD3402" s="266"/>
      <c r="AE3402" s="266"/>
    </row>
    <row r="3403" spans="2:31" ht="13.5">
      <c r="B3403" s="1129">
        <f t="shared" si="140"/>
        <v>-1</v>
      </c>
      <c r="D3403" s="1130"/>
      <c r="E3403" s="1130"/>
      <c r="F3403" s="1131"/>
      <c r="G3403" s="1130"/>
      <c r="H3403" s="1130"/>
      <c r="I3403" s="1130"/>
      <c r="J3403" s="1132"/>
      <c r="K3403" s="1132"/>
      <c r="L3403" s="1130"/>
      <c r="N3403" s="1133">
        <f t="shared" si="138"/>
        <v>0</v>
      </c>
      <c r="O3403" s="1134">
        <f t="shared" si="139"/>
        <v>0</v>
      </c>
      <c r="P3403" s="1134">
        <f>O3403/'1.5 Universal Data'!$F$35</f>
        <v>0</v>
      </c>
      <c r="Q3403" s="266"/>
      <c r="R3403" s="266"/>
      <c r="S3403" s="266"/>
      <c r="T3403" s="266"/>
      <c r="U3403" s="266"/>
      <c r="V3403" s="266"/>
      <c r="W3403" s="266"/>
      <c r="X3403" s="266"/>
      <c r="Y3403" s="266"/>
      <c r="Z3403" s="266"/>
      <c r="AA3403" s="266"/>
      <c r="AB3403" s="266"/>
      <c r="AC3403" s="266"/>
      <c r="AD3403" s="266"/>
      <c r="AE3403" s="266"/>
    </row>
    <row r="3404" spans="2:31" ht="13.5">
      <c r="B3404" s="1129">
        <f t="shared" si="140"/>
        <v>-1</v>
      </c>
      <c r="D3404" s="1130"/>
      <c r="E3404" s="1130"/>
      <c r="F3404" s="1131"/>
      <c r="G3404" s="1130"/>
      <c r="H3404" s="1130"/>
      <c r="I3404" s="1130"/>
      <c r="J3404" s="1132"/>
      <c r="K3404" s="1132"/>
      <c r="L3404" s="1130"/>
      <c r="N3404" s="1133">
        <f t="shared" si="138"/>
        <v>0</v>
      </c>
      <c r="O3404" s="1134">
        <f t="shared" si="139"/>
        <v>0</v>
      </c>
      <c r="P3404" s="1134">
        <f>O3404/'1.5 Universal Data'!$F$35</f>
        <v>0</v>
      </c>
      <c r="Q3404" s="266"/>
      <c r="R3404" s="266"/>
      <c r="S3404" s="266"/>
      <c r="T3404" s="266"/>
      <c r="U3404" s="266"/>
      <c r="V3404" s="266"/>
      <c r="W3404" s="266"/>
      <c r="X3404" s="266"/>
      <c r="Y3404" s="266"/>
      <c r="Z3404" s="266"/>
      <c r="AA3404" s="266"/>
      <c r="AB3404" s="266"/>
      <c r="AC3404" s="266"/>
      <c r="AD3404" s="266"/>
      <c r="AE3404" s="266"/>
    </row>
    <row r="3405" spans="2:31" ht="13.5">
      <c r="B3405" s="1129">
        <f t="shared" si="140"/>
        <v>-1</v>
      </c>
      <c r="D3405" s="1130"/>
      <c r="E3405" s="1130"/>
      <c r="F3405" s="1131"/>
      <c r="G3405" s="1130"/>
      <c r="H3405" s="1130"/>
      <c r="I3405" s="1130"/>
      <c r="J3405" s="1132"/>
      <c r="K3405" s="1132"/>
      <c r="L3405" s="1130"/>
      <c r="N3405" s="1133">
        <f t="shared" si="138"/>
        <v>0</v>
      </c>
      <c r="O3405" s="1134">
        <f t="shared" si="139"/>
        <v>0</v>
      </c>
      <c r="P3405" s="1134">
        <f>O3405/'1.5 Universal Data'!$F$35</f>
        <v>0</v>
      </c>
      <c r="Q3405" s="266"/>
      <c r="R3405" s="266"/>
      <c r="S3405" s="266"/>
      <c r="T3405" s="266"/>
      <c r="U3405" s="266"/>
      <c r="V3405" s="266"/>
      <c r="W3405" s="266"/>
      <c r="X3405" s="266"/>
      <c r="Y3405" s="266"/>
      <c r="Z3405" s="266"/>
      <c r="AA3405" s="266"/>
      <c r="AB3405" s="266"/>
      <c r="AC3405" s="266"/>
      <c r="AD3405" s="266"/>
      <c r="AE3405" s="266"/>
    </row>
    <row r="3406" spans="2:31" ht="13.5">
      <c r="B3406" s="1129">
        <f t="shared" si="140"/>
        <v>-1</v>
      </c>
      <c r="D3406" s="1130"/>
      <c r="E3406" s="1130"/>
      <c r="F3406" s="1131"/>
      <c r="G3406" s="1130"/>
      <c r="H3406" s="1130"/>
      <c r="I3406" s="1130"/>
      <c r="J3406" s="1132"/>
      <c r="K3406" s="1132"/>
      <c r="L3406" s="1130"/>
      <c r="N3406" s="1133">
        <f t="shared" si="138"/>
        <v>0</v>
      </c>
      <c r="O3406" s="1134">
        <f t="shared" si="139"/>
        <v>0</v>
      </c>
      <c r="P3406" s="1134">
        <f>O3406/'1.5 Universal Data'!$F$35</f>
        <v>0</v>
      </c>
      <c r="Q3406" s="266"/>
      <c r="R3406" s="266"/>
      <c r="S3406" s="266"/>
      <c r="T3406" s="266"/>
      <c r="U3406" s="266"/>
      <c r="V3406" s="266"/>
      <c r="W3406" s="266"/>
      <c r="X3406" s="266"/>
      <c r="Y3406" s="266"/>
      <c r="Z3406" s="266"/>
      <c r="AA3406" s="266"/>
      <c r="AB3406" s="266"/>
      <c r="AC3406" s="266"/>
      <c r="AD3406" s="266"/>
      <c r="AE3406" s="266"/>
    </row>
    <row r="3407" spans="2:31" ht="13.5">
      <c r="B3407" s="1129">
        <f t="shared" si="140"/>
        <v>-1</v>
      </c>
      <c r="D3407" s="1130"/>
      <c r="E3407" s="1130"/>
      <c r="F3407" s="1131"/>
      <c r="G3407" s="1130"/>
      <c r="H3407" s="1130"/>
      <c r="I3407" s="1130"/>
      <c r="J3407" s="1132"/>
      <c r="K3407" s="1132"/>
      <c r="L3407" s="1130"/>
      <c r="N3407" s="1133">
        <f t="shared" si="138"/>
        <v>0</v>
      </c>
      <c r="O3407" s="1134">
        <f t="shared" si="139"/>
        <v>0</v>
      </c>
      <c r="P3407" s="1134">
        <f>O3407/'1.5 Universal Data'!$F$35</f>
        <v>0</v>
      </c>
      <c r="Q3407" s="266"/>
      <c r="R3407" s="266"/>
      <c r="S3407" s="266"/>
      <c r="T3407" s="266"/>
      <c r="U3407" s="266"/>
      <c r="V3407" s="266"/>
      <c r="W3407" s="266"/>
      <c r="X3407" s="266"/>
      <c r="Y3407" s="266"/>
      <c r="Z3407" s="266"/>
      <c r="AA3407" s="266"/>
      <c r="AB3407" s="266"/>
      <c r="AC3407" s="266"/>
      <c r="AD3407" s="266"/>
      <c r="AE3407" s="266"/>
    </row>
    <row r="3408" spans="2:31" ht="13.5">
      <c r="B3408" s="1129">
        <f t="shared" si="140"/>
        <v>-1</v>
      </c>
      <c r="D3408" s="1130"/>
      <c r="E3408" s="1130"/>
      <c r="F3408" s="1131"/>
      <c r="G3408" s="1130"/>
      <c r="H3408" s="1130"/>
      <c r="I3408" s="1130"/>
      <c r="J3408" s="1132"/>
      <c r="K3408" s="1132"/>
      <c r="L3408" s="1130"/>
      <c r="N3408" s="1133">
        <f t="shared" ref="N3408:N3471" si="141">+H3408*((K3408-J3408)+1)*B3408</f>
        <v>0</v>
      </c>
      <c r="O3408" s="1134">
        <f t="shared" ref="O3408:O3471" si="142">N3408*L3408/100</f>
        <v>0</v>
      </c>
      <c r="P3408" s="1134">
        <f>O3408/'1.5 Universal Data'!$F$35</f>
        <v>0</v>
      </c>
      <c r="Q3408" s="266"/>
      <c r="R3408" s="266"/>
      <c r="S3408" s="266"/>
      <c r="T3408" s="266"/>
      <c r="U3408" s="266"/>
      <c r="V3408" s="266"/>
      <c r="W3408" s="266"/>
      <c r="X3408" s="266"/>
      <c r="Y3408" s="266"/>
      <c r="Z3408" s="266"/>
      <c r="AA3408" s="266"/>
      <c r="AB3408" s="266"/>
      <c r="AC3408" s="266"/>
      <c r="AD3408" s="266"/>
      <c r="AE3408" s="266"/>
    </row>
    <row r="3409" spans="2:31" ht="13.5">
      <c r="B3409" s="1129">
        <f t="shared" si="140"/>
        <v>-1</v>
      </c>
      <c r="D3409" s="1130"/>
      <c r="E3409" s="1130"/>
      <c r="F3409" s="1131"/>
      <c r="G3409" s="1130"/>
      <c r="H3409" s="1130"/>
      <c r="I3409" s="1130"/>
      <c r="J3409" s="1132"/>
      <c r="K3409" s="1132"/>
      <c r="L3409" s="1130"/>
      <c r="N3409" s="1133">
        <f t="shared" si="141"/>
        <v>0</v>
      </c>
      <c r="O3409" s="1134">
        <f t="shared" si="142"/>
        <v>0</v>
      </c>
      <c r="P3409" s="1134">
        <f>O3409/'1.5 Universal Data'!$F$35</f>
        <v>0</v>
      </c>
      <c r="Q3409" s="266"/>
      <c r="R3409" s="266"/>
      <c r="S3409" s="266"/>
      <c r="T3409" s="266"/>
      <c r="U3409" s="266"/>
      <c r="V3409" s="266"/>
      <c r="W3409" s="266"/>
      <c r="X3409" s="266"/>
      <c r="Y3409" s="266"/>
      <c r="Z3409" s="266"/>
      <c r="AA3409" s="266"/>
      <c r="AB3409" s="266"/>
      <c r="AC3409" s="266"/>
      <c r="AD3409" s="266"/>
      <c r="AE3409" s="266"/>
    </row>
    <row r="3410" spans="2:31" ht="13.5">
      <c r="B3410" s="1129">
        <f t="shared" si="140"/>
        <v>-1</v>
      </c>
      <c r="D3410" s="1130"/>
      <c r="E3410" s="1130"/>
      <c r="F3410" s="1131"/>
      <c r="G3410" s="1130"/>
      <c r="H3410" s="1130"/>
      <c r="I3410" s="1130"/>
      <c r="J3410" s="1132"/>
      <c r="K3410" s="1132"/>
      <c r="L3410" s="1130"/>
      <c r="N3410" s="1133">
        <f t="shared" si="141"/>
        <v>0</v>
      </c>
      <c r="O3410" s="1134">
        <f t="shared" si="142"/>
        <v>0</v>
      </c>
      <c r="P3410" s="1134">
        <f>O3410/'1.5 Universal Data'!$F$35</f>
        <v>0</v>
      </c>
      <c r="Q3410" s="266"/>
      <c r="R3410" s="266"/>
      <c r="S3410" s="266"/>
      <c r="T3410" s="266"/>
      <c r="U3410" s="266"/>
      <c r="V3410" s="266"/>
      <c r="W3410" s="266"/>
      <c r="X3410" s="266"/>
      <c r="Y3410" s="266"/>
      <c r="Z3410" s="266"/>
      <c r="AA3410" s="266"/>
      <c r="AB3410" s="266"/>
      <c r="AC3410" s="266"/>
      <c r="AD3410" s="266"/>
      <c r="AE3410" s="266"/>
    </row>
    <row r="3411" spans="2:31" ht="13.5">
      <c r="B3411" s="1129">
        <f t="shared" si="140"/>
        <v>-1</v>
      </c>
      <c r="D3411" s="1130"/>
      <c r="E3411" s="1130"/>
      <c r="F3411" s="1131"/>
      <c r="G3411" s="1130"/>
      <c r="H3411" s="1130"/>
      <c r="I3411" s="1130"/>
      <c r="J3411" s="1132"/>
      <c r="K3411" s="1132"/>
      <c r="L3411" s="1130"/>
      <c r="N3411" s="1133">
        <f t="shared" si="141"/>
        <v>0</v>
      </c>
      <c r="O3411" s="1134">
        <f t="shared" si="142"/>
        <v>0</v>
      </c>
      <c r="P3411" s="1134">
        <f>O3411/'1.5 Universal Data'!$F$35</f>
        <v>0</v>
      </c>
      <c r="Q3411" s="266"/>
      <c r="R3411" s="266"/>
      <c r="S3411" s="266"/>
      <c r="T3411" s="266"/>
      <c r="U3411" s="266"/>
      <c r="V3411" s="266"/>
      <c r="W3411" s="266"/>
      <c r="X3411" s="266"/>
      <c r="Y3411" s="266"/>
      <c r="Z3411" s="266"/>
      <c r="AA3411" s="266"/>
      <c r="AB3411" s="266"/>
      <c r="AC3411" s="266"/>
      <c r="AD3411" s="266"/>
      <c r="AE3411" s="266"/>
    </row>
    <row r="3412" spans="2:31" ht="13.5">
      <c r="B3412" s="1129">
        <f t="shared" si="140"/>
        <v>-1</v>
      </c>
      <c r="D3412" s="1130"/>
      <c r="E3412" s="1130"/>
      <c r="F3412" s="1131"/>
      <c r="G3412" s="1130"/>
      <c r="H3412" s="1130"/>
      <c r="I3412" s="1130"/>
      <c r="J3412" s="1132"/>
      <c r="K3412" s="1132"/>
      <c r="L3412" s="1130"/>
      <c r="N3412" s="1133">
        <f t="shared" si="141"/>
        <v>0</v>
      </c>
      <c r="O3412" s="1134">
        <f t="shared" si="142"/>
        <v>0</v>
      </c>
      <c r="P3412" s="1134">
        <f>O3412/'1.5 Universal Data'!$F$35</f>
        <v>0</v>
      </c>
      <c r="Q3412" s="266"/>
      <c r="R3412" s="266"/>
      <c r="S3412" s="266"/>
      <c r="T3412" s="266"/>
      <c r="U3412" s="266"/>
      <c r="V3412" s="266"/>
      <c r="W3412" s="266"/>
      <c r="X3412" s="266"/>
      <c r="Y3412" s="266"/>
      <c r="Z3412" s="266"/>
      <c r="AA3412" s="266"/>
      <c r="AB3412" s="266"/>
      <c r="AC3412" s="266"/>
      <c r="AD3412" s="266"/>
      <c r="AE3412" s="266"/>
    </row>
    <row r="3413" spans="2:31" ht="13.5">
      <c r="B3413" s="1129">
        <f t="shared" si="140"/>
        <v>-1</v>
      </c>
      <c r="D3413" s="1130"/>
      <c r="E3413" s="1130"/>
      <c r="F3413" s="1131"/>
      <c r="G3413" s="1130"/>
      <c r="H3413" s="1130"/>
      <c r="I3413" s="1130"/>
      <c r="J3413" s="1132"/>
      <c r="K3413" s="1132"/>
      <c r="L3413" s="1130"/>
      <c r="N3413" s="1133">
        <f t="shared" si="141"/>
        <v>0</v>
      </c>
      <c r="O3413" s="1134">
        <f t="shared" si="142"/>
        <v>0</v>
      </c>
      <c r="P3413" s="1134">
        <f>O3413/'1.5 Universal Data'!$F$35</f>
        <v>0</v>
      </c>
      <c r="Q3413" s="266"/>
      <c r="R3413" s="266"/>
      <c r="S3413" s="266"/>
      <c r="T3413" s="266"/>
      <c r="U3413" s="266"/>
      <c r="V3413" s="266"/>
      <c r="W3413" s="266"/>
      <c r="X3413" s="266"/>
      <c r="Y3413" s="266"/>
      <c r="Z3413" s="266"/>
      <c r="AA3413" s="266"/>
      <c r="AB3413" s="266"/>
      <c r="AC3413" s="266"/>
      <c r="AD3413" s="266"/>
      <c r="AE3413" s="266"/>
    </row>
    <row r="3414" spans="2:31" ht="13.5">
      <c r="B3414" s="1129">
        <f t="shared" si="140"/>
        <v>-1</v>
      </c>
      <c r="D3414" s="1130"/>
      <c r="E3414" s="1130"/>
      <c r="F3414" s="1131"/>
      <c r="G3414" s="1130"/>
      <c r="H3414" s="1130"/>
      <c r="I3414" s="1130"/>
      <c r="J3414" s="1132"/>
      <c r="K3414" s="1132"/>
      <c r="L3414" s="1130"/>
      <c r="N3414" s="1133">
        <f t="shared" si="141"/>
        <v>0</v>
      </c>
      <c r="O3414" s="1134">
        <f t="shared" si="142"/>
        <v>0</v>
      </c>
      <c r="P3414" s="1134">
        <f>O3414/'1.5 Universal Data'!$F$35</f>
        <v>0</v>
      </c>
      <c r="Q3414" s="266"/>
      <c r="R3414" s="266"/>
      <c r="S3414" s="266"/>
      <c r="T3414" s="266"/>
      <c r="U3414" s="266"/>
      <c r="V3414" s="266"/>
      <c r="W3414" s="266"/>
      <c r="X3414" s="266"/>
      <c r="Y3414" s="266"/>
      <c r="Z3414" s="266"/>
      <c r="AA3414" s="266"/>
      <c r="AB3414" s="266"/>
      <c r="AC3414" s="266"/>
      <c r="AD3414" s="266"/>
      <c r="AE3414" s="266"/>
    </row>
    <row r="3415" spans="2:31" ht="13.5">
      <c r="B3415" s="1129">
        <f t="shared" ref="B3415:B3478" si="143">IF(G3415="buy",1,-1)</f>
        <v>-1</v>
      </c>
      <c r="D3415" s="1130"/>
      <c r="E3415" s="1130"/>
      <c r="F3415" s="1131"/>
      <c r="G3415" s="1130"/>
      <c r="H3415" s="1130"/>
      <c r="I3415" s="1130"/>
      <c r="J3415" s="1132"/>
      <c r="K3415" s="1132"/>
      <c r="L3415" s="1130"/>
      <c r="N3415" s="1133">
        <f t="shared" si="141"/>
        <v>0</v>
      </c>
      <c r="O3415" s="1134">
        <f t="shared" si="142"/>
        <v>0</v>
      </c>
      <c r="P3415" s="1134">
        <f>O3415/'1.5 Universal Data'!$F$35</f>
        <v>0</v>
      </c>
      <c r="Q3415" s="266"/>
      <c r="R3415" s="266"/>
      <c r="S3415" s="266"/>
      <c r="T3415" s="266"/>
      <c r="U3415" s="266"/>
      <c r="V3415" s="266"/>
      <c r="W3415" s="266"/>
      <c r="X3415" s="266"/>
      <c r="Y3415" s="266"/>
      <c r="Z3415" s="266"/>
      <c r="AA3415" s="266"/>
      <c r="AB3415" s="266"/>
      <c r="AC3415" s="266"/>
      <c r="AD3415" s="266"/>
      <c r="AE3415" s="266"/>
    </row>
    <row r="3416" spans="2:31" ht="13.5">
      <c r="B3416" s="1129">
        <f t="shared" si="143"/>
        <v>-1</v>
      </c>
      <c r="D3416" s="1130"/>
      <c r="E3416" s="1130"/>
      <c r="F3416" s="1131"/>
      <c r="G3416" s="1130"/>
      <c r="H3416" s="1130"/>
      <c r="I3416" s="1130"/>
      <c r="J3416" s="1132"/>
      <c r="K3416" s="1132"/>
      <c r="L3416" s="1130"/>
      <c r="N3416" s="1133">
        <f t="shared" si="141"/>
        <v>0</v>
      </c>
      <c r="O3416" s="1134">
        <f t="shared" si="142"/>
        <v>0</v>
      </c>
      <c r="P3416" s="1134">
        <f>O3416/'1.5 Universal Data'!$F$35</f>
        <v>0</v>
      </c>
      <c r="Q3416" s="266"/>
      <c r="R3416" s="266"/>
      <c r="S3416" s="266"/>
      <c r="T3416" s="266"/>
      <c r="U3416" s="266"/>
      <c r="V3416" s="266"/>
      <c r="W3416" s="266"/>
      <c r="X3416" s="266"/>
      <c r="Y3416" s="266"/>
      <c r="Z3416" s="266"/>
      <c r="AA3416" s="266"/>
      <c r="AB3416" s="266"/>
      <c r="AC3416" s="266"/>
      <c r="AD3416" s="266"/>
      <c r="AE3416" s="266"/>
    </row>
    <row r="3417" spans="2:31" ht="13.5">
      <c r="B3417" s="1129">
        <f t="shared" si="143"/>
        <v>-1</v>
      </c>
      <c r="D3417" s="1130"/>
      <c r="E3417" s="1130"/>
      <c r="F3417" s="1131"/>
      <c r="G3417" s="1130"/>
      <c r="H3417" s="1130"/>
      <c r="I3417" s="1130"/>
      <c r="J3417" s="1132"/>
      <c r="K3417" s="1132"/>
      <c r="L3417" s="1130"/>
      <c r="N3417" s="1133">
        <f t="shared" si="141"/>
        <v>0</v>
      </c>
      <c r="O3417" s="1134">
        <f t="shared" si="142"/>
        <v>0</v>
      </c>
      <c r="P3417" s="1134">
        <f>O3417/'1.5 Universal Data'!$F$35</f>
        <v>0</v>
      </c>
      <c r="Q3417" s="266"/>
      <c r="R3417" s="266"/>
      <c r="S3417" s="266"/>
      <c r="T3417" s="266"/>
      <c r="U3417" s="266"/>
      <c r="V3417" s="266"/>
      <c r="W3417" s="266"/>
      <c r="X3417" s="266"/>
      <c r="Y3417" s="266"/>
      <c r="Z3417" s="266"/>
      <c r="AA3417" s="266"/>
      <c r="AB3417" s="266"/>
      <c r="AC3417" s="266"/>
      <c r="AD3417" s="266"/>
      <c r="AE3417" s="266"/>
    </row>
    <row r="3418" spans="2:31" ht="13.5">
      <c r="B3418" s="1129">
        <f t="shared" si="143"/>
        <v>-1</v>
      </c>
      <c r="D3418" s="1130"/>
      <c r="E3418" s="1130"/>
      <c r="F3418" s="1131"/>
      <c r="G3418" s="1130"/>
      <c r="H3418" s="1130"/>
      <c r="I3418" s="1130"/>
      <c r="J3418" s="1132"/>
      <c r="K3418" s="1132"/>
      <c r="L3418" s="1130"/>
      <c r="N3418" s="1133">
        <f t="shared" si="141"/>
        <v>0</v>
      </c>
      <c r="O3418" s="1134">
        <f t="shared" si="142"/>
        <v>0</v>
      </c>
      <c r="P3418" s="1134">
        <f>O3418/'1.5 Universal Data'!$F$35</f>
        <v>0</v>
      </c>
      <c r="Q3418" s="266"/>
      <c r="R3418" s="266"/>
      <c r="S3418" s="266"/>
      <c r="T3418" s="266"/>
      <c r="U3418" s="266"/>
      <c r="V3418" s="266"/>
      <c r="W3418" s="266"/>
      <c r="X3418" s="266"/>
      <c r="Y3418" s="266"/>
      <c r="Z3418" s="266"/>
      <c r="AA3418" s="266"/>
      <c r="AB3418" s="266"/>
      <c r="AC3418" s="266"/>
      <c r="AD3418" s="266"/>
      <c r="AE3418" s="266"/>
    </row>
    <row r="3419" spans="2:31" ht="13.5">
      <c r="B3419" s="1129">
        <f t="shared" si="143"/>
        <v>-1</v>
      </c>
      <c r="D3419" s="1130"/>
      <c r="E3419" s="1130"/>
      <c r="F3419" s="1131"/>
      <c r="G3419" s="1130"/>
      <c r="H3419" s="1130"/>
      <c r="I3419" s="1130"/>
      <c r="J3419" s="1132"/>
      <c r="K3419" s="1132"/>
      <c r="L3419" s="1130"/>
      <c r="N3419" s="1133">
        <f t="shared" si="141"/>
        <v>0</v>
      </c>
      <c r="O3419" s="1134">
        <f t="shared" si="142"/>
        <v>0</v>
      </c>
      <c r="P3419" s="1134">
        <f>O3419/'1.5 Universal Data'!$F$35</f>
        <v>0</v>
      </c>
      <c r="Q3419" s="266"/>
      <c r="R3419" s="266"/>
      <c r="S3419" s="266"/>
      <c r="T3419" s="266"/>
      <c r="U3419" s="266"/>
      <c r="V3419" s="266"/>
      <c r="W3419" s="266"/>
      <c r="X3419" s="266"/>
      <c r="Y3419" s="266"/>
      <c r="Z3419" s="266"/>
      <c r="AA3419" s="266"/>
      <c r="AB3419" s="266"/>
      <c r="AC3419" s="266"/>
      <c r="AD3419" s="266"/>
      <c r="AE3419" s="266"/>
    </row>
    <row r="3420" spans="2:31" ht="13.5">
      <c r="B3420" s="1129">
        <f t="shared" si="143"/>
        <v>-1</v>
      </c>
      <c r="D3420" s="1130"/>
      <c r="E3420" s="1130"/>
      <c r="F3420" s="1131"/>
      <c r="G3420" s="1130"/>
      <c r="H3420" s="1130"/>
      <c r="I3420" s="1130"/>
      <c r="J3420" s="1132"/>
      <c r="K3420" s="1132"/>
      <c r="L3420" s="1130"/>
      <c r="N3420" s="1133">
        <f t="shared" si="141"/>
        <v>0</v>
      </c>
      <c r="O3420" s="1134">
        <f t="shared" si="142"/>
        <v>0</v>
      </c>
      <c r="P3420" s="1134">
        <f>O3420/'1.5 Universal Data'!$F$35</f>
        <v>0</v>
      </c>
      <c r="Q3420" s="266"/>
      <c r="R3420" s="266"/>
      <c r="S3420" s="266"/>
      <c r="T3420" s="266"/>
      <c r="U3420" s="266"/>
      <c r="V3420" s="266"/>
      <c r="W3420" s="266"/>
      <c r="X3420" s="266"/>
      <c r="Y3420" s="266"/>
      <c r="Z3420" s="266"/>
      <c r="AA3420" s="266"/>
      <c r="AB3420" s="266"/>
      <c r="AC3420" s="266"/>
      <c r="AD3420" s="266"/>
      <c r="AE3420" s="266"/>
    </row>
    <row r="3421" spans="2:31" ht="13.5">
      <c r="B3421" s="1129">
        <f t="shared" si="143"/>
        <v>-1</v>
      </c>
      <c r="D3421" s="1130"/>
      <c r="E3421" s="1130"/>
      <c r="F3421" s="1131"/>
      <c r="G3421" s="1130"/>
      <c r="H3421" s="1130"/>
      <c r="I3421" s="1130"/>
      <c r="J3421" s="1132"/>
      <c r="K3421" s="1132"/>
      <c r="L3421" s="1130"/>
      <c r="N3421" s="1133">
        <f t="shared" si="141"/>
        <v>0</v>
      </c>
      <c r="O3421" s="1134">
        <f t="shared" si="142"/>
        <v>0</v>
      </c>
      <c r="P3421" s="1134">
        <f>O3421/'1.5 Universal Data'!$F$35</f>
        <v>0</v>
      </c>
      <c r="Q3421" s="266"/>
      <c r="R3421" s="266"/>
      <c r="S3421" s="266"/>
      <c r="T3421" s="266"/>
      <c r="U3421" s="266"/>
      <c r="V3421" s="266"/>
      <c r="W3421" s="266"/>
      <c r="X3421" s="266"/>
      <c r="Y3421" s="266"/>
      <c r="Z3421" s="266"/>
      <c r="AA3421" s="266"/>
      <c r="AB3421" s="266"/>
      <c r="AC3421" s="266"/>
      <c r="AD3421" s="266"/>
      <c r="AE3421" s="266"/>
    </row>
    <row r="3422" spans="2:31" ht="13.5">
      <c r="B3422" s="1129">
        <f t="shared" si="143"/>
        <v>-1</v>
      </c>
      <c r="D3422" s="1130"/>
      <c r="E3422" s="1130"/>
      <c r="F3422" s="1131"/>
      <c r="G3422" s="1130"/>
      <c r="H3422" s="1130"/>
      <c r="I3422" s="1130"/>
      <c r="J3422" s="1132"/>
      <c r="K3422" s="1132"/>
      <c r="L3422" s="1130"/>
      <c r="N3422" s="1133">
        <f t="shared" si="141"/>
        <v>0</v>
      </c>
      <c r="O3422" s="1134">
        <f t="shared" si="142"/>
        <v>0</v>
      </c>
      <c r="P3422" s="1134">
        <f>O3422/'1.5 Universal Data'!$F$35</f>
        <v>0</v>
      </c>
      <c r="Q3422" s="266"/>
      <c r="R3422" s="266"/>
      <c r="S3422" s="266"/>
      <c r="T3422" s="266"/>
      <c r="U3422" s="266"/>
      <c r="V3422" s="266"/>
      <c r="W3422" s="266"/>
      <c r="X3422" s="266"/>
      <c r="Y3422" s="266"/>
      <c r="Z3422" s="266"/>
      <c r="AA3422" s="266"/>
      <c r="AB3422" s="266"/>
      <c r="AC3422" s="266"/>
      <c r="AD3422" s="266"/>
      <c r="AE3422" s="266"/>
    </row>
    <row r="3423" spans="2:31" ht="13.5">
      <c r="B3423" s="1129">
        <f t="shared" si="143"/>
        <v>-1</v>
      </c>
      <c r="D3423" s="1130"/>
      <c r="E3423" s="1130"/>
      <c r="F3423" s="1131"/>
      <c r="G3423" s="1130"/>
      <c r="H3423" s="1130"/>
      <c r="I3423" s="1130"/>
      <c r="J3423" s="1132"/>
      <c r="K3423" s="1132"/>
      <c r="L3423" s="1130"/>
      <c r="N3423" s="1133">
        <f t="shared" si="141"/>
        <v>0</v>
      </c>
      <c r="O3423" s="1134">
        <f t="shared" si="142"/>
        <v>0</v>
      </c>
      <c r="P3423" s="1134">
        <f>O3423/'1.5 Universal Data'!$F$35</f>
        <v>0</v>
      </c>
      <c r="Q3423" s="266"/>
      <c r="R3423" s="266"/>
      <c r="S3423" s="266"/>
      <c r="T3423" s="266"/>
      <c r="U3423" s="266"/>
      <c r="V3423" s="266"/>
      <c r="W3423" s="266"/>
      <c r="X3423" s="266"/>
      <c r="Y3423" s="266"/>
      <c r="Z3423" s="266"/>
      <c r="AA3423" s="266"/>
      <c r="AB3423" s="266"/>
      <c r="AC3423" s="266"/>
      <c r="AD3423" s="266"/>
      <c r="AE3423" s="266"/>
    </row>
    <row r="3424" spans="2:31" ht="13.5">
      <c r="B3424" s="1129">
        <f t="shared" si="143"/>
        <v>-1</v>
      </c>
      <c r="D3424" s="1130"/>
      <c r="E3424" s="1130"/>
      <c r="F3424" s="1131"/>
      <c r="G3424" s="1130"/>
      <c r="H3424" s="1130"/>
      <c r="I3424" s="1130"/>
      <c r="J3424" s="1132"/>
      <c r="K3424" s="1132"/>
      <c r="L3424" s="1130"/>
      <c r="N3424" s="1133">
        <f t="shared" si="141"/>
        <v>0</v>
      </c>
      <c r="O3424" s="1134">
        <f t="shared" si="142"/>
        <v>0</v>
      </c>
      <c r="P3424" s="1134">
        <f>O3424/'1.5 Universal Data'!$F$35</f>
        <v>0</v>
      </c>
      <c r="Q3424" s="266"/>
      <c r="R3424" s="266"/>
      <c r="S3424" s="266"/>
      <c r="T3424" s="266"/>
      <c r="U3424" s="266"/>
      <c r="V3424" s="266"/>
      <c r="W3424" s="266"/>
      <c r="X3424" s="266"/>
      <c r="Y3424" s="266"/>
      <c r="Z3424" s="266"/>
      <c r="AA3424" s="266"/>
      <c r="AB3424" s="266"/>
      <c r="AC3424" s="266"/>
      <c r="AD3424" s="266"/>
      <c r="AE3424" s="266"/>
    </row>
    <row r="3425" spans="2:31" ht="13.5">
      <c r="B3425" s="1129">
        <f t="shared" si="143"/>
        <v>-1</v>
      </c>
      <c r="D3425" s="1130"/>
      <c r="E3425" s="1130"/>
      <c r="F3425" s="1131"/>
      <c r="G3425" s="1130"/>
      <c r="H3425" s="1130"/>
      <c r="I3425" s="1130"/>
      <c r="J3425" s="1132"/>
      <c r="K3425" s="1132"/>
      <c r="L3425" s="1130"/>
      <c r="N3425" s="1133">
        <f t="shared" si="141"/>
        <v>0</v>
      </c>
      <c r="O3425" s="1134">
        <f t="shared" si="142"/>
        <v>0</v>
      </c>
      <c r="P3425" s="1134">
        <f>O3425/'1.5 Universal Data'!$F$35</f>
        <v>0</v>
      </c>
      <c r="Q3425" s="266"/>
      <c r="R3425" s="266"/>
      <c r="S3425" s="266"/>
      <c r="T3425" s="266"/>
      <c r="U3425" s="266"/>
      <c r="V3425" s="266"/>
      <c r="W3425" s="266"/>
      <c r="X3425" s="266"/>
      <c r="Y3425" s="266"/>
      <c r="Z3425" s="266"/>
      <c r="AA3425" s="266"/>
      <c r="AB3425" s="266"/>
      <c r="AC3425" s="266"/>
      <c r="AD3425" s="266"/>
      <c r="AE3425" s="266"/>
    </row>
    <row r="3426" spans="2:31" ht="13.5">
      <c r="B3426" s="1129">
        <f t="shared" si="143"/>
        <v>-1</v>
      </c>
      <c r="D3426" s="1130"/>
      <c r="E3426" s="1130"/>
      <c r="F3426" s="1131"/>
      <c r="G3426" s="1130"/>
      <c r="H3426" s="1130"/>
      <c r="I3426" s="1130"/>
      <c r="J3426" s="1132"/>
      <c r="K3426" s="1132"/>
      <c r="L3426" s="1130"/>
      <c r="N3426" s="1133">
        <f t="shared" si="141"/>
        <v>0</v>
      </c>
      <c r="O3426" s="1134">
        <f t="shared" si="142"/>
        <v>0</v>
      </c>
      <c r="P3426" s="1134">
        <f>O3426/'1.5 Universal Data'!$F$35</f>
        <v>0</v>
      </c>
      <c r="Q3426" s="266"/>
      <c r="R3426" s="266"/>
      <c r="S3426" s="266"/>
      <c r="T3426" s="266"/>
      <c r="U3426" s="266"/>
      <c r="V3426" s="266"/>
      <c r="W3426" s="266"/>
      <c r="X3426" s="266"/>
      <c r="Y3426" s="266"/>
      <c r="Z3426" s="266"/>
      <c r="AA3426" s="266"/>
      <c r="AB3426" s="266"/>
      <c r="AC3426" s="266"/>
      <c r="AD3426" s="266"/>
      <c r="AE3426" s="266"/>
    </row>
    <row r="3427" spans="2:31" ht="13.5">
      <c r="B3427" s="1129">
        <f t="shared" si="143"/>
        <v>-1</v>
      </c>
      <c r="D3427" s="1130"/>
      <c r="E3427" s="1130"/>
      <c r="F3427" s="1131"/>
      <c r="G3427" s="1130"/>
      <c r="H3427" s="1130"/>
      <c r="I3427" s="1130"/>
      <c r="J3427" s="1132"/>
      <c r="K3427" s="1132"/>
      <c r="L3427" s="1130"/>
      <c r="N3427" s="1133">
        <f t="shared" si="141"/>
        <v>0</v>
      </c>
      <c r="O3427" s="1134">
        <f t="shared" si="142"/>
        <v>0</v>
      </c>
      <c r="P3427" s="1134">
        <f>O3427/'1.5 Universal Data'!$F$35</f>
        <v>0</v>
      </c>
      <c r="Q3427" s="266"/>
      <c r="R3427" s="266"/>
      <c r="S3427" s="266"/>
      <c r="T3427" s="266"/>
      <c r="U3427" s="266"/>
      <c r="V3427" s="266"/>
      <c r="W3427" s="266"/>
      <c r="X3427" s="266"/>
      <c r="Y3427" s="266"/>
      <c r="Z3427" s="266"/>
      <c r="AA3427" s="266"/>
      <c r="AB3427" s="266"/>
      <c r="AC3427" s="266"/>
      <c r="AD3427" s="266"/>
      <c r="AE3427" s="266"/>
    </row>
    <row r="3428" spans="2:31" ht="13.5">
      <c r="B3428" s="1129">
        <f t="shared" si="143"/>
        <v>-1</v>
      </c>
      <c r="D3428" s="1130"/>
      <c r="E3428" s="1130"/>
      <c r="F3428" s="1131"/>
      <c r="G3428" s="1130"/>
      <c r="H3428" s="1130"/>
      <c r="I3428" s="1130"/>
      <c r="J3428" s="1132"/>
      <c r="K3428" s="1132"/>
      <c r="L3428" s="1130"/>
      <c r="N3428" s="1133">
        <f t="shared" si="141"/>
        <v>0</v>
      </c>
      <c r="O3428" s="1134">
        <f t="shared" si="142"/>
        <v>0</v>
      </c>
      <c r="P3428" s="1134">
        <f>O3428/'1.5 Universal Data'!$F$35</f>
        <v>0</v>
      </c>
      <c r="Q3428" s="266"/>
      <c r="R3428" s="266"/>
      <c r="S3428" s="266"/>
      <c r="T3428" s="266"/>
      <c r="U3428" s="266"/>
      <c r="V3428" s="266"/>
      <c r="W3428" s="266"/>
      <c r="X3428" s="266"/>
      <c r="Y3428" s="266"/>
      <c r="Z3428" s="266"/>
      <c r="AA3428" s="266"/>
      <c r="AB3428" s="266"/>
      <c r="AC3428" s="266"/>
      <c r="AD3428" s="266"/>
      <c r="AE3428" s="266"/>
    </row>
    <row r="3429" spans="2:31" ht="13.5">
      <c r="B3429" s="1129">
        <f t="shared" si="143"/>
        <v>-1</v>
      </c>
      <c r="D3429" s="1130"/>
      <c r="E3429" s="1130"/>
      <c r="F3429" s="1131"/>
      <c r="G3429" s="1130"/>
      <c r="H3429" s="1130"/>
      <c r="I3429" s="1130"/>
      <c r="J3429" s="1132"/>
      <c r="K3429" s="1132"/>
      <c r="L3429" s="1130"/>
      <c r="N3429" s="1133">
        <f t="shared" si="141"/>
        <v>0</v>
      </c>
      <c r="O3429" s="1134">
        <f t="shared" si="142"/>
        <v>0</v>
      </c>
      <c r="P3429" s="1134">
        <f>O3429/'1.5 Universal Data'!$F$35</f>
        <v>0</v>
      </c>
      <c r="Q3429" s="266"/>
      <c r="R3429" s="266"/>
      <c r="S3429" s="266"/>
      <c r="T3429" s="266"/>
      <c r="U3429" s="266"/>
      <c r="V3429" s="266"/>
      <c r="W3429" s="266"/>
      <c r="X3429" s="266"/>
      <c r="Y3429" s="266"/>
      <c r="Z3429" s="266"/>
      <c r="AA3429" s="266"/>
      <c r="AB3429" s="266"/>
      <c r="AC3429" s="266"/>
      <c r="AD3429" s="266"/>
      <c r="AE3429" s="266"/>
    </row>
    <row r="3430" spans="2:31" ht="13.5">
      <c r="B3430" s="1129">
        <f t="shared" si="143"/>
        <v>-1</v>
      </c>
      <c r="D3430" s="1130"/>
      <c r="E3430" s="1130"/>
      <c r="F3430" s="1131"/>
      <c r="G3430" s="1130"/>
      <c r="H3430" s="1130"/>
      <c r="I3430" s="1130"/>
      <c r="J3430" s="1132"/>
      <c r="K3430" s="1132"/>
      <c r="L3430" s="1130"/>
      <c r="N3430" s="1133">
        <f t="shared" si="141"/>
        <v>0</v>
      </c>
      <c r="O3430" s="1134">
        <f t="shared" si="142"/>
        <v>0</v>
      </c>
      <c r="P3430" s="1134">
        <f>O3430/'1.5 Universal Data'!$F$35</f>
        <v>0</v>
      </c>
      <c r="Q3430" s="266"/>
      <c r="R3430" s="266"/>
      <c r="S3430" s="266"/>
      <c r="T3430" s="266"/>
      <c r="U3430" s="266"/>
      <c r="V3430" s="266"/>
      <c r="W3430" s="266"/>
      <c r="X3430" s="266"/>
      <c r="Y3430" s="266"/>
      <c r="Z3430" s="266"/>
      <c r="AA3430" s="266"/>
      <c r="AB3430" s="266"/>
      <c r="AC3430" s="266"/>
      <c r="AD3430" s="266"/>
      <c r="AE3430" s="266"/>
    </row>
    <row r="3431" spans="2:31" ht="13.5">
      <c r="B3431" s="1129">
        <f t="shared" si="143"/>
        <v>-1</v>
      </c>
      <c r="D3431" s="1130"/>
      <c r="E3431" s="1130"/>
      <c r="F3431" s="1131"/>
      <c r="G3431" s="1130"/>
      <c r="H3431" s="1130"/>
      <c r="I3431" s="1130"/>
      <c r="J3431" s="1132"/>
      <c r="K3431" s="1132"/>
      <c r="L3431" s="1130"/>
      <c r="N3431" s="1133">
        <f t="shared" si="141"/>
        <v>0</v>
      </c>
      <c r="O3431" s="1134">
        <f t="shared" si="142"/>
        <v>0</v>
      </c>
      <c r="P3431" s="1134">
        <f>O3431/'1.5 Universal Data'!$F$35</f>
        <v>0</v>
      </c>
      <c r="Q3431" s="266"/>
      <c r="R3431" s="266"/>
      <c r="S3431" s="266"/>
      <c r="T3431" s="266"/>
      <c r="U3431" s="266"/>
      <c r="V3431" s="266"/>
      <c r="W3431" s="266"/>
      <c r="X3431" s="266"/>
      <c r="Y3431" s="266"/>
      <c r="Z3431" s="266"/>
      <c r="AA3431" s="266"/>
      <c r="AB3431" s="266"/>
      <c r="AC3431" s="266"/>
      <c r="AD3431" s="266"/>
      <c r="AE3431" s="266"/>
    </row>
    <row r="3432" spans="2:31" ht="13.5">
      <c r="B3432" s="1129">
        <f t="shared" si="143"/>
        <v>-1</v>
      </c>
      <c r="D3432" s="1130"/>
      <c r="E3432" s="1130"/>
      <c r="F3432" s="1131"/>
      <c r="G3432" s="1130"/>
      <c r="H3432" s="1130"/>
      <c r="I3432" s="1130"/>
      <c r="J3432" s="1132"/>
      <c r="K3432" s="1132"/>
      <c r="L3432" s="1130"/>
      <c r="N3432" s="1133">
        <f t="shared" si="141"/>
        <v>0</v>
      </c>
      <c r="O3432" s="1134">
        <f t="shared" si="142"/>
        <v>0</v>
      </c>
      <c r="P3432" s="1134">
        <f>O3432/'1.5 Universal Data'!$F$35</f>
        <v>0</v>
      </c>
      <c r="Q3432" s="266"/>
      <c r="R3432" s="266"/>
      <c r="S3432" s="266"/>
      <c r="T3432" s="266"/>
      <c r="U3432" s="266"/>
      <c r="V3432" s="266"/>
      <c r="W3432" s="266"/>
      <c r="X3432" s="266"/>
      <c r="Y3432" s="266"/>
      <c r="Z3432" s="266"/>
      <c r="AA3432" s="266"/>
      <c r="AB3432" s="266"/>
      <c r="AC3432" s="266"/>
      <c r="AD3432" s="266"/>
      <c r="AE3432" s="266"/>
    </row>
    <row r="3433" spans="2:31" ht="13.5">
      <c r="B3433" s="1129">
        <f t="shared" si="143"/>
        <v>-1</v>
      </c>
      <c r="D3433" s="1130"/>
      <c r="E3433" s="1130"/>
      <c r="F3433" s="1131"/>
      <c r="G3433" s="1130"/>
      <c r="H3433" s="1130"/>
      <c r="I3433" s="1130"/>
      <c r="J3433" s="1132"/>
      <c r="K3433" s="1132"/>
      <c r="L3433" s="1130"/>
      <c r="N3433" s="1133">
        <f t="shared" si="141"/>
        <v>0</v>
      </c>
      <c r="O3433" s="1134">
        <f t="shared" si="142"/>
        <v>0</v>
      </c>
      <c r="P3433" s="1134">
        <f>O3433/'1.5 Universal Data'!$F$35</f>
        <v>0</v>
      </c>
      <c r="Q3433" s="266"/>
      <c r="R3433" s="266"/>
      <c r="S3433" s="266"/>
      <c r="T3433" s="266"/>
      <c r="U3433" s="266"/>
      <c r="V3433" s="266"/>
      <c r="W3433" s="266"/>
      <c r="X3433" s="266"/>
      <c r="Y3433" s="266"/>
      <c r="Z3433" s="266"/>
      <c r="AA3433" s="266"/>
      <c r="AB3433" s="266"/>
      <c r="AC3433" s="266"/>
      <c r="AD3433" s="266"/>
      <c r="AE3433" s="266"/>
    </row>
    <row r="3434" spans="2:31" ht="13.5">
      <c r="B3434" s="1129">
        <f t="shared" si="143"/>
        <v>-1</v>
      </c>
      <c r="D3434" s="1130"/>
      <c r="E3434" s="1130"/>
      <c r="F3434" s="1131"/>
      <c r="G3434" s="1130"/>
      <c r="H3434" s="1130"/>
      <c r="I3434" s="1130"/>
      <c r="J3434" s="1132"/>
      <c r="K3434" s="1132"/>
      <c r="L3434" s="1130"/>
      <c r="N3434" s="1133">
        <f t="shared" si="141"/>
        <v>0</v>
      </c>
      <c r="O3434" s="1134">
        <f t="shared" si="142"/>
        <v>0</v>
      </c>
      <c r="P3434" s="1134">
        <f>O3434/'1.5 Universal Data'!$F$35</f>
        <v>0</v>
      </c>
      <c r="Q3434" s="266"/>
      <c r="R3434" s="266"/>
      <c r="S3434" s="266"/>
      <c r="T3434" s="266"/>
      <c r="U3434" s="266"/>
      <c r="V3434" s="266"/>
      <c r="W3434" s="266"/>
      <c r="X3434" s="266"/>
      <c r="Y3434" s="266"/>
      <c r="Z3434" s="266"/>
      <c r="AA3434" s="266"/>
      <c r="AB3434" s="266"/>
      <c r="AC3434" s="266"/>
      <c r="AD3434" s="266"/>
      <c r="AE3434" s="266"/>
    </row>
    <row r="3435" spans="2:31" ht="13.5">
      <c r="B3435" s="1129">
        <f t="shared" si="143"/>
        <v>-1</v>
      </c>
      <c r="D3435" s="1130"/>
      <c r="E3435" s="1130"/>
      <c r="F3435" s="1131"/>
      <c r="G3435" s="1130"/>
      <c r="H3435" s="1130"/>
      <c r="I3435" s="1130"/>
      <c r="J3435" s="1132"/>
      <c r="K3435" s="1132"/>
      <c r="L3435" s="1130"/>
      <c r="N3435" s="1133">
        <f t="shared" si="141"/>
        <v>0</v>
      </c>
      <c r="O3435" s="1134">
        <f t="shared" si="142"/>
        <v>0</v>
      </c>
      <c r="P3435" s="1134">
        <f>O3435/'1.5 Universal Data'!$F$35</f>
        <v>0</v>
      </c>
      <c r="Q3435" s="266"/>
      <c r="R3435" s="266"/>
      <c r="S3435" s="266"/>
      <c r="T3435" s="266"/>
      <c r="U3435" s="266"/>
      <c r="V3435" s="266"/>
      <c r="W3435" s="266"/>
      <c r="X3435" s="266"/>
      <c r="Y3435" s="266"/>
      <c r="Z3435" s="266"/>
      <c r="AA3435" s="266"/>
      <c r="AB3435" s="266"/>
      <c r="AC3435" s="266"/>
      <c r="AD3435" s="266"/>
      <c r="AE3435" s="266"/>
    </row>
    <row r="3436" spans="2:31" ht="13.5">
      <c r="B3436" s="1129">
        <f t="shared" si="143"/>
        <v>-1</v>
      </c>
      <c r="D3436" s="1130"/>
      <c r="E3436" s="1130"/>
      <c r="F3436" s="1131"/>
      <c r="G3436" s="1130"/>
      <c r="H3436" s="1130"/>
      <c r="I3436" s="1130"/>
      <c r="J3436" s="1132"/>
      <c r="K3436" s="1132"/>
      <c r="L3436" s="1130"/>
      <c r="N3436" s="1133">
        <f t="shared" si="141"/>
        <v>0</v>
      </c>
      <c r="O3436" s="1134">
        <f t="shared" si="142"/>
        <v>0</v>
      </c>
      <c r="P3436" s="1134">
        <f>O3436/'1.5 Universal Data'!$F$35</f>
        <v>0</v>
      </c>
      <c r="Q3436" s="266"/>
      <c r="R3436" s="266"/>
      <c r="S3436" s="266"/>
      <c r="T3436" s="266"/>
      <c r="U3436" s="266"/>
      <c r="V3436" s="266"/>
      <c r="W3436" s="266"/>
      <c r="X3436" s="266"/>
      <c r="Y3436" s="266"/>
      <c r="Z3436" s="266"/>
      <c r="AA3436" s="266"/>
      <c r="AB3436" s="266"/>
      <c r="AC3436" s="266"/>
      <c r="AD3436" s="266"/>
      <c r="AE3436" s="266"/>
    </row>
    <row r="3437" spans="2:31" ht="13.5">
      <c r="B3437" s="1129">
        <f t="shared" si="143"/>
        <v>-1</v>
      </c>
      <c r="D3437" s="1130"/>
      <c r="E3437" s="1130"/>
      <c r="F3437" s="1131"/>
      <c r="G3437" s="1130"/>
      <c r="H3437" s="1130"/>
      <c r="I3437" s="1130"/>
      <c r="J3437" s="1132"/>
      <c r="K3437" s="1132"/>
      <c r="L3437" s="1130"/>
      <c r="N3437" s="1133">
        <f t="shared" si="141"/>
        <v>0</v>
      </c>
      <c r="O3437" s="1134">
        <f t="shared" si="142"/>
        <v>0</v>
      </c>
      <c r="P3437" s="1134">
        <f>O3437/'1.5 Universal Data'!$F$35</f>
        <v>0</v>
      </c>
      <c r="Q3437" s="266"/>
      <c r="R3437" s="266"/>
      <c r="S3437" s="266"/>
      <c r="T3437" s="266"/>
      <c r="U3437" s="266"/>
      <c r="V3437" s="266"/>
      <c r="W3437" s="266"/>
      <c r="X3437" s="266"/>
      <c r="Y3437" s="266"/>
      <c r="Z3437" s="266"/>
      <c r="AA3437" s="266"/>
      <c r="AB3437" s="266"/>
      <c r="AC3437" s="266"/>
      <c r="AD3437" s="266"/>
      <c r="AE3437" s="266"/>
    </row>
    <row r="3438" spans="2:31" ht="13.5">
      <c r="B3438" s="1129">
        <f t="shared" si="143"/>
        <v>-1</v>
      </c>
      <c r="D3438" s="1130"/>
      <c r="E3438" s="1130"/>
      <c r="F3438" s="1131"/>
      <c r="G3438" s="1130"/>
      <c r="H3438" s="1130"/>
      <c r="I3438" s="1130"/>
      <c r="J3438" s="1132"/>
      <c r="K3438" s="1132"/>
      <c r="L3438" s="1130"/>
      <c r="N3438" s="1133">
        <f t="shared" si="141"/>
        <v>0</v>
      </c>
      <c r="O3438" s="1134">
        <f t="shared" si="142"/>
        <v>0</v>
      </c>
      <c r="P3438" s="1134">
        <f>O3438/'1.5 Universal Data'!$F$35</f>
        <v>0</v>
      </c>
      <c r="Q3438" s="266"/>
      <c r="R3438" s="266"/>
      <c r="S3438" s="266"/>
      <c r="T3438" s="266"/>
      <c r="U3438" s="266"/>
      <c r="V3438" s="266"/>
      <c r="W3438" s="266"/>
      <c r="X3438" s="266"/>
      <c r="Y3438" s="266"/>
      <c r="Z3438" s="266"/>
      <c r="AA3438" s="266"/>
      <c r="AB3438" s="266"/>
      <c r="AC3438" s="266"/>
      <c r="AD3438" s="266"/>
      <c r="AE3438" s="266"/>
    </row>
    <row r="3439" spans="2:31" ht="13.5">
      <c r="B3439" s="1129">
        <f t="shared" si="143"/>
        <v>-1</v>
      </c>
      <c r="D3439" s="1130"/>
      <c r="E3439" s="1130"/>
      <c r="F3439" s="1131"/>
      <c r="G3439" s="1130"/>
      <c r="H3439" s="1130"/>
      <c r="I3439" s="1130"/>
      <c r="J3439" s="1132"/>
      <c r="K3439" s="1132"/>
      <c r="L3439" s="1130"/>
      <c r="N3439" s="1133">
        <f t="shared" si="141"/>
        <v>0</v>
      </c>
      <c r="O3439" s="1134">
        <f t="shared" si="142"/>
        <v>0</v>
      </c>
      <c r="P3439" s="1134">
        <f>O3439/'1.5 Universal Data'!$F$35</f>
        <v>0</v>
      </c>
      <c r="Q3439" s="266"/>
      <c r="R3439" s="266"/>
      <c r="S3439" s="266"/>
      <c r="T3439" s="266"/>
      <c r="U3439" s="266"/>
      <c r="V3439" s="266"/>
      <c r="W3439" s="266"/>
      <c r="X3439" s="266"/>
      <c r="Y3439" s="266"/>
      <c r="Z3439" s="266"/>
      <c r="AA3439" s="266"/>
      <c r="AB3439" s="266"/>
      <c r="AC3439" s="266"/>
      <c r="AD3439" s="266"/>
      <c r="AE3439" s="266"/>
    </row>
    <row r="3440" spans="2:31" ht="13.5">
      <c r="B3440" s="1129">
        <f t="shared" si="143"/>
        <v>-1</v>
      </c>
      <c r="D3440" s="1130"/>
      <c r="E3440" s="1130"/>
      <c r="F3440" s="1131"/>
      <c r="G3440" s="1130"/>
      <c r="H3440" s="1130"/>
      <c r="I3440" s="1130"/>
      <c r="J3440" s="1132"/>
      <c r="K3440" s="1132"/>
      <c r="L3440" s="1130"/>
      <c r="N3440" s="1133">
        <f t="shared" si="141"/>
        <v>0</v>
      </c>
      <c r="O3440" s="1134">
        <f t="shared" si="142"/>
        <v>0</v>
      </c>
      <c r="P3440" s="1134">
        <f>O3440/'1.5 Universal Data'!$F$35</f>
        <v>0</v>
      </c>
      <c r="Q3440" s="266"/>
      <c r="R3440" s="266"/>
      <c r="S3440" s="266"/>
      <c r="T3440" s="266"/>
      <c r="U3440" s="266"/>
      <c r="V3440" s="266"/>
      <c r="W3440" s="266"/>
      <c r="X3440" s="266"/>
      <c r="Y3440" s="266"/>
      <c r="Z3440" s="266"/>
      <c r="AA3440" s="266"/>
      <c r="AB3440" s="266"/>
      <c r="AC3440" s="266"/>
      <c r="AD3440" s="266"/>
      <c r="AE3440" s="266"/>
    </row>
    <row r="3441" spans="2:31" ht="13.5">
      <c r="B3441" s="1129">
        <f t="shared" si="143"/>
        <v>-1</v>
      </c>
      <c r="D3441" s="1130"/>
      <c r="E3441" s="1130"/>
      <c r="F3441" s="1131"/>
      <c r="G3441" s="1130"/>
      <c r="H3441" s="1130"/>
      <c r="I3441" s="1130"/>
      <c r="J3441" s="1132"/>
      <c r="K3441" s="1132"/>
      <c r="L3441" s="1130"/>
      <c r="N3441" s="1133">
        <f t="shared" si="141"/>
        <v>0</v>
      </c>
      <c r="O3441" s="1134">
        <f t="shared" si="142"/>
        <v>0</v>
      </c>
      <c r="P3441" s="1134">
        <f>O3441/'1.5 Universal Data'!$F$35</f>
        <v>0</v>
      </c>
      <c r="Q3441" s="266"/>
      <c r="R3441" s="266"/>
      <c r="S3441" s="266"/>
      <c r="T3441" s="266"/>
      <c r="U3441" s="266"/>
      <c r="V3441" s="266"/>
      <c r="W3441" s="266"/>
      <c r="X3441" s="266"/>
      <c r="Y3441" s="266"/>
      <c r="Z3441" s="266"/>
      <c r="AA3441" s="266"/>
      <c r="AB3441" s="266"/>
      <c r="AC3441" s="266"/>
      <c r="AD3441" s="266"/>
      <c r="AE3441" s="266"/>
    </row>
    <row r="3442" spans="2:31" ht="13.5">
      <c r="B3442" s="1129">
        <f t="shared" si="143"/>
        <v>-1</v>
      </c>
      <c r="D3442" s="1130"/>
      <c r="E3442" s="1130"/>
      <c r="F3442" s="1131"/>
      <c r="G3442" s="1130"/>
      <c r="H3442" s="1130"/>
      <c r="I3442" s="1130"/>
      <c r="J3442" s="1132"/>
      <c r="K3442" s="1132"/>
      <c r="L3442" s="1130"/>
      <c r="N3442" s="1133">
        <f t="shared" si="141"/>
        <v>0</v>
      </c>
      <c r="O3442" s="1134">
        <f t="shared" si="142"/>
        <v>0</v>
      </c>
      <c r="P3442" s="1134">
        <f>O3442/'1.5 Universal Data'!$F$35</f>
        <v>0</v>
      </c>
      <c r="Q3442" s="266"/>
      <c r="R3442" s="266"/>
      <c r="S3442" s="266"/>
      <c r="T3442" s="266"/>
      <c r="U3442" s="266"/>
      <c r="V3442" s="266"/>
      <c r="W3442" s="266"/>
      <c r="X3442" s="266"/>
      <c r="Y3442" s="266"/>
      <c r="Z3442" s="266"/>
      <c r="AA3442" s="266"/>
      <c r="AB3442" s="266"/>
      <c r="AC3442" s="266"/>
      <c r="AD3442" s="266"/>
      <c r="AE3442" s="266"/>
    </row>
    <row r="3443" spans="2:31" ht="13.5">
      <c r="B3443" s="1129">
        <f t="shared" si="143"/>
        <v>-1</v>
      </c>
      <c r="D3443" s="1130"/>
      <c r="E3443" s="1130"/>
      <c r="F3443" s="1131"/>
      <c r="G3443" s="1130"/>
      <c r="H3443" s="1130"/>
      <c r="I3443" s="1130"/>
      <c r="J3443" s="1132"/>
      <c r="K3443" s="1132"/>
      <c r="L3443" s="1130"/>
      <c r="N3443" s="1133">
        <f t="shared" si="141"/>
        <v>0</v>
      </c>
      <c r="O3443" s="1134">
        <f t="shared" si="142"/>
        <v>0</v>
      </c>
      <c r="P3443" s="1134">
        <f>O3443/'1.5 Universal Data'!$F$35</f>
        <v>0</v>
      </c>
      <c r="Q3443" s="266"/>
      <c r="R3443" s="266"/>
      <c r="S3443" s="266"/>
      <c r="T3443" s="266"/>
      <c r="U3443" s="266"/>
      <c r="V3443" s="266"/>
      <c r="W3443" s="266"/>
      <c r="X3443" s="266"/>
      <c r="Y3443" s="266"/>
      <c r="Z3443" s="266"/>
      <c r="AA3443" s="266"/>
      <c r="AB3443" s="266"/>
      <c r="AC3443" s="266"/>
      <c r="AD3443" s="266"/>
      <c r="AE3443" s="266"/>
    </row>
    <row r="3444" spans="2:31" ht="13.5">
      <c r="B3444" s="1129">
        <f t="shared" si="143"/>
        <v>-1</v>
      </c>
      <c r="D3444" s="1130"/>
      <c r="E3444" s="1130"/>
      <c r="F3444" s="1131"/>
      <c r="G3444" s="1130"/>
      <c r="H3444" s="1130"/>
      <c r="I3444" s="1130"/>
      <c r="J3444" s="1132"/>
      <c r="K3444" s="1132"/>
      <c r="L3444" s="1130"/>
      <c r="N3444" s="1133">
        <f t="shared" si="141"/>
        <v>0</v>
      </c>
      <c r="O3444" s="1134">
        <f t="shared" si="142"/>
        <v>0</v>
      </c>
      <c r="P3444" s="1134">
        <f>O3444/'1.5 Universal Data'!$F$35</f>
        <v>0</v>
      </c>
      <c r="Q3444" s="266"/>
      <c r="R3444" s="266"/>
      <c r="S3444" s="266"/>
      <c r="T3444" s="266"/>
      <c r="U3444" s="266"/>
      <c r="V3444" s="266"/>
      <c r="W3444" s="266"/>
      <c r="X3444" s="266"/>
      <c r="Y3444" s="266"/>
      <c r="Z3444" s="266"/>
      <c r="AA3444" s="266"/>
      <c r="AB3444" s="266"/>
      <c r="AC3444" s="266"/>
      <c r="AD3444" s="266"/>
      <c r="AE3444" s="266"/>
    </row>
    <row r="3445" spans="2:31" ht="13.5">
      <c r="B3445" s="1129">
        <f t="shared" si="143"/>
        <v>-1</v>
      </c>
      <c r="D3445" s="1130"/>
      <c r="E3445" s="1130"/>
      <c r="F3445" s="1131"/>
      <c r="G3445" s="1130"/>
      <c r="H3445" s="1130"/>
      <c r="I3445" s="1130"/>
      <c r="J3445" s="1132"/>
      <c r="K3445" s="1132"/>
      <c r="L3445" s="1130"/>
      <c r="N3445" s="1133">
        <f t="shared" si="141"/>
        <v>0</v>
      </c>
      <c r="O3445" s="1134">
        <f t="shared" si="142"/>
        <v>0</v>
      </c>
      <c r="P3445" s="1134">
        <f>O3445/'1.5 Universal Data'!$F$35</f>
        <v>0</v>
      </c>
      <c r="Q3445" s="266"/>
      <c r="R3445" s="266"/>
      <c r="S3445" s="266"/>
      <c r="T3445" s="266"/>
      <c r="U3445" s="266"/>
      <c r="V3445" s="266"/>
      <c r="W3445" s="266"/>
      <c r="X3445" s="266"/>
      <c r="Y3445" s="266"/>
      <c r="Z3445" s="266"/>
      <c r="AA3445" s="266"/>
      <c r="AB3445" s="266"/>
      <c r="AC3445" s="266"/>
      <c r="AD3445" s="266"/>
      <c r="AE3445" s="266"/>
    </row>
    <row r="3446" spans="2:31" ht="13.5">
      <c r="B3446" s="1129">
        <f t="shared" si="143"/>
        <v>-1</v>
      </c>
      <c r="D3446" s="1130"/>
      <c r="E3446" s="1130"/>
      <c r="F3446" s="1131"/>
      <c r="G3446" s="1130"/>
      <c r="H3446" s="1130"/>
      <c r="I3446" s="1130"/>
      <c r="J3446" s="1132"/>
      <c r="K3446" s="1132"/>
      <c r="L3446" s="1130"/>
      <c r="N3446" s="1133">
        <f t="shared" si="141"/>
        <v>0</v>
      </c>
      <c r="O3446" s="1134">
        <f t="shared" si="142"/>
        <v>0</v>
      </c>
      <c r="P3446" s="1134">
        <f>O3446/'1.5 Universal Data'!$F$35</f>
        <v>0</v>
      </c>
      <c r="Q3446" s="266"/>
      <c r="R3446" s="266"/>
      <c r="S3446" s="266"/>
      <c r="T3446" s="266"/>
      <c r="U3446" s="266"/>
      <c r="V3446" s="266"/>
      <c r="W3446" s="266"/>
      <c r="X3446" s="266"/>
      <c r="Y3446" s="266"/>
      <c r="Z3446" s="266"/>
      <c r="AA3446" s="266"/>
      <c r="AB3446" s="266"/>
      <c r="AC3446" s="266"/>
      <c r="AD3446" s="266"/>
      <c r="AE3446" s="266"/>
    </row>
    <row r="3447" spans="2:31" ht="13.5">
      <c r="B3447" s="1129">
        <f t="shared" si="143"/>
        <v>-1</v>
      </c>
      <c r="D3447" s="1130"/>
      <c r="E3447" s="1130"/>
      <c r="F3447" s="1131"/>
      <c r="G3447" s="1130"/>
      <c r="H3447" s="1130"/>
      <c r="I3447" s="1130"/>
      <c r="J3447" s="1132"/>
      <c r="K3447" s="1132"/>
      <c r="L3447" s="1130"/>
      <c r="N3447" s="1133">
        <f t="shared" si="141"/>
        <v>0</v>
      </c>
      <c r="O3447" s="1134">
        <f t="shared" si="142"/>
        <v>0</v>
      </c>
      <c r="P3447" s="1134">
        <f>O3447/'1.5 Universal Data'!$F$35</f>
        <v>0</v>
      </c>
      <c r="Q3447" s="266"/>
      <c r="R3447" s="266"/>
      <c r="S3447" s="266"/>
      <c r="T3447" s="266"/>
      <c r="U3447" s="266"/>
      <c r="V3447" s="266"/>
      <c r="W3447" s="266"/>
      <c r="X3447" s="266"/>
      <c r="Y3447" s="266"/>
      <c r="Z3447" s="266"/>
      <c r="AA3447" s="266"/>
      <c r="AB3447" s="266"/>
      <c r="AC3447" s="266"/>
      <c r="AD3447" s="266"/>
      <c r="AE3447" s="266"/>
    </row>
    <row r="3448" spans="2:31" ht="13.5">
      <c r="B3448" s="1129">
        <f t="shared" si="143"/>
        <v>-1</v>
      </c>
      <c r="D3448" s="1130"/>
      <c r="E3448" s="1130"/>
      <c r="F3448" s="1131"/>
      <c r="G3448" s="1130"/>
      <c r="H3448" s="1130"/>
      <c r="I3448" s="1130"/>
      <c r="J3448" s="1132"/>
      <c r="K3448" s="1132"/>
      <c r="L3448" s="1130"/>
      <c r="N3448" s="1133">
        <f t="shared" si="141"/>
        <v>0</v>
      </c>
      <c r="O3448" s="1134">
        <f t="shared" si="142"/>
        <v>0</v>
      </c>
      <c r="P3448" s="1134">
        <f>O3448/'1.5 Universal Data'!$F$35</f>
        <v>0</v>
      </c>
      <c r="Q3448" s="266"/>
      <c r="R3448" s="266"/>
      <c r="S3448" s="266"/>
      <c r="T3448" s="266"/>
      <c r="U3448" s="266"/>
      <c r="V3448" s="266"/>
      <c r="W3448" s="266"/>
      <c r="X3448" s="266"/>
      <c r="Y3448" s="266"/>
      <c r="Z3448" s="266"/>
      <c r="AA3448" s="266"/>
      <c r="AB3448" s="266"/>
      <c r="AC3448" s="266"/>
      <c r="AD3448" s="266"/>
      <c r="AE3448" s="266"/>
    </row>
    <row r="3449" spans="2:31" ht="13.5">
      <c r="B3449" s="1129">
        <f t="shared" si="143"/>
        <v>-1</v>
      </c>
      <c r="D3449" s="1130"/>
      <c r="E3449" s="1130"/>
      <c r="F3449" s="1131"/>
      <c r="G3449" s="1130"/>
      <c r="H3449" s="1130"/>
      <c r="I3449" s="1130"/>
      <c r="J3449" s="1132"/>
      <c r="K3449" s="1132"/>
      <c r="L3449" s="1130"/>
      <c r="N3449" s="1133">
        <f t="shared" si="141"/>
        <v>0</v>
      </c>
      <c r="O3449" s="1134">
        <f t="shared" si="142"/>
        <v>0</v>
      </c>
      <c r="P3449" s="1134">
        <f>O3449/'1.5 Universal Data'!$F$35</f>
        <v>0</v>
      </c>
      <c r="Q3449" s="266"/>
      <c r="R3449" s="266"/>
      <c r="S3449" s="266"/>
      <c r="T3449" s="266"/>
      <c r="U3449" s="266"/>
      <c r="V3449" s="266"/>
      <c r="W3449" s="266"/>
      <c r="X3449" s="266"/>
      <c r="Y3449" s="266"/>
      <c r="Z3449" s="266"/>
      <c r="AA3449" s="266"/>
      <c r="AB3449" s="266"/>
      <c r="AC3449" s="266"/>
      <c r="AD3449" s="266"/>
      <c r="AE3449" s="266"/>
    </row>
    <row r="3450" spans="2:31" ht="13.5">
      <c r="B3450" s="1129">
        <f t="shared" si="143"/>
        <v>-1</v>
      </c>
      <c r="D3450" s="1130"/>
      <c r="E3450" s="1130"/>
      <c r="F3450" s="1131"/>
      <c r="G3450" s="1130"/>
      <c r="H3450" s="1130"/>
      <c r="I3450" s="1130"/>
      <c r="J3450" s="1132"/>
      <c r="K3450" s="1132"/>
      <c r="L3450" s="1130"/>
      <c r="N3450" s="1133">
        <f t="shared" si="141"/>
        <v>0</v>
      </c>
      <c r="O3450" s="1134">
        <f t="shared" si="142"/>
        <v>0</v>
      </c>
      <c r="P3450" s="1134">
        <f>O3450/'1.5 Universal Data'!$F$35</f>
        <v>0</v>
      </c>
      <c r="Q3450" s="266"/>
      <c r="R3450" s="266"/>
      <c r="S3450" s="266"/>
      <c r="T3450" s="266"/>
      <c r="U3450" s="266"/>
      <c r="V3450" s="266"/>
      <c r="W3450" s="266"/>
      <c r="X3450" s="266"/>
      <c r="Y3450" s="266"/>
      <c r="Z3450" s="266"/>
      <c r="AA3450" s="266"/>
      <c r="AB3450" s="266"/>
      <c r="AC3450" s="266"/>
      <c r="AD3450" s="266"/>
      <c r="AE3450" s="266"/>
    </row>
    <row r="3451" spans="2:31" ht="13.5">
      <c r="B3451" s="1129">
        <f t="shared" si="143"/>
        <v>-1</v>
      </c>
      <c r="D3451" s="1130"/>
      <c r="E3451" s="1130"/>
      <c r="F3451" s="1131"/>
      <c r="G3451" s="1130"/>
      <c r="H3451" s="1130"/>
      <c r="I3451" s="1130"/>
      <c r="J3451" s="1132"/>
      <c r="K3451" s="1132"/>
      <c r="L3451" s="1130"/>
      <c r="N3451" s="1133">
        <f t="shared" si="141"/>
        <v>0</v>
      </c>
      <c r="O3451" s="1134">
        <f t="shared" si="142"/>
        <v>0</v>
      </c>
      <c r="P3451" s="1134">
        <f>O3451/'1.5 Universal Data'!$F$35</f>
        <v>0</v>
      </c>
      <c r="Q3451" s="266"/>
      <c r="R3451" s="266"/>
      <c r="S3451" s="266"/>
      <c r="T3451" s="266"/>
      <c r="U3451" s="266"/>
      <c r="V3451" s="266"/>
      <c r="W3451" s="266"/>
      <c r="X3451" s="266"/>
      <c r="Y3451" s="266"/>
      <c r="Z3451" s="266"/>
      <c r="AA3451" s="266"/>
      <c r="AB3451" s="266"/>
      <c r="AC3451" s="266"/>
      <c r="AD3451" s="266"/>
      <c r="AE3451" s="266"/>
    </row>
    <row r="3452" spans="2:31" ht="13.5">
      <c r="B3452" s="1129">
        <f t="shared" si="143"/>
        <v>-1</v>
      </c>
      <c r="D3452" s="1130"/>
      <c r="E3452" s="1130"/>
      <c r="F3452" s="1131"/>
      <c r="G3452" s="1130"/>
      <c r="H3452" s="1130"/>
      <c r="I3452" s="1130"/>
      <c r="J3452" s="1132"/>
      <c r="K3452" s="1132"/>
      <c r="L3452" s="1130"/>
      <c r="N3452" s="1133">
        <f t="shared" si="141"/>
        <v>0</v>
      </c>
      <c r="O3452" s="1134">
        <f t="shared" si="142"/>
        <v>0</v>
      </c>
      <c r="P3452" s="1134">
        <f>O3452/'1.5 Universal Data'!$F$35</f>
        <v>0</v>
      </c>
      <c r="Q3452" s="266"/>
      <c r="R3452" s="266"/>
      <c r="S3452" s="266"/>
      <c r="T3452" s="266"/>
      <c r="U3452" s="266"/>
      <c r="V3452" s="266"/>
      <c r="W3452" s="266"/>
      <c r="X3452" s="266"/>
      <c r="Y3452" s="266"/>
      <c r="Z3452" s="266"/>
      <c r="AA3452" s="266"/>
      <c r="AB3452" s="266"/>
      <c r="AC3452" s="266"/>
      <c r="AD3452" s="266"/>
      <c r="AE3452" s="266"/>
    </row>
    <row r="3453" spans="2:31" ht="13.5">
      <c r="B3453" s="1129">
        <f t="shared" si="143"/>
        <v>-1</v>
      </c>
      <c r="D3453" s="1130"/>
      <c r="E3453" s="1130"/>
      <c r="F3453" s="1131"/>
      <c r="G3453" s="1130"/>
      <c r="H3453" s="1130"/>
      <c r="I3453" s="1130"/>
      <c r="J3453" s="1132"/>
      <c r="K3453" s="1132"/>
      <c r="L3453" s="1130"/>
      <c r="N3453" s="1133">
        <f t="shared" si="141"/>
        <v>0</v>
      </c>
      <c r="O3453" s="1134">
        <f t="shared" si="142"/>
        <v>0</v>
      </c>
      <c r="P3453" s="1134">
        <f>O3453/'1.5 Universal Data'!$F$35</f>
        <v>0</v>
      </c>
      <c r="Q3453" s="266"/>
      <c r="R3453" s="266"/>
      <c r="S3453" s="266"/>
      <c r="T3453" s="266"/>
      <c r="U3453" s="266"/>
      <c r="V3453" s="266"/>
      <c r="W3453" s="266"/>
      <c r="X3453" s="266"/>
      <c r="Y3453" s="266"/>
      <c r="Z3453" s="266"/>
      <c r="AA3453" s="266"/>
      <c r="AB3453" s="266"/>
      <c r="AC3453" s="266"/>
      <c r="AD3453" s="266"/>
      <c r="AE3453" s="266"/>
    </row>
    <row r="3454" spans="2:31" ht="13.5">
      <c r="B3454" s="1129">
        <f t="shared" si="143"/>
        <v>-1</v>
      </c>
      <c r="D3454" s="1130"/>
      <c r="E3454" s="1130"/>
      <c r="F3454" s="1131"/>
      <c r="G3454" s="1130"/>
      <c r="H3454" s="1130"/>
      <c r="I3454" s="1130"/>
      <c r="J3454" s="1132"/>
      <c r="K3454" s="1132"/>
      <c r="L3454" s="1130"/>
      <c r="N3454" s="1133">
        <f t="shared" si="141"/>
        <v>0</v>
      </c>
      <c r="O3454" s="1134">
        <f t="shared" si="142"/>
        <v>0</v>
      </c>
      <c r="P3454" s="1134">
        <f>O3454/'1.5 Universal Data'!$F$35</f>
        <v>0</v>
      </c>
      <c r="Q3454" s="266"/>
      <c r="R3454" s="266"/>
      <c r="S3454" s="266"/>
      <c r="T3454" s="266"/>
      <c r="U3454" s="266"/>
      <c r="V3454" s="266"/>
      <c r="W3454" s="266"/>
      <c r="X3454" s="266"/>
      <c r="Y3454" s="266"/>
      <c r="Z3454" s="266"/>
      <c r="AA3454" s="266"/>
      <c r="AB3454" s="266"/>
      <c r="AC3454" s="266"/>
      <c r="AD3454" s="266"/>
      <c r="AE3454" s="266"/>
    </row>
    <row r="3455" spans="2:31" ht="13.5">
      <c r="B3455" s="1129">
        <f t="shared" si="143"/>
        <v>-1</v>
      </c>
      <c r="D3455" s="1130"/>
      <c r="E3455" s="1130"/>
      <c r="F3455" s="1131"/>
      <c r="G3455" s="1130"/>
      <c r="H3455" s="1130"/>
      <c r="I3455" s="1130"/>
      <c r="J3455" s="1132"/>
      <c r="K3455" s="1132"/>
      <c r="L3455" s="1130"/>
      <c r="N3455" s="1133">
        <f t="shared" si="141"/>
        <v>0</v>
      </c>
      <c r="O3455" s="1134">
        <f t="shared" si="142"/>
        <v>0</v>
      </c>
      <c r="P3455" s="1134">
        <f>O3455/'1.5 Universal Data'!$F$35</f>
        <v>0</v>
      </c>
      <c r="Q3455" s="266"/>
      <c r="R3455" s="266"/>
      <c r="S3455" s="266"/>
      <c r="T3455" s="266"/>
      <c r="U3455" s="266"/>
      <c r="V3455" s="266"/>
      <c r="W3455" s="266"/>
      <c r="X3455" s="266"/>
      <c r="Y3455" s="266"/>
      <c r="Z3455" s="266"/>
      <c r="AA3455" s="266"/>
      <c r="AB3455" s="266"/>
      <c r="AC3455" s="266"/>
      <c r="AD3455" s="266"/>
      <c r="AE3455" s="266"/>
    </row>
    <row r="3456" spans="2:31" ht="13.5">
      <c r="B3456" s="1129">
        <f t="shared" si="143"/>
        <v>-1</v>
      </c>
      <c r="D3456" s="1130"/>
      <c r="E3456" s="1130"/>
      <c r="F3456" s="1131"/>
      <c r="G3456" s="1130"/>
      <c r="H3456" s="1130"/>
      <c r="I3456" s="1130"/>
      <c r="J3456" s="1132"/>
      <c r="K3456" s="1132"/>
      <c r="L3456" s="1130"/>
      <c r="N3456" s="1133">
        <f t="shared" si="141"/>
        <v>0</v>
      </c>
      <c r="O3456" s="1134">
        <f t="shared" si="142"/>
        <v>0</v>
      </c>
      <c r="P3456" s="1134">
        <f>O3456/'1.5 Universal Data'!$F$35</f>
        <v>0</v>
      </c>
      <c r="Q3456" s="266"/>
      <c r="R3456" s="266"/>
      <c r="S3456" s="266"/>
      <c r="T3456" s="266"/>
      <c r="U3456" s="266"/>
      <c r="V3456" s="266"/>
      <c r="W3456" s="266"/>
      <c r="X3456" s="266"/>
      <c r="Y3456" s="266"/>
      <c r="Z3456" s="266"/>
      <c r="AA3456" s="266"/>
      <c r="AB3456" s="266"/>
      <c r="AC3456" s="266"/>
      <c r="AD3456" s="266"/>
      <c r="AE3456" s="266"/>
    </row>
    <row r="3457" spans="2:31" ht="13.5">
      <c r="B3457" s="1129">
        <f t="shared" si="143"/>
        <v>-1</v>
      </c>
      <c r="D3457" s="1130"/>
      <c r="E3457" s="1130"/>
      <c r="F3457" s="1131"/>
      <c r="G3457" s="1130"/>
      <c r="H3457" s="1130"/>
      <c r="I3457" s="1130"/>
      <c r="J3457" s="1132"/>
      <c r="K3457" s="1132"/>
      <c r="L3457" s="1130"/>
      <c r="N3457" s="1133">
        <f t="shared" si="141"/>
        <v>0</v>
      </c>
      <c r="O3457" s="1134">
        <f t="shared" si="142"/>
        <v>0</v>
      </c>
      <c r="P3457" s="1134">
        <f>O3457/'1.5 Universal Data'!$F$35</f>
        <v>0</v>
      </c>
      <c r="Q3457" s="266"/>
      <c r="R3457" s="266"/>
      <c r="S3457" s="266"/>
      <c r="T3457" s="266"/>
      <c r="U3457" s="266"/>
      <c r="V3457" s="266"/>
      <c r="W3457" s="266"/>
      <c r="X3457" s="266"/>
      <c r="Y3457" s="266"/>
      <c r="Z3457" s="266"/>
      <c r="AA3457" s="266"/>
      <c r="AB3457" s="266"/>
      <c r="AC3457" s="266"/>
      <c r="AD3457" s="266"/>
      <c r="AE3457" s="266"/>
    </row>
    <row r="3458" spans="2:31" ht="13.5">
      <c r="B3458" s="1129">
        <f t="shared" si="143"/>
        <v>-1</v>
      </c>
      <c r="D3458" s="1130"/>
      <c r="E3458" s="1130"/>
      <c r="F3458" s="1131"/>
      <c r="G3458" s="1130"/>
      <c r="H3458" s="1130"/>
      <c r="I3458" s="1130"/>
      <c r="J3458" s="1132"/>
      <c r="K3458" s="1132"/>
      <c r="L3458" s="1130"/>
      <c r="N3458" s="1133">
        <f t="shared" si="141"/>
        <v>0</v>
      </c>
      <c r="O3458" s="1134">
        <f t="shared" si="142"/>
        <v>0</v>
      </c>
      <c r="P3458" s="1134">
        <f>O3458/'1.5 Universal Data'!$F$35</f>
        <v>0</v>
      </c>
      <c r="Q3458" s="266"/>
      <c r="R3458" s="266"/>
      <c r="S3458" s="266"/>
      <c r="T3458" s="266"/>
      <c r="U3458" s="266"/>
      <c r="V3458" s="266"/>
      <c r="W3458" s="266"/>
      <c r="X3458" s="266"/>
      <c r="Y3458" s="266"/>
      <c r="Z3458" s="266"/>
      <c r="AA3458" s="266"/>
      <c r="AB3458" s="266"/>
      <c r="AC3458" s="266"/>
      <c r="AD3458" s="266"/>
      <c r="AE3458" s="266"/>
    </row>
    <row r="3459" spans="2:31" ht="13.5">
      <c r="B3459" s="1129">
        <f t="shared" si="143"/>
        <v>-1</v>
      </c>
      <c r="D3459" s="1130"/>
      <c r="E3459" s="1130"/>
      <c r="F3459" s="1131"/>
      <c r="G3459" s="1130"/>
      <c r="H3459" s="1130"/>
      <c r="I3459" s="1130"/>
      <c r="J3459" s="1132"/>
      <c r="K3459" s="1132"/>
      <c r="L3459" s="1130"/>
      <c r="N3459" s="1133">
        <f t="shared" si="141"/>
        <v>0</v>
      </c>
      <c r="O3459" s="1134">
        <f t="shared" si="142"/>
        <v>0</v>
      </c>
      <c r="P3459" s="1134">
        <f>O3459/'1.5 Universal Data'!$F$35</f>
        <v>0</v>
      </c>
      <c r="Q3459" s="266"/>
      <c r="R3459" s="266"/>
      <c r="S3459" s="266"/>
      <c r="T3459" s="266"/>
      <c r="U3459" s="266"/>
      <c r="V3459" s="266"/>
      <c r="W3459" s="266"/>
      <c r="X3459" s="266"/>
      <c r="Y3459" s="266"/>
      <c r="Z3459" s="266"/>
      <c r="AA3459" s="266"/>
      <c r="AB3459" s="266"/>
      <c r="AC3459" s="266"/>
      <c r="AD3459" s="266"/>
      <c r="AE3459" s="266"/>
    </row>
    <row r="3460" spans="2:31" ht="13.5">
      <c r="B3460" s="1129">
        <f t="shared" si="143"/>
        <v>-1</v>
      </c>
      <c r="D3460" s="1130"/>
      <c r="E3460" s="1130"/>
      <c r="F3460" s="1131"/>
      <c r="G3460" s="1130"/>
      <c r="H3460" s="1130"/>
      <c r="I3460" s="1130"/>
      <c r="J3460" s="1132"/>
      <c r="K3460" s="1132"/>
      <c r="L3460" s="1130"/>
      <c r="N3460" s="1133">
        <f t="shared" si="141"/>
        <v>0</v>
      </c>
      <c r="O3460" s="1134">
        <f t="shared" si="142"/>
        <v>0</v>
      </c>
      <c r="P3460" s="1134">
        <f>O3460/'1.5 Universal Data'!$F$35</f>
        <v>0</v>
      </c>
      <c r="Q3460" s="266"/>
      <c r="R3460" s="266"/>
      <c r="S3460" s="266"/>
      <c r="T3460" s="266"/>
      <c r="U3460" s="266"/>
      <c r="V3460" s="266"/>
      <c r="W3460" s="266"/>
      <c r="X3460" s="266"/>
      <c r="Y3460" s="266"/>
      <c r="Z3460" s="266"/>
      <c r="AA3460" s="266"/>
      <c r="AB3460" s="266"/>
      <c r="AC3460" s="266"/>
      <c r="AD3460" s="266"/>
      <c r="AE3460" s="266"/>
    </row>
    <row r="3461" spans="2:31" ht="13.5">
      <c r="B3461" s="1129">
        <f t="shared" si="143"/>
        <v>-1</v>
      </c>
      <c r="D3461" s="1130"/>
      <c r="E3461" s="1130"/>
      <c r="F3461" s="1131"/>
      <c r="G3461" s="1130"/>
      <c r="H3461" s="1130"/>
      <c r="I3461" s="1130"/>
      <c r="J3461" s="1132"/>
      <c r="K3461" s="1132"/>
      <c r="L3461" s="1130"/>
      <c r="N3461" s="1133">
        <f t="shared" si="141"/>
        <v>0</v>
      </c>
      <c r="O3461" s="1134">
        <f t="shared" si="142"/>
        <v>0</v>
      </c>
      <c r="P3461" s="1134">
        <f>O3461/'1.5 Universal Data'!$F$35</f>
        <v>0</v>
      </c>
      <c r="Q3461" s="266"/>
      <c r="R3461" s="266"/>
      <c r="S3461" s="266"/>
      <c r="T3461" s="266"/>
      <c r="U3461" s="266"/>
      <c r="V3461" s="266"/>
      <c r="W3461" s="266"/>
      <c r="X3461" s="266"/>
      <c r="Y3461" s="266"/>
      <c r="Z3461" s="266"/>
      <c r="AA3461" s="266"/>
      <c r="AB3461" s="266"/>
      <c r="AC3461" s="266"/>
      <c r="AD3461" s="266"/>
      <c r="AE3461" s="266"/>
    </row>
    <row r="3462" spans="2:31" ht="13.5">
      <c r="B3462" s="1129">
        <f t="shared" si="143"/>
        <v>-1</v>
      </c>
      <c r="D3462" s="1130"/>
      <c r="E3462" s="1130"/>
      <c r="F3462" s="1131"/>
      <c r="G3462" s="1130"/>
      <c r="H3462" s="1130"/>
      <c r="I3462" s="1130"/>
      <c r="J3462" s="1132"/>
      <c r="K3462" s="1132"/>
      <c r="L3462" s="1130"/>
      <c r="N3462" s="1133">
        <f t="shared" si="141"/>
        <v>0</v>
      </c>
      <c r="O3462" s="1134">
        <f t="shared" si="142"/>
        <v>0</v>
      </c>
      <c r="P3462" s="1134">
        <f>O3462/'1.5 Universal Data'!$F$35</f>
        <v>0</v>
      </c>
      <c r="Q3462" s="266"/>
      <c r="R3462" s="266"/>
      <c r="S3462" s="266"/>
      <c r="T3462" s="266"/>
      <c r="U3462" s="266"/>
      <c r="V3462" s="266"/>
      <c r="W3462" s="266"/>
      <c r="X3462" s="266"/>
      <c r="Y3462" s="266"/>
      <c r="Z3462" s="266"/>
      <c r="AA3462" s="266"/>
      <c r="AB3462" s="266"/>
      <c r="AC3462" s="266"/>
      <c r="AD3462" s="266"/>
      <c r="AE3462" s="266"/>
    </row>
    <row r="3463" spans="2:31" ht="13.5">
      <c r="B3463" s="1129">
        <f t="shared" si="143"/>
        <v>-1</v>
      </c>
      <c r="D3463" s="1130"/>
      <c r="E3463" s="1130"/>
      <c r="F3463" s="1131"/>
      <c r="G3463" s="1130"/>
      <c r="H3463" s="1130"/>
      <c r="I3463" s="1130"/>
      <c r="J3463" s="1132"/>
      <c r="K3463" s="1132"/>
      <c r="L3463" s="1130"/>
      <c r="N3463" s="1133">
        <f t="shared" si="141"/>
        <v>0</v>
      </c>
      <c r="O3463" s="1134">
        <f t="shared" si="142"/>
        <v>0</v>
      </c>
      <c r="P3463" s="1134">
        <f>O3463/'1.5 Universal Data'!$F$35</f>
        <v>0</v>
      </c>
      <c r="Q3463" s="266"/>
      <c r="R3463" s="266"/>
      <c r="S3463" s="266"/>
      <c r="T3463" s="266"/>
      <c r="U3463" s="266"/>
      <c r="V3463" s="266"/>
      <c r="W3463" s="266"/>
      <c r="X3463" s="266"/>
      <c r="Y3463" s="266"/>
      <c r="Z3463" s="266"/>
      <c r="AA3463" s="266"/>
      <c r="AB3463" s="266"/>
      <c r="AC3463" s="266"/>
      <c r="AD3463" s="266"/>
      <c r="AE3463" s="266"/>
    </row>
    <row r="3464" spans="2:31" ht="13.5">
      <c r="B3464" s="1129">
        <f t="shared" si="143"/>
        <v>-1</v>
      </c>
      <c r="D3464" s="1130"/>
      <c r="E3464" s="1130"/>
      <c r="F3464" s="1131"/>
      <c r="G3464" s="1130"/>
      <c r="H3464" s="1130"/>
      <c r="I3464" s="1130"/>
      <c r="J3464" s="1132"/>
      <c r="K3464" s="1132"/>
      <c r="L3464" s="1130"/>
      <c r="N3464" s="1133">
        <f t="shared" si="141"/>
        <v>0</v>
      </c>
      <c r="O3464" s="1134">
        <f t="shared" si="142"/>
        <v>0</v>
      </c>
      <c r="P3464" s="1134">
        <f>O3464/'1.5 Universal Data'!$F$35</f>
        <v>0</v>
      </c>
      <c r="Q3464" s="266"/>
      <c r="R3464" s="266"/>
      <c r="S3464" s="266"/>
      <c r="T3464" s="266"/>
      <c r="U3464" s="266"/>
      <c r="V3464" s="266"/>
      <c r="W3464" s="266"/>
      <c r="X3464" s="266"/>
      <c r="Y3464" s="266"/>
      <c r="Z3464" s="266"/>
      <c r="AA3464" s="266"/>
      <c r="AB3464" s="266"/>
      <c r="AC3464" s="266"/>
      <c r="AD3464" s="266"/>
      <c r="AE3464" s="266"/>
    </row>
    <row r="3465" spans="2:31" ht="13.5">
      <c r="B3465" s="1129">
        <f t="shared" si="143"/>
        <v>-1</v>
      </c>
      <c r="D3465" s="1130"/>
      <c r="E3465" s="1130"/>
      <c r="F3465" s="1131"/>
      <c r="G3465" s="1130"/>
      <c r="H3465" s="1130"/>
      <c r="I3465" s="1130"/>
      <c r="J3465" s="1132"/>
      <c r="K3465" s="1132"/>
      <c r="L3465" s="1130"/>
      <c r="N3465" s="1133">
        <f t="shared" si="141"/>
        <v>0</v>
      </c>
      <c r="O3465" s="1134">
        <f t="shared" si="142"/>
        <v>0</v>
      </c>
      <c r="P3465" s="1134">
        <f>O3465/'1.5 Universal Data'!$F$35</f>
        <v>0</v>
      </c>
      <c r="Q3465" s="266"/>
      <c r="R3465" s="266"/>
      <c r="S3465" s="266"/>
      <c r="T3465" s="266"/>
      <c r="U3465" s="266"/>
      <c r="V3465" s="266"/>
      <c r="W3465" s="266"/>
      <c r="X3465" s="266"/>
      <c r="Y3465" s="266"/>
      <c r="Z3465" s="266"/>
      <c r="AA3465" s="266"/>
      <c r="AB3465" s="266"/>
      <c r="AC3465" s="266"/>
      <c r="AD3465" s="266"/>
      <c r="AE3465" s="266"/>
    </row>
    <row r="3466" spans="2:31" ht="13.5">
      <c r="B3466" s="1129">
        <f t="shared" si="143"/>
        <v>-1</v>
      </c>
      <c r="D3466" s="1130"/>
      <c r="E3466" s="1130"/>
      <c r="F3466" s="1131"/>
      <c r="G3466" s="1130"/>
      <c r="H3466" s="1130"/>
      <c r="I3466" s="1130"/>
      <c r="J3466" s="1132"/>
      <c r="K3466" s="1132"/>
      <c r="L3466" s="1130"/>
      <c r="N3466" s="1133">
        <f t="shared" si="141"/>
        <v>0</v>
      </c>
      <c r="O3466" s="1134">
        <f t="shared" si="142"/>
        <v>0</v>
      </c>
      <c r="P3466" s="1134">
        <f>O3466/'1.5 Universal Data'!$F$35</f>
        <v>0</v>
      </c>
      <c r="Q3466" s="266"/>
      <c r="R3466" s="266"/>
      <c r="S3466" s="266"/>
      <c r="T3466" s="266"/>
      <c r="U3466" s="266"/>
      <c r="V3466" s="266"/>
      <c r="W3466" s="266"/>
      <c r="X3466" s="266"/>
      <c r="Y3466" s="266"/>
      <c r="Z3466" s="266"/>
      <c r="AA3466" s="266"/>
      <c r="AB3466" s="266"/>
      <c r="AC3466" s="266"/>
      <c r="AD3466" s="266"/>
      <c r="AE3466" s="266"/>
    </row>
    <row r="3467" spans="2:31" ht="13.5">
      <c r="B3467" s="1129">
        <f t="shared" si="143"/>
        <v>-1</v>
      </c>
      <c r="D3467" s="1130"/>
      <c r="E3467" s="1130"/>
      <c r="F3467" s="1131"/>
      <c r="G3467" s="1130"/>
      <c r="H3467" s="1130"/>
      <c r="I3467" s="1130"/>
      <c r="J3467" s="1132"/>
      <c r="K3467" s="1132"/>
      <c r="L3467" s="1130"/>
      <c r="N3467" s="1133">
        <f t="shared" si="141"/>
        <v>0</v>
      </c>
      <c r="O3467" s="1134">
        <f t="shared" si="142"/>
        <v>0</v>
      </c>
      <c r="P3467" s="1134">
        <f>O3467/'1.5 Universal Data'!$F$35</f>
        <v>0</v>
      </c>
      <c r="Q3467" s="266"/>
      <c r="R3467" s="266"/>
      <c r="S3467" s="266"/>
      <c r="T3467" s="266"/>
      <c r="U3467" s="266"/>
      <c r="V3467" s="266"/>
      <c r="W3467" s="266"/>
      <c r="X3467" s="266"/>
      <c r="Y3467" s="266"/>
      <c r="Z3467" s="266"/>
      <c r="AA3467" s="266"/>
      <c r="AB3467" s="266"/>
      <c r="AC3467" s="266"/>
      <c r="AD3467" s="266"/>
      <c r="AE3467" s="266"/>
    </row>
    <row r="3468" spans="2:31" ht="13.5">
      <c r="B3468" s="1129">
        <f t="shared" si="143"/>
        <v>-1</v>
      </c>
      <c r="D3468" s="1130"/>
      <c r="E3468" s="1130"/>
      <c r="F3468" s="1131"/>
      <c r="G3468" s="1130"/>
      <c r="H3468" s="1130"/>
      <c r="I3468" s="1130"/>
      <c r="J3468" s="1132"/>
      <c r="K3468" s="1132"/>
      <c r="L3468" s="1130"/>
      <c r="N3468" s="1133">
        <f t="shared" si="141"/>
        <v>0</v>
      </c>
      <c r="O3468" s="1134">
        <f t="shared" si="142"/>
        <v>0</v>
      </c>
      <c r="P3468" s="1134">
        <f>O3468/'1.5 Universal Data'!$F$35</f>
        <v>0</v>
      </c>
      <c r="Q3468" s="266"/>
      <c r="R3468" s="266"/>
      <c r="S3468" s="266"/>
      <c r="T3468" s="266"/>
      <c r="U3468" s="266"/>
      <c r="V3468" s="266"/>
      <c r="W3468" s="266"/>
      <c r="X3468" s="266"/>
      <c r="Y3468" s="266"/>
      <c r="Z3468" s="266"/>
      <c r="AA3468" s="266"/>
      <c r="AB3468" s="266"/>
      <c r="AC3468" s="266"/>
      <c r="AD3468" s="266"/>
      <c r="AE3468" s="266"/>
    </row>
    <row r="3469" spans="2:31" ht="13.5">
      <c r="B3469" s="1129">
        <f t="shared" si="143"/>
        <v>-1</v>
      </c>
      <c r="D3469" s="1130"/>
      <c r="E3469" s="1130"/>
      <c r="F3469" s="1131"/>
      <c r="G3469" s="1130"/>
      <c r="H3469" s="1130"/>
      <c r="I3469" s="1130"/>
      <c r="J3469" s="1132"/>
      <c r="K3469" s="1132"/>
      <c r="L3469" s="1130"/>
      <c r="N3469" s="1133">
        <f t="shared" si="141"/>
        <v>0</v>
      </c>
      <c r="O3469" s="1134">
        <f t="shared" si="142"/>
        <v>0</v>
      </c>
      <c r="P3469" s="1134">
        <f>O3469/'1.5 Universal Data'!$F$35</f>
        <v>0</v>
      </c>
      <c r="Q3469" s="266"/>
      <c r="R3469" s="266"/>
      <c r="S3469" s="266"/>
      <c r="T3469" s="266"/>
      <c r="U3469" s="266"/>
      <c r="V3469" s="266"/>
      <c r="W3469" s="266"/>
      <c r="X3469" s="266"/>
      <c r="Y3469" s="266"/>
      <c r="Z3469" s="266"/>
      <c r="AA3469" s="266"/>
      <c r="AB3469" s="266"/>
      <c r="AC3469" s="266"/>
      <c r="AD3469" s="266"/>
      <c r="AE3469" s="266"/>
    </row>
    <row r="3470" spans="2:31" ht="13.5">
      <c r="B3470" s="1129">
        <f t="shared" si="143"/>
        <v>-1</v>
      </c>
      <c r="D3470" s="1130"/>
      <c r="E3470" s="1130"/>
      <c r="F3470" s="1131"/>
      <c r="G3470" s="1130"/>
      <c r="H3470" s="1130"/>
      <c r="I3470" s="1130"/>
      <c r="J3470" s="1132"/>
      <c r="K3470" s="1132"/>
      <c r="L3470" s="1130"/>
      <c r="N3470" s="1133">
        <f t="shared" si="141"/>
        <v>0</v>
      </c>
      <c r="O3470" s="1134">
        <f t="shared" si="142"/>
        <v>0</v>
      </c>
      <c r="P3470" s="1134">
        <f>O3470/'1.5 Universal Data'!$F$35</f>
        <v>0</v>
      </c>
      <c r="Q3470" s="266"/>
      <c r="R3470" s="266"/>
      <c r="S3470" s="266"/>
      <c r="T3470" s="266"/>
      <c r="U3470" s="266"/>
      <c r="V3470" s="266"/>
      <c r="W3470" s="266"/>
      <c r="X3470" s="266"/>
      <c r="Y3470" s="266"/>
      <c r="Z3470" s="266"/>
      <c r="AA3470" s="266"/>
      <c r="AB3470" s="266"/>
      <c r="AC3470" s="266"/>
      <c r="AD3470" s="266"/>
      <c r="AE3470" s="266"/>
    </row>
    <row r="3471" spans="2:31" ht="13.5">
      <c r="B3471" s="1129">
        <f t="shared" si="143"/>
        <v>-1</v>
      </c>
      <c r="D3471" s="1130"/>
      <c r="E3471" s="1130"/>
      <c r="F3471" s="1131"/>
      <c r="G3471" s="1130"/>
      <c r="H3471" s="1130"/>
      <c r="I3471" s="1130"/>
      <c r="J3471" s="1132"/>
      <c r="K3471" s="1132"/>
      <c r="L3471" s="1130"/>
      <c r="N3471" s="1133">
        <f t="shared" si="141"/>
        <v>0</v>
      </c>
      <c r="O3471" s="1134">
        <f t="shared" si="142"/>
        <v>0</v>
      </c>
      <c r="P3471" s="1134">
        <f>O3471/'1.5 Universal Data'!$F$35</f>
        <v>0</v>
      </c>
      <c r="Q3471" s="266"/>
      <c r="R3471" s="266"/>
      <c r="S3471" s="266"/>
      <c r="T3471" s="266"/>
      <c r="U3471" s="266"/>
      <c r="V3471" s="266"/>
      <c r="W3471" s="266"/>
      <c r="X3471" s="266"/>
      <c r="Y3471" s="266"/>
      <c r="Z3471" s="266"/>
      <c r="AA3471" s="266"/>
      <c r="AB3471" s="266"/>
      <c r="AC3471" s="266"/>
      <c r="AD3471" s="266"/>
      <c r="AE3471" s="266"/>
    </row>
    <row r="3472" spans="2:31" ht="13.5">
      <c r="B3472" s="1129">
        <f t="shared" si="143"/>
        <v>-1</v>
      </c>
      <c r="D3472" s="1130"/>
      <c r="E3472" s="1130"/>
      <c r="F3472" s="1131"/>
      <c r="G3472" s="1130"/>
      <c r="H3472" s="1130"/>
      <c r="I3472" s="1130"/>
      <c r="J3472" s="1132"/>
      <c r="K3472" s="1132"/>
      <c r="L3472" s="1130"/>
      <c r="N3472" s="1133">
        <f t="shared" ref="N3472:N3535" si="144">+H3472*((K3472-J3472)+1)*B3472</f>
        <v>0</v>
      </c>
      <c r="O3472" s="1134">
        <f t="shared" ref="O3472:O3535" si="145">N3472*L3472/100</f>
        <v>0</v>
      </c>
      <c r="P3472" s="1134">
        <f>O3472/'1.5 Universal Data'!$F$35</f>
        <v>0</v>
      </c>
      <c r="Q3472" s="266"/>
      <c r="R3472" s="266"/>
      <c r="S3472" s="266"/>
      <c r="T3472" s="266"/>
      <c r="U3472" s="266"/>
      <c r="V3472" s="266"/>
      <c r="W3472" s="266"/>
      <c r="X3472" s="266"/>
      <c r="Y3472" s="266"/>
      <c r="Z3472" s="266"/>
      <c r="AA3472" s="266"/>
      <c r="AB3472" s="266"/>
      <c r="AC3472" s="266"/>
      <c r="AD3472" s="266"/>
      <c r="AE3472" s="266"/>
    </row>
    <row r="3473" spans="2:31">
      <c r="B3473" s="1129">
        <f t="shared" si="143"/>
        <v>-1</v>
      </c>
      <c r="D3473" s="1130"/>
      <c r="E3473" s="1130"/>
      <c r="F3473" s="1131"/>
      <c r="G3473" s="1130"/>
      <c r="H3473" s="1130"/>
      <c r="I3473" s="1130"/>
      <c r="J3473" s="1132"/>
      <c r="K3473" s="1132"/>
      <c r="L3473" s="1130"/>
      <c r="N3473" s="1133">
        <f t="shared" si="144"/>
        <v>0</v>
      </c>
      <c r="O3473" s="1134">
        <f t="shared" si="145"/>
        <v>0</v>
      </c>
      <c r="P3473" s="1134">
        <f>O3473/'1.5 Universal Data'!$F$35</f>
        <v>0</v>
      </c>
      <c r="R3473" s="163"/>
      <c r="S3473" s="163"/>
      <c r="T3473" s="163"/>
      <c r="U3473" s="163"/>
      <c r="V3473" s="163"/>
      <c r="W3473" s="163"/>
      <c r="X3473" s="163"/>
      <c r="Y3473" s="163"/>
      <c r="Z3473" s="163"/>
      <c r="AA3473" s="163"/>
      <c r="AB3473" s="163"/>
      <c r="AC3473" s="163"/>
      <c r="AD3473" s="163"/>
      <c r="AE3473" s="163"/>
    </row>
    <row r="3474" spans="2:31">
      <c r="B3474" s="1129">
        <f t="shared" si="143"/>
        <v>-1</v>
      </c>
      <c r="D3474" s="1130"/>
      <c r="E3474" s="1130"/>
      <c r="F3474" s="1131"/>
      <c r="G3474" s="1130"/>
      <c r="H3474" s="1130"/>
      <c r="I3474" s="1130"/>
      <c r="J3474" s="1132"/>
      <c r="K3474" s="1132"/>
      <c r="L3474" s="1130"/>
      <c r="N3474" s="1133">
        <f t="shared" si="144"/>
        <v>0</v>
      </c>
      <c r="O3474" s="1134">
        <f t="shared" si="145"/>
        <v>0</v>
      </c>
      <c r="P3474" s="1134">
        <f>O3474/'1.5 Universal Data'!$F$35</f>
        <v>0</v>
      </c>
      <c r="R3474" s="163"/>
      <c r="S3474" s="163"/>
      <c r="T3474" s="163"/>
      <c r="U3474" s="163"/>
      <c r="V3474" s="163"/>
      <c r="W3474" s="163"/>
      <c r="X3474" s="163"/>
      <c r="Y3474" s="163"/>
      <c r="Z3474" s="163"/>
      <c r="AA3474" s="163"/>
      <c r="AB3474" s="163"/>
      <c r="AC3474" s="163"/>
      <c r="AD3474" s="163"/>
      <c r="AE3474" s="163"/>
    </row>
    <row r="3475" spans="2:31">
      <c r="B3475" s="1129">
        <f t="shared" si="143"/>
        <v>-1</v>
      </c>
      <c r="D3475" s="1130"/>
      <c r="E3475" s="1130"/>
      <c r="F3475" s="1131"/>
      <c r="G3475" s="1130"/>
      <c r="H3475" s="1130"/>
      <c r="I3475" s="1130"/>
      <c r="J3475" s="1132"/>
      <c r="K3475" s="1132"/>
      <c r="L3475" s="1130"/>
      <c r="N3475" s="1133">
        <f t="shared" si="144"/>
        <v>0</v>
      </c>
      <c r="O3475" s="1134">
        <f t="shared" si="145"/>
        <v>0</v>
      </c>
      <c r="P3475" s="1134">
        <f>O3475/'1.5 Universal Data'!$F$35</f>
        <v>0</v>
      </c>
      <c r="R3475" s="163"/>
      <c r="S3475" s="163"/>
      <c r="T3475" s="163"/>
      <c r="U3475" s="163"/>
      <c r="V3475" s="163"/>
      <c r="W3475" s="163"/>
      <c r="X3475" s="163"/>
      <c r="Y3475" s="163"/>
      <c r="Z3475" s="163"/>
      <c r="AA3475" s="163"/>
      <c r="AB3475" s="163"/>
      <c r="AC3475" s="163"/>
      <c r="AD3475" s="163"/>
      <c r="AE3475" s="163"/>
    </row>
    <row r="3476" spans="2:31">
      <c r="B3476" s="1129">
        <f t="shared" si="143"/>
        <v>-1</v>
      </c>
      <c r="D3476" s="1130"/>
      <c r="E3476" s="1130"/>
      <c r="F3476" s="1131"/>
      <c r="G3476" s="1130"/>
      <c r="H3476" s="1130"/>
      <c r="I3476" s="1130"/>
      <c r="J3476" s="1132"/>
      <c r="K3476" s="1132"/>
      <c r="L3476" s="1130"/>
      <c r="N3476" s="1133">
        <f t="shared" si="144"/>
        <v>0</v>
      </c>
      <c r="O3476" s="1134">
        <f t="shared" si="145"/>
        <v>0</v>
      </c>
      <c r="P3476" s="1134">
        <f>O3476/'1.5 Universal Data'!$F$35</f>
        <v>0</v>
      </c>
      <c r="R3476" s="163"/>
      <c r="S3476" s="163"/>
      <c r="T3476" s="163"/>
      <c r="U3476" s="163"/>
      <c r="V3476" s="163"/>
      <c r="W3476" s="163"/>
      <c r="X3476" s="163"/>
      <c r="Y3476" s="163"/>
      <c r="Z3476" s="163"/>
      <c r="AA3476" s="163"/>
      <c r="AB3476" s="163"/>
      <c r="AC3476" s="163"/>
      <c r="AD3476" s="163"/>
      <c r="AE3476" s="163"/>
    </row>
    <row r="3477" spans="2:31">
      <c r="B3477" s="1129">
        <f t="shared" si="143"/>
        <v>-1</v>
      </c>
      <c r="D3477" s="1130"/>
      <c r="E3477" s="1130"/>
      <c r="F3477" s="1131"/>
      <c r="G3477" s="1130"/>
      <c r="H3477" s="1130"/>
      <c r="I3477" s="1130"/>
      <c r="J3477" s="1132"/>
      <c r="K3477" s="1132"/>
      <c r="L3477" s="1130"/>
      <c r="N3477" s="1133">
        <f t="shared" si="144"/>
        <v>0</v>
      </c>
      <c r="O3477" s="1134">
        <f t="shared" si="145"/>
        <v>0</v>
      </c>
      <c r="P3477" s="1134">
        <f>O3477/'1.5 Universal Data'!$F$35</f>
        <v>0</v>
      </c>
      <c r="R3477" s="163"/>
      <c r="S3477" s="163"/>
      <c r="T3477" s="163"/>
      <c r="U3477" s="163"/>
      <c r="V3477" s="163"/>
      <c r="W3477" s="163"/>
      <c r="X3477" s="163"/>
      <c r="Y3477" s="163"/>
      <c r="Z3477" s="163"/>
      <c r="AA3477" s="163"/>
      <c r="AB3477" s="163"/>
      <c r="AC3477" s="163"/>
      <c r="AD3477" s="163"/>
      <c r="AE3477" s="163"/>
    </row>
    <row r="3478" spans="2:31">
      <c r="B3478" s="1129">
        <f t="shared" si="143"/>
        <v>-1</v>
      </c>
      <c r="D3478" s="1130"/>
      <c r="E3478" s="1130"/>
      <c r="F3478" s="1131"/>
      <c r="G3478" s="1130"/>
      <c r="H3478" s="1130"/>
      <c r="I3478" s="1130"/>
      <c r="J3478" s="1132"/>
      <c r="K3478" s="1132"/>
      <c r="L3478" s="1130"/>
      <c r="N3478" s="1133">
        <f t="shared" si="144"/>
        <v>0</v>
      </c>
      <c r="O3478" s="1134">
        <f t="shared" si="145"/>
        <v>0</v>
      </c>
      <c r="P3478" s="1134">
        <f>O3478/'1.5 Universal Data'!$F$35</f>
        <v>0</v>
      </c>
      <c r="R3478" s="163"/>
      <c r="S3478" s="163"/>
      <c r="T3478" s="163"/>
      <c r="U3478" s="163"/>
      <c r="V3478" s="163"/>
      <c r="W3478" s="163"/>
      <c r="X3478" s="163"/>
      <c r="Y3478" s="163"/>
      <c r="Z3478" s="163"/>
      <c r="AA3478" s="163"/>
      <c r="AB3478" s="163"/>
      <c r="AC3478" s="163"/>
      <c r="AD3478" s="163"/>
      <c r="AE3478" s="163"/>
    </row>
    <row r="3479" spans="2:31">
      <c r="B3479" s="1129">
        <f t="shared" ref="B3479:B3542" si="146">IF(G3479="buy",1,-1)</f>
        <v>-1</v>
      </c>
      <c r="D3479" s="1130"/>
      <c r="E3479" s="1130"/>
      <c r="F3479" s="1131"/>
      <c r="G3479" s="1130"/>
      <c r="H3479" s="1130"/>
      <c r="I3479" s="1130"/>
      <c r="J3479" s="1132"/>
      <c r="K3479" s="1132"/>
      <c r="L3479" s="1130"/>
      <c r="N3479" s="1133">
        <f t="shared" si="144"/>
        <v>0</v>
      </c>
      <c r="O3479" s="1134">
        <f t="shared" si="145"/>
        <v>0</v>
      </c>
      <c r="P3479" s="1134">
        <f>O3479/'1.5 Universal Data'!$F$35</f>
        <v>0</v>
      </c>
      <c r="R3479" s="163"/>
      <c r="S3479" s="163"/>
      <c r="T3479" s="163"/>
      <c r="U3479" s="163"/>
      <c r="V3479" s="163"/>
      <c r="W3479" s="163"/>
      <c r="X3479" s="163"/>
      <c r="Y3479" s="163"/>
      <c r="Z3479" s="163"/>
      <c r="AA3479" s="163"/>
      <c r="AB3479" s="163"/>
      <c r="AC3479" s="163"/>
      <c r="AD3479" s="163"/>
      <c r="AE3479" s="163"/>
    </row>
    <row r="3480" spans="2:31">
      <c r="B3480" s="1129">
        <f t="shared" si="146"/>
        <v>-1</v>
      </c>
      <c r="D3480" s="1130"/>
      <c r="E3480" s="1130"/>
      <c r="F3480" s="1131"/>
      <c r="G3480" s="1130"/>
      <c r="H3480" s="1130"/>
      <c r="I3480" s="1130"/>
      <c r="J3480" s="1132"/>
      <c r="K3480" s="1132"/>
      <c r="L3480" s="1130"/>
      <c r="N3480" s="1133">
        <f t="shared" si="144"/>
        <v>0</v>
      </c>
      <c r="O3480" s="1134">
        <f t="shared" si="145"/>
        <v>0</v>
      </c>
      <c r="P3480" s="1134">
        <f>O3480/'1.5 Universal Data'!$F$35</f>
        <v>0</v>
      </c>
      <c r="R3480" s="163"/>
      <c r="S3480" s="163"/>
      <c r="T3480" s="163"/>
      <c r="U3480" s="163"/>
      <c r="V3480" s="163"/>
      <c r="W3480" s="163"/>
      <c r="X3480" s="163"/>
      <c r="Y3480" s="163"/>
      <c r="Z3480" s="163"/>
      <c r="AA3480" s="163"/>
      <c r="AB3480" s="163"/>
      <c r="AC3480" s="163"/>
      <c r="AD3480" s="163"/>
      <c r="AE3480" s="163"/>
    </row>
    <row r="3481" spans="2:31">
      <c r="B3481" s="1129">
        <f t="shared" si="146"/>
        <v>-1</v>
      </c>
      <c r="D3481" s="1130"/>
      <c r="E3481" s="1130"/>
      <c r="F3481" s="1131"/>
      <c r="G3481" s="1130"/>
      <c r="H3481" s="1130"/>
      <c r="I3481" s="1130"/>
      <c r="J3481" s="1132"/>
      <c r="K3481" s="1132"/>
      <c r="L3481" s="1130"/>
      <c r="N3481" s="1133">
        <f t="shared" si="144"/>
        <v>0</v>
      </c>
      <c r="O3481" s="1134">
        <f t="shared" si="145"/>
        <v>0</v>
      </c>
      <c r="P3481" s="1134">
        <f>O3481/'1.5 Universal Data'!$F$35</f>
        <v>0</v>
      </c>
      <c r="R3481" s="163"/>
      <c r="S3481" s="163"/>
      <c r="T3481" s="163"/>
      <c r="U3481" s="163"/>
      <c r="V3481" s="163"/>
      <c r="W3481" s="163"/>
      <c r="X3481" s="163"/>
      <c r="Y3481" s="163"/>
      <c r="Z3481" s="163"/>
      <c r="AA3481" s="163"/>
      <c r="AB3481" s="163"/>
      <c r="AC3481" s="163"/>
      <c r="AD3481" s="163"/>
      <c r="AE3481" s="163"/>
    </row>
    <row r="3482" spans="2:31">
      <c r="B3482" s="1129">
        <f t="shared" si="146"/>
        <v>-1</v>
      </c>
      <c r="D3482" s="1130"/>
      <c r="E3482" s="1130"/>
      <c r="F3482" s="1131"/>
      <c r="G3482" s="1130"/>
      <c r="H3482" s="1130"/>
      <c r="I3482" s="1130"/>
      <c r="J3482" s="1132"/>
      <c r="K3482" s="1132"/>
      <c r="L3482" s="1130"/>
      <c r="N3482" s="1133">
        <f t="shared" si="144"/>
        <v>0</v>
      </c>
      <c r="O3482" s="1134">
        <f t="shared" si="145"/>
        <v>0</v>
      </c>
      <c r="P3482" s="1134">
        <f>O3482/'1.5 Universal Data'!$F$35</f>
        <v>0</v>
      </c>
      <c r="R3482" s="163"/>
      <c r="S3482" s="163"/>
      <c r="T3482" s="163"/>
      <c r="U3482" s="163"/>
      <c r="V3482" s="163"/>
      <c r="W3482" s="163"/>
      <c r="X3482" s="163"/>
      <c r="Y3482" s="163"/>
      <c r="Z3482" s="163"/>
      <c r="AA3482" s="163"/>
      <c r="AB3482" s="163"/>
      <c r="AC3482" s="163"/>
      <c r="AD3482" s="163"/>
      <c r="AE3482" s="163"/>
    </row>
    <row r="3483" spans="2:31">
      <c r="B3483" s="1129">
        <f t="shared" si="146"/>
        <v>-1</v>
      </c>
      <c r="D3483" s="1130"/>
      <c r="E3483" s="1130"/>
      <c r="F3483" s="1131"/>
      <c r="G3483" s="1130"/>
      <c r="H3483" s="1130"/>
      <c r="I3483" s="1130"/>
      <c r="J3483" s="1132"/>
      <c r="K3483" s="1132"/>
      <c r="L3483" s="1130"/>
      <c r="N3483" s="1133">
        <f t="shared" si="144"/>
        <v>0</v>
      </c>
      <c r="O3483" s="1134">
        <f t="shared" si="145"/>
        <v>0</v>
      </c>
      <c r="P3483" s="1134">
        <f>O3483/'1.5 Universal Data'!$F$35</f>
        <v>0</v>
      </c>
      <c r="R3483" s="163"/>
      <c r="S3483" s="163"/>
      <c r="T3483" s="163"/>
      <c r="U3483" s="163"/>
      <c r="V3483" s="163"/>
      <c r="W3483" s="163"/>
      <c r="X3483" s="163"/>
      <c r="Y3483" s="163"/>
      <c r="Z3483" s="163"/>
      <c r="AA3483" s="163"/>
      <c r="AB3483" s="163"/>
      <c r="AC3483" s="163"/>
      <c r="AD3483" s="163"/>
      <c r="AE3483" s="163"/>
    </row>
    <row r="3484" spans="2:31">
      <c r="B3484" s="1129">
        <f t="shared" si="146"/>
        <v>-1</v>
      </c>
      <c r="D3484" s="1130"/>
      <c r="E3484" s="1130"/>
      <c r="F3484" s="1131"/>
      <c r="G3484" s="1130"/>
      <c r="H3484" s="1130"/>
      <c r="I3484" s="1130"/>
      <c r="J3484" s="1132"/>
      <c r="K3484" s="1132"/>
      <c r="L3484" s="1130"/>
      <c r="N3484" s="1133">
        <f t="shared" si="144"/>
        <v>0</v>
      </c>
      <c r="O3484" s="1134">
        <f t="shared" si="145"/>
        <v>0</v>
      </c>
      <c r="P3484" s="1134">
        <f>O3484/'1.5 Universal Data'!$F$35</f>
        <v>0</v>
      </c>
      <c r="R3484" s="163"/>
      <c r="S3484" s="163"/>
      <c r="T3484" s="163"/>
      <c r="U3484" s="163"/>
      <c r="V3484" s="163"/>
      <c r="W3484" s="163"/>
      <c r="X3484" s="163"/>
      <c r="Y3484" s="163"/>
      <c r="Z3484" s="163"/>
      <c r="AA3484" s="163"/>
      <c r="AB3484" s="163"/>
      <c r="AC3484" s="163"/>
      <c r="AD3484" s="163"/>
      <c r="AE3484" s="163"/>
    </row>
    <row r="3485" spans="2:31">
      <c r="B3485" s="1129">
        <f t="shared" si="146"/>
        <v>-1</v>
      </c>
      <c r="D3485" s="1130"/>
      <c r="E3485" s="1130"/>
      <c r="F3485" s="1131"/>
      <c r="G3485" s="1130"/>
      <c r="H3485" s="1130"/>
      <c r="I3485" s="1130"/>
      <c r="J3485" s="1132"/>
      <c r="K3485" s="1132"/>
      <c r="L3485" s="1130"/>
      <c r="N3485" s="1133">
        <f t="shared" si="144"/>
        <v>0</v>
      </c>
      <c r="O3485" s="1134">
        <f t="shared" si="145"/>
        <v>0</v>
      </c>
      <c r="P3485" s="1134">
        <f>O3485/'1.5 Universal Data'!$F$35</f>
        <v>0</v>
      </c>
      <c r="R3485" s="163"/>
      <c r="S3485" s="163"/>
      <c r="T3485" s="163"/>
      <c r="U3485" s="163"/>
      <c r="V3485" s="163"/>
      <c r="W3485" s="163"/>
      <c r="X3485" s="163"/>
      <c r="Y3485" s="163"/>
      <c r="Z3485" s="163"/>
      <c r="AA3485" s="163"/>
      <c r="AB3485" s="163"/>
      <c r="AC3485" s="163"/>
      <c r="AD3485" s="163"/>
      <c r="AE3485" s="163"/>
    </row>
    <row r="3486" spans="2:31">
      <c r="B3486" s="1129">
        <f t="shared" si="146"/>
        <v>-1</v>
      </c>
      <c r="D3486" s="1130"/>
      <c r="E3486" s="1130"/>
      <c r="F3486" s="1131"/>
      <c r="G3486" s="1130"/>
      <c r="H3486" s="1130"/>
      <c r="I3486" s="1130"/>
      <c r="J3486" s="1132"/>
      <c r="K3486" s="1132"/>
      <c r="L3486" s="1130"/>
      <c r="N3486" s="1133">
        <f t="shared" si="144"/>
        <v>0</v>
      </c>
      <c r="O3486" s="1134">
        <f t="shared" si="145"/>
        <v>0</v>
      </c>
      <c r="P3486" s="1134">
        <f>O3486/'1.5 Universal Data'!$F$35</f>
        <v>0</v>
      </c>
      <c r="R3486" s="163"/>
      <c r="S3486" s="163"/>
      <c r="T3486" s="163"/>
      <c r="U3486" s="163"/>
      <c r="V3486" s="163"/>
      <c r="W3486" s="163"/>
      <c r="X3486" s="163"/>
      <c r="Y3486" s="163"/>
      <c r="Z3486" s="163"/>
      <c r="AA3486" s="163"/>
      <c r="AB3486" s="163"/>
      <c r="AC3486" s="163"/>
      <c r="AD3486" s="163"/>
      <c r="AE3486" s="163"/>
    </row>
    <row r="3487" spans="2:31">
      <c r="B3487" s="1129">
        <f t="shared" si="146"/>
        <v>-1</v>
      </c>
      <c r="D3487" s="1130"/>
      <c r="E3487" s="1130"/>
      <c r="F3487" s="1131"/>
      <c r="G3487" s="1130"/>
      <c r="H3487" s="1130"/>
      <c r="I3487" s="1130"/>
      <c r="J3487" s="1132"/>
      <c r="K3487" s="1132"/>
      <c r="L3487" s="1130"/>
      <c r="N3487" s="1133">
        <f t="shared" si="144"/>
        <v>0</v>
      </c>
      <c r="O3487" s="1134">
        <f t="shared" si="145"/>
        <v>0</v>
      </c>
      <c r="P3487" s="1134">
        <f>O3487/'1.5 Universal Data'!$F$35</f>
        <v>0</v>
      </c>
      <c r="R3487" s="163"/>
      <c r="S3487" s="163"/>
      <c r="T3487" s="163"/>
      <c r="U3487" s="163"/>
      <c r="V3487" s="163"/>
      <c r="W3487" s="163"/>
      <c r="X3487" s="163"/>
      <c r="Y3487" s="163"/>
      <c r="Z3487" s="163"/>
      <c r="AA3487" s="163"/>
      <c r="AB3487" s="163"/>
      <c r="AC3487" s="163"/>
      <c r="AD3487" s="163"/>
      <c r="AE3487" s="163"/>
    </row>
    <row r="3488" spans="2:31">
      <c r="B3488" s="1129">
        <f t="shared" si="146"/>
        <v>-1</v>
      </c>
      <c r="D3488" s="1130"/>
      <c r="E3488" s="1130"/>
      <c r="F3488" s="1131"/>
      <c r="G3488" s="1130"/>
      <c r="H3488" s="1130"/>
      <c r="I3488" s="1130"/>
      <c r="J3488" s="1132"/>
      <c r="K3488" s="1132"/>
      <c r="L3488" s="1130"/>
      <c r="N3488" s="1133">
        <f t="shared" si="144"/>
        <v>0</v>
      </c>
      <c r="O3488" s="1134">
        <f t="shared" si="145"/>
        <v>0</v>
      </c>
      <c r="P3488" s="1134">
        <f>O3488/'1.5 Universal Data'!$F$35</f>
        <v>0</v>
      </c>
      <c r="R3488" s="163"/>
      <c r="S3488" s="163"/>
      <c r="T3488" s="163"/>
      <c r="U3488" s="163"/>
      <c r="V3488" s="163"/>
      <c r="W3488" s="163"/>
      <c r="X3488" s="163"/>
      <c r="Y3488" s="163"/>
      <c r="Z3488" s="163"/>
      <c r="AA3488" s="163"/>
      <c r="AB3488" s="163"/>
      <c r="AC3488" s="163"/>
      <c r="AD3488" s="163"/>
      <c r="AE3488" s="163"/>
    </row>
    <row r="3489" spans="2:31">
      <c r="B3489" s="1129">
        <f t="shared" si="146"/>
        <v>-1</v>
      </c>
      <c r="D3489" s="1130"/>
      <c r="E3489" s="1130"/>
      <c r="F3489" s="1131"/>
      <c r="G3489" s="1130"/>
      <c r="H3489" s="1130"/>
      <c r="I3489" s="1130"/>
      <c r="J3489" s="1132"/>
      <c r="K3489" s="1132"/>
      <c r="L3489" s="1130"/>
      <c r="N3489" s="1133">
        <f t="shared" si="144"/>
        <v>0</v>
      </c>
      <c r="O3489" s="1134">
        <f t="shared" si="145"/>
        <v>0</v>
      </c>
      <c r="P3489" s="1134">
        <f>O3489/'1.5 Universal Data'!$F$35</f>
        <v>0</v>
      </c>
      <c r="R3489" s="163"/>
      <c r="S3489" s="163"/>
      <c r="T3489" s="163"/>
      <c r="U3489" s="163"/>
      <c r="V3489" s="163"/>
      <c r="W3489" s="163"/>
      <c r="X3489" s="163"/>
      <c r="Y3489" s="163"/>
      <c r="Z3489" s="163"/>
      <c r="AA3489" s="163"/>
      <c r="AB3489" s="163"/>
      <c r="AC3489" s="163"/>
      <c r="AD3489" s="163"/>
      <c r="AE3489" s="163"/>
    </row>
    <row r="3490" spans="2:31">
      <c r="B3490" s="1129">
        <f t="shared" si="146"/>
        <v>-1</v>
      </c>
      <c r="D3490" s="1130"/>
      <c r="E3490" s="1130"/>
      <c r="F3490" s="1131"/>
      <c r="G3490" s="1130"/>
      <c r="H3490" s="1130"/>
      <c r="I3490" s="1130"/>
      <c r="J3490" s="1132"/>
      <c r="K3490" s="1132"/>
      <c r="L3490" s="1130"/>
      <c r="N3490" s="1133">
        <f t="shared" si="144"/>
        <v>0</v>
      </c>
      <c r="O3490" s="1134">
        <f t="shared" si="145"/>
        <v>0</v>
      </c>
      <c r="P3490" s="1134">
        <f>O3490/'1.5 Universal Data'!$F$35</f>
        <v>0</v>
      </c>
      <c r="R3490" s="163"/>
      <c r="S3490" s="163"/>
      <c r="T3490" s="163"/>
      <c r="U3490" s="163"/>
      <c r="V3490" s="163"/>
      <c r="W3490" s="163"/>
      <c r="X3490" s="163"/>
      <c r="Y3490" s="163"/>
      <c r="Z3490" s="163"/>
      <c r="AA3490" s="163"/>
      <c r="AB3490" s="163"/>
      <c r="AC3490" s="163"/>
      <c r="AD3490" s="163"/>
      <c r="AE3490" s="163"/>
    </row>
    <row r="3491" spans="2:31">
      <c r="B3491" s="1129">
        <f t="shared" si="146"/>
        <v>-1</v>
      </c>
      <c r="D3491" s="1130"/>
      <c r="E3491" s="1130"/>
      <c r="F3491" s="1131"/>
      <c r="G3491" s="1130"/>
      <c r="H3491" s="1130"/>
      <c r="I3491" s="1130"/>
      <c r="J3491" s="1132"/>
      <c r="K3491" s="1132"/>
      <c r="L3491" s="1130"/>
      <c r="N3491" s="1133">
        <f t="shared" si="144"/>
        <v>0</v>
      </c>
      <c r="O3491" s="1134">
        <f t="shared" si="145"/>
        <v>0</v>
      </c>
      <c r="P3491" s="1134">
        <f>O3491/'1.5 Universal Data'!$F$35</f>
        <v>0</v>
      </c>
      <c r="R3491" s="163"/>
      <c r="S3491" s="163"/>
      <c r="T3491" s="163"/>
      <c r="U3491" s="163"/>
      <c r="V3491" s="163"/>
      <c r="W3491" s="163"/>
      <c r="X3491" s="163"/>
      <c r="Y3491" s="163"/>
      <c r="Z3491" s="163"/>
      <c r="AA3491" s="163"/>
      <c r="AB3491" s="163"/>
      <c r="AC3491" s="163"/>
      <c r="AD3491" s="163"/>
      <c r="AE3491" s="163"/>
    </row>
    <row r="3492" spans="2:31">
      <c r="B3492" s="1129">
        <f t="shared" si="146"/>
        <v>-1</v>
      </c>
      <c r="D3492" s="1130"/>
      <c r="E3492" s="1130"/>
      <c r="F3492" s="1131"/>
      <c r="G3492" s="1130"/>
      <c r="H3492" s="1130"/>
      <c r="I3492" s="1130"/>
      <c r="J3492" s="1132"/>
      <c r="K3492" s="1132"/>
      <c r="L3492" s="1130"/>
      <c r="N3492" s="1133">
        <f t="shared" si="144"/>
        <v>0</v>
      </c>
      <c r="O3492" s="1134">
        <f t="shared" si="145"/>
        <v>0</v>
      </c>
      <c r="P3492" s="1134">
        <f>O3492/'1.5 Universal Data'!$F$35</f>
        <v>0</v>
      </c>
      <c r="R3492" s="163"/>
      <c r="S3492" s="163"/>
      <c r="T3492" s="163"/>
      <c r="U3492" s="163"/>
      <c r="V3492" s="163"/>
      <c r="W3492" s="163"/>
      <c r="X3492" s="163"/>
      <c r="Y3492" s="163"/>
      <c r="Z3492" s="163"/>
      <c r="AA3492" s="163"/>
      <c r="AB3492" s="163"/>
      <c r="AC3492" s="163"/>
      <c r="AD3492" s="163"/>
      <c r="AE3492" s="163"/>
    </row>
    <row r="3493" spans="2:31">
      <c r="B3493" s="1129">
        <f t="shared" si="146"/>
        <v>-1</v>
      </c>
      <c r="D3493" s="1130"/>
      <c r="E3493" s="1130"/>
      <c r="F3493" s="1131"/>
      <c r="G3493" s="1130"/>
      <c r="H3493" s="1130"/>
      <c r="I3493" s="1130"/>
      <c r="J3493" s="1132"/>
      <c r="K3493" s="1132"/>
      <c r="L3493" s="1130"/>
      <c r="N3493" s="1133">
        <f t="shared" si="144"/>
        <v>0</v>
      </c>
      <c r="O3493" s="1134">
        <f t="shared" si="145"/>
        <v>0</v>
      </c>
      <c r="P3493" s="1134">
        <f>O3493/'1.5 Universal Data'!$F$35</f>
        <v>0</v>
      </c>
      <c r="R3493" s="163"/>
      <c r="S3493" s="163"/>
      <c r="T3493" s="163"/>
      <c r="U3493" s="163"/>
      <c r="V3493" s="163"/>
      <c r="W3493" s="163"/>
      <c r="X3493" s="163"/>
      <c r="Y3493" s="163"/>
      <c r="Z3493" s="163"/>
      <c r="AA3493" s="163"/>
      <c r="AB3493" s="163"/>
      <c r="AC3493" s="163"/>
      <c r="AD3493" s="163"/>
      <c r="AE3493" s="163"/>
    </row>
    <row r="3494" spans="2:31">
      <c r="B3494" s="1129">
        <f t="shared" si="146"/>
        <v>-1</v>
      </c>
      <c r="D3494" s="1130"/>
      <c r="E3494" s="1130"/>
      <c r="F3494" s="1131"/>
      <c r="G3494" s="1130"/>
      <c r="H3494" s="1130"/>
      <c r="I3494" s="1130"/>
      <c r="J3494" s="1132"/>
      <c r="K3494" s="1132"/>
      <c r="L3494" s="1130"/>
      <c r="N3494" s="1133">
        <f t="shared" si="144"/>
        <v>0</v>
      </c>
      <c r="O3494" s="1134">
        <f t="shared" si="145"/>
        <v>0</v>
      </c>
      <c r="P3494" s="1134">
        <f>O3494/'1.5 Universal Data'!$F$35</f>
        <v>0</v>
      </c>
      <c r="R3494" s="163"/>
      <c r="S3494" s="163"/>
      <c r="T3494" s="163"/>
      <c r="U3494" s="163"/>
      <c r="V3494" s="163"/>
      <c r="W3494" s="163"/>
      <c r="X3494" s="163"/>
      <c r="Y3494" s="163"/>
      <c r="Z3494" s="163"/>
      <c r="AA3494" s="163"/>
      <c r="AB3494" s="163"/>
      <c r="AC3494" s="163"/>
      <c r="AD3494" s="163"/>
      <c r="AE3494" s="163"/>
    </row>
    <row r="3495" spans="2:31">
      <c r="B3495" s="1129">
        <f t="shared" si="146"/>
        <v>-1</v>
      </c>
      <c r="D3495" s="1130"/>
      <c r="E3495" s="1130"/>
      <c r="F3495" s="1131"/>
      <c r="G3495" s="1130"/>
      <c r="H3495" s="1130"/>
      <c r="I3495" s="1130"/>
      <c r="J3495" s="1132"/>
      <c r="K3495" s="1132"/>
      <c r="L3495" s="1130"/>
      <c r="N3495" s="1133">
        <f t="shared" si="144"/>
        <v>0</v>
      </c>
      <c r="O3495" s="1134">
        <f t="shared" si="145"/>
        <v>0</v>
      </c>
      <c r="P3495" s="1134">
        <f>O3495/'1.5 Universal Data'!$F$35</f>
        <v>0</v>
      </c>
      <c r="R3495" s="163"/>
      <c r="S3495" s="163"/>
      <c r="T3495" s="163"/>
      <c r="U3495" s="163"/>
      <c r="V3495" s="163"/>
      <c r="W3495" s="163"/>
      <c r="X3495" s="163"/>
      <c r="Y3495" s="163"/>
      <c r="Z3495" s="163"/>
      <c r="AA3495" s="163"/>
      <c r="AB3495" s="163"/>
      <c r="AC3495" s="163"/>
      <c r="AD3495" s="163"/>
      <c r="AE3495" s="163"/>
    </row>
    <row r="3496" spans="2:31">
      <c r="B3496" s="1129">
        <f t="shared" si="146"/>
        <v>-1</v>
      </c>
      <c r="D3496" s="1130"/>
      <c r="E3496" s="1130"/>
      <c r="F3496" s="1131"/>
      <c r="G3496" s="1130"/>
      <c r="H3496" s="1130"/>
      <c r="I3496" s="1130"/>
      <c r="J3496" s="1132"/>
      <c r="K3496" s="1132"/>
      <c r="L3496" s="1130"/>
      <c r="N3496" s="1133">
        <f t="shared" si="144"/>
        <v>0</v>
      </c>
      <c r="O3496" s="1134">
        <f t="shared" si="145"/>
        <v>0</v>
      </c>
      <c r="P3496" s="1134">
        <f>O3496/'1.5 Universal Data'!$F$35</f>
        <v>0</v>
      </c>
      <c r="R3496" s="163"/>
      <c r="S3496" s="163"/>
      <c r="T3496" s="163"/>
      <c r="U3496" s="163"/>
      <c r="V3496" s="163"/>
      <c r="W3496" s="163"/>
      <c r="X3496" s="163"/>
      <c r="Y3496" s="163"/>
      <c r="Z3496" s="163"/>
      <c r="AA3496" s="163"/>
      <c r="AB3496" s="163"/>
      <c r="AC3496" s="163"/>
      <c r="AD3496" s="163"/>
      <c r="AE3496" s="163"/>
    </row>
    <row r="3497" spans="2:31">
      <c r="B3497" s="1129">
        <f t="shared" si="146"/>
        <v>-1</v>
      </c>
      <c r="D3497" s="1130"/>
      <c r="E3497" s="1130"/>
      <c r="F3497" s="1131"/>
      <c r="G3497" s="1130"/>
      <c r="H3497" s="1130"/>
      <c r="I3497" s="1130"/>
      <c r="J3497" s="1132"/>
      <c r="K3497" s="1132"/>
      <c r="L3497" s="1130"/>
      <c r="N3497" s="1133">
        <f t="shared" si="144"/>
        <v>0</v>
      </c>
      <c r="O3497" s="1134">
        <f t="shared" si="145"/>
        <v>0</v>
      </c>
      <c r="P3497" s="1134">
        <f>O3497/'1.5 Universal Data'!$F$35</f>
        <v>0</v>
      </c>
      <c r="R3497" s="163"/>
      <c r="S3497" s="163"/>
      <c r="T3497" s="163"/>
      <c r="U3497" s="163"/>
      <c r="V3497" s="163"/>
      <c r="W3497" s="163"/>
      <c r="X3497" s="163"/>
      <c r="Y3497" s="163"/>
      <c r="Z3497" s="163"/>
      <c r="AA3497" s="163"/>
      <c r="AB3497" s="163"/>
      <c r="AC3497" s="163"/>
      <c r="AD3497" s="163"/>
      <c r="AE3497" s="163"/>
    </row>
    <row r="3498" spans="2:31">
      <c r="B3498" s="1129">
        <f t="shared" si="146"/>
        <v>-1</v>
      </c>
      <c r="D3498" s="1130"/>
      <c r="E3498" s="1130"/>
      <c r="F3498" s="1131"/>
      <c r="G3498" s="1130"/>
      <c r="H3498" s="1130"/>
      <c r="I3498" s="1130"/>
      <c r="J3498" s="1132"/>
      <c r="K3498" s="1132"/>
      <c r="L3498" s="1130"/>
      <c r="N3498" s="1133">
        <f t="shared" si="144"/>
        <v>0</v>
      </c>
      <c r="O3498" s="1134">
        <f t="shared" si="145"/>
        <v>0</v>
      </c>
      <c r="P3498" s="1134">
        <f>O3498/'1.5 Universal Data'!$F$35</f>
        <v>0</v>
      </c>
      <c r="R3498" s="163"/>
      <c r="S3498" s="163"/>
      <c r="T3498" s="163"/>
      <c r="U3498" s="163"/>
      <c r="V3498" s="163"/>
      <c r="W3498" s="163"/>
      <c r="X3498" s="163"/>
      <c r="Y3498" s="163"/>
      <c r="Z3498" s="163"/>
      <c r="AA3498" s="163"/>
      <c r="AB3498" s="163"/>
      <c r="AC3498" s="163"/>
      <c r="AD3498" s="163"/>
      <c r="AE3498" s="163"/>
    </row>
    <row r="3499" spans="2:31">
      <c r="B3499" s="1129">
        <f t="shared" si="146"/>
        <v>-1</v>
      </c>
      <c r="D3499" s="1130"/>
      <c r="E3499" s="1130"/>
      <c r="F3499" s="1131"/>
      <c r="G3499" s="1130"/>
      <c r="H3499" s="1130"/>
      <c r="I3499" s="1130"/>
      <c r="J3499" s="1132"/>
      <c r="K3499" s="1132"/>
      <c r="L3499" s="1130"/>
      <c r="N3499" s="1133">
        <f t="shared" si="144"/>
        <v>0</v>
      </c>
      <c r="O3499" s="1134">
        <f t="shared" si="145"/>
        <v>0</v>
      </c>
      <c r="P3499" s="1134">
        <f>O3499/'1.5 Universal Data'!$F$35</f>
        <v>0</v>
      </c>
      <c r="R3499" s="163"/>
      <c r="S3499" s="163"/>
      <c r="T3499" s="163"/>
      <c r="U3499" s="163"/>
      <c r="V3499" s="163"/>
      <c r="W3499" s="163"/>
      <c r="X3499" s="163"/>
      <c r="Y3499" s="163"/>
      <c r="Z3499" s="163"/>
      <c r="AA3499" s="163"/>
      <c r="AB3499" s="163"/>
      <c r="AC3499" s="163"/>
      <c r="AD3499" s="163"/>
      <c r="AE3499" s="163"/>
    </row>
    <row r="3500" spans="2:31">
      <c r="B3500" s="1129">
        <f t="shared" si="146"/>
        <v>-1</v>
      </c>
      <c r="D3500" s="1130"/>
      <c r="E3500" s="1130"/>
      <c r="F3500" s="1131"/>
      <c r="G3500" s="1130"/>
      <c r="H3500" s="1130"/>
      <c r="I3500" s="1130"/>
      <c r="J3500" s="1132"/>
      <c r="K3500" s="1132"/>
      <c r="L3500" s="1130"/>
      <c r="N3500" s="1133">
        <f t="shared" si="144"/>
        <v>0</v>
      </c>
      <c r="O3500" s="1134">
        <f t="shared" si="145"/>
        <v>0</v>
      </c>
      <c r="P3500" s="1134">
        <f>O3500/'1.5 Universal Data'!$F$35</f>
        <v>0</v>
      </c>
      <c r="R3500" s="163"/>
      <c r="S3500" s="163"/>
      <c r="T3500" s="163"/>
      <c r="U3500" s="163"/>
      <c r="V3500" s="163"/>
      <c r="W3500" s="163"/>
      <c r="X3500" s="163"/>
      <c r="Y3500" s="163"/>
      <c r="Z3500" s="163"/>
      <c r="AA3500" s="163"/>
      <c r="AB3500" s="163"/>
      <c r="AC3500" s="163"/>
      <c r="AD3500" s="163"/>
      <c r="AE3500" s="163"/>
    </row>
    <row r="3501" spans="2:31">
      <c r="B3501" s="1129">
        <f t="shared" si="146"/>
        <v>-1</v>
      </c>
      <c r="D3501" s="1130"/>
      <c r="E3501" s="1130"/>
      <c r="F3501" s="1131"/>
      <c r="G3501" s="1130"/>
      <c r="H3501" s="1130"/>
      <c r="I3501" s="1130"/>
      <c r="J3501" s="1132"/>
      <c r="K3501" s="1132"/>
      <c r="L3501" s="1130"/>
      <c r="N3501" s="1133">
        <f t="shared" si="144"/>
        <v>0</v>
      </c>
      <c r="O3501" s="1134">
        <f t="shared" si="145"/>
        <v>0</v>
      </c>
      <c r="P3501" s="1134">
        <f>O3501/'1.5 Universal Data'!$F$35</f>
        <v>0</v>
      </c>
      <c r="R3501" s="163"/>
      <c r="S3501" s="163"/>
      <c r="T3501" s="163"/>
      <c r="U3501" s="163"/>
      <c r="V3501" s="163"/>
      <c r="W3501" s="163"/>
      <c r="X3501" s="163"/>
      <c r="Y3501" s="163"/>
      <c r="Z3501" s="163"/>
      <c r="AA3501" s="163"/>
      <c r="AB3501" s="163"/>
      <c r="AC3501" s="163"/>
      <c r="AD3501" s="163"/>
      <c r="AE3501" s="163"/>
    </row>
    <row r="3502" spans="2:31">
      <c r="B3502" s="1129">
        <f t="shared" si="146"/>
        <v>-1</v>
      </c>
      <c r="D3502" s="1130"/>
      <c r="E3502" s="1130"/>
      <c r="F3502" s="1131"/>
      <c r="G3502" s="1130"/>
      <c r="H3502" s="1130"/>
      <c r="I3502" s="1130"/>
      <c r="J3502" s="1132"/>
      <c r="K3502" s="1132"/>
      <c r="L3502" s="1130"/>
      <c r="N3502" s="1133">
        <f t="shared" si="144"/>
        <v>0</v>
      </c>
      <c r="O3502" s="1134">
        <f t="shared" si="145"/>
        <v>0</v>
      </c>
      <c r="P3502" s="1134">
        <f>O3502/'1.5 Universal Data'!$F$35</f>
        <v>0</v>
      </c>
      <c r="R3502" s="163"/>
      <c r="S3502" s="163"/>
      <c r="T3502" s="163"/>
      <c r="U3502" s="163"/>
      <c r="V3502" s="163"/>
      <c r="W3502" s="163"/>
      <c r="X3502" s="163"/>
      <c r="Y3502" s="163"/>
      <c r="Z3502" s="163"/>
      <c r="AA3502" s="163"/>
      <c r="AB3502" s="163"/>
      <c r="AC3502" s="163"/>
      <c r="AD3502" s="163"/>
      <c r="AE3502" s="163"/>
    </row>
    <row r="3503" spans="2:31">
      <c r="B3503" s="1129">
        <f t="shared" si="146"/>
        <v>-1</v>
      </c>
      <c r="D3503" s="1130"/>
      <c r="E3503" s="1130"/>
      <c r="F3503" s="1131"/>
      <c r="G3503" s="1130"/>
      <c r="H3503" s="1130"/>
      <c r="I3503" s="1130"/>
      <c r="J3503" s="1132"/>
      <c r="K3503" s="1132"/>
      <c r="L3503" s="1130"/>
      <c r="N3503" s="1133">
        <f t="shared" si="144"/>
        <v>0</v>
      </c>
      <c r="O3503" s="1134">
        <f t="shared" si="145"/>
        <v>0</v>
      </c>
      <c r="P3503" s="1134">
        <f>O3503/'1.5 Universal Data'!$F$35</f>
        <v>0</v>
      </c>
      <c r="R3503" s="163"/>
      <c r="S3503" s="163"/>
      <c r="T3503" s="163"/>
      <c r="U3503" s="163"/>
      <c r="V3503" s="163"/>
      <c r="W3503" s="163"/>
      <c r="X3503" s="163"/>
      <c r="Y3503" s="163"/>
      <c r="Z3503" s="163"/>
      <c r="AA3503" s="163"/>
      <c r="AB3503" s="163"/>
      <c r="AC3503" s="163"/>
      <c r="AD3503" s="163"/>
      <c r="AE3503" s="163"/>
    </row>
    <row r="3504" spans="2:31">
      <c r="B3504" s="1129">
        <f t="shared" si="146"/>
        <v>-1</v>
      </c>
      <c r="D3504" s="1130"/>
      <c r="E3504" s="1130"/>
      <c r="F3504" s="1131"/>
      <c r="G3504" s="1130"/>
      <c r="H3504" s="1130"/>
      <c r="I3504" s="1130"/>
      <c r="J3504" s="1132"/>
      <c r="K3504" s="1132"/>
      <c r="L3504" s="1130"/>
      <c r="N3504" s="1133">
        <f t="shared" si="144"/>
        <v>0</v>
      </c>
      <c r="O3504" s="1134">
        <f t="shared" si="145"/>
        <v>0</v>
      </c>
      <c r="P3504" s="1134">
        <f>O3504/'1.5 Universal Data'!$F$35</f>
        <v>0</v>
      </c>
      <c r="R3504" s="163"/>
      <c r="S3504" s="163"/>
      <c r="T3504" s="163"/>
      <c r="U3504" s="163"/>
      <c r="V3504" s="163"/>
      <c r="W3504" s="163"/>
      <c r="X3504" s="163"/>
      <c r="Y3504" s="163"/>
      <c r="Z3504" s="163"/>
      <c r="AA3504" s="163"/>
      <c r="AB3504" s="163"/>
      <c r="AC3504" s="163"/>
      <c r="AD3504" s="163"/>
      <c r="AE3504" s="163"/>
    </row>
    <row r="3505" spans="2:31">
      <c r="B3505" s="1129">
        <f t="shared" si="146"/>
        <v>-1</v>
      </c>
      <c r="D3505" s="1130"/>
      <c r="E3505" s="1130"/>
      <c r="F3505" s="1131"/>
      <c r="G3505" s="1130"/>
      <c r="H3505" s="1130"/>
      <c r="I3505" s="1130"/>
      <c r="J3505" s="1132"/>
      <c r="K3505" s="1132"/>
      <c r="L3505" s="1130"/>
      <c r="N3505" s="1133">
        <f t="shared" si="144"/>
        <v>0</v>
      </c>
      <c r="O3505" s="1134">
        <f t="shared" si="145"/>
        <v>0</v>
      </c>
      <c r="P3505" s="1134">
        <f>O3505/'1.5 Universal Data'!$F$35</f>
        <v>0</v>
      </c>
      <c r="R3505" s="163"/>
      <c r="S3505" s="163"/>
      <c r="T3505" s="163"/>
      <c r="U3505" s="163"/>
      <c r="V3505" s="163"/>
      <c r="W3505" s="163"/>
      <c r="X3505" s="163"/>
      <c r="Y3505" s="163"/>
      <c r="Z3505" s="163"/>
      <c r="AA3505" s="163"/>
      <c r="AB3505" s="163"/>
      <c r="AC3505" s="163"/>
      <c r="AD3505" s="163"/>
      <c r="AE3505" s="163"/>
    </row>
    <row r="3506" spans="2:31">
      <c r="B3506" s="1129">
        <f t="shared" si="146"/>
        <v>-1</v>
      </c>
      <c r="D3506" s="1130"/>
      <c r="E3506" s="1130"/>
      <c r="F3506" s="1131"/>
      <c r="G3506" s="1130"/>
      <c r="H3506" s="1130"/>
      <c r="I3506" s="1130"/>
      <c r="J3506" s="1132"/>
      <c r="K3506" s="1132"/>
      <c r="L3506" s="1130"/>
      <c r="N3506" s="1133">
        <f t="shared" si="144"/>
        <v>0</v>
      </c>
      <c r="O3506" s="1134">
        <f t="shared" si="145"/>
        <v>0</v>
      </c>
      <c r="P3506" s="1134">
        <f>O3506/'1.5 Universal Data'!$F$35</f>
        <v>0</v>
      </c>
      <c r="R3506" s="163"/>
      <c r="S3506" s="163"/>
      <c r="T3506" s="163"/>
      <c r="U3506" s="163"/>
      <c r="V3506" s="163"/>
      <c r="W3506" s="163"/>
      <c r="X3506" s="163"/>
      <c r="Y3506" s="163"/>
      <c r="Z3506" s="163"/>
      <c r="AA3506" s="163"/>
      <c r="AB3506" s="163"/>
      <c r="AC3506" s="163"/>
      <c r="AD3506" s="163"/>
      <c r="AE3506" s="163"/>
    </row>
    <row r="3507" spans="2:31">
      <c r="B3507" s="1129">
        <f t="shared" si="146"/>
        <v>-1</v>
      </c>
      <c r="D3507" s="1130"/>
      <c r="E3507" s="1130"/>
      <c r="F3507" s="1131"/>
      <c r="G3507" s="1130"/>
      <c r="H3507" s="1130"/>
      <c r="I3507" s="1130"/>
      <c r="J3507" s="1132"/>
      <c r="K3507" s="1132"/>
      <c r="L3507" s="1130"/>
      <c r="N3507" s="1133">
        <f t="shared" si="144"/>
        <v>0</v>
      </c>
      <c r="O3507" s="1134">
        <f t="shared" si="145"/>
        <v>0</v>
      </c>
      <c r="P3507" s="1134">
        <f>O3507/'1.5 Universal Data'!$F$35</f>
        <v>0</v>
      </c>
      <c r="R3507" s="163"/>
      <c r="S3507" s="163"/>
      <c r="T3507" s="163"/>
      <c r="U3507" s="163"/>
      <c r="V3507" s="163"/>
      <c r="W3507" s="163"/>
      <c r="X3507" s="163"/>
      <c r="Y3507" s="163"/>
      <c r="Z3507" s="163"/>
      <c r="AA3507" s="163"/>
      <c r="AB3507" s="163"/>
      <c r="AC3507" s="163"/>
      <c r="AD3507" s="163"/>
      <c r="AE3507" s="163"/>
    </row>
    <row r="3508" spans="2:31">
      <c r="B3508" s="1129">
        <f t="shared" si="146"/>
        <v>-1</v>
      </c>
      <c r="D3508" s="1130"/>
      <c r="E3508" s="1130"/>
      <c r="F3508" s="1131"/>
      <c r="G3508" s="1130"/>
      <c r="H3508" s="1130"/>
      <c r="I3508" s="1130"/>
      <c r="J3508" s="1132"/>
      <c r="K3508" s="1132"/>
      <c r="L3508" s="1130"/>
      <c r="N3508" s="1133">
        <f t="shared" si="144"/>
        <v>0</v>
      </c>
      <c r="O3508" s="1134">
        <f t="shared" si="145"/>
        <v>0</v>
      </c>
      <c r="P3508" s="1134">
        <f>O3508/'1.5 Universal Data'!$F$35</f>
        <v>0</v>
      </c>
      <c r="R3508" s="163"/>
      <c r="S3508" s="163"/>
      <c r="T3508" s="163"/>
      <c r="U3508" s="163"/>
      <c r="V3508" s="163"/>
      <c r="W3508" s="163"/>
      <c r="X3508" s="163"/>
      <c r="Y3508" s="163"/>
      <c r="Z3508" s="163"/>
      <c r="AA3508" s="163"/>
      <c r="AB3508" s="163"/>
      <c r="AC3508" s="163"/>
      <c r="AD3508" s="163"/>
      <c r="AE3508" s="163"/>
    </row>
    <row r="3509" spans="2:31">
      <c r="B3509" s="1129">
        <f t="shared" si="146"/>
        <v>-1</v>
      </c>
      <c r="D3509" s="1130"/>
      <c r="E3509" s="1130"/>
      <c r="F3509" s="1131"/>
      <c r="G3509" s="1130"/>
      <c r="H3509" s="1130"/>
      <c r="I3509" s="1130"/>
      <c r="J3509" s="1132"/>
      <c r="K3509" s="1132"/>
      <c r="L3509" s="1130"/>
      <c r="N3509" s="1133">
        <f t="shared" si="144"/>
        <v>0</v>
      </c>
      <c r="O3509" s="1134">
        <f t="shared" si="145"/>
        <v>0</v>
      </c>
      <c r="P3509" s="1134">
        <f>O3509/'1.5 Universal Data'!$F$35</f>
        <v>0</v>
      </c>
      <c r="R3509" s="163"/>
      <c r="S3509" s="163"/>
      <c r="T3509" s="163"/>
      <c r="U3509" s="163"/>
      <c r="V3509" s="163"/>
      <c r="W3509" s="163"/>
      <c r="X3509" s="163"/>
      <c r="Y3509" s="163"/>
      <c r="Z3509" s="163"/>
      <c r="AA3509" s="163"/>
      <c r="AB3509" s="163"/>
      <c r="AC3509" s="163"/>
      <c r="AD3509" s="163"/>
      <c r="AE3509" s="163"/>
    </row>
    <row r="3510" spans="2:31">
      <c r="B3510" s="1129">
        <f t="shared" si="146"/>
        <v>-1</v>
      </c>
      <c r="D3510" s="1130"/>
      <c r="E3510" s="1130"/>
      <c r="F3510" s="1131"/>
      <c r="G3510" s="1130"/>
      <c r="H3510" s="1130"/>
      <c r="I3510" s="1130"/>
      <c r="J3510" s="1132"/>
      <c r="K3510" s="1132"/>
      <c r="L3510" s="1130"/>
      <c r="N3510" s="1133">
        <f t="shared" si="144"/>
        <v>0</v>
      </c>
      <c r="O3510" s="1134">
        <f t="shared" si="145"/>
        <v>0</v>
      </c>
      <c r="P3510" s="1134">
        <f>O3510/'1.5 Universal Data'!$F$35</f>
        <v>0</v>
      </c>
      <c r="R3510" s="163"/>
      <c r="S3510" s="163"/>
      <c r="T3510" s="163"/>
      <c r="U3510" s="163"/>
      <c r="V3510" s="163"/>
      <c r="W3510" s="163"/>
      <c r="X3510" s="163"/>
      <c r="Y3510" s="163"/>
      <c r="Z3510" s="163"/>
      <c r="AA3510" s="163"/>
      <c r="AB3510" s="163"/>
      <c r="AC3510" s="163"/>
      <c r="AD3510" s="163"/>
      <c r="AE3510" s="163"/>
    </row>
    <row r="3511" spans="2:31">
      <c r="B3511" s="1129">
        <f t="shared" si="146"/>
        <v>-1</v>
      </c>
      <c r="D3511" s="1130"/>
      <c r="E3511" s="1130"/>
      <c r="F3511" s="1131"/>
      <c r="G3511" s="1130"/>
      <c r="H3511" s="1130"/>
      <c r="I3511" s="1130"/>
      <c r="J3511" s="1132"/>
      <c r="K3511" s="1132"/>
      <c r="L3511" s="1130"/>
      <c r="N3511" s="1133">
        <f t="shared" si="144"/>
        <v>0</v>
      </c>
      <c r="O3511" s="1134">
        <f t="shared" si="145"/>
        <v>0</v>
      </c>
      <c r="P3511" s="1134">
        <f>O3511/'1.5 Universal Data'!$F$35</f>
        <v>0</v>
      </c>
      <c r="R3511" s="163"/>
      <c r="S3511" s="163"/>
      <c r="T3511" s="163"/>
      <c r="U3511" s="163"/>
      <c r="V3511" s="163"/>
      <c r="W3511" s="163"/>
      <c r="X3511" s="163"/>
      <c r="Y3511" s="163"/>
      <c r="Z3511" s="163"/>
      <c r="AA3511" s="163"/>
      <c r="AB3511" s="163"/>
      <c r="AC3511" s="163"/>
      <c r="AD3511" s="163"/>
      <c r="AE3511" s="163"/>
    </row>
    <row r="3512" spans="2:31">
      <c r="B3512" s="1129">
        <f t="shared" si="146"/>
        <v>-1</v>
      </c>
      <c r="D3512" s="1130"/>
      <c r="E3512" s="1130"/>
      <c r="F3512" s="1131"/>
      <c r="G3512" s="1130"/>
      <c r="H3512" s="1130"/>
      <c r="I3512" s="1130"/>
      <c r="J3512" s="1132"/>
      <c r="K3512" s="1132"/>
      <c r="L3512" s="1130"/>
      <c r="N3512" s="1133">
        <f t="shared" si="144"/>
        <v>0</v>
      </c>
      <c r="O3512" s="1134">
        <f t="shared" si="145"/>
        <v>0</v>
      </c>
      <c r="P3512" s="1134">
        <f>O3512/'1.5 Universal Data'!$F$35</f>
        <v>0</v>
      </c>
      <c r="R3512" s="163"/>
      <c r="S3512" s="163"/>
      <c r="T3512" s="163"/>
      <c r="U3512" s="163"/>
      <c r="V3512" s="163"/>
      <c r="W3512" s="163"/>
      <c r="X3512" s="163"/>
      <c r="Y3512" s="163"/>
      <c r="Z3512" s="163"/>
      <c r="AA3512" s="163"/>
      <c r="AB3512" s="163"/>
      <c r="AC3512" s="163"/>
      <c r="AD3512" s="163"/>
      <c r="AE3512" s="163"/>
    </row>
    <row r="3513" spans="2:31">
      <c r="B3513" s="1129">
        <f t="shared" si="146"/>
        <v>-1</v>
      </c>
      <c r="D3513" s="1130"/>
      <c r="E3513" s="1130"/>
      <c r="F3513" s="1131"/>
      <c r="G3513" s="1130"/>
      <c r="H3513" s="1130"/>
      <c r="I3513" s="1130"/>
      <c r="J3513" s="1132"/>
      <c r="K3513" s="1132"/>
      <c r="L3513" s="1130"/>
      <c r="N3513" s="1133">
        <f t="shared" si="144"/>
        <v>0</v>
      </c>
      <c r="O3513" s="1134">
        <f t="shared" si="145"/>
        <v>0</v>
      </c>
      <c r="P3513" s="1134">
        <f>O3513/'1.5 Universal Data'!$F$35</f>
        <v>0</v>
      </c>
      <c r="R3513" s="163"/>
      <c r="S3513" s="163"/>
      <c r="T3513" s="163"/>
      <c r="U3513" s="163"/>
      <c r="V3513" s="163"/>
      <c r="W3513" s="163"/>
      <c r="X3513" s="163"/>
      <c r="Y3513" s="163"/>
      <c r="Z3513" s="163"/>
      <c r="AA3513" s="163"/>
      <c r="AB3513" s="163"/>
      <c r="AC3513" s="163"/>
      <c r="AD3513" s="163"/>
      <c r="AE3513" s="163"/>
    </row>
    <row r="3514" spans="2:31">
      <c r="B3514" s="1129">
        <f t="shared" si="146"/>
        <v>-1</v>
      </c>
      <c r="D3514" s="1130"/>
      <c r="E3514" s="1130"/>
      <c r="F3514" s="1131"/>
      <c r="G3514" s="1130"/>
      <c r="H3514" s="1130"/>
      <c r="I3514" s="1130"/>
      <c r="J3514" s="1132"/>
      <c r="K3514" s="1132"/>
      <c r="L3514" s="1130"/>
      <c r="N3514" s="1133">
        <f t="shared" si="144"/>
        <v>0</v>
      </c>
      <c r="O3514" s="1134">
        <f t="shared" si="145"/>
        <v>0</v>
      </c>
      <c r="P3514" s="1134">
        <f>O3514/'1.5 Universal Data'!$F$35</f>
        <v>0</v>
      </c>
      <c r="R3514" s="163"/>
      <c r="S3514" s="163"/>
      <c r="T3514" s="163"/>
      <c r="U3514" s="163"/>
      <c r="V3514" s="163"/>
      <c r="W3514" s="163"/>
      <c r="X3514" s="163"/>
      <c r="Y3514" s="163"/>
      <c r="Z3514" s="163"/>
      <c r="AA3514" s="163"/>
      <c r="AB3514" s="163"/>
      <c r="AC3514" s="163"/>
      <c r="AD3514" s="163"/>
      <c r="AE3514" s="163"/>
    </row>
    <row r="3515" spans="2:31">
      <c r="B3515" s="1129">
        <f t="shared" si="146"/>
        <v>-1</v>
      </c>
      <c r="D3515" s="1130"/>
      <c r="E3515" s="1130"/>
      <c r="F3515" s="1131"/>
      <c r="G3515" s="1130"/>
      <c r="H3515" s="1130"/>
      <c r="I3515" s="1130"/>
      <c r="J3515" s="1132"/>
      <c r="K3515" s="1132"/>
      <c r="L3515" s="1130"/>
      <c r="N3515" s="1133">
        <f t="shared" si="144"/>
        <v>0</v>
      </c>
      <c r="O3515" s="1134">
        <f t="shared" si="145"/>
        <v>0</v>
      </c>
      <c r="P3515" s="1134">
        <f>O3515/'1.5 Universal Data'!$F$35</f>
        <v>0</v>
      </c>
      <c r="R3515" s="163"/>
      <c r="S3515" s="163"/>
      <c r="T3515" s="163"/>
      <c r="U3515" s="163"/>
      <c r="V3515" s="163"/>
      <c r="W3515" s="163"/>
      <c r="X3515" s="163"/>
      <c r="Y3515" s="163"/>
      <c r="Z3515" s="163"/>
      <c r="AA3515" s="163"/>
      <c r="AB3515" s="163"/>
      <c r="AC3515" s="163"/>
      <c r="AD3515" s="163"/>
      <c r="AE3515" s="163"/>
    </row>
    <row r="3516" spans="2:31">
      <c r="B3516" s="1129">
        <f t="shared" si="146"/>
        <v>-1</v>
      </c>
      <c r="D3516" s="1130"/>
      <c r="E3516" s="1130"/>
      <c r="F3516" s="1131"/>
      <c r="G3516" s="1130"/>
      <c r="H3516" s="1130"/>
      <c r="I3516" s="1130"/>
      <c r="J3516" s="1132"/>
      <c r="K3516" s="1132"/>
      <c r="L3516" s="1130"/>
      <c r="N3516" s="1133">
        <f t="shared" si="144"/>
        <v>0</v>
      </c>
      <c r="O3516" s="1134">
        <f t="shared" si="145"/>
        <v>0</v>
      </c>
      <c r="P3516" s="1134">
        <f>O3516/'1.5 Universal Data'!$F$35</f>
        <v>0</v>
      </c>
      <c r="R3516" s="163"/>
      <c r="S3516" s="163"/>
      <c r="T3516" s="163"/>
      <c r="U3516" s="163"/>
      <c r="V3516" s="163"/>
      <c r="W3516" s="163"/>
      <c r="X3516" s="163"/>
      <c r="Y3516" s="163"/>
      <c r="Z3516" s="163"/>
      <c r="AA3516" s="163"/>
      <c r="AB3516" s="163"/>
      <c r="AC3516" s="163"/>
      <c r="AD3516" s="163"/>
      <c r="AE3516" s="163"/>
    </row>
    <row r="3517" spans="2:31">
      <c r="B3517" s="1129">
        <f t="shared" si="146"/>
        <v>-1</v>
      </c>
      <c r="D3517" s="1130"/>
      <c r="E3517" s="1130"/>
      <c r="F3517" s="1131"/>
      <c r="G3517" s="1130"/>
      <c r="H3517" s="1130"/>
      <c r="I3517" s="1130"/>
      <c r="J3517" s="1132"/>
      <c r="K3517" s="1132"/>
      <c r="L3517" s="1130"/>
      <c r="N3517" s="1133">
        <f t="shared" si="144"/>
        <v>0</v>
      </c>
      <c r="O3517" s="1134">
        <f t="shared" si="145"/>
        <v>0</v>
      </c>
      <c r="P3517" s="1134">
        <f>O3517/'1.5 Universal Data'!$F$35</f>
        <v>0</v>
      </c>
      <c r="R3517" s="163"/>
      <c r="S3517" s="163"/>
      <c r="T3517" s="163"/>
      <c r="U3517" s="163"/>
      <c r="V3517" s="163"/>
      <c r="W3517" s="163"/>
      <c r="X3517" s="163"/>
      <c r="Y3517" s="163"/>
      <c r="Z3517" s="163"/>
      <c r="AA3517" s="163"/>
      <c r="AB3517" s="163"/>
      <c r="AC3517" s="163"/>
      <c r="AD3517" s="163"/>
      <c r="AE3517" s="163"/>
    </row>
    <row r="3518" spans="2:31">
      <c r="B3518" s="1129">
        <f t="shared" si="146"/>
        <v>-1</v>
      </c>
      <c r="D3518" s="1130"/>
      <c r="E3518" s="1130"/>
      <c r="F3518" s="1131"/>
      <c r="G3518" s="1130"/>
      <c r="H3518" s="1130"/>
      <c r="I3518" s="1130"/>
      <c r="J3518" s="1132"/>
      <c r="K3518" s="1132"/>
      <c r="L3518" s="1130"/>
      <c r="N3518" s="1133">
        <f t="shared" si="144"/>
        <v>0</v>
      </c>
      <c r="O3518" s="1134">
        <f t="shared" si="145"/>
        <v>0</v>
      </c>
      <c r="P3518" s="1134">
        <f>O3518/'1.5 Universal Data'!$F$35</f>
        <v>0</v>
      </c>
      <c r="R3518" s="163"/>
      <c r="S3518" s="163"/>
      <c r="T3518" s="163"/>
      <c r="U3518" s="163"/>
      <c r="V3518" s="163"/>
      <c r="W3518" s="163"/>
      <c r="X3518" s="163"/>
      <c r="Y3518" s="163"/>
      <c r="Z3518" s="163"/>
      <c r="AA3518" s="163"/>
      <c r="AB3518" s="163"/>
      <c r="AC3518" s="163"/>
      <c r="AD3518" s="163"/>
      <c r="AE3518" s="163"/>
    </row>
    <row r="3519" spans="2:31">
      <c r="B3519" s="1129">
        <f t="shared" si="146"/>
        <v>-1</v>
      </c>
      <c r="D3519" s="1130"/>
      <c r="E3519" s="1130"/>
      <c r="F3519" s="1131"/>
      <c r="G3519" s="1130"/>
      <c r="H3519" s="1130"/>
      <c r="I3519" s="1130"/>
      <c r="J3519" s="1132"/>
      <c r="K3519" s="1132"/>
      <c r="L3519" s="1130"/>
      <c r="N3519" s="1133">
        <f t="shared" si="144"/>
        <v>0</v>
      </c>
      <c r="O3519" s="1134">
        <f t="shared" si="145"/>
        <v>0</v>
      </c>
      <c r="P3519" s="1134">
        <f>O3519/'1.5 Universal Data'!$F$35</f>
        <v>0</v>
      </c>
      <c r="R3519" s="163"/>
      <c r="S3519" s="163"/>
      <c r="T3519" s="163"/>
      <c r="U3519" s="163"/>
      <c r="V3519" s="163"/>
      <c r="W3519" s="163"/>
      <c r="X3519" s="163"/>
      <c r="Y3519" s="163"/>
      <c r="Z3519" s="163"/>
      <c r="AA3519" s="163"/>
      <c r="AB3519" s="163"/>
      <c r="AC3519" s="163"/>
      <c r="AD3519" s="163"/>
      <c r="AE3519" s="163"/>
    </row>
    <row r="3520" spans="2:31">
      <c r="B3520" s="1129">
        <f t="shared" si="146"/>
        <v>-1</v>
      </c>
      <c r="D3520" s="1130"/>
      <c r="E3520" s="1130"/>
      <c r="F3520" s="1131"/>
      <c r="G3520" s="1130"/>
      <c r="H3520" s="1130"/>
      <c r="I3520" s="1130"/>
      <c r="J3520" s="1132"/>
      <c r="K3520" s="1132"/>
      <c r="L3520" s="1130"/>
      <c r="N3520" s="1133">
        <f t="shared" si="144"/>
        <v>0</v>
      </c>
      <c r="O3520" s="1134">
        <f t="shared" si="145"/>
        <v>0</v>
      </c>
      <c r="P3520" s="1134">
        <f>O3520/'1.5 Universal Data'!$F$35</f>
        <v>0</v>
      </c>
      <c r="R3520" s="163"/>
      <c r="S3520" s="163"/>
      <c r="T3520" s="163"/>
      <c r="U3520" s="163"/>
      <c r="V3520" s="163"/>
      <c r="W3520" s="163"/>
      <c r="X3520" s="163"/>
      <c r="Y3520" s="163"/>
      <c r="Z3520" s="163"/>
      <c r="AA3520" s="163"/>
      <c r="AB3520" s="163"/>
      <c r="AC3520" s="163"/>
      <c r="AD3520" s="163"/>
      <c r="AE3520" s="163"/>
    </row>
    <row r="3521" spans="2:31">
      <c r="B3521" s="1129">
        <f t="shared" si="146"/>
        <v>-1</v>
      </c>
      <c r="D3521" s="1130"/>
      <c r="E3521" s="1130"/>
      <c r="F3521" s="1131"/>
      <c r="G3521" s="1130"/>
      <c r="H3521" s="1130"/>
      <c r="I3521" s="1130"/>
      <c r="J3521" s="1132"/>
      <c r="K3521" s="1132"/>
      <c r="L3521" s="1130"/>
      <c r="N3521" s="1133">
        <f t="shared" si="144"/>
        <v>0</v>
      </c>
      <c r="O3521" s="1134">
        <f t="shared" si="145"/>
        <v>0</v>
      </c>
      <c r="P3521" s="1134">
        <f>O3521/'1.5 Universal Data'!$F$35</f>
        <v>0</v>
      </c>
      <c r="R3521" s="163"/>
      <c r="S3521" s="163"/>
      <c r="T3521" s="163"/>
      <c r="U3521" s="163"/>
      <c r="V3521" s="163"/>
      <c r="W3521" s="163"/>
      <c r="X3521" s="163"/>
      <c r="Y3521" s="163"/>
      <c r="Z3521" s="163"/>
      <c r="AA3521" s="163"/>
      <c r="AB3521" s="163"/>
      <c r="AC3521" s="163"/>
      <c r="AD3521" s="163"/>
      <c r="AE3521" s="163"/>
    </row>
    <row r="3522" spans="2:31">
      <c r="B3522" s="1129">
        <f t="shared" si="146"/>
        <v>-1</v>
      </c>
      <c r="D3522" s="1130"/>
      <c r="E3522" s="1130"/>
      <c r="F3522" s="1131"/>
      <c r="G3522" s="1130"/>
      <c r="H3522" s="1130"/>
      <c r="I3522" s="1130"/>
      <c r="J3522" s="1132"/>
      <c r="K3522" s="1132"/>
      <c r="L3522" s="1130"/>
      <c r="N3522" s="1133">
        <f t="shared" si="144"/>
        <v>0</v>
      </c>
      <c r="O3522" s="1134">
        <f t="shared" si="145"/>
        <v>0</v>
      </c>
      <c r="P3522" s="1134">
        <f>O3522/'1.5 Universal Data'!$F$35</f>
        <v>0</v>
      </c>
      <c r="R3522" s="163"/>
      <c r="S3522" s="163"/>
      <c r="T3522" s="163"/>
      <c r="U3522" s="163"/>
      <c r="V3522" s="163"/>
      <c r="W3522" s="163"/>
      <c r="X3522" s="163"/>
      <c r="Y3522" s="163"/>
      <c r="Z3522" s="163"/>
      <c r="AA3522" s="163"/>
      <c r="AB3522" s="163"/>
      <c r="AC3522" s="163"/>
      <c r="AD3522" s="163"/>
      <c r="AE3522" s="163"/>
    </row>
    <row r="3523" spans="2:31">
      <c r="B3523" s="1129">
        <f t="shared" si="146"/>
        <v>-1</v>
      </c>
      <c r="D3523" s="1130"/>
      <c r="E3523" s="1130"/>
      <c r="F3523" s="1131"/>
      <c r="G3523" s="1130"/>
      <c r="H3523" s="1130"/>
      <c r="I3523" s="1130"/>
      <c r="J3523" s="1132"/>
      <c r="K3523" s="1132"/>
      <c r="L3523" s="1130"/>
      <c r="N3523" s="1133">
        <f t="shared" si="144"/>
        <v>0</v>
      </c>
      <c r="O3523" s="1134">
        <f t="shared" si="145"/>
        <v>0</v>
      </c>
      <c r="P3523" s="1134">
        <f>O3523/'1.5 Universal Data'!$F$35</f>
        <v>0</v>
      </c>
      <c r="R3523" s="163"/>
      <c r="S3523" s="163"/>
      <c r="T3523" s="163"/>
      <c r="U3523" s="163"/>
      <c r="V3523" s="163"/>
      <c r="W3523" s="163"/>
      <c r="X3523" s="163"/>
      <c r="Y3523" s="163"/>
      <c r="Z3523" s="163"/>
      <c r="AA3523" s="163"/>
      <c r="AB3523" s="163"/>
      <c r="AC3523" s="163"/>
      <c r="AD3523" s="163"/>
      <c r="AE3523" s="163"/>
    </row>
    <row r="3524" spans="2:31">
      <c r="B3524" s="1129">
        <f t="shared" si="146"/>
        <v>-1</v>
      </c>
      <c r="D3524" s="1130"/>
      <c r="E3524" s="1130"/>
      <c r="F3524" s="1131"/>
      <c r="G3524" s="1130"/>
      <c r="H3524" s="1130"/>
      <c r="I3524" s="1130"/>
      <c r="J3524" s="1132"/>
      <c r="K3524" s="1132"/>
      <c r="L3524" s="1130"/>
      <c r="N3524" s="1133">
        <f t="shared" si="144"/>
        <v>0</v>
      </c>
      <c r="O3524" s="1134">
        <f t="shared" si="145"/>
        <v>0</v>
      </c>
      <c r="P3524" s="1134">
        <f>O3524/'1.5 Universal Data'!$F$35</f>
        <v>0</v>
      </c>
      <c r="R3524" s="163"/>
      <c r="S3524" s="163"/>
      <c r="T3524" s="163"/>
      <c r="U3524" s="163"/>
      <c r="V3524" s="163"/>
      <c r="W3524" s="163"/>
      <c r="X3524" s="163"/>
      <c r="Y3524" s="163"/>
      <c r="Z3524" s="163"/>
      <c r="AA3524" s="163"/>
      <c r="AB3524" s="163"/>
      <c r="AC3524" s="163"/>
      <c r="AD3524" s="163"/>
      <c r="AE3524" s="163"/>
    </row>
    <row r="3525" spans="2:31">
      <c r="B3525" s="1129">
        <f t="shared" si="146"/>
        <v>-1</v>
      </c>
      <c r="D3525" s="1130"/>
      <c r="E3525" s="1130"/>
      <c r="F3525" s="1131"/>
      <c r="G3525" s="1130"/>
      <c r="H3525" s="1130"/>
      <c r="I3525" s="1130"/>
      <c r="J3525" s="1132"/>
      <c r="K3525" s="1132"/>
      <c r="L3525" s="1130"/>
      <c r="N3525" s="1133">
        <f t="shared" si="144"/>
        <v>0</v>
      </c>
      <c r="O3525" s="1134">
        <f t="shared" si="145"/>
        <v>0</v>
      </c>
      <c r="P3525" s="1134">
        <f>O3525/'1.5 Universal Data'!$F$35</f>
        <v>0</v>
      </c>
      <c r="R3525" s="163"/>
      <c r="S3525" s="163"/>
      <c r="T3525" s="163"/>
      <c r="U3525" s="163"/>
      <c r="V3525" s="163"/>
      <c r="W3525" s="163"/>
      <c r="X3525" s="163"/>
      <c r="Y3525" s="163"/>
      <c r="Z3525" s="163"/>
      <c r="AA3525" s="163"/>
      <c r="AB3525" s="163"/>
      <c r="AC3525" s="163"/>
      <c r="AD3525" s="163"/>
      <c r="AE3525" s="163"/>
    </row>
    <row r="3526" spans="2:31">
      <c r="B3526" s="1129">
        <f t="shared" si="146"/>
        <v>-1</v>
      </c>
      <c r="D3526" s="1130"/>
      <c r="E3526" s="1130"/>
      <c r="F3526" s="1131"/>
      <c r="G3526" s="1130"/>
      <c r="H3526" s="1130"/>
      <c r="I3526" s="1130"/>
      <c r="J3526" s="1132"/>
      <c r="K3526" s="1132"/>
      <c r="L3526" s="1130"/>
      <c r="N3526" s="1133">
        <f t="shared" si="144"/>
        <v>0</v>
      </c>
      <c r="O3526" s="1134">
        <f t="shared" si="145"/>
        <v>0</v>
      </c>
      <c r="P3526" s="1134">
        <f>O3526/'1.5 Universal Data'!$F$35</f>
        <v>0</v>
      </c>
      <c r="R3526" s="163"/>
      <c r="S3526" s="163"/>
      <c r="T3526" s="163"/>
      <c r="U3526" s="163"/>
      <c r="V3526" s="163"/>
      <c r="W3526" s="163"/>
      <c r="X3526" s="163"/>
      <c r="Y3526" s="163"/>
      <c r="Z3526" s="163"/>
      <c r="AA3526" s="163"/>
      <c r="AB3526" s="163"/>
      <c r="AC3526" s="163"/>
      <c r="AD3526" s="163"/>
      <c r="AE3526" s="163"/>
    </row>
    <row r="3527" spans="2:31">
      <c r="B3527" s="1129">
        <f t="shared" si="146"/>
        <v>-1</v>
      </c>
      <c r="D3527" s="1130"/>
      <c r="E3527" s="1130"/>
      <c r="F3527" s="1131"/>
      <c r="G3527" s="1130"/>
      <c r="H3527" s="1130"/>
      <c r="I3527" s="1130"/>
      <c r="J3527" s="1132"/>
      <c r="K3527" s="1132"/>
      <c r="L3527" s="1130"/>
      <c r="N3527" s="1133">
        <f t="shared" si="144"/>
        <v>0</v>
      </c>
      <c r="O3527" s="1134">
        <f t="shared" si="145"/>
        <v>0</v>
      </c>
      <c r="P3527" s="1134">
        <f>O3527/'1.5 Universal Data'!$F$35</f>
        <v>0</v>
      </c>
      <c r="R3527" s="163"/>
      <c r="S3527" s="163"/>
      <c r="T3527" s="163"/>
      <c r="U3527" s="163"/>
      <c r="V3527" s="163"/>
      <c r="W3527" s="163"/>
      <c r="X3527" s="163"/>
      <c r="Y3527" s="163"/>
      <c r="Z3527" s="163"/>
      <c r="AA3527" s="163"/>
      <c r="AB3527" s="163"/>
      <c r="AC3527" s="163"/>
      <c r="AD3527" s="163"/>
      <c r="AE3527" s="163"/>
    </row>
    <row r="3528" spans="2:31">
      <c r="B3528" s="1129">
        <f t="shared" si="146"/>
        <v>-1</v>
      </c>
      <c r="D3528" s="1130"/>
      <c r="E3528" s="1130"/>
      <c r="F3528" s="1131"/>
      <c r="G3528" s="1130"/>
      <c r="H3528" s="1130"/>
      <c r="I3528" s="1130"/>
      <c r="J3528" s="1132"/>
      <c r="K3528" s="1132"/>
      <c r="L3528" s="1130"/>
      <c r="N3528" s="1133">
        <f t="shared" si="144"/>
        <v>0</v>
      </c>
      <c r="O3528" s="1134">
        <f t="shared" si="145"/>
        <v>0</v>
      </c>
      <c r="P3528" s="1134">
        <f>O3528/'1.5 Universal Data'!$F$35</f>
        <v>0</v>
      </c>
      <c r="R3528" s="163"/>
      <c r="S3528" s="163"/>
      <c r="T3528" s="163"/>
      <c r="U3528" s="163"/>
      <c r="V3528" s="163"/>
      <c r="W3528" s="163"/>
      <c r="X3528" s="163"/>
      <c r="Y3528" s="163"/>
      <c r="Z3528" s="163"/>
      <c r="AA3528" s="163"/>
      <c r="AB3528" s="163"/>
      <c r="AC3528" s="163"/>
      <c r="AD3528" s="163"/>
      <c r="AE3528" s="163"/>
    </row>
    <row r="3529" spans="2:31">
      <c r="B3529" s="1129">
        <f t="shared" si="146"/>
        <v>-1</v>
      </c>
      <c r="D3529" s="1130"/>
      <c r="E3529" s="1130"/>
      <c r="F3529" s="1131"/>
      <c r="G3529" s="1130"/>
      <c r="H3529" s="1130"/>
      <c r="I3529" s="1130"/>
      <c r="J3529" s="1132"/>
      <c r="K3529" s="1132"/>
      <c r="L3529" s="1130"/>
      <c r="N3529" s="1133">
        <f t="shared" si="144"/>
        <v>0</v>
      </c>
      <c r="O3529" s="1134">
        <f t="shared" si="145"/>
        <v>0</v>
      </c>
      <c r="P3529" s="1134">
        <f>O3529/'1.5 Universal Data'!$F$35</f>
        <v>0</v>
      </c>
      <c r="R3529" s="163"/>
      <c r="S3529" s="163"/>
      <c r="T3529" s="163"/>
      <c r="U3529" s="163"/>
      <c r="V3529" s="163"/>
      <c r="W3529" s="163"/>
      <c r="X3529" s="163"/>
      <c r="Y3529" s="163"/>
      <c r="Z3529" s="163"/>
      <c r="AA3529" s="163"/>
      <c r="AB3529" s="163"/>
      <c r="AC3529" s="163"/>
      <c r="AD3529" s="163"/>
      <c r="AE3529" s="163"/>
    </row>
    <row r="3530" spans="2:31">
      <c r="B3530" s="1129">
        <f t="shared" si="146"/>
        <v>-1</v>
      </c>
      <c r="D3530" s="1130"/>
      <c r="E3530" s="1130"/>
      <c r="F3530" s="1131"/>
      <c r="G3530" s="1130"/>
      <c r="H3530" s="1130"/>
      <c r="I3530" s="1130"/>
      <c r="J3530" s="1132"/>
      <c r="K3530" s="1132"/>
      <c r="L3530" s="1130"/>
      <c r="N3530" s="1133">
        <f t="shared" si="144"/>
        <v>0</v>
      </c>
      <c r="O3530" s="1134">
        <f t="shared" si="145"/>
        <v>0</v>
      </c>
      <c r="P3530" s="1134">
        <f>O3530/'1.5 Universal Data'!$F$35</f>
        <v>0</v>
      </c>
      <c r="R3530" s="163"/>
      <c r="S3530" s="163"/>
      <c r="T3530" s="163"/>
      <c r="U3530" s="163"/>
      <c r="V3530" s="163"/>
      <c r="W3530" s="163"/>
      <c r="X3530" s="163"/>
      <c r="Y3530" s="163"/>
      <c r="Z3530" s="163"/>
      <c r="AA3530" s="163"/>
      <c r="AB3530" s="163"/>
      <c r="AC3530" s="163"/>
      <c r="AD3530" s="163"/>
      <c r="AE3530" s="163"/>
    </row>
    <row r="3531" spans="2:31">
      <c r="B3531" s="1129">
        <f t="shared" si="146"/>
        <v>-1</v>
      </c>
      <c r="D3531" s="1130"/>
      <c r="E3531" s="1130"/>
      <c r="F3531" s="1131"/>
      <c r="G3531" s="1130"/>
      <c r="H3531" s="1130"/>
      <c r="I3531" s="1130"/>
      <c r="J3531" s="1132"/>
      <c r="K3531" s="1132"/>
      <c r="L3531" s="1130"/>
      <c r="N3531" s="1133">
        <f t="shared" si="144"/>
        <v>0</v>
      </c>
      <c r="O3531" s="1134">
        <f t="shared" si="145"/>
        <v>0</v>
      </c>
      <c r="P3531" s="1134">
        <f>O3531/'1.5 Universal Data'!$F$35</f>
        <v>0</v>
      </c>
      <c r="R3531" s="163"/>
      <c r="S3531" s="163"/>
      <c r="T3531" s="163"/>
      <c r="U3531" s="163"/>
      <c r="V3531" s="163"/>
      <c r="W3531" s="163"/>
      <c r="X3531" s="163"/>
      <c r="Y3531" s="163"/>
      <c r="Z3531" s="163"/>
      <c r="AA3531" s="163"/>
      <c r="AB3531" s="163"/>
      <c r="AC3531" s="163"/>
      <c r="AD3531" s="163"/>
      <c r="AE3531" s="163"/>
    </row>
    <row r="3532" spans="2:31">
      <c r="B3532" s="1129">
        <f t="shared" si="146"/>
        <v>-1</v>
      </c>
      <c r="D3532" s="1130"/>
      <c r="E3532" s="1130"/>
      <c r="F3532" s="1131"/>
      <c r="G3532" s="1130"/>
      <c r="H3532" s="1130"/>
      <c r="I3532" s="1130"/>
      <c r="J3532" s="1132"/>
      <c r="K3532" s="1132"/>
      <c r="L3532" s="1130"/>
      <c r="N3532" s="1133">
        <f t="shared" si="144"/>
        <v>0</v>
      </c>
      <c r="O3532" s="1134">
        <f t="shared" si="145"/>
        <v>0</v>
      </c>
      <c r="P3532" s="1134">
        <f>O3532/'1.5 Universal Data'!$F$35</f>
        <v>0</v>
      </c>
      <c r="R3532" s="163"/>
      <c r="S3532" s="163"/>
      <c r="T3532" s="163"/>
      <c r="U3532" s="163"/>
      <c r="V3532" s="163"/>
      <c r="W3532" s="163"/>
      <c r="X3532" s="163"/>
      <c r="Y3532" s="163"/>
      <c r="Z3532" s="163"/>
      <c r="AA3532" s="163"/>
      <c r="AB3532" s="163"/>
      <c r="AC3532" s="163"/>
      <c r="AD3532" s="163"/>
      <c r="AE3532" s="163"/>
    </row>
    <row r="3533" spans="2:31">
      <c r="B3533" s="1129">
        <f t="shared" si="146"/>
        <v>-1</v>
      </c>
      <c r="D3533" s="1130"/>
      <c r="E3533" s="1130"/>
      <c r="F3533" s="1131"/>
      <c r="G3533" s="1130"/>
      <c r="H3533" s="1130"/>
      <c r="I3533" s="1130"/>
      <c r="J3533" s="1132"/>
      <c r="K3533" s="1132"/>
      <c r="L3533" s="1130"/>
      <c r="N3533" s="1133">
        <f t="shared" si="144"/>
        <v>0</v>
      </c>
      <c r="O3533" s="1134">
        <f t="shared" si="145"/>
        <v>0</v>
      </c>
      <c r="P3533" s="1134">
        <f>O3533/'1.5 Universal Data'!$F$35</f>
        <v>0</v>
      </c>
      <c r="R3533" s="163"/>
      <c r="S3533" s="163"/>
      <c r="T3533" s="163"/>
      <c r="U3533" s="163"/>
      <c r="V3533" s="163"/>
      <c r="W3533" s="163"/>
      <c r="X3533" s="163"/>
      <c r="Y3533" s="163"/>
      <c r="Z3533" s="163"/>
      <c r="AA3533" s="163"/>
      <c r="AB3533" s="163"/>
      <c r="AC3533" s="163"/>
      <c r="AD3533" s="163"/>
      <c r="AE3533" s="163"/>
    </row>
    <row r="3534" spans="2:31">
      <c r="B3534" s="1129">
        <f t="shared" si="146"/>
        <v>-1</v>
      </c>
      <c r="D3534" s="1130"/>
      <c r="E3534" s="1130"/>
      <c r="F3534" s="1131"/>
      <c r="G3534" s="1130"/>
      <c r="H3534" s="1130"/>
      <c r="I3534" s="1130"/>
      <c r="J3534" s="1132"/>
      <c r="K3534" s="1132"/>
      <c r="L3534" s="1130"/>
      <c r="N3534" s="1133">
        <f t="shared" si="144"/>
        <v>0</v>
      </c>
      <c r="O3534" s="1134">
        <f t="shared" si="145"/>
        <v>0</v>
      </c>
      <c r="P3534" s="1134">
        <f>O3534/'1.5 Universal Data'!$F$35</f>
        <v>0</v>
      </c>
      <c r="R3534" s="163"/>
      <c r="S3534" s="163"/>
      <c r="T3534" s="163"/>
      <c r="U3534" s="163"/>
      <c r="V3534" s="163"/>
      <c r="W3534" s="163"/>
      <c r="X3534" s="163"/>
      <c r="Y3534" s="163"/>
      <c r="Z3534" s="163"/>
      <c r="AA3534" s="163"/>
      <c r="AB3534" s="163"/>
      <c r="AC3534" s="163"/>
      <c r="AD3534" s="163"/>
      <c r="AE3534" s="163"/>
    </row>
    <row r="3535" spans="2:31">
      <c r="B3535" s="1129">
        <f t="shared" si="146"/>
        <v>-1</v>
      </c>
      <c r="D3535" s="1130"/>
      <c r="E3535" s="1130"/>
      <c r="F3535" s="1131"/>
      <c r="G3535" s="1130"/>
      <c r="H3535" s="1130"/>
      <c r="I3535" s="1130"/>
      <c r="J3535" s="1132"/>
      <c r="K3535" s="1132"/>
      <c r="L3535" s="1130"/>
      <c r="N3535" s="1133">
        <f t="shared" si="144"/>
        <v>0</v>
      </c>
      <c r="O3535" s="1134">
        <f t="shared" si="145"/>
        <v>0</v>
      </c>
      <c r="P3535" s="1134">
        <f>O3535/'1.5 Universal Data'!$F$35</f>
        <v>0</v>
      </c>
      <c r="R3535" s="163"/>
      <c r="S3535" s="163"/>
      <c r="T3535" s="163"/>
      <c r="U3535" s="163"/>
      <c r="V3535" s="163"/>
      <c r="W3535" s="163"/>
      <c r="X3535" s="163"/>
      <c r="Y3535" s="163"/>
      <c r="Z3535" s="163"/>
      <c r="AA3535" s="163"/>
      <c r="AB3535" s="163"/>
      <c r="AC3535" s="163"/>
      <c r="AD3535" s="163"/>
      <c r="AE3535" s="163"/>
    </row>
    <row r="3536" spans="2:31">
      <c r="B3536" s="1129">
        <f t="shared" si="146"/>
        <v>-1</v>
      </c>
      <c r="D3536" s="1130"/>
      <c r="E3536" s="1130"/>
      <c r="F3536" s="1131"/>
      <c r="G3536" s="1130"/>
      <c r="H3536" s="1130"/>
      <c r="I3536" s="1130"/>
      <c r="J3536" s="1132"/>
      <c r="K3536" s="1132"/>
      <c r="L3536" s="1130"/>
      <c r="N3536" s="1133">
        <f t="shared" ref="N3536:N3599" si="147">+H3536*((K3536-J3536)+1)*B3536</f>
        <v>0</v>
      </c>
      <c r="O3536" s="1134">
        <f t="shared" ref="O3536:O3599" si="148">N3536*L3536/100</f>
        <v>0</v>
      </c>
      <c r="P3536" s="1134">
        <f>O3536/'1.5 Universal Data'!$F$35</f>
        <v>0</v>
      </c>
      <c r="R3536" s="163"/>
      <c r="S3536" s="163"/>
      <c r="T3536" s="163"/>
      <c r="U3536" s="163"/>
      <c r="V3536" s="163"/>
      <c r="W3536" s="163"/>
      <c r="X3536" s="163"/>
      <c r="Y3536" s="163"/>
      <c r="Z3536" s="163"/>
      <c r="AA3536" s="163"/>
      <c r="AB3536" s="163"/>
      <c r="AC3536" s="163"/>
      <c r="AD3536" s="163"/>
      <c r="AE3536" s="163"/>
    </row>
    <row r="3537" spans="2:31">
      <c r="B3537" s="1129">
        <f t="shared" si="146"/>
        <v>-1</v>
      </c>
      <c r="D3537" s="1130"/>
      <c r="E3537" s="1130"/>
      <c r="F3537" s="1131"/>
      <c r="G3537" s="1130"/>
      <c r="H3537" s="1130"/>
      <c r="I3537" s="1130"/>
      <c r="J3537" s="1132"/>
      <c r="K3537" s="1132"/>
      <c r="L3537" s="1130"/>
      <c r="N3537" s="1133">
        <f t="shared" si="147"/>
        <v>0</v>
      </c>
      <c r="O3537" s="1134">
        <f t="shared" si="148"/>
        <v>0</v>
      </c>
      <c r="P3537" s="1134">
        <f>O3537/'1.5 Universal Data'!$F$35</f>
        <v>0</v>
      </c>
      <c r="R3537" s="163"/>
      <c r="S3537" s="163"/>
      <c r="T3537" s="163"/>
      <c r="U3537" s="163"/>
      <c r="V3537" s="163"/>
      <c r="W3537" s="163"/>
      <c r="X3537" s="163"/>
      <c r="Y3537" s="163"/>
      <c r="Z3537" s="163"/>
      <c r="AA3537" s="163"/>
      <c r="AB3537" s="163"/>
      <c r="AC3537" s="163"/>
      <c r="AD3537" s="163"/>
      <c r="AE3537" s="163"/>
    </row>
    <row r="3538" spans="2:31">
      <c r="B3538" s="1129">
        <f t="shared" si="146"/>
        <v>-1</v>
      </c>
      <c r="D3538" s="1130"/>
      <c r="E3538" s="1130"/>
      <c r="F3538" s="1131"/>
      <c r="G3538" s="1130"/>
      <c r="H3538" s="1130"/>
      <c r="I3538" s="1130"/>
      <c r="J3538" s="1132"/>
      <c r="K3538" s="1132"/>
      <c r="L3538" s="1130"/>
      <c r="N3538" s="1133">
        <f t="shared" si="147"/>
        <v>0</v>
      </c>
      <c r="O3538" s="1134">
        <f t="shared" si="148"/>
        <v>0</v>
      </c>
      <c r="P3538" s="1134">
        <f>O3538/'1.5 Universal Data'!$F$35</f>
        <v>0</v>
      </c>
      <c r="R3538" s="163"/>
      <c r="S3538" s="163"/>
      <c r="T3538" s="163"/>
      <c r="U3538" s="163"/>
      <c r="V3538" s="163"/>
      <c r="W3538" s="163"/>
      <c r="X3538" s="163"/>
      <c r="Y3538" s="163"/>
      <c r="Z3538" s="163"/>
      <c r="AA3538" s="163"/>
      <c r="AB3538" s="163"/>
      <c r="AC3538" s="163"/>
      <c r="AD3538" s="163"/>
      <c r="AE3538" s="163"/>
    </row>
    <row r="3539" spans="2:31">
      <c r="B3539" s="1129">
        <f t="shared" si="146"/>
        <v>-1</v>
      </c>
      <c r="D3539" s="1130"/>
      <c r="E3539" s="1130"/>
      <c r="F3539" s="1131"/>
      <c r="G3539" s="1130"/>
      <c r="H3539" s="1130"/>
      <c r="I3539" s="1130"/>
      <c r="J3539" s="1132"/>
      <c r="K3539" s="1132"/>
      <c r="L3539" s="1130"/>
      <c r="N3539" s="1133">
        <f t="shared" si="147"/>
        <v>0</v>
      </c>
      <c r="O3539" s="1134">
        <f t="shared" si="148"/>
        <v>0</v>
      </c>
      <c r="P3539" s="1134">
        <f>O3539/'1.5 Universal Data'!$F$35</f>
        <v>0</v>
      </c>
      <c r="R3539" s="163"/>
      <c r="S3539" s="163"/>
      <c r="T3539" s="163"/>
      <c r="U3539" s="163"/>
      <c r="V3539" s="163"/>
      <c r="W3539" s="163"/>
      <c r="X3539" s="163"/>
      <c r="Y3539" s="163"/>
      <c r="Z3539" s="163"/>
      <c r="AA3539" s="163"/>
      <c r="AB3539" s="163"/>
      <c r="AC3539" s="163"/>
      <c r="AD3539" s="163"/>
      <c r="AE3539" s="163"/>
    </row>
    <row r="3540" spans="2:31">
      <c r="B3540" s="1129">
        <f t="shared" si="146"/>
        <v>-1</v>
      </c>
      <c r="D3540" s="1130"/>
      <c r="E3540" s="1130"/>
      <c r="F3540" s="1131"/>
      <c r="G3540" s="1130"/>
      <c r="H3540" s="1130"/>
      <c r="I3540" s="1130"/>
      <c r="J3540" s="1132"/>
      <c r="K3540" s="1132"/>
      <c r="L3540" s="1130"/>
      <c r="N3540" s="1133">
        <f t="shared" si="147"/>
        <v>0</v>
      </c>
      <c r="O3540" s="1134">
        <f t="shared" si="148"/>
        <v>0</v>
      </c>
      <c r="P3540" s="1134">
        <f>O3540/'1.5 Universal Data'!$F$35</f>
        <v>0</v>
      </c>
      <c r="R3540" s="163"/>
      <c r="S3540" s="163"/>
      <c r="T3540" s="163"/>
      <c r="U3540" s="163"/>
      <c r="V3540" s="163"/>
      <c r="W3540" s="163"/>
      <c r="X3540" s="163"/>
      <c r="Y3540" s="163"/>
      <c r="Z3540" s="163"/>
      <c r="AA3540" s="163"/>
      <c r="AB3540" s="163"/>
      <c r="AC3540" s="163"/>
      <c r="AD3540" s="163"/>
      <c r="AE3540" s="163"/>
    </row>
    <row r="3541" spans="2:31">
      <c r="B3541" s="1129">
        <f t="shared" si="146"/>
        <v>-1</v>
      </c>
      <c r="D3541" s="1130"/>
      <c r="E3541" s="1130"/>
      <c r="F3541" s="1131"/>
      <c r="G3541" s="1130"/>
      <c r="H3541" s="1130"/>
      <c r="I3541" s="1130"/>
      <c r="J3541" s="1132"/>
      <c r="K3541" s="1132"/>
      <c r="L3541" s="1130"/>
      <c r="N3541" s="1133">
        <f t="shared" si="147"/>
        <v>0</v>
      </c>
      <c r="O3541" s="1134">
        <f t="shared" si="148"/>
        <v>0</v>
      </c>
      <c r="P3541" s="1134">
        <f>O3541/'1.5 Universal Data'!$F$35</f>
        <v>0</v>
      </c>
      <c r="R3541" s="163"/>
      <c r="S3541" s="163"/>
      <c r="T3541" s="163"/>
      <c r="U3541" s="163"/>
      <c r="V3541" s="163"/>
      <c r="W3541" s="163"/>
      <c r="X3541" s="163"/>
      <c r="Y3541" s="163"/>
      <c r="Z3541" s="163"/>
      <c r="AA3541" s="163"/>
      <c r="AB3541" s="163"/>
      <c r="AC3541" s="163"/>
      <c r="AD3541" s="163"/>
      <c r="AE3541" s="163"/>
    </row>
    <row r="3542" spans="2:31">
      <c r="B3542" s="1129">
        <f t="shared" si="146"/>
        <v>-1</v>
      </c>
      <c r="D3542" s="1130"/>
      <c r="E3542" s="1130"/>
      <c r="F3542" s="1131"/>
      <c r="G3542" s="1130"/>
      <c r="H3542" s="1130"/>
      <c r="I3542" s="1130"/>
      <c r="J3542" s="1132"/>
      <c r="K3542" s="1132"/>
      <c r="L3542" s="1130"/>
      <c r="N3542" s="1133">
        <f t="shared" si="147"/>
        <v>0</v>
      </c>
      <c r="O3542" s="1134">
        <f t="shared" si="148"/>
        <v>0</v>
      </c>
      <c r="P3542" s="1134">
        <f>O3542/'1.5 Universal Data'!$F$35</f>
        <v>0</v>
      </c>
      <c r="R3542" s="163"/>
      <c r="S3542" s="163"/>
      <c r="T3542" s="163"/>
      <c r="U3542" s="163"/>
      <c r="V3542" s="163"/>
      <c r="W3542" s="163"/>
      <c r="X3542" s="163"/>
      <c r="Y3542" s="163"/>
      <c r="Z3542" s="163"/>
      <c r="AA3542" s="163"/>
      <c r="AB3542" s="163"/>
      <c r="AC3542" s="163"/>
      <c r="AD3542" s="163"/>
      <c r="AE3542" s="163"/>
    </row>
    <row r="3543" spans="2:31">
      <c r="B3543" s="1129">
        <f t="shared" ref="B3543:B3606" si="149">IF(G3543="buy",1,-1)</f>
        <v>-1</v>
      </c>
      <c r="D3543" s="1130"/>
      <c r="E3543" s="1130"/>
      <c r="F3543" s="1131"/>
      <c r="G3543" s="1130"/>
      <c r="H3543" s="1130"/>
      <c r="I3543" s="1130"/>
      <c r="J3543" s="1132"/>
      <c r="K3543" s="1132"/>
      <c r="L3543" s="1130"/>
      <c r="N3543" s="1133">
        <f t="shared" si="147"/>
        <v>0</v>
      </c>
      <c r="O3543" s="1134">
        <f t="shared" si="148"/>
        <v>0</v>
      </c>
      <c r="P3543" s="1134">
        <f>O3543/'1.5 Universal Data'!$F$35</f>
        <v>0</v>
      </c>
      <c r="R3543" s="163"/>
      <c r="S3543" s="163"/>
      <c r="T3543" s="163"/>
      <c r="U3543" s="163"/>
      <c r="V3543" s="163"/>
      <c r="W3543" s="163"/>
      <c r="X3543" s="163"/>
      <c r="Y3543" s="163"/>
      <c r="Z3543" s="163"/>
      <c r="AA3543" s="163"/>
      <c r="AB3543" s="163"/>
      <c r="AC3543" s="163"/>
      <c r="AD3543" s="163"/>
      <c r="AE3543" s="163"/>
    </row>
    <row r="3544" spans="2:31">
      <c r="B3544" s="1129">
        <f t="shared" si="149"/>
        <v>-1</v>
      </c>
      <c r="D3544" s="1130"/>
      <c r="E3544" s="1130"/>
      <c r="F3544" s="1131"/>
      <c r="G3544" s="1130"/>
      <c r="H3544" s="1130"/>
      <c r="I3544" s="1130"/>
      <c r="J3544" s="1132"/>
      <c r="K3544" s="1132"/>
      <c r="L3544" s="1130"/>
      <c r="N3544" s="1133">
        <f t="shared" si="147"/>
        <v>0</v>
      </c>
      <c r="O3544" s="1134">
        <f t="shared" si="148"/>
        <v>0</v>
      </c>
      <c r="P3544" s="1134">
        <f>O3544/'1.5 Universal Data'!$F$35</f>
        <v>0</v>
      </c>
      <c r="R3544" s="163"/>
      <c r="S3544" s="163"/>
      <c r="T3544" s="163"/>
      <c r="U3544" s="163"/>
      <c r="V3544" s="163"/>
      <c r="W3544" s="163"/>
      <c r="X3544" s="163"/>
      <c r="Y3544" s="163"/>
      <c r="Z3544" s="163"/>
      <c r="AA3544" s="163"/>
      <c r="AB3544" s="163"/>
      <c r="AC3544" s="163"/>
      <c r="AD3544" s="163"/>
      <c r="AE3544" s="163"/>
    </row>
    <row r="3545" spans="2:31">
      <c r="B3545" s="1129">
        <f t="shared" si="149"/>
        <v>-1</v>
      </c>
      <c r="D3545" s="1130"/>
      <c r="E3545" s="1130"/>
      <c r="F3545" s="1131"/>
      <c r="G3545" s="1130"/>
      <c r="H3545" s="1130"/>
      <c r="I3545" s="1130"/>
      <c r="J3545" s="1132"/>
      <c r="K3545" s="1132"/>
      <c r="L3545" s="1130"/>
      <c r="N3545" s="1133">
        <f t="shared" si="147"/>
        <v>0</v>
      </c>
      <c r="O3545" s="1134">
        <f t="shared" si="148"/>
        <v>0</v>
      </c>
      <c r="P3545" s="1134">
        <f>O3545/'1.5 Universal Data'!$F$35</f>
        <v>0</v>
      </c>
      <c r="R3545" s="163"/>
      <c r="S3545" s="163"/>
      <c r="T3545" s="163"/>
      <c r="U3545" s="163"/>
      <c r="V3545" s="163"/>
      <c r="W3545" s="163"/>
      <c r="X3545" s="163"/>
      <c r="Y3545" s="163"/>
      <c r="Z3545" s="163"/>
      <c r="AA3545" s="163"/>
      <c r="AB3545" s="163"/>
      <c r="AC3545" s="163"/>
      <c r="AD3545" s="163"/>
      <c r="AE3545" s="163"/>
    </row>
    <row r="3546" spans="2:31">
      <c r="B3546" s="1129">
        <f t="shared" si="149"/>
        <v>-1</v>
      </c>
      <c r="D3546" s="1130"/>
      <c r="E3546" s="1130"/>
      <c r="F3546" s="1131"/>
      <c r="G3546" s="1130"/>
      <c r="H3546" s="1130"/>
      <c r="I3546" s="1130"/>
      <c r="J3546" s="1132"/>
      <c r="K3546" s="1132"/>
      <c r="L3546" s="1130"/>
      <c r="N3546" s="1133">
        <f t="shared" si="147"/>
        <v>0</v>
      </c>
      <c r="O3546" s="1134">
        <f t="shared" si="148"/>
        <v>0</v>
      </c>
      <c r="P3546" s="1134">
        <f>O3546/'1.5 Universal Data'!$F$35</f>
        <v>0</v>
      </c>
      <c r="R3546" s="163"/>
      <c r="S3546" s="163"/>
      <c r="T3546" s="163"/>
      <c r="U3546" s="163"/>
      <c r="V3546" s="163"/>
      <c r="W3546" s="163"/>
      <c r="X3546" s="163"/>
      <c r="Y3546" s="163"/>
      <c r="Z3546" s="163"/>
      <c r="AA3546" s="163"/>
      <c r="AB3546" s="163"/>
      <c r="AC3546" s="163"/>
      <c r="AD3546" s="163"/>
      <c r="AE3546" s="163"/>
    </row>
    <row r="3547" spans="2:31">
      <c r="B3547" s="1129">
        <f t="shared" si="149"/>
        <v>-1</v>
      </c>
      <c r="D3547" s="1130"/>
      <c r="E3547" s="1130"/>
      <c r="F3547" s="1131"/>
      <c r="G3547" s="1130"/>
      <c r="H3547" s="1130"/>
      <c r="I3547" s="1130"/>
      <c r="J3547" s="1132"/>
      <c r="K3547" s="1132"/>
      <c r="L3547" s="1130"/>
      <c r="N3547" s="1133">
        <f t="shared" si="147"/>
        <v>0</v>
      </c>
      <c r="O3547" s="1134">
        <f t="shared" si="148"/>
        <v>0</v>
      </c>
      <c r="P3547" s="1134">
        <f>O3547/'1.5 Universal Data'!$F$35</f>
        <v>0</v>
      </c>
      <c r="R3547" s="163"/>
      <c r="S3547" s="163"/>
      <c r="T3547" s="163"/>
      <c r="U3547" s="163"/>
      <c r="V3547" s="163"/>
      <c r="W3547" s="163"/>
      <c r="X3547" s="163"/>
      <c r="Y3547" s="163"/>
      <c r="Z3547" s="163"/>
      <c r="AA3547" s="163"/>
      <c r="AB3547" s="163"/>
      <c r="AC3547" s="163"/>
      <c r="AD3547" s="163"/>
      <c r="AE3547" s="163"/>
    </row>
    <row r="3548" spans="2:31">
      <c r="B3548" s="1129">
        <f t="shared" si="149"/>
        <v>-1</v>
      </c>
      <c r="D3548" s="1130"/>
      <c r="E3548" s="1130"/>
      <c r="F3548" s="1131"/>
      <c r="G3548" s="1130"/>
      <c r="H3548" s="1130"/>
      <c r="I3548" s="1130"/>
      <c r="J3548" s="1132"/>
      <c r="K3548" s="1132"/>
      <c r="L3548" s="1130"/>
      <c r="N3548" s="1133">
        <f t="shared" si="147"/>
        <v>0</v>
      </c>
      <c r="O3548" s="1134">
        <f t="shared" si="148"/>
        <v>0</v>
      </c>
      <c r="P3548" s="1134">
        <f>O3548/'1.5 Universal Data'!$F$35</f>
        <v>0</v>
      </c>
      <c r="R3548" s="163"/>
      <c r="S3548" s="163"/>
      <c r="T3548" s="163"/>
      <c r="U3548" s="163"/>
      <c r="V3548" s="163"/>
      <c r="W3548" s="163"/>
      <c r="X3548" s="163"/>
      <c r="Y3548" s="163"/>
      <c r="Z3548" s="163"/>
      <c r="AA3548" s="163"/>
      <c r="AB3548" s="163"/>
      <c r="AC3548" s="163"/>
      <c r="AD3548" s="163"/>
      <c r="AE3548" s="163"/>
    </row>
    <row r="3549" spans="2:31">
      <c r="B3549" s="1129">
        <f t="shared" si="149"/>
        <v>-1</v>
      </c>
      <c r="D3549" s="1130"/>
      <c r="E3549" s="1130"/>
      <c r="F3549" s="1131"/>
      <c r="G3549" s="1130"/>
      <c r="H3549" s="1130"/>
      <c r="I3549" s="1130"/>
      <c r="J3549" s="1132"/>
      <c r="K3549" s="1132"/>
      <c r="L3549" s="1130"/>
      <c r="N3549" s="1133">
        <f t="shared" si="147"/>
        <v>0</v>
      </c>
      <c r="O3549" s="1134">
        <f t="shared" si="148"/>
        <v>0</v>
      </c>
      <c r="P3549" s="1134">
        <f>O3549/'1.5 Universal Data'!$F$35</f>
        <v>0</v>
      </c>
      <c r="R3549" s="163"/>
      <c r="S3549" s="163"/>
      <c r="T3549" s="163"/>
      <c r="U3549" s="163"/>
      <c r="V3549" s="163"/>
      <c r="W3549" s="163"/>
      <c r="X3549" s="163"/>
      <c r="Y3549" s="163"/>
      <c r="Z3549" s="163"/>
      <c r="AA3549" s="163"/>
      <c r="AB3549" s="163"/>
      <c r="AC3549" s="163"/>
      <c r="AD3549" s="163"/>
      <c r="AE3549" s="163"/>
    </row>
    <row r="3550" spans="2:31">
      <c r="B3550" s="1129">
        <f t="shared" si="149"/>
        <v>-1</v>
      </c>
      <c r="D3550" s="1130"/>
      <c r="E3550" s="1130"/>
      <c r="F3550" s="1131"/>
      <c r="G3550" s="1130"/>
      <c r="H3550" s="1130"/>
      <c r="I3550" s="1130"/>
      <c r="J3550" s="1132"/>
      <c r="K3550" s="1132"/>
      <c r="L3550" s="1130"/>
      <c r="N3550" s="1133">
        <f t="shared" si="147"/>
        <v>0</v>
      </c>
      <c r="O3550" s="1134">
        <f t="shared" si="148"/>
        <v>0</v>
      </c>
      <c r="P3550" s="1134">
        <f>O3550/'1.5 Universal Data'!$F$35</f>
        <v>0</v>
      </c>
      <c r="R3550" s="163"/>
      <c r="S3550" s="163"/>
      <c r="T3550" s="163"/>
      <c r="U3550" s="163"/>
      <c r="V3550" s="163"/>
      <c r="W3550" s="163"/>
      <c r="X3550" s="163"/>
      <c r="Y3550" s="163"/>
      <c r="Z3550" s="163"/>
      <c r="AA3550" s="163"/>
      <c r="AB3550" s="163"/>
      <c r="AC3550" s="163"/>
      <c r="AD3550" s="163"/>
      <c r="AE3550" s="163"/>
    </row>
    <row r="3551" spans="2:31">
      <c r="B3551" s="1129">
        <f t="shared" si="149"/>
        <v>-1</v>
      </c>
      <c r="D3551" s="1130"/>
      <c r="E3551" s="1130"/>
      <c r="F3551" s="1131"/>
      <c r="G3551" s="1130"/>
      <c r="H3551" s="1130"/>
      <c r="I3551" s="1130"/>
      <c r="J3551" s="1132"/>
      <c r="K3551" s="1132"/>
      <c r="L3551" s="1130"/>
      <c r="N3551" s="1133">
        <f t="shared" si="147"/>
        <v>0</v>
      </c>
      <c r="O3551" s="1134">
        <f t="shared" si="148"/>
        <v>0</v>
      </c>
      <c r="P3551" s="1134">
        <f>O3551/'1.5 Universal Data'!$F$35</f>
        <v>0</v>
      </c>
      <c r="R3551" s="163"/>
      <c r="S3551" s="163"/>
      <c r="T3551" s="163"/>
      <c r="U3551" s="163"/>
      <c r="V3551" s="163"/>
      <c r="W3551" s="163"/>
      <c r="X3551" s="163"/>
      <c r="Y3551" s="163"/>
      <c r="Z3551" s="163"/>
      <c r="AA3551" s="163"/>
      <c r="AB3551" s="163"/>
      <c r="AC3551" s="163"/>
      <c r="AD3551" s="163"/>
      <c r="AE3551" s="163"/>
    </row>
    <row r="3552" spans="2:31">
      <c r="B3552" s="1129">
        <f t="shared" si="149"/>
        <v>-1</v>
      </c>
      <c r="D3552" s="1130"/>
      <c r="E3552" s="1130"/>
      <c r="F3552" s="1131"/>
      <c r="G3552" s="1130"/>
      <c r="H3552" s="1130"/>
      <c r="I3552" s="1130"/>
      <c r="J3552" s="1132"/>
      <c r="K3552" s="1132"/>
      <c r="L3552" s="1130"/>
      <c r="N3552" s="1133">
        <f t="shared" si="147"/>
        <v>0</v>
      </c>
      <c r="O3552" s="1134">
        <f t="shared" si="148"/>
        <v>0</v>
      </c>
      <c r="P3552" s="1134">
        <f>O3552/'1.5 Universal Data'!$F$35</f>
        <v>0</v>
      </c>
      <c r="R3552" s="163"/>
      <c r="S3552" s="163"/>
      <c r="T3552" s="163"/>
      <c r="U3552" s="163"/>
      <c r="V3552" s="163"/>
      <c r="W3552" s="163"/>
      <c r="X3552" s="163"/>
      <c r="Y3552" s="163"/>
      <c r="Z3552" s="163"/>
      <c r="AA3552" s="163"/>
      <c r="AB3552" s="163"/>
      <c r="AC3552" s="163"/>
      <c r="AD3552" s="163"/>
      <c r="AE3552" s="163"/>
    </row>
    <row r="3553" spans="2:31">
      <c r="B3553" s="1129">
        <f t="shared" si="149"/>
        <v>-1</v>
      </c>
      <c r="D3553" s="1130"/>
      <c r="E3553" s="1130"/>
      <c r="F3553" s="1131"/>
      <c r="G3553" s="1130"/>
      <c r="H3553" s="1130"/>
      <c r="I3553" s="1130"/>
      <c r="J3553" s="1132"/>
      <c r="K3553" s="1132"/>
      <c r="L3553" s="1130"/>
      <c r="N3553" s="1133">
        <f t="shared" si="147"/>
        <v>0</v>
      </c>
      <c r="O3553" s="1134">
        <f t="shared" si="148"/>
        <v>0</v>
      </c>
      <c r="P3553" s="1134">
        <f>O3553/'1.5 Universal Data'!$F$35</f>
        <v>0</v>
      </c>
      <c r="R3553" s="163"/>
      <c r="S3553" s="163"/>
      <c r="T3553" s="163"/>
      <c r="U3553" s="163"/>
      <c r="V3553" s="163"/>
      <c r="W3553" s="163"/>
      <c r="X3553" s="163"/>
      <c r="Y3553" s="163"/>
      <c r="Z3553" s="163"/>
      <c r="AA3553" s="163"/>
      <c r="AB3553" s="163"/>
      <c r="AC3553" s="163"/>
      <c r="AD3553" s="163"/>
      <c r="AE3553" s="163"/>
    </row>
    <row r="3554" spans="2:31">
      <c r="B3554" s="1129">
        <f t="shared" si="149"/>
        <v>-1</v>
      </c>
      <c r="D3554" s="1130"/>
      <c r="E3554" s="1130"/>
      <c r="F3554" s="1131"/>
      <c r="G3554" s="1130"/>
      <c r="H3554" s="1130"/>
      <c r="I3554" s="1130"/>
      <c r="J3554" s="1132"/>
      <c r="K3554" s="1132"/>
      <c r="L3554" s="1130"/>
      <c r="N3554" s="1133">
        <f t="shared" si="147"/>
        <v>0</v>
      </c>
      <c r="O3554" s="1134">
        <f t="shared" si="148"/>
        <v>0</v>
      </c>
      <c r="P3554" s="1134">
        <f>O3554/'1.5 Universal Data'!$F$35</f>
        <v>0</v>
      </c>
      <c r="R3554" s="163"/>
      <c r="S3554" s="163"/>
      <c r="T3554" s="163"/>
      <c r="U3554" s="163"/>
      <c r="V3554" s="163"/>
      <c r="W3554" s="163"/>
      <c r="X3554" s="163"/>
      <c r="Y3554" s="163"/>
      <c r="Z3554" s="163"/>
      <c r="AA3554" s="163"/>
      <c r="AB3554" s="163"/>
      <c r="AC3554" s="163"/>
      <c r="AD3554" s="163"/>
      <c r="AE3554" s="163"/>
    </row>
    <row r="3555" spans="2:31">
      <c r="B3555" s="1129">
        <f t="shared" si="149"/>
        <v>-1</v>
      </c>
      <c r="D3555" s="1130"/>
      <c r="E3555" s="1130"/>
      <c r="F3555" s="1131"/>
      <c r="G3555" s="1130"/>
      <c r="H3555" s="1130"/>
      <c r="I3555" s="1130"/>
      <c r="J3555" s="1132"/>
      <c r="K3555" s="1132"/>
      <c r="L3555" s="1130"/>
      <c r="N3555" s="1133">
        <f t="shared" si="147"/>
        <v>0</v>
      </c>
      <c r="O3555" s="1134">
        <f t="shared" si="148"/>
        <v>0</v>
      </c>
      <c r="P3555" s="1134">
        <f>O3555/'1.5 Universal Data'!$F$35</f>
        <v>0</v>
      </c>
      <c r="R3555" s="163"/>
      <c r="S3555" s="163"/>
      <c r="T3555" s="163"/>
      <c r="U3555" s="163"/>
      <c r="V3555" s="163"/>
      <c r="W3555" s="163"/>
      <c r="X3555" s="163"/>
      <c r="Y3555" s="163"/>
      <c r="Z3555" s="163"/>
      <c r="AA3555" s="163"/>
      <c r="AB3555" s="163"/>
      <c r="AC3555" s="163"/>
      <c r="AD3555" s="163"/>
      <c r="AE3555" s="163"/>
    </row>
    <row r="3556" spans="2:31">
      <c r="B3556" s="1129">
        <f t="shared" si="149"/>
        <v>-1</v>
      </c>
      <c r="D3556" s="1130"/>
      <c r="E3556" s="1130"/>
      <c r="F3556" s="1131"/>
      <c r="G3556" s="1130"/>
      <c r="H3556" s="1130"/>
      <c r="I3556" s="1130"/>
      <c r="J3556" s="1132"/>
      <c r="K3556" s="1132"/>
      <c r="L3556" s="1130"/>
      <c r="N3556" s="1133">
        <f t="shared" si="147"/>
        <v>0</v>
      </c>
      <c r="O3556" s="1134">
        <f t="shared" si="148"/>
        <v>0</v>
      </c>
      <c r="P3556" s="1134">
        <f>O3556/'1.5 Universal Data'!$F$35</f>
        <v>0</v>
      </c>
      <c r="R3556" s="163"/>
      <c r="S3556" s="163"/>
      <c r="T3556" s="163"/>
      <c r="U3556" s="163"/>
      <c r="V3556" s="163"/>
      <c r="W3556" s="163"/>
      <c r="X3556" s="163"/>
      <c r="Y3556" s="163"/>
      <c r="Z3556" s="163"/>
      <c r="AA3556" s="163"/>
      <c r="AB3556" s="163"/>
      <c r="AC3556" s="163"/>
      <c r="AD3556" s="163"/>
      <c r="AE3556" s="163"/>
    </row>
    <row r="3557" spans="2:31">
      <c r="B3557" s="1129">
        <f t="shared" si="149"/>
        <v>-1</v>
      </c>
      <c r="D3557" s="1130"/>
      <c r="E3557" s="1130"/>
      <c r="F3557" s="1131"/>
      <c r="G3557" s="1130"/>
      <c r="H3557" s="1130"/>
      <c r="I3557" s="1130"/>
      <c r="J3557" s="1132"/>
      <c r="K3557" s="1132"/>
      <c r="L3557" s="1130"/>
      <c r="N3557" s="1133">
        <f t="shared" si="147"/>
        <v>0</v>
      </c>
      <c r="O3557" s="1134">
        <f t="shared" si="148"/>
        <v>0</v>
      </c>
      <c r="P3557" s="1134">
        <f>O3557/'1.5 Universal Data'!$F$35</f>
        <v>0</v>
      </c>
      <c r="R3557" s="163"/>
      <c r="S3557" s="163"/>
      <c r="T3557" s="163"/>
      <c r="U3557" s="163"/>
      <c r="V3557" s="163"/>
      <c r="W3557" s="163"/>
      <c r="X3557" s="163"/>
      <c r="Y3557" s="163"/>
      <c r="Z3557" s="163"/>
      <c r="AA3557" s="163"/>
      <c r="AB3557" s="163"/>
      <c r="AC3557" s="163"/>
      <c r="AD3557" s="163"/>
      <c r="AE3557" s="163"/>
    </row>
    <row r="3558" spans="2:31">
      <c r="B3558" s="1129">
        <f t="shared" si="149"/>
        <v>-1</v>
      </c>
      <c r="D3558" s="1130"/>
      <c r="E3558" s="1130"/>
      <c r="F3558" s="1131"/>
      <c r="G3558" s="1130"/>
      <c r="H3558" s="1130"/>
      <c r="I3558" s="1130"/>
      <c r="J3558" s="1132"/>
      <c r="K3558" s="1132"/>
      <c r="L3558" s="1130"/>
      <c r="N3558" s="1133">
        <f t="shared" si="147"/>
        <v>0</v>
      </c>
      <c r="O3558" s="1134">
        <f t="shared" si="148"/>
        <v>0</v>
      </c>
      <c r="P3558" s="1134">
        <f>O3558/'1.5 Universal Data'!$F$35</f>
        <v>0</v>
      </c>
      <c r="R3558" s="163"/>
      <c r="S3558" s="163"/>
      <c r="T3558" s="163"/>
      <c r="U3558" s="163"/>
      <c r="V3558" s="163"/>
      <c r="W3558" s="163"/>
      <c r="X3558" s="163"/>
      <c r="Y3558" s="163"/>
      <c r="Z3558" s="163"/>
      <c r="AA3558" s="163"/>
      <c r="AB3558" s="163"/>
      <c r="AC3558" s="163"/>
      <c r="AD3558" s="163"/>
      <c r="AE3558" s="163"/>
    </row>
    <row r="3559" spans="2:31">
      <c r="B3559" s="1129">
        <f t="shared" si="149"/>
        <v>-1</v>
      </c>
      <c r="D3559" s="1130"/>
      <c r="E3559" s="1130"/>
      <c r="F3559" s="1131"/>
      <c r="G3559" s="1130"/>
      <c r="H3559" s="1130"/>
      <c r="I3559" s="1130"/>
      <c r="J3559" s="1132"/>
      <c r="K3559" s="1132"/>
      <c r="L3559" s="1130"/>
      <c r="N3559" s="1133">
        <f t="shared" si="147"/>
        <v>0</v>
      </c>
      <c r="O3559" s="1134">
        <f t="shared" si="148"/>
        <v>0</v>
      </c>
      <c r="P3559" s="1134">
        <f>O3559/'1.5 Universal Data'!$F$35</f>
        <v>0</v>
      </c>
      <c r="R3559" s="163"/>
      <c r="S3559" s="163"/>
      <c r="T3559" s="163"/>
      <c r="U3559" s="163"/>
      <c r="V3559" s="163"/>
      <c r="W3559" s="163"/>
      <c r="X3559" s="163"/>
      <c r="Y3559" s="163"/>
      <c r="Z3559" s="163"/>
      <c r="AA3559" s="163"/>
      <c r="AB3559" s="163"/>
      <c r="AC3559" s="163"/>
      <c r="AD3559" s="163"/>
      <c r="AE3559" s="163"/>
    </row>
    <row r="3560" spans="2:31">
      <c r="B3560" s="1129">
        <f t="shared" si="149"/>
        <v>-1</v>
      </c>
      <c r="D3560" s="1130"/>
      <c r="E3560" s="1130"/>
      <c r="F3560" s="1131"/>
      <c r="G3560" s="1130"/>
      <c r="H3560" s="1130"/>
      <c r="I3560" s="1130"/>
      <c r="J3560" s="1132"/>
      <c r="K3560" s="1132"/>
      <c r="L3560" s="1130"/>
      <c r="N3560" s="1133">
        <f t="shared" si="147"/>
        <v>0</v>
      </c>
      <c r="O3560" s="1134">
        <f t="shared" si="148"/>
        <v>0</v>
      </c>
      <c r="P3560" s="1134">
        <f>O3560/'1.5 Universal Data'!$F$35</f>
        <v>0</v>
      </c>
      <c r="R3560" s="163"/>
      <c r="S3560" s="163"/>
      <c r="T3560" s="163"/>
      <c r="U3560" s="163"/>
      <c r="V3560" s="163"/>
      <c r="W3560" s="163"/>
      <c r="X3560" s="163"/>
      <c r="Y3560" s="163"/>
      <c r="Z3560" s="163"/>
      <c r="AA3560" s="163"/>
      <c r="AB3560" s="163"/>
      <c r="AC3560" s="163"/>
      <c r="AD3560" s="163"/>
      <c r="AE3560" s="163"/>
    </row>
    <row r="3561" spans="2:31">
      <c r="B3561" s="1129">
        <f t="shared" si="149"/>
        <v>-1</v>
      </c>
      <c r="D3561" s="1130"/>
      <c r="E3561" s="1130"/>
      <c r="F3561" s="1131"/>
      <c r="G3561" s="1130"/>
      <c r="H3561" s="1130"/>
      <c r="I3561" s="1130"/>
      <c r="J3561" s="1132"/>
      <c r="K3561" s="1132"/>
      <c r="L3561" s="1130"/>
      <c r="N3561" s="1133">
        <f t="shared" si="147"/>
        <v>0</v>
      </c>
      <c r="O3561" s="1134">
        <f t="shared" si="148"/>
        <v>0</v>
      </c>
      <c r="P3561" s="1134">
        <f>O3561/'1.5 Universal Data'!$F$35</f>
        <v>0</v>
      </c>
      <c r="R3561" s="163"/>
      <c r="S3561" s="163"/>
      <c r="T3561" s="163"/>
      <c r="U3561" s="163"/>
      <c r="V3561" s="163"/>
      <c r="W3561" s="163"/>
      <c r="X3561" s="163"/>
      <c r="Y3561" s="163"/>
      <c r="Z3561" s="163"/>
      <c r="AA3561" s="163"/>
      <c r="AB3561" s="163"/>
      <c r="AC3561" s="163"/>
      <c r="AD3561" s="163"/>
      <c r="AE3561" s="163"/>
    </row>
    <row r="3562" spans="2:31">
      <c r="B3562" s="1129">
        <f t="shared" si="149"/>
        <v>-1</v>
      </c>
      <c r="D3562" s="1130"/>
      <c r="E3562" s="1130"/>
      <c r="F3562" s="1131"/>
      <c r="G3562" s="1130"/>
      <c r="H3562" s="1130"/>
      <c r="I3562" s="1130"/>
      <c r="J3562" s="1132"/>
      <c r="K3562" s="1132"/>
      <c r="L3562" s="1130"/>
      <c r="N3562" s="1133">
        <f t="shared" si="147"/>
        <v>0</v>
      </c>
      <c r="O3562" s="1134">
        <f t="shared" si="148"/>
        <v>0</v>
      </c>
      <c r="P3562" s="1134">
        <f>O3562/'1.5 Universal Data'!$F$35</f>
        <v>0</v>
      </c>
      <c r="R3562" s="163"/>
      <c r="S3562" s="163"/>
      <c r="T3562" s="163"/>
      <c r="U3562" s="163"/>
      <c r="V3562" s="163"/>
      <c r="W3562" s="163"/>
      <c r="X3562" s="163"/>
      <c r="Y3562" s="163"/>
      <c r="Z3562" s="163"/>
      <c r="AA3562" s="163"/>
      <c r="AB3562" s="163"/>
      <c r="AC3562" s="163"/>
      <c r="AD3562" s="163"/>
      <c r="AE3562" s="163"/>
    </row>
    <row r="3563" spans="2:31">
      <c r="B3563" s="1129">
        <f t="shared" si="149"/>
        <v>-1</v>
      </c>
      <c r="D3563" s="1130"/>
      <c r="E3563" s="1130"/>
      <c r="F3563" s="1131"/>
      <c r="G3563" s="1130"/>
      <c r="H3563" s="1130"/>
      <c r="I3563" s="1130"/>
      <c r="J3563" s="1132"/>
      <c r="K3563" s="1132"/>
      <c r="L3563" s="1130"/>
      <c r="N3563" s="1133">
        <f t="shared" si="147"/>
        <v>0</v>
      </c>
      <c r="O3563" s="1134">
        <f t="shared" si="148"/>
        <v>0</v>
      </c>
      <c r="P3563" s="1134">
        <f>O3563/'1.5 Universal Data'!$F$35</f>
        <v>0</v>
      </c>
      <c r="R3563" s="163"/>
      <c r="S3563" s="163"/>
      <c r="T3563" s="163"/>
      <c r="U3563" s="163"/>
      <c r="V3563" s="163"/>
      <c r="W3563" s="163"/>
      <c r="X3563" s="163"/>
      <c r="Y3563" s="163"/>
      <c r="Z3563" s="163"/>
      <c r="AA3563" s="163"/>
      <c r="AB3563" s="163"/>
      <c r="AC3563" s="163"/>
      <c r="AD3563" s="163"/>
      <c r="AE3563" s="163"/>
    </row>
    <row r="3564" spans="2:31">
      <c r="B3564" s="1129">
        <f t="shared" si="149"/>
        <v>-1</v>
      </c>
      <c r="D3564" s="1130"/>
      <c r="E3564" s="1130"/>
      <c r="F3564" s="1131"/>
      <c r="G3564" s="1130"/>
      <c r="H3564" s="1130"/>
      <c r="I3564" s="1130"/>
      <c r="J3564" s="1132"/>
      <c r="K3564" s="1132"/>
      <c r="L3564" s="1130"/>
      <c r="N3564" s="1133">
        <f t="shared" si="147"/>
        <v>0</v>
      </c>
      <c r="O3564" s="1134">
        <f t="shared" si="148"/>
        <v>0</v>
      </c>
      <c r="P3564" s="1134">
        <f>O3564/'1.5 Universal Data'!$F$35</f>
        <v>0</v>
      </c>
      <c r="R3564" s="163"/>
      <c r="S3564" s="163"/>
      <c r="T3564" s="163"/>
      <c r="U3564" s="163"/>
      <c r="V3564" s="163"/>
      <c r="W3564" s="163"/>
      <c r="X3564" s="163"/>
      <c r="Y3564" s="163"/>
      <c r="Z3564" s="163"/>
      <c r="AA3564" s="163"/>
      <c r="AB3564" s="163"/>
      <c r="AC3564" s="163"/>
      <c r="AD3564" s="163"/>
      <c r="AE3564" s="163"/>
    </row>
    <row r="3565" spans="2:31">
      <c r="B3565" s="1129">
        <f t="shared" si="149"/>
        <v>-1</v>
      </c>
      <c r="D3565" s="1130"/>
      <c r="E3565" s="1130"/>
      <c r="F3565" s="1131"/>
      <c r="G3565" s="1130"/>
      <c r="H3565" s="1130"/>
      <c r="I3565" s="1130"/>
      <c r="J3565" s="1132"/>
      <c r="K3565" s="1132"/>
      <c r="L3565" s="1130"/>
      <c r="N3565" s="1133">
        <f t="shared" si="147"/>
        <v>0</v>
      </c>
      <c r="O3565" s="1134">
        <f t="shared" si="148"/>
        <v>0</v>
      </c>
      <c r="P3565" s="1134">
        <f>O3565/'1.5 Universal Data'!$F$35</f>
        <v>0</v>
      </c>
      <c r="R3565" s="163"/>
      <c r="S3565" s="163"/>
      <c r="T3565" s="163"/>
      <c r="U3565" s="163"/>
      <c r="V3565" s="163"/>
      <c r="W3565" s="163"/>
      <c r="X3565" s="163"/>
      <c r="Y3565" s="163"/>
      <c r="Z3565" s="163"/>
      <c r="AA3565" s="163"/>
      <c r="AB3565" s="163"/>
      <c r="AC3565" s="163"/>
      <c r="AD3565" s="163"/>
      <c r="AE3565" s="163"/>
    </row>
    <row r="3566" spans="2:31">
      <c r="B3566" s="1129">
        <f t="shared" si="149"/>
        <v>-1</v>
      </c>
      <c r="D3566" s="1130"/>
      <c r="E3566" s="1130"/>
      <c r="F3566" s="1131"/>
      <c r="G3566" s="1130"/>
      <c r="H3566" s="1130"/>
      <c r="I3566" s="1130"/>
      <c r="J3566" s="1132"/>
      <c r="K3566" s="1132"/>
      <c r="L3566" s="1130"/>
      <c r="N3566" s="1133">
        <f t="shared" si="147"/>
        <v>0</v>
      </c>
      <c r="O3566" s="1134">
        <f t="shared" si="148"/>
        <v>0</v>
      </c>
      <c r="P3566" s="1134">
        <f>O3566/'1.5 Universal Data'!$F$35</f>
        <v>0</v>
      </c>
      <c r="R3566" s="163"/>
      <c r="S3566" s="163"/>
      <c r="T3566" s="163"/>
      <c r="U3566" s="163"/>
      <c r="V3566" s="163"/>
      <c r="W3566" s="163"/>
      <c r="X3566" s="163"/>
      <c r="Y3566" s="163"/>
      <c r="Z3566" s="163"/>
      <c r="AA3566" s="163"/>
      <c r="AB3566" s="163"/>
      <c r="AC3566" s="163"/>
      <c r="AD3566" s="163"/>
      <c r="AE3566" s="163"/>
    </row>
    <row r="3567" spans="2:31">
      <c r="B3567" s="1129">
        <f t="shared" si="149"/>
        <v>-1</v>
      </c>
      <c r="D3567" s="1130"/>
      <c r="E3567" s="1130"/>
      <c r="F3567" s="1131"/>
      <c r="G3567" s="1130"/>
      <c r="H3567" s="1130"/>
      <c r="I3567" s="1130"/>
      <c r="J3567" s="1132"/>
      <c r="K3567" s="1132"/>
      <c r="L3567" s="1130"/>
      <c r="N3567" s="1133">
        <f t="shared" si="147"/>
        <v>0</v>
      </c>
      <c r="O3567" s="1134">
        <f t="shared" si="148"/>
        <v>0</v>
      </c>
      <c r="P3567" s="1134">
        <f>O3567/'1.5 Universal Data'!$F$35</f>
        <v>0</v>
      </c>
      <c r="R3567" s="163"/>
      <c r="S3567" s="163"/>
      <c r="T3567" s="163"/>
      <c r="U3567" s="163"/>
      <c r="V3567" s="163"/>
      <c r="W3567" s="163"/>
      <c r="X3567" s="163"/>
      <c r="Y3567" s="163"/>
      <c r="Z3567" s="163"/>
      <c r="AA3567" s="163"/>
      <c r="AB3567" s="163"/>
      <c r="AC3567" s="163"/>
      <c r="AD3567" s="163"/>
      <c r="AE3567" s="163"/>
    </row>
    <row r="3568" spans="2:31">
      <c r="B3568" s="1129">
        <f t="shared" si="149"/>
        <v>-1</v>
      </c>
      <c r="D3568" s="1130"/>
      <c r="E3568" s="1130"/>
      <c r="F3568" s="1131"/>
      <c r="G3568" s="1130"/>
      <c r="H3568" s="1130"/>
      <c r="I3568" s="1130"/>
      <c r="J3568" s="1132"/>
      <c r="K3568" s="1132"/>
      <c r="L3568" s="1130"/>
      <c r="N3568" s="1133">
        <f t="shared" si="147"/>
        <v>0</v>
      </c>
      <c r="O3568" s="1134">
        <f t="shared" si="148"/>
        <v>0</v>
      </c>
      <c r="P3568" s="1134">
        <f>O3568/'1.5 Universal Data'!$F$35</f>
        <v>0</v>
      </c>
      <c r="R3568" s="163"/>
      <c r="S3568" s="163"/>
      <c r="T3568" s="163"/>
      <c r="U3568" s="163"/>
      <c r="V3568" s="163"/>
      <c r="W3568" s="163"/>
      <c r="X3568" s="163"/>
      <c r="Y3568" s="163"/>
      <c r="Z3568" s="163"/>
      <c r="AA3568" s="163"/>
      <c r="AB3568" s="163"/>
      <c r="AC3568" s="163"/>
      <c r="AD3568" s="163"/>
      <c r="AE3568" s="163"/>
    </row>
    <row r="3569" spans="2:31">
      <c r="B3569" s="1129">
        <f t="shared" si="149"/>
        <v>-1</v>
      </c>
      <c r="D3569" s="1130"/>
      <c r="E3569" s="1130"/>
      <c r="F3569" s="1131"/>
      <c r="G3569" s="1130"/>
      <c r="H3569" s="1130"/>
      <c r="I3569" s="1130"/>
      <c r="J3569" s="1132"/>
      <c r="K3569" s="1132"/>
      <c r="L3569" s="1130"/>
      <c r="N3569" s="1133">
        <f t="shared" si="147"/>
        <v>0</v>
      </c>
      <c r="O3569" s="1134">
        <f t="shared" si="148"/>
        <v>0</v>
      </c>
      <c r="P3569" s="1134">
        <f>O3569/'1.5 Universal Data'!$F$35</f>
        <v>0</v>
      </c>
      <c r="R3569" s="163"/>
      <c r="S3569" s="163"/>
      <c r="T3569" s="163"/>
      <c r="U3569" s="163"/>
      <c r="V3569" s="163"/>
      <c r="W3569" s="163"/>
      <c r="X3569" s="163"/>
      <c r="Y3569" s="163"/>
      <c r="Z3569" s="163"/>
      <c r="AA3569" s="163"/>
      <c r="AB3569" s="163"/>
      <c r="AC3569" s="163"/>
      <c r="AD3569" s="163"/>
      <c r="AE3569" s="163"/>
    </row>
    <row r="3570" spans="2:31">
      <c r="B3570" s="1129">
        <f t="shared" si="149"/>
        <v>-1</v>
      </c>
      <c r="D3570" s="1130"/>
      <c r="E3570" s="1130"/>
      <c r="F3570" s="1131"/>
      <c r="G3570" s="1130"/>
      <c r="H3570" s="1130"/>
      <c r="I3570" s="1130"/>
      <c r="J3570" s="1132"/>
      <c r="K3570" s="1132"/>
      <c r="L3570" s="1130"/>
      <c r="N3570" s="1133">
        <f t="shared" si="147"/>
        <v>0</v>
      </c>
      <c r="O3570" s="1134">
        <f t="shared" si="148"/>
        <v>0</v>
      </c>
      <c r="P3570" s="1134">
        <f>O3570/'1.5 Universal Data'!$F$35</f>
        <v>0</v>
      </c>
      <c r="R3570" s="163"/>
      <c r="S3570" s="163"/>
      <c r="T3570" s="163"/>
      <c r="U3570" s="163"/>
      <c r="V3570" s="163"/>
      <c r="W3570" s="163"/>
      <c r="X3570" s="163"/>
      <c r="Y3570" s="163"/>
      <c r="Z3570" s="163"/>
      <c r="AA3570" s="163"/>
      <c r="AB3570" s="163"/>
      <c r="AC3570" s="163"/>
      <c r="AD3570" s="163"/>
      <c r="AE3570" s="163"/>
    </row>
    <row r="3571" spans="2:31">
      <c r="B3571" s="1129">
        <f t="shared" si="149"/>
        <v>-1</v>
      </c>
      <c r="D3571" s="1130"/>
      <c r="E3571" s="1130"/>
      <c r="F3571" s="1131"/>
      <c r="G3571" s="1130"/>
      <c r="H3571" s="1130"/>
      <c r="I3571" s="1130"/>
      <c r="J3571" s="1132"/>
      <c r="K3571" s="1132"/>
      <c r="L3571" s="1130"/>
      <c r="N3571" s="1133">
        <f t="shared" si="147"/>
        <v>0</v>
      </c>
      <c r="O3571" s="1134">
        <f t="shared" si="148"/>
        <v>0</v>
      </c>
      <c r="P3571" s="1134">
        <f>O3571/'1.5 Universal Data'!$F$35</f>
        <v>0</v>
      </c>
      <c r="R3571" s="163"/>
      <c r="S3571" s="163"/>
      <c r="T3571" s="163"/>
      <c r="U3571" s="163"/>
      <c r="V3571" s="163"/>
      <c r="W3571" s="163"/>
      <c r="X3571" s="163"/>
      <c r="Y3571" s="163"/>
      <c r="Z3571" s="163"/>
      <c r="AA3571" s="163"/>
      <c r="AB3571" s="163"/>
      <c r="AC3571" s="163"/>
      <c r="AD3571" s="163"/>
      <c r="AE3571" s="163"/>
    </row>
    <row r="3572" spans="2:31">
      <c r="B3572" s="1129">
        <f t="shared" si="149"/>
        <v>-1</v>
      </c>
      <c r="D3572" s="1130"/>
      <c r="E3572" s="1130"/>
      <c r="F3572" s="1131"/>
      <c r="G3572" s="1130"/>
      <c r="H3572" s="1130"/>
      <c r="I3572" s="1130"/>
      <c r="J3572" s="1132"/>
      <c r="K3572" s="1132"/>
      <c r="L3572" s="1130"/>
      <c r="N3572" s="1133">
        <f t="shared" si="147"/>
        <v>0</v>
      </c>
      <c r="O3572" s="1134">
        <f t="shared" si="148"/>
        <v>0</v>
      </c>
      <c r="P3572" s="1134">
        <f>O3572/'1.5 Universal Data'!$F$35</f>
        <v>0</v>
      </c>
      <c r="R3572" s="163"/>
      <c r="S3572" s="163"/>
      <c r="T3572" s="163"/>
      <c r="U3572" s="163"/>
      <c r="V3572" s="163"/>
      <c r="W3572" s="163"/>
      <c r="X3572" s="163"/>
      <c r="Y3572" s="163"/>
      <c r="Z3572" s="163"/>
      <c r="AA3572" s="163"/>
      <c r="AB3572" s="163"/>
      <c r="AC3572" s="163"/>
      <c r="AD3572" s="163"/>
      <c r="AE3572" s="163"/>
    </row>
    <row r="3573" spans="2:31">
      <c r="B3573" s="1129">
        <f t="shared" si="149"/>
        <v>-1</v>
      </c>
      <c r="D3573" s="1130"/>
      <c r="E3573" s="1130"/>
      <c r="F3573" s="1131"/>
      <c r="G3573" s="1130"/>
      <c r="H3573" s="1130"/>
      <c r="I3573" s="1130"/>
      <c r="J3573" s="1132"/>
      <c r="K3573" s="1132"/>
      <c r="L3573" s="1130"/>
      <c r="N3573" s="1133">
        <f t="shared" si="147"/>
        <v>0</v>
      </c>
      <c r="O3573" s="1134">
        <f t="shared" si="148"/>
        <v>0</v>
      </c>
      <c r="P3573" s="1134">
        <f>O3573/'1.5 Universal Data'!$F$35</f>
        <v>0</v>
      </c>
      <c r="R3573" s="163"/>
      <c r="S3573" s="163"/>
      <c r="T3573" s="163"/>
      <c r="U3573" s="163"/>
      <c r="V3573" s="163"/>
      <c r="W3573" s="163"/>
      <c r="X3573" s="163"/>
      <c r="Y3573" s="163"/>
      <c r="Z3573" s="163"/>
      <c r="AA3573" s="163"/>
      <c r="AB3573" s="163"/>
      <c r="AC3573" s="163"/>
      <c r="AD3573" s="163"/>
      <c r="AE3573" s="163"/>
    </row>
    <row r="3574" spans="2:31">
      <c r="B3574" s="1129">
        <f t="shared" si="149"/>
        <v>-1</v>
      </c>
      <c r="D3574" s="1130"/>
      <c r="E3574" s="1130"/>
      <c r="F3574" s="1131"/>
      <c r="G3574" s="1130"/>
      <c r="H3574" s="1130"/>
      <c r="I3574" s="1130"/>
      <c r="J3574" s="1132"/>
      <c r="K3574" s="1132"/>
      <c r="L3574" s="1130"/>
      <c r="N3574" s="1133">
        <f t="shared" si="147"/>
        <v>0</v>
      </c>
      <c r="O3574" s="1134">
        <f t="shared" si="148"/>
        <v>0</v>
      </c>
      <c r="P3574" s="1134">
        <f>O3574/'1.5 Universal Data'!$F$35</f>
        <v>0</v>
      </c>
      <c r="R3574" s="163"/>
      <c r="S3574" s="163"/>
      <c r="T3574" s="163"/>
      <c r="U3574" s="163"/>
      <c r="V3574" s="163"/>
      <c r="W3574" s="163"/>
      <c r="X3574" s="163"/>
      <c r="Y3574" s="163"/>
      <c r="Z3574" s="163"/>
      <c r="AA3574" s="163"/>
      <c r="AB3574" s="163"/>
      <c r="AC3574" s="163"/>
      <c r="AD3574" s="163"/>
      <c r="AE3574" s="163"/>
    </row>
    <row r="3575" spans="2:31">
      <c r="B3575" s="1129">
        <f t="shared" si="149"/>
        <v>-1</v>
      </c>
      <c r="D3575" s="1130"/>
      <c r="E3575" s="1130"/>
      <c r="F3575" s="1131"/>
      <c r="G3575" s="1130"/>
      <c r="H3575" s="1130"/>
      <c r="I3575" s="1130"/>
      <c r="J3575" s="1132"/>
      <c r="K3575" s="1132"/>
      <c r="L3575" s="1130"/>
      <c r="N3575" s="1133">
        <f t="shared" si="147"/>
        <v>0</v>
      </c>
      <c r="O3575" s="1134">
        <f t="shared" si="148"/>
        <v>0</v>
      </c>
      <c r="P3575" s="1134">
        <f>O3575/'1.5 Universal Data'!$F$35</f>
        <v>0</v>
      </c>
      <c r="R3575" s="163"/>
      <c r="S3575" s="163"/>
      <c r="T3575" s="163"/>
      <c r="U3575" s="163"/>
      <c r="V3575" s="163"/>
      <c r="W3575" s="163"/>
      <c r="X3575" s="163"/>
      <c r="Y3575" s="163"/>
      <c r="Z3575" s="163"/>
      <c r="AA3575" s="163"/>
      <c r="AB3575" s="163"/>
      <c r="AC3575" s="163"/>
      <c r="AD3575" s="163"/>
      <c r="AE3575" s="163"/>
    </row>
    <row r="3576" spans="2:31">
      <c r="B3576" s="1129">
        <f t="shared" si="149"/>
        <v>-1</v>
      </c>
      <c r="D3576" s="1130"/>
      <c r="E3576" s="1130"/>
      <c r="F3576" s="1131"/>
      <c r="G3576" s="1130"/>
      <c r="H3576" s="1130"/>
      <c r="I3576" s="1130"/>
      <c r="J3576" s="1132"/>
      <c r="K3576" s="1132"/>
      <c r="L3576" s="1130"/>
      <c r="N3576" s="1133">
        <f t="shared" si="147"/>
        <v>0</v>
      </c>
      <c r="O3576" s="1134">
        <f t="shared" si="148"/>
        <v>0</v>
      </c>
      <c r="P3576" s="1134">
        <f>O3576/'1.5 Universal Data'!$F$35</f>
        <v>0</v>
      </c>
      <c r="R3576" s="163"/>
      <c r="S3576" s="163"/>
      <c r="T3576" s="163"/>
      <c r="U3576" s="163"/>
      <c r="V3576" s="163"/>
      <c r="W3576" s="163"/>
      <c r="X3576" s="163"/>
      <c r="Y3576" s="163"/>
      <c r="Z3576" s="163"/>
      <c r="AA3576" s="163"/>
      <c r="AB3576" s="163"/>
      <c r="AC3576" s="163"/>
      <c r="AD3576" s="163"/>
      <c r="AE3576" s="163"/>
    </row>
    <row r="3577" spans="2:31">
      <c r="B3577" s="1129">
        <f t="shared" si="149"/>
        <v>-1</v>
      </c>
      <c r="D3577" s="1130"/>
      <c r="E3577" s="1130"/>
      <c r="F3577" s="1131"/>
      <c r="G3577" s="1130"/>
      <c r="H3577" s="1130"/>
      <c r="I3577" s="1130"/>
      <c r="J3577" s="1132"/>
      <c r="K3577" s="1132"/>
      <c r="L3577" s="1130"/>
      <c r="N3577" s="1133">
        <f t="shared" si="147"/>
        <v>0</v>
      </c>
      <c r="O3577" s="1134">
        <f t="shared" si="148"/>
        <v>0</v>
      </c>
      <c r="P3577" s="1134">
        <f>O3577/'1.5 Universal Data'!$F$35</f>
        <v>0</v>
      </c>
      <c r="R3577" s="163"/>
      <c r="S3577" s="163"/>
      <c r="T3577" s="163"/>
      <c r="U3577" s="163"/>
      <c r="V3577" s="163"/>
      <c r="W3577" s="163"/>
      <c r="X3577" s="163"/>
      <c r="Y3577" s="163"/>
      <c r="Z3577" s="163"/>
      <c r="AA3577" s="163"/>
      <c r="AB3577" s="163"/>
      <c r="AC3577" s="163"/>
      <c r="AD3577" s="163"/>
      <c r="AE3577" s="163"/>
    </row>
    <row r="3578" spans="2:31">
      <c r="B3578" s="1129">
        <f t="shared" si="149"/>
        <v>-1</v>
      </c>
      <c r="D3578" s="1130"/>
      <c r="E3578" s="1130"/>
      <c r="F3578" s="1131"/>
      <c r="G3578" s="1130"/>
      <c r="H3578" s="1130"/>
      <c r="I3578" s="1130"/>
      <c r="J3578" s="1132"/>
      <c r="K3578" s="1132"/>
      <c r="L3578" s="1130"/>
      <c r="N3578" s="1133">
        <f t="shared" si="147"/>
        <v>0</v>
      </c>
      <c r="O3578" s="1134">
        <f t="shared" si="148"/>
        <v>0</v>
      </c>
      <c r="P3578" s="1134">
        <f>O3578/'1.5 Universal Data'!$F$35</f>
        <v>0</v>
      </c>
      <c r="R3578" s="163"/>
      <c r="S3578" s="163"/>
      <c r="T3578" s="163"/>
      <c r="U3578" s="163"/>
      <c r="V3578" s="163"/>
      <c r="W3578" s="163"/>
      <c r="X3578" s="163"/>
      <c r="Y3578" s="163"/>
      <c r="Z3578" s="163"/>
      <c r="AA3578" s="163"/>
      <c r="AB3578" s="163"/>
      <c r="AC3578" s="163"/>
      <c r="AD3578" s="163"/>
      <c r="AE3578" s="163"/>
    </row>
    <row r="3579" spans="2:31">
      <c r="B3579" s="1129">
        <f t="shared" si="149"/>
        <v>-1</v>
      </c>
      <c r="D3579" s="1130"/>
      <c r="E3579" s="1130"/>
      <c r="F3579" s="1131"/>
      <c r="G3579" s="1130"/>
      <c r="H3579" s="1130"/>
      <c r="I3579" s="1130"/>
      <c r="J3579" s="1132"/>
      <c r="K3579" s="1132"/>
      <c r="L3579" s="1130"/>
      <c r="N3579" s="1133">
        <f t="shared" si="147"/>
        <v>0</v>
      </c>
      <c r="O3579" s="1134">
        <f t="shared" si="148"/>
        <v>0</v>
      </c>
      <c r="P3579" s="1134">
        <f>O3579/'1.5 Universal Data'!$F$35</f>
        <v>0</v>
      </c>
      <c r="R3579" s="163"/>
      <c r="S3579" s="163"/>
      <c r="T3579" s="163"/>
      <c r="U3579" s="163"/>
      <c r="V3579" s="163"/>
      <c r="W3579" s="163"/>
      <c r="X3579" s="163"/>
      <c r="Y3579" s="163"/>
      <c r="Z3579" s="163"/>
      <c r="AA3579" s="163"/>
      <c r="AB3579" s="163"/>
      <c r="AC3579" s="163"/>
      <c r="AD3579" s="163"/>
      <c r="AE3579" s="163"/>
    </row>
    <row r="3580" spans="2:31">
      <c r="B3580" s="1129">
        <f t="shared" si="149"/>
        <v>-1</v>
      </c>
      <c r="D3580" s="1130"/>
      <c r="E3580" s="1130"/>
      <c r="F3580" s="1131"/>
      <c r="G3580" s="1130"/>
      <c r="H3580" s="1130"/>
      <c r="I3580" s="1130"/>
      <c r="J3580" s="1132"/>
      <c r="K3580" s="1132"/>
      <c r="L3580" s="1130"/>
      <c r="N3580" s="1133">
        <f t="shared" si="147"/>
        <v>0</v>
      </c>
      <c r="O3580" s="1134">
        <f t="shared" si="148"/>
        <v>0</v>
      </c>
      <c r="P3580" s="1134">
        <f>O3580/'1.5 Universal Data'!$F$35</f>
        <v>0</v>
      </c>
      <c r="R3580" s="163"/>
      <c r="S3580" s="163"/>
      <c r="T3580" s="163"/>
      <c r="U3580" s="163"/>
      <c r="V3580" s="163"/>
      <c r="W3580" s="163"/>
      <c r="X3580" s="163"/>
      <c r="Y3580" s="163"/>
      <c r="Z3580" s="163"/>
      <c r="AA3580" s="163"/>
      <c r="AB3580" s="163"/>
      <c r="AC3580" s="163"/>
      <c r="AD3580" s="163"/>
      <c r="AE3580" s="163"/>
    </row>
    <row r="3581" spans="2:31">
      <c r="B3581" s="1129">
        <f t="shared" si="149"/>
        <v>-1</v>
      </c>
      <c r="D3581" s="1130"/>
      <c r="E3581" s="1130"/>
      <c r="F3581" s="1131"/>
      <c r="G3581" s="1130"/>
      <c r="H3581" s="1130"/>
      <c r="I3581" s="1130"/>
      <c r="J3581" s="1132"/>
      <c r="K3581" s="1132"/>
      <c r="L3581" s="1130"/>
      <c r="N3581" s="1133">
        <f t="shared" si="147"/>
        <v>0</v>
      </c>
      <c r="O3581" s="1134">
        <f t="shared" si="148"/>
        <v>0</v>
      </c>
      <c r="P3581" s="1134">
        <f>O3581/'1.5 Universal Data'!$F$35</f>
        <v>0</v>
      </c>
      <c r="R3581" s="163"/>
      <c r="S3581" s="163"/>
      <c r="T3581" s="163"/>
      <c r="U3581" s="163"/>
      <c r="V3581" s="163"/>
      <c r="W3581" s="163"/>
      <c r="X3581" s="163"/>
      <c r="Y3581" s="163"/>
      <c r="Z3581" s="163"/>
      <c r="AA3581" s="163"/>
      <c r="AB3581" s="163"/>
      <c r="AC3581" s="163"/>
      <c r="AD3581" s="163"/>
      <c r="AE3581" s="163"/>
    </row>
    <row r="3582" spans="2:31">
      <c r="B3582" s="1129">
        <f t="shared" si="149"/>
        <v>-1</v>
      </c>
      <c r="D3582" s="1130"/>
      <c r="E3582" s="1130"/>
      <c r="F3582" s="1131"/>
      <c r="G3582" s="1130"/>
      <c r="H3582" s="1130"/>
      <c r="I3582" s="1130"/>
      <c r="J3582" s="1132"/>
      <c r="K3582" s="1132"/>
      <c r="L3582" s="1130"/>
      <c r="N3582" s="1133">
        <f t="shared" si="147"/>
        <v>0</v>
      </c>
      <c r="O3582" s="1134">
        <f t="shared" si="148"/>
        <v>0</v>
      </c>
      <c r="P3582" s="1134">
        <f>O3582/'1.5 Universal Data'!$F$35</f>
        <v>0</v>
      </c>
      <c r="R3582" s="163"/>
      <c r="S3582" s="163"/>
      <c r="T3582" s="163"/>
      <c r="U3582" s="163"/>
      <c r="V3582" s="163"/>
      <c r="W3582" s="163"/>
      <c r="X3582" s="163"/>
      <c r="Y3582" s="163"/>
      <c r="Z3582" s="163"/>
      <c r="AA3582" s="163"/>
      <c r="AB3582" s="163"/>
      <c r="AC3582" s="163"/>
      <c r="AD3582" s="163"/>
      <c r="AE3582" s="163"/>
    </row>
    <row r="3583" spans="2:31">
      <c r="B3583" s="1129">
        <f t="shared" si="149"/>
        <v>-1</v>
      </c>
      <c r="D3583" s="1130"/>
      <c r="E3583" s="1130"/>
      <c r="F3583" s="1131"/>
      <c r="G3583" s="1130"/>
      <c r="H3583" s="1130"/>
      <c r="I3583" s="1130"/>
      <c r="J3583" s="1132"/>
      <c r="K3583" s="1132"/>
      <c r="L3583" s="1130"/>
      <c r="N3583" s="1133">
        <f t="shared" si="147"/>
        <v>0</v>
      </c>
      <c r="O3583" s="1134">
        <f t="shared" si="148"/>
        <v>0</v>
      </c>
      <c r="P3583" s="1134">
        <f>O3583/'1.5 Universal Data'!$F$35</f>
        <v>0</v>
      </c>
      <c r="R3583" s="163"/>
      <c r="S3583" s="163"/>
      <c r="T3583" s="163"/>
      <c r="U3583" s="163"/>
      <c r="V3583" s="163"/>
      <c r="W3583" s="163"/>
      <c r="X3583" s="163"/>
      <c r="Y3583" s="163"/>
      <c r="Z3583" s="163"/>
      <c r="AA3583" s="163"/>
      <c r="AB3583" s="163"/>
      <c r="AC3583" s="163"/>
      <c r="AD3583" s="163"/>
      <c r="AE3583" s="163"/>
    </row>
    <row r="3584" spans="2:31">
      <c r="B3584" s="1129">
        <f t="shared" si="149"/>
        <v>-1</v>
      </c>
      <c r="D3584" s="1130"/>
      <c r="E3584" s="1130"/>
      <c r="F3584" s="1131"/>
      <c r="G3584" s="1130"/>
      <c r="H3584" s="1130"/>
      <c r="I3584" s="1130"/>
      <c r="J3584" s="1132"/>
      <c r="K3584" s="1132"/>
      <c r="L3584" s="1130"/>
      <c r="N3584" s="1133">
        <f t="shared" si="147"/>
        <v>0</v>
      </c>
      <c r="O3584" s="1134">
        <f t="shared" si="148"/>
        <v>0</v>
      </c>
      <c r="P3584" s="1134">
        <f>O3584/'1.5 Universal Data'!$F$35</f>
        <v>0</v>
      </c>
      <c r="R3584" s="163"/>
      <c r="S3584" s="163"/>
      <c r="T3584" s="163"/>
      <c r="U3584" s="163"/>
      <c r="V3584" s="163"/>
      <c r="W3584" s="163"/>
      <c r="X3584" s="163"/>
      <c r="Y3584" s="163"/>
      <c r="Z3584" s="163"/>
      <c r="AA3584" s="163"/>
      <c r="AB3584" s="163"/>
      <c r="AC3584" s="163"/>
      <c r="AD3584" s="163"/>
      <c r="AE3584" s="163"/>
    </row>
    <row r="3585" spans="2:31">
      <c r="B3585" s="1129">
        <f t="shared" si="149"/>
        <v>-1</v>
      </c>
      <c r="D3585" s="1130"/>
      <c r="E3585" s="1130"/>
      <c r="F3585" s="1131"/>
      <c r="G3585" s="1130"/>
      <c r="H3585" s="1130"/>
      <c r="I3585" s="1130"/>
      <c r="J3585" s="1132"/>
      <c r="K3585" s="1132"/>
      <c r="L3585" s="1130"/>
      <c r="N3585" s="1133">
        <f t="shared" si="147"/>
        <v>0</v>
      </c>
      <c r="O3585" s="1134">
        <f t="shared" si="148"/>
        <v>0</v>
      </c>
      <c r="P3585" s="1134">
        <f>O3585/'1.5 Universal Data'!$F$35</f>
        <v>0</v>
      </c>
      <c r="R3585" s="163"/>
      <c r="S3585" s="163"/>
      <c r="T3585" s="163"/>
      <c r="U3585" s="163"/>
      <c r="V3585" s="163"/>
      <c r="W3585" s="163"/>
      <c r="X3585" s="163"/>
      <c r="Y3585" s="163"/>
      <c r="Z3585" s="163"/>
      <c r="AA3585" s="163"/>
      <c r="AB3585" s="163"/>
      <c r="AC3585" s="163"/>
      <c r="AD3585" s="163"/>
      <c r="AE3585" s="163"/>
    </row>
    <row r="3586" spans="2:31">
      <c r="B3586" s="1129">
        <f t="shared" si="149"/>
        <v>-1</v>
      </c>
      <c r="D3586" s="1130"/>
      <c r="E3586" s="1130"/>
      <c r="F3586" s="1131"/>
      <c r="G3586" s="1130"/>
      <c r="H3586" s="1130"/>
      <c r="I3586" s="1130"/>
      <c r="J3586" s="1132"/>
      <c r="K3586" s="1132"/>
      <c r="L3586" s="1130"/>
      <c r="N3586" s="1133">
        <f t="shared" si="147"/>
        <v>0</v>
      </c>
      <c r="O3586" s="1134">
        <f t="shared" si="148"/>
        <v>0</v>
      </c>
      <c r="P3586" s="1134">
        <f>O3586/'1.5 Universal Data'!$F$35</f>
        <v>0</v>
      </c>
      <c r="R3586" s="163"/>
      <c r="S3586" s="163"/>
      <c r="T3586" s="163"/>
      <c r="U3586" s="163"/>
      <c r="V3586" s="163"/>
      <c r="W3586" s="163"/>
      <c r="X3586" s="163"/>
      <c r="Y3586" s="163"/>
      <c r="Z3586" s="163"/>
      <c r="AA3586" s="163"/>
      <c r="AB3586" s="163"/>
      <c r="AC3586" s="163"/>
      <c r="AD3586" s="163"/>
      <c r="AE3586" s="163"/>
    </row>
    <row r="3587" spans="2:31">
      <c r="B3587" s="1129">
        <f t="shared" si="149"/>
        <v>-1</v>
      </c>
      <c r="D3587" s="1130"/>
      <c r="E3587" s="1130"/>
      <c r="F3587" s="1131"/>
      <c r="G3587" s="1130"/>
      <c r="H3587" s="1130"/>
      <c r="I3587" s="1130"/>
      <c r="J3587" s="1132"/>
      <c r="K3587" s="1132"/>
      <c r="L3587" s="1130"/>
      <c r="N3587" s="1133">
        <f t="shared" si="147"/>
        <v>0</v>
      </c>
      <c r="O3587" s="1134">
        <f t="shared" si="148"/>
        <v>0</v>
      </c>
      <c r="P3587" s="1134">
        <f>O3587/'1.5 Universal Data'!$F$35</f>
        <v>0</v>
      </c>
      <c r="R3587" s="163"/>
      <c r="S3587" s="163"/>
      <c r="T3587" s="163"/>
      <c r="U3587" s="163"/>
      <c r="V3587" s="163"/>
      <c r="W3587" s="163"/>
      <c r="X3587" s="163"/>
      <c r="Y3587" s="163"/>
      <c r="Z3587" s="163"/>
      <c r="AA3587" s="163"/>
      <c r="AB3587" s="163"/>
      <c r="AC3587" s="163"/>
      <c r="AD3587" s="163"/>
      <c r="AE3587" s="163"/>
    </row>
    <row r="3588" spans="2:31">
      <c r="B3588" s="1129">
        <f t="shared" si="149"/>
        <v>-1</v>
      </c>
      <c r="D3588" s="1130"/>
      <c r="E3588" s="1130"/>
      <c r="F3588" s="1131"/>
      <c r="G3588" s="1130"/>
      <c r="H3588" s="1130"/>
      <c r="I3588" s="1130"/>
      <c r="J3588" s="1132"/>
      <c r="K3588" s="1132"/>
      <c r="L3588" s="1130"/>
      <c r="N3588" s="1133">
        <f t="shared" si="147"/>
        <v>0</v>
      </c>
      <c r="O3588" s="1134">
        <f t="shared" si="148"/>
        <v>0</v>
      </c>
      <c r="P3588" s="1134">
        <f>O3588/'1.5 Universal Data'!$F$35</f>
        <v>0</v>
      </c>
      <c r="R3588" s="163"/>
      <c r="S3588" s="163"/>
      <c r="T3588" s="163"/>
      <c r="U3588" s="163"/>
      <c r="V3588" s="163"/>
      <c r="W3588" s="163"/>
      <c r="X3588" s="163"/>
      <c r="Y3588" s="163"/>
      <c r="Z3588" s="163"/>
      <c r="AA3588" s="163"/>
      <c r="AB3588" s="163"/>
      <c r="AC3588" s="163"/>
      <c r="AD3588" s="163"/>
      <c r="AE3588" s="163"/>
    </row>
    <row r="3589" spans="2:31">
      <c r="B3589" s="1129">
        <f t="shared" si="149"/>
        <v>-1</v>
      </c>
      <c r="D3589" s="1130"/>
      <c r="E3589" s="1130"/>
      <c r="F3589" s="1131"/>
      <c r="G3589" s="1130"/>
      <c r="H3589" s="1130"/>
      <c r="I3589" s="1130"/>
      <c r="J3589" s="1132"/>
      <c r="K3589" s="1132"/>
      <c r="L3589" s="1130"/>
      <c r="N3589" s="1133">
        <f t="shared" si="147"/>
        <v>0</v>
      </c>
      <c r="O3589" s="1134">
        <f t="shared" si="148"/>
        <v>0</v>
      </c>
      <c r="P3589" s="1134">
        <f>O3589/'1.5 Universal Data'!$F$35</f>
        <v>0</v>
      </c>
      <c r="R3589" s="163"/>
      <c r="S3589" s="163"/>
      <c r="T3589" s="163"/>
      <c r="U3589" s="163"/>
      <c r="V3589" s="163"/>
      <c r="W3589" s="163"/>
      <c r="X3589" s="163"/>
      <c r="Y3589" s="163"/>
      <c r="Z3589" s="163"/>
      <c r="AA3589" s="163"/>
      <c r="AB3589" s="163"/>
      <c r="AC3589" s="163"/>
      <c r="AD3589" s="163"/>
      <c r="AE3589" s="163"/>
    </row>
    <row r="3590" spans="2:31">
      <c r="B3590" s="1129">
        <f t="shared" si="149"/>
        <v>-1</v>
      </c>
      <c r="D3590" s="1130"/>
      <c r="E3590" s="1130"/>
      <c r="F3590" s="1131"/>
      <c r="G3590" s="1130"/>
      <c r="H3590" s="1130"/>
      <c r="I3590" s="1130"/>
      <c r="J3590" s="1132"/>
      <c r="K3590" s="1132"/>
      <c r="L3590" s="1130"/>
      <c r="N3590" s="1133">
        <f t="shared" si="147"/>
        <v>0</v>
      </c>
      <c r="O3590" s="1134">
        <f t="shared" si="148"/>
        <v>0</v>
      </c>
      <c r="P3590" s="1134">
        <f>O3590/'1.5 Universal Data'!$F$35</f>
        <v>0</v>
      </c>
      <c r="R3590" s="163"/>
      <c r="S3590" s="163"/>
      <c r="T3590" s="163"/>
      <c r="U3590" s="163"/>
      <c r="V3590" s="163"/>
      <c r="W3590" s="163"/>
      <c r="X3590" s="163"/>
      <c r="Y3590" s="163"/>
      <c r="Z3590" s="163"/>
      <c r="AA3590" s="163"/>
      <c r="AB3590" s="163"/>
      <c r="AC3590" s="163"/>
      <c r="AD3590" s="163"/>
      <c r="AE3590" s="163"/>
    </row>
    <row r="3591" spans="2:31">
      <c r="B3591" s="1129">
        <f t="shared" si="149"/>
        <v>-1</v>
      </c>
      <c r="D3591" s="1130"/>
      <c r="E3591" s="1130"/>
      <c r="F3591" s="1131"/>
      <c r="G3591" s="1130"/>
      <c r="H3591" s="1130"/>
      <c r="I3591" s="1130"/>
      <c r="J3591" s="1132"/>
      <c r="K3591" s="1132"/>
      <c r="L3591" s="1130"/>
      <c r="N3591" s="1133">
        <f t="shared" si="147"/>
        <v>0</v>
      </c>
      <c r="O3591" s="1134">
        <f t="shared" si="148"/>
        <v>0</v>
      </c>
      <c r="P3591" s="1134">
        <f>O3591/'1.5 Universal Data'!$F$35</f>
        <v>0</v>
      </c>
      <c r="R3591" s="163"/>
      <c r="S3591" s="163"/>
      <c r="T3591" s="163"/>
      <c r="U3591" s="163"/>
      <c r="V3591" s="163"/>
      <c r="W3591" s="163"/>
      <c r="X3591" s="163"/>
      <c r="Y3591" s="163"/>
      <c r="Z3591" s="163"/>
      <c r="AA3591" s="163"/>
      <c r="AB3591" s="163"/>
      <c r="AC3591" s="163"/>
      <c r="AD3591" s="163"/>
      <c r="AE3591" s="163"/>
    </row>
    <row r="3592" spans="2:31">
      <c r="B3592" s="1129">
        <f t="shared" si="149"/>
        <v>-1</v>
      </c>
      <c r="D3592" s="1130"/>
      <c r="E3592" s="1130"/>
      <c r="F3592" s="1131"/>
      <c r="G3592" s="1130"/>
      <c r="H3592" s="1130"/>
      <c r="I3592" s="1130"/>
      <c r="J3592" s="1132"/>
      <c r="K3592" s="1132"/>
      <c r="L3592" s="1130"/>
      <c r="N3592" s="1133">
        <f t="shared" si="147"/>
        <v>0</v>
      </c>
      <c r="O3592" s="1134">
        <f t="shared" si="148"/>
        <v>0</v>
      </c>
      <c r="P3592" s="1134">
        <f>O3592/'1.5 Universal Data'!$F$35</f>
        <v>0</v>
      </c>
      <c r="R3592" s="163"/>
      <c r="S3592" s="163"/>
      <c r="T3592" s="163"/>
      <c r="U3592" s="163"/>
      <c r="V3592" s="163"/>
      <c r="W3592" s="163"/>
      <c r="X3592" s="163"/>
      <c r="Y3592" s="163"/>
      <c r="Z3592" s="163"/>
      <c r="AA3592" s="163"/>
      <c r="AB3592" s="163"/>
      <c r="AC3592" s="163"/>
      <c r="AD3592" s="163"/>
      <c r="AE3592" s="163"/>
    </row>
    <row r="3593" spans="2:31">
      <c r="B3593" s="1129">
        <f t="shared" si="149"/>
        <v>-1</v>
      </c>
      <c r="D3593" s="1130"/>
      <c r="E3593" s="1130"/>
      <c r="F3593" s="1131"/>
      <c r="G3593" s="1130"/>
      <c r="H3593" s="1130"/>
      <c r="I3593" s="1130"/>
      <c r="J3593" s="1132"/>
      <c r="K3593" s="1132"/>
      <c r="L3593" s="1130"/>
      <c r="N3593" s="1133">
        <f t="shared" si="147"/>
        <v>0</v>
      </c>
      <c r="O3593" s="1134">
        <f t="shared" si="148"/>
        <v>0</v>
      </c>
      <c r="P3593" s="1134">
        <f>O3593/'1.5 Universal Data'!$F$35</f>
        <v>0</v>
      </c>
      <c r="R3593" s="163"/>
      <c r="S3593" s="163"/>
      <c r="T3593" s="163"/>
      <c r="U3593" s="163"/>
      <c r="V3593" s="163"/>
      <c r="W3593" s="163"/>
      <c r="X3593" s="163"/>
      <c r="Y3593" s="163"/>
      <c r="Z3593" s="163"/>
      <c r="AA3593" s="163"/>
      <c r="AB3593" s="163"/>
      <c r="AC3593" s="163"/>
      <c r="AD3593" s="163"/>
      <c r="AE3593" s="163"/>
    </row>
    <row r="3594" spans="2:31">
      <c r="B3594" s="1129">
        <f t="shared" si="149"/>
        <v>-1</v>
      </c>
      <c r="D3594" s="1130"/>
      <c r="E3594" s="1130"/>
      <c r="F3594" s="1131"/>
      <c r="G3594" s="1130"/>
      <c r="H3594" s="1130"/>
      <c r="I3594" s="1130"/>
      <c r="J3594" s="1132"/>
      <c r="K3594" s="1132"/>
      <c r="L3594" s="1130"/>
      <c r="N3594" s="1133">
        <f t="shared" si="147"/>
        <v>0</v>
      </c>
      <c r="O3594" s="1134">
        <f t="shared" si="148"/>
        <v>0</v>
      </c>
      <c r="P3594" s="1134">
        <f>O3594/'1.5 Universal Data'!$F$35</f>
        <v>0</v>
      </c>
      <c r="R3594" s="163"/>
      <c r="S3594" s="163"/>
      <c r="T3594" s="163"/>
      <c r="U3594" s="163"/>
      <c r="V3594" s="163"/>
      <c r="W3594" s="163"/>
      <c r="X3594" s="163"/>
      <c r="Y3594" s="163"/>
      <c r="Z3594" s="163"/>
      <c r="AA3594" s="163"/>
      <c r="AB3594" s="163"/>
      <c r="AC3594" s="163"/>
      <c r="AD3594" s="163"/>
      <c r="AE3594" s="163"/>
    </row>
    <row r="3595" spans="2:31">
      <c r="B3595" s="1129">
        <f t="shared" si="149"/>
        <v>-1</v>
      </c>
      <c r="D3595" s="1130"/>
      <c r="E3595" s="1130"/>
      <c r="F3595" s="1131"/>
      <c r="G3595" s="1130"/>
      <c r="H3595" s="1130"/>
      <c r="I3595" s="1130"/>
      <c r="J3595" s="1132"/>
      <c r="K3595" s="1132"/>
      <c r="L3595" s="1130"/>
      <c r="N3595" s="1133">
        <f t="shared" si="147"/>
        <v>0</v>
      </c>
      <c r="O3595" s="1134">
        <f t="shared" si="148"/>
        <v>0</v>
      </c>
      <c r="P3595" s="1134">
        <f>O3595/'1.5 Universal Data'!$F$35</f>
        <v>0</v>
      </c>
      <c r="R3595" s="163"/>
      <c r="S3595" s="163"/>
      <c r="T3595" s="163"/>
      <c r="U3595" s="163"/>
      <c r="V3595" s="163"/>
      <c r="W3595" s="163"/>
      <c r="X3595" s="163"/>
      <c r="Y3595" s="163"/>
      <c r="Z3595" s="163"/>
      <c r="AA3595" s="163"/>
      <c r="AB3595" s="163"/>
      <c r="AC3595" s="163"/>
      <c r="AD3595" s="163"/>
      <c r="AE3595" s="163"/>
    </row>
    <row r="3596" spans="2:31">
      <c r="B3596" s="1129">
        <f t="shared" si="149"/>
        <v>-1</v>
      </c>
      <c r="D3596" s="1130"/>
      <c r="E3596" s="1130"/>
      <c r="F3596" s="1131"/>
      <c r="G3596" s="1130"/>
      <c r="H3596" s="1130"/>
      <c r="I3596" s="1130"/>
      <c r="J3596" s="1132"/>
      <c r="K3596" s="1132"/>
      <c r="L3596" s="1130"/>
      <c r="N3596" s="1133">
        <f t="shared" si="147"/>
        <v>0</v>
      </c>
      <c r="O3596" s="1134">
        <f t="shared" si="148"/>
        <v>0</v>
      </c>
      <c r="P3596" s="1134">
        <f>O3596/'1.5 Universal Data'!$F$35</f>
        <v>0</v>
      </c>
      <c r="R3596" s="163"/>
      <c r="S3596" s="163"/>
      <c r="T3596" s="163"/>
      <c r="U3596" s="163"/>
      <c r="V3596" s="163"/>
      <c r="W3596" s="163"/>
      <c r="X3596" s="163"/>
      <c r="Y3596" s="163"/>
      <c r="Z3596" s="163"/>
      <c r="AA3596" s="163"/>
      <c r="AB3596" s="163"/>
      <c r="AC3596" s="163"/>
      <c r="AD3596" s="163"/>
      <c r="AE3596" s="163"/>
    </row>
    <row r="3597" spans="2:31">
      <c r="B3597" s="1129">
        <f t="shared" si="149"/>
        <v>-1</v>
      </c>
      <c r="D3597" s="1130"/>
      <c r="E3597" s="1130"/>
      <c r="F3597" s="1131"/>
      <c r="G3597" s="1130"/>
      <c r="H3597" s="1130"/>
      <c r="I3597" s="1130"/>
      <c r="J3597" s="1132"/>
      <c r="K3597" s="1132"/>
      <c r="L3597" s="1130"/>
      <c r="N3597" s="1133">
        <f t="shared" si="147"/>
        <v>0</v>
      </c>
      <c r="O3597" s="1134">
        <f t="shared" si="148"/>
        <v>0</v>
      </c>
      <c r="P3597" s="1134">
        <f>O3597/'1.5 Universal Data'!$F$35</f>
        <v>0</v>
      </c>
      <c r="R3597" s="163"/>
      <c r="S3597" s="163"/>
      <c r="T3597" s="163"/>
      <c r="U3597" s="163"/>
      <c r="V3597" s="163"/>
      <c r="W3597" s="163"/>
      <c r="X3597" s="163"/>
      <c r="Y3597" s="163"/>
      <c r="Z3597" s="163"/>
      <c r="AA3597" s="163"/>
      <c r="AB3597" s="163"/>
      <c r="AC3597" s="163"/>
      <c r="AD3597" s="163"/>
      <c r="AE3597" s="163"/>
    </row>
    <row r="3598" spans="2:31">
      <c r="B3598" s="1129">
        <f t="shared" si="149"/>
        <v>-1</v>
      </c>
      <c r="D3598" s="1130"/>
      <c r="E3598" s="1130"/>
      <c r="F3598" s="1131"/>
      <c r="G3598" s="1130"/>
      <c r="H3598" s="1130"/>
      <c r="I3598" s="1130"/>
      <c r="J3598" s="1132"/>
      <c r="K3598" s="1132"/>
      <c r="L3598" s="1130"/>
      <c r="N3598" s="1133">
        <f t="shared" si="147"/>
        <v>0</v>
      </c>
      <c r="O3598" s="1134">
        <f t="shared" si="148"/>
        <v>0</v>
      </c>
      <c r="P3598" s="1134">
        <f>O3598/'1.5 Universal Data'!$F$35</f>
        <v>0</v>
      </c>
      <c r="R3598" s="163"/>
      <c r="S3598" s="163"/>
      <c r="T3598" s="163"/>
      <c r="U3598" s="163"/>
      <c r="V3598" s="163"/>
      <c r="W3598" s="163"/>
      <c r="X3598" s="163"/>
      <c r="Y3598" s="163"/>
      <c r="Z3598" s="163"/>
      <c r="AA3598" s="163"/>
      <c r="AB3598" s="163"/>
      <c r="AC3598" s="163"/>
      <c r="AD3598" s="163"/>
      <c r="AE3598" s="163"/>
    </row>
    <row r="3599" spans="2:31">
      <c r="B3599" s="1129">
        <f t="shared" si="149"/>
        <v>-1</v>
      </c>
      <c r="D3599" s="1130"/>
      <c r="E3599" s="1130"/>
      <c r="F3599" s="1131"/>
      <c r="G3599" s="1130"/>
      <c r="H3599" s="1130"/>
      <c r="I3599" s="1130"/>
      <c r="J3599" s="1132"/>
      <c r="K3599" s="1132"/>
      <c r="L3599" s="1130"/>
      <c r="N3599" s="1133">
        <f t="shared" si="147"/>
        <v>0</v>
      </c>
      <c r="O3599" s="1134">
        <f t="shared" si="148"/>
        <v>0</v>
      </c>
      <c r="P3599" s="1134">
        <f>O3599/'1.5 Universal Data'!$F$35</f>
        <v>0</v>
      </c>
      <c r="R3599" s="163"/>
      <c r="S3599" s="163"/>
      <c r="T3599" s="163"/>
      <c r="U3599" s="163"/>
      <c r="V3599" s="163"/>
      <c r="W3599" s="163"/>
      <c r="X3599" s="163"/>
      <c r="Y3599" s="163"/>
      <c r="Z3599" s="163"/>
      <c r="AA3599" s="163"/>
      <c r="AB3599" s="163"/>
      <c r="AC3599" s="163"/>
      <c r="AD3599" s="163"/>
      <c r="AE3599" s="163"/>
    </row>
    <row r="3600" spans="2:31">
      <c r="B3600" s="1129">
        <f t="shared" si="149"/>
        <v>-1</v>
      </c>
      <c r="D3600" s="1130"/>
      <c r="E3600" s="1130"/>
      <c r="F3600" s="1131"/>
      <c r="G3600" s="1130"/>
      <c r="H3600" s="1130"/>
      <c r="I3600" s="1130"/>
      <c r="J3600" s="1132"/>
      <c r="K3600" s="1132"/>
      <c r="L3600" s="1130"/>
      <c r="N3600" s="1133">
        <f t="shared" ref="N3600:N3663" si="150">+H3600*((K3600-J3600)+1)*B3600</f>
        <v>0</v>
      </c>
      <c r="O3600" s="1134">
        <f t="shared" ref="O3600:O3663" si="151">N3600*L3600/100</f>
        <v>0</v>
      </c>
      <c r="P3600" s="1134">
        <f>O3600/'1.5 Universal Data'!$F$35</f>
        <v>0</v>
      </c>
      <c r="R3600" s="163"/>
      <c r="S3600" s="163"/>
      <c r="T3600" s="163"/>
      <c r="U3600" s="163"/>
      <c r="V3600" s="163"/>
      <c r="W3600" s="163"/>
      <c r="X3600" s="163"/>
      <c r="Y3600" s="163"/>
      <c r="Z3600" s="163"/>
      <c r="AA3600" s="163"/>
      <c r="AB3600" s="163"/>
      <c r="AC3600" s="163"/>
      <c r="AD3600" s="163"/>
      <c r="AE3600" s="163"/>
    </row>
    <row r="3601" spans="2:31">
      <c r="B3601" s="1129">
        <f t="shared" si="149"/>
        <v>-1</v>
      </c>
      <c r="D3601" s="1130"/>
      <c r="E3601" s="1130"/>
      <c r="F3601" s="1131"/>
      <c r="G3601" s="1130"/>
      <c r="H3601" s="1130"/>
      <c r="I3601" s="1130"/>
      <c r="J3601" s="1132"/>
      <c r="K3601" s="1132"/>
      <c r="L3601" s="1130"/>
      <c r="N3601" s="1133">
        <f t="shared" si="150"/>
        <v>0</v>
      </c>
      <c r="O3601" s="1134">
        <f t="shared" si="151"/>
        <v>0</v>
      </c>
      <c r="P3601" s="1134">
        <f>O3601/'1.5 Universal Data'!$F$35</f>
        <v>0</v>
      </c>
      <c r="R3601" s="163"/>
      <c r="S3601" s="163"/>
      <c r="T3601" s="163"/>
      <c r="U3601" s="163"/>
      <c r="V3601" s="163"/>
      <c r="W3601" s="163"/>
      <c r="X3601" s="163"/>
      <c r="Y3601" s="163"/>
      <c r="Z3601" s="163"/>
      <c r="AA3601" s="163"/>
      <c r="AB3601" s="163"/>
      <c r="AC3601" s="163"/>
      <c r="AD3601" s="163"/>
      <c r="AE3601" s="163"/>
    </row>
    <row r="3602" spans="2:31">
      <c r="B3602" s="1129">
        <f t="shared" si="149"/>
        <v>-1</v>
      </c>
      <c r="D3602" s="1130"/>
      <c r="E3602" s="1130"/>
      <c r="F3602" s="1131"/>
      <c r="G3602" s="1130"/>
      <c r="H3602" s="1130"/>
      <c r="I3602" s="1130"/>
      <c r="J3602" s="1132"/>
      <c r="K3602" s="1132"/>
      <c r="L3602" s="1130"/>
      <c r="N3602" s="1133">
        <f t="shared" si="150"/>
        <v>0</v>
      </c>
      <c r="O3602" s="1134">
        <f t="shared" si="151"/>
        <v>0</v>
      </c>
      <c r="P3602" s="1134">
        <f>O3602/'1.5 Universal Data'!$F$35</f>
        <v>0</v>
      </c>
      <c r="R3602" s="163"/>
      <c r="S3602" s="163"/>
      <c r="T3602" s="163"/>
      <c r="U3602" s="163"/>
      <c r="V3602" s="163"/>
      <c r="W3602" s="163"/>
      <c r="X3602" s="163"/>
      <c r="Y3602" s="163"/>
      <c r="Z3602" s="163"/>
      <c r="AA3602" s="163"/>
      <c r="AB3602" s="163"/>
      <c r="AC3602" s="163"/>
      <c r="AD3602" s="163"/>
      <c r="AE3602" s="163"/>
    </row>
    <row r="3603" spans="2:31">
      <c r="B3603" s="1129">
        <f t="shared" si="149"/>
        <v>-1</v>
      </c>
      <c r="D3603" s="1130"/>
      <c r="E3603" s="1130"/>
      <c r="F3603" s="1131"/>
      <c r="G3603" s="1130"/>
      <c r="H3603" s="1130"/>
      <c r="I3603" s="1130"/>
      <c r="J3603" s="1132"/>
      <c r="K3603" s="1132"/>
      <c r="L3603" s="1130"/>
      <c r="N3603" s="1133">
        <f t="shared" si="150"/>
        <v>0</v>
      </c>
      <c r="O3603" s="1134">
        <f t="shared" si="151"/>
        <v>0</v>
      </c>
      <c r="P3603" s="1134">
        <f>O3603/'1.5 Universal Data'!$F$35</f>
        <v>0</v>
      </c>
      <c r="R3603" s="163"/>
      <c r="S3603" s="163"/>
      <c r="T3603" s="163"/>
      <c r="U3603" s="163"/>
      <c r="V3603" s="163"/>
      <c r="W3603" s="163"/>
      <c r="X3603" s="163"/>
      <c r="Y3603" s="163"/>
      <c r="Z3603" s="163"/>
      <c r="AA3603" s="163"/>
      <c r="AB3603" s="163"/>
      <c r="AC3603" s="163"/>
      <c r="AD3603" s="163"/>
      <c r="AE3603" s="163"/>
    </row>
    <row r="3604" spans="2:31">
      <c r="B3604" s="1129">
        <f t="shared" si="149"/>
        <v>-1</v>
      </c>
      <c r="D3604" s="1130"/>
      <c r="E3604" s="1130"/>
      <c r="F3604" s="1131"/>
      <c r="G3604" s="1130"/>
      <c r="H3604" s="1130"/>
      <c r="I3604" s="1130"/>
      <c r="J3604" s="1132"/>
      <c r="K3604" s="1132"/>
      <c r="L3604" s="1130"/>
      <c r="N3604" s="1133">
        <f t="shared" si="150"/>
        <v>0</v>
      </c>
      <c r="O3604" s="1134">
        <f t="shared" si="151"/>
        <v>0</v>
      </c>
      <c r="P3604" s="1134">
        <f>O3604/'1.5 Universal Data'!$F$35</f>
        <v>0</v>
      </c>
      <c r="R3604" s="163"/>
      <c r="S3604" s="163"/>
      <c r="T3604" s="163"/>
      <c r="U3604" s="163"/>
      <c r="V3604" s="163"/>
      <c r="W3604" s="163"/>
      <c r="X3604" s="163"/>
      <c r="Y3604" s="163"/>
      <c r="Z3604" s="163"/>
      <c r="AA3604" s="163"/>
      <c r="AB3604" s="163"/>
      <c r="AC3604" s="163"/>
      <c r="AD3604" s="163"/>
      <c r="AE3604" s="163"/>
    </row>
    <row r="3605" spans="2:31">
      <c r="B3605" s="1129">
        <f t="shared" si="149"/>
        <v>-1</v>
      </c>
      <c r="D3605" s="1130"/>
      <c r="E3605" s="1130"/>
      <c r="F3605" s="1131"/>
      <c r="G3605" s="1130"/>
      <c r="H3605" s="1130"/>
      <c r="I3605" s="1130"/>
      <c r="J3605" s="1132"/>
      <c r="K3605" s="1132"/>
      <c r="L3605" s="1130"/>
      <c r="N3605" s="1133">
        <f t="shared" si="150"/>
        <v>0</v>
      </c>
      <c r="O3605" s="1134">
        <f t="shared" si="151"/>
        <v>0</v>
      </c>
      <c r="P3605" s="1134">
        <f>O3605/'1.5 Universal Data'!$F$35</f>
        <v>0</v>
      </c>
      <c r="R3605" s="163"/>
      <c r="S3605" s="163"/>
      <c r="T3605" s="163"/>
      <c r="U3605" s="163"/>
      <c r="V3605" s="163"/>
      <c r="W3605" s="163"/>
      <c r="X3605" s="163"/>
      <c r="Y3605" s="163"/>
      <c r="Z3605" s="163"/>
      <c r="AA3605" s="163"/>
      <c r="AB3605" s="163"/>
      <c r="AC3605" s="163"/>
      <c r="AD3605" s="163"/>
      <c r="AE3605" s="163"/>
    </row>
    <row r="3606" spans="2:31">
      <c r="B3606" s="1129">
        <f t="shared" si="149"/>
        <v>-1</v>
      </c>
      <c r="D3606" s="1130"/>
      <c r="E3606" s="1130"/>
      <c r="F3606" s="1131"/>
      <c r="G3606" s="1130"/>
      <c r="H3606" s="1130"/>
      <c r="I3606" s="1130"/>
      <c r="J3606" s="1132"/>
      <c r="K3606" s="1132"/>
      <c r="L3606" s="1130"/>
      <c r="N3606" s="1133">
        <f t="shared" si="150"/>
        <v>0</v>
      </c>
      <c r="O3606" s="1134">
        <f t="shared" si="151"/>
        <v>0</v>
      </c>
      <c r="P3606" s="1134">
        <f>O3606/'1.5 Universal Data'!$F$35</f>
        <v>0</v>
      </c>
      <c r="R3606" s="163"/>
      <c r="S3606" s="163"/>
      <c r="T3606" s="163"/>
      <c r="U3606" s="163"/>
      <c r="V3606" s="163"/>
      <c r="W3606" s="163"/>
      <c r="X3606" s="163"/>
      <c r="Y3606" s="163"/>
      <c r="Z3606" s="163"/>
      <c r="AA3606" s="163"/>
      <c r="AB3606" s="163"/>
      <c r="AC3606" s="163"/>
      <c r="AD3606" s="163"/>
      <c r="AE3606" s="163"/>
    </row>
    <row r="3607" spans="2:31">
      <c r="B3607" s="1129">
        <f t="shared" ref="B3607:B3670" si="152">IF(G3607="buy",1,-1)</f>
        <v>-1</v>
      </c>
      <c r="D3607" s="1130"/>
      <c r="E3607" s="1130"/>
      <c r="F3607" s="1131"/>
      <c r="G3607" s="1130"/>
      <c r="H3607" s="1130"/>
      <c r="I3607" s="1130"/>
      <c r="J3607" s="1132"/>
      <c r="K3607" s="1132"/>
      <c r="L3607" s="1130"/>
      <c r="N3607" s="1133">
        <f t="shared" si="150"/>
        <v>0</v>
      </c>
      <c r="O3607" s="1134">
        <f t="shared" si="151"/>
        <v>0</v>
      </c>
      <c r="P3607" s="1134">
        <f>O3607/'1.5 Universal Data'!$F$35</f>
        <v>0</v>
      </c>
      <c r="R3607" s="163"/>
      <c r="S3607" s="163"/>
      <c r="T3607" s="163"/>
      <c r="U3607" s="163"/>
      <c r="V3607" s="163"/>
      <c r="W3607" s="163"/>
      <c r="X3607" s="163"/>
      <c r="Y3607" s="163"/>
      <c r="Z3607" s="163"/>
      <c r="AA3607" s="163"/>
      <c r="AB3607" s="163"/>
      <c r="AC3607" s="163"/>
      <c r="AD3607" s="163"/>
      <c r="AE3607" s="163"/>
    </row>
    <row r="3608" spans="2:31">
      <c r="B3608" s="1129">
        <f t="shared" si="152"/>
        <v>-1</v>
      </c>
      <c r="D3608" s="1130"/>
      <c r="E3608" s="1130"/>
      <c r="F3608" s="1131"/>
      <c r="G3608" s="1130"/>
      <c r="H3608" s="1130"/>
      <c r="I3608" s="1130"/>
      <c r="J3608" s="1132"/>
      <c r="K3608" s="1132"/>
      <c r="L3608" s="1130"/>
      <c r="N3608" s="1133">
        <f t="shared" si="150"/>
        <v>0</v>
      </c>
      <c r="O3608" s="1134">
        <f t="shared" si="151"/>
        <v>0</v>
      </c>
      <c r="P3608" s="1134">
        <f>O3608/'1.5 Universal Data'!$F$35</f>
        <v>0</v>
      </c>
      <c r="R3608" s="163"/>
      <c r="S3608" s="163"/>
      <c r="T3608" s="163"/>
      <c r="U3608" s="163"/>
      <c r="V3608" s="163"/>
      <c r="W3608" s="163"/>
      <c r="X3608" s="163"/>
      <c r="Y3608" s="163"/>
      <c r="Z3608" s="163"/>
      <c r="AA3608" s="163"/>
      <c r="AB3608" s="163"/>
      <c r="AC3608" s="163"/>
      <c r="AD3608" s="163"/>
      <c r="AE3608" s="163"/>
    </row>
    <row r="3609" spans="2:31">
      <c r="B3609" s="1129">
        <f t="shared" si="152"/>
        <v>-1</v>
      </c>
      <c r="D3609" s="1130"/>
      <c r="E3609" s="1130"/>
      <c r="F3609" s="1131"/>
      <c r="G3609" s="1130"/>
      <c r="H3609" s="1130"/>
      <c r="I3609" s="1130"/>
      <c r="J3609" s="1132"/>
      <c r="K3609" s="1132"/>
      <c r="L3609" s="1130"/>
      <c r="N3609" s="1133">
        <f t="shared" si="150"/>
        <v>0</v>
      </c>
      <c r="O3609" s="1134">
        <f t="shared" si="151"/>
        <v>0</v>
      </c>
      <c r="P3609" s="1134">
        <f>O3609/'1.5 Universal Data'!$F$35</f>
        <v>0</v>
      </c>
      <c r="R3609" s="163"/>
      <c r="S3609" s="163"/>
      <c r="T3609" s="163"/>
      <c r="U3609" s="163"/>
      <c r="V3609" s="163"/>
      <c r="W3609" s="163"/>
      <c r="X3609" s="163"/>
      <c r="Y3609" s="163"/>
      <c r="Z3609" s="163"/>
      <c r="AA3609" s="163"/>
      <c r="AB3609" s="163"/>
      <c r="AC3609" s="163"/>
      <c r="AD3609" s="163"/>
      <c r="AE3609" s="163"/>
    </row>
    <row r="3610" spans="2:31">
      <c r="B3610" s="1129">
        <f t="shared" si="152"/>
        <v>-1</v>
      </c>
      <c r="D3610" s="1130"/>
      <c r="E3610" s="1130"/>
      <c r="F3610" s="1131"/>
      <c r="G3610" s="1130"/>
      <c r="H3610" s="1130"/>
      <c r="I3610" s="1130"/>
      <c r="J3610" s="1132"/>
      <c r="K3610" s="1132"/>
      <c r="L3610" s="1130"/>
      <c r="N3610" s="1133">
        <f t="shared" si="150"/>
        <v>0</v>
      </c>
      <c r="O3610" s="1134">
        <f t="shared" si="151"/>
        <v>0</v>
      </c>
      <c r="P3610" s="1134">
        <f>O3610/'1.5 Universal Data'!$F$35</f>
        <v>0</v>
      </c>
      <c r="R3610" s="163"/>
      <c r="S3610" s="163"/>
      <c r="T3610" s="163"/>
      <c r="U3610" s="163"/>
      <c r="V3610" s="163"/>
      <c r="W3610" s="163"/>
      <c r="X3610" s="163"/>
      <c r="Y3610" s="163"/>
      <c r="Z3610" s="163"/>
      <c r="AA3610" s="163"/>
      <c r="AB3610" s="163"/>
      <c r="AC3610" s="163"/>
      <c r="AD3610" s="163"/>
      <c r="AE3610" s="163"/>
    </row>
    <row r="3611" spans="2:31">
      <c r="B3611" s="1129">
        <f t="shared" si="152"/>
        <v>-1</v>
      </c>
      <c r="D3611" s="1130"/>
      <c r="E3611" s="1130"/>
      <c r="F3611" s="1131"/>
      <c r="G3611" s="1130"/>
      <c r="H3611" s="1130"/>
      <c r="I3611" s="1130"/>
      <c r="J3611" s="1132"/>
      <c r="K3611" s="1132"/>
      <c r="L3611" s="1130"/>
      <c r="N3611" s="1133">
        <f t="shared" si="150"/>
        <v>0</v>
      </c>
      <c r="O3611" s="1134">
        <f t="shared" si="151"/>
        <v>0</v>
      </c>
      <c r="P3611" s="1134">
        <f>O3611/'1.5 Universal Data'!$F$35</f>
        <v>0</v>
      </c>
      <c r="R3611" s="163"/>
      <c r="S3611" s="163"/>
      <c r="T3611" s="163"/>
      <c r="U3611" s="163"/>
      <c r="V3611" s="163"/>
      <c r="W3611" s="163"/>
      <c r="X3611" s="163"/>
      <c r="Y3611" s="163"/>
      <c r="Z3611" s="163"/>
      <c r="AA3611" s="163"/>
      <c r="AB3611" s="163"/>
      <c r="AC3611" s="163"/>
      <c r="AD3611" s="163"/>
      <c r="AE3611" s="163"/>
    </row>
    <row r="3612" spans="2:31">
      <c r="B3612" s="1129">
        <f t="shared" si="152"/>
        <v>-1</v>
      </c>
      <c r="D3612" s="1130"/>
      <c r="E3612" s="1130"/>
      <c r="F3612" s="1131"/>
      <c r="G3612" s="1130"/>
      <c r="H3612" s="1130"/>
      <c r="I3612" s="1130"/>
      <c r="J3612" s="1132"/>
      <c r="K3612" s="1132"/>
      <c r="L3612" s="1130"/>
      <c r="N3612" s="1133">
        <f t="shared" si="150"/>
        <v>0</v>
      </c>
      <c r="O3612" s="1134">
        <f t="shared" si="151"/>
        <v>0</v>
      </c>
      <c r="P3612" s="1134">
        <f>O3612/'1.5 Universal Data'!$F$35</f>
        <v>0</v>
      </c>
      <c r="R3612" s="163"/>
      <c r="S3612" s="163"/>
      <c r="T3612" s="163"/>
      <c r="U3612" s="163"/>
      <c r="V3612" s="163"/>
      <c r="W3612" s="163"/>
      <c r="X3612" s="163"/>
      <c r="Y3612" s="163"/>
      <c r="Z3612" s="163"/>
      <c r="AA3612" s="163"/>
      <c r="AB3612" s="163"/>
      <c r="AC3612" s="163"/>
      <c r="AD3612" s="163"/>
      <c r="AE3612" s="163"/>
    </row>
    <row r="3613" spans="2:31">
      <c r="B3613" s="1129">
        <f t="shared" si="152"/>
        <v>-1</v>
      </c>
      <c r="D3613" s="1130"/>
      <c r="E3613" s="1130"/>
      <c r="F3613" s="1131"/>
      <c r="G3613" s="1130"/>
      <c r="H3613" s="1130"/>
      <c r="I3613" s="1130"/>
      <c r="J3613" s="1132"/>
      <c r="K3613" s="1132"/>
      <c r="L3613" s="1130"/>
      <c r="N3613" s="1133">
        <f t="shared" si="150"/>
        <v>0</v>
      </c>
      <c r="O3613" s="1134">
        <f t="shared" si="151"/>
        <v>0</v>
      </c>
      <c r="P3613" s="1134">
        <f>O3613/'1.5 Universal Data'!$F$35</f>
        <v>0</v>
      </c>
      <c r="R3613" s="163"/>
      <c r="S3613" s="163"/>
      <c r="T3613" s="163"/>
      <c r="U3613" s="163"/>
      <c r="V3613" s="163"/>
      <c r="W3613" s="163"/>
      <c r="X3613" s="163"/>
      <c r="Y3613" s="163"/>
      <c r="Z3613" s="163"/>
      <c r="AA3613" s="163"/>
      <c r="AB3613" s="163"/>
      <c r="AC3613" s="163"/>
      <c r="AD3613" s="163"/>
      <c r="AE3613" s="163"/>
    </row>
    <row r="3614" spans="2:31">
      <c r="B3614" s="1129">
        <f t="shared" si="152"/>
        <v>-1</v>
      </c>
      <c r="D3614" s="1130"/>
      <c r="E3614" s="1130"/>
      <c r="F3614" s="1131"/>
      <c r="G3614" s="1130"/>
      <c r="H3614" s="1130"/>
      <c r="I3614" s="1130"/>
      <c r="J3614" s="1132"/>
      <c r="K3614" s="1132"/>
      <c r="L3614" s="1130"/>
      <c r="N3614" s="1133">
        <f t="shared" si="150"/>
        <v>0</v>
      </c>
      <c r="O3614" s="1134">
        <f t="shared" si="151"/>
        <v>0</v>
      </c>
      <c r="P3614" s="1134">
        <f>O3614/'1.5 Universal Data'!$F$35</f>
        <v>0</v>
      </c>
      <c r="R3614" s="163"/>
      <c r="S3614" s="163"/>
      <c r="T3614" s="163"/>
      <c r="U3614" s="163"/>
      <c r="V3614" s="163"/>
      <c r="W3614" s="163"/>
      <c r="X3614" s="163"/>
      <c r="Y3614" s="163"/>
      <c r="Z3614" s="163"/>
      <c r="AA3614" s="163"/>
      <c r="AB3614" s="163"/>
      <c r="AC3614" s="163"/>
      <c r="AD3614" s="163"/>
      <c r="AE3614" s="163"/>
    </row>
    <row r="3615" spans="2:31">
      <c r="B3615" s="1129">
        <f t="shared" si="152"/>
        <v>-1</v>
      </c>
      <c r="D3615" s="1130"/>
      <c r="E3615" s="1130"/>
      <c r="F3615" s="1131"/>
      <c r="G3615" s="1130"/>
      <c r="H3615" s="1130"/>
      <c r="I3615" s="1130"/>
      <c r="J3615" s="1132"/>
      <c r="K3615" s="1132"/>
      <c r="L3615" s="1130"/>
      <c r="N3615" s="1133">
        <f t="shared" si="150"/>
        <v>0</v>
      </c>
      <c r="O3615" s="1134">
        <f t="shared" si="151"/>
        <v>0</v>
      </c>
      <c r="P3615" s="1134">
        <f>O3615/'1.5 Universal Data'!$F$35</f>
        <v>0</v>
      </c>
      <c r="R3615" s="163"/>
      <c r="S3615" s="163"/>
      <c r="T3615" s="163"/>
      <c r="U3615" s="163"/>
      <c r="V3615" s="163"/>
      <c r="W3615" s="163"/>
      <c r="X3615" s="163"/>
      <c r="Y3615" s="163"/>
      <c r="Z3615" s="163"/>
      <c r="AA3615" s="163"/>
      <c r="AB3615" s="163"/>
      <c r="AC3615" s="163"/>
      <c r="AD3615" s="163"/>
      <c r="AE3615" s="163"/>
    </row>
    <row r="3616" spans="2:31">
      <c r="B3616" s="1129">
        <f t="shared" si="152"/>
        <v>-1</v>
      </c>
      <c r="D3616" s="1130"/>
      <c r="E3616" s="1130"/>
      <c r="F3616" s="1131"/>
      <c r="G3616" s="1130"/>
      <c r="H3616" s="1130"/>
      <c r="I3616" s="1130"/>
      <c r="J3616" s="1132"/>
      <c r="K3616" s="1132"/>
      <c r="L3616" s="1130"/>
      <c r="N3616" s="1133">
        <f t="shared" si="150"/>
        <v>0</v>
      </c>
      <c r="O3616" s="1134">
        <f t="shared" si="151"/>
        <v>0</v>
      </c>
      <c r="P3616" s="1134">
        <f>O3616/'1.5 Universal Data'!$F$35</f>
        <v>0</v>
      </c>
      <c r="R3616" s="163"/>
      <c r="S3616" s="163"/>
      <c r="T3616" s="163"/>
      <c r="U3616" s="163"/>
      <c r="V3616" s="163"/>
      <c r="W3616" s="163"/>
      <c r="X3616" s="163"/>
      <c r="Y3616" s="163"/>
      <c r="Z3616" s="163"/>
      <c r="AA3616" s="163"/>
      <c r="AB3616" s="163"/>
      <c r="AC3616" s="163"/>
      <c r="AD3616" s="163"/>
      <c r="AE3616" s="163"/>
    </row>
    <row r="3617" spans="2:31">
      <c r="B3617" s="1129">
        <f t="shared" si="152"/>
        <v>-1</v>
      </c>
      <c r="D3617" s="1130"/>
      <c r="E3617" s="1130"/>
      <c r="F3617" s="1131"/>
      <c r="G3617" s="1130"/>
      <c r="H3617" s="1130"/>
      <c r="I3617" s="1130"/>
      <c r="J3617" s="1132"/>
      <c r="K3617" s="1132"/>
      <c r="L3617" s="1130"/>
      <c r="N3617" s="1133">
        <f t="shared" si="150"/>
        <v>0</v>
      </c>
      <c r="O3617" s="1134">
        <f t="shared" si="151"/>
        <v>0</v>
      </c>
      <c r="P3617" s="1134">
        <f>O3617/'1.5 Universal Data'!$F$35</f>
        <v>0</v>
      </c>
      <c r="R3617" s="163"/>
      <c r="S3617" s="163"/>
      <c r="T3617" s="163"/>
      <c r="U3617" s="163"/>
      <c r="V3617" s="163"/>
      <c r="W3617" s="163"/>
      <c r="X3617" s="163"/>
      <c r="Y3617" s="163"/>
      <c r="Z3617" s="163"/>
      <c r="AA3617" s="163"/>
      <c r="AB3617" s="163"/>
      <c r="AC3617" s="163"/>
      <c r="AD3617" s="163"/>
      <c r="AE3617" s="163"/>
    </row>
    <row r="3618" spans="2:31">
      <c r="B3618" s="1129">
        <f t="shared" si="152"/>
        <v>-1</v>
      </c>
      <c r="D3618" s="1130"/>
      <c r="E3618" s="1130"/>
      <c r="F3618" s="1131"/>
      <c r="G3618" s="1130"/>
      <c r="H3618" s="1130"/>
      <c r="I3618" s="1130"/>
      <c r="J3618" s="1132"/>
      <c r="K3618" s="1132"/>
      <c r="L3618" s="1130"/>
      <c r="N3618" s="1133">
        <f t="shared" si="150"/>
        <v>0</v>
      </c>
      <c r="O3618" s="1134">
        <f t="shared" si="151"/>
        <v>0</v>
      </c>
      <c r="P3618" s="1134">
        <f>O3618/'1.5 Universal Data'!$F$35</f>
        <v>0</v>
      </c>
      <c r="R3618" s="163"/>
      <c r="S3618" s="163"/>
      <c r="T3618" s="163"/>
      <c r="U3618" s="163"/>
      <c r="V3618" s="163"/>
      <c r="W3618" s="163"/>
      <c r="X3618" s="163"/>
      <c r="Y3618" s="163"/>
      <c r="Z3618" s="163"/>
      <c r="AA3618" s="163"/>
      <c r="AB3618" s="163"/>
      <c r="AC3618" s="163"/>
      <c r="AD3618" s="163"/>
      <c r="AE3618" s="163"/>
    </row>
    <row r="3619" spans="2:31">
      <c r="B3619" s="1129">
        <f t="shared" si="152"/>
        <v>-1</v>
      </c>
      <c r="D3619" s="1130"/>
      <c r="E3619" s="1130"/>
      <c r="F3619" s="1131"/>
      <c r="G3619" s="1130"/>
      <c r="H3619" s="1130"/>
      <c r="I3619" s="1130"/>
      <c r="J3619" s="1132"/>
      <c r="K3619" s="1132"/>
      <c r="L3619" s="1130"/>
      <c r="N3619" s="1133">
        <f t="shared" si="150"/>
        <v>0</v>
      </c>
      <c r="O3619" s="1134">
        <f t="shared" si="151"/>
        <v>0</v>
      </c>
      <c r="P3619" s="1134">
        <f>O3619/'1.5 Universal Data'!$F$35</f>
        <v>0</v>
      </c>
      <c r="R3619" s="163"/>
      <c r="S3619" s="163"/>
      <c r="T3619" s="163"/>
      <c r="U3619" s="163"/>
      <c r="V3619" s="163"/>
      <c r="W3619" s="163"/>
      <c r="X3619" s="163"/>
      <c r="Y3619" s="163"/>
      <c r="Z3619" s="163"/>
      <c r="AA3619" s="163"/>
      <c r="AB3619" s="163"/>
      <c r="AC3619" s="163"/>
      <c r="AD3619" s="163"/>
      <c r="AE3619" s="163"/>
    </row>
    <row r="3620" spans="2:31">
      <c r="B3620" s="1129">
        <f t="shared" si="152"/>
        <v>-1</v>
      </c>
      <c r="D3620" s="1130"/>
      <c r="E3620" s="1130"/>
      <c r="F3620" s="1131"/>
      <c r="G3620" s="1130"/>
      <c r="H3620" s="1130"/>
      <c r="I3620" s="1130"/>
      <c r="J3620" s="1132"/>
      <c r="K3620" s="1132"/>
      <c r="L3620" s="1130"/>
      <c r="N3620" s="1133">
        <f t="shared" si="150"/>
        <v>0</v>
      </c>
      <c r="O3620" s="1134">
        <f t="shared" si="151"/>
        <v>0</v>
      </c>
      <c r="P3620" s="1134">
        <f>O3620/'1.5 Universal Data'!$F$35</f>
        <v>0</v>
      </c>
      <c r="R3620" s="163"/>
      <c r="S3620" s="163"/>
      <c r="T3620" s="163"/>
      <c r="U3620" s="163"/>
      <c r="V3620" s="163"/>
      <c r="W3620" s="163"/>
      <c r="X3620" s="163"/>
      <c r="Y3620" s="163"/>
      <c r="Z3620" s="163"/>
      <c r="AA3620" s="163"/>
      <c r="AB3620" s="163"/>
      <c r="AC3620" s="163"/>
      <c r="AD3620" s="163"/>
      <c r="AE3620" s="163"/>
    </row>
    <row r="3621" spans="2:31">
      <c r="B3621" s="1129">
        <f t="shared" si="152"/>
        <v>-1</v>
      </c>
      <c r="D3621" s="1130"/>
      <c r="E3621" s="1130"/>
      <c r="F3621" s="1131"/>
      <c r="G3621" s="1130"/>
      <c r="H3621" s="1130"/>
      <c r="I3621" s="1130"/>
      <c r="J3621" s="1132"/>
      <c r="K3621" s="1132"/>
      <c r="L3621" s="1130"/>
      <c r="N3621" s="1133">
        <f t="shared" si="150"/>
        <v>0</v>
      </c>
      <c r="O3621" s="1134">
        <f t="shared" si="151"/>
        <v>0</v>
      </c>
      <c r="P3621" s="1134">
        <f>O3621/'1.5 Universal Data'!$F$35</f>
        <v>0</v>
      </c>
      <c r="R3621" s="163"/>
      <c r="S3621" s="163"/>
      <c r="T3621" s="163"/>
      <c r="U3621" s="163"/>
      <c r="V3621" s="163"/>
      <c r="W3621" s="163"/>
      <c r="X3621" s="163"/>
      <c r="Y3621" s="163"/>
      <c r="Z3621" s="163"/>
      <c r="AA3621" s="163"/>
      <c r="AB3621" s="163"/>
      <c r="AC3621" s="163"/>
      <c r="AD3621" s="163"/>
      <c r="AE3621" s="163"/>
    </row>
    <row r="3622" spans="2:31">
      <c r="B3622" s="1129">
        <f t="shared" si="152"/>
        <v>-1</v>
      </c>
      <c r="D3622" s="1130"/>
      <c r="E3622" s="1130"/>
      <c r="F3622" s="1131"/>
      <c r="G3622" s="1130"/>
      <c r="H3622" s="1130"/>
      <c r="I3622" s="1130"/>
      <c r="J3622" s="1132"/>
      <c r="K3622" s="1132"/>
      <c r="L3622" s="1130"/>
      <c r="N3622" s="1133">
        <f t="shared" si="150"/>
        <v>0</v>
      </c>
      <c r="O3622" s="1134">
        <f t="shared" si="151"/>
        <v>0</v>
      </c>
      <c r="P3622" s="1134">
        <f>O3622/'1.5 Universal Data'!$F$35</f>
        <v>0</v>
      </c>
      <c r="R3622" s="163"/>
      <c r="S3622" s="163"/>
      <c r="T3622" s="163"/>
      <c r="U3622" s="163"/>
      <c r="V3622" s="163"/>
      <c r="W3622" s="163"/>
      <c r="X3622" s="163"/>
      <c r="Y3622" s="163"/>
      <c r="Z3622" s="163"/>
      <c r="AA3622" s="163"/>
      <c r="AB3622" s="163"/>
      <c r="AC3622" s="163"/>
      <c r="AD3622" s="163"/>
      <c r="AE3622" s="163"/>
    </row>
    <row r="3623" spans="2:31">
      <c r="B3623" s="1129">
        <f t="shared" si="152"/>
        <v>-1</v>
      </c>
      <c r="D3623" s="1130"/>
      <c r="E3623" s="1130"/>
      <c r="F3623" s="1131"/>
      <c r="G3623" s="1130"/>
      <c r="H3623" s="1130"/>
      <c r="I3623" s="1130"/>
      <c r="J3623" s="1132"/>
      <c r="K3623" s="1132"/>
      <c r="L3623" s="1130"/>
      <c r="N3623" s="1133">
        <f t="shared" si="150"/>
        <v>0</v>
      </c>
      <c r="O3623" s="1134">
        <f t="shared" si="151"/>
        <v>0</v>
      </c>
      <c r="P3623" s="1134">
        <f>O3623/'1.5 Universal Data'!$F$35</f>
        <v>0</v>
      </c>
      <c r="R3623" s="163"/>
      <c r="S3623" s="163"/>
      <c r="T3623" s="163"/>
      <c r="U3623" s="163"/>
      <c r="V3623" s="163"/>
      <c r="W3623" s="163"/>
      <c r="X3623" s="163"/>
      <c r="Y3623" s="163"/>
      <c r="Z3623" s="163"/>
      <c r="AA3623" s="163"/>
      <c r="AB3623" s="163"/>
      <c r="AC3623" s="163"/>
      <c r="AD3623" s="163"/>
      <c r="AE3623" s="163"/>
    </row>
    <row r="3624" spans="2:31">
      <c r="B3624" s="1129">
        <f t="shared" si="152"/>
        <v>-1</v>
      </c>
      <c r="D3624" s="1130"/>
      <c r="E3624" s="1130"/>
      <c r="F3624" s="1131"/>
      <c r="G3624" s="1130"/>
      <c r="H3624" s="1130"/>
      <c r="I3624" s="1130"/>
      <c r="J3624" s="1132"/>
      <c r="K3624" s="1132"/>
      <c r="L3624" s="1130"/>
      <c r="N3624" s="1133">
        <f t="shared" si="150"/>
        <v>0</v>
      </c>
      <c r="O3624" s="1134">
        <f t="shared" si="151"/>
        <v>0</v>
      </c>
      <c r="P3624" s="1134">
        <f>O3624/'1.5 Universal Data'!$F$35</f>
        <v>0</v>
      </c>
      <c r="R3624" s="163"/>
      <c r="S3624" s="163"/>
      <c r="T3624" s="163"/>
      <c r="U3624" s="163"/>
      <c r="V3624" s="163"/>
      <c r="W3624" s="163"/>
      <c r="X3624" s="163"/>
      <c r="Y3624" s="163"/>
      <c r="Z3624" s="163"/>
      <c r="AA3624" s="163"/>
      <c r="AB3624" s="163"/>
      <c r="AC3624" s="163"/>
      <c r="AD3624" s="163"/>
      <c r="AE3624" s="163"/>
    </row>
    <row r="3625" spans="2:31">
      <c r="B3625" s="1129">
        <f t="shared" si="152"/>
        <v>-1</v>
      </c>
      <c r="D3625" s="1130"/>
      <c r="E3625" s="1130"/>
      <c r="F3625" s="1131"/>
      <c r="G3625" s="1130"/>
      <c r="H3625" s="1130"/>
      <c r="I3625" s="1130"/>
      <c r="J3625" s="1132"/>
      <c r="K3625" s="1132"/>
      <c r="L3625" s="1130"/>
      <c r="N3625" s="1133">
        <f t="shared" si="150"/>
        <v>0</v>
      </c>
      <c r="O3625" s="1134">
        <f t="shared" si="151"/>
        <v>0</v>
      </c>
      <c r="P3625" s="1134">
        <f>O3625/'1.5 Universal Data'!$F$35</f>
        <v>0</v>
      </c>
      <c r="R3625" s="163"/>
      <c r="S3625" s="163"/>
      <c r="T3625" s="163"/>
      <c r="U3625" s="163"/>
      <c r="V3625" s="163"/>
      <c r="W3625" s="163"/>
      <c r="X3625" s="163"/>
      <c r="Y3625" s="163"/>
      <c r="Z3625" s="163"/>
      <c r="AA3625" s="163"/>
      <c r="AB3625" s="163"/>
      <c r="AC3625" s="163"/>
      <c r="AD3625" s="163"/>
      <c r="AE3625" s="163"/>
    </row>
    <row r="3626" spans="2:31">
      <c r="B3626" s="1129">
        <f t="shared" si="152"/>
        <v>-1</v>
      </c>
      <c r="D3626" s="1130"/>
      <c r="E3626" s="1130"/>
      <c r="F3626" s="1131"/>
      <c r="G3626" s="1130"/>
      <c r="H3626" s="1130"/>
      <c r="I3626" s="1130"/>
      <c r="J3626" s="1132"/>
      <c r="K3626" s="1132"/>
      <c r="L3626" s="1130"/>
      <c r="N3626" s="1133">
        <f t="shared" si="150"/>
        <v>0</v>
      </c>
      <c r="O3626" s="1134">
        <f t="shared" si="151"/>
        <v>0</v>
      </c>
      <c r="P3626" s="1134">
        <f>O3626/'1.5 Universal Data'!$F$35</f>
        <v>0</v>
      </c>
      <c r="R3626" s="163"/>
      <c r="S3626" s="163"/>
      <c r="T3626" s="163"/>
      <c r="U3626" s="163"/>
      <c r="V3626" s="163"/>
      <c r="W3626" s="163"/>
      <c r="X3626" s="163"/>
      <c r="Y3626" s="163"/>
      <c r="Z3626" s="163"/>
      <c r="AA3626" s="163"/>
      <c r="AB3626" s="163"/>
      <c r="AC3626" s="163"/>
      <c r="AD3626" s="163"/>
      <c r="AE3626" s="163"/>
    </row>
    <row r="3627" spans="2:31">
      <c r="B3627" s="1129">
        <f t="shared" si="152"/>
        <v>-1</v>
      </c>
      <c r="D3627" s="1130"/>
      <c r="E3627" s="1130"/>
      <c r="F3627" s="1131"/>
      <c r="G3627" s="1130"/>
      <c r="H3627" s="1130"/>
      <c r="I3627" s="1130"/>
      <c r="J3627" s="1132"/>
      <c r="K3627" s="1132"/>
      <c r="L3627" s="1130"/>
      <c r="N3627" s="1133">
        <f t="shared" si="150"/>
        <v>0</v>
      </c>
      <c r="O3627" s="1134">
        <f t="shared" si="151"/>
        <v>0</v>
      </c>
      <c r="P3627" s="1134">
        <f>O3627/'1.5 Universal Data'!$F$35</f>
        <v>0</v>
      </c>
      <c r="R3627" s="163"/>
      <c r="S3627" s="163"/>
      <c r="T3627" s="163"/>
      <c r="U3627" s="163"/>
      <c r="V3627" s="163"/>
      <c r="W3627" s="163"/>
      <c r="X3627" s="163"/>
      <c r="Y3627" s="163"/>
      <c r="Z3627" s="163"/>
      <c r="AA3627" s="163"/>
      <c r="AB3627" s="163"/>
      <c r="AC3627" s="163"/>
      <c r="AD3627" s="163"/>
      <c r="AE3627" s="163"/>
    </row>
    <row r="3628" spans="2:31">
      <c r="B3628" s="1129">
        <f t="shared" si="152"/>
        <v>-1</v>
      </c>
      <c r="D3628" s="1130"/>
      <c r="E3628" s="1130"/>
      <c r="F3628" s="1131"/>
      <c r="G3628" s="1130"/>
      <c r="H3628" s="1130"/>
      <c r="I3628" s="1130"/>
      <c r="J3628" s="1132"/>
      <c r="K3628" s="1132"/>
      <c r="L3628" s="1130"/>
      <c r="N3628" s="1133">
        <f t="shared" si="150"/>
        <v>0</v>
      </c>
      <c r="O3628" s="1134">
        <f t="shared" si="151"/>
        <v>0</v>
      </c>
      <c r="P3628" s="1134">
        <f>O3628/'1.5 Universal Data'!$F$35</f>
        <v>0</v>
      </c>
      <c r="R3628" s="163"/>
      <c r="S3628" s="163"/>
      <c r="T3628" s="163"/>
      <c r="U3628" s="163"/>
      <c r="V3628" s="163"/>
      <c r="W3628" s="163"/>
      <c r="X3628" s="163"/>
      <c r="Y3628" s="163"/>
      <c r="Z3628" s="163"/>
      <c r="AA3628" s="163"/>
      <c r="AB3628" s="163"/>
      <c r="AC3628" s="163"/>
      <c r="AD3628" s="163"/>
      <c r="AE3628" s="163"/>
    </row>
    <row r="3629" spans="2:31">
      <c r="B3629" s="1129">
        <f t="shared" si="152"/>
        <v>-1</v>
      </c>
      <c r="D3629" s="1130"/>
      <c r="E3629" s="1130"/>
      <c r="F3629" s="1131"/>
      <c r="G3629" s="1130"/>
      <c r="H3629" s="1130"/>
      <c r="I3629" s="1130"/>
      <c r="J3629" s="1132"/>
      <c r="K3629" s="1132"/>
      <c r="L3629" s="1130"/>
      <c r="N3629" s="1133">
        <f t="shared" si="150"/>
        <v>0</v>
      </c>
      <c r="O3629" s="1134">
        <f t="shared" si="151"/>
        <v>0</v>
      </c>
      <c r="P3629" s="1134">
        <f>O3629/'1.5 Universal Data'!$F$35</f>
        <v>0</v>
      </c>
      <c r="R3629" s="163"/>
      <c r="S3629" s="163"/>
      <c r="T3629" s="163"/>
      <c r="U3629" s="163"/>
      <c r="V3629" s="163"/>
      <c r="W3629" s="163"/>
      <c r="X3629" s="163"/>
      <c r="Y3629" s="163"/>
      <c r="Z3629" s="163"/>
      <c r="AA3629" s="163"/>
      <c r="AB3629" s="163"/>
      <c r="AC3629" s="163"/>
      <c r="AD3629" s="163"/>
      <c r="AE3629" s="163"/>
    </row>
    <row r="3630" spans="2:31">
      <c r="B3630" s="1129">
        <f t="shared" si="152"/>
        <v>-1</v>
      </c>
      <c r="D3630" s="1130"/>
      <c r="E3630" s="1130"/>
      <c r="F3630" s="1131"/>
      <c r="G3630" s="1130"/>
      <c r="H3630" s="1130"/>
      <c r="I3630" s="1130"/>
      <c r="J3630" s="1132"/>
      <c r="K3630" s="1132"/>
      <c r="L3630" s="1130"/>
      <c r="N3630" s="1133">
        <f t="shared" si="150"/>
        <v>0</v>
      </c>
      <c r="O3630" s="1134">
        <f t="shared" si="151"/>
        <v>0</v>
      </c>
      <c r="P3630" s="1134">
        <f>O3630/'1.5 Universal Data'!$F$35</f>
        <v>0</v>
      </c>
      <c r="R3630" s="163"/>
      <c r="S3630" s="163"/>
      <c r="T3630" s="163"/>
      <c r="U3630" s="163"/>
      <c r="V3630" s="163"/>
      <c r="W3630" s="163"/>
      <c r="X3630" s="163"/>
      <c r="Y3630" s="163"/>
      <c r="Z3630" s="163"/>
      <c r="AA3630" s="163"/>
      <c r="AB3630" s="163"/>
      <c r="AC3630" s="163"/>
      <c r="AD3630" s="163"/>
      <c r="AE3630" s="163"/>
    </row>
    <row r="3631" spans="2:31">
      <c r="B3631" s="1129">
        <f t="shared" si="152"/>
        <v>-1</v>
      </c>
      <c r="D3631" s="1130"/>
      <c r="E3631" s="1130"/>
      <c r="F3631" s="1131"/>
      <c r="G3631" s="1130"/>
      <c r="H3631" s="1130"/>
      <c r="I3631" s="1130"/>
      <c r="J3631" s="1132"/>
      <c r="K3631" s="1132"/>
      <c r="L3631" s="1130"/>
      <c r="N3631" s="1133">
        <f t="shared" si="150"/>
        <v>0</v>
      </c>
      <c r="O3631" s="1134">
        <f t="shared" si="151"/>
        <v>0</v>
      </c>
      <c r="P3631" s="1134">
        <f>O3631/'1.5 Universal Data'!$F$35</f>
        <v>0</v>
      </c>
      <c r="R3631" s="163"/>
      <c r="S3631" s="163"/>
      <c r="T3631" s="163"/>
      <c r="U3631" s="163"/>
      <c r="V3631" s="163"/>
      <c r="W3631" s="163"/>
      <c r="X3631" s="163"/>
      <c r="Y3631" s="163"/>
      <c r="Z3631" s="163"/>
      <c r="AA3631" s="163"/>
      <c r="AB3631" s="163"/>
      <c r="AC3631" s="163"/>
      <c r="AD3631" s="163"/>
      <c r="AE3631" s="163"/>
    </row>
    <row r="3632" spans="2:31">
      <c r="B3632" s="1129">
        <f t="shared" si="152"/>
        <v>-1</v>
      </c>
      <c r="D3632" s="1130"/>
      <c r="E3632" s="1130"/>
      <c r="F3632" s="1131"/>
      <c r="G3632" s="1130"/>
      <c r="H3632" s="1130"/>
      <c r="I3632" s="1130"/>
      <c r="J3632" s="1132"/>
      <c r="K3632" s="1132"/>
      <c r="L3632" s="1130"/>
      <c r="N3632" s="1133">
        <f t="shared" si="150"/>
        <v>0</v>
      </c>
      <c r="O3632" s="1134">
        <f t="shared" si="151"/>
        <v>0</v>
      </c>
      <c r="P3632" s="1134">
        <f>O3632/'1.5 Universal Data'!$F$35</f>
        <v>0</v>
      </c>
      <c r="R3632" s="163"/>
      <c r="S3632" s="163"/>
      <c r="T3632" s="163"/>
      <c r="U3632" s="163"/>
      <c r="V3632" s="163"/>
      <c r="W3632" s="163"/>
      <c r="X3632" s="163"/>
      <c r="Y3632" s="163"/>
      <c r="Z3632" s="163"/>
      <c r="AA3632" s="163"/>
      <c r="AB3632" s="163"/>
      <c r="AC3632" s="163"/>
      <c r="AD3632" s="163"/>
      <c r="AE3632" s="163"/>
    </row>
    <row r="3633" spans="2:31">
      <c r="B3633" s="1129">
        <f t="shared" si="152"/>
        <v>-1</v>
      </c>
      <c r="D3633" s="1130"/>
      <c r="E3633" s="1130"/>
      <c r="F3633" s="1131"/>
      <c r="G3633" s="1130"/>
      <c r="H3633" s="1130"/>
      <c r="I3633" s="1130"/>
      <c r="J3633" s="1132"/>
      <c r="K3633" s="1132"/>
      <c r="L3633" s="1130"/>
      <c r="N3633" s="1133">
        <f t="shared" si="150"/>
        <v>0</v>
      </c>
      <c r="O3633" s="1134">
        <f t="shared" si="151"/>
        <v>0</v>
      </c>
      <c r="P3633" s="1134">
        <f>O3633/'1.5 Universal Data'!$F$35</f>
        <v>0</v>
      </c>
      <c r="R3633" s="163"/>
      <c r="S3633" s="163"/>
      <c r="T3633" s="163"/>
      <c r="U3633" s="163"/>
      <c r="V3633" s="163"/>
      <c r="W3633" s="163"/>
      <c r="X3633" s="163"/>
      <c r="Y3633" s="163"/>
      <c r="Z3633" s="163"/>
      <c r="AA3633" s="163"/>
      <c r="AB3633" s="163"/>
      <c r="AC3633" s="163"/>
      <c r="AD3633" s="163"/>
      <c r="AE3633" s="163"/>
    </row>
    <row r="3634" spans="2:31">
      <c r="B3634" s="1129">
        <f t="shared" si="152"/>
        <v>-1</v>
      </c>
      <c r="D3634" s="1130"/>
      <c r="E3634" s="1130"/>
      <c r="F3634" s="1131"/>
      <c r="G3634" s="1130"/>
      <c r="H3634" s="1130"/>
      <c r="I3634" s="1130"/>
      <c r="J3634" s="1132"/>
      <c r="K3634" s="1132"/>
      <c r="L3634" s="1130"/>
      <c r="N3634" s="1133">
        <f t="shared" si="150"/>
        <v>0</v>
      </c>
      <c r="O3634" s="1134">
        <f t="shared" si="151"/>
        <v>0</v>
      </c>
      <c r="P3634" s="1134">
        <f>O3634/'1.5 Universal Data'!$F$35</f>
        <v>0</v>
      </c>
      <c r="R3634" s="163"/>
      <c r="S3634" s="163"/>
      <c r="T3634" s="163"/>
      <c r="U3634" s="163"/>
      <c r="V3634" s="163"/>
      <c r="W3634" s="163"/>
      <c r="X3634" s="163"/>
      <c r="Y3634" s="163"/>
      <c r="Z3634" s="163"/>
      <c r="AA3634" s="163"/>
      <c r="AB3634" s="163"/>
      <c r="AC3634" s="163"/>
      <c r="AD3634" s="163"/>
      <c r="AE3634" s="163"/>
    </row>
    <row r="3635" spans="2:31">
      <c r="B3635" s="1129">
        <f t="shared" si="152"/>
        <v>-1</v>
      </c>
      <c r="D3635" s="1130"/>
      <c r="E3635" s="1130"/>
      <c r="F3635" s="1131"/>
      <c r="G3635" s="1130"/>
      <c r="H3635" s="1130"/>
      <c r="I3635" s="1130"/>
      <c r="J3635" s="1132"/>
      <c r="K3635" s="1132"/>
      <c r="L3635" s="1130"/>
      <c r="N3635" s="1133">
        <f t="shared" si="150"/>
        <v>0</v>
      </c>
      <c r="O3635" s="1134">
        <f t="shared" si="151"/>
        <v>0</v>
      </c>
      <c r="P3635" s="1134">
        <f>O3635/'1.5 Universal Data'!$F$35</f>
        <v>0</v>
      </c>
      <c r="R3635" s="163"/>
      <c r="S3635" s="163"/>
      <c r="T3635" s="163"/>
      <c r="U3635" s="163"/>
      <c r="V3635" s="163"/>
      <c r="W3635" s="163"/>
      <c r="X3635" s="163"/>
      <c r="Y3635" s="163"/>
      <c r="Z3635" s="163"/>
      <c r="AA3635" s="163"/>
      <c r="AB3635" s="163"/>
      <c r="AC3635" s="163"/>
      <c r="AD3635" s="163"/>
      <c r="AE3635" s="163"/>
    </row>
    <row r="3636" spans="2:31">
      <c r="B3636" s="1129">
        <f t="shared" si="152"/>
        <v>-1</v>
      </c>
      <c r="D3636" s="1130"/>
      <c r="E3636" s="1130"/>
      <c r="F3636" s="1131"/>
      <c r="G3636" s="1130"/>
      <c r="H3636" s="1130"/>
      <c r="I3636" s="1130"/>
      <c r="J3636" s="1132"/>
      <c r="K3636" s="1132"/>
      <c r="L3636" s="1130"/>
      <c r="N3636" s="1133">
        <f t="shared" si="150"/>
        <v>0</v>
      </c>
      <c r="O3636" s="1134">
        <f t="shared" si="151"/>
        <v>0</v>
      </c>
      <c r="P3636" s="1134">
        <f>O3636/'1.5 Universal Data'!$F$35</f>
        <v>0</v>
      </c>
      <c r="R3636" s="163"/>
      <c r="S3636" s="163"/>
      <c r="T3636" s="163"/>
      <c r="U3636" s="163"/>
      <c r="V3636" s="163"/>
      <c r="W3636" s="163"/>
      <c r="X3636" s="163"/>
      <c r="Y3636" s="163"/>
      <c r="Z3636" s="163"/>
      <c r="AA3636" s="163"/>
      <c r="AB3636" s="163"/>
      <c r="AC3636" s="163"/>
      <c r="AD3636" s="163"/>
      <c r="AE3636" s="163"/>
    </row>
    <row r="3637" spans="2:31">
      <c r="B3637" s="1129">
        <f t="shared" si="152"/>
        <v>-1</v>
      </c>
      <c r="D3637" s="1130"/>
      <c r="E3637" s="1130"/>
      <c r="F3637" s="1131"/>
      <c r="G3637" s="1130"/>
      <c r="H3637" s="1130"/>
      <c r="I3637" s="1130"/>
      <c r="J3637" s="1132"/>
      <c r="K3637" s="1132"/>
      <c r="L3637" s="1130"/>
      <c r="N3637" s="1133">
        <f t="shared" si="150"/>
        <v>0</v>
      </c>
      <c r="O3637" s="1134">
        <f t="shared" si="151"/>
        <v>0</v>
      </c>
      <c r="P3637" s="1134">
        <f>O3637/'1.5 Universal Data'!$F$35</f>
        <v>0</v>
      </c>
      <c r="R3637" s="163"/>
      <c r="S3637" s="163"/>
      <c r="T3637" s="163"/>
      <c r="U3637" s="163"/>
      <c r="V3637" s="163"/>
      <c r="W3637" s="163"/>
      <c r="X3637" s="163"/>
      <c r="Y3637" s="163"/>
      <c r="Z3637" s="163"/>
      <c r="AA3637" s="163"/>
      <c r="AB3637" s="163"/>
      <c r="AC3637" s="163"/>
      <c r="AD3637" s="163"/>
      <c r="AE3637" s="163"/>
    </row>
    <row r="3638" spans="2:31">
      <c r="B3638" s="1129">
        <f t="shared" si="152"/>
        <v>-1</v>
      </c>
      <c r="D3638" s="1130"/>
      <c r="E3638" s="1130"/>
      <c r="F3638" s="1131"/>
      <c r="G3638" s="1130"/>
      <c r="H3638" s="1130"/>
      <c r="I3638" s="1130"/>
      <c r="J3638" s="1132"/>
      <c r="K3638" s="1132"/>
      <c r="L3638" s="1130"/>
      <c r="N3638" s="1133">
        <f t="shared" si="150"/>
        <v>0</v>
      </c>
      <c r="O3638" s="1134">
        <f t="shared" si="151"/>
        <v>0</v>
      </c>
      <c r="P3638" s="1134">
        <f>O3638/'1.5 Universal Data'!$F$35</f>
        <v>0</v>
      </c>
      <c r="R3638" s="163"/>
      <c r="S3638" s="163"/>
      <c r="T3638" s="163"/>
      <c r="U3638" s="163"/>
      <c r="V3638" s="163"/>
      <c r="W3638" s="163"/>
      <c r="X3638" s="163"/>
      <c r="Y3638" s="163"/>
      <c r="Z3638" s="163"/>
      <c r="AA3638" s="163"/>
      <c r="AB3638" s="163"/>
      <c r="AC3638" s="163"/>
      <c r="AD3638" s="163"/>
      <c r="AE3638" s="163"/>
    </row>
    <row r="3639" spans="2:31">
      <c r="B3639" s="1129">
        <f t="shared" si="152"/>
        <v>-1</v>
      </c>
      <c r="D3639" s="1130"/>
      <c r="E3639" s="1130"/>
      <c r="F3639" s="1131"/>
      <c r="G3639" s="1130"/>
      <c r="H3639" s="1130"/>
      <c r="I3639" s="1130"/>
      <c r="J3639" s="1132"/>
      <c r="K3639" s="1132"/>
      <c r="L3639" s="1130"/>
      <c r="N3639" s="1133">
        <f t="shared" si="150"/>
        <v>0</v>
      </c>
      <c r="O3639" s="1134">
        <f t="shared" si="151"/>
        <v>0</v>
      </c>
      <c r="P3639" s="1134">
        <f>O3639/'1.5 Universal Data'!$F$35</f>
        <v>0</v>
      </c>
      <c r="R3639" s="163"/>
      <c r="S3639" s="163"/>
      <c r="T3639" s="163"/>
      <c r="U3639" s="163"/>
      <c r="V3639" s="163"/>
      <c r="W3639" s="163"/>
      <c r="X3639" s="163"/>
      <c r="Y3639" s="163"/>
      <c r="Z3639" s="163"/>
      <c r="AA3639" s="163"/>
      <c r="AB3639" s="163"/>
      <c r="AC3639" s="163"/>
      <c r="AD3639" s="163"/>
      <c r="AE3639" s="163"/>
    </row>
    <row r="3640" spans="2:31">
      <c r="B3640" s="1129">
        <f t="shared" si="152"/>
        <v>-1</v>
      </c>
      <c r="D3640" s="1130"/>
      <c r="E3640" s="1130"/>
      <c r="F3640" s="1131"/>
      <c r="G3640" s="1130"/>
      <c r="H3640" s="1130"/>
      <c r="I3640" s="1130"/>
      <c r="J3640" s="1132"/>
      <c r="K3640" s="1132"/>
      <c r="L3640" s="1130"/>
      <c r="N3640" s="1133">
        <f t="shared" si="150"/>
        <v>0</v>
      </c>
      <c r="O3640" s="1134">
        <f t="shared" si="151"/>
        <v>0</v>
      </c>
      <c r="P3640" s="1134">
        <f>O3640/'1.5 Universal Data'!$F$35</f>
        <v>0</v>
      </c>
      <c r="R3640" s="163"/>
      <c r="S3640" s="163"/>
      <c r="T3640" s="163"/>
      <c r="U3640" s="163"/>
      <c r="V3640" s="163"/>
      <c r="W3640" s="163"/>
      <c r="X3640" s="163"/>
      <c r="Y3640" s="163"/>
      <c r="Z3640" s="163"/>
      <c r="AA3640" s="163"/>
      <c r="AB3640" s="163"/>
      <c r="AC3640" s="163"/>
      <c r="AD3640" s="163"/>
      <c r="AE3640" s="163"/>
    </row>
    <row r="3641" spans="2:31">
      <c r="B3641" s="1129">
        <f t="shared" si="152"/>
        <v>-1</v>
      </c>
      <c r="D3641" s="1130"/>
      <c r="E3641" s="1130"/>
      <c r="F3641" s="1131"/>
      <c r="G3641" s="1130"/>
      <c r="H3641" s="1130"/>
      <c r="I3641" s="1130"/>
      <c r="J3641" s="1132"/>
      <c r="K3641" s="1132"/>
      <c r="L3641" s="1130"/>
      <c r="N3641" s="1133">
        <f t="shared" si="150"/>
        <v>0</v>
      </c>
      <c r="O3641" s="1134">
        <f t="shared" si="151"/>
        <v>0</v>
      </c>
      <c r="P3641" s="1134">
        <f>O3641/'1.5 Universal Data'!$F$35</f>
        <v>0</v>
      </c>
      <c r="R3641" s="163"/>
      <c r="S3641" s="163"/>
      <c r="T3641" s="163"/>
      <c r="U3641" s="163"/>
      <c r="V3641" s="163"/>
      <c r="W3641" s="163"/>
      <c r="X3641" s="163"/>
      <c r="Y3641" s="163"/>
      <c r="Z3641" s="163"/>
      <c r="AA3641" s="163"/>
      <c r="AB3641" s="163"/>
      <c r="AC3641" s="163"/>
      <c r="AD3641" s="163"/>
      <c r="AE3641" s="163"/>
    </row>
    <row r="3642" spans="2:31">
      <c r="B3642" s="1129">
        <f t="shared" si="152"/>
        <v>-1</v>
      </c>
      <c r="D3642" s="1130"/>
      <c r="E3642" s="1130"/>
      <c r="F3642" s="1131"/>
      <c r="G3642" s="1130"/>
      <c r="H3642" s="1130"/>
      <c r="I3642" s="1130"/>
      <c r="J3642" s="1132"/>
      <c r="K3642" s="1132"/>
      <c r="L3642" s="1130"/>
      <c r="N3642" s="1133">
        <f t="shared" si="150"/>
        <v>0</v>
      </c>
      <c r="O3642" s="1134">
        <f t="shared" si="151"/>
        <v>0</v>
      </c>
      <c r="P3642" s="1134">
        <f>O3642/'1.5 Universal Data'!$F$35</f>
        <v>0</v>
      </c>
      <c r="R3642" s="163"/>
      <c r="S3642" s="163"/>
      <c r="T3642" s="163"/>
      <c r="U3642" s="163"/>
      <c r="V3642" s="163"/>
      <c r="W3642" s="163"/>
      <c r="X3642" s="163"/>
      <c r="Y3642" s="163"/>
      <c r="Z3642" s="163"/>
      <c r="AA3642" s="163"/>
      <c r="AB3642" s="163"/>
      <c r="AC3642" s="163"/>
      <c r="AD3642" s="163"/>
      <c r="AE3642" s="163"/>
    </row>
    <row r="3643" spans="2:31">
      <c r="B3643" s="1129">
        <f t="shared" si="152"/>
        <v>-1</v>
      </c>
      <c r="D3643" s="1130"/>
      <c r="E3643" s="1130"/>
      <c r="F3643" s="1131"/>
      <c r="G3643" s="1130"/>
      <c r="H3643" s="1130"/>
      <c r="I3643" s="1130"/>
      <c r="J3643" s="1132"/>
      <c r="K3643" s="1132"/>
      <c r="L3643" s="1130"/>
      <c r="N3643" s="1133">
        <f t="shared" si="150"/>
        <v>0</v>
      </c>
      <c r="O3643" s="1134">
        <f t="shared" si="151"/>
        <v>0</v>
      </c>
      <c r="P3643" s="1134">
        <f>O3643/'1.5 Universal Data'!$F$35</f>
        <v>0</v>
      </c>
      <c r="R3643" s="163"/>
      <c r="S3643" s="163"/>
      <c r="T3643" s="163"/>
      <c r="U3643" s="163"/>
      <c r="V3643" s="163"/>
      <c r="W3643" s="163"/>
      <c r="X3643" s="163"/>
      <c r="Y3643" s="163"/>
      <c r="Z3643" s="163"/>
      <c r="AA3643" s="163"/>
      <c r="AB3643" s="163"/>
      <c r="AC3643" s="163"/>
      <c r="AD3643" s="163"/>
      <c r="AE3643" s="163"/>
    </row>
    <row r="3644" spans="2:31">
      <c r="B3644" s="1129">
        <f t="shared" si="152"/>
        <v>-1</v>
      </c>
      <c r="D3644" s="1130"/>
      <c r="E3644" s="1130"/>
      <c r="F3644" s="1131"/>
      <c r="G3644" s="1130"/>
      <c r="H3644" s="1130"/>
      <c r="I3644" s="1130"/>
      <c r="J3644" s="1132"/>
      <c r="K3644" s="1132"/>
      <c r="L3644" s="1130"/>
      <c r="N3644" s="1133">
        <f t="shared" si="150"/>
        <v>0</v>
      </c>
      <c r="O3644" s="1134">
        <f t="shared" si="151"/>
        <v>0</v>
      </c>
      <c r="P3644" s="1134">
        <f>O3644/'1.5 Universal Data'!$F$35</f>
        <v>0</v>
      </c>
      <c r="R3644" s="163"/>
      <c r="S3644" s="163"/>
      <c r="T3644" s="163"/>
      <c r="U3644" s="163"/>
      <c r="V3644" s="163"/>
      <c r="W3644" s="163"/>
      <c r="X3644" s="163"/>
      <c r="Y3644" s="163"/>
      <c r="Z3644" s="163"/>
      <c r="AA3644" s="163"/>
      <c r="AB3644" s="163"/>
      <c r="AC3644" s="163"/>
      <c r="AD3644" s="163"/>
      <c r="AE3644" s="163"/>
    </row>
    <row r="3645" spans="2:31">
      <c r="B3645" s="1129">
        <f t="shared" si="152"/>
        <v>-1</v>
      </c>
      <c r="D3645" s="1130"/>
      <c r="E3645" s="1130"/>
      <c r="F3645" s="1131"/>
      <c r="G3645" s="1130"/>
      <c r="H3645" s="1130"/>
      <c r="I3645" s="1130"/>
      <c r="J3645" s="1132"/>
      <c r="K3645" s="1132"/>
      <c r="L3645" s="1130"/>
      <c r="N3645" s="1133">
        <f t="shared" si="150"/>
        <v>0</v>
      </c>
      <c r="O3645" s="1134">
        <f t="shared" si="151"/>
        <v>0</v>
      </c>
      <c r="P3645" s="1134">
        <f>O3645/'1.5 Universal Data'!$F$35</f>
        <v>0</v>
      </c>
      <c r="R3645" s="163"/>
      <c r="S3645" s="163"/>
      <c r="T3645" s="163"/>
      <c r="U3645" s="163"/>
      <c r="V3645" s="163"/>
      <c r="W3645" s="163"/>
      <c r="X3645" s="163"/>
      <c r="Y3645" s="163"/>
      <c r="Z3645" s="163"/>
      <c r="AA3645" s="163"/>
      <c r="AB3645" s="163"/>
      <c r="AC3645" s="163"/>
      <c r="AD3645" s="163"/>
      <c r="AE3645" s="163"/>
    </row>
    <row r="3646" spans="2:31">
      <c r="B3646" s="1129">
        <f t="shared" si="152"/>
        <v>-1</v>
      </c>
      <c r="D3646" s="1130"/>
      <c r="E3646" s="1130"/>
      <c r="F3646" s="1131"/>
      <c r="G3646" s="1130"/>
      <c r="H3646" s="1130"/>
      <c r="I3646" s="1130"/>
      <c r="J3646" s="1132"/>
      <c r="K3646" s="1132"/>
      <c r="L3646" s="1130"/>
      <c r="N3646" s="1133">
        <f t="shared" si="150"/>
        <v>0</v>
      </c>
      <c r="O3646" s="1134">
        <f t="shared" si="151"/>
        <v>0</v>
      </c>
      <c r="P3646" s="1134">
        <f>O3646/'1.5 Universal Data'!$F$35</f>
        <v>0</v>
      </c>
      <c r="R3646" s="163"/>
      <c r="S3646" s="163"/>
      <c r="T3646" s="163"/>
      <c r="U3646" s="163"/>
      <c r="V3646" s="163"/>
      <c r="W3646" s="163"/>
      <c r="X3646" s="163"/>
      <c r="Y3646" s="163"/>
      <c r="Z3646" s="163"/>
      <c r="AA3646" s="163"/>
      <c r="AB3646" s="163"/>
      <c r="AC3646" s="163"/>
      <c r="AD3646" s="163"/>
      <c r="AE3646" s="163"/>
    </row>
    <row r="3647" spans="2:31">
      <c r="B3647" s="1129">
        <f t="shared" si="152"/>
        <v>-1</v>
      </c>
      <c r="D3647" s="1130"/>
      <c r="E3647" s="1130"/>
      <c r="F3647" s="1131"/>
      <c r="G3647" s="1130"/>
      <c r="H3647" s="1130"/>
      <c r="I3647" s="1130"/>
      <c r="J3647" s="1132"/>
      <c r="K3647" s="1132"/>
      <c r="L3647" s="1130"/>
      <c r="N3647" s="1133">
        <f t="shared" si="150"/>
        <v>0</v>
      </c>
      <c r="O3647" s="1134">
        <f t="shared" si="151"/>
        <v>0</v>
      </c>
      <c r="P3647" s="1134">
        <f>O3647/'1.5 Universal Data'!$F$35</f>
        <v>0</v>
      </c>
      <c r="R3647" s="163"/>
      <c r="S3647" s="163"/>
      <c r="T3647" s="163"/>
      <c r="U3647" s="163"/>
      <c r="V3647" s="163"/>
      <c r="W3647" s="163"/>
      <c r="X3647" s="163"/>
      <c r="Y3647" s="163"/>
      <c r="Z3647" s="163"/>
      <c r="AA3647" s="163"/>
      <c r="AB3647" s="163"/>
      <c r="AC3647" s="163"/>
      <c r="AD3647" s="163"/>
      <c r="AE3647" s="163"/>
    </row>
    <row r="3648" spans="2:31">
      <c r="B3648" s="1129">
        <f t="shared" si="152"/>
        <v>-1</v>
      </c>
      <c r="D3648" s="1130"/>
      <c r="E3648" s="1130"/>
      <c r="F3648" s="1131"/>
      <c r="G3648" s="1130"/>
      <c r="H3648" s="1130"/>
      <c r="I3648" s="1130"/>
      <c r="J3648" s="1132"/>
      <c r="K3648" s="1132"/>
      <c r="L3648" s="1130"/>
      <c r="N3648" s="1133">
        <f t="shared" si="150"/>
        <v>0</v>
      </c>
      <c r="O3648" s="1134">
        <f t="shared" si="151"/>
        <v>0</v>
      </c>
      <c r="P3648" s="1134">
        <f>O3648/'1.5 Universal Data'!$F$35</f>
        <v>0</v>
      </c>
      <c r="R3648" s="163"/>
      <c r="S3648" s="163"/>
      <c r="T3648" s="163"/>
      <c r="U3648" s="163"/>
      <c r="V3648" s="163"/>
      <c r="W3648" s="163"/>
      <c r="X3648" s="163"/>
      <c r="Y3648" s="163"/>
      <c r="Z3648" s="163"/>
      <c r="AA3648" s="163"/>
      <c r="AB3648" s="163"/>
      <c r="AC3648" s="163"/>
      <c r="AD3648" s="163"/>
      <c r="AE3648" s="163"/>
    </row>
    <row r="3649" spans="2:31">
      <c r="B3649" s="1129">
        <f t="shared" si="152"/>
        <v>-1</v>
      </c>
      <c r="D3649" s="1130"/>
      <c r="E3649" s="1130"/>
      <c r="F3649" s="1131"/>
      <c r="G3649" s="1130"/>
      <c r="H3649" s="1130"/>
      <c r="I3649" s="1130"/>
      <c r="J3649" s="1132"/>
      <c r="K3649" s="1132"/>
      <c r="L3649" s="1130"/>
      <c r="N3649" s="1133">
        <f t="shared" si="150"/>
        <v>0</v>
      </c>
      <c r="O3649" s="1134">
        <f t="shared" si="151"/>
        <v>0</v>
      </c>
      <c r="P3649" s="1134">
        <f>O3649/'1.5 Universal Data'!$F$35</f>
        <v>0</v>
      </c>
      <c r="R3649" s="163"/>
      <c r="S3649" s="163"/>
      <c r="T3649" s="163"/>
      <c r="U3649" s="163"/>
      <c r="V3649" s="163"/>
      <c r="W3649" s="163"/>
      <c r="X3649" s="163"/>
      <c r="Y3649" s="163"/>
      <c r="Z3649" s="163"/>
      <c r="AA3649" s="163"/>
      <c r="AB3649" s="163"/>
      <c r="AC3649" s="163"/>
      <c r="AD3649" s="163"/>
      <c r="AE3649" s="163"/>
    </row>
    <row r="3650" spans="2:31">
      <c r="B3650" s="1129">
        <f t="shared" si="152"/>
        <v>-1</v>
      </c>
      <c r="D3650" s="1130"/>
      <c r="E3650" s="1130"/>
      <c r="F3650" s="1131"/>
      <c r="G3650" s="1130"/>
      <c r="H3650" s="1130"/>
      <c r="I3650" s="1130"/>
      <c r="J3650" s="1132"/>
      <c r="K3650" s="1132"/>
      <c r="L3650" s="1130"/>
      <c r="N3650" s="1133">
        <f t="shared" si="150"/>
        <v>0</v>
      </c>
      <c r="O3650" s="1134">
        <f t="shared" si="151"/>
        <v>0</v>
      </c>
      <c r="P3650" s="1134">
        <f>O3650/'1.5 Universal Data'!$F$35</f>
        <v>0</v>
      </c>
      <c r="R3650" s="163"/>
      <c r="S3650" s="163"/>
      <c r="T3650" s="163"/>
      <c r="U3650" s="163"/>
      <c r="V3650" s="163"/>
      <c r="W3650" s="163"/>
      <c r="X3650" s="163"/>
      <c r="Y3650" s="163"/>
      <c r="Z3650" s="163"/>
      <c r="AA3650" s="163"/>
      <c r="AB3650" s="163"/>
      <c r="AC3650" s="163"/>
      <c r="AD3650" s="163"/>
      <c r="AE3650" s="163"/>
    </row>
    <row r="3651" spans="2:31">
      <c r="B3651" s="1129">
        <f t="shared" si="152"/>
        <v>-1</v>
      </c>
      <c r="D3651" s="1130"/>
      <c r="E3651" s="1130"/>
      <c r="F3651" s="1131"/>
      <c r="G3651" s="1130"/>
      <c r="H3651" s="1130"/>
      <c r="I3651" s="1130"/>
      <c r="J3651" s="1132"/>
      <c r="K3651" s="1132"/>
      <c r="L3651" s="1130"/>
      <c r="N3651" s="1133">
        <f t="shared" si="150"/>
        <v>0</v>
      </c>
      <c r="O3651" s="1134">
        <f t="shared" si="151"/>
        <v>0</v>
      </c>
      <c r="P3651" s="1134">
        <f>O3651/'1.5 Universal Data'!$F$35</f>
        <v>0</v>
      </c>
      <c r="R3651" s="163"/>
      <c r="S3651" s="163"/>
      <c r="T3651" s="163"/>
      <c r="U3651" s="163"/>
      <c r="V3651" s="163"/>
      <c r="W3651" s="163"/>
      <c r="X3651" s="163"/>
      <c r="Y3651" s="163"/>
      <c r="Z3651" s="163"/>
      <c r="AA3651" s="163"/>
      <c r="AB3651" s="163"/>
      <c r="AC3651" s="163"/>
      <c r="AD3651" s="163"/>
      <c r="AE3651" s="163"/>
    </row>
    <row r="3652" spans="2:31">
      <c r="B3652" s="1129">
        <f t="shared" si="152"/>
        <v>-1</v>
      </c>
      <c r="D3652" s="1130"/>
      <c r="E3652" s="1130"/>
      <c r="F3652" s="1131"/>
      <c r="G3652" s="1130"/>
      <c r="H3652" s="1130"/>
      <c r="I3652" s="1130"/>
      <c r="J3652" s="1132"/>
      <c r="K3652" s="1132"/>
      <c r="L3652" s="1130"/>
      <c r="N3652" s="1133">
        <f t="shared" si="150"/>
        <v>0</v>
      </c>
      <c r="O3652" s="1134">
        <f t="shared" si="151"/>
        <v>0</v>
      </c>
      <c r="P3652" s="1134">
        <f>O3652/'1.5 Universal Data'!$F$35</f>
        <v>0</v>
      </c>
      <c r="R3652" s="163"/>
      <c r="S3652" s="163"/>
      <c r="T3652" s="163"/>
      <c r="U3652" s="163"/>
      <c r="V3652" s="163"/>
      <c r="W3652" s="163"/>
      <c r="X3652" s="163"/>
      <c r="Y3652" s="163"/>
      <c r="Z3652" s="163"/>
      <c r="AA3652" s="163"/>
      <c r="AB3652" s="163"/>
      <c r="AC3652" s="163"/>
      <c r="AD3652" s="163"/>
      <c r="AE3652" s="163"/>
    </row>
    <row r="3653" spans="2:31">
      <c r="B3653" s="1129">
        <f t="shared" si="152"/>
        <v>-1</v>
      </c>
      <c r="D3653" s="1130"/>
      <c r="E3653" s="1130"/>
      <c r="F3653" s="1131"/>
      <c r="G3653" s="1130"/>
      <c r="H3653" s="1130"/>
      <c r="I3653" s="1130"/>
      <c r="J3653" s="1132"/>
      <c r="K3653" s="1132"/>
      <c r="L3653" s="1130"/>
      <c r="N3653" s="1133">
        <f t="shared" si="150"/>
        <v>0</v>
      </c>
      <c r="O3653" s="1134">
        <f t="shared" si="151"/>
        <v>0</v>
      </c>
      <c r="P3653" s="1134">
        <f>O3653/'1.5 Universal Data'!$F$35</f>
        <v>0</v>
      </c>
      <c r="R3653" s="163"/>
      <c r="S3653" s="163"/>
      <c r="T3653" s="163"/>
      <c r="U3653" s="163"/>
      <c r="V3653" s="163"/>
      <c r="W3653" s="163"/>
      <c r="X3653" s="163"/>
      <c r="Y3653" s="163"/>
      <c r="Z3653" s="163"/>
      <c r="AA3653" s="163"/>
      <c r="AB3653" s="163"/>
      <c r="AC3653" s="163"/>
      <c r="AD3653" s="163"/>
      <c r="AE3653" s="163"/>
    </row>
    <row r="3654" spans="2:31">
      <c r="B3654" s="1129">
        <f t="shared" si="152"/>
        <v>-1</v>
      </c>
      <c r="D3654" s="1130"/>
      <c r="E3654" s="1130"/>
      <c r="F3654" s="1131"/>
      <c r="G3654" s="1130"/>
      <c r="H3654" s="1130"/>
      <c r="I3654" s="1130"/>
      <c r="J3654" s="1132"/>
      <c r="K3654" s="1132"/>
      <c r="L3654" s="1130"/>
      <c r="N3654" s="1133">
        <f t="shared" si="150"/>
        <v>0</v>
      </c>
      <c r="O3654" s="1134">
        <f t="shared" si="151"/>
        <v>0</v>
      </c>
      <c r="P3654" s="1134">
        <f>O3654/'1.5 Universal Data'!$F$35</f>
        <v>0</v>
      </c>
      <c r="R3654" s="163"/>
      <c r="S3654" s="163"/>
      <c r="T3654" s="163"/>
      <c r="U3654" s="163"/>
      <c r="V3654" s="163"/>
      <c r="W3654" s="163"/>
      <c r="X3654" s="163"/>
      <c r="Y3654" s="163"/>
      <c r="Z3654" s="163"/>
      <c r="AA3654" s="163"/>
      <c r="AB3654" s="163"/>
      <c r="AC3654" s="163"/>
      <c r="AD3654" s="163"/>
      <c r="AE3654" s="163"/>
    </row>
    <row r="3655" spans="2:31">
      <c r="B3655" s="1129">
        <f t="shared" si="152"/>
        <v>-1</v>
      </c>
      <c r="D3655" s="1130"/>
      <c r="E3655" s="1130"/>
      <c r="F3655" s="1131"/>
      <c r="G3655" s="1130"/>
      <c r="H3655" s="1130"/>
      <c r="I3655" s="1130"/>
      <c r="J3655" s="1132"/>
      <c r="K3655" s="1132"/>
      <c r="L3655" s="1130"/>
      <c r="N3655" s="1133">
        <f t="shared" si="150"/>
        <v>0</v>
      </c>
      <c r="O3655" s="1134">
        <f t="shared" si="151"/>
        <v>0</v>
      </c>
      <c r="P3655" s="1134">
        <f>O3655/'1.5 Universal Data'!$F$35</f>
        <v>0</v>
      </c>
      <c r="R3655" s="163"/>
      <c r="S3655" s="163"/>
      <c r="T3655" s="163"/>
      <c r="U3655" s="163"/>
      <c r="V3655" s="163"/>
      <c r="W3655" s="163"/>
      <c r="X3655" s="163"/>
      <c r="Y3655" s="163"/>
      <c r="Z3655" s="163"/>
      <c r="AA3655" s="163"/>
      <c r="AB3655" s="163"/>
      <c r="AC3655" s="163"/>
      <c r="AD3655" s="163"/>
      <c r="AE3655" s="163"/>
    </row>
    <row r="3656" spans="2:31">
      <c r="B3656" s="1129">
        <f t="shared" si="152"/>
        <v>-1</v>
      </c>
      <c r="D3656" s="1130"/>
      <c r="E3656" s="1130"/>
      <c r="F3656" s="1131"/>
      <c r="G3656" s="1130"/>
      <c r="H3656" s="1130"/>
      <c r="I3656" s="1130"/>
      <c r="J3656" s="1132"/>
      <c r="K3656" s="1132"/>
      <c r="L3656" s="1130"/>
      <c r="N3656" s="1133">
        <f t="shared" si="150"/>
        <v>0</v>
      </c>
      <c r="O3656" s="1134">
        <f t="shared" si="151"/>
        <v>0</v>
      </c>
      <c r="P3656" s="1134">
        <f>O3656/'1.5 Universal Data'!$F$35</f>
        <v>0</v>
      </c>
      <c r="R3656" s="163"/>
      <c r="S3656" s="163"/>
      <c r="T3656" s="163"/>
      <c r="U3656" s="163"/>
      <c r="V3656" s="163"/>
      <c r="W3656" s="163"/>
      <c r="X3656" s="163"/>
      <c r="Y3656" s="163"/>
      <c r="Z3656" s="163"/>
      <c r="AA3656" s="163"/>
      <c r="AB3656" s="163"/>
      <c r="AC3656" s="163"/>
      <c r="AD3656" s="163"/>
      <c r="AE3656" s="163"/>
    </row>
    <row r="3657" spans="2:31">
      <c r="B3657" s="1129">
        <f t="shared" si="152"/>
        <v>-1</v>
      </c>
      <c r="D3657" s="1130"/>
      <c r="E3657" s="1130"/>
      <c r="F3657" s="1131"/>
      <c r="G3657" s="1130"/>
      <c r="H3657" s="1130"/>
      <c r="I3657" s="1130"/>
      <c r="J3657" s="1132"/>
      <c r="K3657" s="1132"/>
      <c r="L3657" s="1130"/>
      <c r="N3657" s="1133">
        <f t="shared" si="150"/>
        <v>0</v>
      </c>
      <c r="O3657" s="1134">
        <f t="shared" si="151"/>
        <v>0</v>
      </c>
      <c r="P3657" s="1134">
        <f>O3657/'1.5 Universal Data'!$F$35</f>
        <v>0</v>
      </c>
      <c r="R3657" s="163"/>
      <c r="S3657" s="163"/>
      <c r="T3657" s="163"/>
      <c r="U3657" s="163"/>
      <c r="V3657" s="163"/>
      <c r="W3657" s="163"/>
      <c r="X3657" s="163"/>
      <c r="Y3657" s="163"/>
      <c r="Z3657" s="163"/>
      <c r="AA3657" s="163"/>
      <c r="AB3657" s="163"/>
      <c r="AC3657" s="163"/>
      <c r="AD3657" s="163"/>
      <c r="AE3657" s="163"/>
    </row>
    <row r="3658" spans="2:31">
      <c r="B3658" s="1129">
        <f t="shared" si="152"/>
        <v>-1</v>
      </c>
      <c r="D3658" s="1130"/>
      <c r="E3658" s="1130"/>
      <c r="F3658" s="1131"/>
      <c r="G3658" s="1130"/>
      <c r="H3658" s="1130"/>
      <c r="I3658" s="1130"/>
      <c r="J3658" s="1132"/>
      <c r="K3658" s="1132"/>
      <c r="L3658" s="1130"/>
      <c r="N3658" s="1133">
        <f t="shared" si="150"/>
        <v>0</v>
      </c>
      <c r="O3658" s="1134">
        <f t="shared" si="151"/>
        <v>0</v>
      </c>
      <c r="P3658" s="1134">
        <f>O3658/'1.5 Universal Data'!$F$35</f>
        <v>0</v>
      </c>
      <c r="R3658" s="163"/>
      <c r="S3658" s="163"/>
      <c r="T3658" s="163"/>
      <c r="U3658" s="163"/>
      <c r="V3658" s="163"/>
      <c r="W3658" s="163"/>
      <c r="X3658" s="163"/>
      <c r="Y3658" s="163"/>
      <c r="Z3658" s="163"/>
      <c r="AA3658" s="163"/>
      <c r="AB3658" s="163"/>
      <c r="AC3658" s="163"/>
      <c r="AD3658" s="163"/>
      <c r="AE3658" s="163"/>
    </row>
    <row r="3659" spans="2:31">
      <c r="B3659" s="1129">
        <f t="shared" si="152"/>
        <v>-1</v>
      </c>
      <c r="D3659" s="1130"/>
      <c r="E3659" s="1130"/>
      <c r="F3659" s="1131"/>
      <c r="G3659" s="1130"/>
      <c r="H3659" s="1130"/>
      <c r="I3659" s="1130"/>
      <c r="J3659" s="1132"/>
      <c r="K3659" s="1132"/>
      <c r="L3659" s="1130"/>
      <c r="N3659" s="1133">
        <f t="shared" si="150"/>
        <v>0</v>
      </c>
      <c r="O3659" s="1134">
        <f t="shared" si="151"/>
        <v>0</v>
      </c>
      <c r="P3659" s="1134">
        <f>O3659/'1.5 Universal Data'!$F$35</f>
        <v>0</v>
      </c>
      <c r="R3659" s="163"/>
      <c r="S3659" s="163"/>
      <c r="T3659" s="163"/>
      <c r="U3659" s="163"/>
      <c r="V3659" s="163"/>
      <c r="W3659" s="163"/>
      <c r="X3659" s="163"/>
      <c r="Y3659" s="163"/>
      <c r="Z3659" s="163"/>
      <c r="AA3659" s="163"/>
      <c r="AB3659" s="163"/>
      <c r="AC3659" s="163"/>
      <c r="AD3659" s="163"/>
      <c r="AE3659" s="163"/>
    </row>
    <row r="3660" spans="2:31">
      <c r="B3660" s="1129">
        <f t="shared" si="152"/>
        <v>-1</v>
      </c>
      <c r="D3660" s="1130"/>
      <c r="E3660" s="1130"/>
      <c r="F3660" s="1131"/>
      <c r="G3660" s="1130"/>
      <c r="H3660" s="1130"/>
      <c r="I3660" s="1130"/>
      <c r="J3660" s="1132"/>
      <c r="K3660" s="1132"/>
      <c r="L3660" s="1130"/>
      <c r="N3660" s="1133">
        <f t="shared" si="150"/>
        <v>0</v>
      </c>
      <c r="O3660" s="1134">
        <f t="shared" si="151"/>
        <v>0</v>
      </c>
      <c r="P3660" s="1134">
        <f>O3660/'1.5 Universal Data'!$F$35</f>
        <v>0</v>
      </c>
      <c r="R3660" s="163"/>
      <c r="S3660" s="163"/>
      <c r="T3660" s="163"/>
      <c r="U3660" s="163"/>
      <c r="V3660" s="163"/>
      <c r="W3660" s="163"/>
      <c r="X3660" s="163"/>
      <c r="Y3660" s="163"/>
      <c r="Z3660" s="163"/>
      <c r="AA3660" s="163"/>
      <c r="AB3660" s="163"/>
      <c r="AC3660" s="163"/>
      <c r="AD3660" s="163"/>
      <c r="AE3660" s="163"/>
    </row>
    <row r="3661" spans="2:31">
      <c r="B3661" s="1129">
        <f t="shared" si="152"/>
        <v>-1</v>
      </c>
      <c r="D3661" s="1130"/>
      <c r="E3661" s="1130"/>
      <c r="F3661" s="1131"/>
      <c r="G3661" s="1130"/>
      <c r="H3661" s="1130"/>
      <c r="I3661" s="1130"/>
      <c r="J3661" s="1132"/>
      <c r="K3661" s="1132"/>
      <c r="L3661" s="1130"/>
      <c r="N3661" s="1133">
        <f t="shared" si="150"/>
        <v>0</v>
      </c>
      <c r="O3661" s="1134">
        <f t="shared" si="151"/>
        <v>0</v>
      </c>
      <c r="P3661" s="1134">
        <f>O3661/'1.5 Universal Data'!$F$35</f>
        <v>0</v>
      </c>
      <c r="R3661" s="163"/>
      <c r="S3661" s="163"/>
      <c r="T3661" s="163"/>
      <c r="U3661" s="163"/>
      <c r="V3661" s="163"/>
      <c r="W3661" s="163"/>
      <c r="X3661" s="163"/>
      <c r="Y3661" s="163"/>
      <c r="Z3661" s="163"/>
      <c r="AA3661" s="163"/>
      <c r="AB3661" s="163"/>
      <c r="AC3661" s="163"/>
      <c r="AD3661" s="163"/>
      <c r="AE3661" s="163"/>
    </row>
    <row r="3662" spans="2:31">
      <c r="B3662" s="1129">
        <f t="shared" si="152"/>
        <v>-1</v>
      </c>
      <c r="D3662" s="1130"/>
      <c r="E3662" s="1130"/>
      <c r="F3662" s="1131"/>
      <c r="G3662" s="1130"/>
      <c r="H3662" s="1130"/>
      <c r="I3662" s="1130"/>
      <c r="J3662" s="1132"/>
      <c r="K3662" s="1132"/>
      <c r="L3662" s="1130"/>
      <c r="N3662" s="1133">
        <f t="shared" si="150"/>
        <v>0</v>
      </c>
      <c r="O3662" s="1134">
        <f t="shared" si="151"/>
        <v>0</v>
      </c>
      <c r="P3662" s="1134">
        <f>O3662/'1.5 Universal Data'!$F$35</f>
        <v>0</v>
      </c>
      <c r="R3662" s="163"/>
      <c r="S3662" s="163"/>
      <c r="T3662" s="163"/>
      <c r="U3662" s="163"/>
      <c r="V3662" s="163"/>
      <c r="W3662" s="163"/>
      <c r="X3662" s="163"/>
      <c r="Y3662" s="163"/>
      <c r="Z3662" s="163"/>
      <c r="AA3662" s="163"/>
      <c r="AB3662" s="163"/>
      <c r="AC3662" s="163"/>
      <c r="AD3662" s="163"/>
      <c r="AE3662" s="163"/>
    </row>
    <row r="3663" spans="2:31">
      <c r="B3663" s="1129">
        <f t="shared" si="152"/>
        <v>-1</v>
      </c>
      <c r="D3663" s="1130"/>
      <c r="E3663" s="1130"/>
      <c r="F3663" s="1131"/>
      <c r="G3663" s="1130"/>
      <c r="H3663" s="1130"/>
      <c r="I3663" s="1130"/>
      <c r="J3663" s="1132"/>
      <c r="K3663" s="1132"/>
      <c r="L3663" s="1130"/>
      <c r="N3663" s="1133">
        <f t="shared" si="150"/>
        <v>0</v>
      </c>
      <c r="O3663" s="1134">
        <f t="shared" si="151"/>
        <v>0</v>
      </c>
      <c r="P3663" s="1134">
        <f>O3663/'1.5 Universal Data'!$F$35</f>
        <v>0</v>
      </c>
      <c r="R3663" s="163"/>
      <c r="S3663" s="163"/>
      <c r="T3663" s="163"/>
      <c r="U3663" s="163"/>
      <c r="V3663" s="163"/>
      <c r="W3663" s="163"/>
      <c r="X3663" s="163"/>
      <c r="Y3663" s="163"/>
      <c r="Z3663" s="163"/>
      <c r="AA3663" s="163"/>
      <c r="AB3663" s="163"/>
      <c r="AC3663" s="163"/>
      <c r="AD3663" s="163"/>
      <c r="AE3663" s="163"/>
    </row>
    <row r="3664" spans="2:31">
      <c r="B3664" s="1129">
        <f t="shared" si="152"/>
        <v>-1</v>
      </c>
      <c r="D3664" s="1130"/>
      <c r="E3664" s="1130"/>
      <c r="F3664" s="1131"/>
      <c r="G3664" s="1130"/>
      <c r="H3664" s="1130"/>
      <c r="I3664" s="1130"/>
      <c r="J3664" s="1132"/>
      <c r="K3664" s="1132"/>
      <c r="L3664" s="1130"/>
      <c r="N3664" s="1133">
        <f t="shared" ref="N3664:N3727" si="153">+H3664*((K3664-J3664)+1)*B3664</f>
        <v>0</v>
      </c>
      <c r="O3664" s="1134">
        <f t="shared" ref="O3664:O3727" si="154">N3664*L3664/100</f>
        <v>0</v>
      </c>
      <c r="P3664" s="1134">
        <f>O3664/'1.5 Universal Data'!$F$35</f>
        <v>0</v>
      </c>
      <c r="R3664" s="163"/>
      <c r="S3664" s="163"/>
      <c r="T3664" s="163"/>
      <c r="U3664" s="163"/>
      <c r="V3664" s="163"/>
      <c r="W3664" s="163"/>
      <c r="X3664" s="163"/>
      <c r="Y3664" s="163"/>
      <c r="Z3664" s="163"/>
      <c r="AA3664" s="163"/>
      <c r="AB3664" s="163"/>
      <c r="AC3664" s="163"/>
      <c r="AD3664" s="163"/>
      <c r="AE3664" s="163"/>
    </row>
    <row r="3665" spans="2:31">
      <c r="B3665" s="1129">
        <f t="shared" si="152"/>
        <v>-1</v>
      </c>
      <c r="D3665" s="1130"/>
      <c r="E3665" s="1130"/>
      <c r="F3665" s="1131"/>
      <c r="G3665" s="1130"/>
      <c r="H3665" s="1130"/>
      <c r="I3665" s="1130"/>
      <c r="J3665" s="1132"/>
      <c r="K3665" s="1132"/>
      <c r="L3665" s="1130"/>
      <c r="N3665" s="1133">
        <f t="shared" si="153"/>
        <v>0</v>
      </c>
      <c r="O3665" s="1134">
        <f t="shared" si="154"/>
        <v>0</v>
      </c>
      <c r="P3665" s="1134">
        <f>O3665/'1.5 Universal Data'!$F$35</f>
        <v>0</v>
      </c>
      <c r="R3665" s="163"/>
      <c r="S3665" s="163"/>
      <c r="T3665" s="163"/>
      <c r="U3665" s="163"/>
      <c r="V3665" s="163"/>
      <c r="W3665" s="163"/>
      <c r="X3665" s="163"/>
      <c r="Y3665" s="163"/>
      <c r="Z3665" s="163"/>
      <c r="AA3665" s="163"/>
      <c r="AB3665" s="163"/>
      <c r="AC3665" s="163"/>
      <c r="AD3665" s="163"/>
      <c r="AE3665" s="163"/>
    </row>
    <row r="3666" spans="2:31">
      <c r="B3666" s="1129">
        <f t="shared" si="152"/>
        <v>-1</v>
      </c>
      <c r="D3666" s="1130"/>
      <c r="E3666" s="1130"/>
      <c r="F3666" s="1131"/>
      <c r="G3666" s="1130"/>
      <c r="H3666" s="1130"/>
      <c r="I3666" s="1130"/>
      <c r="J3666" s="1132"/>
      <c r="K3666" s="1132"/>
      <c r="L3666" s="1130"/>
      <c r="N3666" s="1133">
        <f t="shared" si="153"/>
        <v>0</v>
      </c>
      <c r="O3666" s="1134">
        <f t="shared" si="154"/>
        <v>0</v>
      </c>
      <c r="P3666" s="1134">
        <f>O3666/'1.5 Universal Data'!$F$35</f>
        <v>0</v>
      </c>
      <c r="R3666" s="163"/>
      <c r="S3666" s="163"/>
      <c r="T3666" s="163"/>
      <c r="U3666" s="163"/>
      <c r="V3666" s="163"/>
      <c r="W3666" s="163"/>
      <c r="X3666" s="163"/>
      <c r="Y3666" s="163"/>
      <c r="Z3666" s="163"/>
      <c r="AA3666" s="163"/>
      <c r="AB3666" s="163"/>
      <c r="AC3666" s="163"/>
      <c r="AD3666" s="163"/>
      <c r="AE3666" s="163"/>
    </row>
    <row r="3667" spans="2:31">
      <c r="B3667" s="1129">
        <f t="shared" si="152"/>
        <v>-1</v>
      </c>
      <c r="D3667" s="1130"/>
      <c r="E3667" s="1130"/>
      <c r="F3667" s="1131"/>
      <c r="G3667" s="1130"/>
      <c r="H3667" s="1130"/>
      <c r="I3667" s="1130"/>
      <c r="J3667" s="1132"/>
      <c r="K3667" s="1132"/>
      <c r="L3667" s="1130"/>
      <c r="N3667" s="1133">
        <f t="shared" si="153"/>
        <v>0</v>
      </c>
      <c r="O3667" s="1134">
        <f t="shared" si="154"/>
        <v>0</v>
      </c>
      <c r="P3667" s="1134">
        <f>O3667/'1.5 Universal Data'!$F$35</f>
        <v>0</v>
      </c>
      <c r="R3667" s="163"/>
      <c r="S3667" s="163"/>
      <c r="T3667" s="163"/>
      <c r="U3667" s="163"/>
      <c r="V3667" s="163"/>
      <c r="W3667" s="163"/>
      <c r="X3667" s="163"/>
      <c r="Y3667" s="163"/>
      <c r="Z3667" s="163"/>
      <c r="AA3667" s="163"/>
      <c r="AB3667" s="163"/>
      <c r="AC3667" s="163"/>
      <c r="AD3667" s="163"/>
      <c r="AE3667" s="163"/>
    </row>
    <row r="3668" spans="2:31">
      <c r="B3668" s="1129">
        <f t="shared" si="152"/>
        <v>-1</v>
      </c>
      <c r="D3668" s="1130"/>
      <c r="E3668" s="1130"/>
      <c r="F3668" s="1131"/>
      <c r="G3668" s="1130"/>
      <c r="H3668" s="1130"/>
      <c r="I3668" s="1130"/>
      <c r="J3668" s="1132"/>
      <c r="K3668" s="1132"/>
      <c r="L3668" s="1130"/>
      <c r="N3668" s="1133">
        <f t="shared" si="153"/>
        <v>0</v>
      </c>
      <c r="O3668" s="1134">
        <f t="shared" si="154"/>
        <v>0</v>
      </c>
      <c r="P3668" s="1134">
        <f>O3668/'1.5 Universal Data'!$F$35</f>
        <v>0</v>
      </c>
      <c r="R3668" s="163"/>
      <c r="S3668" s="163"/>
      <c r="T3668" s="163"/>
      <c r="U3668" s="163"/>
      <c r="V3668" s="163"/>
      <c r="W3668" s="163"/>
      <c r="X3668" s="163"/>
      <c r="Y3668" s="163"/>
      <c r="Z3668" s="163"/>
      <c r="AA3668" s="163"/>
      <c r="AB3668" s="163"/>
      <c r="AC3668" s="163"/>
      <c r="AD3668" s="163"/>
      <c r="AE3668" s="163"/>
    </row>
    <row r="3669" spans="2:31">
      <c r="B3669" s="1129">
        <f t="shared" si="152"/>
        <v>-1</v>
      </c>
      <c r="D3669" s="1130"/>
      <c r="E3669" s="1130"/>
      <c r="F3669" s="1131"/>
      <c r="G3669" s="1130"/>
      <c r="H3669" s="1130"/>
      <c r="I3669" s="1130"/>
      <c r="J3669" s="1132"/>
      <c r="K3669" s="1132"/>
      <c r="L3669" s="1130"/>
      <c r="N3669" s="1133">
        <f t="shared" si="153"/>
        <v>0</v>
      </c>
      <c r="O3669" s="1134">
        <f t="shared" si="154"/>
        <v>0</v>
      </c>
      <c r="P3669" s="1134">
        <f>O3669/'1.5 Universal Data'!$F$35</f>
        <v>0</v>
      </c>
      <c r="R3669" s="163"/>
      <c r="S3669" s="163"/>
      <c r="T3669" s="163"/>
      <c r="U3669" s="163"/>
      <c r="V3669" s="163"/>
      <c r="W3669" s="163"/>
      <c r="X3669" s="163"/>
      <c r="Y3669" s="163"/>
      <c r="Z3669" s="163"/>
      <c r="AA3669" s="163"/>
      <c r="AB3669" s="163"/>
      <c r="AC3669" s="163"/>
      <c r="AD3669" s="163"/>
      <c r="AE3669" s="163"/>
    </row>
    <row r="3670" spans="2:31">
      <c r="B3670" s="1129">
        <f t="shared" si="152"/>
        <v>-1</v>
      </c>
      <c r="D3670" s="1130"/>
      <c r="E3670" s="1130"/>
      <c r="F3670" s="1131"/>
      <c r="G3670" s="1130"/>
      <c r="H3670" s="1130"/>
      <c r="I3670" s="1130"/>
      <c r="J3670" s="1132"/>
      <c r="K3670" s="1132"/>
      <c r="L3670" s="1130"/>
      <c r="N3670" s="1133">
        <f t="shared" si="153"/>
        <v>0</v>
      </c>
      <c r="O3670" s="1134">
        <f t="shared" si="154"/>
        <v>0</v>
      </c>
      <c r="P3670" s="1134">
        <f>O3670/'1.5 Universal Data'!$F$35</f>
        <v>0</v>
      </c>
      <c r="R3670" s="163"/>
      <c r="S3670" s="163"/>
      <c r="T3670" s="163"/>
      <c r="U3670" s="163"/>
      <c r="V3670" s="163"/>
      <c r="W3670" s="163"/>
      <c r="X3670" s="163"/>
      <c r="Y3670" s="163"/>
      <c r="Z3670" s="163"/>
      <c r="AA3670" s="163"/>
      <c r="AB3670" s="163"/>
      <c r="AC3670" s="163"/>
      <c r="AD3670" s="163"/>
      <c r="AE3670" s="163"/>
    </row>
    <row r="3671" spans="2:31">
      <c r="B3671" s="1129">
        <f t="shared" ref="B3671:B3734" si="155">IF(G3671="buy",1,-1)</f>
        <v>-1</v>
      </c>
      <c r="D3671" s="1130"/>
      <c r="E3671" s="1130"/>
      <c r="F3671" s="1131"/>
      <c r="G3671" s="1130"/>
      <c r="H3671" s="1130"/>
      <c r="I3671" s="1130"/>
      <c r="J3671" s="1132"/>
      <c r="K3671" s="1132"/>
      <c r="L3671" s="1130"/>
      <c r="N3671" s="1133">
        <f t="shared" si="153"/>
        <v>0</v>
      </c>
      <c r="O3671" s="1134">
        <f t="shared" si="154"/>
        <v>0</v>
      </c>
      <c r="P3671" s="1134">
        <f>O3671/'1.5 Universal Data'!$F$35</f>
        <v>0</v>
      </c>
      <c r="R3671" s="163"/>
      <c r="S3671" s="163"/>
      <c r="T3671" s="163"/>
      <c r="U3671" s="163"/>
      <c r="V3671" s="163"/>
      <c r="W3671" s="163"/>
      <c r="X3671" s="163"/>
      <c r="Y3671" s="163"/>
      <c r="Z3671" s="163"/>
      <c r="AA3671" s="163"/>
      <c r="AB3671" s="163"/>
      <c r="AC3671" s="163"/>
      <c r="AD3671" s="163"/>
      <c r="AE3671" s="163"/>
    </row>
    <row r="3672" spans="2:31">
      <c r="B3672" s="1129">
        <f t="shared" si="155"/>
        <v>-1</v>
      </c>
      <c r="D3672" s="1130"/>
      <c r="E3672" s="1130"/>
      <c r="F3672" s="1131"/>
      <c r="G3672" s="1130"/>
      <c r="H3672" s="1130"/>
      <c r="I3672" s="1130"/>
      <c r="J3672" s="1132"/>
      <c r="K3672" s="1132"/>
      <c r="L3672" s="1130"/>
      <c r="N3672" s="1133">
        <f t="shared" si="153"/>
        <v>0</v>
      </c>
      <c r="O3672" s="1134">
        <f t="shared" si="154"/>
        <v>0</v>
      </c>
      <c r="P3672" s="1134">
        <f>O3672/'1.5 Universal Data'!$F$35</f>
        <v>0</v>
      </c>
      <c r="R3672" s="163"/>
      <c r="S3672" s="163"/>
      <c r="T3672" s="163"/>
      <c r="U3672" s="163"/>
      <c r="V3672" s="163"/>
      <c r="W3672" s="163"/>
      <c r="X3672" s="163"/>
      <c r="Y3672" s="163"/>
      <c r="Z3672" s="163"/>
      <c r="AA3672" s="163"/>
      <c r="AB3672" s="163"/>
      <c r="AC3672" s="163"/>
      <c r="AD3672" s="163"/>
      <c r="AE3672" s="163"/>
    </row>
    <row r="3673" spans="2:31">
      <c r="B3673" s="1129">
        <f t="shared" si="155"/>
        <v>-1</v>
      </c>
      <c r="D3673" s="1130"/>
      <c r="E3673" s="1130"/>
      <c r="F3673" s="1131"/>
      <c r="G3673" s="1130"/>
      <c r="H3673" s="1130"/>
      <c r="I3673" s="1130"/>
      <c r="J3673" s="1132"/>
      <c r="K3673" s="1132"/>
      <c r="L3673" s="1130"/>
      <c r="N3673" s="1133">
        <f t="shared" si="153"/>
        <v>0</v>
      </c>
      <c r="O3673" s="1134">
        <f t="shared" si="154"/>
        <v>0</v>
      </c>
      <c r="P3673" s="1134">
        <f>O3673/'1.5 Universal Data'!$F$35</f>
        <v>0</v>
      </c>
      <c r="R3673" s="163"/>
      <c r="S3673" s="163"/>
      <c r="T3673" s="163"/>
      <c r="U3673" s="163"/>
      <c r="V3673" s="163"/>
      <c r="W3673" s="163"/>
      <c r="X3673" s="163"/>
      <c r="Y3673" s="163"/>
      <c r="Z3673" s="163"/>
      <c r="AA3673" s="163"/>
      <c r="AB3673" s="163"/>
      <c r="AC3673" s="163"/>
      <c r="AD3673" s="163"/>
      <c r="AE3673" s="163"/>
    </row>
    <row r="3674" spans="2:31">
      <c r="B3674" s="1129">
        <f t="shared" si="155"/>
        <v>-1</v>
      </c>
      <c r="D3674" s="1130"/>
      <c r="E3674" s="1130"/>
      <c r="F3674" s="1131"/>
      <c r="G3674" s="1130"/>
      <c r="H3674" s="1130"/>
      <c r="I3674" s="1130"/>
      <c r="J3674" s="1132"/>
      <c r="K3674" s="1132"/>
      <c r="L3674" s="1130"/>
      <c r="N3674" s="1133">
        <f t="shared" si="153"/>
        <v>0</v>
      </c>
      <c r="O3674" s="1134">
        <f t="shared" si="154"/>
        <v>0</v>
      </c>
      <c r="P3674" s="1134">
        <f>O3674/'1.5 Universal Data'!$F$35</f>
        <v>0</v>
      </c>
      <c r="R3674" s="163"/>
      <c r="S3674" s="163"/>
      <c r="T3674" s="163"/>
      <c r="U3674" s="163"/>
      <c r="V3674" s="163"/>
      <c r="W3674" s="163"/>
      <c r="X3674" s="163"/>
      <c r="Y3674" s="163"/>
      <c r="Z3674" s="163"/>
      <c r="AA3674" s="163"/>
      <c r="AB3674" s="163"/>
      <c r="AC3674" s="163"/>
      <c r="AD3674" s="163"/>
      <c r="AE3674" s="163"/>
    </row>
    <row r="3675" spans="2:31">
      <c r="B3675" s="1129">
        <f t="shared" si="155"/>
        <v>-1</v>
      </c>
      <c r="D3675" s="1130"/>
      <c r="E3675" s="1130"/>
      <c r="F3675" s="1131"/>
      <c r="G3675" s="1130"/>
      <c r="H3675" s="1130"/>
      <c r="I3675" s="1130"/>
      <c r="J3675" s="1132"/>
      <c r="K3675" s="1132"/>
      <c r="L3675" s="1130"/>
      <c r="N3675" s="1133">
        <f t="shared" si="153"/>
        <v>0</v>
      </c>
      <c r="O3675" s="1134">
        <f t="shared" si="154"/>
        <v>0</v>
      </c>
      <c r="P3675" s="1134">
        <f>O3675/'1.5 Universal Data'!$F$35</f>
        <v>0</v>
      </c>
      <c r="R3675" s="163"/>
      <c r="S3675" s="163"/>
      <c r="T3675" s="163"/>
      <c r="U3675" s="163"/>
      <c r="V3675" s="163"/>
      <c r="W3675" s="163"/>
      <c r="X3675" s="163"/>
      <c r="Y3675" s="163"/>
      <c r="Z3675" s="163"/>
      <c r="AA3675" s="163"/>
      <c r="AB3675" s="163"/>
      <c r="AC3675" s="163"/>
      <c r="AD3675" s="163"/>
      <c r="AE3675" s="163"/>
    </row>
    <row r="3676" spans="2:31">
      <c r="B3676" s="1129">
        <f t="shared" si="155"/>
        <v>-1</v>
      </c>
      <c r="D3676" s="1130"/>
      <c r="E3676" s="1130"/>
      <c r="F3676" s="1131"/>
      <c r="G3676" s="1130"/>
      <c r="H3676" s="1130"/>
      <c r="I3676" s="1130"/>
      <c r="J3676" s="1132"/>
      <c r="K3676" s="1132"/>
      <c r="L3676" s="1130"/>
      <c r="N3676" s="1133">
        <f t="shared" si="153"/>
        <v>0</v>
      </c>
      <c r="O3676" s="1134">
        <f t="shared" si="154"/>
        <v>0</v>
      </c>
      <c r="P3676" s="1134">
        <f>O3676/'1.5 Universal Data'!$F$35</f>
        <v>0</v>
      </c>
      <c r="R3676" s="163"/>
      <c r="S3676" s="163"/>
      <c r="T3676" s="163"/>
      <c r="U3676" s="163"/>
      <c r="V3676" s="163"/>
      <c r="W3676" s="163"/>
      <c r="X3676" s="163"/>
      <c r="Y3676" s="163"/>
      <c r="Z3676" s="163"/>
      <c r="AA3676" s="163"/>
      <c r="AB3676" s="163"/>
      <c r="AC3676" s="163"/>
      <c r="AD3676" s="163"/>
      <c r="AE3676" s="163"/>
    </row>
    <row r="3677" spans="2:31">
      <c r="B3677" s="1129">
        <f t="shared" si="155"/>
        <v>-1</v>
      </c>
      <c r="D3677" s="1130"/>
      <c r="E3677" s="1130"/>
      <c r="F3677" s="1131"/>
      <c r="G3677" s="1130"/>
      <c r="H3677" s="1130"/>
      <c r="I3677" s="1130"/>
      <c r="J3677" s="1132"/>
      <c r="K3677" s="1132"/>
      <c r="L3677" s="1130"/>
      <c r="N3677" s="1133">
        <f t="shared" si="153"/>
        <v>0</v>
      </c>
      <c r="O3677" s="1134">
        <f t="shared" si="154"/>
        <v>0</v>
      </c>
      <c r="P3677" s="1134">
        <f>O3677/'1.5 Universal Data'!$F$35</f>
        <v>0</v>
      </c>
      <c r="R3677" s="163"/>
      <c r="S3677" s="163"/>
      <c r="T3677" s="163"/>
      <c r="U3677" s="163"/>
      <c r="V3677" s="163"/>
      <c r="W3677" s="163"/>
      <c r="X3677" s="163"/>
      <c r="Y3677" s="163"/>
      <c r="Z3677" s="163"/>
      <c r="AA3677" s="163"/>
      <c r="AB3677" s="163"/>
      <c r="AC3677" s="163"/>
      <c r="AD3677" s="163"/>
      <c r="AE3677" s="163"/>
    </row>
    <row r="3678" spans="2:31">
      <c r="B3678" s="1129">
        <f t="shared" si="155"/>
        <v>-1</v>
      </c>
      <c r="D3678" s="1130"/>
      <c r="E3678" s="1130"/>
      <c r="F3678" s="1131"/>
      <c r="G3678" s="1130"/>
      <c r="H3678" s="1130"/>
      <c r="I3678" s="1130"/>
      <c r="J3678" s="1132"/>
      <c r="K3678" s="1132"/>
      <c r="L3678" s="1130"/>
      <c r="N3678" s="1133">
        <f t="shared" si="153"/>
        <v>0</v>
      </c>
      <c r="O3678" s="1134">
        <f t="shared" si="154"/>
        <v>0</v>
      </c>
      <c r="P3678" s="1134">
        <f>O3678/'1.5 Universal Data'!$F$35</f>
        <v>0</v>
      </c>
      <c r="R3678" s="163"/>
      <c r="S3678" s="163"/>
      <c r="T3678" s="163"/>
      <c r="U3678" s="163"/>
      <c r="V3678" s="163"/>
      <c r="W3678" s="163"/>
      <c r="X3678" s="163"/>
      <c r="Y3678" s="163"/>
      <c r="Z3678" s="163"/>
      <c r="AA3678" s="163"/>
      <c r="AB3678" s="163"/>
      <c r="AC3678" s="163"/>
      <c r="AD3678" s="163"/>
      <c r="AE3678" s="163"/>
    </row>
    <row r="3679" spans="2:31">
      <c r="B3679" s="1129">
        <f t="shared" si="155"/>
        <v>-1</v>
      </c>
      <c r="D3679" s="1130"/>
      <c r="E3679" s="1130"/>
      <c r="F3679" s="1131"/>
      <c r="G3679" s="1130"/>
      <c r="H3679" s="1130"/>
      <c r="I3679" s="1130"/>
      <c r="J3679" s="1132"/>
      <c r="K3679" s="1132"/>
      <c r="L3679" s="1130"/>
      <c r="N3679" s="1133">
        <f t="shared" si="153"/>
        <v>0</v>
      </c>
      <c r="O3679" s="1134">
        <f t="shared" si="154"/>
        <v>0</v>
      </c>
      <c r="P3679" s="1134">
        <f>O3679/'1.5 Universal Data'!$F$35</f>
        <v>0</v>
      </c>
      <c r="R3679" s="163"/>
      <c r="S3679" s="163"/>
      <c r="T3679" s="163"/>
      <c r="U3679" s="163"/>
      <c r="V3679" s="163"/>
      <c r="W3679" s="163"/>
      <c r="X3679" s="163"/>
      <c r="Y3679" s="163"/>
      <c r="Z3679" s="163"/>
      <c r="AA3679" s="163"/>
      <c r="AB3679" s="163"/>
      <c r="AC3679" s="163"/>
      <c r="AD3679" s="163"/>
      <c r="AE3679" s="163"/>
    </row>
    <row r="3680" spans="2:31">
      <c r="B3680" s="1129">
        <f t="shared" si="155"/>
        <v>-1</v>
      </c>
      <c r="D3680" s="1130"/>
      <c r="E3680" s="1130"/>
      <c r="F3680" s="1131"/>
      <c r="G3680" s="1130"/>
      <c r="H3680" s="1130"/>
      <c r="I3680" s="1130"/>
      <c r="J3680" s="1132"/>
      <c r="K3680" s="1132"/>
      <c r="L3680" s="1130"/>
      <c r="N3680" s="1133">
        <f t="shared" si="153"/>
        <v>0</v>
      </c>
      <c r="O3680" s="1134">
        <f t="shared" si="154"/>
        <v>0</v>
      </c>
      <c r="P3680" s="1134">
        <f>O3680/'1.5 Universal Data'!$F$35</f>
        <v>0</v>
      </c>
      <c r="R3680" s="163"/>
      <c r="S3680" s="163"/>
      <c r="T3680" s="163"/>
      <c r="U3680" s="163"/>
      <c r="V3680" s="163"/>
      <c r="W3680" s="163"/>
      <c r="X3680" s="163"/>
      <c r="Y3680" s="163"/>
      <c r="Z3680" s="163"/>
      <c r="AA3680" s="163"/>
      <c r="AB3680" s="163"/>
      <c r="AC3680" s="163"/>
      <c r="AD3680" s="163"/>
      <c r="AE3680" s="163"/>
    </row>
    <row r="3681" spans="2:31">
      <c r="B3681" s="1129">
        <f t="shared" si="155"/>
        <v>-1</v>
      </c>
      <c r="D3681" s="1130"/>
      <c r="E3681" s="1130"/>
      <c r="F3681" s="1131"/>
      <c r="G3681" s="1130"/>
      <c r="H3681" s="1130"/>
      <c r="I3681" s="1130"/>
      <c r="J3681" s="1132"/>
      <c r="K3681" s="1132"/>
      <c r="L3681" s="1130"/>
      <c r="N3681" s="1133">
        <f t="shared" si="153"/>
        <v>0</v>
      </c>
      <c r="O3681" s="1134">
        <f t="shared" si="154"/>
        <v>0</v>
      </c>
      <c r="P3681" s="1134">
        <f>O3681/'1.5 Universal Data'!$F$35</f>
        <v>0</v>
      </c>
      <c r="R3681" s="163"/>
      <c r="S3681" s="163"/>
      <c r="T3681" s="163"/>
      <c r="U3681" s="163"/>
      <c r="V3681" s="163"/>
      <c r="W3681" s="163"/>
      <c r="X3681" s="163"/>
      <c r="Y3681" s="163"/>
      <c r="Z3681" s="163"/>
      <c r="AA3681" s="163"/>
      <c r="AB3681" s="163"/>
      <c r="AC3681" s="163"/>
      <c r="AD3681" s="163"/>
      <c r="AE3681" s="163"/>
    </row>
    <row r="3682" spans="2:31">
      <c r="B3682" s="1129">
        <f t="shared" si="155"/>
        <v>-1</v>
      </c>
      <c r="D3682" s="1130"/>
      <c r="E3682" s="1130"/>
      <c r="F3682" s="1131"/>
      <c r="G3682" s="1130"/>
      <c r="H3682" s="1130"/>
      <c r="I3682" s="1130"/>
      <c r="J3682" s="1132"/>
      <c r="K3682" s="1132"/>
      <c r="L3682" s="1130"/>
      <c r="N3682" s="1133">
        <f t="shared" si="153"/>
        <v>0</v>
      </c>
      <c r="O3682" s="1134">
        <f t="shared" si="154"/>
        <v>0</v>
      </c>
      <c r="P3682" s="1134">
        <f>O3682/'1.5 Universal Data'!$F$35</f>
        <v>0</v>
      </c>
      <c r="R3682" s="163"/>
      <c r="S3682" s="163"/>
      <c r="T3682" s="163"/>
      <c r="U3682" s="163"/>
      <c r="V3682" s="163"/>
      <c r="W3682" s="163"/>
      <c r="X3682" s="163"/>
      <c r="Y3682" s="163"/>
      <c r="Z3682" s="163"/>
      <c r="AA3682" s="163"/>
      <c r="AB3682" s="163"/>
      <c r="AC3682" s="163"/>
      <c r="AD3682" s="163"/>
      <c r="AE3682" s="163"/>
    </row>
    <row r="3683" spans="2:31">
      <c r="B3683" s="1129">
        <f t="shared" si="155"/>
        <v>-1</v>
      </c>
      <c r="D3683" s="1130"/>
      <c r="E3683" s="1130"/>
      <c r="F3683" s="1131"/>
      <c r="G3683" s="1130"/>
      <c r="H3683" s="1130"/>
      <c r="I3683" s="1130"/>
      <c r="J3683" s="1132"/>
      <c r="K3683" s="1132"/>
      <c r="L3683" s="1130"/>
      <c r="N3683" s="1133">
        <f t="shared" si="153"/>
        <v>0</v>
      </c>
      <c r="O3683" s="1134">
        <f t="shared" si="154"/>
        <v>0</v>
      </c>
      <c r="P3683" s="1134">
        <f>O3683/'1.5 Universal Data'!$F$35</f>
        <v>0</v>
      </c>
      <c r="R3683" s="163"/>
      <c r="S3683" s="163"/>
      <c r="T3683" s="163"/>
      <c r="U3683" s="163"/>
      <c r="V3683" s="163"/>
      <c r="W3683" s="163"/>
      <c r="X3683" s="163"/>
      <c r="Y3683" s="163"/>
      <c r="Z3683" s="163"/>
      <c r="AA3683" s="163"/>
      <c r="AB3683" s="163"/>
      <c r="AC3683" s="163"/>
      <c r="AD3683" s="163"/>
      <c r="AE3683" s="163"/>
    </row>
    <row r="3684" spans="2:31">
      <c r="B3684" s="1129">
        <f t="shared" si="155"/>
        <v>-1</v>
      </c>
      <c r="D3684" s="1130"/>
      <c r="E3684" s="1130"/>
      <c r="F3684" s="1131"/>
      <c r="G3684" s="1130"/>
      <c r="H3684" s="1130"/>
      <c r="I3684" s="1130"/>
      <c r="J3684" s="1132"/>
      <c r="K3684" s="1132"/>
      <c r="L3684" s="1130"/>
      <c r="N3684" s="1133">
        <f t="shared" si="153"/>
        <v>0</v>
      </c>
      <c r="O3684" s="1134">
        <f t="shared" si="154"/>
        <v>0</v>
      </c>
      <c r="P3684" s="1134">
        <f>O3684/'1.5 Universal Data'!$F$35</f>
        <v>0</v>
      </c>
      <c r="R3684" s="163"/>
      <c r="S3684" s="163"/>
      <c r="T3684" s="163"/>
      <c r="U3684" s="163"/>
      <c r="V3684" s="163"/>
      <c r="W3684" s="163"/>
      <c r="X3684" s="163"/>
      <c r="Y3684" s="163"/>
      <c r="Z3684" s="163"/>
      <c r="AA3684" s="163"/>
      <c r="AB3684" s="163"/>
      <c r="AC3684" s="163"/>
      <c r="AD3684" s="163"/>
      <c r="AE3684" s="163"/>
    </row>
    <row r="3685" spans="2:31">
      <c r="B3685" s="1129">
        <f t="shared" si="155"/>
        <v>-1</v>
      </c>
      <c r="D3685" s="1130"/>
      <c r="E3685" s="1130"/>
      <c r="F3685" s="1131"/>
      <c r="G3685" s="1130"/>
      <c r="H3685" s="1130"/>
      <c r="I3685" s="1130"/>
      <c r="J3685" s="1132"/>
      <c r="K3685" s="1132"/>
      <c r="L3685" s="1130"/>
      <c r="N3685" s="1133">
        <f t="shared" si="153"/>
        <v>0</v>
      </c>
      <c r="O3685" s="1134">
        <f t="shared" si="154"/>
        <v>0</v>
      </c>
      <c r="P3685" s="1134">
        <f>O3685/'1.5 Universal Data'!$F$35</f>
        <v>0</v>
      </c>
      <c r="R3685" s="163"/>
      <c r="S3685" s="163"/>
      <c r="T3685" s="163"/>
      <c r="U3685" s="163"/>
      <c r="V3685" s="163"/>
      <c r="W3685" s="163"/>
      <c r="X3685" s="163"/>
      <c r="Y3685" s="163"/>
      <c r="Z3685" s="163"/>
      <c r="AA3685" s="163"/>
      <c r="AB3685" s="163"/>
      <c r="AC3685" s="163"/>
      <c r="AD3685" s="163"/>
      <c r="AE3685" s="163"/>
    </row>
    <row r="3686" spans="2:31">
      <c r="B3686" s="1129">
        <f t="shared" si="155"/>
        <v>-1</v>
      </c>
      <c r="D3686" s="1130"/>
      <c r="E3686" s="1130"/>
      <c r="F3686" s="1131"/>
      <c r="G3686" s="1130"/>
      <c r="H3686" s="1130"/>
      <c r="I3686" s="1130"/>
      <c r="J3686" s="1132"/>
      <c r="K3686" s="1132"/>
      <c r="L3686" s="1130"/>
      <c r="N3686" s="1133">
        <f t="shared" si="153"/>
        <v>0</v>
      </c>
      <c r="O3686" s="1134">
        <f t="shared" si="154"/>
        <v>0</v>
      </c>
      <c r="P3686" s="1134">
        <f>O3686/'1.5 Universal Data'!$F$35</f>
        <v>0</v>
      </c>
      <c r="R3686" s="163"/>
      <c r="S3686" s="163"/>
      <c r="T3686" s="163"/>
      <c r="U3686" s="163"/>
      <c r="V3686" s="163"/>
      <c r="W3686" s="163"/>
      <c r="X3686" s="163"/>
      <c r="Y3686" s="163"/>
      <c r="Z3686" s="163"/>
      <c r="AA3686" s="163"/>
      <c r="AB3686" s="163"/>
      <c r="AC3686" s="163"/>
      <c r="AD3686" s="163"/>
      <c r="AE3686" s="163"/>
    </row>
    <row r="3687" spans="2:31">
      <c r="B3687" s="1129">
        <f t="shared" si="155"/>
        <v>-1</v>
      </c>
      <c r="D3687" s="1130"/>
      <c r="E3687" s="1130"/>
      <c r="F3687" s="1131"/>
      <c r="G3687" s="1130"/>
      <c r="H3687" s="1130"/>
      <c r="I3687" s="1130"/>
      <c r="J3687" s="1132"/>
      <c r="K3687" s="1132"/>
      <c r="L3687" s="1130"/>
      <c r="N3687" s="1133">
        <f t="shared" si="153"/>
        <v>0</v>
      </c>
      <c r="O3687" s="1134">
        <f t="shared" si="154"/>
        <v>0</v>
      </c>
      <c r="P3687" s="1134">
        <f>O3687/'1.5 Universal Data'!$F$35</f>
        <v>0</v>
      </c>
      <c r="R3687" s="163"/>
      <c r="S3687" s="163"/>
      <c r="T3687" s="163"/>
      <c r="U3687" s="163"/>
      <c r="V3687" s="163"/>
      <c r="W3687" s="163"/>
      <c r="X3687" s="163"/>
      <c r="Y3687" s="163"/>
      <c r="Z3687" s="163"/>
      <c r="AA3687" s="163"/>
      <c r="AB3687" s="163"/>
      <c r="AC3687" s="163"/>
      <c r="AD3687" s="163"/>
      <c r="AE3687" s="163"/>
    </row>
    <row r="3688" spans="2:31">
      <c r="B3688" s="1129">
        <f t="shared" si="155"/>
        <v>-1</v>
      </c>
      <c r="D3688" s="1130"/>
      <c r="E3688" s="1130"/>
      <c r="F3688" s="1131"/>
      <c r="G3688" s="1130"/>
      <c r="H3688" s="1130"/>
      <c r="I3688" s="1130"/>
      <c r="J3688" s="1132"/>
      <c r="K3688" s="1132"/>
      <c r="L3688" s="1130"/>
      <c r="N3688" s="1133">
        <f t="shared" si="153"/>
        <v>0</v>
      </c>
      <c r="O3688" s="1134">
        <f t="shared" si="154"/>
        <v>0</v>
      </c>
      <c r="P3688" s="1134">
        <f>O3688/'1.5 Universal Data'!$F$35</f>
        <v>0</v>
      </c>
      <c r="R3688" s="163"/>
      <c r="S3688" s="163"/>
      <c r="T3688" s="163"/>
      <c r="U3688" s="163"/>
      <c r="V3688" s="163"/>
      <c r="W3688" s="163"/>
      <c r="X3688" s="163"/>
      <c r="Y3688" s="163"/>
      <c r="Z3688" s="163"/>
      <c r="AA3688" s="163"/>
      <c r="AB3688" s="163"/>
      <c r="AC3688" s="163"/>
      <c r="AD3688" s="163"/>
      <c r="AE3688" s="163"/>
    </row>
    <row r="3689" spans="2:31">
      <c r="B3689" s="1129">
        <f t="shared" si="155"/>
        <v>-1</v>
      </c>
      <c r="D3689" s="1130"/>
      <c r="E3689" s="1130"/>
      <c r="F3689" s="1131"/>
      <c r="G3689" s="1130"/>
      <c r="H3689" s="1130"/>
      <c r="I3689" s="1130"/>
      <c r="J3689" s="1132"/>
      <c r="K3689" s="1132"/>
      <c r="L3689" s="1130"/>
      <c r="N3689" s="1133">
        <f t="shared" si="153"/>
        <v>0</v>
      </c>
      <c r="O3689" s="1134">
        <f t="shared" si="154"/>
        <v>0</v>
      </c>
      <c r="P3689" s="1134">
        <f>O3689/'1.5 Universal Data'!$F$35</f>
        <v>0</v>
      </c>
      <c r="R3689" s="163"/>
      <c r="S3689" s="163"/>
      <c r="T3689" s="163"/>
      <c r="U3689" s="163"/>
      <c r="V3689" s="163"/>
      <c r="W3689" s="163"/>
      <c r="X3689" s="163"/>
      <c r="Y3689" s="163"/>
      <c r="Z3689" s="163"/>
      <c r="AA3689" s="163"/>
      <c r="AB3689" s="163"/>
      <c r="AC3689" s="163"/>
      <c r="AD3689" s="163"/>
      <c r="AE3689" s="163"/>
    </row>
    <row r="3690" spans="2:31">
      <c r="B3690" s="1129">
        <f t="shared" si="155"/>
        <v>-1</v>
      </c>
      <c r="D3690" s="1130"/>
      <c r="E3690" s="1130"/>
      <c r="F3690" s="1131"/>
      <c r="G3690" s="1130"/>
      <c r="H3690" s="1130"/>
      <c r="I3690" s="1130"/>
      <c r="J3690" s="1132"/>
      <c r="K3690" s="1132"/>
      <c r="L3690" s="1130"/>
      <c r="N3690" s="1133">
        <f t="shared" si="153"/>
        <v>0</v>
      </c>
      <c r="O3690" s="1134">
        <f t="shared" si="154"/>
        <v>0</v>
      </c>
      <c r="P3690" s="1134">
        <f>O3690/'1.5 Universal Data'!$F$35</f>
        <v>0</v>
      </c>
      <c r="R3690" s="163"/>
      <c r="S3690" s="163"/>
      <c r="T3690" s="163"/>
      <c r="U3690" s="163"/>
      <c r="V3690" s="163"/>
      <c r="W3690" s="163"/>
      <c r="X3690" s="163"/>
      <c r="Y3690" s="163"/>
      <c r="Z3690" s="163"/>
      <c r="AA3690" s="163"/>
      <c r="AB3690" s="163"/>
      <c r="AC3690" s="163"/>
      <c r="AD3690" s="163"/>
      <c r="AE3690" s="163"/>
    </row>
    <row r="3691" spans="2:31">
      <c r="B3691" s="1129">
        <f t="shared" si="155"/>
        <v>-1</v>
      </c>
      <c r="D3691" s="1130"/>
      <c r="E3691" s="1130"/>
      <c r="F3691" s="1131"/>
      <c r="G3691" s="1130"/>
      <c r="H3691" s="1130"/>
      <c r="I3691" s="1130"/>
      <c r="J3691" s="1132"/>
      <c r="K3691" s="1132"/>
      <c r="L3691" s="1130"/>
      <c r="N3691" s="1133">
        <f t="shared" si="153"/>
        <v>0</v>
      </c>
      <c r="O3691" s="1134">
        <f t="shared" si="154"/>
        <v>0</v>
      </c>
      <c r="P3691" s="1134">
        <f>O3691/'1.5 Universal Data'!$F$35</f>
        <v>0</v>
      </c>
      <c r="R3691" s="163"/>
      <c r="S3691" s="163"/>
      <c r="T3691" s="163"/>
      <c r="U3691" s="163"/>
      <c r="V3691" s="163"/>
      <c r="W3691" s="163"/>
      <c r="X3691" s="163"/>
      <c r="Y3691" s="163"/>
      <c r="Z3691" s="163"/>
      <c r="AA3691" s="163"/>
      <c r="AB3691" s="163"/>
      <c r="AC3691" s="163"/>
      <c r="AD3691" s="163"/>
      <c r="AE3691" s="163"/>
    </row>
    <row r="3692" spans="2:31">
      <c r="B3692" s="1129">
        <f t="shared" si="155"/>
        <v>-1</v>
      </c>
      <c r="D3692" s="1130"/>
      <c r="E3692" s="1130"/>
      <c r="F3692" s="1131"/>
      <c r="G3692" s="1130"/>
      <c r="H3692" s="1130"/>
      <c r="I3692" s="1130"/>
      <c r="J3692" s="1132"/>
      <c r="K3692" s="1132"/>
      <c r="L3692" s="1130"/>
      <c r="N3692" s="1133">
        <f t="shared" si="153"/>
        <v>0</v>
      </c>
      <c r="O3692" s="1134">
        <f t="shared" si="154"/>
        <v>0</v>
      </c>
      <c r="P3692" s="1134">
        <f>O3692/'1.5 Universal Data'!$F$35</f>
        <v>0</v>
      </c>
      <c r="R3692" s="163"/>
      <c r="S3692" s="163"/>
      <c r="T3692" s="163"/>
      <c r="U3692" s="163"/>
      <c r="V3692" s="163"/>
      <c r="W3692" s="163"/>
      <c r="X3692" s="163"/>
      <c r="Y3692" s="163"/>
      <c r="Z3692" s="163"/>
      <c r="AA3692" s="163"/>
      <c r="AB3692" s="163"/>
      <c r="AC3692" s="163"/>
      <c r="AD3692" s="163"/>
      <c r="AE3692" s="163"/>
    </row>
    <row r="3693" spans="2:31">
      <c r="B3693" s="1129">
        <f t="shared" si="155"/>
        <v>-1</v>
      </c>
      <c r="D3693" s="1130"/>
      <c r="E3693" s="1130"/>
      <c r="F3693" s="1131"/>
      <c r="G3693" s="1130"/>
      <c r="H3693" s="1130"/>
      <c r="I3693" s="1130"/>
      <c r="J3693" s="1132"/>
      <c r="K3693" s="1132"/>
      <c r="L3693" s="1130"/>
      <c r="N3693" s="1133">
        <f t="shared" si="153"/>
        <v>0</v>
      </c>
      <c r="O3693" s="1134">
        <f t="shared" si="154"/>
        <v>0</v>
      </c>
      <c r="P3693" s="1134">
        <f>O3693/'1.5 Universal Data'!$F$35</f>
        <v>0</v>
      </c>
      <c r="R3693" s="163"/>
      <c r="S3693" s="163"/>
      <c r="T3693" s="163"/>
      <c r="U3693" s="163"/>
      <c r="V3693" s="163"/>
      <c r="W3693" s="163"/>
      <c r="X3693" s="163"/>
      <c r="Y3693" s="163"/>
      <c r="Z3693" s="163"/>
      <c r="AA3693" s="163"/>
      <c r="AB3693" s="163"/>
      <c r="AC3693" s="163"/>
      <c r="AD3693" s="163"/>
      <c r="AE3693" s="163"/>
    </row>
    <row r="3694" spans="2:31">
      <c r="B3694" s="1129">
        <f t="shared" si="155"/>
        <v>-1</v>
      </c>
      <c r="D3694" s="1130"/>
      <c r="E3694" s="1130"/>
      <c r="F3694" s="1131"/>
      <c r="G3694" s="1130"/>
      <c r="H3694" s="1130"/>
      <c r="I3694" s="1130"/>
      <c r="J3694" s="1132"/>
      <c r="K3694" s="1132"/>
      <c r="L3694" s="1130"/>
      <c r="N3694" s="1133">
        <f t="shared" si="153"/>
        <v>0</v>
      </c>
      <c r="O3694" s="1134">
        <f t="shared" si="154"/>
        <v>0</v>
      </c>
      <c r="P3694" s="1134">
        <f>O3694/'1.5 Universal Data'!$F$35</f>
        <v>0</v>
      </c>
      <c r="R3694" s="163"/>
      <c r="S3694" s="163"/>
      <c r="T3694" s="163"/>
      <c r="U3694" s="163"/>
      <c r="V3694" s="163"/>
      <c r="W3694" s="163"/>
      <c r="X3694" s="163"/>
      <c r="Y3694" s="163"/>
      <c r="Z3694" s="163"/>
      <c r="AA3694" s="163"/>
      <c r="AB3694" s="163"/>
      <c r="AC3694" s="163"/>
      <c r="AD3694" s="163"/>
      <c r="AE3694" s="163"/>
    </row>
    <row r="3695" spans="2:31">
      <c r="B3695" s="1129">
        <f t="shared" si="155"/>
        <v>-1</v>
      </c>
      <c r="D3695" s="1130"/>
      <c r="E3695" s="1130"/>
      <c r="F3695" s="1131"/>
      <c r="G3695" s="1130"/>
      <c r="H3695" s="1130"/>
      <c r="I3695" s="1130"/>
      <c r="J3695" s="1132"/>
      <c r="K3695" s="1132"/>
      <c r="L3695" s="1130"/>
      <c r="N3695" s="1133">
        <f t="shared" si="153"/>
        <v>0</v>
      </c>
      <c r="O3695" s="1134">
        <f t="shared" si="154"/>
        <v>0</v>
      </c>
      <c r="P3695" s="1134">
        <f>O3695/'1.5 Universal Data'!$F$35</f>
        <v>0</v>
      </c>
      <c r="R3695" s="163"/>
      <c r="S3695" s="163"/>
      <c r="T3695" s="163"/>
      <c r="U3695" s="163"/>
      <c r="V3695" s="163"/>
      <c r="W3695" s="163"/>
      <c r="X3695" s="163"/>
      <c r="Y3695" s="163"/>
      <c r="Z3695" s="163"/>
      <c r="AA3695" s="163"/>
      <c r="AB3695" s="163"/>
      <c r="AC3695" s="163"/>
      <c r="AD3695" s="163"/>
      <c r="AE3695" s="163"/>
    </row>
    <row r="3696" spans="2:31">
      <c r="B3696" s="1129">
        <f t="shared" si="155"/>
        <v>-1</v>
      </c>
      <c r="D3696" s="1130"/>
      <c r="E3696" s="1130"/>
      <c r="F3696" s="1131"/>
      <c r="G3696" s="1130"/>
      <c r="H3696" s="1130"/>
      <c r="I3696" s="1130"/>
      <c r="J3696" s="1132"/>
      <c r="K3696" s="1132"/>
      <c r="L3696" s="1130"/>
      <c r="N3696" s="1133">
        <f t="shared" si="153"/>
        <v>0</v>
      </c>
      <c r="O3696" s="1134">
        <f t="shared" si="154"/>
        <v>0</v>
      </c>
      <c r="P3696" s="1134">
        <f>O3696/'1.5 Universal Data'!$F$35</f>
        <v>0</v>
      </c>
      <c r="R3696" s="163"/>
      <c r="S3696" s="163"/>
      <c r="T3696" s="163"/>
      <c r="U3696" s="163"/>
      <c r="V3696" s="163"/>
      <c r="W3696" s="163"/>
      <c r="X3696" s="163"/>
      <c r="Y3696" s="163"/>
      <c r="Z3696" s="163"/>
      <c r="AA3696" s="163"/>
      <c r="AB3696" s="163"/>
      <c r="AC3696" s="163"/>
      <c r="AD3696" s="163"/>
      <c r="AE3696" s="163"/>
    </row>
    <row r="3697" spans="2:31">
      <c r="B3697" s="1129">
        <f t="shared" si="155"/>
        <v>-1</v>
      </c>
      <c r="D3697" s="1130"/>
      <c r="E3697" s="1130"/>
      <c r="F3697" s="1131"/>
      <c r="G3697" s="1130"/>
      <c r="H3697" s="1130"/>
      <c r="I3697" s="1130"/>
      <c r="J3697" s="1132"/>
      <c r="K3697" s="1132"/>
      <c r="L3697" s="1130"/>
      <c r="N3697" s="1133">
        <f t="shared" si="153"/>
        <v>0</v>
      </c>
      <c r="O3697" s="1134">
        <f t="shared" si="154"/>
        <v>0</v>
      </c>
      <c r="P3697" s="1134">
        <f>O3697/'1.5 Universal Data'!$F$35</f>
        <v>0</v>
      </c>
      <c r="R3697" s="163"/>
      <c r="S3697" s="163"/>
      <c r="T3697" s="163"/>
      <c r="U3697" s="163"/>
      <c r="V3697" s="163"/>
      <c r="W3697" s="163"/>
      <c r="X3697" s="163"/>
      <c r="Y3697" s="163"/>
      <c r="Z3697" s="163"/>
      <c r="AA3697" s="163"/>
      <c r="AB3697" s="163"/>
      <c r="AC3697" s="163"/>
      <c r="AD3697" s="163"/>
      <c r="AE3697" s="163"/>
    </row>
    <row r="3698" spans="2:31">
      <c r="B3698" s="1129">
        <f t="shared" si="155"/>
        <v>-1</v>
      </c>
      <c r="D3698" s="1130"/>
      <c r="E3698" s="1130"/>
      <c r="F3698" s="1131"/>
      <c r="G3698" s="1130"/>
      <c r="H3698" s="1130"/>
      <c r="I3698" s="1130"/>
      <c r="J3698" s="1132"/>
      <c r="K3698" s="1132"/>
      <c r="L3698" s="1130"/>
      <c r="N3698" s="1133">
        <f t="shared" si="153"/>
        <v>0</v>
      </c>
      <c r="O3698" s="1134">
        <f t="shared" si="154"/>
        <v>0</v>
      </c>
      <c r="P3698" s="1134">
        <f>O3698/'1.5 Universal Data'!$F$35</f>
        <v>0</v>
      </c>
      <c r="R3698" s="163"/>
      <c r="S3698" s="163"/>
      <c r="T3698" s="163"/>
      <c r="U3698" s="163"/>
      <c r="V3698" s="163"/>
      <c r="W3698" s="163"/>
      <c r="X3698" s="163"/>
      <c r="Y3698" s="163"/>
      <c r="Z3698" s="163"/>
      <c r="AA3698" s="163"/>
      <c r="AB3698" s="163"/>
      <c r="AC3698" s="163"/>
      <c r="AD3698" s="163"/>
      <c r="AE3698" s="163"/>
    </row>
    <row r="3699" spans="2:31">
      <c r="B3699" s="1129">
        <f t="shared" si="155"/>
        <v>-1</v>
      </c>
      <c r="D3699" s="1130"/>
      <c r="E3699" s="1130"/>
      <c r="F3699" s="1131"/>
      <c r="G3699" s="1130"/>
      <c r="H3699" s="1130"/>
      <c r="I3699" s="1130"/>
      <c r="J3699" s="1132"/>
      <c r="K3699" s="1132"/>
      <c r="L3699" s="1130"/>
      <c r="N3699" s="1133">
        <f t="shared" si="153"/>
        <v>0</v>
      </c>
      <c r="O3699" s="1134">
        <f t="shared" si="154"/>
        <v>0</v>
      </c>
      <c r="P3699" s="1134">
        <f>O3699/'1.5 Universal Data'!$F$35</f>
        <v>0</v>
      </c>
      <c r="R3699" s="163"/>
      <c r="S3699" s="163"/>
      <c r="T3699" s="163"/>
      <c r="U3699" s="163"/>
      <c r="V3699" s="163"/>
      <c r="W3699" s="163"/>
      <c r="X3699" s="163"/>
      <c r="Y3699" s="163"/>
      <c r="Z3699" s="163"/>
      <c r="AA3699" s="163"/>
      <c r="AB3699" s="163"/>
      <c r="AC3699" s="163"/>
      <c r="AD3699" s="163"/>
      <c r="AE3699" s="163"/>
    </row>
    <row r="3700" spans="2:31">
      <c r="B3700" s="1129">
        <f t="shared" si="155"/>
        <v>-1</v>
      </c>
      <c r="D3700" s="1130"/>
      <c r="E3700" s="1130"/>
      <c r="F3700" s="1131"/>
      <c r="G3700" s="1130"/>
      <c r="H3700" s="1130"/>
      <c r="I3700" s="1130"/>
      <c r="J3700" s="1132"/>
      <c r="K3700" s="1132"/>
      <c r="L3700" s="1130"/>
      <c r="N3700" s="1133">
        <f t="shared" si="153"/>
        <v>0</v>
      </c>
      <c r="O3700" s="1134">
        <f t="shared" si="154"/>
        <v>0</v>
      </c>
      <c r="P3700" s="1134">
        <f>O3700/'1.5 Universal Data'!$F$35</f>
        <v>0</v>
      </c>
      <c r="R3700" s="163"/>
      <c r="S3700" s="163"/>
      <c r="T3700" s="163"/>
      <c r="U3700" s="163"/>
      <c r="V3700" s="163"/>
      <c r="W3700" s="163"/>
      <c r="X3700" s="163"/>
      <c r="Y3700" s="163"/>
      <c r="Z3700" s="163"/>
      <c r="AA3700" s="163"/>
      <c r="AB3700" s="163"/>
      <c r="AC3700" s="163"/>
      <c r="AD3700" s="163"/>
      <c r="AE3700" s="163"/>
    </row>
    <row r="3701" spans="2:31">
      <c r="B3701" s="1129">
        <f t="shared" si="155"/>
        <v>-1</v>
      </c>
      <c r="D3701" s="1130"/>
      <c r="E3701" s="1130"/>
      <c r="F3701" s="1131"/>
      <c r="G3701" s="1130"/>
      <c r="H3701" s="1130"/>
      <c r="I3701" s="1130"/>
      <c r="J3701" s="1132"/>
      <c r="K3701" s="1132"/>
      <c r="L3701" s="1130"/>
      <c r="N3701" s="1133">
        <f t="shared" si="153"/>
        <v>0</v>
      </c>
      <c r="O3701" s="1134">
        <f t="shared" si="154"/>
        <v>0</v>
      </c>
      <c r="P3701" s="1134">
        <f>O3701/'1.5 Universal Data'!$F$35</f>
        <v>0</v>
      </c>
      <c r="R3701" s="163"/>
      <c r="S3701" s="163"/>
      <c r="T3701" s="163"/>
      <c r="U3701" s="163"/>
      <c r="V3701" s="163"/>
      <c r="W3701" s="163"/>
      <c r="X3701" s="163"/>
      <c r="Y3701" s="163"/>
      <c r="Z3701" s="163"/>
      <c r="AA3701" s="163"/>
      <c r="AB3701" s="163"/>
      <c r="AC3701" s="163"/>
      <c r="AD3701" s="163"/>
      <c r="AE3701" s="163"/>
    </row>
    <row r="3702" spans="2:31">
      <c r="B3702" s="1129">
        <f t="shared" si="155"/>
        <v>-1</v>
      </c>
      <c r="D3702" s="1130"/>
      <c r="E3702" s="1130"/>
      <c r="F3702" s="1131"/>
      <c r="G3702" s="1130"/>
      <c r="H3702" s="1130"/>
      <c r="I3702" s="1130"/>
      <c r="J3702" s="1132"/>
      <c r="K3702" s="1132"/>
      <c r="L3702" s="1130"/>
      <c r="N3702" s="1133">
        <f t="shared" si="153"/>
        <v>0</v>
      </c>
      <c r="O3702" s="1134">
        <f t="shared" si="154"/>
        <v>0</v>
      </c>
      <c r="P3702" s="1134">
        <f>O3702/'1.5 Universal Data'!$F$35</f>
        <v>0</v>
      </c>
      <c r="R3702" s="163"/>
      <c r="S3702" s="163"/>
      <c r="T3702" s="163"/>
      <c r="U3702" s="163"/>
      <c r="V3702" s="163"/>
      <c r="W3702" s="163"/>
      <c r="X3702" s="163"/>
      <c r="Y3702" s="163"/>
      <c r="Z3702" s="163"/>
      <c r="AA3702" s="163"/>
      <c r="AB3702" s="163"/>
      <c r="AC3702" s="163"/>
      <c r="AD3702" s="163"/>
      <c r="AE3702" s="163"/>
    </row>
    <row r="3703" spans="2:31">
      <c r="B3703" s="1129">
        <f t="shared" si="155"/>
        <v>-1</v>
      </c>
      <c r="D3703" s="1130"/>
      <c r="E3703" s="1130"/>
      <c r="F3703" s="1131"/>
      <c r="G3703" s="1130"/>
      <c r="H3703" s="1130"/>
      <c r="I3703" s="1130"/>
      <c r="J3703" s="1132"/>
      <c r="K3703" s="1132"/>
      <c r="L3703" s="1130"/>
      <c r="N3703" s="1133">
        <f t="shared" si="153"/>
        <v>0</v>
      </c>
      <c r="O3703" s="1134">
        <f t="shared" si="154"/>
        <v>0</v>
      </c>
      <c r="P3703" s="1134">
        <f>O3703/'1.5 Universal Data'!$F$35</f>
        <v>0</v>
      </c>
      <c r="R3703" s="163"/>
      <c r="S3703" s="163"/>
      <c r="T3703" s="163"/>
      <c r="U3703" s="163"/>
      <c r="V3703" s="163"/>
      <c r="W3703" s="163"/>
      <c r="X3703" s="163"/>
      <c r="Y3703" s="163"/>
      <c r="Z3703" s="163"/>
      <c r="AA3703" s="163"/>
      <c r="AB3703" s="163"/>
      <c r="AC3703" s="163"/>
      <c r="AD3703" s="163"/>
      <c r="AE3703" s="163"/>
    </row>
    <row r="3704" spans="2:31">
      <c r="B3704" s="1129">
        <f t="shared" si="155"/>
        <v>-1</v>
      </c>
      <c r="D3704" s="1130"/>
      <c r="E3704" s="1130"/>
      <c r="F3704" s="1131"/>
      <c r="G3704" s="1130"/>
      <c r="H3704" s="1130"/>
      <c r="I3704" s="1130"/>
      <c r="J3704" s="1132"/>
      <c r="K3704" s="1132"/>
      <c r="L3704" s="1130"/>
      <c r="N3704" s="1133">
        <f t="shared" si="153"/>
        <v>0</v>
      </c>
      <c r="O3704" s="1134">
        <f t="shared" si="154"/>
        <v>0</v>
      </c>
      <c r="P3704" s="1134">
        <f>O3704/'1.5 Universal Data'!$F$35</f>
        <v>0</v>
      </c>
      <c r="R3704" s="163"/>
      <c r="S3704" s="163"/>
      <c r="T3704" s="163"/>
      <c r="U3704" s="163"/>
      <c r="V3704" s="163"/>
      <c r="W3704" s="163"/>
      <c r="X3704" s="163"/>
      <c r="Y3704" s="163"/>
      <c r="Z3704" s="163"/>
      <c r="AA3704" s="163"/>
      <c r="AB3704" s="163"/>
      <c r="AC3704" s="163"/>
      <c r="AD3704" s="163"/>
      <c r="AE3704" s="163"/>
    </row>
    <row r="3705" spans="2:31">
      <c r="B3705" s="1129">
        <f t="shared" si="155"/>
        <v>-1</v>
      </c>
      <c r="D3705" s="1130"/>
      <c r="E3705" s="1130"/>
      <c r="F3705" s="1131"/>
      <c r="G3705" s="1130"/>
      <c r="H3705" s="1130"/>
      <c r="I3705" s="1130"/>
      <c r="J3705" s="1132"/>
      <c r="K3705" s="1132"/>
      <c r="L3705" s="1130"/>
      <c r="N3705" s="1133">
        <f t="shared" si="153"/>
        <v>0</v>
      </c>
      <c r="O3705" s="1134">
        <f t="shared" si="154"/>
        <v>0</v>
      </c>
      <c r="P3705" s="1134">
        <f>O3705/'1.5 Universal Data'!$F$35</f>
        <v>0</v>
      </c>
      <c r="R3705" s="163"/>
      <c r="S3705" s="163"/>
      <c r="T3705" s="163"/>
      <c r="U3705" s="163"/>
      <c r="V3705" s="163"/>
      <c r="W3705" s="163"/>
      <c r="X3705" s="163"/>
      <c r="Y3705" s="163"/>
      <c r="Z3705" s="163"/>
      <c r="AA3705" s="163"/>
      <c r="AB3705" s="163"/>
      <c r="AC3705" s="163"/>
      <c r="AD3705" s="163"/>
      <c r="AE3705" s="163"/>
    </row>
    <row r="3706" spans="2:31">
      <c r="B3706" s="1129">
        <f t="shared" si="155"/>
        <v>-1</v>
      </c>
      <c r="D3706" s="1130"/>
      <c r="E3706" s="1130"/>
      <c r="F3706" s="1131"/>
      <c r="G3706" s="1130"/>
      <c r="H3706" s="1130"/>
      <c r="I3706" s="1130"/>
      <c r="J3706" s="1132"/>
      <c r="K3706" s="1132"/>
      <c r="L3706" s="1130"/>
      <c r="N3706" s="1133">
        <f t="shared" si="153"/>
        <v>0</v>
      </c>
      <c r="O3706" s="1134">
        <f t="shared" si="154"/>
        <v>0</v>
      </c>
      <c r="P3706" s="1134">
        <f>O3706/'1.5 Universal Data'!$F$35</f>
        <v>0</v>
      </c>
      <c r="R3706" s="163"/>
      <c r="S3706" s="163"/>
      <c r="T3706" s="163"/>
      <c r="U3706" s="163"/>
      <c r="V3706" s="163"/>
      <c r="W3706" s="163"/>
      <c r="X3706" s="163"/>
      <c r="Y3706" s="163"/>
      <c r="Z3706" s="163"/>
      <c r="AA3706" s="163"/>
      <c r="AB3706" s="163"/>
      <c r="AC3706" s="163"/>
      <c r="AD3706" s="163"/>
      <c r="AE3706" s="163"/>
    </row>
    <row r="3707" spans="2:31">
      <c r="B3707" s="1129">
        <f t="shared" si="155"/>
        <v>-1</v>
      </c>
      <c r="D3707" s="1130"/>
      <c r="E3707" s="1130"/>
      <c r="F3707" s="1131"/>
      <c r="G3707" s="1130"/>
      <c r="H3707" s="1130"/>
      <c r="I3707" s="1130"/>
      <c r="J3707" s="1132"/>
      <c r="K3707" s="1132"/>
      <c r="L3707" s="1130"/>
      <c r="N3707" s="1133">
        <f t="shared" si="153"/>
        <v>0</v>
      </c>
      <c r="O3707" s="1134">
        <f t="shared" si="154"/>
        <v>0</v>
      </c>
      <c r="P3707" s="1134">
        <f>O3707/'1.5 Universal Data'!$F$35</f>
        <v>0</v>
      </c>
      <c r="R3707" s="163"/>
      <c r="S3707" s="163"/>
      <c r="T3707" s="163"/>
      <c r="U3707" s="163"/>
      <c r="V3707" s="163"/>
      <c r="W3707" s="163"/>
      <c r="X3707" s="163"/>
      <c r="Y3707" s="163"/>
      <c r="Z3707" s="163"/>
      <c r="AA3707" s="163"/>
      <c r="AB3707" s="163"/>
      <c r="AC3707" s="163"/>
      <c r="AD3707" s="163"/>
      <c r="AE3707" s="163"/>
    </row>
    <row r="3708" spans="2:31">
      <c r="B3708" s="1129">
        <f t="shared" si="155"/>
        <v>-1</v>
      </c>
      <c r="D3708" s="1130"/>
      <c r="E3708" s="1130"/>
      <c r="F3708" s="1131"/>
      <c r="G3708" s="1130"/>
      <c r="H3708" s="1130"/>
      <c r="I3708" s="1130"/>
      <c r="J3708" s="1132"/>
      <c r="K3708" s="1132"/>
      <c r="L3708" s="1130"/>
      <c r="N3708" s="1133">
        <f t="shared" si="153"/>
        <v>0</v>
      </c>
      <c r="O3708" s="1134">
        <f t="shared" si="154"/>
        <v>0</v>
      </c>
      <c r="P3708" s="1134">
        <f>O3708/'1.5 Universal Data'!$F$35</f>
        <v>0</v>
      </c>
      <c r="R3708" s="163"/>
      <c r="S3708" s="163"/>
      <c r="T3708" s="163"/>
      <c r="U3708" s="163"/>
      <c r="V3708" s="163"/>
      <c r="W3708" s="163"/>
      <c r="X3708" s="163"/>
      <c r="Y3708" s="163"/>
      <c r="Z3708" s="163"/>
      <c r="AA3708" s="163"/>
      <c r="AB3708" s="163"/>
      <c r="AC3708" s="163"/>
      <c r="AD3708" s="163"/>
      <c r="AE3708" s="163"/>
    </row>
    <row r="3709" spans="2:31">
      <c r="B3709" s="1129">
        <f t="shared" si="155"/>
        <v>-1</v>
      </c>
      <c r="D3709" s="1130"/>
      <c r="E3709" s="1130"/>
      <c r="F3709" s="1131"/>
      <c r="G3709" s="1130"/>
      <c r="H3709" s="1130"/>
      <c r="I3709" s="1130"/>
      <c r="J3709" s="1132"/>
      <c r="K3709" s="1132"/>
      <c r="L3709" s="1130"/>
      <c r="N3709" s="1133">
        <f t="shared" si="153"/>
        <v>0</v>
      </c>
      <c r="O3709" s="1134">
        <f t="shared" si="154"/>
        <v>0</v>
      </c>
      <c r="P3709" s="1134">
        <f>O3709/'1.5 Universal Data'!$F$35</f>
        <v>0</v>
      </c>
      <c r="R3709" s="163"/>
      <c r="S3709" s="163"/>
      <c r="T3709" s="163"/>
      <c r="U3709" s="163"/>
      <c r="V3709" s="163"/>
      <c r="W3709" s="163"/>
      <c r="X3709" s="163"/>
      <c r="Y3709" s="163"/>
      <c r="Z3709" s="163"/>
      <c r="AA3709" s="163"/>
      <c r="AB3709" s="163"/>
      <c r="AC3709" s="163"/>
      <c r="AD3709" s="163"/>
      <c r="AE3709" s="163"/>
    </row>
    <row r="3710" spans="2:31">
      <c r="B3710" s="1129">
        <f t="shared" si="155"/>
        <v>-1</v>
      </c>
      <c r="D3710" s="1130"/>
      <c r="E3710" s="1130"/>
      <c r="F3710" s="1131"/>
      <c r="G3710" s="1130"/>
      <c r="H3710" s="1130"/>
      <c r="I3710" s="1130"/>
      <c r="J3710" s="1132"/>
      <c r="K3710" s="1132"/>
      <c r="L3710" s="1130"/>
      <c r="N3710" s="1133">
        <f t="shared" si="153"/>
        <v>0</v>
      </c>
      <c r="O3710" s="1134">
        <f t="shared" si="154"/>
        <v>0</v>
      </c>
      <c r="P3710" s="1134">
        <f>O3710/'1.5 Universal Data'!$F$35</f>
        <v>0</v>
      </c>
      <c r="R3710" s="163"/>
      <c r="S3710" s="163"/>
      <c r="T3710" s="163"/>
      <c r="U3710" s="163"/>
      <c r="V3710" s="163"/>
      <c r="W3710" s="163"/>
      <c r="X3710" s="163"/>
      <c r="Y3710" s="163"/>
      <c r="Z3710" s="163"/>
      <c r="AA3710" s="163"/>
      <c r="AB3710" s="163"/>
      <c r="AC3710" s="163"/>
      <c r="AD3710" s="163"/>
      <c r="AE3710" s="163"/>
    </row>
    <row r="3711" spans="2:31">
      <c r="B3711" s="1129">
        <f t="shared" si="155"/>
        <v>-1</v>
      </c>
      <c r="D3711" s="1130"/>
      <c r="E3711" s="1130"/>
      <c r="F3711" s="1131"/>
      <c r="G3711" s="1130"/>
      <c r="H3711" s="1130"/>
      <c r="I3711" s="1130"/>
      <c r="J3711" s="1132"/>
      <c r="K3711" s="1132"/>
      <c r="L3711" s="1130"/>
      <c r="N3711" s="1133">
        <f t="shared" si="153"/>
        <v>0</v>
      </c>
      <c r="O3711" s="1134">
        <f t="shared" si="154"/>
        <v>0</v>
      </c>
      <c r="P3711" s="1134">
        <f>O3711/'1.5 Universal Data'!$F$35</f>
        <v>0</v>
      </c>
      <c r="R3711" s="163"/>
      <c r="S3711" s="163"/>
      <c r="T3711" s="163"/>
      <c r="U3711" s="163"/>
      <c r="V3711" s="163"/>
      <c r="W3711" s="163"/>
      <c r="X3711" s="163"/>
      <c r="Y3711" s="163"/>
      <c r="Z3711" s="163"/>
      <c r="AA3711" s="163"/>
      <c r="AB3711" s="163"/>
      <c r="AC3711" s="163"/>
      <c r="AD3711" s="163"/>
      <c r="AE3711" s="163"/>
    </row>
    <row r="3712" spans="2:31">
      <c r="B3712" s="1129">
        <f t="shared" si="155"/>
        <v>-1</v>
      </c>
      <c r="D3712" s="1130"/>
      <c r="E3712" s="1130"/>
      <c r="F3712" s="1131"/>
      <c r="G3712" s="1130"/>
      <c r="H3712" s="1130"/>
      <c r="I3712" s="1130"/>
      <c r="J3712" s="1132"/>
      <c r="K3712" s="1132"/>
      <c r="L3712" s="1130"/>
      <c r="N3712" s="1133">
        <f t="shared" si="153"/>
        <v>0</v>
      </c>
      <c r="O3712" s="1134">
        <f t="shared" si="154"/>
        <v>0</v>
      </c>
      <c r="P3712" s="1134">
        <f>O3712/'1.5 Universal Data'!$F$35</f>
        <v>0</v>
      </c>
      <c r="R3712" s="163"/>
      <c r="S3712" s="163"/>
      <c r="T3712" s="163"/>
      <c r="U3712" s="163"/>
      <c r="V3712" s="163"/>
      <c r="W3712" s="163"/>
      <c r="X3712" s="163"/>
      <c r="Y3712" s="163"/>
      <c r="Z3712" s="163"/>
      <c r="AA3712" s="163"/>
      <c r="AB3712" s="163"/>
      <c r="AC3712" s="163"/>
      <c r="AD3712" s="163"/>
      <c r="AE3712" s="163"/>
    </row>
    <row r="3713" spans="2:31">
      <c r="B3713" s="1129">
        <f t="shared" si="155"/>
        <v>-1</v>
      </c>
      <c r="D3713" s="1130"/>
      <c r="E3713" s="1130"/>
      <c r="F3713" s="1131"/>
      <c r="G3713" s="1130"/>
      <c r="H3713" s="1130"/>
      <c r="I3713" s="1130"/>
      <c r="J3713" s="1132"/>
      <c r="K3713" s="1132"/>
      <c r="L3713" s="1130"/>
      <c r="N3713" s="1133">
        <f t="shared" si="153"/>
        <v>0</v>
      </c>
      <c r="O3713" s="1134">
        <f t="shared" si="154"/>
        <v>0</v>
      </c>
      <c r="P3713" s="1134">
        <f>O3713/'1.5 Universal Data'!$F$35</f>
        <v>0</v>
      </c>
      <c r="R3713" s="163"/>
      <c r="S3713" s="163"/>
      <c r="T3713" s="163"/>
      <c r="U3713" s="163"/>
      <c r="V3713" s="163"/>
      <c r="W3713" s="163"/>
      <c r="X3713" s="163"/>
      <c r="Y3713" s="163"/>
      <c r="Z3713" s="163"/>
      <c r="AA3713" s="163"/>
      <c r="AB3713" s="163"/>
      <c r="AC3713" s="163"/>
      <c r="AD3713" s="163"/>
      <c r="AE3713" s="163"/>
    </row>
    <row r="3714" spans="2:31">
      <c r="B3714" s="1129">
        <f t="shared" si="155"/>
        <v>-1</v>
      </c>
      <c r="D3714" s="1130"/>
      <c r="E3714" s="1130"/>
      <c r="F3714" s="1131"/>
      <c r="G3714" s="1130"/>
      <c r="H3714" s="1130"/>
      <c r="I3714" s="1130"/>
      <c r="J3714" s="1132"/>
      <c r="K3714" s="1132"/>
      <c r="L3714" s="1130"/>
      <c r="N3714" s="1133">
        <f t="shared" si="153"/>
        <v>0</v>
      </c>
      <c r="O3714" s="1134">
        <f t="shared" si="154"/>
        <v>0</v>
      </c>
      <c r="P3714" s="1134">
        <f>O3714/'1.5 Universal Data'!$F$35</f>
        <v>0</v>
      </c>
      <c r="R3714" s="163"/>
      <c r="S3714" s="163"/>
      <c r="T3714" s="163"/>
      <c r="U3714" s="163"/>
      <c r="V3714" s="163"/>
      <c r="W3714" s="163"/>
      <c r="X3714" s="163"/>
      <c r="Y3714" s="163"/>
      <c r="Z3714" s="163"/>
      <c r="AA3714" s="163"/>
      <c r="AB3714" s="163"/>
      <c r="AC3714" s="163"/>
      <c r="AD3714" s="163"/>
      <c r="AE3714" s="163"/>
    </row>
    <row r="3715" spans="2:31">
      <c r="B3715" s="1129">
        <f t="shared" si="155"/>
        <v>-1</v>
      </c>
      <c r="D3715" s="1130"/>
      <c r="E3715" s="1130"/>
      <c r="F3715" s="1131"/>
      <c r="G3715" s="1130"/>
      <c r="H3715" s="1130"/>
      <c r="I3715" s="1130"/>
      <c r="J3715" s="1132"/>
      <c r="K3715" s="1132"/>
      <c r="L3715" s="1130"/>
      <c r="N3715" s="1133">
        <f t="shared" si="153"/>
        <v>0</v>
      </c>
      <c r="O3715" s="1134">
        <f t="shared" si="154"/>
        <v>0</v>
      </c>
      <c r="P3715" s="1134">
        <f>O3715/'1.5 Universal Data'!$F$35</f>
        <v>0</v>
      </c>
      <c r="R3715" s="163"/>
      <c r="S3715" s="163"/>
      <c r="T3715" s="163"/>
      <c r="U3715" s="163"/>
      <c r="V3715" s="163"/>
      <c r="W3715" s="163"/>
      <c r="X3715" s="163"/>
      <c r="Y3715" s="163"/>
      <c r="Z3715" s="163"/>
      <c r="AA3715" s="163"/>
      <c r="AB3715" s="163"/>
      <c r="AC3715" s="163"/>
      <c r="AD3715" s="163"/>
      <c r="AE3715" s="163"/>
    </row>
    <row r="3716" spans="2:31">
      <c r="B3716" s="1129">
        <f t="shared" si="155"/>
        <v>-1</v>
      </c>
      <c r="D3716" s="1130"/>
      <c r="E3716" s="1130"/>
      <c r="F3716" s="1131"/>
      <c r="G3716" s="1130"/>
      <c r="H3716" s="1130"/>
      <c r="I3716" s="1130"/>
      <c r="J3716" s="1132"/>
      <c r="K3716" s="1132"/>
      <c r="L3716" s="1130"/>
      <c r="N3716" s="1133">
        <f t="shared" si="153"/>
        <v>0</v>
      </c>
      <c r="O3716" s="1134">
        <f t="shared" si="154"/>
        <v>0</v>
      </c>
      <c r="P3716" s="1134">
        <f>O3716/'1.5 Universal Data'!$F$35</f>
        <v>0</v>
      </c>
      <c r="R3716" s="163"/>
      <c r="S3716" s="163"/>
      <c r="T3716" s="163"/>
      <c r="U3716" s="163"/>
      <c r="V3716" s="163"/>
      <c r="W3716" s="163"/>
      <c r="X3716" s="163"/>
      <c r="Y3716" s="163"/>
      <c r="Z3716" s="163"/>
      <c r="AA3716" s="163"/>
      <c r="AB3716" s="163"/>
      <c r="AC3716" s="163"/>
      <c r="AD3716" s="163"/>
      <c r="AE3716" s="163"/>
    </row>
    <row r="3717" spans="2:31">
      <c r="B3717" s="1129">
        <f t="shared" si="155"/>
        <v>-1</v>
      </c>
      <c r="D3717" s="1130"/>
      <c r="E3717" s="1130"/>
      <c r="F3717" s="1131"/>
      <c r="G3717" s="1130"/>
      <c r="H3717" s="1130"/>
      <c r="I3717" s="1130"/>
      <c r="J3717" s="1132"/>
      <c r="K3717" s="1132"/>
      <c r="L3717" s="1130"/>
      <c r="N3717" s="1133">
        <f t="shared" si="153"/>
        <v>0</v>
      </c>
      <c r="O3717" s="1134">
        <f t="shared" si="154"/>
        <v>0</v>
      </c>
      <c r="P3717" s="1134">
        <f>O3717/'1.5 Universal Data'!$F$35</f>
        <v>0</v>
      </c>
      <c r="R3717" s="163"/>
      <c r="S3717" s="163"/>
      <c r="T3717" s="163"/>
      <c r="U3717" s="163"/>
      <c r="V3717" s="163"/>
      <c r="W3717" s="163"/>
      <c r="X3717" s="163"/>
      <c r="Y3717" s="163"/>
      <c r="Z3717" s="163"/>
      <c r="AA3717" s="163"/>
      <c r="AB3717" s="163"/>
      <c r="AC3717" s="163"/>
      <c r="AD3717" s="163"/>
      <c r="AE3717" s="163"/>
    </row>
    <row r="3718" spans="2:31">
      <c r="B3718" s="1129">
        <f t="shared" si="155"/>
        <v>-1</v>
      </c>
      <c r="D3718" s="1130"/>
      <c r="E3718" s="1130"/>
      <c r="F3718" s="1131"/>
      <c r="G3718" s="1130"/>
      <c r="H3718" s="1130"/>
      <c r="I3718" s="1130"/>
      <c r="J3718" s="1132"/>
      <c r="K3718" s="1132"/>
      <c r="L3718" s="1130"/>
      <c r="N3718" s="1133">
        <f t="shared" si="153"/>
        <v>0</v>
      </c>
      <c r="O3718" s="1134">
        <f t="shared" si="154"/>
        <v>0</v>
      </c>
      <c r="P3718" s="1134">
        <f>O3718/'1.5 Universal Data'!$F$35</f>
        <v>0</v>
      </c>
      <c r="R3718" s="163"/>
      <c r="S3718" s="163"/>
      <c r="T3718" s="163"/>
      <c r="U3718" s="163"/>
      <c r="V3718" s="163"/>
      <c r="W3718" s="163"/>
      <c r="X3718" s="163"/>
      <c r="Y3718" s="163"/>
      <c r="Z3718" s="163"/>
      <c r="AA3718" s="163"/>
      <c r="AB3718" s="163"/>
      <c r="AC3718" s="163"/>
      <c r="AD3718" s="163"/>
      <c r="AE3718" s="163"/>
    </row>
    <row r="3719" spans="2:31">
      <c r="B3719" s="1129">
        <f t="shared" si="155"/>
        <v>-1</v>
      </c>
      <c r="D3719" s="1130"/>
      <c r="E3719" s="1130"/>
      <c r="F3719" s="1131"/>
      <c r="G3719" s="1130"/>
      <c r="H3719" s="1130"/>
      <c r="I3719" s="1130"/>
      <c r="J3719" s="1132"/>
      <c r="K3719" s="1132"/>
      <c r="L3719" s="1130"/>
      <c r="N3719" s="1133">
        <f t="shared" si="153"/>
        <v>0</v>
      </c>
      <c r="O3719" s="1134">
        <f t="shared" si="154"/>
        <v>0</v>
      </c>
      <c r="P3719" s="1134">
        <f>O3719/'1.5 Universal Data'!$F$35</f>
        <v>0</v>
      </c>
      <c r="R3719" s="163"/>
      <c r="S3719" s="163"/>
      <c r="T3719" s="163"/>
      <c r="U3719" s="163"/>
      <c r="V3719" s="163"/>
      <c r="W3719" s="163"/>
      <c r="X3719" s="163"/>
      <c r="Y3719" s="163"/>
      <c r="Z3719" s="163"/>
      <c r="AA3719" s="163"/>
      <c r="AB3719" s="163"/>
      <c r="AC3719" s="163"/>
      <c r="AD3719" s="163"/>
      <c r="AE3719" s="163"/>
    </row>
    <row r="3720" spans="2:31">
      <c r="B3720" s="1129">
        <f t="shared" si="155"/>
        <v>-1</v>
      </c>
      <c r="D3720" s="1130"/>
      <c r="E3720" s="1130"/>
      <c r="F3720" s="1131"/>
      <c r="G3720" s="1130"/>
      <c r="H3720" s="1130"/>
      <c r="I3720" s="1130"/>
      <c r="J3720" s="1132"/>
      <c r="K3720" s="1132"/>
      <c r="L3720" s="1130"/>
      <c r="N3720" s="1133">
        <f t="shared" si="153"/>
        <v>0</v>
      </c>
      <c r="O3720" s="1134">
        <f t="shared" si="154"/>
        <v>0</v>
      </c>
      <c r="P3720" s="1134">
        <f>O3720/'1.5 Universal Data'!$F$35</f>
        <v>0</v>
      </c>
      <c r="R3720" s="163"/>
      <c r="S3720" s="163"/>
      <c r="T3720" s="163"/>
      <c r="U3720" s="163"/>
      <c r="V3720" s="163"/>
      <c r="W3720" s="163"/>
      <c r="X3720" s="163"/>
      <c r="Y3720" s="163"/>
      <c r="Z3720" s="163"/>
      <c r="AA3720" s="163"/>
      <c r="AB3720" s="163"/>
      <c r="AC3720" s="163"/>
      <c r="AD3720" s="163"/>
      <c r="AE3720" s="163"/>
    </row>
    <row r="3721" spans="2:31">
      <c r="B3721" s="1129">
        <f t="shared" si="155"/>
        <v>-1</v>
      </c>
      <c r="D3721" s="1130"/>
      <c r="E3721" s="1130"/>
      <c r="F3721" s="1131"/>
      <c r="G3721" s="1130"/>
      <c r="H3721" s="1130"/>
      <c r="I3721" s="1130"/>
      <c r="J3721" s="1132"/>
      <c r="K3721" s="1132"/>
      <c r="L3721" s="1130"/>
      <c r="N3721" s="1133">
        <f t="shared" si="153"/>
        <v>0</v>
      </c>
      <c r="O3721" s="1134">
        <f t="shared" si="154"/>
        <v>0</v>
      </c>
      <c r="P3721" s="1134">
        <f>O3721/'1.5 Universal Data'!$F$35</f>
        <v>0</v>
      </c>
      <c r="R3721" s="163"/>
      <c r="S3721" s="163"/>
      <c r="T3721" s="163"/>
      <c r="U3721" s="163"/>
      <c r="V3721" s="163"/>
      <c r="W3721" s="163"/>
      <c r="X3721" s="163"/>
      <c r="Y3721" s="163"/>
      <c r="Z3721" s="163"/>
      <c r="AA3721" s="163"/>
      <c r="AB3721" s="163"/>
      <c r="AC3721" s="163"/>
      <c r="AD3721" s="163"/>
      <c r="AE3721" s="163"/>
    </row>
    <row r="3722" spans="2:31">
      <c r="B3722" s="1129">
        <f t="shared" si="155"/>
        <v>-1</v>
      </c>
      <c r="D3722" s="1130"/>
      <c r="E3722" s="1130"/>
      <c r="F3722" s="1131"/>
      <c r="G3722" s="1130"/>
      <c r="H3722" s="1130"/>
      <c r="I3722" s="1130"/>
      <c r="J3722" s="1132"/>
      <c r="K3722" s="1132"/>
      <c r="L3722" s="1130"/>
      <c r="N3722" s="1133">
        <f t="shared" si="153"/>
        <v>0</v>
      </c>
      <c r="O3722" s="1134">
        <f t="shared" si="154"/>
        <v>0</v>
      </c>
      <c r="P3722" s="1134">
        <f>O3722/'1.5 Universal Data'!$F$35</f>
        <v>0</v>
      </c>
      <c r="R3722" s="163"/>
      <c r="S3722" s="163"/>
      <c r="T3722" s="163"/>
      <c r="U3722" s="163"/>
      <c r="V3722" s="163"/>
      <c r="W3722" s="163"/>
      <c r="X3722" s="163"/>
      <c r="Y3722" s="163"/>
      <c r="Z3722" s="163"/>
      <c r="AA3722" s="163"/>
      <c r="AB3722" s="163"/>
      <c r="AC3722" s="163"/>
      <c r="AD3722" s="163"/>
      <c r="AE3722" s="163"/>
    </row>
    <row r="3723" spans="2:31">
      <c r="B3723" s="1129">
        <f t="shared" si="155"/>
        <v>-1</v>
      </c>
      <c r="D3723" s="1130"/>
      <c r="E3723" s="1130"/>
      <c r="F3723" s="1131"/>
      <c r="G3723" s="1130"/>
      <c r="H3723" s="1130"/>
      <c r="I3723" s="1130"/>
      <c r="J3723" s="1132"/>
      <c r="K3723" s="1132"/>
      <c r="L3723" s="1130"/>
      <c r="N3723" s="1133">
        <f t="shared" si="153"/>
        <v>0</v>
      </c>
      <c r="O3723" s="1134">
        <f t="shared" si="154"/>
        <v>0</v>
      </c>
      <c r="P3723" s="1134">
        <f>O3723/'1.5 Universal Data'!$F$35</f>
        <v>0</v>
      </c>
      <c r="R3723" s="163"/>
      <c r="S3723" s="163"/>
      <c r="T3723" s="163"/>
      <c r="U3723" s="163"/>
      <c r="V3723" s="163"/>
      <c r="W3723" s="163"/>
      <c r="X3723" s="163"/>
      <c r="Y3723" s="163"/>
      <c r="Z3723" s="163"/>
      <c r="AA3723" s="163"/>
      <c r="AB3723" s="163"/>
      <c r="AC3723" s="163"/>
      <c r="AD3723" s="163"/>
      <c r="AE3723" s="163"/>
    </row>
    <row r="3724" spans="2:31">
      <c r="B3724" s="1129">
        <f t="shared" si="155"/>
        <v>-1</v>
      </c>
      <c r="D3724" s="1130"/>
      <c r="E3724" s="1130"/>
      <c r="F3724" s="1131"/>
      <c r="G3724" s="1130"/>
      <c r="H3724" s="1130"/>
      <c r="I3724" s="1130"/>
      <c r="J3724" s="1132"/>
      <c r="K3724" s="1132"/>
      <c r="L3724" s="1130"/>
      <c r="N3724" s="1133">
        <f t="shared" si="153"/>
        <v>0</v>
      </c>
      <c r="O3724" s="1134">
        <f t="shared" si="154"/>
        <v>0</v>
      </c>
      <c r="P3724" s="1134">
        <f>O3724/'1.5 Universal Data'!$F$35</f>
        <v>0</v>
      </c>
      <c r="R3724" s="163"/>
      <c r="S3724" s="163"/>
      <c r="T3724" s="163"/>
      <c r="U3724" s="163"/>
      <c r="V3724" s="163"/>
      <c r="W3724" s="163"/>
      <c r="X3724" s="163"/>
      <c r="Y3724" s="163"/>
      <c r="Z3724" s="163"/>
      <c r="AA3724" s="163"/>
      <c r="AB3724" s="163"/>
      <c r="AC3724" s="163"/>
      <c r="AD3724" s="163"/>
      <c r="AE3724" s="163"/>
    </row>
    <row r="3725" spans="2:31">
      <c r="B3725" s="1129">
        <f t="shared" si="155"/>
        <v>-1</v>
      </c>
      <c r="D3725" s="1130"/>
      <c r="E3725" s="1130"/>
      <c r="F3725" s="1131"/>
      <c r="G3725" s="1130"/>
      <c r="H3725" s="1130"/>
      <c r="I3725" s="1130"/>
      <c r="J3725" s="1132"/>
      <c r="K3725" s="1132"/>
      <c r="L3725" s="1130"/>
      <c r="N3725" s="1133">
        <f t="shared" si="153"/>
        <v>0</v>
      </c>
      <c r="O3725" s="1134">
        <f t="shared" si="154"/>
        <v>0</v>
      </c>
      <c r="P3725" s="1134">
        <f>O3725/'1.5 Universal Data'!$F$35</f>
        <v>0</v>
      </c>
      <c r="R3725" s="163"/>
      <c r="S3725" s="163"/>
      <c r="T3725" s="163"/>
      <c r="U3725" s="163"/>
      <c r="V3725" s="163"/>
      <c r="W3725" s="163"/>
      <c r="X3725" s="163"/>
      <c r="Y3725" s="163"/>
      <c r="Z3725" s="163"/>
      <c r="AA3725" s="163"/>
      <c r="AB3725" s="163"/>
      <c r="AC3725" s="163"/>
      <c r="AD3725" s="163"/>
      <c r="AE3725" s="163"/>
    </row>
    <row r="3726" spans="2:31">
      <c r="B3726" s="1129">
        <f t="shared" si="155"/>
        <v>-1</v>
      </c>
      <c r="D3726" s="1130"/>
      <c r="E3726" s="1130"/>
      <c r="F3726" s="1131"/>
      <c r="G3726" s="1130"/>
      <c r="H3726" s="1130"/>
      <c r="I3726" s="1130"/>
      <c r="J3726" s="1132"/>
      <c r="K3726" s="1132"/>
      <c r="L3726" s="1130"/>
      <c r="N3726" s="1133">
        <f t="shared" si="153"/>
        <v>0</v>
      </c>
      <c r="O3726" s="1134">
        <f t="shared" si="154"/>
        <v>0</v>
      </c>
      <c r="P3726" s="1134">
        <f>O3726/'1.5 Universal Data'!$F$35</f>
        <v>0</v>
      </c>
      <c r="R3726" s="163"/>
      <c r="S3726" s="163"/>
      <c r="T3726" s="163"/>
      <c r="U3726" s="163"/>
      <c r="V3726" s="163"/>
      <c r="W3726" s="163"/>
      <c r="X3726" s="163"/>
      <c r="Y3726" s="163"/>
      <c r="Z3726" s="163"/>
      <c r="AA3726" s="163"/>
      <c r="AB3726" s="163"/>
      <c r="AC3726" s="163"/>
      <c r="AD3726" s="163"/>
      <c r="AE3726" s="163"/>
    </row>
    <row r="3727" spans="2:31">
      <c r="B3727" s="1129">
        <f t="shared" si="155"/>
        <v>-1</v>
      </c>
      <c r="D3727" s="1130"/>
      <c r="E3727" s="1130"/>
      <c r="F3727" s="1131"/>
      <c r="G3727" s="1130"/>
      <c r="H3727" s="1130"/>
      <c r="I3727" s="1130"/>
      <c r="J3727" s="1132"/>
      <c r="K3727" s="1132"/>
      <c r="L3727" s="1130"/>
      <c r="N3727" s="1133">
        <f t="shared" si="153"/>
        <v>0</v>
      </c>
      <c r="O3727" s="1134">
        <f t="shared" si="154"/>
        <v>0</v>
      </c>
      <c r="P3727" s="1134">
        <f>O3727/'1.5 Universal Data'!$F$35</f>
        <v>0</v>
      </c>
      <c r="R3727" s="163"/>
      <c r="S3727" s="163"/>
      <c r="T3727" s="163"/>
      <c r="U3727" s="163"/>
      <c r="V3727" s="163"/>
      <c r="W3727" s="163"/>
      <c r="X3727" s="163"/>
      <c r="Y3727" s="163"/>
      <c r="Z3727" s="163"/>
      <c r="AA3727" s="163"/>
      <c r="AB3727" s="163"/>
      <c r="AC3727" s="163"/>
      <c r="AD3727" s="163"/>
      <c r="AE3727" s="163"/>
    </row>
    <row r="3728" spans="2:31">
      <c r="B3728" s="1129">
        <f t="shared" si="155"/>
        <v>-1</v>
      </c>
      <c r="D3728" s="1130"/>
      <c r="E3728" s="1130"/>
      <c r="F3728" s="1131"/>
      <c r="G3728" s="1130"/>
      <c r="H3728" s="1130"/>
      <c r="I3728" s="1130"/>
      <c r="J3728" s="1132"/>
      <c r="K3728" s="1132"/>
      <c r="L3728" s="1130"/>
      <c r="N3728" s="1133">
        <f t="shared" ref="N3728:N3791" si="156">+H3728*((K3728-J3728)+1)*B3728</f>
        <v>0</v>
      </c>
      <c r="O3728" s="1134">
        <f t="shared" ref="O3728:O3791" si="157">N3728*L3728/100</f>
        <v>0</v>
      </c>
      <c r="P3728" s="1134">
        <f>O3728/'1.5 Universal Data'!$F$35</f>
        <v>0</v>
      </c>
      <c r="R3728" s="163"/>
      <c r="S3728" s="163"/>
      <c r="T3728" s="163"/>
      <c r="U3728" s="163"/>
      <c r="V3728" s="163"/>
      <c r="W3728" s="163"/>
      <c r="X3728" s="163"/>
      <c r="Y3728" s="163"/>
      <c r="Z3728" s="163"/>
      <c r="AA3728" s="163"/>
      <c r="AB3728" s="163"/>
      <c r="AC3728" s="163"/>
      <c r="AD3728" s="163"/>
      <c r="AE3728" s="163"/>
    </row>
    <row r="3729" spans="2:31">
      <c r="B3729" s="1129">
        <f t="shared" si="155"/>
        <v>-1</v>
      </c>
      <c r="D3729" s="1130"/>
      <c r="E3729" s="1130"/>
      <c r="F3729" s="1131"/>
      <c r="G3729" s="1130"/>
      <c r="H3729" s="1130"/>
      <c r="I3729" s="1130"/>
      <c r="J3729" s="1132"/>
      <c r="K3729" s="1132"/>
      <c r="L3729" s="1130"/>
      <c r="N3729" s="1133">
        <f t="shared" si="156"/>
        <v>0</v>
      </c>
      <c r="O3729" s="1134">
        <f t="shared" si="157"/>
        <v>0</v>
      </c>
      <c r="P3729" s="1134">
        <f>O3729/'1.5 Universal Data'!$F$35</f>
        <v>0</v>
      </c>
      <c r="R3729" s="163"/>
      <c r="S3729" s="163"/>
      <c r="T3729" s="163"/>
      <c r="U3729" s="163"/>
      <c r="V3729" s="163"/>
      <c r="W3729" s="163"/>
      <c r="X3729" s="163"/>
      <c r="Y3729" s="163"/>
      <c r="Z3729" s="163"/>
      <c r="AA3729" s="163"/>
      <c r="AB3729" s="163"/>
      <c r="AC3729" s="163"/>
      <c r="AD3729" s="163"/>
      <c r="AE3729" s="163"/>
    </row>
    <row r="3730" spans="2:31">
      <c r="B3730" s="1129">
        <f t="shared" si="155"/>
        <v>-1</v>
      </c>
      <c r="D3730" s="1130"/>
      <c r="E3730" s="1130"/>
      <c r="F3730" s="1131"/>
      <c r="G3730" s="1130"/>
      <c r="H3730" s="1130"/>
      <c r="I3730" s="1130"/>
      <c r="J3730" s="1132"/>
      <c r="K3730" s="1132"/>
      <c r="L3730" s="1130"/>
      <c r="N3730" s="1133">
        <f t="shared" si="156"/>
        <v>0</v>
      </c>
      <c r="O3730" s="1134">
        <f t="shared" si="157"/>
        <v>0</v>
      </c>
      <c r="P3730" s="1134">
        <f>O3730/'1.5 Universal Data'!$F$35</f>
        <v>0</v>
      </c>
      <c r="R3730" s="163"/>
      <c r="S3730" s="163"/>
      <c r="T3730" s="163"/>
      <c r="U3730" s="163"/>
      <c r="V3730" s="163"/>
      <c r="W3730" s="163"/>
      <c r="X3730" s="163"/>
      <c r="Y3730" s="163"/>
      <c r="Z3730" s="163"/>
      <c r="AA3730" s="163"/>
      <c r="AB3730" s="163"/>
      <c r="AC3730" s="163"/>
      <c r="AD3730" s="163"/>
      <c r="AE3730" s="163"/>
    </row>
    <row r="3731" spans="2:31">
      <c r="B3731" s="1129">
        <f t="shared" si="155"/>
        <v>-1</v>
      </c>
      <c r="D3731" s="1130"/>
      <c r="E3731" s="1130"/>
      <c r="F3731" s="1131"/>
      <c r="G3731" s="1130"/>
      <c r="H3731" s="1130"/>
      <c r="I3731" s="1130"/>
      <c r="J3731" s="1132"/>
      <c r="K3731" s="1132"/>
      <c r="L3731" s="1130"/>
      <c r="N3731" s="1133">
        <f t="shared" si="156"/>
        <v>0</v>
      </c>
      <c r="O3731" s="1134">
        <f t="shared" si="157"/>
        <v>0</v>
      </c>
      <c r="P3731" s="1134">
        <f>O3731/'1.5 Universal Data'!$F$35</f>
        <v>0</v>
      </c>
      <c r="R3731" s="163"/>
      <c r="S3731" s="163"/>
      <c r="T3731" s="163"/>
      <c r="U3731" s="163"/>
      <c r="V3731" s="163"/>
      <c r="W3731" s="163"/>
      <c r="X3731" s="163"/>
      <c r="Y3731" s="163"/>
      <c r="Z3731" s="163"/>
      <c r="AA3731" s="163"/>
      <c r="AB3731" s="163"/>
      <c r="AC3731" s="163"/>
      <c r="AD3731" s="163"/>
      <c r="AE3731" s="163"/>
    </row>
    <row r="3732" spans="2:31">
      <c r="B3732" s="1129">
        <f t="shared" si="155"/>
        <v>-1</v>
      </c>
      <c r="D3732" s="1130"/>
      <c r="E3732" s="1130"/>
      <c r="F3732" s="1131"/>
      <c r="G3732" s="1130"/>
      <c r="H3732" s="1130"/>
      <c r="I3732" s="1130"/>
      <c r="J3732" s="1132"/>
      <c r="K3732" s="1132"/>
      <c r="L3732" s="1130"/>
      <c r="N3732" s="1133">
        <f t="shared" si="156"/>
        <v>0</v>
      </c>
      <c r="O3732" s="1134">
        <f t="shared" si="157"/>
        <v>0</v>
      </c>
      <c r="P3732" s="1134">
        <f>O3732/'1.5 Universal Data'!$F$35</f>
        <v>0</v>
      </c>
      <c r="R3732" s="163"/>
      <c r="S3732" s="163"/>
      <c r="T3732" s="163"/>
      <c r="U3732" s="163"/>
      <c r="V3732" s="163"/>
      <c r="W3732" s="163"/>
      <c r="X3732" s="163"/>
      <c r="Y3732" s="163"/>
      <c r="Z3732" s="163"/>
      <c r="AA3732" s="163"/>
      <c r="AB3732" s="163"/>
      <c r="AC3732" s="163"/>
      <c r="AD3732" s="163"/>
      <c r="AE3732" s="163"/>
    </row>
    <row r="3733" spans="2:31">
      <c r="B3733" s="1129">
        <f t="shared" si="155"/>
        <v>-1</v>
      </c>
      <c r="D3733" s="1130"/>
      <c r="E3733" s="1130"/>
      <c r="F3733" s="1131"/>
      <c r="G3733" s="1130"/>
      <c r="H3733" s="1130"/>
      <c r="I3733" s="1130"/>
      <c r="J3733" s="1132"/>
      <c r="K3733" s="1132"/>
      <c r="L3733" s="1130"/>
      <c r="N3733" s="1133">
        <f t="shared" si="156"/>
        <v>0</v>
      </c>
      <c r="O3733" s="1134">
        <f t="shared" si="157"/>
        <v>0</v>
      </c>
      <c r="P3733" s="1134">
        <f>O3733/'1.5 Universal Data'!$F$35</f>
        <v>0</v>
      </c>
      <c r="R3733" s="163"/>
      <c r="S3733" s="163"/>
      <c r="T3733" s="163"/>
      <c r="U3733" s="163"/>
      <c r="V3733" s="163"/>
      <c r="W3733" s="163"/>
      <c r="X3733" s="163"/>
      <c r="Y3733" s="163"/>
      <c r="Z3733" s="163"/>
      <c r="AA3733" s="163"/>
      <c r="AB3733" s="163"/>
      <c r="AC3733" s="163"/>
      <c r="AD3733" s="163"/>
      <c r="AE3733" s="163"/>
    </row>
    <row r="3734" spans="2:31">
      <c r="B3734" s="1129">
        <f t="shared" si="155"/>
        <v>-1</v>
      </c>
      <c r="D3734" s="1130"/>
      <c r="E3734" s="1130"/>
      <c r="F3734" s="1131"/>
      <c r="G3734" s="1130"/>
      <c r="H3734" s="1130"/>
      <c r="I3734" s="1130"/>
      <c r="J3734" s="1132"/>
      <c r="K3734" s="1132"/>
      <c r="L3734" s="1130"/>
      <c r="N3734" s="1133">
        <f t="shared" si="156"/>
        <v>0</v>
      </c>
      <c r="O3734" s="1134">
        <f t="shared" si="157"/>
        <v>0</v>
      </c>
      <c r="P3734" s="1134">
        <f>O3734/'1.5 Universal Data'!$F$35</f>
        <v>0</v>
      </c>
      <c r="R3734" s="163"/>
      <c r="S3734" s="163"/>
      <c r="T3734" s="163"/>
      <c r="U3734" s="163"/>
      <c r="V3734" s="163"/>
      <c r="W3734" s="163"/>
      <c r="X3734" s="163"/>
      <c r="Y3734" s="163"/>
      <c r="Z3734" s="163"/>
      <c r="AA3734" s="163"/>
      <c r="AB3734" s="163"/>
      <c r="AC3734" s="163"/>
      <c r="AD3734" s="163"/>
      <c r="AE3734" s="163"/>
    </row>
    <row r="3735" spans="2:31">
      <c r="B3735" s="1129">
        <f t="shared" ref="B3735:B3798" si="158">IF(G3735="buy",1,-1)</f>
        <v>-1</v>
      </c>
      <c r="D3735" s="1130"/>
      <c r="E3735" s="1130"/>
      <c r="F3735" s="1131"/>
      <c r="G3735" s="1130"/>
      <c r="H3735" s="1130"/>
      <c r="I3735" s="1130"/>
      <c r="J3735" s="1132"/>
      <c r="K3735" s="1132"/>
      <c r="L3735" s="1130"/>
      <c r="N3735" s="1133">
        <f t="shared" si="156"/>
        <v>0</v>
      </c>
      <c r="O3735" s="1134">
        <f t="shared" si="157"/>
        <v>0</v>
      </c>
      <c r="P3735" s="1134">
        <f>O3735/'1.5 Universal Data'!$F$35</f>
        <v>0</v>
      </c>
      <c r="R3735" s="163"/>
      <c r="S3735" s="163"/>
      <c r="T3735" s="163"/>
      <c r="U3735" s="163"/>
      <c r="V3735" s="163"/>
      <c r="W3735" s="163"/>
      <c r="X3735" s="163"/>
      <c r="Y3735" s="163"/>
      <c r="Z3735" s="163"/>
      <c r="AA3735" s="163"/>
      <c r="AB3735" s="163"/>
      <c r="AC3735" s="163"/>
      <c r="AD3735" s="163"/>
      <c r="AE3735" s="163"/>
    </row>
    <row r="3736" spans="2:31">
      <c r="B3736" s="1129">
        <f t="shared" si="158"/>
        <v>-1</v>
      </c>
      <c r="D3736" s="1130"/>
      <c r="E3736" s="1130"/>
      <c r="F3736" s="1131"/>
      <c r="G3736" s="1130"/>
      <c r="H3736" s="1130"/>
      <c r="I3736" s="1130"/>
      <c r="J3736" s="1132"/>
      <c r="K3736" s="1132"/>
      <c r="L3736" s="1130"/>
      <c r="N3736" s="1133">
        <f t="shared" si="156"/>
        <v>0</v>
      </c>
      <c r="O3736" s="1134">
        <f t="shared" si="157"/>
        <v>0</v>
      </c>
      <c r="P3736" s="1134">
        <f>O3736/'1.5 Universal Data'!$F$35</f>
        <v>0</v>
      </c>
      <c r="R3736" s="163"/>
      <c r="S3736" s="163"/>
      <c r="T3736" s="163"/>
      <c r="U3736" s="163"/>
      <c r="V3736" s="163"/>
      <c r="W3736" s="163"/>
      <c r="X3736" s="163"/>
      <c r="Y3736" s="163"/>
      <c r="Z3736" s="163"/>
      <c r="AA3736" s="163"/>
      <c r="AB3736" s="163"/>
      <c r="AC3736" s="163"/>
      <c r="AD3736" s="163"/>
      <c r="AE3736" s="163"/>
    </row>
    <row r="3737" spans="2:31">
      <c r="B3737" s="1129">
        <f t="shared" si="158"/>
        <v>-1</v>
      </c>
      <c r="D3737" s="1130"/>
      <c r="E3737" s="1130"/>
      <c r="F3737" s="1131"/>
      <c r="G3737" s="1130"/>
      <c r="H3737" s="1130"/>
      <c r="I3737" s="1130"/>
      <c r="J3737" s="1132"/>
      <c r="K3737" s="1132"/>
      <c r="L3737" s="1130"/>
      <c r="N3737" s="1133">
        <f t="shared" si="156"/>
        <v>0</v>
      </c>
      <c r="O3737" s="1134">
        <f t="shared" si="157"/>
        <v>0</v>
      </c>
      <c r="P3737" s="1134">
        <f>O3737/'1.5 Universal Data'!$F$35</f>
        <v>0</v>
      </c>
      <c r="R3737" s="163"/>
      <c r="S3737" s="163"/>
      <c r="T3737" s="163"/>
      <c r="U3737" s="163"/>
      <c r="V3737" s="163"/>
      <c r="W3737" s="163"/>
      <c r="X3737" s="163"/>
      <c r="Y3737" s="163"/>
      <c r="Z3737" s="163"/>
      <c r="AA3737" s="163"/>
      <c r="AB3737" s="163"/>
      <c r="AC3737" s="163"/>
      <c r="AD3737" s="163"/>
      <c r="AE3737" s="163"/>
    </row>
    <row r="3738" spans="2:31">
      <c r="B3738" s="1129">
        <f t="shared" si="158"/>
        <v>-1</v>
      </c>
      <c r="D3738" s="1130"/>
      <c r="E3738" s="1130"/>
      <c r="F3738" s="1131"/>
      <c r="G3738" s="1130"/>
      <c r="H3738" s="1130"/>
      <c r="I3738" s="1130"/>
      <c r="J3738" s="1132"/>
      <c r="K3738" s="1132"/>
      <c r="L3738" s="1130"/>
      <c r="N3738" s="1133">
        <f t="shared" si="156"/>
        <v>0</v>
      </c>
      <c r="O3738" s="1134">
        <f t="shared" si="157"/>
        <v>0</v>
      </c>
      <c r="P3738" s="1134">
        <f>O3738/'1.5 Universal Data'!$F$35</f>
        <v>0</v>
      </c>
      <c r="R3738" s="163"/>
      <c r="S3738" s="163"/>
      <c r="T3738" s="163"/>
      <c r="U3738" s="163"/>
      <c r="V3738" s="163"/>
      <c r="W3738" s="163"/>
      <c r="X3738" s="163"/>
      <c r="Y3738" s="163"/>
      <c r="Z3738" s="163"/>
      <c r="AA3738" s="163"/>
      <c r="AB3738" s="163"/>
      <c r="AC3738" s="163"/>
      <c r="AD3738" s="163"/>
      <c r="AE3738" s="163"/>
    </row>
    <row r="3739" spans="2:31">
      <c r="B3739" s="1129">
        <f t="shared" si="158"/>
        <v>-1</v>
      </c>
      <c r="D3739" s="1130"/>
      <c r="E3739" s="1130"/>
      <c r="F3739" s="1131"/>
      <c r="G3739" s="1130"/>
      <c r="H3739" s="1130"/>
      <c r="I3739" s="1130"/>
      <c r="J3739" s="1132"/>
      <c r="K3739" s="1132"/>
      <c r="L3739" s="1130"/>
      <c r="N3739" s="1133">
        <f t="shared" si="156"/>
        <v>0</v>
      </c>
      <c r="O3739" s="1134">
        <f t="shared" si="157"/>
        <v>0</v>
      </c>
      <c r="P3739" s="1134">
        <f>O3739/'1.5 Universal Data'!$F$35</f>
        <v>0</v>
      </c>
      <c r="R3739" s="163"/>
      <c r="S3739" s="163"/>
      <c r="T3739" s="163"/>
      <c r="U3739" s="163"/>
      <c r="V3739" s="163"/>
      <c r="W3739" s="163"/>
      <c r="X3739" s="163"/>
      <c r="Y3739" s="163"/>
      <c r="Z3739" s="163"/>
      <c r="AA3739" s="163"/>
      <c r="AB3739" s="163"/>
      <c r="AC3739" s="163"/>
      <c r="AD3739" s="163"/>
      <c r="AE3739" s="163"/>
    </row>
    <row r="3740" spans="2:31">
      <c r="B3740" s="1129">
        <f t="shared" si="158"/>
        <v>-1</v>
      </c>
      <c r="D3740" s="1130"/>
      <c r="E3740" s="1130"/>
      <c r="F3740" s="1131"/>
      <c r="G3740" s="1130"/>
      <c r="H3740" s="1130"/>
      <c r="I3740" s="1130"/>
      <c r="J3740" s="1132"/>
      <c r="K3740" s="1132"/>
      <c r="L3740" s="1130"/>
      <c r="N3740" s="1133">
        <f t="shared" si="156"/>
        <v>0</v>
      </c>
      <c r="O3740" s="1134">
        <f t="shared" si="157"/>
        <v>0</v>
      </c>
      <c r="P3740" s="1134">
        <f>O3740/'1.5 Universal Data'!$F$35</f>
        <v>0</v>
      </c>
      <c r="R3740" s="163"/>
      <c r="S3740" s="163"/>
      <c r="T3740" s="163"/>
      <c r="U3740" s="163"/>
      <c r="V3740" s="163"/>
      <c r="W3740" s="163"/>
      <c r="X3740" s="163"/>
      <c r="Y3740" s="163"/>
      <c r="Z3740" s="163"/>
      <c r="AA3740" s="163"/>
      <c r="AB3740" s="163"/>
      <c r="AC3740" s="163"/>
      <c r="AD3740" s="163"/>
      <c r="AE3740" s="163"/>
    </row>
    <row r="3741" spans="2:31">
      <c r="B3741" s="1129">
        <f t="shared" si="158"/>
        <v>-1</v>
      </c>
      <c r="D3741" s="1130"/>
      <c r="E3741" s="1130"/>
      <c r="F3741" s="1131"/>
      <c r="G3741" s="1130"/>
      <c r="H3741" s="1130"/>
      <c r="I3741" s="1130"/>
      <c r="J3741" s="1132"/>
      <c r="K3741" s="1132"/>
      <c r="L3741" s="1130"/>
      <c r="N3741" s="1133">
        <f t="shared" si="156"/>
        <v>0</v>
      </c>
      <c r="O3741" s="1134">
        <f t="shared" si="157"/>
        <v>0</v>
      </c>
      <c r="P3741" s="1134">
        <f>O3741/'1.5 Universal Data'!$F$35</f>
        <v>0</v>
      </c>
      <c r="R3741" s="163"/>
      <c r="S3741" s="163"/>
      <c r="T3741" s="163"/>
      <c r="U3741" s="163"/>
      <c r="V3741" s="163"/>
      <c r="W3741" s="163"/>
      <c r="X3741" s="163"/>
      <c r="Y3741" s="163"/>
      <c r="Z3741" s="163"/>
      <c r="AA3741" s="163"/>
      <c r="AB3741" s="163"/>
      <c r="AC3741" s="163"/>
      <c r="AD3741" s="163"/>
      <c r="AE3741" s="163"/>
    </row>
    <row r="3742" spans="2:31">
      <c r="B3742" s="1129">
        <f t="shared" si="158"/>
        <v>-1</v>
      </c>
      <c r="D3742" s="1130"/>
      <c r="E3742" s="1130"/>
      <c r="F3742" s="1131"/>
      <c r="G3742" s="1130"/>
      <c r="H3742" s="1130"/>
      <c r="I3742" s="1130"/>
      <c r="J3742" s="1132"/>
      <c r="K3742" s="1132"/>
      <c r="L3742" s="1130"/>
      <c r="N3742" s="1133">
        <f t="shared" si="156"/>
        <v>0</v>
      </c>
      <c r="O3742" s="1134">
        <f t="shared" si="157"/>
        <v>0</v>
      </c>
      <c r="P3742" s="1134">
        <f>O3742/'1.5 Universal Data'!$F$35</f>
        <v>0</v>
      </c>
      <c r="R3742" s="163"/>
      <c r="S3742" s="163"/>
      <c r="T3742" s="163"/>
      <c r="U3742" s="163"/>
      <c r="V3742" s="163"/>
      <c r="W3742" s="163"/>
      <c r="X3742" s="163"/>
      <c r="Y3742" s="163"/>
      <c r="Z3742" s="163"/>
      <c r="AA3742" s="163"/>
      <c r="AB3742" s="163"/>
      <c r="AC3742" s="163"/>
      <c r="AD3742" s="163"/>
      <c r="AE3742" s="163"/>
    </row>
    <row r="3743" spans="2:31">
      <c r="B3743" s="1129">
        <f t="shared" si="158"/>
        <v>-1</v>
      </c>
      <c r="D3743" s="1130"/>
      <c r="E3743" s="1130"/>
      <c r="F3743" s="1131"/>
      <c r="G3743" s="1130"/>
      <c r="H3743" s="1130"/>
      <c r="I3743" s="1130"/>
      <c r="J3743" s="1132"/>
      <c r="K3743" s="1132"/>
      <c r="L3743" s="1130"/>
      <c r="N3743" s="1133">
        <f t="shared" si="156"/>
        <v>0</v>
      </c>
      <c r="O3743" s="1134">
        <f t="shared" si="157"/>
        <v>0</v>
      </c>
      <c r="P3743" s="1134">
        <f>O3743/'1.5 Universal Data'!$F$35</f>
        <v>0</v>
      </c>
      <c r="R3743" s="163"/>
      <c r="S3743" s="163"/>
      <c r="T3743" s="163"/>
      <c r="U3743" s="163"/>
      <c r="V3743" s="163"/>
      <c r="W3743" s="163"/>
      <c r="X3743" s="163"/>
      <c r="Y3743" s="163"/>
      <c r="Z3743" s="163"/>
      <c r="AA3743" s="163"/>
      <c r="AB3743" s="163"/>
      <c r="AC3743" s="163"/>
      <c r="AD3743" s="163"/>
      <c r="AE3743" s="163"/>
    </row>
    <row r="3744" spans="2:31">
      <c r="B3744" s="1129">
        <f t="shared" si="158"/>
        <v>-1</v>
      </c>
      <c r="D3744" s="1130"/>
      <c r="E3744" s="1130"/>
      <c r="F3744" s="1131"/>
      <c r="G3744" s="1130"/>
      <c r="H3744" s="1130"/>
      <c r="I3744" s="1130"/>
      <c r="J3744" s="1132"/>
      <c r="K3744" s="1132"/>
      <c r="L3744" s="1130"/>
      <c r="N3744" s="1133">
        <f t="shared" si="156"/>
        <v>0</v>
      </c>
      <c r="O3744" s="1134">
        <f t="shared" si="157"/>
        <v>0</v>
      </c>
      <c r="P3744" s="1134">
        <f>O3744/'1.5 Universal Data'!$F$35</f>
        <v>0</v>
      </c>
      <c r="R3744" s="163"/>
      <c r="S3744" s="163"/>
      <c r="T3744" s="163"/>
      <c r="U3744" s="163"/>
      <c r="V3744" s="163"/>
      <c r="W3744" s="163"/>
      <c r="X3744" s="163"/>
      <c r="Y3744" s="163"/>
      <c r="Z3744" s="163"/>
      <c r="AA3744" s="163"/>
      <c r="AB3744" s="163"/>
      <c r="AC3744" s="163"/>
      <c r="AD3744" s="163"/>
      <c r="AE3744" s="163"/>
    </row>
    <row r="3745" spans="2:31">
      <c r="B3745" s="1129">
        <f t="shared" si="158"/>
        <v>-1</v>
      </c>
      <c r="D3745" s="1130"/>
      <c r="E3745" s="1130"/>
      <c r="F3745" s="1131"/>
      <c r="G3745" s="1130"/>
      <c r="H3745" s="1130"/>
      <c r="I3745" s="1130"/>
      <c r="J3745" s="1132"/>
      <c r="K3745" s="1132"/>
      <c r="L3745" s="1130"/>
      <c r="N3745" s="1133">
        <f t="shared" si="156"/>
        <v>0</v>
      </c>
      <c r="O3745" s="1134">
        <f t="shared" si="157"/>
        <v>0</v>
      </c>
      <c r="P3745" s="1134">
        <f>O3745/'1.5 Universal Data'!$F$35</f>
        <v>0</v>
      </c>
      <c r="R3745" s="163"/>
      <c r="S3745" s="163"/>
      <c r="T3745" s="163"/>
      <c r="U3745" s="163"/>
      <c r="V3745" s="163"/>
      <c r="W3745" s="163"/>
      <c r="X3745" s="163"/>
      <c r="Y3745" s="163"/>
      <c r="Z3745" s="163"/>
      <c r="AA3745" s="163"/>
      <c r="AB3745" s="163"/>
      <c r="AC3745" s="163"/>
      <c r="AD3745" s="163"/>
      <c r="AE3745" s="163"/>
    </row>
    <row r="3746" spans="2:31">
      <c r="B3746" s="1129">
        <f t="shared" si="158"/>
        <v>-1</v>
      </c>
      <c r="D3746" s="1130"/>
      <c r="E3746" s="1130"/>
      <c r="F3746" s="1131"/>
      <c r="G3746" s="1130"/>
      <c r="H3746" s="1130"/>
      <c r="I3746" s="1130"/>
      <c r="J3746" s="1132"/>
      <c r="K3746" s="1132"/>
      <c r="L3746" s="1130"/>
      <c r="N3746" s="1133">
        <f t="shared" si="156"/>
        <v>0</v>
      </c>
      <c r="O3746" s="1134">
        <f t="shared" si="157"/>
        <v>0</v>
      </c>
      <c r="P3746" s="1134">
        <f>O3746/'1.5 Universal Data'!$F$35</f>
        <v>0</v>
      </c>
      <c r="R3746" s="163"/>
      <c r="S3746" s="163"/>
      <c r="T3746" s="163"/>
      <c r="U3746" s="163"/>
      <c r="V3746" s="163"/>
      <c r="W3746" s="163"/>
      <c r="X3746" s="163"/>
      <c r="Y3746" s="163"/>
      <c r="Z3746" s="163"/>
      <c r="AA3746" s="163"/>
      <c r="AB3746" s="163"/>
      <c r="AC3746" s="163"/>
      <c r="AD3746" s="163"/>
      <c r="AE3746" s="163"/>
    </row>
    <row r="3747" spans="2:31">
      <c r="B3747" s="1129">
        <f t="shared" si="158"/>
        <v>-1</v>
      </c>
      <c r="D3747" s="1130"/>
      <c r="E3747" s="1130"/>
      <c r="F3747" s="1131"/>
      <c r="G3747" s="1130"/>
      <c r="H3747" s="1130"/>
      <c r="I3747" s="1130"/>
      <c r="J3747" s="1132"/>
      <c r="K3747" s="1132"/>
      <c r="L3747" s="1130"/>
      <c r="N3747" s="1133">
        <f t="shared" si="156"/>
        <v>0</v>
      </c>
      <c r="O3747" s="1134">
        <f t="shared" si="157"/>
        <v>0</v>
      </c>
      <c r="P3747" s="1134">
        <f>O3747/'1.5 Universal Data'!$F$35</f>
        <v>0</v>
      </c>
      <c r="R3747" s="163"/>
      <c r="S3747" s="163"/>
      <c r="T3747" s="163"/>
      <c r="U3747" s="163"/>
      <c r="V3747" s="163"/>
      <c r="W3747" s="163"/>
      <c r="X3747" s="163"/>
      <c r="Y3747" s="163"/>
      <c r="Z3747" s="163"/>
      <c r="AA3747" s="163"/>
      <c r="AB3747" s="163"/>
      <c r="AC3747" s="163"/>
      <c r="AD3747" s="163"/>
      <c r="AE3747" s="163"/>
    </row>
    <row r="3748" spans="2:31">
      <c r="B3748" s="1129">
        <f t="shared" si="158"/>
        <v>-1</v>
      </c>
      <c r="D3748" s="1130"/>
      <c r="E3748" s="1130"/>
      <c r="F3748" s="1131"/>
      <c r="G3748" s="1130"/>
      <c r="H3748" s="1130"/>
      <c r="I3748" s="1130"/>
      <c r="J3748" s="1132"/>
      <c r="K3748" s="1132"/>
      <c r="L3748" s="1130"/>
      <c r="N3748" s="1133">
        <f t="shared" si="156"/>
        <v>0</v>
      </c>
      <c r="O3748" s="1134">
        <f t="shared" si="157"/>
        <v>0</v>
      </c>
      <c r="P3748" s="1134">
        <f>O3748/'1.5 Universal Data'!$F$35</f>
        <v>0</v>
      </c>
      <c r="R3748" s="163"/>
      <c r="S3748" s="163"/>
      <c r="T3748" s="163"/>
      <c r="U3748" s="163"/>
      <c r="V3748" s="163"/>
      <c r="W3748" s="163"/>
      <c r="X3748" s="163"/>
      <c r="Y3748" s="163"/>
      <c r="Z3748" s="163"/>
      <c r="AA3748" s="163"/>
      <c r="AB3748" s="163"/>
      <c r="AC3748" s="163"/>
      <c r="AD3748" s="163"/>
      <c r="AE3748" s="163"/>
    </row>
    <row r="3749" spans="2:31">
      <c r="B3749" s="1129">
        <f t="shared" si="158"/>
        <v>-1</v>
      </c>
      <c r="D3749" s="1130"/>
      <c r="E3749" s="1130"/>
      <c r="F3749" s="1131"/>
      <c r="G3749" s="1130"/>
      <c r="H3749" s="1130"/>
      <c r="I3749" s="1130"/>
      <c r="J3749" s="1132"/>
      <c r="K3749" s="1132"/>
      <c r="L3749" s="1130"/>
      <c r="N3749" s="1133">
        <f t="shared" si="156"/>
        <v>0</v>
      </c>
      <c r="O3749" s="1134">
        <f t="shared" si="157"/>
        <v>0</v>
      </c>
      <c r="P3749" s="1134">
        <f>O3749/'1.5 Universal Data'!$F$35</f>
        <v>0</v>
      </c>
      <c r="R3749" s="163"/>
      <c r="S3749" s="163"/>
      <c r="T3749" s="163"/>
      <c r="U3749" s="163"/>
      <c r="V3749" s="163"/>
      <c r="W3749" s="163"/>
      <c r="X3749" s="163"/>
      <c r="Y3749" s="163"/>
      <c r="Z3749" s="163"/>
      <c r="AA3749" s="163"/>
      <c r="AB3749" s="163"/>
      <c r="AC3749" s="163"/>
      <c r="AD3749" s="163"/>
      <c r="AE3749" s="163"/>
    </row>
    <row r="3750" spans="2:31">
      <c r="B3750" s="1129">
        <f t="shared" si="158"/>
        <v>-1</v>
      </c>
      <c r="D3750" s="1130"/>
      <c r="E3750" s="1130"/>
      <c r="F3750" s="1131"/>
      <c r="G3750" s="1130"/>
      <c r="H3750" s="1130"/>
      <c r="I3750" s="1130"/>
      <c r="J3750" s="1132"/>
      <c r="K3750" s="1132"/>
      <c r="L3750" s="1130"/>
      <c r="N3750" s="1133">
        <f t="shared" si="156"/>
        <v>0</v>
      </c>
      <c r="O3750" s="1134">
        <f t="shared" si="157"/>
        <v>0</v>
      </c>
      <c r="P3750" s="1134">
        <f>O3750/'1.5 Universal Data'!$F$35</f>
        <v>0</v>
      </c>
      <c r="R3750" s="163"/>
      <c r="S3750" s="163"/>
      <c r="T3750" s="163"/>
      <c r="U3750" s="163"/>
      <c r="V3750" s="163"/>
      <c r="W3750" s="163"/>
      <c r="X3750" s="163"/>
      <c r="Y3750" s="163"/>
      <c r="Z3750" s="163"/>
      <c r="AA3750" s="163"/>
      <c r="AB3750" s="163"/>
      <c r="AC3750" s="163"/>
      <c r="AD3750" s="163"/>
      <c r="AE3750" s="163"/>
    </row>
    <row r="3751" spans="2:31">
      <c r="B3751" s="1129">
        <f t="shared" si="158"/>
        <v>-1</v>
      </c>
      <c r="D3751" s="1130"/>
      <c r="E3751" s="1130"/>
      <c r="F3751" s="1131"/>
      <c r="G3751" s="1130"/>
      <c r="H3751" s="1130"/>
      <c r="I3751" s="1130"/>
      <c r="J3751" s="1132"/>
      <c r="K3751" s="1132"/>
      <c r="L3751" s="1130"/>
      <c r="N3751" s="1133">
        <f t="shared" si="156"/>
        <v>0</v>
      </c>
      <c r="O3751" s="1134">
        <f t="shared" si="157"/>
        <v>0</v>
      </c>
      <c r="P3751" s="1134">
        <f>O3751/'1.5 Universal Data'!$F$35</f>
        <v>0</v>
      </c>
      <c r="R3751" s="163"/>
      <c r="S3751" s="163"/>
      <c r="T3751" s="163"/>
      <c r="U3751" s="163"/>
      <c r="V3751" s="163"/>
      <c r="W3751" s="163"/>
      <c r="X3751" s="163"/>
      <c r="Y3751" s="163"/>
      <c r="Z3751" s="163"/>
      <c r="AA3751" s="163"/>
      <c r="AB3751" s="163"/>
      <c r="AC3751" s="163"/>
      <c r="AD3751" s="163"/>
      <c r="AE3751" s="163"/>
    </row>
    <row r="3752" spans="2:31">
      <c r="B3752" s="1129">
        <f t="shared" si="158"/>
        <v>-1</v>
      </c>
      <c r="D3752" s="1130"/>
      <c r="E3752" s="1130"/>
      <c r="F3752" s="1131"/>
      <c r="G3752" s="1130"/>
      <c r="H3752" s="1130"/>
      <c r="I3752" s="1130"/>
      <c r="J3752" s="1132"/>
      <c r="K3752" s="1132"/>
      <c r="L3752" s="1130"/>
      <c r="N3752" s="1133">
        <f t="shared" si="156"/>
        <v>0</v>
      </c>
      <c r="O3752" s="1134">
        <f t="shared" si="157"/>
        <v>0</v>
      </c>
      <c r="P3752" s="1134">
        <f>O3752/'1.5 Universal Data'!$F$35</f>
        <v>0</v>
      </c>
      <c r="R3752" s="163"/>
      <c r="S3752" s="163"/>
      <c r="T3752" s="163"/>
      <c r="U3752" s="163"/>
      <c r="V3752" s="163"/>
      <c r="W3752" s="163"/>
      <c r="X3752" s="163"/>
      <c r="Y3752" s="163"/>
      <c r="Z3752" s="163"/>
      <c r="AA3752" s="163"/>
      <c r="AB3752" s="163"/>
      <c r="AC3752" s="163"/>
      <c r="AD3752" s="163"/>
      <c r="AE3752" s="163"/>
    </row>
    <row r="3753" spans="2:31">
      <c r="B3753" s="1129">
        <f t="shared" si="158"/>
        <v>-1</v>
      </c>
      <c r="D3753" s="1130"/>
      <c r="E3753" s="1130"/>
      <c r="F3753" s="1131"/>
      <c r="G3753" s="1130"/>
      <c r="H3753" s="1130"/>
      <c r="I3753" s="1130"/>
      <c r="J3753" s="1132"/>
      <c r="K3753" s="1132"/>
      <c r="L3753" s="1130"/>
      <c r="N3753" s="1133">
        <f t="shared" si="156"/>
        <v>0</v>
      </c>
      <c r="O3753" s="1134">
        <f t="shared" si="157"/>
        <v>0</v>
      </c>
      <c r="P3753" s="1134">
        <f>O3753/'1.5 Universal Data'!$F$35</f>
        <v>0</v>
      </c>
      <c r="R3753" s="163"/>
      <c r="S3753" s="163"/>
      <c r="T3753" s="163"/>
      <c r="U3753" s="163"/>
      <c r="V3753" s="163"/>
      <c r="W3753" s="163"/>
      <c r="X3753" s="163"/>
      <c r="Y3753" s="163"/>
      <c r="Z3753" s="163"/>
      <c r="AA3753" s="163"/>
      <c r="AB3753" s="163"/>
      <c r="AC3753" s="163"/>
      <c r="AD3753" s="163"/>
      <c r="AE3753" s="163"/>
    </row>
    <row r="3754" spans="2:31">
      <c r="B3754" s="1129">
        <f t="shared" si="158"/>
        <v>-1</v>
      </c>
      <c r="D3754" s="1130"/>
      <c r="E3754" s="1130"/>
      <c r="F3754" s="1131"/>
      <c r="G3754" s="1130"/>
      <c r="H3754" s="1130"/>
      <c r="I3754" s="1130"/>
      <c r="J3754" s="1132"/>
      <c r="K3754" s="1132"/>
      <c r="L3754" s="1130"/>
      <c r="N3754" s="1133">
        <f t="shared" si="156"/>
        <v>0</v>
      </c>
      <c r="O3754" s="1134">
        <f t="shared" si="157"/>
        <v>0</v>
      </c>
      <c r="P3754" s="1134">
        <f>O3754/'1.5 Universal Data'!$F$35</f>
        <v>0</v>
      </c>
      <c r="R3754" s="163"/>
      <c r="S3754" s="163"/>
      <c r="T3754" s="163"/>
      <c r="U3754" s="163"/>
      <c r="V3754" s="163"/>
      <c r="W3754" s="163"/>
      <c r="X3754" s="163"/>
      <c r="Y3754" s="163"/>
      <c r="Z3754" s="163"/>
      <c r="AA3754" s="163"/>
      <c r="AB3754" s="163"/>
      <c r="AC3754" s="163"/>
      <c r="AD3754" s="163"/>
      <c r="AE3754" s="163"/>
    </row>
    <row r="3755" spans="2:31">
      <c r="B3755" s="1129">
        <f t="shared" si="158"/>
        <v>-1</v>
      </c>
      <c r="D3755" s="1130"/>
      <c r="E3755" s="1130"/>
      <c r="F3755" s="1131"/>
      <c r="G3755" s="1130"/>
      <c r="H3755" s="1130"/>
      <c r="I3755" s="1130"/>
      <c r="J3755" s="1132"/>
      <c r="K3755" s="1132"/>
      <c r="L3755" s="1130"/>
      <c r="N3755" s="1133">
        <f t="shared" si="156"/>
        <v>0</v>
      </c>
      <c r="O3755" s="1134">
        <f t="shared" si="157"/>
        <v>0</v>
      </c>
      <c r="P3755" s="1134">
        <f>O3755/'1.5 Universal Data'!$F$35</f>
        <v>0</v>
      </c>
      <c r="R3755" s="163"/>
      <c r="S3755" s="163"/>
      <c r="T3755" s="163"/>
      <c r="U3755" s="163"/>
      <c r="V3755" s="163"/>
      <c r="W3755" s="163"/>
      <c r="X3755" s="163"/>
      <c r="Y3755" s="163"/>
      <c r="Z3755" s="163"/>
      <c r="AA3755" s="163"/>
      <c r="AB3755" s="163"/>
      <c r="AC3755" s="163"/>
      <c r="AD3755" s="163"/>
      <c r="AE3755" s="163"/>
    </row>
    <row r="3756" spans="2:31">
      <c r="B3756" s="1129">
        <f t="shared" si="158"/>
        <v>-1</v>
      </c>
      <c r="D3756" s="1130"/>
      <c r="E3756" s="1130"/>
      <c r="F3756" s="1131"/>
      <c r="G3756" s="1130"/>
      <c r="H3756" s="1130"/>
      <c r="I3756" s="1130"/>
      <c r="J3756" s="1132"/>
      <c r="K3756" s="1132"/>
      <c r="L3756" s="1130"/>
      <c r="N3756" s="1133">
        <f t="shared" si="156"/>
        <v>0</v>
      </c>
      <c r="O3756" s="1134">
        <f t="shared" si="157"/>
        <v>0</v>
      </c>
      <c r="P3756" s="1134">
        <f>O3756/'1.5 Universal Data'!$F$35</f>
        <v>0</v>
      </c>
      <c r="R3756" s="163"/>
      <c r="S3756" s="163"/>
      <c r="T3756" s="163"/>
      <c r="U3756" s="163"/>
      <c r="V3756" s="163"/>
      <c r="W3756" s="163"/>
      <c r="X3756" s="163"/>
      <c r="Y3756" s="163"/>
      <c r="Z3756" s="163"/>
      <c r="AA3756" s="163"/>
      <c r="AB3756" s="163"/>
      <c r="AC3756" s="163"/>
      <c r="AD3756" s="163"/>
      <c r="AE3756" s="163"/>
    </row>
    <row r="3757" spans="2:31">
      <c r="B3757" s="1129">
        <f t="shared" si="158"/>
        <v>-1</v>
      </c>
      <c r="D3757" s="1130"/>
      <c r="E3757" s="1130"/>
      <c r="F3757" s="1131"/>
      <c r="G3757" s="1130"/>
      <c r="H3757" s="1130"/>
      <c r="I3757" s="1130"/>
      <c r="J3757" s="1132"/>
      <c r="K3757" s="1132"/>
      <c r="L3757" s="1130"/>
      <c r="N3757" s="1133">
        <f t="shared" si="156"/>
        <v>0</v>
      </c>
      <c r="O3757" s="1134">
        <f t="shared" si="157"/>
        <v>0</v>
      </c>
      <c r="P3757" s="1134">
        <f>O3757/'1.5 Universal Data'!$F$35</f>
        <v>0</v>
      </c>
      <c r="R3757" s="163"/>
      <c r="S3757" s="163"/>
      <c r="T3757" s="163"/>
      <c r="U3757" s="163"/>
      <c r="V3757" s="163"/>
      <c r="W3757" s="163"/>
      <c r="X3757" s="163"/>
      <c r="Y3757" s="163"/>
      <c r="Z3757" s="163"/>
      <c r="AA3757" s="163"/>
      <c r="AB3757" s="163"/>
      <c r="AC3757" s="163"/>
      <c r="AD3757" s="163"/>
      <c r="AE3757" s="163"/>
    </row>
    <row r="3758" spans="2:31">
      <c r="B3758" s="1129">
        <f t="shared" si="158"/>
        <v>-1</v>
      </c>
      <c r="D3758" s="1130"/>
      <c r="E3758" s="1130"/>
      <c r="F3758" s="1131"/>
      <c r="G3758" s="1130"/>
      <c r="H3758" s="1130"/>
      <c r="I3758" s="1130"/>
      <c r="J3758" s="1132"/>
      <c r="K3758" s="1132"/>
      <c r="L3758" s="1130"/>
      <c r="N3758" s="1133">
        <f t="shared" si="156"/>
        <v>0</v>
      </c>
      <c r="O3758" s="1134">
        <f t="shared" si="157"/>
        <v>0</v>
      </c>
      <c r="P3758" s="1134">
        <f>O3758/'1.5 Universal Data'!$F$35</f>
        <v>0</v>
      </c>
      <c r="R3758" s="163"/>
      <c r="S3758" s="163"/>
      <c r="T3758" s="163"/>
      <c r="U3758" s="163"/>
      <c r="V3758" s="163"/>
      <c r="W3758" s="163"/>
      <c r="X3758" s="163"/>
      <c r="Y3758" s="163"/>
      <c r="Z3758" s="163"/>
      <c r="AA3758" s="163"/>
      <c r="AB3758" s="163"/>
      <c r="AC3758" s="163"/>
      <c r="AD3758" s="163"/>
      <c r="AE3758" s="163"/>
    </row>
    <row r="3759" spans="2:31">
      <c r="B3759" s="1129">
        <f t="shared" si="158"/>
        <v>-1</v>
      </c>
      <c r="D3759" s="1130"/>
      <c r="E3759" s="1130"/>
      <c r="F3759" s="1131"/>
      <c r="G3759" s="1130"/>
      <c r="H3759" s="1130"/>
      <c r="I3759" s="1130"/>
      <c r="J3759" s="1132"/>
      <c r="K3759" s="1132"/>
      <c r="L3759" s="1130"/>
      <c r="N3759" s="1133">
        <f t="shared" si="156"/>
        <v>0</v>
      </c>
      <c r="O3759" s="1134">
        <f t="shared" si="157"/>
        <v>0</v>
      </c>
      <c r="P3759" s="1134">
        <f>O3759/'1.5 Universal Data'!$F$35</f>
        <v>0</v>
      </c>
      <c r="R3759" s="163"/>
      <c r="S3759" s="163"/>
      <c r="T3759" s="163"/>
      <c r="U3759" s="163"/>
      <c r="V3759" s="163"/>
      <c r="W3759" s="163"/>
      <c r="X3759" s="163"/>
      <c r="Y3759" s="163"/>
      <c r="Z3759" s="163"/>
      <c r="AA3759" s="163"/>
      <c r="AB3759" s="163"/>
      <c r="AC3759" s="163"/>
      <c r="AD3759" s="163"/>
      <c r="AE3759" s="163"/>
    </row>
    <row r="3760" spans="2:31">
      <c r="B3760" s="1129">
        <f t="shared" si="158"/>
        <v>-1</v>
      </c>
      <c r="D3760" s="1130"/>
      <c r="E3760" s="1130"/>
      <c r="F3760" s="1131"/>
      <c r="G3760" s="1130"/>
      <c r="H3760" s="1130"/>
      <c r="I3760" s="1130"/>
      <c r="J3760" s="1132"/>
      <c r="K3760" s="1132"/>
      <c r="L3760" s="1130"/>
      <c r="N3760" s="1133">
        <f t="shared" si="156"/>
        <v>0</v>
      </c>
      <c r="O3760" s="1134">
        <f t="shared" si="157"/>
        <v>0</v>
      </c>
      <c r="P3760" s="1134">
        <f>O3760/'1.5 Universal Data'!$F$35</f>
        <v>0</v>
      </c>
      <c r="R3760" s="163"/>
      <c r="S3760" s="163"/>
      <c r="T3760" s="163"/>
      <c r="U3760" s="163"/>
      <c r="V3760" s="163"/>
      <c r="W3760" s="163"/>
      <c r="X3760" s="163"/>
      <c r="Y3760" s="163"/>
      <c r="Z3760" s="163"/>
      <c r="AA3760" s="163"/>
      <c r="AB3760" s="163"/>
      <c r="AC3760" s="163"/>
      <c r="AD3760" s="163"/>
      <c r="AE3760" s="163"/>
    </row>
    <row r="3761" spans="2:31">
      <c r="B3761" s="1129">
        <f t="shared" si="158"/>
        <v>-1</v>
      </c>
      <c r="D3761" s="1130"/>
      <c r="E3761" s="1130"/>
      <c r="F3761" s="1131"/>
      <c r="G3761" s="1130"/>
      <c r="H3761" s="1130"/>
      <c r="I3761" s="1130"/>
      <c r="J3761" s="1132"/>
      <c r="K3761" s="1132"/>
      <c r="L3761" s="1130"/>
      <c r="N3761" s="1133">
        <f t="shared" si="156"/>
        <v>0</v>
      </c>
      <c r="O3761" s="1134">
        <f t="shared" si="157"/>
        <v>0</v>
      </c>
      <c r="P3761" s="1134">
        <f>O3761/'1.5 Universal Data'!$F$35</f>
        <v>0</v>
      </c>
      <c r="R3761" s="163"/>
      <c r="S3761" s="163"/>
      <c r="T3761" s="163"/>
      <c r="U3761" s="163"/>
      <c r="V3761" s="163"/>
      <c r="W3761" s="163"/>
      <c r="X3761" s="163"/>
      <c r="Y3761" s="163"/>
      <c r="Z3761" s="163"/>
      <c r="AA3761" s="163"/>
      <c r="AB3761" s="163"/>
      <c r="AC3761" s="163"/>
      <c r="AD3761" s="163"/>
      <c r="AE3761" s="163"/>
    </row>
    <row r="3762" spans="2:31">
      <c r="B3762" s="1129">
        <f t="shared" si="158"/>
        <v>-1</v>
      </c>
      <c r="D3762" s="1130"/>
      <c r="E3762" s="1130"/>
      <c r="F3762" s="1131"/>
      <c r="G3762" s="1130"/>
      <c r="H3762" s="1130"/>
      <c r="I3762" s="1130"/>
      <c r="J3762" s="1132"/>
      <c r="K3762" s="1132"/>
      <c r="L3762" s="1130"/>
      <c r="N3762" s="1133">
        <f t="shared" si="156"/>
        <v>0</v>
      </c>
      <c r="O3762" s="1134">
        <f t="shared" si="157"/>
        <v>0</v>
      </c>
      <c r="P3762" s="1134">
        <f>O3762/'1.5 Universal Data'!$F$35</f>
        <v>0</v>
      </c>
      <c r="R3762" s="163"/>
      <c r="S3762" s="163"/>
      <c r="T3762" s="163"/>
      <c r="U3762" s="163"/>
      <c r="V3762" s="163"/>
      <c r="W3762" s="163"/>
      <c r="X3762" s="163"/>
      <c r="Y3762" s="163"/>
      <c r="Z3762" s="163"/>
      <c r="AA3762" s="163"/>
      <c r="AB3762" s="163"/>
      <c r="AC3762" s="163"/>
      <c r="AD3762" s="163"/>
      <c r="AE3762" s="163"/>
    </row>
    <row r="3763" spans="2:31">
      <c r="B3763" s="1129">
        <f t="shared" si="158"/>
        <v>-1</v>
      </c>
      <c r="D3763" s="1130"/>
      <c r="E3763" s="1130"/>
      <c r="F3763" s="1131"/>
      <c r="G3763" s="1130"/>
      <c r="H3763" s="1130"/>
      <c r="I3763" s="1130"/>
      <c r="J3763" s="1132"/>
      <c r="K3763" s="1132"/>
      <c r="L3763" s="1130"/>
      <c r="N3763" s="1133">
        <f t="shared" si="156"/>
        <v>0</v>
      </c>
      <c r="O3763" s="1134">
        <f t="shared" si="157"/>
        <v>0</v>
      </c>
      <c r="P3763" s="1134">
        <f>O3763/'1.5 Universal Data'!$F$35</f>
        <v>0</v>
      </c>
      <c r="R3763" s="163"/>
      <c r="S3763" s="163"/>
      <c r="T3763" s="163"/>
      <c r="U3763" s="163"/>
      <c r="V3763" s="163"/>
      <c r="W3763" s="163"/>
      <c r="X3763" s="163"/>
      <c r="Y3763" s="163"/>
      <c r="Z3763" s="163"/>
      <c r="AA3763" s="163"/>
      <c r="AB3763" s="163"/>
      <c r="AC3763" s="163"/>
      <c r="AD3763" s="163"/>
      <c r="AE3763" s="163"/>
    </row>
    <row r="3764" spans="2:31">
      <c r="B3764" s="1129">
        <f t="shared" si="158"/>
        <v>-1</v>
      </c>
      <c r="D3764" s="1130"/>
      <c r="E3764" s="1130"/>
      <c r="F3764" s="1131"/>
      <c r="G3764" s="1130"/>
      <c r="H3764" s="1130"/>
      <c r="I3764" s="1130"/>
      <c r="J3764" s="1132"/>
      <c r="K3764" s="1132"/>
      <c r="L3764" s="1130"/>
      <c r="N3764" s="1133">
        <f t="shared" si="156"/>
        <v>0</v>
      </c>
      <c r="O3764" s="1134">
        <f t="shared" si="157"/>
        <v>0</v>
      </c>
      <c r="P3764" s="1134">
        <f>O3764/'1.5 Universal Data'!$F$35</f>
        <v>0</v>
      </c>
      <c r="R3764" s="163"/>
      <c r="S3764" s="163"/>
      <c r="T3764" s="163"/>
      <c r="U3764" s="163"/>
      <c r="V3764" s="163"/>
      <c r="W3764" s="163"/>
      <c r="X3764" s="163"/>
      <c r="Y3764" s="163"/>
      <c r="Z3764" s="163"/>
      <c r="AA3764" s="163"/>
      <c r="AB3764" s="163"/>
      <c r="AC3764" s="163"/>
      <c r="AD3764" s="163"/>
      <c r="AE3764" s="163"/>
    </row>
    <row r="3765" spans="2:31">
      <c r="B3765" s="1129">
        <f t="shared" si="158"/>
        <v>-1</v>
      </c>
      <c r="D3765" s="1130"/>
      <c r="E3765" s="1130"/>
      <c r="F3765" s="1131"/>
      <c r="G3765" s="1130"/>
      <c r="H3765" s="1130"/>
      <c r="I3765" s="1130"/>
      <c r="J3765" s="1132"/>
      <c r="K3765" s="1132"/>
      <c r="L3765" s="1130"/>
      <c r="N3765" s="1133">
        <f t="shared" si="156"/>
        <v>0</v>
      </c>
      <c r="O3765" s="1134">
        <f t="shared" si="157"/>
        <v>0</v>
      </c>
      <c r="P3765" s="1134">
        <f>O3765/'1.5 Universal Data'!$F$35</f>
        <v>0</v>
      </c>
      <c r="R3765" s="163"/>
      <c r="S3765" s="163"/>
      <c r="T3765" s="163"/>
      <c r="U3765" s="163"/>
      <c r="V3765" s="163"/>
      <c r="W3765" s="163"/>
      <c r="X3765" s="163"/>
      <c r="Y3765" s="163"/>
      <c r="Z3765" s="163"/>
      <c r="AA3765" s="163"/>
      <c r="AB3765" s="163"/>
      <c r="AC3765" s="163"/>
      <c r="AD3765" s="163"/>
      <c r="AE3765" s="163"/>
    </row>
    <row r="3766" spans="2:31">
      <c r="B3766" s="1129">
        <f t="shared" si="158"/>
        <v>-1</v>
      </c>
      <c r="D3766" s="1130"/>
      <c r="E3766" s="1130"/>
      <c r="F3766" s="1131"/>
      <c r="G3766" s="1130"/>
      <c r="H3766" s="1130"/>
      <c r="I3766" s="1130"/>
      <c r="J3766" s="1132"/>
      <c r="K3766" s="1132"/>
      <c r="L3766" s="1130"/>
      <c r="N3766" s="1133">
        <f t="shared" si="156"/>
        <v>0</v>
      </c>
      <c r="O3766" s="1134">
        <f t="shared" si="157"/>
        <v>0</v>
      </c>
      <c r="P3766" s="1134">
        <f>O3766/'1.5 Universal Data'!$F$35</f>
        <v>0</v>
      </c>
      <c r="R3766" s="163"/>
      <c r="S3766" s="163"/>
      <c r="T3766" s="163"/>
      <c r="U3766" s="163"/>
      <c r="V3766" s="163"/>
      <c r="W3766" s="163"/>
      <c r="X3766" s="163"/>
      <c r="Y3766" s="163"/>
      <c r="Z3766" s="163"/>
      <c r="AA3766" s="163"/>
      <c r="AB3766" s="163"/>
      <c r="AC3766" s="163"/>
      <c r="AD3766" s="163"/>
      <c r="AE3766" s="163"/>
    </row>
    <row r="3767" spans="2:31">
      <c r="B3767" s="1129">
        <f t="shared" si="158"/>
        <v>-1</v>
      </c>
      <c r="D3767" s="1130"/>
      <c r="E3767" s="1130"/>
      <c r="F3767" s="1131"/>
      <c r="G3767" s="1130"/>
      <c r="H3767" s="1130"/>
      <c r="I3767" s="1130"/>
      <c r="J3767" s="1132"/>
      <c r="K3767" s="1132"/>
      <c r="L3767" s="1130"/>
      <c r="N3767" s="1133">
        <f t="shared" si="156"/>
        <v>0</v>
      </c>
      <c r="O3767" s="1134">
        <f t="shared" si="157"/>
        <v>0</v>
      </c>
      <c r="P3767" s="1134">
        <f>O3767/'1.5 Universal Data'!$F$35</f>
        <v>0</v>
      </c>
      <c r="R3767" s="163"/>
      <c r="S3767" s="163"/>
      <c r="T3767" s="163"/>
      <c r="U3767" s="163"/>
      <c r="V3767" s="163"/>
      <c r="W3767" s="163"/>
      <c r="X3767" s="163"/>
      <c r="Y3767" s="163"/>
      <c r="Z3767" s="163"/>
      <c r="AA3767" s="163"/>
      <c r="AB3767" s="163"/>
      <c r="AC3767" s="163"/>
      <c r="AD3767" s="163"/>
      <c r="AE3767" s="163"/>
    </row>
    <row r="3768" spans="2:31">
      <c r="B3768" s="1129">
        <f t="shared" si="158"/>
        <v>-1</v>
      </c>
      <c r="D3768" s="1130"/>
      <c r="E3768" s="1130"/>
      <c r="F3768" s="1131"/>
      <c r="G3768" s="1130"/>
      <c r="H3768" s="1130"/>
      <c r="I3768" s="1130"/>
      <c r="J3768" s="1132"/>
      <c r="K3768" s="1132"/>
      <c r="L3768" s="1130"/>
      <c r="N3768" s="1133">
        <f t="shared" si="156"/>
        <v>0</v>
      </c>
      <c r="O3768" s="1134">
        <f t="shared" si="157"/>
        <v>0</v>
      </c>
      <c r="P3768" s="1134">
        <f>O3768/'1.5 Universal Data'!$F$35</f>
        <v>0</v>
      </c>
      <c r="R3768" s="163"/>
      <c r="S3768" s="163"/>
      <c r="T3768" s="163"/>
      <c r="U3768" s="163"/>
      <c r="V3768" s="163"/>
      <c r="W3768" s="163"/>
      <c r="X3768" s="163"/>
      <c r="Y3768" s="163"/>
      <c r="Z3768" s="163"/>
      <c r="AA3768" s="163"/>
      <c r="AB3768" s="163"/>
      <c r="AC3768" s="163"/>
      <c r="AD3768" s="163"/>
      <c r="AE3768" s="163"/>
    </row>
    <row r="3769" spans="2:31">
      <c r="B3769" s="1129">
        <f t="shared" si="158"/>
        <v>-1</v>
      </c>
      <c r="D3769" s="1130"/>
      <c r="E3769" s="1130"/>
      <c r="F3769" s="1131"/>
      <c r="G3769" s="1130"/>
      <c r="H3769" s="1130"/>
      <c r="I3769" s="1130"/>
      <c r="J3769" s="1132"/>
      <c r="K3769" s="1132"/>
      <c r="L3769" s="1130"/>
      <c r="N3769" s="1133">
        <f t="shared" si="156"/>
        <v>0</v>
      </c>
      <c r="O3769" s="1134">
        <f t="shared" si="157"/>
        <v>0</v>
      </c>
      <c r="P3769" s="1134">
        <f>O3769/'1.5 Universal Data'!$F$35</f>
        <v>0</v>
      </c>
      <c r="R3769" s="163"/>
      <c r="S3769" s="163"/>
      <c r="T3769" s="163"/>
      <c r="U3769" s="163"/>
      <c r="V3769" s="163"/>
      <c r="W3769" s="163"/>
      <c r="X3769" s="163"/>
      <c r="Y3769" s="163"/>
      <c r="Z3769" s="163"/>
      <c r="AA3769" s="163"/>
      <c r="AB3769" s="163"/>
      <c r="AC3769" s="163"/>
      <c r="AD3769" s="163"/>
      <c r="AE3769" s="163"/>
    </row>
    <row r="3770" spans="2:31">
      <c r="B3770" s="1129">
        <f t="shared" si="158"/>
        <v>-1</v>
      </c>
      <c r="D3770" s="1130"/>
      <c r="E3770" s="1130"/>
      <c r="F3770" s="1131"/>
      <c r="G3770" s="1130"/>
      <c r="H3770" s="1130"/>
      <c r="I3770" s="1130"/>
      <c r="J3770" s="1132"/>
      <c r="K3770" s="1132"/>
      <c r="L3770" s="1130"/>
      <c r="N3770" s="1133">
        <f t="shared" si="156"/>
        <v>0</v>
      </c>
      <c r="O3770" s="1134">
        <f t="shared" si="157"/>
        <v>0</v>
      </c>
      <c r="P3770" s="1134">
        <f>O3770/'1.5 Universal Data'!$F$35</f>
        <v>0</v>
      </c>
      <c r="R3770" s="163"/>
      <c r="S3770" s="163"/>
      <c r="T3770" s="163"/>
      <c r="U3770" s="163"/>
      <c r="V3770" s="163"/>
      <c r="W3770" s="163"/>
      <c r="X3770" s="163"/>
      <c r="Y3770" s="163"/>
      <c r="Z3770" s="163"/>
      <c r="AA3770" s="163"/>
      <c r="AB3770" s="163"/>
      <c r="AC3770" s="163"/>
      <c r="AD3770" s="163"/>
      <c r="AE3770" s="163"/>
    </row>
    <row r="3771" spans="2:31">
      <c r="B3771" s="1129">
        <f t="shared" si="158"/>
        <v>-1</v>
      </c>
      <c r="D3771" s="1130"/>
      <c r="E3771" s="1130"/>
      <c r="F3771" s="1131"/>
      <c r="G3771" s="1130"/>
      <c r="H3771" s="1130"/>
      <c r="I3771" s="1130"/>
      <c r="J3771" s="1132"/>
      <c r="K3771" s="1132"/>
      <c r="L3771" s="1130"/>
      <c r="N3771" s="1133">
        <f t="shared" si="156"/>
        <v>0</v>
      </c>
      <c r="O3771" s="1134">
        <f t="shared" si="157"/>
        <v>0</v>
      </c>
      <c r="P3771" s="1134">
        <f>O3771/'1.5 Universal Data'!$F$35</f>
        <v>0</v>
      </c>
      <c r="R3771" s="163"/>
      <c r="S3771" s="163"/>
      <c r="T3771" s="163"/>
      <c r="U3771" s="163"/>
      <c r="V3771" s="163"/>
      <c r="W3771" s="163"/>
      <c r="X3771" s="163"/>
      <c r="Y3771" s="163"/>
      <c r="Z3771" s="163"/>
      <c r="AA3771" s="163"/>
      <c r="AB3771" s="163"/>
      <c r="AC3771" s="163"/>
      <c r="AD3771" s="163"/>
      <c r="AE3771" s="163"/>
    </row>
    <row r="3772" spans="2:31">
      <c r="B3772" s="1129">
        <f t="shared" si="158"/>
        <v>-1</v>
      </c>
      <c r="D3772" s="1130"/>
      <c r="E3772" s="1130"/>
      <c r="F3772" s="1131"/>
      <c r="G3772" s="1130"/>
      <c r="H3772" s="1130"/>
      <c r="I3772" s="1130"/>
      <c r="J3772" s="1132"/>
      <c r="K3772" s="1132"/>
      <c r="L3772" s="1130"/>
      <c r="N3772" s="1133">
        <f t="shared" si="156"/>
        <v>0</v>
      </c>
      <c r="O3772" s="1134">
        <f t="shared" si="157"/>
        <v>0</v>
      </c>
      <c r="P3772" s="1134">
        <f>O3772/'1.5 Universal Data'!$F$35</f>
        <v>0</v>
      </c>
      <c r="R3772" s="163"/>
      <c r="S3772" s="163"/>
      <c r="T3772" s="163"/>
      <c r="U3772" s="163"/>
      <c r="V3772" s="163"/>
      <c r="W3772" s="163"/>
      <c r="X3772" s="163"/>
      <c r="Y3772" s="163"/>
      <c r="Z3772" s="163"/>
      <c r="AA3772" s="163"/>
      <c r="AB3772" s="163"/>
      <c r="AC3772" s="163"/>
      <c r="AD3772" s="163"/>
      <c r="AE3772" s="163"/>
    </row>
    <row r="3773" spans="2:31">
      <c r="B3773" s="1129">
        <f t="shared" si="158"/>
        <v>-1</v>
      </c>
      <c r="D3773" s="1130"/>
      <c r="E3773" s="1130"/>
      <c r="F3773" s="1131"/>
      <c r="G3773" s="1130"/>
      <c r="H3773" s="1130"/>
      <c r="I3773" s="1130"/>
      <c r="J3773" s="1132"/>
      <c r="K3773" s="1132"/>
      <c r="L3773" s="1130"/>
      <c r="N3773" s="1133">
        <f t="shared" si="156"/>
        <v>0</v>
      </c>
      <c r="O3773" s="1134">
        <f t="shared" si="157"/>
        <v>0</v>
      </c>
      <c r="P3773" s="1134">
        <f>O3773/'1.5 Universal Data'!$F$35</f>
        <v>0</v>
      </c>
      <c r="R3773" s="163"/>
      <c r="S3773" s="163"/>
      <c r="T3773" s="163"/>
      <c r="U3773" s="163"/>
      <c r="V3773" s="163"/>
      <c r="W3773" s="163"/>
      <c r="X3773" s="163"/>
      <c r="Y3773" s="163"/>
      <c r="Z3773" s="163"/>
      <c r="AA3773" s="163"/>
      <c r="AB3773" s="163"/>
      <c r="AC3773" s="163"/>
      <c r="AD3773" s="163"/>
      <c r="AE3773" s="163"/>
    </row>
    <row r="3774" spans="2:31">
      <c r="B3774" s="1129">
        <f t="shared" si="158"/>
        <v>-1</v>
      </c>
      <c r="D3774" s="1130"/>
      <c r="E3774" s="1130"/>
      <c r="F3774" s="1131"/>
      <c r="G3774" s="1130"/>
      <c r="H3774" s="1130"/>
      <c r="I3774" s="1130"/>
      <c r="J3774" s="1132"/>
      <c r="K3774" s="1132"/>
      <c r="L3774" s="1130"/>
      <c r="N3774" s="1133">
        <f t="shared" si="156"/>
        <v>0</v>
      </c>
      <c r="O3774" s="1134">
        <f t="shared" si="157"/>
        <v>0</v>
      </c>
      <c r="P3774" s="1134">
        <f>O3774/'1.5 Universal Data'!$F$35</f>
        <v>0</v>
      </c>
      <c r="R3774" s="163"/>
      <c r="S3774" s="163"/>
      <c r="T3774" s="163"/>
      <c r="U3774" s="163"/>
      <c r="V3774" s="163"/>
      <c r="W3774" s="163"/>
      <c r="X3774" s="163"/>
      <c r="Y3774" s="163"/>
      <c r="Z3774" s="163"/>
      <c r="AA3774" s="163"/>
      <c r="AB3774" s="163"/>
      <c r="AC3774" s="163"/>
      <c r="AD3774" s="163"/>
      <c r="AE3774" s="163"/>
    </row>
    <row r="3775" spans="2:31">
      <c r="B3775" s="1129">
        <f t="shared" si="158"/>
        <v>-1</v>
      </c>
      <c r="D3775" s="1130"/>
      <c r="E3775" s="1130"/>
      <c r="F3775" s="1131"/>
      <c r="G3775" s="1130"/>
      <c r="H3775" s="1130"/>
      <c r="I3775" s="1130"/>
      <c r="J3775" s="1132"/>
      <c r="K3775" s="1132"/>
      <c r="L3775" s="1130"/>
      <c r="N3775" s="1133">
        <f t="shared" si="156"/>
        <v>0</v>
      </c>
      <c r="O3775" s="1134">
        <f t="shared" si="157"/>
        <v>0</v>
      </c>
      <c r="P3775" s="1134">
        <f>O3775/'1.5 Universal Data'!$F$35</f>
        <v>0</v>
      </c>
      <c r="R3775" s="163"/>
      <c r="S3775" s="163"/>
      <c r="T3775" s="163"/>
      <c r="U3775" s="163"/>
      <c r="V3775" s="163"/>
      <c r="W3775" s="163"/>
      <c r="X3775" s="163"/>
      <c r="Y3775" s="163"/>
      <c r="Z3775" s="163"/>
      <c r="AA3775" s="163"/>
      <c r="AB3775" s="163"/>
      <c r="AC3775" s="163"/>
      <c r="AD3775" s="163"/>
      <c r="AE3775" s="163"/>
    </row>
    <row r="3776" spans="2:31">
      <c r="B3776" s="1129">
        <f t="shared" si="158"/>
        <v>-1</v>
      </c>
      <c r="D3776" s="1130"/>
      <c r="E3776" s="1130"/>
      <c r="F3776" s="1131"/>
      <c r="G3776" s="1130"/>
      <c r="H3776" s="1130"/>
      <c r="I3776" s="1130"/>
      <c r="J3776" s="1132"/>
      <c r="K3776" s="1132"/>
      <c r="L3776" s="1130"/>
      <c r="N3776" s="1133">
        <f t="shared" si="156"/>
        <v>0</v>
      </c>
      <c r="O3776" s="1134">
        <f t="shared" si="157"/>
        <v>0</v>
      </c>
      <c r="P3776" s="1134">
        <f>O3776/'1.5 Universal Data'!$F$35</f>
        <v>0</v>
      </c>
      <c r="R3776" s="163"/>
      <c r="S3776" s="163"/>
      <c r="T3776" s="163"/>
      <c r="U3776" s="163"/>
      <c r="V3776" s="163"/>
      <c r="W3776" s="163"/>
      <c r="X3776" s="163"/>
      <c r="Y3776" s="163"/>
      <c r="Z3776" s="163"/>
      <c r="AA3776" s="163"/>
      <c r="AB3776" s="163"/>
      <c r="AC3776" s="163"/>
      <c r="AD3776" s="163"/>
      <c r="AE3776" s="163"/>
    </row>
    <row r="3777" spans="2:31">
      <c r="B3777" s="1129">
        <f t="shared" si="158"/>
        <v>-1</v>
      </c>
      <c r="D3777" s="1130"/>
      <c r="E3777" s="1130"/>
      <c r="F3777" s="1131"/>
      <c r="G3777" s="1130"/>
      <c r="H3777" s="1130"/>
      <c r="I3777" s="1130"/>
      <c r="J3777" s="1132"/>
      <c r="K3777" s="1132"/>
      <c r="L3777" s="1130"/>
      <c r="N3777" s="1133">
        <f t="shared" si="156"/>
        <v>0</v>
      </c>
      <c r="O3777" s="1134">
        <f t="shared" si="157"/>
        <v>0</v>
      </c>
      <c r="P3777" s="1134">
        <f>O3777/'1.5 Universal Data'!$F$35</f>
        <v>0</v>
      </c>
      <c r="R3777" s="163"/>
      <c r="S3777" s="163"/>
      <c r="T3777" s="163"/>
      <c r="U3777" s="163"/>
      <c r="V3777" s="163"/>
      <c r="W3777" s="163"/>
      <c r="X3777" s="163"/>
      <c r="Y3777" s="163"/>
      <c r="Z3777" s="163"/>
      <c r="AA3777" s="163"/>
      <c r="AB3777" s="163"/>
      <c r="AC3777" s="163"/>
      <c r="AD3777" s="163"/>
      <c r="AE3777" s="163"/>
    </row>
    <row r="3778" spans="2:31">
      <c r="B3778" s="1129">
        <f t="shared" si="158"/>
        <v>-1</v>
      </c>
      <c r="D3778" s="1130"/>
      <c r="E3778" s="1130"/>
      <c r="F3778" s="1131"/>
      <c r="G3778" s="1130"/>
      <c r="H3778" s="1130"/>
      <c r="I3778" s="1130"/>
      <c r="J3778" s="1132"/>
      <c r="K3778" s="1132"/>
      <c r="L3778" s="1130"/>
      <c r="N3778" s="1133">
        <f t="shared" si="156"/>
        <v>0</v>
      </c>
      <c r="O3778" s="1134">
        <f t="shared" si="157"/>
        <v>0</v>
      </c>
      <c r="P3778" s="1134">
        <f>O3778/'1.5 Universal Data'!$F$35</f>
        <v>0</v>
      </c>
      <c r="R3778" s="163"/>
      <c r="S3778" s="163"/>
      <c r="T3778" s="163"/>
      <c r="U3778" s="163"/>
      <c r="V3778" s="163"/>
      <c r="W3778" s="163"/>
      <c r="X3778" s="163"/>
      <c r="Y3778" s="163"/>
      <c r="Z3778" s="163"/>
      <c r="AA3778" s="163"/>
      <c r="AB3778" s="163"/>
      <c r="AC3778" s="163"/>
      <c r="AD3778" s="163"/>
      <c r="AE3778" s="163"/>
    </row>
    <row r="3779" spans="2:31">
      <c r="B3779" s="1129">
        <f t="shared" si="158"/>
        <v>-1</v>
      </c>
      <c r="D3779" s="1130"/>
      <c r="E3779" s="1130"/>
      <c r="F3779" s="1131"/>
      <c r="G3779" s="1130"/>
      <c r="H3779" s="1130"/>
      <c r="I3779" s="1130"/>
      <c r="J3779" s="1132"/>
      <c r="K3779" s="1132"/>
      <c r="L3779" s="1130"/>
      <c r="N3779" s="1133">
        <f t="shared" si="156"/>
        <v>0</v>
      </c>
      <c r="O3779" s="1134">
        <f t="shared" si="157"/>
        <v>0</v>
      </c>
      <c r="P3779" s="1134">
        <f>O3779/'1.5 Universal Data'!$F$35</f>
        <v>0</v>
      </c>
      <c r="R3779" s="163"/>
      <c r="S3779" s="163"/>
      <c r="T3779" s="163"/>
      <c r="U3779" s="163"/>
      <c r="V3779" s="163"/>
      <c r="W3779" s="163"/>
      <c r="X3779" s="163"/>
      <c r="Y3779" s="163"/>
      <c r="Z3779" s="163"/>
      <c r="AA3779" s="163"/>
      <c r="AB3779" s="163"/>
      <c r="AC3779" s="163"/>
      <c r="AD3779" s="163"/>
      <c r="AE3779" s="163"/>
    </row>
    <row r="3780" spans="2:31">
      <c r="B3780" s="1129">
        <f t="shared" si="158"/>
        <v>-1</v>
      </c>
      <c r="D3780" s="1130"/>
      <c r="E3780" s="1130"/>
      <c r="F3780" s="1131"/>
      <c r="G3780" s="1130"/>
      <c r="H3780" s="1130"/>
      <c r="I3780" s="1130"/>
      <c r="J3780" s="1132"/>
      <c r="K3780" s="1132"/>
      <c r="L3780" s="1130"/>
      <c r="N3780" s="1133">
        <f t="shared" si="156"/>
        <v>0</v>
      </c>
      <c r="O3780" s="1134">
        <f t="shared" si="157"/>
        <v>0</v>
      </c>
      <c r="P3780" s="1134">
        <f>O3780/'1.5 Universal Data'!$F$35</f>
        <v>0</v>
      </c>
      <c r="R3780" s="163"/>
      <c r="S3780" s="163"/>
      <c r="T3780" s="163"/>
      <c r="U3780" s="163"/>
      <c r="V3780" s="163"/>
      <c r="W3780" s="163"/>
      <c r="X3780" s="163"/>
      <c r="Y3780" s="163"/>
      <c r="Z3780" s="163"/>
      <c r="AA3780" s="163"/>
      <c r="AB3780" s="163"/>
      <c r="AC3780" s="163"/>
      <c r="AD3780" s="163"/>
      <c r="AE3780" s="163"/>
    </row>
    <row r="3781" spans="2:31">
      <c r="B3781" s="1129">
        <f t="shared" si="158"/>
        <v>-1</v>
      </c>
      <c r="D3781" s="1130"/>
      <c r="E3781" s="1130"/>
      <c r="F3781" s="1131"/>
      <c r="G3781" s="1130"/>
      <c r="H3781" s="1130"/>
      <c r="I3781" s="1130"/>
      <c r="J3781" s="1132"/>
      <c r="K3781" s="1132"/>
      <c r="L3781" s="1130"/>
      <c r="N3781" s="1133">
        <f t="shared" si="156"/>
        <v>0</v>
      </c>
      <c r="O3781" s="1134">
        <f t="shared" si="157"/>
        <v>0</v>
      </c>
      <c r="P3781" s="1134">
        <f>O3781/'1.5 Universal Data'!$F$35</f>
        <v>0</v>
      </c>
      <c r="R3781" s="163"/>
      <c r="S3781" s="163"/>
      <c r="T3781" s="163"/>
      <c r="U3781" s="163"/>
      <c r="V3781" s="163"/>
      <c r="W3781" s="163"/>
      <c r="X3781" s="163"/>
      <c r="Y3781" s="163"/>
      <c r="Z3781" s="163"/>
      <c r="AA3781" s="163"/>
      <c r="AB3781" s="163"/>
      <c r="AC3781" s="163"/>
      <c r="AD3781" s="163"/>
      <c r="AE3781" s="163"/>
    </row>
    <row r="3782" spans="2:31">
      <c r="B3782" s="1129">
        <f t="shared" si="158"/>
        <v>-1</v>
      </c>
      <c r="D3782" s="1130"/>
      <c r="E3782" s="1130"/>
      <c r="F3782" s="1131"/>
      <c r="G3782" s="1130"/>
      <c r="H3782" s="1130"/>
      <c r="I3782" s="1130"/>
      <c r="J3782" s="1132"/>
      <c r="K3782" s="1132"/>
      <c r="L3782" s="1130"/>
      <c r="N3782" s="1133">
        <f t="shared" si="156"/>
        <v>0</v>
      </c>
      <c r="O3782" s="1134">
        <f t="shared" si="157"/>
        <v>0</v>
      </c>
      <c r="P3782" s="1134">
        <f>O3782/'1.5 Universal Data'!$F$35</f>
        <v>0</v>
      </c>
      <c r="R3782" s="163"/>
      <c r="S3782" s="163"/>
      <c r="T3782" s="163"/>
      <c r="U3782" s="163"/>
      <c r="V3782" s="163"/>
      <c r="W3782" s="163"/>
      <c r="X3782" s="163"/>
      <c r="Y3782" s="163"/>
      <c r="Z3782" s="163"/>
      <c r="AA3782" s="163"/>
      <c r="AB3782" s="163"/>
      <c r="AC3782" s="163"/>
      <c r="AD3782" s="163"/>
      <c r="AE3782" s="163"/>
    </row>
    <row r="3783" spans="2:31">
      <c r="B3783" s="1129">
        <f t="shared" si="158"/>
        <v>-1</v>
      </c>
      <c r="D3783" s="1130"/>
      <c r="E3783" s="1130"/>
      <c r="F3783" s="1131"/>
      <c r="G3783" s="1130"/>
      <c r="H3783" s="1130"/>
      <c r="I3783" s="1130"/>
      <c r="J3783" s="1132"/>
      <c r="K3783" s="1132"/>
      <c r="L3783" s="1130"/>
      <c r="N3783" s="1133">
        <f t="shared" si="156"/>
        <v>0</v>
      </c>
      <c r="O3783" s="1134">
        <f t="shared" si="157"/>
        <v>0</v>
      </c>
      <c r="P3783" s="1134">
        <f>O3783/'1.5 Universal Data'!$F$35</f>
        <v>0</v>
      </c>
      <c r="R3783" s="163"/>
      <c r="S3783" s="163"/>
      <c r="T3783" s="163"/>
      <c r="U3783" s="163"/>
      <c r="V3783" s="163"/>
      <c r="W3783" s="163"/>
      <c r="X3783" s="163"/>
      <c r="Y3783" s="163"/>
      <c r="Z3783" s="163"/>
      <c r="AA3783" s="163"/>
      <c r="AB3783" s="163"/>
      <c r="AC3783" s="163"/>
      <c r="AD3783" s="163"/>
      <c r="AE3783" s="163"/>
    </row>
    <row r="3784" spans="2:31">
      <c r="B3784" s="1129">
        <f t="shared" si="158"/>
        <v>-1</v>
      </c>
      <c r="D3784" s="1130"/>
      <c r="E3784" s="1130"/>
      <c r="F3784" s="1131"/>
      <c r="G3784" s="1130"/>
      <c r="H3784" s="1130"/>
      <c r="I3784" s="1130"/>
      <c r="J3784" s="1132"/>
      <c r="K3784" s="1132"/>
      <c r="L3784" s="1130"/>
      <c r="N3784" s="1133">
        <f t="shared" si="156"/>
        <v>0</v>
      </c>
      <c r="O3784" s="1134">
        <f t="shared" si="157"/>
        <v>0</v>
      </c>
      <c r="P3784" s="1134">
        <f>O3784/'1.5 Universal Data'!$F$35</f>
        <v>0</v>
      </c>
      <c r="R3784" s="163"/>
      <c r="S3784" s="163"/>
      <c r="T3784" s="163"/>
      <c r="U3784" s="163"/>
      <c r="V3784" s="163"/>
      <c r="W3784" s="163"/>
      <c r="X3784" s="163"/>
      <c r="Y3784" s="163"/>
      <c r="Z3784" s="163"/>
      <c r="AA3784" s="163"/>
      <c r="AB3784" s="163"/>
      <c r="AC3784" s="163"/>
      <c r="AD3784" s="163"/>
      <c r="AE3784" s="163"/>
    </row>
    <row r="3785" spans="2:31">
      <c r="B3785" s="1129">
        <f t="shared" si="158"/>
        <v>-1</v>
      </c>
      <c r="D3785" s="1130"/>
      <c r="E3785" s="1130"/>
      <c r="F3785" s="1131"/>
      <c r="G3785" s="1130"/>
      <c r="H3785" s="1130"/>
      <c r="I3785" s="1130"/>
      <c r="J3785" s="1132"/>
      <c r="K3785" s="1132"/>
      <c r="L3785" s="1130"/>
      <c r="N3785" s="1133">
        <f t="shared" si="156"/>
        <v>0</v>
      </c>
      <c r="O3785" s="1134">
        <f t="shared" si="157"/>
        <v>0</v>
      </c>
      <c r="P3785" s="1134">
        <f>O3785/'1.5 Universal Data'!$F$35</f>
        <v>0</v>
      </c>
      <c r="R3785" s="163"/>
      <c r="S3785" s="163"/>
      <c r="T3785" s="163"/>
      <c r="U3785" s="163"/>
      <c r="V3785" s="163"/>
      <c r="W3785" s="163"/>
      <c r="X3785" s="163"/>
      <c r="Y3785" s="163"/>
      <c r="Z3785" s="163"/>
      <c r="AA3785" s="163"/>
      <c r="AB3785" s="163"/>
      <c r="AC3785" s="163"/>
      <c r="AD3785" s="163"/>
      <c r="AE3785" s="163"/>
    </row>
    <row r="3786" spans="2:31">
      <c r="B3786" s="1129">
        <f t="shared" si="158"/>
        <v>-1</v>
      </c>
      <c r="D3786" s="1130"/>
      <c r="E3786" s="1130"/>
      <c r="F3786" s="1131"/>
      <c r="G3786" s="1130"/>
      <c r="H3786" s="1130"/>
      <c r="I3786" s="1130"/>
      <c r="J3786" s="1132"/>
      <c r="K3786" s="1132"/>
      <c r="L3786" s="1130"/>
      <c r="N3786" s="1133">
        <f t="shared" si="156"/>
        <v>0</v>
      </c>
      <c r="O3786" s="1134">
        <f t="shared" si="157"/>
        <v>0</v>
      </c>
      <c r="P3786" s="1134">
        <f>O3786/'1.5 Universal Data'!$F$35</f>
        <v>0</v>
      </c>
      <c r="R3786" s="163"/>
      <c r="S3786" s="163"/>
      <c r="T3786" s="163"/>
      <c r="U3786" s="163"/>
      <c r="V3786" s="163"/>
      <c r="W3786" s="163"/>
      <c r="X3786" s="163"/>
      <c r="Y3786" s="163"/>
      <c r="Z3786" s="163"/>
      <c r="AA3786" s="163"/>
      <c r="AB3786" s="163"/>
      <c r="AC3786" s="163"/>
      <c r="AD3786" s="163"/>
      <c r="AE3786" s="163"/>
    </row>
    <row r="3787" spans="2:31">
      <c r="B3787" s="1129">
        <f t="shared" si="158"/>
        <v>-1</v>
      </c>
      <c r="D3787" s="1130"/>
      <c r="E3787" s="1130"/>
      <c r="F3787" s="1131"/>
      <c r="G3787" s="1130"/>
      <c r="H3787" s="1130"/>
      <c r="I3787" s="1130"/>
      <c r="J3787" s="1132"/>
      <c r="K3787" s="1132"/>
      <c r="L3787" s="1130"/>
      <c r="N3787" s="1133">
        <f t="shared" si="156"/>
        <v>0</v>
      </c>
      <c r="O3787" s="1134">
        <f t="shared" si="157"/>
        <v>0</v>
      </c>
      <c r="P3787" s="1134">
        <f>O3787/'1.5 Universal Data'!$F$35</f>
        <v>0</v>
      </c>
      <c r="R3787" s="163"/>
      <c r="S3787" s="163"/>
      <c r="T3787" s="163"/>
      <c r="U3787" s="163"/>
      <c r="V3787" s="163"/>
      <c r="W3787" s="163"/>
      <c r="X3787" s="163"/>
      <c r="Y3787" s="163"/>
      <c r="Z3787" s="163"/>
      <c r="AA3787" s="163"/>
      <c r="AB3787" s="163"/>
      <c r="AC3787" s="163"/>
      <c r="AD3787" s="163"/>
      <c r="AE3787" s="163"/>
    </row>
    <row r="3788" spans="2:31">
      <c r="B3788" s="1129">
        <f t="shared" si="158"/>
        <v>-1</v>
      </c>
      <c r="D3788" s="1130"/>
      <c r="E3788" s="1130"/>
      <c r="F3788" s="1131"/>
      <c r="G3788" s="1130"/>
      <c r="H3788" s="1130"/>
      <c r="I3788" s="1130"/>
      <c r="J3788" s="1132"/>
      <c r="K3788" s="1132"/>
      <c r="L3788" s="1130"/>
      <c r="N3788" s="1133">
        <f t="shared" si="156"/>
        <v>0</v>
      </c>
      <c r="O3788" s="1134">
        <f t="shared" si="157"/>
        <v>0</v>
      </c>
      <c r="P3788" s="1134">
        <f>O3788/'1.5 Universal Data'!$F$35</f>
        <v>0</v>
      </c>
      <c r="R3788" s="163"/>
      <c r="S3788" s="163"/>
      <c r="T3788" s="163"/>
      <c r="U3788" s="163"/>
      <c r="V3788" s="163"/>
      <c r="W3788" s="163"/>
      <c r="X3788" s="163"/>
      <c r="Y3788" s="163"/>
      <c r="Z3788" s="163"/>
      <c r="AA3788" s="163"/>
      <c r="AB3788" s="163"/>
      <c r="AC3788" s="163"/>
      <c r="AD3788" s="163"/>
      <c r="AE3788" s="163"/>
    </row>
    <row r="3789" spans="2:31">
      <c r="B3789" s="1129">
        <f t="shared" si="158"/>
        <v>-1</v>
      </c>
      <c r="D3789" s="1130"/>
      <c r="E3789" s="1130"/>
      <c r="F3789" s="1131"/>
      <c r="G3789" s="1130"/>
      <c r="H3789" s="1130"/>
      <c r="I3789" s="1130"/>
      <c r="J3789" s="1132"/>
      <c r="K3789" s="1132"/>
      <c r="L3789" s="1130"/>
      <c r="N3789" s="1133">
        <f t="shared" si="156"/>
        <v>0</v>
      </c>
      <c r="O3789" s="1134">
        <f t="shared" si="157"/>
        <v>0</v>
      </c>
      <c r="P3789" s="1134">
        <f>O3789/'1.5 Universal Data'!$F$35</f>
        <v>0</v>
      </c>
      <c r="R3789" s="163"/>
      <c r="S3789" s="163"/>
      <c r="T3789" s="163"/>
      <c r="U3789" s="163"/>
      <c r="V3789" s="163"/>
      <c r="W3789" s="163"/>
      <c r="X3789" s="163"/>
      <c r="Y3789" s="163"/>
      <c r="Z3789" s="163"/>
      <c r="AA3789" s="163"/>
      <c r="AB3789" s="163"/>
      <c r="AC3789" s="163"/>
      <c r="AD3789" s="163"/>
      <c r="AE3789" s="163"/>
    </row>
    <row r="3790" spans="2:31">
      <c r="B3790" s="1129">
        <f t="shared" si="158"/>
        <v>-1</v>
      </c>
      <c r="D3790" s="1130"/>
      <c r="E3790" s="1130"/>
      <c r="F3790" s="1131"/>
      <c r="G3790" s="1130"/>
      <c r="H3790" s="1130"/>
      <c r="I3790" s="1130"/>
      <c r="J3790" s="1132"/>
      <c r="K3790" s="1132"/>
      <c r="L3790" s="1130"/>
      <c r="N3790" s="1133">
        <f t="shared" si="156"/>
        <v>0</v>
      </c>
      <c r="O3790" s="1134">
        <f t="shared" si="157"/>
        <v>0</v>
      </c>
      <c r="P3790" s="1134">
        <f>O3790/'1.5 Universal Data'!$F$35</f>
        <v>0</v>
      </c>
      <c r="R3790" s="163"/>
      <c r="S3790" s="163"/>
      <c r="T3790" s="163"/>
      <c r="U3790" s="163"/>
      <c r="V3790" s="163"/>
      <c r="W3790" s="163"/>
      <c r="X3790" s="163"/>
      <c r="Y3790" s="163"/>
      <c r="Z3790" s="163"/>
      <c r="AA3790" s="163"/>
      <c r="AB3790" s="163"/>
      <c r="AC3790" s="163"/>
      <c r="AD3790" s="163"/>
      <c r="AE3790" s="163"/>
    </row>
    <row r="3791" spans="2:31">
      <c r="B3791" s="1129">
        <f t="shared" si="158"/>
        <v>-1</v>
      </c>
      <c r="D3791" s="1130"/>
      <c r="E3791" s="1130"/>
      <c r="F3791" s="1131"/>
      <c r="G3791" s="1130"/>
      <c r="H3791" s="1130"/>
      <c r="I3791" s="1130"/>
      <c r="J3791" s="1132"/>
      <c r="K3791" s="1132"/>
      <c r="L3791" s="1130"/>
      <c r="N3791" s="1133">
        <f t="shared" si="156"/>
        <v>0</v>
      </c>
      <c r="O3791" s="1134">
        <f t="shared" si="157"/>
        <v>0</v>
      </c>
      <c r="P3791" s="1134">
        <f>O3791/'1.5 Universal Data'!$F$35</f>
        <v>0</v>
      </c>
      <c r="R3791" s="163"/>
      <c r="S3791" s="163"/>
      <c r="T3791" s="163"/>
      <c r="U3791" s="163"/>
      <c r="V3791" s="163"/>
      <c r="W3791" s="163"/>
      <c r="X3791" s="163"/>
      <c r="Y3791" s="163"/>
      <c r="Z3791" s="163"/>
      <c r="AA3791" s="163"/>
      <c r="AB3791" s="163"/>
      <c r="AC3791" s="163"/>
      <c r="AD3791" s="163"/>
      <c r="AE3791" s="163"/>
    </row>
    <row r="3792" spans="2:31">
      <c r="B3792" s="1129">
        <f t="shared" si="158"/>
        <v>-1</v>
      </c>
      <c r="D3792" s="1130"/>
      <c r="E3792" s="1130"/>
      <c r="F3792" s="1131"/>
      <c r="G3792" s="1130"/>
      <c r="H3792" s="1130"/>
      <c r="I3792" s="1130"/>
      <c r="J3792" s="1132"/>
      <c r="K3792" s="1132"/>
      <c r="L3792" s="1130"/>
      <c r="N3792" s="1133">
        <f t="shared" ref="N3792:N3855" si="159">+H3792*((K3792-J3792)+1)*B3792</f>
        <v>0</v>
      </c>
      <c r="O3792" s="1134">
        <f t="shared" ref="O3792:O3855" si="160">N3792*L3792/100</f>
        <v>0</v>
      </c>
      <c r="P3792" s="1134">
        <f>O3792/'1.5 Universal Data'!$F$35</f>
        <v>0</v>
      </c>
      <c r="R3792" s="163"/>
      <c r="S3792" s="163"/>
      <c r="T3792" s="163"/>
      <c r="U3792" s="163"/>
      <c r="V3792" s="163"/>
      <c r="W3792" s="163"/>
      <c r="X3792" s="163"/>
      <c r="Y3792" s="163"/>
      <c r="Z3792" s="163"/>
      <c r="AA3792" s="163"/>
      <c r="AB3792" s="163"/>
      <c r="AC3792" s="163"/>
      <c r="AD3792" s="163"/>
      <c r="AE3792" s="163"/>
    </row>
    <row r="3793" spans="2:31">
      <c r="B3793" s="1129">
        <f t="shared" si="158"/>
        <v>-1</v>
      </c>
      <c r="D3793" s="1130"/>
      <c r="E3793" s="1130"/>
      <c r="F3793" s="1131"/>
      <c r="G3793" s="1130"/>
      <c r="H3793" s="1130"/>
      <c r="I3793" s="1130"/>
      <c r="J3793" s="1132"/>
      <c r="K3793" s="1132"/>
      <c r="L3793" s="1130"/>
      <c r="N3793" s="1133">
        <f t="shared" si="159"/>
        <v>0</v>
      </c>
      <c r="O3793" s="1134">
        <f t="shared" si="160"/>
        <v>0</v>
      </c>
      <c r="P3793" s="1134">
        <f>O3793/'1.5 Universal Data'!$F$35</f>
        <v>0</v>
      </c>
      <c r="R3793" s="163"/>
      <c r="S3793" s="163"/>
      <c r="T3793" s="163"/>
      <c r="U3793" s="163"/>
      <c r="V3793" s="163"/>
      <c r="W3793" s="163"/>
      <c r="X3793" s="163"/>
      <c r="Y3793" s="163"/>
      <c r="Z3793" s="163"/>
      <c r="AA3793" s="163"/>
      <c r="AB3793" s="163"/>
      <c r="AC3793" s="163"/>
      <c r="AD3793" s="163"/>
      <c r="AE3793" s="163"/>
    </row>
    <row r="3794" spans="2:31">
      <c r="B3794" s="1129">
        <f t="shared" si="158"/>
        <v>-1</v>
      </c>
      <c r="D3794" s="1130"/>
      <c r="E3794" s="1130"/>
      <c r="F3794" s="1131"/>
      <c r="G3794" s="1130"/>
      <c r="H3794" s="1130"/>
      <c r="I3794" s="1130"/>
      <c r="J3794" s="1132"/>
      <c r="K3794" s="1132"/>
      <c r="L3794" s="1130"/>
      <c r="N3794" s="1133">
        <f t="shared" si="159"/>
        <v>0</v>
      </c>
      <c r="O3794" s="1134">
        <f t="shared" si="160"/>
        <v>0</v>
      </c>
      <c r="P3794" s="1134">
        <f>O3794/'1.5 Universal Data'!$F$35</f>
        <v>0</v>
      </c>
      <c r="R3794" s="163"/>
      <c r="S3794" s="163"/>
      <c r="T3794" s="163"/>
      <c r="U3794" s="163"/>
      <c r="V3794" s="163"/>
      <c r="W3794" s="163"/>
      <c r="X3794" s="163"/>
      <c r="Y3794" s="163"/>
      <c r="Z3794" s="163"/>
      <c r="AA3794" s="163"/>
      <c r="AB3794" s="163"/>
      <c r="AC3794" s="163"/>
      <c r="AD3794" s="163"/>
      <c r="AE3794" s="163"/>
    </row>
    <row r="3795" spans="2:31">
      <c r="B3795" s="1129">
        <f t="shared" si="158"/>
        <v>-1</v>
      </c>
      <c r="D3795" s="1130"/>
      <c r="E3795" s="1130"/>
      <c r="F3795" s="1131"/>
      <c r="G3795" s="1130"/>
      <c r="H3795" s="1130"/>
      <c r="I3795" s="1130"/>
      <c r="J3795" s="1132"/>
      <c r="K3795" s="1132"/>
      <c r="L3795" s="1130"/>
      <c r="N3795" s="1133">
        <f t="shared" si="159"/>
        <v>0</v>
      </c>
      <c r="O3795" s="1134">
        <f t="shared" si="160"/>
        <v>0</v>
      </c>
      <c r="P3795" s="1134">
        <f>O3795/'1.5 Universal Data'!$F$35</f>
        <v>0</v>
      </c>
      <c r="R3795" s="163"/>
      <c r="S3795" s="163"/>
      <c r="T3795" s="163"/>
      <c r="U3795" s="163"/>
      <c r="V3795" s="163"/>
      <c r="W3795" s="163"/>
      <c r="X3795" s="163"/>
      <c r="Y3795" s="163"/>
      <c r="Z3795" s="163"/>
      <c r="AA3795" s="163"/>
      <c r="AB3795" s="163"/>
      <c r="AC3795" s="163"/>
      <c r="AD3795" s="163"/>
      <c r="AE3795" s="163"/>
    </row>
    <row r="3796" spans="2:31">
      <c r="B3796" s="1129">
        <f t="shared" si="158"/>
        <v>-1</v>
      </c>
      <c r="D3796" s="1130"/>
      <c r="E3796" s="1130"/>
      <c r="F3796" s="1131"/>
      <c r="G3796" s="1130"/>
      <c r="H3796" s="1130"/>
      <c r="I3796" s="1130"/>
      <c r="J3796" s="1132"/>
      <c r="K3796" s="1132"/>
      <c r="L3796" s="1130"/>
      <c r="N3796" s="1133">
        <f t="shared" si="159"/>
        <v>0</v>
      </c>
      <c r="O3796" s="1134">
        <f t="shared" si="160"/>
        <v>0</v>
      </c>
      <c r="P3796" s="1134">
        <f>O3796/'1.5 Universal Data'!$F$35</f>
        <v>0</v>
      </c>
      <c r="R3796" s="163"/>
      <c r="S3796" s="163"/>
      <c r="T3796" s="163"/>
      <c r="U3796" s="163"/>
      <c r="V3796" s="163"/>
      <c r="W3796" s="163"/>
      <c r="X3796" s="163"/>
      <c r="Y3796" s="163"/>
      <c r="Z3796" s="163"/>
      <c r="AA3796" s="163"/>
      <c r="AB3796" s="163"/>
      <c r="AC3796" s="163"/>
      <c r="AD3796" s="163"/>
      <c r="AE3796" s="163"/>
    </row>
    <row r="3797" spans="2:31">
      <c r="B3797" s="1129">
        <f t="shared" si="158"/>
        <v>-1</v>
      </c>
      <c r="D3797" s="1130"/>
      <c r="E3797" s="1130"/>
      <c r="F3797" s="1131"/>
      <c r="G3797" s="1130"/>
      <c r="H3797" s="1130"/>
      <c r="I3797" s="1130"/>
      <c r="J3797" s="1132"/>
      <c r="K3797" s="1132"/>
      <c r="L3797" s="1130"/>
      <c r="N3797" s="1133">
        <f t="shared" si="159"/>
        <v>0</v>
      </c>
      <c r="O3797" s="1134">
        <f t="shared" si="160"/>
        <v>0</v>
      </c>
      <c r="P3797" s="1134">
        <f>O3797/'1.5 Universal Data'!$F$35</f>
        <v>0</v>
      </c>
      <c r="R3797" s="163"/>
      <c r="S3797" s="163"/>
      <c r="T3797" s="163"/>
      <c r="U3797" s="163"/>
      <c r="V3797" s="163"/>
      <c r="W3797" s="163"/>
      <c r="X3797" s="163"/>
      <c r="Y3797" s="163"/>
      <c r="Z3797" s="163"/>
      <c r="AA3797" s="163"/>
      <c r="AB3797" s="163"/>
      <c r="AC3797" s="163"/>
      <c r="AD3797" s="163"/>
      <c r="AE3797" s="163"/>
    </row>
    <row r="3798" spans="2:31">
      <c r="B3798" s="1129">
        <f t="shared" si="158"/>
        <v>-1</v>
      </c>
      <c r="D3798" s="1130"/>
      <c r="E3798" s="1130"/>
      <c r="F3798" s="1131"/>
      <c r="G3798" s="1130"/>
      <c r="H3798" s="1130"/>
      <c r="I3798" s="1130"/>
      <c r="J3798" s="1132"/>
      <c r="K3798" s="1132"/>
      <c r="L3798" s="1130"/>
      <c r="N3798" s="1133">
        <f t="shared" si="159"/>
        <v>0</v>
      </c>
      <c r="O3798" s="1134">
        <f t="shared" si="160"/>
        <v>0</v>
      </c>
      <c r="P3798" s="1134">
        <f>O3798/'1.5 Universal Data'!$F$35</f>
        <v>0</v>
      </c>
      <c r="R3798" s="163"/>
      <c r="S3798" s="163"/>
      <c r="T3798" s="163"/>
      <c r="U3798" s="163"/>
      <c r="V3798" s="163"/>
      <c r="W3798" s="163"/>
      <c r="X3798" s="163"/>
      <c r="Y3798" s="163"/>
      <c r="Z3798" s="163"/>
      <c r="AA3798" s="163"/>
      <c r="AB3798" s="163"/>
      <c r="AC3798" s="163"/>
      <c r="AD3798" s="163"/>
      <c r="AE3798" s="163"/>
    </row>
    <row r="3799" spans="2:31">
      <c r="B3799" s="1129">
        <f t="shared" ref="B3799:B3862" si="161">IF(G3799="buy",1,-1)</f>
        <v>-1</v>
      </c>
      <c r="D3799" s="1130"/>
      <c r="E3799" s="1130"/>
      <c r="F3799" s="1131"/>
      <c r="G3799" s="1130"/>
      <c r="H3799" s="1130"/>
      <c r="I3799" s="1130"/>
      <c r="J3799" s="1132"/>
      <c r="K3799" s="1132"/>
      <c r="L3799" s="1130"/>
      <c r="N3799" s="1133">
        <f t="shared" si="159"/>
        <v>0</v>
      </c>
      <c r="O3799" s="1134">
        <f t="shared" si="160"/>
        <v>0</v>
      </c>
      <c r="P3799" s="1134">
        <f>O3799/'1.5 Universal Data'!$F$35</f>
        <v>0</v>
      </c>
      <c r="R3799" s="163"/>
      <c r="S3799" s="163"/>
      <c r="T3799" s="163"/>
      <c r="U3799" s="163"/>
      <c r="V3799" s="163"/>
      <c r="W3799" s="163"/>
      <c r="X3799" s="163"/>
      <c r="Y3799" s="163"/>
      <c r="Z3799" s="163"/>
      <c r="AA3799" s="163"/>
      <c r="AB3799" s="163"/>
      <c r="AC3799" s="163"/>
      <c r="AD3799" s="163"/>
      <c r="AE3799" s="163"/>
    </row>
    <row r="3800" spans="2:31">
      <c r="B3800" s="1129">
        <f t="shared" si="161"/>
        <v>-1</v>
      </c>
      <c r="D3800" s="1130"/>
      <c r="E3800" s="1130"/>
      <c r="F3800" s="1131"/>
      <c r="G3800" s="1130"/>
      <c r="H3800" s="1130"/>
      <c r="I3800" s="1130"/>
      <c r="J3800" s="1132"/>
      <c r="K3800" s="1132"/>
      <c r="L3800" s="1130"/>
      <c r="N3800" s="1133">
        <f t="shared" si="159"/>
        <v>0</v>
      </c>
      <c r="O3800" s="1134">
        <f t="shared" si="160"/>
        <v>0</v>
      </c>
      <c r="P3800" s="1134">
        <f>O3800/'1.5 Universal Data'!$F$35</f>
        <v>0</v>
      </c>
      <c r="R3800" s="163"/>
      <c r="S3800" s="163"/>
      <c r="T3800" s="163"/>
      <c r="U3800" s="163"/>
      <c r="V3800" s="163"/>
      <c r="W3800" s="163"/>
      <c r="X3800" s="163"/>
      <c r="Y3800" s="163"/>
      <c r="Z3800" s="163"/>
      <c r="AA3800" s="163"/>
      <c r="AB3800" s="163"/>
      <c r="AC3800" s="163"/>
      <c r="AD3800" s="163"/>
      <c r="AE3800" s="163"/>
    </row>
    <row r="3801" spans="2:31">
      <c r="B3801" s="1129">
        <f t="shared" si="161"/>
        <v>-1</v>
      </c>
      <c r="D3801" s="1130"/>
      <c r="E3801" s="1130"/>
      <c r="F3801" s="1131"/>
      <c r="G3801" s="1130"/>
      <c r="H3801" s="1130"/>
      <c r="I3801" s="1130"/>
      <c r="J3801" s="1132"/>
      <c r="K3801" s="1132"/>
      <c r="L3801" s="1130"/>
      <c r="N3801" s="1133">
        <f t="shared" si="159"/>
        <v>0</v>
      </c>
      <c r="O3801" s="1134">
        <f t="shared" si="160"/>
        <v>0</v>
      </c>
      <c r="P3801" s="1134">
        <f>O3801/'1.5 Universal Data'!$F$35</f>
        <v>0</v>
      </c>
      <c r="R3801" s="163"/>
      <c r="S3801" s="163"/>
      <c r="T3801" s="163"/>
      <c r="U3801" s="163"/>
      <c r="V3801" s="163"/>
      <c r="W3801" s="163"/>
      <c r="X3801" s="163"/>
      <c r="Y3801" s="163"/>
      <c r="Z3801" s="163"/>
      <c r="AA3801" s="163"/>
      <c r="AB3801" s="163"/>
      <c r="AC3801" s="163"/>
      <c r="AD3801" s="163"/>
      <c r="AE3801" s="163"/>
    </row>
    <row r="3802" spans="2:31">
      <c r="B3802" s="1129">
        <f t="shared" si="161"/>
        <v>-1</v>
      </c>
      <c r="D3802" s="1130"/>
      <c r="E3802" s="1130"/>
      <c r="F3802" s="1131"/>
      <c r="G3802" s="1130"/>
      <c r="H3802" s="1130"/>
      <c r="I3802" s="1130"/>
      <c r="J3802" s="1132"/>
      <c r="K3802" s="1132"/>
      <c r="L3802" s="1130"/>
      <c r="N3802" s="1133">
        <f t="shared" si="159"/>
        <v>0</v>
      </c>
      <c r="O3802" s="1134">
        <f t="shared" si="160"/>
        <v>0</v>
      </c>
      <c r="P3802" s="1134">
        <f>O3802/'1.5 Universal Data'!$F$35</f>
        <v>0</v>
      </c>
      <c r="R3802" s="163"/>
      <c r="S3802" s="163"/>
      <c r="T3802" s="163"/>
      <c r="U3802" s="163"/>
      <c r="V3802" s="163"/>
      <c r="W3802" s="163"/>
      <c r="X3802" s="163"/>
      <c r="Y3802" s="163"/>
      <c r="Z3802" s="163"/>
      <c r="AA3802" s="163"/>
      <c r="AB3802" s="163"/>
      <c r="AC3802" s="163"/>
      <c r="AD3802" s="163"/>
      <c r="AE3802" s="163"/>
    </row>
    <row r="3803" spans="2:31">
      <c r="B3803" s="1129">
        <f t="shared" si="161"/>
        <v>-1</v>
      </c>
      <c r="D3803" s="1130"/>
      <c r="E3803" s="1130"/>
      <c r="F3803" s="1131"/>
      <c r="G3803" s="1130"/>
      <c r="H3803" s="1130"/>
      <c r="I3803" s="1130"/>
      <c r="J3803" s="1132"/>
      <c r="K3803" s="1132"/>
      <c r="L3803" s="1130"/>
      <c r="N3803" s="1133">
        <f t="shared" si="159"/>
        <v>0</v>
      </c>
      <c r="O3803" s="1134">
        <f t="shared" si="160"/>
        <v>0</v>
      </c>
      <c r="P3803" s="1134">
        <f>O3803/'1.5 Universal Data'!$F$35</f>
        <v>0</v>
      </c>
      <c r="R3803" s="163"/>
      <c r="S3803" s="163"/>
      <c r="T3803" s="163"/>
      <c r="U3803" s="163"/>
      <c r="V3803" s="163"/>
      <c r="W3803" s="163"/>
      <c r="X3803" s="163"/>
      <c r="Y3803" s="163"/>
      <c r="Z3803" s="163"/>
      <c r="AA3803" s="163"/>
      <c r="AB3803" s="163"/>
      <c r="AC3803" s="163"/>
      <c r="AD3803" s="163"/>
      <c r="AE3803" s="163"/>
    </row>
    <row r="3804" spans="2:31">
      <c r="B3804" s="1129">
        <f t="shared" si="161"/>
        <v>-1</v>
      </c>
      <c r="D3804" s="1130"/>
      <c r="E3804" s="1130"/>
      <c r="F3804" s="1131"/>
      <c r="G3804" s="1130"/>
      <c r="H3804" s="1130"/>
      <c r="I3804" s="1130"/>
      <c r="J3804" s="1132"/>
      <c r="K3804" s="1132"/>
      <c r="L3804" s="1130"/>
      <c r="N3804" s="1133">
        <f t="shared" si="159"/>
        <v>0</v>
      </c>
      <c r="O3804" s="1134">
        <f t="shared" si="160"/>
        <v>0</v>
      </c>
      <c r="P3804" s="1134">
        <f>O3804/'1.5 Universal Data'!$F$35</f>
        <v>0</v>
      </c>
      <c r="R3804" s="163"/>
      <c r="S3804" s="163"/>
      <c r="T3804" s="163"/>
      <c r="U3804" s="163"/>
      <c r="V3804" s="163"/>
      <c r="W3804" s="163"/>
      <c r="X3804" s="163"/>
      <c r="Y3804" s="163"/>
      <c r="Z3804" s="163"/>
      <c r="AA3804" s="163"/>
      <c r="AB3804" s="163"/>
      <c r="AC3804" s="163"/>
      <c r="AD3804" s="163"/>
      <c r="AE3804" s="163"/>
    </row>
    <row r="3805" spans="2:31">
      <c r="B3805" s="1129">
        <f t="shared" si="161"/>
        <v>-1</v>
      </c>
      <c r="D3805" s="1130"/>
      <c r="E3805" s="1130"/>
      <c r="F3805" s="1131"/>
      <c r="G3805" s="1130"/>
      <c r="H3805" s="1130"/>
      <c r="I3805" s="1130"/>
      <c r="J3805" s="1132"/>
      <c r="K3805" s="1132"/>
      <c r="L3805" s="1130"/>
      <c r="N3805" s="1133">
        <f t="shared" si="159"/>
        <v>0</v>
      </c>
      <c r="O3805" s="1134">
        <f t="shared" si="160"/>
        <v>0</v>
      </c>
      <c r="P3805" s="1134">
        <f>O3805/'1.5 Universal Data'!$F$35</f>
        <v>0</v>
      </c>
      <c r="R3805" s="163"/>
      <c r="S3805" s="163"/>
      <c r="T3805" s="163"/>
      <c r="U3805" s="163"/>
      <c r="V3805" s="163"/>
      <c r="W3805" s="163"/>
      <c r="X3805" s="163"/>
      <c r="Y3805" s="163"/>
      <c r="Z3805" s="163"/>
      <c r="AA3805" s="163"/>
      <c r="AB3805" s="163"/>
      <c r="AC3805" s="163"/>
      <c r="AD3805" s="163"/>
      <c r="AE3805" s="163"/>
    </row>
    <row r="3806" spans="2:31">
      <c r="B3806" s="1129">
        <f t="shared" si="161"/>
        <v>-1</v>
      </c>
      <c r="D3806" s="1130"/>
      <c r="E3806" s="1130"/>
      <c r="F3806" s="1131"/>
      <c r="G3806" s="1130"/>
      <c r="H3806" s="1130"/>
      <c r="I3806" s="1130"/>
      <c r="J3806" s="1132"/>
      <c r="K3806" s="1132"/>
      <c r="L3806" s="1130"/>
      <c r="N3806" s="1133">
        <f t="shared" si="159"/>
        <v>0</v>
      </c>
      <c r="O3806" s="1134">
        <f t="shared" si="160"/>
        <v>0</v>
      </c>
      <c r="P3806" s="1134">
        <f>O3806/'1.5 Universal Data'!$F$35</f>
        <v>0</v>
      </c>
      <c r="R3806" s="163"/>
      <c r="S3806" s="163"/>
      <c r="T3806" s="163"/>
      <c r="U3806" s="163"/>
      <c r="V3806" s="163"/>
      <c r="W3806" s="163"/>
      <c r="X3806" s="163"/>
      <c r="Y3806" s="163"/>
      <c r="Z3806" s="163"/>
      <c r="AA3806" s="163"/>
      <c r="AB3806" s="163"/>
      <c r="AC3806" s="163"/>
      <c r="AD3806" s="163"/>
      <c r="AE3806" s="163"/>
    </row>
    <row r="3807" spans="2:31">
      <c r="B3807" s="1129">
        <f t="shared" si="161"/>
        <v>-1</v>
      </c>
      <c r="D3807" s="1130"/>
      <c r="E3807" s="1130"/>
      <c r="F3807" s="1131"/>
      <c r="G3807" s="1130"/>
      <c r="H3807" s="1130"/>
      <c r="I3807" s="1130"/>
      <c r="J3807" s="1132"/>
      <c r="K3807" s="1132"/>
      <c r="L3807" s="1130"/>
      <c r="N3807" s="1133">
        <f t="shared" si="159"/>
        <v>0</v>
      </c>
      <c r="O3807" s="1134">
        <f t="shared" si="160"/>
        <v>0</v>
      </c>
      <c r="P3807" s="1134">
        <f>O3807/'1.5 Universal Data'!$F$35</f>
        <v>0</v>
      </c>
      <c r="R3807" s="163"/>
      <c r="S3807" s="163"/>
      <c r="T3807" s="163"/>
      <c r="U3807" s="163"/>
      <c r="V3807" s="163"/>
      <c r="W3807" s="163"/>
      <c r="X3807" s="163"/>
      <c r="Y3807" s="163"/>
      <c r="Z3807" s="163"/>
      <c r="AA3807" s="163"/>
      <c r="AB3807" s="163"/>
      <c r="AC3807" s="163"/>
      <c r="AD3807" s="163"/>
      <c r="AE3807" s="163"/>
    </row>
    <row r="3808" spans="2:31">
      <c r="B3808" s="1129">
        <f t="shared" si="161"/>
        <v>-1</v>
      </c>
      <c r="D3808" s="1130"/>
      <c r="E3808" s="1130"/>
      <c r="F3808" s="1131"/>
      <c r="G3808" s="1130"/>
      <c r="H3808" s="1130"/>
      <c r="I3808" s="1130"/>
      <c r="J3808" s="1132"/>
      <c r="K3808" s="1132"/>
      <c r="L3808" s="1130"/>
      <c r="N3808" s="1133">
        <f t="shared" si="159"/>
        <v>0</v>
      </c>
      <c r="O3808" s="1134">
        <f t="shared" si="160"/>
        <v>0</v>
      </c>
      <c r="P3808" s="1134">
        <f>O3808/'1.5 Universal Data'!$F$35</f>
        <v>0</v>
      </c>
      <c r="R3808" s="163"/>
      <c r="S3808" s="163"/>
      <c r="T3808" s="163"/>
      <c r="U3808" s="163"/>
      <c r="V3808" s="163"/>
      <c r="W3808" s="163"/>
      <c r="X3808" s="163"/>
      <c r="Y3808" s="163"/>
      <c r="Z3808" s="163"/>
      <c r="AA3808" s="163"/>
      <c r="AB3808" s="163"/>
      <c r="AC3808" s="163"/>
      <c r="AD3808" s="163"/>
      <c r="AE3808" s="163"/>
    </row>
    <row r="3809" spans="2:31">
      <c r="B3809" s="1129">
        <f t="shared" si="161"/>
        <v>-1</v>
      </c>
      <c r="D3809" s="1130"/>
      <c r="E3809" s="1130"/>
      <c r="F3809" s="1131"/>
      <c r="G3809" s="1130"/>
      <c r="H3809" s="1130"/>
      <c r="I3809" s="1130"/>
      <c r="J3809" s="1132"/>
      <c r="K3809" s="1132"/>
      <c r="L3809" s="1130"/>
      <c r="N3809" s="1133">
        <f t="shared" si="159"/>
        <v>0</v>
      </c>
      <c r="O3809" s="1134">
        <f t="shared" si="160"/>
        <v>0</v>
      </c>
      <c r="P3809" s="1134">
        <f>O3809/'1.5 Universal Data'!$F$35</f>
        <v>0</v>
      </c>
      <c r="R3809" s="163"/>
      <c r="S3809" s="163"/>
      <c r="T3809" s="163"/>
      <c r="U3809" s="163"/>
      <c r="V3809" s="163"/>
      <c r="W3809" s="163"/>
      <c r="X3809" s="163"/>
      <c r="Y3809" s="163"/>
      <c r="Z3809" s="163"/>
      <c r="AA3809" s="163"/>
      <c r="AB3809" s="163"/>
      <c r="AC3809" s="163"/>
      <c r="AD3809" s="163"/>
      <c r="AE3809" s="163"/>
    </row>
    <row r="3810" spans="2:31">
      <c r="B3810" s="1129">
        <f t="shared" si="161"/>
        <v>-1</v>
      </c>
      <c r="D3810" s="1130"/>
      <c r="E3810" s="1130"/>
      <c r="F3810" s="1131"/>
      <c r="G3810" s="1130"/>
      <c r="H3810" s="1130"/>
      <c r="I3810" s="1130"/>
      <c r="J3810" s="1132"/>
      <c r="K3810" s="1132"/>
      <c r="L3810" s="1130"/>
      <c r="N3810" s="1133">
        <f t="shared" si="159"/>
        <v>0</v>
      </c>
      <c r="O3810" s="1134">
        <f t="shared" si="160"/>
        <v>0</v>
      </c>
      <c r="P3810" s="1134">
        <f>O3810/'1.5 Universal Data'!$F$35</f>
        <v>0</v>
      </c>
      <c r="R3810" s="163"/>
      <c r="S3810" s="163"/>
      <c r="T3810" s="163"/>
      <c r="U3810" s="163"/>
      <c r="V3810" s="163"/>
      <c r="W3810" s="163"/>
      <c r="X3810" s="163"/>
      <c r="Y3810" s="163"/>
      <c r="Z3810" s="163"/>
      <c r="AA3810" s="163"/>
      <c r="AB3810" s="163"/>
      <c r="AC3810" s="163"/>
      <c r="AD3810" s="163"/>
      <c r="AE3810" s="163"/>
    </row>
    <row r="3811" spans="2:31">
      <c r="B3811" s="1129">
        <f t="shared" si="161"/>
        <v>-1</v>
      </c>
      <c r="D3811" s="1130"/>
      <c r="E3811" s="1130"/>
      <c r="F3811" s="1131"/>
      <c r="G3811" s="1130"/>
      <c r="H3811" s="1130"/>
      <c r="I3811" s="1130"/>
      <c r="J3811" s="1132"/>
      <c r="K3811" s="1132"/>
      <c r="L3811" s="1130"/>
      <c r="N3811" s="1133">
        <f t="shared" si="159"/>
        <v>0</v>
      </c>
      <c r="O3811" s="1134">
        <f t="shared" si="160"/>
        <v>0</v>
      </c>
      <c r="P3811" s="1134">
        <f>O3811/'1.5 Universal Data'!$F$35</f>
        <v>0</v>
      </c>
      <c r="R3811" s="163"/>
      <c r="S3811" s="163"/>
      <c r="T3811" s="163"/>
      <c r="U3811" s="163"/>
      <c r="V3811" s="163"/>
      <c r="W3811" s="163"/>
      <c r="X3811" s="163"/>
      <c r="Y3811" s="163"/>
      <c r="Z3811" s="163"/>
      <c r="AA3811" s="163"/>
      <c r="AB3811" s="163"/>
      <c r="AC3811" s="163"/>
      <c r="AD3811" s="163"/>
      <c r="AE3811" s="163"/>
    </row>
    <row r="3812" spans="2:31">
      <c r="B3812" s="1129">
        <f t="shared" si="161"/>
        <v>-1</v>
      </c>
      <c r="D3812" s="1130"/>
      <c r="E3812" s="1130"/>
      <c r="F3812" s="1131"/>
      <c r="G3812" s="1130"/>
      <c r="H3812" s="1130"/>
      <c r="I3812" s="1130"/>
      <c r="J3812" s="1132"/>
      <c r="K3812" s="1132"/>
      <c r="L3812" s="1130"/>
      <c r="N3812" s="1133">
        <f t="shared" si="159"/>
        <v>0</v>
      </c>
      <c r="O3812" s="1134">
        <f t="shared" si="160"/>
        <v>0</v>
      </c>
      <c r="P3812" s="1134">
        <f>O3812/'1.5 Universal Data'!$F$35</f>
        <v>0</v>
      </c>
      <c r="R3812" s="163"/>
      <c r="S3812" s="163"/>
      <c r="T3812" s="163"/>
      <c r="U3812" s="163"/>
      <c r="V3812" s="163"/>
      <c r="W3812" s="163"/>
      <c r="X3812" s="163"/>
      <c r="Y3812" s="163"/>
      <c r="Z3812" s="163"/>
      <c r="AA3812" s="163"/>
      <c r="AB3812" s="163"/>
      <c r="AC3812" s="163"/>
      <c r="AD3812" s="163"/>
      <c r="AE3812" s="163"/>
    </row>
    <row r="3813" spans="2:31">
      <c r="B3813" s="1129">
        <f t="shared" si="161"/>
        <v>-1</v>
      </c>
      <c r="D3813" s="1130"/>
      <c r="E3813" s="1130"/>
      <c r="F3813" s="1131"/>
      <c r="G3813" s="1130"/>
      <c r="H3813" s="1130"/>
      <c r="I3813" s="1130"/>
      <c r="J3813" s="1132"/>
      <c r="K3813" s="1132"/>
      <c r="L3813" s="1130"/>
      <c r="N3813" s="1133">
        <f t="shared" si="159"/>
        <v>0</v>
      </c>
      <c r="O3813" s="1134">
        <f t="shared" si="160"/>
        <v>0</v>
      </c>
      <c r="P3813" s="1134">
        <f>O3813/'1.5 Universal Data'!$F$35</f>
        <v>0</v>
      </c>
      <c r="R3813" s="163"/>
      <c r="S3813" s="163"/>
      <c r="T3813" s="163"/>
      <c r="U3813" s="163"/>
      <c r="V3813" s="163"/>
      <c r="W3813" s="163"/>
      <c r="X3813" s="163"/>
      <c r="Y3813" s="163"/>
      <c r="Z3813" s="163"/>
      <c r="AA3813" s="163"/>
      <c r="AB3813" s="163"/>
      <c r="AC3813" s="163"/>
      <c r="AD3813" s="163"/>
      <c r="AE3813" s="163"/>
    </row>
    <row r="3814" spans="2:31">
      <c r="B3814" s="1129">
        <f t="shared" si="161"/>
        <v>-1</v>
      </c>
      <c r="D3814" s="1130"/>
      <c r="E3814" s="1130"/>
      <c r="F3814" s="1131"/>
      <c r="G3814" s="1130"/>
      <c r="H3814" s="1130"/>
      <c r="I3814" s="1130"/>
      <c r="J3814" s="1132"/>
      <c r="K3814" s="1132"/>
      <c r="L3814" s="1130"/>
      <c r="N3814" s="1133">
        <f t="shared" si="159"/>
        <v>0</v>
      </c>
      <c r="O3814" s="1134">
        <f t="shared" si="160"/>
        <v>0</v>
      </c>
      <c r="P3814" s="1134">
        <f>O3814/'1.5 Universal Data'!$F$35</f>
        <v>0</v>
      </c>
      <c r="R3814" s="163"/>
      <c r="S3814" s="163"/>
      <c r="T3814" s="163"/>
      <c r="U3814" s="163"/>
      <c r="V3814" s="163"/>
      <c r="W3814" s="163"/>
      <c r="X3814" s="163"/>
      <c r="Y3814" s="163"/>
      <c r="Z3814" s="163"/>
      <c r="AA3814" s="163"/>
      <c r="AB3814" s="163"/>
      <c r="AC3814" s="163"/>
      <c r="AD3814" s="163"/>
      <c r="AE3814" s="163"/>
    </row>
    <row r="3815" spans="2:31">
      <c r="B3815" s="1129">
        <f t="shared" si="161"/>
        <v>-1</v>
      </c>
      <c r="D3815" s="1130"/>
      <c r="E3815" s="1130"/>
      <c r="F3815" s="1131"/>
      <c r="G3815" s="1130"/>
      <c r="H3815" s="1130"/>
      <c r="I3815" s="1130"/>
      <c r="J3815" s="1132"/>
      <c r="K3815" s="1132"/>
      <c r="L3815" s="1130"/>
      <c r="N3815" s="1133">
        <f t="shared" si="159"/>
        <v>0</v>
      </c>
      <c r="O3815" s="1134">
        <f t="shared" si="160"/>
        <v>0</v>
      </c>
      <c r="P3815" s="1134">
        <f>O3815/'1.5 Universal Data'!$F$35</f>
        <v>0</v>
      </c>
      <c r="R3815" s="163"/>
      <c r="S3815" s="163"/>
      <c r="T3815" s="163"/>
      <c r="U3815" s="163"/>
      <c r="V3815" s="163"/>
      <c r="W3815" s="163"/>
      <c r="X3815" s="163"/>
      <c r="Y3815" s="163"/>
      <c r="Z3815" s="163"/>
      <c r="AA3815" s="163"/>
      <c r="AB3815" s="163"/>
      <c r="AC3815" s="163"/>
      <c r="AD3815" s="163"/>
      <c r="AE3815" s="163"/>
    </row>
    <row r="3816" spans="2:31">
      <c r="B3816" s="1129">
        <f t="shared" si="161"/>
        <v>-1</v>
      </c>
      <c r="D3816" s="1130"/>
      <c r="E3816" s="1130"/>
      <c r="F3816" s="1131"/>
      <c r="G3816" s="1130"/>
      <c r="H3816" s="1130"/>
      <c r="I3816" s="1130"/>
      <c r="J3816" s="1132"/>
      <c r="K3816" s="1132"/>
      <c r="L3816" s="1130"/>
      <c r="N3816" s="1133">
        <f t="shared" si="159"/>
        <v>0</v>
      </c>
      <c r="O3816" s="1134">
        <f t="shared" si="160"/>
        <v>0</v>
      </c>
      <c r="P3816" s="1134">
        <f>O3816/'1.5 Universal Data'!$F$35</f>
        <v>0</v>
      </c>
      <c r="R3816" s="163"/>
      <c r="S3816" s="163"/>
      <c r="T3816" s="163"/>
      <c r="U3816" s="163"/>
      <c r="V3816" s="163"/>
      <c r="W3816" s="163"/>
      <c r="X3816" s="163"/>
      <c r="Y3816" s="163"/>
      <c r="Z3816" s="163"/>
      <c r="AA3816" s="163"/>
      <c r="AB3816" s="163"/>
      <c r="AC3816" s="163"/>
      <c r="AD3816" s="163"/>
      <c r="AE3816" s="163"/>
    </row>
    <row r="3817" spans="2:31">
      <c r="B3817" s="1129">
        <f t="shared" si="161"/>
        <v>-1</v>
      </c>
      <c r="D3817" s="1130"/>
      <c r="E3817" s="1130"/>
      <c r="F3817" s="1131"/>
      <c r="G3817" s="1130"/>
      <c r="H3817" s="1130"/>
      <c r="I3817" s="1130"/>
      <c r="J3817" s="1132"/>
      <c r="K3817" s="1132"/>
      <c r="L3817" s="1130"/>
      <c r="N3817" s="1133">
        <f t="shared" si="159"/>
        <v>0</v>
      </c>
      <c r="O3817" s="1134">
        <f t="shared" si="160"/>
        <v>0</v>
      </c>
      <c r="P3817" s="1134">
        <f>O3817/'1.5 Universal Data'!$F$35</f>
        <v>0</v>
      </c>
      <c r="R3817" s="163"/>
      <c r="S3817" s="163"/>
      <c r="T3817" s="163"/>
      <c r="U3817" s="163"/>
      <c r="V3817" s="163"/>
      <c r="W3817" s="163"/>
      <c r="X3817" s="163"/>
      <c r="Y3817" s="163"/>
      <c r="Z3817" s="163"/>
      <c r="AA3817" s="163"/>
      <c r="AB3817" s="163"/>
      <c r="AC3817" s="163"/>
      <c r="AD3817" s="163"/>
      <c r="AE3817" s="163"/>
    </row>
    <row r="3818" spans="2:31">
      <c r="B3818" s="1129">
        <f t="shared" si="161"/>
        <v>-1</v>
      </c>
      <c r="D3818" s="1130"/>
      <c r="E3818" s="1130"/>
      <c r="F3818" s="1131"/>
      <c r="G3818" s="1130"/>
      <c r="H3818" s="1130"/>
      <c r="I3818" s="1130"/>
      <c r="J3818" s="1132"/>
      <c r="K3818" s="1132"/>
      <c r="L3818" s="1130"/>
      <c r="N3818" s="1133">
        <f t="shared" si="159"/>
        <v>0</v>
      </c>
      <c r="O3818" s="1134">
        <f t="shared" si="160"/>
        <v>0</v>
      </c>
      <c r="P3818" s="1134">
        <f>O3818/'1.5 Universal Data'!$F$35</f>
        <v>0</v>
      </c>
      <c r="R3818" s="163"/>
      <c r="S3818" s="163"/>
      <c r="T3818" s="163"/>
      <c r="U3818" s="163"/>
      <c r="V3818" s="163"/>
      <c r="W3818" s="163"/>
      <c r="X3818" s="163"/>
      <c r="Y3818" s="163"/>
      <c r="Z3818" s="163"/>
      <c r="AA3818" s="163"/>
      <c r="AB3818" s="163"/>
      <c r="AC3818" s="163"/>
      <c r="AD3818" s="163"/>
      <c r="AE3818" s="163"/>
    </row>
    <row r="3819" spans="2:31">
      <c r="B3819" s="1129">
        <f t="shared" si="161"/>
        <v>-1</v>
      </c>
      <c r="D3819" s="1130"/>
      <c r="E3819" s="1130"/>
      <c r="F3819" s="1131"/>
      <c r="G3819" s="1130"/>
      <c r="H3819" s="1130"/>
      <c r="I3819" s="1130"/>
      <c r="J3819" s="1132"/>
      <c r="K3819" s="1132"/>
      <c r="L3819" s="1130"/>
      <c r="N3819" s="1133">
        <f t="shared" si="159"/>
        <v>0</v>
      </c>
      <c r="O3819" s="1134">
        <f t="shared" si="160"/>
        <v>0</v>
      </c>
      <c r="P3819" s="1134">
        <f>O3819/'1.5 Universal Data'!$F$35</f>
        <v>0</v>
      </c>
      <c r="R3819" s="163"/>
      <c r="S3819" s="163"/>
      <c r="T3819" s="163"/>
      <c r="U3819" s="163"/>
      <c r="V3819" s="163"/>
      <c r="W3819" s="163"/>
      <c r="X3819" s="163"/>
      <c r="Y3819" s="163"/>
      <c r="Z3819" s="163"/>
      <c r="AA3819" s="163"/>
      <c r="AB3819" s="163"/>
      <c r="AC3819" s="163"/>
      <c r="AD3819" s="163"/>
      <c r="AE3819" s="163"/>
    </row>
    <row r="3820" spans="2:31">
      <c r="B3820" s="1129">
        <f t="shared" si="161"/>
        <v>-1</v>
      </c>
      <c r="D3820" s="1130"/>
      <c r="E3820" s="1130"/>
      <c r="F3820" s="1131"/>
      <c r="G3820" s="1130"/>
      <c r="H3820" s="1130"/>
      <c r="I3820" s="1130"/>
      <c r="J3820" s="1132"/>
      <c r="K3820" s="1132"/>
      <c r="L3820" s="1130"/>
      <c r="N3820" s="1133">
        <f t="shared" si="159"/>
        <v>0</v>
      </c>
      <c r="O3820" s="1134">
        <f t="shared" si="160"/>
        <v>0</v>
      </c>
      <c r="P3820" s="1134">
        <f>O3820/'1.5 Universal Data'!$F$35</f>
        <v>0</v>
      </c>
      <c r="R3820" s="163"/>
      <c r="S3820" s="163"/>
      <c r="T3820" s="163"/>
      <c r="U3820" s="163"/>
      <c r="V3820" s="163"/>
      <c r="W3820" s="163"/>
      <c r="X3820" s="163"/>
      <c r="Y3820" s="163"/>
      <c r="Z3820" s="163"/>
      <c r="AA3820" s="163"/>
      <c r="AB3820" s="163"/>
      <c r="AC3820" s="163"/>
      <c r="AD3820" s="163"/>
      <c r="AE3820" s="163"/>
    </row>
    <row r="3821" spans="2:31">
      <c r="B3821" s="1129">
        <f t="shared" si="161"/>
        <v>-1</v>
      </c>
      <c r="D3821" s="1130"/>
      <c r="E3821" s="1130"/>
      <c r="F3821" s="1131"/>
      <c r="G3821" s="1130"/>
      <c r="H3821" s="1130"/>
      <c r="I3821" s="1130"/>
      <c r="J3821" s="1132"/>
      <c r="K3821" s="1132"/>
      <c r="L3821" s="1130"/>
      <c r="N3821" s="1133">
        <f t="shared" si="159"/>
        <v>0</v>
      </c>
      <c r="O3821" s="1134">
        <f t="shared" si="160"/>
        <v>0</v>
      </c>
      <c r="P3821" s="1134">
        <f>O3821/'1.5 Universal Data'!$F$35</f>
        <v>0</v>
      </c>
      <c r="R3821" s="163"/>
      <c r="S3821" s="163"/>
      <c r="T3821" s="163"/>
      <c r="U3821" s="163"/>
      <c r="V3821" s="163"/>
      <c r="W3821" s="163"/>
      <c r="X3821" s="163"/>
      <c r="Y3821" s="163"/>
      <c r="Z3821" s="163"/>
      <c r="AA3821" s="163"/>
      <c r="AB3821" s="163"/>
      <c r="AC3821" s="163"/>
      <c r="AD3821" s="163"/>
      <c r="AE3821" s="163"/>
    </row>
    <row r="3822" spans="2:31">
      <c r="B3822" s="1129">
        <f t="shared" si="161"/>
        <v>-1</v>
      </c>
      <c r="D3822" s="1130"/>
      <c r="E3822" s="1130"/>
      <c r="F3822" s="1131"/>
      <c r="G3822" s="1130"/>
      <c r="H3822" s="1130"/>
      <c r="I3822" s="1130"/>
      <c r="J3822" s="1132"/>
      <c r="K3822" s="1132"/>
      <c r="L3822" s="1130"/>
      <c r="N3822" s="1133">
        <f t="shared" si="159"/>
        <v>0</v>
      </c>
      <c r="O3822" s="1134">
        <f t="shared" si="160"/>
        <v>0</v>
      </c>
      <c r="P3822" s="1134">
        <f>O3822/'1.5 Universal Data'!$F$35</f>
        <v>0</v>
      </c>
      <c r="R3822" s="163"/>
      <c r="S3822" s="163"/>
      <c r="T3822" s="163"/>
      <c r="U3822" s="163"/>
      <c r="V3822" s="163"/>
      <c r="W3822" s="163"/>
      <c r="X3822" s="163"/>
      <c r="Y3822" s="163"/>
      <c r="Z3822" s="163"/>
      <c r="AA3822" s="163"/>
      <c r="AB3822" s="163"/>
      <c r="AC3822" s="163"/>
      <c r="AD3822" s="163"/>
      <c r="AE3822" s="163"/>
    </row>
    <row r="3823" spans="2:31">
      <c r="B3823" s="1129">
        <f t="shared" si="161"/>
        <v>-1</v>
      </c>
      <c r="D3823" s="1130"/>
      <c r="E3823" s="1130"/>
      <c r="F3823" s="1131"/>
      <c r="G3823" s="1130"/>
      <c r="H3823" s="1130"/>
      <c r="I3823" s="1130"/>
      <c r="J3823" s="1132"/>
      <c r="K3823" s="1132"/>
      <c r="L3823" s="1130"/>
      <c r="N3823" s="1133">
        <f t="shared" si="159"/>
        <v>0</v>
      </c>
      <c r="O3823" s="1134">
        <f t="shared" si="160"/>
        <v>0</v>
      </c>
      <c r="P3823" s="1134">
        <f>O3823/'1.5 Universal Data'!$F$35</f>
        <v>0</v>
      </c>
      <c r="R3823" s="163"/>
      <c r="S3823" s="163"/>
      <c r="T3823" s="163"/>
      <c r="U3823" s="163"/>
      <c r="V3823" s="163"/>
      <c r="W3823" s="163"/>
      <c r="X3823" s="163"/>
      <c r="Y3823" s="163"/>
      <c r="Z3823" s="163"/>
      <c r="AA3823" s="163"/>
      <c r="AB3823" s="163"/>
      <c r="AC3823" s="163"/>
      <c r="AD3823" s="163"/>
      <c r="AE3823" s="163"/>
    </row>
    <row r="3824" spans="2:31">
      <c r="B3824" s="1129">
        <f t="shared" si="161"/>
        <v>-1</v>
      </c>
      <c r="D3824" s="1130"/>
      <c r="E3824" s="1130"/>
      <c r="F3824" s="1131"/>
      <c r="G3824" s="1130"/>
      <c r="H3824" s="1130"/>
      <c r="I3824" s="1130"/>
      <c r="J3824" s="1132"/>
      <c r="K3824" s="1132"/>
      <c r="L3824" s="1130"/>
      <c r="N3824" s="1133">
        <f t="shared" si="159"/>
        <v>0</v>
      </c>
      <c r="O3824" s="1134">
        <f t="shared" si="160"/>
        <v>0</v>
      </c>
      <c r="P3824" s="1134">
        <f>O3824/'1.5 Universal Data'!$F$35</f>
        <v>0</v>
      </c>
      <c r="R3824" s="163"/>
      <c r="S3824" s="163"/>
      <c r="T3824" s="163"/>
      <c r="U3824" s="163"/>
      <c r="V3824" s="163"/>
      <c r="W3824" s="163"/>
      <c r="X3824" s="163"/>
      <c r="Y3824" s="163"/>
      <c r="Z3824" s="163"/>
      <c r="AA3824" s="163"/>
      <c r="AB3824" s="163"/>
      <c r="AC3824" s="163"/>
      <c r="AD3824" s="163"/>
      <c r="AE3824" s="163"/>
    </row>
    <row r="3825" spans="2:31">
      <c r="B3825" s="1129">
        <f t="shared" si="161"/>
        <v>-1</v>
      </c>
      <c r="D3825" s="1130"/>
      <c r="E3825" s="1130"/>
      <c r="F3825" s="1131"/>
      <c r="G3825" s="1130"/>
      <c r="H3825" s="1130"/>
      <c r="I3825" s="1130"/>
      <c r="J3825" s="1132"/>
      <c r="K3825" s="1132"/>
      <c r="L3825" s="1130"/>
      <c r="N3825" s="1133">
        <f t="shared" si="159"/>
        <v>0</v>
      </c>
      <c r="O3825" s="1134">
        <f t="shared" si="160"/>
        <v>0</v>
      </c>
      <c r="P3825" s="1134">
        <f>O3825/'1.5 Universal Data'!$F$35</f>
        <v>0</v>
      </c>
      <c r="R3825" s="163"/>
      <c r="S3825" s="163"/>
      <c r="T3825" s="163"/>
      <c r="U3825" s="163"/>
      <c r="V3825" s="163"/>
      <c r="W3825" s="163"/>
      <c r="X3825" s="163"/>
      <c r="Y3825" s="163"/>
      <c r="Z3825" s="163"/>
      <c r="AA3825" s="163"/>
      <c r="AB3825" s="163"/>
      <c r="AC3825" s="163"/>
      <c r="AD3825" s="163"/>
      <c r="AE3825" s="163"/>
    </row>
    <row r="3826" spans="2:31">
      <c r="B3826" s="1129">
        <f t="shared" si="161"/>
        <v>-1</v>
      </c>
      <c r="D3826" s="1130"/>
      <c r="E3826" s="1130"/>
      <c r="F3826" s="1131"/>
      <c r="G3826" s="1130"/>
      <c r="H3826" s="1130"/>
      <c r="I3826" s="1130"/>
      <c r="J3826" s="1132"/>
      <c r="K3826" s="1132"/>
      <c r="L3826" s="1130"/>
      <c r="N3826" s="1133">
        <f t="shared" si="159"/>
        <v>0</v>
      </c>
      <c r="O3826" s="1134">
        <f t="shared" si="160"/>
        <v>0</v>
      </c>
      <c r="P3826" s="1134">
        <f>O3826/'1.5 Universal Data'!$F$35</f>
        <v>0</v>
      </c>
      <c r="R3826" s="163"/>
      <c r="S3826" s="163"/>
      <c r="T3826" s="163"/>
      <c r="U3826" s="163"/>
      <c r="V3826" s="163"/>
      <c r="W3826" s="163"/>
      <c r="X3826" s="163"/>
      <c r="Y3826" s="163"/>
      <c r="Z3826" s="163"/>
      <c r="AA3826" s="163"/>
      <c r="AB3826" s="163"/>
      <c r="AC3826" s="163"/>
      <c r="AD3826" s="163"/>
      <c r="AE3826" s="163"/>
    </row>
    <row r="3827" spans="2:31">
      <c r="B3827" s="1129">
        <f t="shared" si="161"/>
        <v>-1</v>
      </c>
      <c r="D3827" s="1130"/>
      <c r="E3827" s="1130"/>
      <c r="F3827" s="1131"/>
      <c r="G3827" s="1130"/>
      <c r="H3827" s="1130"/>
      <c r="I3827" s="1130"/>
      <c r="J3827" s="1132"/>
      <c r="K3827" s="1132"/>
      <c r="L3827" s="1130"/>
      <c r="N3827" s="1133">
        <f t="shared" si="159"/>
        <v>0</v>
      </c>
      <c r="O3827" s="1134">
        <f t="shared" si="160"/>
        <v>0</v>
      </c>
      <c r="P3827" s="1134">
        <f>O3827/'1.5 Universal Data'!$F$35</f>
        <v>0</v>
      </c>
      <c r="R3827" s="163"/>
      <c r="S3827" s="163"/>
      <c r="T3827" s="163"/>
      <c r="U3827" s="163"/>
      <c r="V3827" s="163"/>
      <c r="W3827" s="163"/>
      <c r="X3827" s="163"/>
      <c r="Y3827" s="163"/>
      <c r="Z3827" s="163"/>
      <c r="AA3827" s="163"/>
      <c r="AB3827" s="163"/>
      <c r="AC3827" s="163"/>
      <c r="AD3827" s="163"/>
      <c r="AE3827" s="163"/>
    </row>
    <row r="3828" spans="2:31">
      <c r="B3828" s="1129">
        <f t="shared" si="161"/>
        <v>-1</v>
      </c>
      <c r="D3828" s="1130"/>
      <c r="E3828" s="1130"/>
      <c r="F3828" s="1131"/>
      <c r="G3828" s="1130"/>
      <c r="H3828" s="1130"/>
      <c r="I3828" s="1130"/>
      <c r="J3828" s="1132"/>
      <c r="K3828" s="1132"/>
      <c r="L3828" s="1130"/>
      <c r="N3828" s="1133">
        <f t="shared" si="159"/>
        <v>0</v>
      </c>
      <c r="O3828" s="1134">
        <f t="shared" si="160"/>
        <v>0</v>
      </c>
      <c r="P3828" s="1134">
        <f>O3828/'1.5 Universal Data'!$F$35</f>
        <v>0</v>
      </c>
      <c r="R3828" s="163"/>
      <c r="S3828" s="163"/>
      <c r="T3828" s="163"/>
      <c r="U3828" s="163"/>
      <c r="V3828" s="163"/>
      <c r="W3828" s="163"/>
      <c r="X3828" s="163"/>
      <c r="Y3828" s="163"/>
      <c r="Z3828" s="163"/>
      <c r="AA3828" s="163"/>
      <c r="AB3828" s="163"/>
      <c r="AC3828" s="163"/>
      <c r="AD3828" s="163"/>
      <c r="AE3828" s="163"/>
    </row>
    <row r="3829" spans="2:31">
      <c r="B3829" s="1129">
        <f t="shared" si="161"/>
        <v>-1</v>
      </c>
      <c r="D3829" s="1130"/>
      <c r="E3829" s="1130"/>
      <c r="F3829" s="1131"/>
      <c r="G3829" s="1130"/>
      <c r="H3829" s="1130"/>
      <c r="I3829" s="1130"/>
      <c r="J3829" s="1132"/>
      <c r="K3829" s="1132"/>
      <c r="L3829" s="1130"/>
      <c r="N3829" s="1133">
        <f t="shared" si="159"/>
        <v>0</v>
      </c>
      <c r="O3829" s="1134">
        <f t="shared" si="160"/>
        <v>0</v>
      </c>
      <c r="P3829" s="1134">
        <f>O3829/'1.5 Universal Data'!$F$35</f>
        <v>0</v>
      </c>
      <c r="R3829" s="163"/>
      <c r="S3829" s="163"/>
      <c r="T3829" s="163"/>
      <c r="U3829" s="163"/>
      <c r="V3829" s="163"/>
      <c r="W3829" s="163"/>
      <c r="X3829" s="163"/>
      <c r="Y3829" s="163"/>
      <c r="Z3829" s="163"/>
      <c r="AA3829" s="163"/>
      <c r="AB3829" s="163"/>
      <c r="AC3829" s="163"/>
      <c r="AD3829" s="163"/>
      <c r="AE3829" s="163"/>
    </row>
    <row r="3830" spans="2:31">
      <c r="B3830" s="1129">
        <f t="shared" si="161"/>
        <v>-1</v>
      </c>
      <c r="D3830" s="1130"/>
      <c r="E3830" s="1130"/>
      <c r="F3830" s="1131"/>
      <c r="G3830" s="1130"/>
      <c r="H3830" s="1130"/>
      <c r="I3830" s="1130"/>
      <c r="J3830" s="1132"/>
      <c r="K3830" s="1132"/>
      <c r="L3830" s="1130"/>
      <c r="N3830" s="1133">
        <f t="shared" si="159"/>
        <v>0</v>
      </c>
      <c r="O3830" s="1134">
        <f t="shared" si="160"/>
        <v>0</v>
      </c>
      <c r="P3830" s="1134">
        <f>O3830/'1.5 Universal Data'!$F$35</f>
        <v>0</v>
      </c>
      <c r="R3830" s="163"/>
      <c r="S3830" s="163"/>
      <c r="T3830" s="163"/>
      <c r="U3830" s="163"/>
      <c r="V3830" s="163"/>
      <c r="W3830" s="163"/>
      <c r="X3830" s="163"/>
      <c r="Y3830" s="163"/>
      <c r="Z3830" s="163"/>
      <c r="AA3830" s="163"/>
      <c r="AB3830" s="163"/>
      <c r="AC3830" s="163"/>
      <c r="AD3830" s="163"/>
      <c r="AE3830" s="163"/>
    </row>
    <row r="3831" spans="2:31">
      <c r="B3831" s="1129">
        <f t="shared" si="161"/>
        <v>-1</v>
      </c>
      <c r="D3831" s="1130"/>
      <c r="E3831" s="1130"/>
      <c r="F3831" s="1131"/>
      <c r="G3831" s="1130"/>
      <c r="H3831" s="1130"/>
      <c r="I3831" s="1130"/>
      <c r="J3831" s="1132"/>
      <c r="K3831" s="1132"/>
      <c r="L3831" s="1130"/>
      <c r="N3831" s="1133">
        <f t="shared" si="159"/>
        <v>0</v>
      </c>
      <c r="O3831" s="1134">
        <f t="shared" si="160"/>
        <v>0</v>
      </c>
      <c r="P3831" s="1134">
        <f>O3831/'1.5 Universal Data'!$F$35</f>
        <v>0</v>
      </c>
      <c r="R3831" s="163"/>
      <c r="S3831" s="163"/>
      <c r="T3831" s="163"/>
      <c r="U3831" s="163"/>
      <c r="V3831" s="163"/>
      <c r="W3831" s="163"/>
      <c r="X3831" s="163"/>
      <c r="Y3831" s="163"/>
      <c r="Z3831" s="163"/>
      <c r="AA3831" s="163"/>
      <c r="AB3831" s="163"/>
      <c r="AC3831" s="163"/>
      <c r="AD3831" s="163"/>
      <c r="AE3831" s="163"/>
    </row>
    <row r="3832" spans="2:31">
      <c r="B3832" s="1129">
        <f t="shared" si="161"/>
        <v>-1</v>
      </c>
      <c r="D3832" s="1130"/>
      <c r="E3832" s="1130"/>
      <c r="F3832" s="1131"/>
      <c r="G3832" s="1130"/>
      <c r="H3832" s="1130"/>
      <c r="I3832" s="1130"/>
      <c r="J3832" s="1132"/>
      <c r="K3832" s="1132"/>
      <c r="L3832" s="1130"/>
      <c r="N3832" s="1133">
        <f t="shared" si="159"/>
        <v>0</v>
      </c>
      <c r="O3832" s="1134">
        <f t="shared" si="160"/>
        <v>0</v>
      </c>
      <c r="P3832" s="1134">
        <f>O3832/'1.5 Universal Data'!$F$35</f>
        <v>0</v>
      </c>
      <c r="R3832" s="163"/>
      <c r="S3832" s="163"/>
      <c r="T3832" s="163"/>
      <c r="U3832" s="163"/>
      <c r="V3832" s="163"/>
      <c r="W3832" s="163"/>
      <c r="X3832" s="163"/>
      <c r="Y3832" s="163"/>
      <c r="Z3832" s="163"/>
      <c r="AA3832" s="163"/>
      <c r="AB3832" s="163"/>
      <c r="AC3832" s="163"/>
      <c r="AD3832" s="163"/>
      <c r="AE3832" s="163"/>
    </row>
    <row r="3833" spans="2:31">
      <c r="B3833" s="1129">
        <f t="shared" si="161"/>
        <v>-1</v>
      </c>
      <c r="D3833" s="1130"/>
      <c r="E3833" s="1130"/>
      <c r="F3833" s="1131"/>
      <c r="G3833" s="1130"/>
      <c r="H3833" s="1130"/>
      <c r="I3833" s="1130"/>
      <c r="J3833" s="1132"/>
      <c r="K3833" s="1132"/>
      <c r="L3833" s="1130"/>
      <c r="N3833" s="1133">
        <f t="shared" si="159"/>
        <v>0</v>
      </c>
      <c r="O3833" s="1134">
        <f t="shared" si="160"/>
        <v>0</v>
      </c>
      <c r="P3833" s="1134">
        <f>O3833/'1.5 Universal Data'!$F$35</f>
        <v>0</v>
      </c>
      <c r="R3833" s="163"/>
      <c r="S3833" s="163"/>
      <c r="T3833" s="163"/>
      <c r="U3833" s="163"/>
      <c r="V3833" s="163"/>
      <c r="W3833" s="163"/>
      <c r="X3833" s="163"/>
      <c r="Y3833" s="163"/>
      <c r="Z3833" s="163"/>
      <c r="AA3833" s="163"/>
      <c r="AB3833" s="163"/>
      <c r="AC3833" s="163"/>
      <c r="AD3833" s="163"/>
      <c r="AE3833" s="163"/>
    </row>
    <row r="3834" spans="2:31">
      <c r="B3834" s="1129">
        <f t="shared" si="161"/>
        <v>-1</v>
      </c>
      <c r="D3834" s="1130"/>
      <c r="E3834" s="1130"/>
      <c r="F3834" s="1131"/>
      <c r="G3834" s="1130"/>
      <c r="H3834" s="1130"/>
      <c r="I3834" s="1130"/>
      <c r="J3834" s="1132"/>
      <c r="K3834" s="1132"/>
      <c r="L3834" s="1130"/>
      <c r="N3834" s="1133">
        <f t="shared" si="159"/>
        <v>0</v>
      </c>
      <c r="O3834" s="1134">
        <f t="shared" si="160"/>
        <v>0</v>
      </c>
      <c r="P3834" s="1134">
        <f>O3834/'1.5 Universal Data'!$F$35</f>
        <v>0</v>
      </c>
      <c r="R3834" s="163"/>
      <c r="S3834" s="163"/>
      <c r="T3834" s="163"/>
      <c r="U3834" s="163"/>
      <c r="V3834" s="163"/>
      <c r="W3834" s="163"/>
      <c r="X3834" s="163"/>
      <c r="Y3834" s="163"/>
      <c r="Z3834" s="163"/>
      <c r="AA3834" s="163"/>
      <c r="AB3834" s="163"/>
      <c r="AC3834" s="163"/>
      <c r="AD3834" s="163"/>
      <c r="AE3834" s="163"/>
    </row>
    <row r="3835" spans="2:31">
      <c r="B3835" s="1129">
        <f t="shared" si="161"/>
        <v>-1</v>
      </c>
      <c r="D3835" s="1130"/>
      <c r="E3835" s="1130"/>
      <c r="F3835" s="1131"/>
      <c r="G3835" s="1130"/>
      <c r="H3835" s="1130"/>
      <c r="I3835" s="1130"/>
      <c r="J3835" s="1132"/>
      <c r="K3835" s="1132"/>
      <c r="L3835" s="1130"/>
      <c r="N3835" s="1133">
        <f t="shared" si="159"/>
        <v>0</v>
      </c>
      <c r="O3835" s="1134">
        <f t="shared" si="160"/>
        <v>0</v>
      </c>
      <c r="P3835" s="1134">
        <f>O3835/'1.5 Universal Data'!$F$35</f>
        <v>0</v>
      </c>
      <c r="R3835" s="163"/>
      <c r="S3835" s="163"/>
      <c r="T3835" s="163"/>
      <c r="U3835" s="163"/>
      <c r="V3835" s="163"/>
      <c r="W3835" s="163"/>
      <c r="X3835" s="163"/>
      <c r="Y3835" s="163"/>
      <c r="Z3835" s="163"/>
      <c r="AA3835" s="163"/>
      <c r="AB3835" s="163"/>
      <c r="AC3835" s="163"/>
      <c r="AD3835" s="163"/>
      <c r="AE3835" s="163"/>
    </row>
    <row r="3836" spans="2:31">
      <c r="B3836" s="1129">
        <f t="shared" si="161"/>
        <v>-1</v>
      </c>
      <c r="D3836" s="1130"/>
      <c r="E3836" s="1130"/>
      <c r="F3836" s="1131"/>
      <c r="G3836" s="1130"/>
      <c r="H3836" s="1130"/>
      <c r="I3836" s="1130"/>
      <c r="J3836" s="1132"/>
      <c r="K3836" s="1132"/>
      <c r="L3836" s="1130"/>
      <c r="N3836" s="1133">
        <f t="shared" si="159"/>
        <v>0</v>
      </c>
      <c r="O3836" s="1134">
        <f t="shared" si="160"/>
        <v>0</v>
      </c>
      <c r="P3836" s="1134">
        <f>O3836/'1.5 Universal Data'!$F$35</f>
        <v>0</v>
      </c>
      <c r="R3836" s="163"/>
      <c r="S3836" s="163"/>
      <c r="T3836" s="163"/>
      <c r="U3836" s="163"/>
      <c r="V3836" s="163"/>
      <c r="W3836" s="163"/>
      <c r="X3836" s="163"/>
      <c r="Y3836" s="163"/>
      <c r="Z3836" s="163"/>
      <c r="AA3836" s="163"/>
      <c r="AB3836" s="163"/>
      <c r="AC3836" s="163"/>
      <c r="AD3836" s="163"/>
      <c r="AE3836" s="163"/>
    </row>
    <row r="3837" spans="2:31">
      <c r="B3837" s="1129">
        <f t="shared" si="161"/>
        <v>-1</v>
      </c>
      <c r="D3837" s="1130"/>
      <c r="E3837" s="1130"/>
      <c r="F3837" s="1131"/>
      <c r="G3837" s="1130"/>
      <c r="H3837" s="1130"/>
      <c r="I3837" s="1130"/>
      <c r="J3837" s="1132"/>
      <c r="K3837" s="1132"/>
      <c r="L3837" s="1130"/>
      <c r="N3837" s="1133">
        <f t="shared" si="159"/>
        <v>0</v>
      </c>
      <c r="O3837" s="1134">
        <f t="shared" si="160"/>
        <v>0</v>
      </c>
      <c r="P3837" s="1134">
        <f>O3837/'1.5 Universal Data'!$F$35</f>
        <v>0</v>
      </c>
      <c r="R3837" s="163"/>
      <c r="S3837" s="163"/>
      <c r="T3837" s="163"/>
      <c r="U3837" s="163"/>
      <c r="V3837" s="163"/>
      <c r="W3837" s="163"/>
      <c r="X3837" s="163"/>
      <c r="Y3837" s="163"/>
      <c r="Z3837" s="163"/>
      <c r="AA3837" s="163"/>
      <c r="AB3837" s="163"/>
      <c r="AC3837" s="163"/>
      <c r="AD3837" s="163"/>
      <c r="AE3837" s="163"/>
    </row>
    <row r="3838" spans="2:31">
      <c r="B3838" s="1129">
        <f t="shared" si="161"/>
        <v>-1</v>
      </c>
      <c r="D3838" s="1130"/>
      <c r="E3838" s="1130"/>
      <c r="F3838" s="1131"/>
      <c r="G3838" s="1130"/>
      <c r="H3838" s="1130"/>
      <c r="I3838" s="1130"/>
      <c r="J3838" s="1132"/>
      <c r="K3838" s="1132"/>
      <c r="L3838" s="1130"/>
      <c r="N3838" s="1133">
        <f t="shared" si="159"/>
        <v>0</v>
      </c>
      <c r="O3838" s="1134">
        <f t="shared" si="160"/>
        <v>0</v>
      </c>
      <c r="P3838" s="1134">
        <f>O3838/'1.5 Universal Data'!$F$35</f>
        <v>0</v>
      </c>
      <c r="R3838" s="163"/>
      <c r="S3838" s="163"/>
      <c r="T3838" s="163"/>
      <c r="U3838" s="163"/>
      <c r="V3838" s="163"/>
      <c r="W3838" s="163"/>
      <c r="X3838" s="163"/>
      <c r="Y3838" s="163"/>
      <c r="Z3838" s="163"/>
      <c r="AA3838" s="163"/>
      <c r="AB3838" s="163"/>
      <c r="AC3838" s="163"/>
      <c r="AD3838" s="163"/>
      <c r="AE3838" s="163"/>
    </row>
    <row r="3839" spans="2:31">
      <c r="B3839" s="1129">
        <f t="shared" si="161"/>
        <v>-1</v>
      </c>
      <c r="D3839" s="1130"/>
      <c r="E3839" s="1130"/>
      <c r="F3839" s="1131"/>
      <c r="G3839" s="1130"/>
      <c r="H3839" s="1130"/>
      <c r="I3839" s="1130"/>
      <c r="J3839" s="1132"/>
      <c r="K3839" s="1132"/>
      <c r="L3839" s="1130"/>
      <c r="N3839" s="1133">
        <f t="shared" si="159"/>
        <v>0</v>
      </c>
      <c r="O3839" s="1134">
        <f t="shared" si="160"/>
        <v>0</v>
      </c>
      <c r="P3839" s="1134">
        <f>O3839/'1.5 Universal Data'!$F$35</f>
        <v>0</v>
      </c>
      <c r="R3839" s="163"/>
      <c r="S3839" s="163"/>
      <c r="T3839" s="163"/>
      <c r="U3839" s="163"/>
      <c r="V3839" s="163"/>
      <c r="W3839" s="163"/>
      <c r="X3839" s="163"/>
      <c r="Y3839" s="163"/>
      <c r="Z3839" s="163"/>
      <c r="AA3839" s="163"/>
      <c r="AB3839" s="163"/>
      <c r="AC3839" s="163"/>
      <c r="AD3839" s="163"/>
      <c r="AE3839" s="163"/>
    </row>
    <row r="3840" spans="2:31">
      <c r="B3840" s="1129">
        <f t="shared" si="161"/>
        <v>-1</v>
      </c>
      <c r="D3840" s="1130"/>
      <c r="E3840" s="1130"/>
      <c r="F3840" s="1131"/>
      <c r="G3840" s="1130"/>
      <c r="H3840" s="1130"/>
      <c r="I3840" s="1130"/>
      <c r="J3840" s="1132"/>
      <c r="K3840" s="1132"/>
      <c r="L3840" s="1130"/>
      <c r="N3840" s="1133">
        <f t="shared" si="159"/>
        <v>0</v>
      </c>
      <c r="O3840" s="1134">
        <f t="shared" si="160"/>
        <v>0</v>
      </c>
      <c r="P3840" s="1134">
        <f>O3840/'1.5 Universal Data'!$F$35</f>
        <v>0</v>
      </c>
      <c r="R3840" s="163"/>
      <c r="S3840" s="163"/>
      <c r="T3840" s="163"/>
      <c r="U3840" s="163"/>
      <c r="V3840" s="163"/>
      <c r="W3840" s="163"/>
      <c r="X3840" s="163"/>
      <c r="Y3840" s="163"/>
      <c r="Z3840" s="163"/>
      <c r="AA3840" s="163"/>
      <c r="AB3840" s="163"/>
      <c r="AC3840" s="163"/>
      <c r="AD3840" s="163"/>
      <c r="AE3840" s="163"/>
    </row>
    <row r="3841" spans="2:31">
      <c r="B3841" s="1129">
        <f t="shared" si="161"/>
        <v>-1</v>
      </c>
      <c r="D3841" s="1130"/>
      <c r="E3841" s="1130"/>
      <c r="F3841" s="1131"/>
      <c r="G3841" s="1130"/>
      <c r="H3841" s="1130"/>
      <c r="I3841" s="1130"/>
      <c r="J3841" s="1132"/>
      <c r="K3841" s="1132"/>
      <c r="L3841" s="1130"/>
      <c r="N3841" s="1133">
        <f t="shared" si="159"/>
        <v>0</v>
      </c>
      <c r="O3841" s="1134">
        <f t="shared" si="160"/>
        <v>0</v>
      </c>
      <c r="P3841" s="1134">
        <f>O3841/'1.5 Universal Data'!$F$35</f>
        <v>0</v>
      </c>
      <c r="R3841" s="163"/>
      <c r="S3841" s="163"/>
      <c r="T3841" s="163"/>
      <c r="U3841" s="163"/>
      <c r="V3841" s="163"/>
      <c r="W3841" s="163"/>
      <c r="X3841" s="163"/>
      <c r="Y3841" s="163"/>
      <c r="Z3841" s="163"/>
      <c r="AA3841" s="163"/>
      <c r="AB3841" s="163"/>
      <c r="AC3841" s="163"/>
      <c r="AD3841" s="163"/>
      <c r="AE3841" s="163"/>
    </row>
    <row r="3842" spans="2:31">
      <c r="B3842" s="1129">
        <f t="shared" si="161"/>
        <v>-1</v>
      </c>
      <c r="D3842" s="1130"/>
      <c r="E3842" s="1130"/>
      <c r="F3842" s="1131"/>
      <c r="G3842" s="1130"/>
      <c r="H3842" s="1130"/>
      <c r="I3842" s="1130"/>
      <c r="J3842" s="1132"/>
      <c r="K3842" s="1132"/>
      <c r="L3842" s="1130"/>
      <c r="N3842" s="1133">
        <f t="shared" si="159"/>
        <v>0</v>
      </c>
      <c r="O3842" s="1134">
        <f t="shared" si="160"/>
        <v>0</v>
      </c>
      <c r="P3842" s="1134">
        <f>O3842/'1.5 Universal Data'!$F$35</f>
        <v>0</v>
      </c>
      <c r="R3842" s="163"/>
      <c r="S3842" s="163"/>
      <c r="T3842" s="163"/>
      <c r="U3842" s="163"/>
      <c r="V3842" s="163"/>
      <c r="W3842" s="163"/>
      <c r="X3842" s="163"/>
      <c r="Y3842" s="163"/>
      <c r="Z3842" s="163"/>
      <c r="AA3842" s="163"/>
      <c r="AB3842" s="163"/>
      <c r="AC3842" s="163"/>
      <c r="AD3842" s="163"/>
      <c r="AE3842" s="163"/>
    </row>
    <row r="3843" spans="2:31">
      <c r="B3843" s="1129">
        <f t="shared" si="161"/>
        <v>-1</v>
      </c>
      <c r="D3843" s="1130"/>
      <c r="E3843" s="1130"/>
      <c r="F3843" s="1131"/>
      <c r="G3843" s="1130"/>
      <c r="H3843" s="1130"/>
      <c r="I3843" s="1130"/>
      <c r="J3843" s="1132"/>
      <c r="K3843" s="1132"/>
      <c r="L3843" s="1130"/>
      <c r="N3843" s="1133">
        <f t="shared" si="159"/>
        <v>0</v>
      </c>
      <c r="O3843" s="1134">
        <f t="shared" si="160"/>
        <v>0</v>
      </c>
      <c r="P3843" s="1134">
        <f>O3843/'1.5 Universal Data'!$F$35</f>
        <v>0</v>
      </c>
      <c r="R3843" s="163"/>
      <c r="S3843" s="163"/>
      <c r="T3843" s="163"/>
      <c r="U3843" s="163"/>
      <c r="V3843" s="163"/>
      <c r="W3843" s="163"/>
      <c r="X3843" s="163"/>
      <c r="Y3843" s="163"/>
      <c r="Z3843" s="163"/>
      <c r="AA3843" s="163"/>
      <c r="AB3843" s="163"/>
      <c r="AC3843" s="163"/>
      <c r="AD3843" s="163"/>
      <c r="AE3843" s="163"/>
    </row>
    <row r="3844" spans="2:31">
      <c r="B3844" s="1129">
        <f t="shared" si="161"/>
        <v>-1</v>
      </c>
      <c r="D3844" s="1130"/>
      <c r="E3844" s="1130"/>
      <c r="F3844" s="1131"/>
      <c r="G3844" s="1130"/>
      <c r="H3844" s="1130"/>
      <c r="I3844" s="1130"/>
      <c r="J3844" s="1132"/>
      <c r="K3844" s="1132"/>
      <c r="L3844" s="1130"/>
      <c r="N3844" s="1133">
        <f t="shared" si="159"/>
        <v>0</v>
      </c>
      <c r="O3844" s="1134">
        <f t="shared" si="160"/>
        <v>0</v>
      </c>
      <c r="P3844" s="1134">
        <f>O3844/'1.5 Universal Data'!$F$35</f>
        <v>0</v>
      </c>
      <c r="R3844" s="163"/>
      <c r="S3844" s="163"/>
      <c r="T3844" s="163"/>
      <c r="U3844" s="163"/>
      <c r="V3844" s="163"/>
      <c r="W3844" s="163"/>
      <c r="X3844" s="163"/>
      <c r="Y3844" s="163"/>
      <c r="Z3844" s="163"/>
      <c r="AA3844" s="163"/>
      <c r="AB3844" s="163"/>
      <c r="AC3844" s="163"/>
      <c r="AD3844" s="163"/>
      <c r="AE3844" s="163"/>
    </row>
    <row r="3845" spans="2:31">
      <c r="B3845" s="1129">
        <f t="shared" si="161"/>
        <v>-1</v>
      </c>
      <c r="D3845" s="1130"/>
      <c r="E3845" s="1130"/>
      <c r="F3845" s="1131"/>
      <c r="G3845" s="1130"/>
      <c r="H3845" s="1130"/>
      <c r="I3845" s="1130"/>
      <c r="J3845" s="1132"/>
      <c r="K3845" s="1132"/>
      <c r="L3845" s="1130"/>
      <c r="N3845" s="1133">
        <f t="shared" si="159"/>
        <v>0</v>
      </c>
      <c r="O3845" s="1134">
        <f t="shared" si="160"/>
        <v>0</v>
      </c>
      <c r="P3845" s="1134">
        <f>O3845/'1.5 Universal Data'!$F$35</f>
        <v>0</v>
      </c>
      <c r="R3845" s="163"/>
      <c r="S3845" s="163"/>
      <c r="T3845" s="163"/>
      <c r="U3845" s="163"/>
      <c r="V3845" s="163"/>
      <c r="W3845" s="163"/>
      <c r="X3845" s="163"/>
      <c r="Y3845" s="163"/>
      <c r="Z3845" s="163"/>
      <c r="AA3845" s="163"/>
      <c r="AB3845" s="163"/>
      <c r="AC3845" s="163"/>
      <c r="AD3845" s="163"/>
      <c r="AE3845" s="163"/>
    </row>
    <row r="3846" spans="2:31">
      <c r="B3846" s="1129">
        <f t="shared" si="161"/>
        <v>-1</v>
      </c>
      <c r="D3846" s="1130"/>
      <c r="E3846" s="1130"/>
      <c r="F3846" s="1131"/>
      <c r="G3846" s="1130"/>
      <c r="H3846" s="1130"/>
      <c r="I3846" s="1130"/>
      <c r="J3846" s="1132"/>
      <c r="K3846" s="1132"/>
      <c r="L3846" s="1130"/>
      <c r="N3846" s="1133">
        <f t="shared" si="159"/>
        <v>0</v>
      </c>
      <c r="O3846" s="1134">
        <f t="shared" si="160"/>
        <v>0</v>
      </c>
      <c r="P3846" s="1134">
        <f>O3846/'1.5 Universal Data'!$F$35</f>
        <v>0</v>
      </c>
      <c r="R3846" s="163"/>
      <c r="S3846" s="163"/>
      <c r="T3846" s="163"/>
      <c r="U3846" s="163"/>
      <c r="V3846" s="163"/>
      <c r="W3846" s="163"/>
      <c r="X3846" s="163"/>
      <c r="Y3846" s="163"/>
      <c r="Z3846" s="163"/>
      <c r="AA3846" s="163"/>
      <c r="AB3846" s="163"/>
      <c r="AC3846" s="163"/>
      <c r="AD3846" s="163"/>
      <c r="AE3846" s="163"/>
    </row>
    <row r="3847" spans="2:31">
      <c r="B3847" s="1129">
        <f t="shared" si="161"/>
        <v>-1</v>
      </c>
      <c r="D3847" s="1130"/>
      <c r="E3847" s="1130"/>
      <c r="F3847" s="1131"/>
      <c r="G3847" s="1130"/>
      <c r="H3847" s="1130"/>
      <c r="I3847" s="1130"/>
      <c r="J3847" s="1132"/>
      <c r="K3847" s="1132"/>
      <c r="L3847" s="1130"/>
      <c r="N3847" s="1133">
        <f t="shared" si="159"/>
        <v>0</v>
      </c>
      <c r="O3847" s="1134">
        <f t="shared" si="160"/>
        <v>0</v>
      </c>
      <c r="P3847" s="1134">
        <f>O3847/'1.5 Universal Data'!$F$35</f>
        <v>0</v>
      </c>
      <c r="R3847" s="163"/>
      <c r="S3847" s="163"/>
      <c r="T3847" s="163"/>
      <c r="U3847" s="163"/>
      <c r="V3847" s="163"/>
      <c r="W3847" s="163"/>
      <c r="X3847" s="163"/>
      <c r="Y3847" s="163"/>
      <c r="Z3847" s="163"/>
      <c r="AA3847" s="163"/>
      <c r="AB3847" s="163"/>
      <c r="AC3847" s="163"/>
      <c r="AD3847" s="163"/>
      <c r="AE3847" s="163"/>
    </row>
    <row r="3848" spans="2:31">
      <c r="B3848" s="1129">
        <f t="shared" si="161"/>
        <v>-1</v>
      </c>
      <c r="D3848" s="1130"/>
      <c r="E3848" s="1130"/>
      <c r="F3848" s="1131"/>
      <c r="G3848" s="1130"/>
      <c r="H3848" s="1130"/>
      <c r="I3848" s="1130"/>
      <c r="J3848" s="1132"/>
      <c r="K3848" s="1132"/>
      <c r="L3848" s="1130"/>
      <c r="N3848" s="1133">
        <f t="shared" si="159"/>
        <v>0</v>
      </c>
      <c r="O3848" s="1134">
        <f t="shared" si="160"/>
        <v>0</v>
      </c>
      <c r="P3848" s="1134">
        <f>O3848/'1.5 Universal Data'!$F$35</f>
        <v>0</v>
      </c>
      <c r="R3848" s="163"/>
      <c r="S3848" s="163"/>
      <c r="T3848" s="163"/>
      <c r="U3848" s="163"/>
      <c r="V3848" s="163"/>
      <c r="W3848" s="163"/>
      <c r="X3848" s="163"/>
      <c r="Y3848" s="163"/>
      <c r="Z3848" s="163"/>
      <c r="AA3848" s="163"/>
      <c r="AB3848" s="163"/>
      <c r="AC3848" s="163"/>
      <c r="AD3848" s="163"/>
      <c r="AE3848" s="163"/>
    </row>
    <row r="3849" spans="2:31">
      <c r="B3849" s="1129">
        <f t="shared" si="161"/>
        <v>-1</v>
      </c>
      <c r="D3849" s="1130"/>
      <c r="E3849" s="1130"/>
      <c r="F3849" s="1131"/>
      <c r="G3849" s="1130"/>
      <c r="H3849" s="1130"/>
      <c r="I3849" s="1130"/>
      <c r="J3849" s="1132"/>
      <c r="K3849" s="1132"/>
      <c r="L3849" s="1130"/>
      <c r="N3849" s="1133">
        <f t="shared" si="159"/>
        <v>0</v>
      </c>
      <c r="O3849" s="1134">
        <f t="shared" si="160"/>
        <v>0</v>
      </c>
      <c r="P3849" s="1134">
        <f>O3849/'1.5 Universal Data'!$F$35</f>
        <v>0</v>
      </c>
      <c r="R3849" s="163"/>
      <c r="S3849" s="163"/>
      <c r="T3849" s="163"/>
      <c r="U3849" s="163"/>
      <c r="V3849" s="163"/>
      <c r="W3849" s="163"/>
      <c r="X3849" s="163"/>
      <c r="Y3849" s="163"/>
      <c r="Z3849" s="163"/>
      <c r="AA3849" s="163"/>
      <c r="AB3849" s="163"/>
      <c r="AC3849" s="163"/>
      <c r="AD3849" s="163"/>
      <c r="AE3849" s="163"/>
    </row>
    <row r="3850" spans="2:31">
      <c r="B3850" s="1129">
        <f t="shared" si="161"/>
        <v>-1</v>
      </c>
      <c r="D3850" s="1130"/>
      <c r="E3850" s="1130"/>
      <c r="F3850" s="1131"/>
      <c r="G3850" s="1130"/>
      <c r="H3850" s="1130"/>
      <c r="I3850" s="1130"/>
      <c r="J3850" s="1132"/>
      <c r="K3850" s="1132"/>
      <c r="L3850" s="1130"/>
      <c r="N3850" s="1133">
        <f t="shared" si="159"/>
        <v>0</v>
      </c>
      <c r="O3850" s="1134">
        <f t="shared" si="160"/>
        <v>0</v>
      </c>
      <c r="P3850" s="1134">
        <f>O3850/'1.5 Universal Data'!$F$35</f>
        <v>0</v>
      </c>
      <c r="R3850" s="163"/>
      <c r="S3850" s="163"/>
      <c r="T3850" s="163"/>
      <c r="U3850" s="163"/>
      <c r="V3850" s="163"/>
      <c r="W3850" s="163"/>
      <c r="X3850" s="163"/>
      <c r="Y3850" s="163"/>
      <c r="Z3850" s="163"/>
      <c r="AA3850" s="163"/>
      <c r="AB3850" s="163"/>
      <c r="AC3850" s="163"/>
      <c r="AD3850" s="163"/>
      <c r="AE3850" s="163"/>
    </row>
    <row r="3851" spans="2:31">
      <c r="B3851" s="1129">
        <f t="shared" si="161"/>
        <v>-1</v>
      </c>
      <c r="D3851" s="1130"/>
      <c r="E3851" s="1130"/>
      <c r="F3851" s="1131"/>
      <c r="G3851" s="1130"/>
      <c r="H3851" s="1130"/>
      <c r="I3851" s="1130"/>
      <c r="J3851" s="1132"/>
      <c r="K3851" s="1132"/>
      <c r="L3851" s="1130"/>
      <c r="N3851" s="1133">
        <f t="shared" si="159"/>
        <v>0</v>
      </c>
      <c r="O3851" s="1134">
        <f t="shared" si="160"/>
        <v>0</v>
      </c>
      <c r="P3851" s="1134">
        <f>O3851/'1.5 Universal Data'!$F$35</f>
        <v>0</v>
      </c>
      <c r="R3851" s="163"/>
      <c r="S3851" s="163"/>
      <c r="T3851" s="163"/>
      <c r="U3851" s="163"/>
      <c r="V3851" s="163"/>
      <c r="W3851" s="163"/>
      <c r="X3851" s="163"/>
      <c r="Y3851" s="163"/>
      <c r="Z3851" s="163"/>
      <c r="AA3851" s="163"/>
      <c r="AB3851" s="163"/>
      <c r="AC3851" s="163"/>
      <c r="AD3851" s="163"/>
      <c r="AE3851" s="163"/>
    </row>
    <row r="3852" spans="2:31">
      <c r="B3852" s="1129">
        <f t="shared" si="161"/>
        <v>-1</v>
      </c>
      <c r="D3852" s="1130"/>
      <c r="E3852" s="1130"/>
      <c r="F3852" s="1131"/>
      <c r="G3852" s="1130"/>
      <c r="H3852" s="1130"/>
      <c r="I3852" s="1130"/>
      <c r="J3852" s="1132"/>
      <c r="K3852" s="1132"/>
      <c r="L3852" s="1130"/>
      <c r="N3852" s="1133">
        <f t="shared" si="159"/>
        <v>0</v>
      </c>
      <c r="O3852" s="1134">
        <f t="shared" si="160"/>
        <v>0</v>
      </c>
      <c r="P3852" s="1134">
        <f>O3852/'1.5 Universal Data'!$F$35</f>
        <v>0</v>
      </c>
      <c r="R3852" s="163"/>
      <c r="S3852" s="163"/>
      <c r="T3852" s="163"/>
      <c r="U3852" s="163"/>
      <c r="V3852" s="163"/>
      <c r="W3852" s="163"/>
      <c r="X3852" s="163"/>
      <c r="Y3852" s="163"/>
      <c r="Z3852" s="163"/>
      <c r="AA3852" s="163"/>
      <c r="AB3852" s="163"/>
      <c r="AC3852" s="163"/>
      <c r="AD3852" s="163"/>
      <c r="AE3852" s="163"/>
    </row>
    <row r="3853" spans="2:31">
      <c r="B3853" s="1129">
        <f t="shared" si="161"/>
        <v>-1</v>
      </c>
      <c r="D3853" s="1130"/>
      <c r="E3853" s="1130"/>
      <c r="F3853" s="1131"/>
      <c r="G3853" s="1130"/>
      <c r="H3853" s="1130"/>
      <c r="I3853" s="1130"/>
      <c r="J3853" s="1132"/>
      <c r="K3853" s="1132"/>
      <c r="L3853" s="1130"/>
      <c r="N3853" s="1133">
        <f t="shared" si="159"/>
        <v>0</v>
      </c>
      <c r="O3853" s="1134">
        <f t="shared" si="160"/>
        <v>0</v>
      </c>
      <c r="P3853" s="1134">
        <f>O3853/'1.5 Universal Data'!$F$35</f>
        <v>0</v>
      </c>
      <c r="R3853" s="163"/>
      <c r="S3853" s="163"/>
      <c r="T3853" s="163"/>
      <c r="U3853" s="163"/>
      <c r="V3853" s="163"/>
      <c r="W3853" s="163"/>
      <c r="X3853" s="163"/>
      <c r="Y3853" s="163"/>
      <c r="Z3853" s="163"/>
      <c r="AA3853" s="163"/>
      <c r="AB3853" s="163"/>
      <c r="AC3853" s="163"/>
      <c r="AD3853" s="163"/>
      <c r="AE3853" s="163"/>
    </row>
    <row r="3854" spans="2:31">
      <c r="B3854" s="1129">
        <f t="shared" si="161"/>
        <v>-1</v>
      </c>
      <c r="D3854" s="1130"/>
      <c r="E3854" s="1130"/>
      <c r="F3854" s="1131"/>
      <c r="G3854" s="1130"/>
      <c r="H3854" s="1130"/>
      <c r="I3854" s="1130"/>
      <c r="J3854" s="1132"/>
      <c r="K3854" s="1132"/>
      <c r="L3854" s="1130"/>
      <c r="N3854" s="1133">
        <f t="shared" si="159"/>
        <v>0</v>
      </c>
      <c r="O3854" s="1134">
        <f t="shared" si="160"/>
        <v>0</v>
      </c>
      <c r="P3854" s="1134">
        <f>O3854/'1.5 Universal Data'!$F$35</f>
        <v>0</v>
      </c>
      <c r="R3854" s="163"/>
      <c r="S3854" s="163"/>
      <c r="T3854" s="163"/>
      <c r="U3854" s="163"/>
      <c r="V3854" s="163"/>
      <c r="W3854" s="163"/>
      <c r="X3854" s="163"/>
      <c r="Y3854" s="163"/>
      <c r="Z3854" s="163"/>
      <c r="AA3854" s="163"/>
      <c r="AB3854" s="163"/>
      <c r="AC3854" s="163"/>
      <c r="AD3854" s="163"/>
      <c r="AE3854" s="163"/>
    </row>
    <row r="3855" spans="2:31">
      <c r="B3855" s="1129">
        <f t="shared" si="161"/>
        <v>-1</v>
      </c>
      <c r="D3855" s="1130"/>
      <c r="E3855" s="1130"/>
      <c r="F3855" s="1131"/>
      <c r="G3855" s="1130"/>
      <c r="H3855" s="1130"/>
      <c r="I3855" s="1130"/>
      <c r="J3855" s="1132"/>
      <c r="K3855" s="1132"/>
      <c r="L3855" s="1130"/>
      <c r="N3855" s="1133">
        <f t="shared" si="159"/>
        <v>0</v>
      </c>
      <c r="O3855" s="1134">
        <f t="shared" si="160"/>
        <v>0</v>
      </c>
      <c r="P3855" s="1134">
        <f>O3855/'1.5 Universal Data'!$F$35</f>
        <v>0</v>
      </c>
      <c r="R3855" s="163"/>
      <c r="S3855" s="163"/>
      <c r="T3855" s="163"/>
      <c r="U3855" s="163"/>
      <c r="V3855" s="163"/>
      <c r="W3855" s="163"/>
      <c r="X3855" s="163"/>
      <c r="Y3855" s="163"/>
      <c r="Z3855" s="163"/>
      <c r="AA3855" s="163"/>
      <c r="AB3855" s="163"/>
      <c r="AC3855" s="163"/>
      <c r="AD3855" s="163"/>
      <c r="AE3855" s="163"/>
    </row>
    <row r="3856" spans="2:31">
      <c r="B3856" s="1129">
        <f t="shared" si="161"/>
        <v>-1</v>
      </c>
      <c r="D3856" s="1130"/>
      <c r="E3856" s="1130"/>
      <c r="F3856" s="1131"/>
      <c r="G3856" s="1130"/>
      <c r="H3856" s="1130"/>
      <c r="I3856" s="1130"/>
      <c r="J3856" s="1132"/>
      <c r="K3856" s="1132"/>
      <c r="L3856" s="1130"/>
      <c r="N3856" s="1133">
        <f t="shared" ref="N3856:N3919" si="162">+H3856*((K3856-J3856)+1)*B3856</f>
        <v>0</v>
      </c>
      <c r="O3856" s="1134">
        <f t="shared" ref="O3856:O3919" si="163">N3856*L3856/100</f>
        <v>0</v>
      </c>
      <c r="P3856" s="1134">
        <f>O3856/'1.5 Universal Data'!$F$35</f>
        <v>0</v>
      </c>
      <c r="R3856" s="163"/>
      <c r="S3856" s="163"/>
      <c r="T3856" s="163"/>
      <c r="U3856" s="163"/>
      <c r="V3856" s="163"/>
      <c r="W3856" s="163"/>
      <c r="X3856" s="163"/>
      <c r="Y3856" s="163"/>
      <c r="Z3856" s="163"/>
      <c r="AA3856" s="163"/>
      <c r="AB3856" s="163"/>
      <c r="AC3856" s="163"/>
      <c r="AD3856" s="163"/>
      <c r="AE3856" s="163"/>
    </row>
    <row r="3857" spans="2:31">
      <c r="B3857" s="1129">
        <f t="shared" si="161"/>
        <v>-1</v>
      </c>
      <c r="D3857" s="1130"/>
      <c r="E3857" s="1130"/>
      <c r="F3857" s="1131"/>
      <c r="G3857" s="1130"/>
      <c r="H3857" s="1130"/>
      <c r="I3857" s="1130"/>
      <c r="J3857" s="1132"/>
      <c r="K3857" s="1132"/>
      <c r="L3857" s="1130"/>
      <c r="N3857" s="1133">
        <f t="shared" si="162"/>
        <v>0</v>
      </c>
      <c r="O3857" s="1134">
        <f t="shared" si="163"/>
        <v>0</v>
      </c>
      <c r="P3857" s="1134">
        <f>O3857/'1.5 Universal Data'!$F$35</f>
        <v>0</v>
      </c>
      <c r="R3857" s="163"/>
      <c r="S3857" s="163"/>
      <c r="T3857" s="163"/>
      <c r="U3857" s="163"/>
      <c r="V3857" s="163"/>
      <c r="W3857" s="163"/>
      <c r="X3857" s="163"/>
      <c r="Y3857" s="163"/>
      <c r="Z3857" s="163"/>
      <c r="AA3857" s="163"/>
      <c r="AB3857" s="163"/>
      <c r="AC3857" s="163"/>
      <c r="AD3857" s="163"/>
      <c r="AE3857" s="163"/>
    </row>
    <row r="3858" spans="2:31">
      <c r="B3858" s="1129">
        <f t="shared" si="161"/>
        <v>-1</v>
      </c>
      <c r="D3858" s="1130"/>
      <c r="E3858" s="1130"/>
      <c r="F3858" s="1131"/>
      <c r="G3858" s="1130"/>
      <c r="H3858" s="1130"/>
      <c r="I3858" s="1130"/>
      <c r="J3858" s="1132"/>
      <c r="K3858" s="1132"/>
      <c r="L3858" s="1130"/>
      <c r="N3858" s="1133">
        <f t="shared" si="162"/>
        <v>0</v>
      </c>
      <c r="O3858" s="1134">
        <f t="shared" si="163"/>
        <v>0</v>
      </c>
      <c r="P3858" s="1134">
        <f>O3858/'1.5 Universal Data'!$F$35</f>
        <v>0</v>
      </c>
      <c r="R3858" s="163"/>
      <c r="S3858" s="163"/>
      <c r="T3858" s="163"/>
      <c r="U3858" s="163"/>
      <c r="V3858" s="163"/>
      <c r="W3858" s="163"/>
      <c r="X3858" s="163"/>
      <c r="Y3858" s="163"/>
      <c r="Z3858" s="163"/>
      <c r="AA3858" s="163"/>
      <c r="AB3858" s="163"/>
      <c r="AC3858" s="163"/>
      <c r="AD3858" s="163"/>
      <c r="AE3858" s="163"/>
    </row>
    <row r="3859" spans="2:31">
      <c r="B3859" s="1129">
        <f t="shared" si="161"/>
        <v>-1</v>
      </c>
      <c r="D3859" s="1130"/>
      <c r="E3859" s="1130"/>
      <c r="F3859" s="1131"/>
      <c r="G3859" s="1130"/>
      <c r="H3859" s="1130"/>
      <c r="I3859" s="1130"/>
      <c r="J3859" s="1132"/>
      <c r="K3859" s="1132"/>
      <c r="L3859" s="1130"/>
      <c r="N3859" s="1133">
        <f t="shared" si="162"/>
        <v>0</v>
      </c>
      <c r="O3859" s="1134">
        <f t="shared" si="163"/>
        <v>0</v>
      </c>
      <c r="P3859" s="1134">
        <f>O3859/'1.5 Universal Data'!$F$35</f>
        <v>0</v>
      </c>
      <c r="R3859" s="163"/>
      <c r="S3859" s="163"/>
      <c r="T3859" s="163"/>
      <c r="U3859" s="163"/>
      <c r="V3859" s="163"/>
      <c r="W3859" s="163"/>
      <c r="X3859" s="163"/>
      <c r="Y3859" s="163"/>
      <c r="Z3859" s="163"/>
      <c r="AA3859" s="163"/>
      <c r="AB3859" s="163"/>
      <c r="AC3859" s="163"/>
      <c r="AD3859" s="163"/>
      <c r="AE3859" s="163"/>
    </row>
    <row r="3860" spans="2:31">
      <c r="B3860" s="1129">
        <f t="shared" si="161"/>
        <v>-1</v>
      </c>
      <c r="D3860" s="1130"/>
      <c r="E3860" s="1130"/>
      <c r="F3860" s="1131"/>
      <c r="G3860" s="1130"/>
      <c r="H3860" s="1130"/>
      <c r="I3860" s="1130"/>
      <c r="J3860" s="1132"/>
      <c r="K3860" s="1132"/>
      <c r="L3860" s="1130"/>
      <c r="N3860" s="1133">
        <f t="shared" si="162"/>
        <v>0</v>
      </c>
      <c r="O3860" s="1134">
        <f t="shared" si="163"/>
        <v>0</v>
      </c>
      <c r="P3860" s="1134">
        <f>O3860/'1.5 Universal Data'!$F$35</f>
        <v>0</v>
      </c>
      <c r="R3860" s="163"/>
      <c r="S3860" s="163"/>
      <c r="T3860" s="163"/>
      <c r="U3860" s="163"/>
      <c r="V3860" s="163"/>
      <c r="W3860" s="163"/>
      <c r="X3860" s="163"/>
      <c r="Y3860" s="163"/>
      <c r="Z3860" s="163"/>
      <c r="AA3860" s="163"/>
      <c r="AB3860" s="163"/>
      <c r="AC3860" s="163"/>
      <c r="AD3860" s="163"/>
      <c r="AE3860" s="163"/>
    </row>
    <row r="3861" spans="2:31">
      <c r="B3861" s="1129">
        <f t="shared" si="161"/>
        <v>-1</v>
      </c>
      <c r="D3861" s="1130"/>
      <c r="E3861" s="1130"/>
      <c r="F3861" s="1131"/>
      <c r="G3861" s="1130"/>
      <c r="H3861" s="1130"/>
      <c r="I3861" s="1130"/>
      <c r="J3861" s="1132"/>
      <c r="K3861" s="1132"/>
      <c r="L3861" s="1130"/>
      <c r="N3861" s="1133">
        <f t="shared" si="162"/>
        <v>0</v>
      </c>
      <c r="O3861" s="1134">
        <f t="shared" si="163"/>
        <v>0</v>
      </c>
      <c r="P3861" s="1134">
        <f>O3861/'1.5 Universal Data'!$F$35</f>
        <v>0</v>
      </c>
      <c r="R3861" s="163"/>
      <c r="S3861" s="163"/>
      <c r="T3861" s="163"/>
      <c r="U3861" s="163"/>
      <c r="V3861" s="163"/>
      <c r="W3861" s="163"/>
      <c r="X3861" s="163"/>
      <c r="Y3861" s="163"/>
      <c r="Z3861" s="163"/>
      <c r="AA3861" s="163"/>
      <c r="AB3861" s="163"/>
      <c r="AC3861" s="163"/>
      <c r="AD3861" s="163"/>
      <c r="AE3861" s="163"/>
    </row>
    <row r="3862" spans="2:31">
      <c r="B3862" s="1129">
        <f t="shared" si="161"/>
        <v>-1</v>
      </c>
      <c r="D3862" s="1130"/>
      <c r="E3862" s="1130"/>
      <c r="F3862" s="1131"/>
      <c r="G3862" s="1130"/>
      <c r="H3862" s="1130"/>
      <c r="I3862" s="1130"/>
      <c r="J3862" s="1132"/>
      <c r="K3862" s="1132"/>
      <c r="L3862" s="1130"/>
      <c r="N3862" s="1133">
        <f t="shared" si="162"/>
        <v>0</v>
      </c>
      <c r="O3862" s="1134">
        <f t="shared" si="163"/>
        <v>0</v>
      </c>
      <c r="P3862" s="1134">
        <f>O3862/'1.5 Universal Data'!$F$35</f>
        <v>0</v>
      </c>
      <c r="R3862" s="163"/>
      <c r="S3862" s="163"/>
      <c r="T3862" s="163"/>
      <c r="U3862" s="163"/>
      <c r="V3862" s="163"/>
      <c r="W3862" s="163"/>
      <c r="X3862" s="163"/>
      <c r="Y3862" s="163"/>
      <c r="Z3862" s="163"/>
      <c r="AA3862" s="163"/>
      <c r="AB3862" s="163"/>
      <c r="AC3862" s="163"/>
      <c r="AD3862" s="163"/>
      <c r="AE3862" s="163"/>
    </row>
    <row r="3863" spans="2:31">
      <c r="B3863" s="1129">
        <f t="shared" ref="B3863:B3926" si="164">IF(G3863="buy",1,-1)</f>
        <v>-1</v>
      </c>
      <c r="D3863" s="1130"/>
      <c r="E3863" s="1130"/>
      <c r="F3863" s="1131"/>
      <c r="G3863" s="1130"/>
      <c r="H3863" s="1130"/>
      <c r="I3863" s="1130"/>
      <c r="J3863" s="1132"/>
      <c r="K3863" s="1132"/>
      <c r="L3863" s="1130"/>
      <c r="N3863" s="1133">
        <f t="shared" si="162"/>
        <v>0</v>
      </c>
      <c r="O3863" s="1134">
        <f t="shared" si="163"/>
        <v>0</v>
      </c>
      <c r="P3863" s="1134">
        <f>O3863/'1.5 Universal Data'!$F$35</f>
        <v>0</v>
      </c>
      <c r="R3863" s="163"/>
      <c r="S3863" s="163"/>
      <c r="T3863" s="163"/>
      <c r="U3863" s="163"/>
      <c r="V3863" s="163"/>
      <c r="W3863" s="163"/>
      <c r="X3863" s="163"/>
      <c r="Y3863" s="163"/>
      <c r="Z3863" s="163"/>
      <c r="AA3863" s="163"/>
      <c r="AB3863" s="163"/>
      <c r="AC3863" s="163"/>
      <c r="AD3863" s="163"/>
      <c r="AE3863" s="163"/>
    </row>
    <row r="3864" spans="2:31">
      <c r="B3864" s="1129">
        <f t="shared" si="164"/>
        <v>-1</v>
      </c>
      <c r="D3864" s="1130"/>
      <c r="E3864" s="1130"/>
      <c r="F3864" s="1131"/>
      <c r="G3864" s="1130"/>
      <c r="H3864" s="1130"/>
      <c r="I3864" s="1130"/>
      <c r="J3864" s="1132"/>
      <c r="K3864" s="1132"/>
      <c r="L3864" s="1130"/>
      <c r="N3864" s="1133">
        <f t="shared" si="162"/>
        <v>0</v>
      </c>
      <c r="O3864" s="1134">
        <f t="shared" si="163"/>
        <v>0</v>
      </c>
      <c r="P3864" s="1134">
        <f>O3864/'1.5 Universal Data'!$F$35</f>
        <v>0</v>
      </c>
      <c r="R3864" s="163"/>
      <c r="S3864" s="163"/>
      <c r="T3864" s="163"/>
      <c r="U3864" s="163"/>
      <c r="V3864" s="163"/>
      <c r="W3864" s="163"/>
      <c r="X3864" s="163"/>
      <c r="Y3864" s="163"/>
      <c r="Z3864" s="163"/>
      <c r="AA3864" s="163"/>
      <c r="AB3864" s="163"/>
      <c r="AC3864" s="163"/>
      <c r="AD3864" s="163"/>
      <c r="AE3864" s="163"/>
    </row>
    <row r="3865" spans="2:31">
      <c r="B3865" s="1129">
        <f t="shared" si="164"/>
        <v>-1</v>
      </c>
      <c r="D3865" s="1130"/>
      <c r="E3865" s="1130"/>
      <c r="F3865" s="1131"/>
      <c r="G3865" s="1130"/>
      <c r="H3865" s="1130"/>
      <c r="I3865" s="1130"/>
      <c r="J3865" s="1132"/>
      <c r="K3865" s="1132"/>
      <c r="L3865" s="1130"/>
      <c r="N3865" s="1133">
        <f t="shared" si="162"/>
        <v>0</v>
      </c>
      <c r="O3865" s="1134">
        <f t="shared" si="163"/>
        <v>0</v>
      </c>
      <c r="P3865" s="1134">
        <f>O3865/'1.5 Universal Data'!$F$35</f>
        <v>0</v>
      </c>
      <c r="R3865" s="163"/>
      <c r="S3865" s="163"/>
      <c r="T3865" s="163"/>
      <c r="U3865" s="163"/>
      <c r="V3865" s="163"/>
      <c r="W3865" s="163"/>
      <c r="X3865" s="163"/>
      <c r="Y3865" s="163"/>
      <c r="Z3865" s="163"/>
      <c r="AA3865" s="163"/>
      <c r="AB3865" s="163"/>
      <c r="AC3865" s="163"/>
      <c r="AD3865" s="163"/>
      <c r="AE3865" s="163"/>
    </row>
    <row r="3866" spans="2:31">
      <c r="B3866" s="1129">
        <f t="shared" si="164"/>
        <v>-1</v>
      </c>
      <c r="D3866" s="1130"/>
      <c r="E3866" s="1130"/>
      <c r="F3866" s="1131"/>
      <c r="G3866" s="1130"/>
      <c r="H3866" s="1130"/>
      <c r="I3866" s="1130"/>
      <c r="J3866" s="1132"/>
      <c r="K3866" s="1132"/>
      <c r="L3866" s="1130"/>
      <c r="N3866" s="1133">
        <f t="shared" si="162"/>
        <v>0</v>
      </c>
      <c r="O3866" s="1134">
        <f t="shared" si="163"/>
        <v>0</v>
      </c>
      <c r="P3866" s="1134">
        <f>O3866/'1.5 Universal Data'!$F$35</f>
        <v>0</v>
      </c>
      <c r="R3866" s="163"/>
      <c r="S3866" s="163"/>
      <c r="T3866" s="163"/>
      <c r="U3866" s="163"/>
      <c r="V3866" s="163"/>
      <c r="W3866" s="163"/>
      <c r="X3866" s="163"/>
      <c r="Y3866" s="163"/>
      <c r="Z3866" s="163"/>
      <c r="AA3866" s="163"/>
      <c r="AB3866" s="163"/>
      <c r="AC3866" s="163"/>
      <c r="AD3866" s="163"/>
      <c r="AE3866" s="163"/>
    </row>
    <row r="3867" spans="2:31">
      <c r="B3867" s="1129">
        <f t="shared" si="164"/>
        <v>-1</v>
      </c>
      <c r="D3867" s="1130"/>
      <c r="E3867" s="1130"/>
      <c r="F3867" s="1131"/>
      <c r="G3867" s="1130"/>
      <c r="H3867" s="1130"/>
      <c r="I3867" s="1130"/>
      <c r="J3867" s="1132"/>
      <c r="K3867" s="1132"/>
      <c r="L3867" s="1130"/>
      <c r="N3867" s="1133">
        <f t="shared" si="162"/>
        <v>0</v>
      </c>
      <c r="O3867" s="1134">
        <f t="shared" si="163"/>
        <v>0</v>
      </c>
      <c r="P3867" s="1134">
        <f>O3867/'1.5 Universal Data'!$F$35</f>
        <v>0</v>
      </c>
      <c r="R3867" s="163"/>
      <c r="S3867" s="163"/>
      <c r="T3867" s="163"/>
      <c r="U3867" s="163"/>
      <c r="V3867" s="163"/>
      <c r="W3867" s="163"/>
      <c r="X3867" s="163"/>
      <c r="Y3867" s="163"/>
      <c r="Z3867" s="163"/>
      <c r="AA3867" s="163"/>
      <c r="AB3867" s="163"/>
      <c r="AC3867" s="163"/>
      <c r="AD3867" s="163"/>
      <c r="AE3867" s="163"/>
    </row>
    <row r="3868" spans="2:31">
      <c r="B3868" s="1129">
        <f t="shared" si="164"/>
        <v>-1</v>
      </c>
      <c r="D3868" s="1130"/>
      <c r="E3868" s="1130"/>
      <c r="F3868" s="1131"/>
      <c r="G3868" s="1130"/>
      <c r="H3868" s="1130"/>
      <c r="I3868" s="1130"/>
      <c r="J3868" s="1132"/>
      <c r="K3868" s="1132"/>
      <c r="L3868" s="1130"/>
      <c r="N3868" s="1133">
        <f t="shared" si="162"/>
        <v>0</v>
      </c>
      <c r="O3868" s="1134">
        <f t="shared" si="163"/>
        <v>0</v>
      </c>
      <c r="P3868" s="1134">
        <f>O3868/'1.5 Universal Data'!$F$35</f>
        <v>0</v>
      </c>
      <c r="R3868" s="163"/>
      <c r="S3868" s="163"/>
      <c r="T3868" s="163"/>
      <c r="U3868" s="163"/>
      <c r="V3868" s="163"/>
      <c r="W3868" s="163"/>
      <c r="X3868" s="163"/>
      <c r="Y3868" s="163"/>
      <c r="Z3868" s="163"/>
      <c r="AA3868" s="163"/>
      <c r="AB3868" s="163"/>
      <c r="AC3868" s="163"/>
      <c r="AD3868" s="163"/>
      <c r="AE3868" s="163"/>
    </row>
    <row r="3869" spans="2:31">
      <c r="B3869" s="1129">
        <f t="shared" si="164"/>
        <v>-1</v>
      </c>
      <c r="D3869" s="1130"/>
      <c r="E3869" s="1130"/>
      <c r="F3869" s="1131"/>
      <c r="G3869" s="1130"/>
      <c r="H3869" s="1130"/>
      <c r="I3869" s="1130"/>
      <c r="J3869" s="1132"/>
      <c r="K3869" s="1132"/>
      <c r="L3869" s="1130"/>
      <c r="N3869" s="1133">
        <f t="shared" si="162"/>
        <v>0</v>
      </c>
      <c r="O3869" s="1134">
        <f t="shared" si="163"/>
        <v>0</v>
      </c>
      <c r="P3869" s="1134">
        <f>O3869/'1.5 Universal Data'!$F$35</f>
        <v>0</v>
      </c>
      <c r="R3869" s="163"/>
      <c r="S3869" s="163"/>
      <c r="T3869" s="163"/>
      <c r="U3869" s="163"/>
      <c r="V3869" s="163"/>
      <c r="W3869" s="163"/>
      <c r="X3869" s="163"/>
      <c r="Y3869" s="163"/>
      <c r="Z3869" s="163"/>
      <c r="AA3869" s="163"/>
      <c r="AB3869" s="163"/>
      <c r="AC3869" s="163"/>
      <c r="AD3869" s="163"/>
      <c r="AE3869" s="163"/>
    </row>
    <row r="3870" spans="2:31">
      <c r="B3870" s="1129">
        <f t="shared" si="164"/>
        <v>-1</v>
      </c>
      <c r="D3870" s="1130"/>
      <c r="E3870" s="1130"/>
      <c r="F3870" s="1131"/>
      <c r="G3870" s="1130"/>
      <c r="H3870" s="1130"/>
      <c r="I3870" s="1130"/>
      <c r="J3870" s="1132"/>
      <c r="K3870" s="1132"/>
      <c r="L3870" s="1130"/>
      <c r="N3870" s="1133">
        <f t="shared" si="162"/>
        <v>0</v>
      </c>
      <c r="O3870" s="1134">
        <f t="shared" si="163"/>
        <v>0</v>
      </c>
      <c r="P3870" s="1134">
        <f>O3870/'1.5 Universal Data'!$F$35</f>
        <v>0</v>
      </c>
      <c r="R3870" s="163"/>
      <c r="S3870" s="163"/>
      <c r="T3870" s="163"/>
      <c r="U3870" s="163"/>
      <c r="V3870" s="163"/>
      <c r="W3870" s="163"/>
      <c r="X3870" s="163"/>
      <c r="Y3870" s="163"/>
      <c r="Z3870" s="163"/>
      <c r="AA3870" s="163"/>
      <c r="AB3870" s="163"/>
      <c r="AC3870" s="163"/>
      <c r="AD3870" s="163"/>
      <c r="AE3870" s="163"/>
    </row>
    <row r="3871" spans="2:31">
      <c r="B3871" s="1129">
        <f t="shared" si="164"/>
        <v>-1</v>
      </c>
      <c r="D3871" s="1130"/>
      <c r="E3871" s="1130"/>
      <c r="F3871" s="1131"/>
      <c r="G3871" s="1130"/>
      <c r="H3871" s="1130"/>
      <c r="I3871" s="1130"/>
      <c r="J3871" s="1132"/>
      <c r="K3871" s="1132"/>
      <c r="L3871" s="1130"/>
      <c r="N3871" s="1133">
        <f t="shared" si="162"/>
        <v>0</v>
      </c>
      <c r="O3871" s="1134">
        <f t="shared" si="163"/>
        <v>0</v>
      </c>
      <c r="P3871" s="1134">
        <f>O3871/'1.5 Universal Data'!$F$35</f>
        <v>0</v>
      </c>
      <c r="R3871" s="163"/>
      <c r="S3871" s="163"/>
      <c r="T3871" s="163"/>
      <c r="U3871" s="163"/>
      <c r="V3871" s="163"/>
      <c r="W3871" s="163"/>
      <c r="X3871" s="163"/>
      <c r="Y3871" s="163"/>
      <c r="Z3871" s="163"/>
      <c r="AA3871" s="163"/>
      <c r="AB3871" s="163"/>
      <c r="AC3871" s="163"/>
      <c r="AD3871" s="163"/>
      <c r="AE3871" s="163"/>
    </row>
    <row r="3872" spans="2:31">
      <c r="B3872" s="1129">
        <f t="shared" si="164"/>
        <v>-1</v>
      </c>
      <c r="D3872" s="1130"/>
      <c r="E3872" s="1130"/>
      <c r="F3872" s="1131"/>
      <c r="G3872" s="1130"/>
      <c r="H3872" s="1130"/>
      <c r="I3872" s="1130"/>
      <c r="J3872" s="1132"/>
      <c r="K3872" s="1132"/>
      <c r="L3872" s="1130"/>
      <c r="N3872" s="1133">
        <f t="shared" si="162"/>
        <v>0</v>
      </c>
      <c r="O3872" s="1134">
        <f t="shared" si="163"/>
        <v>0</v>
      </c>
      <c r="P3872" s="1134">
        <f>O3872/'1.5 Universal Data'!$F$35</f>
        <v>0</v>
      </c>
      <c r="R3872" s="163"/>
      <c r="S3872" s="163"/>
      <c r="T3872" s="163"/>
      <c r="U3872" s="163"/>
      <c r="V3872" s="163"/>
      <c r="W3872" s="163"/>
      <c r="X3872" s="163"/>
      <c r="Y3872" s="163"/>
      <c r="Z3872" s="163"/>
      <c r="AA3872" s="163"/>
      <c r="AB3872" s="163"/>
      <c r="AC3872" s="163"/>
      <c r="AD3872" s="163"/>
      <c r="AE3872" s="163"/>
    </row>
    <row r="3873" spans="2:31">
      <c r="B3873" s="1129">
        <f t="shared" si="164"/>
        <v>-1</v>
      </c>
      <c r="D3873" s="1130"/>
      <c r="E3873" s="1130"/>
      <c r="F3873" s="1131"/>
      <c r="G3873" s="1130"/>
      <c r="H3873" s="1130"/>
      <c r="I3873" s="1130"/>
      <c r="J3873" s="1132"/>
      <c r="K3873" s="1132"/>
      <c r="L3873" s="1130"/>
      <c r="N3873" s="1133">
        <f t="shared" si="162"/>
        <v>0</v>
      </c>
      <c r="O3873" s="1134">
        <f t="shared" si="163"/>
        <v>0</v>
      </c>
      <c r="P3873" s="1134">
        <f>O3873/'1.5 Universal Data'!$F$35</f>
        <v>0</v>
      </c>
      <c r="R3873" s="163"/>
      <c r="S3873" s="163"/>
      <c r="T3873" s="163"/>
      <c r="U3873" s="163"/>
      <c r="V3873" s="163"/>
      <c r="W3873" s="163"/>
      <c r="X3873" s="163"/>
      <c r="Y3873" s="163"/>
      <c r="Z3873" s="163"/>
      <c r="AA3873" s="163"/>
      <c r="AB3873" s="163"/>
      <c r="AC3873" s="163"/>
      <c r="AD3873" s="163"/>
      <c r="AE3873" s="163"/>
    </row>
    <row r="3874" spans="2:31">
      <c r="B3874" s="1129">
        <f t="shared" si="164"/>
        <v>-1</v>
      </c>
      <c r="D3874" s="1130"/>
      <c r="E3874" s="1130"/>
      <c r="F3874" s="1131"/>
      <c r="G3874" s="1130"/>
      <c r="H3874" s="1130"/>
      <c r="I3874" s="1130"/>
      <c r="J3874" s="1132"/>
      <c r="K3874" s="1132"/>
      <c r="L3874" s="1130"/>
      <c r="N3874" s="1133">
        <f t="shared" si="162"/>
        <v>0</v>
      </c>
      <c r="O3874" s="1134">
        <f t="shared" si="163"/>
        <v>0</v>
      </c>
      <c r="P3874" s="1134">
        <f>O3874/'1.5 Universal Data'!$F$35</f>
        <v>0</v>
      </c>
      <c r="R3874" s="163"/>
      <c r="S3874" s="163"/>
      <c r="T3874" s="163"/>
      <c r="U3874" s="163"/>
      <c r="V3874" s="163"/>
      <c r="W3874" s="163"/>
      <c r="X3874" s="163"/>
      <c r="Y3874" s="163"/>
      <c r="Z3874" s="163"/>
      <c r="AA3874" s="163"/>
      <c r="AB3874" s="163"/>
      <c r="AC3874" s="163"/>
      <c r="AD3874" s="163"/>
      <c r="AE3874" s="163"/>
    </row>
    <row r="3875" spans="2:31">
      <c r="B3875" s="1129">
        <f t="shared" si="164"/>
        <v>-1</v>
      </c>
      <c r="D3875" s="1130"/>
      <c r="E3875" s="1130"/>
      <c r="F3875" s="1131"/>
      <c r="G3875" s="1130"/>
      <c r="H3875" s="1130"/>
      <c r="I3875" s="1130"/>
      <c r="J3875" s="1132"/>
      <c r="K3875" s="1132"/>
      <c r="L3875" s="1130"/>
      <c r="N3875" s="1133">
        <f t="shared" si="162"/>
        <v>0</v>
      </c>
      <c r="O3875" s="1134">
        <f t="shared" si="163"/>
        <v>0</v>
      </c>
      <c r="P3875" s="1134">
        <f>O3875/'1.5 Universal Data'!$F$35</f>
        <v>0</v>
      </c>
      <c r="R3875" s="163"/>
      <c r="S3875" s="163"/>
      <c r="T3875" s="163"/>
      <c r="U3875" s="163"/>
      <c r="V3875" s="163"/>
      <c r="W3875" s="163"/>
      <c r="X3875" s="163"/>
      <c r="Y3875" s="163"/>
      <c r="Z3875" s="163"/>
      <c r="AA3875" s="163"/>
      <c r="AB3875" s="163"/>
      <c r="AC3875" s="163"/>
      <c r="AD3875" s="163"/>
      <c r="AE3875" s="163"/>
    </row>
    <row r="3876" spans="2:31">
      <c r="B3876" s="1129">
        <f t="shared" si="164"/>
        <v>-1</v>
      </c>
      <c r="D3876" s="1130"/>
      <c r="E3876" s="1130"/>
      <c r="F3876" s="1131"/>
      <c r="G3876" s="1130"/>
      <c r="H3876" s="1130"/>
      <c r="I3876" s="1130"/>
      <c r="J3876" s="1132"/>
      <c r="K3876" s="1132"/>
      <c r="L3876" s="1130"/>
      <c r="N3876" s="1133">
        <f t="shared" si="162"/>
        <v>0</v>
      </c>
      <c r="O3876" s="1134">
        <f t="shared" si="163"/>
        <v>0</v>
      </c>
      <c r="P3876" s="1134">
        <f>O3876/'1.5 Universal Data'!$F$35</f>
        <v>0</v>
      </c>
      <c r="R3876" s="163"/>
      <c r="S3876" s="163"/>
      <c r="T3876" s="163"/>
      <c r="U3876" s="163"/>
      <c r="V3876" s="163"/>
      <c r="W3876" s="163"/>
      <c r="X3876" s="163"/>
      <c r="Y3876" s="163"/>
      <c r="Z3876" s="163"/>
      <c r="AA3876" s="163"/>
      <c r="AB3876" s="163"/>
      <c r="AC3876" s="163"/>
      <c r="AD3876" s="163"/>
      <c r="AE3876" s="163"/>
    </row>
    <row r="3877" spans="2:31">
      <c r="B3877" s="1129">
        <f t="shared" si="164"/>
        <v>-1</v>
      </c>
      <c r="D3877" s="1130"/>
      <c r="E3877" s="1130"/>
      <c r="F3877" s="1131"/>
      <c r="G3877" s="1130"/>
      <c r="H3877" s="1130"/>
      <c r="I3877" s="1130"/>
      <c r="J3877" s="1132"/>
      <c r="K3877" s="1132"/>
      <c r="L3877" s="1130"/>
      <c r="N3877" s="1133">
        <f t="shared" si="162"/>
        <v>0</v>
      </c>
      <c r="O3877" s="1134">
        <f t="shared" si="163"/>
        <v>0</v>
      </c>
      <c r="P3877" s="1134">
        <f>O3877/'1.5 Universal Data'!$F$35</f>
        <v>0</v>
      </c>
      <c r="R3877" s="163"/>
      <c r="S3877" s="163"/>
      <c r="T3877" s="163"/>
      <c r="U3877" s="163"/>
      <c r="V3877" s="163"/>
      <c r="W3877" s="163"/>
      <c r="X3877" s="163"/>
      <c r="Y3877" s="163"/>
      <c r="Z3877" s="163"/>
      <c r="AA3877" s="163"/>
      <c r="AB3877" s="163"/>
      <c r="AC3877" s="163"/>
      <c r="AD3877" s="163"/>
      <c r="AE3877" s="163"/>
    </row>
    <row r="3878" spans="2:31">
      <c r="B3878" s="1129">
        <f t="shared" si="164"/>
        <v>-1</v>
      </c>
      <c r="D3878" s="1130"/>
      <c r="E3878" s="1130"/>
      <c r="F3878" s="1131"/>
      <c r="G3878" s="1130"/>
      <c r="H3878" s="1130"/>
      <c r="I3878" s="1130"/>
      <c r="J3878" s="1132"/>
      <c r="K3878" s="1132"/>
      <c r="L3878" s="1130"/>
      <c r="N3878" s="1133">
        <f t="shared" si="162"/>
        <v>0</v>
      </c>
      <c r="O3878" s="1134">
        <f t="shared" si="163"/>
        <v>0</v>
      </c>
      <c r="P3878" s="1134">
        <f>O3878/'1.5 Universal Data'!$F$35</f>
        <v>0</v>
      </c>
      <c r="R3878" s="163"/>
      <c r="S3878" s="163"/>
      <c r="T3878" s="163"/>
      <c r="U3878" s="163"/>
      <c r="V3878" s="163"/>
      <c r="W3878" s="163"/>
      <c r="X3878" s="163"/>
      <c r="Y3878" s="163"/>
      <c r="Z3878" s="163"/>
      <c r="AA3878" s="163"/>
      <c r="AB3878" s="163"/>
      <c r="AC3878" s="163"/>
      <c r="AD3878" s="163"/>
      <c r="AE3878" s="163"/>
    </row>
    <row r="3879" spans="2:31">
      <c r="B3879" s="1129">
        <f t="shared" si="164"/>
        <v>-1</v>
      </c>
      <c r="D3879" s="1130"/>
      <c r="E3879" s="1130"/>
      <c r="F3879" s="1131"/>
      <c r="G3879" s="1130"/>
      <c r="H3879" s="1130"/>
      <c r="I3879" s="1130"/>
      <c r="J3879" s="1132"/>
      <c r="K3879" s="1132"/>
      <c r="L3879" s="1130"/>
      <c r="N3879" s="1133">
        <f t="shared" si="162"/>
        <v>0</v>
      </c>
      <c r="O3879" s="1134">
        <f t="shared" si="163"/>
        <v>0</v>
      </c>
      <c r="P3879" s="1134">
        <f>O3879/'1.5 Universal Data'!$F$35</f>
        <v>0</v>
      </c>
      <c r="R3879" s="163"/>
      <c r="S3879" s="163"/>
      <c r="T3879" s="163"/>
      <c r="U3879" s="163"/>
      <c r="V3879" s="163"/>
      <c r="W3879" s="163"/>
      <c r="X3879" s="163"/>
      <c r="Y3879" s="163"/>
      <c r="Z3879" s="163"/>
      <c r="AA3879" s="163"/>
      <c r="AB3879" s="163"/>
      <c r="AC3879" s="163"/>
      <c r="AD3879" s="163"/>
      <c r="AE3879" s="163"/>
    </row>
    <row r="3880" spans="2:31">
      <c r="B3880" s="1129">
        <f t="shared" si="164"/>
        <v>-1</v>
      </c>
      <c r="D3880" s="1130"/>
      <c r="E3880" s="1130"/>
      <c r="F3880" s="1131"/>
      <c r="G3880" s="1130"/>
      <c r="H3880" s="1130"/>
      <c r="I3880" s="1130"/>
      <c r="J3880" s="1132"/>
      <c r="K3880" s="1132"/>
      <c r="L3880" s="1130"/>
      <c r="N3880" s="1133">
        <f t="shared" si="162"/>
        <v>0</v>
      </c>
      <c r="O3880" s="1134">
        <f t="shared" si="163"/>
        <v>0</v>
      </c>
      <c r="P3880" s="1134">
        <f>O3880/'1.5 Universal Data'!$F$35</f>
        <v>0</v>
      </c>
      <c r="R3880" s="163"/>
      <c r="S3880" s="163"/>
      <c r="T3880" s="163"/>
      <c r="U3880" s="163"/>
      <c r="V3880" s="163"/>
      <c r="W3880" s="163"/>
      <c r="X3880" s="163"/>
      <c r="Y3880" s="163"/>
      <c r="Z3880" s="163"/>
      <c r="AA3880" s="163"/>
      <c r="AB3880" s="163"/>
      <c r="AC3880" s="163"/>
      <c r="AD3880" s="163"/>
      <c r="AE3880" s="163"/>
    </row>
    <row r="3881" spans="2:31">
      <c r="B3881" s="1129">
        <f t="shared" si="164"/>
        <v>-1</v>
      </c>
      <c r="D3881" s="1130"/>
      <c r="E3881" s="1130"/>
      <c r="F3881" s="1131"/>
      <c r="G3881" s="1130"/>
      <c r="H3881" s="1130"/>
      <c r="I3881" s="1130"/>
      <c r="J3881" s="1132"/>
      <c r="K3881" s="1132"/>
      <c r="L3881" s="1130"/>
      <c r="N3881" s="1133">
        <f t="shared" si="162"/>
        <v>0</v>
      </c>
      <c r="O3881" s="1134">
        <f t="shared" si="163"/>
        <v>0</v>
      </c>
      <c r="P3881" s="1134">
        <f>O3881/'1.5 Universal Data'!$F$35</f>
        <v>0</v>
      </c>
      <c r="R3881" s="163"/>
      <c r="S3881" s="163"/>
      <c r="T3881" s="163"/>
      <c r="U3881" s="163"/>
      <c r="V3881" s="163"/>
      <c r="W3881" s="163"/>
      <c r="X3881" s="163"/>
      <c r="Y3881" s="163"/>
      <c r="Z3881" s="163"/>
      <c r="AA3881" s="163"/>
      <c r="AB3881" s="163"/>
      <c r="AC3881" s="163"/>
      <c r="AD3881" s="163"/>
      <c r="AE3881" s="163"/>
    </row>
    <row r="3882" spans="2:31">
      <c r="B3882" s="1129">
        <f t="shared" si="164"/>
        <v>-1</v>
      </c>
      <c r="D3882" s="1130"/>
      <c r="E3882" s="1130"/>
      <c r="F3882" s="1131"/>
      <c r="G3882" s="1130"/>
      <c r="H3882" s="1130"/>
      <c r="I3882" s="1130"/>
      <c r="J3882" s="1132"/>
      <c r="K3882" s="1132"/>
      <c r="L3882" s="1130"/>
      <c r="N3882" s="1133">
        <f t="shared" si="162"/>
        <v>0</v>
      </c>
      <c r="O3882" s="1134">
        <f t="shared" si="163"/>
        <v>0</v>
      </c>
      <c r="P3882" s="1134">
        <f>O3882/'1.5 Universal Data'!$F$35</f>
        <v>0</v>
      </c>
      <c r="R3882" s="163"/>
      <c r="S3882" s="163"/>
      <c r="T3882" s="163"/>
      <c r="U3882" s="163"/>
      <c r="V3882" s="163"/>
      <c r="W3882" s="163"/>
      <c r="X3882" s="163"/>
      <c r="Y3882" s="163"/>
      <c r="Z3882" s="163"/>
      <c r="AA3882" s="163"/>
      <c r="AB3882" s="163"/>
      <c r="AC3882" s="163"/>
      <c r="AD3882" s="163"/>
      <c r="AE3882" s="163"/>
    </row>
    <row r="3883" spans="2:31">
      <c r="B3883" s="1129">
        <f t="shared" si="164"/>
        <v>-1</v>
      </c>
      <c r="D3883" s="1130"/>
      <c r="E3883" s="1130"/>
      <c r="F3883" s="1131"/>
      <c r="G3883" s="1130"/>
      <c r="H3883" s="1130"/>
      <c r="I3883" s="1130"/>
      <c r="J3883" s="1132"/>
      <c r="K3883" s="1132"/>
      <c r="L3883" s="1130"/>
      <c r="N3883" s="1133">
        <f t="shared" si="162"/>
        <v>0</v>
      </c>
      <c r="O3883" s="1134">
        <f t="shared" si="163"/>
        <v>0</v>
      </c>
      <c r="P3883" s="1134">
        <f>O3883/'1.5 Universal Data'!$F$35</f>
        <v>0</v>
      </c>
      <c r="R3883" s="163"/>
      <c r="S3883" s="163"/>
      <c r="T3883" s="163"/>
      <c r="U3883" s="163"/>
      <c r="V3883" s="163"/>
      <c r="W3883" s="163"/>
      <c r="X3883" s="163"/>
      <c r="Y3883" s="163"/>
      <c r="Z3883" s="163"/>
      <c r="AA3883" s="163"/>
      <c r="AB3883" s="163"/>
      <c r="AC3883" s="163"/>
      <c r="AD3883" s="163"/>
      <c r="AE3883" s="163"/>
    </row>
    <row r="3884" spans="2:31">
      <c r="B3884" s="1129">
        <f t="shared" si="164"/>
        <v>-1</v>
      </c>
      <c r="D3884" s="1130"/>
      <c r="E3884" s="1130"/>
      <c r="F3884" s="1131"/>
      <c r="G3884" s="1130"/>
      <c r="H3884" s="1130"/>
      <c r="I3884" s="1130"/>
      <c r="J3884" s="1132"/>
      <c r="K3884" s="1132"/>
      <c r="L3884" s="1130"/>
      <c r="N3884" s="1133">
        <f t="shared" si="162"/>
        <v>0</v>
      </c>
      <c r="O3884" s="1134">
        <f t="shared" si="163"/>
        <v>0</v>
      </c>
      <c r="P3884" s="1134">
        <f>O3884/'1.5 Universal Data'!$F$35</f>
        <v>0</v>
      </c>
      <c r="R3884" s="163"/>
      <c r="S3884" s="163"/>
      <c r="T3884" s="163"/>
      <c r="U3884" s="163"/>
      <c r="V3884" s="163"/>
      <c r="W3884" s="163"/>
      <c r="X3884" s="163"/>
      <c r="Y3884" s="163"/>
      <c r="Z3884" s="163"/>
      <c r="AA3884" s="163"/>
      <c r="AB3884" s="163"/>
      <c r="AC3884" s="163"/>
      <c r="AD3884" s="163"/>
      <c r="AE3884" s="163"/>
    </row>
    <row r="3885" spans="2:31">
      <c r="B3885" s="1129">
        <f t="shared" si="164"/>
        <v>-1</v>
      </c>
      <c r="D3885" s="1130"/>
      <c r="E3885" s="1130"/>
      <c r="F3885" s="1131"/>
      <c r="G3885" s="1130"/>
      <c r="H3885" s="1130"/>
      <c r="I3885" s="1130"/>
      <c r="J3885" s="1132"/>
      <c r="K3885" s="1132"/>
      <c r="L3885" s="1130"/>
      <c r="N3885" s="1133">
        <f t="shared" si="162"/>
        <v>0</v>
      </c>
      <c r="O3885" s="1134">
        <f t="shared" si="163"/>
        <v>0</v>
      </c>
      <c r="P3885" s="1134">
        <f>O3885/'1.5 Universal Data'!$F$35</f>
        <v>0</v>
      </c>
      <c r="R3885" s="163"/>
      <c r="S3885" s="163"/>
      <c r="T3885" s="163"/>
      <c r="U3885" s="163"/>
      <c r="V3885" s="163"/>
      <c r="W3885" s="163"/>
      <c r="X3885" s="163"/>
      <c r="Y3885" s="163"/>
      <c r="Z3885" s="163"/>
      <c r="AA3885" s="163"/>
      <c r="AB3885" s="163"/>
      <c r="AC3885" s="163"/>
      <c r="AD3885" s="163"/>
      <c r="AE3885" s="163"/>
    </row>
    <row r="3886" spans="2:31">
      <c r="B3886" s="1129">
        <f t="shared" si="164"/>
        <v>-1</v>
      </c>
      <c r="D3886" s="1130"/>
      <c r="E3886" s="1130"/>
      <c r="F3886" s="1131"/>
      <c r="G3886" s="1130"/>
      <c r="H3886" s="1130"/>
      <c r="I3886" s="1130"/>
      <c r="J3886" s="1132"/>
      <c r="K3886" s="1132"/>
      <c r="L3886" s="1130"/>
      <c r="N3886" s="1133">
        <f t="shared" si="162"/>
        <v>0</v>
      </c>
      <c r="O3886" s="1134">
        <f t="shared" si="163"/>
        <v>0</v>
      </c>
      <c r="P3886" s="1134">
        <f>O3886/'1.5 Universal Data'!$F$35</f>
        <v>0</v>
      </c>
      <c r="R3886" s="163"/>
      <c r="S3886" s="163"/>
      <c r="T3886" s="163"/>
      <c r="U3886" s="163"/>
      <c r="V3886" s="163"/>
      <c r="W3886" s="163"/>
      <c r="X3886" s="163"/>
      <c r="Y3886" s="163"/>
      <c r="Z3886" s="163"/>
      <c r="AA3886" s="163"/>
      <c r="AB3886" s="163"/>
      <c r="AC3886" s="163"/>
      <c r="AD3886" s="163"/>
      <c r="AE3886" s="163"/>
    </row>
    <row r="3887" spans="2:31">
      <c r="B3887" s="1129">
        <f t="shared" si="164"/>
        <v>-1</v>
      </c>
      <c r="D3887" s="1130"/>
      <c r="E3887" s="1130"/>
      <c r="F3887" s="1131"/>
      <c r="G3887" s="1130"/>
      <c r="H3887" s="1130"/>
      <c r="I3887" s="1130"/>
      <c r="J3887" s="1132"/>
      <c r="K3887" s="1132"/>
      <c r="L3887" s="1130"/>
      <c r="N3887" s="1133">
        <f t="shared" si="162"/>
        <v>0</v>
      </c>
      <c r="O3887" s="1134">
        <f t="shared" si="163"/>
        <v>0</v>
      </c>
      <c r="P3887" s="1134">
        <f>O3887/'1.5 Universal Data'!$F$35</f>
        <v>0</v>
      </c>
      <c r="R3887" s="163"/>
      <c r="S3887" s="163"/>
      <c r="T3887" s="163"/>
      <c r="U3887" s="163"/>
      <c r="V3887" s="163"/>
      <c r="W3887" s="163"/>
      <c r="X3887" s="163"/>
      <c r="Y3887" s="163"/>
      <c r="Z3887" s="163"/>
      <c r="AA3887" s="163"/>
      <c r="AB3887" s="163"/>
      <c r="AC3887" s="163"/>
      <c r="AD3887" s="163"/>
      <c r="AE3887" s="163"/>
    </row>
    <row r="3888" spans="2:31">
      <c r="B3888" s="1129">
        <f t="shared" si="164"/>
        <v>-1</v>
      </c>
      <c r="D3888" s="1130"/>
      <c r="E3888" s="1130"/>
      <c r="F3888" s="1131"/>
      <c r="G3888" s="1130"/>
      <c r="H3888" s="1130"/>
      <c r="I3888" s="1130"/>
      <c r="J3888" s="1132"/>
      <c r="K3888" s="1132"/>
      <c r="L3888" s="1130"/>
      <c r="N3888" s="1133">
        <f t="shared" si="162"/>
        <v>0</v>
      </c>
      <c r="O3888" s="1134">
        <f t="shared" si="163"/>
        <v>0</v>
      </c>
      <c r="P3888" s="1134">
        <f>O3888/'1.5 Universal Data'!$F$35</f>
        <v>0</v>
      </c>
      <c r="R3888" s="163"/>
      <c r="S3888" s="163"/>
      <c r="T3888" s="163"/>
      <c r="U3888" s="163"/>
      <c r="V3888" s="163"/>
      <c r="W3888" s="163"/>
      <c r="X3888" s="163"/>
      <c r="Y3888" s="163"/>
      <c r="Z3888" s="163"/>
      <c r="AA3888" s="163"/>
      <c r="AB3888" s="163"/>
      <c r="AC3888" s="163"/>
      <c r="AD3888" s="163"/>
      <c r="AE3888" s="163"/>
    </row>
    <row r="3889" spans="2:31">
      <c r="B3889" s="1129">
        <f t="shared" si="164"/>
        <v>-1</v>
      </c>
      <c r="D3889" s="1130"/>
      <c r="E3889" s="1130"/>
      <c r="F3889" s="1131"/>
      <c r="G3889" s="1130"/>
      <c r="H3889" s="1130"/>
      <c r="I3889" s="1130"/>
      <c r="J3889" s="1132"/>
      <c r="K3889" s="1132"/>
      <c r="L3889" s="1130"/>
      <c r="N3889" s="1133">
        <f t="shared" si="162"/>
        <v>0</v>
      </c>
      <c r="O3889" s="1134">
        <f t="shared" si="163"/>
        <v>0</v>
      </c>
      <c r="P3889" s="1134">
        <f>O3889/'1.5 Universal Data'!$F$35</f>
        <v>0</v>
      </c>
      <c r="R3889" s="163"/>
      <c r="S3889" s="163"/>
      <c r="T3889" s="163"/>
      <c r="U3889" s="163"/>
      <c r="V3889" s="163"/>
      <c r="W3889" s="163"/>
      <c r="X3889" s="163"/>
      <c r="Y3889" s="163"/>
      <c r="Z3889" s="163"/>
      <c r="AA3889" s="163"/>
      <c r="AB3889" s="163"/>
      <c r="AC3889" s="163"/>
      <c r="AD3889" s="163"/>
      <c r="AE3889" s="163"/>
    </row>
    <row r="3890" spans="2:31">
      <c r="B3890" s="1129">
        <f t="shared" si="164"/>
        <v>-1</v>
      </c>
      <c r="D3890" s="1130"/>
      <c r="E3890" s="1130"/>
      <c r="F3890" s="1131"/>
      <c r="G3890" s="1130"/>
      <c r="H3890" s="1130"/>
      <c r="I3890" s="1130"/>
      <c r="J3890" s="1132"/>
      <c r="K3890" s="1132"/>
      <c r="L3890" s="1130"/>
      <c r="N3890" s="1133">
        <f t="shared" si="162"/>
        <v>0</v>
      </c>
      <c r="O3890" s="1134">
        <f t="shared" si="163"/>
        <v>0</v>
      </c>
      <c r="P3890" s="1134">
        <f>O3890/'1.5 Universal Data'!$F$35</f>
        <v>0</v>
      </c>
      <c r="R3890" s="163"/>
      <c r="S3890" s="163"/>
      <c r="T3890" s="163"/>
      <c r="U3890" s="163"/>
      <c r="V3890" s="163"/>
      <c r="W3890" s="163"/>
      <c r="X3890" s="163"/>
      <c r="Y3890" s="163"/>
      <c r="Z3890" s="163"/>
      <c r="AA3890" s="163"/>
      <c r="AB3890" s="163"/>
      <c r="AC3890" s="163"/>
      <c r="AD3890" s="163"/>
      <c r="AE3890" s="163"/>
    </row>
    <row r="3891" spans="2:31">
      <c r="B3891" s="1129">
        <f t="shared" si="164"/>
        <v>-1</v>
      </c>
      <c r="D3891" s="1130"/>
      <c r="E3891" s="1130"/>
      <c r="F3891" s="1131"/>
      <c r="G3891" s="1130"/>
      <c r="H3891" s="1130"/>
      <c r="I3891" s="1130"/>
      <c r="J3891" s="1132"/>
      <c r="K3891" s="1132"/>
      <c r="L3891" s="1130"/>
      <c r="N3891" s="1133">
        <f t="shared" si="162"/>
        <v>0</v>
      </c>
      <c r="O3891" s="1134">
        <f t="shared" si="163"/>
        <v>0</v>
      </c>
      <c r="P3891" s="1134">
        <f>O3891/'1.5 Universal Data'!$F$35</f>
        <v>0</v>
      </c>
      <c r="R3891" s="163"/>
      <c r="S3891" s="163"/>
      <c r="T3891" s="163"/>
      <c r="U3891" s="163"/>
      <c r="V3891" s="163"/>
      <c r="W3891" s="163"/>
      <c r="X3891" s="163"/>
      <c r="Y3891" s="163"/>
      <c r="Z3891" s="163"/>
      <c r="AA3891" s="163"/>
      <c r="AB3891" s="163"/>
      <c r="AC3891" s="163"/>
      <c r="AD3891" s="163"/>
      <c r="AE3891" s="163"/>
    </row>
    <row r="3892" spans="2:31">
      <c r="B3892" s="1129">
        <f t="shared" si="164"/>
        <v>-1</v>
      </c>
      <c r="D3892" s="1130"/>
      <c r="E3892" s="1130"/>
      <c r="F3892" s="1131"/>
      <c r="G3892" s="1130"/>
      <c r="H3892" s="1130"/>
      <c r="I3892" s="1130"/>
      <c r="J3892" s="1132"/>
      <c r="K3892" s="1132"/>
      <c r="L3892" s="1130"/>
      <c r="N3892" s="1133">
        <f t="shared" si="162"/>
        <v>0</v>
      </c>
      <c r="O3892" s="1134">
        <f t="shared" si="163"/>
        <v>0</v>
      </c>
      <c r="P3892" s="1134">
        <f>O3892/'1.5 Universal Data'!$F$35</f>
        <v>0</v>
      </c>
      <c r="R3892" s="163"/>
      <c r="S3892" s="163"/>
      <c r="T3892" s="163"/>
      <c r="U3892" s="163"/>
      <c r="V3892" s="163"/>
      <c r="W3892" s="163"/>
      <c r="X3892" s="163"/>
      <c r="Y3892" s="163"/>
      <c r="Z3892" s="163"/>
      <c r="AA3892" s="163"/>
      <c r="AB3892" s="163"/>
      <c r="AC3892" s="163"/>
      <c r="AD3892" s="163"/>
      <c r="AE3892" s="163"/>
    </row>
    <row r="3893" spans="2:31">
      <c r="B3893" s="1129">
        <f t="shared" si="164"/>
        <v>-1</v>
      </c>
      <c r="D3893" s="1130"/>
      <c r="E3893" s="1130"/>
      <c r="F3893" s="1131"/>
      <c r="G3893" s="1130"/>
      <c r="H3893" s="1130"/>
      <c r="I3893" s="1130"/>
      <c r="J3893" s="1132"/>
      <c r="K3893" s="1132"/>
      <c r="L3893" s="1130"/>
      <c r="N3893" s="1133">
        <f t="shared" si="162"/>
        <v>0</v>
      </c>
      <c r="O3893" s="1134">
        <f t="shared" si="163"/>
        <v>0</v>
      </c>
      <c r="P3893" s="1134">
        <f>O3893/'1.5 Universal Data'!$F$35</f>
        <v>0</v>
      </c>
      <c r="R3893" s="163"/>
      <c r="S3893" s="163"/>
      <c r="T3893" s="163"/>
      <c r="U3893" s="163"/>
      <c r="V3893" s="163"/>
      <c r="W3893" s="163"/>
      <c r="X3893" s="163"/>
      <c r="Y3893" s="163"/>
      <c r="Z3893" s="163"/>
      <c r="AA3893" s="163"/>
      <c r="AB3893" s="163"/>
      <c r="AC3893" s="163"/>
      <c r="AD3893" s="163"/>
      <c r="AE3893" s="163"/>
    </row>
    <row r="3894" spans="2:31">
      <c r="B3894" s="1129">
        <f t="shared" si="164"/>
        <v>-1</v>
      </c>
      <c r="D3894" s="1130"/>
      <c r="E3894" s="1130"/>
      <c r="F3894" s="1131"/>
      <c r="G3894" s="1130"/>
      <c r="H3894" s="1130"/>
      <c r="I3894" s="1130"/>
      <c r="J3894" s="1132"/>
      <c r="K3894" s="1132"/>
      <c r="L3894" s="1130"/>
      <c r="N3894" s="1133">
        <f t="shared" si="162"/>
        <v>0</v>
      </c>
      <c r="O3894" s="1134">
        <f t="shared" si="163"/>
        <v>0</v>
      </c>
      <c r="P3894" s="1134">
        <f>O3894/'1.5 Universal Data'!$F$35</f>
        <v>0</v>
      </c>
      <c r="R3894" s="163"/>
      <c r="S3894" s="163"/>
      <c r="T3894" s="163"/>
      <c r="U3894" s="163"/>
      <c r="V3894" s="163"/>
      <c r="W3894" s="163"/>
      <c r="X3894" s="163"/>
      <c r="Y3894" s="163"/>
      <c r="Z3894" s="163"/>
      <c r="AA3894" s="163"/>
      <c r="AB3894" s="163"/>
      <c r="AC3894" s="163"/>
      <c r="AD3894" s="163"/>
      <c r="AE3894" s="163"/>
    </row>
    <row r="3895" spans="2:31">
      <c r="B3895" s="1129">
        <f t="shared" si="164"/>
        <v>-1</v>
      </c>
      <c r="D3895" s="1130"/>
      <c r="E3895" s="1130"/>
      <c r="F3895" s="1131"/>
      <c r="G3895" s="1130"/>
      <c r="H3895" s="1130"/>
      <c r="I3895" s="1130"/>
      <c r="J3895" s="1132"/>
      <c r="K3895" s="1132"/>
      <c r="L3895" s="1130"/>
      <c r="N3895" s="1133">
        <f t="shared" si="162"/>
        <v>0</v>
      </c>
      <c r="O3895" s="1134">
        <f t="shared" si="163"/>
        <v>0</v>
      </c>
      <c r="P3895" s="1134">
        <f>O3895/'1.5 Universal Data'!$F$35</f>
        <v>0</v>
      </c>
      <c r="R3895" s="163"/>
      <c r="S3895" s="163"/>
      <c r="T3895" s="163"/>
      <c r="U3895" s="163"/>
      <c r="V3895" s="163"/>
      <c r="W3895" s="163"/>
      <c r="X3895" s="163"/>
      <c r="Y3895" s="163"/>
      <c r="Z3895" s="163"/>
      <c r="AA3895" s="163"/>
      <c r="AB3895" s="163"/>
      <c r="AC3895" s="163"/>
      <c r="AD3895" s="163"/>
      <c r="AE3895" s="163"/>
    </row>
    <row r="3896" spans="2:31">
      <c r="B3896" s="1129">
        <f t="shared" si="164"/>
        <v>-1</v>
      </c>
      <c r="D3896" s="1130"/>
      <c r="E3896" s="1130"/>
      <c r="F3896" s="1131"/>
      <c r="G3896" s="1130"/>
      <c r="H3896" s="1130"/>
      <c r="I3896" s="1130"/>
      <c r="J3896" s="1132"/>
      <c r="K3896" s="1132"/>
      <c r="L3896" s="1130"/>
      <c r="N3896" s="1133">
        <f t="shared" si="162"/>
        <v>0</v>
      </c>
      <c r="O3896" s="1134">
        <f t="shared" si="163"/>
        <v>0</v>
      </c>
      <c r="P3896" s="1134">
        <f>O3896/'1.5 Universal Data'!$F$35</f>
        <v>0</v>
      </c>
      <c r="R3896" s="163"/>
      <c r="S3896" s="163"/>
      <c r="T3896" s="163"/>
      <c r="U3896" s="163"/>
      <c r="V3896" s="163"/>
      <c r="W3896" s="163"/>
      <c r="X3896" s="163"/>
      <c r="Y3896" s="163"/>
      <c r="Z3896" s="163"/>
      <c r="AA3896" s="163"/>
      <c r="AB3896" s="163"/>
      <c r="AC3896" s="163"/>
      <c r="AD3896" s="163"/>
      <c r="AE3896" s="163"/>
    </row>
    <row r="3897" spans="2:31">
      <c r="B3897" s="1129">
        <f t="shared" si="164"/>
        <v>-1</v>
      </c>
      <c r="D3897" s="1130"/>
      <c r="E3897" s="1130"/>
      <c r="F3897" s="1131"/>
      <c r="G3897" s="1130"/>
      <c r="H3897" s="1130"/>
      <c r="I3897" s="1130"/>
      <c r="J3897" s="1132"/>
      <c r="K3897" s="1132"/>
      <c r="L3897" s="1130"/>
      <c r="N3897" s="1133">
        <f t="shared" si="162"/>
        <v>0</v>
      </c>
      <c r="O3897" s="1134">
        <f t="shared" si="163"/>
        <v>0</v>
      </c>
      <c r="P3897" s="1134">
        <f>O3897/'1.5 Universal Data'!$F$35</f>
        <v>0</v>
      </c>
      <c r="R3897" s="163"/>
      <c r="S3897" s="163"/>
      <c r="T3897" s="163"/>
      <c r="U3897" s="163"/>
      <c r="V3897" s="163"/>
      <c r="W3897" s="163"/>
      <c r="X3897" s="163"/>
      <c r="Y3897" s="163"/>
      <c r="Z3897" s="163"/>
      <c r="AA3897" s="163"/>
      <c r="AB3897" s="163"/>
      <c r="AC3897" s="163"/>
      <c r="AD3897" s="163"/>
      <c r="AE3897" s="163"/>
    </row>
    <row r="3898" spans="2:31">
      <c r="B3898" s="1129">
        <f t="shared" si="164"/>
        <v>-1</v>
      </c>
      <c r="D3898" s="1130"/>
      <c r="E3898" s="1130"/>
      <c r="F3898" s="1131"/>
      <c r="G3898" s="1130"/>
      <c r="H3898" s="1130"/>
      <c r="I3898" s="1130"/>
      <c r="J3898" s="1132"/>
      <c r="K3898" s="1132"/>
      <c r="L3898" s="1130"/>
      <c r="N3898" s="1133">
        <f t="shared" si="162"/>
        <v>0</v>
      </c>
      <c r="O3898" s="1134">
        <f t="shared" si="163"/>
        <v>0</v>
      </c>
      <c r="P3898" s="1134">
        <f>O3898/'1.5 Universal Data'!$F$35</f>
        <v>0</v>
      </c>
      <c r="R3898" s="163"/>
      <c r="S3898" s="163"/>
      <c r="T3898" s="163"/>
      <c r="U3898" s="163"/>
      <c r="V3898" s="163"/>
      <c r="W3898" s="163"/>
      <c r="X3898" s="163"/>
      <c r="Y3898" s="163"/>
      <c r="Z3898" s="163"/>
      <c r="AA3898" s="163"/>
      <c r="AB3898" s="163"/>
      <c r="AC3898" s="163"/>
      <c r="AD3898" s="163"/>
      <c r="AE3898" s="163"/>
    </row>
    <row r="3899" spans="2:31">
      <c r="B3899" s="1129">
        <f t="shared" si="164"/>
        <v>-1</v>
      </c>
      <c r="D3899" s="1130"/>
      <c r="E3899" s="1130"/>
      <c r="F3899" s="1131"/>
      <c r="G3899" s="1130"/>
      <c r="H3899" s="1130"/>
      <c r="I3899" s="1130"/>
      <c r="J3899" s="1132"/>
      <c r="K3899" s="1132"/>
      <c r="L3899" s="1130"/>
      <c r="N3899" s="1133">
        <f t="shared" si="162"/>
        <v>0</v>
      </c>
      <c r="O3899" s="1134">
        <f t="shared" si="163"/>
        <v>0</v>
      </c>
      <c r="P3899" s="1134">
        <f>O3899/'1.5 Universal Data'!$F$35</f>
        <v>0</v>
      </c>
      <c r="R3899" s="163"/>
      <c r="S3899" s="163"/>
      <c r="T3899" s="163"/>
      <c r="U3899" s="163"/>
      <c r="V3899" s="163"/>
      <c r="W3899" s="163"/>
      <c r="X3899" s="163"/>
      <c r="Y3899" s="163"/>
      <c r="Z3899" s="163"/>
      <c r="AA3899" s="163"/>
      <c r="AB3899" s="163"/>
      <c r="AC3899" s="163"/>
      <c r="AD3899" s="163"/>
      <c r="AE3899" s="163"/>
    </row>
    <row r="3900" spans="2:31">
      <c r="B3900" s="1129">
        <f t="shared" si="164"/>
        <v>-1</v>
      </c>
      <c r="D3900" s="1130"/>
      <c r="E3900" s="1130"/>
      <c r="F3900" s="1131"/>
      <c r="G3900" s="1130"/>
      <c r="H3900" s="1130"/>
      <c r="I3900" s="1130"/>
      <c r="J3900" s="1132"/>
      <c r="K3900" s="1132"/>
      <c r="L3900" s="1130"/>
      <c r="N3900" s="1133">
        <f t="shared" si="162"/>
        <v>0</v>
      </c>
      <c r="O3900" s="1134">
        <f t="shared" si="163"/>
        <v>0</v>
      </c>
      <c r="P3900" s="1134">
        <f>O3900/'1.5 Universal Data'!$F$35</f>
        <v>0</v>
      </c>
      <c r="R3900" s="163"/>
      <c r="S3900" s="163"/>
      <c r="T3900" s="163"/>
      <c r="U3900" s="163"/>
      <c r="V3900" s="163"/>
      <c r="W3900" s="163"/>
      <c r="X3900" s="163"/>
      <c r="Y3900" s="163"/>
      <c r="Z3900" s="163"/>
      <c r="AA3900" s="163"/>
      <c r="AB3900" s="163"/>
      <c r="AC3900" s="163"/>
      <c r="AD3900" s="163"/>
      <c r="AE3900" s="163"/>
    </row>
    <row r="3901" spans="2:31">
      <c r="B3901" s="1129">
        <f t="shared" si="164"/>
        <v>-1</v>
      </c>
      <c r="D3901" s="1130"/>
      <c r="E3901" s="1130"/>
      <c r="F3901" s="1131"/>
      <c r="G3901" s="1130"/>
      <c r="H3901" s="1130"/>
      <c r="I3901" s="1130"/>
      <c r="J3901" s="1132"/>
      <c r="K3901" s="1132"/>
      <c r="L3901" s="1130"/>
      <c r="N3901" s="1133">
        <f t="shared" si="162"/>
        <v>0</v>
      </c>
      <c r="O3901" s="1134">
        <f t="shared" si="163"/>
        <v>0</v>
      </c>
      <c r="P3901" s="1134">
        <f>O3901/'1.5 Universal Data'!$F$35</f>
        <v>0</v>
      </c>
      <c r="R3901" s="163"/>
      <c r="S3901" s="163"/>
      <c r="T3901" s="163"/>
      <c r="U3901" s="163"/>
      <c r="V3901" s="163"/>
      <c r="W3901" s="163"/>
      <c r="X3901" s="163"/>
      <c r="Y3901" s="163"/>
      <c r="Z3901" s="163"/>
      <c r="AA3901" s="163"/>
      <c r="AB3901" s="163"/>
      <c r="AC3901" s="163"/>
      <c r="AD3901" s="163"/>
      <c r="AE3901" s="163"/>
    </row>
    <row r="3902" spans="2:31">
      <c r="B3902" s="1129">
        <f t="shared" si="164"/>
        <v>-1</v>
      </c>
      <c r="D3902" s="1130"/>
      <c r="E3902" s="1130"/>
      <c r="F3902" s="1131"/>
      <c r="G3902" s="1130"/>
      <c r="H3902" s="1130"/>
      <c r="I3902" s="1130"/>
      <c r="J3902" s="1132"/>
      <c r="K3902" s="1132"/>
      <c r="L3902" s="1130"/>
      <c r="N3902" s="1133">
        <f t="shared" si="162"/>
        <v>0</v>
      </c>
      <c r="O3902" s="1134">
        <f t="shared" si="163"/>
        <v>0</v>
      </c>
      <c r="P3902" s="1134">
        <f>O3902/'1.5 Universal Data'!$F$35</f>
        <v>0</v>
      </c>
      <c r="R3902" s="163"/>
      <c r="S3902" s="163"/>
      <c r="T3902" s="163"/>
      <c r="U3902" s="163"/>
      <c r="V3902" s="163"/>
      <c r="W3902" s="163"/>
      <c r="X3902" s="163"/>
      <c r="Y3902" s="163"/>
      <c r="Z3902" s="163"/>
      <c r="AA3902" s="163"/>
      <c r="AB3902" s="163"/>
      <c r="AC3902" s="163"/>
      <c r="AD3902" s="163"/>
      <c r="AE3902" s="163"/>
    </row>
    <row r="3903" spans="2:31">
      <c r="B3903" s="1129">
        <f t="shared" si="164"/>
        <v>-1</v>
      </c>
      <c r="D3903" s="1130"/>
      <c r="E3903" s="1130"/>
      <c r="F3903" s="1131"/>
      <c r="G3903" s="1130"/>
      <c r="H3903" s="1130"/>
      <c r="I3903" s="1130"/>
      <c r="J3903" s="1132"/>
      <c r="K3903" s="1132"/>
      <c r="L3903" s="1130"/>
      <c r="N3903" s="1133">
        <f t="shared" si="162"/>
        <v>0</v>
      </c>
      <c r="O3903" s="1134">
        <f t="shared" si="163"/>
        <v>0</v>
      </c>
      <c r="P3903" s="1134">
        <f>O3903/'1.5 Universal Data'!$F$35</f>
        <v>0</v>
      </c>
      <c r="R3903" s="163"/>
      <c r="S3903" s="163"/>
      <c r="T3903" s="163"/>
      <c r="U3903" s="163"/>
      <c r="V3903" s="163"/>
      <c r="W3903" s="163"/>
      <c r="X3903" s="163"/>
      <c r="Y3903" s="163"/>
      <c r="Z3903" s="163"/>
      <c r="AA3903" s="163"/>
      <c r="AB3903" s="163"/>
      <c r="AC3903" s="163"/>
      <c r="AD3903" s="163"/>
      <c r="AE3903" s="163"/>
    </row>
    <row r="3904" spans="2:31">
      <c r="B3904" s="1129">
        <f t="shared" si="164"/>
        <v>-1</v>
      </c>
      <c r="D3904" s="1130"/>
      <c r="E3904" s="1130"/>
      <c r="F3904" s="1131"/>
      <c r="G3904" s="1130"/>
      <c r="H3904" s="1130"/>
      <c r="I3904" s="1130"/>
      <c r="J3904" s="1132"/>
      <c r="K3904" s="1132"/>
      <c r="L3904" s="1130"/>
      <c r="N3904" s="1133">
        <f t="shared" si="162"/>
        <v>0</v>
      </c>
      <c r="O3904" s="1134">
        <f t="shared" si="163"/>
        <v>0</v>
      </c>
      <c r="P3904" s="1134">
        <f>O3904/'1.5 Universal Data'!$F$35</f>
        <v>0</v>
      </c>
      <c r="R3904" s="163"/>
      <c r="S3904" s="163"/>
      <c r="T3904" s="163"/>
      <c r="U3904" s="163"/>
      <c r="V3904" s="163"/>
      <c r="W3904" s="163"/>
      <c r="X3904" s="163"/>
      <c r="Y3904" s="163"/>
      <c r="Z3904" s="163"/>
      <c r="AA3904" s="163"/>
      <c r="AB3904" s="163"/>
      <c r="AC3904" s="163"/>
      <c r="AD3904" s="163"/>
      <c r="AE3904" s="163"/>
    </row>
    <row r="3905" spans="2:31">
      <c r="B3905" s="1129">
        <f t="shared" si="164"/>
        <v>-1</v>
      </c>
      <c r="D3905" s="1130"/>
      <c r="E3905" s="1130"/>
      <c r="F3905" s="1131"/>
      <c r="G3905" s="1130"/>
      <c r="H3905" s="1130"/>
      <c r="I3905" s="1130"/>
      <c r="J3905" s="1132"/>
      <c r="K3905" s="1132"/>
      <c r="L3905" s="1130"/>
      <c r="N3905" s="1133">
        <f t="shared" si="162"/>
        <v>0</v>
      </c>
      <c r="O3905" s="1134">
        <f t="shared" si="163"/>
        <v>0</v>
      </c>
      <c r="P3905" s="1134">
        <f>O3905/'1.5 Universal Data'!$F$35</f>
        <v>0</v>
      </c>
      <c r="R3905" s="163"/>
      <c r="S3905" s="163"/>
      <c r="T3905" s="163"/>
      <c r="U3905" s="163"/>
      <c r="V3905" s="163"/>
      <c r="W3905" s="163"/>
      <c r="X3905" s="163"/>
      <c r="Y3905" s="163"/>
      <c r="Z3905" s="163"/>
      <c r="AA3905" s="163"/>
      <c r="AB3905" s="163"/>
      <c r="AC3905" s="163"/>
      <c r="AD3905" s="163"/>
      <c r="AE3905" s="163"/>
    </row>
    <row r="3906" spans="2:31">
      <c r="B3906" s="1129">
        <f t="shared" si="164"/>
        <v>-1</v>
      </c>
      <c r="D3906" s="1130"/>
      <c r="E3906" s="1130"/>
      <c r="F3906" s="1131"/>
      <c r="G3906" s="1130"/>
      <c r="H3906" s="1130"/>
      <c r="I3906" s="1130"/>
      <c r="J3906" s="1132"/>
      <c r="K3906" s="1132"/>
      <c r="L3906" s="1130"/>
      <c r="N3906" s="1133">
        <f t="shared" si="162"/>
        <v>0</v>
      </c>
      <c r="O3906" s="1134">
        <f t="shared" si="163"/>
        <v>0</v>
      </c>
      <c r="P3906" s="1134">
        <f>O3906/'1.5 Universal Data'!$F$35</f>
        <v>0</v>
      </c>
      <c r="R3906" s="163"/>
      <c r="S3906" s="163"/>
      <c r="T3906" s="163"/>
      <c r="U3906" s="163"/>
      <c r="V3906" s="163"/>
      <c r="W3906" s="163"/>
      <c r="X3906" s="163"/>
      <c r="Y3906" s="163"/>
      <c r="Z3906" s="163"/>
      <c r="AA3906" s="163"/>
      <c r="AB3906" s="163"/>
      <c r="AC3906" s="163"/>
      <c r="AD3906" s="163"/>
      <c r="AE3906" s="163"/>
    </row>
    <row r="3907" spans="2:31">
      <c r="B3907" s="1129">
        <f t="shared" si="164"/>
        <v>-1</v>
      </c>
      <c r="D3907" s="1130"/>
      <c r="E3907" s="1130"/>
      <c r="F3907" s="1131"/>
      <c r="G3907" s="1130"/>
      <c r="H3907" s="1130"/>
      <c r="I3907" s="1130"/>
      <c r="J3907" s="1132"/>
      <c r="K3907" s="1132"/>
      <c r="L3907" s="1130"/>
      <c r="N3907" s="1133">
        <f t="shared" si="162"/>
        <v>0</v>
      </c>
      <c r="O3907" s="1134">
        <f t="shared" si="163"/>
        <v>0</v>
      </c>
      <c r="P3907" s="1134">
        <f>O3907/'1.5 Universal Data'!$F$35</f>
        <v>0</v>
      </c>
      <c r="R3907" s="163"/>
      <c r="S3907" s="163"/>
      <c r="T3907" s="163"/>
      <c r="U3907" s="163"/>
      <c r="V3907" s="163"/>
      <c r="W3907" s="163"/>
      <c r="X3907" s="163"/>
      <c r="Y3907" s="163"/>
      <c r="Z3907" s="163"/>
      <c r="AA3907" s="163"/>
      <c r="AB3907" s="163"/>
      <c r="AC3907" s="163"/>
      <c r="AD3907" s="163"/>
      <c r="AE3907" s="163"/>
    </row>
    <row r="3908" spans="2:31">
      <c r="B3908" s="1129">
        <f t="shared" si="164"/>
        <v>-1</v>
      </c>
      <c r="D3908" s="1130"/>
      <c r="E3908" s="1130"/>
      <c r="F3908" s="1131"/>
      <c r="G3908" s="1130"/>
      <c r="H3908" s="1130"/>
      <c r="I3908" s="1130"/>
      <c r="J3908" s="1132"/>
      <c r="K3908" s="1132"/>
      <c r="L3908" s="1130"/>
      <c r="N3908" s="1133">
        <f t="shared" si="162"/>
        <v>0</v>
      </c>
      <c r="O3908" s="1134">
        <f t="shared" si="163"/>
        <v>0</v>
      </c>
      <c r="P3908" s="1134">
        <f>O3908/'1.5 Universal Data'!$F$35</f>
        <v>0</v>
      </c>
      <c r="R3908" s="163"/>
      <c r="S3908" s="163"/>
      <c r="T3908" s="163"/>
      <c r="U3908" s="163"/>
      <c r="V3908" s="163"/>
      <c r="W3908" s="163"/>
      <c r="X3908" s="163"/>
      <c r="Y3908" s="163"/>
      <c r="Z3908" s="163"/>
      <c r="AA3908" s="163"/>
      <c r="AB3908" s="163"/>
      <c r="AC3908" s="163"/>
      <c r="AD3908" s="163"/>
      <c r="AE3908" s="163"/>
    </row>
    <row r="3909" spans="2:31">
      <c r="B3909" s="1129">
        <f t="shared" si="164"/>
        <v>-1</v>
      </c>
      <c r="D3909" s="1130"/>
      <c r="E3909" s="1130"/>
      <c r="F3909" s="1131"/>
      <c r="G3909" s="1130"/>
      <c r="H3909" s="1130"/>
      <c r="I3909" s="1130"/>
      <c r="J3909" s="1132"/>
      <c r="K3909" s="1132"/>
      <c r="L3909" s="1130"/>
      <c r="N3909" s="1133">
        <f t="shared" si="162"/>
        <v>0</v>
      </c>
      <c r="O3909" s="1134">
        <f t="shared" si="163"/>
        <v>0</v>
      </c>
      <c r="P3909" s="1134">
        <f>O3909/'1.5 Universal Data'!$F$35</f>
        <v>0</v>
      </c>
      <c r="R3909" s="163"/>
      <c r="S3909" s="163"/>
      <c r="T3909" s="163"/>
      <c r="U3909" s="163"/>
      <c r="V3909" s="163"/>
      <c r="W3909" s="163"/>
      <c r="X3909" s="163"/>
      <c r="Y3909" s="163"/>
      <c r="Z3909" s="163"/>
      <c r="AA3909" s="163"/>
      <c r="AB3909" s="163"/>
      <c r="AC3909" s="163"/>
      <c r="AD3909" s="163"/>
      <c r="AE3909" s="163"/>
    </row>
    <row r="3910" spans="2:31">
      <c r="B3910" s="1129">
        <f t="shared" si="164"/>
        <v>-1</v>
      </c>
      <c r="D3910" s="1130"/>
      <c r="E3910" s="1130"/>
      <c r="F3910" s="1131"/>
      <c r="G3910" s="1130"/>
      <c r="H3910" s="1130"/>
      <c r="I3910" s="1130"/>
      <c r="J3910" s="1132"/>
      <c r="K3910" s="1132"/>
      <c r="L3910" s="1130"/>
      <c r="N3910" s="1133">
        <f t="shared" si="162"/>
        <v>0</v>
      </c>
      <c r="O3910" s="1134">
        <f t="shared" si="163"/>
        <v>0</v>
      </c>
      <c r="P3910" s="1134">
        <f>O3910/'1.5 Universal Data'!$F$35</f>
        <v>0</v>
      </c>
      <c r="R3910" s="163"/>
      <c r="S3910" s="163"/>
      <c r="T3910" s="163"/>
      <c r="U3910" s="163"/>
      <c r="V3910" s="163"/>
      <c r="W3910" s="163"/>
      <c r="X3910" s="163"/>
      <c r="Y3910" s="163"/>
      <c r="Z3910" s="163"/>
      <c r="AA3910" s="163"/>
      <c r="AB3910" s="163"/>
      <c r="AC3910" s="163"/>
      <c r="AD3910" s="163"/>
      <c r="AE3910" s="163"/>
    </row>
    <row r="3911" spans="2:31">
      <c r="B3911" s="1129">
        <f t="shared" si="164"/>
        <v>-1</v>
      </c>
      <c r="D3911" s="1130"/>
      <c r="E3911" s="1130"/>
      <c r="F3911" s="1131"/>
      <c r="G3911" s="1130"/>
      <c r="H3911" s="1130"/>
      <c r="I3911" s="1130"/>
      <c r="J3911" s="1132"/>
      <c r="K3911" s="1132"/>
      <c r="L3911" s="1130"/>
      <c r="N3911" s="1133">
        <f t="shared" si="162"/>
        <v>0</v>
      </c>
      <c r="O3911" s="1134">
        <f t="shared" si="163"/>
        <v>0</v>
      </c>
      <c r="P3911" s="1134">
        <f>O3911/'1.5 Universal Data'!$F$35</f>
        <v>0</v>
      </c>
      <c r="R3911" s="163"/>
      <c r="S3911" s="163"/>
      <c r="T3911" s="163"/>
      <c r="U3911" s="163"/>
      <c r="V3911" s="163"/>
      <c r="W3911" s="163"/>
      <c r="X3911" s="163"/>
      <c r="Y3911" s="163"/>
      <c r="Z3911" s="163"/>
      <c r="AA3911" s="163"/>
      <c r="AB3911" s="163"/>
      <c r="AC3911" s="163"/>
      <c r="AD3911" s="163"/>
      <c r="AE3911" s="163"/>
    </row>
    <row r="3912" spans="2:31">
      <c r="B3912" s="1129">
        <f t="shared" si="164"/>
        <v>-1</v>
      </c>
      <c r="D3912" s="1130"/>
      <c r="E3912" s="1130"/>
      <c r="F3912" s="1131"/>
      <c r="G3912" s="1130"/>
      <c r="H3912" s="1130"/>
      <c r="I3912" s="1130"/>
      <c r="J3912" s="1132"/>
      <c r="K3912" s="1132"/>
      <c r="L3912" s="1130"/>
      <c r="N3912" s="1133">
        <f t="shared" si="162"/>
        <v>0</v>
      </c>
      <c r="O3912" s="1134">
        <f t="shared" si="163"/>
        <v>0</v>
      </c>
      <c r="P3912" s="1134">
        <f>O3912/'1.5 Universal Data'!$F$35</f>
        <v>0</v>
      </c>
      <c r="R3912" s="163"/>
      <c r="S3912" s="163"/>
      <c r="T3912" s="163"/>
      <c r="U3912" s="163"/>
      <c r="V3912" s="163"/>
      <c r="W3912" s="163"/>
      <c r="X3912" s="163"/>
      <c r="Y3912" s="163"/>
      <c r="Z3912" s="163"/>
      <c r="AA3912" s="163"/>
      <c r="AB3912" s="163"/>
      <c r="AC3912" s="163"/>
      <c r="AD3912" s="163"/>
      <c r="AE3912" s="163"/>
    </row>
    <row r="3913" spans="2:31">
      <c r="B3913" s="1129">
        <f t="shared" si="164"/>
        <v>-1</v>
      </c>
      <c r="D3913" s="1130"/>
      <c r="E3913" s="1130"/>
      <c r="F3913" s="1131"/>
      <c r="G3913" s="1130"/>
      <c r="H3913" s="1130"/>
      <c r="I3913" s="1130"/>
      <c r="J3913" s="1132"/>
      <c r="K3913" s="1132"/>
      <c r="L3913" s="1130"/>
      <c r="N3913" s="1133">
        <f t="shared" si="162"/>
        <v>0</v>
      </c>
      <c r="O3913" s="1134">
        <f t="shared" si="163"/>
        <v>0</v>
      </c>
      <c r="P3913" s="1134">
        <f>O3913/'1.5 Universal Data'!$F$35</f>
        <v>0</v>
      </c>
      <c r="R3913" s="163"/>
      <c r="S3913" s="163"/>
      <c r="T3913" s="163"/>
      <c r="U3913" s="163"/>
      <c r="V3913" s="163"/>
      <c r="W3913" s="163"/>
      <c r="X3913" s="163"/>
      <c r="Y3913" s="163"/>
      <c r="Z3913" s="163"/>
      <c r="AA3913" s="163"/>
      <c r="AB3913" s="163"/>
      <c r="AC3913" s="163"/>
      <c r="AD3913" s="163"/>
      <c r="AE3913" s="163"/>
    </row>
    <row r="3914" spans="2:31">
      <c r="B3914" s="1129">
        <f t="shared" si="164"/>
        <v>-1</v>
      </c>
      <c r="D3914" s="1130"/>
      <c r="E3914" s="1130"/>
      <c r="F3914" s="1131"/>
      <c r="G3914" s="1130"/>
      <c r="H3914" s="1130"/>
      <c r="I3914" s="1130"/>
      <c r="J3914" s="1132"/>
      <c r="K3914" s="1132"/>
      <c r="L3914" s="1130"/>
      <c r="N3914" s="1133">
        <f t="shared" si="162"/>
        <v>0</v>
      </c>
      <c r="O3914" s="1134">
        <f t="shared" si="163"/>
        <v>0</v>
      </c>
      <c r="P3914" s="1134">
        <f>O3914/'1.5 Universal Data'!$F$35</f>
        <v>0</v>
      </c>
      <c r="R3914" s="163"/>
      <c r="S3914" s="163"/>
      <c r="T3914" s="163"/>
      <c r="U3914" s="163"/>
      <c r="V3914" s="163"/>
      <c r="W3914" s="163"/>
      <c r="X3914" s="163"/>
      <c r="Y3914" s="163"/>
      <c r="Z3914" s="163"/>
      <c r="AA3914" s="163"/>
      <c r="AB3914" s="163"/>
      <c r="AC3914" s="163"/>
      <c r="AD3914" s="163"/>
      <c r="AE3914" s="163"/>
    </row>
    <row r="3915" spans="2:31">
      <c r="B3915" s="1129">
        <f t="shared" si="164"/>
        <v>-1</v>
      </c>
      <c r="D3915" s="1130"/>
      <c r="E3915" s="1130"/>
      <c r="F3915" s="1131"/>
      <c r="G3915" s="1130"/>
      <c r="H3915" s="1130"/>
      <c r="I3915" s="1130"/>
      <c r="J3915" s="1132"/>
      <c r="K3915" s="1132"/>
      <c r="L3915" s="1130"/>
      <c r="N3915" s="1133">
        <f t="shared" si="162"/>
        <v>0</v>
      </c>
      <c r="O3915" s="1134">
        <f t="shared" si="163"/>
        <v>0</v>
      </c>
      <c r="P3915" s="1134">
        <f>O3915/'1.5 Universal Data'!$F$35</f>
        <v>0</v>
      </c>
      <c r="R3915" s="163"/>
      <c r="S3915" s="163"/>
      <c r="T3915" s="163"/>
      <c r="U3915" s="163"/>
      <c r="V3915" s="163"/>
      <c r="W3915" s="163"/>
      <c r="X3915" s="163"/>
      <c r="Y3915" s="163"/>
      <c r="Z3915" s="163"/>
      <c r="AA3915" s="163"/>
      <c r="AB3915" s="163"/>
      <c r="AC3915" s="163"/>
      <c r="AD3915" s="163"/>
      <c r="AE3915" s="163"/>
    </row>
    <row r="3916" spans="2:31">
      <c r="B3916" s="1129">
        <f t="shared" si="164"/>
        <v>-1</v>
      </c>
      <c r="D3916" s="1130"/>
      <c r="E3916" s="1130"/>
      <c r="F3916" s="1131"/>
      <c r="G3916" s="1130"/>
      <c r="H3916" s="1130"/>
      <c r="I3916" s="1130"/>
      <c r="J3916" s="1132"/>
      <c r="K3916" s="1132"/>
      <c r="L3916" s="1130"/>
      <c r="N3916" s="1133">
        <f t="shared" si="162"/>
        <v>0</v>
      </c>
      <c r="O3916" s="1134">
        <f t="shared" si="163"/>
        <v>0</v>
      </c>
      <c r="P3916" s="1134">
        <f>O3916/'1.5 Universal Data'!$F$35</f>
        <v>0</v>
      </c>
      <c r="R3916" s="163"/>
      <c r="S3916" s="163"/>
      <c r="T3916" s="163"/>
      <c r="U3916" s="163"/>
      <c r="V3916" s="163"/>
      <c r="W3916" s="163"/>
      <c r="X3916" s="163"/>
      <c r="Y3916" s="163"/>
      <c r="Z3916" s="163"/>
      <c r="AA3916" s="163"/>
      <c r="AB3916" s="163"/>
      <c r="AC3916" s="163"/>
      <c r="AD3916" s="163"/>
      <c r="AE3916" s="163"/>
    </row>
    <row r="3917" spans="2:31">
      <c r="B3917" s="1129">
        <f t="shared" si="164"/>
        <v>-1</v>
      </c>
      <c r="D3917" s="1130"/>
      <c r="E3917" s="1130"/>
      <c r="F3917" s="1131"/>
      <c r="G3917" s="1130"/>
      <c r="H3917" s="1130"/>
      <c r="I3917" s="1130"/>
      <c r="J3917" s="1132"/>
      <c r="K3917" s="1132"/>
      <c r="L3917" s="1130"/>
      <c r="N3917" s="1133">
        <f t="shared" si="162"/>
        <v>0</v>
      </c>
      <c r="O3917" s="1134">
        <f t="shared" si="163"/>
        <v>0</v>
      </c>
      <c r="P3917" s="1134">
        <f>O3917/'1.5 Universal Data'!$F$35</f>
        <v>0</v>
      </c>
      <c r="R3917" s="163"/>
      <c r="S3917" s="163"/>
      <c r="T3917" s="163"/>
      <c r="U3917" s="163"/>
      <c r="V3917" s="163"/>
      <c r="W3917" s="163"/>
      <c r="X3917" s="163"/>
      <c r="Y3917" s="163"/>
      <c r="Z3917" s="163"/>
      <c r="AA3917" s="163"/>
      <c r="AB3917" s="163"/>
      <c r="AC3917" s="163"/>
      <c r="AD3917" s="163"/>
      <c r="AE3917" s="163"/>
    </row>
    <row r="3918" spans="2:31">
      <c r="B3918" s="1129">
        <f t="shared" si="164"/>
        <v>-1</v>
      </c>
      <c r="D3918" s="1130"/>
      <c r="E3918" s="1130"/>
      <c r="F3918" s="1131"/>
      <c r="G3918" s="1130"/>
      <c r="H3918" s="1130"/>
      <c r="I3918" s="1130"/>
      <c r="J3918" s="1132"/>
      <c r="K3918" s="1132"/>
      <c r="L3918" s="1130"/>
      <c r="N3918" s="1133">
        <f t="shared" si="162"/>
        <v>0</v>
      </c>
      <c r="O3918" s="1134">
        <f t="shared" si="163"/>
        <v>0</v>
      </c>
      <c r="P3918" s="1134">
        <f>O3918/'1.5 Universal Data'!$F$35</f>
        <v>0</v>
      </c>
      <c r="R3918" s="163"/>
      <c r="S3918" s="163"/>
      <c r="T3918" s="163"/>
      <c r="U3918" s="163"/>
      <c r="V3918" s="163"/>
      <c r="W3918" s="163"/>
      <c r="X3918" s="163"/>
      <c r="Y3918" s="163"/>
      <c r="Z3918" s="163"/>
      <c r="AA3918" s="163"/>
      <c r="AB3918" s="163"/>
      <c r="AC3918" s="163"/>
      <c r="AD3918" s="163"/>
      <c r="AE3918" s="163"/>
    </row>
    <row r="3919" spans="2:31">
      <c r="B3919" s="1129">
        <f t="shared" si="164"/>
        <v>-1</v>
      </c>
      <c r="D3919" s="1130"/>
      <c r="E3919" s="1130"/>
      <c r="F3919" s="1131"/>
      <c r="G3919" s="1130"/>
      <c r="H3919" s="1130"/>
      <c r="I3919" s="1130"/>
      <c r="J3919" s="1132"/>
      <c r="K3919" s="1132"/>
      <c r="L3919" s="1130"/>
      <c r="N3919" s="1133">
        <f t="shared" si="162"/>
        <v>0</v>
      </c>
      <c r="O3919" s="1134">
        <f t="shared" si="163"/>
        <v>0</v>
      </c>
      <c r="P3919" s="1134">
        <f>O3919/'1.5 Universal Data'!$F$35</f>
        <v>0</v>
      </c>
      <c r="R3919" s="163"/>
      <c r="S3919" s="163"/>
      <c r="T3919" s="163"/>
      <c r="U3919" s="163"/>
      <c r="V3919" s="163"/>
      <c r="W3919" s="163"/>
      <c r="X3919" s="163"/>
      <c r="Y3919" s="163"/>
      <c r="Z3919" s="163"/>
      <c r="AA3919" s="163"/>
      <c r="AB3919" s="163"/>
      <c r="AC3919" s="163"/>
      <c r="AD3919" s="163"/>
      <c r="AE3919" s="163"/>
    </row>
    <row r="3920" spans="2:31">
      <c r="B3920" s="1129">
        <f t="shared" si="164"/>
        <v>-1</v>
      </c>
      <c r="D3920" s="1130"/>
      <c r="E3920" s="1130"/>
      <c r="F3920" s="1131"/>
      <c r="G3920" s="1130"/>
      <c r="H3920" s="1130"/>
      <c r="I3920" s="1130"/>
      <c r="J3920" s="1132"/>
      <c r="K3920" s="1132"/>
      <c r="L3920" s="1130"/>
      <c r="N3920" s="1133">
        <f t="shared" ref="N3920:N3983" si="165">+H3920*((K3920-J3920)+1)*B3920</f>
        <v>0</v>
      </c>
      <c r="O3920" s="1134">
        <f t="shared" ref="O3920:O3983" si="166">N3920*L3920/100</f>
        <v>0</v>
      </c>
      <c r="P3920" s="1134">
        <f>O3920/'1.5 Universal Data'!$F$35</f>
        <v>0</v>
      </c>
      <c r="R3920" s="163"/>
      <c r="S3920" s="163"/>
      <c r="T3920" s="163"/>
      <c r="U3920" s="163"/>
      <c r="V3920" s="163"/>
      <c r="W3920" s="163"/>
      <c r="X3920" s="163"/>
      <c r="Y3920" s="163"/>
      <c r="Z3920" s="163"/>
      <c r="AA3920" s="163"/>
      <c r="AB3920" s="163"/>
      <c r="AC3920" s="163"/>
      <c r="AD3920" s="163"/>
      <c r="AE3920" s="163"/>
    </row>
    <row r="3921" spans="2:31">
      <c r="B3921" s="1129">
        <f t="shared" si="164"/>
        <v>-1</v>
      </c>
      <c r="D3921" s="1130"/>
      <c r="E3921" s="1130"/>
      <c r="F3921" s="1131"/>
      <c r="G3921" s="1130"/>
      <c r="H3921" s="1130"/>
      <c r="I3921" s="1130"/>
      <c r="J3921" s="1132"/>
      <c r="K3921" s="1132"/>
      <c r="L3921" s="1130"/>
      <c r="N3921" s="1133">
        <f t="shared" si="165"/>
        <v>0</v>
      </c>
      <c r="O3921" s="1134">
        <f t="shared" si="166"/>
        <v>0</v>
      </c>
      <c r="P3921" s="1134">
        <f>O3921/'1.5 Universal Data'!$F$35</f>
        <v>0</v>
      </c>
      <c r="R3921" s="163"/>
      <c r="S3921" s="163"/>
      <c r="T3921" s="163"/>
      <c r="U3921" s="163"/>
      <c r="V3921" s="163"/>
      <c r="W3921" s="163"/>
      <c r="X3921" s="163"/>
      <c r="Y3921" s="163"/>
      <c r="Z3921" s="163"/>
      <c r="AA3921" s="163"/>
      <c r="AB3921" s="163"/>
      <c r="AC3921" s="163"/>
      <c r="AD3921" s="163"/>
      <c r="AE3921" s="163"/>
    </row>
    <row r="3922" spans="2:31">
      <c r="B3922" s="1129">
        <f t="shared" si="164"/>
        <v>-1</v>
      </c>
      <c r="D3922" s="1130"/>
      <c r="E3922" s="1130"/>
      <c r="F3922" s="1131"/>
      <c r="G3922" s="1130"/>
      <c r="H3922" s="1130"/>
      <c r="I3922" s="1130"/>
      <c r="J3922" s="1132"/>
      <c r="K3922" s="1132"/>
      <c r="L3922" s="1130"/>
      <c r="N3922" s="1133">
        <f t="shared" si="165"/>
        <v>0</v>
      </c>
      <c r="O3922" s="1134">
        <f t="shared" si="166"/>
        <v>0</v>
      </c>
      <c r="P3922" s="1134">
        <f>O3922/'1.5 Universal Data'!$F$35</f>
        <v>0</v>
      </c>
      <c r="R3922" s="163"/>
      <c r="S3922" s="163"/>
      <c r="T3922" s="163"/>
      <c r="U3922" s="163"/>
      <c r="V3922" s="163"/>
      <c r="W3922" s="163"/>
      <c r="X3922" s="163"/>
      <c r="Y3922" s="163"/>
      <c r="Z3922" s="163"/>
      <c r="AA3922" s="163"/>
      <c r="AB3922" s="163"/>
      <c r="AC3922" s="163"/>
      <c r="AD3922" s="163"/>
      <c r="AE3922" s="163"/>
    </row>
    <row r="3923" spans="2:31">
      <c r="B3923" s="1129">
        <f t="shared" si="164"/>
        <v>-1</v>
      </c>
      <c r="D3923" s="1130"/>
      <c r="E3923" s="1130"/>
      <c r="F3923" s="1131"/>
      <c r="G3923" s="1130"/>
      <c r="H3923" s="1130"/>
      <c r="I3923" s="1130"/>
      <c r="J3923" s="1132"/>
      <c r="K3923" s="1132"/>
      <c r="L3923" s="1130"/>
      <c r="N3923" s="1133">
        <f t="shared" si="165"/>
        <v>0</v>
      </c>
      <c r="O3923" s="1134">
        <f t="shared" si="166"/>
        <v>0</v>
      </c>
      <c r="P3923" s="1134">
        <f>O3923/'1.5 Universal Data'!$F$35</f>
        <v>0</v>
      </c>
      <c r="R3923" s="163"/>
      <c r="S3923" s="163"/>
      <c r="T3923" s="163"/>
      <c r="U3923" s="163"/>
      <c r="V3923" s="163"/>
      <c r="W3923" s="163"/>
      <c r="X3923" s="163"/>
      <c r="Y3923" s="163"/>
      <c r="Z3923" s="163"/>
      <c r="AA3923" s="163"/>
      <c r="AB3923" s="163"/>
      <c r="AC3923" s="163"/>
      <c r="AD3923" s="163"/>
      <c r="AE3923" s="163"/>
    </row>
    <row r="3924" spans="2:31">
      <c r="B3924" s="1129">
        <f t="shared" si="164"/>
        <v>-1</v>
      </c>
      <c r="D3924" s="1130"/>
      <c r="E3924" s="1130"/>
      <c r="F3924" s="1131"/>
      <c r="G3924" s="1130"/>
      <c r="H3924" s="1130"/>
      <c r="I3924" s="1130"/>
      <c r="J3924" s="1132"/>
      <c r="K3924" s="1132"/>
      <c r="L3924" s="1130"/>
      <c r="N3924" s="1133">
        <f t="shared" si="165"/>
        <v>0</v>
      </c>
      <c r="O3924" s="1134">
        <f t="shared" si="166"/>
        <v>0</v>
      </c>
      <c r="P3924" s="1134">
        <f>O3924/'1.5 Universal Data'!$F$35</f>
        <v>0</v>
      </c>
      <c r="R3924" s="163"/>
      <c r="S3924" s="163"/>
      <c r="T3924" s="163"/>
      <c r="U3924" s="163"/>
      <c r="V3924" s="163"/>
      <c r="W3924" s="163"/>
      <c r="X3924" s="163"/>
      <c r="Y3924" s="163"/>
      <c r="Z3924" s="163"/>
      <c r="AA3924" s="163"/>
      <c r="AB3924" s="163"/>
      <c r="AC3924" s="163"/>
      <c r="AD3924" s="163"/>
      <c r="AE3924" s="163"/>
    </row>
    <row r="3925" spans="2:31">
      <c r="B3925" s="1129">
        <f t="shared" si="164"/>
        <v>-1</v>
      </c>
      <c r="D3925" s="1130"/>
      <c r="E3925" s="1130"/>
      <c r="F3925" s="1131"/>
      <c r="G3925" s="1130"/>
      <c r="H3925" s="1130"/>
      <c r="I3925" s="1130"/>
      <c r="J3925" s="1132"/>
      <c r="K3925" s="1132"/>
      <c r="L3925" s="1130"/>
      <c r="N3925" s="1133">
        <f t="shared" si="165"/>
        <v>0</v>
      </c>
      <c r="O3925" s="1134">
        <f t="shared" si="166"/>
        <v>0</v>
      </c>
      <c r="P3925" s="1134">
        <f>O3925/'1.5 Universal Data'!$F$35</f>
        <v>0</v>
      </c>
      <c r="R3925" s="163"/>
      <c r="S3925" s="163"/>
      <c r="T3925" s="163"/>
      <c r="U3925" s="163"/>
      <c r="V3925" s="163"/>
      <c r="W3925" s="163"/>
      <c r="X3925" s="163"/>
      <c r="Y3925" s="163"/>
      <c r="Z3925" s="163"/>
      <c r="AA3925" s="163"/>
      <c r="AB3925" s="163"/>
      <c r="AC3925" s="163"/>
      <c r="AD3925" s="163"/>
      <c r="AE3925" s="163"/>
    </row>
    <row r="3926" spans="2:31">
      <c r="B3926" s="1129">
        <f t="shared" si="164"/>
        <v>-1</v>
      </c>
      <c r="D3926" s="1130"/>
      <c r="E3926" s="1130"/>
      <c r="F3926" s="1131"/>
      <c r="G3926" s="1130"/>
      <c r="H3926" s="1130"/>
      <c r="I3926" s="1130"/>
      <c r="J3926" s="1132"/>
      <c r="K3926" s="1132"/>
      <c r="L3926" s="1130"/>
      <c r="N3926" s="1133">
        <f t="shared" si="165"/>
        <v>0</v>
      </c>
      <c r="O3926" s="1134">
        <f t="shared" si="166"/>
        <v>0</v>
      </c>
      <c r="P3926" s="1134">
        <f>O3926/'1.5 Universal Data'!$F$35</f>
        <v>0</v>
      </c>
      <c r="R3926" s="163"/>
      <c r="S3926" s="163"/>
      <c r="T3926" s="163"/>
      <c r="U3926" s="163"/>
      <c r="V3926" s="163"/>
      <c r="W3926" s="163"/>
      <c r="X3926" s="163"/>
      <c r="Y3926" s="163"/>
      <c r="Z3926" s="163"/>
      <c r="AA3926" s="163"/>
      <c r="AB3926" s="163"/>
      <c r="AC3926" s="163"/>
      <c r="AD3926" s="163"/>
      <c r="AE3926" s="163"/>
    </row>
    <row r="3927" spans="2:31">
      <c r="B3927" s="1129">
        <f t="shared" ref="B3927:B3990" si="167">IF(G3927="buy",1,-1)</f>
        <v>-1</v>
      </c>
      <c r="D3927" s="1130"/>
      <c r="E3927" s="1130"/>
      <c r="F3927" s="1131"/>
      <c r="G3927" s="1130"/>
      <c r="H3927" s="1130"/>
      <c r="I3927" s="1130"/>
      <c r="J3927" s="1132"/>
      <c r="K3927" s="1132"/>
      <c r="L3927" s="1130"/>
      <c r="N3927" s="1133">
        <f t="shared" si="165"/>
        <v>0</v>
      </c>
      <c r="O3927" s="1134">
        <f t="shared" si="166"/>
        <v>0</v>
      </c>
      <c r="P3927" s="1134">
        <f>O3927/'1.5 Universal Data'!$F$35</f>
        <v>0</v>
      </c>
      <c r="R3927" s="163"/>
      <c r="S3927" s="163"/>
      <c r="T3927" s="163"/>
      <c r="U3927" s="163"/>
      <c r="V3927" s="163"/>
      <c r="W3927" s="163"/>
      <c r="X3927" s="163"/>
      <c r="Y3927" s="163"/>
      <c r="Z3927" s="163"/>
      <c r="AA3927" s="163"/>
      <c r="AB3927" s="163"/>
      <c r="AC3927" s="163"/>
      <c r="AD3927" s="163"/>
      <c r="AE3927" s="163"/>
    </row>
    <row r="3928" spans="2:31">
      <c r="B3928" s="1129">
        <f t="shared" si="167"/>
        <v>-1</v>
      </c>
      <c r="D3928" s="1130"/>
      <c r="E3928" s="1130"/>
      <c r="F3928" s="1131"/>
      <c r="G3928" s="1130"/>
      <c r="H3928" s="1130"/>
      <c r="I3928" s="1130"/>
      <c r="J3928" s="1132"/>
      <c r="K3928" s="1132"/>
      <c r="L3928" s="1130"/>
      <c r="N3928" s="1133">
        <f t="shared" si="165"/>
        <v>0</v>
      </c>
      <c r="O3928" s="1134">
        <f t="shared" si="166"/>
        <v>0</v>
      </c>
      <c r="P3928" s="1134">
        <f>O3928/'1.5 Universal Data'!$F$35</f>
        <v>0</v>
      </c>
      <c r="R3928" s="163"/>
      <c r="S3928" s="163"/>
      <c r="T3928" s="163"/>
      <c r="U3928" s="163"/>
      <c r="V3928" s="163"/>
      <c r="W3928" s="163"/>
      <c r="X3928" s="163"/>
      <c r="Y3928" s="163"/>
      <c r="Z3928" s="163"/>
      <c r="AA3928" s="163"/>
      <c r="AB3928" s="163"/>
      <c r="AC3928" s="163"/>
      <c r="AD3928" s="163"/>
      <c r="AE3928" s="163"/>
    </row>
    <row r="3929" spans="2:31">
      <c r="B3929" s="1129">
        <f t="shared" si="167"/>
        <v>-1</v>
      </c>
      <c r="D3929" s="1130"/>
      <c r="E3929" s="1130"/>
      <c r="F3929" s="1131"/>
      <c r="G3929" s="1130"/>
      <c r="H3929" s="1130"/>
      <c r="I3929" s="1130"/>
      <c r="J3929" s="1132"/>
      <c r="K3929" s="1132"/>
      <c r="L3929" s="1130"/>
      <c r="N3929" s="1133">
        <f t="shared" si="165"/>
        <v>0</v>
      </c>
      <c r="O3929" s="1134">
        <f t="shared" si="166"/>
        <v>0</v>
      </c>
      <c r="P3929" s="1134">
        <f>O3929/'1.5 Universal Data'!$F$35</f>
        <v>0</v>
      </c>
      <c r="R3929" s="163"/>
      <c r="S3929" s="163"/>
      <c r="T3929" s="163"/>
      <c r="U3929" s="163"/>
      <c r="V3929" s="163"/>
      <c r="W3929" s="163"/>
      <c r="X3929" s="163"/>
      <c r="Y3929" s="163"/>
      <c r="Z3929" s="163"/>
      <c r="AA3929" s="163"/>
      <c r="AB3929" s="163"/>
      <c r="AC3929" s="163"/>
      <c r="AD3929" s="163"/>
      <c r="AE3929" s="163"/>
    </row>
    <row r="3930" spans="2:31">
      <c r="B3930" s="1129">
        <f t="shared" si="167"/>
        <v>-1</v>
      </c>
      <c r="D3930" s="1130"/>
      <c r="E3930" s="1130"/>
      <c r="F3930" s="1131"/>
      <c r="G3930" s="1130"/>
      <c r="H3930" s="1130"/>
      <c r="I3930" s="1130"/>
      <c r="J3930" s="1132"/>
      <c r="K3930" s="1132"/>
      <c r="L3930" s="1130"/>
      <c r="N3930" s="1133">
        <f t="shared" si="165"/>
        <v>0</v>
      </c>
      <c r="O3930" s="1134">
        <f t="shared" si="166"/>
        <v>0</v>
      </c>
      <c r="P3930" s="1134">
        <f>O3930/'1.5 Universal Data'!$F$35</f>
        <v>0</v>
      </c>
      <c r="R3930" s="163"/>
      <c r="S3930" s="163"/>
      <c r="T3930" s="163"/>
      <c r="U3930" s="163"/>
      <c r="V3930" s="163"/>
      <c r="W3930" s="163"/>
      <c r="X3930" s="163"/>
      <c r="Y3930" s="163"/>
      <c r="Z3930" s="163"/>
      <c r="AA3930" s="163"/>
      <c r="AB3930" s="163"/>
      <c r="AC3930" s="163"/>
      <c r="AD3930" s="163"/>
      <c r="AE3930" s="163"/>
    </row>
    <row r="3931" spans="2:31">
      <c r="B3931" s="1129">
        <f t="shared" si="167"/>
        <v>-1</v>
      </c>
      <c r="D3931" s="1130"/>
      <c r="E3931" s="1130"/>
      <c r="F3931" s="1131"/>
      <c r="G3931" s="1130"/>
      <c r="H3931" s="1130"/>
      <c r="I3931" s="1130"/>
      <c r="J3931" s="1132"/>
      <c r="K3931" s="1132"/>
      <c r="L3931" s="1130"/>
      <c r="N3931" s="1133">
        <f t="shared" si="165"/>
        <v>0</v>
      </c>
      <c r="O3931" s="1134">
        <f t="shared" si="166"/>
        <v>0</v>
      </c>
      <c r="P3931" s="1134">
        <f>O3931/'1.5 Universal Data'!$F$35</f>
        <v>0</v>
      </c>
      <c r="R3931" s="163"/>
      <c r="S3931" s="163"/>
      <c r="T3931" s="163"/>
      <c r="U3931" s="163"/>
      <c r="V3931" s="163"/>
      <c r="W3931" s="163"/>
      <c r="X3931" s="163"/>
      <c r="Y3931" s="163"/>
      <c r="Z3931" s="163"/>
      <c r="AA3931" s="163"/>
      <c r="AB3931" s="163"/>
      <c r="AC3931" s="163"/>
      <c r="AD3931" s="163"/>
      <c r="AE3931" s="163"/>
    </row>
    <row r="3932" spans="2:31">
      <c r="B3932" s="1129">
        <f t="shared" si="167"/>
        <v>-1</v>
      </c>
      <c r="D3932" s="1130"/>
      <c r="E3932" s="1130"/>
      <c r="F3932" s="1131"/>
      <c r="G3932" s="1130"/>
      <c r="H3932" s="1130"/>
      <c r="I3932" s="1130"/>
      <c r="J3932" s="1132"/>
      <c r="K3932" s="1132"/>
      <c r="L3932" s="1130"/>
      <c r="N3932" s="1133">
        <f t="shared" si="165"/>
        <v>0</v>
      </c>
      <c r="O3932" s="1134">
        <f t="shared" si="166"/>
        <v>0</v>
      </c>
      <c r="P3932" s="1134">
        <f>O3932/'1.5 Universal Data'!$F$35</f>
        <v>0</v>
      </c>
      <c r="R3932" s="163"/>
      <c r="S3932" s="163"/>
      <c r="T3932" s="163"/>
      <c r="U3932" s="163"/>
      <c r="V3932" s="163"/>
      <c r="W3932" s="163"/>
      <c r="X3932" s="163"/>
      <c r="Y3932" s="163"/>
      <c r="Z3932" s="163"/>
      <c r="AA3932" s="163"/>
      <c r="AB3932" s="163"/>
      <c r="AC3932" s="163"/>
      <c r="AD3932" s="163"/>
      <c r="AE3932" s="163"/>
    </row>
    <row r="3933" spans="2:31">
      <c r="B3933" s="1129">
        <f t="shared" si="167"/>
        <v>-1</v>
      </c>
      <c r="D3933" s="1130"/>
      <c r="E3933" s="1130"/>
      <c r="F3933" s="1131"/>
      <c r="G3933" s="1130"/>
      <c r="H3933" s="1130"/>
      <c r="I3933" s="1130"/>
      <c r="J3933" s="1132"/>
      <c r="K3933" s="1132"/>
      <c r="L3933" s="1130"/>
      <c r="N3933" s="1133">
        <f t="shared" si="165"/>
        <v>0</v>
      </c>
      <c r="O3933" s="1134">
        <f t="shared" si="166"/>
        <v>0</v>
      </c>
      <c r="P3933" s="1134">
        <f>O3933/'1.5 Universal Data'!$F$35</f>
        <v>0</v>
      </c>
      <c r="R3933" s="163"/>
      <c r="S3933" s="163"/>
      <c r="T3933" s="163"/>
      <c r="U3933" s="163"/>
      <c r="V3933" s="163"/>
      <c r="W3933" s="163"/>
      <c r="X3933" s="163"/>
      <c r="Y3933" s="163"/>
      <c r="Z3933" s="163"/>
      <c r="AA3933" s="163"/>
      <c r="AB3933" s="163"/>
      <c r="AC3933" s="163"/>
      <c r="AD3933" s="163"/>
      <c r="AE3933" s="163"/>
    </row>
    <row r="3934" spans="2:31">
      <c r="B3934" s="1129">
        <f t="shared" si="167"/>
        <v>-1</v>
      </c>
      <c r="D3934" s="1130"/>
      <c r="E3934" s="1130"/>
      <c r="F3934" s="1131"/>
      <c r="G3934" s="1130"/>
      <c r="H3934" s="1130"/>
      <c r="I3934" s="1130"/>
      <c r="J3934" s="1132"/>
      <c r="K3934" s="1132"/>
      <c r="L3934" s="1130"/>
      <c r="N3934" s="1133">
        <f t="shared" si="165"/>
        <v>0</v>
      </c>
      <c r="O3934" s="1134">
        <f t="shared" si="166"/>
        <v>0</v>
      </c>
      <c r="P3934" s="1134">
        <f>O3934/'1.5 Universal Data'!$F$35</f>
        <v>0</v>
      </c>
      <c r="R3934" s="163"/>
      <c r="S3934" s="163"/>
      <c r="T3934" s="163"/>
      <c r="U3934" s="163"/>
      <c r="V3934" s="163"/>
      <c r="W3934" s="163"/>
      <c r="X3934" s="163"/>
      <c r="Y3934" s="163"/>
      <c r="Z3934" s="163"/>
      <c r="AA3934" s="163"/>
      <c r="AB3934" s="163"/>
      <c r="AC3934" s="163"/>
      <c r="AD3934" s="163"/>
      <c r="AE3934" s="163"/>
    </row>
    <row r="3935" spans="2:31">
      <c r="B3935" s="1129">
        <f t="shared" si="167"/>
        <v>-1</v>
      </c>
      <c r="D3935" s="1130"/>
      <c r="E3935" s="1130"/>
      <c r="F3935" s="1131"/>
      <c r="G3935" s="1130"/>
      <c r="H3935" s="1130"/>
      <c r="I3935" s="1130"/>
      <c r="J3935" s="1132"/>
      <c r="K3935" s="1132"/>
      <c r="L3935" s="1130"/>
      <c r="N3935" s="1133">
        <f t="shared" si="165"/>
        <v>0</v>
      </c>
      <c r="O3935" s="1134">
        <f t="shared" si="166"/>
        <v>0</v>
      </c>
      <c r="P3935" s="1134">
        <f>O3935/'1.5 Universal Data'!$F$35</f>
        <v>0</v>
      </c>
      <c r="R3935" s="163"/>
      <c r="S3935" s="163"/>
      <c r="T3935" s="163"/>
      <c r="U3935" s="163"/>
      <c r="V3935" s="163"/>
      <c r="W3935" s="163"/>
      <c r="X3935" s="163"/>
      <c r="Y3935" s="163"/>
      <c r="Z3935" s="163"/>
      <c r="AA3935" s="163"/>
      <c r="AB3935" s="163"/>
      <c r="AC3935" s="163"/>
      <c r="AD3935" s="163"/>
      <c r="AE3935" s="163"/>
    </row>
    <row r="3936" spans="2:31">
      <c r="B3936" s="1129">
        <f t="shared" si="167"/>
        <v>-1</v>
      </c>
      <c r="D3936" s="1130"/>
      <c r="E3936" s="1130"/>
      <c r="F3936" s="1131"/>
      <c r="G3936" s="1130"/>
      <c r="H3936" s="1130"/>
      <c r="I3936" s="1130"/>
      <c r="J3936" s="1132"/>
      <c r="K3936" s="1132"/>
      <c r="L3936" s="1130"/>
      <c r="N3936" s="1133">
        <f t="shared" si="165"/>
        <v>0</v>
      </c>
      <c r="O3936" s="1134">
        <f t="shared" si="166"/>
        <v>0</v>
      </c>
      <c r="P3936" s="1134">
        <f>O3936/'1.5 Universal Data'!$F$35</f>
        <v>0</v>
      </c>
      <c r="R3936" s="163"/>
      <c r="S3936" s="163"/>
      <c r="T3936" s="163"/>
      <c r="U3936" s="163"/>
      <c r="V3936" s="163"/>
      <c r="W3936" s="163"/>
      <c r="X3936" s="163"/>
      <c r="Y3936" s="163"/>
      <c r="Z3936" s="163"/>
      <c r="AA3936" s="163"/>
      <c r="AB3936" s="163"/>
      <c r="AC3936" s="163"/>
      <c r="AD3936" s="163"/>
      <c r="AE3936" s="163"/>
    </row>
    <row r="3937" spans="2:31">
      <c r="B3937" s="1129">
        <f t="shared" si="167"/>
        <v>-1</v>
      </c>
      <c r="D3937" s="1130"/>
      <c r="E3937" s="1130"/>
      <c r="F3937" s="1131"/>
      <c r="G3937" s="1130"/>
      <c r="H3937" s="1130"/>
      <c r="I3937" s="1130"/>
      <c r="J3937" s="1132"/>
      <c r="K3937" s="1132"/>
      <c r="L3937" s="1130"/>
      <c r="N3937" s="1133">
        <f t="shared" si="165"/>
        <v>0</v>
      </c>
      <c r="O3937" s="1134">
        <f t="shared" si="166"/>
        <v>0</v>
      </c>
      <c r="P3937" s="1134">
        <f>O3937/'1.5 Universal Data'!$F$35</f>
        <v>0</v>
      </c>
      <c r="R3937" s="163"/>
      <c r="S3937" s="163"/>
      <c r="T3937" s="163"/>
      <c r="U3937" s="163"/>
      <c r="V3937" s="163"/>
      <c r="W3937" s="163"/>
      <c r="X3937" s="163"/>
      <c r="Y3937" s="163"/>
      <c r="Z3937" s="163"/>
      <c r="AA3937" s="163"/>
      <c r="AB3937" s="163"/>
      <c r="AC3937" s="163"/>
      <c r="AD3937" s="163"/>
      <c r="AE3937" s="163"/>
    </row>
    <row r="3938" spans="2:31">
      <c r="B3938" s="1129">
        <f t="shared" si="167"/>
        <v>-1</v>
      </c>
      <c r="D3938" s="1130"/>
      <c r="E3938" s="1130"/>
      <c r="F3938" s="1131"/>
      <c r="G3938" s="1130"/>
      <c r="H3938" s="1130"/>
      <c r="I3938" s="1130"/>
      <c r="J3938" s="1132"/>
      <c r="K3938" s="1132"/>
      <c r="L3938" s="1130"/>
      <c r="N3938" s="1133">
        <f t="shared" si="165"/>
        <v>0</v>
      </c>
      <c r="O3938" s="1134">
        <f t="shared" si="166"/>
        <v>0</v>
      </c>
      <c r="P3938" s="1134">
        <f>O3938/'1.5 Universal Data'!$F$35</f>
        <v>0</v>
      </c>
      <c r="R3938" s="163"/>
      <c r="S3938" s="163"/>
      <c r="T3938" s="163"/>
      <c r="U3938" s="163"/>
      <c r="V3938" s="163"/>
      <c r="W3938" s="163"/>
      <c r="X3938" s="163"/>
      <c r="Y3938" s="163"/>
      <c r="Z3938" s="163"/>
      <c r="AA3938" s="163"/>
      <c r="AB3938" s="163"/>
      <c r="AC3938" s="163"/>
      <c r="AD3938" s="163"/>
      <c r="AE3938" s="163"/>
    </row>
    <row r="3939" spans="2:31">
      <c r="B3939" s="1129">
        <f t="shared" si="167"/>
        <v>-1</v>
      </c>
      <c r="D3939" s="1130"/>
      <c r="E3939" s="1130"/>
      <c r="F3939" s="1131"/>
      <c r="G3939" s="1130"/>
      <c r="H3939" s="1130"/>
      <c r="I3939" s="1130"/>
      <c r="J3939" s="1132"/>
      <c r="K3939" s="1132"/>
      <c r="L3939" s="1130"/>
      <c r="N3939" s="1133">
        <f t="shared" si="165"/>
        <v>0</v>
      </c>
      <c r="O3939" s="1134">
        <f t="shared" si="166"/>
        <v>0</v>
      </c>
      <c r="P3939" s="1134">
        <f>O3939/'1.5 Universal Data'!$F$35</f>
        <v>0</v>
      </c>
      <c r="R3939" s="163"/>
      <c r="S3939" s="163"/>
      <c r="T3939" s="163"/>
      <c r="U3939" s="163"/>
      <c r="V3939" s="163"/>
      <c r="W3939" s="163"/>
      <c r="X3939" s="163"/>
      <c r="Y3939" s="163"/>
      <c r="Z3939" s="163"/>
      <c r="AA3939" s="163"/>
      <c r="AB3939" s="163"/>
      <c r="AC3939" s="163"/>
      <c r="AD3939" s="163"/>
      <c r="AE3939" s="163"/>
    </row>
    <row r="3940" spans="2:31">
      <c r="B3940" s="1129">
        <f t="shared" si="167"/>
        <v>-1</v>
      </c>
      <c r="D3940" s="1130"/>
      <c r="E3940" s="1130"/>
      <c r="F3940" s="1131"/>
      <c r="G3940" s="1130"/>
      <c r="H3940" s="1130"/>
      <c r="I3940" s="1130"/>
      <c r="J3940" s="1132"/>
      <c r="K3940" s="1132"/>
      <c r="L3940" s="1130"/>
      <c r="N3940" s="1133">
        <f t="shared" si="165"/>
        <v>0</v>
      </c>
      <c r="O3940" s="1134">
        <f t="shared" si="166"/>
        <v>0</v>
      </c>
      <c r="P3940" s="1134">
        <f>O3940/'1.5 Universal Data'!$F$35</f>
        <v>0</v>
      </c>
      <c r="R3940" s="163"/>
      <c r="S3940" s="163"/>
      <c r="T3940" s="163"/>
      <c r="U3940" s="163"/>
      <c r="V3940" s="163"/>
      <c r="W3940" s="163"/>
      <c r="X3940" s="163"/>
      <c r="Y3940" s="163"/>
      <c r="Z3940" s="163"/>
      <c r="AA3940" s="163"/>
      <c r="AB3940" s="163"/>
      <c r="AC3940" s="163"/>
      <c r="AD3940" s="163"/>
      <c r="AE3940" s="163"/>
    </row>
    <row r="3941" spans="2:31">
      <c r="B3941" s="1129">
        <f t="shared" si="167"/>
        <v>-1</v>
      </c>
      <c r="D3941" s="1130"/>
      <c r="E3941" s="1130"/>
      <c r="F3941" s="1131"/>
      <c r="G3941" s="1130"/>
      <c r="H3941" s="1130"/>
      <c r="I3941" s="1130"/>
      <c r="J3941" s="1132"/>
      <c r="K3941" s="1132"/>
      <c r="L3941" s="1130"/>
      <c r="N3941" s="1133">
        <f t="shared" si="165"/>
        <v>0</v>
      </c>
      <c r="O3941" s="1134">
        <f t="shared" si="166"/>
        <v>0</v>
      </c>
      <c r="P3941" s="1134">
        <f>O3941/'1.5 Universal Data'!$F$35</f>
        <v>0</v>
      </c>
      <c r="R3941" s="163"/>
      <c r="S3941" s="163"/>
      <c r="T3941" s="163"/>
      <c r="U3941" s="163"/>
      <c r="V3941" s="163"/>
      <c r="W3941" s="163"/>
      <c r="X3941" s="163"/>
      <c r="Y3941" s="163"/>
      <c r="Z3941" s="163"/>
      <c r="AA3941" s="163"/>
      <c r="AB3941" s="163"/>
      <c r="AC3941" s="163"/>
      <c r="AD3941" s="163"/>
      <c r="AE3941" s="163"/>
    </row>
    <row r="3942" spans="2:31">
      <c r="B3942" s="1129">
        <f t="shared" si="167"/>
        <v>-1</v>
      </c>
      <c r="D3942" s="1130"/>
      <c r="E3942" s="1130"/>
      <c r="F3942" s="1131"/>
      <c r="G3942" s="1130"/>
      <c r="H3942" s="1130"/>
      <c r="I3942" s="1130"/>
      <c r="J3942" s="1132"/>
      <c r="K3942" s="1132"/>
      <c r="L3942" s="1130"/>
      <c r="N3942" s="1133">
        <f t="shared" si="165"/>
        <v>0</v>
      </c>
      <c r="O3942" s="1134">
        <f t="shared" si="166"/>
        <v>0</v>
      </c>
      <c r="P3942" s="1134">
        <f>O3942/'1.5 Universal Data'!$F$35</f>
        <v>0</v>
      </c>
      <c r="R3942" s="163"/>
      <c r="S3942" s="163"/>
      <c r="T3942" s="163"/>
      <c r="U3942" s="163"/>
      <c r="V3942" s="163"/>
      <c r="W3942" s="163"/>
      <c r="X3942" s="163"/>
      <c r="Y3942" s="163"/>
      <c r="Z3942" s="163"/>
      <c r="AA3942" s="163"/>
      <c r="AB3942" s="163"/>
      <c r="AC3942" s="163"/>
      <c r="AD3942" s="163"/>
      <c r="AE3942" s="163"/>
    </row>
    <row r="3943" spans="2:31">
      <c r="B3943" s="1129">
        <f t="shared" si="167"/>
        <v>-1</v>
      </c>
      <c r="D3943" s="1130"/>
      <c r="E3943" s="1130"/>
      <c r="F3943" s="1131"/>
      <c r="G3943" s="1130"/>
      <c r="H3943" s="1130"/>
      <c r="I3943" s="1130"/>
      <c r="J3943" s="1132"/>
      <c r="K3943" s="1132"/>
      <c r="L3943" s="1130"/>
      <c r="N3943" s="1133">
        <f t="shared" si="165"/>
        <v>0</v>
      </c>
      <c r="O3943" s="1134">
        <f t="shared" si="166"/>
        <v>0</v>
      </c>
      <c r="P3943" s="1134">
        <f>O3943/'1.5 Universal Data'!$F$35</f>
        <v>0</v>
      </c>
      <c r="R3943" s="163"/>
      <c r="S3943" s="163"/>
      <c r="T3943" s="163"/>
      <c r="U3943" s="163"/>
      <c r="V3943" s="163"/>
      <c r="W3943" s="163"/>
      <c r="X3943" s="163"/>
      <c r="Y3943" s="163"/>
      <c r="Z3943" s="163"/>
      <c r="AA3943" s="163"/>
      <c r="AB3943" s="163"/>
      <c r="AC3943" s="163"/>
      <c r="AD3943" s="163"/>
      <c r="AE3943" s="163"/>
    </row>
    <row r="3944" spans="2:31">
      <c r="B3944" s="1129">
        <f t="shared" si="167"/>
        <v>-1</v>
      </c>
      <c r="D3944" s="1130"/>
      <c r="E3944" s="1130"/>
      <c r="F3944" s="1131"/>
      <c r="G3944" s="1130"/>
      <c r="H3944" s="1130"/>
      <c r="I3944" s="1130"/>
      <c r="J3944" s="1132"/>
      <c r="K3944" s="1132"/>
      <c r="L3944" s="1130"/>
      <c r="N3944" s="1133">
        <f t="shared" si="165"/>
        <v>0</v>
      </c>
      <c r="O3944" s="1134">
        <f t="shared" si="166"/>
        <v>0</v>
      </c>
      <c r="P3944" s="1134">
        <f>O3944/'1.5 Universal Data'!$F$35</f>
        <v>0</v>
      </c>
      <c r="R3944" s="163"/>
      <c r="S3944" s="163"/>
      <c r="T3944" s="163"/>
      <c r="U3944" s="163"/>
      <c r="V3944" s="163"/>
      <c r="W3944" s="163"/>
      <c r="X3944" s="163"/>
      <c r="Y3944" s="163"/>
      <c r="Z3944" s="163"/>
      <c r="AA3944" s="163"/>
      <c r="AB3944" s="163"/>
      <c r="AC3944" s="163"/>
      <c r="AD3944" s="163"/>
      <c r="AE3944" s="163"/>
    </row>
    <row r="3945" spans="2:31">
      <c r="B3945" s="1129">
        <f t="shared" si="167"/>
        <v>-1</v>
      </c>
      <c r="D3945" s="1130"/>
      <c r="E3945" s="1130"/>
      <c r="F3945" s="1131"/>
      <c r="G3945" s="1130"/>
      <c r="H3945" s="1130"/>
      <c r="I3945" s="1130"/>
      <c r="J3945" s="1132"/>
      <c r="K3945" s="1132"/>
      <c r="L3945" s="1130"/>
      <c r="N3945" s="1133">
        <f t="shared" si="165"/>
        <v>0</v>
      </c>
      <c r="O3945" s="1134">
        <f t="shared" si="166"/>
        <v>0</v>
      </c>
      <c r="P3945" s="1134">
        <f>O3945/'1.5 Universal Data'!$F$35</f>
        <v>0</v>
      </c>
      <c r="R3945" s="163"/>
      <c r="S3945" s="163"/>
      <c r="T3945" s="163"/>
      <c r="U3945" s="163"/>
      <c r="V3945" s="163"/>
      <c r="W3945" s="163"/>
      <c r="X3945" s="163"/>
      <c r="Y3945" s="163"/>
      <c r="Z3945" s="163"/>
      <c r="AA3945" s="163"/>
      <c r="AB3945" s="163"/>
      <c r="AC3945" s="163"/>
      <c r="AD3945" s="163"/>
      <c r="AE3945" s="163"/>
    </row>
    <row r="3946" spans="2:31">
      <c r="B3946" s="1129">
        <f t="shared" si="167"/>
        <v>-1</v>
      </c>
      <c r="D3946" s="1130"/>
      <c r="E3946" s="1130"/>
      <c r="F3946" s="1131"/>
      <c r="G3946" s="1130"/>
      <c r="H3946" s="1130"/>
      <c r="I3946" s="1130"/>
      <c r="J3946" s="1132"/>
      <c r="K3946" s="1132"/>
      <c r="L3946" s="1130"/>
      <c r="N3946" s="1133">
        <f t="shared" si="165"/>
        <v>0</v>
      </c>
      <c r="O3946" s="1134">
        <f t="shared" si="166"/>
        <v>0</v>
      </c>
      <c r="P3946" s="1134">
        <f>O3946/'1.5 Universal Data'!$F$35</f>
        <v>0</v>
      </c>
      <c r="R3946" s="163"/>
      <c r="S3946" s="163"/>
      <c r="T3946" s="163"/>
      <c r="U3946" s="163"/>
      <c r="V3946" s="163"/>
      <c r="W3946" s="163"/>
      <c r="X3946" s="163"/>
      <c r="Y3946" s="163"/>
      <c r="Z3946" s="163"/>
      <c r="AA3946" s="163"/>
      <c r="AB3946" s="163"/>
      <c r="AC3946" s="163"/>
      <c r="AD3946" s="163"/>
      <c r="AE3946" s="163"/>
    </row>
    <row r="3947" spans="2:31">
      <c r="B3947" s="1129">
        <f t="shared" si="167"/>
        <v>-1</v>
      </c>
      <c r="D3947" s="1130"/>
      <c r="E3947" s="1130"/>
      <c r="F3947" s="1131"/>
      <c r="G3947" s="1130"/>
      <c r="H3947" s="1130"/>
      <c r="I3947" s="1130"/>
      <c r="J3947" s="1132"/>
      <c r="K3947" s="1132"/>
      <c r="L3947" s="1130"/>
      <c r="N3947" s="1133">
        <f t="shared" si="165"/>
        <v>0</v>
      </c>
      <c r="O3947" s="1134">
        <f t="shared" si="166"/>
        <v>0</v>
      </c>
      <c r="P3947" s="1134">
        <f>O3947/'1.5 Universal Data'!$F$35</f>
        <v>0</v>
      </c>
      <c r="R3947" s="163"/>
      <c r="S3947" s="163"/>
      <c r="T3947" s="163"/>
      <c r="U3947" s="163"/>
      <c r="V3947" s="163"/>
      <c r="W3947" s="163"/>
      <c r="X3947" s="163"/>
      <c r="Y3947" s="163"/>
      <c r="Z3947" s="163"/>
      <c r="AA3947" s="163"/>
      <c r="AB3947" s="163"/>
      <c r="AC3947" s="163"/>
      <c r="AD3947" s="163"/>
      <c r="AE3947" s="163"/>
    </row>
    <row r="3948" spans="2:31">
      <c r="B3948" s="1129">
        <f t="shared" si="167"/>
        <v>-1</v>
      </c>
      <c r="D3948" s="1130"/>
      <c r="E3948" s="1130"/>
      <c r="F3948" s="1131"/>
      <c r="G3948" s="1130"/>
      <c r="H3948" s="1130"/>
      <c r="I3948" s="1130"/>
      <c r="J3948" s="1132"/>
      <c r="K3948" s="1132"/>
      <c r="L3948" s="1130"/>
      <c r="N3948" s="1133">
        <f t="shared" si="165"/>
        <v>0</v>
      </c>
      <c r="O3948" s="1134">
        <f t="shared" si="166"/>
        <v>0</v>
      </c>
      <c r="P3948" s="1134">
        <f>O3948/'1.5 Universal Data'!$F$35</f>
        <v>0</v>
      </c>
      <c r="R3948" s="163"/>
      <c r="S3948" s="163"/>
      <c r="T3948" s="163"/>
      <c r="U3948" s="163"/>
      <c r="V3948" s="163"/>
      <c r="W3948" s="163"/>
      <c r="X3948" s="163"/>
      <c r="Y3948" s="163"/>
      <c r="Z3948" s="163"/>
      <c r="AA3948" s="163"/>
      <c r="AB3948" s="163"/>
      <c r="AC3948" s="163"/>
      <c r="AD3948" s="163"/>
      <c r="AE3948" s="163"/>
    </row>
    <row r="3949" spans="2:31">
      <c r="B3949" s="1129">
        <f t="shared" si="167"/>
        <v>-1</v>
      </c>
      <c r="D3949" s="1130"/>
      <c r="E3949" s="1130"/>
      <c r="F3949" s="1131"/>
      <c r="G3949" s="1130"/>
      <c r="H3949" s="1130"/>
      <c r="I3949" s="1130"/>
      <c r="J3949" s="1132"/>
      <c r="K3949" s="1132"/>
      <c r="L3949" s="1130"/>
      <c r="N3949" s="1133">
        <f t="shared" si="165"/>
        <v>0</v>
      </c>
      <c r="O3949" s="1134">
        <f t="shared" si="166"/>
        <v>0</v>
      </c>
      <c r="P3949" s="1134">
        <f>O3949/'1.5 Universal Data'!$F$35</f>
        <v>0</v>
      </c>
      <c r="R3949" s="163"/>
      <c r="S3949" s="163"/>
      <c r="T3949" s="163"/>
      <c r="U3949" s="163"/>
      <c r="V3949" s="163"/>
      <c r="W3949" s="163"/>
      <c r="X3949" s="163"/>
      <c r="Y3949" s="163"/>
      <c r="Z3949" s="163"/>
      <c r="AA3949" s="163"/>
      <c r="AB3949" s="163"/>
      <c r="AC3949" s="163"/>
      <c r="AD3949" s="163"/>
      <c r="AE3949" s="163"/>
    </row>
    <row r="3950" spans="2:31">
      <c r="B3950" s="1129">
        <f t="shared" si="167"/>
        <v>-1</v>
      </c>
      <c r="D3950" s="1130"/>
      <c r="E3950" s="1130"/>
      <c r="F3950" s="1131"/>
      <c r="G3950" s="1130"/>
      <c r="H3950" s="1130"/>
      <c r="I3950" s="1130"/>
      <c r="J3950" s="1132"/>
      <c r="K3950" s="1132"/>
      <c r="L3950" s="1130"/>
      <c r="N3950" s="1133">
        <f t="shared" si="165"/>
        <v>0</v>
      </c>
      <c r="O3950" s="1134">
        <f t="shared" si="166"/>
        <v>0</v>
      </c>
      <c r="P3950" s="1134">
        <f>O3950/'1.5 Universal Data'!$F$35</f>
        <v>0</v>
      </c>
      <c r="R3950" s="163"/>
      <c r="S3950" s="163"/>
      <c r="T3950" s="163"/>
      <c r="U3950" s="163"/>
      <c r="V3950" s="163"/>
      <c r="W3950" s="163"/>
      <c r="X3950" s="163"/>
      <c r="Y3950" s="163"/>
      <c r="Z3950" s="163"/>
      <c r="AA3950" s="163"/>
      <c r="AB3950" s="163"/>
      <c r="AC3950" s="163"/>
      <c r="AD3950" s="163"/>
      <c r="AE3950" s="163"/>
    </row>
    <row r="3951" spans="2:31">
      <c r="B3951" s="1129">
        <f t="shared" si="167"/>
        <v>-1</v>
      </c>
      <c r="D3951" s="1130"/>
      <c r="E3951" s="1130"/>
      <c r="F3951" s="1131"/>
      <c r="G3951" s="1130"/>
      <c r="H3951" s="1130"/>
      <c r="I3951" s="1130"/>
      <c r="J3951" s="1132"/>
      <c r="K3951" s="1132"/>
      <c r="L3951" s="1130"/>
      <c r="N3951" s="1133">
        <f t="shared" si="165"/>
        <v>0</v>
      </c>
      <c r="O3951" s="1134">
        <f t="shared" si="166"/>
        <v>0</v>
      </c>
      <c r="P3951" s="1134">
        <f>O3951/'1.5 Universal Data'!$F$35</f>
        <v>0</v>
      </c>
      <c r="R3951" s="163"/>
      <c r="S3951" s="163"/>
      <c r="T3951" s="163"/>
      <c r="U3951" s="163"/>
      <c r="V3951" s="163"/>
      <c r="W3951" s="163"/>
      <c r="X3951" s="163"/>
      <c r="Y3951" s="163"/>
      <c r="Z3951" s="163"/>
      <c r="AA3951" s="163"/>
      <c r="AB3951" s="163"/>
      <c r="AC3951" s="163"/>
      <c r="AD3951" s="163"/>
      <c r="AE3951" s="163"/>
    </row>
    <row r="3952" spans="2:31">
      <c r="B3952" s="1129">
        <f t="shared" si="167"/>
        <v>-1</v>
      </c>
      <c r="D3952" s="1130"/>
      <c r="E3952" s="1130"/>
      <c r="F3952" s="1131"/>
      <c r="G3952" s="1130"/>
      <c r="H3952" s="1130"/>
      <c r="I3952" s="1130"/>
      <c r="J3952" s="1132"/>
      <c r="K3952" s="1132"/>
      <c r="L3952" s="1130"/>
      <c r="N3952" s="1133">
        <f t="shared" si="165"/>
        <v>0</v>
      </c>
      <c r="O3952" s="1134">
        <f t="shared" si="166"/>
        <v>0</v>
      </c>
      <c r="P3952" s="1134">
        <f>O3952/'1.5 Universal Data'!$F$35</f>
        <v>0</v>
      </c>
      <c r="R3952" s="163"/>
      <c r="S3952" s="163"/>
      <c r="T3952" s="163"/>
      <c r="U3952" s="163"/>
      <c r="V3952" s="163"/>
      <c r="W3952" s="163"/>
      <c r="X3952" s="163"/>
      <c r="Y3952" s="163"/>
      <c r="Z3952" s="163"/>
      <c r="AA3952" s="163"/>
      <c r="AB3952" s="163"/>
      <c r="AC3952" s="163"/>
      <c r="AD3952" s="163"/>
      <c r="AE3952" s="163"/>
    </row>
    <row r="3953" spans="2:31">
      <c r="B3953" s="1129">
        <f t="shared" si="167"/>
        <v>-1</v>
      </c>
      <c r="D3953" s="1130"/>
      <c r="E3953" s="1130"/>
      <c r="F3953" s="1131"/>
      <c r="G3953" s="1130"/>
      <c r="H3953" s="1130"/>
      <c r="I3953" s="1130"/>
      <c r="J3953" s="1132"/>
      <c r="K3953" s="1132"/>
      <c r="L3953" s="1130"/>
      <c r="N3953" s="1133">
        <f t="shared" si="165"/>
        <v>0</v>
      </c>
      <c r="O3953" s="1134">
        <f t="shared" si="166"/>
        <v>0</v>
      </c>
      <c r="P3953" s="1134">
        <f>O3953/'1.5 Universal Data'!$F$35</f>
        <v>0</v>
      </c>
      <c r="R3953" s="163"/>
      <c r="S3953" s="163"/>
      <c r="T3953" s="163"/>
      <c r="U3953" s="163"/>
      <c r="V3953" s="163"/>
      <c r="W3953" s="163"/>
      <c r="X3953" s="163"/>
      <c r="Y3953" s="163"/>
      <c r="Z3953" s="163"/>
      <c r="AA3953" s="163"/>
      <c r="AB3953" s="163"/>
      <c r="AC3953" s="163"/>
      <c r="AD3953" s="163"/>
      <c r="AE3953" s="163"/>
    </row>
    <row r="3954" spans="2:31">
      <c r="B3954" s="1129">
        <f t="shared" si="167"/>
        <v>-1</v>
      </c>
      <c r="D3954" s="1130"/>
      <c r="E3954" s="1130"/>
      <c r="F3954" s="1131"/>
      <c r="G3954" s="1130"/>
      <c r="H3954" s="1130"/>
      <c r="I3954" s="1130"/>
      <c r="J3954" s="1132"/>
      <c r="K3954" s="1132"/>
      <c r="L3954" s="1130"/>
      <c r="N3954" s="1133">
        <f t="shared" si="165"/>
        <v>0</v>
      </c>
      <c r="O3954" s="1134">
        <f t="shared" si="166"/>
        <v>0</v>
      </c>
      <c r="P3954" s="1134">
        <f>O3954/'1.5 Universal Data'!$F$35</f>
        <v>0</v>
      </c>
      <c r="R3954" s="163"/>
      <c r="S3954" s="163"/>
      <c r="T3954" s="163"/>
      <c r="U3954" s="163"/>
      <c r="V3954" s="163"/>
      <c r="W3954" s="163"/>
      <c r="X3954" s="163"/>
      <c r="Y3954" s="163"/>
      <c r="Z3954" s="163"/>
      <c r="AA3954" s="163"/>
      <c r="AB3954" s="163"/>
      <c r="AC3954" s="163"/>
      <c r="AD3954" s="163"/>
      <c r="AE3954" s="163"/>
    </row>
    <row r="3955" spans="2:31">
      <c r="B3955" s="1129">
        <f t="shared" si="167"/>
        <v>-1</v>
      </c>
      <c r="D3955" s="1130"/>
      <c r="E3955" s="1130"/>
      <c r="F3955" s="1131"/>
      <c r="G3955" s="1130"/>
      <c r="H3955" s="1130"/>
      <c r="I3955" s="1130"/>
      <c r="J3955" s="1132"/>
      <c r="K3955" s="1132"/>
      <c r="L3955" s="1130"/>
      <c r="N3955" s="1133">
        <f t="shared" si="165"/>
        <v>0</v>
      </c>
      <c r="O3955" s="1134">
        <f t="shared" si="166"/>
        <v>0</v>
      </c>
      <c r="P3955" s="1134">
        <f>O3955/'1.5 Universal Data'!$F$35</f>
        <v>0</v>
      </c>
      <c r="R3955" s="163"/>
      <c r="S3955" s="163"/>
      <c r="T3955" s="163"/>
      <c r="U3955" s="163"/>
      <c r="V3955" s="163"/>
      <c r="W3955" s="163"/>
      <c r="X3955" s="163"/>
      <c r="Y3955" s="163"/>
      <c r="Z3955" s="163"/>
      <c r="AA3955" s="163"/>
      <c r="AB3955" s="163"/>
      <c r="AC3955" s="163"/>
      <c r="AD3955" s="163"/>
      <c r="AE3955" s="163"/>
    </row>
    <row r="3956" spans="2:31">
      <c r="B3956" s="1129">
        <f t="shared" si="167"/>
        <v>-1</v>
      </c>
      <c r="D3956" s="1130"/>
      <c r="E3956" s="1130"/>
      <c r="F3956" s="1131"/>
      <c r="G3956" s="1130"/>
      <c r="H3956" s="1130"/>
      <c r="I3956" s="1130"/>
      <c r="J3956" s="1132"/>
      <c r="K3956" s="1132"/>
      <c r="L3956" s="1130"/>
      <c r="N3956" s="1133">
        <f t="shared" si="165"/>
        <v>0</v>
      </c>
      <c r="O3956" s="1134">
        <f t="shared" si="166"/>
        <v>0</v>
      </c>
      <c r="P3956" s="1134">
        <f>O3956/'1.5 Universal Data'!$F$35</f>
        <v>0</v>
      </c>
      <c r="R3956" s="163"/>
      <c r="S3956" s="163"/>
      <c r="T3956" s="163"/>
      <c r="U3956" s="163"/>
      <c r="V3956" s="163"/>
      <c r="W3956" s="163"/>
      <c r="X3956" s="163"/>
      <c r="Y3956" s="163"/>
      <c r="Z3956" s="163"/>
      <c r="AA3956" s="163"/>
      <c r="AB3956" s="163"/>
      <c r="AC3956" s="163"/>
      <c r="AD3956" s="163"/>
      <c r="AE3956" s="163"/>
    </row>
    <row r="3957" spans="2:31">
      <c r="B3957" s="1129">
        <f t="shared" si="167"/>
        <v>-1</v>
      </c>
      <c r="D3957" s="1130"/>
      <c r="E3957" s="1130"/>
      <c r="F3957" s="1131"/>
      <c r="G3957" s="1130"/>
      <c r="H3957" s="1130"/>
      <c r="I3957" s="1130"/>
      <c r="J3957" s="1132"/>
      <c r="K3957" s="1132"/>
      <c r="L3957" s="1130"/>
      <c r="N3957" s="1133">
        <f t="shared" si="165"/>
        <v>0</v>
      </c>
      <c r="O3957" s="1134">
        <f t="shared" si="166"/>
        <v>0</v>
      </c>
      <c r="P3957" s="1134">
        <f>O3957/'1.5 Universal Data'!$F$35</f>
        <v>0</v>
      </c>
      <c r="R3957" s="163"/>
      <c r="S3957" s="163"/>
      <c r="T3957" s="163"/>
      <c r="U3957" s="163"/>
      <c r="V3957" s="163"/>
      <c r="W3957" s="163"/>
      <c r="X3957" s="163"/>
      <c r="Y3957" s="163"/>
      <c r="Z3957" s="163"/>
      <c r="AA3957" s="163"/>
      <c r="AB3957" s="163"/>
      <c r="AC3957" s="163"/>
      <c r="AD3957" s="163"/>
      <c r="AE3957" s="163"/>
    </row>
    <row r="3958" spans="2:31">
      <c r="B3958" s="1129">
        <f t="shared" si="167"/>
        <v>-1</v>
      </c>
      <c r="D3958" s="1130"/>
      <c r="E3958" s="1130"/>
      <c r="F3958" s="1131"/>
      <c r="G3958" s="1130"/>
      <c r="H3958" s="1130"/>
      <c r="I3958" s="1130"/>
      <c r="J3958" s="1132"/>
      <c r="K3958" s="1132"/>
      <c r="L3958" s="1130"/>
      <c r="N3958" s="1133">
        <f t="shared" si="165"/>
        <v>0</v>
      </c>
      <c r="O3958" s="1134">
        <f t="shared" si="166"/>
        <v>0</v>
      </c>
      <c r="P3958" s="1134">
        <f>O3958/'1.5 Universal Data'!$F$35</f>
        <v>0</v>
      </c>
      <c r="R3958" s="163"/>
      <c r="S3958" s="163"/>
      <c r="T3958" s="163"/>
      <c r="U3958" s="163"/>
      <c r="V3958" s="163"/>
      <c r="W3958" s="163"/>
      <c r="X3958" s="163"/>
      <c r="Y3958" s="163"/>
      <c r="Z3958" s="163"/>
      <c r="AA3958" s="163"/>
      <c r="AB3958" s="163"/>
      <c r="AC3958" s="163"/>
      <c r="AD3958" s="163"/>
      <c r="AE3958" s="163"/>
    </row>
    <row r="3959" spans="2:31">
      <c r="B3959" s="1129">
        <f t="shared" si="167"/>
        <v>-1</v>
      </c>
      <c r="D3959" s="1130"/>
      <c r="E3959" s="1130"/>
      <c r="F3959" s="1131"/>
      <c r="G3959" s="1130"/>
      <c r="H3959" s="1130"/>
      <c r="I3959" s="1130"/>
      <c r="J3959" s="1132"/>
      <c r="K3959" s="1132"/>
      <c r="L3959" s="1130"/>
      <c r="N3959" s="1133">
        <f t="shared" si="165"/>
        <v>0</v>
      </c>
      <c r="O3959" s="1134">
        <f t="shared" si="166"/>
        <v>0</v>
      </c>
      <c r="P3959" s="1134">
        <f>O3959/'1.5 Universal Data'!$F$35</f>
        <v>0</v>
      </c>
      <c r="R3959" s="163"/>
      <c r="S3959" s="163"/>
      <c r="T3959" s="163"/>
      <c r="U3959" s="163"/>
      <c r="V3959" s="163"/>
      <c r="W3959" s="163"/>
      <c r="X3959" s="163"/>
      <c r="Y3959" s="163"/>
      <c r="Z3959" s="163"/>
      <c r="AA3959" s="163"/>
      <c r="AB3959" s="163"/>
      <c r="AC3959" s="163"/>
      <c r="AD3959" s="163"/>
      <c r="AE3959" s="163"/>
    </row>
    <row r="3960" spans="2:31">
      <c r="B3960" s="1129">
        <f t="shared" si="167"/>
        <v>-1</v>
      </c>
      <c r="D3960" s="1130"/>
      <c r="E3960" s="1130"/>
      <c r="F3960" s="1131"/>
      <c r="G3960" s="1130"/>
      <c r="H3960" s="1130"/>
      <c r="I3960" s="1130"/>
      <c r="J3960" s="1132"/>
      <c r="K3960" s="1132"/>
      <c r="L3960" s="1130"/>
      <c r="N3960" s="1133">
        <f t="shared" si="165"/>
        <v>0</v>
      </c>
      <c r="O3960" s="1134">
        <f t="shared" si="166"/>
        <v>0</v>
      </c>
      <c r="P3960" s="1134">
        <f>O3960/'1.5 Universal Data'!$F$35</f>
        <v>0</v>
      </c>
      <c r="R3960" s="163"/>
      <c r="S3960" s="163"/>
      <c r="T3960" s="163"/>
      <c r="U3960" s="163"/>
      <c r="V3960" s="163"/>
      <c r="W3960" s="163"/>
      <c r="X3960" s="163"/>
      <c r="Y3960" s="163"/>
      <c r="Z3960" s="163"/>
      <c r="AA3960" s="163"/>
      <c r="AB3960" s="163"/>
      <c r="AC3960" s="163"/>
      <c r="AD3960" s="163"/>
      <c r="AE3960" s="163"/>
    </row>
    <row r="3961" spans="2:31">
      <c r="B3961" s="1129">
        <f t="shared" si="167"/>
        <v>-1</v>
      </c>
      <c r="D3961" s="1130"/>
      <c r="E3961" s="1130"/>
      <c r="F3961" s="1131"/>
      <c r="G3961" s="1130"/>
      <c r="H3961" s="1130"/>
      <c r="I3961" s="1130"/>
      <c r="J3961" s="1132"/>
      <c r="K3961" s="1132"/>
      <c r="L3961" s="1130"/>
      <c r="N3961" s="1133">
        <f t="shared" si="165"/>
        <v>0</v>
      </c>
      <c r="O3961" s="1134">
        <f t="shared" si="166"/>
        <v>0</v>
      </c>
      <c r="P3961" s="1134">
        <f>O3961/'1.5 Universal Data'!$F$35</f>
        <v>0</v>
      </c>
      <c r="R3961" s="163"/>
      <c r="S3961" s="163"/>
      <c r="T3961" s="163"/>
      <c r="U3961" s="163"/>
      <c r="V3961" s="163"/>
      <c r="W3961" s="163"/>
      <c r="X3961" s="163"/>
      <c r="Y3961" s="163"/>
      <c r="Z3961" s="163"/>
      <c r="AA3961" s="163"/>
      <c r="AB3961" s="163"/>
      <c r="AC3961" s="163"/>
      <c r="AD3961" s="163"/>
      <c r="AE3961" s="163"/>
    </row>
    <row r="3962" spans="2:31">
      <c r="B3962" s="1129">
        <f t="shared" si="167"/>
        <v>-1</v>
      </c>
      <c r="D3962" s="1130"/>
      <c r="E3962" s="1130"/>
      <c r="F3962" s="1131"/>
      <c r="G3962" s="1130"/>
      <c r="H3962" s="1130"/>
      <c r="I3962" s="1130"/>
      <c r="J3962" s="1132"/>
      <c r="K3962" s="1132"/>
      <c r="L3962" s="1130"/>
      <c r="N3962" s="1133">
        <f t="shared" si="165"/>
        <v>0</v>
      </c>
      <c r="O3962" s="1134">
        <f t="shared" si="166"/>
        <v>0</v>
      </c>
      <c r="P3962" s="1134">
        <f>O3962/'1.5 Universal Data'!$F$35</f>
        <v>0</v>
      </c>
      <c r="R3962" s="163"/>
      <c r="S3962" s="163"/>
      <c r="T3962" s="163"/>
      <c r="U3962" s="163"/>
      <c r="V3962" s="163"/>
      <c r="W3962" s="163"/>
      <c r="X3962" s="163"/>
      <c r="Y3962" s="163"/>
      <c r="Z3962" s="163"/>
      <c r="AA3962" s="163"/>
      <c r="AB3962" s="163"/>
      <c r="AC3962" s="163"/>
      <c r="AD3962" s="163"/>
      <c r="AE3962" s="163"/>
    </row>
    <row r="3963" spans="2:31">
      <c r="B3963" s="1129">
        <f t="shared" si="167"/>
        <v>-1</v>
      </c>
      <c r="D3963" s="1130"/>
      <c r="E3963" s="1130"/>
      <c r="F3963" s="1131"/>
      <c r="G3963" s="1130"/>
      <c r="H3963" s="1130"/>
      <c r="I3963" s="1130"/>
      <c r="J3963" s="1132"/>
      <c r="K3963" s="1132"/>
      <c r="L3963" s="1130"/>
      <c r="N3963" s="1133">
        <f t="shared" si="165"/>
        <v>0</v>
      </c>
      <c r="O3963" s="1134">
        <f t="shared" si="166"/>
        <v>0</v>
      </c>
      <c r="P3963" s="1134">
        <f>O3963/'1.5 Universal Data'!$F$35</f>
        <v>0</v>
      </c>
      <c r="R3963" s="163"/>
      <c r="S3963" s="163"/>
      <c r="T3963" s="163"/>
      <c r="U3963" s="163"/>
      <c r="V3963" s="163"/>
      <c r="W3963" s="163"/>
      <c r="X3963" s="163"/>
      <c r="Y3963" s="163"/>
      <c r="Z3963" s="163"/>
      <c r="AA3963" s="163"/>
      <c r="AB3963" s="163"/>
      <c r="AC3963" s="163"/>
      <c r="AD3963" s="163"/>
      <c r="AE3963" s="163"/>
    </row>
    <row r="3964" spans="2:31">
      <c r="B3964" s="1129">
        <f t="shared" si="167"/>
        <v>-1</v>
      </c>
      <c r="D3964" s="1130"/>
      <c r="E3964" s="1130"/>
      <c r="F3964" s="1131"/>
      <c r="G3964" s="1130"/>
      <c r="H3964" s="1130"/>
      <c r="I3964" s="1130"/>
      <c r="J3964" s="1132"/>
      <c r="K3964" s="1132"/>
      <c r="L3964" s="1130"/>
      <c r="N3964" s="1133">
        <f t="shared" si="165"/>
        <v>0</v>
      </c>
      <c r="O3964" s="1134">
        <f t="shared" si="166"/>
        <v>0</v>
      </c>
      <c r="P3964" s="1134">
        <f>O3964/'1.5 Universal Data'!$F$35</f>
        <v>0</v>
      </c>
      <c r="R3964" s="163"/>
      <c r="S3964" s="163"/>
      <c r="T3964" s="163"/>
      <c r="U3964" s="163"/>
      <c r="V3964" s="163"/>
      <c r="W3964" s="163"/>
      <c r="X3964" s="163"/>
      <c r="Y3964" s="163"/>
      <c r="Z3964" s="163"/>
      <c r="AA3964" s="163"/>
      <c r="AB3964" s="163"/>
      <c r="AC3964" s="163"/>
      <c r="AD3964" s="163"/>
      <c r="AE3964" s="163"/>
    </row>
    <row r="3965" spans="2:31">
      <c r="B3965" s="1129">
        <f t="shared" si="167"/>
        <v>-1</v>
      </c>
      <c r="D3965" s="1130"/>
      <c r="E3965" s="1130"/>
      <c r="F3965" s="1131"/>
      <c r="G3965" s="1130"/>
      <c r="H3965" s="1130"/>
      <c r="I3965" s="1130"/>
      <c r="J3965" s="1132"/>
      <c r="K3965" s="1132"/>
      <c r="L3965" s="1130"/>
      <c r="N3965" s="1133">
        <f t="shared" si="165"/>
        <v>0</v>
      </c>
      <c r="O3965" s="1134">
        <f t="shared" si="166"/>
        <v>0</v>
      </c>
      <c r="P3965" s="1134">
        <f>O3965/'1.5 Universal Data'!$F$35</f>
        <v>0</v>
      </c>
      <c r="R3965" s="163"/>
      <c r="S3965" s="163"/>
      <c r="T3965" s="163"/>
      <c r="U3965" s="163"/>
      <c r="V3965" s="163"/>
      <c r="W3965" s="163"/>
      <c r="X3965" s="163"/>
      <c r="Y3965" s="163"/>
      <c r="Z3965" s="163"/>
      <c r="AA3965" s="163"/>
      <c r="AB3965" s="163"/>
      <c r="AC3965" s="163"/>
      <c r="AD3965" s="163"/>
      <c r="AE3965" s="163"/>
    </row>
    <row r="3966" spans="2:31">
      <c r="B3966" s="1129">
        <f t="shared" si="167"/>
        <v>-1</v>
      </c>
      <c r="D3966" s="1130"/>
      <c r="E3966" s="1130"/>
      <c r="F3966" s="1131"/>
      <c r="G3966" s="1130"/>
      <c r="H3966" s="1130"/>
      <c r="I3966" s="1130"/>
      <c r="J3966" s="1132"/>
      <c r="K3966" s="1132"/>
      <c r="L3966" s="1130"/>
      <c r="N3966" s="1133">
        <f t="shared" si="165"/>
        <v>0</v>
      </c>
      <c r="O3966" s="1134">
        <f t="shared" si="166"/>
        <v>0</v>
      </c>
      <c r="P3966" s="1134">
        <f>O3966/'1.5 Universal Data'!$F$35</f>
        <v>0</v>
      </c>
      <c r="R3966" s="163"/>
      <c r="S3966" s="163"/>
      <c r="T3966" s="163"/>
      <c r="U3966" s="163"/>
      <c r="V3966" s="163"/>
      <c r="W3966" s="163"/>
      <c r="X3966" s="163"/>
      <c r="Y3966" s="163"/>
      <c r="Z3966" s="163"/>
      <c r="AA3966" s="163"/>
      <c r="AB3966" s="163"/>
      <c r="AC3966" s="163"/>
      <c r="AD3966" s="163"/>
      <c r="AE3966" s="163"/>
    </row>
    <row r="3967" spans="2:31">
      <c r="B3967" s="1129">
        <f t="shared" si="167"/>
        <v>-1</v>
      </c>
      <c r="D3967" s="1130"/>
      <c r="E3967" s="1130"/>
      <c r="F3967" s="1131"/>
      <c r="G3967" s="1130"/>
      <c r="H3967" s="1130"/>
      <c r="I3967" s="1130"/>
      <c r="J3967" s="1132"/>
      <c r="K3967" s="1132"/>
      <c r="L3967" s="1130"/>
      <c r="N3967" s="1133">
        <f t="shared" si="165"/>
        <v>0</v>
      </c>
      <c r="O3967" s="1134">
        <f t="shared" si="166"/>
        <v>0</v>
      </c>
      <c r="P3967" s="1134">
        <f>O3967/'1.5 Universal Data'!$F$35</f>
        <v>0</v>
      </c>
      <c r="R3967" s="163"/>
      <c r="S3967" s="163"/>
      <c r="T3967" s="163"/>
      <c r="U3967" s="163"/>
      <c r="V3967" s="163"/>
      <c r="W3967" s="163"/>
      <c r="X3967" s="163"/>
      <c r="Y3967" s="163"/>
      <c r="Z3967" s="163"/>
      <c r="AA3967" s="163"/>
      <c r="AB3967" s="163"/>
      <c r="AC3967" s="163"/>
      <c r="AD3967" s="163"/>
      <c r="AE3967" s="163"/>
    </row>
    <row r="3968" spans="2:31">
      <c r="B3968" s="1129">
        <f t="shared" si="167"/>
        <v>-1</v>
      </c>
      <c r="D3968" s="1130"/>
      <c r="E3968" s="1130"/>
      <c r="F3968" s="1131"/>
      <c r="G3968" s="1130"/>
      <c r="H3968" s="1130"/>
      <c r="I3968" s="1130"/>
      <c r="J3968" s="1132"/>
      <c r="K3968" s="1132"/>
      <c r="L3968" s="1130"/>
      <c r="N3968" s="1133">
        <f t="shared" si="165"/>
        <v>0</v>
      </c>
      <c r="O3968" s="1134">
        <f t="shared" si="166"/>
        <v>0</v>
      </c>
      <c r="P3968" s="1134">
        <f>O3968/'1.5 Universal Data'!$F$35</f>
        <v>0</v>
      </c>
      <c r="R3968" s="163"/>
      <c r="S3968" s="163"/>
      <c r="T3968" s="163"/>
      <c r="U3968" s="163"/>
      <c r="V3968" s="163"/>
      <c r="W3968" s="163"/>
      <c r="X3968" s="163"/>
      <c r="Y3968" s="163"/>
      <c r="Z3968" s="163"/>
      <c r="AA3968" s="163"/>
      <c r="AB3968" s="163"/>
      <c r="AC3968" s="163"/>
      <c r="AD3968" s="163"/>
      <c r="AE3968" s="163"/>
    </row>
    <row r="3969" spans="2:31">
      <c r="B3969" s="1129">
        <f t="shared" si="167"/>
        <v>-1</v>
      </c>
      <c r="D3969" s="1130"/>
      <c r="E3969" s="1130"/>
      <c r="F3969" s="1131"/>
      <c r="G3969" s="1130"/>
      <c r="H3969" s="1130"/>
      <c r="I3969" s="1130"/>
      <c r="J3969" s="1132"/>
      <c r="K3969" s="1132"/>
      <c r="L3969" s="1130"/>
      <c r="N3969" s="1133">
        <f t="shared" si="165"/>
        <v>0</v>
      </c>
      <c r="O3969" s="1134">
        <f t="shared" si="166"/>
        <v>0</v>
      </c>
      <c r="P3969" s="1134">
        <f>O3969/'1.5 Universal Data'!$F$35</f>
        <v>0</v>
      </c>
      <c r="R3969" s="163"/>
      <c r="S3969" s="163"/>
      <c r="T3969" s="163"/>
      <c r="U3969" s="163"/>
      <c r="V3969" s="163"/>
      <c r="W3969" s="163"/>
      <c r="X3969" s="163"/>
      <c r="Y3969" s="163"/>
      <c r="Z3969" s="163"/>
      <c r="AA3969" s="163"/>
      <c r="AB3969" s="163"/>
      <c r="AC3969" s="163"/>
      <c r="AD3969" s="163"/>
      <c r="AE3969" s="163"/>
    </row>
    <row r="3970" spans="2:31">
      <c r="B3970" s="1129">
        <f t="shared" si="167"/>
        <v>-1</v>
      </c>
      <c r="D3970" s="1130"/>
      <c r="E3970" s="1130"/>
      <c r="F3970" s="1131"/>
      <c r="G3970" s="1130"/>
      <c r="H3970" s="1130"/>
      <c r="I3970" s="1130"/>
      <c r="J3970" s="1132"/>
      <c r="K3970" s="1132"/>
      <c r="L3970" s="1130"/>
      <c r="N3970" s="1133">
        <f t="shared" si="165"/>
        <v>0</v>
      </c>
      <c r="O3970" s="1134">
        <f t="shared" si="166"/>
        <v>0</v>
      </c>
      <c r="P3970" s="1134">
        <f>O3970/'1.5 Universal Data'!$F$35</f>
        <v>0</v>
      </c>
      <c r="R3970" s="163"/>
      <c r="S3970" s="163"/>
      <c r="T3970" s="163"/>
      <c r="U3970" s="163"/>
      <c r="V3970" s="163"/>
      <c r="W3970" s="163"/>
      <c r="X3970" s="163"/>
      <c r="Y3970" s="163"/>
      <c r="Z3970" s="163"/>
      <c r="AA3970" s="163"/>
      <c r="AB3970" s="163"/>
      <c r="AC3970" s="163"/>
      <c r="AD3970" s="163"/>
      <c r="AE3970" s="163"/>
    </row>
    <row r="3971" spans="2:31">
      <c r="B3971" s="1129">
        <f t="shared" si="167"/>
        <v>-1</v>
      </c>
      <c r="D3971" s="1130"/>
      <c r="E3971" s="1130"/>
      <c r="F3971" s="1131"/>
      <c r="G3971" s="1130"/>
      <c r="H3971" s="1130"/>
      <c r="I3971" s="1130"/>
      <c r="J3971" s="1132"/>
      <c r="K3971" s="1132"/>
      <c r="L3971" s="1130"/>
      <c r="N3971" s="1133">
        <f t="shared" si="165"/>
        <v>0</v>
      </c>
      <c r="O3971" s="1134">
        <f t="shared" si="166"/>
        <v>0</v>
      </c>
      <c r="P3971" s="1134">
        <f>O3971/'1.5 Universal Data'!$F$35</f>
        <v>0</v>
      </c>
      <c r="R3971" s="163"/>
      <c r="S3971" s="163"/>
      <c r="T3971" s="163"/>
      <c r="U3971" s="163"/>
      <c r="V3971" s="163"/>
      <c r="W3971" s="163"/>
      <c r="X3971" s="163"/>
      <c r="Y3971" s="163"/>
      <c r="Z3971" s="163"/>
      <c r="AA3971" s="163"/>
      <c r="AB3971" s="163"/>
      <c r="AC3971" s="163"/>
      <c r="AD3971" s="163"/>
      <c r="AE3971" s="163"/>
    </row>
    <row r="3972" spans="2:31">
      <c r="B3972" s="1129">
        <f t="shared" si="167"/>
        <v>-1</v>
      </c>
      <c r="D3972" s="1130"/>
      <c r="E3972" s="1130"/>
      <c r="F3972" s="1131"/>
      <c r="G3972" s="1130"/>
      <c r="H3972" s="1130"/>
      <c r="I3972" s="1130"/>
      <c r="J3972" s="1132"/>
      <c r="K3972" s="1132"/>
      <c r="L3972" s="1130"/>
      <c r="N3972" s="1133">
        <f t="shared" si="165"/>
        <v>0</v>
      </c>
      <c r="O3972" s="1134">
        <f t="shared" si="166"/>
        <v>0</v>
      </c>
      <c r="P3972" s="1134">
        <f>O3972/'1.5 Universal Data'!$F$35</f>
        <v>0</v>
      </c>
      <c r="R3972" s="163"/>
      <c r="S3972" s="163"/>
      <c r="T3972" s="163"/>
      <c r="U3972" s="163"/>
      <c r="V3972" s="163"/>
      <c r="W3972" s="163"/>
      <c r="X3972" s="163"/>
      <c r="Y3972" s="163"/>
      <c r="Z3972" s="163"/>
      <c r="AA3972" s="163"/>
      <c r="AB3972" s="163"/>
      <c r="AC3972" s="163"/>
      <c r="AD3972" s="163"/>
      <c r="AE3972" s="163"/>
    </row>
    <row r="3973" spans="2:31">
      <c r="B3973" s="1129">
        <f t="shared" si="167"/>
        <v>-1</v>
      </c>
      <c r="D3973" s="1130"/>
      <c r="E3973" s="1130"/>
      <c r="F3973" s="1131"/>
      <c r="G3973" s="1130"/>
      <c r="H3973" s="1130"/>
      <c r="I3973" s="1130"/>
      <c r="J3973" s="1132"/>
      <c r="K3973" s="1132"/>
      <c r="L3973" s="1130"/>
      <c r="N3973" s="1133">
        <f t="shared" si="165"/>
        <v>0</v>
      </c>
      <c r="O3973" s="1134">
        <f t="shared" si="166"/>
        <v>0</v>
      </c>
      <c r="P3973" s="1134">
        <f>O3973/'1.5 Universal Data'!$F$35</f>
        <v>0</v>
      </c>
      <c r="R3973" s="163"/>
      <c r="S3973" s="163"/>
      <c r="T3973" s="163"/>
      <c r="U3973" s="163"/>
      <c r="V3973" s="163"/>
      <c r="W3973" s="163"/>
      <c r="X3973" s="163"/>
      <c r="Y3973" s="163"/>
      <c r="Z3973" s="163"/>
      <c r="AA3973" s="163"/>
      <c r="AB3973" s="163"/>
      <c r="AC3973" s="163"/>
      <c r="AD3973" s="163"/>
      <c r="AE3973" s="163"/>
    </row>
    <row r="3974" spans="2:31">
      <c r="B3974" s="1129">
        <f t="shared" si="167"/>
        <v>-1</v>
      </c>
      <c r="D3974" s="1130"/>
      <c r="E3974" s="1130"/>
      <c r="F3974" s="1131"/>
      <c r="G3974" s="1130"/>
      <c r="H3974" s="1130"/>
      <c r="I3974" s="1130"/>
      <c r="J3974" s="1132"/>
      <c r="K3974" s="1132"/>
      <c r="L3974" s="1130"/>
      <c r="N3974" s="1133">
        <f t="shared" si="165"/>
        <v>0</v>
      </c>
      <c r="O3974" s="1134">
        <f t="shared" si="166"/>
        <v>0</v>
      </c>
      <c r="P3974" s="1134">
        <f>O3974/'1.5 Universal Data'!$F$35</f>
        <v>0</v>
      </c>
      <c r="R3974" s="163"/>
      <c r="S3974" s="163"/>
      <c r="T3974" s="163"/>
      <c r="U3974" s="163"/>
      <c r="V3974" s="163"/>
      <c r="W3974" s="163"/>
      <c r="X3974" s="163"/>
      <c r="Y3974" s="163"/>
      <c r="Z3974" s="163"/>
      <c r="AA3974" s="163"/>
      <c r="AB3974" s="163"/>
      <c r="AC3974" s="163"/>
      <c r="AD3974" s="163"/>
      <c r="AE3974" s="163"/>
    </row>
    <row r="3975" spans="2:31">
      <c r="B3975" s="1129">
        <f t="shared" si="167"/>
        <v>-1</v>
      </c>
      <c r="D3975" s="1130"/>
      <c r="E3975" s="1130"/>
      <c r="F3975" s="1131"/>
      <c r="G3975" s="1130"/>
      <c r="H3975" s="1130"/>
      <c r="I3975" s="1130"/>
      <c r="J3975" s="1132"/>
      <c r="K3975" s="1132"/>
      <c r="L3975" s="1130"/>
      <c r="N3975" s="1133">
        <f t="shared" si="165"/>
        <v>0</v>
      </c>
      <c r="O3975" s="1134">
        <f t="shared" si="166"/>
        <v>0</v>
      </c>
      <c r="P3975" s="1134">
        <f>O3975/'1.5 Universal Data'!$F$35</f>
        <v>0</v>
      </c>
      <c r="R3975" s="163"/>
      <c r="S3975" s="163"/>
      <c r="T3975" s="163"/>
      <c r="U3975" s="163"/>
      <c r="V3975" s="163"/>
      <c r="W3975" s="163"/>
      <c r="X3975" s="163"/>
      <c r="Y3975" s="163"/>
      <c r="Z3975" s="163"/>
      <c r="AA3975" s="163"/>
      <c r="AB3975" s="163"/>
      <c r="AC3975" s="163"/>
      <c r="AD3975" s="163"/>
      <c r="AE3975" s="163"/>
    </row>
    <row r="3976" spans="2:31">
      <c r="B3976" s="1129">
        <f t="shared" si="167"/>
        <v>-1</v>
      </c>
      <c r="D3976" s="1130"/>
      <c r="E3976" s="1130"/>
      <c r="F3976" s="1131"/>
      <c r="G3976" s="1130"/>
      <c r="H3976" s="1130"/>
      <c r="I3976" s="1130"/>
      <c r="J3976" s="1132"/>
      <c r="K3976" s="1132"/>
      <c r="L3976" s="1130"/>
      <c r="N3976" s="1133">
        <f t="shared" si="165"/>
        <v>0</v>
      </c>
      <c r="O3976" s="1134">
        <f t="shared" si="166"/>
        <v>0</v>
      </c>
      <c r="P3976" s="1134">
        <f>O3976/'1.5 Universal Data'!$F$35</f>
        <v>0</v>
      </c>
      <c r="R3976" s="163"/>
      <c r="S3976" s="163"/>
      <c r="T3976" s="163"/>
      <c r="U3976" s="163"/>
      <c r="V3976" s="163"/>
      <c r="W3976" s="163"/>
      <c r="X3976" s="163"/>
      <c r="Y3976" s="163"/>
      <c r="Z3976" s="163"/>
      <c r="AA3976" s="163"/>
      <c r="AB3976" s="163"/>
      <c r="AC3976" s="163"/>
      <c r="AD3976" s="163"/>
      <c r="AE3976" s="163"/>
    </row>
    <row r="3977" spans="2:31">
      <c r="B3977" s="1129">
        <f t="shared" si="167"/>
        <v>-1</v>
      </c>
      <c r="D3977" s="1130"/>
      <c r="E3977" s="1130"/>
      <c r="F3977" s="1131"/>
      <c r="G3977" s="1130"/>
      <c r="H3977" s="1130"/>
      <c r="I3977" s="1130"/>
      <c r="J3977" s="1132"/>
      <c r="K3977" s="1132"/>
      <c r="L3977" s="1130"/>
      <c r="N3977" s="1133">
        <f t="shared" si="165"/>
        <v>0</v>
      </c>
      <c r="O3977" s="1134">
        <f t="shared" si="166"/>
        <v>0</v>
      </c>
      <c r="P3977" s="1134">
        <f>O3977/'1.5 Universal Data'!$F$35</f>
        <v>0</v>
      </c>
      <c r="R3977" s="163"/>
      <c r="S3977" s="163"/>
      <c r="T3977" s="163"/>
      <c r="U3977" s="163"/>
      <c r="V3977" s="163"/>
      <c r="W3977" s="163"/>
      <c r="X3977" s="163"/>
      <c r="Y3977" s="163"/>
      <c r="Z3977" s="163"/>
      <c r="AA3977" s="163"/>
      <c r="AB3977" s="163"/>
      <c r="AC3977" s="163"/>
      <c r="AD3977" s="163"/>
      <c r="AE3977" s="163"/>
    </row>
    <row r="3978" spans="2:31">
      <c r="B3978" s="1129">
        <f t="shared" si="167"/>
        <v>-1</v>
      </c>
      <c r="D3978" s="1130"/>
      <c r="E3978" s="1130"/>
      <c r="F3978" s="1131"/>
      <c r="G3978" s="1130"/>
      <c r="H3978" s="1130"/>
      <c r="I3978" s="1130"/>
      <c r="J3978" s="1132"/>
      <c r="K3978" s="1132"/>
      <c r="L3978" s="1130"/>
      <c r="N3978" s="1133">
        <f t="shared" si="165"/>
        <v>0</v>
      </c>
      <c r="O3978" s="1134">
        <f t="shared" si="166"/>
        <v>0</v>
      </c>
      <c r="P3978" s="1134">
        <f>O3978/'1.5 Universal Data'!$F$35</f>
        <v>0</v>
      </c>
      <c r="R3978" s="163"/>
      <c r="S3978" s="163"/>
      <c r="T3978" s="163"/>
      <c r="U3978" s="163"/>
      <c r="V3978" s="163"/>
      <c r="W3978" s="163"/>
      <c r="X3978" s="163"/>
      <c r="Y3978" s="163"/>
      <c r="Z3978" s="163"/>
      <c r="AA3978" s="163"/>
      <c r="AB3978" s="163"/>
      <c r="AC3978" s="163"/>
      <c r="AD3978" s="163"/>
      <c r="AE3978" s="163"/>
    </row>
    <row r="3979" spans="2:31">
      <c r="B3979" s="1129">
        <f t="shared" si="167"/>
        <v>-1</v>
      </c>
      <c r="D3979" s="1130"/>
      <c r="E3979" s="1130"/>
      <c r="F3979" s="1131"/>
      <c r="G3979" s="1130"/>
      <c r="H3979" s="1130"/>
      <c r="I3979" s="1130"/>
      <c r="J3979" s="1132"/>
      <c r="K3979" s="1132"/>
      <c r="L3979" s="1130"/>
      <c r="N3979" s="1133">
        <f t="shared" si="165"/>
        <v>0</v>
      </c>
      <c r="O3979" s="1134">
        <f t="shared" si="166"/>
        <v>0</v>
      </c>
      <c r="P3979" s="1134">
        <f>O3979/'1.5 Universal Data'!$F$35</f>
        <v>0</v>
      </c>
      <c r="R3979" s="163"/>
      <c r="S3979" s="163"/>
      <c r="T3979" s="163"/>
      <c r="U3979" s="163"/>
      <c r="V3979" s="163"/>
      <c r="W3979" s="163"/>
      <c r="X3979" s="163"/>
      <c r="Y3979" s="163"/>
      <c r="Z3979" s="163"/>
      <c r="AA3979" s="163"/>
      <c r="AB3979" s="163"/>
      <c r="AC3979" s="163"/>
      <c r="AD3979" s="163"/>
      <c r="AE3979" s="163"/>
    </row>
    <row r="3980" spans="2:31">
      <c r="B3980" s="1129">
        <f t="shared" si="167"/>
        <v>-1</v>
      </c>
      <c r="D3980" s="1130"/>
      <c r="E3980" s="1130"/>
      <c r="F3980" s="1131"/>
      <c r="G3980" s="1130"/>
      <c r="H3980" s="1130"/>
      <c r="I3980" s="1130"/>
      <c r="J3980" s="1132"/>
      <c r="K3980" s="1132"/>
      <c r="L3980" s="1130"/>
      <c r="N3980" s="1133">
        <f t="shared" si="165"/>
        <v>0</v>
      </c>
      <c r="O3980" s="1134">
        <f t="shared" si="166"/>
        <v>0</v>
      </c>
      <c r="P3980" s="1134">
        <f>O3980/'1.5 Universal Data'!$F$35</f>
        <v>0</v>
      </c>
      <c r="R3980" s="163"/>
      <c r="S3980" s="163"/>
      <c r="T3980" s="163"/>
      <c r="U3980" s="163"/>
      <c r="V3980" s="163"/>
      <c r="W3980" s="163"/>
      <c r="X3980" s="163"/>
      <c r="Y3980" s="163"/>
      <c r="Z3980" s="163"/>
      <c r="AA3980" s="163"/>
      <c r="AB3980" s="163"/>
      <c r="AC3980" s="163"/>
      <c r="AD3980" s="163"/>
      <c r="AE3980" s="163"/>
    </row>
    <row r="3981" spans="2:31">
      <c r="B3981" s="1129">
        <f t="shared" si="167"/>
        <v>-1</v>
      </c>
      <c r="D3981" s="1130"/>
      <c r="E3981" s="1130"/>
      <c r="F3981" s="1131"/>
      <c r="G3981" s="1130"/>
      <c r="H3981" s="1130"/>
      <c r="I3981" s="1130"/>
      <c r="J3981" s="1132"/>
      <c r="K3981" s="1132"/>
      <c r="L3981" s="1130"/>
      <c r="N3981" s="1133">
        <f t="shared" si="165"/>
        <v>0</v>
      </c>
      <c r="O3981" s="1134">
        <f t="shared" si="166"/>
        <v>0</v>
      </c>
      <c r="P3981" s="1134">
        <f>O3981/'1.5 Universal Data'!$F$35</f>
        <v>0</v>
      </c>
      <c r="R3981" s="163"/>
      <c r="S3981" s="163"/>
      <c r="T3981" s="163"/>
      <c r="U3981" s="163"/>
      <c r="V3981" s="163"/>
      <c r="W3981" s="163"/>
      <c r="X3981" s="163"/>
      <c r="Y3981" s="163"/>
      <c r="Z3981" s="163"/>
      <c r="AA3981" s="163"/>
      <c r="AB3981" s="163"/>
      <c r="AC3981" s="163"/>
      <c r="AD3981" s="163"/>
      <c r="AE3981" s="163"/>
    </row>
    <row r="3982" spans="2:31">
      <c r="B3982" s="1129">
        <f t="shared" si="167"/>
        <v>-1</v>
      </c>
      <c r="D3982" s="1130"/>
      <c r="E3982" s="1130"/>
      <c r="F3982" s="1131"/>
      <c r="G3982" s="1130"/>
      <c r="H3982" s="1130"/>
      <c r="I3982" s="1130"/>
      <c r="J3982" s="1132"/>
      <c r="K3982" s="1132"/>
      <c r="L3982" s="1130"/>
      <c r="N3982" s="1133">
        <f t="shared" si="165"/>
        <v>0</v>
      </c>
      <c r="O3982" s="1134">
        <f t="shared" si="166"/>
        <v>0</v>
      </c>
      <c r="P3982" s="1134">
        <f>O3982/'1.5 Universal Data'!$F$35</f>
        <v>0</v>
      </c>
      <c r="R3982" s="163"/>
      <c r="S3982" s="163"/>
      <c r="T3982" s="163"/>
      <c r="U3982" s="163"/>
      <c r="V3982" s="163"/>
      <c r="W3982" s="163"/>
      <c r="X3982" s="163"/>
      <c r="Y3982" s="163"/>
      <c r="Z3982" s="163"/>
      <c r="AA3982" s="163"/>
      <c r="AB3982" s="163"/>
      <c r="AC3982" s="163"/>
      <c r="AD3982" s="163"/>
      <c r="AE3982" s="163"/>
    </row>
    <row r="3983" spans="2:31">
      <c r="B3983" s="1129">
        <f t="shared" si="167"/>
        <v>-1</v>
      </c>
      <c r="D3983" s="1130"/>
      <c r="E3983" s="1130"/>
      <c r="F3983" s="1131"/>
      <c r="G3983" s="1130"/>
      <c r="H3983" s="1130"/>
      <c r="I3983" s="1130"/>
      <c r="J3983" s="1132"/>
      <c r="K3983" s="1132"/>
      <c r="L3983" s="1130"/>
      <c r="N3983" s="1133">
        <f t="shared" si="165"/>
        <v>0</v>
      </c>
      <c r="O3983" s="1134">
        <f t="shared" si="166"/>
        <v>0</v>
      </c>
      <c r="P3983" s="1134">
        <f>O3983/'1.5 Universal Data'!$F$35</f>
        <v>0</v>
      </c>
      <c r="R3983" s="163"/>
      <c r="S3983" s="163"/>
      <c r="T3983" s="163"/>
      <c r="U3983" s="163"/>
      <c r="V3983" s="163"/>
      <c r="W3983" s="163"/>
      <c r="X3983" s="163"/>
      <c r="Y3983" s="163"/>
      <c r="Z3983" s="163"/>
      <c r="AA3983" s="163"/>
      <c r="AB3983" s="163"/>
      <c r="AC3983" s="163"/>
      <c r="AD3983" s="163"/>
      <c r="AE3983" s="163"/>
    </row>
    <row r="3984" spans="2:31">
      <c r="B3984" s="1129">
        <f t="shared" si="167"/>
        <v>-1</v>
      </c>
      <c r="D3984" s="1130"/>
      <c r="E3984" s="1130"/>
      <c r="F3984" s="1131"/>
      <c r="G3984" s="1130"/>
      <c r="H3984" s="1130"/>
      <c r="I3984" s="1130"/>
      <c r="J3984" s="1132"/>
      <c r="K3984" s="1132"/>
      <c r="L3984" s="1130"/>
      <c r="N3984" s="1133">
        <f t="shared" ref="N3984:N4047" si="168">+H3984*((K3984-J3984)+1)*B3984</f>
        <v>0</v>
      </c>
      <c r="O3984" s="1134">
        <f t="shared" ref="O3984:O4047" si="169">N3984*L3984/100</f>
        <v>0</v>
      </c>
      <c r="P3984" s="1134">
        <f>O3984/'1.5 Universal Data'!$F$35</f>
        <v>0</v>
      </c>
      <c r="R3984" s="163"/>
      <c r="S3984" s="163"/>
      <c r="T3984" s="163"/>
      <c r="U3984" s="163"/>
      <c r="V3984" s="163"/>
      <c r="W3984" s="163"/>
      <c r="X3984" s="163"/>
      <c r="Y3984" s="163"/>
      <c r="Z3984" s="163"/>
      <c r="AA3984" s="163"/>
      <c r="AB3984" s="163"/>
      <c r="AC3984" s="163"/>
      <c r="AD3984" s="163"/>
      <c r="AE3984" s="163"/>
    </row>
    <row r="3985" spans="2:31">
      <c r="B3985" s="1129">
        <f t="shared" si="167"/>
        <v>-1</v>
      </c>
      <c r="D3985" s="1130"/>
      <c r="E3985" s="1130"/>
      <c r="F3985" s="1131"/>
      <c r="G3985" s="1130"/>
      <c r="H3985" s="1130"/>
      <c r="I3985" s="1130"/>
      <c r="J3985" s="1132"/>
      <c r="K3985" s="1132"/>
      <c r="L3985" s="1130"/>
      <c r="N3985" s="1133">
        <f t="shared" si="168"/>
        <v>0</v>
      </c>
      <c r="O3985" s="1134">
        <f t="shared" si="169"/>
        <v>0</v>
      </c>
      <c r="P3985" s="1134">
        <f>O3985/'1.5 Universal Data'!$F$35</f>
        <v>0</v>
      </c>
      <c r="R3985" s="163"/>
      <c r="S3985" s="163"/>
      <c r="T3985" s="163"/>
      <c r="U3985" s="163"/>
      <c r="V3985" s="163"/>
      <c r="W3985" s="163"/>
      <c r="X3985" s="163"/>
      <c r="Y3985" s="163"/>
      <c r="Z3985" s="163"/>
      <c r="AA3985" s="163"/>
      <c r="AB3985" s="163"/>
      <c r="AC3985" s="163"/>
      <c r="AD3985" s="163"/>
      <c r="AE3985" s="163"/>
    </row>
    <row r="3986" spans="2:31">
      <c r="B3986" s="1129">
        <f t="shared" si="167"/>
        <v>-1</v>
      </c>
      <c r="D3986" s="1130"/>
      <c r="E3986" s="1130"/>
      <c r="F3986" s="1131"/>
      <c r="G3986" s="1130"/>
      <c r="H3986" s="1130"/>
      <c r="I3986" s="1130"/>
      <c r="J3986" s="1132"/>
      <c r="K3986" s="1132"/>
      <c r="L3986" s="1130"/>
      <c r="N3986" s="1133">
        <f t="shared" si="168"/>
        <v>0</v>
      </c>
      <c r="O3986" s="1134">
        <f t="shared" si="169"/>
        <v>0</v>
      </c>
      <c r="P3986" s="1134">
        <f>O3986/'1.5 Universal Data'!$F$35</f>
        <v>0</v>
      </c>
      <c r="R3986" s="163"/>
      <c r="S3986" s="163"/>
      <c r="T3986" s="163"/>
      <c r="U3986" s="163"/>
      <c r="V3986" s="163"/>
      <c r="W3986" s="163"/>
      <c r="X3986" s="163"/>
      <c r="Y3986" s="163"/>
      <c r="Z3986" s="163"/>
      <c r="AA3986" s="163"/>
      <c r="AB3986" s="163"/>
      <c r="AC3986" s="163"/>
      <c r="AD3986" s="163"/>
      <c r="AE3986" s="163"/>
    </row>
    <row r="3987" spans="2:31">
      <c r="B3987" s="1129">
        <f t="shared" si="167"/>
        <v>-1</v>
      </c>
      <c r="D3987" s="1130"/>
      <c r="E3987" s="1130"/>
      <c r="F3987" s="1131"/>
      <c r="G3987" s="1130"/>
      <c r="H3987" s="1130"/>
      <c r="I3987" s="1130"/>
      <c r="J3987" s="1132"/>
      <c r="K3987" s="1132"/>
      <c r="L3987" s="1130"/>
      <c r="N3987" s="1133">
        <f t="shared" si="168"/>
        <v>0</v>
      </c>
      <c r="O3987" s="1134">
        <f t="shared" si="169"/>
        <v>0</v>
      </c>
      <c r="P3987" s="1134">
        <f>O3987/'1.5 Universal Data'!$F$35</f>
        <v>0</v>
      </c>
      <c r="R3987" s="163"/>
      <c r="S3987" s="163"/>
      <c r="T3987" s="163"/>
      <c r="U3987" s="163"/>
      <c r="V3987" s="163"/>
      <c r="W3987" s="163"/>
      <c r="X3987" s="163"/>
      <c r="Y3987" s="163"/>
      <c r="Z3987" s="163"/>
      <c r="AA3987" s="163"/>
      <c r="AB3987" s="163"/>
      <c r="AC3987" s="163"/>
      <c r="AD3987" s="163"/>
      <c r="AE3987" s="163"/>
    </row>
    <row r="3988" spans="2:31">
      <c r="B3988" s="1129">
        <f t="shared" si="167"/>
        <v>-1</v>
      </c>
      <c r="D3988" s="1130"/>
      <c r="E3988" s="1130"/>
      <c r="F3988" s="1131"/>
      <c r="G3988" s="1130"/>
      <c r="H3988" s="1130"/>
      <c r="I3988" s="1130"/>
      <c r="J3988" s="1132"/>
      <c r="K3988" s="1132"/>
      <c r="L3988" s="1130"/>
      <c r="N3988" s="1133">
        <f t="shared" si="168"/>
        <v>0</v>
      </c>
      <c r="O3988" s="1134">
        <f t="shared" si="169"/>
        <v>0</v>
      </c>
      <c r="P3988" s="1134">
        <f>O3988/'1.5 Universal Data'!$F$35</f>
        <v>0</v>
      </c>
      <c r="R3988" s="163"/>
      <c r="S3988" s="163"/>
      <c r="T3988" s="163"/>
      <c r="U3988" s="163"/>
      <c r="V3988" s="163"/>
      <c r="W3988" s="163"/>
      <c r="X3988" s="163"/>
      <c r="Y3988" s="163"/>
      <c r="Z3988" s="163"/>
      <c r="AA3988" s="163"/>
      <c r="AB3988" s="163"/>
      <c r="AC3988" s="163"/>
      <c r="AD3988" s="163"/>
      <c r="AE3988" s="163"/>
    </row>
    <row r="3989" spans="2:31">
      <c r="B3989" s="1129">
        <f t="shared" si="167"/>
        <v>-1</v>
      </c>
      <c r="D3989" s="1130"/>
      <c r="E3989" s="1130"/>
      <c r="F3989" s="1131"/>
      <c r="G3989" s="1130"/>
      <c r="H3989" s="1130"/>
      <c r="I3989" s="1130"/>
      <c r="J3989" s="1132"/>
      <c r="K3989" s="1132"/>
      <c r="L3989" s="1130"/>
      <c r="N3989" s="1133">
        <f t="shared" si="168"/>
        <v>0</v>
      </c>
      <c r="O3989" s="1134">
        <f t="shared" si="169"/>
        <v>0</v>
      </c>
      <c r="P3989" s="1134">
        <f>O3989/'1.5 Universal Data'!$F$35</f>
        <v>0</v>
      </c>
      <c r="R3989" s="163"/>
      <c r="S3989" s="163"/>
      <c r="T3989" s="163"/>
      <c r="U3989" s="163"/>
      <c r="V3989" s="163"/>
      <c r="W3989" s="163"/>
      <c r="X3989" s="163"/>
      <c r="Y3989" s="163"/>
      <c r="Z3989" s="163"/>
      <c r="AA3989" s="163"/>
      <c r="AB3989" s="163"/>
      <c r="AC3989" s="163"/>
      <c r="AD3989" s="163"/>
      <c r="AE3989" s="163"/>
    </row>
    <row r="3990" spans="2:31">
      <c r="B3990" s="1129">
        <f t="shared" si="167"/>
        <v>-1</v>
      </c>
      <c r="D3990" s="1130"/>
      <c r="E3990" s="1130"/>
      <c r="F3990" s="1131"/>
      <c r="G3990" s="1130"/>
      <c r="H3990" s="1130"/>
      <c r="I3990" s="1130"/>
      <c r="J3990" s="1132"/>
      <c r="K3990" s="1132"/>
      <c r="L3990" s="1130"/>
      <c r="N3990" s="1133">
        <f t="shared" si="168"/>
        <v>0</v>
      </c>
      <c r="O3990" s="1134">
        <f t="shared" si="169"/>
        <v>0</v>
      </c>
      <c r="P3990" s="1134">
        <f>O3990/'1.5 Universal Data'!$F$35</f>
        <v>0</v>
      </c>
      <c r="R3990" s="163"/>
      <c r="S3990" s="163"/>
      <c r="T3990" s="163"/>
      <c r="U3990" s="163"/>
      <c r="V3990" s="163"/>
      <c r="W3990" s="163"/>
      <c r="X3990" s="163"/>
      <c r="Y3990" s="163"/>
      <c r="Z3990" s="163"/>
      <c r="AA3990" s="163"/>
      <c r="AB3990" s="163"/>
      <c r="AC3990" s="163"/>
      <c r="AD3990" s="163"/>
      <c r="AE3990" s="163"/>
    </row>
    <row r="3991" spans="2:31">
      <c r="B3991" s="1129">
        <f t="shared" ref="B3991:B4054" si="170">IF(G3991="buy",1,-1)</f>
        <v>-1</v>
      </c>
      <c r="D3991" s="1130"/>
      <c r="E3991" s="1130"/>
      <c r="F3991" s="1131"/>
      <c r="G3991" s="1130"/>
      <c r="H3991" s="1130"/>
      <c r="I3991" s="1130"/>
      <c r="J3991" s="1132"/>
      <c r="K3991" s="1132"/>
      <c r="L3991" s="1130"/>
      <c r="N3991" s="1133">
        <f t="shared" si="168"/>
        <v>0</v>
      </c>
      <c r="O3991" s="1134">
        <f t="shared" si="169"/>
        <v>0</v>
      </c>
      <c r="P3991" s="1134">
        <f>O3991/'1.5 Universal Data'!$F$35</f>
        <v>0</v>
      </c>
      <c r="R3991" s="163"/>
      <c r="S3991" s="163"/>
      <c r="T3991" s="163"/>
      <c r="U3991" s="163"/>
      <c r="V3991" s="163"/>
      <c r="W3991" s="163"/>
      <c r="X3991" s="163"/>
      <c r="Y3991" s="163"/>
      <c r="Z3991" s="163"/>
      <c r="AA3991" s="163"/>
      <c r="AB3991" s="163"/>
      <c r="AC3991" s="163"/>
      <c r="AD3991" s="163"/>
      <c r="AE3991" s="163"/>
    </row>
    <row r="3992" spans="2:31">
      <c r="B3992" s="1129">
        <f t="shared" si="170"/>
        <v>-1</v>
      </c>
      <c r="D3992" s="1130"/>
      <c r="E3992" s="1130"/>
      <c r="F3992" s="1131"/>
      <c r="G3992" s="1130"/>
      <c r="H3992" s="1130"/>
      <c r="I3992" s="1130"/>
      <c r="J3992" s="1132"/>
      <c r="K3992" s="1132"/>
      <c r="L3992" s="1130"/>
      <c r="N3992" s="1133">
        <f t="shared" si="168"/>
        <v>0</v>
      </c>
      <c r="O3992" s="1134">
        <f t="shared" si="169"/>
        <v>0</v>
      </c>
      <c r="P3992" s="1134">
        <f>O3992/'1.5 Universal Data'!$F$35</f>
        <v>0</v>
      </c>
      <c r="R3992" s="163"/>
      <c r="S3992" s="163"/>
      <c r="T3992" s="163"/>
      <c r="U3992" s="163"/>
      <c r="V3992" s="163"/>
      <c r="W3992" s="163"/>
      <c r="X3992" s="163"/>
      <c r="Y3992" s="163"/>
      <c r="Z3992" s="163"/>
      <c r="AA3992" s="163"/>
      <c r="AB3992" s="163"/>
      <c r="AC3992" s="163"/>
      <c r="AD3992" s="163"/>
      <c r="AE3992" s="163"/>
    </row>
    <row r="3993" spans="2:31">
      <c r="B3993" s="1129">
        <f t="shared" si="170"/>
        <v>-1</v>
      </c>
      <c r="D3993" s="1130"/>
      <c r="E3993" s="1130"/>
      <c r="F3993" s="1131"/>
      <c r="G3993" s="1130"/>
      <c r="H3993" s="1130"/>
      <c r="I3993" s="1130"/>
      <c r="J3993" s="1132"/>
      <c r="K3993" s="1132"/>
      <c r="L3993" s="1130"/>
      <c r="N3993" s="1133">
        <f t="shared" si="168"/>
        <v>0</v>
      </c>
      <c r="O3993" s="1134">
        <f t="shared" si="169"/>
        <v>0</v>
      </c>
      <c r="P3993" s="1134">
        <f>O3993/'1.5 Universal Data'!$F$35</f>
        <v>0</v>
      </c>
      <c r="R3993" s="163"/>
      <c r="S3993" s="163"/>
      <c r="T3993" s="163"/>
      <c r="U3993" s="163"/>
      <c r="V3993" s="163"/>
      <c r="W3993" s="163"/>
      <c r="X3993" s="163"/>
      <c r="Y3993" s="163"/>
      <c r="Z3993" s="163"/>
      <c r="AA3993" s="163"/>
      <c r="AB3993" s="163"/>
      <c r="AC3993" s="163"/>
      <c r="AD3993" s="163"/>
      <c r="AE3993" s="163"/>
    </row>
    <row r="3994" spans="2:31">
      <c r="B3994" s="1129">
        <f t="shared" si="170"/>
        <v>-1</v>
      </c>
      <c r="D3994" s="1130"/>
      <c r="E3994" s="1130"/>
      <c r="F3994" s="1131"/>
      <c r="G3994" s="1130"/>
      <c r="H3994" s="1130"/>
      <c r="I3994" s="1130"/>
      <c r="J3994" s="1132"/>
      <c r="K3994" s="1132"/>
      <c r="L3994" s="1130"/>
      <c r="N3994" s="1133">
        <f t="shared" si="168"/>
        <v>0</v>
      </c>
      <c r="O3994" s="1134">
        <f t="shared" si="169"/>
        <v>0</v>
      </c>
      <c r="P3994" s="1134">
        <f>O3994/'1.5 Universal Data'!$F$35</f>
        <v>0</v>
      </c>
      <c r="R3994" s="163"/>
      <c r="S3994" s="163"/>
      <c r="T3994" s="163"/>
      <c r="U3994" s="163"/>
      <c r="V3994" s="163"/>
      <c r="W3994" s="163"/>
      <c r="X3994" s="163"/>
      <c r="Y3994" s="163"/>
      <c r="Z3994" s="163"/>
      <c r="AA3994" s="163"/>
      <c r="AB3994" s="163"/>
      <c r="AC3994" s="163"/>
      <c r="AD3994" s="163"/>
      <c r="AE3994" s="163"/>
    </row>
    <row r="3995" spans="2:31">
      <c r="B3995" s="1129">
        <f t="shared" si="170"/>
        <v>-1</v>
      </c>
      <c r="D3995" s="1130"/>
      <c r="E3995" s="1130"/>
      <c r="F3995" s="1131"/>
      <c r="G3995" s="1130"/>
      <c r="H3995" s="1130"/>
      <c r="I3995" s="1130"/>
      <c r="J3995" s="1132"/>
      <c r="K3995" s="1132"/>
      <c r="L3995" s="1130"/>
      <c r="N3995" s="1133">
        <f t="shared" si="168"/>
        <v>0</v>
      </c>
      <c r="O3995" s="1134">
        <f t="shared" si="169"/>
        <v>0</v>
      </c>
      <c r="P3995" s="1134">
        <f>O3995/'1.5 Universal Data'!$F$35</f>
        <v>0</v>
      </c>
      <c r="R3995" s="163"/>
      <c r="S3995" s="163"/>
      <c r="T3995" s="163"/>
      <c r="U3995" s="163"/>
      <c r="V3995" s="163"/>
      <c r="W3995" s="163"/>
      <c r="X3995" s="163"/>
      <c r="Y3995" s="163"/>
      <c r="Z3995" s="163"/>
      <c r="AA3995" s="163"/>
      <c r="AB3995" s="163"/>
      <c r="AC3995" s="163"/>
      <c r="AD3995" s="163"/>
      <c r="AE3995" s="163"/>
    </row>
    <row r="3996" spans="2:31">
      <c r="B3996" s="1129">
        <f t="shared" si="170"/>
        <v>-1</v>
      </c>
      <c r="D3996" s="1130"/>
      <c r="E3996" s="1130"/>
      <c r="F3996" s="1131"/>
      <c r="G3996" s="1130"/>
      <c r="H3996" s="1130"/>
      <c r="I3996" s="1130"/>
      <c r="J3996" s="1132"/>
      <c r="K3996" s="1132"/>
      <c r="L3996" s="1130"/>
      <c r="N3996" s="1133">
        <f t="shared" si="168"/>
        <v>0</v>
      </c>
      <c r="O3996" s="1134">
        <f t="shared" si="169"/>
        <v>0</v>
      </c>
      <c r="P3996" s="1134">
        <f>O3996/'1.5 Universal Data'!$F$35</f>
        <v>0</v>
      </c>
      <c r="R3996" s="163"/>
      <c r="S3996" s="163"/>
      <c r="T3996" s="163"/>
      <c r="U3996" s="163"/>
      <c r="V3996" s="163"/>
      <c r="W3996" s="163"/>
      <c r="X3996" s="163"/>
      <c r="Y3996" s="163"/>
      <c r="Z3996" s="163"/>
      <c r="AA3996" s="163"/>
      <c r="AB3996" s="163"/>
      <c r="AC3996" s="163"/>
      <c r="AD3996" s="163"/>
      <c r="AE3996" s="163"/>
    </row>
    <row r="3997" spans="2:31">
      <c r="B3997" s="1129">
        <f t="shared" si="170"/>
        <v>-1</v>
      </c>
      <c r="D3997" s="1130"/>
      <c r="E3997" s="1130"/>
      <c r="F3997" s="1131"/>
      <c r="G3997" s="1130"/>
      <c r="H3997" s="1130"/>
      <c r="I3997" s="1130"/>
      <c r="J3997" s="1132"/>
      <c r="K3997" s="1132"/>
      <c r="L3997" s="1130"/>
      <c r="N3997" s="1133">
        <f t="shared" si="168"/>
        <v>0</v>
      </c>
      <c r="O3997" s="1134">
        <f t="shared" si="169"/>
        <v>0</v>
      </c>
      <c r="P3997" s="1134">
        <f>O3997/'1.5 Universal Data'!$F$35</f>
        <v>0</v>
      </c>
      <c r="R3997" s="163"/>
      <c r="S3997" s="163"/>
      <c r="T3997" s="163"/>
      <c r="U3997" s="163"/>
      <c r="V3997" s="163"/>
      <c r="W3997" s="163"/>
      <c r="X3997" s="163"/>
      <c r="Y3997" s="163"/>
      <c r="Z3997" s="163"/>
      <c r="AA3997" s="163"/>
      <c r="AB3997" s="163"/>
      <c r="AC3997" s="163"/>
      <c r="AD3997" s="163"/>
      <c r="AE3997" s="163"/>
    </row>
    <row r="3998" spans="2:31">
      <c r="B3998" s="1129">
        <f t="shared" si="170"/>
        <v>-1</v>
      </c>
      <c r="D3998" s="1130"/>
      <c r="E3998" s="1130"/>
      <c r="F3998" s="1131"/>
      <c r="G3998" s="1130"/>
      <c r="H3998" s="1130"/>
      <c r="I3998" s="1130"/>
      <c r="J3998" s="1132"/>
      <c r="K3998" s="1132"/>
      <c r="L3998" s="1130"/>
      <c r="N3998" s="1133">
        <f t="shared" si="168"/>
        <v>0</v>
      </c>
      <c r="O3998" s="1134">
        <f t="shared" si="169"/>
        <v>0</v>
      </c>
      <c r="P3998" s="1134">
        <f>O3998/'1.5 Universal Data'!$F$35</f>
        <v>0</v>
      </c>
      <c r="R3998" s="163"/>
      <c r="S3998" s="163"/>
      <c r="T3998" s="163"/>
      <c r="U3998" s="163"/>
      <c r="V3998" s="163"/>
      <c r="W3998" s="163"/>
      <c r="X3998" s="163"/>
      <c r="Y3998" s="163"/>
      <c r="Z3998" s="163"/>
      <c r="AA3998" s="163"/>
      <c r="AB3998" s="163"/>
      <c r="AC3998" s="163"/>
      <c r="AD3998" s="163"/>
      <c r="AE3998" s="163"/>
    </row>
    <row r="3999" spans="2:31">
      <c r="B3999" s="1129">
        <f t="shared" si="170"/>
        <v>-1</v>
      </c>
      <c r="D3999" s="1130"/>
      <c r="E3999" s="1130"/>
      <c r="F3999" s="1131"/>
      <c r="G3999" s="1130"/>
      <c r="H3999" s="1130"/>
      <c r="I3999" s="1130"/>
      <c r="J3999" s="1132"/>
      <c r="K3999" s="1132"/>
      <c r="L3999" s="1130"/>
      <c r="N3999" s="1133">
        <f t="shared" si="168"/>
        <v>0</v>
      </c>
      <c r="O3999" s="1134">
        <f t="shared" si="169"/>
        <v>0</v>
      </c>
      <c r="P3999" s="1134">
        <f>O3999/'1.5 Universal Data'!$F$35</f>
        <v>0</v>
      </c>
      <c r="R3999" s="163"/>
      <c r="S3999" s="163"/>
      <c r="T3999" s="163"/>
      <c r="U3999" s="163"/>
      <c r="V3999" s="163"/>
      <c r="W3999" s="163"/>
      <c r="X3999" s="163"/>
      <c r="Y3999" s="163"/>
      <c r="Z3999" s="163"/>
      <c r="AA3999" s="163"/>
      <c r="AB3999" s="163"/>
      <c r="AC3999" s="163"/>
      <c r="AD3999" s="163"/>
      <c r="AE3999" s="163"/>
    </row>
    <row r="4000" spans="2:31">
      <c r="B4000" s="1129">
        <f t="shared" si="170"/>
        <v>-1</v>
      </c>
      <c r="D4000" s="1130"/>
      <c r="E4000" s="1130"/>
      <c r="F4000" s="1131"/>
      <c r="G4000" s="1130"/>
      <c r="H4000" s="1130"/>
      <c r="I4000" s="1130"/>
      <c r="J4000" s="1132"/>
      <c r="K4000" s="1132"/>
      <c r="L4000" s="1130"/>
      <c r="N4000" s="1133">
        <f t="shared" si="168"/>
        <v>0</v>
      </c>
      <c r="O4000" s="1134">
        <f t="shared" si="169"/>
        <v>0</v>
      </c>
      <c r="P4000" s="1134">
        <f>O4000/'1.5 Universal Data'!$F$35</f>
        <v>0</v>
      </c>
      <c r="R4000" s="163"/>
      <c r="S4000" s="163"/>
      <c r="T4000" s="163"/>
      <c r="U4000" s="163"/>
      <c r="V4000" s="163"/>
      <c r="W4000" s="163"/>
      <c r="X4000" s="163"/>
      <c r="Y4000" s="163"/>
      <c r="Z4000" s="163"/>
      <c r="AA4000" s="163"/>
      <c r="AB4000" s="163"/>
      <c r="AC4000" s="163"/>
      <c r="AD4000" s="163"/>
      <c r="AE4000" s="163"/>
    </row>
    <row r="4001" spans="2:31">
      <c r="B4001" s="1129">
        <f t="shared" si="170"/>
        <v>-1</v>
      </c>
      <c r="D4001" s="1130"/>
      <c r="E4001" s="1130"/>
      <c r="F4001" s="1131"/>
      <c r="G4001" s="1130"/>
      <c r="H4001" s="1130"/>
      <c r="I4001" s="1130"/>
      <c r="J4001" s="1132"/>
      <c r="K4001" s="1132"/>
      <c r="L4001" s="1130"/>
      <c r="N4001" s="1133">
        <f t="shared" si="168"/>
        <v>0</v>
      </c>
      <c r="O4001" s="1134">
        <f t="shared" si="169"/>
        <v>0</v>
      </c>
      <c r="P4001" s="1134">
        <f>O4001/'1.5 Universal Data'!$F$35</f>
        <v>0</v>
      </c>
      <c r="R4001" s="163"/>
      <c r="S4001" s="163"/>
      <c r="T4001" s="163"/>
      <c r="U4001" s="163"/>
      <c r="V4001" s="163"/>
      <c r="W4001" s="163"/>
      <c r="X4001" s="163"/>
      <c r="Y4001" s="163"/>
      <c r="Z4001" s="163"/>
      <c r="AA4001" s="163"/>
      <c r="AB4001" s="163"/>
      <c r="AC4001" s="163"/>
      <c r="AD4001" s="163"/>
      <c r="AE4001" s="163"/>
    </row>
    <row r="4002" spans="2:31">
      <c r="B4002" s="1129">
        <f t="shared" si="170"/>
        <v>-1</v>
      </c>
      <c r="D4002" s="1130"/>
      <c r="E4002" s="1130"/>
      <c r="F4002" s="1131"/>
      <c r="G4002" s="1130"/>
      <c r="H4002" s="1130"/>
      <c r="I4002" s="1130"/>
      <c r="J4002" s="1132"/>
      <c r="K4002" s="1132"/>
      <c r="L4002" s="1130"/>
      <c r="N4002" s="1133">
        <f t="shared" si="168"/>
        <v>0</v>
      </c>
      <c r="O4002" s="1134">
        <f t="shared" si="169"/>
        <v>0</v>
      </c>
      <c r="P4002" s="1134">
        <f>O4002/'1.5 Universal Data'!$F$35</f>
        <v>0</v>
      </c>
      <c r="R4002" s="163"/>
      <c r="S4002" s="163"/>
      <c r="T4002" s="163"/>
      <c r="U4002" s="163"/>
      <c r="V4002" s="163"/>
      <c r="W4002" s="163"/>
      <c r="X4002" s="163"/>
      <c r="Y4002" s="163"/>
      <c r="Z4002" s="163"/>
      <c r="AA4002" s="163"/>
      <c r="AB4002" s="163"/>
      <c r="AC4002" s="163"/>
      <c r="AD4002" s="163"/>
      <c r="AE4002" s="163"/>
    </row>
    <row r="4003" spans="2:31">
      <c r="B4003" s="1129">
        <f t="shared" si="170"/>
        <v>-1</v>
      </c>
      <c r="D4003" s="1130"/>
      <c r="E4003" s="1130"/>
      <c r="F4003" s="1131"/>
      <c r="G4003" s="1130"/>
      <c r="H4003" s="1130"/>
      <c r="I4003" s="1130"/>
      <c r="J4003" s="1132"/>
      <c r="K4003" s="1132"/>
      <c r="L4003" s="1130"/>
      <c r="N4003" s="1133">
        <f t="shared" si="168"/>
        <v>0</v>
      </c>
      <c r="O4003" s="1134">
        <f t="shared" si="169"/>
        <v>0</v>
      </c>
      <c r="P4003" s="1134">
        <f>O4003/'1.5 Universal Data'!$F$35</f>
        <v>0</v>
      </c>
      <c r="R4003" s="163"/>
      <c r="S4003" s="163"/>
      <c r="T4003" s="163"/>
      <c r="U4003" s="163"/>
      <c r="V4003" s="163"/>
      <c r="W4003" s="163"/>
      <c r="X4003" s="163"/>
      <c r="Y4003" s="163"/>
      <c r="Z4003" s="163"/>
      <c r="AA4003" s="163"/>
      <c r="AB4003" s="163"/>
      <c r="AC4003" s="163"/>
      <c r="AD4003" s="163"/>
      <c r="AE4003" s="163"/>
    </row>
    <row r="4004" spans="2:31">
      <c r="B4004" s="1129">
        <f t="shared" si="170"/>
        <v>-1</v>
      </c>
      <c r="D4004" s="1130"/>
      <c r="E4004" s="1130"/>
      <c r="F4004" s="1131"/>
      <c r="G4004" s="1130"/>
      <c r="H4004" s="1130"/>
      <c r="I4004" s="1130"/>
      <c r="J4004" s="1132"/>
      <c r="K4004" s="1132"/>
      <c r="L4004" s="1130"/>
      <c r="N4004" s="1133">
        <f t="shared" si="168"/>
        <v>0</v>
      </c>
      <c r="O4004" s="1134">
        <f t="shared" si="169"/>
        <v>0</v>
      </c>
      <c r="P4004" s="1134">
        <f>O4004/'1.5 Universal Data'!$F$35</f>
        <v>0</v>
      </c>
      <c r="R4004" s="163"/>
      <c r="S4004" s="163"/>
      <c r="T4004" s="163"/>
      <c r="U4004" s="163"/>
      <c r="V4004" s="163"/>
      <c r="W4004" s="163"/>
      <c r="X4004" s="163"/>
      <c r="Y4004" s="163"/>
      <c r="Z4004" s="163"/>
      <c r="AA4004" s="163"/>
      <c r="AB4004" s="163"/>
      <c r="AC4004" s="163"/>
      <c r="AD4004" s="163"/>
      <c r="AE4004" s="163"/>
    </row>
    <row r="4005" spans="2:31">
      <c r="B4005" s="1129">
        <f t="shared" si="170"/>
        <v>-1</v>
      </c>
      <c r="D4005" s="1130"/>
      <c r="E4005" s="1130"/>
      <c r="F4005" s="1131"/>
      <c r="G4005" s="1130"/>
      <c r="H4005" s="1130"/>
      <c r="I4005" s="1130"/>
      <c r="J4005" s="1132"/>
      <c r="K4005" s="1132"/>
      <c r="L4005" s="1130"/>
      <c r="N4005" s="1133">
        <f t="shared" si="168"/>
        <v>0</v>
      </c>
      <c r="O4005" s="1134">
        <f t="shared" si="169"/>
        <v>0</v>
      </c>
      <c r="P4005" s="1134">
        <f>O4005/'1.5 Universal Data'!$F$35</f>
        <v>0</v>
      </c>
      <c r="R4005" s="163"/>
      <c r="S4005" s="163"/>
      <c r="T4005" s="163"/>
      <c r="U4005" s="163"/>
      <c r="V4005" s="163"/>
      <c r="W4005" s="163"/>
      <c r="X4005" s="163"/>
      <c r="Y4005" s="163"/>
      <c r="Z4005" s="163"/>
      <c r="AA4005" s="163"/>
      <c r="AB4005" s="163"/>
      <c r="AC4005" s="163"/>
      <c r="AD4005" s="163"/>
      <c r="AE4005" s="163"/>
    </row>
    <row r="4006" spans="2:31">
      <c r="B4006" s="1129">
        <f t="shared" si="170"/>
        <v>-1</v>
      </c>
      <c r="D4006" s="1130"/>
      <c r="E4006" s="1130"/>
      <c r="F4006" s="1131"/>
      <c r="G4006" s="1130"/>
      <c r="H4006" s="1130"/>
      <c r="I4006" s="1130"/>
      <c r="J4006" s="1132"/>
      <c r="K4006" s="1132"/>
      <c r="L4006" s="1130"/>
      <c r="N4006" s="1133">
        <f t="shared" si="168"/>
        <v>0</v>
      </c>
      <c r="O4006" s="1134">
        <f t="shared" si="169"/>
        <v>0</v>
      </c>
      <c r="P4006" s="1134">
        <f>O4006/'1.5 Universal Data'!$F$35</f>
        <v>0</v>
      </c>
      <c r="R4006" s="163"/>
      <c r="S4006" s="163"/>
      <c r="T4006" s="163"/>
      <c r="U4006" s="163"/>
      <c r="V4006" s="163"/>
      <c r="W4006" s="163"/>
      <c r="X4006" s="163"/>
      <c r="Y4006" s="163"/>
      <c r="Z4006" s="163"/>
      <c r="AA4006" s="163"/>
      <c r="AB4006" s="163"/>
      <c r="AC4006" s="163"/>
      <c r="AD4006" s="163"/>
      <c r="AE4006" s="163"/>
    </row>
    <row r="4007" spans="2:31">
      <c r="B4007" s="1129">
        <f t="shared" si="170"/>
        <v>-1</v>
      </c>
      <c r="D4007" s="1130"/>
      <c r="E4007" s="1130"/>
      <c r="F4007" s="1131"/>
      <c r="G4007" s="1130"/>
      <c r="H4007" s="1130"/>
      <c r="I4007" s="1130"/>
      <c r="J4007" s="1132"/>
      <c r="K4007" s="1132"/>
      <c r="L4007" s="1130"/>
      <c r="N4007" s="1133">
        <f t="shared" si="168"/>
        <v>0</v>
      </c>
      <c r="O4007" s="1134">
        <f t="shared" si="169"/>
        <v>0</v>
      </c>
      <c r="P4007" s="1134">
        <f>O4007/'1.5 Universal Data'!$F$35</f>
        <v>0</v>
      </c>
      <c r="R4007" s="163"/>
      <c r="S4007" s="163"/>
      <c r="T4007" s="163"/>
      <c r="U4007" s="163"/>
      <c r="V4007" s="163"/>
      <c r="W4007" s="163"/>
      <c r="X4007" s="163"/>
      <c r="Y4007" s="163"/>
      <c r="Z4007" s="163"/>
      <c r="AA4007" s="163"/>
      <c r="AB4007" s="163"/>
      <c r="AC4007" s="163"/>
      <c r="AD4007" s="163"/>
      <c r="AE4007" s="163"/>
    </row>
    <row r="4008" spans="2:31">
      <c r="B4008" s="1129">
        <f t="shared" si="170"/>
        <v>-1</v>
      </c>
      <c r="D4008" s="1130"/>
      <c r="E4008" s="1130"/>
      <c r="F4008" s="1131"/>
      <c r="G4008" s="1130"/>
      <c r="H4008" s="1130"/>
      <c r="I4008" s="1130"/>
      <c r="J4008" s="1132"/>
      <c r="K4008" s="1132"/>
      <c r="L4008" s="1130"/>
      <c r="N4008" s="1133">
        <f t="shared" si="168"/>
        <v>0</v>
      </c>
      <c r="O4008" s="1134">
        <f t="shared" si="169"/>
        <v>0</v>
      </c>
      <c r="P4008" s="1134">
        <f>O4008/'1.5 Universal Data'!$F$35</f>
        <v>0</v>
      </c>
      <c r="R4008" s="163"/>
      <c r="S4008" s="163"/>
      <c r="T4008" s="163"/>
      <c r="U4008" s="163"/>
      <c r="V4008" s="163"/>
      <c r="W4008" s="163"/>
      <c r="X4008" s="163"/>
      <c r="Y4008" s="163"/>
      <c r="Z4008" s="163"/>
      <c r="AA4008" s="163"/>
      <c r="AB4008" s="163"/>
      <c r="AC4008" s="163"/>
      <c r="AD4008" s="163"/>
      <c r="AE4008" s="163"/>
    </row>
    <row r="4009" spans="2:31">
      <c r="B4009" s="1129">
        <f t="shared" si="170"/>
        <v>-1</v>
      </c>
      <c r="D4009" s="1130"/>
      <c r="E4009" s="1130"/>
      <c r="F4009" s="1131"/>
      <c r="G4009" s="1130"/>
      <c r="H4009" s="1130"/>
      <c r="I4009" s="1130"/>
      <c r="J4009" s="1132"/>
      <c r="K4009" s="1132"/>
      <c r="L4009" s="1130"/>
      <c r="N4009" s="1133">
        <f t="shared" si="168"/>
        <v>0</v>
      </c>
      <c r="O4009" s="1134">
        <f t="shared" si="169"/>
        <v>0</v>
      </c>
      <c r="P4009" s="1134">
        <f>O4009/'1.5 Universal Data'!$F$35</f>
        <v>0</v>
      </c>
      <c r="R4009" s="163"/>
      <c r="S4009" s="163"/>
      <c r="T4009" s="163"/>
      <c r="U4009" s="163"/>
      <c r="V4009" s="163"/>
      <c r="W4009" s="163"/>
      <c r="X4009" s="163"/>
      <c r="Y4009" s="163"/>
      <c r="Z4009" s="163"/>
      <c r="AA4009" s="163"/>
      <c r="AB4009" s="163"/>
      <c r="AC4009" s="163"/>
      <c r="AD4009" s="163"/>
      <c r="AE4009" s="163"/>
    </row>
    <row r="4010" spans="2:31">
      <c r="B4010" s="1129">
        <f t="shared" si="170"/>
        <v>-1</v>
      </c>
      <c r="D4010" s="1130"/>
      <c r="E4010" s="1130"/>
      <c r="F4010" s="1131"/>
      <c r="G4010" s="1130"/>
      <c r="H4010" s="1130"/>
      <c r="I4010" s="1130"/>
      <c r="J4010" s="1132"/>
      <c r="K4010" s="1132"/>
      <c r="L4010" s="1130"/>
      <c r="N4010" s="1133">
        <f t="shared" si="168"/>
        <v>0</v>
      </c>
      <c r="O4010" s="1134">
        <f t="shared" si="169"/>
        <v>0</v>
      </c>
      <c r="P4010" s="1134">
        <f>O4010/'1.5 Universal Data'!$F$35</f>
        <v>0</v>
      </c>
      <c r="R4010" s="163"/>
      <c r="S4010" s="163"/>
      <c r="T4010" s="163"/>
      <c r="U4010" s="163"/>
      <c r="V4010" s="163"/>
      <c r="W4010" s="163"/>
      <c r="X4010" s="163"/>
      <c r="Y4010" s="163"/>
      <c r="Z4010" s="163"/>
      <c r="AA4010" s="163"/>
      <c r="AB4010" s="163"/>
      <c r="AC4010" s="163"/>
      <c r="AD4010" s="163"/>
      <c r="AE4010" s="163"/>
    </row>
    <row r="4011" spans="2:31">
      <c r="B4011" s="1129">
        <f t="shared" si="170"/>
        <v>-1</v>
      </c>
      <c r="D4011" s="1130"/>
      <c r="E4011" s="1130"/>
      <c r="F4011" s="1131"/>
      <c r="G4011" s="1130"/>
      <c r="H4011" s="1130"/>
      <c r="I4011" s="1130"/>
      <c r="J4011" s="1132"/>
      <c r="K4011" s="1132"/>
      <c r="L4011" s="1130"/>
      <c r="N4011" s="1133">
        <f t="shared" si="168"/>
        <v>0</v>
      </c>
      <c r="O4011" s="1134">
        <f t="shared" si="169"/>
        <v>0</v>
      </c>
      <c r="P4011" s="1134">
        <f>O4011/'1.5 Universal Data'!$F$35</f>
        <v>0</v>
      </c>
      <c r="R4011" s="163"/>
      <c r="S4011" s="163"/>
      <c r="T4011" s="163"/>
      <c r="U4011" s="163"/>
      <c r="V4011" s="163"/>
      <c r="W4011" s="163"/>
      <c r="X4011" s="163"/>
      <c r="Y4011" s="163"/>
      <c r="Z4011" s="163"/>
      <c r="AA4011" s="163"/>
      <c r="AB4011" s="163"/>
      <c r="AC4011" s="163"/>
      <c r="AD4011" s="163"/>
      <c r="AE4011" s="163"/>
    </row>
    <row r="4012" spans="2:31">
      <c r="B4012" s="1129">
        <f t="shared" si="170"/>
        <v>-1</v>
      </c>
      <c r="D4012" s="1130"/>
      <c r="E4012" s="1130"/>
      <c r="F4012" s="1131"/>
      <c r="G4012" s="1130"/>
      <c r="H4012" s="1130"/>
      <c r="I4012" s="1130"/>
      <c r="J4012" s="1132"/>
      <c r="K4012" s="1132"/>
      <c r="L4012" s="1130"/>
      <c r="N4012" s="1133">
        <f t="shared" si="168"/>
        <v>0</v>
      </c>
      <c r="O4012" s="1134">
        <f t="shared" si="169"/>
        <v>0</v>
      </c>
      <c r="P4012" s="1134">
        <f>O4012/'1.5 Universal Data'!$F$35</f>
        <v>0</v>
      </c>
      <c r="R4012" s="163"/>
      <c r="S4012" s="163"/>
      <c r="T4012" s="163"/>
      <c r="U4012" s="163"/>
      <c r="V4012" s="163"/>
      <c r="W4012" s="163"/>
      <c r="X4012" s="163"/>
      <c r="Y4012" s="163"/>
      <c r="Z4012" s="163"/>
      <c r="AA4012" s="163"/>
      <c r="AB4012" s="163"/>
      <c r="AC4012" s="163"/>
      <c r="AD4012" s="163"/>
      <c r="AE4012" s="163"/>
    </row>
    <row r="4013" spans="2:31">
      <c r="B4013" s="1129">
        <f t="shared" si="170"/>
        <v>-1</v>
      </c>
      <c r="D4013" s="1130"/>
      <c r="E4013" s="1130"/>
      <c r="F4013" s="1131"/>
      <c r="G4013" s="1130"/>
      <c r="H4013" s="1130"/>
      <c r="I4013" s="1130"/>
      <c r="J4013" s="1132"/>
      <c r="K4013" s="1132"/>
      <c r="L4013" s="1130"/>
      <c r="N4013" s="1133">
        <f t="shared" si="168"/>
        <v>0</v>
      </c>
      <c r="O4013" s="1134">
        <f t="shared" si="169"/>
        <v>0</v>
      </c>
      <c r="P4013" s="1134">
        <f>O4013/'1.5 Universal Data'!$F$35</f>
        <v>0</v>
      </c>
      <c r="R4013" s="163"/>
      <c r="S4013" s="163"/>
      <c r="T4013" s="163"/>
      <c r="U4013" s="163"/>
      <c r="V4013" s="163"/>
      <c r="W4013" s="163"/>
      <c r="X4013" s="163"/>
      <c r="Y4013" s="163"/>
      <c r="Z4013" s="163"/>
      <c r="AA4013" s="163"/>
      <c r="AB4013" s="163"/>
      <c r="AC4013" s="163"/>
      <c r="AD4013" s="163"/>
      <c r="AE4013" s="163"/>
    </row>
    <row r="4014" spans="2:31">
      <c r="B4014" s="1129">
        <f t="shared" si="170"/>
        <v>-1</v>
      </c>
      <c r="D4014" s="1130"/>
      <c r="E4014" s="1130"/>
      <c r="F4014" s="1131"/>
      <c r="G4014" s="1130"/>
      <c r="H4014" s="1130"/>
      <c r="I4014" s="1130"/>
      <c r="J4014" s="1132"/>
      <c r="K4014" s="1132"/>
      <c r="L4014" s="1130"/>
      <c r="N4014" s="1133">
        <f t="shared" si="168"/>
        <v>0</v>
      </c>
      <c r="O4014" s="1134">
        <f t="shared" si="169"/>
        <v>0</v>
      </c>
      <c r="P4014" s="1134">
        <f>O4014/'1.5 Universal Data'!$F$35</f>
        <v>0</v>
      </c>
      <c r="R4014" s="163"/>
      <c r="S4014" s="163"/>
      <c r="T4014" s="163"/>
      <c r="U4014" s="163"/>
      <c r="V4014" s="163"/>
      <c r="W4014" s="163"/>
      <c r="X4014" s="163"/>
      <c r="Y4014" s="163"/>
      <c r="Z4014" s="163"/>
      <c r="AA4014" s="163"/>
      <c r="AB4014" s="163"/>
      <c r="AC4014" s="163"/>
      <c r="AD4014" s="163"/>
      <c r="AE4014" s="163"/>
    </row>
    <row r="4015" spans="2:31">
      <c r="B4015" s="1129">
        <f t="shared" si="170"/>
        <v>-1</v>
      </c>
      <c r="D4015" s="1130"/>
      <c r="E4015" s="1130"/>
      <c r="F4015" s="1131"/>
      <c r="G4015" s="1130"/>
      <c r="H4015" s="1130"/>
      <c r="I4015" s="1130"/>
      <c r="J4015" s="1132"/>
      <c r="K4015" s="1132"/>
      <c r="L4015" s="1130"/>
      <c r="N4015" s="1133">
        <f t="shared" si="168"/>
        <v>0</v>
      </c>
      <c r="O4015" s="1134">
        <f t="shared" si="169"/>
        <v>0</v>
      </c>
      <c r="P4015" s="1134">
        <f>O4015/'1.5 Universal Data'!$F$35</f>
        <v>0</v>
      </c>
      <c r="R4015" s="163"/>
      <c r="S4015" s="163"/>
      <c r="T4015" s="163"/>
      <c r="U4015" s="163"/>
      <c r="V4015" s="163"/>
      <c r="W4015" s="163"/>
      <c r="X4015" s="163"/>
      <c r="Y4015" s="163"/>
      <c r="Z4015" s="163"/>
      <c r="AA4015" s="163"/>
      <c r="AB4015" s="163"/>
      <c r="AC4015" s="163"/>
      <c r="AD4015" s="163"/>
      <c r="AE4015" s="163"/>
    </row>
    <row r="4016" spans="2:31">
      <c r="B4016" s="1129">
        <f t="shared" si="170"/>
        <v>-1</v>
      </c>
      <c r="D4016" s="1130"/>
      <c r="E4016" s="1130"/>
      <c r="F4016" s="1131"/>
      <c r="G4016" s="1130"/>
      <c r="H4016" s="1130"/>
      <c r="I4016" s="1130"/>
      <c r="J4016" s="1132"/>
      <c r="K4016" s="1132"/>
      <c r="L4016" s="1130"/>
      <c r="N4016" s="1133">
        <f t="shared" si="168"/>
        <v>0</v>
      </c>
      <c r="O4016" s="1134">
        <f t="shared" si="169"/>
        <v>0</v>
      </c>
      <c r="P4016" s="1134">
        <f>O4016/'1.5 Universal Data'!$F$35</f>
        <v>0</v>
      </c>
      <c r="R4016" s="163"/>
      <c r="S4016" s="163"/>
      <c r="T4016" s="163"/>
      <c r="U4016" s="163"/>
      <c r="V4016" s="163"/>
      <c r="W4016" s="163"/>
      <c r="X4016" s="163"/>
      <c r="Y4016" s="163"/>
      <c r="Z4016" s="163"/>
      <c r="AA4016" s="163"/>
      <c r="AB4016" s="163"/>
      <c r="AC4016" s="163"/>
      <c r="AD4016" s="163"/>
      <c r="AE4016" s="163"/>
    </row>
    <row r="4017" spans="2:31">
      <c r="B4017" s="1129">
        <f t="shared" si="170"/>
        <v>-1</v>
      </c>
      <c r="D4017" s="1130"/>
      <c r="E4017" s="1130"/>
      <c r="F4017" s="1131"/>
      <c r="G4017" s="1130"/>
      <c r="H4017" s="1130"/>
      <c r="I4017" s="1130"/>
      <c r="J4017" s="1132"/>
      <c r="K4017" s="1132"/>
      <c r="L4017" s="1130"/>
      <c r="N4017" s="1133">
        <f t="shared" si="168"/>
        <v>0</v>
      </c>
      <c r="O4017" s="1134">
        <f t="shared" si="169"/>
        <v>0</v>
      </c>
      <c r="P4017" s="1134">
        <f>O4017/'1.5 Universal Data'!$F$35</f>
        <v>0</v>
      </c>
      <c r="R4017" s="163"/>
      <c r="S4017" s="163"/>
      <c r="T4017" s="163"/>
      <c r="U4017" s="163"/>
      <c r="V4017" s="163"/>
      <c r="W4017" s="163"/>
      <c r="X4017" s="163"/>
      <c r="Y4017" s="163"/>
      <c r="Z4017" s="163"/>
      <c r="AA4017" s="163"/>
      <c r="AB4017" s="163"/>
      <c r="AC4017" s="163"/>
      <c r="AD4017" s="163"/>
      <c r="AE4017" s="163"/>
    </row>
    <row r="4018" spans="2:31">
      <c r="B4018" s="1129">
        <f t="shared" si="170"/>
        <v>-1</v>
      </c>
      <c r="D4018" s="1130"/>
      <c r="E4018" s="1130"/>
      <c r="F4018" s="1131"/>
      <c r="G4018" s="1130"/>
      <c r="H4018" s="1130"/>
      <c r="I4018" s="1130"/>
      <c r="J4018" s="1132"/>
      <c r="K4018" s="1132"/>
      <c r="L4018" s="1130"/>
      <c r="N4018" s="1133">
        <f t="shared" si="168"/>
        <v>0</v>
      </c>
      <c r="O4018" s="1134">
        <f t="shared" si="169"/>
        <v>0</v>
      </c>
      <c r="P4018" s="1134">
        <f>O4018/'1.5 Universal Data'!$F$35</f>
        <v>0</v>
      </c>
      <c r="R4018" s="163"/>
      <c r="S4018" s="163"/>
      <c r="T4018" s="163"/>
      <c r="U4018" s="163"/>
      <c r="V4018" s="163"/>
      <c r="W4018" s="163"/>
      <c r="X4018" s="163"/>
      <c r="Y4018" s="163"/>
      <c r="Z4018" s="163"/>
      <c r="AA4018" s="163"/>
      <c r="AB4018" s="163"/>
      <c r="AC4018" s="163"/>
      <c r="AD4018" s="163"/>
      <c r="AE4018" s="163"/>
    </row>
    <row r="4019" spans="2:31">
      <c r="B4019" s="1129">
        <f t="shared" si="170"/>
        <v>-1</v>
      </c>
      <c r="D4019" s="1130"/>
      <c r="E4019" s="1130"/>
      <c r="F4019" s="1131"/>
      <c r="G4019" s="1130"/>
      <c r="H4019" s="1130"/>
      <c r="I4019" s="1130"/>
      <c r="J4019" s="1132"/>
      <c r="K4019" s="1132"/>
      <c r="L4019" s="1130"/>
      <c r="N4019" s="1133">
        <f t="shared" si="168"/>
        <v>0</v>
      </c>
      <c r="O4019" s="1134">
        <f t="shared" si="169"/>
        <v>0</v>
      </c>
      <c r="P4019" s="1134">
        <f>O4019/'1.5 Universal Data'!$F$35</f>
        <v>0</v>
      </c>
      <c r="R4019" s="163"/>
      <c r="S4019" s="163"/>
      <c r="T4019" s="163"/>
      <c r="U4019" s="163"/>
      <c r="V4019" s="163"/>
      <c r="W4019" s="163"/>
      <c r="X4019" s="163"/>
      <c r="Y4019" s="163"/>
      <c r="Z4019" s="163"/>
      <c r="AA4019" s="163"/>
      <c r="AB4019" s="163"/>
      <c r="AC4019" s="163"/>
      <c r="AD4019" s="163"/>
      <c r="AE4019" s="163"/>
    </row>
    <row r="4020" spans="2:31">
      <c r="B4020" s="1129">
        <f t="shared" si="170"/>
        <v>-1</v>
      </c>
      <c r="D4020" s="1130"/>
      <c r="E4020" s="1130"/>
      <c r="F4020" s="1131"/>
      <c r="G4020" s="1130"/>
      <c r="H4020" s="1130"/>
      <c r="I4020" s="1130"/>
      <c r="J4020" s="1132"/>
      <c r="K4020" s="1132"/>
      <c r="L4020" s="1130"/>
      <c r="N4020" s="1133">
        <f t="shared" si="168"/>
        <v>0</v>
      </c>
      <c r="O4020" s="1134">
        <f t="shared" si="169"/>
        <v>0</v>
      </c>
      <c r="P4020" s="1134">
        <f>O4020/'1.5 Universal Data'!$F$35</f>
        <v>0</v>
      </c>
      <c r="R4020" s="163"/>
      <c r="S4020" s="163"/>
      <c r="T4020" s="163"/>
      <c r="U4020" s="163"/>
      <c r="V4020" s="163"/>
      <c r="W4020" s="163"/>
      <c r="X4020" s="163"/>
      <c r="Y4020" s="163"/>
      <c r="Z4020" s="163"/>
      <c r="AA4020" s="163"/>
      <c r="AB4020" s="163"/>
      <c r="AC4020" s="163"/>
      <c r="AD4020" s="163"/>
      <c r="AE4020" s="163"/>
    </row>
    <row r="4021" spans="2:31">
      <c r="B4021" s="1129">
        <f t="shared" si="170"/>
        <v>-1</v>
      </c>
      <c r="D4021" s="1130"/>
      <c r="E4021" s="1130"/>
      <c r="F4021" s="1131"/>
      <c r="G4021" s="1130"/>
      <c r="H4021" s="1130"/>
      <c r="I4021" s="1130"/>
      <c r="J4021" s="1132"/>
      <c r="K4021" s="1132"/>
      <c r="L4021" s="1130"/>
      <c r="N4021" s="1133">
        <f t="shared" si="168"/>
        <v>0</v>
      </c>
      <c r="O4021" s="1134">
        <f t="shared" si="169"/>
        <v>0</v>
      </c>
      <c r="P4021" s="1134">
        <f>O4021/'1.5 Universal Data'!$F$35</f>
        <v>0</v>
      </c>
      <c r="R4021" s="163"/>
      <c r="S4021" s="163"/>
      <c r="T4021" s="163"/>
      <c r="U4021" s="163"/>
      <c r="V4021" s="163"/>
      <c r="W4021" s="163"/>
      <c r="X4021" s="163"/>
      <c r="Y4021" s="163"/>
      <c r="Z4021" s="163"/>
      <c r="AA4021" s="163"/>
      <c r="AB4021" s="163"/>
      <c r="AC4021" s="163"/>
      <c r="AD4021" s="163"/>
      <c r="AE4021" s="163"/>
    </row>
    <row r="4022" spans="2:31">
      <c r="B4022" s="1129">
        <f t="shared" si="170"/>
        <v>-1</v>
      </c>
      <c r="D4022" s="1130"/>
      <c r="E4022" s="1130"/>
      <c r="F4022" s="1131"/>
      <c r="G4022" s="1130"/>
      <c r="H4022" s="1130"/>
      <c r="I4022" s="1130"/>
      <c r="J4022" s="1132"/>
      <c r="K4022" s="1132"/>
      <c r="L4022" s="1130"/>
      <c r="N4022" s="1133">
        <f t="shared" si="168"/>
        <v>0</v>
      </c>
      <c r="O4022" s="1134">
        <f t="shared" si="169"/>
        <v>0</v>
      </c>
      <c r="P4022" s="1134">
        <f>O4022/'1.5 Universal Data'!$F$35</f>
        <v>0</v>
      </c>
      <c r="R4022" s="163"/>
      <c r="S4022" s="163"/>
      <c r="T4022" s="163"/>
      <c r="U4022" s="163"/>
      <c r="V4022" s="163"/>
      <c r="W4022" s="163"/>
      <c r="X4022" s="163"/>
      <c r="Y4022" s="163"/>
      <c r="Z4022" s="163"/>
      <c r="AA4022" s="163"/>
      <c r="AB4022" s="163"/>
      <c r="AC4022" s="163"/>
      <c r="AD4022" s="163"/>
      <c r="AE4022" s="163"/>
    </row>
    <row r="4023" spans="2:31">
      <c r="B4023" s="1129">
        <f t="shared" si="170"/>
        <v>-1</v>
      </c>
      <c r="D4023" s="1130"/>
      <c r="E4023" s="1130"/>
      <c r="F4023" s="1131"/>
      <c r="G4023" s="1130"/>
      <c r="H4023" s="1130"/>
      <c r="I4023" s="1130"/>
      <c r="J4023" s="1132"/>
      <c r="K4023" s="1132"/>
      <c r="L4023" s="1130"/>
      <c r="N4023" s="1133">
        <f t="shared" si="168"/>
        <v>0</v>
      </c>
      <c r="O4023" s="1134">
        <f t="shared" si="169"/>
        <v>0</v>
      </c>
      <c r="P4023" s="1134">
        <f>O4023/'1.5 Universal Data'!$F$35</f>
        <v>0</v>
      </c>
      <c r="R4023" s="163"/>
      <c r="S4023" s="163"/>
      <c r="T4023" s="163"/>
      <c r="U4023" s="163"/>
      <c r="V4023" s="163"/>
      <c r="W4023" s="163"/>
      <c r="X4023" s="163"/>
      <c r="Y4023" s="163"/>
      <c r="Z4023" s="163"/>
      <c r="AA4023" s="163"/>
      <c r="AB4023" s="163"/>
      <c r="AC4023" s="163"/>
      <c r="AD4023" s="163"/>
      <c r="AE4023" s="163"/>
    </row>
    <row r="4024" spans="2:31">
      <c r="B4024" s="1129">
        <f t="shared" si="170"/>
        <v>-1</v>
      </c>
      <c r="D4024" s="1130"/>
      <c r="E4024" s="1130"/>
      <c r="F4024" s="1131"/>
      <c r="G4024" s="1130"/>
      <c r="H4024" s="1130"/>
      <c r="I4024" s="1130"/>
      <c r="J4024" s="1132"/>
      <c r="K4024" s="1132"/>
      <c r="L4024" s="1130"/>
      <c r="N4024" s="1133">
        <f t="shared" si="168"/>
        <v>0</v>
      </c>
      <c r="O4024" s="1134">
        <f t="shared" si="169"/>
        <v>0</v>
      </c>
      <c r="P4024" s="1134">
        <f>O4024/'1.5 Universal Data'!$F$35</f>
        <v>0</v>
      </c>
      <c r="R4024" s="163"/>
      <c r="S4024" s="163"/>
      <c r="T4024" s="163"/>
      <c r="U4024" s="163"/>
      <c r="V4024" s="163"/>
      <c r="W4024" s="163"/>
      <c r="X4024" s="163"/>
      <c r="Y4024" s="163"/>
      <c r="Z4024" s="163"/>
      <c r="AA4024" s="163"/>
      <c r="AB4024" s="163"/>
      <c r="AC4024" s="163"/>
      <c r="AD4024" s="163"/>
      <c r="AE4024" s="163"/>
    </row>
    <row r="4025" spans="2:31">
      <c r="B4025" s="1129">
        <f t="shared" si="170"/>
        <v>-1</v>
      </c>
      <c r="D4025" s="1130"/>
      <c r="E4025" s="1130"/>
      <c r="F4025" s="1131"/>
      <c r="G4025" s="1130"/>
      <c r="H4025" s="1130"/>
      <c r="I4025" s="1130"/>
      <c r="J4025" s="1132"/>
      <c r="K4025" s="1132"/>
      <c r="L4025" s="1130"/>
      <c r="N4025" s="1133">
        <f t="shared" si="168"/>
        <v>0</v>
      </c>
      <c r="O4025" s="1134">
        <f t="shared" si="169"/>
        <v>0</v>
      </c>
      <c r="P4025" s="1134">
        <f>O4025/'1.5 Universal Data'!$F$35</f>
        <v>0</v>
      </c>
      <c r="R4025" s="163"/>
      <c r="S4025" s="163"/>
      <c r="T4025" s="163"/>
      <c r="U4025" s="163"/>
      <c r="V4025" s="163"/>
      <c r="W4025" s="163"/>
      <c r="X4025" s="163"/>
      <c r="Y4025" s="163"/>
      <c r="Z4025" s="163"/>
      <c r="AA4025" s="163"/>
      <c r="AB4025" s="163"/>
      <c r="AC4025" s="163"/>
      <c r="AD4025" s="163"/>
      <c r="AE4025" s="163"/>
    </row>
    <row r="4026" spans="2:31">
      <c r="B4026" s="1129">
        <f t="shared" si="170"/>
        <v>-1</v>
      </c>
      <c r="D4026" s="1130"/>
      <c r="E4026" s="1130"/>
      <c r="F4026" s="1131"/>
      <c r="G4026" s="1130"/>
      <c r="H4026" s="1130"/>
      <c r="I4026" s="1130"/>
      <c r="J4026" s="1132"/>
      <c r="K4026" s="1132"/>
      <c r="L4026" s="1130"/>
      <c r="N4026" s="1133">
        <f t="shared" si="168"/>
        <v>0</v>
      </c>
      <c r="O4026" s="1134">
        <f t="shared" si="169"/>
        <v>0</v>
      </c>
      <c r="P4026" s="1134">
        <f>O4026/'1.5 Universal Data'!$F$35</f>
        <v>0</v>
      </c>
      <c r="R4026" s="163"/>
      <c r="S4026" s="163"/>
      <c r="T4026" s="163"/>
      <c r="U4026" s="163"/>
      <c r="V4026" s="163"/>
      <c r="W4026" s="163"/>
      <c r="X4026" s="163"/>
      <c r="Y4026" s="163"/>
      <c r="Z4026" s="163"/>
      <c r="AA4026" s="163"/>
      <c r="AB4026" s="163"/>
      <c r="AC4026" s="163"/>
      <c r="AD4026" s="163"/>
      <c r="AE4026" s="163"/>
    </row>
    <row r="4027" spans="2:31">
      <c r="B4027" s="1129">
        <f t="shared" si="170"/>
        <v>-1</v>
      </c>
      <c r="D4027" s="1130"/>
      <c r="E4027" s="1130"/>
      <c r="F4027" s="1131"/>
      <c r="G4027" s="1130"/>
      <c r="H4027" s="1130"/>
      <c r="I4027" s="1130"/>
      <c r="J4027" s="1132"/>
      <c r="K4027" s="1132"/>
      <c r="L4027" s="1130"/>
      <c r="N4027" s="1133">
        <f t="shared" si="168"/>
        <v>0</v>
      </c>
      <c r="O4027" s="1134">
        <f t="shared" si="169"/>
        <v>0</v>
      </c>
      <c r="P4027" s="1134">
        <f>O4027/'1.5 Universal Data'!$F$35</f>
        <v>0</v>
      </c>
      <c r="R4027" s="163"/>
      <c r="S4027" s="163"/>
      <c r="T4027" s="163"/>
      <c r="U4027" s="163"/>
      <c r="V4027" s="163"/>
      <c r="W4027" s="163"/>
      <c r="X4027" s="163"/>
      <c r="Y4027" s="163"/>
      <c r="Z4027" s="163"/>
      <c r="AA4027" s="163"/>
      <c r="AB4027" s="163"/>
      <c r="AC4027" s="163"/>
      <c r="AD4027" s="163"/>
      <c r="AE4027" s="163"/>
    </row>
    <row r="4028" spans="2:31">
      <c r="B4028" s="1129">
        <f t="shared" si="170"/>
        <v>-1</v>
      </c>
      <c r="D4028" s="1130"/>
      <c r="E4028" s="1130"/>
      <c r="F4028" s="1131"/>
      <c r="G4028" s="1130"/>
      <c r="H4028" s="1130"/>
      <c r="I4028" s="1130"/>
      <c r="J4028" s="1132"/>
      <c r="K4028" s="1132"/>
      <c r="L4028" s="1130"/>
      <c r="N4028" s="1133">
        <f t="shared" si="168"/>
        <v>0</v>
      </c>
      <c r="O4028" s="1134">
        <f t="shared" si="169"/>
        <v>0</v>
      </c>
      <c r="P4028" s="1134">
        <f>O4028/'1.5 Universal Data'!$F$35</f>
        <v>0</v>
      </c>
      <c r="R4028" s="163"/>
      <c r="S4028" s="163"/>
      <c r="T4028" s="163"/>
      <c r="U4028" s="163"/>
      <c r="V4028" s="163"/>
      <c r="W4028" s="163"/>
      <c r="X4028" s="163"/>
      <c r="Y4028" s="163"/>
      <c r="Z4028" s="163"/>
      <c r="AA4028" s="163"/>
      <c r="AB4028" s="163"/>
      <c r="AC4028" s="163"/>
      <c r="AD4028" s="163"/>
      <c r="AE4028" s="163"/>
    </row>
    <row r="4029" spans="2:31">
      <c r="B4029" s="1129">
        <f t="shared" si="170"/>
        <v>-1</v>
      </c>
      <c r="D4029" s="1130"/>
      <c r="E4029" s="1130"/>
      <c r="F4029" s="1131"/>
      <c r="G4029" s="1130"/>
      <c r="H4029" s="1130"/>
      <c r="I4029" s="1130"/>
      <c r="J4029" s="1132"/>
      <c r="K4029" s="1132"/>
      <c r="L4029" s="1130"/>
      <c r="N4029" s="1133">
        <f t="shared" si="168"/>
        <v>0</v>
      </c>
      <c r="O4029" s="1134">
        <f t="shared" si="169"/>
        <v>0</v>
      </c>
      <c r="P4029" s="1134">
        <f>O4029/'1.5 Universal Data'!$F$35</f>
        <v>0</v>
      </c>
      <c r="R4029" s="163"/>
      <c r="S4029" s="163"/>
      <c r="T4029" s="163"/>
      <c r="U4029" s="163"/>
      <c r="V4029" s="163"/>
      <c r="W4029" s="163"/>
      <c r="X4029" s="163"/>
      <c r="Y4029" s="163"/>
      <c r="Z4029" s="163"/>
      <c r="AA4029" s="163"/>
      <c r="AB4029" s="163"/>
      <c r="AC4029" s="163"/>
      <c r="AD4029" s="163"/>
      <c r="AE4029" s="163"/>
    </row>
    <row r="4030" spans="2:31">
      <c r="B4030" s="1129">
        <f t="shared" si="170"/>
        <v>-1</v>
      </c>
      <c r="D4030" s="1130"/>
      <c r="E4030" s="1130"/>
      <c r="F4030" s="1131"/>
      <c r="G4030" s="1130"/>
      <c r="H4030" s="1130"/>
      <c r="I4030" s="1130"/>
      <c r="J4030" s="1132"/>
      <c r="K4030" s="1132"/>
      <c r="L4030" s="1130"/>
      <c r="N4030" s="1133">
        <f t="shared" si="168"/>
        <v>0</v>
      </c>
      <c r="O4030" s="1134">
        <f t="shared" si="169"/>
        <v>0</v>
      </c>
      <c r="P4030" s="1134">
        <f>O4030/'1.5 Universal Data'!$F$35</f>
        <v>0</v>
      </c>
      <c r="R4030" s="163"/>
      <c r="S4030" s="163"/>
      <c r="T4030" s="163"/>
      <c r="U4030" s="163"/>
      <c r="V4030" s="163"/>
      <c r="W4030" s="163"/>
      <c r="X4030" s="163"/>
      <c r="Y4030" s="163"/>
      <c r="Z4030" s="163"/>
      <c r="AA4030" s="163"/>
      <c r="AB4030" s="163"/>
      <c r="AC4030" s="163"/>
      <c r="AD4030" s="163"/>
      <c r="AE4030" s="163"/>
    </row>
    <row r="4031" spans="2:31">
      <c r="B4031" s="1129">
        <f t="shared" si="170"/>
        <v>-1</v>
      </c>
      <c r="D4031" s="1130"/>
      <c r="E4031" s="1130"/>
      <c r="F4031" s="1131"/>
      <c r="G4031" s="1130"/>
      <c r="H4031" s="1130"/>
      <c r="I4031" s="1130"/>
      <c r="J4031" s="1132"/>
      <c r="K4031" s="1132"/>
      <c r="L4031" s="1130"/>
      <c r="N4031" s="1133">
        <f t="shared" si="168"/>
        <v>0</v>
      </c>
      <c r="O4031" s="1134">
        <f t="shared" si="169"/>
        <v>0</v>
      </c>
      <c r="P4031" s="1134">
        <f>O4031/'1.5 Universal Data'!$F$35</f>
        <v>0</v>
      </c>
      <c r="R4031" s="163"/>
      <c r="S4031" s="163"/>
      <c r="T4031" s="163"/>
      <c r="U4031" s="163"/>
      <c r="V4031" s="163"/>
      <c r="W4031" s="163"/>
      <c r="X4031" s="163"/>
      <c r="Y4031" s="163"/>
      <c r="Z4031" s="163"/>
      <c r="AA4031" s="163"/>
      <c r="AB4031" s="163"/>
      <c r="AC4031" s="163"/>
      <c r="AD4031" s="163"/>
      <c r="AE4031" s="163"/>
    </row>
    <row r="4032" spans="2:31">
      <c r="B4032" s="1129">
        <f t="shared" si="170"/>
        <v>-1</v>
      </c>
      <c r="D4032" s="1130"/>
      <c r="E4032" s="1130"/>
      <c r="F4032" s="1131"/>
      <c r="G4032" s="1130"/>
      <c r="H4032" s="1130"/>
      <c r="I4032" s="1130"/>
      <c r="J4032" s="1132"/>
      <c r="K4032" s="1132"/>
      <c r="L4032" s="1130"/>
      <c r="N4032" s="1133">
        <f t="shared" si="168"/>
        <v>0</v>
      </c>
      <c r="O4032" s="1134">
        <f t="shared" si="169"/>
        <v>0</v>
      </c>
      <c r="P4032" s="1134">
        <f>O4032/'1.5 Universal Data'!$F$35</f>
        <v>0</v>
      </c>
      <c r="R4032" s="163"/>
      <c r="S4032" s="163"/>
      <c r="T4032" s="163"/>
      <c r="U4032" s="163"/>
      <c r="V4032" s="163"/>
      <c r="W4032" s="163"/>
      <c r="X4032" s="163"/>
      <c r="Y4032" s="163"/>
      <c r="Z4032" s="163"/>
      <c r="AA4032" s="163"/>
      <c r="AB4032" s="163"/>
      <c r="AC4032" s="163"/>
      <c r="AD4032" s="163"/>
      <c r="AE4032" s="163"/>
    </row>
    <row r="4033" spans="2:31">
      <c r="B4033" s="1129">
        <f t="shared" si="170"/>
        <v>-1</v>
      </c>
      <c r="D4033" s="1130"/>
      <c r="E4033" s="1130"/>
      <c r="F4033" s="1131"/>
      <c r="G4033" s="1130"/>
      <c r="H4033" s="1130"/>
      <c r="I4033" s="1130"/>
      <c r="J4033" s="1132"/>
      <c r="K4033" s="1132"/>
      <c r="L4033" s="1130"/>
      <c r="N4033" s="1133">
        <f t="shared" si="168"/>
        <v>0</v>
      </c>
      <c r="O4033" s="1134">
        <f t="shared" si="169"/>
        <v>0</v>
      </c>
      <c r="P4033" s="1134">
        <f>O4033/'1.5 Universal Data'!$F$35</f>
        <v>0</v>
      </c>
      <c r="R4033" s="163"/>
      <c r="S4033" s="163"/>
      <c r="T4033" s="163"/>
      <c r="U4033" s="163"/>
      <c r="V4033" s="163"/>
      <c r="W4033" s="163"/>
      <c r="X4033" s="163"/>
      <c r="Y4033" s="163"/>
      <c r="Z4033" s="163"/>
      <c r="AA4033" s="163"/>
      <c r="AB4033" s="163"/>
      <c r="AC4033" s="163"/>
      <c r="AD4033" s="163"/>
      <c r="AE4033" s="163"/>
    </row>
    <row r="4034" spans="2:31">
      <c r="B4034" s="1129">
        <f t="shared" si="170"/>
        <v>-1</v>
      </c>
      <c r="D4034" s="1130"/>
      <c r="E4034" s="1130"/>
      <c r="F4034" s="1131"/>
      <c r="G4034" s="1130"/>
      <c r="H4034" s="1130"/>
      <c r="I4034" s="1130"/>
      <c r="J4034" s="1132"/>
      <c r="K4034" s="1132"/>
      <c r="L4034" s="1130"/>
      <c r="N4034" s="1133">
        <f t="shared" si="168"/>
        <v>0</v>
      </c>
      <c r="O4034" s="1134">
        <f t="shared" si="169"/>
        <v>0</v>
      </c>
      <c r="P4034" s="1134">
        <f>O4034/'1.5 Universal Data'!$F$35</f>
        <v>0</v>
      </c>
      <c r="R4034" s="163"/>
      <c r="S4034" s="163"/>
      <c r="T4034" s="163"/>
      <c r="U4034" s="163"/>
      <c r="V4034" s="163"/>
      <c r="W4034" s="163"/>
      <c r="X4034" s="163"/>
      <c r="Y4034" s="163"/>
      <c r="Z4034" s="163"/>
      <c r="AA4034" s="163"/>
      <c r="AB4034" s="163"/>
      <c r="AC4034" s="163"/>
      <c r="AD4034" s="163"/>
      <c r="AE4034" s="163"/>
    </row>
    <row r="4035" spans="2:31">
      <c r="B4035" s="1129">
        <f t="shared" si="170"/>
        <v>-1</v>
      </c>
      <c r="D4035" s="1130"/>
      <c r="E4035" s="1130"/>
      <c r="F4035" s="1131"/>
      <c r="G4035" s="1130"/>
      <c r="H4035" s="1130"/>
      <c r="I4035" s="1130"/>
      <c r="J4035" s="1132"/>
      <c r="K4035" s="1132"/>
      <c r="L4035" s="1130"/>
      <c r="N4035" s="1133">
        <f t="shared" si="168"/>
        <v>0</v>
      </c>
      <c r="O4035" s="1134">
        <f t="shared" si="169"/>
        <v>0</v>
      </c>
      <c r="P4035" s="1134">
        <f>O4035/'1.5 Universal Data'!$F$35</f>
        <v>0</v>
      </c>
      <c r="R4035" s="163"/>
      <c r="S4035" s="163"/>
      <c r="T4035" s="163"/>
      <c r="U4035" s="163"/>
      <c r="V4035" s="163"/>
      <c r="W4035" s="163"/>
      <c r="X4035" s="163"/>
      <c r="Y4035" s="163"/>
      <c r="Z4035" s="163"/>
      <c r="AA4035" s="163"/>
      <c r="AB4035" s="163"/>
      <c r="AC4035" s="163"/>
      <c r="AD4035" s="163"/>
      <c r="AE4035" s="163"/>
    </row>
    <row r="4036" spans="2:31">
      <c r="B4036" s="1129">
        <f t="shared" si="170"/>
        <v>-1</v>
      </c>
      <c r="D4036" s="1130"/>
      <c r="E4036" s="1130"/>
      <c r="F4036" s="1131"/>
      <c r="G4036" s="1130"/>
      <c r="H4036" s="1130"/>
      <c r="I4036" s="1130"/>
      <c r="J4036" s="1132"/>
      <c r="K4036" s="1132"/>
      <c r="L4036" s="1130"/>
      <c r="N4036" s="1133">
        <f t="shared" si="168"/>
        <v>0</v>
      </c>
      <c r="O4036" s="1134">
        <f t="shared" si="169"/>
        <v>0</v>
      </c>
      <c r="P4036" s="1134">
        <f>O4036/'1.5 Universal Data'!$F$35</f>
        <v>0</v>
      </c>
      <c r="R4036" s="163"/>
      <c r="S4036" s="163"/>
      <c r="T4036" s="163"/>
      <c r="U4036" s="163"/>
      <c r="V4036" s="163"/>
      <c r="W4036" s="163"/>
      <c r="X4036" s="163"/>
      <c r="Y4036" s="163"/>
      <c r="Z4036" s="163"/>
      <c r="AA4036" s="163"/>
      <c r="AB4036" s="163"/>
      <c r="AC4036" s="163"/>
      <c r="AD4036" s="163"/>
      <c r="AE4036" s="163"/>
    </row>
    <row r="4037" spans="2:31">
      <c r="B4037" s="1129">
        <f t="shared" si="170"/>
        <v>-1</v>
      </c>
      <c r="D4037" s="1130"/>
      <c r="E4037" s="1130"/>
      <c r="F4037" s="1131"/>
      <c r="G4037" s="1130"/>
      <c r="H4037" s="1130"/>
      <c r="I4037" s="1130"/>
      <c r="J4037" s="1132"/>
      <c r="K4037" s="1132"/>
      <c r="L4037" s="1130"/>
      <c r="N4037" s="1133">
        <f t="shared" si="168"/>
        <v>0</v>
      </c>
      <c r="O4037" s="1134">
        <f t="shared" si="169"/>
        <v>0</v>
      </c>
      <c r="P4037" s="1134">
        <f>O4037/'1.5 Universal Data'!$F$35</f>
        <v>0</v>
      </c>
      <c r="R4037" s="163"/>
      <c r="S4037" s="163"/>
      <c r="T4037" s="163"/>
      <c r="U4037" s="163"/>
      <c r="V4037" s="163"/>
      <c r="W4037" s="163"/>
      <c r="X4037" s="163"/>
      <c r="Y4037" s="163"/>
      <c r="Z4037" s="163"/>
      <c r="AA4037" s="163"/>
      <c r="AB4037" s="163"/>
      <c r="AC4037" s="163"/>
      <c r="AD4037" s="163"/>
      <c r="AE4037" s="163"/>
    </row>
    <row r="4038" spans="2:31">
      <c r="B4038" s="1129">
        <f t="shared" si="170"/>
        <v>-1</v>
      </c>
      <c r="D4038" s="1130"/>
      <c r="E4038" s="1130"/>
      <c r="F4038" s="1131"/>
      <c r="G4038" s="1130"/>
      <c r="H4038" s="1130"/>
      <c r="I4038" s="1130"/>
      <c r="J4038" s="1132"/>
      <c r="K4038" s="1132"/>
      <c r="L4038" s="1130"/>
      <c r="N4038" s="1133">
        <f t="shared" si="168"/>
        <v>0</v>
      </c>
      <c r="O4038" s="1134">
        <f t="shared" si="169"/>
        <v>0</v>
      </c>
      <c r="P4038" s="1134">
        <f>O4038/'1.5 Universal Data'!$F$35</f>
        <v>0</v>
      </c>
      <c r="R4038" s="163"/>
      <c r="S4038" s="163"/>
      <c r="T4038" s="163"/>
      <c r="U4038" s="163"/>
      <c r="V4038" s="163"/>
      <c r="W4038" s="163"/>
      <c r="X4038" s="163"/>
      <c r="Y4038" s="163"/>
      <c r="Z4038" s="163"/>
      <c r="AA4038" s="163"/>
      <c r="AB4038" s="163"/>
      <c r="AC4038" s="163"/>
      <c r="AD4038" s="163"/>
      <c r="AE4038" s="163"/>
    </row>
    <row r="4039" spans="2:31">
      <c r="B4039" s="1129">
        <f t="shared" si="170"/>
        <v>-1</v>
      </c>
      <c r="D4039" s="1130"/>
      <c r="E4039" s="1130"/>
      <c r="F4039" s="1131"/>
      <c r="G4039" s="1130"/>
      <c r="H4039" s="1130"/>
      <c r="I4039" s="1130"/>
      <c r="J4039" s="1132"/>
      <c r="K4039" s="1132"/>
      <c r="L4039" s="1130"/>
      <c r="N4039" s="1133">
        <f t="shared" si="168"/>
        <v>0</v>
      </c>
      <c r="O4039" s="1134">
        <f t="shared" si="169"/>
        <v>0</v>
      </c>
      <c r="P4039" s="1134">
        <f>O4039/'1.5 Universal Data'!$F$35</f>
        <v>0</v>
      </c>
      <c r="R4039" s="163"/>
      <c r="S4039" s="163"/>
      <c r="T4039" s="163"/>
      <c r="U4039" s="163"/>
      <c r="V4039" s="163"/>
      <c r="W4039" s="163"/>
      <c r="X4039" s="163"/>
      <c r="Y4039" s="163"/>
      <c r="Z4039" s="163"/>
      <c r="AA4039" s="163"/>
      <c r="AB4039" s="163"/>
      <c r="AC4039" s="163"/>
      <c r="AD4039" s="163"/>
      <c r="AE4039" s="163"/>
    </row>
    <row r="4040" spans="2:31">
      <c r="B4040" s="1129">
        <f t="shared" si="170"/>
        <v>-1</v>
      </c>
      <c r="D4040" s="1130"/>
      <c r="E4040" s="1130"/>
      <c r="F4040" s="1131"/>
      <c r="G4040" s="1130"/>
      <c r="H4040" s="1130"/>
      <c r="I4040" s="1130"/>
      <c r="J4040" s="1132"/>
      <c r="K4040" s="1132"/>
      <c r="L4040" s="1130"/>
      <c r="N4040" s="1133">
        <f t="shared" si="168"/>
        <v>0</v>
      </c>
      <c r="O4040" s="1134">
        <f t="shared" si="169"/>
        <v>0</v>
      </c>
      <c r="P4040" s="1134">
        <f>O4040/'1.5 Universal Data'!$F$35</f>
        <v>0</v>
      </c>
      <c r="R4040" s="163"/>
      <c r="S4040" s="163"/>
      <c r="T4040" s="163"/>
      <c r="U4040" s="163"/>
      <c r="V4040" s="163"/>
      <c r="W4040" s="163"/>
      <c r="X4040" s="163"/>
      <c r="Y4040" s="163"/>
      <c r="Z4040" s="163"/>
      <c r="AA4040" s="163"/>
      <c r="AB4040" s="163"/>
      <c r="AC4040" s="163"/>
      <c r="AD4040" s="163"/>
      <c r="AE4040" s="163"/>
    </row>
    <row r="4041" spans="2:31">
      <c r="B4041" s="1129">
        <f t="shared" si="170"/>
        <v>-1</v>
      </c>
      <c r="D4041" s="1130"/>
      <c r="E4041" s="1130"/>
      <c r="F4041" s="1131"/>
      <c r="G4041" s="1130"/>
      <c r="H4041" s="1130"/>
      <c r="I4041" s="1130"/>
      <c r="J4041" s="1132"/>
      <c r="K4041" s="1132"/>
      <c r="L4041" s="1130"/>
      <c r="N4041" s="1133">
        <f t="shared" si="168"/>
        <v>0</v>
      </c>
      <c r="O4041" s="1134">
        <f t="shared" si="169"/>
        <v>0</v>
      </c>
      <c r="P4041" s="1134">
        <f>O4041/'1.5 Universal Data'!$F$35</f>
        <v>0</v>
      </c>
      <c r="R4041" s="163"/>
      <c r="S4041" s="163"/>
      <c r="T4041" s="163"/>
      <c r="U4041" s="163"/>
      <c r="V4041" s="163"/>
      <c r="W4041" s="163"/>
      <c r="X4041" s="163"/>
      <c r="Y4041" s="163"/>
      <c r="Z4041" s="163"/>
      <c r="AA4041" s="163"/>
      <c r="AB4041" s="163"/>
      <c r="AC4041" s="163"/>
      <c r="AD4041" s="163"/>
      <c r="AE4041" s="163"/>
    </row>
    <row r="4042" spans="2:31">
      <c r="B4042" s="1129">
        <f t="shared" si="170"/>
        <v>-1</v>
      </c>
      <c r="D4042" s="1130"/>
      <c r="E4042" s="1130"/>
      <c r="F4042" s="1131"/>
      <c r="G4042" s="1130"/>
      <c r="H4042" s="1130"/>
      <c r="I4042" s="1130"/>
      <c r="J4042" s="1132"/>
      <c r="K4042" s="1132"/>
      <c r="L4042" s="1130"/>
      <c r="N4042" s="1133">
        <f t="shared" si="168"/>
        <v>0</v>
      </c>
      <c r="O4042" s="1134">
        <f t="shared" si="169"/>
        <v>0</v>
      </c>
      <c r="P4042" s="1134">
        <f>O4042/'1.5 Universal Data'!$F$35</f>
        <v>0</v>
      </c>
      <c r="R4042" s="163"/>
      <c r="S4042" s="163"/>
      <c r="T4042" s="163"/>
      <c r="U4042" s="163"/>
      <c r="V4042" s="163"/>
      <c r="W4042" s="163"/>
      <c r="X4042" s="163"/>
      <c r="Y4042" s="163"/>
      <c r="Z4042" s="163"/>
      <c r="AA4042" s="163"/>
      <c r="AB4042" s="163"/>
      <c r="AC4042" s="163"/>
      <c r="AD4042" s="163"/>
      <c r="AE4042" s="163"/>
    </row>
    <row r="4043" spans="2:31">
      <c r="B4043" s="1129">
        <f t="shared" si="170"/>
        <v>-1</v>
      </c>
      <c r="D4043" s="1130"/>
      <c r="E4043" s="1130"/>
      <c r="F4043" s="1131"/>
      <c r="G4043" s="1130"/>
      <c r="H4043" s="1130"/>
      <c r="I4043" s="1130"/>
      <c r="J4043" s="1132"/>
      <c r="K4043" s="1132"/>
      <c r="L4043" s="1130"/>
      <c r="N4043" s="1133">
        <f t="shared" si="168"/>
        <v>0</v>
      </c>
      <c r="O4043" s="1134">
        <f t="shared" si="169"/>
        <v>0</v>
      </c>
      <c r="P4043" s="1134">
        <f>O4043/'1.5 Universal Data'!$F$35</f>
        <v>0</v>
      </c>
      <c r="R4043" s="163"/>
      <c r="S4043" s="163"/>
      <c r="T4043" s="163"/>
      <c r="U4043" s="163"/>
      <c r="V4043" s="163"/>
      <c r="W4043" s="163"/>
      <c r="X4043" s="163"/>
      <c r="Y4043" s="163"/>
      <c r="Z4043" s="163"/>
      <c r="AA4043" s="163"/>
      <c r="AB4043" s="163"/>
      <c r="AC4043" s="163"/>
      <c r="AD4043" s="163"/>
      <c r="AE4043" s="163"/>
    </row>
    <row r="4044" spans="2:31">
      <c r="B4044" s="1129">
        <f t="shared" si="170"/>
        <v>-1</v>
      </c>
      <c r="D4044" s="1130"/>
      <c r="E4044" s="1130"/>
      <c r="F4044" s="1131"/>
      <c r="G4044" s="1130"/>
      <c r="H4044" s="1130"/>
      <c r="I4044" s="1130"/>
      <c r="J4044" s="1132"/>
      <c r="K4044" s="1132"/>
      <c r="L4044" s="1130"/>
      <c r="N4044" s="1133">
        <f t="shared" si="168"/>
        <v>0</v>
      </c>
      <c r="O4044" s="1134">
        <f t="shared" si="169"/>
        <v>0</v>
      </c>
      <c r="P4044" s="1134">
        <f>O4044/'1.5 Universal Data'!$F$35</f>
        <v>0</v>
      </c>
      <c r="R4044" s="163"/>
      <c r="S4044" s="163"/>
      <c r="T4044" s="163"/>
      <c r="U4044" s="163"/>
      <c r="V4044" s="163"/>
      <c r="W4044" s="163"/>
      <c r="X4044" s="163"/>
      <c r="Y4044" s="163"/>
      <c r="Z4044" s="163"/>
      <c r="AA4044" s="163"/>
      <c r="AB4044" s="163"/>
      <c r="AC4044" s="163"/>
      <c r="AD4044" s="163"/>
      <c r="AE4044" s="163"/>
    </row>
    <row r="4045" spans="2:31">
      <c r="B4045" s="1129">
        <f t="shared" si="170"/>
        <v>-1</v>
      </c>
      <c r="D4045" s="1130"/>
      <c r="E4045" s="1130"/>
      <c r="F4045" s="1131"/>
      <c r="G4045" s="1130"/>
      <c r="H4045" s="1130"/>
      <c r="I4045" s="1130"/>
      <c r="J4045" s="1132"/>
      <c r="K4045" s="1132"/>
      <c r="L4045" s="1130"/>
      <c r="N4045" s="1133">
        <f t="shared" si="168"/>
        <v>0</v>
      </c>
      <c r="O4045" s="1134">
        <f t="shared" si="169"/>
        <v>0</v>
      </c>
      <c r="P4045" s="1134">
        <f>O4045/'1.5 Universal Data'!$F$35</f>
        <v>0</v>
      </c>
      <c r="R4045" s="163"/>
      <c r="S4045" s="163"/>
      <c r="T4045" s="163"/>
      <c r="U4045" s="163"/>
      <c r="V4045" s="163"/>
      <c r="W4045" s="163"/>
      <c r="X4045" s="163"/>
      <c r="Y4045" s="163"/>
      <c r="Z4045" s="163"/>
      <c r="AA4045" s="163"/>
      <c r="AB4045" s="163"/>
      <c r="AC4045" s="163"/>
      <c r="AD4045" s="163"/>
      <c r="AE4045" s="163"/>
    </row>
    <row r="4046" spans="2:31">
      <c r="B4046" s="1129">
        <f t="shared" si="170"/>
        <v>-1</v>
      </c>
      <c r="D4046" s="1130"/>
      <c r="E4046" s="1130"/>
      <c r="F4046" s="1131"/>
      <c r="G4046" s="1130"/>
      <c r="H4046" s="1130"/>
      <c r="I4046" s="1130"/>
      <c r="J4046" s="1132"/>
      <c r="K4046" s="1132"/>
      <c r="L4046" s="1130"/>
      <c r="N4046" s="1133">
        <f t="shared" si="168"/>
        <v>0</v>
      </c>
      <c r="O4046" s="1134">
        <f t="shared" si="169"/>
        <v>0</v>
      </c>
      <c r="P4046" s="1134">
        <f>O4046/'1.5 Universal Data'!$F$35</f>
        <v>0</v>
      </c>
      <c r="R4046" s="163"/>
      <c r="S4046" s="163"/>
      <c r="T4046" s="163"/>
      <c r="U4046" s="163"/>
      <c r="V4046" s="163"/>
      <c r="W4046" s="163"/>
      <c r="X4046" s="163"/>
      <c r="Y4046" s="163"/>
      <c r="Z4046" s="163"/>
      <c r="AA4046" s="163"/>
      <c r="AB4046" s="163"/>
      <c r="AC4046" s="163"/>
      <c r="AD4046" s="163"/>
      <c r="AE4046" s="163"/>
    </row>
    <row r="4047" spans="2:31">
      <c r="B4047" s="1129">
        <f t="shared" si="170"/>
        <v>-1</v>
      </c>
      <c r="D4047" s="1130"/>
      <c r="E4047" s="1130"/>
      <c r="F4047" s="1131"/>
      <c r="G4047" s="1130"/>
      <c r="H4047" s="1130"/>
      <c r="I4047" s="1130"/>
      <c r="J4047" s="1132"/>
      <c r="K4047" s="1132"/>
      <c r="L4047" s="1130"/>
      <c r="N4047" s="1133">
        <f t="shared" si="168"/>
        <v>0</v>
      </c>
      <c r="O4047" s="1134">
        <f t="shared" si="169"/>
        <v>0</v>
      </c>
      <c r="P4047" s="1134">
        <f>O4047/'1.5 Universal Data'!$F$35</f>
        <v>0</v>
      </c>
      <c r="R4047" s="163"/>
      <c r="S4047" s="163"/>
      <c r="T4047" s="163"/>
      <c r="U4047" s="163"/>
      <c r="V4047" s="163"/>
      <c r="W4047" s="163"/>
      <c r="X4047" s="163"/>
      <c r="Y4047" s="163"/>
      <c r="Z4047" s="163"/>
      <c r="AA4047" s="163"/>
      <c r="AB4047" s="163"/>
      <c r="AC4047" s="163"/>
      <c r="AD4047" s="163"/>
      <c r="AE4047" s="163"/>
    </row>
    <row r="4048" spans="2:31">
      <c r="B4048" s="1129">
        <f t="shared" si="170"/>
        <v>-1</v>
      </c>
      <c r="D4048" s="1130"/>
      <c r="E4048" s="1130"/>
      <c r="F4048" s="1131"/>
      <c r="G4048" s="1130"/>
      <c r="H4048" s="1130"/>
      <c r="I4048" s="1130"/>
      <c r="J4048" s="1132"/>
      <c r="K4048" s="1132"/>
      <c r="L4048" s="1130"/>
      <c r="N4048" s="1133">
        <f t="shared" ref="N4048:N4111" si="171">+H4048*((K4048-J4048)+1)*B4048</f>
        <v>0</v>
      </c>
      <c r="O4048" s="1134">
        <f t="shared" ref="O4048:O4111" si="172">N4048*L4048/100</f>
        <v>0</v>
      </c>
      <c r="P4048" s="1134">
        <f>O4048/'1.5 Universal Data'!$F$35</f>
        <v>0</v>
      </c>
      <c r="R4048" s="163"/>
      <c r="S4048" s="163"/>
      <c r="T4048" s="163"/>
      <c r="U4048" s="163"/>
      <c r="V4048" s="163"/>
      <c r="W4048" s="163"/>
      <c r="X4048" s="163"/>
      <c r="Y4048" s="163"/>
      <c r="Z4048" s="163"/>
      <c r="AA4048" s="163"/>
      <c r="AB4048" s="163"/>
      <c r="AC4048" s="163"/>
      <c r="AD4048" s="163"/>
      <c r="AE4048" s="163"/>
    </row>
    <row r="4049" spans="2:31">
      <c r="B4049" s="1129">
        <f t="shared" si="170"/>
        <v>-1</v>
      </c>
      <c r="D4049" s="1130"/>
      <c r="E4049" s="1130"/>
      <c r="F4049" s="1131"/>
      <c r="G4049" s="1130"/>
      <c r="H4049" s="1130"/>
      <c r="I4049" s="1130"/>
      <c r="J4049" s="1132"/>
      <c r="K4049" s="1132"/>
      <c r="L4049" s="1130"/>
      <c r="N4049" s="1133">
        <f t="shared" si="171"/>
        <v>0</v>
      </c>
      <c r="O4049" s="1134">
        <f t="shared" si="172"/>
        <v>0</v>
      </c>
      <c r="P4049" s="1134">
        <f>O4049/'1.5 Universal Data'!$F$35</f>
        <v>0</v>
      </c>
      <c r="R4049" s="163"/>
      <c r="S4049" s="163"/>
      <c r="T4049" s="163"/>
      <c r="U4049" s="163"/>
      <c r="V4049" s="163"/>
      <c r="W4049" s="163"/>
      <c r="X4049" s="163"/>
      <c r="Y4049" s="163"/>
      <c r="Z4049" s="163"/>
      <c r="AA4049" s="163"/>
      <c r="AB4049" s="163"/>
      <c r="AC4049" s="163"/>
      <c r="AD4049" s="163"/>
      <c r="AE4049" s="163"/>
    </row>
    <row r="4050" spans="2:31">
      <c r="B4050" s="1129">
        <f t="shared" si="170"/>
        <v>-1</v>
      </c>
      <c r="D4050" s="1130"/>
      <c r="E4050" s="1130"/>
      <c r="F4050" s="1131"/>
      <c r="G4050" s="1130"/>
      <c r="H4050" s="1130"/>
      <c r="I4050" s="1130"/>
      <c r="J4050" s="1132"/>
      <c r="K4050" s="1132"/>
      <c r="L4050" s="1130"/>
      <c r="N4050" s="1133">
        <f t="shared" si="171"/>
        <v>0</v>
      </c>
      <c r="O4050" s="1134">
        <f t="shared" si="172"/>
        <v>0</v>
      </c>
      <c r="P4050" s="1134">
        <f>O4050/'1.5 Universal Data'!$F$35</f>
        <v>0</v>
      </c>
      <c r="R4050" s="163"/>
      <c r="S4050" s="163"/>
      <c r="T4050" s="163"/>
      <c r="U4050" s="163"/>
      <c r="V4050" s="163"/>
      <c r="W4050" s="163"/>
      <c r="X4050" s="163"/>
      <c r="Y4050" s="163"/>
      <c r="Z4050" s="163"/>
      <c r="AA4050" s="163"/>
      <c r="AB4050" s="163"/>
      <c r="AC4050" s="163"/>
      <c r="AD4050" s="163"/>
      <c r="AE4050" s="163"/>
    </row>
    <row r="4051" spans="2:31">
      <c r="B4051" s="1129">
        <f t="shared" si="170"/>
        <v>-1</v>
      </c>
      <c r="D4051" s="1130"/>
      <c r="E4051" s="1130"/>
      <c r="F4051" s="1131"/>
      <c r="G4051" s="1130"/>
      <c r="H4051" s="1130"/>
      <c r="I4051" s="1130"/>
      <c r="J4051" s="1132"/>
      <c r="K4051" s="1132"/>
      <c r="L4051" s="1130"/>
      <c r="N4051" s="1133">
        <f t="shared" si="171"/>
        <v>0</v>
      </c>
      <c r="O4051" s="1134">
        <f t="shared" si="172"/>
        <v>0</v>
      </c>
      <c r="P4051" s="1134">
        <f>O4051/'1.5 Universal Data'!$F$35</f>
        <v>0</v>
      </c>
      <c r="R4051" s="163"/>
      <c r="S4051" s="163"/>
      <c r="T4051" s="163"/>
      <c r="U4051" s="163"/>
      <c r="V4051" s="163"/>
      <c r="W4051" s="163"/>
      <c r="X4051" s="163"/>
      <c r="Y4051" s="163"/>
      <c r="Z4051" s="163"/>
      <c r="AA4051" s="163"/>
      <c r="AB4051" s="163"/>
      <c r="AC4051" s="163"/>
      <c r="AD4051" s="163"/>
      <c r="AE4051" s="163"/>
    </row>
    <row r="4052" spans="2:31">
      <c r="B4052" s="1129">
        <f t="shared" si="170"/>
        <v>-1</v>
      </c>
      <c r="D4052" s="1130"/>
      <c r="E4052" s="1130"/>
      <c r="F4052" s="1131"/>
      <c r="G4052" s="1130"/>
      <c r="H4052" s="1130"/>
      <c r="I4052" s="1130"/>
      <c r="J4052" s="1132"/>
      <c r="K4052" s="1132"/>
      <c r="L4052" s="1130"/>
      <c r="N4052" s="1133">
        <f t="shared" si="171"/>
        <v>0</v>
      </c>
      <c r="O4052" s="1134">
        <f t="shared" si="172"/>
        <v>0</v>
      </c>
      <c r="P4052" s="1134">
        <f>O4052/'1.5 Universal Data'!$F$35</f>
        <v>0</v>
      </c>
      <c r="R4052" s="163"/>
      <c r="S4052" s="163"/>
      <c r="T4052" s="163"/>
      <c r="U4052" s="163"/>
      <c r="V4052" s="163"/>
      <c r="W4052" s="163"/>
      <c r="X4052" s="163"/>
      <c r="Y4052" s="163"/>
      <c r="Z4052" s="163"/>
      <c r="AA4052" s="163"/>
      <c r="AB4052" s="163"/>
      <c r="AC4052" s="163"/>
      <c r="AD4052" s="163"/>
      <c r="AE4052" s="163"/>
    </row>
    <row r="4053" spans="2:31">
      <c r="B4053" s="1129">
        <f t="shared" si="170"/>
        <v>-1</v>
      </c>
      <c r="D4053" s="1130"/>
      <c r="E4053" s="1130"/>
      <c r="F4053" s="1131"/>
      <c r="G4053" s="1130"/>
      <c r="H4053" s="1130"/>
      <c r="I4053" s="1130"/>
      <c r="J4053" s="1132"/>
      <c r="K4053" s="1132"/>
      <c r="L4053" s="1130"/>
      <c r="N4053" s="1133">
        <f t="shared" si="171"/>
        <v>0</v>
      </c>
      <c r="O4053" s="1134">
        <f t="shared" si="172"/>
        <v>0</v>
      </c>
      <c r="P4053" s="1134">
        <f>O4053/'1.5 Universal Data'!$F$35</f>
        <v>0</v>
      </c>
      <c r="R4053" s="163"/>
      <c r="S4053" s="163"/>
      <c r="T4053" s="163"/>
      <c r="U4053" s="163"/>
      <c r="V4053" s="163"/>
      <c r="W4053" s="163"/>
      <c r="X4053" s="163"/>
      <c r="Y4053" s="163"/>
      <c r="Z4053" s="163"/>
      <c r="AA4053" s="163"/>
      <c r="AB4053" s="163"/>
      <c r="AC4053" s="163"/>
      <c r="AD4053" s="163"/>
      <c r="AE4053" s="163"/>
    </row>
    <row r="4054" spans="2:31">
      <c r="B4054" s="1129">
        <f t="shared" si="170"/>
        <v>-1</v>
      </c>
      <c r="D4054" s="1130"/>
      <c r="E4054" s="1130"/>
      <c r="F4054" s="1131"/>
      <c r="G4054" s="1130"/>
      <c r="H4054" s="1130"/>
      <c r="I4054" s="1130"/>
      <c r="J4054" s="1132"/>
      <c r="K4054" s="1132"/>
      <c r="L4054" s="1130"/>
      <c r="N4054" s="1133">
        <f t="shared" si="171"/>
        <v>0</v>
      </c>
      <c r="O4054" s="1134">
        <f t="shared" si="172"/>
        <v>0</v>
      </c>
      <c r="P4054" s="1134">
        <f>O4054/'1.5 Universal Data'!$F$35</f>
        <v>0</v>
      </c>
      <c r="R4054" s="163"/>
      <c r="S4054" s="163"/>
      <c r="T4054" s="163"/>
      <c r="U4054" s="163"/>
      <c r="V4054" s="163"/>
      <c r="W4054" s="163"/>
      <c r="X4054" s="163"/>
      <c r="Y4054" s="163"/>
      <c r="Z4054" s="163"/>
      <c r="AA4054" s="163"/>
      <c r="AB4054" s="163"/>
      <c r="AC4054" s="163"/>
      <c r="AD4054" s="163"/>
      <c r="AE4054" s="163"/>
    </row>
    <row r="4055" spans="2:31">
      <c r="B4055" s="1129">
        <f t="shared" ref="B4055:B4118" si="173">IF(G4055="buy",1,-1)</f>
        <v>-1</v>
      </c>
      <c r="D4055" s="1130"/>
      <c r="E4055" s="1130"/>
      <c r="F4055" s="1131"/>
      <c r="G4055" s="1130"/>
      <c r="H4055" s="1130"/>
      <c r="I4055" s="1130"/>
      <c r="J4055" s="1132"/>
      <c r="K4055" s="1132"/>
      <c r="L4055" s="1130"/>
      <c r="N4055" s="1133">
        <f t="shared" si="171"/>
        <v>0</v>
      </c>
      <c r="O4055" s="1134">
        <f t="shared" si="172"/>
        <v>0</v>
      </c>
      <c r="P4055" s="1134">
        <f>O4055/'1.5 Universal Data'!$F$35</f>
        <v>0</v>
      </c>
      <c r="R4055" s="163"/>
      <c r="S4055" s="163"/>
      <c r="T4055" s="163"/>
      <c r="U4055" s="163"/>
      <c r="V4055" s="163"/>
      <c r="W4055" s="163"/>
      <c r="X4055" s="163"/>
      <c r="Y4055" s="163"/>
      <c r="Z4055" s="163"/>
      <c r="AA4055" s="163"/>
      <c r="AB4055" s="163"/>
      <c r="AC4055" s="163"/>
      <c r="AD4055" s="163"/>
      <c r="AE4055" s="163"/>
    </row>
    <row r="4056" spans="2:31">
      <c r="B4056" s="1129">
        <f t="shared" si="173"/>
        <v>-1</v>
      </c>
      <c r="D4056" s="1130"/>
      <c r="E4056" s="1130"/>
      <c r="F4056" s="1131"/>
      <c r="G4056" s="1130"/>
      <c r="H4056" s="1130"/>
      <c r="I4056" s="1130"/>
      <c r="J4056" s="1132"/>
      <c r="K4056" s="1132"/>
      <c r="L4056" s="1130"/>
      <c r="N4056" s="1133">
        <f t="shared" si="171"/>
        <v>0</v>
      </c>
      <c r="O4056" s="1134">
        <f t="shared" si="172"/>
        <v>0</v>
      </c>
      <c r="P4056" s="1134">
        <f>O4056/'1.5 Universal Data'!$F$35</f>
        <v>0</v>
      </c>
      <c r="R4056" s="163"/>
      <c r="S4056" s="163"/>
      <c r="T4056" s="163"/>
      <c r="U4056" s="163"/>
      <c r="V4056" s="163"/>
      <c r="W4056" s="163"/>
      <c r="X4056" s="163"/>
      <c r="Y4056" s="163"/>
      <c r="Z4056" s="163"/>
      <c r="AA4056" s="163"/>
      <c r="AB4056" s="163"/>
      <c r="AC4056" s="163"/>
      <c r="AD4056" s="163"/>
      <c r="AE4056" s="163"/>
    </row>
    <row r="4057" spans="2:31">
      <c r="B4057" s="1129">
        <f t="shared" si="173"/>
        <v>-1</v>
      </c>
      <c r="D4057" s="1130"/>
      <c r="E4057" s="1130"/>
      <c r="F4057" s="1131"/>
      <c r="G4057" s="1130"/>
      <c r="H4057" s="1130"/>
      <c r="I4057" s="1130"/>
      <c r="J4057" s="1132"/>
      <c r="K4057" s="1132"/>
      <c r="L4057" s="1130"/>
      <c r="N4057" s="1133">
        <f t="shared" si="171"/>
        <v>0</v>
      </c>
      <c r="O4057" s="1134">
        <f t="shared" si="172"/>
        <v>0</v>
      </c>
      <c r="P4057" s="1134">
        <f>O4057/'1.5 Universal Data'!$F$35</f>
        <v>0</v>
      </c>
      <c r="R4057" s="163"/>
      <c r="S4057" s="163"/>
      <c r="T4057" s="163"/>
      <c r="U4057" s="163"/>
      <c r="V4057" s="163"/>
      <c r="W4057" s="163"/>
      <c r="X4057" s="163"/>
      <c r="Y4057" s="163"/>
      <c r="Z4057" s="163"/>
      <c r="AA4057" s="163"/>
      <c r="AB4057" s="163"/>
      <c r="AC4057" s="163"/>
      <c r="AD4057" s="163"/>
      <c r="AE4057" s="163"/>
    </row>
    <row r="4058" spans="2:31">
      <c r="B4058" s="1129">
        <f t="shared" si="173"/>
        <v>-1</v>
      </c>
      <c r="D4058" s="1130"/>
      <c r="E4058" s="1130"/>
      <c r="F4058" s="1131"/>
      <c r="G4058" s="1130"/>
      <c r="H4058" s="1130"/>
      <c r="I4058" s="1130"/>
      <c r="J4058" s="1132"/>
      <c r="K4058" s="1132"/>
      <c r="L4058" s="1130"/>
      <c r="N4058" s="1133">
        <f t="shared" si="171"/>
        <v>0</v>
      </c>
      <c r="O4058" s="1134">
        <f t="shared" si="172"/>
        <v>0</v>
      </c>
      <c r="P4058" s="1134">
        <f>O4058/'1.5 Universal Data'!$F$35</f>
        <v>0</v>
      </c>
      <c r="R4058" s="163"/>
      <c r="S4058" s="163"/>
      <c r="T4058" s="163"/>
      <c r="U4058" s="163"/>
      <c r="V4058" s="163"/>
      <c r="W4058" s="163"/>
      <c r="X4058" s="163"/>
      <c r="Y4058" s="163"/>
      <c r="Z4058" s="163"/>
      <c r="AA4058" s="163"/>
      <c r="AB4058" s="163"/>
      <c r="AC4058" s="163"/>
      <c r="AD4058" s="163"/>
      <c r="AE4058" s="163"/>
    </row>
    <row r="4059" spans="2:31">
      <c r="B4059" s="1129">
        <f t="shared" si="173"/>
        <v>-1</v>
      </c>
      <c r="D4059" s="1130"/>
      <c r="E4059" s="1130"/>
      <c r="F4059" s="1131"/>
      <c r="G4059" s="1130"/>
      <c r="H4059" s="1130"/>
      <c r="I4059" s="1130"/>
      <c r="J4059" s="1132"/>
      <c r="K4059" s="1132"/>
      <c r="L4059" s="1130"/>
      <c r="N4059" s="1133">
        <f t="shared" si="171"/>
        <v>0</v>
      </c>
      <c r="O4059" s="1134">
        <f t="shared" si="172"/>
        <v>0</v>
      </c>
      <c r="P4059" s="1134">
        <f>O4059/'1.5 Universal Data'!$F$35</f>
        <v>0</v>
      </c>
      <c r="R4059" s="163"/>
      <c r="S4059" s="163"/>
      <c r="T4059" s="163"/>
      <c r="U4059" s="163"/>
      <c r="V4059" s="163"/>
      <c r="W4059" s="163"/>
      <c r="X4059" s="163"/>
      <c r="Y4059" s="163"/>
      <c r="Z4059" s="163"/>
      <c r="AA4059" s="163"/>
      <c r="AB4059" s="163"/>
      <c r="AC4059" s="163"/>
      <c r="AD4059" s="163"/>
      <c r="AE4059" s="163"/>
    </row>
    <row r="4060" spans="2:31">
      <c r="B4060" s="1129">
        <f t="shared" si="173"/>
        <v>-1</v>
      </c>
      <c r="D4060" s="1130"/>
      <c r="E4060" s="1130"/>
      <c r="F4060" s="1131"/>
      <c r="G4060" s="1130"/>
      <c r="H4060" s="1130"/>
      <c r="I4060" s="1130"/>
      <c r="J4060" s="1132"/>
      <c r="K4060" s="1132"/>
      <c r="L4060" s="1130"/>
      <c r="N4060" s="1133">
        <f t="shared" si="171"/>
        <v>0</v>
      </c>
      <c r="O4060" s="1134">
        <f t="shared" si="172"/>
        <v>0</v>
      </c>
      <c r="P4060" s="1134">
        <f>O4060/'1.5 Universal Data'!$F$35</f>
        <v>0</v>
      </c>
      <c r="R4060" s="163"/>
      <c r="S4060" s="163"/>
      <c r="T4060" s="163"/>
      <c r="U4060" s="163"/>
      <c r="V4060" s="163"/>
      <c r="W4060" s="163"/>
      <c r="X4060" s="163"/>
      <c r="Y4060" s="163"/>
      <c r="Z4060" s="163"/>
      <c r="AA4060" s="163"/>
      <c r="AB4060" s="163"/>
      <c r="AC4060" s="163"/>
      <c r="AD4060" s="163"/>
      <c r="AE4060" s="163"/>
    </row>
    <row r="4061" spans="2:31">
      <c r="B4061" s="1129">
        <f t="shared" si="173"/>
        <v>-1</v>
      </c>
      <c r="D4061" s="1130"/>
      <c r="E4061" s="1130"/>
      <c r="F4061" s="1131"/>
      <c r="G4061" s="1130"/>
      <c r="H4061" s="1130"/>
      <c r="I4061" s="1130"/>
      <c r="J4061" s="1132"/>
      <c r="K4061" s="1132"/>
      <c r="L4061" s="1130"/>
      <c r="N4061" s="1133">
        <f t="shared" si="171"/>
        <v>0</v>
      </c>
      <c r="O4061" s="1134">
        <f t="shared" si="172"/>
        <v>0</v>
      </c>
      <c r="P4061" s="1134">
        <f>O4061/'1.5 Universal Data'!$F$35</f>
        <v>0</v>
      </c>
      <c r="R4061" s="163"/>
      <c r="S4061" s="163"/>
      <c r="T4061" s="163"/>
      <c r="U4061" s="163"/>
      <c r="V4061" s="163"/>
      <c r="W4061" s="163"/>
      <c r="X4061" s="163"/>
      <c r="Y4061" s="163"/>
      <c r="Z4061" s="163"/>
      <c r="AA4061" s="163"/>
      <c r="AB4061" s="163"/>
      <c r="AC4061" s="163"/>
      <c r="AD4061" s="163"/>
      <c r="AE4061" s="163"/>
    </row>
    <row r="4062" spans="2:31">
      <c r="B4062" s="1129">
        <f t="shared" si="173"/>
        <v>-1</v>
      </c>
      <c r="D4062" s="1130"/>
      <c r="E4062" s="1130"/>
      <c r="F4062" s="1131"/>
      <c r="G4062" s="1130"/>
      <c r="H4062" s="1130"/>
      <c r="I4062" s="1130"/>
      <c r="J4062" s="1132"/>
      <c r="K4062" s="1132"/>
      <c r="L4062" s="1130"/>
      <c r="N4062" s="1133">
        <f t="shared" si="171"/>
        <v>0</v>
      </c>
      <c r="O4062" s="1134">
        <f t="shared" si="172"/>
        <v>0</v>
      </c>
      <c r="P4062" s="1134">
        <f>O4062/'1.5 Universal Data'!$F$35</f>
        <v>0</v>
      </c>
      <c r="R4062" s="163"/>
      <c r="S4062" s="163"/>
      <c r="T4062" s="163"/>
      <c r="U4062" s="163"/>
      <c r="V4062" s="163"/>
      <c r="W4062" s="163"/>
      <c r="X4062" s="163"/>
      <c r="Y4062" s="163"/>
      <c r="Z4062" s="163"/>
      <c r="AA4062" s="163"/>
      <c r="AB4062" s="163"/>
      <c r="AC4062" s="163"/>
      <c r="AD4062" s="163"/>
      <c r="AE4062" s="163"/>
    </row>
    <row r="4063" spans="2:31">
      <c r="B4063" s="1129">
        <f t="shared" si="173"/>
        <v>-1</v>
      </c>
      <c r="D4063" s="1130"/>
      <c r="E4063" s="1130"/>
      <c r="F4063" s="1131"/>
      <c r="G4063" s="1130"/>
      <c r="H4063" s="1130"/>
      <c r="I4063" s="1130"/>
      <c r="J4063" s="1132"/>
      <c r="K4063" s="1132"/>
      <c r="L4063" s="1130"/>
      <c r="N4063" s="1133">
        <f t="shared" si="171"/>
        <v>0</v>
      </c>
      <c r="O4063" s="1134">
        <f t="shared" si="172"/>
        <v>0</v>
      </c>
      <c r="P4063" s="1134">
        <f>O4063/'1.5 Universal Data'!$F$35</f>
        <v>0</v>
      </c>
      <c r="R4063" s="163"/>
      <c r="S4063" s="163"/>
      <c r="T4063" s="163"/>
      <c r="U4063" s="163"/>
      <c r="V4063" s="163"/>
      <c r="W4063" s="163"/>
      <c r="X4063" s="163"/>
      <c r="Y4063" s="163"/>
      <c r="Z4063" s="163"/>
      <c r="AA4063" s="163"/>
      <c r="AB4063" s="163"/>
      <c r="AC4063" s="163"/>
      <c r="AD4063" s="163"/>
      <c r="AE4063" s="163"/>
    </row>
    <row r="4064" spans="2:31">
      <c r="B4064" s="1129">
        <f t="shared" si="173"/>
        <v>-1</v>
      </c>
      <c r="D4064" s="1130"/>
      <c r="E4064" s="1130"/>
      <c r="F4064" s="1131"/>
      <c r="G4064" s="1130"/>
      <c r="H4064" s="1130"/>
      <c r="I4064" s="1130"/>
      <c r="J4064" s="1132"/>
      <c r="K4064" s="1132"/>
      <c r="L4064" s="1130"/>
      <c r="N4064" s="1133">
        <f t="shared" si="171"/>
        <v>0</v>
      </c>
      <c r="O4064" s="1134">
        <f t="shared" si="172"/>
        <v>0</v>
      </c>
      <c r="P4064" s="1134">
        <f>O4064/'1.5 Universal Data'!$F$35</f>
        <v>0</v>
      </c>
      <c r="R4064" s="163"/>
      <c r="S4064" s="163"/>
      <c r="T4064" s="163"/>
      <c r="U4064" s="163"/>
      <c r="V4064" s="163"/>
      <c r="W4064" s="163"/>
      <c r="X4064" s="163"/>
      <c r="Y4064" s="163"/>
      <c r="Z4064" s="163"/>
      <c r="AA4064" s="163"/>
      <c r="AB4064" s="163"/>
      <c r="AC4064" s="163"/>
      <c r="AD4064" s="163"/>
      <c r="AE4064" s="163"/>
    </row>
    <row r="4065" spans="2:31">
      <c r="B4065" s="1129">
        <f t="shared" si="173"/>
        <v>-1</v>
      </c>
      <c r="D4065" s="1130"/>
      <c r="E4065" s="1130"/>
      <c r="F4065" s="1131"/>
      <c r="G4065" s="1130"/>
      <c r="H4065" s="1130"/>
      <c r="I4065" s="1130"/>
      <c r="J4065" s="1132"/>
      <c r="K4065" s="1132"/>
      <c r="L4065" s="1130"/>
      <c r="N4065" s="1133">
        <f t="shared" si="171"/>
        <v>0</v>
      </c>
      <c r="O4065" s="1134">
        <f t="shared" si="172"/>
        <v>0</v>
      </c>
      <c r="P4065" s="1134">
        <f>O4065/'1.5 Universal Data'!$F$35</f>
        <v>0</v>
      </c>
      <c r="R4065" s="163"/>
      <c r="S4065" s="163"/>
      <c r="T4065" s="163"/>
      <c r="U4065" s="163"/>
      <c r="V4065" s="163"/>
      <c r="W4065" s="163"/>
      <c r="X4065" s="163"/>
      <c r="Y4065" s="163"/>
      <c r="Z4065" s="163"/>
      <c r="AA4065" s="163"/>
      <c r="AB4065" s="163"/>
      <c r="AC4065" s="163"/>
      <c r="AD4065" s="163"/>
      <c r="AE4065" s="163"/>
    </row>
    <row r="4066" spans="2:31">
      <c r="B4066" s="1129">
        <f t="shared" si="173"/>
        <v>-1</v>
      </c>
      <c r="D4066" s="1130"/>
      <c r="E4066" s="1130"/>
      <c r="F4066" s="1131"/>
      <c r="G4066" s="1130"/>
      <c r="H4066" s="1130"/>
      <c r="I4066" s="1130"/>
      <c r="J4066" s="1132"/>
      <c r="K4066" s="1132"/>
      <c r="L4066" s="1130"/>
      <c r="N4066" s="1133">
        <f t="shared" si="171"/>
        <v>0</v>
      </c>
      <c r="O4066" s="1134">
        <f t="shared" si="172"/>
        <v>0</v>
      </c>
      <c r="P4066" s="1134">
        <f>O4066/'1.5 Universal Data'!$F$35</f>
        <v>0</v>
      </c>
      <c r="R4066" s="163"/>
      <c r="S4066" s="163"/>
      <c r="T4066" s="163"/>
      <c r="U4066" s="163"/>
      <c r="V4066" s="163"/>
      <c r="W4066" s="163"/>
      <c r="X4066" s="163"/>
      <c r="Y4066" s="163"/>
      <c r="Z4066" s="163"/>
      <c r="AA4066" s="163"/>
      <c r="AB4066" s="163"/>
      <c r="AC4066" s="163"/>
      <c r="AD4066" s="163"/>
      <c r="AE4066" s="163"/>
    </row>
    <row r="4067" spans="2:31">
      <c r="B4067" s="1129">
        <f t="shared" si="173"/>
        <v>-1</v>
      </c>
      <c r="D4067" s="1130"/>
      <c r="E4067" s="1130"/>
      <c r="F4067" s="1131"/>
      <c r="G4067" s="1130"/>
      <c r="H4067" s="1130"/>
      <c r="I4067" s="1130"/>
      <c r="J4067" s="1132"/>
      <c r="K4067" s="1132"/>
      <c r="L4067" s="1130"/>
      <c r="N4067" s="1133">
        <f t="shared" si="171"/>
        <v>0</v>
      </c>
      <c r="O4067" s="1134">
        <f t="shared" si="172"/>
        <v>0</v>
      </c>
      <c r="P4067" s="1134">
        <f>O4067/'1.5 Universal Data'!$F$35</f>
        <v>0</v>
      </c>
      <c r="R4067" s="163"/>
      <c r="S4067" s="163"/>
      <c r="T4067" s="163"/>
      <c r="U4067" s="163"/>
      <c r="V4067" s="163"/>
      <c r="W4067" s="163"/>
      <c r="X4067" s="163"/>
      <c r="Y4067" s="163"/>
      <c r="Z4067" s="163"/>
      <c r="AA4067" s="163"/>
      <c r="AB4067" s="163"/>
      <c r="AC4067" s="163"/>
      <c r="AD4067" s="163"/>
      <c r="AE4067" s="163"/>
    </row>
    <row r="4068" spans="2:31">
      <c r="B4068" s="1129">
        <f t="shared" si="173"/>
        <v>-1</v>
      </c>
      <c r="D4068" s="1130"/>
      <c r="E4068" s="1130"/>
      <c r="F4068" s="1131"/>
      <c r="G4068" s="1130"/>
      <c r="H4068" s="1130"/>
      <c r="I4068" s="1130"/>
      <c r="J4068" s="1132"/>
      <c r="K4068" s="1132"/>
      <c r="L4068" s="1130"/>
      <c r="N4068" s="1133">
        <f t="shared" si="171"/>
        <v>0</v>
      </c>
      <c r="O4068" s="1134">
        <f t="shared" si="172"/>
        <v>0</v>
      </c>
      <c r="P4068" s="1134">
        <f>O4068/'1.5 Universal Data'!$F$35</f>
        <v>0</v>
      </c>
      <c r="R4068" s="163"/>
      <c r="S4068" s="163"/>
      <c r="T4068" s="163"/>
      <c r="U4068" s="163"/>
      <c r="V4068" s="163"/>
      <c r="W4068" s="163"/>
      <c r="X4068" s="163"/>
      <c r="Y4068" s="163"/>
      <c r="Z4068" s="163"/>
      <c r="AA4068" s="163"/>
      <c r="AB4068" s="163"/>
      <c r="AC4068" s="163"/>
      <c r="AD4068" s="163"/>
      <c r="AE4068" s="163"/>
    </row>
    <row r="4069" spans="2:31">
      <c r="B4069" s="1129">
        <f t="shared" si="173"/>
        <v>-1</v>
      </c>
      <c r="D4069" s="1130"/>
      <c r="E4069" s="1130"/>
      <c r="F4069" s="1131"/>
      <c r="G4069" s="1130"/>
      <c r="H4069" s="1130"/>
      <c r="I4069" s="1130"/>
      <c r="J4069" s="1132"/>
      <c r="K4069" s="1132"/>
      <c r="L4069" s="1130"/>
      <c r="N4069" s="1133">
        <f t="shared" si="171"/>
        <v>0</v>
      </c>
      <c r="O4069" s="1134">
        <f t="shared" si="172"/>
        <v>0</v>
      </c>
      <c r="P4069" s="1134">
        <f>O4069/'1.5 Universal Data'!$F$35</f>
        <v>0</v>
      </c>
      <c r="R4069" s="163"/>
      <c r="S4069" s="163"/>
      <c r="T4069" s="163"/>
      <c r="U4069" s="163"/>
      <c r="V4069" s="163"/>
      <c r="W4069" s="163"/>
      <c r="X4069" s="163"/>
      <c r="Y4069" s="163"/>
      <c r="Z4069" s="163"/>
      <c r="AA4069" s="163"/>
      <c r="AB4069" s="163"/>
      <c r="AC4069" s="163"/>
      <c r="AD4069" s="163"/>
      <c r="AE4069" s="163"/>
    </row>
    <row r="4070" spans="2:31">
      <c r="B4070" s="1129">
        <f t="shared" si="173"/>
        <v>-1</v>
      </c>
      <c r="D4070" s="1130"/>
      <c r="E4070" s="1130"/>
      <c r="F4070" s="1131"/>
      <c r="G4070" s="1130"/>
      <c r="H4070" s="1130"/>
      <c r="I4070" s="1130"/>
      <c r="J4070" s="1132"/>
      <c r="K4070" s="1132"/>
      <c r="L4070" s="1130"/>
      <c r="N4070" s="1133">
        <f t="shared" si="171"/>
        <v>0</v>
      </c>
      <c r="O4070" s="1134">
        <f t="shared" si="172"/>
        <v>0</v>
      </c>
      <c r="P4070" s="1134">
        <f>O4070/'1.5 Universal Data'!$F$35</f>
        <v>0</v>
      </c>
      <c r="R4070" s="163"/>
      <c r="S4070" s="163"/>
      <c r="T4070" s="163"/>
      <c r="U4070" s="163"/>
      <c r="V4070" s="163"/>
      <c r="W4070" s="163"/>
      <c r="X4070" s="163"/>
      <c r="Y4070" s="163"/>
      <c r="Z4070" s="163"/>
      <c r="AA4070" s="163"/>
      <c r="AB4070" s="163"/>
      <c r="AC4070" s="163"/>
      <c r="AD4070" s="163"/>
      <c r="AE4070" s="163"/>
    </row>
    <row r="4071" spans="2:31">
      <c r="B4071" s="1129">
        <f t="shared" si="173"/>
        <v>-1</v>
      </c>
      <c r="D4071" s="1130"/>
      <c r="E4071" s="1130"/>
      <c r="F4071" s="1131"/>
      <c r="G4071" s="1130"/>
      <c r="H4071" s="1130"/>
      <c r="I4071" s="1130"/>
      <c r="J4071" s="1132"/>
      <c r="K4071" s="1132"/>
      <c r="L4071" s="1130"/>
      <c r="N4071" s="1133">
        <f t="shared" si="171"/>
        <v>0</v>
      </c>
      <c r="O4071" s="1134">
        <f t="shared" si="172"/>
        <v>0</v>
      </c>
      <c r="P4071" s="1134">
        <f>O4071/'1.5 Universal Data'!$F$35</f>
        <v>0</v>
      </c>
      <c r="R4071" s="163"/>
      <c r="S4071" s="163"/>
      <c r="T4071" s="163"/>
      <c r="U4071" s="163"/>
      <c r="V4071" s="163"/>
      <c r="W4071" s="163"/>
      <c r="X4071" s="163"/>
      <c r="Y4071" s="163"/>
      <c r="Z4071" s="163"/>
      <c r="AA4071" s="163"/>
      <c r="AB4071" s="163"/>
      <c r="AC4071" s="163"/>
      <c r="AD4071" s="163"/>
      <c r="AE4071" s="163"/>
    </row>
    <row r="4072" spans="2:31">
      <c r="B4072" s="1129">
        <f t="shared" si="173"/>
        <v>-1</v>
      </c>
      <c r="D4072" s="1130"/>
      <c r="E4072" s="1130"/>
      <c r="F4072" s="1131"/>
      <c r="G4072" s="1130"/>
      <c r="H4072" s="1130"/>
      <c r="I4072" s="1130"/>
      <c r="J4072" s="1132"/>
      <c r="K4072" s="1132"/>
      <c r="L4072" s="1130"/>
      <c r="N4072" s="1133">
        <f t="shared" si="171"/>
        <v>0</v>
      </c>
      <c r="O4072" s="1134">
        <f t="shared" si="172"/>
        <v>0</v>
      </c>
      <c r="P4072" s="1134">
        <f>O4072/'1.5 Universal Data'!$F$35</f>
        <v>0</v>
      </c>
      <c r="R4072" s="163"/>
      <c r="S4072" s="163"/>
      <c r="T4072" s="163"/>
      <c r="U4072" s="163"/>
      <c r="V4072" s="163"/>
      <c r="W4072" s="163"/>
      <c r="X4072" s="163"/>
      <c r="Y4072" s="163"/>
      <c r="Z4072" s="163"/>
      <c r="AA4072" s="163"/>
      <c r="AB4072" s="163"/>
      <c r="AC4072" s="163"/>
      <c r="AD4072" s="163"/>
      <c r="AE4072" s="163"/>
    </row>
    <row r="4073" spans="2:31">
      <c r="B4073" s="1129">
        <f t="shared" si="173"/>
        <v>-1</v>
      </c>
      <c r="D4073" s="1130"/>
      <c r="E4073" s="1130"/>
      <c r="F4073" s="1131"/>
      <c r="G4073" s="1130"/>
      <c r="H4073" s="1130"/>
      <c r="I4073" s="1130"/>
      <c r="J4073" s="1132"/>
      <c r="K4073" s="1132"/>
      <c r="L4073" s="1130"/>
      <c r="N4073" s="1133">
        <f t="shared" si="171"/>
        <v>0</v>
      </c>
      <c r="O4073" s="1134">
        <f t="shared" si="172"/>
        <v>0</v>
      </c>
      <c r="P4073" s="1134">
        <f>O4073/'1.5 Universal Data'!$F$35</f>
        <v>0</v>
      </c>
      <c r="R4073" s="163"/>
      <c r="S4073" s="163"/>
      <c r="T4073" s="163"/>
      <c r="U4073" s="163"/>
      <c r="V4073" s="163"/>
      <c r="W4073" s="163"/>
      <c r="X4073" s="163"/>
      <c r="Y4073" s="163"/>
      <c r="Z4073" s="163"/>
      <c r="AA4073" s="163"/>
      <c r="AB4073" s="163"/>
      <c r="AC4073" s="163"/>
      <c r="AD4073" s="163"/>
      <c r="AE4073" s="163"/>
    </row>
    <row r="4074" spans="2:31">
      <c r="B4074" s="1129">
        <f t="shared" si="173"/>
        <v>-1</v>
      </c>
      <c r="D4074" s="1130"/>
      <c r="E4074" s="1130"/>
      <c r="F4074" s="1131"/>
      <c r="G4074" s="1130"/>
      <c r="H4074" s="1130"/>
      <c r="I4074" s="1130"/>
      <c r="J4074" s="1132"/>
      <c r="K4074" s="1132"/>
      <c r="L4074" s="1130"/>
      <c r="N4074" s="1133">
        <f t="shared" si="171"/>
        <v>0</v>
      </c>
      <c r="O4074" s="1134">
        <f t="shared" si="172"/>
        <v>0</v>
      </c>
      <c r="P4074" s="1134">
        <f>O4074/'1.5 Universal Data'!$F$35</f>
        <v>0</v>
      </c>
      <c r="R4074" s="163"/>
      <c r="S4074" s="163"/>
      <c r="T4074" s="163"/>
      <c r="U4074" s="163"/>
      <c r="V4074" s="163"/>
      <c r="W4074" s="163"/>
      <c r="X4074" s="163"/>
      <c r="Y4074" s="163"/>
      <c r="Z4074" s="163"/>
      <c r="AA4074" s="163"/>
      <c r="AB4074" s="163"/>
      <c r="AC4074" s="163"/>
      <c r="AD4074" s="163"/>
      <c r="AE4074" s="163"/>
    </row>
    <row r="4075" spans="2:31">
      <c r="B4075" s="1129">
        <f t="shared" si="173"/>
        <v>-1</v>
      </c>
      <c r="D4075" s="1130"/>
      <c r="E4075" s="1130"/>
      <c r="F4075" s="1131"/>
      <c r="G4075" s="1130"/>
      <c r="H4075" s="1130"/>
      <c r="I4075" s="1130"/>
      <c r="J4075" s="1132"/>
      <c r="K4075" s="1132"/>
      <c r="L4075" s="1130"/>
      <c r="N4075" s="1133">
        <f t="shared" si="171"/>
        <v>0</v>
      </c>
      <c r="O4075" s="1134">
        <f t="shared" si="172"/>
        <v>0</v>
      </c>
      <c r="P4075" s="1134">
        <f>O4075/'1.5 Universal Data'!$F$35</f>
        <v>0</v>
      </c>
      <c r="R4075" s="163"/>
      <c r="S4075" s="163"/>
      <c r="T4075" s="163"/>
      <c r="U4075" s="163"/>
      <c r="V4075" s="163"/>
      <c r="W4075" s="163"/>
      <c r="X4075" s="163"/>
      <c r="Y4075" s="163"/>
      <c r="Z4075" s="163"/>
      <c r="AA4075" s="163"/>
      <c r="AB4075" s="163"/>
      <c r="AC4075" s="163"/>
      <c r="AD4075" s="163"/>
      <c r="AE4075" s="163"/>
    </row>
    <row r="4076" spans="2:31">
      <c r="B4076" s="1129">
        <f t="shared" si="173"/>
        <v>-1</v>
      </c>
      <c r="D4076" s="1130"/>
      <c r="E4076" s="1130"/>
      <c r="F4076" s="1131"/>
      <c r="G4076" s="1130"/>
      <c r="H4076" s="1130"/>
      <c r="I4076" s="1130"/>
      <c r="J4076" s="1132"/>
      <c r="K4076" s="1132"/>
      <c r="L4076" s="1130"/>
      <c r="N4076" s="1133">
        <f t="shared" si="171"/>
        <v>0</v>
      </c>
      <c r="O4076" s="1134">
        <f t="shared" si="172"/>
        <v>0</v>
      </c>
      <c r="P4076" s="1134">
        <f>O4076/'1.5 Universal Data'!$F$35</f>
        <v>0</v>
      </c>
      <c r="R4076" s="163"/>
      <c r="S4076" s="163"/>
      <c r="T4076" s="163"/>
      <c r="U4076" s="163"/>
      <c r="V4076" s="163"/>
      <c r="W4076" s="163"/>
      <c r="X4076" s="163"/>
      <c r="Y4076" s="163"/>
      <c r="Z4076" s="163"/>
      <c r="AA4076" s="163"/>
      <c r="AB4076" s="163"/>
      <c r="AC4076" s="163"/>
      <c r="AD4076" s="163"/>
      <c r="AE4076" s="163"/>
    </row>
    <row r="4077" spans="2:31">
      <c r="B4077" s="1129">
        <f t="shared" si="173"/>
        <v>-1</v>
      </c>
      <c r="D4077" s="1130"/>
      <c r="E4077" s="1130"/>
      <c r="F4077" s="1131"/>
      <c r="G4077" s="1130"/>
      <c r="H4077" s="1130"/>
      <c r="I4077" s="1130"/>
      <c r="J4077" s="1132"/>
      <c r="K4077" s="1132"/>
      <c r="L4077" s="1130"/>
      <c r="N4077" s="1133">
        <f t="shared" si="171"/>
        <v>0</v>
      </c>
      <c r="O4077" s="1134">
        <f t="shared" si="172"/>
        <v>0</v>
      </c>
      <c r="P4077" s="1134">
        <f>O4077/'1.5 Universal Data'!$F$35</f>
        <v>0</v>
      </c>
      <c r="R4077" s="163"/>
      <c r="S4077" s="163"/>
      <c r="T4077" s="163"/>
      <c r="U4077" s="163"/>
      <c r="V4077" s="163"/>
      <c r="W4077" s="163"/>
      <c r="X4077" s="163"/>
      <c r="Y4077" s="163"/>
      <c r="Z4077" s="163"/>
      <c r="AA4077" s="163"/>
      <c r="AB4077" s="163"/>
      <c r="AC4077" s="163"/>
      <c r="AD4077" s="163"/>
      <c r="AE4077" s="163"/>
    </row>
    <row r="4078" spans="2:31">
      <c r="B4078" s="1129">
        <f t="shared" si="173"/>
        <v>-1</v>
      </c>
      <c r="D4078" s="1130"/>
      <c r="E4078" s="1130"/>
      <c r="F4078" s="1131"/>
      <c r="G4078" s="1130"/>
      <c r="H4078" s="1130"/>
      <c r="I4078" s="1130"/>
      <c r="J4078" s="1132"/>
      <c r="K4078" s="1132"/>
      <c r="L4078" s="1130"/>
      <c r="N4078" s="1133">
        <f t="shared" si="171"/>
        <v>0</v>
      </c>
      <c r="O4078" s="1134">
        <f t="shared" si="172"/>
        <v>0</v>
      </c>
      <c r="P4078" s="1134">
        <f>O4078/'1.5 Universal Data'!$F$35</f>
        <v>0</v>
      </c>
      <c r="R4078" s="163"/>
      <c r="S4078" s="163"/>
      <c r="T4078" s="163"/>
      <c r="U4078" s="163"/>
      <c r="V4078" s="163"/>
      <c r="W4078" s="163"/>
      <c r="X4078" s="163"/>
      <c r="Y4078" s="163"/>
      <c r="Z4078" s="163"/>
      <c r="AA4078" s="163"/>
      <c r="AB4078" s="163"/>
      <c r="AC4078" s="163"/>
      <c r="AD4078" s="163"/>
      <c r="AE4078" s="163"/>
    </row>
    <row r="4079" spans="2:31">
      <c r="B4079" s="1129">
        <f t="shared" si="173"/>
        <v>-1</v>
      </c>
      <c r="D4079" s="1130"/>
      <c r="E4079" s="1130"/>
      <c r="F4079" s="1131"/>
      <c r="G4079" s="1130"/>
      <c r="H4079" s="1130"/>
      <c r="I4079" s="1130"/>
      <c r="J4079" s="1132"/>
      <c r="K4079" s="1132"/>
      <c r="L4079" s="1130"/>
      <c r="N4079" s="1133">
        <f t="shared" si="171"/>
        <v>0</v>
      </c>
      <c r="O4079" s="1134">
        <f t="shared" si="172"/>
        <v>0</v>
      </c>
      <c r="P4079" s="1134">
        <f>O4079/'1.5 Universal Data'!$F$35</f>
        <v>0</v>
      </c>
      <c r="R4079" s="163"/>
      <c r="S4079" s="163"/>
      <c r="T4079" s="163"/>
      <c r="U4079" s="163"/>
      <c r="V4079" s="163"/>
      <c r="W4079" s="163"/>
      <c r="X4079" s="163"/>
      <c r="Y4079" s="163"/>
      <c r="Z4079" s="163"/>
      <c r="AA4079" s="163"/>
      <c r="AB4079" s="163"/>
      <c r="AC4079" s="163"/>
      <c r="AD4079" s="163"/>
      <c r="AE4079" s="163"/>
    </row>
    <row r="4080" spans="2:31">
      <c r="B4080" s="1129">
        <f t="shared" si="173"/>
        <v>-1</v>
      </c>
      <c r="D4080" s="1130"/>
      <c r="E4080" s="1130"/>
      <c r="F4080" s="1131"/>
      <c r="G4080" s="1130"/>
      <c r="H4080" s="1130"/>
      <c r="I4080" s="1130"/>
      <c r="J4080" s="1132"/>
      <c r="K4080" s="1132"/>
      <c r="L4080" s="1130"/>
      <c r="N4080" s="1133">
        <f t="shared" si="171"/>
        <v>0</v>
      </c>
      <c r="O4080" s="1134">
        <f t="shared" si="172"/>
        <v>0</v>
      </c>
      <c r="P4080" s="1134">
        <f>O4080/'1.5 Universal Data'!$F$35</f>
        <v>0</v>
      </c>
      <c r="R4080" s="163"/>
      <c r="S4080" s="163"/>
      <c r="T4080" s="163"/>
      <c r="U4080" s="163"/>
      <c r="V4080" s="163"/>
      <c r="W4080" s="163"/>
      <c r="X4080" s="163"/>
      <c r="Y4080" s="163"/>
      <c r="Z4080" s="163"/>
      <c r="AA4080" s="163"/>
      <c r="AB4080" s="163"/>
      <c r="AC4080" s="163"/>
      <c r="AD4080" s="163"/>
      <c r="AE4080" s="163"/>
    </row>
    <row r="4081" spans="2:31">
      <c r="B4081" s="1129">
        <f t="shared" si="173"/>
        <v>-1</v>
      </c>
      <c r="D4081" s="1130"/>
      <c r="E4081" s="1130"/>
      <c r="F4081" s="1131"/>
      <c r="G4081" s="1130"/>
      <c r="H4081" s="1130"/>
      <c r="I4081" s="1130"/>
      <c r="J4081" s="1132"/>
      <c r="K4081" s="1132"/>
      <c r="L4081" s="1130"/>
      <c r="N4081" s="1133">
        <f t="shared" si="171"/>
        <v>0</v>
      </c>
      <c r="O4081" s="1134">
        <f t="shared" si="172"/>
        <v>0</v>
      </c>
      <c r="P4081" s="1134">
        <f>O4081/'1.5 Universal Data'!$F$35</f>
        <v>0</v>
      </c>
      <c r="R4081" s="163"/>
      <c r="S4081" s="163"/>
      <c r="T4081" s="163"/>
      <c r="U4081" s="163"/>
      <c r="V4081" s="163"/>
      <c r="W4081" s="163"/>
      <c r="X4081" s="163"/>
      <c r="Y4081" s="163"/>
      <c r="Z4081" s="163"/>
      <c r="AA4081" s="163"/>
      <c r="AB4081" s="163"/>
      <c r="AC4081" s="163"/>
      <c r="AD4081" s="163"/>
      <c r="AE4081" s="163"/>
    </row>
    <row r="4082" spans="2:31">
      <c r="B4082" s="1129">
        <f t="shared" si="173"/>
        <v>-1</v>
      </c>
      <c r="D4082" s="1130"/>
      <c r="E4082" s="1130"/>
      <c r="F4082" s="1131"/>
      <c r="G4082" s="1130"/>
      <c r="H4082" s="1130"/>
      <c r="I4082" s="1130"/>
      <c r="J4082" s="1132"/>
      <c r="K4082" s="1132"/>
      <c r="L4082" s="1130"/>
      <c r="N4082" s="1133">
        <f t="shared" si="171"/>
        <v>0</v>
      </c>
      <c r="O4082" s="1134">
        <f t="shared" si="172"/>
        <v>0</v>
      </c>
      <c r="P4082" s="1134">
        <f>O4082/'1.5 Universal Data'!$F$35</f>
        <v>0</v>
      </c>
      <c r="R4082" s="163"/>
      <c r="S4082" s="163"/>
      <c r="T4082" s="163"/>
      <c r="U4082" s="163"/>
      <c r="V4082" s="163"/>
      <c r="W4082" s="163"/>
      <c r="X4082" s="163"/>
      <c r="Y4082" s="163"/>
      <c r="Z4082" s="163"/>
      <c r="AA4082" s="163"/>
      <c r="AB4082" s="163"/>
      <c r="AC4082" s="163"/>
      <c r="AD4082" s="163"/>
      <c r="AE4082" s="163"/>
    </row>
    <row r="4083" spans="2:31">
      <c r="B4083" s="1129">
        <f t="shared" si="173"/>
        <v>-1</v>
      </c>
      <c r="D4083" s="1130"/>
      <c r="E4083" s="1130"/>
      <c r="F4083" s="1131"/>
      <c r="G4083" s="1130"/>
      <c r="H4083" s="1130"/>
      <c r="I4083" s="1130"/>
      <c r="J4083" s="1132"/>
      <c r="K4083" s="1132"/>
      <c r="L4083" s="1130"/>
      <c r="N4083" s="1133">
        <f t="shared" si="171"/>
        <v>0</v>
      </c>
      <c r="O4083" s="1134">
        <f t="shared" si="172"/>
        <v>0</v>
      </c>
      <c r="P4083" s="1134">
        <f>O4083/'1.5 Universal Data'!$F$35</f>
        <v>0</v>
      </c>
      <c r="R4083" s="163"/>
      <c r="S4083" s="163"/>
      <c r="T4083" s="163"/>
      <c r="U4083" s="163"/>
      <c r="V4083" s="163"/>
      <c r="W4083" s="163"/>
      <c r="X4083" s="163"/>
      <c r="Y4083" s="163"/>
      <c r="Z4083" s="163"/>
      <c r="AA4083" s="163"/>
      <c r="AB4083" s="163"/>
      <c r="AC4083" s="163"/>
      <c r="AD4083" s="163"/>
      <c r="AE4083" s="163"/>
    </row>
    <row r="4084" spans="2:31">
      <c r="B4084" s="1129">
        <f t="shared" si="173"/>
        <v>-1</v>
      </c>
      <c r="D4084" s="1130"/>
      <c r="E4084" s="1130"/>
      <c r="F4084" s="1131"/>
      <c r="G4084" s="1130"/>
      <c r="H4084" s="1130"/>
      <c r="I4084" s="1130"/>
      <c r="J4084" s="1132"/>
      <c r="K4084" s="1132"/>
      <c r="L4084" s="1130"/>
      <c r="N4084" s="1133">
        <f t="shared" si="171"/>
        <v>0</v>
      </c>
      <c r="O4084" s="1134">
        <f t="shared" si="172"/>
        <v>0</v>
      </c>
      <c r="P4084" s="1134">
        <f>O4084/'1.5 Universal Data'!$F$35</f>
        <v>0</v>
      </c>
      <c r="R4084" s="163"/>
      <c r="S4084" s="163"/>
      <c r="T4084" s="163"/>
      <c r="U4084" s="163"/>
      <c r="V4084" s="163"/>
      <c r="W4084" s="163"/>
      <c r="X4084" s="163"/>
      <c r="Y4084" s="163"/>
      <c r="Z4084" s="163"/>
      <c r="AA4084" s="163"/>
      <c r="AB4084" s="163"/>
      <c r="AC4084" s="163"/>
      <c r="AD4084" s="163"/>
      <c r="AE4084" s="163"/>
    </row>
    <row r="4085" spans="2:31">
      <c r="B4085" s="1129">
        <f t="shared" si="173"/>
        <v>-1</v>
      </c>
      <c r="D4085" s="1130"/>
      <c r="E4085" s="1130"/>
      <c r="F4085" s="1131"/>
      <c r="G4085" s="1130"/>
      <c r="H4085" s="1130"/>
      <c r="I4085" s="1130"/>
      <c r="J4085" s="1132"/>
      <c r="K4085" s="1132"/>
      <c r="L4085" s="1130"/>
      <c r="N4085" s="1133">
        <f t="shared" si="171"/>
        <v>0</v>
      </c>
      <c r="O4085" s="1134">
        <f t="shared" si="172"/>
        <v>0</v>
      </c>
      <c r="P4085" s="1134">
        <f>O4085/'1.5 Universal Data'!$F$35</f>
        <v>0</v>
      </c>
      <c r="R4085" s="163"/>
      <c r="S4085" s="163"/>
      <c r="T4085" s="163"/>
      <c r="U4085" s="163"/>
      <c r="V4085" s="163"/>
      <c r="W4085" s="163"/>
      <c r="X4085" s="163"/>
      <c r="Y4085" s="163"/>
      <c r="Z4085" s="163"/>
      <c r="AA4085" s="163"/>
      <c r="AB4085" s="163"/>
      <c r="AC4085" s="163"/>
      <c r="AD4085" s="163"/>
      <c r="AE4085" s="163"/>
    </row>
    <row r="4086" spans="2:31">
      <c r="B4086" s="1129">
        <f t="shared" si="173"/>
        <v>-1</v>
      </c>
      <c r="D4086" s="1130"/>
      <c r="E4086" s="1130"/>
      <c r="F4086" s="1131"/>
      <c r="G4086" s="1130"/>
      <c r="H4086" s="1130"/>
      <c r="I4086" s="1130"/>
      <c r="J4086" s="1132"/>
      <c r="K4086" s="1132"/>
      <c r="L4086" s="1130"/>
      <c r="N4086" s="1133">
        <f t="shared" si="171"/>
        <v>0</v>
      </c>
      <c r="O4086" s="1134">
        <f t="shared" si="172"/>
        <v>0</v>
      </c>
      <c r="P4086" s="1134">
        <f>O4086/'1.5 Universal Data'!$F$35</f>
        <v>0</v>
      </c>
      <c r="R4086" s="163"/>
      <c r="S4086" s="163"/>
      <c r="T4086" s="163"/>
      <c r="U4086" s="163"/>
      <c r="V4086" s="163"/>
      <c r="W4086" s="163"/>
      <c r="X4086" s="163"/>
      <c r="Y4086" s="163"/>
      <c r="Z4086" s="163"/>
      <c r="AA4086" s="163"/>
      <c r="AB4086" s="163"/>
      <c r="AC4086" s="163"/>
      <c r="AD4086" s="163"/>
      <c r="AE4086" s="163"/>
    </row>
    <row r="4087" spans="2:31">
      <c r="B4087" s="1129">
        <f t="shared" si="173"/>
        <v>-1</v>
      </c>
      <c r="D4087" s="1130"/>
      <c r="E4087" s="1130"/>
      <c r="F4087" s="1131"/>
      <c r="G4087" s="1130"/>
      <c r="H4087" s="1130"/>
      <c r="I4087" s="1130"/>
      <c r="J4087" s="1132"/>
      <c r="K4087" s="1132"/>
      <c r="L4087" s="1130"/>
      <c r="N4087" s="1133">
        <f t="shared" si="171"/>
        <v>0</v>
      </c>
      <c r="O4087" s="1134">
        <f t="shared" si="172"/>
        <v>0</v>
      </c>
      <c r="P4087" s="1134">
        <f>O4087/'1.5 Universal Data'!$F$35</f>
        <v>0</v>
      </c>
      <c r="R4087" s="163"/>
      <c r="S4087" s="163"/>
      <c r="T4087" s="163"/>
      <c r="U4087" s="163"/>
      <c r="V4087" s="163"/>
      <c r="W4087" s="163"/>
      <c r="X4087" s="163"/>
      <c r="Y4087" s="163"/>
      <c r="Z4087" s="163"/>
      <c r="AA4087" s="163"/>
      <c r="AB4087" s="163"/>
      <c r="AC4087" s="163"/>
      <c r="AD4087" s="163"/>
      <c r="AE4087" s="163"/>
    </row>
    <row r="4088" spans="2:31">
      <c r="B4088" s="1129">
        <f t="shared" si="173"/>
        <v>-1</v>
      </c>
      <c r="D4088" s="1130"/>
      <c r="E4088" s="1130"/>
      <c r="F4088" s="1131"/>
      <c r="G4088" s="1130"/>
      <c r="H4088" s="1130"/>
      <c r="I4088" s="1130"/>
      <c r="J4088" s="1132"/>
      <c r="K4088" s="1132"/>
      <c r="L4088" s="1130"/>
      <c r="N4088" s="1133">
        <f t="shared" si="171"/>
        <v>0</v>
      </c>
      <c r="O4088" s="1134">
        <f t="shared" si="172"/>
        <v>0</v>
      </c>
      <c r="P4088" s="1134">
        <f>O4088/'1.5 Universal Data'!$F$35</f>
        <v>0</v>
      </c>
      <c r="R4088" s="163"/>
      <c r="S4088" s="163"/>
      <c r="T4088" s="163"/>
      <c r="U4088" s="163"/>
      <c r="V4088" s="163"/>
      <c r="W4088" s="163"/>
      <c r="X4088" s="163"/>
      <c r="Y4088" s="163"/>
      <c r="Z4088" s="163"/>
      <c r="AA4088" s="163"/>
      <c r="AB4088" s="163"/>
      <c r="AC4088" s="163"/>
      <c r="AD4088" s="163"/>
      <c r="AE4088" s="163"/>
    </row>
    <row r="4089" spans="2:31">
      <c r="B4089" s="1129">
        <f t="shared" si="173"/>
        <v>-1</v>
      </c>
      <c r="D4089" s="1130"/>
      <c r="E4089" s="1130"/>
      <c r="F4089" s="1131"/>
      <c r="G4089" s="1130"/>
      <c r="H4089" s="1130"/>
      <c r="I4089" s="1130"/>
      <c r="J4089" s="1132"/>
      <c r="K4089" s="1132"/>
      <c r="L4089" s="1130"/>
      <c r="N4089" s="1133">
        <f t="shared" si="171"/>
        <v>0</v>
      </c>
      <c r="O4089" s="1134">
        <f t="shared" si="172"/>
        <v>0</v>
      </c>
      <c r="P4089" s="1134">
        <f>O4089/'1.5 Universal Data'!$F$35</f>
        <v>0</v>
      </c>
      <c r="R4089" s="163"/>
      <c r="S4089" s="163"/>
      <c r="T4089" s="163"/>
      <c r="U4089" s="163"/>
      <c r="V4089" s="163"/>
      <c r="W4089" s="163"/>
      <c r="X4089" s="163"/>
      <c r="Y4089" s="163"/>
      <c r="Z4089" s="163"/>
      <c r="AA4089" s="163"/>
      <c r="AB4089" s="163"/>
      <c r="AC4089" s="163"/>
      <c r="AD4089" s="163"/>
      <c r="AE4089" s="163"/>
    </row>
    <row r="4090" spans="2:31">
      <c r="B4090" s="1129">
        <f t="shared" si="173"/>
        <v>-1</v>
      </c>
      <c r="D4090" s="1130"/>
      <c r="E4090" s="1130"/>
      <c r="F4090" s="1131"/>
      <c r="G4090" s="1130"/>
      <c r="H4090" s="1130"/>
      <c r="I4090" s="1130"/>
      <c r="J4090" s="1132"/>
      <c r="K4090" s="1132"/>
      <c r="L4090" s="1130"/>
      <c r="N4090" s="1133">
        <f t="shared" si="171"/>
        <v>0</v>
      </c>
      <c r="O4090" s="1134">
        <f t="shared" si="172"/>
        <v>0</v>
      </c>
      <c r="P4090" s="1134">
        <f>O4090/'1.5 Universal Data'!$F$35</f>
        <v>0</v>
      </c>
      <c r="R4090" s="163"/>
      <c r="S4090" s="163"/>
      <c r="T4090" s="163"/>
      <c r="U4090" s="163"/>
      <c r="V4090" s="163"/>
      <c r="W4090" s="163"/>
      <c r="X4090" s="163"/>
      <c r="Y4090" s="163"/>
      <c r="Z4090" s="163"/>
      <c r="AA4090" s="163"/>
      <c r="AB4090" s="163"/>
      <c r="AC4090" s="163"/>
      <c r="AD4090" s="163"/>
      <c r="AE4090" s="163"/>
    </row>
    <row r="4091" spans="2:31">
      <c r="B4091" s="1129">
        <f t="shared" si="173"/>
        <v>-1</v>
      </c>
      <c r="D4091" s="1130"/>
      <c r="E4091" s="1130"/>
      <c r="F4091" s="1131"/>
      <c r="G4091" s="1130"/>
      <c r="H4091" s="1130"/>
      <c r="I4091" s="1130"/>
      <c r="J4091" s="1132"/>
      <c r="K4091" s="1132"/>
      <c r="L4091" s="1130"/>
      <c r="N4091" s="1133">
        <f t="shared" si="171"/>
        <v>0</v>
      </c>
      <c r="O4091" s="1134">
        <f t="shared" si="172"/>
        <v>0</v>
      </c>
      <c r="P4091" s="1134">
        <f>O4091/'1.5 Universal Data'!$F$35</f>
        <v>0</v>
      </c>
      <c r="R4091" s="163"/>
      <c r="S4091" s="163"/>
      <c r="T4091" s="163"/>
      <c r="U4091" s="163"/>
      <c r="V4091" s="163"/>
      <c r="W4091" s="163"/>
      <c r="X4091" s="163"/>
      <c r="Y4091" s="163"/>
      <c r="Z4091" s="163"/>
      <c r="AA4091" s="163"/>
      <c r="AB4091" s="163"/>
      <c r="AC4091" s="163"/>
      <c r="AD4091" s="163"/>
      <c r="AE4091" s="163"/>
    </row>
    <row r="4092" spans="2:31">
      <c r="B4092" s="1129">
        <f t="shared" si="173"/>
        <v>-1</v>
      </c>
      <c r="D4092" s="1130"/>
      <c r="E4092" s="1130"/>
      <c r="F4092" s="1131"/>
      <c r="G4092" s="1130"/>
      <c r="H4092" s="1130"/>
      <c r="I4092" s="1130"/>
      <c r="J4092" s="1132"/>
      <c r="K4092" s="1132"/>
      <c r="L4092" s="1130"/>
      <c r="N4092" s="1133">
        <f t="shared" si="171"/>
        <v>0</v>
      </c>
      <c r="O4092" s="1134">
        <f t="shared" si="172"/>
        <v>0</v>
      </c>
      <c r="P4092" s="1134">
        <f>O4092/'1.5 Universal Data'!$F$35</f>
        <v>0</v>
      </c>
      <c r="R4092" s="163"/>
      <c r="S4092" s="163"/>
      <c r="T4092" s="163"/>
      <c r="U4092" s="163"/>
      <c r="V4092" s="163"/>
      <c r="W4092" s="163"/>
      <c r="X4092" s="163"/>
      <c r="Y4092" s="163"/>
      <c r="Z4092" s="163"/>
      <c r="AA4092" s="163"/>
      <c r="AB4092" s="163"/>
      <c r="AC4092" s="163"/>
      <c r="AD4092" s="163"/>
      <c r="AE4092" s="163"/>
    </row>
    <row r="4093" spans="2:31">
      <c r="B4093" s="1129">
        <f t="shared" si="173"/>
        <v>-1</v>
      </c>
      <c r="D4093" s="1130"/>
      <c r="E4093" s="1130"/>
      <c r="F4093" s="1131"/>
      <c r="G4093" s="1130"/>
      <c r="H4093" s="1130"/>
      <c r="I4093" s="1130"/>
      <c r="J4093" s="1132"/>
      <c r="K4093" s="1132"/>
      <c r="L4093" s="1130"/>
      <c r="N4093" s="1133">
        <f t="shared" si="171"/>
        <v>0</v>
      </c>
      <c r="O4093" s="1134">
        <f t="shared" si="172"/>
        <v>0</v>
      </c>
      <c r="P4093" s="1134">
        <f>O4093/'1.5 Universal Data'!$F$35</f>
        <v>0</v>
      </c>
      <c r="R4093" s="163"/>
      <c r="S4093" s="163"/>
      <c r="T4093" s="163"/>
      <c r="U4093" s="163"/>
      <c r="V4093" s="163"/>
      <c r="W4093" s="163"/>
      <c r="X4093" s="163"/>
      <c r="Y4093" s="163"/>
      <c r="Z4093" s="163"/>
      <c r="AA4093" s="163"/>
      <c r="AB4093" s="163"/>
      <c r="AC4093" s="163"/>
      <c r="AD4093" s="163"/>
      <c r="AE4093" s="163"/>
    </row>
    <row r="4094" spans="2:31">
      <c r="B4094" s="1129">
        <f t="shared" si="173"/>
        <v>-1</v>
      </c>
      <c r="D4094" s="1130"/>
      <c r="E4094" s="1130"/>
      <c r="F4094" s="1131"/>
      <c r="G4094" s="1130"/>
      <c r="H4094" s="1130"/>
      <c r="I4094" s="1130"/>
      <c r="J4094" s="1132"/>
      <c r="K4094" s="1132"/>
      <c r="L4094" s="1130"/>
      <c r="N4094" s="1133">
        <f t="shared" si="171"/>
        <v>0</v>
      </c>
      <c r="O4094" s="1134">
        <f t="shared" si="172"/>
        <v>0</v>
      </c>
      <c r="P4094" s="1134">
        <f>O4094/'1.5 Universal Data'!$F$35</f>
        <v>0</v>
      </c>
      <c r="R4094" s="163"/>
      <c r="S4094" s="163"/>
      <c r="T4094" s="163"/>
      <c r="U4094" s="163"/>
      <c r="V4094" s="163"/>
      <c r="W4094" s="163"/>
      <c r="X4094" s="163"/>
      <c r="Y4094" s="163"/>
      <c r="Z4094" s="163"/>
      <c r="AA4094" s="163"/>
      <c r="AB4094" s="163"/>
      <c r="AC4094" s="163"/>
      <c r="AD4094" s="163"/>
      <c r="AE4094" s="163"/>
    </row>
    <row r="4095" spans="2:31">
      <c r="B4095" s="1129">
        <f t="shared" si="173"/>
        <v>-1</v>
      </c>
      <c r="D4095" s="1130"/>
      <c r="E4095" s="1130"/>
      <c r="F4095" s="1131"/>
      <c r="G4095" s="1130"/>
      <c r="H4095" s="1130"/>
      <c r="I4095" s="1130"/>
      <c r="J4095" s="1132"/>
      <c r="K4095" s="1132"/>
      <c r="L4095" s="1130"/>
      <c r="N4095" s="1133">
        <f t="shared" si="171"/>
        <v>0</v>
      </c>
      <c r="O4095" s="1134">
        <f t="shared" si="172"/>
        <v>0</v>
      </c>
      <c r="P4095" s="1134">
        <f>O4095/'1.5 Universal Data'!$F$35</f>
        <v>0</v>
      </c>
      <c r="R4095" s="163"/>
      <c r="S4095" s="163"/>
      <c r="T4095" s="163"/>
      <c r="U4095" s="163"/>
      <c r="V4095" s="163"/>
      <c r="W4095" s="163"/>
      <c r="X4095" s="163"/>
      <c r="Y4095" s="163"/>
      <c r="Z4095" s="163"/>
      <c r="AA4095" s="163"/>
      <c r="AB4095" s="163"/>
      <c r="AC4095" s="163"/>
      <c r="AD4095" s="163"/>
      <c r="AE4095" s="163"/>
    </row>
    <row r="4096" spans="2:31">
      <c r="B4096" s="1129">
        <f t="shared" si="173"/>
        <v>-1</v>
      </c>
      <c r="D4096" s="1130"/>
      <c r="E4096" s="1130"/>
      <c r="F4096" s="1131"/>
      <c r="G4096" s="1130"/>
      <c r="H4096" s="1130"/>
      <c r="I4096" s="1130"/>
      <c r="J4096" s="1132"/>
      <c r="K4096" s="1132"/>
      <c r="L4096" s="1130"/>
      <c r="N4096" s="1133">
        <f t="shared" si="171"/>
        <v>0</v>
      </c>
      <c r="O4096" s="1134">
        <f t="shared" si="172"/>
        <v>0</v>
      </c>
      <c r="P4096" s="1134">
        <f>O4096/'1.5 Universal Data'!$F$35</f>
        <v>0</v>
      </c>
      <c r="R4096" s="163"/>
      <c r="S4096" s="163"/>
      <c r="T4096" s="163"/>
      <c r="U4096" s="163"/>
      <c r="V4096" s="163"/>
      <c r="W4096" s="163"/>
      <c r="X4096" s="163"/>
      <c r="Y4096" s="163"/>
      <c r="Z4096" s="163"/>
      <c r="AA4096" s="163"/>
      <c r="AB4096" s="163"/>
      <c r="AC4096" s="163"/>
      <c r="AD4096" s="163"/>
      <c r="AE4096" s="163"/>
    </row>
    <row r="4097" spans="2:31">
      <c r="B4097" s="1129">
        <f t="shared" si="173"/>
        <v>-1</v>
      </c>
      <c r="D4097" s="1130"/>
      <c r="E4097" s="1130"/>
      <c r="F4097" s="1131"/>
      <c r="G4097" s="1130"/>
      <c r="H4097" s="1130"/>
      <c r="I4097" s="1130"/>
      <c r="J4097" s="1132"/>
      <c r="K4097" s="1132"/>
      <c r="L4097" s="1130"/>
      <c r="N4097" s="1133">
        <f t="shared" si="171"/>
        <v>0</v>
      </c>
      <c r="O4097" s="1134">
        <f t="shared" si="172"/>
        <v>0</v>
      </c>
      <c r="P4097" s="1134">
        <f>O4097/'1.5 Universal Data'!$F$35</f>
        <v>0</v>
      </c>
      <c r="R4097" s="163"/>
      <c r="S4097" s="163"/>
      <c r="T4097" s="163"/>
      <c r="U4097" s="163"/>
      <c r="V4097" s="163"/>
      <c r="W4097" s="163"/>
      <c r="X4097" s="163"/>
      <c r="Y4097" s="163"/>
      <c r="Z4097" s="163"/>
      <c r="AA4097" s="163"/>
      <c r="AB4097" s="163"/>
      <c r="AC4097" s="163"/>
      <c r="AD4097" s="163"/>
      <c r="AE4097" s="163"/>
    </row>
    <row r="4098" spans="2:31">
      <c r="B4098" s="1129">
        <f t="shared" si="173"/>
        <v>-1</v>
      </c>
      <c r="D4098" s="1130"/>
      <c r="E4098" s="1130"/>
      <c r="F4098" s="1131"/>
      <c r="G4098" s="1130"/>
      <c r="H4098" s="1130"/>
      <c r="I4098" s="1130"/>
      <c r="J4098" s="1132"/>
      <c r="K4098" s="1132"/>
      <c r="L4098" s="1130"/>
      <c r="N4098" s="1133">
        <f t="shared" si="171"/>
        <v>0</v>
      </c>
      <c r="O4098" s="1134">
        <f t="shared" si="172"/>
        <v>0</v>
      </c>
      <c r="P4098" s="1134">
        <f>O4098/'1.5 Universal Data'!$F$35</f>
        <v>0</v>
      </c>
      <c r="R4098" s="163"/>
      <c r="S4098" s="163"/>
      <c r="T4098" s="163"/>
      <c r="U4098" s="163"/>
      <c r="V4098" s="163"/>
      <c r="W4098" s="163"/>
      <c r="X4098" s="163"/>
      <c r="Y4098" s="163"/>
      <c r="Z4098" s="163"/>
      <c r="AA4098" s="163"/>
      <c r="AB4098" s="163"/>
      <c r="AC4098" s="163"/>
      <c r="AD4098" s="163"/>
      <c r="AE4098" s="163"/>
    </row>
    <row r="4099" spans="2:31">
      <c r="B4099" s="1129">
        <f t="shared" si="173"/>
        <v>-1</v>
      </c>
      <c r="D4099" s="1130"/>
      <c r="E4099" s="1130"/>
      <c r="F4099" s="1131"/>
      <c r="G4099" s="1130"/>
      <c r="H4099" s="1130"/>
      <c r="I4099" s="1130"/>
      <c r="J4099" s="1132"/>
      <c r="K4099" s="1132"/>
      <c r="L4099" s="1130"/>
      <c r="N4099" s="1133">
        <f t="shared" si="171"/>
        <v>0</v>
      </c>
      <c r="O4099" s="1134">
        <f t="shared" si="172"/>
        <v>0</v>
      </c>
      <c r="P4099" s="1134">
        <f>O4099/'1.5 Universal Data'!$F$35</f>
        <v>0</v>
      </c>
      <c r="R4099" s="163"/>
      <c r="S4099" s="163"/>
      <c r="T4099" s="163"/>
      <c r="U4099" s="163"/>
      <c r="V4099" s="163"/>
      <c r="W4099" s="163"/>
      <c r="X4099" s="163"/>
      <c r="Y4099" s="163"/>
      <c r="Z4099" s="163"/>
      <c r="AA4099" s="163"/>
      <c r="AB4099" s="163"/>
      <c r="AC4099" s="163"/>
      <c r="AD4099" s="163"/>
      <c r="AE4099" s="163"/>
    </row>
    <row r="4100" spans="2:31">
      <c r="B4100" s="1129">
        <f t="shared" si="173"/>
        <v>-1</v>
      </c>
      <c r="D4100" s="1130"/>
      <c r="E4100" s="1130"/>
      <c r="F4100" s="1131"/>
      <c r="G4100" s="1130"/>
      <c r="H4100" s="1130"/>
      <c r="I4100" s="1130"/>
      <c r="J4100" s="1132"/>
      <c r="K4100" s="1132"/>
      <c r="L4100" s="1130"/>
      <c r="N4100" s="1133">
        <f t="shared" si="171"/>
        <v>0</v>
      </c>
      <c r="O4100" s="1134">
        <f t="shared" si="172"/>
        <v>0</v>
      </c>
      <c r="P4100" s="1134">
        <f>O4100/'1.5 Universal Data'!$F$35</f>
        <v>0</v>
      </c>
      <c r="R4100" s="163"/>
      <c r="S4100" s="163"/>
      <c r="T4100" s="163"/>
      <c r="U4100" s="163"/>
      <c r="V4100" s="163"/>
      <c r="W4100" s="163"/>
      <c r="X4100" s="163"/>
      <c r="Y4100" s="163"/>
      <c r="Z4100" s="163"/>
      <c r="AA4100" s="163"/>
      <c r="AB4100" s="163"/>
      <c r="AC4100" s="163"/>
      <c r="AD4100" s="163"/>
      <c r="AE4100" s="163"/>
    </row>
    <row r="4101" spans="2:31">
      <c r="B4101" s="1129">
        <f t="shared" si="173"/>
        <v>-1</v>
      </c>
      <c r="D4101" s="1130"/>
      <c r="E4101" s="1130"/>
      <c r="F4101" s="1131"/>
      <c r="G4101" s="1130"/>
      <c r="H4101" s="1130"/>
      <c r="I4101" s="1130"/>
      <c r="J4101" s="1132"/>
      <c r="K4101" s="1132"/>
      <c r="L4101" s="1130"/>
      <c r="N4101" s="1133">
        <f t="shared" si="171"/>
        <v>0</v>
      </c>
      <c r="O4101" s="1134">
        <f t="shared" si="172"/>
        <v>0</v>
      </c>
      <c r="P4101" s="1134">
        <f>O4101/'1.5 Universal Data'!$F$35</f>
        <v>0</v>
      </c>
      <c r="R4101" s="163"/>
      <c r="S4101" s="163"/>
      <c r="T4101" s="163"/>
      <c r="U4101" s="163"/>
      <c r="V4101" s="163"/>
      <c r="W4101" s="163"/>
      <c r="X4101" s="163"/>
      <c r="Y4101" s="163"/>
      <c r="Z4101" s="163"/>
      <c r="AA4101" s="163"/>
      <c r="AB4101" s="163"/>
      <c r="AC4101" s="163"/>
      <c r="AD4101" s="163"/>
      <c r="AE4101" s="163"/>
    </row>
    <row r="4102" spans="2:31">
      <c r="B4102" s="1129">
        <f t="shared" si="173"/>
        <v>-1</v>
      </c>
      <c r="D4102" s="1130"/>
      <c r="E4102" s="1130"/>
      <c r="F4102" s="1131"/>
      <c r="G4102" s="1130"/>
      <c r="H4102" s="1130"/>
      <c r="I4102" s="1130"/>
      <c r="J4102" s="1132"/>
      <c r="K4102" s="1132"/>
      <c r="L4102" s="1130"/>
      <c r="N4102" s="1133">
        <f t="shared" si="171"/>
        <v>0</v>
      </c>
      <c r="O4102" s="1134">
        <f t="shared" si="172"/>
        <v>0</v>
      </c>
      <c r="P4102" s="1134">
        <f>O4102/'1.5 Universal Data'!$F$35</f>
        <v>0</v>
      </c>
      <c r="R4102" s="163"/>
      <c r="S4102" s="163"/>
      <c r="T4102" s="163"/>
      <c r="U4102" s="163"/>
      <c r="V4102" s="163"/>
      <c r="W4102" s="163"/>
      <c r="X4102" s="163"/>
      <c r="Y4102" s="163"/>
      <c r="Z4102" s="163"/>
      <c r="AA4102" s="163"/>
      <c r="AB4102" s="163"/>
      <c r="AC4102" s="163"/>
      <c r="AD4102" s="163"/>
      <c r="AE4102" s="163"/>
    </row>
    <row r="4103" spans="2:31">
      <c r="B4103" s="1129">
        <f t="shared" si="173"/>
        <v>-1</v>
      </c>
      <c r="D4103" s="1130"/>
      <c r="E4103" s="1130"/>
      <c r="F4103" s="1131"/>
      <c r="G4103" s="1130"/>
      <c r="H4103" s="1130"/>
      <c r="I4103" s="1130"/>
      <c r="J4103" s="1132"/>
      <c r="K4103" s="1132"/>
      <c r="L4103" s="1130"/>
      <c r="N4103" s="1133">
        <f t="shared" si="171"/>
        <v>0</v>
      </c>
      <c r="O4103" s="1134">
        <f t="shared" si="172"/>
        <v>0</v>
      </c>
      <c r="P4103" s="1134">
        <f>O4103/'1.5 Universal Data'!$F$35</f>
        <v>0</v>
      </c>
      <c r="R4103" s="163"/>
      <c r="S4103" s="163"/>
      <c r="T4103" s="163"/>
      <c r="U4103" s="163"/>
      <c r="V4103" s="163"/>
      <c r="W4103" s="163"/>
      <c r="X4103" s="163"/>
      <c r="Y4103" s="163"/>
      <c r="Z4103" s="163"/>
      <c r="AA4103" s="163"/>
      <c r="AB4103" s="163"/>
      <c r="AC4103" s="163"/>
      <c r="AD4103" s="163"/>
      <c r="AE4103" s="163"/>
    </row>
    <row r="4104" spans="2:31">
      <c r="B4104" s="1129">
        <f t="shared" si="173"/>
        <v>-1</v>
      </c>
      <c r="D4104" s="1130"/>
      <c r="E4104" s="1130"/>
      <c r="F4104" s="1131"/>
      <c r="G4104" s="1130"/>
      <c r="H4104" s="1130"/>
      <c r="I4104" s="1130"/>
      <c r="J4104" s="1132"/>
      <c r="K4104" s="1132"/>
      <c r="L4104" s="1130"/>
      <c r="N4104" s="1133">
        <f t="shared" si="171"/>
        <v>0</v>
      </c>
      <c r="O4104" s="1134">
        <f t="shared" si="172"/>
        <v>0</v>
      </c>
      <c r="P4104" s="1134">
        <f>O4104/'1.5 Universal Data'!$F$35</f>
        <v>0</v>
      </c>
      <c r="R4104" s="163"/>
      <c r="S4104" s="163"/>
      <c r="T4104" s="163"/>
      <c r="U4104" s="163"/>
      <c r="V4104" s="163"/>
      <c r="W4104" s="163"/>
      <c r="X4104" s="163"/>
      <c r="Y4104" s="163"/>
      <c r="Z4104" s="163"/>
      <c r="AA4104" s="163"/>
      <c r="AB4104" s="163"/>
      <c r="AC4104" s="163"/>
      <c r="AD4104" s="163"/>
      <c r="AE4104" s="163"/>
    </row>
    <row r="4105" spans="2:31">
      <c r="B4105" s="1129">
        <f t="shared" si="173"/>
        <v>-1</v>
      </c>
      <c r="D4105" s="1130"/>
      <c r="E4105" s="1130"/>
      <c r="F4105" s="1131"/>
      <c r="G4105" s="1130"/>
      <c r="H4105" s="1130"/>
      <c r="I4105" s="1130"/>
      <c r="J4105" s="1132"/>
      <c r="K4105" s="1132"/>
      <c r="L4105" s="1130"/>
      <c r="N4105" s="1133">
        <f t="shared" si="171"/>
        <v>0</v>
      </c>
      <c r="O4105" s="1134">
        <f t="shared" si="172"/>
        <v>0</v>
      </c>
      <c r="P4105" s="1134">
        <f>O4105/'1.5 Universal Data'!$F$35</f>
        <v>0</v>
      </c>
      <c r="R4105" s="163"/>
      <c r="S4105" s="163"/>
      <c r="T4105" s="163"/>
      <c r="U4105" s="163"/>
      <c r="V4105" s="163"/>
      <c r="W4105" s="163"/>
      <c r="X4105" s="163"/>
      <c r="Y4105" s="163"/>
      <c r="Z4105" s="163"/>
      <c r="AA4105" s="163"/>
      <c r="AB4105" s="163"/>
      <c r="AC4105" s="163"/>
      <c r="AD4105" s="163"/>
      <c r="AE4105" s="163"/>
    </row>
    <row r="4106" spans="2:31">
      <c r="B4106" s="1129">
        <f t="shared" si="173"/>
        <v>-1</v>
      </c>
      <c r="D4106" s="1130"/>
      <c r="E4106" s="1130"/>
      <c r="F4106" s="1131"/>
      <c r="G4106" s="1130"/>
      <c r="H4106" s="1130"/>
      <c r="I4106" s="1130"/>
      <c r="J4106" s="1132"/>
      <c r="K4106" s="1132"/>
      <c r="L4106" s="1130"/>
      <c r="N4106" s="1133">
        <f t="shared" si="171"/>
        <v>0</v>
      </c>
      <c r="O4106" s="1134">
        <f t="shared" si="172"/>
        <v>0</v>
      </c>
      <c r="P4106" s="1134">
        <f>O4106/'1.5 Universal Data'!$F$35</f>
        <v>0</v>
      </c>
      <c r="R4106" s="163"/>
      <c r="S4106" s="163"/>
      <c r="T4106" s="163"/>
      <c r="U4106" s="163"/>
      <c r="V4106" s="163"/>
      <c r="W4106" s="163"/>
      <c r="X4106" s="163"/>
      <c r="Y4106" s="163"/>
      <c r="Z4106" s="163"/>
      <c r="AA4106" s="163"/>
      <c r="AB4106" s="163"/>
      <c r="AC4106" s="163"/>
      <c r="AD4106" s="163"/>
      <c r="AE4106" s="163"/>
    </row>
    <row r="4107" spans="2:31">
      <c r="B4107" s="1129">
        <f t="shared" si="173"/>
        <v>-1</v>
      </c>
      <c r="D4107" s="1130"/>
      <c r="E4107" s="1130"/>
      <c r="F4107" s="1131"/>
      <c r="G4107" s="1130"/>
      <c r="H4107" s="1130"/>
      <c r="I4107" s="1130"/>
      <c r="J4107" s="1132"/>
      <c r="K4107" s="1132"/>
      <c r="L4107" s="1130"/>
      <c r="N4107" s="1133">
        <f t="shared" si="171"/>
        <v>0</v>
      </c>
      <c r="O4107" s="1134">
        <f t="shared" si="172"/>
        <v>0</v>
      </c>
      <c r="P4107" s="1134">
        <f>O4107/'1.5 Universal Data'!$F$35</f>
        <v>0</v>
      </c>
      <c r="R4107" s="163"/>
      <c r="S4107" s="163"/>
      <c r="T4107" s="163"/>
      <c r="U4107" s="163"/>
      <c r="V4107" s="163"/>
      <c r="W4107" s="163"/>
      <c r="X4107" s="163"/>
      <c r="Y4107" s="163"/>
      <c r="Z4107" s="163"/>
      <c r="AA4107" s="163"/>
      <c r="AB4107" s="163"/>
      <c r="AC4107" s="163"/>
      <c r="AD4107" s="163"/>
      <c r="AE4107" s="163"/>
    </row>
    <row r="4108" spans="2:31">
      <c r="B4108" s="1129">
        <f t="shared" si="173"/>
        <v>-1</v>
      </c>
      <c r="D4108" s="1130"/>
      <c r="E4108" s="1130"/>
      <c r="F4108" s="1131"/>
      <c r="G4108" s="1130"/>
      <c r="H4108" s="1130"/>
      <c r="I4108" s="1130"/>
      <c r="J4108" s="1132"/>
      <c r="K4108" s="1132"/>
      <c r="L4108" s="1130"/>
      <c r="N4108" s="1133">
        <f t="shared" si="171"/>
        <v>0</v>
      </c>
      <c r="O4108" s="1134">
        <f t="shared" si="172"/>
        <v>0</v>
      </c>
      <c r="P4108" s="1134">
        <f>O4108/'1.5 Universal Data'!$F$35</f>
        <v>0</v>
      </c>
      <c r="R4108" s="163"/>
      <c r="S4108" s="163"/>
      <c r="T4108" s="163"/>
      <c r="U4108" s="163"/>
      <c r="V4108" s="163"/>
      <c r="W4108" s="163"/>
      <c r="X4108" s="163"/>
      <c r="Y4108" s="163"/>
      <c r="Z4108" s="163"/>
      <c r="AA4108" s="163"/>
      <c r="AB4108" s="163"/>
      <c r="AC4108" s="163"/>
      <c r="AD4108" s="163"/>
      <c r="AE4108" s="163"/>
    </row>
    <row r="4109" spans="2:31">
      <c r="B4109" s="1129">
        <f t="shared" si="173"/>
        <v>-1</v>
      </c>
      <c r="D4109" s="1130"/>
      <c r="E4109" s="1130"/>
      <c r="F4109" s="1131"/>
      <c r="G4109" s="1130"/>
      <c r="H4109" s="1130"/>
      <c r="I4109" s="1130"/>
      <c r="J4109" s="1132"/>
      <c r="K4109" s="1132"/>
      <c r="L4109" s="1130"/>
      <c r="N4109" s="1133">
        <f t="shared" si="171"/>
        <v>0</v>
      </c>
      <c r="O4109" s="1134">
        <f t="shared" si="172"/>
        <v>0</v>
      </c>
      <c r="P4109" s="1134">
        <f>O4109/'1.5 Universal Data'!$F$35</f>
        <v>0</v>
      </c>
      <c r="R4109" s="163"/>
      <c r="S4109" s="163"/>
      <c r="T4109" s="163"/>
      <c r="U4109" s="163"/>
      <c r="V4109" s="163"/>
      <c r="W4109" s="163"/>
      <c r="X4109" s="163"/>
      <c r="Y4109" s="163"/>
      <c r="Z4109" s="163"/>
      <c r="AA4109" s="163"/>
      <c r="AB4109" s="163"/>
      <c r="AC4109" s="163"/>
      <c r="AD4109" s="163"/>
      <c r="AE4109" s="163"/>
    </row>
    <row r="4110" spans="2:31">
      <c r="B4110" s="1129">
        <f t="shared" si="173"/>
        <v>-1</v>
      </c>
      <c r="D4110" s="1130"/>
      <c r="E4110" s="1130"/>
      <c r="F4110" s="1131"/>
      <c r="G4110" s="1130"/>
      <c r="H4110" s="1130"/>
      <c r="I4110" s="1130"/>
      <c r="J4110" s="1132"/>
      <c r="K4110" s="1132"/>
      <c r="L4110" s="1130"/>
      <c r="N4110" s="1133">
        <f t="shared" si="171"/>
        <v>0</v>
      </c>
      <c r="O4110" s="1134">
        <f t="shared" si="172"/>
        <v>0</v>
      </c>
      <c r="P4110" s="1134">
        <f>O4110/'1.5 Universal Data'!$F$35</f>
        <v>0</v>
      </c>
      <c r="R4110" s="163"/>
      <c r="S4110" s="163"/>
      <c r="T4110" s="163"/>
      <c r="U4110" s="163"/>
      <c r="V4110" s="163"/>
      <c r="W4110" s="163"/>
      <c r="X4110" s="163"/>
      <c r="Y4110" s="163"/>
      <c r="Z4110" s="163"/>
      <c r="AA4110" s="163"/>
      <c r="AB4110" s="163"/>
      <c r="AC4110" s="163"/>
      <c r="AD4110" s="163"/>
      <c r="AE4110" s="163"/>
    </row>
    <row r="4111" spans="2:31">
      <c r="B4111" s="1129">
        <f t="shared" si="173"/>
        <v>-1</v>
      </c>
      <c r="D4111" s="1130"/>
      <c r="E4111" s="1130"/>
      <c r="F4111" s="1131"/>
      <c r="G4111" s="1130"/>
      <c r="H4111" s="1130"/>
      <c r="I4111" s="1130"/>
      <c r="J4111" s="1132"/>
      <c r="K4111" s="1132"/>
      <c r="L4111" s="1130"/>
      <c r="N4111" s="1133">
        <f t="shared" si="171"/>
        <v>0</v>
      </c>
      <c r="O4111" s="1134">
        <f t="shared" si="172"/>
        <v>0</v>
      </c>
      <c r="P4111" s="1134">
        <f>O4111/'1.5 Universal Data'!$F$35</f>
        <v>0</v>
      </c>
      <c r="R4111" s="163"/>
      <c r="S4111" s="163"/>
      <c r="T4111" s="163"/>
      <c r="U4111" s="163"/>
      <c r="V4111" s="163"/>
      <c r="W4111" s="163"/>
      <c r="X4111" s="163"/>
      <c r="Y4111" s="163"/>
      <c r="Z4111" s="163"/>
      <c r="AA4111" s="163"/>
      <c r="AB4111" s="163"/>
      <c r="AC4111" s="163"/>
      <c r="AD4111" s="163"/>
      <c r="AE4111" s="163"/>
    </row>
    <row r="4112" spans="2:31">
      <c r="B4112" s="1129">
        <f t="shared" si="173"/>
        <v>-1</v>
      </c>
      <c r="D4112" s="1130"/>
      <c r="E4112" s="1130"/>
      <c r="F4112" s="1131"/>
      <c r="G4112" s="1130"/>
      <c r="H4112" s="1130"/>
      <c r="I4112" s="1130"/>
      <c r="J4112" s="1132"/>
      <c r="K4112" s="1132"/>
      <c r="L4112" s="1130"/>
      <c r="N4112" s="1133">
        <f t="shared" ref="N4112:N4175" si="174">+H4112*((K4112-J4112)+1)*B4112</f>
        <v>0</v>
      </c>
      <c r="O4112" s="1134">
        <f t="shared" ref="O4112:O4175" si="175">N4112*L4112/100</f>
        <v>0</v>
      </c>
      <c r="P4112" s="1134">
        <f>O4112/'1.5 Universal Data'!$F$35</f>
        <v>0</v>
      </c>
      <c r="R4112" s="163"/>
      <c r="S4112" s="163"/>
      <c r="T4112" s="163"/>
      <c r="U4112" s="163"/>
      <c r="V4112" s="163"/>
      <c r="W4112" s="163"/>
      <c r="X4112" s="163"/>
      <c r="Y4112" s="163"/>
      <c r="Z4112" s="163"/>
      <c r="AA4112" s="163"/>
      <c r="AB4112" s="163"/>
      <c r="AC4112" s="163"/>
      <c r="AD4112" s="163"/>
      <c r="AE4112" s="163"/>
    </row>
    <row r="4113" spans="2:31">
      <c r="B4113" s="1129">
        <f t="shared" si="173"/>
        <v>-1</v>
      </c>
      <c r="D4113" s="1130"/>
      <c r="E4113" s="1130"/>
      <c r="F4113" s="1131"/>
      <c r="G4113" s="1130"/>
      <c r="H4113" s="1130"/>
      <c r="I4113" s="1130"/>
      <c r="J4113" s="1132"/>
      <c r="K4113" s="1132"/>
      <c r="L4113" s="1130"/>
      <c r="N4113" s="1133">
        <f t="shared" si="174"/>
        <v>0</v>
      </c>
      <c r="O4113" s="1134">
        <f t="shared" si="175"/>
        <v>0</v>
      </c>
      <c r="P4113" s="1134">
        <f>O4113/'1.5 Universal Data'!$F$35</f>
        <v>0</v>
      </c>
      <c r="R4113" s="163"/>
      <c r="S4113" s="163"/>
      <c r="T4113" s="163"/>
      <c r="U4113" s="163"/>
      <c r="V4113" s="163"/>
      <c r="W4113" s="163"/>
      <c r="X4113" s="163"/>
      <c r="Y4113" s="163"/>
      <c r="Z4113" s="163"/>
      <c r="AA4113" s="163"/>
      <c r="AB4113" s="163"/>
      <c r="AC4113" s="163"/>
      <c r="AD4113" s="163"/>
      <c r="AE4113" s="163"/>
    </row>
    <row r="4114" spans="2:31">
      <c r="B4114" s="1129">
        <f t="shared" si="173"/>
        <v>-1</v>
      </c>
      <c r="D4114" s="1130"/>
      <c r="E4114" s="1130"/>
      <c r="F4114" s="1131"/>
      <c r="G4114" s="1130"/>
      <c r="H4114" s="1130"/>
      <c r="I4114" s="1130"/>
      <c r="J4114" s="1132"/>
      <c r="K4114" s="1132"/>
      <c r="L4114" s="1130"/>
      <c r="N4114" s="1133">
        <f t="shared" si="174"/>
        <v>0</v>
      </c>
      <c r="O4114" s="1134">
        <f t="shared" si="175"/>
        <v>0</v>
      </c>
      <c r="P4114" s="1134">
        <f>O4114/'1.5 Universal Data'!$F$35</f>
        <v>0</v>
      </c>
      <c r="R4114" s="163"/>
      <c r="S4114" s="163"/>
      <c r="T4114" s="163"/>
      <c r="U4114" s="163"/>
      <c r="V4114" s="163"/>
      <c r="W4114" s="163"/>
      <c r="X4114" s="163"/>
      <c r="Y4114" s="163"/>
      <c r="Z4114" s="163"/>
      <c r="AA4114" s="163"/>
      <c r="AB4114" s="163"/>
      <c r="AC4114" s="163"/>
      <c r="AD4114" s="163"/>
      <c r="AE4114" s="163"/>
    </row>
    <row r="4115" spans="2:31">
      <c r="B4115" s="1129">
        <f t="shared" si="173"/>
        <v>-1</v>
      </c>
      <c r="D4115" s="1130"/>
      <c r="E4115" s="1130"/>
      <c r="F4115" s="1131"/>
      <c r="G4115" s="1130"/>
      <c r="H4115" s="1130"/>
      <c r="I4115" s="1130"/>
      <c r="J4115" s="1132"/>
      <c r="K4115" s="1132"/>
      <c r="L4115" s="1130"/>
      <c r="N4115" s="1133">
        <f t="shared" si="174"/>
        <v>0</v>
      </c>
      <c r="O4115" s="1134">
        <f t="shared" si="175"/>
        <v>0</v>
      </c>
      <c r="P4115" s="1134">
        <f>O4115/'1.5 Universal Data'!$F$35</f>
        <v>0</v>
      </c>
      <c r="R4115" s="163"/>
      <c r="S4115" s="163"/>
      <c r="T4115" s="163"/>
      <c r="U4115" s="163"/>
      <c r="V4115" s="163"/>
      <c r="W4115" s="163"/>
      <c r="X4115" s="163"/>
      <c r="Y4115" s="163"/>
      <c r="Z4115" s="163"/>
      <c r="AA4115" s="163"/>
      <c r="AB4115" s="163"/>
      <c r="AC4115" s="163"/>
      <c r="AD4115" s="163"/>
      <c r="AE4115" s="163"/>
    </row>
    <row r="4116" spans="2:31">
      <c r="B4116" s="1129">
        <f t="shared" si="173"/>
        <v>-1</v>
      </c>
      <c r="D4116" s="1130"/>
      <c r="E4116" s="1130"/>
      <c r="F4116" s="1131"/>
      <c r="G4116" s="1130"/>
      <c r="H4116" s="1130"/>
      <c r="I4116" s="1130"/>
      <c r="J4116" s="1132"/>
      <c r="K4116" s="1132"/>
      <c r="L4116" s="1130"/>
      <c r="N4116" s="1133">
        <f t="shared" si="174"/>
        <v>0</v>
      </c>
      <c r="O4116" s="1134">
        <f t="shared" si="175"/>
        <v>0</v>
      </c>
      <c r="P4116" s="1134">
        <f>O4116/'1.5 Universal Data'!$F$35</f>
        <v>0</v>
      </c>
      <c r="R4116" s="163"/>
      <c r="S4116" s="163"/>
      <c r="T4116" s="163"/>
      <c r="U4116" s="163"/>
      <c r="V4116" s="163"/>
      <c r="W4116" s="163"/>
      <c r="X4116" s="163"/>
      <c r="Y4116" s="163"/>
      <c r="Z4116" s="163"/>
      <c r="AA4116" s="163"/>
      <c r="AB4116" s="163"/>
      <c r="AC4116" s="163"/>
      <c r="AD4116" s="163"/>
      <c r="AE4116" s="163"/>
    </row>
    <row r="4117" spans="2:31">
      <c r="B4117" s="1129">
        <f t="shared" si="173"/>
        <v>-1</v>
      </c>
      <c r="D4117" s="1130"/>
      <c r="E4117" s="1130"/>
      <c r="F4117" s="1131"/>
      <c r="G4117" s="1130"/>
      <c r="H4117" s="1130"/>
      <c r="I4117" s="1130"/>
      <c r="J4117" s="1132"/>
      <c r="K4117" s="1132"/>
      <c r="L4117" s="1130"/>
      <c r="N4117" s="1133">
        <f t="shared" si="174"/>
        <v>0</v>
      </c>
      <c r="O4117" s="1134">
        <f t="shared" si="175"/>
        <v>0</v>
      </c>
      <c r="P4117" s="1134">
        <f>O4117/'1.5 Universal Data'!$F$35</f>
        <v>0</v>
      </c>
      <c r="R4117" s="163"/>
      <c r="S4117" s="163"/>
      <c r="T4117" s="163"/>
      <c r="U4117" s="163"/>
      <c r="V4117" s="163"/>
      <c r="W4117" s="163"/>
      <c r="X4117" s="163"/>
      <c r="Y4117" s="163"/>
      <c r="Z4117" s="163"/>
      <c r="AA4117" s="163"/>
      <c r="AB4117" s="163"/>
      <c r="AC4117" s="163"/>
      <c r="AD4117" s="163"/>
      <c r="AE4117" s="163"/>
    </row>
    <row r="4118" spans="2:31">
      <c r="B4118" s="1129">
        <f t="shared" si="173"/>
        <v>-1</v>
      </c>
      <c r="D4118" s="1130"/>
      <c r="E4118" s="1130"/>
      <c r="F4118" s="1131"/>
      <c r="G4118" s="1130"/>
      <c r="H4118" s="1130"/>
      <c r="I4118" s="1130"/>
      <c r="J4118" s="1132"/>
      <c r="K4118" s="1132"/>
      <c r="L4118" s="1130"/>
      <c r="N4118" s="1133">
        <f t="shared" si="174"/>
        <v>0</v>
      </c>
      <c r="O4118" s="1134">
        <f t="shared" si="175"/>
        <v>0</v>
      </c>
      <c r="P4118" s="1134">
        <f>O4118/'1.5 Universal Data'!$F$35</f>
        <v>0</v>
      </c>
      <c r="R4118" s="163"/>
      <c r="S4118" s="163"/>
      <c r="T4118" s="163"/>
      <c r="U4118" s="163"/>
      <c r="V4118" s="163"/>
      <c r="W4118" s="163"/>
      <c r="X4118" s="163"/>
      <c r="Y4118" s="163"/>
      <c r="Z4118" s="163"/>
      <c r="AA4118" s="163"/>
      <c r="AB4118" s="163"/>
      <c r="AC4118" s="163"/>
      <c r="AD4118" s="163"/>
      <c r="AE4118" s="163"/>
    </row>
    <row r="4119" spans="2:31">
      <c r="B4119" s="1129">
        <f t="shared" ref="B4119:B4182" si="176">IF(G4119="buy",1,-1)</f>
        <v>-1</v>
      </c>
      <c r="D4119" s="1130"/>
      <c r="E4119" s="1130"/>
      <c r="F4119" s="1131"/>
      <c r="G4119" s="1130"/>
      <c r="H4119" s="1130"/>
      <c r="I4119" s="1130"/>
      <c r="J4119" s="1132"/>
      <c r="K4119" s="1132"/>
      <c r="L4119" s="1130"/>
      <c r="N4119" s="1133">
        <f t="shared" si="174"/>
        <v>0</v>
      </c>
      <c r="O4119" s="1134">
        <f t="shared" si="175"/>
        <v>0</v>
      </c>
      <c r="P4119" s="1134">
        <f>O4119/'1.5 Universal Data'!$F$35</f>
        <v>0</v>
      </c>
      <c r="R4119" s="163"/>
      <c r="S4119" s="163"/>
      <c r="T4119" s="163"/>
      <c r="U4119" s="163"/>
      <c r="V4119" s="163"/>
      <c r="W4119" s="163"/>
      <c r="X4119" s="163"/>
      <c r="Y4119" s="163"/>
      <c r="Z4119" s="163"/>
      <c r="AA4119" s="163"/>
      <c r="AB4119" s="163"/>
      <c r="AC4119" s="163"/>
      <c r="AD4119" s="163"/>
      <c r="AE4119" s="163"/>
    </row>
    <row r="4120" spans="2:31">
      <c r="B4120" s="1129">
        <f t="shared" si="176"/>
        <v>-1</v>
      </c>
      <c r="D4120" s="1130"/>
      <c r="E4120" s="1130"/>
      <c r="F4120" s="1131"/>
      <c r="G4120" s="1130"/>
      <c r="H4120" s="1130"/>
      <c r="I4120" s="1130"/>
      <c r="J4120" s="1132"/>
      <c r="K4120" s="1132"/>
      <c r="L4120" s="1130"/>
      <c r="N4120" s="1133">
        <f t="shared" si="174"/>
        <v>0</v>
      </c>
      <c r="O4120" s="1134">
        <f t="shared" si="175"/>
        <v>0</v>
      </c>
      <c r="P4120" s="1134">
        <f>O4120/'1.5 Universal Data'!$F$35</f>
        <v>0</v>
      </c>
      <c r="R4120" s="163"/>
      <c r="S4120" s="163"/>
      <c r="T4120" s="163"/>
      <c r="U4120" s="163"/>
      <c r="V4120" s="163"/>
      <c r="W4120" s="163"/>
      <c r="X4120" s="163"/>
      <c r="Y4120" s="163"/>
      <c r="Z4120" s="163"/>
      <c r="AA4120" s="163"/>
      <c r="AB4120" s="163"/>
      <c r="AC4120" s="163"/>
      <c r="AD4120" s="163"/>
      <c r="AE4120" s="163"/>
    </row>
    <row r="4121" spans="2:31">
      <c r="B4121" s="1129">
        <f t="shared" si="176"/>
        <v>-1</v>
      </c>
      <c r="D4121" s="1130"/>
      <c r="E4121" s="1130"/>
      <c r="F4121" s="1131"/>
      <c r="G4121" s="1130"/>
      <c r="H4121" s="1130"/>
      <c r="I4121" s="1130"/>
      <c r="J4121" s="1132"/>
      <c r="K4121" s="1132"/>
      <c r="L4121" s="1130"/>
      <c r="N4121" s="1133">
        <f t="shared" si="174"/>
        <v>0</v>
      </c>
      <c r="O4121" s="1134">
        <f t="shared" si="175"/>
        <v>0</v>
      </c>
      <c r="P4121" s="1134">
        <f>O4121/'1.5 Universal Data'!$F$35</f>
        <v>0</v>
      </c>
      <c r="R4121" s="163"/>
      <c r="S4121" s="163"/>
      <c r="T4121" s="163"/>
      <c r="U4121" s="163"/>
      <c r="V4121" s="163"/>
      <c r="W4121" s="163"/>
      <c r="X4121" s="163"/>
      <c r="Y4121" s="163"/>
      <c r="Z4121" s="163"/>
      <c r="AA4121" s="163"/>
      <c r="AB4121" s="163"/>
      <c r="AC4121" s="163"/>
      <c r="AD4121" s="163"/>
      <c r="AE4121" s="163"/>
    </row>
    <row r="4122" spans="2:31">
      <c r="B4122" s="1129">
        <f t="shared" si="176"/>
        <v>-1</v>
      </c>
      <c r="D4122" s="1130"/>
      <c r="E4122" s="1130"/>
      <c r="F4122" s="1131"/>
      <c r="G4122" s="1130"/>
      <c r="H4122" s="1130"/>
      <c r="I4122" s="1130"/>
      <c r="J4122" s="1132"/>
      <c r="K4122" s="1132"/>
      <c r="L4122" s="1130"/>
      <c r="N4122" s="1133">
        <f t="shared" si="174"/>
        <v>0</v>
      </c>
      <c r="O4122" s="1134">
        <f t="shared" si="175"/>
        <v>0</v>
      </c>
      <c r="P4122" s="1134">
        <f>O4122/'1.5 Universal Data'!$F$35</f>
        <v>0</v>
      </c>
      <c r="R4122" s="163"/>
      <c r="S4122" s="163"/>
      <c r="T4122" s="163"/>
      <c r="U4122" s="163"/>
      <c r="V4122" s="163"/>
      <c r="W4122" s="163"/>
      <c r="X4122" s="163"/>
      <c r="Y4122" s="163"/>
      <c r="Z4122" s="163"/>
      <c r="AA4122" s="163"/>
      <c r="AB4122" s="163"/>
      <c r="AC4122" s="163"/>
      <c r="AD4122" s="163"/>
      <c r="AE4122" s="163"/>
    </row>
    <row r="4123" spans="2:31">
      <c r="B4123" s="1129">
        <f t="shared" si="176"/>
        <v>-1</v>
      </c>
      <c r="D4123" s="1130"/>
      <c r="E4123" s="1130"/>
      <c r="F4123" s="1131"/>
      <c r="G4123" s="1130"/>
      <c r="H4123" s="1130"/>
      <c r="I4123" s="1130"/>
      <c r="J4123" s="1132"/>
      <c r="K4123" s="1132"/>
      <c r="L4123" s="1130"/>
      <c r="N4123" s="1133">
        <f t="shared" si="174"/>
        <v>0</v>
      </c>
      <c r="O4123" s="1134">
        <f t="shared" si="175"/>
        <v>0</v>
      </c>
      <c r="P4123" s="1134">
        <f>O4123/'1.5 Universal Data'!$F$35</f>
        <v>0</v>
      </c>
      <c r="R4123" s="163"/>
      <c r="S4123" s="163"/>
      <c r="T4123" s="163"/>
      <c r="U4123" s="163"/>
      <c r="V4123" s="163"/>
      <c r="W4123" s="163"/>
      <c r="X4123" s="163"/>
      <c r="Y4123" s="163"/>
      <c r="Z4123" s="163"/>
      <c r="AA4123" s="163"/>
      <c r="AB4123" s="163"/>
      <c r="AC4123" s="163"/>
      <c r="AD4123" s="163"/>
      <c r="AE4123" s="163"/>
    </row>
    <row r="4124" spans="2:31">
      <c r="B4124" s="1129">
        <f t="shared" si="176"/>
        <v>-1</v>
      </c>
      <c r="D4124" s="1130"/>
      <c r="E4124" s="1130"/>
      <c r="F4124" s="1131"/>
      <c r="G4124" s="1130"/>
      <c r="H4124" s="1130"/>
      <c r="I4124" s="1130"/>
      <c r="J4124" s="1132"/>
      <c r="K4124" s="1132"/>
      <c r="L4124" s="1130"/>
      <c r="N4124" s="1133">
        <f t="shared" si="174"/>
        <v>0</v>
      </c>
      <c r="O4124" s="1134">
        <f t="shared" si="175"/>
        <v>0</v>
      </c>
      <c r="P4124" s="1134">
        <f>O4124/'1.5 Universal Data'!$F$35</f>
        <v>0</v>
      </c>
      <c r="R4124" s="163"/>
      <c r="S4124" s="163"/>
      <c r="T4124" s="163"/>
      <c r="U4124" s="163"/>
      <c r="V4124" s="163"/>
      <c r="W4124" s="163"/>
      <c r="X4124" s="163"/>
      <c r="Y4124" s="163"/>
      <c r="Z4124" s="163"/>
      <c r="AA4124" s="163"/>
      <c r="AB4124" s="163"/>
      <c r="AC4124" s="163"/>
      <c r="AD4124" s="163"/>
      <c r="AE4124" s="163"/>
    </row>
    <row r="4125" spans="2:31">
      <c r="B4125" s="1129">
        <f t="shared" si="176"/>
        <v>-1</v>
      </c>
      <c r="D4125" s="1130"/>
      <c r="E4125" s="1130"/>
      <c r="F4125" s="1131"/>
      <c r="G4125" s="1130"/>
      <c r="H4125" s="1130"/>
      <c r="I4125" s="1130"/>
      <c r="J4125" s="1132"/>
      <c r="K4125" s="1132"/>
      <c r="L4125" s="1130"/>
      <c r="N4125" s="1133">
        <f t="shared" si="174"/>
        <v>0</v>
      </c>
      <c r="O4125" s="1134">
        <f t="shared" si="175"/>
        <v>0</v>
      </c>
      <c r="P4125" s="1134">
        <f>O4125/'1.5 Universal Data'!$F$35</f>
        <v>0</v>
      </c>
      <c r="R4125" s="163"/>
      <c r="S4125" s="163"/>
      <c r="T4125" s="163"/>
      <c r="U4125" s="163"/>
      <c r="V4125" s="163"/>
      <c r="W4125" s="163"/>
      <c r="X4125" s="163"/>
      <c r="Y4125" s="163"/>
      <c r="Z4125" s="163"/>
      <c r="AA4125" s="163"/>
      <c r="AB4125" s="163"/>
      <c r="AC4125" s="163"/>
      <c r="AD4125" s="163"/>
      <c r="AE4125" s="163"/>
    </row>
    <row r="4126" spans="2:31">
      <c r="B4126" s="1129">
        <f t="shared" si="176"/>
        <v>-1</v>
      </c>
      <c r="D4126" s="1130"/>
      <c r="E4126" s="1130"/>
      <c r="F4126" s="1131"/>
      <c r="G4126" s="1130"/>
      <c r="H4126" s="1130"/>
      <c r="I4126" s="1130"/>
      <c r="J4126" s="1132"/>
      <c r="K4126" s="1132"/>
      <c r="L4126" s="1130"/>
      <c r="N4126" s="1133">
        <f t="shared" si="174"/>
        <v>0</v>
      </c>
      <c r="O4126" s="1134">
        <f t="shared" si="175"/>
        <v>0</v>
      </c>
      <c r="P4126" s="1134">
        <f>O4126/'1.5 Universal Data'!$F$35</f>
        <v>0</v>
      </c>
      <c r="R4126" s="163"/>
      <c r="S4126" s="163"/>
      <c r="T4126" s="163"/>
      <c r="U4126" s="163"/>
      <c r="V4126" s="163"/>
      <c r="W4126" s="163"/>
      <c r="X4126" s="163"/>
      <c r="Y4126" s="163"/>
      <c r="Z4126" s="163"/>
      <c r="AA4126" s="163"/>
      <c r="AB4126" s="163"/>
      <c r="AC4126" s="163"/>
      <c r="AD4126" s="163"/>
      <c r="AE4126" s="163"/>
    </row>
    <row r="4127" spans="2:31">
      <c r="B4127" s="1129">
        <f t="shared" si="176"/>
        <v>-1</v>
      </c>
      <c r="D4127" s="1130"/>
      <c r="E4127" s="1130"/>
      <c r="F4127" s="1131"/>
      <c r="G4127" s="1130"/>
      <c r="H4127" s="1130"/>
      <c r="I4127" s="1130"/>
      <c r="J4127" s="1132"/>
      <c r="K4127" s="1132"/>
      <c r="L4127" s="1130"/>
      <c r="N4127" s="1133">
        <f t="shared" si="174"/>
        <v>0</v>
      </c>
      <c r="O4127" s="1134">
        <f t="shared" si="175"/>
        <v>0</v>
      </c>
      <c r="P4127" s="1134">
        <f>O4127/'1.5 Universal Data'!$F$35</f>
        <v>0</v>
      </c>
      <c r="R4127" s="163"/>
      <c r="S4127" s="163"/>
      <c r="T4127" s="163"/>
      <c r="U4127" s="163"/>
      <c r="V4127" s="163"/>
      <c r="W4127" s="163"/>
      <c r="X4127" s="163"/>
      <c r="Y4127" s="163"/>
      <c r="Z4127" s="163"/>
      <c r="AA4127" s="163"/>
      <c r="AB4127" s="163"/>
      <c r="AC4127" s="163"/>
      <c r="AD4127" s="163"/>
      <c r="AE4127" s="163"/>
    </row>
    <row r="4128" spans="2:31">
      <c r="B4128" s="1129">
        <f t="shared" si="176"/>
        <v>-1</v>
      </c>
      <c r="D4128" s="1130"/>
      <c r="E4128" s="1130"/>
      <c r="F4128" s="1131"/>
      <c r="G4128" s="1130"/>
      <c r="H4128" s="1130"/>
      <c r="I4128" s="1130"/>
      <c r="J4128" s="1132"/>
      <c r="K4128" s="1132"/>
      <c r="L4128" s="1130"/>
      <c r="N4128" s="1133">
        <f t="shared" si="174"/>
        <v>0</v>
      </c>
      <c r="O4128" s="1134">
        <f t="shared" si="175"/>
        <v>0</v>
      </c>
      <c r="P4128" s="1134">
        <f>O4128/'1.5 Universal Data'!$F$35</f>
        <v>0</v>
      </c>
      <c r="R4128" s="163"/>
      <c r="S4128" s="163"/>
      <c r="T4128" s="163"/>
      <c r="U4128" s="163"/>
      <c r="V4128" s="163"/>
      <c r="W4128" s="163"/>
      <c r="X4128" s="163"/>
      <c r="Y4128" s="163"/>
      <c r="Z4128" s="163"/>
      <c r="AA4128" s="163"/>
      <c r="AB4128" s="163"/>
      <c r="AC4128" s="163"/>
      <c r="AD4128" s="163"/>
      <c r="AE4128" s="163"/>
    </row>
    <row r="4129" spans="2:31">
      <c r="B4129" s="1129">
        <f t="shared" si="176"/>
        <v>-1</v>
      </c>
      <c r="D4129" s="1130"/>
      <c r="E4129" s="1130"/>
      <c r="F4129" s="1131"/>
      <c r="G4129" s="1130"/>
      <c r="H4129" s="1130"/>
      <c r="I4129" s="1130"/>
      <c r="J4129" s="1132"/>
      <c r="K4129" s="1132"/>
      <c r="L4129" s="1130"/>
      <c r="N4129" s="1133">
        <f t="shared" si="174"/>
        <v>0</v>
      </c>
      <c r="O4129" s="1134">
        <f t="shared" si="175"/>
        <v>0</v>
      </c>
      <c r="P4129" s="1134">
        <f>O4129/'1.5 Universal Data'!$F$35</f>
        <v>0</v>
      </c>
      <c r="R4129" s="163"/>
      <c r="S4129" s="163"/>
      <c r="T4129" s="163"/>
      <c r="U4129" s="163"/>
      <c r="V4129" s="163"/>
      <c r="W4129" s="163"/>
      <c r="X4129" s="163"/>
      <c r="Y4129" s="163"/>
      <c r="Z4129" s="163"/>
      <c r="AA4129" s="163"/>
      <c r="AB4129" s="163"/>
      <c r="AC4129" s="163"/>
      <c r="AD4129" s="163"/>
      <c r="AE4129" s="163"/>
    </row>
    <row r="4130" spans="2:31">
      <c r="B4130" s="1129">
        <f t="shared" si="176"/>
        <v>-1</v>
      </c>
      <c r="D4130" s="1130"/>
      <c r="E4130" s="1130"/>
      <c r="F4130" s="1131"/>
      <c r="G4130" s="1130"/>
      <c r="H4130" s="1130"/>
      <c r="I4130" s="1130"/>
      <c r="J4130" s="1132"/>
      <c r="K4130" s="1132"/>
      <c r="L4130" s="1130"/>
      <c r="N4130" s="1133">
        <f t="shared" si="174"/>
        <v>0</v>
      </c>
      <c r="O4130" s="1134">
        <f t="shared" si="175"/>
        <v>0</v>
      </c>
      <c r="P4130" s="1134">
        <f>O4130/'1.5 Universal Data'!$F$35</f>
        <v>0</v>
      </c>
      <c r="R4130" s="163"/>
      <c r="S4130" s="163"/>
      <c r="T4130" s="163"/>
      <c r="U4130" s="163"/>
      <c r="V4130" s="163"/>
      <c r="W4130" s="163"/>
      <c r="X4130" s="163"/>
      <c r="Y4130" s="163"/>
      <c r="Z4130" s="163"/>
      <c r="AA4130" s="163"/>
      <c r="AB4130" s="163"/>
      <c r="AC4130" s="163"/>
      <c r="AD4130" s="163"/>
      <c r="AE4130" s="163"/>
    </row>
    <row r="4131" spans="2:31">
      <c r="B4131" s="1129">
        <f t="shared" si="176"/>
        <v>-1</v>
      </c>
      <c r="D4131" s="1130"/>
      <c r="E4131" s="1130"/>
      <c r="F4131" s="1131"/>
      <c r="G4131" s="1130"/>
      <c r="H4131" s="1130"/>
      <c r="I4131" s="1130"/>
      <c r="J4131" s="1132"/>
      <c r="K4131" s="1132"/>
      <c r="L4131" s="1130"/>
      <c r="N4131" s="1133">
        <f t="shared" si="174"/>
        <v>0</v>
      </c>
      <c r="O4131" s="1134">
        <f t="shared" si="175"/>
        <v>0</v>
      </c>
      <c r="P4131" s="1134">
        <f>O4131/'1.5 Universal Data'!$F$35</f>
        <v>0</v>
      </c>
      <c r="R4131" s="163"/>
      <c r="S4131" s="163"/>
      <c r="T4131" s="163"/>
      <c r="U4131" s="163"/>
      <c r="V4131" s="163"/>
      <c r="W4131" s="163"/>
      <c r="X4131" s="163"/>
      <c r="Y4131" s="163"/>
      <c r="Z4131" s="163"/>
      <c r="AA4131" s="163"/>
      <c r="AB4131" s="163"/>
      <c r="AC4131" s="163"/>
      <c r="AD4131" s="163"/>
      <c r="AE4131" s="163"/>
    </row>
    <row r="4132" spans="2:31">
      <c r="B4132" s="1129">
        <f t="shared" si="176"/>
        <v>-1</v>
      </c>
      <c r="D4132" s="1130"/>
      <c r="E4132" s="1130"/>
      <c r="F4132" s="1131"/>
      <c r="G4132" s="1130"/>
      <c r="H4132" s="1130"/>
      <c r="I4132" s="1130"/>
      <c r="J4132" s="1132"/>
      <c r="K4132" s="1132"/>
      <c r="L4132" s="1130"/>
      <c r="N4132" s="1133">
        <f t="shared" si="174"/>
        <v>0</v>
      </c>
      <c r="O4132" s="1134">
        <f t="shared" si="175"/>
        <v>0</v>
      </c>
      <c r="P4132" s="1134">
        <f>O4132/'1.5 Universal Data'!$F$35</f>
        <v>0</v>
      </c>
      <c r="R4132" s="163"/>
      <c r="S4132" s="163"/>
      <c r="T4132" s="163"/>
      <c r="U4132" s="163"/>
      <c r="V4132" s="163"/>
      <c r="W4132" s="163"/>
      <c r="X4132" s="163"/>
      <c r="Y4132" s="163"/>
      <c r="Z4132" s="163"/>
      <c r="AA4132" s="163"/>
      <c r="AB4132" s="163"/>
      <c r="AC4132" s="163"/>
      <c r="AD4132" s="163"/>
      <c r="AE4132" s="163"/>
    </row>
    <row r="4133" spans="2:31">
      <c r="B4133" s="1129">
        <f t="shared" si="176"/>
        <v>-1</v>
      </c>
      <c r="D4133" s="1130"/>
      <c r="E4133" s="1130"/>
      <c r="F4133" s="1131"/>
      <c r="G4133" s="1130"/>
      <c r="H4133" s="1130"/>
      <c r="I4133" s="1130"/>
      <c r="J4133" s="1132"/>
      <c r="K4133" s="1132"/>
      <c r="L4133" s="1130"/>
      <c r="N4133" s="1133">
        <f t="shared" si="174"/>
        <v>0</v>
      </c>
      <c r="O4133" s="1134">
        <f t="shared" si="175"/>
        <v>0</v>
      </c>
      <c r="P4133" s="1134">
        <f>O4133/'1.5 Universal Data'!$F$35</f>
        <v>0</v>
      </c>
      <c r="R4133" s="163"/>
      <c r="S4133" s="163"/>
      <c r="T4133" s="163"/>
      <c r="U4133" s="163"/>
      <c r="V4133" s="163"/>
      <c r="W4133" s="163"/>
      <c r="X4133" s="163"/>
      <c r="Y4133" s="163"/>
      <c r="Z4133" s="163"/>
      <c r="AA4133" s="163"/>
      <c r="AB4133" s="163"/>
      <c r="AC4133" s="163"/>
      <c r="AD4133" s="163"/>
      <c r="AE4133" s="163"/>
    </row>
    <row r="4134" spans="2:31">
      <c r="B4134" s="1129">
        <f t="shared" si="176"/>
        <v>-1</v>
      </c>
      <c r="D4134" s="1130"/>
      <c r="E4134" s="1130"/>
      <c r="F4134" s="1131"/>
      <c r="G4134" s="1130"/>
      <c r="H4134" s="1130"/>
      <c r="I4134" s="1130"/>
      <c r="J4134" s="1132"/>
      <c r="K4134" s="1132"/>
      <c r="L4134" s="1130"/>
      <c r="N4134" s="1133">
        <f t="shared" si="174"/>
        <v>0</v>
      </c>
      <c r="O4134" s="1134">
        <f t="shared" si="175"/>
        <v>0</v>
      </c>
      <c r="P4134" s="1134">
        <f>O4134/'1.5 Universal Data'!$F$35</f>
        <v>0</v>
      </c>
      <c r="R4134" s="163"/>
      <c r="S4134" s="163"/>
      <c r="T4134" s="163"/>
      <c r="U4134" s="163"/>
      <c r="V4134" s="163"/>
      <c r="W4134" s="163"/>
      <c r="X4134" s="163"/>
      <c r="Y4134" s="163"/>
      <c r="Z4134" s="163"/>
      <c r="AA4134" s="163"/>
      <c r="AB4134" s="163"/>
      <c r="AC4134" s="163"/>
      <c r="AD4134" s="163"/>
      <c r="AE4134" s="163"/>
    </row>
    <row r="4135" spans="2:31">
      <c r="B4135" s="1129">
        <f t="shared" si="176"/>
        <v>-1</v>
      </c>
      <c r="D4135" s="1130"/>
      <c r="E4135" s="1130"/>
      <c r="F4135" s="1131"/>
      <c r="G4135" s="1130"/>
      <c r="H4135" s="1130"/>
      <c r="I4135" s="1130"/>
      <c r="J4135" s="1132"/>
      <c r="K4135" s="1132"/>
      <c r="L4135" s="1130"/>
      <c r="N4135" s="1133">
        <f t="shared" si="174"/>
        <v>0</v>
      </c>
      <c r="O4135" s="1134">
        <f t="shared" si="175"/>
        <v>0</v>
      </c>
      <c r="P4135" s="1134">
        <f>O4135/'1.5 Universal Data'!$F$35</f>
        <v>0</v>
      </c>
      <c r="R4135" s="163"/>
      <c r="S4135" s="163"/>
      <c r="T4135" s="163"/>
      <c r="U4135" s="163"/>
      <c r="V4135" s="163"/>
      <c r="W4135" s="163"/>
      <c r="X4135" s="163"/>
      <c r="Y4135" s="163"/>
      <c r="Z4135" s="163"/>
      <c r="AA4135" s="163"/>
      <c r="AB4135" s="163"/>
      <c r="AC4135" s="163"/>
      <c r="AD4135" s="163"/>
      <c r="AE4135" s="163"/>
    </row>
    <row r="4136" spans="2:31">
      <c r="B4136" s="1129">
        <f t="shared" si="176"/>
        <v>-1</v>
      </c>
      <c r="D4136" s="1130"/>
      <c r="E4136" s="1130"/>
      <c r="F4136" s="1131"/>
      <c r="G4136" s="1130"/>
      <c r="H4136" s="1130"/>
      <c r="I4136" s="1130"/>
      <c r="J4136" s="1132"/>
      <c r="K4136" s="1132"/>
      <c r="L4136" s="1130"/>
      <c r="N4136" s="1133">
        <f t="shared" si="174"/>
        <v>0</v>
      </c>
      <c r="O4136" s="1134">
        <f t="shared" si="175"/>
        <v>0</v>
      </c>
      <c r="P4136" s="1134">
        <f>O4136/'1.5 Universal Data'!$F$35</f>
        <v>0</v>
      </c>
      <c r="R4136" s="163"/>
      <c r="S4136" s="163"/>
      <c r="T4136" s="163"/>
      <c r="U4136" s="163"/>
      <c r="V4136" s="163"/>
      <c r="W4136" s="163"/>
      <c r="X4136" s="163"/>
      <c r="Y4136" s="163"/>
      <c r="Z4136" s="163"/>
      <c r="AA4136" s="163"/>
      <c r="AB4136" s="163"/>
      <c r="AC4136" s="163"/>
      <c r="AD4136" s="163"/>
      <c r="AE4136" s="163"/>
    </row>
    <row r="4137" spans="2:31">
      <c r="B4137" s="1129">
        <f t="shared" si="176"/>
        <v>-1</v>
      </c>
      <c r="D4137" s="1130"/>
      <c r="E4137" s="1130"/>
      <c r="F4137" s="1131"/>
      <c r="G4137" s="1130"/>
      <c r="H4137" s="1130"/>
      <c r="I4137" s="1130"/>
      <c r="J4137" s="1132"/>
      <c r="K4137" s="1132"/>
      <c r="L4137" s="1130"/>
      <c r="N4137" s="1133">
        <f t="shared" si="174"/>
        <v>0</v>
      </c>
      <c r="O4137" s="1134">
        <f t="shared" si="175"/>
        <v>0</v>
      </c>
      <c r="P4137" s="1134">
        <f>O4137/'1.5 Universal Data'!$F$35</f>
        <v>0</v>
      </c>
      <c r="R4137" s="163"/>
      <c r="S4137" s="163"/>
      <c r="T4137" s="163"/>
      <c r="U4137" s="163"/>
      <c r="V4137" s="163"/>
      <c r="W4137" s="163"/>
      <c r="X4137" s="163"/>
      <c r="Y4137" s="163"/>
      <c r="Z4137" s="163"/>
      <c r="AA4137" s="163"/>
      <c r="AB4137" s="163"/>
      <c r="AC4137" s="163"/>
      <c r="AD4137" s="163"/>
      <c r="AE4137" s="163"/>
    </row>
    <row r="4138" spans="2:31">
      <c r="B4138" s="1129">
        <f t="shared" si="176"/>
        <v>-1</v>
      </c>
      <c r="D4138" s="1130"/>
      <c r="E4138" s="1130"/>
      <c r="F4138" s="1131"/>
      <c r="G4138" s="1130"/>
      <c r="H4138" s="1130"/>
      <c r="I4138" s="1130"/>
      <c r="J4138" s="1132"/>
      <c r="K4138" s="1132"/>
      <c r="L4138" s="1130"/>
      <c r="N4138" s="1133">
        <f t="shared" si="174"/>
        <v>0</v>
      </c>
      <c r="O4138" s="1134">
        <f t="shared" si="175"/>
        <v>0</v>
      </c>
      <c r="P4138" s="1134">
        <f>O4138/'1.5 Universal Data'!$F$35</f>
        <v>0</v>
      </c>
      <c r="R4138" s="163"/>
      <c r="S4138" s="163"/>
      <c r="T4138" s="163"/>
      <c r="U4138" s="163"/>
      <c r="V4138" s="163"/>
      <c r="W4138" s="163"/>
      <c r="X4138" s="163"/>
      <c r="Y4138" s="163"/>
      <c r="Z4138" s="163"/>
      <c r="AA4138" s="163"/>
      <c r="AB4138" s="163"/>
      <c r="AC4138" s="163"/>
      <c r="AD4138" s="163"/>
      <c r="AE4138" s="163"/>
    </row>
    <row r="4139" spans="2:31">
      <c r="B4139" s="1129">
        <f t="shared" si="176"/>
        <v>-1</v>
      </c>
      <c r="D4139" s="1130"/>
      <c r="E4139" s="1130"/>
      <c r="F4139" s="1131"/>
      <c r="G4139" s="1130"/>
      <c r="H4139" s="1130"/>
      <c r="I4139" s="1130"/>
      <c r="J4139" s="1132"/>
      <c r="K4139" s="1132"/>
      <c r="L4139" s="1130"/>
      <c r="N4139" s="1133">
        <f t="shared" si="174"/>
        <v>0</v>
      </c>
      <c r="O4139" s="1134">
        <f t="shared" si="175"/>
        <v>0</v>
      </c>
      <c r="P4139" s="1134">
        <f>O4139/'1.5 Universal Data'!$F$35</f>
        <v>0</v>
      </c>
      <c r="R4139" s="163"/>
      <c r="S4139" s="163"/>
      <c r="T4139" s="163"/>
      <c r="U4139" s="163"/>
      <c r="V4139" s="163"/>
      <c r="W4139" s="163"/>
      <c r="X4139" s="163"/>
      <c r="Y4139" s="163"/>
      <c r="Z4139" s="163"/>
      <c r="AA4139" s="163"/>
      <c r="AB4139" s="163"/>
      <c r="AC4139" s="163"/>
      <c r="AD4139" s="163"/>
      <c r="AE4139" s="163"/>
    </row>
    <row r="4140" spans="2:31">
      <c r="B4140" s="1129">
        <f t="shared" si="176"/>
        <v>-1</v>
      </c>
      <c r="D4140" s="1130"/>
      <c r="E4140" s="1130"/>
      <c r="F4140" s="1131"/>
      <c r="G4140" s="1130"/>
      <c r="H4140" s="1130"/>
      <c r="I4140" s="1130"/>
      <c r="J4140" s="1132"/>
      <c r="K4140" s="1132"/>
      <c r="L4140" s="1130"/>
      <c r="N4140" s="1133">
        <f t="shared" si="174"/>
        <v>0</v>
      </c>
      <c r="O4140" s="1134">
        <f t="shared" si="175"/>
        <v>0</v>
      </c>
      <c r="P4140" s="1134">
        <f>O4140/'1.5 Universal Data'!$F$35</f>
        <v>0</v>
      </c>
      <c r="R4140" s="163"/>
      <c r="S4140" s="163"/>
      <c r="T4140" s="163"/>
      <c r="U4140" s="163"/>
      <c r="V4140" s="163"/>
      <c r="W4140" s="163"/>
      <c r="X4140" s="163"/>
      <c r="Y4140" s="163"/>
      <c r="Z4140" s="163"/>
      <c r="AA4140" s="163"/>
      <c r="AB4140" s="163"/>
      <c r="AC4140" s="163"/>
      <c r="AD4140" s="163"/>
      <c r="AE4140" s="163"/>
    </row>
    <row r="4141" spans="2:31">
      <c r="B4141" s="1129">
        <f t="shared" si="176"/>
        <v>-1</v>
      </c>
      <c r="D4141" s="1130"/>
      <c r="E4141" s="1130"/>
      <c r="F4141" s="1131"/>
      <c r="G4141" s="1130"/>
      <c r="H4141" s="1130"/>
      <c r="I4141" s="1130"/>
      <c r="J4141" s="1132"/>
      <c r="K4141" s="1132"/>
      <c r="L4141" s="1130"/>
      <c r="N4141" s="1133">
        <f t="shared" si="174"/>
        <v>0</v>
      </c>
      <c r="O4141" s="1134">
        <f t="shared" si="175"/>
        <v>0</v>
      </c>
      <c r="P4141" s="1134">
        <f>O4141/'1.5 Universal Data'!$F$35</f>
        <v>0</v>
      </c>
      <c r="R4141" s="163"/>
      <c r="S4141" s="163"/>
      <c r="T4141" s="163"/>
      <c r="U4141" s="163"/>
      <c r="V4141" s="163"/>
      <c r="W4141" s="163"/>
      <c r="X4141" s="163"/>
      <c r="Y4141" s="163"/>
      <c r="Z4141" s="163"/>
      <c r="AA4141" s="163"/>
      <c r="AB4141" s="163"/>
      <c r="AC4141" s="163"/>
      <c r="AD4141" s="163"/>
      <c r="AE4141" s="163"/>
    </row>
    <row r="4142" spans="2:31">
      <c r="B4142" s="1129">
        <f t="shared" si="176"/>
        <v>-1</v>
      </c>
      <c r="D4142" s="1130"/>
      <c r="E4142" s="1130"/>
      <c r="F4142" s="1131"/>
      <c r="G4142" s="1130"/>
      <c r="H4142" s="1130"/>
      <c r="I4142" s="1130"/>
      <c r="J4142" s="1132"/>
      <c r="K4142" s="1132"/>
      <c r="L4142" s="1130"/>
      <c r="N4142" s="1133">
        <f t="shared" si="174"/>
        <v>0</v>
      </c>
      <c r="O4142" s="1134">
        <f t="shared" si="175"/>
        <v>0</v>
      </c>
      <c r="P4142" s="1134">
        <f>O4142/'1.5 Universal Data'!$F$35</f>
        <v>0</v>
      </c>
      <c r="R4142" s="163"/>
      <c r="S4142" s="163"/>
      <c r="T4142" s="163"/>
      <c r="U4142" s="163"/>
      <c r="V4142" s="163"/>
      <c r="W4142" s="163"/>
      <c r="X4142" s="163"/>
      <c r="Y4142" s="163"/>
      <c r="Z4142" s="163"/>
      <c r="AA4142" s="163"/>
      <c r="AB4142" s="163"/>
      <c r="AC4142" s="163"/>
      <c r="AD4142" s="163"/>
      <c r="AE4142" s="163"/>
    </row>
    <row r="4143" spans="2:31">
      <c r="B4143" s="1129">
        <f t="shared" si="176"/>
        <v>-1</v>
      </c>
      <c r="D4143" s="1130"/>
      <c r="E4143" s="1130"/>
      <c r="F4143" s="1131"/>
      <c r="G4143" s="1130"/>
      <c r="H4143" s="1130"/>
      <c r="I4143" s="1130"/>
      <c r="J4143" s="1132"/>
      <c r="K4143" s="1132"/>
      <c r="L4143" s="1130"/>
      <c r="N4143" s="1133">
        <f t="shared" si="174"/>
        <v>0</v>
      </c>
      <c r="O4143" s="1134">
        <f t="shared" si="175"/>
        <v>0</v>
      </c>
      <c r="P4143" s="1134">
        <f>O4143/'1.5 Universal Data'!$F$35</f>
        <v>0</v>
      </c>
      <c r="R4143" s="163"/>
      <c r="S4143" s="163"/>
      <c r="T4143" s="163"/>
      <c r="U4143" s="163"/>
      <c r="V4143" s="163"/>
      <c r="W4143" s="163"/>
      <c r="X4143" s="163"/>
      <c r="Y4143" s="163"/>
      <c r="Z4143" s="163"/>
      <c r="AA4143" s="163"/>
      <c r="AB4143" s="163"/>
      <c r="AC4143" s="163"/>
      <c r="AD4143" s="163"/>
      <c r="AE4143" s="163"/>
    </row>
    <row r="4144" spans="2:31">
      <c r="B4144" s="1129">
        <f t="shared" si="176"/>
        <v>-1</v>
      </c>
      <c r="D4144" s="1130"/>
      <c r="E4144" s="1130"/>
      <c r="F4144" s="1131"/>
      <c r="G4144" s="1130"/>
      <c r="H4144" s="1130"/>
      <c r="I4144" s="1130"/>
      <c r="J4144" s="1132"/>
      <c r="K4144" s="1132"/>
      <c r="L4144" s="1130"/>
      <c r="N4144" s="1133">
        <f t="shared" si="174"/>
        <v>0</v>
      </c>
      <c r="O4144" s="1134">
        <f t="shared" si="175"/>
        <v>0</v>
      </c>
      <c r="P4144" s="1134">
        <f>O4144/'1.5 Universal Data'!$F$35</f>
        <v>0</v>
      </c>
      <c r="R4144" s="163"/>
      <c r="S4144" s="163"/>
      <c r="T4144" s="163"/>
      <c r="U4144" s="163"/>
      <c r="V4144" s="163"/>
      <c r="W4144" s="163"/>
      <c r="X4144" s="163"/>
      <c r="Y4144" s="163"/>
      <c r="Z4144" s="163"/>
      <c r="AA4144" s="163"/>
      <c r="AB4144" s="163"/>
      <c r="AC4144" s="163"/>
      <c r="AD4144" s="163"/>
      <c r="AE4144" s="163"/>
    </row>
    <row r="4145" spans="2:31">
      <c r="B4145" s="1129">
        <f t="shared" si="176"/>
        <v>-1</v>
      </c>
      <c r="D4145" s="1130"/>
      <c r="E4145" s="1130"/>
      <c r="F4145" s="1131"/>
      <c r="G4145" s="1130"/>
      <c r="H4145" s="1130"/>
      <c r="I4145" s="1130"/>
      <c r="J4145" s="1132"/>
      <c r="K4145" s="1132"/>
      <c r="L4145" s="1130"/>
      <c r="N4145" s="1133">
        <f t="shared" si="174"/>
        <v>0</v>
      </c>
      <c r="O4145" s="1134">
        <f t="shared" si="175"/>
        <v>0</v>
      </c>
      <c r="P4145" s="1134">
        <f>O4145/'1.5 Universal Data'!$F$35</f>
        <v>0</v>
      </c>
      <c r="R4145" s="163"/>
      <c r="S4145" s="163"/>
      <c r="T4145" s="163"/>
      <c r="U4145" s="163"/>
      <c r="V4145" s="163"/>
      <c r="W4145" s="163"/>
      <c r="X4145" s="163"/>
      <c r="Y4145" s="163"/>
      <c r="Z4145" s="163"/>
      <c r="AA4145" s="163"/>
      <c r="AB4145" s="163"/>
      <c r="AC4145" s="163"/>
      <c r="AD4145" s="163"/>
      <c r="AE4145" s="163"/>
    </row>
    <row r="4146" spans="2:31">
      <c r="B4146" s="1129">
        <f t="shared" si="176"/>
        <v>-1</v>
      </c>
      <c r="D4146" s="1130"/>
      <c r="E4146" s="1130"/>
      <c r="F4146" s="1131"/>
      <c r="G4146" s="1130"/>
      <c r="H4146" s="1130"/>
      <c r="I4146" s="1130"/>
      <c r="J4146" s="1132"/>
      <c r="K4146" s="1132"/>
      <c r="L4146" s="1130"/>
      <c r="N4146" s="1133">
        <f t="shared" si="174"/>
        <v>0</v>
      </c>
      <c r="O4146" s="1134">
        <f t="shared" si="175"/>
        <v>0</v>
      </c>
      <c r="P4146" s="1134">
        <f>O4146/'1.5 Universal Data'!$F$35</f>
        <v>0</v>
      </c>
      <c r="R4146" s="163"/>
      <c r="S4146" s="163"/>
      <c r="T4146" s="163"/>
      <c r="U4146" s="163"/>
      <c r="V4146" s="163"/>
      <c r="W4146" s="163"/>
      <c r="X4146" s="163"/>
      <c r="Y4146" s="163"/>
      <c r="Z4146" s="163"/>
      <c r="AA4146" s="163"/>
      <c r="AB4146" s="163"/>
      <c r="AC4146" s="163"/>
      <c r="AD4146" s="163"/>
      <c r="AE4146" s="163"/>
    </row>
    <row r="4147" spans="2:31">
      <c r="B4147" s="1129">
        <f t="shared" si="176"/>
        <v>-1</v>
      </c>
      <c r="D4147" s="1130"/>
      <c r="E4147" s="1130"/>
      <c r="F4147" s="1131"/>
      <c r="G4147" s="1130"/>
      <c r="H4147" s="1130"/>
      <c r="I4147" s="1130"/>
      <c r="J4147" s="1132"/>
      <c r="K4147" s="1132"/>
      <c r="L4147" s="1130"/>
      <c r="N4147" s="1133">
        <f t="shared" si="174"/>
        <v>0</v>
      </c>
      <c r="O4147" s="1134">
        <f t="shared" si="175"/>
        <v>0</v>
      </c>
      <c r="P4147" s="1134">
        <f>O4147/'1.5 Universal Data'!$F$35</f>
        <v>0</v>
      </c>
      <c r="R4147" s="163"/>
      <c r="S4147" s="163"/>
      <c r="T4147" s="163"/>
      <c r="U4147" s="163"/>
      <c r="V4147" s="163"/>
      <c r="W4147" s="163"/>
      <c r="X4147" s="163"/>
      <c r="Y4147" s="163"/>
      <c r="Z4147" s="163"/>
      <c r="AA4147" s="163"/>
      <c r="AB4147" s="163"/>
      <c r="AC4147" s="163"/>
      <c r="AD4147" s="163"/>
      <c r="AE4147" s="163"/>
    </row>
    <row r="4148" spans="2:31">
      <c r="B4148" s="1129">
        <f t="shared" si="176"/>
        <v>-1</v>
      </c>
      <c r="D4148" s="1130"/>
      <c r="E4148" s="1130"/>
      <c r="F4148" s="1131"/>
      <c r="G4148" s="1130"/>
      <c r="H4148" s="1130"/>
      <c r="I4148" s="1130"/>
      <c r="J4148" s="1132"/>
      <c r="K4148" s="1132"/>
      <c r="L4148" s="1130"/>
      <c r="N4148" s="1133">
        <f t="shared" si="174"/>
        <v>0</v>
      </c>
      <c r="O4148" s="1134">
        <f t="shared" si="175"/>
        <v>0</v>
      </c>
      <c r="P4148" s="1134">
        <f>O4148/'1.5 Universal Data'!$F$35</f>
        <v>0</v>
      </c>
      <c r="R4148" s="163"/>
      <c r="S4148" s="163"/>
      <c r="T4148" s="163"/>
      <c r="U4148" s="163"/>
      <c r="V4148" s="163"/>
      <c r="W4148" s="163"/>
      <c r="X4148" s="163"/>
      <c r="Y4148" s="163"/>
      <c r="Z4148" s="163"/>
      <c r="AA4148" s="163"/>
      <c r="AB4148" s="163"/>
      <c r="AC4148" s="163"/>
      <c r="AD4148" s="163"/>
      <c r="AE4148" s="163"/>
    </row>
    <row r="4149" spans="2:31">
      <c r="B4149" s="1129">
        <f t="shared" si="176"/>
        <v>-1</v>
      </c>
      <c r="D4149" s="1130"/>
      <c r="E4149" s="1130"/>
      <c r="F4149" s="1131"/>
      <c r="G4149" s="1130"/>
      <c r="H4149" s="1130"/>
      <c r="I4149" s="1130"/>
      <c r="J4149" s="1132"/>
      <c r="K4149" s="1132"/>
      <c r="L4149" s="1130"/>
      <c r="N4149" s="1133">
        <f t="shared" si="174"/>
        <v>0</v>
      </c>
      <c r="O4149" s="1134">
        <f t="shared" si="175"/>
        <v>0</v>
      </c>
      <c r="P4149" s="1134">
        <f>O4149/'1.5 Universal Data'!$F$35</f>
        <v>0</v>
      </c>
      <c r="R4149" s="163"/>
      <c r="S4149" s="163"/>
      <c r="T4149" s="163"/>
      <c r="U4149" s="163"/>
      <c r="V4149" s="163"/>
      <c r="W4149" s="163"/>
      <c r="X4149" s="163"/>
      <c r="Y4149" s="163"/>
      <c r="Z4149" s="163"/>
      <c r="AA4149" s="163"/>
      <c r="AB4149" s="163"/>
      <c r="AC4149" s="163"/>
      <c r="AD4149" s="163"/>
      <c r="AE4149" s="163"/>
    </row>
    <row r="4150" spans="2:31">
      <c r="B4150" s="1129">
        <f t="shared" si="176"/>
        <v>-1</v>
      </c>
      <c r="D4150" s="1130"/>
      <c r="E4150" s="1130"/>
      <c r="F4150" s="1131"/>
      <c r="G4150" s="1130"/>
      <c r="H4150" s="1130"/>
      <c r="I4150" s="1130"/>
      <c r="J4150" s="1132"/>
      <c r="K4150" s="1132"/>
      <c r="L4150" s="1130"/>
      <c r="N4150" s="1133">
        <f t="shared" si="174"/>
        <v>0</v>
      </c>
      <c r="O4150" s="1134">
        <f t="shared" si="175"/>
        <v>0</v>
      </c>
      <c r="P4150" s="1134">
        <f>O4150/'1.5 Universal Data'!$F$35</f>
        <v>0</v>
      </c>
      <c r="R4150" s="163"/>
      <c r="S4150" s="163"/>
      <c r="T4150" s="163"/>
      <c r="U4150" s="163"/>
      <c r="V4150" s="163"/>
      <c r="W4150" s="163"/>
      <c r="X4150" s="163"/>
      <c r="Y4150" s="163"/>
      <c r="Z4150" s="163"/>
      <c r="AA4150" s="163"/>
      <c r="AB4150" s="163"/>
      <c r="AC4150" s="163"/>
      <c r="AD4150" s="163"/>
      <c r="AE4150" s="163"/>
    </row>
    <row r="4151" spans="2:31">
      <c r="B4151" s="1129">
        <f t="shared" si="176"/>
        <v>-1</v>
      </c>
      <c r="D4151" s="1130"/>
      <c r="E4151" s="1130"/>
      <c r="F4151" s="1131"/>
      <c r="G4151" s="1130"/>
      <c r="H4151" s="1130"/>
      <c r="I4151" s="1130"/>
      <c r="J4151" s="1132"/>
      <c r="K4151" s="1132"/>
      <c r="L4151" s="1130"/>
      <c r="N4151" s="1133">
        <f t="shared" si="174"/>
        <v>0</v>
      </c>
      <c r="O4151" s="1134">
        <f t="shared" si="175"/>
        <v>0</v>
      </c>
      <c r="P4151" s="1134">
        <f>O4151/'1.5 Universal Data'!$F$35</f>
        <v>0</v>
      </c>
      <c r="R4151" s="163"/>
      <c r="S4151" s="163"/>
      <c r="T4151" s="163"/>
      <c r="U4151" s="163"/>
      <c r="V4151" s="163"/>
      <c r="W4151" s="163"/>
      <c r="X4151" s="163"/>
      <c r="Y4151" s="163"/>
      <c r="Z4151" s="163"/>
      <c r="AA4151" s="163"/>
      <c r="AB4151" s="163"/>
      <c r="AC4151" s="163"/>
      <c r="AD4151" s="163"/>
      <c r="AE4151" s="163"/>
    </row>
    <row r="4152" spans="2:31">
      <c r="B4152" s="1129">
        <f t="shared" si="176"/>
        <v>-1</v>
      </c>
      <c r="D4152" s="1130"/>
      <c r="E4152" s="1130"/>
      <c r="F4152" s="1131"/>
      <c r="G4152" s="1130"/>
      <c r="H4152" s="1130"/>
      <c r="I4152" s="1130"/>
      <c r="J4152" s="1132"/>
      <c r="K4152" s="1132"/>
      <c r="L4152" s="1130"/>
      <c r="N4152" s="1133">
        <f t="shared" si="174"/>
        <v>0</v>
      </c>
      <c r="O4152" s="1134">
        <f t="shared" si="175"/>
        <v>0</v>
      </c>
      <c r="P4152" s="1134">
        <f>O4152/'1.5 Universal Data'!$F$35</f>
        <v>0</v>
      </c>
      <c r="R4152" s="163"/>
      <c r="S4152" s="163"/>
      <c r="T4152" s="163"/>
      <c r="U4152" s="163"/>
      <c r="V4152" s="163"/>
      <c r="W4152" s="163"/>
      <c r="X4152" s="163"/>
      <c r="Y4152" s="163"/>
      <c r="Z4152" s="163"/>
      <c r="AA4152" s="163"/>
      <c r="AB4152" s="163"/>
      <c r="AC4152" s="163"/>
      <c r="AD4152" s="163"/>
      <c r="AE4152" s="163"/>
    </row>
    <row r="4153" spans="2:31">
      <c r="B4153" s="1129">
        <f t="shared" si="176"/>
        <v>-1</v>
      </c>
      <c r="D4153" s="1130"/>
      <c r="E4153" s="1130"/>
      <c r="F4153" s="1131"/>
      <c r="G4153" s="1130"/>
      <c r="H4153" s="1130"/>
      <c r="I4153" s="1130"/>
      <c r="J4153" s="1132"/>
      <c r="K4153" s="1132"/>
      <c r="L4153" s="1130"/>
      <c r="N4153" s="1133">
        <f t="shared" si="174"/>
        <v>0</v>
      </c>
      <c r="O4153" s="1134">
        <f t="shared" si="175"/>
        <v>0</v>
      </c>
      <c r="P4153" s="1134">
        <f>O4153/'1.5 Universal Data'!$F$35</f>
        <v>0</v>
      </c>
      <c r="R4153" s="163"/>
      <c r="S4153" s="163"/>
      <c r="T4153" s="163"/>
      <c r="U4153" s="163"/>
      <c r="V4153" s="163"/>
      <c r="W4153" s="163"/>
      <c r="X4153" s="163"/>
      <c r="Y4153" s="163"/>
      <c r="Z4153" s="163"/>
      <c r="AA4153" s="163"/>
      <c r="AB4153" s="163"/>
      <c r="AC4153" s="163"/>
      <c r="AD4153" s="163"/>
      <c r="AE4153" s="163"/>
    </row>
    <row r="4154" spans="2:31">
      <c r="B4154" s="1129">
        <f t="shared" si="176"/>
        <v>-1</v>
      </c>
      <c r="D4154" s="1130"/>
      <c r="E4154" s="1130"/>
      <c r="F4154" s="1131"/>
      <c r="G4154" s="1130"/>
      <c r="H4154" s="1130"/>
      <c r="I4154" s="1130"/>
      <c r="J4154" s="1132"/>
      <c r="K4154" s="1132"/>
      <c r="L4154" s="1130"/>
      <c r="N4154" s="1133">
        <f t="shared" si="174"/>
        <v>0</v>
      </c>
      <c r="O4154" s="1134">
        <f t="shared" si="175"/>
        <v>0</v>
      </c>
      <c r="P4154" s="1134">
        <f>O4154/'1.5 Universal Data'!$F$35</f>
        <v>0</v>
      </c>
      <c r="R4154" s="163"/>
      <c r="S4154" s="163"/>
      <c r="T4154" s="163"/>
      <c r="U4154" s="163"/>
      <c r="V4154" s="163"/>
      <c r="W4154" s="163"/>
      <c r="X4154" s="163"/>
      <c r="Y4154" s="163"/>
      <c r="Z4154" s="163"/>
      <c r="AA4154" s="163"/>
      <c r="AB4154" s="163"/>
      <c r="AC4154" s="163"/>
      <c r="AD4154" s="163"/>
      <c r="AE4154" s="163"/>
    </row>
    <row r="4155" spans="2:31">
      <c r="B4155" s="1129">
        <f t="shared" si="176"/>
        <v>-1</v>
      </c>
      <c r="D4155" s="1130"/>
      <c r="E4155" s="1130"/>
      <c r="F4155" s="1131"/>
      <c r="G4155" s="1130"/>
      <c r="H4155" s="1130"/>
      <c r="I4155" s="1130"/>
      <c r="J4155" s="1132"/>
      <c r="K4155" s="1132"/>
      <c r="L4155" s="1130"/>
      <c r="N4155" s="1133">
        <f t="shared" si="174"/>
        <v>0</v>
      </c>
      <c r="O4155" s="1134">
        <f t="shared" si="175"/>
        <v>0</v>
      </c>
      <c r="P4155" s="1134">
        <f>O4155/'1.5 Universal Data'!$F$35</f>
        <v>0</v>
      </c>
      <c r="R4155" s="163"/>
      <c r="S4155" s="163"/>
      <c r="T4155" s="163"/>
      <c r="U4155" s="163"/>
      <c r="V4155" s="163"/>
      <c r="W4155" s="163"/>
      <c r="X4155" s="163"/>
      <c r="Y4155" s="163"/>
      <c r="Z4155" s="163"/>
      <c r="AA4155" s="163"/>
      <c r="AB4155" s="163"/>
      <c r="AC4155" s="163"/>
      <c r="AD4155" s="163"/>
      <c r="AE4155" s="163"/>
    </row>
    <row r="4156" spans="2:31">
      <c r="B4156" s="1129">
        <f t="shared" si="176"/>
        <v>-1</v>
      </c>
      <c r="D4156" s="1130"/>
      <c r="E4156" s="1130"/>
      <c r="F4156" s="1131"/>
      <c r="G4156" s="1130"/>
      <c r="H4156" s="1130"/>
      <c r="I4156" s="1130"/>
      <c r="J4156" s="1132"/>
      <c r="K4156" s="1132"/>
      <c r="L4156" s="1130"/>
      <c r="N4156" s="1133">
        <f t="shared" si="174"/>
        <v>0</v>
      </c>
      <c r="O4156" s="1134">
        <f t="shared" si="175"/>
        <v>0</v>
      </c>
      <c r="P4156" s="1134">
        <f>O4156/'1.5 Universal Data'!$F$35</f>
        <v>0</v>
      </c>
      <c r="R4156" s="163"/>
      <c r="S4156" s="163"/>
      <c r="T4156" s="163"/>
      <c r="U4156" s="163"/>
      <c r="V4156" s="163"/>
      <c r="W4156" s="163"/>
      <c r="X4156" s="163"/>
      <c r="Y4156" s="163"/>
      <c r="Z4156" s="163"/>
      <c r="AA4156" s="163"/>
      <c r="AB4156" s="163"/>
      <c r="AC4156" s="163"/>
      <c r="AD4156" s="163"/>
      <c r="AE4156" s="163"/>
    </row>
    <row r="4157" spans="2:31">
      <c r="B4157" s="1129">
        <f t="shared" si="176"/>
        <v>-1</v>
      </c>
      <c r="D4157" s="1130"/>
      <c r="E4157" s="1130"/>
      <c r="F4157" s="1131"/>
      <c r="G4157" s="1130"/>
      <c r="H4157" s="1130"/>
      <c r="I4157" s="1130"/>
      <c r="J4157" s="1132"/>
      <c r="K4157" s="1132"/>
      <c r="L4157" s="1130"/>
      <c r="N4157" s="1133">
        <f t="shared" si="174"/>
        <v>0</v>
      </c>
      <c r="O4157" s="1134">
        <f t="shared" si="175"/>
        <v>0</v>
      </c>
      <c r="P4157" s="1134">
        <f>O4157/'1.5 Universal Data'!$F$35</f>
        <v>0</v>
      </c>
      <c r="R4157" s="163"/>
      <c r="S4157" s="163"/>
      <c r="T4157" s="163"/>
      <c r="U4157" s="163"/>
      <c r="V4157" s="163"/>
      <c r="W4157" s="163"/>
      <c r="X4157" s="163"/>
      <c r="Y4157" s="163"/>
      <c r="Z4157" s="163"/>
      <c r="AA4157" s="163"/>
      <c r="AB4157" s="163"/>
      <c r="AC4157" s="163"/>
      <c r="AD4157" s="163"/>
      <c r="AE4157" s="163"/>
    </row>
    <row r="4158" spans="2:31">
      <c r="B4158" s="1129">
        <f t="shared" si="176"/>
        <v>-1</v>
      </c>
      <c r="D4158" s="1130"/>
      <c r="E4158" s="1130"/>
      <c r="F4158" s="1131"/>
      <c r="G4158" s="1130"/>
      <c r="H4158" s="1130"/>
      <c r="I4158" s="1130"/>
      <c r="J4158" s="1132"/>
      <c r="K4158" s="1132"/>
      <c r="L4158" s="1130"/>
      <c r="N4158" s="1133">
        <f t="shared" si="174"/>
        <v>0</v>
      </c>
      <c r="O4158" s="1134">
        <f t="shared" si="175"/>
        <v>0</v>
      </c>
      <c r="P4158" s="1134">
        <f>O4158/'1.5 Universal Data'!$F$35</f>
        <v>0</v>
      </c>
      <c r="R4158" s="163"/>
      <c r="S4158" s="163"/>
      <c r="T4158" s="163"/>
      <c r="U4158" s="163"/>
      <c r="V4158" s="163"/>
      <c r="W4158" s="163"/>
      <c r="X4158" s="163"/>
      <c r="Y4158" s="163"/>
      <c r="Z4158" s="163"/>
      <c r="AA4158" s="163"/>
      <c r="AB4158" s="163"/>
      <c r="AC4158" s="163"/>
      <c r="AD4158" s="163"/>
      <c r="AE4158" s="163"/>
    </row>
    <row r="4159" spans="2:31">
      <c r="B4159" s="1129">
        <f t="shared" si="176"/>
        <v>-1</v>
      </c>
      <c r="D4159" s="1130"/>
      <c r="E4159" s="1130"/>
      <c r="F4159" s="1131"/>
      <c r="G4159" s="1130"/>
      <c r="H4159" s="1130"/>
      <c r="I4159" s="1130"/>
      <c r="J4159" s="1132"/>
      <c r="K4159" s="1132"/>
      <c r="L4159" s="1130"/>
      <c r="N4159" s="1133">
        <f t="shared" si="174"/>
        <v>0</v>
      </c>
      <c r="O4159" s="1134">
        <f t="shared" si="175"/>
        <v>0</v>
      </c>
      <c r="P4159" s="1134">
        <f>O4159/'1.5 Universal Data'!$F$35</f>
        <v>0</v>
      </c>
      <c r="R4159" s="163"/>
      <c r="S4159" s="163"/>
      <c r="T4159" s="163"/>
      <c r="U4159" s="163"/>
      <c r="V4159" s="163"/>
      <c r="W4159" s="163"/>
      <c r="X4159" s="163"/>
      <c r="Y4159" s="163"/>
      <c r="Z4159" s="163"/>
      <c r="AA4159" s="163"/>
      <c r="AB4159" s="163"/>
      <c r="AC4159" s="163"/>
      <c r="AD4159" s="163"/>
      <c r="AE4159" s="163"/>
    </row>
    <row r="4160" spans="2:31">
      <c r="B4160" s="1129">
        <f t="shared" si="176"/>
        <v>-1</v>
      </c>
      <c r="D4160" s="1130"/>
      <c r="E4160" s="1130"/>
      <c r="F4160" s="1131"/>
      <c r="G4160" s="1130"/>
      <c r="H4160" s="1130"/>
      <c r="I4160" s="1130"/>
      <c r="J4160" s="1132"/>
      <c r="K4160" s="1132"/>
      <c r="L4160" s="1130"/>
      <c r="N4160" s="1133">
        <f t="shared" si="174"/>
        <v>0</v>
      </c>
      <c r="O4160" s="1134">
        <f t="shared" si="175"/>
        <v>0</v>
      </c>
      <c r="P4160" s="1134">
        <f>O4160/'1.5 Universal Data'!$F$35</f>
        <v>0</v>
      </c>
      <c r="R4160" s="163"/>
      <c r="S4160" s="163"/>
      <c r="T4160" s="163"/>
      <c r="U4160" s="163"/>
      <c r="V4160" s="163"/>
      <c r="W4160" s="163"/>
      <c r="X4160" s="163"/>
      <c r="Y4160" s="163"/>
      <c r="Z4160" s="163"/>
      <c r="AA4160" s="163"/>
      <c r="AB4160" s="163"/>
      <c r="AC4160" s="163"/>
      <c r="AD4160" s="163"/>
      <c r="AE4160" s="163"/>
    </row>
    <row r="4161" spans="2:31">
      <c r="B4161" s="1129">
        <f t="shared" si="176"/>
        <v>-1</v>
      </c>
      <c r="D4161" s="1130"/>
      <c r="E4161" s="1130"/>
      <c r="F4161" s="1131"/>
      <c r="G4161" s="1130"/>
      <c r="H4161" s="1130"/>
      <c r="I4161" s="1130"/>
      <c r="J4161" s="1132"/>
      <c r="K4161" s="1132"/>
      <c r="L4161" s="1130"/>
      <c r="N4161" s="1133">
        <f t="shared" si="174"/>
        <v>0</v>
      </c>
      <c r="O4161" s="1134">
        <f t="shared" si="175"/>
        <v>0</v>
      </c>
      <c r="P4161" s="1134">
        <f>O4161/'1.5 Universal Data'!$F$35</f>
        <v>0</v>
      </c>
      <c r="R4161" s="163"/>
      <c r="S4161" s="163"/>
      <c r="T4161" s="163"/>
      <c r="U4161" s="163"/>
      <c r="V4161" s="163"/>
      <c r="W4161" s="163"/>
      <c r="X4161" s="163"/>
      <c r="Y4161" s="163"/>
      <c r="Z4161" s="163"/>
      <c r="AA4161" s="163"/>
      <c r="AB4161" s="163"/>
      <c r="AC4161" s="163"/>
      <c r="AD4161" s="163"/>
      <c r="AE4161" s="163"/>
    </row>
    <row r="4162" spans="2:31">
      <c r="B4162" s="1129">
        <f t="shared" si="176"/>
        <v>-1</v>
      </c>
      <c r="D4162" s="1130"/>
      <c r="E4162" s="1130"/>
      <c r="F4162" s="1131"/>
      <c r="G4162" s="1130"/>
      <c r="H4162" s="1130"/>
      <c r="I4162" s="1130"/>
      <c r="J4162" s="1132"/>
      <c r="K4162" s="1132"/>
      <c r="L4162" s="1130"/>
      <c r="N4162" s="1133">
        <f t="shared" si="174"/>
        <v>0</v>
      </c>
      <c r="O4162" s="1134">
        <f t="shared" si="175"/>
        <v>0</v>
      </c>
      <c r="P4162" s="1134">
        <f>O4162/'1.5 Universal Data'!$F$35</f>
        <v>0</v>
      </c>
      <c r="R4162" s="163"/>
      <c r="S4162" s="163"/>
      <c r="T4162" s="163"/>
      <c r="U4162" s="163"/>
      <c r="V4162" s="163"/>
      <c r="W4162" s="163"/>
      <c r="X4162" s="163"/>
      <c r="Y4162" s="163"/>
      <c r="Z4162" s="163"/>
      <c r="AA4162" s="163"/>
      <c r="AB4162" s="163"/>
      <c r="AC4162" s="163"/>
      <c r="AD4162" s="163"/>
      <c r="AE4162" s="163"/>
    </row>
    <row r="4163" spans="2:31">
      <c r="B4163" s="1129">
        <f t="shared" si="176"/>
        <v>-1</v>
      </c>
      <c r="D4163" s="1130"/>
      <c r="E4163" s="1130"/>
      <c r="F4163" s="1131"/>
      <c r="G4163" s="1130"/>
      <c r="H4163" s="1130"/>
      <c r="I4163" s="1130"/>
      <c r="J4163" s="1132"/>
      <c r="K4163" s="1132"/>
      <c r="L4163" s="1130"/>
      <c r="N4163" s="1133">
        <f t="shared" si="174"/>
        <v>0</v>
      </c>
      <c r="O4163" s="1134">
        <f t="shared" si="175"/>
        <v>0</v>
      </c>
      <c r="P4163" s="1134">
        <f>O4163/'1.5 Universal Data'!$F$35</f>
        <v>0</v>
      </c>
      <c r="R4163" s="163"/>
      <c r="S4163" s="163"/>
      <c r="T4163" s="163"/>
      <c r="U4163" s="163"/>
      <c r="V4163" s="163"/>
      <c r="W4163" s="163"/>
      <c r="X4163" s="163"/>
      <c r="Y4163" s="163"/>
      <c r="Z4163" s="163"/>
      <c r="AA4163" s="163"/>
      <c r="AB4163" s="163"/>
      <c r="AC4163" s="163"/>
      <c r="AD4163" s="163"/>
      <c r="AE4163" s="163"/>
    </row>
    <row r="4164" spans="2:31">
      <c r="B4164" s="1129">
        <f t="shared" si="176"/>
        <v>-1</v>
      </c>
      <c r="D4164" s="1130"/>
      <c r="E4164" s="1130"/>
      <c r="F4164" s="1131"/>
      <c r="G4164" s="1130"/>
      <c r="H4164" s="1130"/>
      <c r="I4164" s="1130"/>
      <c r="J4164" s="1132"/>
      <c r="K4164" s="1132"/>
      <c r="L4164" s="1130"/>
      <c r="N4164" s="1133">
        <f t="shared" si="174"/>
        <v>0</v>
      </c>
      <c r="O4164" s="1134">
        <f t="shared" si="175"/>
        <v>0</v>
      </c>
      <c r="P4164" s="1134">
        <f>O4164/'1.5 Universal Data'!$F$35</f>
        <v>0</v>
      </c>
      <c r="R4164" s="163"/>
      <c r="S4164" s="163"/>
      <c r="T4164" s="163"/>
      <c r="U4164" s="163"/>
      <c r="V4164" s="163"/>
      <c r="W4164" s="163"/>
      <c r="X4164" s="163"/>
      <c r="Y4164" s="163"/>
      <c r="Z4164" s="163"/>
      <c r="AA4164" s="163"/>
      <c r="AB4164" s="163"/>
      <c r="AC4164" s="163"/>
      <c r="AD4164" s="163"/>
      <c r="AE4164" s="163"/>
    </row>
    <row r="4165" spans="2:31">
      <c r="B4165" s="1129">
        <f t="shared" si="176"/>
        <v>-1</v>
      </c>
      <c r="D4165" s="1130"/>
      <c r="E4165" s="1130"/>
      <c r="F4165" s="1131"/>
      <c r="G4165" s="1130"/>
      <c r="H4165" s="1130"/>
      <c r="I4165" s="1130"/>
      <c r="J4165" s="1132"/>
      <c r="K4165" s="1132"/>
      <c r="L4165" s="1130"/>
      <c r="N4165" s="1133">
        <f t="shared" si="174"/>
        <v>0</v>
      </c>
      <c r="O4165" s="1134">
        <f t="shared" si="175"/>
        <v>0</v>
      </c>
      <c r="P4165" s="1134">
        <f>O4165/'1.5 Universal Data'!$F$35</f>
        <v>0</v>
      </c>
      <c r="R4165" s="163"/>
      <c r="S4165" s="163"/>
      <c r="T4165" s="163"/>
      <c r="U4165" s="163"/>
      <c r="V4165" s="163"/>
      <c r="W4165" s="163"/>
      <c r="X4165" s="163"/>
      <c r="Y4165" s="163"/>
      <c r="Z4165" s="163"/>
      <c r="AA4165" s="163"/>
      <c r="AB4165" s="163"/>
      <c r="AC4165" s="163"/>
      <c r="AD4165" s="163"/>
      <c r="AE4165" s="163"/>
    </row>
    <row r="4166" spans="2:31">
      <c r="B4166" s="1129">
        <f t="shared" si="176"/>
        <v>-1</v>
      </c>
      <c r="D4166" s="1130"/>
      <c r="E4166" s="1130"/>
      <c r="F4166" s="1131"/>
      <c r="G4166" s="1130"/>
      <c r="H4166" s="1130"/>
      <c r="I4166" s="1130"/>
      <c r="J4166" s="1132"/>
      <c r="K4166" s="1132"/>
      <c r="L4166" s="1130"/>
      <c r="N4166" s="1133">
        <f t="shared" si="174"/>
        <v>0</v>
      </c>
      <c r="O4166" s="1134">
        <f t="shared" si="175"/>
        <v>0</v>
      </c>
      <c r="P4166" s="1134">
        <f>O4166/'1.5 Universal Data'!$F$35</f>
        <v>0</v>
      </c>
      <c r="R4166" s="163"/>
      <c r="S4166" s="163"/>
      <c r="T4166" s="163"/>
      <c r="U4166" s="163"/>
      <c r="V4166" s="163"/>
      <c r="W4166" s="163"/>
      <c r="X4166" s="163"/>
      <c r="Y4166" s="163"/>
      <c r="Z4166" s="163"/>
      <c r="AA4166" s="163"/>
      <c r="AB4166" s="163"/>
      <c r="AC4166" s="163"/>
      <c r="AD4166" s="163"/>
      <c r="AE4166" s="163"/>
    </row>
    <row r="4167" spans="2:31">
      <c r="B4167" s="1129">
        <f t="shared" si="176"/>
        <v>-1</v>
      </c>
      <c r="D4167" s="1130"/>
      <c r="E4167" s="1130"/>
      <c r="F4167" s="1131"/>
      <c r="G4167" s="1130"/>
      <c r="H4167" s="1130"/>
      <c r="I4167" s="1130"/>
      <c r="J4167" s="1132"/>
      <c r="K4167" s="1132"/>
      <c r="L4167" s="1130"/>
      <c r="N4167" s="1133">
        <f t="shared" si="174"/>
        <v>0</v>
      </c>
      <c r="O4167" s="1134">
        <f t="shared" si="175"/>
        <v>0</v>
      </c>
      <c r="P4167" s="1134">
        <f>O4167/'1.5 Universal Data'!$F$35</f>
        <v>0</v>
      </c>
      <c r="R4167" s="163"/>
      <c r="S4167" s="163"/>
      <c r="T4167" s="163"/>
      <c r="U4167" s="163"/>
      <c r="V4167" s="163"/>
      <c r="W4167" s="163"/>
      <c r="X4167" s="163"/>
      <c r="Y4167" s="163"/>
      <c r="Z4167" s="163"/>
      <c r="AA4167" s="163"/>
      <c r="AB4167" s="163"/>
      <c r="AC4167" s="163"/>
      <c r="AD4167" s="163"/>
      <c r="AE4167" s="163"/>
    </row>
    <row r="4168" spans="2:31">
      <c r="B4168" s="1129">
        <f t="shared" si="176"/>
        <v>-1</v>
      </c>
      <c r="D4168" s="1130"/>
      <c r="E4168" s="1130"/>
      <c r="F4168" s="1131"/>
      <c r="G4168" s="1130"/>
      <c r="H4168" s="1130"/>
      <c r="I4168" s="1130"/>
      <c r="J4168" s="1132"/>
      <c r="K4168" s="1132"/>
      <c r="L4168" s="1130"/>
      <c r="N4168" s="1133">
        <f t="shared" si="174"/>
        <v>0</v>
      </c>
      <c r="O4168" s="1134">
        <f t="shared" si="175"/>
        <v>0</v>
      </c>
      <c r="P4168" s="1134">
        <f>O4168/'1.5 Universal Data'!$F$35</f>
        <v>0</v>
      </c>
      <c r="R4168" s="163"/>
      <c r="S4168" s="163"/>
      <c r="T4168" s="163"/>
      <c r="U4168" s="163"/>
      <c r="V4168" s="163"/>
      <c r="W4168" s="163"/>
      <c r="X4168" s="163"/>
      <c r="Y4168" s="163"/>
      <c r="Z4168" s="163"/>
      <c r="AA4168" s="163"/>
      <c r="AB4168" s="163"/>
      <c r="AC4168" s="163"/>
      <c r="AD4168" s="163"/>
      <c r="AE4168" s="163"/>
    </row>
    <row r="4169" spans="2:31">
      <c r="B4169" s="1129">
        <f t="shared" si="176"/>
        <v>-1</v>
      </c>
      <c r="D4169" s="1130"/>
      <c r="E4169" s="1130"/>
      <c r="F4169" s="1131"/>
      <c r="G4169" s="1130"/>
      <c r="H4169" s="1130"/>
      <c r="I4169" s="1130"/>
      <c r="J4169" s="1132"/>
      <c r="K4169" s="1132"/>
      <c r="L4169" s="1130"/>
      <c r="N4169" s="1133">
        <f t="shared" si="174"/>
        <v>0</v>
      </c>
      <c r="O4169" s="1134">
        <f t="shared" si="175"/>
        <v>0</v>
      </c>
      <c r="P4169" s="1134">
        <f>O4169/'1.5 Universal Data'!$F$35</f>
        <v>0</v>
      </c>
      <c r="R4169" s="163"/>
      <c r="S4169" s="163"/>
      <c r="T4169" s="163"/>
      <c r="U4169" s="163"/>
      <c r="V4169" s="163"/>
      <c r="W4169" s="163"/>
      <c r="X4169" s="163"/>
      <c r="Y4169" s="163"/>
      <c r="Z4169" s="163"/>
      <c r="AA4169" s="163"/>
      <c r="AB4169" s="163"/>
      <c r="AC4169" s="163"/>
      <c r="AD4169" s="163"/>
      <c r="AE4169" s="163"/>
    </row>
    <row r="4170" spans="2:31">
      <c r="B4170" s="1129">
        <f t="shared" si="176"/>
        <v>-1</v>
      </c>
      <c r="D4170" s="1130"/>
      <c r="E4170" s="1130"/>
      <c r="F4170" s="1131"/>
      <c r="G4170" s="1130"/>
      <c r="H4170" s="1130"/>
      <c r="I4170" s="1130"/>
      <c r="J4170" s="1132"/>
      <c r="K4170" s="1132"/>
      <c r="L4170" s="1130"/>
      <c r="N4170" s="1133">
        <f t="shared" si="174"/>
        <v>0</v>
      </c>
      <c r="O4170" s="1134">
        <f t="shared" si="175"/>
        <v>0</v>
      </c>
      <c r="P4170" s="1134">
        <f>O4170/'1.5 Universal Data'!$F$35</f>
        <v>0</v>
      </c>
      <c r="R4170" s="163"/>
      <c r="S4170" s="163"/>
      <c r="T4170" s="163"/>
      <c r="U4170" s="163"/>
      <c r="V4170" s="163"/>
      <c r="W4170" s="163"/>
      <c r="X4170" s="163"/>
      <c r="Y4170" s="163"/>
      <c r="Z4170" s="163"/>
      <c r="AA4170" s="163"/>
      <c r="AB4170" s="163"/>
      <c r="AC4170" s="163"/>
      <c r="AD4170" s="163"/>
      <c r="AE4170" s="163"/>
    </row>
    <row r="4171" spans="2:31">
      <c r="B4171" s="1129">
        <f t="shared" si="176"/>
        <v>-1</v>
      </c>
      <c r="D4171" s="1130"/>
      <c r="E4171" s="1130"/>
      <c r="F4171" s="1131"/>
      <c r="G4171" s="1130"/>
      <c r="H4171" s="1130"/>
      <c r="I4171" s="1130"/>
      <c r="J4171" s="1132"/>
      <c r="K4171" s="1132"/>
      <c r="L4171" s="1130"/>
      <c r="N4171" s="1133">
        <f t="shared" si="174"/>
        <v>0</v>
      </c>
      <c r="O4171" s="1134">
        <f t="shared" si="175"/>
        <v>0</v>
      </c>
      <c r="P4171" s="1134">
        <f>O4171/'1.5 Universal Data'!$F$35</f>
        <v>0</v>
      </c>
      <c r="R4171" s="163"/>
      <c r="S4171" s="163"/>
      <c r="T4171" s="163"/>
      <c r="U4171" s="163"/>
      <c r="V4171" s="163"/>
      <c r="W4171" s="163"/>
      <c r="X4171" s="163"/>
      <c r="Y4171" s="163"/>
      <c r="Z4171" s="163"/>
      <c r="AA4171" s="163"/>
      <c r="AB4171" s="163"/>
      <c r="AC4171" s="163"/>
      <c r="AD4171" s="163"/>
      <c r="AE4171" s="163"/>
    </row>
    <row r="4172" spans="2:31">
      <c r="B4172" s="1129">
        <f t="shared" si="176"/>
        <v>-1</v>
      </c>
      <c r="D4172" s="1130"/>
      <c r="E4172" s="1130"/>
      <c r="F4172" s="1131"/>
      <c r="G4172" s="1130"/>
      <c r="H4172" s="1130"/>
      <c r="I4172" s="1130"/>
      <c r="J4172" s="1132"/>
      <c r="K4172" s="1132"/>
      <c r="L4172" s="1130"/>
      <c r="N4172" s="1133">
        <f t="shared" si="174"/>
        <v>0</v>
      </c>
      <c r="O4172" s="1134">
        <f t="shared" si="175"/>
        <v>0</v>
      </c>
      <c r="P4172" s="1134">
        <f>O4172/'1.5 Universal Data'!$F$35</f>
        <v>0</v>
      </c>
      <c r="R4172" s="163"/>
      <c r="S4172" s="163"/>
      <c r="T4172" s="163"/>
      <c r="U4172" s="163"/>
      <c r="V4172" s="163"/>
      <c r="W4172" s="163"/>
      <c r="X4172" s="163"/>
      <c r="Y4172" s="163"/>
      <c r="Z4172" s="163"/>
      <c r="AA4172" s="163"/>
      <c r="AB4172" s="163"/>
      <c r="AC4172" s="163"/>
      <c r="AD4172" s="163"/>
      <c r="AE4172" s="163"/>
    </row>
    <row r="4173" spans="2:31">
      <c r="B4173" s="1129">
        <f t="shared" si="176"/>
        <v>-1</v>
      </c>
      <c r="D4173" s="1130"/>
      <c r="E4173" s="1130"/>
      <c r="F4173" s="1131"/>
      <c r="G4173" s="1130"/>
      <c r="H4173" s="1130"/>
      <c r="I4173" s="1130"/>
      <c r="J4173" s="1132"/>
      <c r="K4173" s="1132"/>
      <c r="L4173" s="1130"/>
      <c r="N4173" s="1133">
        <f t="shared" si="174"/>
        <v>0</v>
      </c>
      <c r="O4173" s="1134">
        <f t="shared" si="175"/>
        <v>0</v>
      </c>
      <c r="P4173" s="1134">
        <f>O4173/'1.5 Universal Data'!$F$35</f>
        <v>0</v>
      </c>
      <c r="R4173" s="163"/>
      <c r="S4173" s="163"/>
      <c r="T4173" s="163"/>
      <c r="U4173" s="163"/>
      <c r="V4173" s="163"/>
      <c r="W4173" s="163"/>
      <c r="X4173" s="163"/>
      <c r="Y4173" s="163"/>
      <c r="Z4173" s="163"/>
      <c r="AA4173" s="163"/>
      <c r="AB4173" s="163"/>
      <c r="AC4173" s="163"/>
      <c r="AD4173" s="163"/>
      <c r="AE4173" s="163"/>
    </row>
    <row r="4174" spans="2:31">
      <c r="B4174" s="1129">
        <f t="shared" si="176"/>
        <v>-1</v>
      </c>
      <c r="D4174" s="1130"/>
      <c r="E4174" s="1130"/>
      <c r="F4174" s="1131"/>
      <c r="G4174" s="1130"/>
      <c r="H4174" s="1130"/>
      <c r="I4174" s="1130"/>
      <c r="J4174" s="1132"/>
      <c r="K4174" s="1132"/>
      <c r="L4174" s="1130"/>
      <c r="N4174" s="1133">
        <f t="shared" si="174"/>
        <v>0</v>
      </c>
      <c r="O4174" s="1134">
        <f t="shared" si="175"/>
        <v>0</v>
      </c>
      <c r="P4174" s="1134">
        <f>O4174/'1.5 Universal Data'!$F$35</f>
        <v>0</v>
      </c>
      <c r="R4174" s="163"/>
      <c r="S4174" s="163"/>
      <c r="T4174" s="163"/>
      <c r="U4174" s="163"/>
      <c r="V4174" s="163"/>
      <c r="W4174" s="163"/>
      <c r="X4174" s="163"/>
      <c r="Y4174" s="163"/>
      <c r="Z4174" s="163"/>
      <c r="AA4174" s="163"/>
      <c r="AB4174" s="163"/>
      <c r="AC4174" s="163"/>
      <c r="AD4174" s="163"/>
      <c r="AE4174" s="163"/>
    </row>
    <row r="4175" spans="2:31">
      <c r="B4175" s="1129">
        <f t="shared" si="176"/>
        <v>-1</v>
      </c>
      <c r="D4175" s="1130"/>
      <c r="E4175" s="1130"/>
      <c r="F4175" s="1131"/>
      <c r="G4175" s="1130"/>
      <c r="H4175" s="1130"/>
      <c r="I4175" s="1130"/>
      <c r="J4175" s="1132"/>
      <c r="K4175" s="1132"/>
      <c r="L4175" s="1130"/>
      <c r="N4175" s="1133">
        <f t="shared" si="174"/>
        <v>0</v>
      </c>
      <c r="O4175" s="1134">
        <f t="shared" si="175"/>
        <v>0</v>
      </c>
      <c r="P4175" s="1134">
        <f>O4175/'1.5 Universal Data'!$F$35</f>
        <v>0</v>
      </c>
      <c r="R4175" s="163"/>
      <c r="S4175" s="163"/>
      <c r="T4175" s="163"/>
      <c r="U4175" s="163"/>
      <c r="V4175" s="163"/>
      <c r="W4175" s="163"/>
      <c r="X4175" s="163"/>
      <c r="Y4175" s="163"/>
      <c r="Z4175" s="163"/>
      <c r="AA4175" s="163"/>
      <c r="AB4175" s="163"/>
      <c r="AC4175" s="163"/>
      <c r="AD4175" s="163"/>
      <c r="AE4175" s="163"/>
    </row>
    <row r="4176" spans="2:31">
      <c r="B4176" s="1129">
        <f t="shared" si="176"/>
        <v>-1</v>
      </c>
      <c r="D4176" s="1130"/>
      <c r="E4176" s="1130"/>
      <c r="F4176" s="1131"/>
      <c r="G4176" s="1130"/>
      <c r="H4176" s="1130"/>
      <c r="I4176" s="1130"/>
      <c r="J4176" s="1132"/>
      <c r="K4176" s="1132"/>
      <c r="L4176" s="1130"/>
      <c r="N4176" s="1133">
        <f t="shared" ref="N4176:N4239" si="177">+H4176*((K4176-J4176)+1)*B4176</f>
        <v>0</v>
      </c>
      <c r="O4176" s="1134">
        <f t="shared" ref="O4176:O4239" si="178">N4176*L4176/100</f>
        <v>0</v>
      </c>
      <c r="P4176" s="1134">
        <f>O4176/'1.5 Universal Data'!$F$35</f>
        <v>0</v>
      </c>
      <c r="R4176" s="163"/>
      <c r="S4176" s="163"/>
      <c r="T4176" s="163"/>
      <c r="U4176" s="163"/>
      <c r="V4176" s="163"/>
      <c r="W4176" s="163"/>
      <c r="X4176" s="163"/>
      <c r="Y4176" s="163"/>
      <c r="Z4176" s="163"/>
      <c r="AA4176" s="163"/>
      <c r="AB4176" s="163"/>
      <c r="AC4176" s="163"/>
      <c r="AD4176" s="163"/>
      <c r="AE4176" s="163"/>
    </row>
    <row r="4177" spans="2:31">
      <c r="B4177" s="1129">
        <f t="shared" si="176"/>
        <v>-1</v>
      </c>
      <c r="D4177" s="1130"/>
      <c r="E4177" s="1130"/>
      <c r="F4177" s="1131"/>
      <c r="G4177" s="1130"/>
      <c r="H4177" s="1130"/>
      <c r="I4177" s="1130"/>
      <c r="J4177" s="1132"/>
      <c r="K4177" s="1132"/>
      <c r="L4177" s="1130"/>
      <c r="N4177" s="1133">
        <f t="shared" si="177"/>
        <v>0</v>
      </c>
      <c r="O4177" s="1134">
        <f t="shared" si="178"/>
        <v>0</v>
      </c>
      <c r="P4177" s="1134">
        <f>O4177/'1.5 Universal Data'!$F$35</f>
        <v>0</v>
      </c>
      <c r="R4177" s="163"/>
      <c r="S4177" s="163"/>
      <c r="T4177" s="163"/>
      <c r="U4177" s="163"/>
      <c r="V4177" s="163"/>
      <c r="W4177" s="163"/>
      <c r="X4177" s="163"/>
      <c r="Y4177" s="163"/>
      <c r="Z4177" s="163"/>
      <c r="AA4177" s="163"/>
      <c r="AB4177" s="163"/>
      <c r="AC4177" s="163"/>
      <c r="AD4177" s="163"/>
      <c r="AE4177" s="163"/>
    </row>
    <row r="4178" spans="2:31">
      <c r="B4178" s="1129">
        <f t="shared" si="176"/>
        <v>-1</v>
      </c>
      <c r="D4178" s="1130"/>
      <c r="E4178" s="1130"/>
      <c r="F4178" s="1131"/>
      <c r="G4178" s="1130"/>
      <c r="H4178" s="1130"/>
      <c r="I4178" s="1130"/>
      <c r="J4178" s="1132"/>
      <c r="K4178" s="1132"/>
      <c r="L4178" s="1130"/>
      <c r="N4178" s="1133">
        <f t="shared" si="177"/>
        <v>0</v>
      </c>
      <c r="O4178" s="1134">
        <f t="shared" si="178"/>
        <v>0</v>
      </c>
      <c r="P4178" s="1134">
        <f>O4178/'1.5 Universal Data'!$F$35</f>
        <v>0</v>
      </c>
      <c r="R4178" s="163"/>
      <c r="S4178" s="163"/>
      <c r="T4178" s="163"/>
      <c r="U4178" s="163"/>
      <c r="V4178" s="163"/>
      <c r="W4178" s="163"/>
      <c r="X4178" s="163"/>
      <c r="Y4178" s="163"/>
      <c r="Z4178" s="163"/>
      <c r="AA4178" s="163"/>
      <c r="AB4178" s="163"/>
      <c r="AC4178" s="163"/>
      <c r="AD4178" s="163"/>
      <c r="AE4178" s="163"/>
    </row>
    <row r="4179" spans="2:31">
      <c r="B4179" s="1129">
        <f t="shared" si="176"/>
        <v>-1</v>
      </c>
      <c r="D4179" s="1130"/>
      <c r="E4179" s="1130"/>
      <c r="F4179" s="1131"/>
      <c r="G4179" s="1130"/>
      <c r="H4179" s="1130"/>
      <c r="I4179" s="1130"/>
      <c r="J4179" s="1132"/>
      <c r="K4179" s="1132"/>
      <c r="L4179" s="1130"/>
      <c r="N4179" s="1133">
        <f t="shared" si="177"/>
        <v>0</v>
      </c>
      <c r="O4179" s="1134">
        <f t="shared" si="178"/>
        <v>0</v>
      </c>
      <c r="P4179" s="1134">
        <f>O4179/'1.5 Universal Data'!$F$35</f>
        <v>0</v>
      </c>
      <c r="R4179" s="163"/>
      <c r="S4179" s="163"/>
      <c r="T4179" s="163"/>
      <c r="U4179" s="163"/>
      <c r="V4179" s="163"/>
      <c r="W4179" s="163"/>
      <c r="X4179" s="163"/>
      <c r="Y4179" s="163"/>
      <c r="Z4179" s="163"/>
      <c r="AA4179" s="163"/>
      <c r="AB4179" s="163"/>
      <c r="AC4179" s="163"/>
      <c r="AD4179" s="163"/>
      <c r="AE4179" s="163"/>
    </row>
    <row r="4180" spans="2:31">
      <c r="B4180" s="1129">
        <f t="shared" si="176"/>
        <v>-1</v>
      </c>
      <c r="D4180" s="1130"/>
      <c r="E4180" s="1130"/>
      <c r="F4180" s="1131"/>
      <c r="G4180" s="1130"/>
      <c r="H4180" s="1130"/>
      <c r="I4180" s="1130"/>
      <c r="J4180" s="1132"/>
      <c r="K4180" s="1132"/>
      <c r="L4180" s="1130"/>
      <c r="N4180" s="1133">
        <f t="shared" si="177"/>
        <v>0</v>
      </c>
      <c r="O4180" s="1134">
        <f t="shared" si="178"/>
        <v>0</v>
      </c>
      <c r="P4180" s="1134">
        <f>O4180/'1.5 Universal Data'!$F$35</f>
        <v>0</v>
      </c>
      <c r="R4180" s="163"/>
      <c r="S4180" s="163"/>
      <c r="T4180" s="163"/>
      <c r="U4180" s="163"/>
      <c r="V4180" s="163"/>
      <c r="W4180" s="163"/>
      <c r="X4180" s="163"/>
      <c r="Y4180" s="163"/>
      <c r="Z4180" s="163"/>
      <c r="AA4180" s="163"/>
      <c r="AB4180" s="163"/>
      <c r="AC4180" s="163"/>
      <c r="AD4180" s="163"/>
      <c r="AE4180" s="163"/>
    </row>
    <row r="4181" spans="2:31">
      <c r="B4181" s="1129">
        <f t="shared" si="176"/>
        <v>-1</v>
      </c>
      <c r="D4181" s="1130"/>
      <c r="E4181" s="1130"/>
      <c r="F4181" s="1131"/>
      <c r="G4181" s="1130"/>
      <c r="H4181" s="1130"/>
      <c r="I4181" s="1130"/>
      <c r="J4181" s="1132"/>
      <c r="K4181" s="1132"/>
      <c r="L4181" s="1130"/>
      <c r="N4181" s="1133">
        <f t="shared" si="177"/>
        <v>0</v>
      </c>
      <c r="O4181" s="1134">
        <f t="shared" si="178"/>
        <v>0</v>
      </c>
      <c r="P4181" s="1134">
        <f>O4181/'1.5 Universal Data'!$F$35</f>
        <v>0</v>
      </c>
      <c r="R4181" s="163"/>
      <c r="S4181" s="163"/>
      <c r="T4181" s="163"/>
      <c r="U4181" s="163"/>
      <c r="V4181" s="163"/>
      <c r="W4181" s="163"/>
      <c r="X4181" s="163"/>
      <c r="Y4181" s="163"/>
      <c r="Z4181" s="163"/>
      <c r="AA4181" s="163"/>
      <c r="AB4181" s="163"/>
      <c r="AC4181" s="163"/>
      <c r="AD4181" s="163"/>
      <c r="AE4181" s="163"/>
    </row>
    <row r="4182" spans="2:31">
      <c r="B4182" s="1129">
        <f t="shared" si="176"/>
        <v>-1</v>
      </c>
      <c r="D4182" s="1130"/>
      <c r="E4182" s="1130"/>
      <c r="F4182" s="1131"/>
      <c r="G4182" s="1130"/>
      <c r="H4182" s="1130"/>
      <c r="I4182" s="1130"/>
      <c r="J4182" s="1132"/>
      <c r="K4182" s="1132"/>
      <c r="L4182" s="1130"/>
      <c r="N4182" s="1133">
        <f t="shared" si="177"/>
        <v>0</v>
      </c>
      <c r="O4182" s="1134">
        <f t="shared" si="178"/>
        <v>0</v>
      </c>
      <c r="P4182" s="1134">
        <f>O4182/'1.5 Universal Data'!$F$35</f>
        <v>0</v>
      </c>
      <c r="R4182" s="163"/>
      <c r="S4182" s="163"/>
      <c r="T4182" s="163"/>
      <c r="U4182" s="163"/>
      <c r="V4182" s="163"/>
      <c r="W4182" s="163"/>
      <c r="X4182" s="163"/>
      <c r="Y4182" s="163"/>
      <c r="Z4182" s="163"/>
      <c r="AA4182" s="163"/>
      <c r="AB4182" s="163"/>
      <c r="AC4182" s="163"/>
      <c r="AD4182" s="163"/>
      <c r="AE4182" s="163"/>
    </row>
    <row r="4183" spans="2:31">
      <c r="B4183" s="1129">
        <f t="shared" ref="B4183:B4246" si="179">IF(G4183="buy",1,-1)</f>
        <v>-1</v>
      </c>
      <c r="D4183" s="1130"/>
      <c r="E4183" s="1130"/>
      <c r="F4183" s="1131"/>
      <c r="G4183" s="1130"/>
      <c r="H4183" s="1130"/>
      <c r="I4183" s="1130"/>
      <c r="J4183" s="1132"/>
      <c r="K4183" s="1132"/>
      <c r="L4183" s="1130"/>
      <c r="N4183" s="1133">
        <f t="shared" si="177"/>
        <v>0</v>
      </c>
      <c r="O4183" s="1134">
        <f t="shared" si="178"/>
        <v>0</v>
      </c>
      <c r="P4183" s="1134">
        <f>O4183/'1.5 Universal Data'!$F$35</f>
        <v>0</v>
      </c>
      <c r="R4183" s="163"/>
      <c r="S4183" s="163"/>
      <c r="T4183" s="163"/>
      <c r="U4183" s="163"/>
      <c r="V4183" s="163"/>
      <c r="W4183" s="163"/>
      <c r="X4183" s="163"/>
      <c r="Y4183" s="163"/>
      <c r="Z4183" s="163"/>
      <c r="AA4183" s="163"/>
      <c r="AB4183" s="163"/>
      <c r="AC4183" s="163"/>
      <c r="AD4183" s="163"/>
      <c r="AE4183" s="163"/>
    </row>
    <row r="4184" spans="2:31">
      <c r="B4184" s="1129">
        <f t="shared" si="179"/>
        <v>-1</v>
      </c>
      <c r="D4184" s="1130"/>
      <c r="E4184" s="1130"/>
      <c r="F4184" s="1131"/>
      <c r="G4184" s="1130"/>
      <c r="H4184" s="1130"/>
      <c r="I4184" s="1130"/>
      <c r="J4184" s="1132"/>
      <c r="K4184" s="1132"/>
      <c r="L4184" s="1130"/>
      <c r="N4184" s="1133">
        <f t="shared" si="177"/>
        <v>0</v>
      </c>
      <c r="O4184" s="1134">
        <f t="shared" si="178"/>
        <v>0</v>
      </c>
      <c r="P4184" s="1134">
        <f>O4184/'1.5 Universal Data'!$F$35</f>
        <v>0</v>
      </c>
      <c r="R4184" s="163"/>
      <c r="S4184" s="163"/>
      <c r="T4184" s="163"/>
      <c r="U4184" s="163"/>
      <c r="V4184" s="163"/>
      <c r="W4184" s="163"/>
      <c r="X4184" s="163"/>
      <c r="Y4184" s="163"/>
      <c r="Z4184" s="163"/>
      <c r="AA4184" s="163"/>
      <c r="AB4184" s="163"/>
      <c r="AC4184" s="163"/>
      <c r="AD4184" s="163"/>
      <c r="AE4184" s="163"/>
    </row>
    <row r="4185" spans="2:31">
      <c r="B4185" s="1129">
        <f t="shared" si="179"/>
        <v>-1</v>
      </c>
      <c r="D4185" s="1130"/>
      <c r="E4185" s="1130"/>
      <c r="F4185" s="1131"/>
      <c r="G4185" s="1130"/>
      <c r="H4185" s="1130"/>
      <c r="I4185" s="1130"/>
      <c r="J4185" s="1132"/>
      <c r="K4185" s="1132"/>
      <c r="L4185" s="1130"/>
      <c r="N4185" s="1133">
        <f t="shared" si="177"/>
        <v>0</v>
      </c>
      <c r="O4185" s="1134">
        <f t="shared" si="178"/>
        <v>0</v>
      </c>
      <c r="P4185" s="1134">
        <f>O4185/'1.5 Universal Data'!$F$35</f>
        <v>0</v>
      </c>
      <c r="R4185" s="163"/>
      <c r="S4185" s="163"/>
      <c r="T4185" s="163"/>
      <c r="U4185" s="163"/>
      <c r="V4185" s="163"/>
      <c r="W4185" s="163"/>
      <c r="X4185" s="163"/>
      <c r="Y4185" s="163"/>
      <c r="Z4185" s="163"/>
      <c r="AA4185" s="163"/>
      <c r="AB4185" s="163"/>
      <c r="AC4185" s="163"/>
      <c r="AD4185" s="163"/>
      <c r="AE4185" s="163"/>
    </row>
    <row r="4186" spans="2:31">
      <c r="B4186" s="1129">
        <f t="shared" si="179"/>
        <v>-1</v>
      </c>
      <c r="D4186" s="1130"/>
      <c r="E4186" s="1130"/>
      <c r="F4186" s="1131"/>
      <c r="G4186" s="1130"/>
      <c r="H4186" s="1130"/>
      <c r="I4186" s="1130"/>
      <c r="J4186" s="1132"/>
      <c r="K4186" s="1132"/>
      <c r="L4186" s="1130"/>
      <c r="N4186" s="1133">
        <f t="shared" si="177"/>
        <v>0</v>
      </c>
      <c r="O4186" s="1134">
        <f t="shared" si="178"/>
        <v>0</v>
      </c>
      <c r="P4186" s="1134">
        <f>O4186/'1.5 Universal Data'!$F$35</f>
        <v>0</v>
      </c>
      <c r="R4186" s="163"/>
      <c r="S4186" s="163"/>
      <c r="T4186" s="163"/>
      <c r="U4186" s="163"/>
      <c r="V4186" s="163"/>
      <c r="W4186" s="163"/>
      <c r="X4186" s="163"/>
      <c r="Y4186" s="163"/>
      <c r="Z4186" s="163"/>
      <c r="AA4186" s="163"/>
      <c r="AB4186" s="163"/>
      <c r="AC4186" s="163"/>
      <c r="AD4186" s="163"/>
      <c r="AE4186" s="163"/>
    </row>
    <row r="4187" spans="2:31">
      <c r="B4187" s="1129">
        <f t="shared" si="179"/>
        <v>-1</v>
      </c>
      <c r="D4187" s="1130"/>
      <c r="E4187" s="1130"/>
      <c r="F4187" s="1131"/>
      <c r="G4187" s="1130"/>
      <c r="H4187" s="1130"/>
      <c r="I4187" s="1130"/>
      <c r="J4187" s="1132"/>
      <c r="K4187" s="1132"/>
      <c r="L4187" s="1130"/>
      <c r="N4187" s="1133">
        <f t="shared" si="177"/>
        <v>0</v>
      </c>
      <c r="O4187" s="1134">
        <f t="shared" si="178"/>
        <v>0</v>
      </c>
      <c r="P4187" s="1134">
        <f>O4187/'1.5 Universal Data'!$F$35</f>
        <v>0</v>
      </c>
      <c r="R4187" s="163"/>
      <c r="S4187" s="163"/>
      <c r="T4187" s="163"/>
      <c r="U4187" s="163"/>
      <c r="V4187" s="163"/>
      <c r="W4187" s="163"/>
      <c r="X4187" s="163"/>
      <c r="Y4187" s="163"/>
      <c r="Z4187" s="163"/>
      <c r="AA4187" s="163"/>
      <c r="AB4187" s="163"/>
      <c r="AC4187" s="163"/>
      <c r="AD4187" s="163"/>
      <c r="AE4187" s="163"/>
    </row>
    <row r="4188" spans="2:31">
      <c r="B4188" s="1129">
        <f t="shared" si="179"/>
        <v>-1</v>
      </c>
      <c r="D4188" s="1130"/>
      <c r="E4188" s="1130"/>
      <c r="F4188" s="1131"/>
      <c r="G4188" s="1130"/>
      <c r="H4188" s="1130"/>
      <c r="I4188" s="1130"/>
      <c r="J4188" s="1132"/>
      <c r="K4188" s="1132"/>
      <c r="L4188" s="1130"/>
      <c r="N4188" s="1133">
        <f t="shared" si="177"/>
        <v>0</v>
      </c>
      <c r="O4188" s="1134">
        <f t="shared" si="178"/>
        <v>0</v>
      </c>
      <c r="P4188" s="1134">
        <f>O4188/'1.5 Universal Data'!$F$35</f>
        <v>0</v>
      </c>
      <c r="R4188" s="163"/>
      <c r="S4188" s="163"/>
      <c r="T4188" s="163"/>
      <c r="U4188" s="163"/>
      <c r="V4188" s="163"/>
      <c r="W4188" s="163"/>
      <c r="X4188" s="163"/>
      <c r="Y4188" s="163"/>
      <c r="Z4188" s="163"/>
      <c r="AA4188" s="163"/>
      <c r="AB4188" s="163"/>
      <c r="AC4188" s="163"/>
      <c r="AD4188" s="163"/>
      <c r="AE4188" s="163"/>
    </row>
    <row r="4189" spans="2:31">
      <c r="B4189" s="1129">
        <f t="shared" si="179"/>
        <v>-1</v>
      </c>
      <c r="D4189" s="1130"/>
      <c r="E4189" s="1130"/>
      <c r="F4189" s="1131"/>
      <c r="G4189" s="1130"/>
      <c r="H4189" s="1130"/>
      <c r="I4189" s="1130"/>
      <c r="J4189" s="1132"/>
      <c r="K4189" s="1132"/>
      <c r="L4189" s="1130"/>
      <c r="N4189" s="1133">
        <f t="shared" si="177"/>
        <v>0</v>
      </c>
      <c r="O4189" s="1134">
        <f t="shared" si="178"/>
        <v>0</v>
      </c>
      <c r="P4189" s="1134">
        <f>O4189/'1.5 Universal Data'!$F$35</f>
        <v>0</v>
      </c>
      <c r="R4189" s="163"/>
      <c r="S4189" s="163"/>
      <c r="T4189" s="163"/>
      <c r="U4189" s="163"/>
      <c r="V4189" s="163"/>
      <c r="W4189" s="163"/>
      <c r="X4189" s="163"/>
      <c r="Y4189" s="163"/>
      <c r="Z4189" s="163"/>
      <c r="AA4189" s="163"/>
      <c r="AB4189" s="163"/>
      <c r="AC4189" s="163"/>
      <c r="AD4189" s="163"/>
      <c r="AE4189" s="163"/>
    </row>
    <row r="4190" spans="2:31">
      <c r="B4190" s="1129">
        <f t="shared" si="179"/>
        <v>-1</v>
      </c>
      <c r="D4190" s="1130"/>
      <c r="E4190" s="1130"/>
      <c r="F4190" s="1131"/>
      <c r="G4190" s="1130"/>
      <c r="H4190" s="1130"/>
      <c r="I4190" s="1130"/>
      <c r="J4190" s="1132"/>
      <c r="K4190" s="1132"/>
      <c r="L4190" s="1130"/>
      <c r="N4190" s="1133">
        <f t="shared" si="177"/>
        <v>0</v>
      </c>
      <c r="O4190" s="1134">
        <f t="shared" si="178"/>
        <v>0</v>
      </c>
      <c r="P4190" s="1134">
        <f>O4190/'1.5 Universal Data'!$F$35</f>
        <v>0</v>
      </c>
      <c r="R4190" s="163"/>
      <c r="S4190" s="163"/>
      <c r="T4190" s="163"/>
      <c r="U4190" s="163"/>
      <c r="V4190" s="163"/>
      <c r="W4190" s="163"/>
      <c r="X4190" s="163"/>
      <c r="Y4190" s="163"/>
      <c r="Z4190" s="163"/>
      <c r="AA4190" s="163"/>
      <c r="AB4190" s="163"/>
      <c r="AC4190" s="163"/>
      <c r="AD4190" s="163"/>
      <c r="AE4190" s="163"/>
    </row>
    <row r="4191" spans="2:31">
      <c r="B4191" s="1129">
        <f t="shared" si="179"/>
        <v>-1</v>
      </c>
      <c r="D4191" s="1130"/>
      <c r="E4191" s="1130"/>
      <c r="F4191" s="1131"/>
      <c r="G4191" s="1130"/>
      <c r="H4191" s="1130"/>
      <c r="I4191" s="1130"/>
      <c r="J4191" s="1132"/>
      <c r="K4191" s="1132"/>
      <c r="L4191" s="1130"/>
      <c r="N4191" s="1133">
        <f t="shared" si="177"/>
        <v>0</v>
      </c>
      <c r="O4191" s="1134">
        <f t="shared" si="178"/>
        <v>0</v>
      </c>
      <c r="P4191" s="1134">
        <f>O4191/'1.5 Universal Data'!$F$35</f>
        <v>0</v>
      </c>
      <c r="R4191" s="163"/>
      <c r="S4191" s="163"/>
      <c r="T4191" s="163"/>
      <c r="U4191" s="163"/>
      <c r="V4191" s="163"/>
      <c r="W4191" s="163"/>
      <c r="X4191" s="163"/>
      <c r="Y4191" s="163"/>
      <c r="Z4191" s="163"/>
      <c r="AA4191" s="163"/>
      <c r="AB4191" s="163"/>
      <c r="AC4191" s="163"/>
      <c r="AD4191" s="163"/>
      <c r="AE4191" s="163"/>
    </row>
    <row r="4192" spans="2:31">
      <c r="B4192" s="1129">
        <f t="shared" si="179"/>
        <v>-1</v>
      </c>
      <c r="D4192" s="1130"/>
      <c r="E4192" s="1130"/>
      <c r="F4192" s="1131"/>
      <c r="G4192" s="1130"/>
      <c r="H4192" s="1130"/>
      <c r="I4192" s="1130"/>
      <c r="J4192" s="1132"/>
      <c r="K4192" s="1132"/>
      <c r="L4192" s="1130"/>
      <c r="N4192" s="1133">
        <f t="shared" si="177"/>
        <v>0</v>
      </c>
      <c r="O4192" s="1134">
        <f t="shared" si="178"/>
        <v>0</v>
      </c>
      <c r="P4192" s="1134">
        <f>O4192/'1.5 Universal Data'!$F$35</f>
        <v>0</v>
      </c>
      <c r="R4192" s="163"/>
      <c r="S4192" s="163"/>
      <c r="T4192" s="163"/>
      <c r="U4192" s="163"/>
      <c r="V4192" s="163"/>
      <c r="W4192" s="163"/>
      <c r="X4192" s="163"/>
      <c r="Y4192" s="163"/>
      <c r="Z4192" s="163"/>
      <c r="AA4192" s="163"/>
      <c r="AB4192" s="163"/>
      <c r="AC4192" s="163"/>
      <c r="AD4192" s="163"/>
      <c r="AE4192" s="163"/>
    </row>
    <row r="4193" spans="2:31">
      <c r="B4193" s="1129">
        <f t="shared" si="179"/>
        <v>-1</v>
      </c>
      <c r="D4193" s="1130"/>
      <c r="E4193" s="1130"/>
      <c r="F4193" s="1131"/>
      <c r="G4193" s="1130"/>
      <c r="H4193" s="1130"/>
      <c r="I4193" s="1130"/>
      <c r="J4193" s="1132"/>
      <c r="K4193" s="1132"/>
      <c r="L4193" s="1130"/>
      <c r="N4193" s="1133">
        <f t="shared" si="177"/>
        <v>0</v>
      </c>
      <c r="O4193" s="1134">
        <f t="shared" si="178"/>
        <v>0</v>
      </c>
      <c r="P4193" s="1134">
        <f>O4193/'1.5 Universal Data'!$F$35</f>
        <v>0</v>
      </c>
      <c r="R4193" s="163"/>
      <c r="S4193" s="163"/>
      <c r="T4193" s="163"/>
      <c r="U4193" s="163"/>
      <c r="V4193" s="163"/>
      <c r="W4193" s="163"/>
      <c r="X4193" s="163"/>
      <c r="Y4193" s="163"/>
      <c r="Z4193" s="163"/>
      <c r="AA4193" s="163"/>
      <c r="AB4193" s="163"/>
      <c r="AC4193" s="163"/>
      <c r="AD4193" s="163"/>
      <c r="AE4193" s="163"/>
    </row>
    <row r="4194" spans="2:31">
      <c r="B4194" s="1129">
        <f t="shared" si="179"/>
        <v>-1</v>
      </c>
      <c r="D4194" s="1130"/>
      <c r="E4194" s="1130"/>
      <c r="F4194" s="1131"/>
      <c r="G4194" s="1130"/>
      <c r="H4194" s="1130"/>
      <c r="I4194" s="1130"/>
      <c r="J4194" s="1132"/>
      <c r="K4194" s="1132"/>
      <c r="L4194" s="1130"/>
      <c r="N4194" s="1133">
        <f t="shared" si="177"/>
        <v>0</v>
      </c>
      <c r="O4194" s="1134">
        <f t="shared" si="178"/>
        <v>0</v>
      </c>
      <c r="P4194" s="1134">
        <f>O4194/'1.5 Universal Data'!$F$35</f>
        <v>0</v>
      </c>
      <c r="R4194" s="163"/>
      <c r="S4194" s="163"/>
      <c r="T4194" s="163"/>
      <c r="U4194" s="163"/>
      <c r="V4194" s="163"/>
      <c r="W4194" s="163"/>
      <c r="X4194" s="163"/>
      <c r="Y4194" s="163"/>
      <c r="Z4194" s="163"/>
      <c r="AA4194" s="163"/>
      <c r="AB4194" s="163"/>
      <c r="AC4194" s="163"/>
      <c r="AD4194" s="163"/>
      <c r="AE4194" s="163"/>
    </row>
    <row r="4195" spans="2:31">
      <c r="B4195" s="1129">
        <f t="shared" si="179"/>
        <v>-1</v>
      </c>
      <c r="D4195" s="1130"/>
      <c r="E4195" s="1130"/>
      <c r="F4195" s="1131"/>
      <c r="G4195" s="1130"/>
      <c r="H4195" s="1130"/>
      <c r="I4195" s="1130"/>
      <c r="J4195" s="1132"/>
      <c r="K4195" s="1132"/>
      <c r="L4195" s="1130"/>
      <c r="N4195" s="1133">
        <f t="shared" si="177"/>
        <v>0</v>
      </c>
      <c r="O4195" s="1134">
        <f t="shared" si="178"/>
        <v>0</v>
      </c>
      <c r="P4195" s="1134">
        <f>O4195/'1.5 Universal Data'!$F$35</f>
        <v>0</v>
      </c>
      <c r="R4195" s="163"/>
      <c r="S4195" s="163"/>
      <c r="T4195" s="163"/>
      <c r="U4195" s="163"/>
      <c r="V4195" s="163"/>
      <c r="W4195" s="163"/>
      <c r="X4195" s="163"/>
      <c r="Y4195" s="163"/>
      <c r="Z4195" s="163"/>
      <c r="AA4195" s="163"/>
      <c r="AB4195" s="163"/>
      <c r="AC4195" s="163"/>
      <c r="AD4195" s="163"/>
      <c r="AE4195" s="163"/>
    </row>
    <row r="4196" spans="2:31">
      <c r="B4196" s="1129">
        <f t="shared" si="179"/>
        <v>-1</v>
      </c>
      <c r="D4196" s="1130"/>
      <c r="E4196" s="1130"/>
      <c r="F4196" s="1131"/>
      <c r="G4196" s="1130"/>
      <c r="H4196" s="1130"/>
      <c r="I4196" s="1130"/>
      <c r="J4196" s="1132"/>
      <c r="K4196" s="1132"/>
      <c r="L4196" s="1130"/>
      <c r="N4196" s="1133">
        <f t="shared" si="177"/>
        <v>0</v>
      </c>
      <c r="O4196" s="1134">
        <f t="shared" si="178"/>
        <v>0</v>
      </c>
      <c r="P4196" s="1134">
        <f>O4196/'1.5 Universal Data'!$F$35</f>
        <v>0</v>
      </c>
      <c r="R4196" s="163"/>
      <c r="S4196" s="163"/>
      <c r="T4196" s="163"/>
      <c r="U4196" s="163"/>
      <c r="V4196" s="163"/>
      <c r="W4196" s="163"/>
      <c r="X4196" s="163"/>
      <c r="Y4196" s="163"/>
      <c r="Z4196" s="163"/>
      <c r="AA4196" s="163"/>
      <c r="AB4196" s="163"/>
      <c r="AC4196" s="163"/>
      <c r="AD4196" s="163"/>
      <c r="AE4196" s="163"/>
    </row>
    <row r="4197" spans="2:31">
      <c r="B4197" s="1129">
        <f t="shared" si="179"/>
        <v>-1</v>
      </c>
      <c r="D4197" s="1130"/>
      <c r="E4197" s="1130"/>
      <c r="F4197" s="1131"/>
      <c r="G4197" s="1130"/>
      <c r="H4197" s="1130"/>
      <c r="I4197" s="1130"/>
      <c r="J4197" s="1132"/>
      <c r="K4197" s="1132"/>
      <c r="L4197" s="1130"/>
      <c r="N4197" s="1133">
        <f t="shared" si="177"/>
        <v>0</v>
      </c>
      <c r="O4197" s="1134">
        <f t="shared" si="178"/>
        <v>0</v>
      </c>
      <c r="P4197" s="1134">
        <f>O4197/'1.5 Universal Data'!$F$35</f>
        <v>0</v>
      </c>
      <c r="R4197" s="163"/>
      <c r="S4197" s="163"/>
      <c r="T4197" s="163"/>
      <c r="U4197" s="163"/>
      <c r="V4197" s="163"/>
      <c r="W4197" s="163"/>
      <c r="X4197" s="163"/>
      <c r="Y4197" s="163"/>
      <c r="Z4197" s="163"/>
      <c r="AA4197" s="163"/>
      <c r="AB4197" s="163"/>
      <c r="AC4197" s="163"/>
      <c r="AD4197" s="163"/>
      <c r="AE4197" s="163"/>
    </row>
    <row r="4198" spans="2:31">
      <c r="B4198" s="1129">
        <f t="shared" si="179"/>
        <v>-1</v>
      </c>
      <c r="D4198" s="1130"/>
      <c r="E4198" s="1130"/>
      <c r="F4198" s="1131"/>
      <c r="G4198" s="1130"/>
      <c r="H4198" s="1130"/>
      <c r="I4198" s="1130"/>
      <c r="J4198" s="1132"/>
      <c r="K4198" s="1132"/>
      <c r="L4198" s="1130"/>
      <c r="N4198" s="1133">
        <f t="shared" si="177"/>
        <v>0</v>
      </c>
      <c r="O4198" s="1134">
        <f t="shared" si="178"/>
        <v>0</v>
      </c>
      <c r="P4198" s="1134">
        <f>O4198/'1.5 Universal Data'!$F$35</f>
        <v>0</v>
      </c>
      <c r="R4198" s="163"/>
      <c r="S4198" s="163"/>
      <c r="T4198" s="163"/>
      <c r="U4198" s="163"/>
      <c r="V4198" s="163"/>
      <c r="W4198" s="163"/>
      <c r="X4198" s="163"/>
      <c r="Y4198" s="163"/>
      <c r="Z4198" s="163"/>
      <c r="AA4198" s="163"/>
      <c r="AB4198" s="163"/>
      <c r="AC4198" s="163"/>
      <c r="AD4198" s="163"/>
      <c r="AE4198" s="163"/>
    </row>
    <row r="4199" spans="2:31">
      <c r="B4199" s="1129">
        <f t="shared" si="179"/>
        <v>-1</v>
      </c>
      <c r="D4199" s="1130"/>
      <c r="E4199" s="1130"/>
      <c r="F4199" s="1131"/>
      <c r="G4199" s="1130"/>
      <c r="H4199" s="1130"/>
      <c r="I4199" s="1130"/>
      <c r="J4199" s="1132"/>
      <c r="K4199" s="1132"/>
      <c r="L4199" s="1130"/>
      <c r="N4199" s="1133">
        <f t="shared" si="177"/>
        <v>0</v>
      </c>
      <c r="O4199" s="1134">
        <f t="shared" si="178"/>
        <v>0</v>
      </c>
      <c r="P4199" s="1134">
        <f>O4199/'1.5 Universal Data'!$F$35</f>
        <v>0</v>
      </c>
      <c r="R4199" s="163"/>
      <c r="S4199" s="163"/>
      <c r="T4199" s="163"/>
      <c r="U4199" s="163"/>
      <c r="V4199" s="163"/>
      <c r="W4199" s="163"/>
      <c r="X4199" s="163"/>
      <c r="Y4199" s="163"/>
      <c r="Z4199" s="163"/>
      <c r="AA4199" s="163"/>
      <c r="AB4199" s="163"/>
      <c r="AC4199" s="163"/>
      <c r="AD4199" s="163"/>
      <c r="AE4199" s="163"/>
    </row>
    <row r="4200" spans="2:31">
      <c r="B4200" s="1129">
        <f t="shared" si="179"/>
        <v>-1</v>
      </c>
      <c r="D4200" s="1130"/>
      <c r="E4200" s="1130"/>
      <c r="F4200" s="1131"/>
      <c r="G4200" s="1130"/>
      <c r="H4200" s="1130"/>
      <c r="I4200" s="1130"/>
      <c r="J4200" s="1132"/>
      <c r="K4200" s="1132"/>
      <c r="L4200" s="1130"/>
      <c r="N4200" s="1133">
        <f t="shared" si="177"/>
        <v>0</v>
      </c>
      <c r="O4200" s="1134">
        <f t="shared" si="178"/>
        <v>0</v>
      </c>
      <c r="P4200" s="1134">
        <f>O4200/'1.5 Universal Data'!$F$35</f>
        <v>0</v>
      </c>
      <c r="R4200" s="163"/>
      <c r="S4200" s="163"/>
      <c r="T4200" s="163"/>
      <c r="U4200" s="163"/>
      <c r="V4200" s="163"/>
      <c r="W4200" s="163"/>
      <c r="X4200" s="163"/>
      <c r="Y4200" s="163"/>
      <c r="Z4200" s="163"/>
      <c r="AA4200" s="163"/>
      <c r="AB4200" s="163"/>
      <c r="AC4200" s="163"/>
      <c r="AD4200" s="163"/>
      <c r="AE4200" s="163"/>
    </row>
    <row r="4201" spans="2:31">
      <c r="B4201" s="1129">
        <f t="shared" si="179"/>
        <v>-1</v>
      </c>
      <c r="D4201" s="1130"/>
      <c r="E4201" s="1130"/>
      <c r="F4201" s="1131"/>
      <c r="G4201" s="1130"/>
      <c r="H4201" s="1130"/>
      <c r="I4201" s="1130"/>
      <c r="J4201" s="1132"/>
      <c r="K4201" s="1132"/>
      <c r="L4201" s="1130"/>
      <c r="N4201" s="1133">
        <f t="shared" si="177"/>
        <v>0</v>
      </c>
      <c r="O4201" s="1134">
        <f t="shared" si="178"/>
        <v>0</v>
      </c>
      <c r="P4201" s="1134">
        <f>O4201/'1.5 Universal Data'!$F$35</f>
        <v>0</v>
      </c>
      <c r="R4201" s="163"/>
      <c r="S4201" s="163"/>
      <c r="T4201" s="163"/>
      <c r="U4201" s="163"/>
      <c r="V4201" s="163"/>
      <c r="W4201" s="163"/>
      <c r="X4201" s="163"/>
      <c r="Y4201" s="163"/>
      <c r="Z4201" s="163"/>
      <c r="AA4201" s="163"/>
      <c r="AB4201" s="163"/>
      <c r="AC4201" s="163"/>
      <c r="AD4201" s="163"/>
      <c r="AE4201" s="163"/>
    </row>
    <row r="4202" spans="2:31">
      <c r="B4202" s="1129">
        <f t="shared" si="179"/>
        <v>-1</v>
      </c>
      <c r="D4202" s="1130"/>
      <c r="E4202" s="1130"/>
      <c r="F4202" s="1131"/>
      <c r="G4202" s="1130"/>
      <c r="H4202" s="1130"/>
      <c r="I4202" s="1130"/>
      <c r="J4202" s="1132"/>
      <c r="K4202" s="1132"/>
      <c r="L4202" s="1130"/>
      <c r="N4202" s="1133">
        <f t="shared" si="177"/>
        <v>0</v>
      </c>
      <c r="O4202" s="1134">
        <f t="shared" si="178"/>
        <v>0</v>
      </c>
      <c r="P4202" s="1134">
        <f>O4202/'1.5 Universal Data'!$F$35</f>
        <v>0</v>
      </c>
      <c r="R4202" s="163"/>
      <c r="S4202" s="163"/>
      <c r="T4202" s="163"/>
      <c r="U4202" s="163"/>
      <c r="V4202" s="163"/>
      <c r="W4202" s="163"/>
      <c r="X4202" s="163"/>
      <c r="Y4202" s="163"/>
      <c r="Z4202" s="163"/>
      <c r="AA4202" s="163"/>
      <c r="AB4202" s="163"/>
      <c r="AC4202" s="163"/>
      <c r="AD4202" s="163"/>
      <c r="AE4202" s="163"/>
    </row>
    <row r="4203" spans="2:31">
      <c r="B4203" s="1129">
        <f t="shared" si="179"/>
        <v>-1</v>
      </c>
      <c r="D4203" s="1130"/>
      <c r="E4203" s="1130"/>
      <c r="F4203" s="1131"/>
      <c r="G4203" s="1130"/>
      <c r="H4203" s="1130"/>
      <c r="I4203" s="1130"/>
      <c r="J4203" s="1132"/>
      <c r="K4203" s="1132"/>
      <c r="L4203" s="1130"/>
      <c r="N4203" s="1133">
        <f t="shared" si="177"/>
        <v>0</v>
      </c>
      <c r="O4203" s="1134">
        <f t="shared" si="178"/>
        <v>0</v>
      </c>
      <c r="P4203" s="1134">
        <f>O4203/'1.5 Universal Data'!$F$35</f>
        <v>0</v>
      </c>
      <c r="R4203" s="163"/>
      <c r="S4203" s="163"/>
      <c r="T4203" s="163"/>
      <c r="U4203" s="163"/>
      <c r="V4203" s="163"/>
      <c r="W4203" s="163"/>
      <c r="X4203" s="163"/>
      <c r="Y4203" s="163"/>
      <c r="Z4203" s="163"/>
      <c r="AA4203" s="163"/>
      <c r="AB4203" s="163"/>
      <c r="AC4203" s="163"/>
      <c r="AD4203" s="163"/>
      <c r="AE4203" s="163"/>
    </row>
    <row r="4204" spans="2:31">
      <c r="B4204" s="1129">
        <f t="shared" si="179"/>
        <v>-1</v>
      </c>
      <c r="D4204" s="1130"/>
      <c r="E4204" s="1130"/>
      <c r="F4204" s="1131"/>
      <c r="G4204" s="1130"/>
      <c r="H4204" s="1130"/>
      <c r="I4204" s="1130"/>
      <c r="J4204" s="1132"/>
      <c r="K4204" s="1132"/>
      <c r="L4204" s="1130"/>
      <c r="N4204" s="1133">
        <f t="shared" si="177"/>
        <v>0</v>
      </c>
      <c r="O4204" s="1134">
        <f t="shared" si="178"/>
        <v>0</v>
      </c>
      <c r="P4204" s="1134">
        <f>O4204/'1.5 Universal Data'!$F$35</f>
        <v>0</v>
      </c>
      <c r="R4204" s="163"/>
      <c r="S4204" s="163"/>
      <c r="T4204" s="163"/>
      <c r="U4204" s="163"/>
      <c r="V4204" s="163"/>
      <c r="W4204" s="163"/>
      <c r="X4204" s="163"/>
      <c r="Y4204" s="163"/>
      <c r="Z4204" s="163"/>
      <c r="AA4204" s="163"/>
      <c r="AB4204" s="163"/>
      <c r="AC4204" s="163"/>
      <c r="AD4204" s="163"/>
      <c r="AE4204" s="163"/>
    </row>
    <row r="4205" spans="2:31">
      <c r="B4205" s="1129">
        <f t="shared" si="179"/>
        <v>-1</v>
      </c>
      <c r="D4205" s="1130"/>
      <c r="E4205" s="1130"/>
      <c r="F4205" s="1131"/>
      <c r="G4205" s="1130"/>
      <c r="H4205" s="1130"/>
      <c r="I4205" s="1130"/>
      <c r="J4205" s="1132"/>
      <c r="K4205" s="1132"/>
      <c r="L4205" s="1130"/>
      <c r="N4205" s="1133">
        <f t="shared" si="177"/>
        <v>0</v>
      </c>
      <c r="O4205" s="1134">
        <f t="shared" si="178"/>
        <v>0</v>
      </c>
      <c r="P4205" s="1134">
        <f>O4205/'1.5 Universal Data'!$F$35</f>
        <v>0</v>
      </c>
      <c r="R4205" s="163"/>
      <c r="S4205" s="163"/>
      <c r="T4205" s="163"/>
      <c r="U4205" s="163"/>
      <c r="V4205" s="163"/>
      <c r="W4205" s="163"/>
      <c r="X4205" s="163"/>
      <c r="Y4205" s="163"/>
      <c r="Z4205" s="163"/>
      <c r="AA4205" s="163"/>
      <c r="AB4205" s="163"/>
      <c r="AC4205" s="163"/>
      <c r="AD4205" s="163"/>
      <c r="AE4205" s="163"/>
    </row>
    <row r="4206" spans="2:31">
      <c r="B4206" s="1129">
        <f t="shared" si="179"/>
        <v>-1</v>
      </c>
      <c r="D4206" s="1130"/>
      <c r="E4206" s="1130"/>
      <c r="F4206" s="1131"/>
      <c r="G4206" s="1130"/>
      <c r="H4206" s="1130"/>
      <c r="I4206" s="1130"/>
      <c r="J4206" s="1132"/>
      <c r="K4206" s="1132"/>
      <c r="L4206" s="1130"/>
      <c r="N4206" s="1133">
        <f t="shared" si="177"/>
        <v>0</v>
      </c>
      <c r="O4206" s="1134">
        <f t="shared" si="178"/>
        <v>0</v>
      </c>
      <c r="P4206" s="1134">
        <f>O4206/'1.5 Universal Data'!$F$35</f>
        <v>0</v>
      </c>
      <c r="R4206" s="163"/>
      <c r="S4206" s="163"/>
      <c r="T4206" s="163"/>
      <c r="U4206" s="163"/>
      <c r="V4206" s="163"/>
      <c r="W4206" s="163"/>
      <c r="X4206" s="163"/>
      <c r="Y4206" s="163"/>
      <c r="Z4206" s="163"/>
      <c r="AA4206" s="163"/>
      <c r="AB4206" s="163"/>
      <c r="AC4206" s="163"/>
      <c r="AD4206" s="163"/>
      <c r="AE4206" s="163"/>
    </row>
    <row r="4207" spans="2:31">
      <c r="B4207" s="1129">
        <f t="shared" si="179"/>
        <v>-1</v>
      </c>
      <c r="D4207" s="1130"/>
      <c r="E4207" s="1130"/>
      <c r="F4207" s="1131"/>
      <c r="G4207" s="1130"/>
      <c r="H4207" s="1130"/>
      <c r="I4207" s="1130"/>
      <c r="J4207" s="1132"/>
      <c r="K4207" s="1132"/>
      <c r="L4207" s="1130"/>
      <c r="N4207" s="1133">
        <f t="shared" si="177"/>
        <v>0</v>
      </c>
      <c r="O4207" s="1134">
        <f t="shared" si="178"/>
        <v>0</v>
      </c>
      <c r="P4207" s="1134">
        <f>O4207/'1.5 Universal Data'!$F$35</f>
        <v>0</v>
      </c>
      <c r="R4207" s="163"/>
      <c r="S4207" s="163"/>
      <c r="T4207" s="163"/>
      <c r="U4207" s="163"/>
      <c r="V4207" s="163"/>
      <c r="W4207" s="163"/>
      <c r="X4207" s="163"/>
      <c r="Y4207" s="163"/>
      <c r="Z4207" s="163"/>
      <c r="AA4207" s="163"/>
      <c r="AB4207" s="163"/>
      <c r="AC4207" s="163"/>
      <c r="AD4207" s="163"/>
      <c r="AE4207" s="163"/>
    </row>
    <row r="4208" spans="2:31">
      <c r="B4208" s="1129">
        <f t="shared" si="179"/>
        <v>-1</v>
      </c>
      <c r="D4208" s="1130"/>
      <c r="E4208" s="1130"/>
      <c r="F4208" s="1131"/>
      <c r="G4208" s="1130"/>
      <c r="H4208" s="1130"/>
      <c r="I4208" s="1130"/>
      <c r="J4208" s="1132"/>
      <c r="K4208" s="1132"/>
      <c r="L4208" s="1130"/>
      <c r="N4208" s="1133">
        <f t="shared" si="177"/>
        <v>0</v>
      </c>
      <c r="O4208" s="1134">
        <f t="shared" si="178"/>
        <v>0</v>
      </c>
      <c r="P4208" s="1134">
        <f>O4208/'1.5 Universal Data'!$F$35</f>
        <v>0</v>
      </c>
      <c r="R4208" s="163"/>
      <c r="S4208" s="163"/>
      <c r="T4208" s="163"/>
      <c r="U4208" s="163"/>
      <c r="V4208" s="163"/>
      <c r="W4208" s="163"/>
      <c r="X4208" s="163"/>
      <c r="Y4208" s="163"/>
      <c r="Z4208" s="163"/>
      <c r="AA4208" s="163"/>
      <c r="AB4208" s="163"/>
      <c r="AC4208" s="163"/>
      <c r="AD4208" s="163"/>
      <c r="AE4208" s="163"/>
    </row>
    <row r="4209" spans="2:31">
      <c r="B4209" s="1129">
        <f t="shared" si="179"/>
        <v>-1</v>
      </c>
      <c r="D4209" s="1130"/>
      <c r="E4209" s="1130"/>
      <c r="F4209" s="1131"/>
      <c r="G4209" s="1130"/>
      <c r="H4209" s="1130"/>
      <c r="I4209" s="1130"/>
      <c r="J4209" s="1132"/>
      <c r="K4209" s="1132"/>
      <c r="L4209" s="1130"/>
      <c r="N4209" s="1133">
        <f t="shared" si="177"/>
        <v>0</v>
      </c>
      <c r="O4209" s="1134">
        <f t="shared" si="178"/>
        <v>0</v>
      </c>
      <c r="P4209" s="1134">
        <f>O4209/'1.5 Universal Data'!$F$35</f>
        <v>0</v>
      </c>
      <c r="R4209" s="163"/>
      <c r="S4209" s="163"/>
      <c r="T4209" s="163"/>
      <c r="U4209" s="163"/>
      <c r="V4209" s="163"/>
      <c r="W4209" s="163"/>
      <c r="X4209" s="163"/>
      <c r="Y4209" s="163"/>
      <c r="Z4209" s="163"/>
      <c r="AA4209" s="163"/>
      <c r="AB4209" s="163"/>
      <c r="AC4209" s="163"/>
      <c r="AD4209" s="163"/>
      <c r="AE4209" s="163"/>
    </row>
    <row r="4210" spans="2:31">
      <c r="B4210" s="1129">
        <f t="shared" si="179"/>
        <v>-1</v>
      </c>
      <c r="D4210" s="1130"/>
      <c r="E4210" s="1130"/>
      <c r="F4210" s="1131"/>
      <c r="G4210" s="1130"/>
      <c r="H4210" s="1130"/>
      <c r="I4210" s="1130"/>
      <c r="J4210" s="1132"/>
      <c r="K4210" s="1132"/>
      <c r="L4210" s="1130"/>
      <c r="N4210" s="1133">
        <f t="shared" si="177"/>
        <v>0</v>
      </c>
      <c r="O4210" s="1134">
        <f t="shared" si="178"/>
        <v>0</v>
      </c>
      <c r="P4210" s="1134">
        <f>O4210/'1.5 Universal Data'!$F$35</f>
        <v>0</v>
      </c>
      <c r="R4210" s="163"/>
      <c r="S4210" s="163"/>
      <c r="T4210" s="163"/>
      <c r="U4210" s="163"/>
      <c r="V4210" s="163"/>
      <c r="W4210" s="163"/>
      <c r="X4210" s="163"/>
      <c r="Y4210" s="163"/>
      <c r="Z4210" s="163"/>
      <c r="AA4210" s="163"/>
      <c r="AB4210" s="163"/>
      <c r="AC4210" s="163"/>
      <c r="AD4210" s="163"/>
      <c r="AE4210" s="163"/>
    </row>
    <row r="4211" spans="2:31">
      <c r="B4211" s="1129">
        <f t="shared" si="179"/>
        <v>-1</v>
      </c>
      <c r="D4211" s="1130"/>
      <c r="E4211" s="1130"/>
      <c r="F4211" s="1131"/>
      <c r="G4211" s="1130"/>
      <c r="H4211" s="1130"/>
      <c r="I4211" s="1130"/>
      <c r="J4211" s="1132"/>
      <c r="K4211" s="1132"/>
      <c r="L4211" s="1130"/>
      <c r="N4211" s="1133">
        <f t="shared" si="177"/>
        <v>0</v>
      </c>
      <c r="O4211" s="1134">
        <f t="shared" si="178"/>
        <v>0</v>
      </c>
      <c r="P4211" s="1134">
        <f>O4211/'1.5 Universal Data'!$F$35</f>
        <v>0</v>
      </c>
      <c r="R4211" s="163"/>
      <c r="S4211" s="163"/>
      <c r="T4211" s="163"/>
      <c r="U4211" s="163"/>
      <c r="V4211" s="163"/>
      <c r="W4211" s="163"/>
      <c r="X4211" s="163"/>
      <c r="Y4211" s="163"/>
      <c r="Z4211" s="163"/>
      <c r="AA4211" s="163"/>
      <c r="AB4211" s="163"/>
      <c r="AC4211" s="163"/>
      <c r="AD4211" s="163"/>
      <c r="AE4211" s="163"/>
    </row>
    <row r="4212" spans="2:31">
      <c r="B4212" s="1129">
        <f t="shared" si="179"/>
        <v>-1</v>
      </c>
      <c r="D4212" s="1130"/>
      <c r="E4212" s="1130"/>
      <c r="F4212" s="1131"/>
      <c r="G4212" s="1130"/>
      <c r="H4212" s="1130"/>
      <c r="I4212" s="1130"/>
      <c r="J4212" s="1132"/>
      <c r="K4212" s="1132"/>
      <c r="L4212" s="1130"/>
      <c r="N4212" s="1133">
        <f t="shared" si="177"/>
        <v>0</v>
      </c>
      <c r="O4212" s="1134">
        <f t="shared" si="178"/>
        <v>0</v>
      </c>
      <c r="P4212" s="1134">
        <f>O4212/'1.5 Universal Data'!$F$35</f>
        <v>0</v>
      </c>
      <c r="R4212" s="163"/>
      <c r="S4212" s="163"/>
      <c r="T4212" s="163"/>
      <c r="U4212" s="163"/>
      <c r="V4212" s="163"/>
      <c r="W4212" s="163"/>
      <c r="X4212" s="163"/>
      <c r="Y4212" s="163"/>
      <c r="Z4212" s="163"/>
      <c r="AA4212" s="163"/>
      <c r="AB4212" s="163"/>
      <c r="AC4212" s="163"/>
      <c r="AD4212" s="163"/>
      <c r="AE4212" s="163"/>
    </row>
    <row r="4213" spans="2:31">
      <c r="B4213" s="1129">
        <f t="shared" si="179"/>
        <v>-1</v>
      </c>
      <c r="D4213" s="1130"/>
      <c r="E4213" s="1130"/>
      <c r="F4213" s="1131"/>
      <c r="G4213" s="1130"/>
      <c r="H4213" s="1130"/>
      <c r="I4213" s="1130"/>
      <c r="J4213" s="1132"/>
      <c r="K4213" s="1132"/>
      <c r="L4213" s="1130"/>
      <c r="N4213" s="1133">
        <f t="shared" si="177"/>
        <v>0</v>
      </c>
      <c r="O4213" s="1134">
        <f t="shared" si="178"/>
        <v>0</v>
      </c>
      <c r="P4213" s="1134">
        <f>O4213/'1.5 Universal Data'!$F$35</f>
        <v>0</v>
      </c>
      <c r="R4213" s="163"/>
      <c r="S4213" s="163"/>
      <c r="T4213" s="163"/>
      <c r="U4213" s="163"/>
      <c r="V4213" s="163"/>
      <c r="W4213" s="163"/>
      <c r="X4213" s="163"/>
      <c r="Y4213" s="163"/>
      <c r="Z4213" s="163"/>
      <c r="AA4213" s="163"/>
      <c r="AB4213" s="163"/>
      <c r="AC4213" s="163"/>
      <c r="AD4213" s="163"/>
      <c r="AE4213" s="163"/>
    </row>
    <row r="4214" spans="2:31">
      <c r="B4214" s="1129">
        <f t="shared" si="179"/>
        <v>-1</v>
      </c>
      <c r="D4214" s="1130"/>
      <c r="E4214" s="1130"/>
      <c r="F4214" s="1131"/>
      <c r="G4214" s="1130"/>
      <c r="H4214" s="1130"/>
      <c r="I4214" s="1130"/>
      <c r="J4214" s="1132"/>
      <c r="K4214" s="1132"/>
      <c r="L4214" s="1130"/>
      <c r="N4214" s="1133">
        <f t="shared" si="177"/>
        <v>0</v>
      </c>
      <c r="O4214" s="1134">
        <f t="shared" si="178"/>
        <v>0</v>
      </c>
      <c r="P4214" s="1134">
        <f>O4214/'1.5 Universal Data'!$F$35</f>
        <v>0</v>
      </c>
      <c r="R4214" s="163"/>
      <c r="S4214" s="163"/>
      <c r="T4214" s="163"/>
      <c r="U4214" s="163"/>
      <c r="V4214" s="163"/>
      <c r="W4214" s="163"/>
      <c r="X4214" s="163"/>
      <c r="Y4214" s="163"/>
      <c r="Z4214" s="163"/>
      <c r="AA4214" s="163"/>
      <c r="AB4214" s="163"/>
      <c r="AC4214" s="163"/>
      <c r="AD4214" s="163"/>
      <c r="AE4214" s="163"/>
    </row>
    <row r="4215" spans="2:31">
      <c r="B4215" s="1129">
        <f t="shared" si="179"/>
        <v>-1</v>
      </c>
      <c r="D4215" s="1130"/>
      <c r="E4215" s="1130"/>
      <c r="F4215" s="1131"/>
      <c r="G4215" s="1130"/>
      <c r="H4215" s="1130"/>
      <c r="I4215" s="1130"/>
      <c r="J4215" s="1132"/>
      <c r="K4215" s="1132"/>
      <c r="L4215" s="1130"/>
      <c r="N4215" s="1133">
        <f t="shared" si="177"/>
        <v>0</v>
      </c>
      <c r="O4215" s="1134">
        <f t="shared" si="178"/>
        <v>0</v>
      </c>
      <c r="P4215" s="1134">
        <f>O4215/'1.5 Universal Data'!$F$35</f>
        <v>0</v>
      </c>
      <c r="R4215" s="163"/>
      <c r="S4215" s="163"/>
      <c r="T4215" s="163"/>
      <c r="U4215" s="163"/>
      <c r="V4215" s="163"/>
      <c r="W4215" s="163"/>
      <c r="X4215" s="163"/>
      <c r="Y4215" s="163"/>
      <c r="Z4215" s="163"/>
      <c r="AA4215" s="163"/>
      <c r="AB4215" s="163"/>
      <c r="AC4215" s="163"/>
      <c r="AD4215" s="163"/>
      <c r="AE4215" s="163"/>
    </row>
    <row r="4216" spans="2:31">
      <c r="B4216" s="1129">
        <f t="shared" si="179"/>
        <v>-1</v>
      </c>
      <c r="D4216" s="1130"/>
      <c r="E4216" s="1130"/>
      <c r="F4216" s="1131"/>
      <c r="G4216" s="1130"/>
      <c r="H4216" s="1130"/>
      <c r="I4216" s="1130"/>
      <c r="J4216" s="1132"/>
      <c r="K4216" s="1132"/>
      <c r="L4216" s="1130"/>
      <c r="N4216" s="1133">
        <f t="shared" si="177"/>
        <v>0</v>
      </c>
      <c r="O4216" s="1134">
        <f t="shared" si="178"/>
        <v>0</v>
      </c>
      <c r="P4216" s="1134">
        <f>O4216/'1.5 Universal Data'!$F$35</f>
        <v>0</v>
      </c>
      <c r="R4216" s="163"/>
      <c r="S4216" s="163"/>
      <c r="T4216" s="163"/>
      <c r="U4216" s="163"/>
      <c r="V4216" s="163"/>
      <c r="W4216" s="163"/>
      <c r="X4216" s="163"/>
      <c r="Y4216" s="163"/>
      <c r="Z4216" s="163"/>
      <c r="AA4216" s="163"/>
      <c r="AB4216" s="163"/>
      <c r="AC4216" s="163"/>
      <c r="AD4216" s="163"/>
      <c r="AE4216" s="163"/>
    </row>
    <row r="4217" spans="2:31">
      <c r="B4217" s="1129">
        <f t="shared" si="179"/>
        <v>-1</v>
      </c>
      <c r="D4217" s="1130"/>
      <c r="E4217" s="1130"/>
      <c r="F4217" s="1131"/>
      <c r="G4217" s="1130"/>
      <c r="H4217" s="1130"/>
      <c r="I4217" s="1130"/>
      <c r="J4217" s="1132"/>
      <c r="K4217" s="1132"/>
      <c r="L4217" s="1130"/>
      <c r="N4217" s="1133">
        <f t="shared" si="177"/>
        <v>0</v>
      </c>
      <c r="O4217" s="1134">
        <f t="shared" si="178"/>
        <v>0</v>
      </c>
      <c r="P4217" s="1134">
        <f>O4217/'1.5 Universal Data'!$F$35</f>
        <v>0</v>
      </c>
      <c r="R4217" s="163"/>
      <c r="S4217" s="163"/>
      <c r="T4217" s="163"/>
      <c r="U4217" s="163"/>
      <c r="V4217" s="163"/>
      <c r="W4217" s="163"/>
      <c r="X4217" s="163"/>
      <c r="Y4217" s="163"/>
      <c r="Z4217" s="163"/>
      <c r="AA4217" s="163"/>
      <c r="AB4217" s="163"/>
      <c r="AC4217" s="163"/>
      <c r="AD4217" s="163"/>
      <c r="AE4217" s="163"/>
    </row>
    <row r="4218" spans="2:31">
      <c r="B4218" s="1129">
        <f t="shared" si="179"/>
        <v>-1</v>
      </c>
      <c r="D4218" s="1130"/>
      <c r="E4218" s="1130"/>
      <c r="F4218" s="1131"/>
      <c r="G4218" s="1130"/>
      <c r="H4218" s="1130"/>
      <c r="I4218" s="1130"/>
      <c r="J4218" s="1132"/>
      <c r="K4218" s="1132"/>
      <c r="L4218" s="1130"/>
      <c r="N4218" s="1133">
        <f t="shared" si="177"/>
        <v>0</v>
      </c>
      <c r="O4218" s="1134">
        <f t="shared" si="178"/>
        <v>0</v>
      </c>
      <c r="P4218" s="1134">
        <f>O4218/'1.5 Universal Data'!$F$35</f>
        <v>0</v>
      </c>
      <c r="R4218" s="163"/>
      <c r="S4218" s="163"/>
      <c r="T4218" s="163"/>
      <c r="U4218" s="163"/>
      <c r="V4218" s="163"/>
      <c r="W4218" s="163"/>
      <c r="X4218" s="163"/>
      <c r="Y4218" s="163"/>
      <c r="Z4218" s="163"/>
      <c r="AA4218" s="163"/>
      <c r="AB4218" s="163"/>
      <c r="AC4218" s="163"/>
      <c r="AD4218" s="163"/>
      <c r="AE4218" s="163"/>
    </row>
    <row r="4219" spans="2:31">
      <c r="B4219" s="1129">
        <f t="shared" si="179"/>
        <v>-1</v>
      </c>
      <c r="D4219" s="1130"/>
      <c r="E4219" s="1130"/>
      <c r="F4219" s="1131"/>
      <c r="G4219" s="1130"/>
      <c r="H4219" s="1130"/>
      <c r="I4219" s="1130"/>
      <c r="J4219" s="1132"/>
      <c r="K4219" s="1132"/>
      <c r="L4219" s="1130"/>
      <c r="N4219" s="1133">
        <f t="shared" si="177"/>
        <v>0</v>
      </c>
      <c r="O4219" s="1134">
        <f t="shared" si="178"/>
        <v>0</v>
      </c>
      <c r="P4219" s="1134">
        <f>O4219/'1.5 Universal Data'!$F$35</f>
        <v>0</v>
      </c>
      <c r="R4219" s="163"/>
      <c r="S4219" s="163"/>
      <c r="T4219" s="163"/>
      <c r="U4219" s="163"/>
      <c r="V4219" s="163"/>
      <c r="W4219" s="163"/>
      <c r="X4219" s="163"/>
      <c r="Y4219" s="163"/>
      <c r="Z4219" s="163"/>
      <c r="AA4219" s="163"/>
      <c r="AB4219" s="163"/>
      <c r="AC4219" s="163"/>
      <c r="AD4219" s="163"/>
      <c r="AE4219" s="163"/>
    </row>
    <row r="4220" spans="2:31">
      <c r="B4220" s="1129">
        <f t="shared" si="179"/>
        <v>-1</v>
      </c>
      <c r="D4220" s="1130"/>
      <c r="E4220" s="1130"/>
      <c r="F4220" s="1131"/>
      <c r="G4220" s="1130"/>
      <c r="H4220" s="1130"/>
      <c r="I4220" s="1130"/>
      <c r="J4220" s="1132"/>
      <c r="K4220" s="1132"/>
      <c r="L4220" s="1130"/>
      <c r="N4220" s="1133">
        <f t="shared" si="177"/>
        <v>0</v>
      </c>
      <c r="O4220" s="1134">
        <f t="shared" si="178"/>
        <v>0</v>
      </c>
      <c r="P4220" s="1134">
        <f>O4220/'1.5 Universal Data'!$F$35</f>
        <v>0</v>
      </c>
      <c r="R4220" s="163"/>
      <c r="S4220" s="163"/>
      <c r="T4220" s="163"/>
      <c r="U4220" s="163"/>
      <c r="V4220" s="163"/>
      <c r="W4220" s="163"/>
      <c r="X4220" s="163"/>
      <c r="Y4220" s="163"/>
      <c r="Z4220" s="163"/>
      <c r="AA4220" s="163"/>
      <c r="AB4220" s="163"/>
      <c r="AC4220" s="163"/>
      <c r="AD4220" s="163"/>
      <c r="AE4220" s="163"/>
    </row>
    <row r="4221" spans="2:31">
      <c r="B4221" s="1129">
        <f t="shared" si="179"/>
        <v>-1</v>
      </c>
      <c r="D4221" s="1130"/>
      <c r="E4221" s="1130"/>
      <c r="F4221" s="1131"/>
      <c r="G4221" s="1130"/>
      <c r="H4221" s="1130"/>
      <c r="I4221" s="1130"/>
      <c r="J4221" s="1132"/>
      <c r="K4221" s="1132"/>
      <c r="L4221" s="1130"/>
      <c r="N4221" s="1133">
        <f t="shared" si="177"/>
        <v>0</v>
      </c>
      <c r="O4221" s="1134">
        <f t="shared" si="178"/>
        <v>0</v>
      </c>
      <c r="P4221" s="1134">
        <f>O4221/'1.5 Universal Data'!$F$35</f>
        <v>0</v>
      </c>
      <c r="R4221" s="163"/>
      <c r="S4221" s="163"/>
      <c r="T4221" s="163"/>
      <c r="U4221" s="163"/>
      <c r="V4221" s="163"/>
      <c r="W4221" s="163"/>
      <c r="X4221" s="163"/>
      <c r="Y4221" s="163"/>
      <c r="Z4221" s="163"/>
      <c r="AA4221" s="163"/>
      <c r="AB4221" s="163"/>
      <c r="AC4221" s="163"/>
      <c r="AD4221" s="163"/>
      <c r="AE4221" s="163"/>
    </row>
    <row r="4222" spans="2:31">
      <c r="B4222" s="1129">
        <f t="shared" si="179"/>
        <v>-1</v>
      </c>
      <c r="D4222" s="1130"/>
      <c r="E4222" s="1130"/>
      <c r="F4222" s="1131"/>
      <c r="G4222" s="1130"/>
      <c r="H4222" s="1130"/>
      <c r="I4222" s="1130"/>
      <c r="J4222" s="1132"/>
      <c r="K4222" s="1132"/>
      <c r="L4222" s="1130"/>
      <c r="N4222" s="1133">
        <f t="shared" si="177"/>
        <v>0</v>
      </c>
      <c r="O4222" s="1134">
        <f t="shared" si="178"/>
        <v>0</v>
      </c>
      <c r="P4222" s="1134">
        <f>O4222/'1.5 Universal Data'!$F$35</f>
        <v>0</v>
      </c>
      <c r="R4222" s="163"/>
      <c r="S4222" s="163"/>
      <c r="T4222" s="163"/>
      <c r="U4222" s="163"/>
      <c r="V4222" s="163"/>
      <c r="W4222" s="163"/>
      <c r="X4222" s="163"/>
      <c r="Y4222" s="163"/>
      <c r="Z4222" s="163"/>
      <c r="AA4222" s="163"/>
      <c r="AB4222" s="163"/>
      <c r="AC4222" s="163"/>
      <c r="AD4222" s="163"/>
      <c r="AE4222" s="163"/>
    </row>
    <row r="4223" spans="2:31">
      <c r="B4223" s="1129">
        <f t="shared" si="179"/>
        <v>-1</v>
      </c>
      <c r="D4223" s="1130"/>
      <c r="E4223" s="1130"/>
      <c r="F4223" s="1131"/>
      <c r="G4223" s="1130"/>
      <c r="H4223" s="1130"/>
      <c r="I4223" s="1130"/>
      <c r="J4223" s="1132"/>
      <c r="K4223" s="1132"/>
      <c r="L4223" s="1130"/>
      <c r="N4223" s="1133">
        <f t="shared" si="177"/>
        <v>0</v>
      </c>
      <c r="O4223" s="1134">
        <f t="shared" si="178"/>
        <v>0</v>
      </c>
      <c r="P4223" s="1134">
        <f>O4223/'1.5 Universal Data'!$F$35</f>
        <v>0</v>
      </c>
      <c r="R4223" s="163"/>
      <c r="S4223" s="163"/>
      <c r="T4223" s="163"/>
      <c r="U4223" s="163"/>
      <c r="V4223" s="163"/>
      <c r="W4223" s="163"/>
      <c r="X4223" s="163"/>
      <c r="Y4223" s="163"/>
      <c r="Z4223" s="163"/>
      <c r="AA4223" s="163"/>
      <c r="AB4223" s="163"/>
      <c r="AC4223" s="163"/>
      <c r="AD4223" s="163"/>
      <c r="AE4223" s="163"/>
    </row>
    <row r="4224" spans="2:31">
      <c r="B4224" s="1129">
        <f t="shared" si="179"/>
        <v>-1</v>
      </c>
      <c r="D4224" s="1130"/>
      <c r="E4224" s="1130"/>
      <c r="F4224" s="1131"/>
      <c r="G4224" s="1130"/>
      <c r="H4224" s="1130"/>
      <c r="I4224" s="1130"/>
      <c r="J4224" s="1132"/>
      <c r="K4224" s="1132"/>
      <c r="L4224" s="1130"/>
      <c r="N4224" s="1133">
        <f t="shared" si="177"/>
        <v>0</v>
      </c>
      <c r="O4224" s="1134">
        <f t="shared" si="178"/>
        <v>0</v>
      </c>
      <c r="P4224" s="1134">
        <f>O4224/'1.5 Universal Data'!$F$35</f>
        <v>0</v>
      </c>
      <c r="R4224" s="163"/>
      <c r="S4224" s="163"/>
      <c r="T4224" s="163"/>
      <c r="U4224" s="163"/>
      <c r="V4224" s="163"/>
      <c r="W4224" s="163"/>
      <c r="X4224" s="163"/>
      <c r="Y4224" s="163"/>
      <c r="Z4224" s="163"/>
      <c r="AA4224" s="163"/>
      <c r="AB4224" s="163"/>
      <c r="AC4224" s="163"/>
      <c r="AD4224" s="163"/>
      <c r="AE4224" s="163"/>
    </row>
    <row r="4225" spans="2:31">
      <c r="B4225" s="1129">
        <f t="shared" si="179"/>
        <v>-1</v>
      </c>
      <c r="D4225" s="1130"/>
      <c r="E4225" s="1130"/>
      <c r="F4225" s="1131"/>
      <c r="G4225" s="1130"/>
      <c r="H4225" s="1130"/>
      <c r="I4225" s="1130"/>
      <c r="J4225" s="1132"/>
      <c r="K4225" s="1132"/>
      <c r="L4225" s="1130"/>
      <c r="N4225" s="1133">
        <f t="shared" si="177"/>
        <v>0</v>
      </c>
      <c r="O4225" s="1134">
        <f t="shared" si="178"/>
        <v>0</v>
      </c>
      <c r="P4225" s="1134">
        <f>O4225/'1.5 Universal Data'!$F$35</f>
        <v>0</v>
      </c>
      <c r="R4225" s="163"/>
      <c r="S4225" s="163"/>
      <c r="T4225" s="163"/>
      <c r="U4225" s="163"/>
      <c r="V4225" s="163"/>
      <c r="W4225" s="163"/>
      <c r="X4225" s="163"/>
      <c r="Y4225" s="163"/>
      <c r="Z4225" s="163"/>
      <c r="AA4225" s="163"/>
      <c r="AB4225" s="163"/>
      <c r="AC4225" s="163"/>
      <c r="AD4225" s="163"/>
      <c r="AE4225" s="163"/>
    </row>
    <row r="4226" spans="2:31">
      <c r="B4226" s="1129">
        <f t="shared" si="179"/>
        <v>-1</v>
      </c>
      <c r="D4226" s="1130"/>
      <c r="E4226" s="1130"/>
      <c r="F4226" s="1131"/>
      <c r="G4226" s="1130"/>
      <c r="H4226" s="1130"/>
      <c r="I4226" s="1130"/>
      <c r="J4226" s="1132"/>
      <c r="K4226" s="1132"/>
      <c r="L4226" s="1130"/>
      <c r="N4226" s="1133">
        <f t="shared" si="177"/>
        <v>0</v>
      </c>
      <c r="O4226" s="1134">
        <f t="shared" si="178"/>
        <v>0</v>
      </c>
      <c r="P4226" s="1134">
        <f>O4226/'1.5 Universal Data'!$F$35</f>
        <v>0</v>
      </c>
      <c r="R4226" s="163"/>
      <c r="S4226" s="163"/>
      <c r="T4226" s="163"/>
      <c r="U4226" s="163"/>
      <c r="V4226" s="163"/>
      <c r="W4226" s="163"/>
      <c r="X4226" s="163"/>
      <c r="Y4226" s="163"/>
      <c r="Z4226" s="163"/>
      <c r="AA4226" s="163"/>
      <c r="AB4226" s="163"/>
      <c r="AC4226" s="163"/>
      <c r="AD4226" s="163"/>
      <c r="AE4226" s="163"/>
    </row>
    <row r="4227" spans="2:31">
      <c r="B4227" s="1129">
        <f t="shared" si="179"/>
        <v>-1</v>
      </c>
      <c r="D4227" s="1130"/>
      <c r="E4227" s="1130"/>
      <c r="F4227" s="1131"/>
      <c r="G4227" s="1130"/>
      <c r="H4227" s="1130"/>
      <c r="I4227" s="1130"/>
      <c r="J4227" s="1132"/>
      <c r="K4227" s="1132"/>
      <c r="L4227" s="1130"/>
      <c r="N4227" s="1133">
        <f t="shared" si="177"/>
        <v>0</v>
      </c>
      <c r="O4227" s="1134">
        <f t="shared" si="178"/>
        <v>0</v>
      </c>
      <c r="P4227" s="1134">
        <f>O4227/'1.5 Universal Data'!$F$35</f>
        <v>0</v>
      </c>
      <c r="R4227" s="163"/>
      <c r="S4227" s="163"/>
      <c r="T4227" s="163"/>
      <c r="U4227" s="163"/>
      <c r="V4227" s="163"/>
      <c r="W4227" s="163"/>
      <c r="X4227" s="163"/>
      <c r="Y4227" s="163"/>
      <c r="Z4227" s="163"/>
      <c r="AA4227" s="163"/>
      <c r="AB4227" s="163"/>
      <c r="AC4227" s="163"/>
      <c r="AD4227" s="163"/>
      <c r="AE4227" s="163"/>
    </row>
    <row r="4228" spans="2:31">
      <c r="B4228" s="1129">
        <f t="shared" si="179"/>
        <v>-1</v>
      </c>
      <c r="D4228" s="1130"/>
      <c r="E4228" s="1130"/>
      <c r="F4228" s="1131"/>
      <c r="G4228" s="1130"/>
      <c r="H4228" s="1130"/>
      <c r="I4228" s="1130"/>
      <c r="J4228" s="1132"/>
      <c r="K4228" s="1132"/>
      <c r="L4228" s="1130"/>
      <c r="N4228" s="1133">
        <f t="shared" si="177"/>
        <v>0</v>
      </c>
      <c r="O4228" s="1134">
        <f t="shared" si="178"/>
        <v>0</v>
      </c>
      <c r="P4228" s="1134">
        <f>O4228/'1.5 Universal Data'!$F$35</f>
        <v>0</v>
      </c>
      <c r="R4228" s="163"/>
      <c r="S4228" s="163"/>
      <c r="T4228" s="163"/>
      <c r="U4228" s="163"/>
      <c r="V4228" s="163"/>
      <c r="W4228" s="163"/>
      <c r="X4228" s="163"/>
      <c r="Y4228" s="163"/>
      <c r="Z4228" s="163"/>
      <c r="AA4228" s="163"/>
      <c r="AB4228" s="163"/>
      <c r="AC4228" s="163"/>
      <c r="AD4228" s="163"/>
      <c r="AE4228" s="163"/>
    </row>
    <row r="4229" spans="2:31">
      <c r="B4229" s="1129">
        <f t="shared" si="179"/>
        <v>-1</v>
      </c>
      <c r="D4229" s="1130"/>
      <c r="E4229" s="1130"/>
      <c r="F4229" s="1131"/>
      <c r="G4229" s="1130"/>
      <c r="H4229" s="1130"/>
      <c r="I4229" s="1130"/>
      <c r="J4229" s="1132"/>
      <c r="K4229" s="1132"/>
      <c r="L4229" s="1130"/>
      <c r="N4229" s="1133">
        <f t="shared" si="177"/>
        <v>0</v>
      </c>
      <c r="O4229" s="1134">
        <f t="shared" si="178"/>
        <v>0</v>
      </c>
      <c r="P4229" s="1134">
        <f>O4229/'1.5 Universal Data'!$F$35</f>
        <v>0</v>
      </c>
      <c r="R4229" s="163"/>
      <c r="S4229" s="163"/>
      <c r="T4229" s="163"/>
      <c r="U4229" s="163"/>
      <c r="V4229" s="163"/>
      <c r="W4229" s="163"/>
      <c r="X4229" s="163"/>
      <c r="Y4229" s="163"/>
      <c r="Z4229" s="163"/>
      <c r="AA4229" s="163"/>
      <c r="AB4229" s="163"/>
      <c r="AC4229" s="163"/>
      <c r="AD4229" s="163"/>
      <c r="AE4229" s="163"/>
    </row>
    <row r="4230" spans="2:31">
      <c r="B4230" s="1129">
        <f t="shared" si="179"/>
        <v>-1</v>
      </c>
      <c r="D4230" s="1130"/>
      <c r="E4230" s="1130"/>
      <c r="F4230" s="1131"/>
      <c r="G4230" s="1130"/>
      <c r="H4230" s="1130"/>
      <c r="I4230" s="1130"/>
      <c r="J4230" s="1132"/>
      <c r="K4230" s="1132"/>
      <c r="L4230" s="1130"/>
      <c r="N4230" s="1133">
        <f t="shared" si="177"/>
        <v>0</v>
      </c>
      <c r="O4230" s="1134">
        <f t="shared" si="178"/>
        <v>0</v>
      </c>
      <c r="P4230" s="1134">
        <f>O4230/'1.5 Universal Data'!$F$35</f>
        <v>0</v>
      </c>
      <c r="R4230" s="163"/>
      <c r="S4230" s="163"/>
      <c r="T4230" s="163"/>
      <c r="U4230" s="163"/>
      <c r="V4230" s="163"/>
      <c r="W4230" s="163"/>
      <c r="X4230" s="163"/>
      <c r="Y4230" s="163"/>
      <c r="Z4230" s="163"/>
      <c r="AA4230" s="163"/>
      <c r="AB4230" s="163"/>
      <c r="AC4230" s="163"/>
      <c r="AD4230" s="163"/>
      <c r="AE4230" s="163"/>
    </row>
    <row r="4231" spans="2:31">
      <c r="B4231" s="1129">
        <f t="shared" si="179"/>
        <v>-1</v>
      </c>
      <c r="D4231" s="1130"/>
      <c r="E4231" s="1130"/>
      <c r="F4231" s="1131"/>
      <c r="G4231" s="1130"/>
      <c r="H4231" s="1130"/>
      <c r="I4231" s="1130"/>
      <c r="J4231" s="1132"/>
      <c r="K4231" s="1132"/>
      <c r="L4231" s="1130"/>
      <c r="N4231" s="1133">
        <f t="shared" si="177"/>
        <v>0</v>
      </c>
      <c r="O4231" s="1134">
        <f t="shared" si="178"/>
        <v>0</v>
      </c>
      <c r="P4231" s="1134">
        <f>O4231/'1.5 Universal Data'!$F$35</f>
        <v>0</v>
      </c>
      <c r="R4231" s="163"/>
      <c r="S4231" s="163"/>
      <c r="T4231" s="163"/>
      <c r="U4231" s="163"/>
      <c r="V4231" s="163"/>
      <c r="W4231" s="163"/>
      <c r="X4231" s="163"/>
      <c r="Y4231" s="163"/>
      <c r="Z4231" s="163"/>
      <c r="AA4231" s="163"/>
      <c r="AB4231" s="163"/>
      <c r="AC4231" s="163"/>
      <c r="AD4231" s="163"/>
      <c r="AE4231" s="163"/>
    </row>
    <row r="4232" spans="2:31">
      <c r="B4232" s="1129">
        <f t="shared" si="179"/>
        <v>-1</v>
      </c>
      <c r="D4232" s="1130"/>
      <c r="E4232" s="1130"/>
      <c r="F4232" s="1131"/>
      <c r="G4232" s="1130"/>
      <c r="H4232" s="1130"/>
      <c r="I4232" s="1130"/>
      <c r="J4232" s="1132"/>
      <c r="K4232" s="1132"/>
      <c r="L4232" s="1130"/>
      <c r="N4232" s="1133">
        <f t="shared" si="177"/>
        <v>0</v>
      </c>
      <c r="O4232" s="1134">
        <f t="shared" si="178"/>
        <v>0</v>
      </c>
      <c r="P4232" s="1134">
        <f>O4232/'1.5 Universal Data'!$F$35</f>
        <v>0</v>
      </c>
      <c r="R4232" s="163"/>
      <c r="S4232" s="163"/>
      <c r="T4232" s="163"/>
      <c r="U4232" s="163"/>
      <c r="V4232" s="163"/>
      <c r="W4232" s="163"/>
      <c r="X4232" s="163"/>
      <c r="Y4232" s="163"/>
      <c r="Z4232" s="163"/>
      <c r="AA4232" s="163"/>
      <c r="AB4232" s="163"/>
      <c r="AC4232" s="163"/>
      <c r="AD4232" s="163"/>
      <c r="AE4232" s="163"/>
    </row>
    <row r="4233" spans="2:31">
      <c r="B4233" s="1129">
        <f t="shared" si="179"/>
        <v>-1</v>
      </c>
      <c r="D4233" s="1130"/>
      <c r="E4233" s="1130"/>
      <c r="F4233" s="1131"/>
      <c r="G4233" s="1130"/>
      <c r="H4233" s="1130"/>
      <c r="I4233" s="1130"/>
      <c r="J4233" s="1132"/>
      <c r="K4233" s="1132"/>
      <c r="L4233" s="1130"/>
      <c r="N4233" s="1133">
        <f t="shared" si="177"/>
        <v>0</v>
      </c>
      <c r="O4233" s="1134">
        <f t="shared" si="178"/>
        <v>0</v>
      </c>
      <c r="P4233" s="1134">
        <f>O4233/'1.5 Universal Data'!$F$35</f>
        <v>0</v>
      </c>
      <c r="R4233" s="163"/>
      <c r="S4233" s="163"/>
      <c r="T4233" s="163"/>
      <c r="U4233" s="163"/>
      <c r="V4233" s="163"/>
      <c r="W4233" s="163"/>
      <c r="X4233" s="163"/>
      <c r="Y4233" s="163"/>
      <c r="Z4233" s="163"/>
      <c r="AA4233" s="163"/>
      <c r="AB4233" s="163"/>
      <c r="AC4233" s="163"/>
      <c r="AD4233" s="163"/>
      <c r="AE4233" s="163"/>
    </row>
    <row r="4234" spans="2:31">
      <c r="B4234" s="1129">
        <f t="shared" si="179"/>
        <v>-1</v>
      </c>
      <c r="D4234" s="1130"/>
      <c r="E4234" s="1130"/>
      <c r="F4234" s="1131"/>
      <c r="G4234" s="1130"/>
      <c r="H4234" s="1130"/>
      <c r="I4234" s="1130"/>
      <c r="J4234" s="1132"/>
      <c r="K4234" s="1132"/>
      <c r="L4234" s="1130"/>
      <c r="N4234" s="1133">
        <f t="shared" si="177"/>
        <v>0</v>
      </c>
      <c r="O4234" s="1134">
        <f t="shared" si="178"/>
        <v>0</v>
      </c>
      <c r="P4234" s="1134">
        <f>O4234/'1.5 Universal Data'!$F$35</f>
        <v>0</v>
      </c>
      <c r="R4234" s="163"/>
      <c r="S4234" s="163"/>
      <c r="T4234" s="163"/>
      <c r="U4234" s="163"/>
      <c r="V4234" s="163"/>
      <c r="W4234" s="163"/>
      <c r="X4234" s="163"/>
      <c r="Y4234" s="163"/>
      <c r="Z4234" s="163"/>
      <c r="AA4234" s="163"/>
      <c r="AB4234" s="163"/>
      <c r="AC4234" s="163"/>
      <c r="AD4234" s="163"/>
      <c r="AE4234" s="163"/>
    </row>
    <row r="4235" spans="2:31">
      <c r="B4235" s="1129">
        <f t="shared" si="179"/>
        <v>-1</v>
      </c>
      <c r="D4235" s="1130"/>
      <c r="E4235" s="1130"/>
      <c r="F4235" s="1131"/>
      <c r="G4235" s="1130"/>
      <c r="H4235" s="1130"/>
      <c r="I4235" s="1130"/>
      <c r="J4235" s="1132"/>
      <c r="K4235" s="1132"/>
      <c r="L4235" s="1130"/>
      <c r="N4235" s="1133">
        <f t="shared" si="177"/>
        <v>0</v>
      </c>
      <c r="O4235" s="1134">
        <f t="shared" si="178"/>
        <v>0</v>
      </c>
      <c r="P4235" s="1134">
        <f>O4235/'1.5 Universal Data'!$F$35</f>
        <v>0</v>
      </c>
      <c r="R4235" s="163"/>
      <c r="S4235" s="163"/>
      <c r="T4235" s="163"/>
      <c r="U4235" s="163"/>
      <c r="V4235" s="163"/>
      <c r="W4235" s="163"/>
      <c r="X4235" s="163"/>
      <c r="Y4235" s="163"/>
      <c r="Z4235" s="163"/>
      <c r="AA4235" s="163"/>
      <c r="AB4235" s="163"/>
      <c r="AC4235" s="163"/>
      <c r="AD4235" s="163"/>
      <c r="AE4235" s="163"/>
    </row>
    <row r="4236" spans="2:31">
      <c r="B4236" s="1129">
        <f t="shared" si="179"/>
        <v>-1</v>
      </c>
      <c r="D4236" s="1130"/>
      <c r="E4236" s="1130"/>
      <c r="F4236" s="1131"/>
      <c r="G4236" s="1130"/>
      <c r="H4236" s="1130"/>
      <c r="I4236" s="1130"/>
      <c r="J4236" s="1132"/>
      <c r="K4236" s="1132"/>
      <c r="L4236" s="1130"/>
      <c r="N4236" s="1133">
        <f t="shared" si="177"/>
        <v>0</v>
      </c>
      <c r="O4236" s="1134">
        <f t="shared" si="178"/>
        <v>0</v>
      </c>
      <c r="P4236" s="1134">
        <f>O4236/'1.5 Universal Data'!$F$35</f>
        <v>0</v>
      </c>
      <c r="R4236" s="163"/>
      <c r="S4236" s="163"/>
      <c r="T4236" s="163"/>
      <c r="U4236" s="163"/>
      <c r="V4236" s="163"/>
      <c r="W4236" s="163"/>
      <c r="X4236" s="163"/>
      <c r="Y4236" s="163"/>
      <c r="Z4236" s="163"/>
      <c r="AA4236" s="163"/>
      <c r="AB4236" s="163"/>
      <c r="AC4236" s="163"/>
      <c r="AD4236" s="163"/>
      <c r="AE4236" s="163"/>
    </row>
    <row r="4237" spans="2:31">
      <c r="B4237" s="1129">
        <f t="shared" si="179"/>
        <v>-1</v>
      </c>
      <c r="D4237" s="1130"/>
      <c r="E4237" s="1130"/>
      <c r="F4237" s="1131"/>
      <c r="G4237" s="1130"/>
      <c r="H4237" s="1130"/>
      <c r="I4237" s="1130"/>
      <c r="J4237" s="1132"/>
      <c r="K4237" s="1132"/>
      <c r="L4237" s="1130"/>
      <c r="N4237" s="1133">
        <f t="shared" si="177"/>
        <v>0</v>
      </c>
      <c r="O4237" s="1134">
        <f t="shared" si="178"/>
        <v>0</v>
      </c>
      <c r="P4237" s="1134">
        <f>O4237/'1.5 Universal Data'!$F$35</f>
        <v>0</v>
      </c>
      <c r="R4237" s="163"/>
      <c r="S4237" s="163"/>
      <c r="T4237" s="163"/>
      <c r="U4237" s="163"/>
      <c r="V4237" s="163"/>
      <c r="W4237" s="163"/>
      <c r="X4237" s="163"/>
      <c r="Y4237" s="163"/>
      <c r="Z4237" s="163"/>
      <c r="AA4237" s="163"/>
      <c r="AB4237" s="163"/>
      <c r="AC4237" s="163"/>
      <c r="AD4237" s="163"/>
      <c r="AE4237" s="163"/>
    </row>
    <row r="4238" spans="2:31">
      <c r="B4238" s="1129">
        <f t="shared" si="179"/>
        <v>-1</v>
      </c>
      <c r="D4238" s="1130"/>
      <c r="E4238" s="1130"/>
      <c r="F4238" s="1131"/>
      <c r="G4238" s="1130"/>
      <c r="H4238" s="1130"/>
      <c r="I4238" s="1130"/>
      <c r="J4238" s="1132"/>
      <c r="K4238" s="1132"/>
      <c r="L4238" s="1130"/>
      <c r="N4238" s="1133">
        <f t="shared" si="177"/>
        <v>0</v>
      </c>
      <c r="O4238" s="1134">
        <f t="shared" si="178"/>
        <v>0</v>
      </c>
      <c r="P4238" s="1134">
        <f>O4238/'1.5 Universal Data'!$F$35</f>
        <v>0</v>
      </c>
      <c r="R4238" s="163"/>
      <c r="S4238" s="163"/>
      <c r="T4238" s="163"/>
      <c r="U4238" s="163"/>
      <c r="V4238" s="163"/>
      <c r="W4238" s="163"/>
      <c r="X4238" s="163"/>
      <c r="Y4238" s="163"/>
      <c r="Z4238" s="163"/>
      <c r="AA4238" s="163"/>
      <c r="AB4238" s="163"/>
      <c r="AC4238" s="163"/>
      <c r="AD4238" s="163"/>
      <c r="AE4238" s="163"/>
    </row>
    <row r="4239" spans="2:31">
      <c r="B4239" s="1129">
        <f t="shared" si="179"/>
        <v>-1</v>
      </c>
      <c r="D4239" s="1130"/>
      <c r="E4239" s="1130"/>
      <c r="F4239" s="1131"/>
      <c r="G4239" s="1130"/>
      <c r="H4239" s="1130"/>
      <c r="I4239" s="1130"/>
      <c r="J4239" s="1132"/>
      <c r="K4239" s="1132"/>
      <c r="L4239" s="1130"/>
      <c r="N4239" s="1133">
        <f t="shared" si="177"/>
        <v>0</v>
      </c>
      <c r="O4239" s="1134">
        <f t="shared" si="178"/>
        <v>0</v>
      </c>
      <c r="P4239" s="1134">
        <f>O4239/'1.5 Universal Data'!$F$35</f>
        <v>0</v>
      </c>
      <c r="R4239" s="163"/>
      <c r="S4239" s="163"/>
      <c r="T4239" s="163"/>
      <c r="U4239" s="163"/>
      <c r="V4239" s="163"/>
      <c r="W4239" s="163"/>
      <c r="X4239" s="163"/>
      <c r="Y4239" s="163"/>
      <c r="Z4239" s="163"/>
      <c r="AA4239" s="163"/>
      <c r="AB4239" s="163"/>
      <c r="AC4239" s="163"/>
      <c r="AD4239" s="163"/>
      <c r="AE4239" s="163"/>
    </row>
    <row r="4240" spans="2:31">
      <c r="B4240" s="1129">
        <f t="shared" si="179"/>
        <v>-1</v>
      </c>
      <c r="D4240" s="1130"/>
      <c r="E4240" s="1130"/>
      <c r="F4240" s="1131"/>
      <c r="G4240" s="1130"/>
      <c r="H4240" s="1130"/>
      <c r="I4240" s="1130"/>
      <c r="J4240" s="1132"/>
      <c r="K4240" s="1132"/>
      <c r="L4240" s="1130"/>
      <c r="N4240" s="1133">
        <f t="shared" ref="N4240:N4303" si="180">+H4240*((K4240-J4240)+1)*B4240</f>
        <v>0</v>
      </c>
      <c r="O4240" s="1134">
        <f t="shared" ref="O4240:O4303" si="181">N4240*L4240/100</f>
        <v>0</v>
      </c>
      <c r="P4240" s="1134">
        <f>O4240/'1.5 Universal Data'!$F$35</f>
        <v>0</v>
      </c>
      <c r="R4240" s="163"/>
      <c r="S4240" s="163"/>
      <c r="T4240" s="163"/>
      <c r="U4240" s="163"/>
      <c r="V4240" s="163"/>
      <c r="W4240" s="163"/>
      <c r="X4240" s="163"/>
      <c r="Y4240" s="163"/>
      <c r="Z4240" s="163"/>
      <c r="AA4240" s="163"/>
      <c r="AB4240" s="163"/>
      <c r="AC4240" s="163"/>
      <c r="AD4240" s="163"/>
      <c r="AE4240" s="163"/>
    </row>
    <row r="4241" spans="2:31">
      <c r="B4241" s="1129">
        <f t="shared" si="179"/>
        <v>-1</v>
      </c>
      <c r="D4241" s="1130"/>
      <c r="E4241" s="1130"/>
      <c r="F4241" s="1131"/>
      <c r="G4241" s="1130"/>
      <c r="H4241" s="1130"/>
      <c r="I4241" s="1130"/>
      <c r="J4241" s="1132"/>
      <c r="K4241" s="1132"/>
      <c r="L4241" s="1130"/>
      <c r="N4241" s="1133">
        <f t="shared" si="180"/>
        <v>0</v>
      </c>
      <c r="O4241" s="1134">
        <f t="shared" si="181"/>
        <v>0</v>
      </c>
      <c r="P4241" s="1134">
        <f>O4241/'1.5 Universal Data'!$F$35</f>
        <v>0</v>
      </c>
      <c r="R4241" s="163"/>
      <c r="S4241" s="163"/>
      <c r="T4241" s="163"/>
      <c r="U4241" s="163"/>
      <c r="V4241" s="163"/>
      <c r="W4241" s="163"/>
      <c r="X4241" s="163"/>
      <c r="Y4241" s="163"/>
      <c r="Z4241" s="163"/>
      <c r="AA4241" s="163"/>
      <c r="AB4241" s="163"/>
      <c r="AC4241" s="163"/>
      <c r="AD4241" s="163"/>
      <c r="AE4241" s="163"/>
    </row>
    <row r="4242" spans="2:31">
      <c r="B4242" s="1129">
        <f t="shared" si="179"/>
        <v>-1</v>
      </c>
      <c r="D4242" s="1130"/>
      <c r="E4242" s="1130"/>
      <c r="F4242" s="1131"/>
      <c r="G4242" s="1130"/>
      <c r="H4242" s="1130"/>
      <c r="I4242" s="1130"/>
      <c r="J4242" s="1132"/>
      <c r="K4242" s="1132"/>
      <c r="L4242" s="1130"/>
      <c r="N4242" s="1133">
        <f t="shared" si="180"/>
        <v>0</v>
      </c>
      <c r="O4242" s="1134">
        <f t="shared" si="181"/>
        <v>0</v>
      </c>
      <c r="P4242" s="1134">
        <f>O4242/'1.5 Universal Data'!$F$35</f>
        <v>0</v>
      </c>
      <c r="R4242" s="163"/>
      <c r="S4242" s="163"/>
      <c r="T4242" s="163"/>
      <c r="U4242" s="163"/>
      <c r="V4242" s="163"/>
      <c r="W4242" s="163"/>
      <c r="X4242" s="163"/>
      <c r="Y4242" s="163"/>
      <c r="Z4242" s="163"/>
      <c r="AA4242" s="163"/>
      <c r="AB4242" s="163"/>
      <c r="AC4242" s="163"/>
      <c r="AD4242" s="163"/>
      <c r="AE4242" s="163"/>
    </row>
    <row r="4243" spans="2:31">
      <c r="B4243" s="1129">
        <f t="shared" si="179"/>
        <v>-1</v>
      </c>
      <c r="D4243" s="1130"/>
      <c r="E4243" s="1130"/>
      <c r="F4243" s="1131"/>
      <c r="G4243" s="1130"/>
      <c r="H4243" s="1130"/>
      <c r="I4243" s="1130"/>
      <c r="J4243" s="1132"/>
      <c r="K4243" s="1132"/>
      <c r="L4243" s="1130"/>
      <c r="N4243" s="1133">
        <f t="shared" si="180"/>
        <v>0</v>
      </c>
      <c r="O4243" s="1134">
        <f t="shared" si="181"/>
        <v>0</v>
      </c>
      <c r="P4243" s="1134">
        <f>O4243/'1.5 Universal Data'!$F$35</f>
        <v>0</v>
      </c>
      <c r="R4243" s="163"/>
      <c r="S4243" s="163"/>
      <c r="T4243" s="163"/>
      <c r="U4243" s="163"/>
      <c r="V4243" s="163"/>
      <c r="W4243" s="163"/>
      <c r="X4243" s="163"/>
      <c r="Y4243" s="163"/>
      <c r="Z4243" s="163"/>
      <c r="AA4243" s="163"/>
      <c r="AB4243" s="163"/>
      <c r="AC4243" s="163"/>
      <c r="AD4243" s="163"/>
      <c r="AE4243" s="163"/>
    </row>
    <row r="4244" spans="2:31">
      <c r="B4244" s="1129">
        <f t="shared" si="179"/>
        <v>-1</v>
      </c>
      <c r="D4244" s="1130"/>
      <c r="E4244" s="1130"/>
      <c r="F4244" s="1131"/>
      <c r="G4244" s="1130"/>
      <c r="H4244" s="1130"/>
      <c r="I4244" s="1130"/>
      <c r="J4244" s="1132"/>
      <c r="K4244" s="1132"/>
      <c r="L4244" s="1130"/>
      <c r="N4244" s="1133">
        <f t="shared" si="180"/>
        <v>0</v>
      </c>
      <c r="O4244" s="1134">
        <f t="shared" si="181"/>
        <v>0</v>
      </c>
      <c r="P4244" s="1134">
        <f>O4244/'1.5 Universal Data'!$F$35</f>
        <v>0</v>
      </c>
      <c r="R4244" s="163"/>
      <c r="S4244" s="163"/>
      <c r="T4244" s="163"/>
      <c r="U4244" s="163"/>
      <c r="V4244" s="163"/>
      <c r="W4244" s="163"/>
      <c r="X4244" s="163"/>
      <c r="Y4244" s="163"/>
      <c r="Z4244" s="163"/>
      <c r="AA4244" s="163"/>
      <c r="AB4244" s="163"/>
      <c r="AC4244" s="163"/>
      <c r="AD4244" s="163"/>
      <c r="AE4244" s="163"/>
    </row>
    <row r="4245" spans="2:31">
      <c r="B4245" s="1129">
        <f t="shared" si="179"/>
        <v>-1</v>
      </c>
      <c r="D4245" s="1130"/>
      <c r="E4245" s="1130"/>
      <c r="F4245" s="1131"/>
      <c r="G4245" s="1130"/>
      <c r="H4245" s="1130"/>
      <c r="I4245" s="1130"/>
      <c r="J4245" s="1132"/>
      <c r="K4245" s="1132"/>
      <c r="L4245" s="1130"/>
      <c r="N4245" s="1133">
        <f t="shared" si="180"/>
        <v>0</v>
      </c>
      <c r="O4245" s="1134">
        <f t="shared" si="181"/>
        <v>0</v>
      </c>
      <c r="P4245" s="1134">
        <f>O4245/'1.5 Universal Data'!$F$35</f>
        <v>0</v>
      </c>
      <c r="R4245" s="163"/>
      <c r="S4245" s="163"/>
      <c r="T4245" s="163"/>
      <c r="U4245" s="163"/>
      <c r="V4245" s="163"/>
      <c r="W4245" s="163"/>
      <c r="X4245" s="163"/>
      <c r="Y4245" s="163"/>
      <c r="Z4245" s="163"/>
      <c r="AA4245" s="163"/>
      <c r="AB4245" s="163"/>
      <c r="AC4245" s="163"/>
      <c r="AD4245" s="163"/>
      <c r="AE4245" s="163"/>
    </row>
    <row r="4246" spans="2:31">
      <c r="B4246" s="1129">
        <f t="shared" si="179"/>
        <v>-1</v>
      </c>
      <c r="D4246" s="1130"/>
      <c r="E4246" s="1130"/>
      <c r="F4246" s="1131"/>
      <c r="G4246" s="1130"/>
      <c r="H4246" s="1130"/>
      <c r="I4246" s="1130"/>
      <c r="J4246" s="1132"/>
      <c r="K4246" s="1132"/>
      <c r="L4246" s="1130"/>
      <c r="N4246" s="1133">
        <f t="shared" si="180"/>
        <v>0</v>
      </c>
      <c r="O4246" s="1134">
        <f t="shared" si="181"/>
        <v>0</v>
      </c>
      <c r="P4246" s="1134">
        <f>O4246/'1.5 Universal Data'!$F$35</f>
        <v>0</v>
      </c>
      <c r="R4246" s="163"/>
      <c r="S4246" s="163"/>
      <c r="T4246" s="163"/>
      <c r="U4246" s="163"/>
      <c r="V4246" s="163"/>
      <c r="W4246" s="163"/>
      <c r="X4246" s="163"/>
      <c r="Y4246" s="163"/>
      <c r="Z4246" s="163"/>
      <c r="AA4246" s="163"/>
      <c r="AB4246" s="163"/>
      <c r="AC4246" s="163"/>
      <c r="AD4246" s="163"/>
      <c r="AE4246" s="163"/>
    </row>
    <row r="4247" spans="2:31">
      <c r="B4247" s="1129">
        <f t="shared" ref="B4247:B4310" si="182">IF(G4247="buy",1,-1)</f>
        <v>-1</v>
      </c>
      <c r="D4247" s="1130"/>
      <c r="E4247" s="1130"/>
      <c r="F4247" s="1131"/>
      <c r="G4247" s="1130"/>
      <c r="H4247" s="1130"/>
      <c r="I4247" s="1130"/>
      <c r="J4247" s="1132"/>
      <c r="K4247" s="1132"/>
      <c r="L4247" s="1130"/>
      <c r="N4247" s="1133">
        <f t="shared" si="180"/>
        <v>0</v>
      </c>
      <c r="O4247" s="1134">
        <f t="shared" si="181"/>
        <v>0</v>
      </c>
      <c r="P4247" s="1134">
        <f>O4247/'1.5 Universal Data'!$F$35</f>
        <v>0</v>
      </c>
      <c r="R4247" s="163"/>
      <c r="S4247" s="163"/>
      <c r="T4247" s="163"/>
      <c r="U4247" s="163"/>
      <c r="V4247" s="163"/>
      <c r="W4247" s="163"/>
      <c r="X4247" s="163"/>
      <c r="Y4247" s="163"/>
      <c r="Z4247" s="163"/>
      <c r="AA4247" s="163"/>
      <c r="AB4247" s="163"/>
      <c r="AC4247" s="163"/>
      <c r="AD4247" s="163"/>
      <c r="AE4247" s="163"/>
    </row>
    <row r="4248" spans="2:31">
      <c r="B4248" s="1129">
        <f t="shared" si="182"/>
        <v>-1</v>
      </c>
      <c r="D4248" s="1130"/>
      <c r="E4248" s="1130"/>
      <c r="F4248" s="1131"/>
      <c r="G4248" s="1130"/>
      <c r="H4248" s="1130"/>
      <c r="I4248" s="1130"/>
      <c r="J4248" s="1132"/>
      <c r="K4248" s="1132"/>
      <c r="L4248" s="1130"/>
      <c r="N4248" s="1133">
        <f t="shared" si="180"/>
        <v>0</v>
      </c>
      <c r="O4248" s="1134">
        <f t="shared" si="181"/>
        <v>0</v>
      </c>
      <c r="P4248" s="1134">
        <f>O4248/'1.5 Universal Data'!$F$35</f>
        <v>0</v>
      </c>
      <c r="R4248" s="163"/>
      <c r="S4248" s="163"/>
      <c r="T4248" s="163"/>
      <c r="U4248" s="163"/>
      <c r="V4248" s="163"/>
      <c r="W4248" s="163"/>
      <c r="X4248" s="163"/>
      <c r="Y4248" s="163"/>
      <c r="Z4248" s="163"/>
      <c r="AA4248" s="163"/>
      <c r="AB4248" s="163"/>
      <c r="AC4248" s="163"/>
      <c r="AD4248" s="163"/>
      <c r="AE4248" s="163"/>
    </row>
    <row r="4249" spans="2:31">
      <c r="B4249" s="1129">
        <f t="shared" si="182"/>
        <v>-1</v>
      </c>
      <c r="D4249" s="1130"/>
      <c r="E4249" s="1130"/>
      <c r="F4249" s="1131"/>
      <c r="G4249" s="1130"/>
      <c r="H4249" s="1130"/>
      <c r="I4249" s="1130"/>
      <c r="J4249" s="1132"/>
      <c r="K4249" s="1132"/>
      <c r="L4249" s="1130"/>
      <c r="N4249" s="1133">
        <f t="shared" si="180"/>
        <v>0</v>
      </c>
      <c r="O4249" s="1134">
        <f t="shared" si="181"/>
        <v>0</v>
      </c>
      <c r="P4249" s="1134">
        <f>O4249/'1.5 Universal Data'!$F$35</f>
        <v>0</v>
      </c>
      <c r="R4249" s="163"/>
      <c r="S4249" s="163"/>
      <c r="T4249" s="163"/>
      <c r="U4249" s="163"/>
      <c r="V4249" s="163"/>
      <c r="W4249" s="163"/>
      <c r="X4249" s="163"/>
      <c r="Y4249" s="163"/>
      <c r="Z4249" s="163"/>
      <c r="AA4249" s="163"/>
      <c r="AB4249" s="163"/>
      <c r="AC4249" s="163"/>
      <c r="AD4249" s="163"/>
      <c r="AE4249" s="163"/>
    </row>
    <row r="4250" spans="2:31">
      <c r="B4250" s="1129">
        <f t="shared" si="182"/>
        <v>-1</v>
      </c>
      <c r="D4250" s="1130"/>
      <c r="E4250" s="1130"/>
      <c r="F4250" s="1131"/>
      <c r="G4250" s="1130"/>
      <c r="H4250" s="1130"/>
      <c r="I4250" s="1130"/>
      <c r="J4250" s="1132"/>
      <c r="K4250" s="1132"/>
      <c r="L4250" s="1130"/>
      <c r="N4250" s="1133">
        <f t="shared" si="180"/>
        <v>0</v>
      </c>
      <c r="O4250" s="1134">
        <f t="shared" si="181"/>
        <v>0</v>
      </c>
      <c r="P4250" s="1134">
        <f>O4250/'1.5 Universal Data'!$F$35</f>
        <v>0</v>
      </c>
      <c r="R4250" s="163"/>
      <c r="S4250" s="163"/>
      <c r="T4250" s="163"/>
      <c r="U4250" s="163"/>
      <c r="V4250" s="163"/>
      <c r="W4250" s="163"/>
      <c r="X4250" s="163"/>
      <c r="Y4250" s="163"/>
      <c r="Z4250" s="163"/>
      <c r="AA4250" s="163"/>
      <c r="AB4250" s="163"/>
      <c r="AC4250" s="163"/>
      <c r="AD4250" s="163"/>
      <c r="AE4250" s="163"/>
    </row>
    <row r="4251" spans="2:31">
      <c r="B4251" s="1129">
        <f t="shared" si="182"/>
        <v>-1</v>
      </c>
      <c r="D4251" s="1130"/>
      <c r="E4251" s="1130"/>
      <c r="F4251" s="1131"/>
      <c r="G4251" s="1130"/>
      <c r="H4251" s="1130"/>
      <c r="I4251" s="1130"/>
      <c r="J4251" s="1132"/>
      <c r="K4251" s="1132"/>
      <c r="L4251" s="1130"/>
      <c r="N4251" s="1133">
        <f t="shared" si="180"/>
        <v>0</v>
      </c>
      <c r="O4251" s="1134">
        <f t="shared" si="181"/>
        <v>0</v>
      </c>
      <c r="P4251" s="1134">
        <f>O4251/'1.5 Universal Data'!$F$35</f>
        <v>0</v>
      </c>
      <c r="R4251" s="163"/>
      <c r="S4251" s="163"/>
      <c r="T4251" s="163"/>
      <c r="U4251" s="163"/>
      <c r="V4251" s="163"/>
      <c r="W4251" s="163"/>
      <c r="X4251" s="163"/>
      <c r="Y4251" s="163"/>
      <c r="Z4251" s="163"/>
      <c r="AA4251" s="163"/>
      <c r="AB4251" s="163"/>
      <c r="AC4251" s="163"/>
      <c r="AD4251" s="163"/>
      <c r="AE4251" s="163"/>
    </row>
    <row r="4252" spans="2:31">
      <c r="B4252" s="1129">
        <f t="shared" si="182"/>
        <v>-1</v>
      </c>
      <c r="D4252" s="1130"/>
      <c r="E4252" s="1130"/>
      <c r="F4252" s="1131"/>
      <c r="G4252" s="1130"/>
      <c r="H4252" s="1130"/>
      <c r="I4252" s="1130"/>
      <c r="J4252" s="1132"/>
      <c r="K4252" s="1132"/>
      <c r="L4252" s="1130"/>
      <c r="N4252" s="1133">
        <f t="shared" si="180"/>
        <v>0</v>
      </c>
      <c r="O4252" s="1134">
        <f t="shared" si="181"/>
        <v>0</v>
      </c>
      <c r="P4252" s="1134">
        <f>O4252/'1.5 Universal Data'!$F$35</f>
        <v>0</v>
      </c>
      <c r="R4252" s="163"/>
      <c r="S4252" s="163"/>
      <c r="T4252" s="163"/>
      <c r="U4252" s="163"/>
      <c r="V4252" s="163"/>
      <c r="W4252" s="163"/>
      <c r="X4252" s="163"/>
      <c r="Y4252" s="163"/>
      <c r="Z4252" s="163"/>
      <c r="AA4252" s="163"/>
      <c r="AB4252" s="163"/>
      <c r="AC4252" s="163"/>
      <c r="AD4252" s="163"/>
      <c r="AE4252" s="163"/>
    </row>
    <row r="4253" spans="2:31">
      <c r="B4253" s="1129">
        <f t="shared" si="182"/>
        <v>-1</v>
      </c>
      <c r="D4253" s="1130"/>
      <c r="E4253" s="1130"/>
      <c r="F4253" s="1131"/>
      <c r="G4253" s="1130"/>
      <c r="H4253" s="1130"/>
      <c r="I4253" s="1130"/>
      <c r="J4253" s="1132"/>
      <c r="K4253" s="1132"/>
      <c r="L4253" s="1130"/>
      <c r="N4253" s="1133">
        <f t="shared" si="180"/>
        <v>0</v>
      </c>
      <c r="O4253" s="1134">
        <f t="shared" si="181"/>
        <v>0</v>
      </c>
      <c r="P4253" s="1134">
        <f>O4253/'1.5 Universal Data'!$F$35</f>
        <v>0</v>
      </c>
      <c r="R4253" s="163"/>
      <c r="S4253" s="163"/>
      <c r="T4253" s="163"/>
      <c r="U4253" s="163"/>
      <c r="V4253" s="163"/>
      <c r="W4253" s="163"/>
      <c r="X4253" s="163"/>
      <c r="Y4253" s="163"/>
      <c r="Z4253" s="163"/>
      <c r="AA4253" s="163"/>
      <c r="AB4253" s="163"/>
      <c r="AC4253" s="163"/>
      <c r="AD4253" s="163"/>
      <c r="AE4253" s="163"/>
    </row>
    <row r="4254" spans="2:31">
      <c r="B4254" s="1129">
        <f t="shared" si="182"/>
        <v>-1</v>
      </c>
      <c r="D4254" s="1130"/>
      <c r="E4254" s="1130"/>
      <c r="F4254" s="1131"/>
      <c r="G4254" s="1130"/>
      <c r="H4254" s="1130"/>
      <c r="I4254" s="1130"/>
      <c r="J4254" s="1132"/>
      <c r="K4254" s="1132"/>
      <c r="L4254" s="1130"/>
      <c r="N4254" s="1133">
        <f t="shared" si="180"/>
        <v>0</v>
      </c>
      <c r="O4254" s="1134">
        <f t="shared" si="181"/>
        <v>0</v>
      </c>
      <c r="P4254" s="1134">
        <f>O4254/'1.5 Universal Data'!$F$35</f>
        <v>0</v>
      </c>
      <c r="R4254" s="163"/>
      <c r="S4254" s="163"/>
      <c r="T4254" s="163"/>
      <c r="U4254" s="163"/>
      <c r="V4254" s="163"/>
      <c r="W4254" s="163"/>
      <c r="X4254" s="163"/>
      <c r="Y4254" s="163"/>
      <c r="Z4254" s="163"/>
      <c r="AA4254" s="163"/>
      <c r="AB4254" s="163"/>
      <c r="AC4254" s="163"/>
      <c r="AD4254" s="163"/>
      <c r="AE4254" s="163"/>
    </row>
    <row r="4255" spans="2:31">
      <c r="B4255" s="1129">
        <f t="shared" si="182"/>
        <v>-1</v>
      </c>
      <c r="D4255" s="1130"/>
      <c r="E4255" s="1130"/>
      <c r="F4255" s="1131"/>
      <c r="G4255" s="1130"/>
      <c r="H4255" s="1130"/>
      <c r="I4255" s="1130"/>
      <c r="J4255" s="1132"/>
      <c r="K4255" s="1132"/>
      <c r="L4255" s="1130"/>
      <c r="N4255" s="1133">
        <f t="shared" si="180"/>
        <v>0</v>
      </c>
      <c r="O4255" s="1134">
        <f t="shared" si="181"/>
        <v>0</v>
      </c>
      <c r="P4255" s="1134">
        <f>O4255/'1.5 Universal Data'!$F$35</f>
        <v>0</v>
      </c>
      <c r="R4255" s="163"/>
      <c r="S4255" s="163"/>
      <c r="T4255" s="163"/>
      <c r="U4255" s="163"/>
      <c r="V4255" s="163"/>
      <c r="W4255" s="163"/>
      <c r="X4255" s="163"/>
      <c r="Y4255" s="163"/>
      <c r="Z4255" s="163"/>
      <c r="AA4255" s="163"/>
      <c r="AB4255" s="163"/>
      <c r="AC4255" s="163"/>
      <c r="AD4255" s="163"/>
      <c r="AE4255" s="163"/>
    </row>
    <row r="4256" spans="2:31">
      <c r="B4256" s="1129">
        <f t="shared" si="182"/>
        <v>-1</v>
      </c>
      <c r="D4256" s="1130"/>
      <c r="E4256" s="1130"/>
      <c r="F4256" s="1131"/>
      <c r="G4256" s="1130"/>
      <c r="H4256" s="1130"/>
      <c r="I4256" s="1130"/>
      <c r="J4256" s="1132"/>
      <c r="K4256" s="1132"/>
      <c r="L4256" s="1130"/>
      <c r="N4256" s="1133">
        <f t="shared" si="180"/>
        <v>0</v>
      </c>
      <c r="O4256" s="1134">
        <f t="shared" si="181"/>
        <v>0</v>
      </c>
      <c r="P4256" s="1134">
        <f>O4256/'1.5 Universal Data'!$F$35</f>
        <v>0</v>
      </c>
      <c r="R4256" s="163"/>
      <c r="S4256" s="163"/>
      <c r="T4256" s="163"/>
      <c r="U4256" s="163"/>
      <c r="V4256" s="163"/>
      <c r="W4256" s="163"/>
      <c r="X4256" s="163"/>
      <c r="Y4256" s="163"/>
      <c r="Z4256" s="163"/>
      <c r="AA4256" s="163"/>
      <c r="AB4256" s="163"/>
      <c r="AC4256" s="163"/>
      <c r="AD4256" s="163"/>
      <c r="AE4256" s="163"/>
    </row>
    <row r="4257" spans="2:31">
      <c r="B4257" s="1129">
        <f t="shared" si="182"/>
        <v>-1</v>
      </c>
      <c r="D4257" s="1130"/>
      <c r="E4257" s="1130"/>
      <c r="F4257" s="1131"/>
      <c r="G4257" s="1130"/>
      <c r="H4257" s="1130"/>
      <c r="I4257" s="1130"/>
      <c r="J4257" s="1132"/>
      <c r="K4257" s="1132"/>
      <c r="L4257" s="1130"/>
      <c r="N4257" s="1133">
        <f t="shared" si="180"/>
        <v>0</v>
      </c>
      <c r="O4257" s="1134">
        <f t="shared" si="181"/>
        <v>0</v>
      </c>
      <c r="P4257" s="1134">
        <f>O4257/'1.5 Universal Data'!$F$35</f>
        <v>0</v>
      </c>
      <c r="R4257" s="163"/>
      <c r="S4257" s="163"/>
      <c r="T4257" s="163"/>
      <c r="U4257" s="163"/>
      <c r="V4257" s="163"/>
      <c r="W4257" s="163"/>
      <c r="X4257" s="163"/>
      <c r="Y4257" s="163"/>
      <c r="Z4257" s="163"/>
      <c r="AA4257" s="163"/>
      <c r="AB4257" s="163"/>
      <c r="AC4257" s="163"/>
      <c r="AD4257" s="163"/>
      <c r="AE4257" s="163"/>
    </row>
    <row r="4258" spans="2:31">
      <c r="B4258" s="1129">
        <f t="shared" si="182"/>
        <v>-1</v>
      </c>
      <c r="D4258" s="1130"/>
      <c r="E4258" s="1130"/>
      <c r="F4258" s="1131"/>
      <c r="G4258" s="1130"/>
      <c r="H4258" s="1130"/>
      <c r="I4258" s="1130"/>
      <c r="J4258" s="1132"/>
      <c r="K4258" s="1132"/>
      <c r="L4258" s="1130"/>
      <c r="N4258" s="1133">
        <f t="shared" si="180"/>
        <v>0</v>
      </c>
      <c r="O4258" s="1134">
        <f t="shared" si="181"/>
        <v>0</v>
      </c>
      <c r="P4258" s="1134">
        <f>O4258/'1.5 Universal Data'!$F$35</f>
        <v>0</v>
      </c>
      <c r="R4258" s="163"/>
      <c r="S4258" s="163"/>
      <c r="T4258" s="163"/>
      <c r="U4258" s="163"/>
      <c r="V4258" s="163"/>
      <c r="W4258" s="163"/>
      <c r="X4258" s="163"/>
      <c r="Y4258" s="163"/>
      <c r="Z4258" s="163"/>
      <c r="AA4258" s="163"/>
      <c r="AB4258" s="163"/>
      <c r="AC4258" s="163"/>
      <c r="AD4258" s="163"/>
      <c r="AE4258" s="163"/>
    </row>
    <row r="4259" spans="2:31">
      <c r="B4259" s="1129">
        <f t="shared" si="182"/>
        <v>-1</v>
      </c>
      <c r="D4259" s="1130"/>
      <c r="E4259" s="1130"/>
      <c r="F4259" s="1131"/>
      <c r="G4259" s="1130"/>
      <c r="H4259" s="1130"/>
      <c r="I4259" s="1130"/>
      <c r="J4259" s="1132"/>
      <c r="K4259" s="1132"/>
      <c r="L4259" s="1130"/>
      <c r="N4259" s="1133">
        <f t="shared" si="180"/>
        <v>0</v>
      </c>
      <c r="O4259" s="1134">
        <f t="shared" si="181"/>
        <v>0</v>
      </c>
      <c r="P4259" s="1134">
        <f>O4259/'1.5 Universal Data'!$F$35</f>
        <v>0</v>
      </c>
      <c r="R4259" s="163"/>
      <c r="S4259" s="163"/>
      <c r="T4259" s="163"/>
      <c r="U4259" s="163"/>
      <c r="V4259" s="163"/>
      <c r="W4259" s="163"/>
      <c r="X4259" s="163"/>
      <c r="Y4259" s="163"/>
      <c r="Z4259" s="163"/>
      <c r="AA4259" s="163"/>
      <c r="AB4259" s="163"/>
      <c r="AC4259" s="163"/>
      <c r="AD4259" s="163"/>
      <c r="AE4259" s="163"/>
    </row>
    <row r="4260" spans="2:31">
      <c r="B4260" s="1129">
        <f t="shared" si="182"/>
        <v>-1</v>
      </c>
      <c r="D4260" s="1130"/>
      <c r="E4260" s="1130"/>
      <c r="F4260" s="1131"/>
      <c r="G4260" s="1130"/>
      <c r="H4260" s="1130"/>
      <c r="I4260" s="1130"/>
      <c r="J4260" s="1132"/>
      <c r="K4260" s="1132"/>
      <c r="L4260" s="1130"/>
      <c r="N4260" s="1133">
        <f t="shared" si="180"/>
        <v>0</v>
      </c>
      <c r="O4260" s="1134">
        <f t="shared" si="181"/>
        <v>0</v>
      </c>
      <c r="P4260" s="1134">
        <f>O4260/'1.5 Universal Data'!$F$35</f>
        <v>0</v>
      </c>
      <c r="R4260" s="163"/>
      <c r="S4260" s="163"/>
      <c r="T4260" s="163"/>
      <c r="U4260" s="163"/>
      <c r="V4260" s="163"/>
      <c r="W4260" s="163"/>
      <c r="X4260" s="163"/>
      <c r="Y4260" s="163"/>
      <c r="Z4260" s="163"/>
      <c r="AA4260" s="163"/>
      <c r="AB4260" s="163"/>
      <c r="AC4260" s="163"/>
      <c r="AD4260" s="163"/>
      <c r="AE4260" s="163"/>
    </row>
    <row r="4261" spans="2:31">
      <c r="B4261" s="1129">
        <f t="shared" si="182"/>
        <v>-1</v>
      </c>
      <c r="D4261" s="1130"/>
      <c r="E4261" s="1130"/>
      <c r="F4261" s="1131"/>
      <c r="G4261" s="1130"/>
      <c r="H4261" s="1130"/>
      <c r="I4261" s="1130"/>
      <c r="J4261" s="1132"/>
      <c r="K4261" s="1132"/>
      <c r="L4261" s="1130"/>
      <c r="N4261" s="1133">
        <f t="shared" si="180"/>
        <v>0</v>
      </c>
      <c r="O4261" s="1134">
        <f t="shared" si="181"/>
        <v>0</v>
      </c>
      <c r="P4261" s="1134">
        <f>O4261/'1.5 Universal Data'!$F$35</f>
        <v>0</v>
      </c>
      <c r="R4261" s="163"/>
      <c r="S4261" s="163"/>
      <c r="T4261" s="163"/>
      <c r="U4261" s="163"/>
      <c r="V4261" s="163"/>
      <c r="W4261" s="163"/>
      <c r="X4261" s="163"/>
      <c r="Y4261" s="163"/>
      <c r="Z4261" s="163"/>
      <c r="AA4261" s="163"/>
      <c r="AB4261" s="163"/>
      <c r="AC4261" s="163"/>
      <c r="AD4261" s="163"/>
      <c r="AE4261" s="163"/>
    </row>
    <row r="4262" spans="2:31">
      <c r="B4262" s="1129">
        <f t="shared" si="182"/>
        <v>-1</v>
      </c>
      <c r="D4262" s="1130"/>
      <c r="E4262" s="1130"/>
      <c r="F4262" s="1131"/>
      <c r="G4262" s="1130"/>
      <c r="H4262" s="1130"/>
      <c r="I4262" s="1130"/>
      <c r="J4262" s="1132"/>
      <c r="K4262" s="1132"/>
      <c r="L4262" s="1130"/>
      <c r="N4262" s="1133">
        <f t="shared" si="180"/>
        <v>0</v>
      </c>
      <c r="O4262" s="1134">
        <f t="shared" si="181"/>
        <v>0</v>
      </c>
      <c r="P4262" s="1134">
        <f>O4262/'1.5 Universal Data'!$F$35</f>
        <v>0</v>
      </c>
      <c r="R4262" s="163"/>
      <c r="S4262" s="163"/>
      <c r="T4262" s="163"/>
      <c r="U4262" s="163"/>
      <c r="V4262" s="163"/>
      <c r="W4262" s="163"/>
      <c r="X4262" s="163"/>
      <c r="Y4262" s="163"/>
      <c r="Z4262" s="163"/>
      <c r="AA4262" s="163"/>
      <c r="AB4262" s="163"/>
      <c r="AC4262" s="163"/>
      <c r="AD4262" s="163"/>
      <c r="AE4262" s="163"/>
    </row>
    <row r="4263" spans="2:31">
      <c r="B4263" s="1129">
        <f t="shared" si="182"/>
        <v>-1</v>
      </c>
      <c r="D4263" s="1130"/>
      <c r="E4263" s="1130"/>
      <c r="F4263" s="1131"/>
      <c r="G4263" s="1130"/>
      <c r="H4263" s="1130"/>
      <c r="I4263" s="1130"/>
      <c r="J4263" s="1132"/>
      <c r="K4263" s="1132"/>
      <c r="L4263" s="1130"/>
      <c r="N4263" s="1133">
        <f t="shared" si="180"/>
        <v>0</v>
      </c>
      <c r="O4263" s="1134">
        <f t="shared" si="181"/>
        <v>0</v>
      </c>
      <c r="P4263" s="1134">
        <f>O4263/'1.5 Universal Data'!$F$35</f>
        <v>0</v>
      </c>
      <c r="R4263" s="163"/>
      <c r="S4263" s="163"/>
      <c r="T4263" s="163"/>
      <c r="U4263" s="163"/>
      <c r="V4263" s="163"/>
      <c r="W4263" s="163"/>
      <c r="X4263" s="163"/>
      <c r="Y4263" s="163"/>
      <c r="Z4263" s="163"/>
      <c r="AA4263" s="163"/>
      <c r="AB4263" s="163"/>
      <c r="AC4263" s="163"/>
      <c r="AD4263" s="163"/>
      <c r="AE4263" s="163"/>
    </row>
    <row r="4264" spans="2:31">
      <c r="B4264" s="1129">
        <f t="shared" si="182"/>
        <v>-1</v>
      </c>
      <c r="D4264" s="1130"/>
      <c r="E4264" s="1130"/>
      <c r="F4264" s="1131"/>
      <c r="G4264" s="1130"/>
      <c r="H4264" s="1130"/>
      <c r="I4264" s="1130"/>
      <c r="J4264" s="1132"/>
      <c r="K4264" s="1132"/>
      <c r="L4264" s="1130"/>
      <c r="N4264" s="1133">
        <f t="shared" si="180"/>
        <v>0</v>
      </c>
      <c r="O4264" s="1134">
        <f t="shared" si="181"/>
        <v>0</v>
      </c>
      <c r="P4264" s="1134">
        <f>O4264/'1.5 Universal Data'!$F$35</f>
        <v>0</v>
      </c>
      <c r="R4264" s="163"/>
      <c r="S4264" s="163"/>
      <c r="T4264" s="163"/>
      <c r="U4264" s="163"/>
      <c r="V4264" s="163"/>
      <c r="W4264" s="163"/>
      <c r="X4264" s="163"/>
      <c r="Y4264" s="163"/>
      <c r="Z4264" s="163"/>
      <c r="AA4264" s="163"/>
      <c r="AB4264" s="163"/>
      <c r="AC4264" s="163"/>
      <c r="AD4264" s="163"/>
      <c r="AE4264" s="163"/>
    </row>
    <row r="4265" spans="2:31">
      <c r="B4265" s="1129">
        <f t="shared" si="182"/>
        <v>-1</v>
      </c>
      <c r="D4265" s="1130"/>
      <c r="E4265" s="1130"/>
      <c r="F4265" s="1131"/>
      <c r="G4265" s="1130"/>
      <c r="H4265" s="1130"/>
      <c r="I4265" s="1130"/>
      <c r="J4265" s="1132"/>
      <c r="K4265" s="1132"/>
      <c r="L4265" s="1130"/>
      <c r="N4265" s="1133">
        <f t="shared" si="180"/>
        <v>0</v>
      </c>
      <c r="O4265" s="1134">
        <f t="shared" si="181"/>
        <v>0</v>
      </c>
      <c r="P4265" s="1134">
        <f>O4265/'1.5 Universal Data'!$F$35</f>
        <v>0</v>
      </c>
      <c r="R4265" s="163"/>
      <c r="S4265" s="163"/>
      <c r="T4265" s="163"/>
      <c r="U4265" s="163"/>
      <c r="V4265" s="163"/>
      <c r="W4265" s="163"/>
      <c r="X4265" s="163"/>
      <c r="Y4265" s="163"/>
      <c r="Z4265" s="163"/>
      <c r="AA4265" s="163"/>
      <c r="AB4265" s="163"/>
      <c r="AC4265" s="163"/>
      <c r="AD4265" s="163"/>
      <c r="AE4265" s="163"/>
    </row>
    <row r="4266" spans="2:31">
      <c r="B4266" s="1129">
        <f t="shared" si="182"/>
        <v>-1</v>
      </c>
      <c r="D4266" s="1130"/>
      <c r="E4266" s="1130"/>
      <c r="F4266" s="1131"/>
      <c r="G4266" s="1130"/>
      <c r="H4266" s="1130"/>
      <c r="I4266" s="1130"/>
      <c r="J4266" s="1132"/>
      <c r="K4266" s="1132"/>
      <c r="L4266" s="1130"/>
      <c r="N4266" s="1133">
        <f t="shared" si="180"/>
        <v>0</v>
      </c>
      <c r="O4266" s="1134">
        <f t="shared" si="181"/>
        <v>0</v>
      </c>
      <c r="P4266" s="1134">
        <f>O4266/'1.5 Universal Data'!$F$35</f>
        <v>0</v>
      </c>
      <c r="R4266" s="163"/>
      <c r="S4266" s="163"/>
      <c r="T4266" s="163"/>
      <c r="U4266" s="163"/>
      <c r="V4266" s="163"/>
      <c r="W4266" s="163"/>
      <c r="X4266" s="163"/>
      <c r="Y4266" s="163"/>
      <c r="Z4266" s="163"/>
      <c r="AA4266" s="163"/>
      <c r="AB4266" s="163"/>
      <c r="AC4266" s="163"/>
      <c r="AD4266" s="163"/>
      <c r="AE4266" s="163"/>
    </row>
    <row r="4267" spans="2:31">
      <c r="B4267" s="1129">
        <f t="shared" si="182"/>
        <v>-1</v>
      </c>
      <c r="D4267" s="1130"/>
      <c r="E4267" s="1130"/>
      <c r="F4267" s="1131"/>
      <c r="G4267" s="1130"/>
      <c r="H4267" s="1130"/>
      <c r="I4267" s="1130"/>
      <c r="J4267" s="1132"/>
      <c r="K4267" s="1132"/>
      <c r="L4267" s="1130"/>
      <c r="N4267" s="1133">
        <f t="shared" si="180"/>
        <v>0</v>
      </c>
      <c r="O4267" s="1134">
        <f t="shared" si="181"/>
        <v>0</v>
      </c>
      <c r="P4267" s="1134">
        <f>O4267/'1.5 Universal Data'!$F$35</f>
        <v>0</v>
      </c>
      <c r="R4267" s="163"/>
      <c r="S4267" s="163"/>
      <c r="T4267" s="163"/>
      <c r="U4267" s="163"/>
      <c r="V4267" s="163"/>
      <c r="W4267" s="163"/>
      <c r="X4267" s="163"/>
      <c r="Y4267" s="163"/>
      <c r="Z4267" s="163"/>
      <c r="AA4267" s="163"/>
      <c r="AB4267" s="163"/>
      <c r="AC4267" s="163"/>
      <c r="AD4267" s="163"/>
      <c r="AE4267" s="163"/>
    </row>
    <row r="4268" spans="2:31">
      <c r="B4268" s="1129">
        <f t="shared" si="182"/>
        <v>-1</v>
      </c>
      <c r="D4268" s="1130"/>
      <c r="E4268" s="1130"/>
      <c r="F4268" s="1131"/>
      <c r="G4268" s="1130"/>
      <c r="H4268" s="1130"/>
      <c r="I4268" s="1130"/>
      <c r="J4268" s="1132"/>
      <c r="K4268" s="1132"/>
      <c r="L4268" s="1130"/>
      <c r="N4268" s="1133">
        <f t="shared" si="180"/>
        <v>0</v>
      </c>
      <c r="O4268" s="1134">
        <f t="shared" si="181"/>
        <v>0</v>
      </c>
      <c r="P4268" s="1134">
        <f>O4268/'1.5 Universal Data'!$F$35</f>
        <v>0</v>
      </c>
      <c r="R4268" s="163"/>
      <c r="S4268" s="163"/>
      <c r="T4268" s="163"/>
      <c r="U4268" s="163"/>
      <c r="V4268" s="163"/>
      <c r="W4268" s="163"/>
      <c r="X4268" s="163"/>
      <c r="Y4268" s="163"/>
      <c r="Z4268" s="163"/>
      <c r="AA4268" s="163"/>
      <c r="AB4268" s="163"/>
      <c r="AC4268" s="163"/>
      <c r="AD4268" s="163"/>
      <c r="AE4268" s="163"/>
    </row>
    <row r="4269" spans="2:31">
      <c r="B4269" s="1129">
        <f t="shared" si="182"/>
        <v>-1</v>
      </c>
      <c r="D4269" s="1130"/>
      <c r="E4269" s="1130"/>
      <c r="F4269" s="1131"/>
      <c r="G4269" s="1130"/>
      <c r="H4269" s="1130"/>
      <c r="I4269" s="1130"/>
      <c r="J4269" s="1132"/>
      <c r="K4269" s="1132"/>
      <c r="L4269" s="1130"/>
      <c r="N4269" s="1133">
        <f t="shared" si="180"/>
        <v>0</v>
      </c>
      <c r="O4269" s="1134">
        <f t="shared" si="181"/>
        <v>0</v>
      </c>
      <c r="P4269" s="1134">
        <f>O4269/'1.5 Universal Data'!$F$35</f>
        <v>0</v>
      </c>
      <c r="R4269" s="163"/>
      <c r="S4269" s="163"/>
      <c r="T4269" s="163"/>
      <c r="U4269" s="163"/>
      <c r="V4269" s="163"/>
      <c r="W4269" s="163"/>
      <c r="X4269" s="163"/>
      <c r="Y4269" s="163"/>
      <c r="Z4269" s="163"/>
      <c r="AA4269" s="163"/>
      <c r="AB4269" s="163"/>
      <c r="AC4269" s="163"/>
      <c r="AD4269" s="163"/>
      <c r="AE4269" s="163"/>
    </row>
    <row r="4270" spans="2:31">
      <c r="B4270" s="1129">
        <f t="shared" si="182"/>
        <v>-1</v>
      </c>
      <c r="D4270" s="1130"/>
      <c r="E4270" s="1130"/>
      <c r="F4270" s="1131"/>
      <c r="G4270" s="1130"/>
      <c r="H4270" s="1130"/>
      <c r="I4270" s="1130"/>
      <c r="J4270" s="1132"/>
      <c r="K4270" s="1132"/>
      <c r="L4270" s="1130"/>
      <c r="N4270" s="1133">
        <f t="shared" si="180"/>
        <v>0</v>
      </c>
      <c r="O4270" s="1134">
        <f t="shared" si="181"/>
        <v>0</v>
      </c>
      <c r="P4270" s="1134">
        <f>O4270/'1.5 Universal Data'!$F$35</f>
        <v>0</v>
      </c>
      <c r="R4270" s="163"/>
      <c r="S4270" s="163"/>
      <c r="T4270" s="163"/>
      <c r="U4270" s="163"/>
      <c r="V4270" s="163"/>
      <c r="W4270" s="163"/>
      <c r="X4270" s="163"/>
      <c r="Y4270" s="163"/>
      <c r="Z4270" s="163"/>
      <c r="AA4270" s="163"/>
      <c r="AB4270" s="163"/>
      <c r="AC4270" s="163"/>
      <c r="AD4270" s="163"/>
      <c r="AE4270" s="163"/>
    </row>
    <row r="4271" spans="2:31">
      <c r="B4271" s="1129">
        <f t="shared" si="182"/>
        <v>-1</v>
      </c>
      <c r="D4271" s="1130"/>
      <c r="E4271" s="1130"/>
      <c r="F4271" s="1131"/>
      <c r="G4271" s="1130"/>
      <c r="H4271" s="1130"/>
      <c r="I4271" s="1130"/>
      <c r="J4271" s="1132"/>
      <c r="K4271" s="1132"/>
      <c r="L4271" s="1130"/>
      <c r="N4271" s="1133">
        <f t="shared" si="180"/>
        <v>0</v>
      </c>
      <c r="O4271" s="1134">
        <f t="shared" si="181"/>
        <v>0</v>
      </c>
      <c r="P4271" s="1134">
        <f>O4271/'1.5 Universal Data'!$F$35</f>
        <v>0</v>
      </c>
      <c r="R4271" s="163"/>
      <c r="S4271" s="163"/>
      <c r="T4271" s="163"/>
      <c r="U4271" s="163"/>
      <c r="V4271" s="163"/>
      <c r="W4271" s="163"/>
      <c r="X4271" s="163"/>
      <c r="Y4271" s="163"/>
      <c r="Z4271" s="163"/>
      <c r="AA4271" s="163"/>
      <c r="AB4271" s="163"/>
      <c r="AC4271" s="163"/>
      <c r="AD4271" s="163"/>
      <c r="AE4271" s="163"/>
    </row>
    <row r="4272" spans="2:31">
      <c r="B4272" s="1129">
        <f t="shared" si="182"/>
        <v>-1</v>
      </c>
      <c r="D4272" s="1130"/>
      <c r="E4272" s="1130"/>
      <c r="F4272" s="1131"/>
      <c r="G4272" s="1130"/>
      <c r="H4272" s="1130"/>
      <c r="I4272" s="1130"/>
      <c r="J4272" s="1132"/>
      <c r="K4272" s="1132"/>
      <c r="L4272" s="1130"/>
      <c r="N4272" s="1133">
        <f t="shared" si="180"/>
        <v>0</v>
      </c>
      <c r="O4272" s="1134">
        <f t="shared" si="181"/>
        <v>0</v>
      </c>
      <c r="P4272" s="1134">
        <f>O4272/'1.5 Universal Data'!$F$35</f>
        <v>0</v>
      </c>
      <c r="R4272" s="163"/>
      <c r="S4272" s="163"/>
      <c r="T4272" s="163"/>
      <c r="U4272" s="163"/>
      <c r="V4272" s="163"/>
      <c r="W4272" s="163"/>
      <c r="X4272" s="163"/>
      <c r="Y4272" s="163"/>
      <c r="Z4272" s="163"/>
      <c r="AA4272" s="163"/>
      <c r="AB4272" s="163"/>
      <c r="AC4272" s="163"/>
      <c r="AD4272" s="163"/>
      <c r="AE4272" s="163"/>
    </row>
    <row r="4273" spans="2:31">
      <c r="B4273" s="1129">
        <f t="shared" si="182"/>
        <v>-1</v>
      </c>
      <c r="D4273" s="1130"/>
      <c r="E4273" s="1130"/>
      <c r="F4273" s="1131"/>
      <c r="G4273" s="1130"/>
      <c r="H4273" s="1130"/>
      <c r="I4273" s="1130"/>
      <c r="J4273" s="1132"/>
      <c r="K4273" s="1132"/>
      <c r="L4273" s="1130"/>
      <c r="N4273" s="1133">
        <f t="shared" si="180"/>
        <v>0</v>
      </c>
      <c r="O4273" s="1134">
        <f t="shared" si="181"/>
        <v>0</v>
      </c>
      <c r="P4273" s="1134">
        <f>O4273/'1.5 Universal Data'!$F$35</f>
        <v>0</v>
      </c>
      <c r="R4273" s="163"/>
      <c r="S4273" s="163"/>
      <c r="T4273" s="163"/>
      <c r="U4273" s="163"/>
      <c r="V4273" s="163"/>
      <c r="W4273" s="163"/>
      <c r="X4273" s="163"/>
      <c r="Y4273" s="163"/>
      <c r="Z4273" s="163"/>
      <c r="AA4273" s="163"/>
      <c r="AB4273" s="163"/>
      <c r="AC4273" s="163"/>
      <c r="AD4273" s="163"/>
      <c r="AE4273" s="163"/>
    </row>
    <row r="4274" spans="2:31">
      <c r="B4274" s="1129">
        <f t="shared" si="182"/>
        <v>-1</v>
      </c>
      <c r="D4274" s="1130"/>
      <c r="E4274" s="1130"/>
      <c r="F4274" s="1131"/>
      <c r="G4274" s="1130"/>
      <c r="H4274" s="1130"/>
      <c r="I4274" s="1130"/>
      <c r="J4274" s="1132"/>
      <c r="K4274" s="1132"/>
      <c r="L4274" s="1130"/>
      <c r="N4274" s="1133">
        <f t="shared" si="180"/>
        <v>0</v>
      </c>
      <c r="O4274" s="1134">
        <f t="shared" si="181"/>
        <v>0</v>
      </c>
      <c r="P4274" s="1134">
        <f>O4274/'1.5 Universal Data'!$F$35</f>
        <v>0</v>
      </c>
      <c r="R4274" s="163"/>
      <c r="S4274" s="163"/>
      <c r="T4274" s="163"/>
      <c r="U4274" s="163"/>
      <c r="V4274" s="163"/>
      <c r="W4274" s="163"/>
      <c r="X4274" s="163"/>
      <c r="Y4274" s="163"/>
      <c r="Z4274" s="163"/>
      <c r="AA4274" s="163"/>
      <c r="AB4274" s="163"/>
      <c r="AC4274" s="163"/>
      <c r="AD4274" s="163"/>
      <c r="AE4274" s="163"/>
    </row>
    <row r="4275" spans="2:31">
      <c r="B4275" s="1129">
        <f t="shared" si="182"/>
        <v>-1</v>
      </c>
      <c r="D4275" s="1130"/>
      <c r="E4275" s="1130"/>
      <c r="F4275" s="1131"/>
      <c r="G4275" s="1130"/>
      <c r="H4275" s="1130"/>
      <c r="I4275" s="1130"/>
      <c r="J4275" s="1132"/>
      <c r="K4275" s="1132"/>
      <c r="L4275" s="1130"/>
      <c r="N4275" s="1133">
        <f t="shared" si="180"/>
        <v>0</v>
      </c>
      <c r="O4275" s="1134">
        <f t="shared" si="181"/>
        <v>0</v>
      </c>
      <c r="P4275" s="1134">
        <f>O4275/'1.5 Universal Data'!$F$35</f>
        <v>0</v>
      </c>
      <c r="R4275" s="163"/>
      <c r="S4275" s="163"/>
      <c r="T4275" s="163"/>
      <c r="U4275" s="163"/>
      <c r="V4275" s="163"/>
      <c r="W4275" s="163"/>
      <c r="X4275" s="163"/>
      <c r="Y4275" s="163"/>
      <c r="Z4275" s="163"/>
      <c r="AA4275" s="163"/>
      <c r="AB4275" s="163"/>
      <c r="AC4275" s="163"/>
      <c r="AD4275" s="163"/>
      <c r="AE4275" s="163"/>
    </row>
    <row r="4276" spans="2:31">
      <c r="B4276" s="1129">
        <f t="shared" si="182"/>
        <v>-1</v>
      </c>
      <c r="D4276" s="1130"/>
      <c r="E4276" s="1130"/>
      <c r="F4276" s="1131"/>
      <c r="G4276" s="1130"/>
      <c r="H4276" s="1130"/>
      <c r="I4276" s="1130"/>
      <c r="J4276" s="1132"/>
      <c r="K4276" s="1132"/>
      <c r="L4276" s="1130"/>
      <c r="N4276" s="1133">
        <f t="shared" si="180"/>
        <v>0</v>
      </c>
      <c r="O4276" s="1134">
        <f t="shared" si="181"/>
        <v>0</v>
      </c>
      <c r="P4276" s="1134">
        <f>O4276/'1.5 Universal Data'!$F$35</f>
        <v>0</v>
      </c>
      <c r="R4276" s="163"/>
      <c r="S4276" s="163"/>
      <c r="T4276" s="163"/>
      <c r="U4276" s="163"/>
      <c r="V4276" s="163"/>
      <c r="W4276" s="163"/>
      <c r="X4276" s="163"/>
      <c r="Y4276" s="163"/>
      <c r="Z4276" s="163"/>
      <c r="AA4276" s="163"/>
      <c r="AB4276" s="163"/>
      <c r="AC4276" s="163"/>
      <c r="AD4276" s="163"/>
      <c r="AE4276" s="163"/>
    </row>
    <row r="4277" spans="2:31">
      <c r="B4277" s="1129">
        <f t="shared" si="182"/>
        <v>-1</v>
      </c>
      <c r="D4277" s="1130"/>
      <c r="E4277" s="1130"/>
      <c r="F4277" s="1131"/>
      <c r="G4277" s="1130"/>
      <c r="H4277" s="1130"/>
      <c r="I4277" s="1130"/>
      <c r="J4277" s="1132"/>
      <c r="K4277" s="1132"/>
      <c r="L4277" s="1130"/>
      <c r="N4277" s="1133">
        <f t="shared" si="180"/>
        <v>0</v>
      </c>
      <c r="O4277" s="1134">
        <f t="shared" si="181"/>
        <v>0</v>
      </c>
      <c r="P4277" s="1134">
        <f>O4277/'1.5 Universal Data'!$F$35</f>
        <v>0</v>
      </c>
      <c r="R4277" s="163"/>
      <c r="S4277" s="163"/>
      <c r="T4277" s="163"/>
      <c r="U4277" s="163"/>
      <c r="V4277" s="163"/>
      <c r="W4277" s="163"/>
      <c r="X4277" s="163"/>
      <c r="Y4277" s="163"/>
      <c r="Z4277" s="163"/>
      <c r="AA4277" s="163"/>
      <c r="AB4277" s="163"/>
      <c r="AC4277" s="163"/>
      <c r="AD4277" s="163"/>
      <c r="AE4277" s="163"/>
    </row>
    <row r="4278" spans="2:31">
      <c r="B4278" s="1129">
        <f t="shared" si="182"/>
        <v>-1</v>
      </c>
      <c r="D4278" s="1130"/>
      <c r="E4278" s="1130"/>
      <c r="F4278" s="1131"/>
      <c r="G4278" s="1130"/>
      <c r="H4278" s="1130"/>
      <c r="I4278" s="1130"/>
      <c r="J4278" s="1132"/>
      <c r="K4278" s="1132"/>
      <c r="L4278" s="1130"/>
      <c r="N4278" s="1133">
        <f t="shared" si="180"/>
        <v>0</v>
      </c>
      <c r="O4278" s="1134">
        <f t="shared" si="181"/>
        <v>0</v>
      </c>
      <c r="P4278" s="1134">
        <f>O4278/'1.5 Universal Data'!$F$35</f>
        <v>0</v>
      </c>
      <c r="R4278" s="163"/>
      <c r="S4278" s="163"/>
      <c r="T4278" s="163"/>
      <c r="U4278" s="163"/>
      <c r="V4278" s="163"/>
      <c r="W4278" s="163"/>
      <c r="X4278" s="163"/>
      <c r="Y4278" s="163"/>
      <c r="Z4278" s="163"/>
      <c r="AA4278" s="163"/>
      <c r="AB4278" s="163"/>
      <c r="AC4278" s="163"/>
      <c r="AD4278" s="163"/>
      <c r="AE4278" s="163"/>
    </row>
    <row r="4279" spans="2:31">
      <c r="B4279" s="1129">
        <f t="shared" si="182"/>
        <v>-1</v>
      </c>
      <c r="D4279" s="1130"/>
      <c r="E4279" s="1130"/>
      <c r="F4279" s="1131"/>
      <c r="G4279" s="1130"/>
      <c r="H4279" s="1130"/>
      <c r="I4279" s="1130"/>
      <c r="J4279" s="1132"/>
      <c r="K4279" s="1132"/>
      <c r="L4279" s="1130"/>
      <c r="N4279" s="1133">
        <f t="shared" si="180"/>
        <v>0</v>
      </c>
      <c r="O4279" s="1134">
        <f t="shared" si="181"/>
        <v>0</v>
      </c>
      <c r="P4279" s="1134">
        <f>O4279/'1.5 Universal Data'!$F$35</f>
        <v>0</v>
      </c>
      <c r="R4279" s="163"/>
      <c r="S4279" s="163"/>
      <c r="T4279" s="163"/>
      <c r="U4279" s="163"/>
      <c r="V4279" s="163"/>
      <c r="W4279" s="163"/>
      <c r="X4279" s="163"/>
      <c r="Y4279" s="163"/>
      <c r="Z4279" s="163"/>
      <c r="AA4279" s="163"/>
      <c r="AB4279" s="163"/>
      <c r="AC4279" s="163"/>
      <c r="AD4279" s="163"/>
      <c r="AE4279" s="163"/>
    </row>
    <row r="4280" spans="2:31">
      <c r="B4280" s="1129">
        <f t="shared" si="182"/>
        <v>-1</v>
      </c>
      <c r="D4280" s="1130"/>
      <c r="E4280" s="1130"/>
      <c r="F4280" s="1131"/>
      <c r="G4280" s="1130"/>
      <c r="H4280" s="1130"/>
      <c r="I4280" s="1130"/>
      <c r="J4280" s="1132"/>
      <c r="K4280" s="1132"/>
      <c r="L4280" s="1130"/>
      <c r="N4280" s="1133">
        <f t="shared" si="180"/>
        <v>0</v>
      </c>
      <c r="O4280" s="1134">
        <f t="shared" si="181"/>
        <v>0</v>
      </c>
      <c r="P4280" s="1134">
        <f>O4280/'1.5 Universal Data'!$F$35</f>
        <v>0</v>
      </c>
      <c r="R4280" s="163"/>
      <c r="S4280" s="163"/>
      <c r="T4280" s="163"/>
      <c r="U4280" s="163"/>
      <c r="V4280" s="163"/>
      <c r="W4280" s="163"/>
      <c r="X4280" s="163"/>
      <c r="Y4280" s="163"/>
      <c r="Z4280" s="163"/>
      <c r="AA4280" s="163"/>
      <c r="AB4280" s="163"/>
      <c r="AC4280" s="163"/>
      <c r="AD4280" s="163"/>
      <c r="AE4280" s="163"/>
    </row>
    <row r="4281" spans="2:31">
      <c r="B4281" s="1129">
        <f t="shared" si="182"/>
        <v>-1</v>
      </c>
      <c r="D4281" s="1130"/>
      <c r="E4281" s="1130"/>
      <c r="F4281" s="1131"/>
      <c r="G4281" s="1130"/>
      <c r="H4281" s="1130"/>
      <c r="I4281" s="1130"/>
      <c r="J4281" s="1132"/>
      <c r="K4281" s="1132"/>
      <c r="L4281" s="1130"/>
      <c r="N4281" s="1133">
        <f t="shared" si="180"/>
        <v>0</v>
      </c>
      <c r="O4281" s="1134">
        <f t="shared" si="181"/>
        <v>0</v>
      </c>
      <c r="P4281" s="1134">
        <f>O4281/'1.5 Universal Data'!$F$35</f>
        <v>0</v>
      </c>
      <c r="R4281" s="163"/>
      <c r="S4281" s="163"/>
      <c r="T4281" s="163"/>
      <c r="U4281" s="163"/>
      <c r="V4281" s="163"/>
      <c r="W4281" s="163"/>
      <c r="X4281" s="163"/>
      <c r="Y4281" s="163"/>
      <c r="Z4281" s="163"/>
      <c r="AA4281" s="163"/>
      <c r="AB4281" s="163"/>
      <c r="AC4281" s="163"/>
      <c r="AD4281" s="163"/>
      <c r="AE4281" s="163"/>
    </row>
    <row r="4282" spans="2:31">
      <c r="B4282" s="1129">
        <f t="shared" si="182"/>
        <v>-1</v>
      </c>
      <c r="D4282" s="1130"/>
      <c r="E4282" s="1130"/>
      <c r="F4282" s="1131"/>
      <c r="G4282" s="1130"/>
      <c r="H4282" s="1130"/>
      <c r="I4282" s="1130"/>
      <c r="J4282" s="1132"/>
      <c r="K4282" s="1132"/>
      <c r="L4282" s="1130"/>
      <c r="N4282" s="1133">
        <f t="shared" si="180"/>
        <v>0</v>
      </c>
      <c r="O4282" s="1134">
        <f t="shared" si="181"/>
        <v>0</v>
      </c>
      <c r="P4282" s="1134">
        <f>O4282/'1.5 Universal Data'!$F$35</f>
        <v>0</v>
      </c>
      <c r="R4282" s="163"/>
      <c r="S4282" s="163"/>
      <c r="T4282" s="163"/>
      <c r="U4282" s="163"/>
      <c r="V4282" s="163"/>
      <c r="W4282" s="163"/>
      <c r="X4282" s="163"/>
      <c r="Y4282" s="163"/>
      <c r="Z4282" s="163"/>
      <c r="AA4282" s="163"/>
      <c r="AB4282" s="163"/>
      <c r="AC4282" s="163"/>
      <c r="AD4282" s="163"/>
      <c r="AE4282" s="163"/>
    </row>
    <row r="4283" spans="2:31">
      <c r="B4283" s="1129">
        <f t="shared" si="182"/>
        <v>-1</v>
      </c>
      <c r="D4283" s="1130"/>
      <c r="E4283" s="1130"/>
      <c r="F4283" s="1131"/>
      <c r="G4283" s="1130"/>
      <c r="H4283" s="1130"/>
      <c r="I4283" s="1130"/>
      <c r="J4283" s="1132"/>
      <c r="K4283" s="1132"/>
      <c r="L4283" s="1130"/>
      <c r="N4283" s="1133">
        <f t="shared" si="180"/>
        <v>0</v>
      </c>
      <c r="O4283" s="1134">
        <f t="shared" si="181"/>
        <v>0</v>
      </c>
      <c r="P4283" s="1134">
        <f>O4283/'1.5 Universal Data'!$F$35</f>
        <v>0</v>
      </c>
      <c r="R4283" s="163"/>
      <c r="S4283" s="163"/>
      <c r="T4283" s="163"/>
      <c r="U4283" s="163"/>
      <c r="V4283" s="163"/>
      <c r="W4283" s="163"/>
      <c r="X4283" s="163"/>
      <c r="Y4283" s="163"/>
      <c r="Z4283" s="163"/>
      <c r="AA4283" s="163"/>
      <c r="AB4283" s="163"/>
      <c r="AC4283" s="163"/>
      <c r="AD4283" s="163"/>
      <c r="AE4283" s="163"/>
    </row>
    <row r="4284" spans="2:31">
      <c r="B4284" s="1129">
        <f t="shared" si="182"/>
        <v>-1</v>
      </c>
      <c r="D4284" s="1130"/>
      <c r="E4284" s="1130"/>
      <c r="F4284" s="1131"/>
      <c r="G4284" s="1130"/>
      <c r="H4284" s="1130"/>
      <c r="I4284" s="1130"/>
      <c r="J4284" s="1132"/>
      <c r="K4284" s="1132"/>
      <c r="L4284" s="1130"/>
      <c r="N4284" s="1133">
        <f t="shared" si="180"/>
        <v>0</v>
      </c>
      <c r="O4284" s="1134">
        <f t="shared" si="181"/>
        <v>0</v>
      </c>
      <c r="P4284" s="1134">
        <f>O4284/'1.5 Universal Data'!$F$35</f>
        <v>0</v>
      </c>
      <c r="R4284" s="163"/>
      <c r="S4284" s="163"/>
      <c r="T4284" s="163"/>
      <c r="U4284" s="163"/>
      <c r="V4284" s="163"/>
      <c r="W4284" s="163"/>
      <c r="X4284" s="163"/>
      <c r="Y4284" s="163"/>
      <c r="Z4284" s="163"/>
      <c r="AA4284" s="163"/>
      <c r="AB4284" s="163"/>
      <c r="AC4284" s="163"/>
      <c r="AD4284" s="163"/>
      <c r="AE4284" s="163"/>
    </row>
    <row r="4285" spans="2:31">
      <c r="B4285" s="1129">
        <f t="shared" si="182"/>
        <v>-1</v>
      </c>
      <c r="D4285" s="1130"/>
      <c r="E4285" s="1130"/>
      <c r="F4285" s="1131"/>
      <c r="G4285" s="1130"/>
      <c r="H4285" s="1130"/>
      <c r="I4285" s="1130"/>
      <c r="J4285" s="1132"/>
      <c r="K4285" s="1132"/>
      <c r="L4285" s="1130"/>
      <c r="N4285" s="1133">
        <f t="shared" si="180"/>
        <v>0</v>
      </c>
      <c r="O4285" s="1134">
        <f t="shared" si="181"/>
        <v>0</v>
      </c>
      <c r="P4285" s="1134">
        <f>O4285/'1.5 Universal Data'!$F$35</f>
        <v>0</v>
      </c>
      <c r="R4285" s="163"/>
      <c r="S4285" s="163"/>
      <c r="T4285" s="163"/>
      <c r="U4285" s="163"/>
      <c r="V4285" s="163"/>
      <c r="W4285" s="163"/>
      <c r="X4285" s="163"/>
      <c r="Y4285" s="163"/>
      <c r="Z4285" s="163"/>
      <c r="AA4285" s="163"/>
      <c r="AB4285" s="163"/>
      <c r="AC4285" s="163"/>
      <c r="AD4285" s="163"/>
      <c r="AE4285" s="163"/>
    </row>
    <row r="4286" spans="2:31">
      <c r="B4286" s="1129">
        <f t="shared" si="182"/>
        <v>-1</v>
      </c>
      <c r="D4286" s="1130"/>
      <c r="E4286" s="1130"/>
      <c r="F4286" s="1131"/>
      <c r="G4286" s="1130"/>
      <c r="H4286" s="1130"/>
      <c r="I4286" s="1130"/>
      <c r="J4286" s="1132"/>
      <c r="K4286" s="1132"/>
      <c r="L4286" s="1130"/>
      <c r="N4286" s="1133">
        <f t="shared" si="180"/>
        <v>0</v>
      </c>
      <c r="O4286" s="1134">
        <f t="shared" si="181"/>
        <v>0</v>
      </c>
      <c r="P4286" s="1134">
        <f>O4286/'1.5 Universal Data'!$F$35</f>
        <v>0</v>
      </c>
      <c r="R4286" s="163"/>
      <c r="S4286" s="163"/>
      <c r="T4286" s="163"/>
      <c r="U4286" s="163"/>
      <c r="V4286" s="163"/>
      <c r="W4286" s="163"/>
      <c r="X4286" s="163"/>
      <c r="Y4286" s="163"/>
      <c r="Z4286" s="163"/>
      <c r="AA4286" s="163"/>
      <c r="AB4286" s="163"/>
      <c r="AC4286" s="163"/>
      <c r="AD4286" s="163"/>
      <c r="AE4286" s="163"/>
    </row>
    <row r="4287" spans="2:31">
      <c r="B4287" s="1129">
        <f t="shared" si="182"/>
        <v>-1</v>
      </c>
      <c r="D4287" s="1130"/>
      <c r="E4287" s="1130"/>
      <c r="F4287" s="1131"/>
      <c r="G4287" s="1130"/>
      <c r="H4287" s="1130"/>
      <c r="I4287" s="1130"/>
      <c r="J4287" s="1132"/>
      <c r="K4287" s="1132"/>
      <c r="L4287" s="1130"/>
      <c r="N4287" s="1133">
        <f t="shared" si="180"/>
        <v>0</v>
      </c>
      <c r="O4287" s="1134">
        <f t="shared" si="181"/>
        <v>0</v>
      </c>
      <c r="P4287" s="1134">
        <f>O4287/'1.5 Universal Data'!$F$35</f>
        <v>0</v>
      </c>
      <c r="R4287" s="163"/>
      <c r="S4287" s="163"/>
      <c r="T4287" s="163"/>
      <c r="U4287" s="163"/>
      <c r="V4287" s="163"/>
      <c r="W4287" s="163"/>
      <c r="X4287" s="163"/>
      <c r="Y4287" s="163"/>
      <c r="Z4287" s="163"/>
      <c r="AA4287" s="163"/>
      <c r="AB4287" s="163"/>
      <c r="AC4287" s="163"/>
      <c r="AD4287" s="163"/>
      <c r="AE4287" s="163"/>
    </row>
    <row r="4288" spans="2:31">
      <c r="B4288" s="1129">
        <f t="shared" si="182"/>
        <v>-1</v>
      </c>
      <c r="D4288" s="1130"/>
      <c r="E4288" s="1130"/>
      <c r="F4288" s="1131"/>
      <c r="G4288" s="1130"/>
      <c r="H4288" s="1130"/>
      <c r="I4288" s="1130"/>
      <c r="J4288" s="1132"/>
      <c r="K4288" s="1132"/>
      <c r="L4288" s="1130"/>
      <c r="N4288" s="1133">
        <f t="shared" si="180"/>
        <v>0</v>
      </c>
      <c r="O4288" s="1134">
        <f t="shared" si="181"/>
        <v>0</v>
      </c>
      <c r="P4288" s="1134">
        <f>O4288/'1.5 Universal Data'!$F$35</f>
        <v>0</v>
      </c>
      <c r="R4288" s="163"/>
      <c r="S4288" s="163"/>
      <c r="T4288" s="163"/>
      <c r="U4288" s="163"/>
      <c r="V4288" s="163"/>
      <c r="W4288" s="163"/>
      <c r="X4288" s="163"/>
      <c r="Y4288" s="163"/>
      <c r="Z4288" s="163"/>
      <c r="AA4288" s="163"/>
      <c r="AB4288" s="163"/>
      <c r="AC4288" s="163"/>
      <c r="AD4288" s="163"/>
      <c r="AE4288" s="163"/>
    </row>
    <row r="4289" spans="2:31">
      <c r="B4289" s="1129">
        <f t="shared" si="182"/>
        <v>-1</v>
      </c>
      <c r="D4289" s="1130"/>
      <c r="E4289" s="1130"/>
      <c r="F4289" s="1131"/>
      <c r="G4289" s="1130"/>
      <c r="H4289" s="1130"/>
      <c r="I4289" s="1130"/>
      <c r="J4289" s="1132"/>
      <c r="K4289" s="1132"/>
      <c r="L4289" s="1130"/>
      <c r="N4289" s="1133">
        <f t="shared" si="180"/>
        <v>0</v>
      </c>
      <c r="O4289" s="1134">
        <f t="shared" si="181"/>
        <v>0</v>
      </c>
      <c r="P4289" s="1134">
        <f>O4289/'1.5 Universal Data'!$F$35</f>
        <v>0</v>
      </c>
      <c r="R4289" s="163"/>
      <c r="S4289" s="163"/>
      <c r="T4289" s="163"/>
      <c r="U4289" s="163"/>
      <c r="V4289" s="163"/>
      <c r="W4289" s="163"/>
      <c r="X4289" s="163"/>
      <c r="Y4289" s="163"/>
      <c r="Z4289" s="163"/>
      <c r="AA4289" s="163"/>
      <c r="AB4289" s="163"/>
      <c r="AC4289" s="163"/>
      <c r="AD4289" s="163"/>
      <c r="AE4289" s="163"/>
    </row>
    <row r="4290" spans="2:31">
      <c r="B4290" s="1129">
        <f t="shared" si="182"/>
        <v>-1</v>
      </c>
      <c r="D4290" s="1130"/>
      <c r="E4290" s="1130"/>
      <c r="F4290" s="1131"/>
      <c r="G4290" s="1130"/>
      <c r="H4290" s="1130"/>
      <c r="I4290" s="1130"/>
      <c r="J4290" s="1132"/>
      <c r="K4290" s="1132"/>
      <c r="L4290" s="1130"/>
      <c r="N4290" s="1133">
        <f t="shared" si="180"/>
        <v>0</v>
      </c>
      <c r="O4290" s="1134">
        <f t="shared" si="181"/>
        <v>0</v>
      </c>
      <c r="P4290" s="1134">
        <f>O4290/'1.5 Universal Data'!$F$35</f>
        <v>0</v>
      </c>
      <c r="R4290" s="163"/>
      <c r="S4290" s="163"/>
      <c r="T4290" s="163"/>
      <c r="U4290" s="163"/>
      <c r="V4290" s="163"/>
      <c r="W4290" s="163"/>
      <c r="X4290" s="163"/>
      <c r="Y4290" s="163"/>
      <c r="Z4290" s="163"/>
      <c r="AA4290" s="163"/>
      <c r="AB4290" s="163"/>
      <c r="AC4290" s="163"/>
      <c r="AD4290" s="163"/>
      <c r="AE4290" s="163"/>
    </row>
    <row r="4291" spans="2:31">
      <c r="B4291" s="1129">
        <f t="shared" si="182"/>
        <v>-1</v>
      </c>
      <c r="D4291" s="1130"/>
      <c r="E4291" s="1130"/>
      <c r="F4291" s="1131"/>
      <c r="G4291" s="1130"/>
      <c r="H4291" s="1130"/>
      <c r="I4291" s="1130"/>
      <c r="J4291" s="1132"/>
      <c r="K4291" s="1132"/>
      <c r="L4291" s="1130"/>
      <c r="N4291" s="1133">
        <f t="shared" si="180"/>
        <v>0</v>
      </c>
      <c r="O4291" s="1134">
        <f t="shared" si="181"/>
        <v>0</v>
      </c>
      <c r="P4291" s="1134">
        <f>O4291/'1.5 Universal Data'!$F$35</f>
        <v>0</v>
      </c>
      <c r="R4291" s="163"/>
      <c r="S4291" s="163"/>
      <c r="T4291" s="163"/>
      <c r="U4291" s="163"/>
      <c r="V4291" s="163"/>
      <c r="W4291" s="163"/>
      <c r="X4291" s="163"/>
      <c r="Y4291" s="163"/>
      <c r="Z4291" s="163"/>
      <c r="AA4291" s="163"/>
      <c r="AB4291" s="163"/>
      <c r="AC4291" s="163"/>
      <c r="AD4291" s="163"/>
      <c r="AE4291" s="163"/>
    </row>
    <row r="4292" spans="2:31">
      <c r="B4292" s="1129">
        <f t="shared" si="182"/>
        <v>-1</v>
      </c>
      <c r="D4292" s="1130"/>
      <c r="E4292" s="1130"/>
      <c r="F4292" s="1131"/>
      <c r="G4292" s="1130"/>
      <c r="H4292" s="1130"/>
      <c r="I4292" s="1130"/>
      <c r="J4292" s="1132"/>
      <c r="K4292" s="1132"/>
      <c r="L4292" s="1130"/>
      <c r="N4292" s="1133">
        <f t="shared" si="180"/>
        <v>0</v>
      </c>
      <c r="O4292" s="1134">
        <f t="shared" si="181"/>
        <v>0</v>
      </c>
      <c r="P4292" s="1134">
        <f>O4292/'1.5 Universal Data'!$F$35</f>
        <v>0</v>
      </c>
      <c r="R4292" s="163"/>
      <c r="S4292" s="163"/>
      <c r="T4292" s="163"/>
      <c r="U4292" s="163"/>
      <c r="V4292" s="163"/>
      <c r="W4292" s="163"/>
      <c r="X4292" s="163"/>
      <c r="Y4292" s="163"/>
      <c r="Z4292" s="163"/>
      <c r="AA4292" s="163"/>
      <c r="AB4292" s="163"/>
      <c r="AC4292" s="163"/>
      <c r="AD4292" s="163"/>
      <c r="AE4292" s="163"/>
    </row>
    <row r="4293" spans="2:31">
      <c r="B4293" s="1129">
        <f t="shared" si="182"/>
        <v>-1</v>
      </c>
      <c r="D4293" s="1130"/>
      <c r="E4293" s="1130"/>
      <c r="F4293" s="1131"/>
      <c r="G4293" s="1130"/>
      <c r="H4293" s="1130"/>
      <c r="I4293" s="1130"/>
      <c r="J4293" s="1132"/>
      <c r="K4293" s="1132"/>
      <c r="L4293" s="1130"/>
      <c r="N4293" s="1133">
        <f t="shared" si="180"/>
        <v>0</v>
      </c>
      <c r="O4293" s="1134">
        <f t="shared" si="181"/>
        <v>0</v>
      </c>
      <c r="P4293" s="1134">
        <f>O4293/'1.5 Universal Data'!$F$35</f>
        <v>0</v>
      </c>
      <c r="R4293" s="163"/>
      <c r="S4293" s="163"/>
      <c r="T4293" s="163"/>
      <c r="U4293" s="163"/>
      <c r="V4293" s="163"/>
      <c r="W4293" s="163"/>
      <c r="X4293" s="163"/>
      <c r="Y4293" s="163"/>
      <c r="Z4293" s="163"/>
      <c r="AA4293" s="163"/>
      <c r="AB4293" s="163"/>
      <c r="AC4293" s="163"/>
      <c r="AD4293" s="163"/>
      <c r="AE4293" s="163"/>
    </row>
    <row r="4294" spans="2:31">
      <c r="B4294" s="1129">
        <f t="shared" si="182"/>
        <v>-1</v>
      </c>
      <c r="D4294" s="1130"/>
      <c r="E4294" s="1130"/>
      <c r="F4294" s="1131"/>
      <c r="G4294" s="1130"/>
      <c r="H4294" s="1130"/>
      <c r="I4294" s="1130"/>
      <c r="J4294" s="1132"/>
      <c r="K4294" s="1132"/>
      <c r="L4294" s="1130"/>
      <c r="N4294" s="1133">
        <f t="shared" si="180"/>
        <v>0</v>
      </c>
      <c r="O4294" s="1134">
        <f t="shared" si="181"/>
        <v>0</v>
      </c>
      <c r="P4294" s="1134">
        <f>O4294/'1.5 Universal Data'!$F$35</f>
        <v>0</v>
      </c>
      <c r="R4294" s="163"/>
      <c r="S4294" s="163"/>
      <c r="T4294" s="163"/>
      <c r="U4294" s="163"/>
      <c r="V4294" s="163"/>
      <c r="W4294" s="163"/>
      <c r="X4294" s="163"/>
      <c r="Y4294" s="163"/>
      <c r="Z4294" s="163"/>
      <c r="AA4294" s="163"/>
      <c r="AB4294" s="163"/>
      <c r="AC4294" s="163"/>
      <c r="AD4294" s="163"/>
      <c r="AE4294" s="163"/>
    </row>
    <row r="4295" spans="2:31">
      <c r="B4295" s="1129">
        <f t="shared" si="182"/>
        <v>-1</v>
      </c>
      <c r="D4295" s="1130"/>
      <c r="E4295" s="1130"/>
      <c r="F4295" s="1131"/>
      <c r="G4295" s="1130"/>
      <c r="H4295" s="1130"/>
      <c r="I4295" s="1130"/>
      <c r="J4295" s="1132"/>
      <c r="K4295" s="1132"/>
      <c r="L4295" s="1130"/>
      <c r="N4295" s="1133">
        <f t="shared" si="180"/>
        <v>0</v>
      </c>
      <c r="O4295" s="1134">
        <f t="shared" si="181"/>
        <v>0</v>
      </c>
      <c r="P4295" s="1134">
        <f>O4295/'1.5 Universal Data'!$F$35</f>
        <v>0</v>
      </c>
      <c r="R4295" s="163"/>
      <c r="S4295" s="163"/>
      <c r="T4295" s="163"/>
      <c r="U4295" s="163"/>
      <c r="V4295" s="163"/>
      <c r="W4295" s="163"/>
      <c r="X4295" s="163"/>
      <c r="Y4295" s="163"/>
      <c r="Z4295" s="163"/>
      <c r="AA4295" s="163"/>
      <c r="AB4295" s="163"/>
      <c r="AC4295" s="163"/>
      <c r="AD4295" s="163"/>
      <c r="AE4295" s="163"/>
    </row>
    <row r="4296" spans="2:31">
      <c r="B4296" s="1129">
        <f t="shared" si="182"/>
        <v>-1</v>
      </c>
      <c r="D4296" s="1130"/>
      <c r="E4296" s="1130"/>
      <c r="F4296" s="1131"/>
      <c r="G4296" s="1130"/>
      <c r="H4296" s="1130"/>
      <c r="I4296" s="1130"/>
      <c r="J4296" s="1132"/>
      <c r="K4296" s="1132"/>
      <c r="L4296" s="1130"/>
      <c r="N4296" s="1133">
        <f t="shared" si="180"/>
        <v>0</v>
      </c>
      <c r="O4296" s="1134">
        <f t="shared" si="181"/>
        <v>0</v>
      </c>
      <c r="P4296" s="1134">
        <f>O4296/'1.5 Universal Data'!$F$35</f>
        <v>0</v>
      </c>
      <c r="R4296" s="163"/>
      <c r="S4296" s="163"/>
      <c r="T4296" s="163"/>
      <c r="U4296" s="163"/>
      <c r="V4296" s="163"/>
      <c r="W4296" s="163"/>
      <c r="X4296" s="163"/>
      <c r="Y4296" s="163"/>
      <c r="Z4296" s="163"/>
      <c r="AA4296" s="163"/>
      <c r="AB4296" s="163"/>
      <c r="AC4296" s="163"/>
      <c r="AD4296" s="163"/>
      <c r="AE4296" s="163"/>
    </row>
    <row r="4297" spans="2:31">
      <c r="B4297" s="1129">
        <f t="shared" si="182"/>
        <v>-1</v>
      </c>
      <c r="D4297" s="1130"/>
      <c r="E4297" s="1130"/>
      <c r="F4297" s="1131"/>
      <c r="G4297" s="1130"/>
      <c r="H4297" s="1130"/>
      <c r="I4297" s="1130"/>
      <c r="J4297" s="1132"/>
      <c r="K4297" s="1132"/>
      <c r="L4297" s="1130"/>
      <c r="N4297" s="1133">
        <f t="shared" si="180"/>
        <v>0</v>
      </c>
      <c r="O4297" s="1134">
        <f t="shared" si="181"/>
        <v>0</v>
      </c>
      <c r="P4297" s="1134">
        <f>O4297/'1.5 Universal Data'!$F$35</f>
        <v>0</v>
      </c>
      <c r="R4297" s="163"/>
      <c r="S4297" s="163"/>
      <c r="T4297" s="163"/>
      <c r="U4297" s="163"/>
      <c r="V4297" s="163"/>
      <c r="W4297" s="163"/>
      <c r="X4297" s="163"/>
      <c r="Y4297" s="163"/>
      <c r="Z4297" s="163"/>
      <c r="AA4297" s="163"/>
      <c r="AB4297" s="163"/>
      <c r="AC4297" s="163"/>
      <c r="AD4297" s="163"/>
      <c r="AE4297" s="163"/>
    </row>
    <row r="4298" spans="2:31">
      <c r="B4298" s="1129">
        <f t="shared" si="182"/>
        <v>-1</v>
      </c>
      <c r="D4298" s="1130"/>
      <c r="E4298" s="1130"/>
      <c r="F4298" s="1131"/>
      <c r="G4298" s="1130"/>
      <c r="H4298" s="1130"/>
      <c r="I4298" s="1130"/>
      <c r="J4298" s="1132"/>
      <c r="K4298" s="1132"/>
      <c r="L4298" s="1130"/>
      <c r="N4298" s="1133">
        <f t="shared" si="180"/>
        <v>0</v>
      </c>
      <c r="O4298" s="1134">
        <f t="shared" si="181"/>
        <v>0</v>
      </c>
      <c r="P4298" s="1134">
        <f>O4298/'1.5 Universal Data'!$F$35</f>
        <v>0</v>
      </c>
      <c r="R4298" s="163"/>
      <c r="S4298" s="163"/>
      <c r="T4298" s="163"/>
      <c r="U4298" s="163"/>
      <c r="V4298" s="163"/>
      <c r="W4298" s="163"/>
      <c r="X4298" s="163"/>
      <c r="Y4298" s="163"/>
      <c r="Z4298" s="163"/>
      <c r="AA4298" s="163"/>
      <c r="AB4298" s="163"/>
      <c r="AC4298" s="163"/>
      <c r="AD4298" s="163"/>
      <c r="AE4298" s="163"/>
    </row>
    <row r="4299" spans="2:31">
      <c r="B4299" s="1129">
        <f t="shared" si="182"/>
        <v>-1</v>
      </c>
      <c r="D4299" s="1130"/>
      <c r="E4299" s="1130"/>
      <c r="F4299" s="1131"/>
      <c r="G4299" s="1130"/>
      <c r="H4299" s="1130"/>
      <c r="I4299" s="1130"/>
      <c r="J4299" s="1132"/>
      <c r="K4299" s="1132"/>
      <c r="L4299" s="1130"/>
      <c r="N4299" s="1133">
        <f t="shared" si="180"/>
        <v>0</v>
      </c>
      <c r="O4299" s="1134">
        <f t="shared" si="181"/>
        <v>0</v>
      </c>
      <c r="P4299" s="1134">
        <f>O4299/'1.5 Universal Data'!$F$35</f>
        <v>0</v>
      </c>
      <c r="R4299" s="163"/>
      <c r="S4299" s="163"/>
      <c r="T4299" s="163"/>
      <c r="U4299" s="163"/>
      <c r="V4299" s="163"/>
      <c r="W4299" s="163"/>
      <c r="X4299" s="163"/>
      <c r="Y4299" s="163"/>
      <c r="Z4299" s="163"/>
      <c r="AA4299" s="163"/>
      <c r="AB4299" s="163"/>
      <c r="AC4299" s="163"/>
      <c r="AD4299" s="163"/>
      <c r="AE4299" s="163"/>
    </row>
    <row r="4300" spans="2:31">
      <c r="B4300" s="1129">
        <f t="shared" si="182"/>
        <v>-1</v>
      </c>
      <c r="D4300" s="1130"/>
      <c r="E4300" s="1130"/>
      <c r="F4300" s="1131"/>
      <c r="G4300" s="1130"/>
      <c r="H4300" s="1130"/>
      <c r="I4300" s="1130"/>
      <c r="J4300" s="1132"/>
      <c r="K4300" s="1132"/>
      <c r="L4300" s="1130"/>
      <c r="N4300" s="1133">
        <f t="shared" si="180"/>
        <v>0</v>
      </c>
      <c r="O4300" s="1134">
        <f t="shared" si="181"/>
        <v>0</v>
      </c>
      <c r="P4300" s="1134">
        <f>O4300/'1.5 Universal Data'!$F$35</f>
        <v>0</v>
      </c>
      <c r="R4300" s="163"/>
      <c r="S4300" s="163"/>
      <c r="T4300" s="163"/>
      <c r="U4300" s="163"/>
      <c r="V4300" s="163"/>
      <c r="W4300" s="163"/>
      <c r="X4300" s="163"/>
      <c r="Y4300" s="163"/>
      <c r="Z4300" s="163"/>
      <c r="AA4300" s="163"/>
      <c r="AB4300" s="163"/>
      <c r="AC4300" s="163"/>
      <c r="AD4300" s="163"/>
      <c r="AE4300" s="163"/>
    </row>
    <row r="4301" spans="2:31">
      <c r="B4301" s="1129">
        <f t="shared" si="182"/>
        <v>-1</v>
      </c>
      <c r="D4301" s="1130"/>
      <c r="E4301" s="1130"/>
      <c r="F4301" s="1131"/>
      <c r="G4301" s="1130"/>
      <c r="H4301" s="1130"/>
      <c r="I4301" s="1130"/>
      <c r="J4301" s="1132"/>
      <c r="K4301" s="1132"/>
      <c r="L4301" s="1130"/>
      <c r="N4301" s="1133">
        <f t="shared" si="180"/>
        <v>0</v>
      </c>
      <c r="O4301" s="1134">
        <f t="shared" si="181"/>
        <v>0</v>
      </c>
      <c r="P4301" s="1134">
        <f>O4301/'1.5 Universal Data'!$F$35</f>
        <v>0</v>
      </c>
      <c r="R4301" s="163"/>
      <c r="S4301" s="163"/>
      <c r="T4301" s="163"/>
      <c r="U4301" s="163"/>
      <c r="V4301" s="163"/>
      <c r="W4301" s="163"/>
      <c r="X4301" s="163"/>
      <c r="Y4301" s="163"/>
      <c r="Z4301" s="163"/>
      <c r="AA4301" s="163"/>
      <c r="AB4301" s="163"/>
      <c r="AC4301" s="163"/>
      <c r="AD4301" s="163"/>
      <c r="AE4301" s="163"/>
    </row>
    <row r="4302" spans="2:31">
      <c r="B4302" s="1129">
        <f t="shared" si="182"/>
        <v>-1</v>
      </c>
      <c r="D4302" s="1130"/>
      <c r="E4302" s="1130"/>
      <c r="F4302" s="1131"/>
      <c r="G4302" s="1130"/>
      <c r="H4302" s="1130"/>
      <c r="I4302" s="1130"/>
      <c r="J4302" s="1132"/>
      <c r="K4302" s="1132"/>
      <c r="L4302" s="1130"/>
      <c r="N4302" s="1133">
        <f t="shared" si="180"/>
        <v>0</v>
      </c>
      <c r="O4302" s="1134">
        <f t="shared" si="181"/>
        <v>0</v>
      </c>
      <c r="P4302" s="1134">
        <f>O4302/'1.5 Universal Data'!$F$35</f>
        <v>0</v>
      </c>
      <c r="R4302" s="163"/>
      <c r="S4302" s="163"/>
      <c r="T4302" s="163"/>
      <c r="U4302" s="163"/>
      <c r="V4302" s="163"/>
      <c r="W4302" s="163"/>
      <c r="X4302" s="163"/>
      <c r="Y4302" s="163"/>
      <c r="Z4302" s="163"/>
      <c r="AA4302" s="163"/>
      <c r="AB4302" s="163"/>
      <c r="AC4302" s="163"/>
      <c r="AD4302" s="163"/>
      <c r="AE4302" s="163"/>
    </row>
    <row r="4303" spans="2:31">
      <c r="B4303" s="1129">
        <f t="shared" si="182"/>
        <v>-1</v>
      </c>
      <c r="D4303" s="1130"/>
      <c r="E4303" s="1130"/>
      <c r="F4303" s="1131"/>
      <c r="G4303" s="1130"/>
      <c r="H4303" s="1130"/>
      <c r="I4303" s="1130"/>
      <c r="J4303" s="1132"/>
      <c r="K4303" s="1132"/>
      <c r="L4303" s="1130"/>
      <c r="N4303" s="1133">
        <f t="shared" si="180"/>
        <v>0</v>
      </c>
      <c r="O4303" s="1134">
        <f t="shared" si="181"/>
        <v>0</v>
      </c>
      <c r="P4303" s="1134">
        <f>O4303/'1.5 Universal Data'!$F$35</f>
        <v>0</v>
      </c>
      <c r="R4303" s="163"/>
      <c r="S4303" s="163"/>
      <c r="T4303" s="163"/>
      <c r="U4303" s="163"/>
      <c r="V4303" s="163"/>
      <c r="W4303" s="163"/>
      <c r="X4303" s="163"/>
      <c r="Y4303" s="163"/>
      <c r="Z4303" s="163"/>
      <c r="AA4303" s="163"/>
      <c r="AB4303" s="163"/>
      <c r="AC4303" s="163"/>
      <c r="AD4303" s="163"/>
      <c r="AE4303" s="163"/>
    </row>
    <row r="4304" spans="2:31">
      <c r="B4304" s="1129">
        <f t="shared" si="182"/>
        <v>-1</v>
      </c>
      <c r="D4304" s="1130"/>
      <c r="E4304" s="1130"/>
      <c r="F4304" s="1131"/>
      <c r="G4304" s="1130"/>
      <c r="H4304" s="1130"/>
      <c r="I4304" s="1130"/>
      <c r="J4304" s="1132"/>
      <c r="K4304" s="1132"/>
      <c r="L4304" s="1130"/>
      <c r="N4304" s="1133">
        <f t="shared" ref="N4304:N4367" si="183">+H4304*((K4304-J4304)+1)*B4304</f>
        <v>0</v>
      </c>
      <c r="O4304" s="1134">
        <f t="shared" ref="O4304:O4367" si="184">N4304*L4304/100</f>
        <v>0</v>
      </c>
      <c r="P4304" s="1134">
        <f>O4304/'1.5 Universal Data'!$F$35</f>
        <v>0</v>
      </c>
      <c r="R4304" s="163"/>
      <c r="S4304" s="163"/>
      <c r="T4304" s="163"/>
      <c r="U4304" s="163"/>
      <c r="V4304" s="163"/>
      <c r="W4304" s="163"/>
      <c r="X4304" s="163"/>
      <c r="Y4304" s="163"/>
      <c r="Z4304" s="163"/>
      <c r="AA4304" s="163"/>
      <c r="AB4304" s="163"/>
      <c r="AC4304" s="163"/>
      <c r="AD4304" s="163"/>
      <c r="AE4304" s="163"/>
    </row>
    <row r="4305" spans="2:31">
      <c r="B4305" s="1129">
        <f t="shared" si="182"/>
        <v>-1</v>
      </c>
      <c r="D4305" s="1130"/>
      <c r="E4305" s="1130"/>
      <c r="F4305" s="1131"/>
      <c r="G4305" s="1130"/>
      <c r="H4305" s="1130"/>
      <c r="I4305" s="1130"/>
      <c r="J4305" s="1132"/>
      <c r="K4305" s="1132"/>
      <c r="L4305" s="1130"/>
      <c r="N4305" s="1133">
        <f t="shared" si="183"/>
        <v>0</v>
      </c>
      <c r="O4305" s="1134">
        <f t="shared" si="184"/>
        <v>0</v>
      </c>
      <c r="P4305" s="1134">
        <f>O4305/'1.5 Universal Data'!$F$35</f>
        <v>0</v>
      </c>
      <c r="R4305" s="163"/>
      <c r="S4305" s="163"/>
      <c r="T4305" s="163"/>
      <c r="U4305" s="163"/>
      <c r="V4305" s="163"/>
      <c r="W4305" s="163"/>
      <c r="X4305" s="163"/>
      <c r="Y4305" s="163"/>
      <c r="Z4305" s="163"/>
      <c r="AA4305" s="163"/>
      <c r="AB4305" s="163"/>
      <c r="AC4305" s="163"/>
      <c r="AD4305" s="163"/>
      <c r="AE4305" s="163"/>
    </row>
    <row r="4306" spans="2:31">
      <c r="B4306" s="1129">
        <f t="shared" si="182"/>
        <v>-1</v>
      </c>
      <c r="D4306" s="1130"/>
      <c r="E4306" s="1130"/>
      <c r="F4306" s="1131"/>
      <c r="G4306" s="1130"/>
      <c r="H4306" s="1130"/>
      <c r="I4306" s="1130"/>
      <c r="J4306" s="1132"/>
      <c r="K4306" s="1132"/>
      <c r="L4306" s="1130"/>
      <c r="N4306" s="1133">
        <f t="shared" si="183"/>
        <v>0</v>
      </c>
      <c r="O4306" s="1134">
        <f t="shared" si="184"/>
        <v>0</v>
      </c>
      <c r="P4306" s="1134">
        <f>O4306/'1.5 Universal Data'!$F$35</f>
        <v>0</v>
      </c>
      <c r="R4306" s="163"/>
      <c r="S4306" s="163"/>
      <c r="T4306" s="163"/>
      <c r="U4306" s="163"/>
      <c r="V4306" s="163"/>
      <c r="W4306" s="163"/>
      <c r="X4306" s="163"/>
      <c r="Y4306" s="163"/>
      <c r="Z4306" s="163"/>
      <c r="AA4306" s="163"/>
      <c r="AB4306" s="163"/>
      <c r="AC4306" s="163"/>
      <c r="AD4306" s="163"/>
      <c r="AE4306" s="163"/>
    </row>
    <row r="4307" spans="2:31">
      <c r="B4307" s="1129">
        <f t="shared" si="182"/>
        <v>-1</v>
      </c>
      <c r="D4307" s="1130"/>
      <c r="E4307" s="1130"/>
      <c r="F4307" s="1131"/>
      <c r="G4307" s="1130"/>
      <c r="H4307" s="1130"/>
      <c r="I4307" s="1130"/>
      <c r="J4307" s="1132"/>
      <c r="K4307" s="1132"/>
      <c r="L4307" s="1130"/>
      <c r="N4307" s="1133">
        <f t="shared" si="183"/>
        <v>0</v>
      </c>
      <c r="O4307" s="1134">
        <f t="shared" si="184"/>
        <v>0</v>
      </c>
      <c r="P4307" s="1134">
        <f>O4307/'1.5 Universal Data'!$F$35</f>
        <v>0</v>
      </c>
      <c r="R4307" s="163"/>
      <c r="S4307" s="163"/>
      <c r="T4307" s="163"/>
      <c r="U4307" s="163"/>
      <c r="V4307" s="163"/>
      <c r="W4307" s="163"/>
      <c r="X4307" s="163"/>
      <c r="Y4307" s="163"/>
      <c r="Z4307" s="163"/>
      <c r="AA4307" s="163"/>
      <c r="AB4307" s="163"/>
      <c r="AC4307" s="163"/>
      <c r="AD4307" s="163"/>
      <c r="AE4307" s="163"/>
    </row>
    <row r="4308" spans="2:31">
      <c r="B4308" s="1129">
        <f t="shared" si="182"/>
        <v>-1</v>
      </c>
      <c r="D4308" s="1130"/>
      <c r="E4308" s="1130"/>
      <c r="F4308" s="1131"/>
      <c r="G4308" s="1130"/>
      <c r="H4308" s="1130"/>
      <c r="I4308" s="1130"/>
      <c r="J4308" s="1132"/>
      <c r="K4308" s="1132"/>
      <c r="L4308" s="1130"/>
      <c r="N4308" s="1133">
        <f t="shared" si="183"/>
        <v>0</v>
      </c>
      <c r="O4308" s="1134">
        <f t="shared" si="184"/>
        <v>0</v>
      </c>
      <c r="P4308" s="1134">
        <f>O4308/'1.5 Universal Data'!$F$35</f>
        <v>0</v>
      </c>
      <c r="R4308" s="163"/>
      <c r="S4308" s="163"/>
      <c r="T4308" s="163"/>
      <c r="U4308" s="163"/>
      <c r="V4308" s="163"/>
      <c r="W4308" s="163"/>
      <c r="X4308" s="163"/>
      <c r="Y4308" s="163"/>
      <c r="Z4308" s="163"/>
      <c r="AA4308" s="163"/>
      <c r="AB4308" s="163"/>
      <c r="AC4308" s="163"/>
      <c r="AD4308" s="163"/>
      <c r="AE4308" s="163"/>
    </row>
    <row r="4309" spans="2:31">
      <c r="B4309" s="1129">
        <f t="shared" si="182"/>
        <v>-1</v>
      </c>
      <c r="D4309" s="1130"/>
      <c r="E4309" s="1130"/>
      <c r="F4309" s="1131"/>
      <c r="G4309" s="1130"/>
      <c r="H4309" s="1130"/>
      <c r="I4309" s="1130"/>
      <c r="J4309" s="1132"/>
      <c r="K4309" s="1132"/>
      <c r="L4309" s="1130"/>
      <c r="N4309" s="1133">
        <f t="shared" si="183"/>
        <v>0</v>
      </c>
      <c r="O4309" s="1134">
        <f t="shared" si="184"/>
        <v>0</v>
      </c>
      <c r="P4309" s="1134">
        <f>O4309/'1.5 Universal Data'!$F$35</f>
        <v>0</v>
      </c>
      <c r="R4309" s="163"/>
      <c r="S4309" s="163"/>
      <c r="T4309" s="163"/>
      <c r="U4309" s="163"/>
      <c r="V4309" s="163"/>
      <c r="W4309" s="163"/>
      <c r="X4309" s="163"/>
      <c r="Y4309" s="163"/>
      <c r="Z4309" s="163"/>
      <c r="AA4309" s="163"/>
      <c r="AB4309" s="163"/>
      <c r="AC4309" s="163"/>
      <c r="AD4309" s="163"/>
      <c r="AE4309" s="163"/>
    </row>
    <row r="4310" spans="2:31">
      <c r="B4310" s="1129">
        <f t="shared" si="182"/>
        <v>-1</v>
      </c>
      <c r="D4310" s="1130"/>
      <c r="E4310" s="1130"/>
      <c r="F4310" s="1131"/>
      <c r="G4310" s="1130"/>
      <c r="H4310" s="1130"/>
      <c r="I4310" s="1130"/>
      <c r="J4310" s="1132"/>
      <c r="K4310" s="1132"/>
      <c r="L4310" s="1130"/>
      <c r="N4310" s="1133">
        <f t="shared" si="183"/>
        <v>0</v>
      </c>
      <c r="O4310" s="1134">
        <f t="shared" si="184"/>
        <v>0</v>
      </c>
      <c r="P4310" s="1134">
        <f>O4310/'1.5 Universal Data'!$F$35</f>
        <v>0</v>
      </c>
      <c r="R4310" s="163"/>
      <c r="S4310" s="163"/>
      <c r="T4310" s="163"/>
      <c r="U4310" s="163"/>
      <c r="V4310" s="163"/>
      <c r="W4310" s="163"/>
      <c r="X4310" s="163"/>
      <c r="Y4310" s="163"/>
      <c r="Z4310" s="163"/>
      <c r="AA4310" s="163"/>
      <c r="AB4310" s="163"/>
      <c r="AC4310" s="163"/>
      <c r="AD4310" s="163"/>
      <c r="AE4310" s="163"/>
    </row>
    <row r="4311" spans="2:31">
      <c r="B4311" s="1129">
        <f t="shared" ref="B4311:B4374" si="185">IF(G4311="buy",1,-1)</f>
        <v>-1</v>
      </c>
      <c r="D4311" s="1130"/>
      <c r="E4311" s="1130"/>
      <c r="F4311" s="1131"/>
      <c r="G4311" s="1130"/>
      <c r="H4311" s="1130"/>
      <c r="I4311" s="1130"/>
      <c r="J4311" s="1132"/>
      <c r="K4311" s="1132"/>
      <c r="L4311" s="1130"/>
      <c r="N4311" s="1133">
        <f t="shared" si="183"/>
        <v>0</v>
      </c>
      <c r="O4311" s="1134">
        <f t="shared" si="184"/>
        <v>0</v>
      </c>
      <c r="P4311" s="1134">
        <f>O4311/'1.5 Universal Data'!$F$35</f>
        <v>0</v>
      </c>
      <c r="R4311" s="163"/>
      <c r="S4311" s="163"/>
      <c r="T4311" s="163"/>
      <c r="U4311" s="163"/>
      <c r="V4311" s="163"/>
      <c r="W4311" s="163"/>
      <c r="X4311" s="163"/>
      <c r="Y4311" s="163"/>
      <c r="Z4311" s="163"/>
      <c r="AA4311" s="163"/>
      <c r="AB4311" s="163"/>
      <c r="AC4311" s="163"/>
      <c r="AD4311" s="163"/>
      <c r="AE4311" s="163"/>
    </row>
    <row r="4312" spans="2:31">
      <c r="B4312" s="1129">
        <f t="shared" si="185"/>
        <v>-1</v>
      </c>
      <c r="D4312" s="1130"/>
      <c r="E4312" s="1130"/>
      <c r="F4312" s="1131"/>
      <c r="G4312" s="1130"/>
      <c r="H4312" s="1130"/>
      <c r="I4312" s="1130"/>
      <c r="J4312" s="1132"/>
      <c r="K4312" s="1132"/>
      <c r="L4312" s="1130"/>
      <c r="N4312" s="1133">
        <f t="shared" si="183"/>
        <v>0</v>
      </c>
      <c r="O4312" s="1134">
        <f t="shared" si="184"/>
        <v>0</v>
      </c>
      <c r="P4312" s="1134">
        <f>O4312/'1.5 Universal Data'!$F$35</f>
        <v>0</v>
      </c>
      <c r="R4312" s="163"/>
      <c r="S4312" s="163"/>
      <c r="T4312" s="163"/>
      <c r="U4312" s="163"/>
      <c r="V4312" s="163"/>
      <c r="W4312" s="163"/>
      <c r="X4312" s="163"/>
      <c r="Y4312" s="163"/>
      <c r="Z4312" s="163"/>
      <c r="AA4312" s="163"/>
      <c r="AB4312" s="163"/>
      <c r="AC4312" s="163"/>
      <c r="AD4312" s="163"/>
      <c r="AE4312" s="163"/>
    </row>
    <row r="4313" spans="2:31">
      <c r="B4313" s="1129">
        <f t="shared" si="185"/>
        <v>-1</v>
      </c>
      <c r="D4313" s="1130"/>
      <c r="E4313" s="1130"/>
      <c r="F4313" s="1131"/>
      <c r="G4313" s="1130"/>
      <c r="H4313" s="1130"/>
      <c r="I4313" s="1130"/>
      <c r="J4313" s="1132"/>
      <c r="K4313" s="1132"/>
      <c r="L4313" s="1130"/>
      <c r="N4313" s="1133">
        <f t="shared" si="183"/>
        <v>0</v>
      </c>
      <c r="O4313" s="1134">
        <f t="shared" si="184"/>
        <v>0</v>
      </c>
      <c r="P4313" s="1134">
        <f>O4313/'1.5 Universal Data'!$F$35</f>
        <v>0</v>
      </c>
      <c r="R4313" s="163"/>
      <c r="S4313" s="163"/>
      <c r="T4313" s="163"/>
      <c r="U4313" s="163"/>
      <c r="V4313" s="163"/>
      <c r="W4313" s="163"/>
      <c r="X4313" s="163"/>
      <c r="Y4313" s="163"/>
      <c r="Z4313" s="163"/>
      <c r="AA4313" s="163"/>
      <c r="AB4313" s="163"/>
      <c r="AC4313" s="163"/>
      <c r="AD4313" s="163"/>
      <c r="AE4313" s="163"/>
    </row>
    <row r="4314" spans="2:31">
      <c r="B4314" s="1129">
        <f t="shared" si="185"/>
        <v>-1</v>
      </c>
      <c r="D4314" s="1130"/>
      <c r="E4314" s="1130"/>
      <c r="F4314" s="1131"/>
      <c r="G4314" s="1130"/>
      <c r="H4314" s="1130"/>
      <c r="I4314" s="1130"/>
      <c r="J4314" s="1132"/>
      <c r="K4314" s="1132"/>
      <c r="L4314" s="1130"/>
      <c r="N4314" s="1133">
        <f t="shared" si="183"/>
        <v>0</v>
      </c>
      <c r="O4314" s="1134">
        <f t="shared" si="184"/>
        <v>0</v>
      </c>
      <c r="P4314" s="1134">
        <f>O4314/'1.5 Universal Data'!$F$35</f>
        <v>0</v>
      </c>
      <c r="R4314" s="163"/>
      <c r="S4314" s="163"/>
      <c r="T4314" s="163"/>
      <c r="U4314" s="163"/>
      <c r="V4314" s="163"/>
      <c r="W4314" s="163"/>
      <c r="X4314" s="163"/>
      <c r="Y4314" s="163"/>
      <c r="Z4314" s="163"/>
      <c r="AA4314" s="163"/>
      <c r="AB4314" s="163"/>
      <c r="AC4314" s="163"/>
      <c r="AD4314" s="163"/>
      <c r="AE4314" s="163"/>
    </row>
    <row r="4315" spans="2:31">
      <c r="B4315" s="1129">
        <f t="shared" si="185"/>
        <v>-1</v>
      </c>
      <c r="D4315" s="1130"/>
      <c r="E4315" s="1130"/>
      <c r="F4315" s="1131"/>
      <c r="G4315" s="1130"/>
      <c r="H4315" s="1130"/>
      <c r="I4315" s="1130"/>
      <c r="J4315" s="1132"/>
      <c r="K4315" s="1132"/>
      <c r="L4315" s="1130"/>
      <c r="N4315" s="1133">
        <f t="shared" si="183"/>
        <v>0</v>
      </c>
      <c r="O4315" s="1134">
        <f t="shared" si="184"/>
        <v>0</v>
      </c>
      <c r="P4315" s="1134">
        <f>O4315/'1.5 Universal Data'!$F$35</f>
        <v>0</v>
      </c>
      <c r="R4315" s="163"/>
      <c r="S4315" s="163"/>
      <c r="T4315" s="163"/>
      <c r="U4315" s="163"/>
      <c r="V4315" s="163"/>
      <c r="W4315" s="163"/>
      <c r="X4315" s="163"/>
      <c r="Y4315" s="163"/>
      <c r="Z4315" s="163"/>
      <c r="AA4315" s="163"/>
      <c r="AB4315" s="163"/>
      <c r="AC4315" s="163"/>
      <c r="AD4315" s="163"/>
      <c r="AE4315" s="163"/>
    </row>
    <row r="4316" spans="2:31">
      <c r="B4316" s="1129">
        <f t="shared" si="185"/>
        <v>-1</v>
      </c>
      <c r="D4316" s="1130"/>
      <c r="E4316" s="1130"/>
      <c r="F4316" s="1131"/>
      <c r="G4316" s="1130"/>
      <c r="H4316" s="1130"/>
      <c r="I4316" s="1130"/>
      <c r="J4316" s="1132"/>
      <c r="K4316" s="1132"/>
      <c r="L4316" s="1130"/>
      <c r="N4316" s="1133">
        <f t="shared" si="183"/>
        <v>0</v>
      </c>
      <c r="O4316" s="1134">
        <f t="shared" si="184"/>
        <v>0</v>
      </c>
      <c r="P4316" s="1134">
        <f>O4316/'1.5 Universal Data'!$F$35</f>
        <v>0</v>
      </c>
      <c r="R4316" s="163"/>
      <c r="S4316" s="163"/>
      <c r="T4316" s="163"/>
      <c r="U4316" s="163"/>
      <c r="V4316" s="163"/>
      <c r="W4316" s="163"/>
      <c r="X4316" s="163"/>
      <c r="Y4316" s="163"/>
      <c r="Z4316" s="163"/>
      <c r="AA4316" s="163"/>
      <c r="AB4316" s="163"/>
      <c r="AC4316" s="163"/>
      <c r="AD4316" s="163"/>
      <c r="AE4316" s="163"/>
    </row>
    <row r="4317" spans="2:31">
      <c r="B4317" s="1129">
        <f t="shared" si="185"/>
        <v>-1</v>
      </c>
      <c r="D4317" s="1130"/>
      <c r="E4317" s="1130"/>
      <c r="F4317" s="1131"/>
      <c r="G4317" s="1130"/>
      <c r="H4317" s="1130"/>
      <c r="I4317" s="1130"/>
      <c r="J4317" s="1132"/>
      <c r="K4317" s="1132"/>
      <c r="L4317" s="1130"/>
      <c r="N4317" s="1133">
        <f t="shared" si="183"/>
        <v>0</v>
      </c>
      <c r="O4317" s="1134">
        <f t="shared" si="184"/>
        <v>0</v>
      </c>
      <c r="P4317" s="1134">
        <f>O4317/'1.5 Universal Data'!$F$35</f>
        <v>0</v>
      </c>
      <c r="R4317" s="163"/>
      <c r="S4317" s="163"/>
      <c r="T4317" s="163"/>
      <c r="U4317" s="163"/>
      <c r="V4317" s="163"/>
      <c r="W4317" s="163"/>
      <c r="X4317" s="163"/>
      <c r="Y4317" s="163"/>
      <c r="Z4317" s="163"/>
      <c r="AA4317" s="163"/>
      <c r="AB4317" s="163"/>
      <c r="AC4317" s="163"/>
      <c r="AD4317" s="163"/>
      <c r="AE4317" s="163"/>
    </row>
    <row r="4318" spans="2:31">
      <c r="B4318" s="1129">
        <f t="shared" si="185"/>
        <v>-1</v>
      </c>
      <c r="D4318" s="1130"/>
      <c r="E4318" s="1130"/>
      <c r="F4318" s="1131"/>
      <c r="G4318" s="1130"/>
      <c r="H4318" s="1130"/>
      <c r="I4318" s="1130"/>
      <c r="J4318" s="1132"/>
      <c r="K4318" s="1132"/>
      <c r="L4318" s="1130"/>
      <c r="N4318" s="1133">
        <f t="shared" si="183"/>
        <v>0</v>
      </c>
      <c r="O4318" s="1134">
        <f t="shared" si="184"/>
        <v>0</v>
      </c>
      <c r="P4318" s="1134">
        <f>O4318/'1.5 Universal Data'!$F$35</f>
        <v>0</v>
      </c>
      <c r="R4318" s="163"/>
      <c r="S4318" s="163"/>
      <c r="T4318" s="163"/>
      <c r="U4318" s="163"/>
      <c r="V4318" s="163"/>
      <c r="W4318" s="163"/>
      <c r="X4318" s="163"/>
      <c r="Y4318" s="163"/>
      <c r="Z4318" s="163"/>
      <c r="AA4318" s="163"/>
      <c r="AB4318" s="163"/>
      <c r="AC4318" s="163"/>
      <c r="AD4318" s="163"/>
      <c r="AE4318" s="163"/>
    </row>
    <row r="4319" spans="2:31">
      <c r="B4319" s="1129">
        <f t="shared" si="185"/>
        <v>-1</v>
      </c>
      <c r="D4319" s="1130"/>
      <c r="E4319" s="1130"/>
      <c r="F4319" s="1131"/>
      <c r="G4319" s="1130"/>
      <c r="H4319" s="1130"/>
      <c r="I4319" s="1130"/>
      <c r="J4319" s="1132"/>
      <c r="K4319" s="1132"/>
      <c r="L4319" s="1130"/>
      <c r="N4319" s="1133">
        <f t="shared" si="183"/>
        <v>0</v>
      </c>
      <c r="O4319" s="1134">
        <f t="shared" si="184"/>
        <v>0</v>
      </c>
      <c r="P4319" s="1134">
        <f>O4319/'1.5 Universal Data'!$F$35</f>
        <v>0</v>
      </c>
      <c r="R4319" s="163"/>
      <c r="S4319" s="163"/>
      <c r="T4319" s="163"/>
      <c r="U4319" s="163"/>
      <c r="V4319" s="163"/>
      <c r="W4319" s="163"/>
      <c r="X4319" s="163"/>
      <c r="Y4319" s="163"/>
      <c r="Z4319" s="163"/>
      <c r="AA4319" s="163"/>
      <c r="AB4319" s="163"/>
      <c r="AC4319" s="163"/>
      <c r="AD4319" s="163"/>
      <c r="AE4319" s="163"/>
    </row>
    <row r="4320" spans="2:31">
      <c r="B4320" s="1129">
        <f t="shared" si="185"/>
        <v>-1</v>
      </c>
      <c r="D4320" s="1130"/>
      <c r="E4320" s="1130"/>
      <c r="F4320" s="1131"/>
      <c r="G4320" s="1130"/>
      <c r="H4320" s="1130"/>
      <c r="I4320" s="1130"/>
      <c r="J4320" s="1132"/>
      <c r="K4320" s="1132"/>
      <c r="L4320" s="1130"/>
      <c r="N4320" s="1133">
        <f t="shared" si="183"/>
        <v>0</v>
      </c>
      <c r="O4320" s="1134">
        <f t="shared" si="184"/>
        <v>0</v>
      </c>
      <c r="P4320" s="1134">
        <f>O4320/'1.5 Universal Data'!$F$35</f>
        <v>0</v>
      </c>
      <c r="R4320" s="163"/>
      <c r="S4320" s="163"/>
      <c r="T4320" s="163"/>
      <c r="U4320" s="163"/>
      <c r="V4320" s="163"/>
      <c r="W4320" s="163"/>
      <c r="X4320" s="163"/>
      <c r="Y4320" s="163"/>
      <c r="Z4320" s="163"/>
      <c r="AA4320" s="163"/>
      <c r="AB4320" s="163"/>
      <c r="AC4320" s="163"/>
      <c r="AD4320" s="163"/>
      <c r="AE4320" s="163"/>
    </row>
    <row r="4321" spans="2:31">
      <c r="B4321" s="1129">
        <f t="shared" si="185"/>
        <v>-1</v>
      </c>
      <c r="D4321" s="1130"/>
      <c r="E4321" s="1130"/>
      <c r="F4321" s="1131"/>
      <c r="G4321" s="1130"/>
      <c r="H4321" s="1130"/>
      <c r="I4321" s="1130"/>
      <c r="J4321" s="1132"/>
      <c r="K4321" s="1132"/>
      <c r="L4321" s="1130"/>
      <c r="N4321" s="1133">
        <f t="shared" si="183"/>
        <v>0</v>
      </c>
      <c r="O4321" s="1134">
        <f t="shared" si="184"/>
        <v>0</v>
      </c>
      <c r="P4321" s="1134">
        <f>O4321/'1.5 Universal Data'!$F$35</f>
        <v>0</v>
      </c>
      <c r="R4321" s="163"/>
      <c r="S4321" s="163"/>
      <c r="T4321" s="163"/>
      <c r="U4321" s="163"/>
      <c r="V4321" s="163"/>
      <c r="W4321" s="163"/>
      <c r="X4321" s="163"/>
      <c r="Y4321" s="163"/>
      <c r="Z4321" s="163"/>
      <c r="AA4321" s="163"/>
      <c r="AB4321" s="163"/>
      <c r="AC4321" s="163"/>
      <c r="AD4321" s="163"/>
      <c r="AE4321" s="163"/>
    </row>
    <row r="4322" spans="2:31">
      <c r="B4322" s="1129">
        <f t="shared" si="185"/>
        <v>-1</v>
      </c>
      <c r="D4322" s="1130"/>
      <c r="E4322" s="1130"/>
      <c r="F4322" s="1131"/>
      <c r="G4322" s="1130"/>
      <c r="H4322" s="1130"/>
      <c r="I4322" s="1130"/>
      <c r="J4322" s="1132"/>
      <c r="K4322" s="1132"/>
      <c r="L4322" s="1130"/>
      <c r="N4322" s="1133">
        <f t="shared" si="183"/>
        <v>0</v>
      </c>
      <c r="O4322" s="1134">
        <f t="shared" si="184"/>
        <v>0</v>
      </c>
      <c r="P4322" s="1134">
        <f>O4322/'1.5 Universal Data'!$F$35</f>
        <v>0</v>
      </c>
      <c r="R4322" s="163"/>
      <c r="S4322" s="163"/>
      <c r="T4322" s="163"/>
      <c r="U4322" s="163"/>
      <c r="V4322" s="163"/>
      <c r="W4322" s="163"/>
      <c r="X4322" s="163"/>
      <c r="Y4322" s="163"/>
      <c r="Z4322" s="163"/>
      <c r="AA4322" s="163"/>
      <c r="AB4322" s="163"/>
      <c r="AC4322" s="163"/>
      <c r="AD4322" s="163"/>
      <c r="AE4322" s="163"/>
    </row>
    <row r="4323" spans="2:31">
      <c r="B4323" s="1129">
        <f t="shared" si="185"/>
        <v>-1</v>
      </c>
      <c r="D4323" s="1130"/>
      <c r="E4323" s="1130"/>
      <c r="F4323" s="1131"/>
      <c r="G4323" s="1130"/>
      <c r="H4323" s="1130"/>
      <c r="I4323" s="1130"/>
      <c r="J4323" s="1132"/>
      <c r="K4323" s="1132"/>
      <c r="L4323" s="1130"/>
      <c r="N4323" s="1133">
        <f t="shared" si="183"/>
        <v>0</v>
      </c>
      <c r="O4323" s="1134">
        <f t="shared" si="184"/>
        <v>0</v>
      </c>
      <c r="P4323" s="1134">
        <f>O4323/'1.5 Universal Data'!$F$35</f>
        <v>0</v>
      </c>
      <c r="R4323" s="163"/>
      <c r="S4323" s="163"/>
      <c r="T4323" s="163"/>
      <c r="U4323" s="163"/>
      <c r="V4323" s="163"/>
      <c r="W4323" s="163"/>
      <c r="X4323" s="163"/>
      <c r="Y4323" s="163"/>
      <c r="Z4323" s="163"/>
      <c r="AA4323" s="163"/>
      <c r="AB4323" s="163"/>
      <c r="AC4323" s="163"/>
      <c r="AD4323" s="163"/>
      <c r="AE4323" s="163"/>
    </row>
    <row r="4324" spans="2:31">
      <c r="B4324" s="1129">
        <f t="shared" si="185"/>
        <v>-1</v>
      </c>
      <c r="D4324" s="1130"/>
      <c r="E4324" s="1130"/>
      <c r="F4324" s="1131"/>
      <c r="G4324" s="1130"/>
      <c r="H4324" s="1130"/>
      <c r="I4324" s="1130"/>
      <c r="J4324" s="1132"/>
      <c r="K4324" s="1132"/>
      <c r="L4324" s="1130"/>
      <c r="N4324" s="1133">
        <f t="shared" si="183"/>
        <v>0</v>
      </c>
      <c r="O4324" s="1134">
        <f t="shared" si="184"/>
        <v>0</v>
      </c>
      <c r="P4324" s="1134">
        <f>O4324/'1.5 Universal Data'!$F$35</f>
        <v>0</v>
      </c>
      <c r="R4324" s="163"/>
      <c r="S4324" s="163"/>
      <c r="T4324" s="163"/>
      <c r="U4324" s="163"/>
      <c r="V4324" s="163"/>
      <c r="W4324" s="163"/>
      <c r="X4324" s="163"/>
      <c r="Y4324" s="163"/>
      <c r="Z4324" s="163"/>
      <c r="AA4324" s="163"/>
      <c r="AB4324" s="163"/>
      <c r="AC4324" s="163"/>
      <c r="AD4324" s="163"/>
      <c r="AE4324" s="163"/>
    </row>
    <row r="4325" spans="2:31">
      <c r="B4325" s="1129">
        <f t="shared" si="185"/>
        <v>-1</v>
      </c>
      <c r="D4325" s="1130"/>
      <c r="E4325" s="1130"/>
      <c r="F4325" s="1131"/>
      <c r="G4325" s="1130"/>
      <c r="H4325" s="1130"/>
      <c r="I4325" s="1130"/>
      <c r="J4325" s="1132"/>
      <c r="K4325" s="1132"/>
      <c r="L4325" s="1130"/>
      <c r="N4325" s="1133">
        <f t="shared" si="183"/>
        <v>0</v>
      </c>
      <c r="O4325" s="1134">
        <f t="shared" si="184"/>
        <v>0</v>
      </c>
      <c r="P4325" s="1134">
        <f>O4325/'1.5 Universal Data'!$F$35</f>
        <v>0</v>
      </c>
      <c r="R4325" s="163"/>
      <c r="S4325" s="163"/>
      <c r="T4325" s="163"/>
      <c r="U4325" s="163"/>
      <c r="V4325" s="163"/>
      <c r="W4325" s="163"/>
      <c r="X4325" s="163"/>
      <c r="Y4325" s="163"/>
      <c r="Z4325" s="163"/>
      <c r="AA4325" s="163"/>
      <c r="AB4325" s="163"/>
      <c r="AC4325" s="163"/>
      <c r="AD4325" s="163"/>
      <c r="AE4325" s="163"/>
    </row>
    <row r="4326" spans="2:31">
      <c r="B4326" s="1129">
        <f t="shared" si="185"/>
        <v>-1</v>
      </c>
      <c r="D4326" s="1130"/>
      <c r="E4326" s="1130"/>
      <c r="F4326" s="1131"/>
      <c r="G4326" s="1130"/>
      <c r="H4326" s="1130"/>
      <c r="I4326" s="1130"/>
      <c r="J4326" s="1132"/>
      <c r="K4326" s="1132"/>
      <c r="L4326" s="1130"/>
      <c r="N4326" s="1133">
        <f t="shared" si="183"/>
        <v>0</v>
      </c>
      <c r="O4326" s="1134">
        <f t="shared" si="184"/>
        <v>0</v>
      </c>
      <c r="P4326" s="1134">
        <f>O4326/'1.5 Universal Data'!$F$35</f>
        <v>0</v>
      </c>
      <c r="R4326" s="163"/>
      <c r="S4326" s="163"/>
      <c r="T4326" s="163"/>
      <c r="U4326" s="163"/>
      <c r="V4326" s="163"/>
      <c r="W4326" s="163"/>
      <c r="X4326" s="163"/>
      <c r="Y4326" s="163"/>
      <c r="Z4326" s="163"/>
      <c r="AA4326" s="163"/>
      <c r="AB4326" s="163"/>
      <c r="AC4326" s="163"/>
      <c r="AD4326" s="163"/>
      <c r="AE4326" s="163"/>
    </row>
    <row r="4327" spans="2:31">
      <c r="B4327" s="1129">
        <f t="shared" si="185"/>
        <v>-1</v>
      </c>
      <c r="D4327" s="1130"/>
      <c r="E4327" s="1130"/>
      <c r="F4327" s="1131"/>
      <c r="G4327" s="1130"/>
      <c r="H4327" s="1130"/>
      <c r="I4327" s="1130"/>
      <c r="J4327" s="1132"/>
      <c r="K4327" s="1132"/>
      <c r="L4327" s="1130"/>
      <c r="N4327" s="1133">
        <f t="shared" si="183"/>
        <v>0</v>
      </c>
      <c r="O4327" s="1134">
        <f t="shared" si="184"/>
        <v>0</v>
      </c>
      <c r="P4327" s="1134">
        <f>O4327/'1.5 Universal Data'!$F$35</f>
        <v>0</v>
      </c>
      <c r="R4327" s="163"/>
      <c r="S4327" s="163"/>
      <c r="T4327" s="163"/>
      <c r="U4327" s="163"/>
      <c r="V4327" s="163"/>
      <c r="W4327" s="163"/>
      <c r="X4327" s="163"/>
      <c r="Y4327" s="163"/>
      <c r="Z4327" s="163"/>
      <c r="AA4327" s="163"/>
      <c r="AB4327" s="163"/>
      <c r="AC4327" s="163"/>
      <c r="AD4327" s="163"/>
      <c r="AE4327" s="163"/>
    </row>
    <row r="4328" spans="2:31">
      <c r="B4328" s="1129">
        <f t="shared" si="185"/>
        <v>-1</v>
      </c>
      <c r="D4328" s="1130"/>
      <c r="E4328" s="1130"/>
      <c r="F4328" s="1131"/>
      <c r="G4328" s="1130"/>
      <c r="H4328" s="1130"/>
      <c r="I4328" s="1130"/>
      <c r="J4328" s="1132"/>
      <c r="K4328" s="1132"/>
      <c r="L4328" s="1130"/>
      <c r="N4328" s="1133">
        <f t="shared" si="183"/>
        <v>0</v>
      </c>
      <c r="O4328" s="1134">
        <f t="shared" si="184"/>
        <v>0</v>
      </c>
      <c r="P4328" s="1134">
        <f>O4328/'1.5 Universal Data'!$F$35</f>
        <v>0</v>
      </c>
      <c r="R4328" s="163"/>
      <c r="S4328" s="163"/>
      <c r="T4328" s="163"/>
      <c r="U4328" s="163"/>
      <c r="V4328" s="163"/>
      <c r="W4328" s="163"/>
      <c r="X4328" s="163"/>
      <c r="Y4328" s="163"/>
      <c r="Z4328" s="163"/>
      <c r="AA4328" s="163"/>
      <c r="AB4328" s="163"/>
      <c r="AC4328" s="163"/>
      <c r="AD4328" s="163"/>
      <c r="AE4328" s="163"/>
    </row>
    <row r="4329" spans="2:31">
      <c r="B4329" s="1129">
        <f t="shared" si="185"/>
        <v>-1</v>
      </c>
      <c r="D4329" s="1130"/>
      <c r="E4329" s="1130"/>
      <c r="F4329" s="1131"/>
      <c r="G4329" s="1130"/>
      <c r="H4329" s="1130"/>
      <c r="I4329" s="1130"/>
      <c r="J4329" s="1132"/>
      <c r="K4329" s="1132"/>
      <c r="L4329" s="1130"/>
      <c r="N4329" s="1133">
        <f t="shared" si="183"/>
        <v>0</v>
      </c>
      <c r="O4329" s="1134">
        <f t="shared" si="184"/>
        <v>0</v>
      </c>
      <c r="P4329" s="1134">
        <f>O4329/'1.5 Universal Data'!$F$35</f>
        <v>0</v>
      </c>
      <c r="R4329" s="163"/>
      <c r="S4329" s="163"/>
      <c r="T4329" s="163"/>
      <c r="U4329" s="163"/>
      <c r="V4329" s="163"/>
      <c r="W4329" s="163"/>
      <c r="X4329" s="163"/>
      <c r="Y4329" s="163"/>
      <c r="Z4329" s="163"/>
      <c r="AA4329" s="163"/>
      <c r="AB4329" s="163"/>
      <c r="AC4329" s="163"/>
      <c r="AD4329" s="163"/>
      <c r="AE4329" s="163"/>
    </row>
    <row r="4330" spans="2:31">
      <c r="B4330" s="1129">
        <f t="shared" si="185"/>
        <v>-1</v>
      </c>
      <c r="D4330" s="1130"/>
      <c r="E4330" s="1130"/>
      <c r="F4330" s="1131"/>
      <c r="G4330" s="1130"/>
      <c r="H4330" s="1130"/>
      <c r="I4330" s="1130"/>
      <c r="J4330" s="1132"/>
      <c r="K4330" s="1132"/>
      <c r="L4330" s="1130"/>
      <c r="N4330" s="1133">
        <f t="shared" si="183"/>
        <v>0</v>
      </c>
      <c r="O4330" s="1134">
        <f t="shared" si="184"/>
        <v>0</v>
      </c>
      <c r="P4330" s="1134">
        <f>O4330/'1.5 Universal Data'!$F$35</f>
        <v>0</v>
      </c>
      <c r="R4330" s="163"/>
      <c r="S4330" s="163"/>
      <c r="T4330" s="163"/>
      <c r="U4330" s="163"/>
      <c r="V4330" s="163"/>
      <c r="W4330" s="163"/>
      <c r="X4330" s="163"/>
      <c r="Y4330" s="163"/>
      <c r="Z4330" s="163"/>
      <c r="AA4330" s="163"/>
      <c r="AB4330" s="163"/>
      <c r="AC4330" s="163"/>
      <c r="AD4330" s="163"/>
      <c r="AE4330" s="163"/>
    </row>
    <row r="4331" spans="2:31">
      <c r="B4331" s="1129">
        <f t="shared" si="185"/>
        <v>-1</v>
      </c>
      <c r="D4331" s="1130"/>
      <c r="E4331" s="1130"/>
      <c r="F4331" s="1131"/>
      <c r="G4331" s="1130"/>
      <c r="H4331" s="1130"/>
      <c r="I4331" s="1130"/>
      <c r="J4331" s="1132"/>
      <c r="K4331" s="1132"/>
      <c r="L4331" s="1130"/>
      <c r="N4331" s="1133">
        <f t="shared" si="183"/>
        <v>0</v>
      </c>
      <c r="O4331" s="1134">
        <f t="shared" si="184"/>
        <v>0</v>
      </c>
      <c r="P4331" s="1134">
        <f>O4331/'1.5 Universal Data'!$F$35</f>
        <v>0</v>
      </c>
      <c r="R4331" s="163"/>
      <c r="S4331" s="163"/>
      <c r="T4331" s="163"/>
      <c r="U4331" s="163"/>
      <c r="V4331" s="163"/>
      <c r="W4331" s="163"/>
      <c r="X4331" s="163"/>
      <c r="Y4331" s="163"/>
      <c r="Z4331" s="163"/>
      <c r="AA4331" s="163"/>
      <c r="AB4331" s="163"/>
      <c r="AC4331" s="163"/>
      <c r="AD4331" s="163"/>
      <c r="AE4331" s="163"/>
    </row>
    <row r="4332" spans="2:31">
      <c r="B4332" s="1129">
        <f t="shared" si="185"/>
        <v>-1</v>
      </c>
      <c r="D4332" s="1130"/>
      <c r="E4332" s="1130"/>
      <c r="F4332" s="1131"/>
      <c r="G4332" s="1130"/>
      <c r="H4332" s="1130"/>
      <c r="I4332" s="1130"/>
      <c r="J4332" s="1132"/>
      <c r="K4332" s="1132"/>
      <c r="L4332" s="1130"/>
      <c r="N4332" s="1133">
        <f t="shared" si="183"/>
        <v>0</v>
      </c>
      <c r="O4332" s="1134">
        <f t="shared" si="184"/>
        <v>0</v>
      </c>
      <c r="P4332" s="1134">
        <f>O4332/'1.5 Universal Data'!$F$35</f>
        <v>0</v>
      </c>
      <c r="R4332" s="163"/>
      <c r="S4332" s="163"/>
      <c r="T4332" s="163"/>
      <c r="U4332" s="163"/>
      <c r="V4332" s="163"/>
      <c r="W4332" s="163"/>
      <c r="X4332" s="163"/>
      <c r="Y4332" s="163"/>
      <c r="Z4332" s="163"/>
      <c r="AA4332" s="163"/>
      <c r="AB4332" s="163"/>
      <c r="AC4332" s="163"/>
      <c r="AD4332" s="163"/>
      <c r="AE4332" s="163"/>
    </row>
    <row r="4333" spans="2:31">
      <c r="B4333" s="1129">
        <f t="shared" si="185"/>
        <v>-1</v>
      </c>
      <c r="D4333" s="1130"/>
      <c r="E4333" s="1130"/>
      <c r="F4333" s="1131"/>
      <c r="G4333" s="1130"/>
      <c r="H4333" s="1130"/>
      <c r="I4333" s="1130"/>
      <c r="J4333" s="1132"/>
      <c r="K4333" s="1132"/>
      <c r="L4333" s="1130"/>
      <c r="N4333" s="1133">
        <f t="shared" si="183"/>
        <v>0</v>
      </c>
      <c r="O4333" s="1134">
        <f t="shared" si="184"/>
        <v>0</v>
      </c>
      <c r="P4333" s="1134">
        <f>O4333/'1.5 Universal Data'!$F$35</f>
        <v>0</v>
      </c>
      <c r="R4333" s="163"/>
      <c r="S4333" s="163"/>
      <c r="T4333" s="163"/>
      <c r="U4333" s="163"/>
      <c r="V4333" s="163"/>
      <c r="W4333" s="163"/>
      <c r="X4333" s="163"/>
      <c r="Y4333" s="163"/>
      <c r="Z4333" s="163"/>
      <c r="AA4333" s="163"/>
      <c r="AB4333" s="163"/>
      <c r="AC4333" s="163"/>
      <c r="AD4333" s="163"/>
      <c r="AE4333" s="163"/>
    </row>
    <row r="4334" spans="2:31">
      <c r="B4334" s="1129">
        <f t="shared" si="185"/>
        <v>-1</v>
      </c>
      <c r="D4334" s="1130"/>
      <c r="E4334" s="1130"/>
      <c r="F4334" s="1131"/>
      <c r="G4334" s="1130"/>
      <c r="H4334" s="1130"/>
      <c r="I4334" s="1130"/>
      <c r="J4334" s="1132"/>
      <c r="K4334" s="1132"/>
      <c r="L4334" s="1130"/>
      <c r="N4334" s="1133">
        <f t="shared" si="183"/>
        <v>0</v>
      </c>
      <c r="O4334" s="1134">
        <f t="shared" si="184"/>
        <v>0</v>
      </c>
      <c r="P4334" s="1134">
        <f>O4334/'1.5 Universal Data'!$F$35</f>
        <v>0</v>
      </c>
      <c r="R4334" s="163"/>
      <c r="S4334" s="163"/>
      <c r="T4334" s="163"/>
      <c r="U4334" s="163"/>
      <c r="V4334" s="163"/>
      <c r="W4334" s="163"/>
      <c r="X4334" s="163"/>
      <c r="Y4334" s="163"/>
      <c r="Z4334" s="163"/>
      <c r="AA4334" s="163"/>
      <c r="AB4334" s="163"/>
      <c r="AC4334" s="163"/>
      <c r="AD4334" s="163"/>
      <c r="AE4334" s="163"/>
    </row>
    <row r="4335" spans="2:31">
      <c r="B4335" s="1129">
        <f t="shared" si="185"/>
        <v>-1</v>
      </c>
      <c r="D4335" s="1130"/>
      <c r="E4335" s="1130"/>
      <c r="F4335" s="1131"/>
      <c r="G4335" s="1130"/>
      <c r="H4335" s="1130"/>
      <c r="I4335" s="1130"/>
      <c r="J4335" s="1132"/>
      <c r="K4335" s="1132"/>
      <c r="L4335" s="1130"/>
      <c r="N4335" s="1133">
        <f t="shared" si="183"/>
        <v>0</v>
      </c>
      <c r="O4335" s="1134">
        <f t="shared" si="184"/>
        <v>0</v>
      </c>
      <c r="P4335" s="1134">
        <f>O4335/'1.5 Universal Data'!$F$35</f>
        <v>0</v>
      </c>
      <c r="R4335" s="163"/>
      <c r="S4335" s="163"/>
      <c r="T4335" s="163"/>
      <c r="U4335" s="163"/>
      <c r="V4335" s="163"/>
      <c r="W4335" s="163"/>
      <c r="X4335" s="163"/>
      <c r="Y4335" s="163"/>
      <c r="Z4335" s="163"/>
      <c r="AA4335" s="163"/>
      <c r="AB4335" s="163"/>
      <c r="AC4335" s="163"/>
      <c r="AD4335" s="163"/>
      <c r="AE4335" s="163"/>
    </row>
    <row r="4336" spans="2:31">
      <c r="B4336" s="1129">
        <f t="shared" si="185"/>
        <v>-1</v>
      </c>
      <c r="D4336" s="1130"/>
      <c r="E4336" s="1130"/>
      <c r="F4336" s="1131"/>
      <c r="G4336" s="1130"/>
      <c r="H4336" s="1130"/>
      <c r="I4336" s="1130"/>
      <c r="J4336" s="1132"/>
      <c r="K4336" s="1132"/>
      <c r="L4336" s="1130"/>
      <c r="N4336" s="1133">
        <f t="shared" si="183"/>
        <v>0</v>
      </c>
      <c r="O4336" s="1134">
        <f t="shared" si="184"/>
        <v>0</v>
      </c>
      <c r="P4336" s="1134">
        <f>O4336/'1.5 Universal Data'!$F$35</f>
        <v>0</v>
      </c>
      <c r="R4336" s="163"/>
      <c r="S4336" s="163"/>
      <c r="T4336" s="163"/>
      <c r="U4336" s="163"/>
      <c r="V4336" s="163"/>
      <c r="W4336" s="163"/>
      <c r="X4336" s="163"/>
      <c r="Y4336" s="163"/>
      <c r="Z4336" s="163"/>
      <c r="AA4336" s="163"/>
      <c r="AB4336" s="163"/>
      <c r="AC4336" s="163"/>
      <c r="AD4336" s="163"/>
      <c r="AE4336" s="163"/>
    </row>
    <row r="4337" spans="2:31">
      <c r="B4337" s="1129">
        <f t="shared" si="185"/>
        <v>-1</v>
      </c>
      <c r="D4337" s="1130"/>
      <c r="E4337" s="1130"/>
      <c r="F4337" s="1131"/>
      <c r="G4337" s="1130"/>
      <c r="H4337" s="1130"/>
      <c r="I4337" s="1130"/>
      <c r="J4337" s="1132"/>
      <c r="K4337" s="1132"/>
      <c r="L4337" s="1130"/>
      <c r="N4337" s="1133">
        <f t="shared" si="183"/>
        <v>0</v>
      </c>
      <c r="O4337" s="1134">
        <f t="shared" si="184"/>
        <v>0</v>
      </c>
      <c r="P4337" s="1134">
        <f>O4337/'1.5 Universal Data'!$F$35</f>
        <v>0</v>
      </c>
      <c r="R4337" s="163"/>
      <c r="S4337" s="163"/>
      <c r="T4337" s="163"/>
      <c r="U4337" s="163"/>
      <c r="V4337" s="163"/>
      <c r="W4337" s="163"/>
      <c r="X4337" s="163"/>
      <c r="Y4337" s="163"/>
      <c r="Z4337" s="163"/>
      <c r="AA4337" s="163"/>
      <c r="AB4337" s="163"/>
      <c r="AC4337" s="163"/>
      <c r="AD4337" s="163"/>
      <c r="AE4337" s="163"/>
    </row>
    <row r="4338" spans="2:31">
      <c r="B4338" s="1129">
        <f t="shared" si="185"/>
        <v>-1</v>
      </c>
      <c r="D4338" s="1130"/>
      <c r="E4338" s="1130"/>
      <c r="F4338" s="1131"/>
      <c r="G4338" s="1130"/>
      <c r="H4338" s="1130"/>
      <c r="I4338" s="1130"/>
      <c r="J4338" s="1132"/>
      <c r="K4338" s="1132"/>
      <c r="L4338" s="1130"/>
      <c r="N4338" s="1133">
        <f t="shared" si="183"/>
        <v>0</v>
      </c>
      <c r="O4338" s="1134">
        <f t="shared" si="184"/>
        <v>0</v>
      </c>
      <c r="P4338" s="1134">
        <f>O4338/'1.5 Universal Data'!$F$35</f>
        <v>0</v>
      </c>
      <c r="R4338" s="163"/>
      <c r="S4338" s="163"/>
      <c r="T4338" s="163"/>
      <c r="U4338" s="163"/>
      <c r="V4338" s="163"/>
      <c r="W4338" s="163"/>
      <c r="X4338" s="163"/>
      <c r="Y4338" s="163"/>
      <c r="Z4338" s="163"/>
      <c r="AA4338" s="163"/>
      <c r="AB4338" s="163"/>
      <c r="AC4338" s="163"/>
      <c r="AD4338" s="163"/>
      <c r="AE4338" s="163"/>
    </row>
    <row r="4339" spans="2:31">
      <c r="B4339" s="1129">
        <f t="shared" si="185"/>
        <v>-1</v>
      </c>
      <c r="D4339" s="1130"/>
      <c r="E4339" s="1130"/>
      <c r="F4339" s="1131"/>
      <c r="G4339" s="1130"/>
      <c r="H4339" s="1130"/>
      <c r="I4339" s="1130"/>
      <c r="J4339" s="1132"/>
      <c r="K4339" s="1132"/>
      <c r="L4339" s="1130"/>
      <c r="N4339" s="1133">
        <f t="shared" si="183"/>
        <v>0</v>
      </c>
      <c r="O4339" s="1134">
        <f t="shared" si="184"/>
        <v>0</v>
      </c>
      <c r="P4339" s="1134">
        <f>O4339/'1.5 Universal Data'!$F$35</f>
        <v>0</v>
      </c>
      <c r="R4339" s="163"/>
      <c r="S4339" s="163"/>
      <c r="T4339" s="163"/>
      <c r="U4339" s="163"/>
      <c r="V4339" s="163"/>
      <c r="W4339" s="163"/>
      <c r="X4339" s="163"/>
      <c r="Y4339" s="163"/>
      <c r="Z4339" s="163"/>
      <c r="AA4339" s="163"/>
      <c r="AB4339" s="163"/>
      <c r="AC4339" s="163"/>
      <c r="AD4339" s="163"/>
      <c r="AE4339" s="163"/>
    </row>
    <row r="4340" spans="2:31">
      <c r="B4340" s="1129">
        <f t="shared" si="185"/>
        <v>-1</v>
      </c>
      <c r="D4340" s="1130"/>
      <c r="E4340" s="1130"/>
      <c r="F4340" s="1131"/>
      <c r="G4340" s="1130"/>
      <c r="H4340" s="1130"/>
      <c r="I4340" s="1130"/>
      <c r="J4340" s="1132"/>
      <c r="K4340" s="1132"/>
      <c r="L4340" s="1130"/>
      <c r="N4340" s="1133">
        <f t="shared" si="183"/>
        <v>0</v>
      </c>
      <c r="O4340" s="1134">
        <f t="shared" si="184"/>
        <v>0</v>
      </c>
      <c r="P4340" s="1134">
        <f>O4340/'1.5 Universal Data'!$F$35</f>
        <v>0</v>
      </c>
      <c r="R4340" s="163"/>
      <c r="S4340" s="163"/>
      <c r="T4340" s="163"/>
      <c r="U4340" s="163"/>
      <c r="V4340" s="163"/>
      <c r="W4340" s="163"/>
      <c r="X4340" s="163"/>
      <c r="Y4340" s="163"/>
      <c r="Z4340" s="163"/>
      <c r="AA4340" s="163"/>
      <c r="AB4340" s="163"/>
      <c r="AC4340" s="163"/>
      <c r="AD4340" s="163"/>
      <c r="AE4340" s="163"/>
    </row>
    <row r="4341" spans="2:31">
      <c r="B4341" s="1129">
        <f t="shared" si="185"/>
        <v>-1</v>
      </c>
      <c r="D4341" s="1130"/>
      <c r="E4341" s="1130"/>
      <c r="F4341" s="1131"/>
      <c r="G4341" s="1130"/>
      <c r="H4341" s="1130"/>
      <c r="I4341" s="1130"/>
      <c r="J4341" s="1132"/>
      <c r="K4341" s="1132"/>
      <c r="L4341" s="1130"/>
      <c r="N4341" s="1133">
        <f t="shared" si="183"/>
        <v>0</v>
      </c>
      <c r="O4341" s="1134">
        <f t="shared" si="184"/>
        <v>0</v>
      </c>
      <c r="P4341" s="1134">
        <f>O4341/'1.5 Universal Data'!$F$35</f>
        <v>0</v>
      </c>
      <c r="R4341" s="163"/>
      <c r="S4341" s="163"/>
      <c r="T4341" s="163"/>
      <c r="U4341" s="163"/>
      <c r="V4341" s="163"/>
      <c r="W4341" s="163"/>
      <c r="X4341" s="163"/>
      <c r="Y4341" s="163"/>
      <c r="Z4341" s="163"/>
      <c r="AA4341" s="163"/>
      <c r="AB4341" s="163"/>
      <c r="AC4341" s="163"/>
      <c r="AD4341" s="163"/>
      <c r="AE4341" s="163"/>
    </row>
    <row r="4342" spans="2:31">
      <c r="B4342" s="1129">
        <f t="shared" si="185"/>
        <v>-1</v>
      </c>
      <c r="D4342" s="1130"/>
      <c r="E4342" s="1130"/>
      <c r="F4342" s="1131"/>
      <c r="G4342" s="1130"/>
      <c r="H4342" s="1130"/>
      <c r="I4342" s="1130"/>
      <c r="J4342" s="1132"/>
      <c r="K4342" s="1132"/>
      <c r="L4342" s="1130"/>
      <c r="N4342" s="1133">
        <f t="shared" si="183"/>
        <v>0</v>
      </c>
      <c r="O4342" s="1134">
        <f t="shared" si="184"/>
        <v>0</v>
      </c>
      <c r="P4342" s="1134">
        <f>O4342/'1.5 Universal Data'!$F$35</f>
        <v>0</v>
      </c>
      <c r="R4342" s="163"/>
      <c r="S4342" s="163"/>
      <c r="T4342" s="163"/>
      <c r="U4342" s="163"/>
      <c r="V4342" s="163"/>
      <c r="W4342" s="163"/>
      <c r="X4342" s="163"/>
      <c r="Y4342" s="163"/>
      <c r="Z4342" s="163"/>
      <c r="AA4342" s="163"/>
      <c r="AB4342" s="163"/>
      <c r="AC4342" s="163"/>
      <c r="AD4342" s="163"/>
      <c r="AE4342" s="163"/>
    </row>
    <row r="4343" spans="2:31">
      <c r="B4343" s="1129">
        <f t="shared" si="185"/>
        <v>-1</v>
      </c>
      <c r="D4343" s="1130"/>
      <c r="E4343" s="1130"/>
      <c r="F4343" s="1131"/>
      <c r="G4343" s="1130"/>
      <c r="H4343" s="1130"/>
      <c r="I4343" s="1130"/>
      <c r="J4343" s="1132"/>
      <c r="K4343" s="1132"/>
      <c r="L4343" s="1130"/>
      <c r="N4343" s="1133">
        <f t="shared" si="183"/>
        <v>0</v>
      </c>
      <c r="O4343" s="1134">
        <f t="shared" si="184"/>
        <v>0</v>
      </c>
      <c r="P4343" s="1134">
        <f>O4343/'1.5 Universal Data'!$F$35</f>
        <v>0</v>
      </c>
      <c r="R4343" s="163"/>
      <c r="S4343" s="163"/>
      <c r="T4343" s="163"/>
      <c r="U4343" s="163"/>
      <c r="V4343" s="163"/>
      <c r="W4343" s="163"/>
      <c r="X4343" s="163"/>
      <c r="Y4343" s="163"/>
      <c r="Z4343" s="163"/>
      <c r="AA4343" s="163"/>
      <c r="AB4343" s="163"/>
      <c r="AC4343" s="163"/>
      <c r="AD4343" s="163"/>
      <c r="AE4343" s="163"/>
    </row>
    <row r="4344" spans="2:31">
      <c r="B4344" s="1129">
        <f t="shared" si="185"/>
        <v>-1</v>
      </c>
      <c r="D4344" s="1130"/>
      <c r="E4344" s="1130"/>
      <c r="F4344" s="1131"/>
      <c r="G4344" s="1130"/>
      <c r="H4344" s="1130"/>
      <c r="I4344" s="1130"/>
      <c r="J4344" s="1132"/>
      <c r="K4344" s="1132"/>
      <c r="L4344" s="1130"/>
      <c r="N4344" s="1133">
        <f t="shared" si="183"/>
        <v>0</v>
      </c>
      <c r="O4344" s="1134">
        <f t="shared" si="184"/>
        <v>0</v>
      </c>
      <c r="P4344" s="1134">
        <f>O4344/'1.5 Universal Data'!$F$35</f>
        <v>0</v>
      </c>
      <c r="R4344" s="163"/>
      <c r="S4344" s="163"/>
      <c r="T4344" s="163"/>
      <c r="U4344" s="163"/>
      <c r="V4344" s="163"/>
      <c r="W4344" s="163"/>
      <c r="X4344" s="163"/>
      <c r="Y4344" s="163"/>
      <c r="Z4344" s="163"/>
      <c r="AA4344" s="163"/>
      <c r="AB4344" s="163"/>
      <c r="AC4344" s="163"/>
      <c r="AD4344" s="163"/>
      <c r="AE4344" s="163"/>
    </row>
    <row r="4345" spans="2:31">
      <c r="B4345" s="1129">
        <f t="shared" si="185"/>
        <v>-1</v>
      </c>
      <c r="D4345" s="1130"/>
      <c r="E4345" s="1130"/>
      <c r="F4345" s="1131"/>
      <c r="G4345" s="1130"/>
      <c r="H4345" s="1130"/>
      <c r="I4345" s="1130"/>
      <c r="J4345" s="1132"/>
      <c r="K4345" s="1132"/>
      <c r="L4345" s="1130"/>
      <c r="N4345" s="1133">
        <f t="shared" si="183"/>
        <v>0</v>
      </c>
      <c r="O4345" s="1134">
        <f t="shared" si="184"/>
        <v>0</v>
      </c>
      <c r="P4345" s="1134">
        <f>O4345/'1.5 Universal Data'!$F$35</f>
        <v>0</v>
      </c>
      <c r="R4345" s="163"/>
      <c r="S4345" s="163"/>
      <c r="T4345" s="163"/>
      <c r="U4345" s="163"/>
      <c r="V4345" s="163"/>
      <c r="W4345" s="163"/>
      <c r="X4345" s="163"/>
      <c r="Y4345" s="163"/>
      <c r="Z4345" s="163"/>
      <c r="AA4345" s="163"/>
      <c r="AB4345" s="163"/>
      <c r="AC4345" s="163"/>
      <c r="AD4345" s="163"/>
      <c r="AE4345" s="163"/>
    </row>
    <row r="4346" spans="2:31">
      <c r="B4346" s="1129">
        <f t="shared" si="185"/>
        <v>-1</v>
      </c>
      <c r="D4346" s="1130"/>
      <c r="E4346" s="1130"/>
      <c r="F4346" s="1131"/>
      <c r="G4346" s="1130"/>
      <c r="H4346" s="1130"/>
      <c r="I4346" s="1130"/>
      <c r="J4346" s="1132"/>
      <c r="K4346" s="1132"/>
      <c r="L4346" s="1130"/>
      <c r="N4346" s="1133">
        <f t="shared" si="183"/>
        <v>0</v>
      </c>
      <c r="O4346" s="1134">
        <f t="shared" si="184"/>
        <v>0</v>
      </c>
      <c r="P4346" s="1134">
        <f>O4346/'1.5 Universal Data'!$F$35</f>
        <v>0</v>
      </c>
      <c r="R4346" s="163"/>
      <c r="S4346" s="163"/>
      <c r="T4346" s="163"/>
      <c r="U4346" s="163"/>
      <c r="V4346" s="163"/>
      <c r="W4346" s="163"/>
      <c r="X4346" s="163"/>
      <c r="Y4346" s="163"/>
      <c r="Z4346" s="163"/>
      <c r="AA4346" s="163"/>
      <c r="AB4346" s="163"/>
      <c r="AC4346" s="163"/>
      <c r="AD4346" s="163"/>
      <c r="AE4346" s="163"/>
    </row>
    <row r="4347" spans="2:31">
      <c r="B4347" s="1129">
        <f t="shared" si="185"/>
        <v>-1</v>
      </c>
      <c r="D4347" s="1130"/>
      <c r="E4347" s="1130"/>
      <c r="F4347" s="1131"/>
      <c r="G4347" s="1130"/>
      <c r="H4347" s="1130"/>
      <c r="I4347" s="1130"/>
      <c r="J4347" s="1132"/>
      <c r="K4347" s="1132"/>
      <c r="L4347" s="1130"/>
      <c r="N4347" s="1133">
        <f t="shared" si="183"/>
        <v>0</v>
      </c>
      <c r="O4347" s="1134">
        <f t="shared" si="184"/>
        <v>0</v>
      </c>
      <c r="P4347" s="1134">
        <f>O4347/'1.5 Universal Data'!$F$35</f>
        <v>0</v>
      </c>
      <c r="R4347" s="163"/>
      <c r="S4347" s="163"/>
      <c r="T4347" s="163"/>
      <c r="U4347" s="163"/>
      <c r="V4347" s="163"/>
      <c r="W4347" s="163"/>
      <c r="X4347" s="163"/>
      <c r="Y4347" s="163"/>
      <c r="Z4347" s="163"/>
      <c r="AA4347" s="163"/>
      <c r="AB4347" s="163"/>
      <c r="AC4347" s="163"/>
      <c r="AD4347" s="163"/>
      <c r="AE4347" s="163"/>
    </row>
    <row r="4348" spans="2:31">
      <c r="B4348" s="1129">
        <f t="shared" si="185"/>
        <v>-1</v>
      </c>
      <c r="D4348" s="1130"/>
      <c r="E4348" s="1130"/>
      <c r="F4348" s="1131"/>
      <c r="G4348" s="1130"/>
      <c r="H4348" s="1130"/>
      <c r="I4348" s="1130"/>
      <c r="J4348" s="1132"/>
      <c r="K4348" s="1132"/>
      <c r="L4348" s="1130"/>
      <c r="N4348" s="1133">
        <f t="shared" si="183"/>
        <v>0</v>
      </c>
      <c r="O4348" s="1134">
        <f t="shared" si="184"/>
        <v>0</v>
      </c>
      <c r="P4348" s="1134">
        <f>O4348/'1.5 Universal Data'!$F$35</f>
        <v>0</v>
      </c>
      <c r="R4348" s="163"/>
      <c r="S4348" s="163"/>
      <c r="T4348" s="163"/>
      <c r="U4348" s="163"/>
      <c r="V4348" s="163"/>
      <c r="W4348" s="163"/>
      <c r="X4348" s="163"/>
      <c r="Y4348" s="163"/>
      <c r="Z4348" s="163"/>
      <c r="AA4348" s="163"/>
      <c r="AB4348" s="163"/>
      <c r="AC4348" s="163"/>
      <c r="AD4348" s="163"/>
      <c r="AE4348" s="163"/>
    </row>
    <row r="4349" spans="2:31">
      <c r="B4349" s="1129">
        <f t="shared" si="185"/>
        <v>-1</v>
      </c>
      <c r="D4349" s="1130"/>
      <c r="E4349" s="1130"/>
      <c r="F4349" s="1131"/>
      <c r="G4349" s="1130"/>
      <c r="H4349" s="1130"/>
      <c r="I4349" s="1130"/>
      <c r="J4349" s="1132"/>
      <c r="K4349" s="1132"/>
      <c r="L4349" s="1130"/>
      <c r="N4349" s="1133">
        <f t="shared" si="183"/>
        <v>0</v>
      </c>
      <c r="O4349" s="1134">
        <f t="shared" si="184"/>
        <v>0</v>
      </c>
      <c r="P4349" s="1134">
        <f>O4349/'1.5 Universal Data'!$F$35</f>
        <v>0</v>
      </c>
      <c r="R4349" s="163"/>
      <c r="S4349" s="163"/>
      <c r="T4349" s="163"/>
      <c r="U4349" s="163"/>
      <c r="V4349" s="163"/>
      <c r="W4349" s="163"/>
      <c r="X4349" s="163"/>
      <c r="Y4349" s="163"/>
      <c r="Z4349" s="163"/>
      <c r="AA4349" s="163"/>
      <c r="AB4349" s="163"/>
      <c r="AC4349" s="163"/>
      <c r="AD4349" s="163"/>
      <c r="AE4349" s="163"/>
    </row>
    <row r="4350" spans="2:31">
      <c r="B4350" s="1129">
        <f t="shared" si="185"/>
        <v>-1</v>
      </c>
      <c r="D4350" s="1130"/>
      <c r="E4350" s="1130"/>
      <c r="F4350" s="1131"/>
      <c r="G4350" s="1130"/>
      <c r="H4350" s="1130"/>
      <c r="I4350" s="1130"/>
      <c r="J4350" s="1132"/>
      <c r="K4350" s="1132"/>
      <c r="L4350" s="1130"/>
      <c r="N4350" s="1133">
        <f t="shared" si="183"/>
        <v>0</v>
      </c>
      <c r="O4350" s="1134">
        <f t="shared" si="184"/>
        <v>0</v>
      </c>
      <c r="P4350" s="1134">
        <f>O4350/'1.5 Universal Data'!$F$35</f>
        <v>0</v>
      </c>
      <c r="R4350" s="163"/>
      <c r="S4350" s="163"/>
      <c r="T4350" s="163"/>
      <c r="U4350" s="163"/>
      <c r="V4350" s="163"/>
      <c r="W4350" s="163"/>
      <c r="X4350" s="163"/>
      <c r="Y4350" s="163"/>
      <c r="Z4350" s="163"/>
      <c r="AA4350" s="163"/>
      <c r="AB4350" s="163"/>
      <c r="AC4350" s="163"/>
      <c r="AD4350" s="163"/>
      <c r="AE4350" s="163"/>
    </row>
    <row r="4351" spans="2:31">
      <c r="B4351" s="1129">
        <f t="shared" si="185"/>
        <v>-1</v>
      </c>
      <c r="D4351" s="1130"/>
      <c r="E4351" s="1130"/>
      <c r="F4351" s="1131"/>
      <c r="G4351" s="1130"/>
      <c r="H4351" s="1130"/>
      <c r="I4351" s="1130"/>
      <c r="J4351" s="1132"/>
      <c r="K4351" s="1132"/>
      <c r="L4351" s="1130"/>
      <c r="N4351" s="1133">
        <f t="shared" si="183"/>
        <v>0</v>
      </c>
      <c r="O4351" s="1134">
        <f t="shared" si="184"/>
        <v>0</v>
      </c>
      <c r="P4351" s="1134">
        <f>O4351/'1.5 Universal Data'!$F$35</f>
        <v>0</v>
      </c>
      <c r="R4351" s="163"/>
      <c r="S4351" s="163"/>
      <c r="T4351" s="163"/>
      <c r="U4351" s="163"/>
      <c r="V4351" s="163"/>
      <c r="W4351" s="163"/>
      <c r="X4351" s="163"/>
      <c r="Y4351" s="163"/>
      <c r="Z4351" s="163"/>
      <c r="AA4351" s="163"/>
      <c r="AB4351" s="163"/>
      <c r="AC4351" s="163"/>
      <c r="AD4351" s="163"/>
      <c r="AE4351" s="163"/>
    </row>
    <row r="4352" spans="2:31">
      <c r="B4352" s="1129">
        <f t="shared" si="185"/>
        <v>-1</v>
      </c>
      <c r="D4352" s="1130"/>
      <c r="E4352" s="1130"/>
      <c r="F4352" s="1131"/>
      <c r="G4352" s="1130"/>
      <c r="H4352" s="1130"/>
      <c r="I4352" s="1130"/>
      <c r="J4352" s="1132"/>
      <c r="K4352" s="1132"/>
      <c r="L4352" s="1130"/>
      <c r="N4352" s="1133">
        <f t="shared" si="183"/>
        <v>0</v>
      </c>
      <c r="O4352" s="1134">
        <f t="shared" si="184"/>
        <v>0</v>
      </c>
      <c r="P4352" s="1134">
        <f>O4352/'1.5 Universal Data'!$F$35</f>
        <v>0</v>
      </c>
      <c r="R4352" s="163"/>
      <c r="S4352" s="163"/>
      <c r="T4352" s="163"/>
      <c r="U4352" s="163"/>
      <c r="V4352" s="163"/>
      <c r="W4352" s="163"/>
      <c r="X4352" s="163"/>
      <c r="Y4352" s="163"/>
      <c r="Z4352" s="163"/>
      <c r="AA4352" s="163"/>
      <c r="AB4352" s="163"/>
      <c r="AC4352" s="163"/>
      <c r="AD4352" s="163"/>
      <c r="AE4352" s="163"/>
    </row>
    <row r="4353" spans="2:31">
      <c r="B4353" s="1129">
        <f t="shared" si="185"/>
        <v>-1</v>
      </c>
      <c r="D4353" s="1130"/>
      <c r="E4353" s="1130"/>
      <c r="F4353" s="1131"/>
      <c r="G4353" s="1130"/>
      <c r="H4353" s="1130"/>
      <c r="I4353" s="1130"/>
      <c r="J4353" s="1132"/>
      <c r="K4353" s="1132"/>
      <c r="L4353" s="1130"/>
      <c r="N4353" s="1133">
        <f t="shared" si="183"/>
        <v>0</v>
      </c>
      <c r="O4353" s="1134">
        <f t="shared" si="184"/>
        <v>0</v>
      </c>
      <c r="P4353" s="1134">
        <f>O4353/'1.5 Universal Data'!$F$35</f>
        <v>0</v>
      </c>
      <c r="R4353" s="163"/>
      <c r="S4353" s="163"/>
      <c r="T4353" s="163"/>
      <c r="U4353" s="163"/>
      <c r="V4353" s="163"/>
      <c r="W4353" s="163"/>
      <c r="X4353" s="163"/>
      <c r="Y4353" s="163"/>
      <c r="Z4353" s="163"/>
      <c r="AA4353" s="163"/>
      <c r="AB4353" s="163"/>
      <c r="AC4353" s="163"/>
      <c r="AD4353" s="163"/>
      <c r="AE4353" s="163"/>
    </row>
    <row r="4354" spans="2:31">
      <c r="B4354" s="1129">
        <f t="shared" si="185"/>
        <v>-1</v>
      </c>
      <c r="D4354" s="1130"/>
      <c r="E4354" s="1130"/>
      <c r="F4354" s="1131"/>
      <c r="G4354" s="1130"/>
      <c r="H4354" s="1130"/>
      <c r="I4354" s="1130"/>
      <c r="J4354" s="1132"/>
      <c r="K4354" s="1132"/>
      <c r="L4354" s="1130"/>
      <c r="N4354" s="1133">
        <f t="shared" si="183"/>
        <v>0</v>
      </c>
      <c r="O4354" s="1134">
        <f t="shared" si="184"/>
        <v>0</v>
      </c>
      <c r="P4354" s="1134">
        <f>O4354/'1.5 Universal Data'!$F$35</f>
        <v>0</v>
      </c>
      <c r="R4354" s="163"/>
      <c r="S4354" s="163"/>
      <c r="T4354" s="163"/>
      <c r="U4354" s="163"/>
      <c r="V4354" s="163"/>
      <c r="W4354" s="163"/>
      <c r="X4354" s="163"/>
      <c r="Y4354" s="163"/>
      <c r="Z4354" s="163"/>
      <c r="AA4354" s="163"/>
      <c r="AB4354" s="163"/>
      <c r="AC4354" s="163"/>
      <c r="AD4354" s="163"/>
      <c r="AE4354" s="163"/>
    </row>
    <row r="4355" spans="2:31">
      <c r="B4355" s="1129">
        <f t="shared" si="185"/>
        <v>-1</v>
      </c>
      <c r="D4355" s="1130"/>
      <c r="E4355" s="1130"/>
      <c r="F4355" s="1131"/>
      <c r="G4355" s="1130"/>
      <c r="H4355" s="1130"/>
      <c r="I4355" s="1130"/>
      <c r="J4355" s="1132"/>
      <c r="K4355" s="1132"/>
      <c r="L4355" s="1130"/>
      <c r="N4355" s="1133">
        <f t="shared" si="183"/>
        <v>0</v>
      </c>
      <c r="O4355" s="1134">
        <f t="shared" si="184"/>
        <v>0</v>
      </c>
      <c r="P4355" s="1134">
        <f>O4355/'1.5 Universal Data'!$F$35</f>
        <v>0</v>
      </c>
      <c r="R4355" s="163"/>
      <c r="S4355" s="163"/>
      <c r="T4355" s="163"/>
      <c r="U4355" s="163"/>
      <c r="V4355" s="163"/>
      <c r="W4355" s="163"/>
      <c r="X4355" s="163"/>
      <c r="Y4355" s="163"/>
      <c r="Z4355" s="163"/>
      <c r="AA4355" s="163"/>
      <c r="AB4355" s="163"/>
      <c r="AC4355" s="163"/>
      <c r="AD4355" s="163"/>
      <c r="AE4355" s="163"/>
    </row>
    <row r="4356" spans="2:31">
      <c r="B4356" s="1129">
        <f t="shared" si="185"/>
        <v>-1</v>
      </c>
      <c r="D4356" s="1130"/>
      <c r="E4356" s="1130"/>
      <c r="F4356" s="1131"/>
      <c r="G4356" s="1130"/>
      <c r="H4356" s="1130"/>
      <c r="I4356" s="1130"/>
      <c r="J4356" s="1132"/>
      <c r="K4356" s="1132"/>
      <c r="L4356" s="1130"/>
      <c r="N4356" s="1133">
        <f t="shared" si="183"/>
        <v>0</v>
      </c>
      <c r="O4356" s="1134">
        <f t="shared" si="184"/>
        <v>0</v>
      </c>
      <c r="P4356" s="1134">
        <f>O4356/'1.5 Universal Data'!$F$35</f>
        <v>0</v>
      </c>
      <c r="R4356" s="163"/>
      <c r="S4356" s="163"/>
      <c r="T4356" s="163"/>
      <c r="U4356" s="163"/>
      <c r="V4356" s="163"/>
      <c r="W4356" s="163"/>
      <c r="X4356" s="163"/>
      <c r="Y4356" s="163"/>
      <c r="Z4356" s="163"/>
      <c r="AA4356" s="163"/>
      <c r="AB4356" s="163"/>
      <c r="AC4356" s="163"/>
      <c r="AD4356" s="163"/>
      <c r="AE4356" s="163"/>
    </row>
    <row r="4357" spans="2:31">
      <c r="B4357" s="1129">
        <f t="shared" si="185"/>
        <v>-1</v>
      </c>
      <c r="D4357" s="1130"/>
      <c r="E4357" s="1130"/>
      <c r="F4357" s="1131"/>
      <c r="G4357" s="1130"/>
      <c r="H4357" s="1130"/>
      <c r="I4357" s="1130"/>
      <c r="J4357" s="1132"/>
      <c r="K4357" s="1132"/>
      <c r="L4357" s="1130"/>
      <c r="N4357" s="1133">
        <f t="shared" si="183"/>
        <v>0</v>
      </c>
      <c r="O4357" s="1134">
        <f t="shared" si="184"/>
        <v>0</v>
      </c>
      <c r="P4357" s="1134">
        <f>O4357/'1.5 Universal Data'!$F$35</f>
        <v>0</v>
      </c>
      <c r="R4357" s="163"/>
      <c r="S4357" s="163"/>
      <c r="T4357" s="163"/>
      <c r="U4357" s="163"/>
      <c r="V4357" s="163"/>
      <c r="W4357" s="163"/>
      <c r="X4357" s="163"/>
      <c r="Y4357" s="163"/>
      <c r="Z4357" s="163"/>
      <c r="AA4357" s="163"/>
      <c r="AB4357" s="163"/>
      <c r="AC4357" s="163"/>
      <c r="AD4357" s="163"/>
      <c r="AE4357" s="163"/>
    </row>
    <row r="4358" spans="2:31">
      <c r="B4358" s="1129">
        <f t="shared" si="185"/>
        <v>-1</v>
      </c>
      <c r="D4358" s="1130"/>
      <c r="E4358" s="1130"/>
      <c r="F4358" s="1131"/>
      <c r="G4358" s="1130"/>
      <c r="H4358" s="1130"/>
      <c r="I4358" s="1130"/>
      <c r="J4358" s="1132"/>
      <c r="K4358" s="1132"/>
      <c r="L4358" s="1130"/>
      <c r="N4358" s="1133">
        <f t="shared" si="183"/>
        <v>0</v>
      </c>
      <c r="O4358" s="1134">
        <f t="shared" si="184"/>
        <v>0</v>
      </c>
      <c r="P4358" s="1134">
        <f>O4358/'1.5 Universal Data'!$F$35</f>
        <v>0</v>
      </c>
      <c r="R4358" s="163"/>
      <c r="S4358" s="163"/>
      <c r="T4358" s="163"/>
      <c r="U4358" s="163"/>
      <c r="V4358" s="163"/>
      <c r="W4358" s="163"/>
      <c r="X4358" s="163"/>
      <c r="Y4358" s="163"/>
      <c r="Z4358" s="163"/>
      <c r="AA4358" s="163"/>
      <c r="AB4358" s="163"/>
      <c r="AC4358" s="163"/>
      <c r="AD4358" s="163"/>
      <c r="AE4358" s="163"/>
    </row>
    <row r="4359" spans="2:31">
      <c r="B4359" s="1129">
        <f t="shared" si="185"/>
        <v>-1</v>
      </c>
      <c r="D4359" s="1130"/>
      <c r="E4359" s="1130"/>
      <c r="F4359" s="1131"/>
      <c r="G4359" s="1130"/>
      <c r="H4359" s="1130"/>
      <c r="I4359" s="1130"/>
      <c r="J4359" s="1132"/>
      <c r="K4359" s="1132"/>
      <c r="L4359" s="1130"/>
      <c r="N4359" s="1133">
        <f t="shared" si="183"/>
        <v>0</v>
      </c>
      <c r="O4359" s="1134">
        <f t="shared" si="184"/>
        <v>0</v>
      </c>
      <c r="P4359" s="1134">
        <f>O4359/'1.5 Universal Data'!$F$35</f>
        <v>0</v>
      </c>
      <c r="R4359" s="163"/>
      <c r="S4359" s="163"/>
      <c r="T4359" s="163"/>
      <c r="U4359" s="163"/>
      <c r="V4359" s="163"/>
      <c r="W4359" s="163"/>
      <c r="X4359" s="163"/>
      <c r="Y4359" s="163"/>
      <c r="Z4359" s="163"/>
      <c r="AA4359" s="163"/>
      <c r="AB4359" s="163"/>
      <c r="AC4359" s="163"/>
      <c r="AD4359" s="163"/>
      <c r="AE4359" s="163"/>
    </row>
    <row r="4360" spans="2:31">
      <c r="B4360" s="1129">
        <f t="shared" si="185"/>
        <v>-1</v>
      </c>
      <c r="D4360" s="1130"/>
      <c r="E4360" s="1130"/>
      <c r="F4360" s="1131"/>
      <c r="G4360" s="1130"/>
      <c r="H4360" s="1130"/>
      <c r="I4360" s="1130"/>
      <c r="J4360" s="1132"/>
      <c r="K4360" s="1132"/>
      <c r="L4360" s="1130"/>
      <c r="N4360" s="1133">
        <f t="shared" si="183"/>
        <v>0</v>
      </c>
      <c r="O4360" s="1134">
        <f t="shared" si="184"/>
        <v>0</v>
      </c>
      <c r="P4360" s="1134">
        <f>O4360/'1.5 Universal Data'!$F$35</f>
        <v>0</v>
      </c>
      <c r="R4360" s="163"/>
      <c r="S4360" s="163"/>
      <c r="T4360" s="163"/>
      <c r="U4360" s="163"/>
      <c r="V4360" s="163"/>
      <c r="W4360" s="163"/>
      <c r="X4360" s="163"/>
      <c r="Y4360" s="163"/>
      <c r="Z4360" s="163"/>
      <c r="AA4360" s="163"/>
      <c r="AB4360" s="163"/>
      <c r="AC4360" s="163"/>
      <c r="AD4360" s="163"/>
      <c r="AE4360" s="163"/>
    </row>
    <row r="4361" spans="2:31">
      <c r="B4361" s="1129">
        <f t="shared" si="185"/>
        <v>-1</v>
      </c>
      <c r="D4361" s="1130"/>
      <c r="E4361" s="1130"/>
      <c r="F4361" s="1131"/>
      <c r="G4361" s="1130"/>
      <c r="H4361" s="1130"/>
      <c r="I4361" s="1130"/>
      <c r="J4361" s="1132"/>
      <c r="K4361" s="1132"/>
      <c r="L4361" s="1130"/>
      <c r="N4361" s="1133">
        <f t="shared" si="183"/>
        <v>0</v>
      </c>
      <c r="O4361" s="1134">
        <f t="shared" si="184"/>
        <v>0</v>
      </c>
      <c r="P4361" s="1134">
        <f>O4361/'1.5 Universal Data'!$F$35</f>
        <v>0</v>
      </c>
      <c r="R4361" s="163"/>
      <c r="S4361" s="163"/>
      <c r="T4361" s="163"/>
      <c r="U4361" s="163"/>
      <c r="V4361" s="163"/>
      <c r="W4361" s="163"/>
      <c r="X4361" s="163"/>
      <c r="Y4361" s="163"/>
      <c r="Z4361" s="163"/>
      <c r="AA4361" s="163"/>
      <c r="AB4361" s="163"/>
      <c r="AC4361" s="163"/>
      <c r="AD4361" s="163"/>
      <c r="AE4361" s="163"/>
    </row>
    <row r="4362" spans="2:31">
      <c r="B4362" s="1129">
        <f t="shared" si="185"/>
        <v>-1</v>
      </c>
      <c r="D4362" s="1130"/>
      <c r="E4362" s="1130"/>
      <c r="F4362" s="1131"/>
      <c r="G4362" s="1130"/>
      <c r="H4362" s="1130"/>
      <c r="I4362" s="1130"/>
      <c r="J4362" s="1132"/>
      <c r="K4362" s="1132"/>
      <c r="L4362" s="1130"/>
      <c r="N4362" s="1133">
        <f t="shared" si="183"/>
        <v>0</v>
      </c>
      <c r="O4362" s="1134">
        <f t="shared" si="184"/>
        <v>0</v>
      </c>
      <c r="P4362" s="1134">
        <f>O4362/'1.5 Universal Data'!$F$35</f>
        <v>0</v>
      </c>
      <c r="R4362" s="163"/>
      <c r="S4362" s="163"/>
      <c r="T4362" s="163"/>
      <c r="U4362" s="163"/>
      <c r="V4362" s="163"/>
      <c r="W4362" s="163"/>
      <c r="X4362" s="163"/>
      <c r="Y4362" s="163"/>
      <c r="Z4362" s="163"/>
      <c r="AA4362" s="163"/>
      <c r="AB4362" s="163"/>
      <c r="AC4362" s="163"/>
      <c r="AD4362" s="163"/>
      <c r="AE4362" s="163"/>
    </row>
    <row r="4363" spans="2:31">
      <c r="B4363" s="1129">
        <f t="shared" si="185"/>
        <v>-1</v>
      </c>
      <c r="D4363" s="1130"/>
      <c r="E4363" s="1130"/>
      <c r="F4363" s="1131"/>
      <c r="G4363" s="1130"/>
      <c r="H4363" s="1130"/>
      <c r="I4363" s="1130"/>
      <c r="J4363" s="1132"/>
      <c r="K4363" s="1132"/>
      <c r="L4363" s="1130"/>
      <c r="N4363" s="1133">
        <f t="shared" si="183"/>
        <v>0</v>
      </c>
      <c r="O4363" s="1134">
        <f t="shared" si="184"/>
        <v>0</v>
      </c>
      <c r="P4363" s="1134">
        <f>O4363/'1.5 Universal Data'!$F$35</f>
        <v>0</v>
      </c>
      <c r="R4363" s="163"/>
      <c r="S4363" s="163"/>
      <c r="T4363" s="163"/>
      <c r="U4363" s="163"/>
      <c r="V4363" s="163"/>
      <c r="W4363" s="163"/>
      <c r="X4363" s="163"/>
      <c r="Y4363" s="163"/>
      <c r="Z4363" s="163"/>
      <c r="AA4363" s="163"/>
      <c r="AB4363" s="163"/>
      <c r="AC4363" s="163"/>
      <c r="AD4363" s="163"/>
      <c r="AE4363" s="163"/>
    </row>
    <row r="4364" spans="2:31">
      <c r="B4364" s="1129">
        <f t="shared" si="185"/>
        <v>-1</v>
      </c>
      <c r="D4364" s="1130"/>
      <c r="E4364" s="1130"/>
      <c r="F4364" s="1131"/>
      <c r="G4364" s="1130"/>
      <c r="H4364" s="1130"/>
      <c r="I4364" s="1130"/>
      <c r="J4364" s="1132"/>
      <c r="K4364" s="1132"/>
      <c r="L4364" s="1130"/>
      <c r="N4364" s="1133">
        <f t="shared" si="183"/>
        <v>0</v>
      </c>
      <c r="O4364" s="1134">
        <f t="shared" si="184"/>
        <v>0</v>
      </c>
      <c r="P4364" s="1134">
        <f>O4364/'1.5 Universal Data'!$F$35</f>
        <v>0</v>
      </c>
      <c r="R4364" s="163"/>
      <c r="S4364" s="163"/>
      <c r="T4364" s="163"/>
      <c r="U4364" s="163"/>
      <c r="V4364" s="163"/>
      <c r="W4364" s="163"/>
      <c r="X4364" s="163"/>
      <c r="Y4364" s="163"/>
      <c r="Z4364" s="163"/>
      <c r="AA4364" s="163"/>
      <c r="AB4364" s="163"/>
      <c r="AC4364" s="163"/>
      <c r="AD4364" s="163"/>
      <c r="AE4364" s="163"/>
    </row>
    <row r="4365" spans="2:31">
      <c r="B4365" s="1129">
        <f t="shared" si="185"/>
        <v>-1</v>
      </c>
      <c r="D4365" s="1130"/>
      <c r="E4365" s="1130"/>
      <c r="F4365" s="1131"/>
      <c r="G4365" s="1130"/>
      <c r="H4365" s="1130"/>
      <c r="I4365" s="1130"/>
      <c r="J4365" s="1132"/>
      <c r="K4365" s="1132"/>
      <c r="L4365" s="1130"/>
      <c r="N4365" s="1133">
        <f t="shared" si="183"/>
        <v>0</v>
      </c>
      <c r="O4365" s="1134">
        <f t="shared" si="184"/>
        <v>0</v>
      </c>
      <c r="P4365" s="1134">
        <f>O4365/'1.5 Universal Data'!$F$35</f>
        <v>0</v>
      </c>
      <c r="R4365" s="163"/>
      <c r="S4365" s="163"/>
      <c r="T4365" s="163"/>
      <c r="U4365" s="163"/>
      <c r="V4365" s="163"/>
      <c r="W4365" s="163"/>
      <c r="X4365" s="163"/>
      <c r="Y4365" s="163"/>
      <c r="Z4365" s="163"/>
      <c r="AA4365" s="163"/>
      <c r="AB4365" s="163"/>
      <c r="AC4365" s="163"/>
      <c r="AD4365" s="163"/>
      <c r="AE4365" s="163"/>
    </row>
    <row r="4366" spans="2:31">
      <c r="B4366" s="1129">
        <f t="shared" si="185"/>
        <v>-1</v>
      </c>
      <c r="D4366" s="1130"/>
      <c r="E4366" s="1130"/>
      <c r="F4366" s="1131"/>
      <c r="G4366" s="1130"/>
      <c r="H4366" s="1130"/>
      <c r="I4366" s="1130"/>
      <c r="J4366" s="1132"/>
      <c r="K4366" s="1132"/>
      <c r="L4366" s="1130"/>
      <c r="N4366" s="1133">
        <f t="shared" si="183"/>
        <v>0</v>
      </c>
      <c r="O4366" s="1134">
        <f t="shared" si="184"/>
        <v>0</v>
      </c>
      <c r="P4366" s="1134">
        <f>O4366/'1.5 Universal Data'!$F$35</f>
        <v>0</v>
      </c>
      <c r="R4366" s="163"/>
      <c r="S4366" s="163"/>
      <c r="T4366" s="163"/>
      <c r="U4366" s="163"/>
      <c r="V4366" s="163"/>
      <c r="W4366" s="163"/>
      <c r="X4366" s="163"/>
      <c r="Y4366" s="163"/>
      <c r="Z4366" s="163"/>
      <c r="AA4366" s="163"/>
      <c r="AB4366" s="163"/>
      <c r="AC4366" s="163"/>
      <c r="AD4366" s="163"/>
      <c r="AE4366" s="163"/>
    </row>
    <row r="4367" spans="2:31">
      <c r="B4367" s="1129">
        <f t="shared" si="185"/>
        <v>-1</v>
      </c>
      <c r="D4367" s="1130"/>
      <c r="E4367" s="1130"/>
      <c r="F4367" s="1131"/>
      <c r="G4367" s="1130"/>
      <c r="H4367" s="1130"/>
      <c r="I4367" s="1130"/>
      <c r="J4367" s="1132"/>
      <c r="K4367" s="1132"/>
      <c r="L4367" s="1130"/>
      <c r="N4367" s="1133">
        <f t="shared" si="183"/>
        <v>0</v>
      </c>
      <c r="O4367" s="1134">
        <f t="shared" si="184"/>
        <v>0</v>
      </c>
      <c r="P4367" s="1134">
        <f>O4367/'1.5 Universal Data'!$F$35</f>
        <v>0</v>
      </c>
      <c r="R4367" s="163"/>
      <c r="S4367" s="163"/>
      <c r="T4367" s="163"/>
      <c r="U4367" s="163"/>
      <c r="V4367" s="163"/>
      <c r="W4367" s="163"/>
      <c r="X4367" s="163"/>
      <c r="Y4367" s="163"/>
      <c r="Z4367" s="163"/>
      <c r="AA4367" s="163"/>
      <c r="AB4367" s="163"/>
      <c r="AC4367" s="163"/>
      <c r="AD4367" s="163"/>
      <c r="AE4367" s="163"/>
    </row>
    <row r="4368" spans="2:31">
      <c r="B4368" s="1129">
        <f t="shared" si="185"/>
        <v>-1</v>
      </c>
      <c r="D4368" s="1130"/>
      <c r="E4368" s="1130"/>
      <c r="F4368" s="1131"/>
      <c r="G4368" s="1130"/>
      <c r="H4368" s="1130"/>
      <c r="I4368" s="1130"/>
      <c r="J4368" s="1132"/>
      <c r="K4368" s="1132"/>
      <c r="L4368" s="1130"/>
      <c r="N4368" s="1133">
        <f t="shared" ref="N4368:N4431" si="186">+H4368*((K4368-J4368)+1)*B4368</f>
        <v>0</v>
      </c>
      <c r="O4368" s="1134">
        <f t="shared" ref="O4368:O4431" si="187">N4368*L4368/100</f>
        <v>0</v>
      </c>
      <c r="P4368" s="1134">
        <f>O4368/'1.5 Universal Data'!$F$35</f>
        <v>0</v>
      </c>
      <c r="R4368" s="163"/>
      <c r="S4368" s="163"/>
      <c r="T4368" s="163"/>
      <c r="U4368" s="163"/>
      <c r="V4368" s="163"/>
      <c r="W4368" s="163"/>
      <c r="X4368" s="163"/>
      <c r="Y4368" s="163"/>
      <c r="Z4368" s="163"/>
      <c r="AA4368" s="163"/>
      <c r="AB4368" s="163"/>
      <c r="AC4368" s="163"/>
      <c r="AD4368" s="163"/>
      <c r="AE4368" s="163"/>
    </row>
    <row r="4369" spans="2:31">
      <c r="B4369" s="1129">
        <f t="shared" si="185"/>
        <v>-1</v>
      </c>
      <c r="D4369" s="1130"/>
      <c r="E4369" s="1130"/>
      <c r="F4369" s="1131"/>
      <c r="G4369" s="1130"/>
      <c r="H4369" s="1130"/>
      <c r="I4369" s="1130"/>
      <c r="J4369" s="1132"/>
      <c r="K4369" s="1132"/>
      <c r="L4369" s="1130"/>
      <c r="N4369" s="1133">
        <f t="shared" si="186"/>
        <v>0</v>
      </c>
      <c r="O4369" s="1134">
        <f t="shared" si="187"/>
        <v>0</v>
      </c>
      <c r="P4369" s="1134">
        <f>O4369/'1.5 Universal Data'!$F$35</f>
        <v>0</v>
      </c>
      <c r="R4369" s="163"/>
      <c r="S4369" s="163"/>
      <c r="T4369" s="163"/>
      <c r="U4369" s="163"/>
      <c r="V4369" s="163"/>
      <c r="W4369" s="163"/>
      <c r="X4369" s="163"/>
      <c r="Y4369" s="163"/>
      <c r="Z4369" s="163"/>
      <c r="AA4369" s="163"/>
      <c r="AB4369" s="163"/>
      <c r="AC4369" s="163"/>
      <c r="AD4369" s="163"/>
      <c r="AE4369" s="163"/>
    </row>
    <row r="4370" spans="2:31">
      <c r="B4370" s="1129">
        <f t="shared" si="185"/>
        <v>-1</v>
      </c>
      <c r="D4370" s="1130"/>
      <c r="E4370" s="1130"/>
      <c r="F4370" s="1131"/>
      <c r="G4370" s="1130"/>
      <c r="H4370" s="1130"/>
      <c r="I4370" s="1130"/>
      <c r="J4370" s="1132"/>
      <c r="K4370" s="1132"/>
      <c r="L4370" s="1130"/>
      <c r="N4370" s="1133">
        <f t="shared" si="186"/>
        <v>0</v>
      </c>
      <c r="O4370" s="1134">
        <f t="shared" si="187"/>
        <v>0</v>
      </c>
      <c r="P4370" s="1134">
        <f>O4370/'1.5 Universal Data'!$F$35</f>
        <v>0</v>
      </c>
      <c r="R4370" s="163"/>
      <c r="S4370" s="163"/>
      <c r="T4370" s="163"/>
      <c r="U4370" s="163"/>
      <c r="V4370" s="163"/>
      <c r="W4370" s="163"/>
      <c r="X4370" s="163"/>
      <c r="Y4370" s="163"/>
      <c r="Z4370" s="163"/>
      <c r="AA4370" s="163"/>
      <c r="AB4370" s="163"/>
      <c r="AC4370" s="163"/>
      <c r="AD4370" s="163"/>
      <c r="AE4370" s="163"/>
    </row>
    <row r="4371" spans="2:31">
      <c r="B4371" s="1129">
        <f t="shared" si="185"/>
        <v>-1</v>
      </c>
      <c r="D4371" s="1130"/>
      <c r="E4371" s="1130"/>
      <c r="F4371" s="1131"/>
      <c r="G4371" s="1130"/>
      <c r="H4371" s="1130"/>
      <c r="I4371" s="1130"/>
      <c r="J4371" s="1132"/>
      <c r="K4371" s="1132"/>
      <c r="L4371" s="1130"/>
      <c r="N4371" s="1133">
        <f t="shared" si="186"/>
        <v>0</v>
      </c>
      <c r="O4371" s="1134">
        <f t="shared" si="187"/>
        <v>0</v>
      </c>
      <c r="P4371" s="1134">
        <f>O4371/'1.5 Universal Data'!$F$35</f>
        <v>0</v>
      </c>
      <c r="R4371" s="163"/>
      <c r="S4371" s="163"/>
      <c r="T4371" s="163"/>
      <c r="U4371" s="163"/>
      <c r="V4371" s="163"/>
      <c r="W4371" s="163"/>
      <c r="X4371" s="163"/>
      <c r="Y4371" s="163"/>
      <c r="Z4371" s="163"/>
      <c r="AA4371" s="163"/>
      <c r="AB4371" s="163"/>
      <c r="AC4371" s="163"/>
      <c r="AD4371" s="163"/>
      <c r="AE4371" s="163"/>
    </row>
    <row r="4372" spans="2:31">
      <c r="B4372" s="1129">
        <f t="shared" si="185"/>
        <v>-1</v>
      </c>
      <c r="D4372" s="1130"/>
      <c r="E4372" s="1130"/>
      <c r="F4372" s="1131"/>
      <c r="G4372" s="1130"/>
      <c r="H4372" s="1130"/>
      <c r="I4372" s="1130"/>
      <c r="J4372" s="1132"/>
      <c r="K4372" s="1132"/>
      <c r="L4372" s="1130"/>
      <c r="N4372" s="1133">
        <f t="shared" si="186"/>
        <v>0</v>
      </c>
      <c r="O4372" s="1134">
        <f t="shared" si="187"/>
        <v>0</v>
      </c>
      <c r="P4372" s="1134">
        <f>O4372/'1.5 Universal Data'!$F$35</f>
        <v>0</v>
      </c>
      <c r="R4372" s="163"/>
      <c r="S4372" s="163"/>
      <c r="T4372" s="163"/>
      <c r="U4372" s="163"/>
      <c r="V4372" s="163"/>
      <c r="W4372" s="163"/>
      <c r="X4372" s="163"/>
      <c r="Y4372" s="163"/>
      <c r="Z4372" s="163"/>
      <c r="AA4372" s="163"/>
      <c r="AB4372" s="163"/>
      <c r="AC4372" s="163"/>
      <c r="AD4372" s="163"/>
      <c r="AE4372" s="163"/>
    </row>
    <row r="4373" spans="2:31">
      <c r="B4373" s="1129">
        <f t="shared" si="185"/>
        <v>-1</v>
      </c>
      <c r="D4373" s="1130"/>
      <c r="E4373" s="1130"/>
      <c r="F4373" s="1131"/>
      <c r="G4373" s="1130"/>
      <c r="H4373" s="1130"/>
      <c r="I4373" s="1130"/>
      <c r="J4373" s="1132"/>
      <c r="K4373" s="1132"/>
      <c r="L4373" s="1130"/>
      <c r="N4373" s="1133">
        <f t="shared" si="186"/>
        <v>0</v>
      </c>
      <c r="O4373" s="1134">
        <f t="shared" si="187"/>
        <v>0</v>
      </c>
      <c r="P4373" s="1134">
        <f>O4373/'1.5 Universal Data'!$F$35</f>
        <v>0</v>
      </c>
      <c r="R4373" s="163"/>
      <c r="S4373" s="163"/>
      <c r="T4373" s="163"/>
      <c r="U4373" s="163"/>
      <c r="V4373" s="163"/>
      <c r="W4373" s="163"/>
      <c r="X4373" s="163"/>
      <c r="Y4373" s="163"/>
      <c r="Z4373" s="163"/>
      <c r="AA4373" s="163"/>
      <c r="AB4373" s="163"/>
      <c r="AC4373" s="163"/>
      <c r="AD4373" s="163"/>
      <c r="AE4373" s="163"/>
    </row>
    <row r="4374" spans="2:31">
      <c r="B4374" s="1129">
        <f t="shared" si="185"/>
        <v>-1</v>
      </c>
      <c r="D4374" s="1130"/>
      <c r="E4374" s="1130"/>
      <c r="F4374" s="1131"/>
      <c r="G4374" s="1130"/>
      <c r="H4374" s="1130"/>
      <c r="I4374" s="1130"/>
      <c r="J4374" s="1132"/>
      <c r="K4374" s="1132"/>
      <c r="L4374" s="1130"/>
      <c r="N4374" s="1133">
        <f t="shared" si="186"/>
        <v>0</v>
      </c>
      <c r="O4374" s="1134">
        <f t="shared" si="187"/>
        <v>0</v>
      </c>
      <c r="P4374" s="1134">
        <f>O4374/'1.5 Universal Data'!$F$35</f>
        <v>0</v>
      </c>
      <c r="R4374" s="163"/>
      <c r="S4374" s="163"/>
      <c r="T4374" s="163"/>
      <c r="U4374" s="163"/>
      <c r="V4374" s="163"/>
      <c r="W4374" s="163"/>
      <c r="X4374" s="163"/>
      <c r="Y4374" s="163"/>
      <c r="Z4374" s="163"/>
      <c r="AA4374" s="163"/>
      <c r="AB4374" s="163"/>
      <c r="AC4374" s="163"/>
      <c r="AD4374" s="163"/>
      <c r="AE4374" s="163"/>
    </row>
    <row r="4375" spans="2:31">
      <c r="B4375" s="1129">
        <f t="shared" ref="B4375:B4438" si="188">IF(G4375="buy",1,-1)</f>
        <v>-1</v>
      </c>
      <c r="D4375" s="1130"/>
      <c r="E4375" s="1130"/>
      <c r="F4375" s="1131"/>
      <c r="G4375" s="1130"/>
      <c r="H4375" s="1130"/>
      <c r="I4375" s="1130"/>
      <c r="J4375" s="1132"/>
      <c r="K4375" s="1132"/>
      <c r="L4375" s="1130"/>
      <c r="N4375" s="1133">
        <f t="shared" si="186"/>
        <v>0</v>
      </c>
      <c r="O4375" s="1134">
        <f t="shared" si="187"/>
        <v>0</v>
      </c>
      <c r="P4375" s="1134">
        <f>O4375/'1.5 Universal Data'!$F$35</f>
        <v>0</v>
      </c>
      <c r="R4375" s="163"/>
      <c r="S4375" s="163"/>
      <c r="T4375" s="163"/>
      <c r="U4375" s="163"/>
      <c r="V4375" s="163"/>
      <c r="W4375" s="163"/>
      <c r="X4375" s="163"/>
      <c r="Y4375" s="163"/>
      <c r="Z4375" s="163"/>
      <c r="AA4375" s="163"/>
      <c r="AB4375" s="163"/>
      <c r="AC4375" s="163"/>
      <c r="AD4375" s="163"/>
      <c r="AE4375" s="163"/>
    </row>
    <row r="4376" spans="2:31">
      <c r="B4376" s="1129">
        <f t="shared" si="188"/>
        <v>-1</v>
      </c>
      <c r="D4376" s="1130"/>
      <c r="E4376" s="1130"/>
      <c r="F4376" s="1131"/>
      <c r="G4376" s="1130"/>
      <c r="H4376" s="1130"/>
      <c r="I4376" s="1130"/>
      <c r="J4376" s="1132"/>
      <c r="K4376" s="1132"/>
      <c r="L4376" s="1130"/>
      <c r="N4376" s="1133">
        <f t="shared" si="186"/>
        <v>0</v>
      </c>
      <c r="O4376" s="1134">
        <f t="shared" si="187"/>
        <v>0</v>
      </c>
      <c r="P4376" s="1134">
        <f>O4376/'1.5 Universal Data'!$F$35</f>
        <v>0</v>
      </c>
      <c r="R4376" s="163"/>
      <c r="S4376" s="163"/>
      <c r="T4376" s="163"/>
      <c r="U4376" s="163"/>
      <c r="V4376" s="163"/>
      <c r="W4376" s="163"/>
      <c r="X4376" s="163"/>
      <c r="Y4376" s="163"/>
      <c r="Z4376" s="163"/>
      <c r="AA4376" s="163"/>
      <c r="AB4376" s="163"/>
      <c r="AC4376" s="163"/>
      <c r="AD4376" s="163"/>
      <c r="AE4376" s="163"/>
    </row>
    <row r="4377" spans="2:31">
      <c r="B4377" s="1129">
        <f t="shared" si="188"/>
        <v>-1</v>
      </c>
      <c r="D4377" s="1130"/>
      <c r="E4377" s="1130"/>
      <c r="F4377" s="1131"/>
      <c r="G4377" s="1130"/>
      <c r="H4377" s="1130"/>
      <c r="I4377" s="1130"/>
      <c r="J4377" s="1132"/>
      <c r="K4377" s="1132"/>
      <c r="L4377" s="1130"/>
      <c r="N4377" s="1133">
        <f t="shared" si="186"/>
        <v>0</v>
      </c>
      <c r="O4377" s="1134">
        <f t="shared" si="187"/>
        <v>0</v>
      </c>
      <c r="P4377" s="1134">
        <f>O4377/'1.5 Universal Data'!$F$35</f>
        <v>0</v>
      </c>
      <c r="R4377" s="163"/>
      <c r="S4377" s="163"/>
      <c r="T4377" s="163"/>
      <c r="U4377" s="163"/>
      <c r="V4377" s="163"/>
      <c r="W4377" s="163"/>
      <c r="X4377" s="163"/>
      <c r="Y4377" s="163"/>
      <c r="Z4377" s="163"/>
      <c r="AA4377" s="163"/>
      <c r="AB4377" s="163"/>
      <c r="AC4377" s="163"/>
      <c r="AD4377" s="163"/>
      <c r="AE4377" s="163"/>
    </row>
    <row r="4378" spans="2:31">
      <c r="B4378" s="1129">
        <f t="shared" si="188"/>
        <v>-1</v>
      </c>
      <c r="D4378" s="1130"/>
      <c r="E4378" s="1130"/>
      <c r="F4378" s="1131"/>
      <c r="G4378" s="1130"/>
      <c r="H4378" s="1130"/>
      <c r="I4378" s="1130"/>
      <c r="J4378" s="1132"/>
      <c r="K4378" s="1132"/>
      <c r="L4378" s="1130"/>
      <c r="N4378" s="1133">
        <f t="shared" si="186"/>
        <v>0</v>
      </c>
      <c r="O4378" s="1134">
        <f t="shared" si="187"/>
        <v>0</v>
      </c>
      <c r="P4378" s="1134">
        <f>O4378/'1.5 Universal Data'!$F$35</f>
        <v>0</v>
      </c>
      <c r="R4378" s="163"/>
      <c r="S4378" s="163"/>
      <c r="T4378" s="163"/>
      <c r="U4378" s="163"/>
      <c r="V4378" s="163"/>
      <c r="W4378" s="163"/>
      <c r="X4378" s="163"/>
      <c r="Y4378" s="163"/>
      <c r="Z4378" s="163"/>
      <c r="AA4378" s="163"/>
      <c r="AB4378" s="163"/>
      <c r="AC4378" s="163"/>
      <c r="AD4378" s="163"/>
      <c r="AE4378" s="163"/>
    </row>
    <row r="4379" spans="2:31">
      <c r="B4379" s="1129">
        <f t="shared" si="188"/>
        <v>-1</v>
      </c>
      <c r="D4379" s="1130"/>
      <c r="E4379" s="1130"/>
      <c r="F4379" s="1131"/>
      <c r="G4379" s="1130"/>
      <c r="H4379" s="1130"/>
      <c r="I4379" s="1130"/>
      <c r="J4379" s="1132"/>
      <c r="K4379" s="1132"/>
      <c r="L4379" s="1130"/>
      <c r="N4379" s="1133">
        <f t="shared" si="186"/>
        <v>0</v>
      </c>
      <c r="O4379" s="1134">
        <f t="shared" si="187"/>
        <v>0</v>
      </c>
      <c r="P4379" s="1134">
        <f>O4379/'1.5 Universal Data'!$F$35</f>
        <v>0</v>
      </c>
      <c r="R4379" s="163"/>
      <c r="S4379" s="163"/>
      <c r="T4379" s="163"/>
      <c r="U4379" s="163"/>
      <c r="V4379" s="163"/>
      <c r="W4379" s="163"/>
      <c r="X4379" s="163"/>
      <c r="Y4379" s="163"/>
      <c r="Z4379" s="163"/>
      <c r="AA4379" s="163"/>
      <c r="AB4379" s="163"/>
      <c r="AC4379" s="163"/>
      <c r="AD4379" s="163"/>
      <c r="AE4379" s="163"/>
    </row>
    <row r="4380" spans="2:31">
      <c r="B4380" s="1129">
        <f t="shared" si="188"/>
        <v>-1</v>
      </c>
      <c r="D4380" s="1130"/>
      <c r="E4380" s="1130"/>
      <c r="F4380" s="1131"/>
      <c r="G4380" s="1130"/>
      <c r="H4380" s="1130"/>
      <c r="I4380" s="1130"/>
      <c r="J4380" s="1132"/>
      <c r="K4380" s="1132"/>
      <c r="L4380" s="1130"/>
      <c r="N4380" s="1133">
        <f t="shared" si="186"/>
        <v>0</v>
      </c>
      <c r="O4380" s="1134">
        <f t="shared" si="187"/>
        <v>0</v>
      </c>
      <c r="P4380" s="1134">
        <f>O4380/'1.5 Universal Data'!$F$35</f>
        <v>0</v>
      </c>
      <c r="R4380" s="163"/>
      <c r="S4380" s="163"/>
      <c r="T4380" s="163"/>
      <c r="U4380" s="163"/>
      <c r="V4380" s="163"/>
      <c r="W4380" s="163"/>
      <c r="X4380" s="163"/>
      <c r="Y4380" s="163"/>
      <c r="Z4380" s="163"/>
      <c r="AA4380" s="163"/>
      <c r="AB4380" s="163"/>
      <c r="AC4380" s="163"/>
      <c r="AD4380" s="163"/>
      <c r="AE4380" s="163"/>
    </row>
    <row r="4381" spans="2:31">
      <c r="B4381" s="1129">
        <f t="shared" si="188"/>
        <v>-1</v>
      </c>
      <c r="D4381" s="1130"/>
      <c r="E4381" s="1130"/>
      <c r="F4381" s="1131"/>
      <c r="G4381" s="1130"/>
      <c r="H4381" s="1130"/>
      <c r="I4381" s="1130"/>
      <c r="J4381" s="1132"/>
      <c r="K4381" s="1132"/>
      <c r="L4381" s="1130"/>
      <c r="N4381" s="1133">
        <f t="shared" si="186"/>
        <v>0</v>
      </c>
      <c r="O4381" s="1134">
        <f t="shared" si="187"/>
        <v>0</v>
      </c>
      <c r="P4381" s="1134">
        <f>O4381/'1.5 Universal Data'!$F$35</f>
        <v>0</v>
      </c>
      <c r="R4381" s="163"/>
      <c r="S4381" s="163"/>
      <c r="T4381" s="163"/>
      <c r="U4381" s="163"/>
      <c r="V4381" s="163"/>
      <c r="W4381" s="163"/>
      <c r="X4381" s="163"/>
      <c r="Y4381" s="163"/>
      <c r="Z4381" s="163"/>
      <c r="AA4381" s="163"/>
      <c r="AB4381" s="163"/>
      <c r="AC4381" s="163"/>
      <c r="AD4381" s="163"/>
      <c r="AE4381" s="163"/>
    </row>
    <row r="4382" spans="2:31">
      <c r="B4382" s="1129">
        <f t="shared" si="188"/>
        <v>-1</v>
      </c>
      <c r="D4382" s="1130"/>
      <c r="E4382" s="1130"/>
      <c r="F4382" s="1131"/>
      <c r="G4382" s="1130"/>
      <c r="H4382" s="1130"/>
      <c r="I4382" s="1130"/>
      <c r="J4382" s="1132"/>
      <c r="K4382" s="1132"/>
      <c r="L4382" s="1130"/>
      <c r="N4382" s="1133">
        <f t="shared" si="186"/>
        <v>0</v>
      </c>
      <c r="O4382" s="1134">
        <f t="shared" si="187"/>
        <v>0</v>
      </c>
      <c r="P4382" s="1134">
        <f>O4382/'1.5 Universal Data'!$F$35</f>
        <v>0</v>
      </c>
      <c r="R4382" s="163"/>
      <c r="S4382" s="163"/>
      <c r="T4382" s="163"/>
      <c r="U4382" s="163"/>
      <c r="V4382" s="163"/>
      <c r="W4382" s="163"/>
      <c r="X4382" s="163"/>
      <c r="Y4382" s="163"/>
      <c r="Z4382" s="163"/>
      <c r="AA4382" s="163"/>
      <c r="AB4382" s="163"/>
      <c r="AC4382" s="163"/>
      <c r="AD4382" s="163"/>
      <c r="AE4382" s="163"/>
    </row>
    <row r="4383" spans="2:31">
      <c r="B4383" s="1129">
        <f t="shared" si="188"/>
        <v>-1</v>
      </c>
      <c r="D4383" s="1130"/>
      <c r="E4383" s="1130"/>
      <c r="F4383" s="1131"/>
      <c r="G4383" s="1130"/>
      <c r="H4383" s="1130"/>
      <c r="I4383" s="1130"/>
      <c r="J4383" s="1132"/>
      <c r="K4383" s="1132"/>
      <c r="L4383" s="1130"/>
      <c r="N4383" s="1133">
        <f t="shared" si="186"/>
        <v>0</v>
      </c>
      <c r="O4383" s="1134">
        <f t="shared" si="187"/>
        <v>0</v>
      </c>
      <c r="P4383" s="1134">
        <f>O4383/'1.5 Universal Data'!$F$35</f>
        <v>0</v>
      </c>
      <c r="R4383" s="163"/>
      <c r="S4383" s="163"/>
      <c r="T4383" s="163"/>
      <c r="U4383" s="163"/>
      <c r="V4383" s="163"/>
      <c r="W4383" s="163"/>
      <c r="X4383" s="163"/>
      <c r="Y4383" s="163"/>
      <c r="Z4383" s="163"/>
      <c r="AA4383" s="163"/>
      <c r="AB4383" s="163"/>
      <c r="AC4383" s="163"/>
      <c r="AD4383" s="163"/>
      <c r="AE4383" s="163"/>
    </row>
    <row r="4384" spans="2:31">
      <c r="B4384" s="1129">
        <f t="shared" si="188"/>
        <v>-1</v>
      </c>
      <c r="D4384" s="1130"/>
      <c r="E4384" s="1130"/>
      <c r="F4384" s="1131"/>
      <c r="G4384" s="1130"/>
      <c r="H4384" s="1130"/>
      <c r="I4384" s="1130"/>
      <c r="J4384" s="1132"/>
      <c r="K4384" s="1132"/>
      <c r="L4384" s="1130"/>
      <c r="N4384" s="1133">
        <f t="shared" si="186"/>
        <v>0</v>
      </c>
      <c r="O4384" s="1134">
        <f t="shared" si="187"/>
        <v>0</v>
      </c>
      <c r="P4384" s="1134">
        <f>O4384/'1.5 Universal Data'!$F$35</f>
        <v>0</v>
      </c>
      <c r="R4384" s="163"/>
      <c r="S4384" s="163"/>
      <c r="T4384" s="163"/>
      <c r="U4384" s="163"/>
      <c r="V4384" s="163"/>
      <c r="W4384" s="163"/>
      <c r="X4384" s="163"/>
      <c r="Y4384" s="163"/>
      <c r="Z4384" s="163"/>
      <c r="AA4384" s="163"/>
      <c r="AB4384" s="163"/>
      <c r="AC4384" s="163"/>
      <c r="AD4384" s="163"/>
      <c r="AE4384" s="163"/>
    </row>
    <row r="4385" spans="2:31">
      <c r="B4385" s="1129">
        <f t="shared" si="188"/>
        <v>-1</v>
      </c>
      <c r="D4385" s="1130"/>
      <c r="E4385" s="1130"/>
      <c r="F4385" s="1131"/>
      <c r="G4385" s="1130"/>
      <c r="H4385" s="1130"/>
      <c r="I4385" s="1130"/>
      <c r="J4385" s="1132"/>
      <c r="K4385" s="1132"/>
      <c r="L4385" s="1130"/>
      <c r="N4385" s="1133">
        <f t="shared" si="186"/>
        <v>0</v>
      </c>
      <c r="O4385" s="1134">
        <f t="shared" si="187"/>
        <v>0</v>
      </c>
      <c r="P4385" s="1134">
        <f>O4385/'1.5 Universal Data'!$F$35</f>
        <v>0</v>
      </c>
      <c r="R4385" s="163"/>
      <c r="S4385" s="163"/>
      <c r="T4385" s="163"/>
      <c r="U4385" s="163"/>
      <c r="V4385" s="163"/>
      <c r="W4385" s="163"/>
      <c r="X4385" s="163"/>
      <c r="Y4385" s="163"/>
      <c r="Z4385" s="163"/>
      <c r="AA4385" s="163"/>
      <c r="AB4385" s="163"/>
      <c r="AC4385" s="163"/>
      <c r="AD4385" s="163"/>
      <c r="AE4385" s="163"/>
    </row>
    <row r="4386" spans="2:31">
      <c r="B4386" s="1129">
        <f t="shared" si="188"/>
        <v>-1</v>
      </c>
      <c r="D4386" s="1130"/>
      <c r="E4386" s="1130"/>
      <c r="F4386" s="1131"/>
      <c r="G4386" s="1130"/>
      <c r="H4386" s="1130"/>
      <c r="I4386" s="1130"/>
      <c r="J4386" s="1132"/>
      <c r="K4386" s="1132"/>
      <c r="L4386" s="1130"/>
      <c r="N4386" s="1133">
        <f t="shared" si="186"/>
        <v>0</v>
      </c>
      <c r="O4386" s="1134">
        <f t="shared" si="187"/>
        <v>0</v>
      </c>
      <c r="P4386" s="1134">
        <f>O4386/'1.5 Universal Data'!$F$35</f>
        <v>0</v>
      </c>
      <c r="R4386" s="163"/>
      <c r="S4386" s="163"/>
      <c r="T4386" s="163"/>
      <c r="U4386" s="163"/>
      <c r="V4386" s="163"/>
      <c r="W4386" s="163"/>
      <c r="X4386" s="163"/>
      <c r="Y4386" s="163"/>
      <c r="Z4386" s="163"/>
      <c r="AA4386" s="163"/>
      <c r="AB4386" s="163"/>
      <c r="AC4386" s="163"/>
      <c r="AD4386" s="163"/>
      <c r="AE4386" s="163"/>
    </row>
    <row r="4387" spans="2:31">
      <c r="B4387" s="1129">
        <f t="shared" si="188"/>
        <v>-1</v>
      </c>
      <c r="D4387" s="1130"/>
      <c r="E4387" s="1130"/>
      <c r="F4387" s="1131"/>
      <c r="G4387" s="1130"/>
      <c r="H4387" s="1130"/>
      <c r="I4387" s="1130"/>
      <c r="J4387" s="1132"/>
      <c r="K4387" s="1132"/>
      <c r="L4387" s="1130"/>
      <c r="N4387" s="1133">
        <f t="shared" si="186"/>
        <v>0</v>
      </c>
      <c r="O4387" s="1134">
        <f t="shared" si="187"/>
        <v>0</v>
      </c>
      <c r="P4387" s="1134">
        <f>O4387/'1.5 Universal Data'!$F$35</f>
        <v>0</v>
      </c>
      <c r="R4387" s="163"/>
      <c r="S4387" s="163"/>
      <c r="T4387" s="163"/>
      <c r="U4387" s="163"/>
      <c r="V4387" s="163"/>
      <c r="W4387" s="163"/>
      <c r="X4387" s="163"/>
      <c r="Y4387" s="163"/>
      <c r="Z4387" s="163"/>
      <c r="AA4387" s="163"/>
      <c r="AB4387" s="163"/>
      <c r="AC4387" s="163"/>
      <c r="AD4387" s="163"/>
      <c r="AE4387" s="163"/>
    </row>
    <row r="4388" spans="2:31">
      <c r="B4388" s="1129">
        <f t="shared" si="188"/>
        <v>-1</v>
      </c>
      <c r="D4388" s="1130"/>
      <c r="E4388" s="1130"/>
      <c r="F4388" s="1131"/>
      <c r="G4388" s="1130"/>
      <c r="H4388" s="1130"/>
      <c r="I4388" s="1130"/>
      <c r="J4388" s="1132"/>
      <c r="K4388" s="1132"/>
      <c r="L4388" s="1130"/>
      <c r="N4388" s="1133">
        <f t="shared" si="186"/>
        <v>0</v>
      </c>
      <c r="O4388" s="1134">
        <f t="shared" si="187"/>
        <v>0</v>
      </c>
      <c r="P4388" s="1134">
        <f>O4388/'1.5 Universal Data'!$F$35</f>
        <v>0</v>
      </c>
      <c r="R4388" s="163"/>
      <c r="S4388" s="163"/>
      <c r="T4388" s="163"/>
      <c r="U4388" s="163"/>
      <c r="V4388" s="163"/>
      <c r="W4388" s="163"/>
      <c r="X4388" s="163"/>
      <c r="Y4388" s="163"/>
      <c r="Z4388" s="163"/>
      <c r="AA4388" s="163"/>
      <c r="AB4388" s="163"/>
      <c r="AC4388" s="163"/>
      <c r="AD4388" s="163"/>
      <c r="AE4388" s="163"/>
    </row>
    <row r="4389" spans="2:31">
      <c r="B4389" s="1129">
        <f t="shared" si="188"/>
        <v>-1</v>
      </c>
      <c r="D4389" s="1130"/>
      <c r="E4389" s="1130"/>
      <c r="F4389" s="1131"/>
      <c r="G4389" s="1130"/>
      <c r="H4389" s="1130"/>
      <c r="I4389" s="1130"/>
      <c r="J4389" s="1132"/>
      <c r="K4389" s="1132"/>
      <c r="L4389" s="1130"/>
      <c r="N4389" s="1133">
        <f t="shared" si="186"/>
        <v>0</v>
      </c>
      <c r="O4389" s="1134">
        <f t="shared" si="187"/>
        <v>0</v>
      </c>
      <c r="P4389" s="1134">
        <f>O4389/'1.5 Universal Data'!$F$35</f>
        <v>0</v>
      </c>
      <c r="R4389" s="163"/>
      <c r="S4389" s="163"/>
      <c r="T4389" s="163"/>
      <c r="U4389" s="163"/>
      <c r="V4389" s="163"/>
      <c r="W4389" s="163"/>
      <c r="X4389" s="163"/>
      <c r="Y4389" s="163"/>
      <c r="Z4389" s="163"/>
      <c r="AA4389" s="163"/>
      <c r="AB4389" s="163"/>
      <c r="AC4389" s="163"/>
      <c r="AD4389" s="163"/>
      <c r="AE4389" s="163"/>
    </row>
    <row r="4390" spans="2:31">
      <c r="B4390" s="1129">
        <f t="shared" si="188"/>
        <v>-1</v>
      </c>
      <c r="D4390" s="1130"/>
      <c r="E4390" s="1130"/>
      <c r="F4390" s="1131"/>
      <c r="G4390" s="1130"/>
      <c r="H4390" s="1130"/>
      <c r="I4390" s="1130"/>
      <c r="J4390" s="1132"/>
      <c r="K4390" s="1132"/>
      <c r="L4390" s="1130"/>
      <c r="N4390" s="1133">
        <f t="shared" si="186"/>
        <v>0</v>
      </c>
      <c r="O4390" s="1134">
        <f t="shared" si="187"/>
        <v>0</v>
      </c>
      <c r="P4390" s="1134">
        <f>O4390/'1.5 Universal Data'!$F$35</f>
        <v>0</v>
      </c>
      <c r="R4390" s="163"/>
      <c r="S4390" s="163"/>
      <c r="T4390" s="163"/>
      <c r="U4390" s="163"/>
      <c r="V4390" s="163"/>
      <c r="W4390" s="163"/>
      <c r="X4390" s="163"/>
      <c r="Y4390" s="163"/>
      <c r="Z4390" s="163"/>
      <c r="AA4390" s="163"/>
      <c r="AB4390" s="163"/>
      <c r="AC4390" s="163"/>
      <c r="AD4390" s="163"/>
      <c r="AE4390" s="163"/>
    </row>
    <row r="4391" spans="2:31">
      <c r="B4391" s="1129">
        <f t="shared" si="188"/>
        <v>-1</v>
      </c>
      <c r="D4391" s="1130"/>
      <c r="E4391" s="1130"/>
      <c r="F4391" s="1131"/>
      <c r="G4391" s="1130"/>
      <c r="H4391" s="1130"/>
      <c r="I4391" s="1130"/>
      <c r="J4391" s="1132"/>
      <c r="K4391" s="1132"/>
      <c r="L4391" s="1130"/>
      <c r="N4391" s="1133">
        <f t="shared" si="186"/>
        <v>0</v>
      </c>
      <c r="O4391" s="1134">
        <f t="shared" si="187"/>
        <v>0</v>
      </c>
      <c r="P4391" s="1134">
        <f>O4391/'1.5 Universal Data'!$F$35</f>
        <v>0</v>
      </c>
      <c r="R4391" s="163"/>
      <c r="S4391" s="163"/>
      <c r="T4391" s="163"/>
      <c r="U4391" s="163"/>
      <c r="V4391" s="163"/>
      <c r="W4391" s="163"/>
      <c r="X4391" s="163"/>
      <c r="Y4391" s="163"/>
      <c r="Z4391" s="163"/>
      <c r="AA4391" s="163"/>
      <c r="AB4391" s="163"/>
      <c r="AC4391" s="163"/>
      <c r="AD4391" s="163"/>
      <c r="AE4391" s="163"/>
    </row>
    <row r="4392" spans="2:31">
      <c r="B4392" s="1129">
        <f t="shared" si="188"/>
        <v>-1</v>
      </c>
      <c r="D4392" s="1130"/>
      <c r="E4392" s="1130"/>
      <c r="F4392" s="1131"/>
      <c r="G4392" s="1130"/>
      <c r="H4392" s="1130"/>
      <c r="I4392" s="1130"/>
      <c r="J4392" s="1132"/>
      <c r="K4392" s="1132"/>
      <c r="L4392" s="1130"/>
      <c r="N4392" s="1133">
        <f t="shared" si="186"/>
        <v>0</v>
      </c>
      <c r="O4392" s="1134">
        <f t="shared" si="187"/>
        <v>0</v>
      </c>
      <c r="P4392" s="1134">
        <f>O4392/'1.5 Universal Data'!$F$35</f>
        <v>0</v>
      </c>
      <c r="R4392" s="163"/>
      <c r="S4392" s="163"/>
      <c r="T4392" s="163"/>
      <c r="U4392" s="163"/>
      <c r="V4392" s="163"/>
      <c r="W4392" s="163"/>
      <c r="X4392" s="163"/>
      <c r="Y4392" s="163"/>
      <c r="Z4392" s="163"/>
      <c r="AA4392" s="163"/>
      <c r="AB4392" s="163"/>
      <c r="AC4392" s="163"/>
      <c r="AD4392" s="163"/>
      <c r="AE4392" s="163"/>
    </row>
    <row r="4393" spans="2:31">
      <c r="B4393" s="1129">
        <f t="shared" si="188"/>
        <v>-1</v>
      </c>
      <c r="D4393" s="1130"/>
      <c r="E4393" s="1130"/>
      <c r="F4393" s="1131"/>
      <c r="G4393" s="1130"/>
      <c r="H4393" s="1130"/>
      <c r="I4393" s="1130"/>
      <c r="J4393" s="1132"/>
      <c r="K4393" s="1132"/>
      <c r="L4393" s="1130"/>
      <c r="N4393" s="1133">
        <f t="shared" si="186"/>
        <v>0</v>
      </c>
      <c r="O4393" s="1134">
        <f t="shared" si="187"/>
        <v>0</v>
      </c>
      <c r="P4393" s="1134">
        <f>O4393/'1.5 Universal Data'!$F$35</f>
        <v>0</v>
      </c>
      <c r="R4393" s="163"/>
      <c r="S4393" s="163"/>
      <c r="T4393" s="163"/>
      <c r="U4393" s="163"/>
      <c r="V4393" s="163"/>
      <c r="W4393" s="163"/>
      <c r="X4393" s="163"/>
      <c r="Y4393" s="163"/>
      <c r="Z4393" s="163"/>
      <c r="AA4393" s="163"/>
      <c r="AB4393" s="163"/>
      <c r="AC4393" s="163"/>
      <c r="AD4393" s="163"/>
      <c r="AE4393" s="163"/>
    </row>
    <row r="4394" spans="2:31">
      <c r="B4394" s="1129">
        <f t="shared" si="188"/>
        <v>-1</v>
      </c>
      <c r="D4394" s="1130"/>
      <c r="E4394" s="1130"/>
      <c r="F4394" s="1131"/>
      <c r="G4394" s="1130"/>
      <c r="H4394" s="1130"/>
      <c r="I4394" s="1130"/>
      <c r="J4394" s="1132"/>
      <c r="K4394" s="1132"/>
      <c r="L4394" s="1130"/>
      <c r="N4394" s="1133">
        <f t="shared" si="186"/>
        <v>0</v>
      </c>
      <c r="O4394" s="1134">
        <f t="shared" si="187"/>
        <v>0</v>
      </c>
      <c r="P4394" s="1134">
        <f>O4394/'1.5 Universal Data'!$F$35</f>
        <v>0</v>
      </c>
      <c r="R4394" s="163"/>
      <c r="S4394" s="163"/>
      <c r="T4394" s="163"/>
      <c r="U4394" s="163"/>
      <c r="V4394" s="163"/>
      <c r="W4394" s="163"/>
      <c r="X4394" s="163"/>
      <c r="Y4394" s="163"/>
      <c r="Z4394" s="163"/>
      <c r="AA4394" s="163"/>
      <c r="AB4394" s="163"/>
      <c r="AC4394" s="163"/>
      <c r="AD4394" s="163"/>
      <c r="AE4394" s="163"/>
    </row>
    <row r="4395" spans="2:31">
      <c r="B4395" s="1129">
        <f t="shared" si="188"/>
        <v>-1</v>
      </c>
      <c r="D4395" s="1130"/>
      <c r="E4395" s="1130"/>
      <c r="F4395" s="1131"/>
      <c r="G4395" s="1130"/>
      <c r="H4395" s="1130"/>
      <c r="I4395" s="1130"/>
      <c r="J4395" s="1132"/>
      <c r="K4395" s="1132"/>
      <c r="L4395" s="1130"/>
      <c r="N4395" s="1133">
        <f t="shared" si="186"/>
        <v>0</v>
      </c>
      <c r="O4395" s="1134">
        <f t="shared" si="187"/>
        <v>0</v>
      </c>
      <c r="P4395" s="1134">
        <f>O4395/'1.5 Universal Data'!$F$35</f>
        <v>0</v>
      </c>
      <c r="R4395" s="163"/>
      <c r="S4395" s="163"/>
      <c r="T4395" s="163"/>
      <c r="U4395" s="163"/>
      <c r="V4395" s="163"/>
      <c r="W4395" s="163"/>
      <c r="X4395" s="163"/>
      <c r="Y4395" s="163"/>
      <c r="Z4395" s="163"/>
      <c r="AA4395" s="163"/>
      <c r="AB4395" s="163"/>
      <c r="AC4395" s="163"/>
      <c r="AD4395" s="163"/>
      <c r="AE4395" s="163"/>
    </row>
    <row r="4396" spans="2:31">
      <c r="B4396" s="1129">
        <f t="shared" si="188"/>
        <v>-1</v>
      </c>
      <c r="D4396" s="1130"/>
      <c r="E4396" s="1130"/>
      <c r="F4396" s="1131"/>
      <c r="G4396" s="1130"/>
      <c r="H4396" s="1130"/>
      <c r="I4396" s="1130"/>
      <c r="J4396" s="1132"/>
      <c r="K4396" s="1132"/>
      <c r="L4396" s="1130"/>
      <c r="N4396" s="1133">
        <f t="shared" si="186"/>
        <v>0</v>
      </c>
      <c r="O4396" s="1134">
        <f t="shared" si="187"/>
        <v>0</v>
      </c>
      <c r="P4396" s="1134">
        <f>O4396/'1.5 Universal Data'!$F$35</f>
        <v>0</v>
      </c>
      <c r="R4396" s="163"/>
      <c r="S4396" s="163"/>
      <c r="T4396" s="163"/>
      <c r="U4396" s="163"/>
      <c r="V4396" s="163"/>
      <c r="W4396" s="163"/>
      <c r="X4396" s="163"/>
      <c r="Y4396" s="163"/>
      <c r="Z4396" s="163"/>
      <c r="AA4396" s="163"/>
      <c r="AB4396" s="163"/>
      <c r="AC4396" s="163"/>
      <c r="AD4396" s="163"/>
      <c r="AE4396" s="163"/>
    </row>
    <row r="4397" spans="2:31">
      <c r="B4397" s="1129">
        <f t="shared" si="188"/>
        <v>-1</v>
      </c>
      <c r="D4397" s="1130"/>
      <c r="E4397" s="1130"/>
      <c r="F4397" s="1131"/>
      <c r="G4397" s="1130"/>
      <c r="H4397" s="1130"/>
      <c r="I4397" s="1130"/>
      <c r="J4397" s="1132"/>
      <c r="K4397" s="1132"/>
      <c r="L4397" s="1130"/>
      <c r="N4397" s="1133">
        <f t="shared" si="186"/>
        <v>0</v>
      </c>
      <c r="O4397" s="1134">
        <f t="shared" si="187"/>
        <v>0</v>
      </c>
      <c r="P4397" s="1134">
        <f>O4397/'1.5 Universal Data'!$F$35</f>
        <v>0</v>
      </c>
      <c r="R4397" s="163"/>
      <c r="S4397" s="163"/>
      <c r="T4397" s="163"/>
      <c r="U4397" s="163"/>
      <c r="V4397" s="163"/>
      <c r="W4397" s="163"/>
      <c r="X4397" s="163"/>
      <c r="Y4397" s="163"/>
      <c r="Z4397" s="163"/>
      <c r="AA4397" s="163"/>
      <c r="AB4397" s="163"/>
      <c r="AC4397" s="163"/>
      <c r="AD4397" s="163"/>
      <c r="AE4397" s="163"/>
    </row>
    <row r="4398" spans="2:31">
      <c r="B4398" s="1129">
        <f t="shared" si="188"/>
        <v>-1</v>
      </c>
      <c r="D4398" s="1130"/>
      <c r="E4398" s="1130"/>
      <c r="F4398" s="1131"/>
      <c r="G4398" s="1130"/>
      <c r="H4398" s="1130"/>
      <c r="I4398" s="1130"/>
      <c r="J4398" s="1132"/>
      <c r="K4398" s="1132"/>
      <c r="L4398" s="1130"/>
      <c r="N4398" s="1133">
        <f t="shared" si="186"/>
        <v>0</v>
      </c>
      <c r="O4398" s="1134">
        <f t="shared" si="187"/>
        <v>0</v>
      </c>
      <c r="P4398" s="1134">
        <f>O4398/'1.5 Universal Data'!$F$35</f>
        <v>0</v>
      </c>
      <c r="R4398" s="163"/>
      <c r="S4398" s="163"/>
      <c r="T4398" s="163"/>
      <c r="U4398" s="163"/>
      <c r="V4398" s="163"/>
      <c r="W4398" s="163"/>
      <c r="X4398" s="163"/>
      <c r="Y4398" s="163"/>
      <c r="Z4398" s="163"/>
      <c r="AA4398" s="163"/>
      <c r="AB4398" s="163"/>
      <c r="AC4398" s="163"/>
      <c r="AD4398" s="163"/>
      <c r="AE4398" s="163"/>
    </row>
    <row r="4399" spans="2:31">
      <c r="B4399" s="1129">
        <f t="shared" si="188"/>
        <v>-1</v>
      </c>
      <c r="D4399" s="1130"/>
      <c r="E4399" s="1130"/>
      <c r="F4399" s="1131"/>
      <c r="G4399" s="1130"/>
      <c r="H4399" s="1130"/>
      <c r="I4399" s="1130"/>
      <c r="J4399" s="1132"/>
      <c r="K4399" s="1132"/>
      <c r="L4399" s="1130"/>
      <c r="N4399" s="1133">
        <f t="shared" si="186"/>
        <v>0</v>
      </c>
      <c r="O4399" s="1134">
        <f t="shared" si="187"/>
        <v>0</v>
      </c>
      <c r="P4399" s="1134">
        <f>O4399/'1.5 Universal Data'!$F$35</f>
        <v>0</v>
      </c>
      <c r="R4399" s="163"/>
      <c r="S4399" s="163"/>
      <c r="T4399" s="163"/>
      <c r="U4399" s="163"/>
      <c r="V4399" s="163"/>
      <c r="W4399" s="163"/>
      <c r="X4399" s="163"/>
      <c r="Y4399" s="163"/>
      <c r="Z4399" s="163"/>
      <c r="AA4399" s="163"/>
      <c r="AB4399" s="163"/>
      <c r="AC4399" s="163"/>
      <c r="AD4399" s="163"/>
      <c r="AE4399" s="163"/>
    </row>
    <row r="4400" spans="2:31">
      <c r="B4400" s="1129">
        <f t="shared" si="188"/>
        <v>-1</v>
      </c>
      <c r="D4400" s="1130"/>
      <c r="E4400" s="1130"/>
      <c r="F4400" s="1131"/>
      <c r="G4400" s="1130"/>
      <c r="H4400" s="1130"/>
      <c r="I4400" s="1130"/>
      <c r="J4400" s="1132"/>
      <c r="K4400" s="1132"/>
      <c r="L4400" s="1130"/>
      <c r="N4400" s="1133">
        <f t="shared" si="186"/>
        <v>0</v>
      </c>
      <c r="O4400" s="1134">
        <f t="shared" si="187"/>
        <v>0</v>
      </c>
      <c r="P4400" s="1134">
        <f>O4400/'1.5 Universal Data'!$F$35</f>
        <v>0</v>
      </c>
      <c r="R4400" s="163"/>
      <c r="S4400" s="163"/>
      <c r="T4400" s="163"/>
      <c r="U4400" s="163"/>
      <c r="V4400" s="163"/>
      <c r="W4400" s="163"/>
      <c r="X4400" s="163"/>
      <c r="Y4400" s="163"/>
      <c r="Z4400" s="163"/>
      <c r="AA4400" s="163"/>
      <c r="AB4400" s="163"/>
      <c r="AC4400" s="163"/>
      <c r="AD4400" s="163"/>
      <c r="AE4400" s="163"/>
    </row>
    <row r="4401" spans="2:31">
      <c r="B4401" s="1129">
        <f t="shared" si="188"/>
        <v>-1</v>
      </c>
      <c r="D4401" s="1130"/>
      <c r="E4401" s="1130"/>
      <c r="F4401" s="1131"/>
      <c r="G4401" s="1130"/>
      <c r="H4401" s="1130"/>
      <c r="I4401" s="1130"/>
      <c r="J4401" s="1132"/>
      <c r="K4401" s="1132"/>
      <c r="L4401" s="1130"/>
      <c r="N4401" s="1133">
        <f t="shared" si="186"/>
        <v>0</v>
      </c>
      <c r="O4401" s="1134">
        <f t="shared" si="187"/>
        <v>0</v>
      </c>
      <c r="P4401" s="1134">
        <f>O4401/'1.5 Universal Data'!$F$35</f>
        <v>0</v>
      </c>
      <c r="R4401" s="163"/>
      <c r="S4401" s="163"/>
      <c r="T4401" s="163"/>
      <c r="U4401" s="163"/>
      <c r="V4401" s="163"/>
      <c r="W4401" s="163"/>
      <c r="X4401" s="163"/>
      <c r="Y4401" s="163"/>
      <c r="Z4401" s="163"/>
      <c r="AA4401" s="163"/>
      <c r="AB4401" s="163"/>
      <c r="AC4401" s="163"/>
      <c r="AD4401" s="163"/>
      <c r="AE4401" s="163"/>
    </row>
    <row r="4402" spans="2:31">
      <c r="B4402" s="1129">
        <f t="shared" si="188"/>
        <v>-1</v>
      </c>
      <c r="D4402" s="1130"/>
      <c r="E4402" s="1130"/>
      <c r="F4402" s="1131"/>
      <c r="G4402" s="1130"/>
      <c r="H4402" s="1130"/>
      <c r="I4402" s="1130"/>
      <c r="J4402" s="1132"/>
      <c r="K4402" s="1132"/>
      <c r="L4402" s="1130"/>
      <c r="N4402" s="1133">
        <f t="shared" si="186"/>
        <v>0</v>
      </c>
      <c r="O4402" s="1134">
        <f t="shared" si="187"/>
        <v>0</v>
      </c>
      <c r="P4402" s="1134">
        <f>O4402/'1.5 Universal Data'!$F$35</f>
        <v>0</v>
      </c>
      <c r="R4402" s="163"/>
      <c r="S4402" s="163"/>
      <c r="T4402" s="163"/>
      <c r="U4402" s="163"/>
      <c r="V4402" s="163"/>
      <c r="W4402" s="163"/>
      <c r="X4402" s="163"/>
      <c r="Y4402" s="163"/>
      <c r="Z4402" s="163"/>
      <c r="AA4402" s="163"/>
      <c r="AB4402" s="163"/>
      <c r="AC4402" s="163"/>
      <c r="AD4402" s="163"/>
      <c r="AE4402" s="163"/>
    </row>
    <row r="4403" spans="2:31">
      <c r="B4403" s="1129">
        <f t="shared" si="188"/>
        <v>-1</v>
      </c>
      <c r="D4403" s="1130"/>
      <c r="E4403" s="1130"/>
      <c r="F4403" s="1131"/>
      <c r="G4403" s="1130"/>
      <c r="H4403" s="1130"/>
      <c r="I4403" s="1130"/>
      <c r="J4403" s="1132"/>
      <c r="K4403" s="1132"/>
      <c r="L4403" s="1130"/>
      <c r="N4403" s="1133">
        <f t="shared" si="186"/>
        <v>0</v>
      </c>
      <c r="O4403" s="1134">
        <f t="shared" si="187"/>
        <v>0</v>
      </c>
      <c r="P4403" s="1134">
        <f>O4403/'1.5 Universal Data'!$F$35</f>
        <v>0</v>
      </c>
      <c r="R4403" s="163"/>
      <c r="S4403" s="163"/>
      <c r="T4403" s="163"/>
      <c r="U4403" s="163"/>
      <c r="V4403" s="163"/>
      <c r="W4403" s="163"/>
      <c r="X4403" s="163"/>
      <c r="Y4403" s="163"/>
      <c r="Z4403" s="163"/>
      <c r="AA4403" s="163"/>
      <c r="AB4403" s="163"/>
      <c r="AC4403" s="163"/>
      <c r="AD4403" s="163"/>
      <c r="AE4403" s="163"/>
    </row>
    <row r="4404" spans="2:31">
      <c r="B4404" s="1129">
        <f t="shared" si="188"/>
        <v>-1</v>
      </c>
      <c r="D4404" s="1130"/>
      <c r="E4404" s="1130"/>
      <c r="F4404" s="1131"/>
      <c r="G4404" s="1130"/>
      <c r="H4404" s="1130"/>
      <c r="I4404" s="1130"/>
      <c r="J4404" s="1132"/>
      <c r="K4404" s="1132"/>
      <c r="L4404" s="1130"/>
      <c r="N4404" s="1133">
        <f t="shared" si="186"/>
        <v>0</v>
      </c>
      <c r="O4404" s="1134">
        <f t="shared" si="187"/>
        <v>0</v>
      </c>
      <c r="P4404" s="1134">
        <f>O4404/'1.5 Universal Data'!$F$35</f>
        <v>0</v>
      </c>
      <c r="R4404" s="163"/>
      <c r="S4404" s="163"/>
      <c r="T4404" s="163"/>
      <c r="U4404" s="163"/>
      <c r="V4404" s="163"/>
      <c r="W4404" s="163"/>
      <c r="X4404" s="163"/>
      <c r="Y4404" s="163"/>
      <c r="Z4404" s="163"/>
      <c r="AA4404" s="163"/>
      <c r="AB4404" s="163"/>
      <c r="AC4404" s="163"/>
      <c r="AD4404" s="163"/>
      <c r="AE4404" s="163"/>
    </row>
    <row r="4405" spans="2:31">
      <c r="B4405" s="1129">
        <f t="shared" si="188"/>
        <v>-1</v>
      </c>
      <c r="D4405" s="1130"/>
      <c r="E4405" s="1130"/>
      <c r="F4405" s="1131"/>
      <c r="G4405" s="1130"/>
      <c r="H4405" s="1130"/>
      <c r="I4405" s="1130"/>
      <c r="J4405" s="1132"/>
      <c r="K4405" s="1132"/>
      <c r="L4405" s="1130"/>
      <c r="N4405" s="1133">
        <f t="shared" si="186"/>
        <v>0</v>
      </c>
      <c r="O4405" s="1134">
        <f t="shared" si="187"/>
        <v>0</v>
      </c>
      <c r="P4405" s="1134">
        <f>O4405/'1.5 Universal Data'!$F$35</f>
        <v>0</v>
      </c>
      <c r="R4405" s="163"/>
      <c r="S4405" s="163"/>
      <c r="T4405" s="163"/>
      <c r="U4405" s="163"/>
      <c r="V4405" s="163"/>
      <c r="W4405" s="163"/>
      <c r="X4405" s="163"/>
      <c r="Y4405" s="163"/>
      <c r="Z4405" s="163"/>
      <c r="AA4405" s="163"/>
      <c r="AB4405" s="163"/>
      <c r="AC4405" s="163"/>
      <c r="AD4405" s="163"/>
      <c r="AE4405" s="163"/>
    </row>
    <row r="4406" spans="2:31">
      <c r="B4406" s="1129">
        <f t="shared" si="188"/>
        <v>-1</v>
      </c>
      <c r="D4406" s="1130"/>
      <c r="E4406" s="1130"/>
      <c r="F4406" s="1131"/>
      <c r="G4406" s="1130"/>
      <c r="H4406" s="1130"/>
      <c r="I4406" s="1130"/>
      <c r="J4406" s="1132"/>
      <c r="K4406" s="1132"/>
      <c r="L4406" s="1130"/>
      <c r="N4406" s="1133">
        <f t="shared" si="186"/>
        <v>0</v>
      </c>
      <c r="O4406" s="1134">
        <f t="shared" si="187"/>
        <v>0</v>
      </c>
      <c r="P4406" s="1134">
        <f>O4406/'1.5 Universal Data'!$F$35</f>
        <v>0</v>
      </c>
      <c r="R4406" s="163"/>
      <c r="S4406" s="163"/>
      <c r="T4406" s="163"/>
      <c r="U4406" s="163"/>
      <c r="V4406" s="163"/>
      <c r="W4406" s="163"/>
      <c r="X4406" s="163"/>
      <c r="Y4406" s="163"/>
      <c r="Z4406" s="163"/>
      <c r="AA4406" s="163"/>
      <c r="AB4406" s="163"/>
      <c r="AC4406" s="163"/>
      <c r="AD4406" s="163"/>
      <c r="AE4406" s="163"/>
    </row>
    <row r="4407" spans="2:31">
      <c r="B4407" s="1129">
        <f t="shared" si="188"/>
        <v>-1</v>
      </c>
      <c r="D4407" s="1130"/>
      <c r="E4407" s="1130"/>
      <c r="F4407" s="1131"/>
      <c r="G4407" s="1130"/>
      <c r="H4407" s="1130"/>
      <c r="I4407" s="1130"/>
      <c r="J4407" s="1132"/>
      <c r="K4407" s="1132"/>
      <c r="L4407" s="1130"/>
      <c r="N4407" s="1133">
        <f t="shared" si="186"/>
        <v>0</v>
      </c>
      <c r="O4407" s="1134">
        <f t="shared" si="187"/>
        <v>0</v>
      </c>
      <c r="P4407" s="1134">
        <f>O4407/'1.5 Universal Data'!$F$35</f>
        <v>0</v>
      </c>
      <c r="R4407" s="163"/>
      <c r="S4407" s="163"/>
      <c r="T4407" s="163"/>
      <c r="U4407" s="163"/>
      <c r="V4407" s="163"/>
      <c r="W4407" s="163"/>
      <c r="X4407" s="163"/>
      <c r="Y4407" s="163"/>
      <c r="Z4407" s="163"/>
      <c r="AA4407" s="163"/>
      <c r="AB4407" s="163"/>
      <c r="AC4407" s="163"/>
      <c r="AD4407" s="163"/>
      <c r="AE4407" s="163"/>
    </row>
    <row r="4408" spans="2:31">
      <c r="B4408" s="1129">
        <f t="shared" si="188"/>
        <v>-1</v>
      </c>
      <c r="D4408" s="1130"/>
      <c r="E4408" s="1130"/>
      <c r="F4408" s="1131"/>
      <c r="G4408" s="1130"/>
      <c r="H4408" s="1130"/>
      <c r="I4408" s="1130"/>
      <c r="J4408" s="1132"/>
      <c r="K4408" s="1132"/>
      <c r="L4408" s="1130"/>
      <c r="N4408" s="1133">
        <f t="shared" si="186"/>
        <v>0</v>
      </c>
      <c r="O4408" s="1134">
        <f t="shared" si="187"/>
        <v>0</v>
      </c>
      <c r="P4408" s="1134">
        <f>O4408/'1.5 Universal Data'!$F$35</f>
        <v>0</v>
      </c>
      <c r="R4408" s="163"/>
      <c r="S4408" s="163"/>
      <c r="T4408" s="163"/>
      <c r="U4408" s="163"/>
      <c r="V4408" s="163"/>
      <c r="W4408" s="163"/>
      <c r="X4408" s="163"/>
      <c r="Y4408" s="163"/>
      <c r="Z4408" s="163"/>
      <c r="AA4408" s="163"/>
      <c r="AB4408" s="163"/>
      <c r="AC4408" s="163"/>
      <c r="AD4408" s="163"/>
      <c r="AE4408" s="163"/>
    </row>
    <row r="4409" spans="2:31">
      <c r="B4409" s="1129">
        <f t="shared" si="188"/>
        <v>-1</v>
      </c>
      <c r="D4409" s="1130"/>
      <c r="E4409" s="1130"/>
      <c r="F4409" s="1131"/>
      <c r="G4409" s="1130"/>
      <c r="H4409" s="1130"/>
      <c r="I4409" s="1130"/>
      <c r="J4409" s="1132"/>
      <c r="K4409" s="1132"/>
      <c r="L4409" s="1130"/>
      <c r="N4409" s="1133">
        <f t="shared" si="186"/>
        <v>0</v>
      </c>
      <c r="O4409" s="1134">
        <f t="shared" si="187"/>
        <v>0</v>
      </c>
      <c r="P4409" s="1134">
        <f>O4409/'1.5 Universal Data'!$F$35</f>
        <v>0</v>
      </c>
      <c r="R4409" s="163"/>
      <c r="S4409" s="163"/>
      <c r="T4409" s="163"/>
      <c r="U4409" s="163"/>
      <c r="V4409" s="163"/>
      <c r="W4409" s="163"/>
      <c r="X4409" s="163"/>
      <c r="Y4409" s="163"/>
      <c r="Z4409" s="163"/>
      <c r="AA4409" s="163"/>
      <c r="AB4409" s="163"/>
      <c r="AC4409" s="163"/>
      <c r="AD4409" s="163"/>
      <c r="AE4409" s="163"/>
    </row>
    <row r="4410" spans="2:31">
      <c r="B4410" s="1129">
        <f t="shared" si="188"/>
        <v>-1</v>
      </c>
      <c r="D4410" s="1130"/>
      <c r="E4410" s="1130"/>
      <c r="F4410" s="1131"/>
      <c r="G4410" s="1130"/>
      <c r="H4410" s="1130"/>
      <c r="I4410" s="1130"/>
      <c r="J4410" s="1132"/>
      <c r="K4410" s="1132"/>
      <c r="L4410" s="1130"/>
      <c r="N4410" s="1133">
        <f t="shared" si="186"/>
        <v>0</v>
      </c>
      <c r="O4410" s="1134">
        <f t="shared" si="187"/>
        <v>0</v>
      </c>
      <c r="P4410" s="1134">
        <f>O4410/'1.5 Universal Data'!$F$35</f>
        <v>0</v>
      </c>
      <c r="R4410" s="163"/>
      <c r="S4410" s="163"/>
      <c r="T4410" s="163"/>
      <c r="U4410" s="163"/>
      <c r="V4410" s="163"/>
      <c r="W4410" s="163"/>
      <c r="X4410" s="163"/>
      <c r="Y4410" s="163"/>
      <c r="Z4410" s="163"/>
      <c r="AA4410" s="163"/>
      <c r="AB4410" s="163"/>
      <c r="AC4410" s="163"/>
      <c r="AD4410" s="163"/>
      <c r="AE4410" s="163"/>
    </row>
    <row r="4411" spans="2:31">
      <c r="B4411" s="1129">
        <f t="shared" si="188"/>
        <v>-1</v>
      </c>
      <c r="D4411" s="1130"/>
      <c r="E4411" s="1130"/>
      <c r="F4411" s="1131"/>
      <c r="G4411" s="1130"/>
      <c r="H4411" s="1130"/>
      <c r="I4411" s="1130"/>
      <c r="J4411" s="1132"/>
      <c r="K4411" s="1132"/>
      <c r="L4411" s="1130"/>
      <c r="N4411" s="1133">
        <f t="shared" si="186"/>
        <v>0</v>
      </c>
      <c r="O4411" s="1134">
        <f t="shared" si="187"/>
        <v>0</v>
      </c>
      <c r="P4411" s="1134">
        <f>O4411/'1.5 Universal Data'!$F$35</f>
        <v>0</v>
      </c>
      <c r="R4411" s="163"/>
      <c r="S4411" s="163"/>
      <c r="T4411" s="163"/>
      <c r="U4411" s="163"/>
      <c r="V4411" s="163"/>
      <c r="W4411" s="163"/>
      <c r="X4411" s="163"/>
      <c r="Y4411" s="163"/>
      <c r="Z4411" s="163"/>
      <c r="AA4411" s="163"/>
      <c r="AB4411" s="163"/>
      <c r="AC4411" s="163"/>
      <c r="AD4411" s="163"/>
      <c r="AE4411" s="163"/>
    </row>
    <row r="4412" spans="2:31">
      <c r="B4412" s="1129">
        <f t="shared" si="188"/>
        <v>-1</v>
      </c>
      <c r="D4412" s="1130"/>
      <c r="E4412" s="1130"/>
      <c r="F4412" s="1131"/>
      <c r="G4412" s="1130"/>
      <c r="H4412" s="1130"/>
      <c r="I4412" s="1130"/>
      <c r="J4412" s="1132"/>
      <c r="K4412" s="1132"/>
      <c r="L4412" s="1130"/>
      <c r="N4412" s="1133">
        <f t="shared" si="186"/>
        <v>0</v>
      </c>
      <c r="O4412" s="1134">
        <f t="shared" si="187"/>
        <v>0</v>
      </c>
      <c r="P4412" s="1134">
        <f>O4412/'1.5 Universal Data'!$F$35</f>
        <v>0</v>
      </c>
      <c r="R4412" s="163"/>
      <c r="S4412" s="163"/>
      <c r="T4412" s="163"/>
      <c r="U4412" s="163"/>
      <c r="V4412" s="163"/>
      <c r="W4412" s="163"/>
      <c r="X4412" s="163"/>
      <c r="Y4412" s="163"/>
      <c r="Z4412" s="163"/>
      <c r="AA4412" s="163"/>
      <c r="AB4412" s="163"/>
      <c r="AC4412" s="163"/>
      <c r="AD4412" s="163"/>
      <c r="AE4412" s="163"/>
    </row>
    <row r="4413" spans="2:31">
      <c r="B4413" s="1129">
        <f t="shared" si="188"/>
        <v>-1</v>
      </c>
      <c r="D4413" s="1130"/>
      <c r="E4413" s="1130"/>
      <c r="F4413" s="1131"/>
      <c r="G4413" s="1130"/>
      <c r="H4413" s="1130"/>
      <c r="I4413" s="1130"/>
      <c r="J4413" s="1132"/>
      <c r="K4413" s="1132"/>
      <c r="L4413" s="1130"/>
      <c r="N4413" s="1133">
        <f t="shared" si="186"/>
        <v>0</v>
      </c>
      <c r="O4413" s="1134">
        <f t="shared" si="187"/>
        <v>0</v>
      </c>
      <c r="P4413" s="1134">
        <f>O4413/'1.5 Universal Data'!$F$35</f>
        <v>0</v>
      </c>
      <c r="R4413" s="163"/>
      <c r="S4413" s="163"/>
      <c r="T4413" s="163"/>
      <c r="U4413" s="163"/>
      <c r="V4413" s="163"/>
      <c r="W4413" s="163"/>
      <c r="X4413" s="163"/>
      <c r="Y4413" s="163"/>
      <c r="Z4413" s="163"/>
      <c r="AA4413" s="163"/>
      <c r="AB4413" s="163"/>
      <c r="AC4413" s="163"/>
      <c r="AD4413" s="163"/>
      <c r="AE4413" s="163"/>
    </row>
    <row r="4414" spans="2:31">
      <c r="B4414" s="1129">
        <f t="shared" si="188"/>
        <v>-1</v>
      </c>
      <c r="D4414" s="1130"/>
      <c r="E4414" s="1130"/>
      <c r="F4414" s="1131"/>
      <c r="G4414" s="1130"/>
      <c r="H4414" s="1130"/>
      <c r="I4414" s="1130"/>
      <c r="J4414" s="1132"/>
      <c r="K4414" s="1132"/>
      <c r="L4414" s="1130"/>
      <c r="N4414" s="1133">
        <f t="shared" si="186"/>
        <v>0</v>
      </c>
      <c r="O4414" s="1134">
        <f t="shared" si="187"/>
        <v>0</v>
      </c>
      <c r="P4414" s="1134">
        <f>O4414/'1.5 Universal Data'!$F$35</f>
        <v>0</v>
      </c>
      <c r="R4414" s="163"/>
      <c r="S4414" s="163"/>
      <c r="T4414" s="163"/>
      <c r="U4414" s="163"/>
      <c r="V4414" s="163"/>
      <c r="W4414" s="163"/>
      <c r="X4414" s="163"/>
      <c r="Y4414" s="163"/>
      <c r="Z4414" s="163"/>
      <c r="AA4414" s="163"/>
      <c r="AB4414" s="163"/>
      <c r="AC4414" s="163"/>
      <c r="AD4414" s="163"/>
      <c r="AE4414" s="163"/>
    </row>
    <row r="4415" spans="2:31">
      <c r="B4415" s="1129">
        <f t="shared" si="188"/>
        <v>-1</v>
      </c>
      <c r="D4415" s="1130"/>
      <c r="E4415" s="1130"/>
      <c r="F4415" s="1131"/>
      <c r="G4415" s="1130"/>
      <c r="H4415" s="1130"/>
      <c r="I4415" s="1130"/>
      <c r="J4415" s="1132"/>
      <c r="K4415" s="1132"/>
      <c r="L4415" s="1130"/>
      <c r="N4415" s="1133">
        <f t="shared" si="186"/>
        <v>0</v>
      </c>
      <c r="O4415" s="1134">
        <f t="shared" si="187"/>
        <v>0</v>
      </c>
      <c r="P4415" s="1134">
        <f>O4415/'1.5 Universal Data'!$F$35</f>
        <v>0</v>
      </c>
      <c r="R4415" s="163"/>
      <c r="S4415" s="163"/>
      <c r="T4415" s="163"/>
      <c r="U4415" s="163"/>
      <c r="V4415" s="163"/>
      <c r="W4415" s="163"/>
      <c r="X4415" s="163"/>
      <c r="Y4415" s="163"/>
      <c r="Z4415" s="163"/>
      <c r="AA4415" s="163"/>
      <c r="AB4415" s="163"/>
      <c r="AC4415" s="163"/>
      <c r="AD4415" s="163"/>
      <c r="AE4415" s="163"/>
    </row>
    <row r="4416" spans="2:31">
      <c r="B4416" s="1129">
        <f t="shared" si="188"/>
        <v>-1</v>
      </c>
      <c r="D4416" s="1130"/>
      <c r="E4416" s="1130"/>
      <c r="F4416" s="1131"/>
      <c r="G4416" s="1130"/>
      <c r="H4416" s="1130"/>
      <c r="I4416" s="1130"/>
      <c r="J4416" s="1132"/>
      <c r="K4416" s="1132"/>
      <c r="L4416" s="1130"/>
      <c r="N4416" s="1133">
        <f t="shared" si="186"/>
        <v>0</v>
      </c>
      <c r="O4416" s="1134">
        <f t="shared" si="187"/>
        <v>0</v>
      </c>
      <c r="P4416" s="1134">
        <f>O4416/'1.5 Universal Data'!$F$35</f>
        <v>0</v>
      </c>
      <c r="R4416" s="163"/>
      <c r="S4416" s="163"/>
      <c r="T4416" s="163"/>
      <c r="U4416" s="163"/>
      <c r="V4416" s="163"/>
      <c r="W4416" s="163"/>
      <c r="X4416" s="163"/>
      <c r="Y4416" s="163"/>
      <c r="Z4416" s="163"/>
      <c r="AA4416" s="163"/>
      <c r="AB4416" s="163"/>
      <c r="AC4416" s="163"/>
      <c r="AD4416" s="163"/>
      <c r="AE4416" s="163"/>
    </row>
    <row r="4417" spans="2:31">
      <c r="B4417" s="1129">
        <f t="shared" si="188"/>
        <v>-1</v>
      </c>
      <c r="D4417" s="1130"/>
      <c r="E4417" s="1130"/>
      <c r="F4417" s="1131"/>
      <c r="G4417" s="1130"/>
      <c r="H4417" s="1130"/>
      <c r="I4417" s="1130"/>
      <c r="J4417" s="1132"/>
      <c r="K4417" s="1132"/>
      <c r="L4417" s="1130"/>
      <c r="N4417" s="1133">
        <f t="shared" si="186"/>
        <v>0</v>
      </c>
      <c r="O4417" s="1134">
        <f t="shared" si="187"/>
        <v>0</v>
      </c>
      <c r="P4417" s="1134">
        <f>O4417/'1.5 Universal Data'!$F$35</f>
        <v>0</v>
      </c>
      <c r="R4417" s="163"/>
      <c r="S4417" s="163"/>
      <c r="T4417" s="163"/>
      <c r="U4417" s="163"/>
      <c r="V4417" s="163"/>
      <c r="W4417" s="163"/>
      <c r="X4417" s="163"/>
      <c r="Y4417" s="163"/>
      <c r="Z4417" s="163"/>
      <c r="AA4417" s="163"/>
      <c r="AB4417" s="163"/>
      <c r="AC4417" s="163"/>
      <c r="AD4417" s="163"/>
      <c r="AE4417" s="163"/>
    </row>
    <row r="4418" spans="2:31">
      <c r="B4418" s="1129">
        <f t="shared" si="188"/>
        <v>-1</v>
      </c>
      <c r="D4418" s="1130"/>
      <c r="E4418" s="1130"/>
      <c r="F4418" s="1131"/>
      <c r="G4418" s="1130"/>
      <c r="H4418" s="1130"/>
      <c r="I4418" s="1130"/>
      <c r="J4418" s="1132"/>
      <c r="K4418" s="1132"/>
      <c r="L4418" s="1130"/>
      <c r="N4418" s="1133">
        <f t="shared" si="186"/>
        <v>0</v>
      </c>
      <c r="O4418" s="1134">
        <f t="shared" si="187"/>
        <v>0</v>
      </c>
      <c r="P4418" s="1134">
        <f>O4418/'1.5 Universal Data'!$F$35</f>
        <v>0</v>
      </c>
      <c r="R4418" s="163"/>
      <c r="S4418" s="163"/>
      <c r="T4418" s="163"/>
      <c r="U4418" s="163"/>
      <c r="V4418" s="163"/>
      <c r="W4418" s="163"/>
      <c r="X4418" s="163"/>
      <c r="Y4418" s="163"/>
      <c r="Z4418" s="163"/>
      <c r="AA4418" s="163"/>
      <c r="AB4418" s="163"/>
      <c r="AC4418" s="163"/>
      <c r="AD4418" s="163"/>
      <c r="AE4418" s="163"/>
    </row>
    <row r="4419" spans="2:31">
      <c r="B4419" s="1129">
        <f t="shared" si="188"/>
        <v>-1</v>
      </c>
      <c r="D4419" s="1130"/>
      <c r="E4419" s="1130"/>
      <c r="F4419" s="1131"/>
      <c r="G4419" s="1130"/>
      <c r="H4419" s="1130"/>
      <c r="I4419" s="1130"/>
      <c r="J4419" s="1132"/>
      <c r="K4419" s="1132"/>
      <c r="L4419" s="1130"/>
      <c r="N4419" s="1133">
        <f t="shared" si="186"/>
        <v>0</v>
      </c>
      <c r="O4419" s="1134">
        <f t="shared" si="187"/>
        <v>0</v>
      </c>
      <c r="P4419" s="1134">
        <f>O4419/'1.5 Universal Data'!$F$35</f>
        <v>0</v>
      </c>
      <c r="R4419" s="163"/>
      <c r="S4419" s="163"/>
      <c r="T4419" s="163"/>
      <c r="U4419" s="163"/>
      <c r="V4419" s="163"/>
      <c r="W4419" s="163"/>
      <c r="X4419" s="163"/>
      <c r="Y4419" s="163"/>
      <c r="Z4419" s="163"/>
      <c r="AA4419" s="163"/>
      <c r="AB4419" s="163"/>
      <c r="AC4419" s="163"/>
      <c r="AD4419" s="163"/>
      <c r="AE4419" s="163"/>
    </row>
    <row r="4420" spans="2:31">
      <c r="B4420" s="1129">
        <f t="shared" si="188"/>
        <v>-1</v>
      </c>
      <c r="D4420" s="1130"/>
      <c r="E4420" s="1130"/>
      <c r="F4420" s="1131"/>
      <c r="G4420" s="1130"/>
      <c r="H4420" s="1130"/>
      <c r="I4420" s="1130"/>
      <c r="J4420" s="1132"/>
      <c r="K4420" s="1132"/>
      <c r="L4420" s="1130"/>
      <c r="N4420" s="1133">
        <f t="shared" si="186"/>
        <v>0</v>
      </c>
      <c r="O4420" s="1134">
        <f t="shared" si="187"/>
        <v>0</v>
      </c>
      <c r="P4420" s="1134">
        <f>O4420/'1.5 Universal Data'!$F$35</f>
        <v>0</v>
      </c>
      <c r="R4420" s="163"/>
      <c r="S4420" s="163"/>
      <c r="T4420" s="163"/>
      <c r="U4420" s="163"/>
      <c r="V4420" s="163"/>
      <c r="W4420" s="163"/>
      <c r="X4420" s="163"/>
      <c r="Y4420" s="163"/>
      <c r="Z4420" s="163"/>
      <c r="AA4420" s="163"/>
      <c r="AB4420" s="163"/>
      <c r="AC4420" s="163"/>
      <c r="AD4420" s="163"/>
      <c r="AE4420" s="163"/>
    </row>
    <row r="4421" spans="2:31">
      <c r="B4421" s="1129">
        <f t="shared" si="188"/>
        <v>-1</v>
      </c>
      <c r="D4421" s="1130"/>
      <c r="E4421" s="1130"/>
      <c r="F4421" s="1131"/>
      <c r="G4421" s="1130"/>
      <c r="H4421" s="1130"/>
      <c r="I4421" s="1130"/>
      <c r="J4421" s="1132"/>
      <c r="K4421" s="1132"/>
      <c r="L4421" s="1130"/>
      <c r="N4421" s="1133">
        <f t="shared" si="186"/>
        <v>0</v>
      </c>
      <c r="O4421" s="1134">
        <f t="shared" si="187"/>
        <v>0</v>
      </c>
      <c r="P4421" s="1134">
        <f>O4421/'1.5 Universal Data'!$F$35</f>
        <v>0</v>
      </c>
      <c r="R4421" s="163"/>
      <c r="S4421" s="163"/>
      <c r="T4421" s="163"/>
      <c r="U4421" s="163"/>
      <c r="V4421" s="163"/>
      <c r="W4421" s="163"/>
      <c r="X4421" s="163"/>
      <c r="Y4421" s="163"/>
      <c r="Z4421" s="163"/>
      <c r="AA4421" s="163"/>
      <c r="AB4421" s="163"/>
      <c r="AC4421" s="163"/>
      <c r="AD4421" s="163"/>
      <c r="AE4421" s="163"/>
    </row>
    <row r="4422" spans="2:31">
      <c r="B4422" s="1129">
        <f t="shared" si="188"/>
        <v>-1</v>
      </c>
      <c r="D4422" s="1130"/>
      <c r="E4422" s="1130"/>
      <c r="F4422" s="1131"/>
      <c r="G4422" s="1130"/>
      <c r="H4422" s="1130"/>
      <c r="I4422" s="1130"/>
      <c r="J4422" s="1132"/>
      <c r="K4422" s="1132"/>
      <c r="L4422" s="1130"/>
      <c r="N4422" s="1133">
        <f t="shared" si="186"/>
        <v>0</v>
      </c>
      <c r="O4422" s="1134">
        <f t="shared" si="187"/>
        <v>0</v>
      </c>
      <c r="P4422" s="1134">
        <f>O4422/'1.5 Universal Data'!$F$35</f>
        <v>0</v>
      </c>
      <c r="R4422" s="163"/>
      <c r="S4422" s="163"/>
      <c r="T4422" s="163"/>
      <c r="U4422" s="163"/>
      <c r="V4422" s="163"/>
      <c r="W4422" s="163"/>
      <c r="X4422" s="163"/>
      <c r="Y4422" s="163"/>
      <c r="Z4422" s="163"/>
      <c r="AA4422" s="163"/>
      <c r="AB4422" s="163"/>
      <c r="AC4422" s="163"/>
      <c r="AD4422" s="163"/>
      <c r="AE4422" s="163"/>
    </row>
    <row r="4423" spans="2:31">
      <c r="B4423" s="1129">
        <f t="shared" si="188"/>
        <v>-1</v>
      </c>
      <c r="D4423" s="1130"/>
      <c r="E4423" s="1130"/>
      <c r="F4423" s="1131"/>
      <c r="G4423" s="1130"/>
      <c r="H4423" s="1130"/>
      <c r="I4423" s="1130"/>
      <c r="J4423" s="1132"/>
      <c r="K4423" s="1132"/>
      <c r="L4423" s="1130"/>
      <c r="N4423" s="1133">
        <f t="shared" si="186"/>
        <v>0</v>
      </c>
      <c r="O4423" s="1134">
        <f t="shared" si="187"/>
        <v>0</v>
      </c>
      <c r="P4423" s="1134">
        <f>O4423/'1.5 Universal Data'!$F$35</f>
        <v>0</v>
      </c>
      <c r="R4423" s="163"/>
      <c r="S4423" s="163"/>
      <c r="T4423" s="163"/>
      <c r="U4423" s="163"/>
      <c r="V4423" s="163"/>
      <c r="W4423" s="163"/>
      <c r="X4423" s="163"/>
      <c r="Y4423" s="163"/>
      <c r="Z4423" s="163"/>
      <c r="AA4423" s="163"/>
      <c r="AB4423" s="163"/>
      <c r="AC4423" s="163"/>
      <c r="AD4423" s="163"/>
      <c r="AE4423" s="163"/>
    </row>
    <row r="4424" spans="2:31">
      <c r="B4424" s="1129">
        <f t="shared" si="188"/>
        <v>-1</v>
      </c>
      <c r="D4424" s="1130"/>
      <c r="E4424" s="1130"/>
      <c r="F4424" s="1131"/>
      <c r="G4424" s="1130"/>
      <c r="H4424" s="1130"/>
      <c r="I4424" s="1130"/>
      <c r="J4424" s="1132"/>
      <c r="K4424" s="1132"/>
      <c r="L4424" s="1130"/>
      <c r="N4424" s="1133">
        <f t="shared" si="186"/>
        <v>0</v>
      </c>
      <c r="O4424" s="1134">
        <f t="shared" si="187"/>
        <v>0</v>
      </c>
      <c r="P4424" s="1134">
        <f>O4424/'1.5 Universal Data'!$F$35</f>
        <v>0</v>
      </c>
      <c r="R4424" s="163"/>
      <c r="S4424" s="163"/>
      <c r="T4424" s="163"/>
      <c r="U4424" s="163"/>
      <c r="V4424" s="163"/>
      <c r="W4424" s="163"/>
      <c r="X4424" s="163"/>
      <c r="Y4424" s="163"/>
      <c r="Z4424" s="163"/>
      <c r="AA4424" s="163"/>
      <c r="AB4424" s="163"/>
      <c r="AC4424" s="163"/>
      <c r="AD4424" s="163"/>
      <c r="AE4424" s="163"/>
    </row>
    <row r="4425" spans="2:31">
      <c r="B4425" s="1129">
        <f t="shared" si="188"/>
        <v>-1</v>
      </c>
      <c r="D4425" s="1130"/>
      <c r="E4425" s="1130"/>
      <c r="F4425" s="1131"/>
      <c r="G4425" s="1130"/>
      <c r="H4425" s="1130"/>
      <c r="I4425" s="1130"/>
      <c r="J4425" s="1132"/>
      <c r="K4425" s="1132"/>
      <c r="L4425" s="1130"/>
      <c r="N4425" s="1133">
        <f t="shared" si="186"/>
        <v>0</v>
      </c>
      <c r="O4425" s="1134">
        <f t="shared" si="187"/>
        <v>0</v>
      </c>
      <c r="P4425" s="1134">
        <f>O4425/'1.5 Universal Data'!$F$35</f>
        <v>0</v>
      </c>
      <c r="R4425" s="163"/>
      <c r="S4425" s="163"/>
      <c r="T4425" s="163"/>
      <c r="U4425" s="163"/>
      <c r="V4425" s="163"/>
      <c r="W4425" s="163"/>
      <c r="X4425" s="163"/>
      <c r="Y4425" s="163"/>
      <c r="Z4425" s="163"/>
      <c r="AA4425" s="163"/>
      <c r="AB4425" s="163"/>
      <c r="AC4425" s="163"/>
      <c r="AD4425" s="163"/>
      <c r="AE4425" s="163"/>
    </row>
    <row r="4426" spans="2:31">
      <c r="B4426" s="1129">
        <f t="shared" si="188"/>
        <v>-1</v>
      </c>
      <c r="D4426" s="1130"/>
      <c r="E4426" s="1130"/>
      <c r="F4426" s="1131"/>
      <c r="G4426" s="1130"/>
      <c r="H4426" s="1130"/>
      <c r="I4426" s="1130"/>
      <c r="J4426" s="1132"/>
      <c r="K4426" s="1132"/>
      <c r="L4426" s="1130"/>
      <c r="N4426" s="1133">
        <f t="shared" si="186"/>
        <v>0</v>
      </c>
      <c r="O4426" s="1134">
        <f t="shared" si="187"/>
        <v>0</v>
      </c>
      <c r="P4426" s="1134">
        <f>O4426/'1.5 Universal Data'!$F$35</f>
        <v>0</v>
      </c>
      <c r="R4426" s="163"/>
      <c r="S4426" s="163"/>
      <c r="T4426" s="163"/>
      <c r="U4426" s="163"/>
      <c r="V4426" s="163"/>
      <c r="W4426" s="163"/>
      <c r="X4426" s="163"/>
      <c r="Y4426" s="163"/>
      <c r="Z4426" s="163"/>
      <c r="AA4426" s="163"/>
      <c r="AB4426" s="163"/>
      <c r="AC4426" s="163"/>
      <c r="AD4426" s="163"/>
      <c r="AE4426" s="163"/>
    </row>
    <row r="4427" spans="2:31">
      <c r="B4427" s="1129">
        <f t="shared" si="188"/>
        <v>-1</v>
      </c>
      <c r="D4427" s="1130"/>
      <c r="E4427" s="1130"/>
      <c r="F4427" s="1131"/>
      <c r="G4427" s="1130"/>
      <c r="H4427" s="1130"/>
      <c r="I4427" s="1130"/>
      <c r="J4427" s="1132"/>
      <c r="K4427" s="1132"/>
      <c r="L4427" s="1130"/>
      <c r="N4427" s="1133">
        <f t="shared" si="186"/>
        <v>0</v>
      </c>
      <c r="O4427" s="1134">
        <f t="shared" si="187"/>
        <v>0</v>
      </c>
      <c r="P4427" s="1134">
        <f>O4427/'1.5 Universal Data'!$F$35</f>
        <v>0</v>
      </c>
      <c r="R4427" s="163"/>
      <c r="S4427" s="163"/>
      <c r="T4427" s="163"/>
      <c r="U4427" s="163"/>
      <c r="V4427" s="163"/>
      <c r="W4427" s="163"/>
      <c r="X4427" s="163"/>
      <c r="Y4427" s="163"/>
      <c r="Z4427" s="163"/>
      <c r="AA4427" s="163"/>
      <c r="AB4427" s="163"/>
      <c r="AC4427" s="163"/>
      <c r="AD4427" s="163"/>
      <c r="AE4427" s="163"/>
    </row>
    <row r="4428" spans="2:31">
      <c r="B4428" s="1129">
        <f t="shared" si="188"/>
        <v>-1</v>
      </c>
      <c r="D4428" s="1130"/>
      <c r="E4428" s="1130"/>
      <c r="F4428" s="1131"/>
      <c r="G4428" s="1130"/>
      <c r="H4428" s="1130"/>
      <c r="I4428" s="1130"/>
      <c r="J4428" s="1132"/>
      <c r="K4428" s="1132"/>
      <c r="L4428" s="1130"/>
      <c r="N4428" s="1133">
        <f t="shared" si="186"/>
        <v>0</v>
      </c>
      <c r="O4428" s="1134">
        <f t="shared" si="187"/>
        <v>0</v>
      </c>
      <c r="P4428" s="1134">
        <f>O4428/'1.5 Universal Data'!$F$35</f>
        <v>0</v>
      </c>
      <c r="R4428" s="163"/>
      <c r="S4428" s="163"/>
      <c r="T4428" s="163"/>
      <c r="U4428" s="163"/>
      <c r="V4428" s="163"/>
      <c r="W4428" s="163"/>
      <c r="X4428" s="163"/>
      <c r="Y4428" s="163"/>
      <c r="Z4428" s="163"/>
      <c r="AA4428" s="163"/>
      <c r="AB4428" s="163"/>
      <c r="AC4428" s="163"/>
      <c r="AD4428" s="163"/>
      <c r="AE4428" s="163"/>
    </row>
    <row r="4429" spans="2:31">
      <c r="B4429" s="1129">
        <f t="shared" si="188"/>
        <v>-1</v>
      </c>
      <c r="D4429" s="1130"/>
      <c r="E4429" s="1130"/>
      <c r="F4429" s="1131"/>
      <c r="G4429" s="1130"/>
      <c r="H4429" s="1130"/>
      <c r="I4429" s="1130"/>
      <c r="J4429" s="1132"/>
      <c r="K4429" s="1132"/>
      <c r="L4429" s="1130"/>
      <c r="N4429" s="1133">
        <f t="shared" si="186"/>
        <v>0</v>
      </c>
      <c r="O4429" s="1134">
        <f t="shared" si="187"/>
        <v>0</v>
      </c>
      <c r="P4429" s="1134">
        <f>O4429/'1.5 Universal Data'!$F$35</f>
        <v>0</v>
      </c>
      <c r="R4429" s="163"/>
      <c r="S4429" s="163"/>
      <c r="T4429" s="163"/>
      <c r="U4429" s="163"/>
      <c r="V4429" s="163"/>
      <c r="W4429" s="163"/>
      <c r="X4429" s="163"/>
      <c r="Y4429" s="163"/>
      <c r="Z4429" s="163"/>
      <c r="AA4429" s="163"/>
      <c r="AB4429" s="163"/>
      <c r="AC4429" s="163"/>
      <c r="AD4429" s="163"/>
      <c r="AE4429" s="163"/>
    </row>
    <row r="4430" spans="2:31">
      <c r="B4430" s="1129">
        <f t="shared" si="188"/>
        <v>-1</v>
      </c>
      <c r="D4430" s="1130"/>
      <c r="E4430" s="1130"/>
      <c r="F4430" s="1131"/>
      <c r="G4430" s="1130"/>
      <c r="H4430" s="1130"/>
      <c r="I4430" s="1130"/>
      <c r="J4430" s="1132"/>
      <c r="K4430" s="1132"/>
      <c r="L4430" s="1130"/>
      <c r="N4430" s="1133">
        <f t="shared" si="186"/>
        <v>0</v>
      </c>
      <c r="O4430" s="1134">
        <f t="shared" si="187"/>
        <v>0</v>
      </c>
      <c r="P4430" s="1134">
        <f>O4430/'1.5 Universal Data'!$F$35</f>
        <v>0</v>
      </c>
      <c r="R4430" s="163"/>
      <c r="S4430" s="163"/>
      <c r="T4430" s="163"/>
      <c r="U4430" s="163"/>
      <c r="V4430" s="163"/>
      <c r="W4430" s="163"/>
      <c r="X4430" s="163"/>
      <c r="Y4430" s="163"/>
      <c r="Z4430" s="163"/>
      <c r="AA4430" s="163"/>
      <c r="AB4430" s="163"/>
      <c r="AC4430" s="163"/>
      <c r="AD4430" s="163"/>
      <c r="AE4430" s="163"/>
    </row>
    <row r="4431" spans="2:31">
      <c r="B4431" s="1129">
        <f t="shared" si="188"/>
        <v>-1</v>
      </c>
      <c r="D4431" s="1130"/>
      <c r="E4431" s="1130"/>
      <c r="F4431" s="1131"/>
      <c r="G4431" s="1130"/>
      <c r="H4431" s="1130"/>
      <c r="I4431" s="1130"/>
      <c r="J4431" s="1132"/>
      <c r="K4431" s="1132"/>
      <c r="L4431" s="1130"/>
      <c r="N4431" s="1133">
        <f t="shared" si="186"/>
        <v>0</v>
      </c>
      <c r="O4431" s="1134">
        <f t="shared" si="187"/>
        <v>0</v>
      </c>
      <c r="P4431" s="1134">
        <f>O4431/'1.5 Universal Data'!$F$35</f>
        <v>0</v>
      </c>
      <c r="R4431" s="163"/>
      <c r="S4431" s="163"/>
      <c r="T4431" s="163"/>
      <c r="U4431" s="163"/>
      <c r="V4431" s="163"/>
      <c r="W4431" s="163"/>
      <c r="X4431" s="163"/>
      <c r="Y4431" s="163"/>
      <c r="Z4431" s="163"/>
      <c r="AA4431" s="163"/>
      <c r="AB4431" s="163"/>
      <c r="AC4431" s="163"/>
      <c r="AD4431" s="163"/>
      <c r="AE4431" s="163"/>
    </row>
    <row r="4432" spans="2:31">
      <c r="B4432" s="1129">
        <f t="shared" si="188"/>
        <v>-1</v>
      </c>
      <c r="D4432" s="1130"/>
      <c r="E4432" s="1130"/>
      <c r="F4432" s="1131"/>
      <c r="G4432" s="1130"/>
      <c r="H4432" s="1130"/>
      <c r="I4432" s="1130"/>
      <c r="J4432" s="1132"/>
      <c r="K4432" s="1132"/>
      <c r="L4432" s="1130"/>
      <c r="N4432" s="1133">
        <f t="shared" ref="N4432:N4447" si="189">+H4432*((K4432-J4432)+1)*B4432</f>
        <v>0</v>
      </c>
      <c r="O4432" s="1134">
        <f t="shared" ref="O4432:O4447" si="190">N4432*L4432/100</f>
        <v>0</v>
      </c>
      <c r="P4432" s="1134">
        <f>O4432/'1.5 Universal Data'!$F$35</f>
        <v>0</v>
      </c>
      <c r="R4432" s="163"/>
      <c r="S4432" s="163"/>
      <c r="T4432" s="163"/>
      <c r="U4432" s="163"/>
      <c r="V4432" s="163"/>
      <c r="W4432" s="163"/>
      <c r="X4432" s="163"/>
      <c r="Y4432" s="163"/>
      <c r="Z4432" s="163"/>
      <c r="AA4432" s="163"/>
      <c r="AB4432" s="163"/>
      <c r="AC4432" s="163"/>
      <c r="AD4432" s="163"/>
      <c r="AE4432" s="163"/>
    </row>
    <row r="4433" spans="2:31">
      <c r="B4433" s="1129">
        <f t="shared" si="188"/>
        <v>-1</v>
      </c>
      <c r="D4433" s="1130"/>
      <c r="E4433" s="1130"/>
      <c r="F4433" s="1131"/>
      <c r="G4433" s="1130"/>
      <c r="H4433" s="1130"/>
      <c r="I4433" s="1130"/>
      <c r="J4433" s="1132"/>
      <c r="K4433" s="1132"/>
      <c r="L4433" s="1130"/>
      <c r="N4433" s="1133">
        <f t="shared" si="189"/>
        <v>0</v>
      </c>
      <c r="O4433" s="1134">
        <f t="shared" si="190"/>
        <v>0</v>
      </c>
      <c r="P4433" s="1134">
        <f>O4433/'1.5 Universal Data'!$F$35</f>
        <v>0</v>
      </c>
      <c r="R4433" s="163"/>
      <c r="S4433" s="163"/>
      <c r="T4433" s="163"/>
      <c r="U4433" s="163"/>
      <c r="V4433" s="163"/>
      <c r="W4433" s="163"/>
      <c r="X4433" s="163"/>
      <c r="Y4433" s="163"/>
      <c r="Z4433" s="163"/>
      <c r="AA4433" s="163"/>
      <c r="AB4433" s="163"/>
      <c r="AC4433" s="163"/>
      <c r="AD4433" s="163"/>
      <c r="AE4433" s="163"/>
    </row>
    <row r="4434" spans="2:31">
      <c r="B4434" s="1129">
        <f t="shared" si="188"/>
        <v>-1</v>
      </c>
      <c r="D4434" s="1130"/>
      <c r="E4434" s="1130"/>
      <c r="F4434" s="1131"/>
      <c r="G4434" s="1130"/>
      <c r="H4434" s="1130"/>
      <c r="I4434" s="1130"/>
      <c r="J4434" s="1132"/>
      <c r="K4434" s="1132"/>
      <c r="L4434" s="1130"/>
      <c r="N4434" s="1133">
        <f t="shared" si="189"/>
        <v>0</v>
      </c>
      <c r="O4434" s="1134">
        <f t="shared" si="190"/>
        <v>0</v>
      </c>
      <c r="P4434" s="1134">
        <f>O4434/'1.5 Universal Data'!$F$35</f>
        <v>0</v>
      </c>
      <c r="R4434" s="163"/>
      <c r="S4434" s="163"/>
      <c r="T4434" s="163"/>
      <c r="U4434" s="163"/>
      <c r="V4434" s="163"/>
      <c r="W4434" s="163"/>
      <c r="X4434" s="163"/>
      <c r="Y4434" s="163"/>
      <c r="Z4434" s="163"/>
      <c r="AA4434" s="163"/>
      <c r="AB4434" s="163"/>
      <c r="AC4434" s="163"/>
      <c r="AD4434" s="163"/>
      <c r="AE4434" s="163"/>
    </row>
    <row r="4435" spans="2:31">
      <c r="B4435" s="1129">
        <f t="shared" si="188"/>
        <v>-1</v>
      </c>
      <c r="D4435" s="1130"/>
      <c r="E4435" s="1130"/>
      <c r="F4435" s="1131"/>
      <c r="G4435" s="1130"/>
      <c r="H4435" s="1130"/>
      <c r="I4435" s="1130"/>
      <c r="J4435" s="1132"/>
      <c r="K4435" s="1132"/>
      <c r="L4435" s="1130"/>
      <c r="N4435" s="1133">
        <f t="shared" si="189"/>
        <v>0</v>
      </c>
      <c r="O4435" s="1134">
        <f t="shared" si="190"/>
        <v>0</v>
      </c>
      <c r="P4435" s="1134">
        <f>O4435/'1.5 Universal Data'!$F$35</f>
        <v>0</v>
      </c>
      <c r="R4435" s="163"/>
      <c r="S4435" s="163"/>
      <c r="T4435" s="163"/>
      <c r="U4435" s="163"/>
      <c r="V4435" s="163"/>
      <c r="W4435" s="163"/>
      <c r="X4435" s="163"/>
      <c r="Y4435" s="163"/>
      <c r="Z4435" s="163"/>
      <c r="AA4435" s="163"/>
      <c r="AB4435" s="163"/>
      <c r="AC4435" s="163"/>
      <c r="AD4435" s="163"/>
      <c r="AE4435" s="163"/>
    </row>
    <row r="4436" spans="2:31">
      <c r="B4436" s="1129">
        <f t="shared" si="188"/>
        <v>-1</v>
      </c>
      <c r="D4436" s="1130"/>
      <c r="E4436" s="1130"/>
      <c r="F4436" s="1131"/>
      <c r="G4436" s="1130"/>
      <c r="H4436" s="1130"/>
      <c r="I4436" s="1130"/>
      <c r="J4436" s="1132"/>
      <c r="K4436" s="1132"/>
      <c r="L4436" s="1130"/>
      <c r="N4436" s="1133">
        <f t="shared" si="189"/>
        <v>0</v>
      </c>
      <c r="O4436" s="1134">
        <f t="shared" si="190"/>
        <v>0</v>
      </c>
      <c r="P4436" s="1134">
        <f>O4436/'1.5 Universal Data'!$F$35</f>
        <v>0</v>
      </c>
      <c r="R4436" s="163"/>
      <c r="S4436" s="163"/>
      <c r="T4436" s="163"/>
      <c r="U4436" s="163"/>
      <c r="V4436" s="163"/>
      <c r="W4436" s="163"/>
      <c r="X4436" s="163"/>
      <c r="Y4436" s="163"/>
      <c r="Z4436" s="163"/>
      <c r="AA4436" s="163"/>
      <c r="AB4436" s="163"/>
      <c r="AC4436" s="163"/>
      <c r="AD4436" s="163"/>
      <c r="AE4436" s="163"/>
    </row>
    <row r="4437" spans="2:31">
      <c r="B4437" s="1129">
        <f t="shared" si="188"/>
        <v>-1</v>
      </c>
      <c r="D4437" s="1130"/>
      <c r="E4437" s="1130"/>
      <c r="F4437" s="1131"/>
      <c r="G4437" s="1130"/>
      <c r="H4437" s="1130"/>
      <c r="I4437" s="1130"/>
      <c r="J4437" s="1132"/>
      <c r="K4437" s="1132"/>
      <c r="L4437" s="1130"/>
      <c r="N4437" s="1133">
        <f t="shared" si="189"/>
        <v>0</v>
      </c>
      <c r="O4437" s="1134">
        <f t="shared" si="190"/>
        <v>0</v>
      </c>
      <c r="P4437" s="1134">
        <f>O4437/'1.5 Universal Data'!$F$35</f>
        <v>0</v>
      </c>
      <c r="R4437" s="163"/>
      <c r="S4437" s="163"/>
      <c r="T4437" s="163"/>
      <c r="U4437" s="163"/>
      <c r="V4437" s="163"/>
      <c r="W4437" s="163"/>
      <c r="X4437" s="163"/>
      <c r="Y4437" s="163"/>
      <c r="Z4437" s="163"/>
      <c r="AA4437" s="163"/>
      <c r="AB4437" s="163"/>
      <c r="AC4437" s="163"/>
      <c r="AD4437" s="163"/>
      <c r="AE4437" s="163"/>
    </row>
    <row r="4438" spans="2:31">
      <c r="B4438" s="1129">
        <f t="shared" si="188"/>
        <v>-1</v>
      </c>
      <c r="D4438" s="1130"/>
      <c r="E4438" s="1130"/>
      <c r="F4438" s="1131"/>
      <c r="G4438" s="1130"/>
      <c r="H4438" s="1130"/>
      <c r="I4438" s="1130"/>
      <c r="J4438" s="1132"/>
      <c r="K4438" s="1132"/>
      <c r="L4438" s="1130"/>
      <c r="N4438" s="1133">
        <f t="shared" si="189"/>
        <v>0</v>
      </c>
      <c r="O4438" s="1134">
        <f t="shared" si="190"/>
        <v>0</v>
      </c>
      <c r="P4438" s="1134">
        <f>O4438/'1.5 Universal Data'!$F$35</f>
        <v>0</v>
      </c>
      <c r="R4438" s="163"/>
      <c r="S4438" s="163"/>
      <c r="T4438" s="163"/>
      <c r="U4438" s="163"/>
      <c r="V4438" s="163"/>
      <c r="W4438" s="163"/>
      <c r="X4438" s="163"/>
      <c r="Y4438" s="163"/>
      <c r="Z4438" s="163"/>
      <c r="AA4438" s="163"/>
      <c r="AB4438" s="163"/>
      <c r="AC4438" s="163"/>
      <c r="AD4438" s="163"/>
      <c r="AE4438" s="163"/>
    </row>
    <row r="4439" spans="2:31">
      <c r="B4439" s="1129">
        <f t="shared" ref="B4439:B4450" si="191">IF(G4439="buy",1,-1)</f>
        <v>-1</v>
      </c>
      <c r="D4439" s="1130"/>
      <c r="E4439" s="1130"/>
      <c r="F4439" s="1131"/>
      <c r="G4439" s="1130"/>
      <c r="H4439" s="1130"/>
      <c r="I4439" s="1130"/>
      <c r="J4439" s="1132"/>
      <c r="K4439" s="1132"/>
      <c r="L4439" s="1130"/>
      <c r="N4439" s="1133">
        <f t="shared" si="189"/>
        <v>0</v>
      </c>
      <c r="O4439" s="1134">
        <f t="shared" si="190"/>
        <v>0</v>
      </c>
      <c r="P4439" s="1134">
        <f>O4439/'1.5 Universal Data'!$F$35</f>
        <v>0</v>
      </c>
      <c r="R4439" s="163"/>
      <c r="S4439" s="163"/>
      <c r="T4439" s="163"/>
      <c r="U4439" s="163"/>
      <c r="V4439" s="163"/>
      <c r="W4439" s="163"/>
      <c r="X4439" s="163"/>
      <c r="Y4439" s="163"/>
      <c r="Z4439" s="163"/>
      <c r="AA4439" s="163"/>
      <c r="AB4439" s="163"/>
      <c r="AC4439" s="163"/>
      <c r="AD4439" s="163"/>
      <c r="AE4439" s="163"/>
    </row>
    <row r="4440" spans="2:31">
      <c r="B4440" s="1129">
        <f t="shared" si="191"/>
        <v>-1</v>
      </c>
      <c r="D4440" s="1130"/>
      <c r="E4440" s="1130"/>
      <c r="F4440" s="1131"/>
      <c r="G4440" s="1130"/>
      <c r="H4440" s="1130"/>
      <c r="I4440" s="1130"/>
      <c r="J4440" s="1132"/>
      <c r="K4440" s="1132"/>
      <c r="L4440" s="1130"/>
      <c r="N4440" s="1133">
        <f t="shared" si="189"/>
        <v>0</v>
      </c>
      <c r="O4440" s="1134">
        <f t="shared" si="190"/>
        <v>0</v>
      </c>
      <c r="P4440" s="1134">
        <f>O4440/'1.5 Universal Data'!$F$35</f>
        <v>0</v>
      </c>
      <c r="R4440" s="163"/>
      <c r="S4440" s="163"/>
      <c r="T4440" s="163"/>
      <c r="U4440" s="163"/>
      <c r="V4440" s="163"/>
      <c r="W4440" s="163"/>
      <c r="X4440" s="163"/>
      <c r="Y4440" s="163"/>
      <c r="Z4440" s="163"/>
      <c r="AA4440" s="163"/>
      <c r="AB4440" s="163"/>
      <c r="AC4440" s="163"/>
      <c r="AD4440" s="163"/>
      <c r="AE4440" s="163"/>
    </row>
    <row r="4441" spans="2:31">
      <c r="B4441" s="1129">
        <f t="shared" si="191"/>
        <v>-1</v>
      </c>
      <c r="D4441" s="1130"/>
      <c r="E4441" s="1130"/>
      <c r="F4441" s="1131"/>
      <c r="G4441" s="1130"/>
      <c r="H4441" s="1130"/>
      <c r="I4441" s="1130"/>
      <c r="J4441" s="1132"/>
      <c r="K4441" s="1132"/>
      <c r="L4441" s="1130"/>
      <c r="N4441" s="1133">
        <f t="shared" si="189"/>
        <v>0</v>
      </c>
      <c r="O4441" s="1134">
        <f t="shared" si="190"/>
        <v>0</v>
      </c>
      <c r="P4441" s="1134">
        <f>O4441/'1.5 Universal Data'!$F$35</f>
        <v>0</v>
      </c>
      <c r="R4441" s="163"/>
      <c r="S4441" s="163"/>
      <c r="T4441" s="163"/>
      <c r="U4441" s="163"/>
      <c r="V4441" s="163"/>
      <c r="W4441" s="163"/>
      <c r="X4441" s="163"/>
      <c r="Y4441" s="163"/>
      <c r="Z4441" s="163"/>
      <c r="AA4441" s="163"/>
      <c r="AB4441" s="163"/>
      <c r="AC4441" s="163"/>
      <c r="AD4441" s="163"/>
      <c r="AE4441" s="163"/>
    </row>
    <row r="4442" spans="2:31">
      <c r="B4442" s="1129">
        <f t="shared" si="191"/>
        <v>-1</v>
      </c>
      <c r="D4442" s="1130"/>
      <c r="E4442" s="1130"/>
      <c r="F4442" s="1131"/>
      <c r="G4442" s="1130"/>
      <c r="H4442" s="1130"/>
      <c r="I4442" s="1130"/>
      <c r="J4442" s="1132"/>
      <c r="K4442" s="1132"/>
      <c r="L4442" s="1130"/>
      <c r="N4442" s="1133">
        <f t="shared" si="189"/>
        <v>0</v>
      </c>
      <c r="O4442" s="1134">
        <f t="shared" si="190"/>
        <v>0</v>
      </c>
      <c r="P4442" s="1134">
        <f>O4442/'1.5 Universal Data'!$F$35</f>
        <v>0</v>
      </c>
      <c r="R4442" s="163"/>
      <c r="S4442" s="163"/>
      <c r="T4442" s="163"/>
      <c r="U4442" s="163"/>
      <c r="V4442" s="163"/>
      <c r="W4442" s="163"/>
      <c r="X4442" s="163"/>
      <c r="Y4442" s="163"/>
      <c r="Z4442" s="163"/>
      <c r="AA4442" s="163"/>
      <c r="AB4442" s="163"/>
      <c r="AC4442" s="163"/>
      <c r="AD4442" s="163"/>
      <c r="AE4442" s="163"/>
    </row>
    <row r="4443" spans="2:31">
      <c r="B4443" s="1129">
        <f t="shared" si="191"/>
        <v>-1</v>
      </c>
      <c r="D4443" s="1130"/>
      <c r="E4443" s="1130"/>
      <c r="F4443" s="1131"/>
      <c r="G4443" s="1130"/>
      <c r="H4443" s="1130"/>
      <c r="I4443" s="1130"/>
      <c r="J4443" s="1132"/>
      <c r="K4443" s="1132"/>
      <c r="L4443" s="1130"/>
      <c r="N4443" s="1133">
        <f t="shared" si="189"/>
        <v>0</v>
      </c>
      <c r="O4443" s="1134">
        <f t="shared" si="190"/>
        <v>0</v>
      </c>
      <c r="P4443" s="1134">
        <f>O4443/'1.5 Universal Data'!$F$35</f>
        <v>0</v>
      </c>
      <c r="R4443" s="163"/>
      <c r="S4443" s="163"/>
      <c r="T4443" s="163"/>
      <c r="U4443" s="163"/>
      <c r="V4443" s="163"/>
      <c r="W4443" s="163"/>
      <c r="X4443" s="163"/>
      <c r="Y4443" s="163"/>
      <c r="Z4443" s="163"/>
      <c r="AA4443" s="163"/>
      <c r="AB4443" s="163"/>
      <c r="AC4443" s="163"/>
      <c r="AD4443" s="163"/>
      <c r="AE4443" s="163"/>
    </row>
    <row r="4444" spans="2:31">
      <c r="B4444" s="1129">
        <f t="shared" si="191"/>
        <v>-1</v>
      </c>
      <c r="D4444" s="1130"/>
      <c r="E4444" s="1130"/>
      <c r="F4444" s="1131"/>
      <c r="G4444" s="1130"/>
      <c r="H4444" s="1130"/>
      <c r="I4444" s="1130"/>
      <c r="J4444" s="1132"/>
      <c r="K4444" s="1132"/>
      <c r="L4444" s="1130"/>
      <c r="N4444" s="1133">
        <f t="shared" si="189"/>
        <v>0</v>
      </c>
      <c r="O4444" s="1134">
        <f t="shared" si="190"/>
        <v>0</v>
      </c>
      <c r="P4444" s="1134">
        <f>O4444/'1.5 Universal Data'!$F$35</f>
        <v>0</v>
      </c>
      <c r="R4444" s="163"/>
      <c r="S4444" s="163"/>
      <c r="T4444" s="163"/>
      <c r="U4444" s="163"/>
      <c r="V4444" s="163"/>
      <c r="W4444" s="163"/>
      <c r="X4444" s="163"/>
      <c r="Y4444" s="163"/>
      <c r="Z4444" s="163"/>
      <c r="AA4444" s="163"/>
      <c r="AB4444" s="163"/>
      <c r="AC4444" s="163"/>
      <c r="AD4444" s="163"/>
      <c r="AE4444" s="163"/>
    </row>
    <row r="4445" spans="2:31">
      <c r="B4445" s="1129">
        <f t="shared" si="191"/>
        <v>-1</v>
      </c>
      <c r="D4445" s="1130"/>
      <c r="E4445" s="1130"/>
      <c r="F4445" s="1131"/>
      <c r="G4445" s="1130"/>
      <c r="H4445" s="1130"/>
      <c r="I4445" s="1130"/>
      <c r="J4445" s="1132"/>
      <c r="K4445" s="1132"/>
      <c r="L4445" s="1130"/>
      <c r="N4445" s="1133">
        <f t="shared" si="189"/>
        <v>0</v>
      </c>
      <c r="O4445" s="1134">
        <f t="shared" si="190"/>
        <v>0</v>
      </c>
      <c r="P4445" s="1134">
        <f>O4445/'1.5 Universal Data'!$F$35</f>
        <v>0</v>
      </c>
      <c r="R4445" s="163"/>
      <c r="S4445" s="163"/>
      <c r="T4445" s="163"/>
      <c r="U4445" s="163"/>
      <c r="V4445" s="163"/>
      <c r="W4445" s="163"/>
      <c r="X4445" s="163"/>
      <c r="Y4445" s="163"/>
      <c r="Z4445" s="163"/>
      <c r="AA4445" s="163"/>
      <c r="AB4445" s="163"/>
      <c r="AC4445" s="163"/>
      <c r="AD4445" s="163"/>
      <c r="AE4445" s="163"/>
    </row>
    <row r="4446" spans="2:31">
      <c r="B4446" s="1129">
        <f t="shared" si="191"/>
        <v>-1</v>
      </c>
      <c r="D4446" s="1130"/>
      <c r="E4446" s="1130"/>
      <c r="F4446" s="1131"/>
      <c r="G4446" s="1130"/>
      <c r="H4446" s="1130"/>
      <c r="I4446" s="1130"/>
      <c r="J4446" s="1132"/>
      <c r="K4446" s="1132"/>
      <c r="L4446" s="1130"/>
      <c r="N4446" s="1133">
        <f t="shared" si="189"/>
        <v>0</v>
      </c>
      <c r="O4446" s="1134">
        <f t="shared" si="190"/>
        <v>0</v>
      </c>
      <c r="P4446" s="1134">
        <f>O4446/'1.5 Universal Data'!$F$35</f>
        <v>0</v>
      </c>
      <c r="R4446" s="163"/>
      <c r="S4446" s="163"/>
      <c r="T4446" s="163"/>
      <c r="U4446" s="163"/>
      <c r="V4446" s="163"/>
      <c r="W4446" s="163"/>
      <c r="X4446" s="163"/>
      <c r="Y4446" s="163"/>
      <c r="Z4446" s="163"/>
      <c r="AA4446" s="163"/>
      <c r="AB4446" s="163"/>
      <c r="AC4446" s="163"/>
      <c r="AD4446" s="163"/>
      <c r="AE4446" s="163"/>
    </row>
    <row r="4447" spans="2:31">
      <c r="B4447" s="1129">
        <f t="shared" si="191"/>
        <v>-1</v>
      </c>
      <c r="D4447" s="1130"/>
      <c r="E4447" s="1130"/>
      <c r="F4447" s="1131"/>
      <c r="G4447" s="1130"/>
      <c r="H4447" s="1130"/>
      <c r="I4447" s="1130"/>
      <c r="J4447" s="1132"/>
      <c r="K4447" s="1132"/>
      <c r="L4447" s="1130"/>
      <c r="N4447" s="1133">
        <f t="shared" si="189"/>
        <v>0</v>
      </c>
      <c r="O4447" s="1134">
        <f t="shared" si="190"/>
        <v>0</v>
      </c>
      <c r="P4447" s="1134">
        <f>O4447/'1.5 Universal Data'!$F$35</f>
        <v>0</v>
      </c>
      <c r="R4447" s="163"/>
      <c r="S4447" s="163"/>
      <c r="T4447" s="163"/>
      <c r="U4447" s="163"/>
      <c r="V4447" s="163"/>
      <c r="W4447" s="163"/>
      <c r="X4447" s="163"/>
      <c r="Y4447" s="163"/>
      <c r="Z4447" s="163"/>
      <c r="AA4447" s="163"/>
      <c r="AB4447" s="163"/>
      <c r="AC4447" s="163"/>
      <c r="AD4447" s="163"/>
      <c r="AE4447" s="163"/>
    </row>
    <row r="4448" spans="2:31">
      <c r="B4448" s="1129">
        <f t="shared" si="191"/>
        <v>-1</v>
      </c>
      <c r="D4448" s="1130"/>
      <c r="E4448" s="1130"/>
      <c r="F4448" s="1131"/>
      <c r="G4448" s="1130"/>
      <c r="H4448" s="1130"/>
      <c r="I4448" s="1130"/>
      <c r="J4448" s="1132"/>
      <c r="K4448" s="1132"/>
      <c r="L4448" s="1130"/>
      <c r="N4448" s="1133">
        <f t="shared" ref="N4448:N4450" si="192">+H4448*((K4448-J4448)+1)*B4448</f>
        <v>0</v>
      </c>
      <c r="O4448" s="1134">
        <f t="shared" ref="O4448:O4450" si="193">N4448*L4448/100</f>
        <v>0</v>
      </c>
      <c r="P4448" s="1134">
        <f>O4448/'1.5 Universal Data'!$F$35</f>
        <v>0</v>
      </c>
      <c r="R4448" s="163"/>
      <c r="S4448" s="163"/>
      <c r="T4448" s="163"/>
      <c r="U4448" s="163"/>
      <c r="V4448" s="163"/>
      <c r="W4448" s="163"/>
      <c r="X4448" s="163"/>
      <c r="Y4448" s="163"/>
      <c r="Z4448" s="163"/>
      <c r="AA4448" s="163"/>
      <c r="AB4448" s="163"/>
      <c r="AC4448" s="163"/>
      <c r="AD4448" s="163"/>
      <c r="AE4448" s="163"/>
    </row>
    <row r="4449" spans="2:31">
      <c r="B4449" s="1129">
        <f t="shared" si="191"/>
        <v>-1</v>
      </c>
      <c r="D4449" s="1130"/>
      <c r="E4449" s="1130"/>
      <c r="F4449" s="1131"/>
      <c r="G4449" s="1130"/>
      <c r="H4449" s="1130"/>
      <c r="I4449" s="1130"/>
      <c r="J4449" s="1132"/>
      <c r="K4449" s="1132"/>
      <c r="L4449" s="1130"/>
      <c r="N4449" s="1133">
        <f t="shared" si="192"/>
        <v>0</v>
      </c>
      <c r="O4449" s="1134">
        <f t="shared" si="193"/>
        <v>0</v>
      </c>
      <c r="P4449" s="1134">
        <f>O4449/'1.5 Universal Data'!$F$35</f>
        <v>0</v>
      </c>
      <c r="R4449" s="163"/>
      <c r="S4449" s="163"/>
      <c r="T4449" s="163"/>
      <c r="U4449" s="163"/>
      <c r="V4449" s="163"/>
      <c r="W4449" s="163"/>
      <c r="X4449" s="163"/>
      <c r="Y4449" s="163"/>
      <c r="Z4449" s="163"/>
      <c r="AA4449" s="163"/>
      <c r="AB4449" s="163"/>
      <c r="AC4449" s="163"/>
      <c r="AD4449" s="163"/>
      <c r="AE4449" s="163"/>
    </row>
    <row r="4450" spans="2:31">
      <c r="B4450" s="1129">
        <f t="shared" si="191"/>
        <v>-1</v>
      </c>
      <c r="D4450" s="1130"/>
      <c r="E4450" s="1130"/>
      <c r="F4450" s="1131"/>
      <c r="G4450" s="1130"/>
      <c r="H4450" s="1130"/>
      <c r="I4450" s="1130"/>
      <c r="J4450" s="1132"/>
      <c r="K4450" s="1132"/>
      <c r="L4450" s="1130"/>
      <c r="N4450" s="1133">
        <f t="shared" si="192"/>
        <v>0</v>
      </c>
      <c r="O4450" s="1134">
        <f t="shared" si="193"/>
        <v>0</v>
      </c>
      <c r="P4450" s="1134">
        <f>O4450/'1.5 Universal Data'!$F$35</f>
        <v>0</v>
      </c>
      <c r="R4450" s="163"/>
      <c r="S4450" s="163"/>
      <c r="T4450" s="163"/>
      <c r="U4450" s="163"/>
      <c r="V4450" s="163"/>
      <c r="W4450" s="163"/>
      <c r="X4450" s="163"/>
      <c r="Y4450" s="163"/>
      <c r="Z4450" s="163"/>
      <c r="AA4450" s="163"/>
      <c r="AB4450" s="163"/>
      <c r="AC4450" s="163"/>
      <c r="AD4450" s="163"/>
      <c r="AE4450" s="163"/>
    </row>
    <row r="4451" spans="2:31" s="163" customFormat="1" ht="13.5" thickBot="1">
      <c r="L4451" s="165" t="s">
        <v>3060</v>
      </c>
      <c r="N4451" s="1364">
        <f>SUM(N10:N4450)</f>
        <v>0</v>
      </c>
      <c r="O4451" s="1364">
        <f t="shared" ref="O4451:P4451" si="194">SUM(O10:O4450)</f>
        <v>0</v>
      </c>
      <c r="P4451" s="1364">
        <f t="shared" si="194"/>
        <v>0</v>
      </c>
    </row>
    <row r="4452" spans="2:31" s="163" customFormat="1"/>
    <row r="4453" spans="2:31" s="163" customFormat="1"/>
    <row r="4454" spans="2:31" s="163" customFormat="1"/>
    <row r="4455" spans="2:31" s="163" customFormat="1"/>
    <row r="4456" spans="2:31" s="163" customFormat="1"/>
    <row r="4457" spans="2:31" s="163" customFormat="1"/>
    <row r="4458" spans="2:31" s="163" customFormat="1"/>
    <row r="4459" spans="2:31" s="163" customFormat="1"/>
    <row r="4460" spans="2:31" s="163" customFormat="1"/>
    <row r="4461" spans="2:31" s="163" customFormat="1"/>
    <row r="4462" spans="2:31" s="163" customFormat="1"/>
    <row r="4463" spans="2:31" s="163" customFormat="1"/>
    <row r="4464" spans="2:31" s="163" customFormat="1"/>
    <row r="4465" s="163" customFormat="1"/>
    <row r="4466" s="163" customFormat="1"/>
    <row r="4467" s="163" customFormat="1"/>
    <row r="4468" s="163" customFormat="1"/>
    <row r="4469" s="163" customFormat="1"/>
    <row r="4470" s="163" customFormat="1"/>
    <row r="4471" s="163" customFormat="1"/>
    <row r="4472" s="163" customFormat="1"/>
    <row r="4473" s="163" customFormat="1"/>
    <row r="4474" s="163" customFormat="1"/>
    <row r="4475" s="163" customFormat="1"/>
    <row r="4476" s="163" customFormat="1"/>
    <row r="4477" s="163" customFormat="1"/>
    <row r="4478" s="163" customFormat="1"/>
    <row r="4479" s="163" customFormat="1"/>
    <row r="4480" s="163" customFormat="1"/>
    <row r="4481" s="163" customFormat="1"/>
    <row r="4482" s="163" customFormat="1"/>
    <row r="4483" s="163" customFormat="1"/>
    <row r="4484" s="163" customFormat="1"/>
    <row r="4485" s="163" customFormat="1"/>
    <row r="4486" s="163" customFormat="1"/>
    <row r="4487" s="163" customFormat="1"/>
    <row r="4488" s="163" customFormat="1"/>
    <row r="4489" s="163" customFormat="1"/>
    <row r="4490" s="163" customFormat="1"/>
    <row r="4491" s="163" customFormat="1"/>
    <row r="4492" s="163" customFormat="1"/>
    <row r="4493" s="163" customFormat="1"/>
    <row r="4494" s="163" customFormat="1"/>
    <row r="4495" s="163" customFormat="1"/>
    <row r="4496" s="163" customFormat="1"/>
    <row r="4497" s="163" customFormat="1"/>
    <row r="4498" s="163" customFormat="1"/>
    <row r="4499" s="163" customFormat="1"/>
    <row r="4500" s="163" customFormat="1"/>
    <row r="4501" s="163" customFormat="1"/>
    <row r="4502" s="163" customFormat="1"/>
    <row r="4503" s="163" customFormat="1"/>
    <row r="4504" s="163" customFormat="1"/>
    <row r="4505" s="163" customFormat="1"/>
    <row r="4506" s="163" customFormat="1"/>
    <row r="4507" s="163" customFormat="1"/>
    <row r="4508" s="163" customFormat="1"/>
    <row r="4509" s="163" customFormat="1"/>
    <row r="4510" s="163" customFormat="1"/>
    <row r="4511" s="163" customFormat="1"/>
    <row r="4512" s="163" customFormat="1"/>
    <row r="4513" s="163" customFormat="1"/>
    <row r="4514" s="163" customFormat="1"/>
    <row r="4515" s="163" customFormat="1"/>
    <row r="4516" s="163" customFormat="1"/>
    <row r="4517" s="163" customFormat="1"/>
    <row r="4518" s="163" customFormat="1"/>
    <row r="4519" s="163" customFormat="1"/>
    <row r="4520" s="163" customFormat="1"/>
    <row r="4521" s="163" customFormat="1"/>
    <row r="4522" s="163" customFormat="1"/>
    <row r="4523" s="163" customFormat="1"/>
    <row r="4524" s="163" customFormat="1"/>
    <row r="4525" s="163" customFormat="1"/>
    <row r="4526" s="163" customFormat="1"/>
    <row r="4527" s="163" customFormat="1"/>
    <row r="4528" s="163" customFormat="1"/>
    <row r="4529" s="163" customFormat="1"/>
    <row r="4530" s="163" customFormat="1"/>
    <row r="4531" s="163" customFormat="1"/>
    <row r="4532" s="163" customFormat="1"/>
    <row r="4533" s="163" customFormat="1"/>
    <row r="4534" s="163" customFormat="1"/>
    <row r="4535" s="163" customFormat="1"/>
    <row r="4536" s="163" customFormat="1"/>
    <row r="4537" s="163" customFormat="1"/>
    <row r="4538" s="163" customFormat="1"/>
    <row r="4539" s="163" customFormat="1"/>
    <row r="4540" s="163" customFormat="1"/>
    <row r="4541" s="163" customFormat="1"/>
    <row r="4542" s="163" customFormat="1"/>
    <row r="4543" s="163" customFormat="1"/>
    <row r="4544" s="163" customFormat="1"/>
    <row r="4545" s="163" customFormat="1"/>
    <row r="4546" s="163" customFormat="1"/>
    <row r="4547" s="163" customFormat="1"/>
    <row r="4548" s="163" customFormat="1"/>
    <row r="4549" s="163" customFormat="1"/>
    <row r="4550" s="163" customFormat="1"/>
    <row r="4551" s="163" customFormat="1"/>
    <row r="4552" s="163" customFormat="1"/>
    <row r="4553" s="163" customFormat="1"/>
    <row r="4554" s="163" customFormat="1"/>
    <row r="4555" s="163" customFormat="1"/>
    <row r="4556" s="163" customFormat="1"/>
    <row r="4557" s="163" customFormat="1"/>
    <row r="4558" s="163" customFormat="1"/>
    <row r="4559" s="163" customFormat="1"/>
    <row r="4560" s="163" customFormat="1"/>
    <row r="4561" s="163" customFormat="1"/>
    <row r="4562" s="163" customFormat="1"/>
    <row r="4563" s="163" customFormat="1"/>
    <row r="4564" s="163" customFormat="1"/>
    <row r="4565" s="163" customFormat="1"/>
    <row r="4566" s="163" customFormat="1"/>
    <row r="4567" s="163" customFormat="1"/>
    <row r="4568" s="163" customFormat="1"/>
    <row r="4569" s="163" customFormat="1"/>
    <row r="4570" s="163" customFormat="1"/>
    <row r="4571" s="163" customFormat="1"/>
    <row r="4572" s="163" customFormat="1"/>
    <row r="4573" s="163" customFormat="1"/>
    <row r="4574" s="163" customFormat="1"/>
    <row r="4575" s="163" customFormat="1"/>
    <row r="4576" s="163" customFormat="1"/>
    <row r="4577" s="163" customFormat="1"/>
    <row r="4578" s="163" customFormat="1"/>
    <row r="4579" s="163" customFormat="1"/>
    <row r="4580" s="163" customFormat="1"/>
    <row r="4581" s="163" customFormat="1"/>
    <row r="4582" s="163" customFormat="1"/>
    <row r="4583" s="163" customFormat="1"/>
    <row r="4584" s="163" customFormat="1"/>
    <row r="4585" s="163" customFormat="1"/>
    <row r="4586" s="163" customFormat="1"/>
    <row r="4587" s="163" customFormat="1"/>
    <row r="4588" s="163" customFormat="1"/>
    <row r="4589" s="163" customFormat="1"/>
    <row r="4590" s="163" customFormat="1"/>
    <row r="4591" s="163" customFormat="1"/>
    <row r="4592" s="163" customFormat="1"/>
    <row r="4593" s="163" customFormat="1"/>
    <row r="4594" s="163" customFormat="1"/>
    <row r="4595" s="163" customFormat="1"/>
    <row r="4596" s="163" customFormat="1"/>
    <row r="4597" s="163" customFormat="1"/>
    <row r="4598" s="163" customFormat="1"/>
    <row r="4599" s="163" customFormat="1"/>
    <row r="4600" s="163" customFormat="1"/>
    <row r="4601" s="163" customFormat="1"/>
    <row r="4602" s="163" customFormat="1"/>
    <row r="4603" s="163" customFormat="1"/>
    <row r="4604" s="163" customFormat="1"/>
    <row r="4605" s="163" customFormat="1"/>
    <row r="4606" s="163" customFormat="1"/>
    <row r="4607" s="163" customFormat="1"/>
    <row r="4608" s="163" customFormat="1"/>
    <row r="4609" s="163" customFormat="1"/>
    <row r="4610" s="163" customFormat="1"/>
    <row r="4611" s="163" customFormat="1"/>
    <row r="4612" s="163" customFormat="1"/>
    <row r="4613" s="163" customFormat="1"/>
    <row r="4614" s="163" customFormat="1"/>
    <row r="4615" s="163" customFormat="1"/>
    <row r="4616" s="163" customFormat="1"/>
    <row r="4617" s="163" customFormat="1"/>
    <row r="4618" s="163" customFormat="1"/>
    <row r="4619" s="163" customFormat="1"/>
    <row r="4620" s="163" customFormat="1"/>
    <row r="4621" s="163" customFormat="1"/>
    <row r="4622" s="163" customFormat="1"/>
    <row r="4623" s="163" customFormat="1"/>
    <row r="4624" s="163" customFormat="1"/>
    <row r="4625" s="163" customFormat="1"/>
    <row r="4626" s="163" customFormat="1"/>
    <row r="4627" s="163" customFormat="1"/>
    <row r="4628" s="163" customFormat="1"/>
    <row r="4629" s="163" customFormat="1"/>
    <row r="4630" s="163" customFormat="1"/>
    <row r="4631" s="163" customFormat="1"/>
    <row r="4632" s="163" customFormat="1"/>
    <row r="4633" s="163" customFormat="1"/>
    <row r="4634" s="163" customFormat="1"/>
    <row r="4635" s="163" customFormat="1"/>
    <row r="4636" s="163" customFormat="1"/>
    <row r="4637" s="163" customFormat="1"/>
    <row r="4638" s="163" customFormat="1"/>
    <row r="4639" s="163" customFormat="1"/>
    <row r="4640" s="163" customFormat="1"/>
    <row r="4641" s="163" customFormat="1"/>
    <row r="4642" s="163" customFormat="1"/>
    <row r="4643" s="163" customFormat="1"/>
    <row r="4644" s="163" customFormat="1"/>
    <row r="4645" s="163" customFormat="1"/>
    <row r="4646" s="163" customFormat="1"/>
    <row r="4647" s="163" customFormat="1"/>
    <row r="4648" s="163" customFormat="1"/>
    <row r="4649" s="163" customFormat="1"/>
    <row r="4650" s="163" customFormat="1"/>
    <row r="4651" s="163" customFormat="1"/>
    <row r="4652" s="163" customFormat="1"/>
    <row r="4653" s="163" customFormat="1"/>
    <row r="4654" s="163" customFormat="1"/>
    <row r="4655" s="163" customFormat="1"/>
    <row r="4656" s="163" customFormat="1"/>
    <row r="4657" s="163" customFormat="1"/>
    <row r="4658" s="163" customFormat="1"/>
    <row r="4659" s="163" customFormat="1"/>
    <row r="4660" s="163" customFormat="1"/>
    <row r="4661" s="163" customFormat="1"/>
    <row r="4662" s="163" customFormat="1"/>
    <row r="4663" s="163" customFormat="1"/>
    <row r="4664" s="163" customFormat="1"/>
    <row r="4665" s="163" customFormat="1"/>
    <row r="4666" s="163" customFormat="1"/>
    <row r="4667" s="163" customFormat="1"/>
    <row r="4668" s="163" customFormat="1"/>
    <row r="4669" s="163" customFormat="1"/>
    <row r="4670" s="163" customFormat="1"/>
    <row r="4671" s="163" customFormat="1"/>
    <row r="4672" s="163" customFormat="1"/>
    <row r="4673" s="163" customFormat="1"/>
    <row r="4674" s="163" customFormat="1"/>
    <row r="4675" s="163" customFormat="1"/>
    <row r="4676" s="163" customFormat="1"/>
    <row r="4677" s="163" customFormat="1"/>
    <row r="4678" s="163" customFormat="1"/>
    <row r="4679" s="163" customFormat="1"/>
    <row r="4680" s="163" customFormat="1"/>
    <row r="4681" s="163" customFormat="1"/>
    <row r="4682" s="163" customFormat="1"/>
    <row r="4683" s="163" customFormat="1"/>
    <row r="4684" s="163" customFormat="1"/>
    <row r="4685" s="163" customFormat="1"/>
    <row r="4686" s="163" customFormat="1"/>
    <row r="4687" s="163" customFormat="1"/>
    <row r="4688" s="163" customFormat="1"/>
    <row r="4689" s="163" customFormat="1"/>
    <row r="4690" s="163" customFormat="1"/>
    <row r="4691" s="163" customFormat="1"/>
    <row r="4692" s="163" customFormat="1"/>
    <row r="4693" s="163" customFormat="1"/>
    <row r="4694" s="163" customFormat="1"/>
    <row r="4695" s="163" customFormat="1"/>
    <row r="4696" s="163" customFormat="1"/>
    <row r="4697" s="163" customFormat="1"/>
    <row r="4698" s="163" customFormat="1"/>
    <row r="4699" s="163" customFormat="1"/>
    <row r="4700" s="163" customFormat="1"/>
    <row r="4701" s="163" customFormat="1"/>
    <row r="4702" s="163" customFormat="1"/>
    <row r="4703" s="163" customFormat="1"/>
    <row r="4704" s="163" customFormat="1"/>
    <row r="4705" s="163" customFormat="1"/>
    <row r="4706" s="163" customFormat="1"/>
    <row r="4707" s="163" customFormat="1"/>
    <row r="4708" s="163" customFormat="1"/>
    <row r="4709" s="163" customFormat="1"/>
    <row r="4710" s="163" customFormat="1"/>
    <row r="4711" s="163" customFormat="1"/>
    <row r="4712" s="163" customFormat="1"/>
    <row r="4713" s="163" customFormat="1"/>
    <row r="4714" s="163" customFormat="1"/>
    <row r="4715" s="163" customFormat="1"/>
    <row r="4716" s="163" customFormat="1"/>
    <row r="4717" s="163" customFormat="1"/>
    <row r="4718" s="163" customFormat="1"/>
    <row r="4719" s="163" customFormat="1"/>
    <row r="4720" s="163" customFormat="1"/>
    <row r="4721" s="163" customFormat="1"/>
    <row r="4722" s="163" customFormat="1"/>
    <row r="4723" s="163" customFormat="1"/>
    <row r="4724" s="163" customFormat="1"/>
    <row r="4725" s="163" customFormat="1"/>
    <row r="4726" s="163" customFormat="1"/>
    <row r="4727" s="163" customFormat="1"/>
    <row r="4728" s="163" customFormat="1"/>
    <row r="4729" s="163" customFormat="1"/>
    <row r="4730" s="163" customFormat="1"/>
    <row r="4731" s="163" customFormat="1"/>
    <row r="4732" s="163" customFormat="1"/>
    <row r="4733" s="163" customFormat="1"/>
    <row r="4734" s="163" customFormat="1"/>
    <row r="4735" s="163" customFormat="1"/>
    <row r="4736" s="163" customFormat="1"/>
    <row r="4737" s="163" customFormat="1"/>
    <row r="4738" s="163" customFormat="1"/>
    <row r="4739" s="163" customFormat="1"/>
    <row r="4740" s="163" customFormat="1"/>
    <row r="4741" s="163" customFormat="1"/>
    <row r="4742" s="163" customFormat="1"/>
    <row r="4743" s="163" customFormat="1"/>
    <row r="4744" s="163" customFormat="1"/>
    <row r="4745" s="163" customFormat="1"/>
    <row r="4746" s="163" customFormat="1"/>
    <row r="4747" s="163" customFormat="1"/>
    <row r="4748" s="163" customFormat="1"/>
    <row r="4749" s="163" customFormat="1"/>
    <row r="4750" s="163" customFormat="1"/>
    <row r="4751" s="163" customFormat="1"/>
    <row r="4752" s="163" customFormat="1"/>
    <row r="4753" s="163" customFormat="1"/>
    <row r="4754" s="163" customFormat="1"/>
    <row r="4755" s="163" customFormat="1"/>
    <row r="4756" s="163" customFormat="1"/>
    <row r="4757" s="163" customFormat="1"/>
    <row r="4758" s="163" customFormat="1"/>
    <row r="4759" s="163" customFormat="1"/>
    <row r="4760" s="163" customFormat="1"/>
    <row r="4761" s="163" customFormat="1"/>
    <row r="4762" s="163" customFormat="1"/>
    <row r="4763" s="163" customFormat="1"/>
    <row r="4764" s="163" customFormat="1"/>
    <row r="4765" s="163" customFormat="1"/>
    <row r="4766" s="163" customFormat="1"/>
    <row r="4767" s="163" customFormat="1"/>
    <row r="4768" s="163" customFormat="1"/>
    <row r="4769" s="163" customFormat="1"/>
    <row r="4770" s="163" customFormat="1"/>
    <row r="4771" s="163" customFormat="1"/>
    <row r="4772" s="163" customFormat="1"/>
    <row r="4773" s="163" customFormat="1"/>
    <row r="4774" s="163" customFormat="1"/>
    <row r="4775" s="163" customFormat="1"/>
    <row r="4776" s="163" customFormat="1"/>
    <row r="4777" s="163" customFormat="1"/>
    <row r="4778" s="163" customFormat="1"/>
    <row r="4779" s="163" customFormat="1"/>
    <row r="4780" s="163" customFormat="1"/>
    <row r="4781" s="163" customFormat="1"/>
    <row r="4782" s="163" customFormat="1"/>
    <row r="4783" s="163" customFormat="1"/>
    <row r="4784" s="163" customFormat="1"/>
    <row r="4785" s="163" customFormat="1"/>
    <row r="4786" s="163" customFormat="1"/>
    <row r="4787" s="163" customFormat="1"/>
    <row r="4788" s="163" customFormat="1"/>
    <row r="4789" s="163" customFormat="1"/>
    <row r="4790" s="163" customFormat="1"/>
    <row r="4791" s="163" customFormat="1"/>
    <row r="4792" s="163" customFormat="1"/>
    <row r="4793" s="163" customFormat="1"/>
    <row r="4794" s="163" customFormat="1"/>
    <row r="4795" s="163" customFormat="1"/>
    <row r="4796" s="163" customFormat="1"/>
    <row r="4797" s="163" customFormat="1"/>
    <row r="4798" s="163" customFormat="1"/>
    <row r="4799" s="163" customFormat="1"/>
    <row r="4800" s="163" customFormat="1"/>
    <row r="4801" s="163" customFormat="1"/>
    <row r="4802" s="163" customFormat="1"/>
    <row r="4803" s="163" customFormat="1"/>
    <row r="4804" s="163" customFormat="1"/>
    <row r="4805" s="163" customFormat="1"/>
    <row r="4806" s="163" customFormat="1"/>
    <row r="4807" s="163" customFormat="1"/>
    <row r="4808" s="163" customFormat="1"/>
    <row r="4809" s="163" customFormat="1"/>
    <row r="4810" s="163" customFormat="1"/>
    <row r="4811" s="163" customFormat="1"/>
    <row r="4812" s="163" customFormat="1"/>
    <row r="4813" s="163" customFormat="1"/>
    <row r="4814" s="163" customFormat="1"/>
    <row r="4815" s="163" customFormat="1"/>
    <row r="4816" s="163" customFormat="1"/>
    <row r="4817" s="163" customFormat="1"/>
    <row r="4818" s="163" customFormat="1"/>
    <row r="4819" s="163" customFormat="1"/>
    <row r="4820" s="163" customFormat="1"/>
    <row r="4821" s="163" customFormat="1"/>
    <row r="4822" s="163" customFormat="1"/>
    <row r="4823" s="163" customFormat="1"/>
    <row r="4824" s="163" customFormat="1"/>
    <row r="4825" s="163" customFormat="1"/>
    <row r="4826" s="163" customFormat="1"/>
    <row r="4827" s="163" customFormat="1"/>
    <row r="4828" s="163" customFormat="1"/>
    <row r="4829" s="163" customFormat="1"/>
    <row r="4830" s="163" customFormat="1"/>
    <row r="4831" s="163" customFormat="1"/>
    <row r="4832" s="163" customFormat="1"/>
    <row r="4833" s="163" customFormat="1"/>
    <row r="4834" s="163" customFormat="1"/>
    <row r="4835" s="163" customFormat="1"/>
    <row r="4836" s="163" customFormat="1"/>
    <row r="4837" s="163" customFormat="1"/>
    <row r="4838" s="163" customFormat="1"/>
    <row r="4839" s="163" customFormat="1"/>
    <row r="4840" s="163" customFormat="1"/>
    <row r="4841" s="163" customFormat="1"/>
    <row r="4842" s="163" customFormat="1"/>
    <row r="4843" s="163" customFormat="1"/>
    <row r="4844" s="163" customFormat="1"/>
    <row r="4845" s="163" customFormat="1"/>
    <row r="4846" s="163" customFormat="1"/>
    <row r="4847" s="163" customFormat="1"/>
    <row r="4848" s="163" customFormat="1"/>
    <row r="4849" s="163" customFormat="1"/>
    <row r="4850" s="163" customFormat="1"/>
    <row r="4851" s="163" customFormat="1"/>
    <row r="4852" s="163" customFormat="1"/>
    <row r="4853" s="163" customFormat="1"/>
    <row r="4854" s="163" customFormat="1"/>
    <row r="4855" s="163" customFormat="1"/>
    <row r="4856" s="163" customFormat="1"/>
    <row r="4857" s="163" customFormat="1"/>
    <row r="4858" s="163" customFormat="1"/>
    <row r="4859" s="163" customFormat="1"/>
    <row r="4860" s="163" customFormat="1"/>
    <row r="4861" s="163" customFormat="1"/>
    <row r="4862" s="163" customFormat="1"/>
    <row r="4863" s="163" customFormat="1"/>
    <row r="4864" s="163" customFormat="1"/>
    <row r="4865" s="163" customFormat="1"/>
    <row r="4866" s="163" customFormat="1"/>
    <row r="4867" s="163" customFormat="1"/>
    <row r="4868" s="163" customFormat="1"/>
    <row r="4869" s="163" customFormat="1"/>
    <row r="4870" s="163" customFormat="1"/>
    <row r="4871" s="163" customFormat="1"/>
    <row r="4872" s="163" customFormat="1"/>
    <row r="4873" s="163" customFormat="1"/>
    <row r="4874" s="163" customFormat="1"/>
    <row r="4875" s="163" customFormat="1"/>
    <row r="4876" s="163" customFormat="1"/>
    <row r="4877" s="163" customFormat="1"/>
    <row r="4878" s="163" customFormat="1"/>
    <row r="4879" s="163" customFormat="1"/>
    <row r="4880" s="163" customFormat="1"/>
    <row r="4881" s="163" customFormat="1"/>
    <row r="4882" s="163" customFormat="1"/>
    <row r="4883" s="163" customFormat="1"/>
    <row r="4884" s="163" customFormat="1"/>
    <row r="4885" s="163" customFormat="1"/>
    <row r="4886" s="163" customFormat="1"/>
    <row r="4887" s="163" customFormat="1"/>
    <row r="4888" s="163" customFormat="1"/>
    <row r="4889" s="163" customFormat="1"/>
    <row r="4890" s="163" customFormat="1"/>
    <row r="4891" s="163" customFormat="1"/>
    <row r="4892" s="163" customFormat="1"/>
    <row r="4893" s="163" customFormat="1"/>
    <row r="4894" s="163" customFormat="1"/>
    <row r="4895" s="163" customFormat="1"/>
    <row r="4896" s="163" customFormat="1"/>
    <row r="4897" s="163" customFormat="1"/>
    <row r="4898" s="163" customFormat="1"/>
    <row r="4899" s="163" customFormat="1"/>
    <row r="4900" s="163" customFormat="1"/>
    <row r="4901" s="163" customFormat="1"/>
    <row r="4902" s="163" customFormat="1"/>
  </sheetData>
  <mergeCells count="1">
    <mergeCell ref="D8:L8"/>
  </mergeCells>
  <pageMargins left="0.23622047244094491" right="0.23622047244094491" top="0.74803149606299213" bottom="0.74803149606299213" header="0.31496062992125984" footer="0.31496062992125984"/>
  <pageSetup paperSize="8" scale="45" fitToHeight="0" orientation="portrait" r:id="rId1"/>
  <headerFooter>
    <oddFooter>&amp;C_x000D_&amp;1#&amp;"Calibri"&amp;10&amp;K000000 OFFICIAL-InternalOnly</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D771F-3CAD-4EB2-9F2C-B27278532C28}">
  <sheetPr>
    <tabColor theme="7" tint="0.59999389629810485"/>
  </sheetPr>
  <dimension ref="A1:AJ111"/>
  <sheetViews>
    <sheetView topLeftCell="A28" zoomScale="80" zoomScaleNormal="80" workbookViewId="0">
      <selection activeCell="N7" sqref="N7"/>
    </sheetView>
  </sheetViews>
  <sheetFormatPr defaultRowHeight="14.5"/>
  <cols>
    <col min="1" max="3" width="1.453125" customWidth="1"/>
    <col min="5" max="5" width="9.26953125"/>
    <col min="7" max="8" width="9.26953125"/>
    <col min="9" max="9" width="12.453125" bestFit="1" customWidth="1"/>
    <col min="10" max="10" width="10" bestFit="1" customWidth="1"/>
    <col min="11" max="11" width="13.7265625" bestFit="1" customWidth="1"/>
    <col min="14" max="14" width="50.7265625" bestFit="1" customWidth="1"/>
    <col min="15" max="15" width="5.7265625" bestFit="1" customWidth="1"/>
    <col min="16" max="17" width="1.7265625" customWidth="1"/>
    <col min="18" max="28" width="9.26953125" hidden="1" customWidth="1"/>
  </cols>
  <sheetData>
    <row r="1" spans="1:36" s="46" customFormat="1" ht="23.5">
      <c r="A1" s="56" t="str">
        <f>'1.1 Cover'!A1</f>
        <v>Regulatory Reporting Pack</v>
      </c>
    </row>
    <row r="2" spans="1:36" s="46" customFormat="1" ht="23.5">
      <c r="A2" s="56" t="str">
        <f>'1.1 Cover'!A2</f>
        <v>Price base - 2018/19</v>
      </c>
    </row>
    <row r="3" spans="1:36" s="46" customFormat="1" ht="23.5">
      <c r="A3" s="56" t="str">
        <f>'1.1 Cover'!A3</f>
        <v>Regulatory Year: April 2022 - March 2023</v>
      </c>
    </row>
    <row r="4" spans="1:36" s="46" customFormat="1" ht="23.5">
      <c r="A4" s="56" t="s">
        <v>37</v>
      </c>
    </row>
    <row r="6" spans="1:36">
      <c r="AE6" s="1476" t="s">
        <v>1146</v>
      </c>
      <c r="AF6" s="1477"/>
      <c r="AG6" s="1477"/>
      <c r="AH6" s="1477"/>
      <c r="AI6" s="1478"/>
    </row>
    <row r="7" spans="1:36" s="43" customFormat="1">
      <c r="D7" s="55" t="s">
        <v>214</v>
      </c>
      <c r="E7" s="55"/>
      <c r="F7" s="55"/>
      <c r="G7" s="55"/>
      <c r="H7" s="55"/>
      <c r="I7" s="55" t="s">
        <v>219</v>
      </c>
      <c r="J7" s="55" t="s">
        <v>220</v>
      </c>
      <c r="K7" s="55" t="s">
        <v>221</v>
      </c>
      <c r="L7" s="55" t="s">
        <v>222</v>
      </c>
      <c r="M7" s="55" t="s">
        <v>223</v>
      </c>
      <c r="N7" s="55" t="s">
        <v>224</v>
      </c>
      <c r="O7" s="55" t="s">
        <v>245</v>
      </c>
      <c r="P7" s="55"/>
      <c r="Q7" s="55"/>
      <c r="R7" s="54" t="s">
        <v>1376</v>
      </c>
      <c r="S7" s="54" t="s">
        <v>1377</v>
      </c>
      <c r="T7" s="54" t="s">
        <v>1378</v>
      </c>
      <c r="U7" s="54" t="s">
        <v>1379</v>
      </c>
      <c r="V7" s="54" t="s">
        <v>1380</v>
      </c>
      <c r="W7" s="54" t="s">
        <v>1381</v>
      </c>
      <c r="X7" s="54" t="s">
        <v>1382</v>
      </c>
      <c r="Y7" s="54" t="s">
        <v>1383</v>
      </c>
      <c r="Z7" s="54" t="s">
        <v>1384</v>
      </c>
      <c r="AA7" s="54" t="s">
        <v>1385</v>
      </c>
      <c r="AB7" s="54" t="s">
        <v>1386</v>
      </c>
      <c r="AC7" s="43" t="s">
        <v>1387</v>
      </c>
      <c r="AD7"/>
      <c r="AE7" s="52">
        <v>2022</v>
      </c>
      <c r="AF7" s="51">
        <v>2023</v>
      </c>
      <c r="AG7" s="51">
        <v>2024</v>
      </c>
      <c r="AH7" s="51">
        <v>2025</v>
      </c>
      <c r="AI7" s="50">
        <v>2026</v>
      </c>
      <c r="AJ7"/>
    </row>
    <row r="8" spans="1:36">
      <c r="R8" s="43"/>
      <c r="S8" s="43"/>
      <c r="T8" s="43"/>
      <c r="U8" s="43"/>
      <c r="V8" s="43"/>
      <c r="W8" s="43"/>
      <c r="X8" s="43"/>
    </row>
    <row r="9" spans="1:36" s="1" customFormat="1" ht="18">
      <c r="B9" s="2"/>
    </row>
    <row r="11" spans="1:36" s="1" customFormat="1" ht="14">
      <c r="A11" s="42"/>
      <c r="B11" s="48" t="s">
        <v>1388</v>
      </c>
    </row>
    <row r="13" spans="1:36">
      <c r="D13" t="s">
        <v>238</v>
      </c>
      <c r="H13" t="s">
        <v>241</v>
      </c>
      <c r="I13" t="s">
        <v>1389</v>
      </c>
      <c r="J13" t="s">
        <v>107</v>
      </c>
      <c r="K13" t="s">
        <v>325</v>
      </c>
      <c r="N13" t="str">
        <f>'1.3 Lists'!S12</f>
        <v>01 - CLADDING</v>
      </c>
      <c r="O13" t="s">
        <v>271</v>
      </c>
      <c r="AC13" t="s">
        <v>1390</v>
      </c>
      <c r="AE13" s="885">
        <f>SUMIFS('6.3 Asset_Health'!AE$11:AE$722,'6.3 Asset_Health'!$H$11:$H$722,$H13,'6.3 Asset_Health'!$U$11:$U$722,$N13,'6.3 Asset_Health'!$O$11:$O$722,$O13)</f>
        <v>0</v>
      </c>
      <c r="AF13" s="885">
        <f>SUMIFS('6.3 Asset_Health'!AF$11:AF$722,'6.3 Asset_Health'!$H$11:$H$722,$H13,'6.3 Asset_Health'!$U$11:$U$722,$N13,'6.3 Asset_Health'!$O$11:$O$722,$O13)</f>
        <v>0</v>
      </c>
      <c r="AG13" s="885">
        <f>SUMIFS('6.3 Asset_Health'!AG$11:AG$722,'6.3 Asset_Health'!$H$11:$H$722,$H13,'6.3 Asset_Health'!$U$11:$U$722,$N13,'6.3 Asset_Health'!$O$11:$O$722,$O13)</f>
        <v>0</v>
      </c>
      <c r="AH13" s="885">
        <f>SUMIFS('6.3 Asset_Health'!AH$11:AH$722,'6.3 Asset_Health'!$H$11:$H$722,$H13,'6.3 Asset_Health'!$U$11:$U$722,$N13,'6.3 Asset_Health'!$O$11:$O$722,$O13)</f>
        <v>0</v>
      </c>
      <c r="AI13" s="885">
        <f>SUMIFS('6.3 Asset_Health'!AI$11:AI$722,'6.3 Asset_Health'!$H$11:$H$722,$H13,'6.3 Asset_Health'!$U$11:$U$722,$N13,'6.3 Asset_Health'!$O$11:$O$722,$O13)</f>
        <v>0</v>
      </c>
    </row>
    <row r="14" spans="1:36">
      <c r="D14" t="s">
        <v>238</v>
      </c>
      <c r="H14" t="s">
        <v>241</v>
      </c>
      <c r="I14" t="s">
        <v>1389</v>
      </c>
      <c r="J14" t="s">
        <v>107</v>
      </c>
      <c r="K14" t="s">
        <v>325</v>
      </c>
      <c r="N14" t="str">
        <f>'1.3 Lists'!S13</f>
        <v>02 - AFTER COOLERS</v>
      </c>
      <c r="O14" t="s">
        <v>271</v>
      </c>
      <c r="AC14" t="s">
        <v>1390</v>
      </c>
      <c r="AE14" s="885">
        <f>SUMIFS('6.3 Asset_Health'!AE$11:AE$722,'6.3 Asset_Health'!$H$11:$H$722,$H14,'6.3 Asset_Health'!$U$11:$U$722,$N14,'6.3 Asset_Health'!$O$11:$O$722,$O14)</f>
        <v>0</v>
      </c>
      <c r="AF14" s="885">
        <f>SUMIFS('6.3 Asset_Health'!AF$11:AF$722,'6.3 Asset_Health'!$H$11:$H$722,$H14,'6.3 Asset_Health'!$U$11:$U$722,$N14,'6.3 Asset_Health'!$O$11:$O$722,$O14)</f>
        <v>0</v>
      </c>
      <c r="AG14" s="885">
        <f>SUMIFS('6.3 Asset_Health'!AG$11:AG$722,'6.3 Asset_Health'!$H$11:$H$722,$H14,'6.3 Asset_Health'!$U$11:$U$722,$N14,'6.3 Asset_Health'!$O$11:$O$722,$O14)</f>
        <v>0</v>
      </c>
      <c r="AH14" s="885">
        <f>SUMIFS('6.3 Asset_Health'!AH$11:AH$722,'6.3 Asset_Health'!$H$11:$H$722,$H14,'6.3 Asset_Health'!$U$11:$U$722,$N14,'6.3 Asset_Health'!$O$11:$O$722,$O14)</f>
        <v>0</v>
      </c>
      <c r="AI14" s="885">
        <f>SUMIFS('6.3 Asset_Health'!AI$11:AI$722,'6.3 Asset_Health'!$H$11:$H$722,$H14,'6.3 Asset_Health'!$U$11:$U$722,$N14,'6.3 Asset_Health'!$O$11:$O$722,$O14)</f>
        <v>0</v>
      </c>
    </row>
    <row r="15" spans="1:36">
      <c r="D15" t="s">
        <v>238</v>
      </c>
      <c r="H15" t="s">
        <v>241</v>
      </c>
      <c r="I15" t="s">
        <v>1389</v>
      </c>
      <c r="J15" t="s">
        <v>107</v>
      </c>
      <c r="K15" t="s">
        <v>325</v>
      </c>
      <c r="N15" t="str">
        <f>'1.3 Lists'!S14</f>
        <v>03 - AIR INTAKE</v>
      </c>
      <c r="O15" t="s">
        <v>271</v>
      </c>
      <c r="AC15" t="s">
        <v>1390</v>
      </c>
      <c r="AE15" s="885">
        <f>SUMIFS('6.3 Asset_Health'!AE$11:AE$722,'6.3 Asset_Health'!$H$11:$H$722,$H15,'6.3 Asset_Health'!$U$11:$U$722,$N15,'6.3 Asset_Health'!$O$11:$O$722,$O15)</f>
        <v>0</v>
      </c>
      <c r="AF15" s="885">
        <f>SUMIFS('6.3 Asset_Health'!AF$11:AF$722,'6.3 Asset_Health'!$H$11:$H$722,$H15,'6.3 Asset_Health'!$U$11:$U$722,$N15,'6.3 Asset_Health'!$O$11:$O$722,$O15)</f>
        <v>0</v>
      </c>
      <c r="AG15" s="885">
        <f>SUMIFS('6.3 Asset_Health'!AG$11:AG$722,'6.3 Asset_Health'!$H$11:$H$722,$H15,'6.3 Asset_Health'!$U$11:$U$722,$N15,'6.3 Asset_Health'!$O$11:$O$722,$O15)</f>
        <v>0</v>
      </c>
      <c r="AH15" s="885">
        <f>SUMIFS('6.3 Asset_Health'!AH$11:AH$722,'6.3 Asset_Health'!$H$11:$H$722,$H15,'6.3 Asset_Health'!$U$11:$U$722,$N15,'6.3 Asset_Health'!$O$11:$O$722,$O15)</f>
        <v>0</v>
      </c>
      <c r="AI15" s="885">
        <f>SUMIFS('6.3 Asset_Health'!AI$11:AI$722,'6.3 Asset_Health'!$H$11:$H$722,$H15,'6.3 Asset_Health'!$U$11:$U$722,$N15,'6.3 Asset_Health'!$O$11:$O$722,$O15)</f>
        <v>0</v>
      </c>
    </row>
    <row r="16" spans="1:36">
      <c r="D16" t="s">
        <v>238</v>
      </c>
      <c r="H16" t="s">
        <v>241</v>
      </c>
      <c r="I16" t="s">
        <v>1389</v>
      </c>
      <c r="J16" t="s">
        <v>107</v>
      </c>
      <c r="K16" t="s">
        <v>325</v>
      </c>
      <c r="N16" t="str">
        <f>'1.3 Lists'!S15</f>
        <v>04 - EXHAUSTS</v>
      </c>
      <c r="O16" t="s">
        <v>271</v>
      </c>
      <c r="AC16" t="s">
        <v>1390</v>
      </c>
      <c r="AE16" s="885">
        <f>SUMIFS('6.3 Asset_Health'!AE$11:AE$722,'6.3 Asset_Health'!$H$11:$H$722,$H16,'6.3 Asset_Health'!$U$11:$U$722,$N16,'6.3 Asset_Health'!$O$11:$O$722,$O16)</f>
        <v>0</v>
      </c>
      <c r="AF16" s="885">
        <f>SUMIFS('6.3 Asset_Health'!AF$11:AF$722,'6.3 Asset_Health'!$H$11:$H$722,$H16,'6.3 Asset_Health'!$U$11:$U$722,$N16,'6.3 Asset_Health'!$O$11:$O$722,$O16)</f>
        <v>0</v>
      </c>
      <c r="AG16" s="885">
        <f>SUMIFS('6.3 Asset_Health'!AG$11:AG$722,'6.3 Asset_Health'!$H$11:$H$722,$H16,'6.3 Asset_Health'!$U$11:$U$722,$N16,'6.3 Asset_Health'!$O$11:$O$722,$O16)</f>
        <v>0</v>
      </c>
      <c r="AH16" s="885">
        <f>SUMIFS('6.3 Asset_Health'!AH$11:AH$722,'6.3 Asset_Health'!$H$11:$H$722,$H16,'6.3 Asset_Health'!$U$11:$U$722,$N16,'6.3 Asset_Health'!$O$11:$O$722,$O16)</f>
        <v>0</v>
      </c>
      <c r="AI16" s="885">
        <f>SUMIFS('6.3 Asset_Health'!AI$11:AI$722,'6.3 Asset_Health'!$H$11:$H$722,$H16,'6.3 Asset_Health'!$U$11:$U$722,$N16,'6.3 Asset_Health'!$O$11:$O$722,$O16)</f>
        <v>0</v>
      </c>
    </row>
    <row r="17" spans="4:35">
      <c r="D17" t="s">
        <v>238</v>
      </c>
      <c r="H17" t="s">
        <v>241</v>
      </c>
      <c r="I17" t="s">
        <v>1389</v>
      </c>
      <c r="J17" t="s">
        <v>107</v>
      </c>
      <c r="K17" t="s">
        <v>325</v>
      </c>
      <c r="N17" t="str">
        <f>'1.3 Lists'!S16</f>
        <v>05 - BOUNDARY CONTROLLERS</v>
      </c>
      <c r="O17" t="s">
        <v>271</v>
      </c>
      <c r="AC17" t="s">
        <v>1390</v>
      </c>
      <c r="AE17" s="885">
        <f>SUMIFS('6.3 Asset_Health'!AE$11:AE$722,'6.3 Asset_Health'!$H$11:$H$722,$H17,'6.3 Asset_Health'!$U$11:$U$722,$N17,'6.3 Asset_Health'!$O$11:$O$722,$O17)</f>
        <v>0</v>
      </c>
      <c r="AF17" s="885">
        <f>SUMIFS('6.3 Asset_Health'!AF$11:AF$722,'6.3 Asset_Health'!$H$11:$H$722,$H17,'6.3 Asset_Health'!$U$11:$U$722,$N17,'6.3 Asset_Health'!$O$11:$O$722,$O17)</f>
        <v>0</v>
      </c>
      <c r="AG17" s="885">
        <f>SUMIFS('6.3 Asset_Health'!AG$11:AG$722,'6.3 Asset_Health'!$H$11:$H$722,$H17,'6.3 Asset_Health'!$U$11:$U$722,$N17,'6.3 Asset_Health'!$O$11:$O$722,$O17)</f>
        <v>0</v>
      </c>
      <c r="AH17" s="885">
        <f>SUMIFS('6.3 Asset_Health'!AH$11:AH$722,'6.3 Asset_Health'!$H$11:$H$722,$H17,'6.3 Asset_Health'!$U$11:$U$722,$N17,'6.3 Asset_Health'!$O$11:$O$722,$O17)</f>
        <v>0</v>
      </c>
      <c r="AI17" s="885">
        <f>SUMIFS('6.3 Asset_Health'!AI$11:AI$722,'6.3 Asset_Health'!$H$11:$H$722,$H17,'6.3 Asset_Health'!$U$11:$U$722,$N17,'6.3 Asset_Health'!$O$11:$O$722,$O17)</f>
        <v>0</v>
      </c>
    </row>
    <row r="18" spans="4:35">
      <c r="D18" t="s">
        <v>238</v>
      </c>
      <c r="H18" t="s">
        <v>241</v>
      </c>
      <c r="I18" t="s">
        <v>1389</v>
      </c>
      <c r="J18" t="s">
        <v>107</v>
      </c>
      <c r="K18" t="s">
        <v>325</v>
      </c>
      <c r="N18" t="str">
        <f>'1.3 Lists'!S17</f>
        <v>06 - CAB VENTILATION</v>
      </c>
      <c r="O18" t="s">
        <v>271</v>
      </c>
      <c r="AC18" t="s">
        <v>1390</v>
      </c>
      <c r="AE18" s="885">
        <f>SUMIFS('6.3 Asset_Health'!AE$11:AE$722,'6.3 Asset_Health'!$H$11:$H$722,$H18,'6.3 Asset_Health'!$U$11:$U$722,$N18,'6.3 Asset_Health'!$O$11:$O$722,$O18)</f>
        <v>0</v>
      </c>
      <c r="AF18" s="885">
        <f>SUMIFS('6.3 Asset_Health'!AF$11:AF$722,'6.3 Asset_Health'!$H$11:$H$722,$H18,'6.3 Asset_Health'!$U$11:$U$722,$N18,'6.3 Asset_Health'!$O$11:$O$722,$O18)</f>
        <v>0</v>
      </c>
      <c r="AG18" s="885">
        <f>SUMIFS('6.3 Asset_Health'!AG$11:AG$722,'6.3 Asset_Health'!$H$11:$H$722,$H18,'6.3 Asset_Health'!$U$11:$U$722,$N18,'6.3 Asset_Health'!$O$11:$O$722,$O18)</f>
        <v>0</v>
      </c>
      <c r="AH18" s="885">
        <f>SUMIFS('6.3 Asset_Health'!AH$11:AH$722,'6.3 Asset_Health'!$H$11:$H$722,$H18,'6.3 Asset_Health'!$U$11:$U$722,$N18,'6.3 Asset_Health'!$O$11:$O$722,$O18)</f>
        <v>0</v>
      </c>
      <c r="AI18" s="885">
        <f>SUMIFS('6.3 Asset_Health'!AI$11:AI$722,'6.3 Asset_Health'!$H$11:$H$722,$H18,'6.3 Asset_Health'!$U$11:$U$722,$N18,'6.3 Asset_Health'!$O$11:$O$722,$O18)</f>
        <v>0</v>
      </c>
    </row>
    <row r="19" spans="4:35">
      <c r="D19" t="s">
        <v>238</v>
      </c>
      <c r="H19" t="s">
        <v>241</v>
      </c>
      <c r="I19" t="s">
        <v>1389</v>
      </c>
      <c r="J19" t="s">
        <v>107</v>
      </c>
      <c r="K19" t="s">
        <v>325</v>
      </c>
      <c r="N19" t="str">
        <f>'1.3 Lists'!S18</f>
        <v>07 - CIVIL ASSETS (DRAINAGE)</v>
      </c>
      <c r="O19" t="s">
        <v>271</v>
      </c>
      <c r="AC19" t="s">
        <v>1390</v>
      </c>
      <c r="AE19" s="885">
        <f>SUMIFS('6.3 Asset_Health'!AE$11:AE$722,'6.3 Asset_Health'!$H$11:$H$722,$H19,'6.3 Asset_Health'!$U$11:$U$722,$N19,'6.3 Asset_Health'!$O$11:$O$722,$O19)</f>
        <v>0</v>
      </c>
      <c r="AF19" s="885">
        <f>SUMIFS('6.3 Asset_Health'!AF$11:AF$722,'6.3 Asset_Health'!$H$11:$H$722,$H19,'6.3 Asset_Health'!$U$11:$U$722,$N19,'6.3 Asset_Health'!$O$11:$O$722,$O19)</f>
        <v>0</v>
      </c>
      <c r="AG19" s="885">
        <f>SUMIFS('6.3 Asset_Health'!AG$11:AG$722,'6.3 Asset_Health'!$H$11:$H$722,$H19,'6.3 Asset_Health'!$U$11:$U$722,$N19,'6.3 Asset_Health'!$O$11:$O$722,$O19)</f>
        <v>0</v>
      </c>
      <c r="AH19" s="885">
        <f>SUMIFS('6.3 Asset_Health'!AH$11:AH$722,'6.3 Asset_Health'!$H$11:$H$722,$H19,'6.3 Asset_Health'!$U$11:$U$722,$N19,'6.3 Asset_Health'!$O$11:$O$722,$O19)</f>
        <v>0</v>
      </c>
      <c r="AI19" s="885">
        <f>SUMIFS('6.3 Asset_Health'!AI$11:AI$722,'6.3 Asset_Health'!$H$11:$H$722,$H19,'6.3 Asset_Health'!$U$11:$U$722,$N19,'6.3 Asset_Health'!$O$11:$O$722,$O19)</f>
        <v>0</v>
      </c>
    </row>
    <row r="20" spans="4:35">
      <c r="D20" t="s">
        <v>238</v>
      </c>
      <c r="H20" t="s">
        <v>241</v>
      </c>
      <c r="I20" t="s">
        <v>1389</v>
      </c>
      <c r="J20" t="s">
        <v>107</v>
      </c>
      <c r="K20" t="s">
        <v>325</v>
      </c>
      <c r="N20" t="str">
        <f>'1.3 Lists'!S19</f>
        <v>08 - CIVIL ASSETS (ACCESS)</v>
      </c>
      <c r="O20" t="s">
        <v>271</v>
      </c>
      <c r="AC20" t="s">
        <v>1390</v>
      </c>
      <c r="AE20" s="885">
        <f>SUMIFS('6.3 Asset_Health'!AE$11:AE$722,'6.3 Asset_Health'!$H$11:$H$722,$H20,'6.3 Asset_Health'!$U$11:$U$722,$N20,'6.3 Asset_Health'!$O$11:$O$722,$O20)</f>
        <v>0</v>
      </c>
      <c r="AF20" s="885">
        <f>SUMIFS('6.3 Asset_Health'!AF$11:AF$722,'6.3 Asset_Health'!$H$11:$H$722,$H20,'6.3 Asset_Health'!$U$11:$U$722,$N20,'6.3 Asset_Health'!$O$11:$O$722,$O20)</f>
        <v>0</v>
      </c>
      <c r="AG20" s="885">
        <f>SUMIFS('6.3 Asset_Health'!AG$11:AG$722,'6.3 Asset_Health'!$H$11:$H$722,$H20,'6.3 Asset_Health'!$U$11:$U$722,$N20,'6.3 Asset_Health'!$O$11:$O$722,$O20)</f>
        <v>0</v>
      </c>
      <c r="AH20" s="885">
        <f>SUMIFS('6.3 Asset_Health'!AH$11:AH$722,'6.3 Asset_Health'!$H$11:$H$722,$H20,'6.3 Asset_Health'!$U$11:$U$722,$N20,'6.3 Asset_Health'!$O$11:$O$722,$O20)</f>
        <v>0</v>
      </c>
      <c r="AI20" s="885">
        <f>SUMIFS('6.3 Asset_Health'!AI$11:AI$722,'6.3 Asset_Health'!$H$11:$H$722,$H20,'6.3 Asset_Health'!$U$11:$U$722,$N20,'6.3 Asset_Health'!$O$11:$O$722,$O20)</f>
        <v>0</v>
      </c>
    </row>
    <row r="21" spans="4:35">
      <c r="D21" t="s">
        <v>238</v>
      </c>
      <c r="H21" t="s">
        <v>241</v>
      </c>
      <c r="I21" t="s">
        <v>1389</v>
      </c>
      <c r="J21" t="s">
        <v>107</v>
      </c>
      <c r="K21" t="s">
        <v>325</v>
      </c>
      <c r="N21" t="str">
        <f>'1.3 Lists'!S20</f>
        <v>09 - CIVIL ASSETS (BUILDINGS/ENCLOSURES)</v>
      </c>
      <c r="O21" t="s">
        <v>271</v>
      </c>
      <c r="AC21" t="s">
        <v>1390</v>
      </c>
      <c r="AE21" s="885">
        <f>SUMIFS('6.3 Asset_Health'!AE$11:AE$722,'6.3 Asset_Health'!$H$11:$H$722,$H21,'6.3 Asset_Health'!$U$11:$U$722,$N21,'6.3 Asset_Health'!$O$11:$O$722,$O21)</f>
        <v>0</v>
      </c>
      <c r="AF21" s="885">
        <f>SUMIFS('6.3 Asset_Health'!AF$11:AF$722,'6.3 Asset_Health'!$H$11:$H$722,$H21,'6.3 Asset_Health'!$U$11:$U$722,$N21,'6.3 Asset_Health'!$O$11:$O$722,$O21)</f>
        <v>0</v>
      </c>
      <c r="AG21" s="885">
        <f>SUMIFS('6.3 Asset_Health'!AG$11:AG$722,'6.3 Asset_Health'!$H$11:$H$722,$H21,'6.3 Asset_Health'!$U$11:$U$722,$N21,'6.3 Asset_Health'!$O$11:$O$722,$O21)</f>
        <v>0</v>
      </c>
      <c r="AH21" s="885">
        <f>SUMIFS('6.3 Asset_Health'!AH$11:AH$722,'6.3 Asset_Health'!$H$11:$H$722,$H21,'6.3 Asset_Health'!$U$11:$U$722,$N21,'6.3 Asset_Health'!$O$11:$O$722,$O21)</f>
        <v>0</v>
      </c>
      <c r="AI21" s="885">
        <f>SUMIFS('6.3 Asset_Health'!AI$11:AI$722,'6.3 Asset_Health'!$H$11:$H$722,$H21,'6.3 Asset_Health'!$U$11:$U$722,$N21,'6.3 Asset_Health'!$O$11:$O$722,$O21)</f>
        <v>0</v>
      </c>
    </row>
    <row r="22" spans="4:35">
      <c r="D22" t="s">
        <v>238</v>
      </c>
      <c r="H22" t="s">
        <v>241</v>
      </c>
      <c r="I22" t="s">
        <v>1389</v>
      </c>
      <c r="J22" t="s">
        <v>107</v>
      </c>
      <c r="K22" t="s">
        <v>325</v>
      </c>
      <c r="N22" t="str">
        <f>'1.3 Lists'!S21</f>
        <v>10 - CIVIL ASSETS (DUCTING)</v>
      </c>
      <c r="O22" t="s">
        <v>271</v>
      </c>
      <c r="AC22" t="s">
        <v>1390</v>
      </c>
      <c r="AE22" s="885">
        <f>SUMIFS('6.3 Asset_Health'!AE$11:AE$722,'6.3 Asset_Health'!$H$11:$H$722,$H22,'6.3 Asset_Health'!$U$11:$U$722,$N22,'6.3 Asset_Health'!$O$11:$O$722,$O22)</f>
        <v>0</v>
      </c>
      <c r="AF22" s="885">
        <f>SUMIFS('6.3 Asset_Health'!AF$11:AF$722,'6.3 Asset_Health'!$H$11:$H$722,$H22,'6.3 Asset_Health'!$U$11:$U$722,$N22,'6.3 Asset_Health'!$O$11:$O$722,$O22)</f>
        <v>0</v>
      </c>
      <c r="AG22" s="885">
        <f>SUMIFS('6.3 Asset_Health'!AG$11:AG$722,'6.3 Asset_Health'!$H$11:$H$722,$H22,'6.3 Asset_Health'!$U$11:$U$722,$N22,'6.3 Asset_Health'!$O$11:$O$722,$O22)</f>
        <v>0</v>
      </c>
      <c r="AH22" s="885">
        <f>SUMIFS('6.3 Asset_Health'!AH$11:AH$722,'6.3 Asset_Health'!$H$11:$H$722,$H22,'6.3 Asset_Health'!$U$11:$U$722,$N22,'6.3 Asset_Health'!$O$11:$O$722,$O22)</f>
        <v>0</v>
      </c>
      <c r="AI22" s="885">
        <f>SUMIFS('6.3 Asset_Health'!AI$11:AI$722,'6.3 Asset_Health'!$H$11:$H$722,$H22,'6.3 Asset_Health'!$U$11:$U$722,$N22,'6.3 Asset_Health'!$O$11:$O$722,$O22)</f>
        <v>0</v>
      </c>
    </row>
    <row r="23" spans="4:35">
      <c r="D23" t="s">
        <v>238</v>
      </c>
      <c r="H23" t="s">
        <v>241</v>
      </c>
      <c r="I23" t="s">
        <v>1389</v>
      </c>
      <c r="J23" t="s">
        <v>107</v>
      </c>
      <c r="K23" t="s">
        <v>325</v>
      </c>
      <c r="N23" t="str">
        <f>'1.3 Lists'!S22</f>
        <v>11 - CIVIL ASSETS (BRIDGES)</v>
      </c>
      <c r="O23" t="s">
        <v>271</v>
      </c>
      <c r="AC23" t="s">
        <v>1390</v>
      </c>
      <c r="AE23" s="885">
        <f>SUMIFS('6.3 Asset_Health'!AE$11:AE$722,'6.3 Asset_Health'!$H$11:$H$722,$H23,'6.3 Asset_Health'!$U$11:$U$722,$N23,'6.3 Asset_Health'!$O$11:$O$722,$O23)</f>
        <v>0</v>
      </c>
      <c r="AF23" s="885">
        <f>SUMIFS('6.3 Asset_Health'!AF$11:AF$722,'6.3 Asset_Health'!$H$11:$H$722,$H23,'6.3 Asset_Health'!$U$11:$U$722,$N23,'6.3 Asset_Health'!$O$11:$O$722,$O23)</f>
        <v>0</v>
      </c>
      <c r="AG23" s="885">
        <f>SUMIFS('6.3 Asset_Health'!AG$11:AG$722,'6.3 Asset_Health'!$H$11:$H$722,$H23,'6.3 Asset_Health'!$U$11:$U$722,$N23,'6.3 Asset_Health'!$O$11:$O$722,$O23)</f>
        <v>0</v>
      </c>
      <c r="AH23" s="885">
        <f>SUMIFS('6.3 Asset_Health'!AH$11:AH$722,'6.3 Asset_Health'!$H$11:$H$722,$H23,'6.3 Asset_Health'!$U$11:$U$722,$N23,'6.3 Asset_Health'!$O$11:$O$722,$O23)</f>
        <v>0</v>
      </c>
      <c r="AI23" s="885">
        <f>SUMIFS('6.3 Asset_Health'!AI$11:AI$722,'6.3 Asset_Health'!$H$11:$H$722,$H23,'6.3 Asset_Health'!$U$11:$U$722,$N23,'6.3 Asset_Health'!$O$11:$O$722,$O23)</f>
        <v>0</v>
      </c>
    </row>
    <row r="24" spans="4:35">
      <c r="D24" t="s">
        <v>238</v>
      </c>
      <c r="H24" t="s">
        <v>241</v>
      </c>
      <c r="I24" t="s">
        <v>1389</v>
      </c>
      <c r="J24" t="s">
        <v>107</v>
      </c>
      <c r="K24" t="s">
        <v>325</v>
      </c>
      <c r="N24" t="str">
        <f>'1.3 Lists'!S23</f>
        <v>12 - CIVIL ASSETS (PIPE SUPPORTS)</v>
      </c>
      <c r="O24" t="s">
        <v>271</v>
      </c>
      <c r="AC24" t="s">
        <v>1390</v>
      </c>
      <c r="AE24" s="885">
        <f>SUMIFS('6.3 Asset_Health'!AE$11:AE$722,'6.3 Asset_Health'!$H$11:$H$722,$H24,'6.3 Asset_Health'!$U$11:$U$722,$N24,'6.3 Asset_Health'!$O$11:$O$722,$O24)</f>
        <v>0</v>
      </c>
      <c r="AF24" s="885">
        <f>SUMIFS('6.3 Asset_Health'!AF$11:AF$722,'6.3 Asset_Health'!$H$11:$H$722,$H24,'6.3 Asset_Health'!$U$11:$U$722,$N24,'6.3 Asset_Health'!$O$11:$O$722,$O24)</f>
        <v>0</v>
      </c>
      <c r="AG24" s="885">
        <f>SUMIFS('6.3 Asset_Health'!AG$11:AG$722,'6.3 Asset_Health'!$H$11:$H$722,$H24,'6.3 Asset_Health'!$U$11:$U$722,$N24,'6.3 Asset_Health'!$O$11:$O$722,$O24)</f>
        <v>0</v>
      </c>
      <c r="AH24" s="885">
        <f>SUMIFS('6.3 Asset_Health'!AH$11:AH$722,'6.3 Asset_Health'!$H$11:$H$722,$H24,'6.3 Asset_Health'!$U$11:$U$722,$N24,'6.3 Asset_Health'!$O$11:$O$722,$O24)</f>
        <v>0</v>
      </c>
      <c r="AI24" s="885">
        <f>SUMIFS('6.3 Asset_Health'!AI$11:AI$722,'6.3 Asset_Health'!$H$11:$H$722,$H24,'6.3 Asset_Health'!$U$11:$U$722,$N24,'6.3 Asset_Health'!$O$11:$O$722,$O24)</f>
        <v>0</v>
      </c>
    </row>
    <row r="25" spans="4:35">
      <c r="D25" t="s">
        <v>238</v>
      </c>
      <c r="H25" t="s">
        <v>241</v>
      </c>
      <c r="I25" t="s">
        <v>1389</v>
      </c>
      <c r="J25" t="s">
        <v>107</v>
      </c>
      <c r="K25" t="s">
        <v>325</v>
      </c>
      <c r="N25" t="str">
        <f>'1.3 Lists'!S24</f>
        <v>13 - FUEL TANKS &amp; BUNDS</v>
      </c>
      <c r="O25" t="s">
        <v>271</v>
      </c>
      <c r="AC25" t="s">
        <v>1390</v>
      </c>
      <c r="AE25" s="885">
        <f>SUMIFS('6.3 Asset_Health'!AE$11:AE$722,'6.3 Asset_Health'!$H$11:$H$722,$H25,'6.3 Asset_Health'!$U$11:$U$722,$N25,'6.3 Asset_Health'!$O$11:$O$722,$O25)</f>
        <v>0</v>
      </c>
      <c r="AF25" s="885">
        <f>SUMIFS('6.3 Asset_Health'!AF$11:AF$722,'6.3 Asset_Health'!$H$11:$H$722,$H25,'6.3 Asset_Health'!$U$11:$U$722,$N25,'6.3 Asset_Health'!$O$11:$O$722,$O25)</f>
        <v>0</v>
      </c>
      <c r="AG25" s="885">
        <f>SUMIFS('6.3 Asset_Health'!AG$11:AG$722,'6.3 Asset_Health'!$H$11:$H$722,$H25,'6.3 Asset_Health'!$U$11:$U$722,$N25,'6.3 Asset_Health'!$O$11:$O$722,$O25)</f>
        <v>0</v>
      </c>
      <c r="AH25" s="885">
        <f>SUMIFS('6.3 Asset_Health'!AH$11:AH$722,'6.3 Asset_Health'!$H$11:$H$722,$H25,'6.3 Asset_Health'!$U$11:$U$722,$N25,'6.3 Asset_Health'!$O$11:$O$722,$O25)</f>
        <v>0</v>
      </c>
      <c r="AI25" s="885">
        <f>SUMIFS('6.3 Asset_Health'!AI$11:AI$722,'6.3 Asset_Health'!$H$11:$H$722,$H25,'6.3 Asset_Health'!$U$11:$U$722,$N25,'6.3 Asset_Health'!$O$11:$O$722,$O25)</f>
        <v>0</v>
      </c>
    </row>
    <row r="26" spans="4:35">
      <c r="D26" t="s">
        <v>238</v>
      </c>
      <c r="H26" t="s">
        <v>241</v>
      </c>
      <c r="I26" t="s">
        <v>1389</v>
      </c>
      <c r="J26" t="s">
        <v>107</v>
      </c>
      <c r="K26" t="s">
        <v>325</v>
      </c>
      <c r="N26" t="str">
        <f>'1.3 Lists'!S25</f>
        <v>14 - COMPRESSOR</v>
      </c>
      <c r="O26" t="s">
        <v>271</v>
      </c>
      <c r="AC26" t="s">
        <v>1390</v>
      </c>
      <c r="AE26" s="885">
        <f>SUMIFS('6.3 Asset_Health'!AE$11:AE$722,'6.3 Asset_Health'!$H$11:$H$722,$H26,'6.3 Asset_Health'!$U$11:$U$722,$N26,'6.3 Asset_Health'!$O$11:$O$722,$O26)</f>
        <v>0</v>
      </c>
      <c r="AF26" s="885">
        <f>SUMIFS('6.3 Asset_Health'!AF$11:AF$722,'6.3 Asset_Health'!$H$11:$H$722,$H26,'6.3 Asset_Health'!$U$11:$U$722,$N26,'6.3 Asset_Health'!$O$11:$O$722,$O26)</f>
        <v>0</v>
      </c>
      <c r="AG26" s="885">
        <f>SUMIFS('6.3 Asset_Health'!AG$11:AG$722,'6.3 Asset_Health'!$H$11:$H$722,$H26,'6.3 Asset_Health'!$U$11:$U$722,$N26,'6.3 Asset_Health'!$O$11:$O$722,$O26)</f>
        <v>0</v>
      </c>
      <c r="AH26" s="885">
        <f>SUMIFS('6.3 Asset_Health'!AH$11:AH$722,'6.3 Asset_Health'!$H$11:$H$722,$H26,'6.3 Asset_Health'!$U$11:$U$722,$N26,'6.3 Asset_Health'!$O$11:$O$722,$O26)</f>
        <v>0</v>
      </c>
      <c r="AI26" s="885">
        <f>SUMIFS('6.3 Asset_Health'!AI$11:AI$722,'6.3 Asset_Health'!$H$11:$H$722,$H26,'6.3 Asset_Health'!$U$11:$U$722,$N26,'6.3 Asset_Health'!$O$11:$O$722,$O26)</f>
        <v>0</v>
      </c>
    </row>
    <row r="27" spans="4:35">
      <c r="D27" t="s">
        <v>238</v>
      </c>
      <c r="H27" t="s">
        <v>241</v>
      </c>
      <c r="I27" t="s">
        <v>1389</v>
      </c>
      <c r="J27" t="s">
        <v>107</v>
      </c>
      <c r="K27" t="s">
        <v>325</v>
      </c>
      <c r="N27" t="str">
        <f>'1.3 Lists'!S26</f>
        <v>15 - CATHODIC PROTECTION</v>
      </c>
      <c r="O27" t="s">
        <v>271</v>
      </c>
      <c r="AC27" t="s">
        <v>1390</v>
      </c>
      <c r="AE27" s="885">
        <f>SUMIFS('6.3 Asset_Health'!AE$11:AE$722,'6.3 Asset_Health'!$H$11:$H$722,$H27,'6.3 Asset_Health'!$U$11:$U$722,$N27,'6.3 Asset_Health'!$O$11:$O$722,$O27)</f>
        <v>0</v>
      </c>
      <c r="AF27" s="885">
        <f>SUMIFS('6.3 Asset_Health'!AF$11:AF$722,'6.3 Asset_Health'!$H$11:$H$722,$H27,'6.3 Asset_Health'!$U$11:$U$722,$N27,'6.3 Asset_Health'!$O$11:$O$722,$O27)</f>
        <v>0</v>
      </c>
      <c r="AG27" s="885">
        <f>SUMIFS('6.3 Asset_Health'!AG$11:AG$722,'6.3 Asset_Health'!$H$11:$H$722,$H27,'6.3 Asset_Health'!$U$11:$U$722,$N27,'6.3 Asset_Health'!$O$11:$O$722,$O27)</f>
        <v>0</v>
      </c>
      <c r="AH27" s="885">
        <f>SUMIFS('6.3 Asset_Health'!AH$11:AH$722,'6.3 Asset_Health'!$H$11:$H$722,$H27,'6.3 Asset_Health'!$U$11:$U$722,$N27,'6.3 Asset_Health'!$O$11:$O$722,$O27)</f>
        <v>0</v>
      </c>
      <c r="AI27" s="885">
        <f>SUMIFS('6.3 Asset_Health'!AI$11:AI$722,'6.3 Asset_Health'!$H$11:$H$722,$H27,'6.3 Asset_Health'!$U$11:$U$722,$N27,'6.3 Asset_Health'!$O$11:$O$722,$O27)</f>
        <v>0</v>
      </c>
    </row>
    <row r="28" spans="4:35">
      <c r="D28" t="s">
        <v>238</v>
      </c>
      <c r="H28" t="s">
        <v>241</v>
      </c>
      <c r="I28" t="s">
        <v>1389</v>
      </c>
      <c r="J28" t="s">
        <v>107</v>
      </c>
      <c r="K28" t="s">
        <v>325</v>
      </c>
      <c r="N28" t="str">
        <f>'1.3 Lists'!S27</f>
        <v>16 - ELECTRICAL (INCUDING STANDBY GENERATORS)</v>
      </c>
      <c r="O28" t="s">
        <v>271</v>
      </c>
      <c r="AC28" t="s">
        <v>1390</v>
      </c>
      <c r="AE28" s="885">
        <f>SUMIFS('6.3 Asset_Health'!AE$11:AE$722,'6.3 Asset_Health'!$H$11:$H$722,$H28,'6.3 Asset_Health'!$U$11:$U$722,$N28,'6.3 Asset_Health'!$O$11:$O$722,$O28)</f>
        <v>0</v>
      </c>
      <c r="AF28" s="885">
        <f>SUMIFS('6.3 Asset_Health'!AF$11:AF$722,'6.3 Asset_Health'!$H$11:$H$722,$H28,'6.3 Asset_Health'!$U$11:$U$722,$N28,'6.3 Asset_Health'!$O$11:$O$722,$O28)</f>
        <v>0</v>
      </c>
      <c r="AG28" s="885">
        <f>SUMIFS('6.3 Asset_Health'!AG$11:AG$722,'6.3 Asset_Health'!$H$11:$H$722,$H28,'6.3 Asset_Health'!$U$11:$U$722,$N28,'6.3 Asset_Health'!$O$11:$O$722,$O28)</f>
        <v>0</v>
      </c>
      <c r="AH28" s="885">
        <f>SUMIFS('6.3 Asset_Health'!AH$11:AH$722,'6.3 Asset_Health'!$H$11:$H$722,$H28,'6.3 Asset_Health'!$U$11:$U$722,$N28,'6.3 Asset_Health'!$O$11:$O$722,$O28)</f>
        <v>0</v>
      </c>
      <c r="AI28" s="885">
        <f>SUMIFS('6.3 Asset_Health'!AI$11:AI$722,'6.3 Asset_Health'!$H$11:$H$722,$H28,'6.3 Asset_Health'!$U$11:$U$722,$N28,'6.3 Asset_Health'!$O$11:$O$722,$O28)</f>
        <v>0</v>
      </c>
    </row>
    <row r="29" spans="4:35">
      <c r="D29" t="s">
        <v>238</v>
      </c>
      <c r="H29" t="s">
        <v>241</v>
      </c>
      <c r="I29" t="s">
        <v>1389</v>
      </c>
      <c r="J29" t="s">
        <v>107</v>
      </c>
      <c r="K29" t="s">
        <v>325</v>
      </c>
      <c r="N29" t="str">
        <f>'1.3 Lists'!S28</f>
        <v>17 - ELECTRICAL (SAFE SHUTDOWN)</v>
      </c>
      <c r="O29" t="s">
        <v>271</v>
      </c>
      <c r="AC29" t="s">
        <v>1390</v>
      </c>
      <c r="AE29" s="885">
        <f>SUMIFS('6.3 Asset_Health'!AE$11:AE$722,'6.3 Asset_Health'!$H$11:$H$722,$H29,'6.3 Asset_Health'!$U$11:$U$722,$N29,'6.3 Asset_Health'!$O$11:$O$722,$O29)</f>
        <v>0</v>
      </c>
      <c r="AF29" s="885">
        <f>SUMIFS('6.3 Asset_Health'!AF$11:AF$722,'6.3 Asset_Health'!$H$11:$H$722,$H29,'6.3 Asset_Health'!$U$11:$U$722,$N29,'6.3 Asset_Health'!$O$11:$O$722,$O29)</f>
        <v>0</v>
      </c>
      <c r="AG29" s="885">
        <f>SUMIFS('6.3 Asset_Health'!AG$11:AG$722,'6.3 Asset_Health'!$H$11:$H$722,$H29,'6.3 Asset_Health'!$U$11:$U$722,$N29,'6.3 Asset_Health'!$O$11:$O$722,$O29)</f>
        <v>0</v>
      </c>
      <c r="AH29" s="885">
        <f>SUMIFS('6.3 Asset_Health'!AH$11:AH$722,'6.3 Asset_Health'!$H$11:$H$722,$H29,'6.3 Asset_Health'!$U$11:$U$722,$N29,'6.3 Asset_Health'!$O$11:$O$722,$O29)</f>
        <v>0</v>
      </c>
      <c r="AI29" s="885">
        <f>SUMIFS('6.3 Asset_Health'!AI$11:AI$722,'6.3 Asset_Health'!$H$11:$H$722,$H29,'6.3 Asset_Health'!$U$11:$U$722,$N29,'6.3 Asset_Health'!$O$11:$O$722,$O29)</f>
        <v>0</v>
      </c>
    </row>
    <row r="30" spans="4:35">
      <c r="D30" t="s">
        <v>238</v>
      </c>
      <c r="H30" t="s">
        <v>241</v>
      </c>
      <c r="I30" t="s">
        <v>1389</v>
      </c>
      <c r="J30" t="s">
        <v>107</v>
      </c>
      <c r="K30" t="s">
        <v>325</v>
      </c>
      <c r="N30" t="str">
        <f>'1.3 Lists'!S29</f>
        <v>18 - FILTER / SCRUBBERS</v>
      </c>
      <c r="O30" t="s">
        <v>271</v>
      </c>
      <c r="AC30" t="s">
        <v>1390</v>
      </c>
      <c r="AE30" s="885">
        <f>SUMIFS('6.3 Asset_Health'!AE$11:AE$722,'6.3 Asset_Health'!$H$11:$H$722,$H30,'6.3 Asset_Health'!$U$11:$U$722,$N30,'6.3 Asset_Health'!$O$11:$O$722,$O30)</f>
        <v>0</v>
      </c>
      <c r="AF30" s="885">
        <f>SUMIFS('6.3 Asset_Health'!AF$11:AF$722,'6.3 Asset_Health'!$H$11:$H$722,$H30,'6.3 Asset_Health'!$U$11:$U$722,$N30,'6.3 Asset_Health'!$O$11:$O$722,$O30)</f>
        <v>0</v>
      </c>
      <c r="AG30" s="885">
        <f>SUMIFS('6.3 Asset_Health'!AG$11:AG$722,'6.3 Asset_Health'!$H$11:$H$722,$H30,'6.3 Asset_Health'!$U$11:$U$722,$N30,'6.3 Asset_Health'!$O$11:$O$722,$O30)</f>
        <v>0</v>
      </c>
      <c r="AH30" s="885">
        <f>SUMIFS('6.3 Asset_Health'!AH$11:AH$722,'6.3 Asset_Health'!$H$11:$H$722,$H30,'6.3 Asset_Health'!$U$11:$U$722,$N30,'6.3 Asset_Health'!$O$11:$O$722,$O30)</f>
        <v>0</v>
      </c>
      <c r="AI30" s="885">
        <f>SUMIFS('6.3 Asset_Health'!AI$11:AI$722,'6.3 Asset_Health'!$H$11:$H$722,$H30,'6.3 Asset_Health'!$U$11:$U$722,$N30,'6.3 Asset_Health'!$O$11:$O$722,$O30)</f>
        <v>0</v>
      </c>
    </row>
    <row r="31" spans="4:35">
      <c r="D31" t="s">
        <v>238</v>
      </c>
      <c r="H31" t="s">
        <v>241</v>
      </c>
      <c r="I31" t="s">
        <v>1389</v>
      </c>
      <c r="J31" t="s">
        <v>107</v>
      </c>
      <c r="K31" t="s">
        <v>325</v>
      </c>
      <c r="N31" t="str">
        <f>'1.3 Lists'!S30</f>
        <v>19 - FIRE AND GAS DETECTION</v>
      </c>
      <c r="O31" t="s">
        <v>271</v>
      </c>
      <c r="AC31" t="s">
        <v>1390</v>
      </c>
      <c r="AE31" s="885">
        <f>SUMIFS('6.3 Asset_Health'!AE$11:AE$722,'6.3 Asset_Health'!$H$11:$H$722,$H31,'6.3 Asset_Health'!$U$11:$U$722,$N31,'6.3 Asset_Health'!$O$11:$O$722,$O31)</f>
        <v>0</v>
      </c>
      <c r="AF31" s="885">
        <f>SUMIFS('6.3 Asset_Health'!AF$11:AF$722,'6.3 Asset_Health'!$H$11:$H$722,$H31,'6.3 Asset_Health'!$U$11:$U$722,$N31,'6.3 Asset_Health'!$O$11:$O$722,$O31)</f>
        <v>0</v>
      </c>
      <c r="AG31" s="885">
        <f>SUMIFS('6.3 Asset_Health'!AG$11:AG$722,'6.3 Asset_Health'!$H$11:$H$722,$H31,'6.3 Asset_Health'!$U$11:$U$722,$N31,'6.3 Asset_Health'!$O$11:$O$722,$O31)</f>
        <v>0</v>
      </c>
      <c r="AH31" s="885">
        <f>SUMIFS('6.3 Asset_Health'!AH$11:AH$722,'6.3 Asset_Health'!$H$11:$H$722,$H31,'6.3 Asset_Health'!$U$11:$U$722,$N31,'6.3 Asset_Health'!$O$11:$O$722,$O31)</f>
        <v>0</v>
      </c>
      <c r="AI31" s="885">
        <f>SUMIFS('6.3 Asset_Health'!AI$11:AI$722,'6.3 Asset_Health'!$H$11:$H$722,$H31,'6.3 Asset_Health'!$U$11:$U$722,$N31,'6.3 Asset_Health'!$O$11:$O$722,$O31)</f>
        <v>0</v>
      </c>
    </row>
    <row r="32" spans="4:35">
      <c r="D32" t="s">
        <v>238</v>
      </c>
      <c r="H32" t="s">
        <v>241</v>
      </c>
      <c r="I32" t="s">
        <v>1389</v>
      </c>
      <c r="J32" t="s">
        <v>107</v>
      </c>
      <c r="K32" t="s">
        <v>325</v>
      </c>
      <c r="N32" t="str">
        <f>'1.3 Lists'!S31</f>
        <v>20 - FIRE SUPPRESSION</v>
      </c>
      <c r="O32" t="s">
        <v>271</v>
      </c>
      <c r="AC32" t="s">
        <v>1390</v>
      </c>
      <c r="AE32" s="885">
        <f>SUMIFS('6.3 Asset_Health'!AE$11:AE$722,'6.3 Asset_Health'!$H$11:$H$722,$H32,'6.3 Asset_Health'!$U$11:$U$722,$N32,'6.3 Asset_Health'!$O$11:$O$722,$O32)</f>
        <v>0</v>
      </c>
      <c r="AF32" s="885">
        <f>SUMIFS('6.3 Asset_Health'!AF$11:AF$722,'6.3 Asset_Health'!$H$11:$H$722,$H32,'6.3 Asset_Health'!$U$11:$U$722,$N32,'6.3 Asset_Health'!$O$11:$O$722,$O32)</f>
        <v>0</v>
      </c>
      <c r="AG32" s="885">
        <f>SUMIFS('6.3 Asset_Health'!AG$11:AG$722,'6.3 Asset_Health'!$H$11:$H$722,$H32,'6.3 Asset_Health'!$U$11:$U$722,$N32,'6.3 Asset_Health'!$O$11:$O$722,$O32)</f>
        <v>0</v>
      </c>
      <c r="AH32" s="885">
        <f>SUMIFS('6.3 Asset_Health'!AH$11:AH$722,'6.3 Asset_Health'!$H$11:$H$722,$H32,'6.3 Asset_Health'!$U$11:$U$722,$N32,'6.3 Asset_Health'!$O$11:$O$722,$O32)</f>
        <v>0</v>
      </c>
      <c r="AI32" s="885">
        <f>SUMIFS('6.3 Asset_Health'!AI$11:AI$722,'6.3 Asset_Health'!$H$11:$H$722,$H32,'6.3 Asset_Health'!$U$11:$U$722,$N32,'6.3 Asset_Health'!$O$11:$O$722,$O32)</f>
        <v>0</v>
      </c>
    </row>
    <row r="33" spans="4:35">
      <c r="D33" t="s">
        <v>238</v>
      </c>
      <c r="H33" t="s">
        <v>241</v>
      </c>
      <c r="I33" t="s">
        <v>1389</v>
      </c>
      <c r="J33" t="s">
        <v>107</v>
      </c>
      <c r="K33" t="s">
        <v>325</v>
      </c>
      <c r="N33" t="str">
        <f>'1.3 Lists'!S32</f>
        <v>21 - FLOW OR PRESSURE REGULATORS</v>
      </c>
      <c r="O33" t="s">
        <v>271</v>
      </c>
      <c r="AC33" t="s">
        <v>1390</v>
      </c>
      <c r="AE33" s="885">
        <f>SUMIFS('6.3 Asset_Health'!AE$11:AE$722,'6.3 Asset_Health'!$H$11:$H$722,$H33,'6.3 Asset_Health'!$U$11:$U$722,$N33,'6.3 Asset_Health'!$O$11:$O$722,$O33)</f>
        <v>0</v>
      </c>
      <c r="AF33" s="885">
        <f>SUMIFS('6.3 Asset_Health'!AF$11:AF$722,'6.3 Asset_Health'!$H$11:$H$722,$H33,'6.3 Asset_Health'!$U$11:$U$722,$N33,'6.3 Asset_Health'!$O$11:$O$722,$O33)</f>
        <v>0</v>
      </c>
      <c r="AG33" s="885">
        <f>SUMIFS('6.3 Asset_Health'!AG$11:AG$722,'6.3 Asset_Health'!$H$11:$H$722,$H33,'6.3 Asset_Health'!$U$11:$U$722,$N33,'6.3 Asset_Health'!$O$11:$O$722,$O33)</f>
        <v>0</v>
      </c>
      <c r="AH33" s="885">
        <f>SUMIFS('6.3 Asset_Health'!AH$11:AH$722,'6.3 Asset_Health'!$H$11:$H$722,$H33,'6.3 Asset_Health'!$U$11:$U$722,$N33,'6.3 Asset_Health'!$O$11:$O$722,$O33)</f>
        <v>0</v>
      </c>
      <c r="AI33" s="885">
        <f>SUMIFS('6.3 Asset_Health'!AI$11:AI$722,'6.3 Asset_Health'!$H$11:$H$722,$H33,'6.3 Asset_Health'!$U$11:$U$722,$N33,'6.3 Asset_Health'!$O$11:$O$722,$O33)</f>
        <v>0</v>
      </c>
    </row>
    <row r="34" spans="4:35">
      <c r="D34" t="s">
        <v>238</v>
      </c>
      <c r="H34" t="s">
        <v>241</v>
      </c>
      <c r="I34" t="s">
        <v>1389</v>
      </c>
      <c r="J34" t="s">
        <v>107</v>
      </c>
      <c r="K34" t="s">
        <v>325</v>
      </c>
      <c r="N34" t="str">
        <f>'1.3 Lists'!S33</f>
        <v>22 - GAS ANALYSER</v>
      </c>
      <c r="O34" t="s">
        <v>271</v>
      </c>
      <c r="AC34" t="s">
        <v>1390</v>
      </c>
      <c r="AE34" s="885">
        <f>SUMIFS('6.3 Asset_Health'!AE$11:AE$722,'6.3 Asset_Health'!$H$11:$H$722,$H34,'6.3 Asset_Health'!$U$11:$U$722,$N34,'6.3 Asset_Health'!$O$11:$O$722,$O34)</f>
        <v>0</v>
      </c>
      <c r="AF34" s="885">
        <f>SUMIFS('6.3 Asset_Health'!AF$11:AF$722,'6.3 Asset_Health'!$H$11:$H$722,$H34,'6.3 Asset_Health'!$U$11:$U$722,$N34,'6.3 Asset_Health'!$O$11:$O$722,$O34)</f>
        <v>0</v>
      </c>
      <c r="AG34" s="885">
        <f>SUMIFS('6.3 Asset_Health'!AG$11:AG$722,'6.3 Asset_Health'!$H$11:$H$722,$H34,'6.3 Asset_Health'!$U$11:$U$722,$N34,'6.3 Asset_Health'!$O$11:$O$722,$O34)</f>
        <v>0</v>
      </c>
      <c r="AH34" s="885">
        <f>SUMIFS('6.3 Asset_Health'!AH$11:AH$722,'6.3 Asset_Health'!$H$11:$H$722,$H34,'6.3 Asset_Health'!$U$11:$U$722,$N34,'6.3 Asset_Health'!$O$11:$O$722,$O34)</f>
        <v>0</v>
      </c>
      <c r="AI34" s="885">
        <f>SUMIFS('6.3 Asset_Health'!AI$11:AI$722,'6.3 Asset_Health'!$H$11:$H$722,$H34,'6.3 Asset_Health'!$U$11:$U$722,$N34,'6.3 Asset_Health'!$O$11:$O$722,$O34)</f>
        <v>0</v>
      </c>
    </row>
    <row r="35" spans="4:35">
      <c r="D35" t="s">
        <v>238</v>
      </c>
      <c r="H35" t="s">
        <v>241</v>
      </c>
      <c r="I35" t="s">
        <v>1389</v>
      </c>
      <c r="J35" t="s">
        <v>107</v>
      </c>
      <c r="K35" t="s">
        <v>325</v>
      </c>
      <c r="N35" t="str">
        <f>'1.3 Lists'!S34</f>
        <v>23 - GAS GENERATOR</v>
      </c>
      <c r="O35" t="s">
        <v>271</v>
      </c>
      <c r="AC35" t="s">
        <v>1390</v>
      </c>
      <c r="AE35" s="885">
        <f>SUMIFS('6.3 Asset_Health'!AE$11:AE$722,'6.3 Asset_Health'!$H$11:$H$722,$H35,'6.3 Asset_Health'!$U$11:$U$722,$N35,'6.3 Asset_Health'!$O$11:$O$722,$O35)</f>
        <v>0</v>
      </c>
      <c r="AF35" s="885">
        <f>SUMIFS('6.3 Asset_Health'!AF$11:AF$722,'6.3 Asset_Health'!$H$11:$H$722,$H35,'6.3 Asset_Health'!$U$11:$U$722,$N35,'6.3 Asset_Health'!$O$11:$O$722,$O35)</f>
        <v>0</v>
      </c>
      <c r="AG35" s="885">
        <f>SUMIFS('6.3 Asset_Health'!AG$11:AG$722,'6.3 Asset_Health'!$H$11:$H$722,$H35,'6.3 Asset_Health'!$U$11:$U$722,$N35,'6.3 Asset_Health'!$O$11:$O$722,$O35)</f>
        <v>0</v>
      </c>
      <c r="AH35" s="885">
        <f>SUMIFS('6.3 Asset_Health'!AH$11:AH$722,'6.3 Asset_Health'!$H$11:$H$722,$H35,'6.3 Asset_Health'!$U$11:$U$722,$N35,'6.3 Asset_Health'!$O$11:$O$722,$O35)</f>
        <v>0</v>
      </c>
      <c r="AI35" s="885">
        <f>SUMIFS('6.3 Asset_Health'!AI$11:AI$722,'6.3 Asset_Health'!$H$11:$H$722,$H35,'6.3 Asset_Health'!$U$11:$U$722,$N35,'6.3 Asset_Health'!$O$11:$O$722,$O35)</f>
        <v>0</v>
      </c>
    </row>
    <row r="36" spans="4:35">
      <c r="D36" t="s">
        <v>238</v>
      </c>
      <c r="H36" t="s">
        <v>241</v>
      </c>
      <c r="I36" t="s">
        <v>1389</v>
      </c>
      <c r="J36" t="s">
        <v>107</v>
      </c>
      <c r="K36" t="s">
        <v>325</v>
      </c>
      <c r="N36" t="str">
        <f>'1.3 Lists'!S35</f>
        <v>24 - IMPACT PROTECTION</v>
      </c>
      <c r="O36" t="s">
        <v>271</v>
      </c>
      <c r="AC36" t="s">
        <v>1390</v>
      </c>
      <c r="AE36" s="885">
        <f>SUMIFS('6.3 Asset_Health'!AE$11:AE$722,'6.3 Asset_Health'!$H$11:$H$722,$H36,'6.3 Asset_Health'!$U$11:$U$722,$N36,'6.3 Asset_Health'!$O$11:$O$722,$O36)</f>
        <v>0</v>
      </c>
      <c r="AF36" s="885">
        <f>SUMIFS('6.3 Asset_Health'!AF$11:AF$722,'6.3 Asset_Health'!$H$11:$H$722,$H36,'6.3 Asset_Health'!$U$11:$U$722,$N36,'6.3 Asset_Health'!$O$11:$O$722,$O36)</f>
        <v>0</v>
      </c>
      <c r="AG36" s="885">
        <f>SUMIFS('6.3 Asset_Health'!AG$11:AG$722,'6.3 Asset_Health'!$H$11:$H$722,$H36,'6.3 Asset_Health'!$U$11:$U$722,$N36,'6.3 Asset_Health'!$O$11:$O$722,$O36)</f>
        <v>0</v>
      </c>
      <c r="AH36" s="885">
        <f>SUMIFS('6.3 Asset_Health'!AH$11:AH$722,'6.3 Asset_Health'!$H$11:$H$722,$H36,'6.3 Asset_Health'!$U$11:$U$722,$N36,'6.3 Asset_Health'!$O$11:$O$722,$O36)</f>
        <v>0</v>
      </c>
      <c r="AI36" s="885">
        <f>SUMIFS('6.3 Asset_Health'!AI$11:AI$722,'6.3 Asset_Health'!$H$11:$H$722,$H36,'6.3 Asset_Health'!$U$11:$U$722,$N36,'6.3 Asset_Health'!$O$11:$O$722,$O36)</f>
        <v>0</v>
      </c>
    </row>
    <row r="37" spans="4:35">
      <c r="D37" t="s">
        <v>238</v>
      </c>
      <c r="H37" t="s">
        <v>241</v>
      </c>
      <c r="I37" t="s">
        <v>1389</v>
      </c>
      <c r="J37" t="s">
        <v>107</v>
      </c>
      <c r="K37" t="s">
        <v>325</v>
      </c>
      <c r="N37" t="str">
        <f>'1.3 Lists'!S36</f>
        <v>25 - RIVER CROSSINGS</v>
      </c>
      <c r="O37" t="s">
        <v>271</v>
      </c>
      <c r="AC37" t="s">
        <v>1390</v>
      </c>
      <c r="AE37" s="885">
        <f>SUMIFS('6.3 Asset_Health'!AE$11:AE$722,'6.3 Asset_Health'!$H$11:$H$722,$H37,'6.3 Asset_Health'!$U$11:$U$722,$N37,'6.3 Asset_Health'!$O$11:$O$722,$O37)</f>
        <v>0</v>
      </c>
      <c r="AF37" s="885">
        <f>SUMIFS('6.3 Asset_Health'!AF$11:AF$722,'6.3 Asset_Health'!$H$11:$H$722,$H37,'6.3 Asset_Health'!$U$11:$U$722,$N37,'6.3 Asset_Health'!$O$11:$O$722,$O37)</f>
        <v>0</v>
      </c>
      <c r="AG37" s="885">
        <f>SUMIFS('6.3 Asset_Health'!AG$11:AG$722,'6.3 Asset_Health'!$H$11:$H$722,$H37,'6.3 Asset_Health'!$U$11:$U$722,$N37,'6.3 Asset_Health'!$O$11:$O$722,$O37)</f>
        <v>0</v>
      </c>
      <c r="AH37" s="885">
        <f>SUMIFS('6.3 Asset_Health'!AH$11:AH$722,'6.3 Asset_Health'!$H$11:$H$722,$H37,'6.3 Asset_Health'!$U$11:$U$722,$N37,'6.3 Asset_Health'!$O$11:$O$722,$O37)</f>
        <v>0</v>
      </c>
      <c r="AI37" s="885">
        <f>SUMIFS('6.3 Asset_Health'!AI$11:AI$722,'6.3 Asset_Health'!$H$11:$H$722,$H37,'6.3 Asset_Health'!$U$11:$U$722,$N37,'6.3 Asset_Health'!$O$11:$O$722,$O37)</f>
        <v>0</v>
      </c>
    </row>
    <row r="38" spans="4:35">
      <c r="D38" t="s">
        <v>238</v>
      </c>
      <c r="H38" t="s">
        <v>241</v>
      </c>
      <c r="I38" t="s">
        <v>1389</v>
      </c>
      <c r="J38" t="s">
        <v>107</v>
      </c>
      <c r="K38" t="s">
        <v>325</v>
      </c>
      <c r="N38" t="str">
        <f>'1.3 Lists'!S37</f>
        <v>26 - MARKERS</v>
      </c>
      <c r="O38" t="s">
        <v>271</v>
      </c>
      <c r="AC38" t="s">
        <v>1390</v>
      </c>
      <c r="AE38" s="885">
        <f>SUMIFS('6.3 Asset_Health'!AE$11:AE$722,'6.3 Asset_Health'!$H$11:$H$722,$H38,'6.3 Asset_Health'!$U$11:$U$722,$N38,'6.3 Asset_Health'!$O$11:$O$722,$O38)</f>
        <v>0</v>
      </c>
      <c r="AF38" s="885">
        <f>SUMIFS('6.3 Asset_Health'!AF$11:AF$722,'6.3 Asset_Health'!$H$11:$H$722,$H38,'6.3 Asset_Health'!$U$11:$U$722,$N38,'6.3 Asset_Health'!$O$11:$O$722,$O38)</f>
        <v>0</v>
      </c>
      <c r="AG38" s="885">
        <f>SUMIFS('6.3 Asset_Health'!AG$11:AG$722,'6.3 Asset_Health'!$H$11:$H$722,$H38,'6.3 Asset_Health'!$U$11:$U$722,$N38,'6.3 Asset_Health'!$O$11:$O$722,$O38)</f>
        <v>0</v>
      </c>
      <c r="AH38" s="885">
        <f>SUMIFS('6.3 Asset_Health'!AH$11:AH$722,'6.3 Asset_Health'!$H$11:$H$722,$H38,'6.3 Asset_Health'!$U$11:$U$722,$N38,'6.3 Asset_Health'!$O$11:$O$722,$O38)</f>
        <v>0</v>
      </c>
      <c r="AI38" s="885">
        <f>SUMIFS('6.3 Asset_Health'!AI$11:AI$722,'6.3 Asset_Health'!$H$11:$H$722,$H38,'6.3 Asset_Health'!$U$11:$U$722,$N38,'6.3 Asset_Health'!$O$11:$O$722,$O38)</f>
        <v>0</v>
      </c>
    </row>
    <row r="39" spans="4:35">
      <c r="D39" t="s">
        <v>238</v>
      </c>
      <c r="H39" t="s">
        <v>241</v>
      </c>
      <c r="I39" t="s">
        <v>1389</v>
      </c>
      <c r="J39" t="s">
        <v>107</v>
      </c>
      <c r="K39" t="s">
        <v>325</v>
      </c>
      <c r="N39" t="str">
        <f>'1.3 Lists'!S38</f>
        <v>27 - FISCAL METERING</v>
      </c>
      <c r="O39" t="s">
        <v>271</v>
      </c>
      <c r="AC39" t="s">
        <v>1390</v>
      </c>
      <c r="AE39" s="885">
        <f>SUMIFS('6.3 Asset_Health'!AE$11:AE$722,'6.3 Asset_Health'!$H$11:$H$722,$H39,'6.3 Asset_Health'!$U$11:$U$722,$N39,'6.3 Asset_Health'!$O$11:$O$722,$O39)</f>
        <v>0</v>
      </c>
      <c r="AF39" s="885">
        <f>SUMIFS('6.3 Asset_Health'!AF$11:AF$722,'6.3 Asset_Health'!$H$11:$H$722,$H39,'6.3 Asset_Health'!$U$11:$U$722,$N39,'6.3 Asset_Health'!$O$11:$O$722,$O39)</f>
        <v>0</v>
      </c>
      <c r="AG39" s="885">
        <f>SUMIFS('6.3 Asset_Health'!AG$11:AG$722,'6.3 Asset_Health'!$H$11:$H$722,$H39,'6.3 Asset_Health'!$U$11:$U$722,$N39,'6.3 Asset_Health'!$O$11:$O$722,$O39)</f>
        <v>0</v>
      </c>
      <c r="AH39" s="885">
        <f>SUMIFS('6.3 Asset_Health'!AH$11:AH$722,'6.3 Asset_Health'!$H$11:$H$722,$H39,'6.3 Asset_Health'!$U$11:$U$722,$N39,'6.3 Asset_Health'!$O$11:$O$722,$O39)</f>
        <v>0</v>
      </c>
      <c r="AI39" s="885">
        <f>SUMIFS('6.3 Asset_Health'!AI$11:AI$722,'6.3 Asset_Health'!$H$11:$H$722,$H39,'6.3 Asset_Health'!$U$11:$U$722,$N39,'6.3 Asset_Health'!$O$11:$O$722,$O39)</f>
        <v>0</v>
      </c>
    </row>
    <row r="40" spans="4:35">
      <c r="D40" t="s">
        <v>238</v>
      </c>
      <c r="H40" t="s">
        <v>241</v>
      </c>
      <c r="I40" t="s">
        <v>1389</v>
      </c>
      <c r="J40" t="s">
        <v>107</v>
      </c>
      <c r="K40" t="s">
        <v>325</v>
      </c>
      <c r="N40" t="str">
        <f>'1.3 Lists'!S39</f>
        <v>28 - FUEL GAS METERING</v>
      </c>
      <c r="O40" t="s">
        <v>271</v>
      </c>
      <c r="AC40" t="s">
        <v>1390</v>
      </c>
      <c r="AE40" s="885">
        <f>SUMIFS('6.3 Asset_Health'!AE$11:AE$722,'6.3 Asset_Health'!$H$11:$H$722,$H40,'6.3 Asset_Health'!$U$11:$U$722,$N40,'6.3 Asset_Health'!$O$11:$O$722,$O40)</f>
        <v>0</v>
      </c>
      <c r="AF40" s="885">
        <f>SUMIFS('6.3 Asset_Health'!AF$11:AF$722,'6.3 Asset_Health'!$H$11:$H$722,$H40,'6.3 Asset_Health'!$U$11:$U$722,$N40,'6.3 Asset_Health'!$O$11:$O$722,$O40)</f>
        <v>0</v>
      </c>
      <c r="AG40" s="885">
        <f>SUMIFS('6.3 Asset_Health'!AG$11:AG$722,'6.3 Asset_Health'!$H$11:$H$722,$H40,'6.3 Asset_Health'!$U$11:$U$722,$N40,'6.3 Asset_Health'!$O$11:$O$722,$O40)</f>
        <v>0</v>
      </c>
      <c r="AH40" s="885">
        <f>SUMIFS('6.3 Asset_Health'!AH$11:AH$722,'6.3 Asset_Health'!$H$11:$H$722,$H40,'6.3 Asset_Health'!$U$11:$U$722,$N40,'6.3 Asset_Health'!$O$11:$O$722,$O40)</f>
        <v>0</v>
      </c>
      <c r="AI40" s="885">
        <f>SUMIFS('6.3 Asset_Health'!AI$11:AI$722,'6.3 Asset_Health'!$H$11:$H$722,$H40,'6.3 Asset_Health'!$U$11:$U$722,$N40,'6.3 Asset_Health'!$O$11:$O$722,$O40)</f>
        <v>0</v>
      </c>
    </row>
    <row r="41" spans="4:35">
      <c r="D41" t="s">
        <v>238</v>
      </c>
      <c r="H41" t="s">
        <v>241</v>
      </c>
      <c r="I41" t="s">
        <v>1389</v>
      </c>
      <c r="J41" t="s">
        <v>107</v>
      </c>
      <c r="K41" t="s">
        <v>325</v>
      </c>
      <c r="N41" t="str">
        <f>'1.3 Lists'!S40</f>
        <v>29 - NETWORK CONTROL AND INSTRUMENTATION</v>
      </c>
      <c r="O41" t="s">
        <v>271</v>
      </c>
      <c r="AC41" t="s">
        <v>1390</v>
      </c>
      <c r="AE41" s="885">
        <f>SUMIFS('6.3 Asset_Health'!AE$11:AE$722,'6.3 Asset_Health'!$H$11:$H$722,$H41,'6.3 Asset_Health'!$U$11:$U$722,$N41,'6.3 Asset_Health'!$O$11:$O$722,$O41)</f>
        <v>0</v>
      </c>
      <c r="AF41" s="885">
        <f>SUMIFS('6.3 Asset_Health'!AF$11:AF$722,'6.3 Asset_Health'!$H$11:$H$722,$H41,'6.3 Asset_Health'!$U$11:$U$722,$N41,'6.3 Asset_Health'!$O$11:$O$722,$O41)</f>
        <v>0</v>
      </c>
      <c r="AG41" s="885">
        <f>SUMIFS('6.3 Asset_Health'!AG$11:AG$722,'6.3 Asset_Health'!$H$11:$H$722,$H41,'6.3 Asset_Health'!$U$11:$U$722,$N41,'6.3 Asset_Health'!$O$11:$O$722,$O41)</f>
        <v>0</v>
      </c>
      <c r="AH41" s="885">
        <f>SUMIFS('6.3 Asset_Health'!AH$11:AH$722,'6.3 Asset_Health'!$H$11:$H$722,$H41,'6.3 Asset_Health'!$U$11:$U$722,$N41,'6.3 Asset_Health'!$O$11:$O$722,$O41)</f>
        <v>0</v>
      </c>
      <c r="AI41" s="885">
        <f>SUMIFS('6.3 Asset_Health'!AI$11:AI$722,'6.3 Asset_Health'!$H$11:$H$722,$H41,'6.3 Asset_Health'!$U$11:$U$722,$N41,'6.3 Asset_Health'!$O$11:$O$722,$O41)</f>
        <v>0</v>
      </c>
    </row>
    <row r="42" spans="4:35">
      <c r="D42" t="s">
        <v>238</v>
      </c>
      <c r="H42" t="s">
        <v>241</v>
      </c>
      <c r="I42" t="s">
        <v>1389</v>
      </c>
      <c r="J42" t="s">
        <v>107</v>
      </c>
      <c r="K42" t="s">
        <v>325</v>
      </c>
      <c r="N42" t="str">
        <f>'1.3 Lists'!S41</f>
        <v>30 - ODORISATION PLANT</v>
      </c>
      <c r="O42" t="s">
        <v>271</v>
      </c>
      <c r="AC42" t="s">
        <v>1390</v>
      </c>
      <c r="AE42" s="885">
        <f>SUMIFS('6.3 Asset_Health'!AE$11:AE$722,'6.3 Asset_Health'!$H$11:$H$722,$H42,'6.3 Asset_Health'!$U$11:$U$722,$N42,'6.3 Asset_Health'!$O$11:$O$722,$O42)</f>
        <v>0</v>
      </c>
      <c r="AF42" s="885">
        <f>SUMIFS('6.3 Asset_Health'!AF$11:AF$722,'6.3 Asset_Health'!$H$11:$H$722,$H42,'6.3 Asset_Health'!$U$11:$U$722,$N42,'6.3 Asset_Health'!$O$11:$O$722,$O42)</f>
        <v>0</v>
      </c>
      <c r="AG42" s="885">
        <f>SUMIFS('6.3 Asset_Health'!AG$11:AG$722,'6.3 Asset_Health'!$H$11:$H$722,$H42,'6.3 Asset_Health'!$U$11:$U$722,$N42,'6.3 Asset_Health'!$O$11:$O$722,$O42)</f>
        <v>0</v>
      </c>
      <c r="AH42" s="885">
        <f>SUMIFS('6.3 Asset_Health'!AH$11:AH$722,'6.3 Asset_Health'!$H$11:$H$722,$H42,'6.3 Asset_Health'!$U$11:$U$722,$N42,'6.3 Asset_Health'!$O$11:$O$722,$O42)</f>
        <v>0</v>
      </c>
      <c r="AI42" s="885">
        <f>SUMIFS('6.3 Asset_Health'!AI$11:AI$722,'6.3 Asset_Health'!$H$11:$H$722,$H42,'6.3 Asset_Health'!$U$11:$U$722,$N42,'6.3 Asset_Health'!$O$11:$O$722,$O42)</f>
        <v>0</v>
      </c>
    </row>
    <row r="43" spans="4:35">
      <c r="D43" t="s">
        <v>238</v>
      </c>
      <c r="H43" t="s">
        <v>241</v>
      </c>
      <c r="I43" t="s">
        <v>1389</v>
      </c>
      <c r="J43" t="s">
        <v>107</v>
      </c>
      <c r="K43" t="s">
        <v>325</v>
      </c>
      <c r="N43" t="str">
        <f>'1.3 Lists'!S42</f>
        <v>31 - PIG TRAP</v>
      </c>
      <c r="O43" t="s">
        <v>271</v>
      </c>
      <c r="AC43" t="s">
        <v>1390</v>
      </c>
      <c r="AE43" s="885">
        <f>SUMIFS('6.3 Asset_Health'!AE$11:AE$722,'6.3 Asset_Health'!$H$11:$H$722,$H43,'6.3 Asset_Health'!$U$11:$U$722,$N43,'6.3 Asset_Health'!$O$11:$O$722,$O43)</f>
        <v>0</v>
      </c>
      <c r="AF43" s="885">
        <f>SUMIFS('6.3 Asset_Health'!AF$11:AF$722,'6.3 Asset_Health'!$H$11:$H$722,$H43,'6.3 Asset_Health'!$U$11:$U$722,$N43,'6.3 Asset_Health'!$O$11:$O$722,$O43)</f>
        <v>0</v>
      </c>
      <c r="AG43" s="885">
        <f>SUMIFS('6.3 Asset_Health'!AG$11:AG$722,'6.3 Asset_Health'!$H$11:$H$722,$H43,'6.3 Asset_Health'!$U$11:$U$722,$N43,'6.3 Asset_Health'!$O$11:$O$722,$O43)</f>
        <v>0</v>
      </c>
      <c r="AH43" s="885">
        <f>SUMIFS('6.3 Asset_Health'!AH$11:AH$722,'6.3 Asset_Health'!$H$11:$H$722,$H43,'6.3 Asset_Health'!$U$11:$U$722,$N43,'6.3 Asset_Health'!$O$11:$O$722,$O43)</f>
        <v>0</v>
      </c>
      <c r="AI43" s="885">
        <f>SUMIFS('6.3 Asset_Health'!AI$11:AI$722,'6.3 Asset_Health'!$H$11:$H$722,$H43,'6.3 Asset_Health'!$U$11:$U$722,$N43,'6.3 Asset_Health'!$O$11:$O$722,$O43)</f>
        <v>0</v>
      </c>
    </row>
    <row r="44" spans="4:35">
      <c r="D44" t="s">
        <v>238</v>
      </c>
      <c r="H44" t="s">
        <v>241</v>
      </c>
      <c r="I44" t="s">
        <v>1389</v>
      </c>
      <c r="J44" t="s">
        <v>107</v>
      </c>
      <c r="K44" t="s">
        <v>325</v>
      </c>
      <c r="N44" t="str">
        <f>'1.3 Lists'!S43</f>
        <v>32 - ABOVE GROUND PIPE COATING</v>
      </c>
      <c r="O44" t="s">
        <v>271</v>
      </c>
      <c r="AC44" t="s">
        <v>1390</v>
      </c>
      <c r="AE44" s="885">
        <f>SUMIFS('6.3 Asset_Health'!AE$11:AE$722,'6.3 Asset_Health'!$H$11:$H$722,$H44,'6.3 Asset_Health'!$U$11:$U$722,$N44,'6.3 Asset_Health'!$O$11:$O$722,$O44)</f>
        <v>0</v>
      </c>
      <c r="AF44" s="885">
        <f>SUMIFS('6.3 Asset_Health'!AF$11:AF$722,'6.3 Asset_Health'!$H$11:$H$722,$H44,'6.3 Asset_Health'!$U$11:$U$722,$N44,'6.3 Asset_Health'!$O$11:$O$722,$O44)</f>
        <v>0</v>
      </c>
      <c r="AG44" s="885">
        <f>SUMIFS('6.3 Asset_Health'!AG$11:AG$722,'6.3 Asset_Health'!$H$11:$H$722,$H44,'6.3 Asset_Health'!$U$11:$U$722,$N44,'6.3 Asset_Health'!$O$11:$O$722,$O44)</f>
        <v>0</v>
      </c>
      <c r="AH44" s="885">
        <f>SUMIFS('6.3 Asset_Health'!AH$11:AH$722,'6.3 Asset_Health'!$H$11:$H$722,$H44,'6.3 Asset_Health'!$U$11:$U$722,$N44,'6.3 Asset_Health'!$O$11:$O$722,$O44)</f>
        <v>0</v>
      </c>
      <c r="AI44" s="885">
        <f>SUMIFS('6.3 Asset_Health'!AI$11:AI$722,'6.3 Asset_Health'!$H$11:$H$722,$H44,'6.3 Asset_Health'!$U$11:$U$722,$N44,'6.3 Asset_Health'!$O$11:$O$722,$O44)</f>
        <v>0</v>
      </c>
    </row>
    <row r="45" spans="4:35">
      <c r="D45" t="s">
        <v>238</v>
      </c>
      <c r="H45" t="s">
        <v>241</v>
      </c>
      <c r="I45" t="s">
        <v>1389</v>
      </c>
      <c r="J45" t="s">
        <v>107</v>
      </c>
      <c r="K45" t="s">
        <v>325</v>
      </c>
      <c r="N45" t="str">
        <f>'1.3 Lists'!S44</f>
        <v>33 - BELOW GROUND PIPE COATING</v>
      </c>
      <c r="O45" t="s">
        <v>271</v>
      </c>
      <c r="AC45" t="s">
        <v>1390</v>
      </c>
      <c r="AE45" s="885">
        <f>SUMIFS('6.3 Asset_Health'!AE$11:AE$722,'6.3 Asset_Health'!$H$11:$H$722,$H45,'6.3 Asset_Health'!$U$11:$U$722,$N45,'6.3 Asset_Health'!$O$11:$O$722,$O45)</f>
        <v>0</v>
      </c>
      <c r="AF45" s="885">
        <f>SUMIFS('6.3 Asset_Health'!AF$11:AF$722,'6.3 Asset_Health'!$H$11:$H$722,$H45,'6.3 Asset_Health'!$U$11:$U$722,$N45,'6.3 Asset_Health'!$O$11:$O$722,$O45)</f>
        <v>0</v>
      </c>
      <c r="AG45" s="885">
        <f>SUMIFS('6.3 Asset_Health'!AG$11:AG$722,'6.3 Asset_Health'!$H$11:$H$722,$H45,'6.3 Asset_Health'!$U$11:$U$722,$N45,'6.3 Asset_Health'!$O$11:$O$722,$O45)</f>
        <v>0</v>
      </c>
      <c r="AH45" s="885">
        <f>SUMIFS('6.3 Asset_Health'!AH$11:AH$722,'6.3 Asset_Health'!$H$11:$H$722,$H45,'6.3 Asset_Health'!$U$11:$U$722,$N45,'6.3 Asset_Health'!$O$11:$O$722,$O45)</f>
        <v>0</v>
      </c>
      <c r="AI45" s="885">
        <f>SUMIFS('6.3 Asset_Health'!AI$11:AI$722,'6.3 Asset_Health'!$H$11:$H$722,$H45,'6.3 Asset_Health'!$U$11:$U$722,$N45,'6.3 Asset_Health'!$O$11:$O$722,$O45)</f>
        <v>0</v>
      </c>
    </row>
    <row r="46" spans="4:35">
      <c r="D46" t="s">
        <v>238</v>
      </c>
      <c r="H46" t="s">
        <v>241</v>
      </c>
      <c r="I46" t="s">
        <v>1389</v>
      </c>
      <c r="J46" t="s">
        <v>107</v>
      </c>
      <c r="K46" t="s">
        <v>325</v>
      </c>
      <c r="N46" t="str">
        <f>'1.3 Lists'!S45</f>
        <v>34 - POWER TURBINE</v>
      </c>
      <c r="O46" t="s">
        <v>271</v>
      </c>
      <c r="AC46" t="s">
        <v>1390</v>
      </c>
      <c r="AE46" s="885">
        <f>SUMIFS('6.3 Asset_Health'!AE$11:AE$722,'6.3 Asset_Health'!$H$11:$H$722,$H46,'6.3 Asset_Health'!$U$11:$U$722,$N46,'6.3 Asset_Health'!$O$11:$O$722,$O46)</f>
        <v>0</v>
      </c>
      <c r="AF46" s="885">
        <f>SUMIFS('6.3 Asset_Health'!AF$11:AF$722,'6.3 Asset_Health'!$H$11:$H$722,$H46,'6.3 Asset_Health'!$U$11:$U$722,$N46,'6.3 Asset_Health'!$O$11:$O$722,$O46)</f>
        <v>0</v>
      </c>
      <c r="AG46" s="885">
        <f>SUMIFS('6.3 Asset_Health'!AG$11:AG$722,'6.3 Asset_Health'!$H$11:$H$722,$H46,'6.3 Asset_Health'!$U$11:$U$722,$N46,'6.3 Asset_Health'!$O$11:$O$722,$O46)</f>
        <v>0</v>
      </c>
      <c r="AH46" s="885">
        <f>SUMIFS('6.3 Asset_Health'!AH$11:AH$722,'6.3 Asset_Health'!$H$11:$H$722,$H46,'6.3 Asset_Health'!$U$11:$U$722,$N46,'6.3 Asset_Health'!$O$11:$O$722,$O46)</f>
        <v>0</v>
      </c>
      <c r="AI46" s="885">
        <f>SUMIFS('6.3 Asset_Health'!AI$11:AI$722,'6.3 Asset_Health'!$H$11:$H$722,$H46,'6.3 Asset_Health'!$U$11:$U$722,$N46,'6.3 Asset_Health'!$O$11:$O$722,$O46)</f>
        <v>0</v>
      </c>
    </row>
    <row r="47" spans="4:35">
      <c r="D47" t="s">
        <v>238</v>
      </c>
      <c r="H47" t="s">
        <v>241</v>
      </c>
      <c r="I47" t="s">
        <v>1389</v>
      </c>
      <c r="J47" t="s">
        <v>107</v>
      </c>
      <c r="K47" t="s">
        <v>325</v>
      </c>
      <c r="N47" t="str">
        <f>'1.3 Lists'!S46</f>
        <v>35 - PREHEATERS</v>
      </c>
      <c r="O47" t="s">
        <v>271</v>
      </c>
      <c r="AC47" t="s">
        <v>1390</v>
      </c>
      <c r="AE47" s="885">
        <f>SUMIFS('6.3 Asset_Health'!AE$11:AE$722,'6.3 Asset_Health'!$H$11:$H$722,$H47,'6.3 Asset_Health'!$U$11:$U$722,$N47,'6.3 Asset_Health'!$O$11:$O$722,$O47)</f>
        <v>0</v>
      </c>
      <c r="AF47" s="885">
        <f>SUMIFS('6.3 Asset_Health'!AF$11:AF$722,'6.3 Asset_Health'!$H$11:$H$722,$H47,'6.3 Asset_Health'!$U$11:$U$722,$N47,'6.3 Asset_Health'!$O$11:$O$722,$O47)</f>
        <v>0</v>
      </c>
      <c r="AG47" s="885">
        <f>SUMIFS('6.3 Asset_Health'!AG$11:AG$722,'6.3 Asset_Health'!$H$11:$H$722,$H47,'6.3 Asset_Health'!$U$11:$U$722,$N47,'6.3 Asset_Health'!$O$11:$O$722,$O47)</f>
        <v>0</v>
      </c>
      <c r="AH47" s="885">
        <f>SUMIFS('6.3 Asset_Health'!AH$11:AH$722,'6.3 Asset_Health'!$H$11:$H$722,$H47,'6.3 Asset_Health'!$U$11:$U$722,$N47,'6.3 Asset_Health'!$O$11:$O$722,$O47)</f>
        <v>0</v>
      </c>
      <c r="AI47" s="885">
        <f>SUMIFS('6.3 Asset_Health'!AI$11:AI$722,'6.3 Asset_Health'!$H$11:$H$722,$H47,'6.3 Asset_Health'!$U$11:$U$722,$N47,'6.3 Asset_Health'!$O$11:$O$722,$O47)</f>
        <v>0</v>
      </c>
    </row>
    <row r="48" spans="4:35">
      <c r="D48" t="s">
        <v>238</v>
      </c>
      <c r="H48" t="s">
        <v>241</v>
      </c>
      <c r="I48" t="s">
        <v>1389</v>
      </c>
      <c r="J48" t="s">
        <v>107</v>
      </c>
      <c r="K48" t="s">
        <v>325</v>
      </c>
      <c r="N48" t="str">
        <f>'1.3 Lists'!S47</f>
        <v>36 - STATION PROCESS CONTROL SYSTEM</v>
      </c>
      <c r="O48" t="s">
        <v>271</v>
      </c>
      <c r="AC48" t="s">
        <v>1390</v>
      </c>
      <c r="AE48" s="885">
        <f>SUMIFS('6.3 Asset_Health'!AE$11:AE$722,'6.3 Asset_Health'!$H$11:$H$722,$H48,'6.3 Asset_Health'!$U$11:$U$722,$N48,'6.3 Asset_Health'!$O$11:$O$722,$O48)</f>
        <v>0</v>
      </c>
      <c r="AF48" s="885">
        <f>SUMIFS('6.3 Asset_Health'!AF$11:AF$722,'6.3 Asset_Health'!$H$11:$H$722,$H48,'6.3 Asset_Health'!$U$11:$U$722,$N48,'6.3 Asset_Health'!$O$11:$O$722,$O48)</f>
        <v>0</v>
      </c>
      <c r="AG48" s="885">
        <f>SUMIFS('6.3 Asset_Health'!AG$11:AG$722,'6.3 Asset_Health'!$H$11:$H$722,$H48,'6.3 Asset_Health'!$U$11:$U$722,$N48,'6.3 Asset_Health'!$O$11:$O$722,$O48)</f>
        <v>0</v>
      </c>
      <c r="AH48" s="885">
        <f>SUMIFS('6.3 Asset_Health'!AH$11:AH$722,'6.3 Asset_Health'!$H$11:$H$722,$H48,'6.3 Asset_Health'!$U$11:$U$722,$N48,'6.3 Asset_Health'!$O$11:$O$722,$O48)</f>
        <v>0</v>
      </c>
      <c r="AI48" s="885">
        <f>SUMIFS('6.3 Asset_Health'!AI$11:AI$722,'6.3 Asset_Health'!$H$11:$H$722,$H48,'6.3 Asset_Health'!$U$11:$U$722,$N48,'6.3 Asset_Health'!$O$11:$O$722,$O48)</f>
        <v>0</v>
      </c>
    </row>
    <row r="49" spans="1:35">
      <c r="D49" t="s">
        <v>238</v>
      </c>
      <c r="H49" t="s">
        <v>241</v>
      </c>
      <c r="I49" t="s">
        <v>1389</v>
      </c>
      <c r="J49" t="s">
        <v>107</v>
      </c>
      <c r="K49" t="s">
        <v>325</v>
      </c>
      <c r="N49" t="str">
        <f>'1.3 Lists'!S48</f>
        <v>37 - UNIT CONTROL SYSTEM</v>
      </c>
      <c r="O49" t="s">
        <v>271</v>
      </c>
      <c r="AC49" t="s">
        <v>1390</v>
      </c>
      <c r="AE49" s="885">
        <f>SUMIFS('6.3 Asset_Health'!AE$11:AE$722,'6.3 Asset_Health'!$H$11:$H$722,$H49,'6.3 Asset_Health'!$U$11:$U$722,$N49,'6.3 Asset_Health'!$O$11:$O$722,$O49)</f>
        <v>0</v>
      </c>
      <c r="AF49" s="885">
        <f>SUMIFS('6.3 Asset_Health'!AF$11:AF$722,'6.3 Asset_Health'!$H$11:$H$722,$H49,'6.3 Asset_Health'!$U$11:$U$722,$N49,'6.3 Asset_Health'!$O$11:$O$722,$O49)</f>
        <v>0</v>
      </c>
      <c r="AG49" s="885">
        <f>SUMIFS('6.3 Asset_Health'!AG$11:AG$722,'6.3 Asset_Health'!$H$11:$H$722,$H49,'6.3 Asset_Health'!$U$11:$U$722,$N49,'6.3 Asset_Health'!$O$11:$O$722,$O49)</f>
        <v>0</v>
      </c>
      <c r="AH49" s="885">
        <f>SUMIFS('6.3 Asset_Health'!AH$11:AH$722,'6.3 Asset_Health'!$H$11:$H$722,$H49,'6.3 Asset_Health'!$U$11:$U$722,$N49,'6.3 Asset_Health'!$O$11:$O$722,$O49)</f>
        <v>0</v>
      </c>
      <c r="AI49" s="885">
        <f>SUMIFS('6.3 Asset_Health'!AI$11:AI$722,'6.3 Asset_Health'!$H$11:$H$722,$H49,'6.3 Asset_Health'!$U$11:$U$722,$N49,'6.3 Asset_Health'!$O$11:$O$722,$O49)</f>
        <v>0</v>
      </c>
    </row>
    <row r="50" spans="1:35">
      <c r="D50" t="s">
        <v>238</v>
      </c>
      <c r="H50" t="s">
        <v>241</v>
      </c>
      <c r="I50" t="s">
        <v>1389</v>
      </c>
      <c r="J50" t="s">
        <v>107</v>
      </c>
      <c r="K50" t="s">
        <v>325</v>
      </c>
      <c r="N50" t="str">
        <f>'1.3 Lists'!S49</f>
        <v>38 - ANTI-SURGE SYSTEM</v>
      </c>
      <c r="O50" t="s">
        <v>271</v>
      </c>
      <c r="AC50" t="s">
        <v>1390</v>
      </c>
      <c r="AE50" s="885">
        <f>SUMIFS('6.3 Asset_Health'!AE$11:AE$722,'6.3 Asset_Health'!$H$11:$H$722,$H50,'6.3 Asset_Health'!$U$11:$U$722,$N50,'6.3 Asset_Health'!$O$11:$O$722,$O50)</f>
        <v>0</v>
      </c>
      <c r="AF50" s="885">
        <f>SUMIFS('6.3 Asset_Health'!AF$11:AF$722,'6.3 Asset_Health'!$H$11:$H$722,$H50,'6.3 Asset_Health'!$U$11:$U$722,$N50,'6.3 Asset_Health'!$O$11:$O$722,$O50)</f>
        <v>0</v>
      </c>
      <c r="AG50" s="885">
        <f>SUMIFS('6.3 Asset_Health'!AG$11:AG$722,'6.3 Asset_Health'!$H$11:$H$722,$H50,'6.3 Asset_Health'!$U$11:$U$722,$N50,'6.3 Asset_Health'!$O$11:$O$722,$O50)</f>
        <v>0</v>
      </c>
      <c r="AH50" s="885">
        <f>SUMIFS('6.3 Asset_Health'!AH$11:AH$722,'6.3 Asset_Health'!$H$11:$H$722,$H50,'6.3 Asset_Health'!$U$11:$U$722,$N50,'6.3 Asset_Health'!$O$11:$O$722,$O50)</f>
        <v>0</v>
      </c>
      <c r="AI50" s="885">
        <f>SUMIFS('6.3 Asset_Health'!AI$11:AI$722,'6.3 Asset_Health'!$H$11:$H$722,$H50,'6.3 Asset_Health'!$U$11:$U$722,$N50,'6.3 Asset_Health'!$O$11:$O$722,$O50)</f>
        <v>0</v>
      </c>
    </row>
    <row r="51" spans="1:35">
      <c r="D51" t="s">
        <v>238</v>
      </c>
      <c r="H51" t="s">
        <v>241</v>
      </c>
      <c r="I51" t="s">
        <v>1389</v>
      </c>
      <c r="J51" t="s">
        <v>107</v>
      </c>
      <c r="K51" t="s">
        <v>325</v>
      </c>
      <c r="N51" t="str">
        <f>'1.3 Lists'!S50</f>
        <v>39 - SECURITY</v>
      </c>
      <c r="O51" t="s">
        <v>271</v>
      </c>
      <c r="AC51" t="s">
        <v>1390</v>
      </c>
      <c r="AE51" s="885">
        <f>SUMIFS('6.3 Asset_Health'!AE$11:AE$722,'6.3 Asset_Health'!$H$11:$H$722,$H51,'6.3 Asset_Health'!$U$11:$U$722,$N51,'6.3 Asset_Health'!$O$11:$O$722,$O51)</f>
        <v>0</v>
      </c>
      <c r="AF51" s="885">
        <f>SUMIFS('6.3 Asset_Health'!AF$11:AF$722,'6.3 Asset_Health'!$H$11:$H$722,$H51,'6.3 Asset_Health'!$U$11:$U$722,$N51,'6.3 Asset_Health'!$O$11:$O$722,$O51)</f>
        <v>0</v>
      </c>
      <c r="AG51" s="885">
        <f>SUMIFS('6.3 Asset_Health'!AG$11:AG$722,'6.3 Asset_Health'!$H$11:$H$722,$H51,'6.3 Asset_Health'!$U$11:$U$722,$N51,'6.3 Asset_Health'!$O$11:$O$722,$O51)</f>
        <v>0</v>
      </c>
      <c r="AH51" s="885">
        <f>SUMIFS('6.3 Asset_Health'!AH$11:AH$722,'6.3 Asset_Health'!$H$11:$H$722,$H51,'6.3 Asset_Health'!$U$11:$U$722,$N51,'6.3 Asset_Health'!$O$11:$O$722,$O51)</f>
        <v>0</v>
      </c>
      <c r="AI51" s="885">
        <f>SUMIFS('6.3 Asset_Health'!AI$11:AI$722,'6.3 Asset_Health'!$H$11:$H$722,$H51,'6.3 Asset_Health'!$U$11:$U$722,$N51,'6.3 Asset_Health'!$O$11:$O$722,$O51)</f>
        <v>0</v>
      </c>
    </row>
    <row r="52" spans="1:35">
      <c r="D52" t="s">
        <v>238</v>
      </c>
      <c r="H52" t="s">
        <v>241</v>
      </c>
      <c r="I52" t="s">
        <v>1389</v>
      </c>
      <c r="J52" t="s">
        <v>107</v>
      </c>
      <c r="K52" t="s">
        <v>325</v>
      </c>
      <c r="N52" t="str">
        <f>'1.3 Lists'!S51</f>
        <v>40 - STARTER MOTOR</v>
      </c>
      <c r="O52" t="s">
        <v>271</v>
      </c>
      <c r="AC52" t="s">
        <v>1390</v>
      </c>
      <c r="AE52" s="885">
        <f>SUMIFS('6.3 Asset_Health'!AE$11:AE$722,'6.3 Asset_Health'!$H$11:$H$722,$H52,'6.3 Asset_Health'!$U$11:$U$722,$N52,'6.3 Asset_Health'!$O$11:$O$722,$O52)</f>
        <v>0</v>
      </c>
      <c r="AF52" s="885">
        <f>SUMIFS('6.3 Asset_Health'!AF$11:AF$722,'6.3 Asset_Health'!$H$11:$H$722,$H52,'6.3 Asset_Health'!$U$11:$U$722,$N52,'6.3 Asset_Health'!$O$11:$O$722,$O52)</f>
        <v>0</v>
      </c>
      <c r="AG52" s="885">
        <f>SUMIFS('6.3 Asset_Health'!AG$11:AG$722,'6.3 Asset_Health'!$H$11:$H$722,$H52,'6.3 Asset_Health'!$U$11:$U$722,$N52,'6.3 Asset_Health'!$O$11:$O$722,$O52)</f>
        <v>0</v>
      </c>
      <c r="AH52" s="885">
        <f>SUMIFS('6.3 Asset_Health'!AH$11:AH$722,'6.3 Asset_Health'!$H$11:$H$722,$H52,'6.3 Asset_Health'!$U$11:$U$722,$N52,'6.3 Asset_Health'!$O$11:$O$722,$O52)</f>
        <v>0</v>
      </c>
      <c r="AI52" s="885">
        <f>SUMIFS('6.3 Asset_Health'!AI$11:AI$722,'6.3 Asset_Health'!$H$11:$H$722,$H52,'6.3 Asset_Health'!$U$11:$U$722,$N52,'6.3 Asset_Health'!$O$11:$O$722,$O52)</f>
        <v>0</v>
      </c>
    </row>
    <row r="53" spans="1:35">
      <c r="D53" t="s">
        <v>238</v>
      </c>
      <c r="H53" t="s">
        <v>241</v>
      </c>
      <c r="I53" t="s">
        <v>1389</v>
      </c>
      <c r="J53" t="s">
        <v>107</v>
      </c>
      <c r="K53" t="s">
        <v>325</v>
      </c>
      <c r="N53" t="str">
        <f>'1.3 Lists'!S52</f>
        <v>41 - VENT SYSTEM</v>
      </c>
      <c r="O53" t="s">
        <v>271</v>
      </c>
      <c r="AC53" t="s">
        <v>1390</v>
      </c>
      <c r="AE53" s="885">
        <f>SUMIFS('6.3 Asset_Health'!AE$11:AE$722,'6.3 Asset_Health'!$H$11:$H$722,$H53,'6.3 Asset_Health'!$U$11:$U$722,$N53,'6.3 Asset_Health'!$O$11:$O$722,$O53)</f>
        <v>0</v>
      </c>
      <c r="AF53" s="885">
        <f>SUMIFS('6.3 Asset_Health'!AF$11:AF$722,'6.3 Asset_Health'!$H$11:$H$722,$H53,'6.3 Asset_Health'!$U$11:$U$722,$N53,'6.3 Asset_Health'!$O$11:$O$722,$O53)</f>
        <v>0</v>
      </c>
      <c r="AG53" s="885">
        <f>SUMIFS('6.3 Asset_Health'!AG$11:AG$722,'6.3 Asset_Health'!$H$11:$H$722,$H53,'6.3 Asset_Health'!$U$11:$U$722,$N53,'6.3 Asset_Health'!$O$11:$O$722,$O53)</f>
        <v>0</v>
      </c>
      <c r="AH53" s="885">
        <f>SUMIFS('6.3 Asset_Health'!AH$11:AH$722,'6.3 Asset_Health'!$H$11:$H$722,$H53,'6.3 Asset_Health'!$U$11:$U$722,$N53,'6.3 Asset_Health'!$O$11:$O$722,$O53)</f>
        <v>0</v>
      </c>
      <c r="AI53" s="885">
        <f>SUMIFS('6.3 Asset_Health'!AI$11:AI$722,'6.3 Asset_Health'!$H$11:$H$722,$H53,'6.3 Asset_Health'!$U$11:$U$722,$N53,'6.3 Asset_Health'!$O$11:$O$722,$O53)</f>
        <v>0</v>
      </c>
    </row>
    <row r="54" spans="1:35">
      <c r="D54" t="s">
        <v>238</v>
      </c>
      <c r="H54" t="s">
        <v>241</v>
      </c>
      <c r="I54" t="s">
        <v>1389</v>
      </c>
      <c r="J54" t="s">
        <v>107</v>
      </c>
      <c r="K54" t="s">
        <v>325</v>
      </c>
      <c r="N54" t="str">
        <f>'1.3 Lists'!S53</f>
        <v>42 - ELECTRICAL VARIABLE SPEED DRIVE</v>
      </c>
      <c r="O54" t="s">
        <v>271</v>
      </c>
      <c r="AC54" t="s">
        <v>1390</v>
      </c>
      <c r="AE54" s="885">
        <f>SUMIFS('6.3 Asset_Health'!AE$11:AE$722,'6.3 Asset_Health'!$H$11:$H$722,$H54,'6.3 Asset_Health'!$U$11:$U$722,$N54,'6.3 Asset_Health'!$O$11:$O$722,$O54)</f>
        <v>0</v>
      </c>
      <c r="AF54" s="885">
        <f>SUMIFS('6.3 Asset_Health'!AF$11:AF$722,'6.3 Asset_Health'!$H$11:$H$722,$H54,'6.3 Asset_Health'!$U$11:$U$722,$N54,'6.3 Asset_Health'!$O$11:$O$722,$O54)</f>
        <v>0</v>
      </c>
      <c r="AG54" s="885">
        <f>SUMIFS('6.3 Asset_Health'!AG$11:AG$722,'6.3 Asset_Health'!$H$11:$H$722,$H54,'6.3 Asset_Health'!$U$11:$U$722,$N54,'6.3 Asset_Health'!$O$11:$O$722,$O54)</f>
        <v>0</v>
      </c>
      <c r="AH54" s="885">
        <f>SUMIFS('6.3 Asset_Health'!AH$11:AH$722,'6.3 Asset_Health'!$H$11:$H$722,$H54,'6.3 Asset_Health'!$U$11:$U$722,$N54,'6.3 Asset_Health'!$O$11:$O$722,$O54)</f>
        <v>0</v>
      </c>
      <c r="AI54" s="885">
        <f>SUMIFS('6.3 Asset_Health'!AI$11:AI$722,'6.3 Asset_Health'!$H$11:$H$722,$H54,'6.3 Asset_Health'!$U$11:$U$722,$N54,'6.3 Asset_Health'!$O$11:$O$722,$O54)</f>
        <v>0</v>
      </c>
    </row>
    <row r="55" spans="1:35">
      <c r="D55" t="s">
        <v>238</v>
      </c>
      <c r="H55" t="s">
        <v>241</v>
      </c>
      <c r="I55" t="s">
        <v>1389</v>
      </c>
      <c r="J55" t="s">
        <v>107</v>
      </c>
      <c r="K55" t="s">
        <v>325</v>
      </c>
      <c r="N55" t="str">
        <f>'1.3 Lists'!S54</f>
        <v>43 - LOCALLY ACTUATED VALVES</v>
      </c>
      <c r="O55" t="s">
        <v>271</v>
      </c>
      <c r="AC55" t="s">
        <v>1390</v>
      </c>
      <c r="AE55" s="885">
        <f>SUMIFS('6.3 Asset_Health'!AE$11:AE$722,'6.3 Asset_Health'!$H$11:$H$722,$H55,'6.3 Asset_Health'!$U$11:$U$722,$N55,'6.3 Asset_Health'!$O$11:$O$722,$O55)</f>
        <v>0</v>
      </c>
      <c r="AF55" s="885">
        <f>SUMIFS('6.3 Asset_Health'!AF$11:AF$722,'6.3 Asset_Health'!$H$11:$H$722,$H55,'6.3 Asset_Health'!$U$11:$U$722,$N55,'6.3 Asset_Health'!$O$11:$O$722,$O55)</f>
        <v>0</v>
      </c>
      <c r="AG55" s="885">
        <f>SUMIFS('6.3 Asset_Health'!AG$11:AG$722,'6.3 Asset_Health'!$H$11:$H$722,$H55,'6.3 Asset_Health'!$U$11:$U$722,$N55,'6.3 Asset_Health'!$O$11:$O$722,$O55)</f>
        <v>0</v>
      </c>
      <c r="AH55" s="885">
        <f>SUMIFS('6.3 Asset_Health'!AH$11:AH$722,'6.3 Asset_Health'!$H$11:$H$722,$H55,'6.3 Asset_Health'!$U$11:$U$722,$N55,'6.3 Asset_Health'!$O$11:$O$722,$O55)</f>
        <v>0</v>
      </c>
      <c r="AI55" s="885">
        <f>SUMIFS('6.3 Asset_Health'!AI$11:AI$722,'6.3 Asset_Health'!$H$11:$H$722,$H55,'6.3 Asset_Health'!$U$11:$U$722,$N55,'6.3 Asset_Health'!$O$11:$O$722,$O55)</f>
        <v>0</v>
      </c>
    </row>
    <row r="56" spans="1:35">
      <c r="D56" t="s">
        <v>238</v>
      </c>
      <c r="H56" t="s">
        <v>241</v>
      </c>
      <c r="I56" t="s">
        <v>1389</v>
      </c>
      <c r="J56" t="s">
        <v>107</v>
      </c>
      <c r="K56" t="s">
        <v>325</v>
      </c>
      <c r="N56" t="str">
        <f>'1.3 Lists'!S55</f>
        <v>44 - NON RETURN VALVES</v>
      </c>
      <c r="O56" t="s">
        <v>271</v>
      </c>
      <c r="AC56" t="s">
        <v>1390</v>
      </c>
      <c r="AE56" s="885">
        <f>SUMIFS('6.3 Asset_Health'!AE$11:AE$722,'6.3 Asset_Health'!$H$11:$H$722,$H56,'6.3 Asset_Health'!$U$11:$U$722,$N56,'6.3 Asset_Health'!$O$11:$O$722,$O56)</f>
        <v>0</v>
      </c>
      <c r="AF56" s="885">
        <f>SUMIFS('6.3 Asset_Health'!AF$11:AF$722,'6.3 Asset_Health'!$H$11:$H$722,$H56,'6.3 Asset_Health'!$U$11:$U$722,$N56,'6.3 Asset_Health'!$O$11:$O$722,$O56)</f>
        <v>0</v>
      </c>
      <c r="AG56" s="885">
        <f>SUMIFS('6.3 Asset_Health'!AG$11:AG$722,'6.3 Asset_Health'!$H$11:$H$722,$H56,'6.3 Asset_Health'!$U$11:$U$722,$N56,'6.3 Asset_Health'!$O$11:$O$722,$O56)</f>
        <v>0</v>
      </c>
      <c r="AH56" s="885">
        <f>SUMIFS('6.3 Asset_Health'!AH$11:AH$722,'6.3 Asset_Health'!$H$11:$H$722,$H56,'6.3 Asset_Health'!$U$11:$U$722,$N56,'6.3 Asset_Health'!$O$11:$O$722,$O56)</f>
        <v>0</v>
      </c>
      <c r="AI56" s="885">
        <f>SUMIFS('6.3 Asset_Health'!AI$11:AI$722,'6.3 Asset_Health'!$H$11:$H$722,$H56,'6.3 Asset_Health'!$U$11:$U$722,$N56,'6.3 Asset_Health'!$O$11:$O$722,$O56)</f>
        <v>0</v>
      </c>
    </row>
    <row r="57" spans="1:35">
      <c r="D57" t="s">
        <v>238</v>
      </c>
      <c r="H57" t="s">
        <v>241</v>
      </c>
      <c r="I57" t="s">
        <v>1389</v>
      </c>
      <c r="J57" t="s">
        <v>107</v>
      </c>
      <c r="K57" t="s">
        <v>325</v>
      </c>
      <c r="N57" t="str">
        <f>'1.3 Lists'!S56</f>
        <v>45 - REMOTE ISOLATION VALVES</v>
      </c>
      <c r="O57" t="s">
        <v>271</v>
      </c>
      <c r="AC57" t="s">
        <v>1390</v>
      </c>
      <c r="AE57" s="885">
        <f>SUMIFS('6.3 Asset_Health'!AE$11:AE$722,'6.3 Asset_Health'!$H$11:$H$722,$H57,'6.3 Asset_Health'!$U$11:$U$722,$N57,'6.3 Asset_Health'!$O$11:$O$722,$O57)</f>
        <v>0</v>
      </c>
      <c r="AF57" s="885">
        <f>SUMIFS('6.3 Asset_Health'!AF$11:AF$722,'6.3 Asset_Health'!$H$11:$H$722,$H57,'6.3 Asset_Health'!$U$11:$U$722,$N57,'6.3 Asset_Health'!$O$11:$O$722,$O57)</f>
        <v>0</v>
      </c>
      <c r="AG57" s="885">
        <f>SUMIFS('6.3 Asset_Health'!AG$11:AG$722,'6.3 Asset_Health'!$H$11:$H$722,$H57,'6.3 Asset_Health'!$U$11:$U$722,$N57,'6.3 Asset_Health'!$O$11:$O$722,$O57)</f>
        <v>0</v>
      </c>
      <c r="AH57" s="885">
        <f>SUMIFS('6.3 Asset_Health'!AH$11:AH$722,'6.3 Asset_Health'!$H$11:$H$722,$H57,'6.3 Asset_Health'!$U$11:$U$722,$N57,'6.3 Asset_Health'!$O$11:$O$722,$O57)</f>
        <v>0</v>
      </c>
      <c r="AI57" s="885">
        <f>SUMIFS('6.3 Asset_Health'!AI$11:AI$722,'6.3 Asset_Health'!$H$11:$H$722,$H57,'6.3 Asset_Health'!$U$11:$U$722,$N57,'6.3 Asset_Health'!$O$11:$O$722,$O57)</f>
        <v>0</v>
      </c>
    </row>
    <row r="58" spans="1:35">
      <c r="D58" t="s">
        <v>238</v>
      </c>
      <c r="H58" t="s">
        <v>241</v>
      </c>
      <c r="I58" t="s">
        <v>1389</v>
      </c>
      <c r="J58" t="s">
        <v>107</v>
      </c>
      <c r="K58" t="s">
        <v>325</v>
      </c>
      <c r="N58" t="str">
        <f>'1.3 Lists'!S57</f>
        <v>46 - PROCESS VALVES</v>
      </c>
      <c r="O58" t="s">
        <v>271</v>
      </c>
      <c r="AC58" t="s">
        <v>1390</v>
      </c>
      <c r="AE58" s="885">
        <f>SUMIFS('6.3 Asset_Health'!AE$11:AE$722,'6.3 Asset_Health'!$H$11:$H$722,$H58,'6.3 Asset_Health'!$U$11:$U$722,$N58,'6.3 Asset_Health'!$O$11:$O$722,$O58)</f>
        <v>0</v>
      </c>
      <c r="AF58" s="885">
        <f>SUMIFS('6.3 Asset_Health'!AF$11:AF$722,'6.3 Asset_Health'!$H$11:$H$722,$H58,'6.3 Asset_Health'!$U$11:$U$722,$N58,'6.3 Asset_Health'!$O$11:$O$722,$O58)</f>
        <v>0</v>
      </c>
      <c r="AG58" s="885">
        <f>SUMIFS('6.3 Asset_Health'!AG$11:AG$722,'6.3 Asset_Health'!$H$11:$H$722,$H58,'6.3 Asset_Health'!$U$11:$U$722,$N58,'6.3 Asset_Health'!$O$11:$O$722,$O58)</f>
        <v>0</v>
      </c>
      <c r="AH58" s="885">
        <f>SUMIFS('6.3 Asset_Health'!AH$11:AH$722,'6.3 Asset_Health'!$H$11:$H$722,$H58,'6.3 Asset_Health'!$U$11:$U$722,$N58,'6.3 Asset_Health'!$O$11:$O$722,$O58)</f>
        <v>0</v>
      </c>
      <c r="AI58" s="885">
        <f>SUMIFS('6.3 Asset_Health'!AI$11:AI$722,'6.3 Asset_Health'!$H$11:$H$722,$H58,'6.3 Asset_Health'!$U$11:$U$722,$N58,'6.3 Asset_Health'!$O$11:$O$722,$O58)</f>
        <v>0</v>
      </c>
    </row>
    <row r="59" spans="1:35">
      <c r="D59" t="s">
        <v>238</v>
      </c>
      <c r="H59" t="s">
        <v>241</v>
      </c>
      <c r="I59" t="s">
        <v>1389</v>
      </c>
      <c r="J59" t="s">
        <v>107</v>
      </c>
      <c r="K59" t="s">
        <v>325</v>
      </c>
      <c r="N59" t="str">
        <f>'1.3 Lists'!S58</f>
        <v>47 - SLAMSHUT SYSTEM</v>
      </c>
      <c r="O59" t="s">
        <v>271</v>
      </c>
      <c r="AC59" t="s">
        <v>1390</v>
      </c>
      <c r="AE59" s="885">
        <f>SUMIFS('6.3 Asset_Health'!AE$11:AE$722,'6.3 Asset_Health'!$H$11:$H$722,$H59,'6.3 Asset_Health'!$U$11:$U$722,$N59,'6.3 Asset_Health'!$O$11:$O$722,$O59)</f>
        <v>0</v>
      </c>
      <c r="AF59" s="885">
        <f>SUMIFS('6.3 Asset_Health'!AF$11:AF$722,'6.3 Asset_Health'!$H$11:$H$722,$H59,'6.3 Asset_Health'!$U$11:$U$722,$N59,'6.3 Asset_Health'!$O$11:$O$722,$O59)</f>
        <v>0</v>
      </c>
      <c r="AG59" s="885">
        <f>SUMIFS('6.3 Asset_Health'!AG$11:AG$722,'6.3 Asset_Health'!$H$11:$H$722,$H59,'6.3 Asset_Health'!$U$11:$U$722,$N59,'6.3 Asset_Health'!$O$11:$O$722,$O59)</f>
        <v>0</v>
      </c>
      <c r="AH59" s="885">
        <f>SUMIFS('6.3 Asset_Health'!AH$11:AH$722,'6.3 Asset_Health'!$H$11:$H$722,$H59,'6.3 Asset_Health'!$U$11:$U$722,$N59,'6.3 Asset_Health'!$O$11:$O$722,$O59)</f>
        <v>0</v>
      </c>
      <c r="AI59" s="885">
        <f>SUMIFS('6.3 Asset_Health'!AI$11:AI$722,'6.3 Asset_Health'!$H$11:$H$722,$H59,'6.3 Asset_Health'!$U$11:$U$722,$N59,'6.3 Asset_Health'!$O$11:$O$722,$O59)</f>
        <v>0</v>
      </c>
    </row>
    <row r="61" spans="1:35" s="1" customFormat="1" ht="14">
      <c r="A61" s="42"/>
      <c r="B61" s="48" t="s">
        <v>1391</v>
      </c>
    </row>
    <row r="63" spans="1:35">
      <c r="D63" t="s">
        <v>238</v>
      </c>
      <c r="H63" t="s">
        <v>265</v>
      </c>
      <c r="I63" t="s">
        <v>1389</v>
      </c>
      <c r="J63" t="s">
        <v>107</v>
      </c>
      <c r="K63" t="s">
        <v>325</v>
      </c>
      <c r="N63" t="str">
        <f>N13</f>
        <v>01 - CLADDING</v>
      </c>
      <c r="O63" t="s">
        <v>271</v>
      </c>
      <c r="AC63" t="s">
        <v>1392</v>
      </c>
      <c r="AE63" s="885">
        <f>SUMIFS('6.3 Asset_Health'!AE$11:AE$722,'6.3 Asset_Health'!$H$11:$H$722,$H63,'6.3 Asset_Health'!$U$11:$U$722,$N63,'6.3 Asset_Health'!$O$11:$O$722,$O63)</f>
        <v>0</v>
      </c>
      <c r="AF63" s="885">
        <f>SUMIFS('6.3 Asset_Health'!AF$11:AF$722,'6.3 Asset_Health'!$H$11:$H$722,$H63,'6.3 Asset_Health'!$U$11:$U$722,$N63,'6.3 Asset_Health'!$O$11:$O$722,$O63)</f>
        <v>0</v>
      </c>
      <c r="AG63" s="885">
        <f>SUMIFS('6.3 Asset_Health'!AG$11:AG$722,'6.3 Asset_Health'!$H$11:$H$722,$H63,'6.3 Asset_Health'!$U$11:$U$722,$N63,'6.3 Asset_Health'!$O$11:$O$722,$O63)</f>
        <v>0</v>
      </c>
      <c r="AH63" s="885">
        <f>SUMIFS('6.3 Asset_Health'!AH$11:AH$722,'6.3 Asset_Health'!$H$11:$H$722,$H63,'6.3 Asset_Health'!$U$11:$U$722,$N63,'6.3 Asset_Health'!$O$11:$O$722,$O63)</f>
        <v>0</v>
      </c>
      <c r="AI63" s="885">
        <f>SUMIFS('6.3 Asset_Health'!AI$11:AI$722,'6.3 Asset_Health'!$H$11:$H$722,$H63,'6.3 Asset_Health'!$U$11:$U$722,$N63,'6.3 Asset_Health'!$O$11:$O$722,$O63)</f>
        <v>0</v>
      </c>
    </row>
    <row r="64" spans="1:35">
      <c r="D64" t="s">
        <v>238</v>
      </c>
      <c r="H64" t="s">
        <v>265</v>
      </c>
      <c r="I64" t="s">
        <v>1389</v>
      </c>
      <c r="J64" t="s">
        <v>107</v>
      </c>
      <c r="K64" t="s">
        <v>325</v>
      </c>
      <c r="N64" t="str">
        <f t="shared" ref="N64:N109" si="0">N14</f>
        <v>02 - AFTER COOLERS</v>
      </c>
      <c r="O64" t="s">
        <v>271</v>
      </c>
      <c r="AC64" t="s">
        <v>1392</v>
      </c>
      <c r="AE64" s="885">
        <f>SUMIFS('6.3 Asset_Health'!AE$11:AE$722,'6.3 Asset_Health'!$H$11:$H$722,$H64,'6.3 Asset_Health'!$U$11:$U$722,$N64,'6.3 Asset_Health'!$O$11:$O$722,$O64)</f>
        <v>0</v>
      </c>
      <c r="AF64" s="885">
        <f>SUMIFS('6.3 Asset_Health'!AF$11:AF$722,'6.3 Asset_Health'!$H$11:$H$722,$H64,'6.3 Asset_Health'!$U$11:$U$722,$N64,'6.3 Asset_Health'!$O$11:$O$722,$O64)</f>
        <v>0</v>
      </c>
      <c r="AG64" s="885">
        <f>SUMIFS('6.3 Asset_Health'!AG$11:AG$722,'6.3 Asset_Health'!$H$11:$H$722,$H64,'6.3 Asset_Health'!$U$11:$U$722,$N64,'6.3 Asset_Health'!$O$11:$O$722,$O64)</f>
        <v>0</v>
      </c>
      <c r="AH64" s="885">
        <f>SUMIFS('6.3 Asset_Health'!AH$11:AH$722,'6.3 Asset_Health'!$H$11:$H$722,$H64,'6.3 Asset_Health'!$U$11:$U$722,$N64,'6.3 Asset_Health'!$O$11:$O$722,$O64)</f>
        <v>0</v>
      </c>
      <c r="AI64" s="885">
        <f>SUMIFS('6.3 Asset_Health'!AI$11:AI$722,'6.3 Asset_Health'!$H$11:$H$722,$H64,'6.3 Asset_Health'!$U$11:$U$722,$N64,'6.3 Asset_Health'!$O$11:$O$722,$O64)</f>
        <v>0</v>
      </c>
    </row>
    <row r="65" spans="4:35">
      <c r="D65" t="s">
        <v>238</v>
      </c>
      <c r="H65" t="s">
        <v>265</v>
      </c>
      <c r="I65" t="s">
        <v>1389</v>
      </c>
      <c r="J65" t="s">
        <v>107</v>
      </c>
      <c r="K65" t="s">
        <v>325</v>
      </c>
      <c r="N65" t="str">
        <f t="shared" si="0"/>
        <v>03 - AIR INTAKE</v>
      </c>
      <c r="O65" t="s">
        <v>271</v>
      </c>
      <c r="AC65" t="s">
        <v>1392</v>
      </c>
      <c r="AE65" s="885">
        <f>SUMIFS('6.3 Asset_Health'!AE$11:AE$722,'6.3 Asset_Health'!$H$11:$H$722,$H65,'6.3 Asset_Health'!$U$11:$U$722,$N65,'6.3 Asset_Health'!$O$11:$O$722,$O65)</f>
        <v>0</v>
      </c>
      <c r="AF65" s="885">
        <f>SUMIFS('6.3 Asset_Health'!AF$11:AF$722,'6.3 Asset_Health'!$H$11:$H$722,$H65,'6.3 Asset_Health'!$U$11:$U$722,$N65,'6.3 Asset_Health'!$O$11:$O$722,$O65)</f>
        <v>0</v>
      </c>
      <c r="AG65" s="885">
        <f>SUMIFS('6.3 Asset_Health'!AG$11:AG$722,'6.3 Asset_Health'!$H$11:$H$722,$H65,'6.3 Asset_Health'!$U$11:$U$722,$N65,'6.3 Asset_Health'!$O$11:$O$722,$O65)</f>
        <v>0</v>
      </c>
      <c r="AH65" s="885">
        <f>SUMIFS('6.3 Asset_Health'!AH$11:AH$722,'6.3 Asset_Health'!$H$11:$H$722,$H65,'6.3 Asset_Health'!$U$11:$U$722,$N65,'6.3 Asset_Health'!$O$11:$O$722,$O65)</f>
        <v>0</v>
      </c>
      <c r="AI65" s="885">
        <f>SUMIFS('6.3 Asset_Health'!AI$11:AI$722,'6.3 Asset_Health'!$H$11:$H$722,$H65,'6.3 Asset_Health'!$U$11:$U$722,$N65,'6.3 Asset_Health'!$O$11:$O$722,$O65)</f>
        <v>0</v>
      </c>
    </row>
    <row r="66" spans="4:35">
      <c r="D66" t="s">
        <v>238</v>
      </c>
      <c r="H66" t="s">
        <v>265</v>
      </c>
      <c r="I66" t="s">
        <v>1389</v>
      </c>
      <c r="J66" t="s">
        <v>107</v>
      </c>
      <c r="K66" t="s">
        <v>325</v>
      </c>
      <c r="N66" t="str">
        <f t="shared" si="0"/>
        <v>04 - EXHAUSTS</v>
      </c>
      <c r="O66" t="s">
        <v>271</v>
      </c>
      <c r="AC66" t="s">
        <v>1392</v>
      </c>
      <c r="AE66" s="885">
        <f>SUMIFS('6.3 Asset_Health'!AE$11:AE$722,'6.3 Asset_Health'!$H$11:$H$722,$H66,'6.3 Asset_Health'!$U$11:$U$722,$N66,'6.3 Asset_Health'!$O$11:$O$722,$O66)</f>
        <v>0</v>
      </c>
      <c r="AF66" s="885">
        <f>SUMIFS('6.3 Asset_Health'!AF$11:AF$722,'6.3 Asset_Health'!$H$11:$H$722,$H66,'6.3 Asset_Health'!$U$11:$U$722,$N66,'6.3 Asset_Health'!$O$11:$O$722,$O66)</f>
        <v>0</v>
      </c>
      <c r="AG66" s="885">
        <f>SUMIFS('6.3 Asset_Health'!AG$11:AG$722,'6.3 Asset_Health'!$H$11:$H$722,$H66,'6.3 Asset_Health'!$U$11:$U$722,$N66,'6.3 Asset_Health'!$O$11:$O$722,$O66)</f>
        <v>0</v>
      </c>
      <c r="AH66" s="885">
        <f>SUMIFS('6.3 Asset_Health'!AH$11:AH$722,'6.3 Asset_Health'!$H$11:$H$722,$H66,'6.3 Asset_Health'!$U$11:$U$722,$N66,'6.3 Asset_Health'!$O$11:$O$722,$O66)</f>
        <v>0</v>
      </c>
      <c r="AI66" s="885">
        <f>SUMIFS('6.3 Asset_Health'!AI$11:AI$722,'6.3 Asset_Health'!$H$11:$H$722,$H66,'6.3 Asset_Health'!$U$11:$U$722,$N66,'6.3 Asset_Health'!$O$11:$O$722,$O66)</f>
        <v>0</v>
      </c>
    </row>
    <row r="67" spans="4:35">
      <c r="D67" t="s">
        <v>238</v>
      </c>
      <c r="H67" t="s">
        <v>265</v>
      </c>
      <c r="I67" t="s">
        <v>1389</v>
      </c>
      <c r="J67" t="s">
        <v>107</v>
      </c>
      <c r="K67" t="s">
        <v>325</v>
      </c>
      <c r="N67" t="str">
        <f t="shared" si="0"/>
        <v>05 - BOUNDARY CONTROLLERS</v>
      </c>
      <c r="O67" t="s">
        <v>271</v>
      </c>
      <c r="AC67" t="s">
        <v>1392</v>
      </c>
      <c r="AE67" s="885">
        <f>SUMIFS('6.3 Asset_Health'!AE$11:AE$722,'6.3 Asset_Health'!$H$11:$H$722,$H67,'6.3 Asset_Health'!$U$11:$U$722,$N67,'6.3 Asset_Health'!$O$11:$O$722,$O67)</f>
        <v>0</v>
      </c>
      <c r="AF67" s="885">
        <f>SUMIFS('6.3 Asset_Health'!AF$11:AF$722,'6.3 Asset_Health'!$H$11:$H$722,$H67,'6.3 Asset_Health'!$U$11:$U$722,$N67,'6.3 Asset_Health'!$O$11:$O$722,$O67)</f>
        <v>0</v>
      </c>
      <c r="AG67" s="885">
        <f>SUMIFS('6.3 Asset_Health'!AG$11:AG$722,'6.3 Asset_Health'!$H$11:$H$722,$H67,'6.3 Asset_Health'!$U$11:$U$722,$N67,'6.3 Asset_Health'!$O$11:$O$722,$O67)</f>
        <v>0</v>
      </c>
      <c r="AH67" s="885">
        <f>SUMIFS('6.3 Asset_Health'!AH$11:AH$722,'6.3 Asset_Health'!$H$11:$H$722,$H67,'6.3 Asset_Health'!$U$11:$U$722,$N67,'6.3 Asset_Health'!$O$11:$O$722,$O67)</f>
        <v>0</v>
      </c>
      <c r="AI67" s="885">
        <f>SUMIFS('6.3 Asset_Health'!AI$11:AI$722,'6.3 Asset_Health'!$H$11:$H$722,$H67,'6.3 Asset_Health'!$U$11:$U$722,$N67,'6.3 Asset_Health'!$O$11:$O$722,$O67)</f>
        <v>0</v>
      </c>
    </row>
    <row r="68" spans="4:35">
      <c r="D68" t="s">
        <v>238</v>
      </c>
      <c r="H68" t="s">
        <v>265</v>
      </c>
      <c r="I68" t="s">
        <v>1389</v>
      </c>
      <c r="J68" t="s">
        <v>107</v>
      </c>
      <c r="K68" t="s">
        <v>325</v>
      </c>
      <c r="N68" t="str">
        <f t="shared" si="0"/>
        <v>06 - CAB VENTILATION</v>
      </c>
      <c r="O68" t="s">
        <v>271</v>
      </c>
      <c r="AC68" t="s">
        <v>1392</v>
      </c>
      <c r="AE68" s="885">
        <f>SUMIFS('6.3 Asset_Health'!AE$11:AE$722,'6.3 Asset_Health'!$H$11:$H$722,$H68,'6.3 Asset_Health'!$U$11:$U$722,$N68,'6.3 Asset_Health'!$O$11:$O$722,$O68)</f>
        <v>0</v>
      </c>
      <c r="AF68" s="885">
        <f>SUMIFS('6.3 Asset_Health'!AF$11:AF$722,'6.3 Asset_Health'!$H$11:$H$722,$H68,'6.3 Asset_Health'!$U$11:$U$722,$N68,'6.3 Asset_Health'!$O$11:$O$722,$O68)</f>
        <v>0</v>
      </c>
      <c r="AG68" s="885">
        <f>SUMIFS('6.3 Asset_Health'!AG$11:AG$722,'6.3 Asset_Health'!$H$11:$H$722,$H68,'6.3 Asset_Health'!$U$11:$U$722,$N68,'6.3 Asset_Health'!$O$11:$O$722,$O68)</f>
        <v>0</v>
      </c>
      <c r="AH68" s="885">
        <f>SUMIFS('6.3 Asset_Health'!AH$11:AH$722,'6.3 Asset_Health'!$H$11:$H$722,$H68,'6.3 Asset_Health'!$U$11:$U$722,$N68,'6.3 Asset_Health'!$O$11:$O$722,$O68)</f>
        <v>0</v>
      </c>
      <c r="AI68" s="885">
        <f>SUMIFS('6.3 Asset_Health'!AI$11:AI$722,'6.3 Asset_Health'!$H$11:$H$722,$H68,'6.3 Asset_Health'!$U$11:$U$722,$N68,'6.3 Asset_Health'!$O$11:$O$722,$O68)</f>
        <v>0</v>
      </c>
    </row>
    <row r="69" spans="4:35">
      <c r="D69" t="s">
        <v>238</v>
      </c>
      <c r="H69" t="s">
        <v>265</v>
      </c>
      <c r="I69" t="s">
        <v>1389</v>
      </c>
      <c r="J69" t="s">
        <v>107</v>
      </c>
      <c r="K69" t="s">
        <v>325</v>
      </c>
      <c r="N69" t="str">
        <f t="shared" si="0"/>
        <v>07 - CIVIL ASSETS (DRAINAGE)</v>
      </c>
      <c r="O69" t="s">
        <v>271</v>
      </c>
      <c r="AC69" t="s">
        <v>1392</v>
      </c>
      <c r="AE69" s="885">
        <f>SUMIFS('6.3 Asset_Health'!AE$11:AE$722,'6.3 Asset_Health'!$H$11:$H$722,$H69,'6.3 Asset_Health'!$U$11:$U$722,$N69,'6.3 Asset_Health'!$O$11:$O$722,$O69)</f>
        <v>0</v>
      </c>
      <c r="AF69" s="885">
        <f>SUMIFS('6.3 Asset_Health'!AF$11:AF$722,'6.3 Asset_Health'!$H$11:$H$722,$H69,'6.3 Asset_Health'!$U$11:$U$722,$N69,'6.3 Asset_Health'!$O$11:$O$722,$O69)</f>
        <v>0</v>
      </c>
      <c r="AG69" s="885">
        <f>SUMIFS('6.3 Asset_Health'!AG$11:AG$722,'6.3 Asset_Health'!$H$11:$H$722,$H69,'6.3 Asset_Health'!$U$11:$U$722,$N69,'6.3 Asset_Health'!$O$11:$O$722,$O69)</f>
        <v>0</v>
      </c>
      <c r="AH69" s="885">
        <f>SUMIFS('6.3 Asset_Health'!AH$11:AH$722,'6.3 Asset_Health'!$H$11:$H$722,$H69,'6.3 Asset_Health'!$U$11:$U$722,$N69,'6.3 Asset_Health'!$O$11:$O$722,$O69)</f>
        <v>0</v>
      </c>
      <c r="AI69" s="885">
        <f>SUMIFS('6.3 Asset_Health'!AI$11:AI$722,'6.3 Asset_Health'!$H$11:$H$722,$H69,'6.3 Asset_Health'!$U$11:$U$722,$N69,'6.3 Asset_Health'!$O$11:$O$722,$O69)</f>
        <v>0</v>
      </c>
    </row>
    <row r="70" spans="4:35">
      <c r="D70" t="s">
        <v>238</v>
      </c>
      <c r="H70" t="s">
        <v>265</v>
      </c>
      <c r="I70" t="s">
        <v>1389</v>
      </c>
      <c r="J70" t="s">
        <v>107</v>
      </c>
      <c r="K70" t="s">
        <v>325</v>
      </c>
      <c r="N70" t="str">
        <f t="shared" si="0"/>
        <v>08 - CIVIL ASSETS (ACCESS)</v>
      </c>
      <c r="O70" t="s">
        <v>271</v>
      </c>
      <c r="AC70" t="s">
        <v>1392</v>
      </c>
      <c r="AE70" s="885">
        <f>SUMIFS('6.3 Asset_Health'!AE$11:AE$722,'6.3 Asset_Health'!$H$11:$H$722,$H70,'6.3 Asset_Health'!$U$11:$U$722,$N70,'6.3 Asset_Health'!$O$11:$O$722,$O70)</f>
        <v>0</v>
      </c>
      <c r="AF70" s="885">
        <f>SUMIFS('6.3 Asset_Health'!AF$11:AF$722,'6.3 Asset_Health'!$H$11:$H$722,$H70,'6.3 Asset_Health'!$U$11:$U$722,$N70,'6.3 Asset_Health'!$O$11:$O$722,$O70)</f>
        <v>0</v>
      </c>
      <c r="AG70" s="885">
        <f>SUMIFS('6.3 Asset_Health'!AG$11:AG$722,'6.3 Asset_Health'!$H$11:$H$722,$H70,'6.3 Asset_Health'!$U$11:$U$722,$N70,'6.3 Asset_Health'!$O$11:$O$722,$O70)</f>
        <v>0</v>
      </c>
      <c r="AH70" s="885">
        <f>SUMIFS('6.3 Asset_Health'!AH$11:AH$722,'6.3 Asset_Health'!$H$11:$H$722,$H70,'6.3 Asset_Health'!$U$11:$U$722,$N70,'6.3 Asset_Health'!$O$11:$O$722,$O70)</f>
        <v>0</v>
      </c>
      <c r="AI70" s="885">
        <f>SUMIFS('6.3 Asset_Health'!AI$11:AI$722,'6.3 Asset_Health'!$H$11:$H$722,$H70,'6.3 Asset_Health'!$U$11:$U$722,$N70,'6.3 Asset_Health'!$O$11:$O$722,$O70)</f>
        <v>0</v>
      </c>
    </row>
    <row r="71" spans="4:35">
      <c r="D71" t="s">
        <v>238</v>
      </c>
      <c r="H71" t="s">
        <v>265</v>
      </c>
      <c r="I71" t="s">
        <v>1389</v>
      </c>
      <c r="J71" t="s">
        <v>107</v>
      </c>
      <c r="K71" t="s">
        <v>325</v>
      </c>
      <c r="N71" t="str">
        <f t="shared" si="0"/>
        <v>09 - CIVIL ASSETS (BUILDINGS/ENCLOSURES)</v>
      </c>
      <c r="O71" t="s">
        <v>271</v>
      </c>
      <c r="AC71" t="s">
        <v>1392</v>
      </c>
      <c r="AE71" s="885">
        <f>SUMIFS('6.3 Asset_Health'!AE$11:AE$722,'6.3 Asset_Health'!$H$11:$H$722,$H71,'6.3 Asset_Health'!$U$11:$U$722,$N71,'6.3 Asset_Health'!$O$11:$O$722,$O71)</f>
        <v>0</v>
      </c>
      <c r="AF71" s="885">
        <f>SUMIFS('6.3 Asset_Health'!AF$11:AF$722,'6.3 Asset_Health'!$H$11:$H$722,$H71,'6.3 Asset_Health'!$U$11:$U$722,$N71,'6.3 Asset_Health'!$O$11:$O$722,$O71)</f>
        <v>0</v>
      </c>
      <c r="AG71" s="885">
        <f>SUMIFS('6.3 Asset_Health'!AG$11:AG$722,'6.3 Asset_Health'!$H$11:$H$722,$H71,'6.3 Asset_Health'!$U$11:$U$722,$N71,'6.3 Asset_Health'!$O$11:$O$722,$O71)</f>
        <v>0</v>
      </c>
      <c r="AH71" s="885">
        <f>SUMIFS('6.3 Asset_Health'!AH$11:AH$722,'6.3 Asset_Health'!$H$11:$H$722,$H71,'6.3 Asset_Health'!$U$11:$U$722,$N71,'6.3 Asset_Health'!$O$11:$O$722,$O71)</f>
        <v>0</v>
      </c>
      <c r="AI71" s="885">
        <f>SUMIFS('6.3 Asset_Health'!AI$11:AI$722,'6.3 Asset_Health'!$H$11:$H$722,$H71,'6.3 Asset_Health'!$U$11:$U$722,$N71,'6.3 Asset_Health'!$O$11:$O$722,$O71)</f>
        <v>0</v>
      </c>
    </row>
    <row r="72" spans="4:35">
      <c r="D72" t="s">
        <v>238</v>
      </c>
      <c r="H72" t="s">
        <v>265</v>
      </c>
      <c r="I72" t="s">
        <v>1389</v>
      </c>
      <c r="J72" t="s">
        <v>107</v>
      </c>
      <c r="K72" t="s">
        <v>325</v>
      </c>
      <c r="N72" t="str">
        <f t="shared" si="0"/>
        <v>10 - CIVIL ASSETS (DUCTING)</v>
      </c>
      <c r="O72" t="s">
        <v>271</v>
      </c>
      <c r="AC72" t="s">
        <v>1392</v>
      </c>
      <c r="AE72" s="885">
        <f>SUMIFS('6.3 Asset_Health'!AE$11:AE$722,'6.3 Asset_Health'!$H$11:$H$722,$H72,'6.3 Asset_Health'!$U$11:$U$722,$N72,'6.3 Asset_Health'!$O$11:$O$722,$O72)</f>
        <v>0</v>
      </c>
      <c r="AF72" s="885">
        <f>SUMIFS('6.3 Asset_Health'!AF$11:AF$722,'6.3 Asset_Health'!$H$11:$H$722,$H72,'6.3 Asset_Health'!$U$11:$U$722,$N72,'6.3 Asset_Health'!$O$11:$O$722,$O72)</f>
        <v>0</v>
      </c>
      <c r="AG72" s="885">
        <f>SUMIFS('6.3 Asset_Health'!AG$11:AG$722,'6.3 Asset_Health'!$H$11:$H$722,$H72,'6.3 Asset_Health'!$U$11:$U$722,$N72,'6.3 Asset_Health'!$O$11:$O$722,$O72)</f>
        <v>0</v>
      </c>
      <c r="AH72" s="885">
        <f>SUMIFS('6.3 Asset_Health'!AH$11:AH$722,'6.3 Asset_Health'!$H$11:$H$722,$H72,'6.3 Asset_Health'!$U$11:$U$722,$N72,'6.3 Asset_Health'!$O$11:$O$722,$O72)</f>
        <v>0</v>
      </c>
      <c r="AI72" s="885">
        <f>SUMIFS('6.3 Asset_Health'!AI$11:AI$722,'6.3 Asset_Health'!$H$11:$H$722,$H72,'6.3 Asset_Health'!$U$11:$U$722,$N72,'6.3 Asset_Health'!$O$11:$O$722,$O72)</f>
        <v>0</v>
      </c>
    </row>
    <row r="73" spans="4:35">
      <c r="D73" t="s">
        <v>238</v>
      </c>
      <c r="H73" t="s">
        <v>265</v>
      </c>
      <c r="I73" t="s">
        <v>1389</v>
      </c>
      <c r="J73" t="s">
        <v>107</v>
      </c>
      <c r="K73" t="s">
        <v>325</v>
      </c>
      <c r="N73" t="str">
        <f t="shared" si="0"/>
        <v>11 - CIVIL ASSETS (BRIDGES)</v>
      </c>
      <c r="O73" t="s">
        <v>271</v>
      </c>
      <c r="AC73" t="s">
        <v>1392</v>
      </c>
      <c r="AE73" s="885">
        <f>SUMIFS('6.3 Asset_Health'!AE$11:AE$722,'6.3 Asset_Health'!$H$11:$H$722,$H73,'6.3 Asset_Health'!$U$11:$U$722,$N73,'6.3 Asset_Health'!$O$11:$O$722,$O73)</f>
        <v>0</v>
      </c>
      <c r="AF73" s="885">
        <f>SUMIFS('6.3 Asset_Health'!AF$11:AF$722,'6.3 Asset_Health'!$H$11:$H$722,$H73,'6.3 Asset_Health'!$U$11:$U$722,$N73,'6.3 Asset_Health'!$O$11:$O$722,$O73)</f>
        <v>0</v>
      </c>
      <c r="AG73" s="885">
        <f>SUMIFS('6.3 Asset_Health'!AG$11:AG$722,'6.3 Asset_Health'!$H$11:$H$722,$H73,'6.3 Asset_Health'!$U$11:$U$722,$N73,'6.3 Asset_Health'!$O$11:$O$722,$O73)</f>
        <v>0</v>
      </c>
      <c r="AH73" s="885">
        <f>SUMIFS('6.3 Asset_Health'!AH$11:AH$722,'6.3 Asset_Health'!$H$11:$H$722,$H73,'6.3 Asset_Health'!$U$11:$U$722,$N73,'6.3 Asset_Health'!$O$11:$O$722,$O73)</f>
        <v>0</v>
      </c>
      <c r="AI73" s="885">
        <f>SUMIFS('6.3 Asset_Health'!AI$11:AI$722,'6.3 Asset_Health'!$H$11:$H$722,$H73,'6.3 Asset_Health'!$U$11:$U$722,$N73,'6.3 Asset_Health'!$O$11:$O$722,$O73)</f>
        <v>0</v>
      </c>
    </row>
    <row r="74" spans="4:35">
      <c r="D74" t="s">
        <v>238</v>
      </c>
      <c r="H74" t="s">
        <v>265</v>
      </c>
      <c r="I74" t="s">
        <v>1389</v>
      </c>
      <c r="J74" t="s">
        <v>107</v>
      </c>
      <c r="K74" t="s">
        <v>325</v>
      </c>
      <c r="N74" t="str">
        <f t="shared" si="0"/>
        <v>12 - CIVIL ASSETS (PIPE SUPPORTS)</v>
      </c>
      <c r="O74" t="s">
        <v>271</v>
      </c>
      <c r="AC74" t="s">
        <v>1392</v>
      </c>
      <c r="AE74" s="885">
        <f>SUMIFS('6.3 Asset_Health'!AE$11:AE$722,'6.3 Asset_Health'!$H$11:$H$722,$H74,'6.3 Asset_Health'!$U$11:$U$722,$N74,'6.3 Asset_Health'!$O$11:$O$722,$O74)</f>
        <v>0</v>
      </c>
      <c r="AF74" s="885">
        <f>SUMIFS('6.3 Asset_Health'!AF$11:AF$722,'6.3 Asset_Health'!$H$11:$H$722,$H74,'6.3 Asset_Health'!$U$11:$U$722,$N74,'6.3 Asset_Health'!$O$11:$O$722,$O74)</f>
        <v>0</v>
      </c>
      <c r="AG74" s="885">
        <f>SUMIFS('6.3 Asset_Health'!AG$11:AG$722,'6.3 Asset_Health'!$H$11:$H$722,$H74,'6.3 Asset_Health'!$U$11:$U$722,$N74,'6.3 Asset_Health'!$O$11:$O$722,$O74)</f>
        <v>0</v>
      </c>
      <c r="AH74" s="885">
        <f>SUMIFS('6.3 Asset_Health'!AH$11:AH$722,'6.3 Asset_Health'!$H$11:$H$722,$H74,'6.3 Asset_Health'!$U$11:$U$722,$N74,'6.3 Asset_Health'!$O$11:$O$722,$O74)</f>
        <v>0</v>
      </c>
      <c r="AI74" s="885">
        <f>SUMIFS('6.3 Asset_Health'!AI$11:AI$722,'6.3 Asset_Health'!$H$11:$H$722,$H74,'6.3 Asset_Health'!$U$11:$U$722,$N74,'6.3 Asset_Health'!$O$11:$O$722,$O74)</f>
        <v>0</v>
      </c>
    </row>
    <row r="75" spans="4:35">
      <c r="D75" t="s">
        <v>238</v>
      </c>
      <c r="H75" t="s">
        <v>265</v>
      </c>
      <c r="I75" t="s">
        <v>1389</v>
      </c>
      <c r="J75" t="s">
        <v>107</v>
      </c>
      <c r="K75" t="s">
        <v>325</v>
      </c>
      <c r="N75" t="str">
        <f t="shared" si="0"/>
        <v>13 - FUEL TANKS &amp; BUNDS</v>
      </c>
      <c r="O75" t="s">
        <v>271</v>
      </c>
      <c r="AC75" t="s">
        <v>1392</v>
      </c>
      <c r="AE75" s="885">
        <f>SUMIFS('6.3 Asset_Health'!AE$11:AE$722,'6.3 Asset_Health'!$H$11:$H$722,$H75,'6.3 Asset_Health'!$U$11:$U$722,$N75,'6.3 Asset_Health'!$O$11:$O$722,$O75)</f>
        <v>0</v>
      </c>
      <c r="AF75" s="885">
        <f>SUMIFS('6.3 Asset_Health'!AF$11:AF$722,'6.3 Asset_Health'!$H$11:$H$722,$H75,'6.3 Asset_Health'!$U$11:$U$722,$N75,'6.3 Asset_Health'!$O$11:$O$722,$O75)</f>
        <v>0</v>
      </c>
      <c r="AG75" s="885">
        <f>SUMIFS('6.3 Asset_Health'!AG$11:AG$722,'6.3 Asset_Health'!$H$11:$H$722,$H75,'6.3 Asset_Health'!$U$11:$U$722,$N75,'6.3 Asset_Health'!$O$11:$O$722,$O75)</f>
        <v>0</v>
      </c>
      <c r="AH75" s="885">
        <f>SUMIFS('6.3 Asset_Health'!AH$11:AH$722,'6.3 Asset_Health'!$H$11:$H$722,$H75,'6.3 Asset_Health'!$U$11:$U$722,$N75,'6.3 Asset_Health'!$O$11:$O$722,$O75)</f>
        <v>0</v>
      </c>
      <c r="AI75" s="885">
        <f>SUMIFS('6.3 Asset_Health'!AI$11:AI$722,'6.3 Asset_Health'!$H$11:$H$722,$H75,'6.3 Asset_Health'!$U$11:$U$722,$N75,'6.3 Asset_Health'!$O$11:$O$722,$O75)</f>
        <v>0</v>
      </c>
    </row>
    <row r="76" spans="4:35">
      <c r="D76" t="s">
        <v>238</v>
      </c>
      <c r="H76" t="s">
        <v>265</v>
      </c>
      <c r="I76" t="s">
        <v>1389</v>
      </c>
      <c r="J76" t="s">
        <v>107</v>
      </c>
      <c r="K76" t="s">
        <v>325</v>
      </c>
      <c r="N76" t="str">
        <f t="shared" si="0"/>
        <v>14 - COMPRESSOR</v>
      </c>
      <c r="O76" t="s">
        <v>271</v>
      </c>
      <c r="AC76" t="s">
        <v>1392</v>
      </c>
      <c r="AE76" s="885">
        <f>SUMIFS('6.3 Asset_Health'!AE$11:AE$722,'6.3 Asset_Health'!$H$11:$H$722,$H76,'6.3 Asset_Health'!$U$11:$U$722,$N76,'6.3 Asset_Health'!$O$11:$O$722,$O76)</f>
        <v>0</v>
      </c>
      <c r="AF76" s="885">
        <f>SUMIFS('6.3 Asset_Health'!AF$11:AF$722,'6.3 Asset_Health'!$H$11:$H$722,$H76,'6.3 Asset_Health'!$U$11:$U$722,$N76,'6.3 Asset_Health'!$O$11:$O$722,$O76)</f>
        <v>0</v>
      </c>
      <c r="AG76" s="885">
        <f>SUMIFS('6.3 Asset_Health'!AG$11:AG$722,'6.3 Asset_Health'!$H$11:$H$722,$H76,'6.3 Asset_Health'!$U$11:$U$722,$N76,'6.3 Asset_Health'!$O$11:$O$722,$O76)</f>
        <v>0</v>
      </c>
      <c r="AH76" s="885">
        <f>SUMIFS('6.3 Asset_Health'!AH$11:AH$722,'6.3 Asset_Health'!$H$11:$H$722,$H76,'6.3 Asset_Health'!$U$11:$U$722,$N76,'6.3 Asset_Health'!$O$11:$O$722,$O76)</f>
        <v>0</v>
      </c>
      <c r="AI76" s="885">
        <f>SUMIFS('6.3 Asset_Health'!AI$11:AI$722,'6.3 Asset_Health'!$H$11:$H$722,$H76,'6.3 Asset_Health'!$U$11:$U$722,$N76,'6.3 Asset_Health'!$O$11:$O$722,$O76)</f>
        <v>0</v>
      </c>
    </row>
    <row r="77" spans="4:35">
      <c r="D77" t="s">
        <v>238</v>
      </c>
      <c r="H77" t="s">
        <v>265</v>
      </c>
      <c r="I77" t="s">
        <v>1389</v>
      </c>
      <c r="J77" t="s">
        <v>107</v>
      </c>
      <c r="K77" t="s">
        <v>325</v>
      </c>
      <c r="N77" t="str">
        <f t="shared" si="0"/>
        <v>15 - CATHODIC PROTECTION</v>
      </c>
      <c r="O77" t="s">
        <v>271</v>
      </c>
      <c r="AC77" t="s">
        <v>1392</v>
      </c>
      <c r="AE77" s="885">
        <f>SUMIFS('6.3 Asset_Health'!AE$11:AE$722,'6.3 Asset_Health'!$H$11:$H$722,$H77,'6.3 Asset_Health'!$U$11:$U$722,$N77,'6.3 Asset_Health'!$O$11:$O$722,$O77)</f>
        <v>0</v>
      </c>
      <c r="AF77" s="885">
        <f>SUMIFS('6.3 Asset_Health'!AF$11:AF$722,'6.3 Asset_Health'!$H$11:$H$722,$H77,'6.3 Asset_Health'!$U$11:$U$722,$N77,'6.3 Asset_Health'!$O$11:$O$722,$O77)</f>
        <v>0</v>
      </c>
      <c r="AG77" s="885">
        <f>SUMIFS('6.3 Asset_Health'!AG$11:AG$722,'6.3 Asset_Health'!$H$11:$H$722,$H77,'6.3 Asset_Health'!$U$11:$U$722,$N77,'6.3 Asset_Health'!$O$11:$O$722,$O77)</f>
        <v>0</v>
      </c>
      <c r="AH77" s="885">
        <f>SUMIFS('6.3 Asset_Health'!AH$11:AH$722,'6.3 Asset_Health'!$H$11:$H$722,$H77,'6.3 Asset_Health'!$U$11:$U$722,$N77,'6.3 Asset_Health'!$O$11:$O$722,$O77)</f>
        <v>0</v>
      </c>
      <c r="AI77" s="885">
        <f>SUMIFS('6.3 Asset_Health'!AI$11:AI$722,'6.3 Asset_Health'!$H$11:$H$722,$H77,'6.3 Asset_Health'!$U$11:$U$722,$N77,'6.3 Asset_Health'!$O$11:$O$722,$O77)</f>
        <v>0</v>
      </c>
    </row>
    <row r="78" spans="4:35">
      <c r="D78" t="s">
        <v>238</v>
      </c>
      <c r="H78" t="s">
        <v>265</v>
      </c>
      <c r="I78" t="s">
        <v>1389</v>
      </c>
      <c r="J78" t="s">
        <v>107</v>
      </c>
      <c r="K78" t="s">
        <v>325</v>
      </c>
      <c r="N78" t="str">
        <f t="shared" si="0"/>
        <v>16 - ELECTRICAL (INCUDING STANDBY GENERATORS)</v>
      </c>
      <c r="O78" t="s">
        <v>271</v>
      </c>
      <c r="AC78" t="s">
        <v>1392</v>
      </c>
      <c r="AE78" s="885">
        <f>SUMIFS('6.3 Asset_Health'!AE$11:AE$722,'6.3 Asset_Health'!$H$11:$H$722,$H78,'6.3 Asset_Health'!$U$11:$U$722,$N78,'6.3 Asset_Health'!$O$11:$O$722,$O78)</f>
        <v>0</v>
      </c>
      <c r="AF78" s="885">
        <f>SUMIFS('6.3 Asset_Health'!AF$11:AF$722,'6.3 Asset_Health'!$H$11:$H$722,$H78,'6.3 Asset_Health'!$U$11:$U$722,$N78,'6.3 Asset_Health'!$O$11:$O$722,$O78)</f>
        <v>0</v>
      </c>
      <c r="AG78" s="885">
        <f>SUMIFS('6.3 Asset_Health'!AG$11:AG$722,'6.3 Asset_Health'!$H$11:$H$722,$H78,'6.3 Asset_Health'!$U$11:$U$722,$N78,'6.3 Asset_Health'!$O$11:$O$722,$O78)</f>
        <v>0</v>
      </c>
      <c r="AH78" s="885">
        <f>SUMIFS('6.3 Asset_Health'!AH$11:AH$722,'6.3 Asset_Health'!$H$11:$H$722,$H78,'6.3 Asset_Health'!$U$11:$U$722,$N78,'6.3 Asset_Health'!$O$11:$O$722,$O78)</f>
        <v>0</v>
      </c>
      <c r="AI78" s="885">
        <f>SUMIFS('6.3 Asset_Health'!AI$11:AI$722,'6.3 Asset_Health'!$H$11:$H$722,$H78,'6.3 Asset_Health'!$U$11:$U$722,$N78,'6.3 Asset_Health'!$O$11:$O$722,$O78)</f>
        <v>0</v>
      </c>
    </row>
    <row r="79" spans="4:35">
      <c r="D79" t="s">
        <v>238</v>
      </c>
      <c r="H79" t="s">
        <v>265</v>
      </c>
      <c r="I79" t="s">
        <v>1389</v>
      </c>
      <c r="J79" t="s">
        <v>107</v>
      </c>
      <c r="K79" t="s">
        <v>325</v>
      </c>
      <c r="N79" t="str">
        <f t="shared" si="0"/>
        <v>17 - ELECTRICAL (SAFE SHUTDOWN)</v>
      </c>
      <c r="O79" t="s">
        <v>271</v>
      </c>
      <c r="AC79" t="s">
        <v>1392</v>
      </c>
      <c r="AE79" s="885">
        <f>SUMIFS('6.3 Asset_Health'!AE$11:AE$722,'6.3 Asset_Health'!$H$11:$H$722,$H79,'6.3 Asset_Health'!$U$11:$U$722,$N79,'6.3 Asset_Health'!$O$11:$O$722,$O79)</f>
        <v>0</v>
      </c>
      <c r="AF79" s="885">
        <f>SUMIFS('6.3 Asset_Health'!AF$11:AF$722,'6.3 Asset_Health'!$H$11:$H$722,$H79,'6.3 Asset_Health'!$U$11:$U$722,$N79,'6.3 Asset_Health'!$O$11:$O$722,$O79)</f>
        <v>0</v>
      </c>
      <c r="AG79" s="885">
        <f>SUMIFS('6.3 Asset_Health'!AG$11:AG$722,'6.3 Asset_Health'!$H$11:$H$722,$H79,'6.3 Asset_Health'!$U$11:$U$722,$N79,'6.3 Asset_Health'!$O$11:$O$722,$O79)</f>
        <v>0</v>
      </c>
      <c r="AH79" s="885">
        <f>SUMIFS('6.3 Asset_Health'!AH$11:AH$722,'6.3 Asset_Health'!$H$11:$H$722,$H79,'6.3 Asset_Health'!$U$11:$U$722,$N79,'6.3 Asset_Health'!$O$11:$O$722,$O79)</f>
        <v>0</v>
      </c>
      <c r="AI79" s="885">
        <f>SUMIFS('6.3 Asset_Health'!AI$11:AI$722,'6.3 Asset_Health'!$H$11:$H$722,$H79,'6.3 Asset_Health'!$U$11:$U$722,$N79,'6.3 Asset_Health'!$O$11:$O$722,$O79)</f>
        <v>0</v>
      </c>
    </row>
    <row r="80" spans="4:35">
      <c r="D80" t="s">
        <v>238</v>
      </c>
      <c r="H80" t="s">
        <v>265</v>
      </c>
      <c r="I80" t="s">
        <v>1389</v>
      </c>
      <c r="J80" t="s">
        <v>107</v>
      </c>
      <c r="K80" t="s">
        <v>325</v>
      </c>
      <c r="N80" t="str">
        <f t="shared" si="0"/>
        <v>18 - FILTER / SCRUBBERS</v>
      </c>
      <c r="O80" t="s">
        <v>271</v>
      </c>
      <c r="AC80" t="s">
        <v>1392</v>
      </c>
      <c r="AE80" s="885">
        <f>SUMIFS('6.3 Asset_Health'!AE$11:AE$722,'6.3 Asset_Health'!$H$11:$H$722,$H80,'6.3 Asset_Health'!$U$11:$U$722,$N80,'6.3 Asset_Health'!$O$11:$O$722,$O80)</f>
        <v>0</v>
      </c>
      <c r="AF80" s="885">
        <f>SUMIFS('6.3 Asset_Health'!AF$11:AF$722,'6.3 Asset_Health'!$H$11:$H$722,$H80,'6.3 Asset_Health'!$U$11:$U$722,$N80,'6.3 Asset_Health'!$O$11:$O$722,$O80)</f>
        <v>0</v>
      </c>
      <c r="AG80" s="885">
        <f>SUMIFS('6.3 Asset_Health'!AG$11:AG$722,'6.3 Asset_Health'!$H$11:$H$722,$H80,'6.3 Asset_Health'!$U$11:$U$722,$N80,'6.3 Asset_Health'!$O$11:$O$722,$O80)</f>
        <v>0</v>
      </c>
      <c r="AH80" s="885">
        <f>SUMIFS('6.3 Asset_Health'!AH$11:AH$722,'6.3 Asset_Health'!$H$11:$H$722,$H80,'6.3 Asset_Health'!$U$11:$U$722,$N80,'6.3 Asset_Health'!$O$11:$O$722,$O80)</f>
        <v>0</v>
      </c>
      <c r="AI80" s="885">
        <f>SUMIFS('6.3 Asset_Health'!AI$11:AI$722,'6.3 Asset_Health'!$H$11:$H$722,$H80,'6.3 Asset_Health'!$U$11:$U$722,$N80,'6.3 Asset_Health'!$O$11:$O$722,$O80)</f>
        <v>0</v>
      </c>
    </row>
    <row r="81" spans="4:35">
      <c r="D81" t="s">
        <v>238</v>
      </c>
      <c r="H81" t="s">
        <v>265</v>
      </c>
      <c r="I81" t="s">
        <v>1389</v>
      </c>
      <c r="J81" t="s">
        <v>107</v>
      </c>
      <c r="K81" t="s">
        <v>325</v>
      </c>
      <c r="N81" t="str">
        <f t="shared" si="0"/>
        <v>19 - FIRE AND GAS DETECTION</v>
      </c>
      <c r="O81" t="s">
        <v>271</v>
      </c>
      <c r="AC81" t="s">
        <v>1392</v>
      </c>
      <c r="AE81" s="885">
        <f>SUMIFS('6.3 Asset_Health'!AE$11:AE$722,'6.3 Asset_Health'!$H$11:$H$722,$H81,'6.3 Asset_Health'!$U$11:$U$722,$N81,'6.3 Asset_Health'!$O$11:$O$722,$O81)</f>
        <v>0</v>
      </c>
      <c r="AF81" s="885">
        <f>SUMIFS('6.3 Asset_Health'!AF$11:AF$722,'6.3 Asset_Health'!$H$11:$H$722,$H81,'6.3 Asset_Health'!$U$11:$U$722,$N81,'6.3 Asset_Health'!$O$11:$O$722,$O81)</f>
        <v>0</v>
      </c>
      <c r="AG81" s="885">
        <f>SUMIFS('6.3 Asset_Health'!AG$11:AG$722,'6.3 Asset_Health'!$H$11:$H$722,$H81,'6.3 Asset_Health'!$U$11:$U$722,$N81,'6.3 Asset_Health'!$O$11:$O$722,$O81)</f>
        <v>0</v>
      </c>
      <c r="AH81" s="885">
        <f>SUMIFS('6.3 Asset_Health'!AH$11:AH$722,'6.3 Asset_Health'!$H$11:$H$722,$H81,'6.3 Asset_Health'!$U$11:$U$722,$N81,'6.3 Asset_Health'!$O$11:$O$722,$O81)</f>
        <v>0</v>
      </c>
      <c r="AI81" s="885">
        <f>SUMIFS('6.3 Asset_Health'!AI$11:AI$722,'6.3 Asset_Health'!$H$11:$H$722,$H81,'6.3 Asset_Health'!$U$11:$U$722,$N81,'6.3 Asset_Health'!$O$11:$O$722,$O81)</f>
        <v>0</v>
      </c>
    </row>
    <row r="82" spans="4:35">
      <c r="D82" t="s">
        <v>238</v>
      </c>
      <c r="H82" t="s">
        <v>265</v>
      </c>
      <c r="I82" t="s">
        <v>1389</v>
      </c>
      <c r="J82" t="s">
        <v>107</v>
      </c>
      <c r="K82" t="s">
        <v>325</v>
      </c>
      <c r="N82" t="str">
        <f t="shared" si="0"/>
        <v>20 - FIRE SUPPRESSION</v>
      </c>
      <c r="O82" t="s">
        <v>271</v>
      </c>
      <c r="AC82" t="s">
        <v>1392</v>
      </c>
      <c r="AE82" s="885">
        <f>SUMIFS('6.3 Asset_Health'!AE$11:AE$722,'6.3 Asset_Health'!$H$11:$H$722,$H82,'6.3 Asset_Health'!$U$11:$U$722,$N82,'6.3 Asset_Health'!$O$11:$O$722,$O82)</f>
        <v>0</v>
      </c>
      <c r="AF82" s="885">
        <f>SUMIFS('6.3 Asset_Health'!AF$11:AF$722,'6.3 Asset_Health'!$H$11:$H$722,$H82,'6.3 Asset_Health'!$U$11:$U$722,$N82,'6.3 Asset_Health'!$O$11:$O$722,$O82)</f>
        <v>0</v>
      </c>
      <c r="AG82" s="885">
        <f>SUMIFS('6.3 Asset_Health'!AG$11:AG$722,'6.3 Asset_Health'!$H$11:$H$722,$H82,'6.3 Asset_Health'!$U$11:$U$722,$N82,'6.3 Asset_Health'!$O$11:$O$722,$O82)</f>
        <v>0</v>
      </c>
      <c r="AH82" s="885">
        <f>SUMIFS('6.3 Asset_Health'!AH$11:AH$722,'6.3 Asset_Health'!$H$11:$H$722,$H82,'6.3 Asset_Health'!$U$11:$U$722,$N82,'6.3 Asset_Health'!$O$11:$O$722,$O82)</f>
        <v>0</v>
      </c>
      <c r="AI82" s="885">
        <f>SUMIFS('6.3 Asset_Health'!AI$11:AI$722,'6.3 Asset_Health'!$H$11:$H$722,$H82,'6.3 Asset_Health'!$U$11:$U$722,$N82,'6.3 Asset_Health'!$O$11:$O$722,$O82)</f>
        <v>0</v>
      </c>
    </row>
    <row r="83" spans="4:35">
      <c r="D83" t="s">
        <v>238</v>
      </c>
      <c r="H83" t="s">
        <v>265</v>
      </c>
      <c r="I83" t="s">
        <v>1389</v>
      </c>
      <c r="J83" t="s">
        <v>107</v>
      </c>
      <c r="K83" t="s">
        <v>325</v>
      </c>
      <c r="N83" t="str">
        <f t="shared" si="0"/>
        <v>21 - FLOW OR PRESSURE REGULATORS</v>
      </c>
      <c r="O83" t="s">
        <v>271</v>
      </c>
      <c r="AC83" t="s">
        <v>1392</v>
      </c>
      <c r="AE83" s="885">
        <f>SUMIFS('6.3 Asset_Health'!AE$11:AE$722,'6.3 Asset_Health'!$H$11:$H$722,$H83,'6.3 Asset_Health'!$U$11:$U$722,$N83,'6.3 Asset_Health'!$O$11:$O$722,$O83)</f>
        <v>0</v>
      </c>
      <c r="AF83" s="885">
        <f>SUMIFS('6.3 Asset_Health'!AF$11:AF$722,'6.3 Asset_Health'!$H$11:$H$722,$H83,'6.3 Asset_Health'!$U$11:$U$722,$N83,'6.3 Asset_Health'!$O$11:$O$722,$O83)</f>
        <v>0</v>
      </c>
      <c r="AG83" s="885">
        <f>SUMIFS('6.3 Asset_Health'!AG$11:AG$722,'6.3 Asset_Health'!$H$11:$H$722,$H83,'6.3 Asset_Health'!$U$11:$U$722,$N83,'6.3 Asset_Health'!$O$11:$O$722,$O83)</f>
        <v>0</v>
      </c>
      <c r="AH83" s="885">
        <f>SUMIFS('6.3 Asset_Health'!AH$11:AH$722,'6.3 Asset_Health'!$H$11:$H$722,$H83,'6.3 Asset_Health'!$U$11:$U$722,$N83,'6.3 Asset_Health'!$O$11:$O$722,$O83)</f>
        <v>0</v>
      </c>
      <c r="AI83" s="885">
        <f>SUMIFS('6.3 Asset_Health'!AI$11:AI$722,'6.3 Asset_Health'!$H$11:$H$722,$H83,'6.3 Asset_Health'!$U$11:$U$722,$N83,'6.3 Asset_Health'!$O$11:$O$722,$O83)</f>
        <v>0</v>
      </c>
    </row>
    <row r="84" spans="4:35">
      <c r="D84" t="s">
        <v>238</v>
      </c>
      <c r="H84" t="s">
        <v>265</v>
      </c>
      <c r="I84" t="s">
        <v>1389</v>
      </c>
      <c r="J84" t="s">
        <v>107</v>
      </c>
      <c r="K84" t="s">
        <v>325</v>
      </c>
      <c r="N84" t="str">
        <f t="shared" si="0"/>
        <v>22 - GAS ANALYSER</v>
      </c>
      <c r="O84" t="s">
        <v>271</v>
      </c>
      <c r="AC84" t="s">
        <v>1392</v>
      </c>
      <c r="AE84" s="885">
        <f>SUMIFS('6.3 Asset_Health'!AE$11:AE$722,'6.3 Asset_Health'!$H$11:$H$722,$H84,'6.3 Asset_Health'!$U$11:$U$722,$N84,'6.3 Asset_Health'!$O$11:$O$722,$O84)</f>
        <v>0</v>
      </c>
      <c r="AF84" s="885">
        <f>SUMIFS('6.3 Asset_Health'!AF$11:AF$722,'6.3 Asset_Health'!$H$11:$H$722,$H84,'6.3 Asset_Health'!$U$11:$U$722,$N84,'6.3 Asset_Health'!$O$11:$O$722,$O84)</f>
        <v>0</v>
      </c>
      <c r="AG84" s="885">
        <f>SUMIFS('6.3 Asset_Health'!AG$11:AG$722,'6.3 Asset_Health'!$H$11:$H$722,$H84,'6.3 Asset_Health'!$U$11:$U$722,$N84,'6.3 Asset_Health'!$O$11:$O$722,$O84)</f>
        <v>0</v>
      </c>
      <c r="AH84" s="885">
        <f>SUMIFS('6.3 Asset_Health'!AH$11:AH$722,'6.3 Asset_Health'!$H$11:$H$722,$H84,'6.3 Asset_Health'!$U$11:$U$722,$N84,'6.3 Asset_Health'!$O$11:$O$722,$O84)</f>
        <v>0</v>
      </c>
      <c r="AI84" s="885">
        <f>SUMIFS('6.3 Asset_Health'!AI$11:AI$722,'6.3 Asset_Health'!$H$11:$H$722,$H84,'6.3 Asset_Health'!$U$11:$U$722,$N84,'6.3 Asset_Health'!$O$11:$O$722,$O84)</f>
        <v>0</v>
      </c>
    </row>
    <row r="85" spans="4:35">
      <c r="D85" t="s">
        <v>238</v>
      </c>
      <c r="H85" t="s">
        <v>265</v>
      </c>
      <c r="I85" t="s">
        <v>1389</v>
      </c>
      <c r="J85" t="s">
        <v>107</v>
      </c>
      <c r="K85" t="s">
        <v>325</v>
      </c>
      <c r="N85" t="str">
        <f t="shared" si="0"/>
        <v>23 - GAS GENERATOR</v>
      </c>
      <c r="O85" t="s">
        <v>271</v>
      </c>
      <c r="AC85" t="s">
        <v>1392</v>
      </c>
      <c r="AE85" s="885">
        <f>SUMIFS('6.3 Asset_Health'!AE$11:AE$722,'6.3 Asset_Health'!$H$11:$H$722,$H85,'6.3 Asset_Health'!$U$11:$U$722,$N85,'6.3 Asset_Health'!$O$11:$O$722,$O85)</f>
        <v>0</v>
      </c>
      <c r="AF85" s="885">
        <f>SUMIFS('6.3 Asset_Health'!AF$11:AF$722,'6.3 Asset_Health'!$H$11:$H$722,$H85,'6.3 Asset_Health'!$U$11:$U$722,$N85,'6.3 Asset_Health'!$O$11:$O$722,$O85)</f>
        <v>0</v>
      </c>
      <c r="AG85" s="885">
        <f>SUMIFS('6.3 Asset_Health'!AG$11:AG$722,'6.3 Asset_Health'!$H$11:$H$722,$H85,'6.3 Asset_Health'!$U$11:$U$722,$N85,'6.3 Asset_Health'!$O$11:$O$722,$O85)</f>
        <v>0</v>
      </c>
      <c r="AH85" s="885">
        <f>SUMIFS('6.3 Asset_Health'!AH$11:AH$722,'6.3 Asset_Health'!$H$11:$H$722,$H85,'6.3 Asset_Health'!$U$11:$U$722,$N85,'6.3 Asset_Health'!$O$11:$O$722,$O85)</f>
        <v>0</v>
      </c>
      <c r="AI85" s="885">
        <f>SUMIFS('6.3 Asset_Health'!AI$11:AI$722,'6.3 Asset_Health'!$H$11:$H$722,$H85,'6.3 Asset_Health'!$U$11:$U$722,$N85,'6.3 Asset_Health'!$O$11:$O$722,$O85)</f>
        <v>0</v>
      </c>
    </row>
    <row r="86" spans="4:35">
      <c r="D86" t="s">
        <v>238</v>
      </c>
      <c r="H86" t="s">
        <v>265</v>
      </c>
      <c r="I86" t="s">
        <v>1389</v>
      </c>
      <c r="J86" t="s">
        <v>107</v>
      </c>
      <c r="K86" t="s">
        <v>325</v>
      </c>
      <c r="N86" t="str">
        <f t="shared" si="0"/>
        <v>24 - IMPACT PROTECTION</v>
      </c>
      <c r="O86" t="s">
        <v>271</v>
      </c>
      <c r="AC86" t="s">
        <v>1392</v>
      </c>
      <c r="AE86" s="885">
        <f>SUMIFS('6.3 Asset_Health'!AE$11:AE$722,'6.3 Asset_Health'!$H$11:$H$722,$H86,'6.3 Asset_Health'!$U$11:$U$722,$N86,'6.3 Asset_Health'!$O$11:$O$722,$O86)</f>
        <v>0</v>
      </c>
      <c r="AF86" s="885">
        <f>SUMIFS('6.3 Asset_Health'!AF$11:AF$722,'6.3 Asset_Health'!$H$11:$H$722,$H86,'6.3 Asset_Health'!$U$11:$U$722,$N86,'6.3 Asset_Health'!$O$11:$O$722,$O86)</f>
        <v>0</v>
      </c>
      <c r="AG86" s="885">
        <f>SUMIFS('6.3 Asset_Health'!AG$11:AG$722,'6.3 Asset_Health'!$H$11:$H$722,$H86,'6.3 Asset_Health'!$U$11:$U$722,$N86,'6.3 Asset_Health'!$O$11:$O$722,$O86)</f>
        <v>0</v>
      </c>
      <c r="AH86" s="885">
        <f>SUMIFS('6.3 Asset_Health'!AH$11:AH$722,'6.3 Asset_Health'!$H$11:$H$722,$H86,'6.3 Asset_Health'!$U$11:$U$722,$N86,'6.3 Asset_Health'!$O$11:$O$722,$O86)</f>
        <v>0</v>
      </c>
      <c r="AI86" s="885">
        <f>SUMIFS('6.3 Asset_Health'!AI$11:AI$722,'6.3 Asset_Health'!$H$11:$H$722,$H86,'6.3 Asset_Health'!$U$11:$U$722,$N86,'6.3 Asset_Health'!$O$11:$O$722,$O86)</f>
        <v>0</v>
      </c>
    </row>
    <row r="87" spans="4:35">
      <c r="D87" t="s">
        <v>238</v>
      </c>
      <c r="H87" t="s">
        <v>265</v>
      </c>
      <c r="I87" t="s">
        <v>1389</v>
      </c>
      <c r="J87" t="s">
        <v>107</v>
      </c>
      <c r="K87" t="s">
        <v>325</v>
      </c>
      <c r="N87" t="str">
        <f t="shared" si="0"/>
        <v>25 - RIVER CROSSINGS</v>
      </c>
      <c r="O87" t="s">
        <v>271</v>
      </c>
      <c r="AC87" t="s">
        <v>1392</v>
      </c>
      <c r="AE87" s="885">
        <f>SUMIFS('6.3 Asset_Health'!AE$11:AE$722,'6.3 Asset_Health'!$H$11:$H$722,$H87,'6.3 Asset_Health'!$U$11:$U$722,$N87,'6.3 Asset_Health'!$O$11:$O$722,$O87)</f>
        <v>0</v>
      </c>
      <c r="AF87" s="885">
        <f>SUMIFS('6.3 Asset_Health'!AF$11:AF$722,'6.3 Asset_Health'!$H$11:$H$722,$H87,'6.3 Asset_Health'!$U$11:$U$722,$N87,'6.3 Asset_Health'!$O$11:$O$722,$O87)</f>
        <v>0</v>
      </c>
      <c r="AG87" s="885">
        <f>SUMIFS('6.3 Asset_Health'!AG$11:AG$722,'6.3 Asset_Health'!$H$11:$H$722,$H87,'6.3 Asset_Health'!$U$11:$U$722,$N87,'6.3 Asset_Health'!$O$11:$O$722,$O87)</f>
        <v>0</v>
      </c>
      <c r="AH87" s="885">
        <f>SUMIFS('6.3 Asset_Health'!AH$11:AH$722,'6.3 Asset_Health'!$H$11:$H$722,$H87,'6.3 Asset_Health'!$U$11:$U$722,$N87,'6.3 Asset_Health'!$O$11:$O$722,$O87)</f>
        <v>0</v>
      </c>
      <c r="AI87" s="885">
        <f>SUMIFS('6.3 Asset_Health'!AI$11:AI$722,'6.3 Asset_Health'!$H$11:$H$722,$H87,'6.3 Asset_Health'!$U$11:$U$722,$N87,'6.3 Asset_Health'!$O$11:$O$722,$O87)</f>
        <v>0</v>
      </c>
    </row>
    <row r="88" spans="4:35">
      <c r="D88" t="s">
        <v>238</v>
      </c>
      <c r="H88" t="s">
        <v>265</v>
      </c>
      <c r="I88" t="s">
        <v>1389</v>
      </c>
      <c r="J88" t="s">
        <v>107</v>
      </c>
      <c r="K88" t="s">
        <v>325</v>
      </c>
      <c r="N88" t="str">
        <f t="shared" si="0"/>
        <v>26 - MARKERS</v>
      </c>
      <c r="O88" t="s">
        <v>271</v>
      </c>
      <c r="AC88" t="s">
        <v>1392</v>
      </c>
      <c r="AE88" s="885">
        <f>SUMIFS('6.3 Asset_Health'!AE$11:AE$722,'6.3 Asset_Health'!$H$11:$H$722,$H88,'6.3 Asset_Health'!$U$11:$U$722,$N88,'6.3 Asset_Health'!$O$11:$O$722,$O88)</f>
        <v>0</v>
      </c>
      <c r="AF88" s="885">
        <f>SUMIFS('6.3 Asset_Health'!AF$11:AF$722,'6.3 Asset_Health'!$H$11:$H$722,$H88,'6.3 Asset_Health'!$U$11:$U$722,$N88,'6.3 Asset_Health'!$O$11:$O$722,$O88)</f>
        <v>0</v>
      </c>
      <c r="AG88" s="885">
        <f>SUMIFS('6.3 Asset_Health'!AG$11:AG$722,'6.3 Asset_Health'!$H$11:$H$722,$H88,'6.3 Asset_Health'!$U$11:$U$722,$N88,'6.3 Asset_Health'!$O$11:$O$722,$O88)</f>
        <v>0</v>
      </c>
      <c r="AH88" s="885">
        <f>SUMIFS('6.3 Asset_Health'!AH$11:AH$722,'6.3 Asset_Health'!$H$11:$H$722,$H88,'6.3 Asset_Health'!$U$11:$U$722,$N88,'6.3 Asset_Health'!$O$11:$O$722,$O88)</f>
        <v>0</v>
      </c>
      <c r="AI88" s="885">
        <f>SUMIFS('6.3 Asset_Health'!AI$11:AI$722,'6.3 Asset_Health'!$H$11:$H$722,$H88,'6.3 Asset_Health'!$U$11:$U$722,$N88,'6.3 Asset_Health'!$O$11:$O$722,$O88)</f>
        <v>0</v>
      </c>
    </row>
    <row r="89" spans="4:35">
      <c r="D89" t="s">
        <v>238</v>
      </c>
      <c r="H89" t="s">
        <v>265</v>
      </c>
      <c r="I89" t="s">
        <v>1389</v>
      </c>
      <c r="J89" t="s">
        <v>107</v>
      </c>
      <c r="K89" t="s">
        <v>325</v>
      </c>
      <c r="N89" t="str">
        <f t="shared" si="0"/>
        <v>27 - FISCAL METERING</v>
      </c>
      <c r="O89" t="s">
        <v>271</v>
      </c>
      <c r="AC89" t="s">
        <v>1392</v>
      </c>
      <c r="AE89" s="885">
        <f>SUMIFS('6.3 Asset_Health'!AE$11:AE$722,'6.3 Asset_Health'!$H$11:$H$722,$H89,'6.3 Asset_Health'!$U$11:$U$722,$N89,'6.3 Asset_Health'!$O$11:$O$722,$O89)</f>
        <v>0</v>
      </c>
      <c r="AF89" s="885">
        <f>SUMIFS('6.3 Asset_Health'!AF$11:AF$722,'6.3 Asset_Health'!$H$11:$H$722,$H89,'6.3 Asset_Health'!$U$11:$U$722,$N89,'6.3 Asset_Health'!$O$11:$O$722,$O89)</f>
        <v>0</v>
      </c>
      <c r="AG89" s="885">
        <f>SUMIFS('6.3 Asset_Health'!AG$11:AG$722,'6.3 Asset_Health'!$H$11:$H$722,$H89,'6.3 Asset_Health'!$U$11:$U$722,$N89,'6.3 Asset_Health'!$O$11:$O$722,$O89)</f>
        <v>0</v>
      </c>
      <c r="AH89" s="885">
        <f>SUMIFS('6.3 Asset_Health'!AH$11:AH$722,'6.3 Asset_Health'!$H$11:$H$722,$H89,'6.3 Asset_Health'!$U$11:$U$722,$N89,'6.3 Asset_Health'!$O$11:$O$722,$O89)</f>
        <v>0</v>
      </c>
      <c r="AI89" s="885">
        <f>SUMIFS('6.3 Asset_Health'!AI$11:AI$722,'6.3 Asset_Health'!$H$11:$H$722,$H89,'6.3 Asset_Health'!$U$11:$U$722,$N89,'6.3 Asset_Health'!$O$11:$O$722,$O89)</f>
        <v>0</v>
      </c>
    </row>
    <row r="90" spans="4:35">
      <c r="D90" t="s">
        <v>238</v>
      </c>
      <c r="H90" t="s">
        <v>265</v>
      </c>
      <c r="I90" t="s">
        <v>1389</v>
      </c>
      <c r="J90" t="s">
        <v>107</v>
      </c>
      <c r="K90" t="s">
        <v>325</v>
      </c>
      <c r="N90" t="str">
        <f t="shared" si="0"/>
        <v>28 - FUEL GAS METERING</v>
      </c>
      <c r="O90" t="s">
        <v>271</v>
      </c>
      <c r="AC90" t="s">
        <v>1392</v>
      </c>
      <c r="AE90" s="885">
        <f>SUMIFS('6.3 Asset_Health'!AE$11:AE$722,'6.3 Asset_Health'!$H$11:$H$722,$H90,'6.3 Asset_Health'!$U$11:$U$722,$N90,'6.3 Asset_Health'!$O$11:$O$722,$O90)</f>
        <v>0</v>
      </c>
      <c r="AF90" s="885">
        <f>SUMIFS('6.3 Asset_Health'!AF$11:AF$722,'6.3 Asset_Health'!$H$11:$H$722,$H90,'6.3 Asset_Health'!$U$11:$U$722,$N90,'6.3 Asset_Health'!$O$11:$O$722,$O90)</f>
        <v>0</v>
      </c>
      <c r="AG90" s="885">
        <f>SUMIFS('6.3 Asset_Health'!AG$11:AG$722,'6.3 Asset_Health'!$H$11:$H$722,$H90,'6.3 Asset_Health'!$U$11:$U$722,$N90,'6.3 Asset_Health'!$O$11:$O$722,$O90)</f>
        <v>0</v>
      </c>
      <c r="AH90" s="885">
        <f>SUMIFS('6.3 Asset_Health'!AH$11:AH$722,'6.3 Asset_Health'!$H$11:$H$722,$H90,'6.3 Asset_Health'!$U$11:$U$722,$N90,'6.3 Asset_Health'!$O$11:$O$722,$O90)</f>
        <v>0</v>
      </c>
      <c r="AI90" s="885">
        <f>SUMIFS('6.3 Asset_Health'!AI$11:AI$722,'6.3 Asset_Health'!$H$11:$H$722,$H90,'6.3 Asset_Health'!$U$11:$U$722,$N90,'6.3 Asset_Health'!$O$11:$O$722,$O90)</f>
        <v>0</v>
      </c>
    </row>
    <row r="91" spans="4:35">
      <c r="D91" t="s">
        <v>238</v>
      </c>
      <c r="H91" t="s">
        <v>265</v>
      </c>
      <c r="I91" t="s">
        <v>1389</v>
      </c>
      <c r="J91" t="s">
        <v>107</v>
      </c>
      <c r="K91" t="s">
        <v>325</v>
      </c>
      <c r="N91" t="str">
        <f t="shared" si="0"/>
        <v>29 - NETWORK CONTROL AND INSTRUMENTATION</v>
      </c>
      <c r="O91" t="s">
        <v>271</v>
      </c>
      <c r="AC91" t="s">
        <v>1392</v>
      </c>
      <c r="AE91" s="885">
        <f>SUMIFS('6.3 Asset_Health'!AE$11:AE$722,'6.3 Asset_Health'!$H$11:$H$722,$H91,'6.3 Asset_Health'!$U$11:$U$722,$N91,'6.3 Asset_Health'!$O$11:$O$722,$O91)</f>
        <v>0</v>
      </c>
      <c r="AF91" s="885">
        <f>SUMIFS('6.3 Asset_Health'!AF$11:AF$722,'6.3 Asset_Health'!$H$11:$H$722,$H91,'6.3 Asset_Health'!$U$11:$U$722,$N91,'6.3 Asset_Health'!$O$11:$O$722,$O91)</f>
        <v>0</v>
      </c>
      <c r="AG91" s="885">
        <f>SUMIFS('6.3 Asset_Health'!AG$11:AG$722,'6.3 Asset_Health'!$H$11:$H$722,$H91,'6.3 Asset_Health'!$U$11:$U$722,$N91,'6.3 Asset_Health'!$O$11:$O$722,$O91)</f>
        <v>0</v>
      </c>
      <c r="AH91" s="885">
        <f>SUMIFS('6.3 Asset_Health'!AH$11:AH$722,'6.3 Asset_Health'!$H$11:$H$722,$H91,'6.3 Asset_Health'!$U$11:$U$722,$N91,'6.3 Asset_Health'!$O$11:$O$722,$O91)</f>
        <v>0</v>
      </c>
      <c r="AI91" s="885">
        <f>SUMIFS('6.3 Asset_Health'!AI$11:AI$722,'6.3 Asset_Health'!$H$11:$H$722,$H91,'6.3 Asset_Health'!$U$11:$U$722,$N91,'6.3 Asset_Health'!$O$11:$O$722,$O91)</f>
        <v>0</v>
      </c>
    </row>
    <row r="92" spans="4:35">
      <c r="D92" t="s">
        <v>238</v>
      </c>
      <c r="H92" t="s">
        <v>265</v>
      </c>
      <c r="I92" t="s">
        <v>1389</v>
      </c>
      <c r="J92" t="s">
        <v>107</v>
      </c>
      <c r="K92" t="s">
        <v>325</v>
      </c>
      <c r="N92" t="str">
        <f t="shared" si="0"/>
        <v>30 - ODORISATION PLANT</v>
      </c>
      <c r="O92" t="s">
        <v>271</v>
      </c>
      <c r="AC92" t="s">
        <v>1392</v>
      </c>
      <c r="AE92" s="885">
        <f>SUMIFS('6.3 Asset_Health'!AE$11:AE$722,'6.3 Asset_Health'!$H$11:$H$722,$H92,'6.3 Asset_Health'!$U$11:$U$722,$N92,'6.3 Asset_Health'!$O$11:$O$722,$O92)</f>
        <v>0</v>
      </c>
      <c r="AF92" s="885">
        <f>SUMIFS('6.3 Asset_Health'!AF$11:AF$722,'6.3 Asset_Health'!$H$11:$H$722,$H92,'6.3 Asset_Health'!$U$11:$U$722,$N92,'6.3 Asset_Health'!$O$11:$O$722,$O92)</f>
        <v>0</v>
      </c>
      <c r="AG92" s="885">
        <f>SUMIFS('6.3 Asset_Health'!AG$11:AG$722,'6.3 Asset_Health'!$H$11:$H$722,$H92,'6.3 Asset_Health'!$U$11:$U$722,$N92,'6.3 Asset_Health'!$O$11:$O$722,$O92)</f>
        <v>0</v>
      </c>
      <c r="AH92" s="885">
        <f>SUMIFS('6.3 Asset_Health'!AH$11:AH$722,'6.3 Asset_Health'!$H$11:$H$722,$H92,'6.3 Asset_Health'!$U$11:$U$722,$N92,'6.3 Asset_Health'!$O$11:$O$722,$O92)</f>
        <v>0</v>
      </c>
      <c r="AI92" s="885">
        <f>SUMIFS('6.3 Asset_Health'!AI$11:AI$722,'6.3 Asset_Health'!$H$11:$H$722,$H92,'6.3 Asset_Health'!$U$11:$U$722,$N92,'6.3 Asset_Health'!$O$11:$O$722,$O92)</f>
        <v>0</v>
      </c>
    </row>
    <row r="93" spans="4:35">
      <c r="D93" t="s">
        <v>238</v>
      </c>
      <c r="H93" t="s">
        <v>265</v>
      </c>
      <c r="I93" t="s">
        <v>1389</v>
      </c>
      <c r="J93" t="s">
        <v>107</v>
      </c>
      <c r="K93" t="s">
        <v>325</v>
      </c>
      <c r="N93" t="str">
        <f t="shared" si="0"/>
        <v>31 - PIG TRAP</v>
      </c>
      <c r="O93" t="s">
        <v>271</v>
      </c>
      <c r="AC93" t="s">
        <v>1392</v>
      </c>
      <c r="AE93" s="885">
        <f>SUMIFS('6.3 Asset_Health'!AE$11:AE$722,'6.3 Asset_Health'!$H$11:$H$722,$H93,'6.3 Asset_Health'!$U$11:$U$722,$N93,'6.3 Asset_Health'!$O$11:$O$722,$O93)</f>
        <v>0</v>
      </c>
      <c r="AF93" s="885">
        <f>SUMIFS('6.3 Asset_Health'!AF$11:AF$722,'6.3 Asset_Health'!$H$11:$H$722,$H93,'6.3 Asset_Health'!$U$11:$U$722,$N93,'6.3 Asset_Health'!$O$11:$O$722,$O93)</f>
        <v>0</v>
      </c>
      <c r="AG93" s="885">
        <f>SUMIFS('6.3 Asset_Health'!AG$11:AG$722,'6.3 Asset_Health'!$H$11:$H$722,$H93,'6.3 Asset_Health'!$U$11:$U$722,$N93,'6.3 Asset_Health'!$O$11:$O$722,$O93)</f>
        <v>0</v>
      </c>
      <c r="AH93" s="885">
        <f>SUMIFS('6.3 Asset_Health'!AH$11:AH$722,'6.3 Asset_Health'!$H$11:$H$722,$H93,'6.3 Asset_Health'!$U$11:$U$722,$N93,'6.3 Asset_Health'!$O$11:$O$722,$O93)</f>
        <v>0</v>
      </c>
      <c r="AI93" s="885">
        <f>SUMIFS('6.3 Asset_Health'!AI$11:AI$722,'6.3 Asset_Health'!$H$11:$H$722,$H93,'6.3 Asset_Health'!$U$11:$U$722,$N93,'6.3 Asset_Health'!$O$11:$O$722,$O93)</f>
        <v>0</v>
      </c>
    </row>
    <row r="94" spans="4:35">
      <c r="D94" t="s">
        <v>238</v>
      </c>
      <c r="H94" t="s">
        <v>265</v>
      </c>
      <c r="I94" t="s">
        <v>1389</v>
      </c>
      <c r="J94" t="s">
        <v>107</v>
      </c>
      <c r="K94" t="s">
        <v>325</v>
      </c>
      <c r="N94" t="str">
        <f t="shared" si="0"/>
        <v>32 - ABOVE GROUND PIPE COATING</v>
      </c>
      <c r="O94" t="s">
        <v>271</v>
      </c>
      <c r="AC94" t="s">
        <v>1392</v>
      </c>
      <c r="AE94" s="885">
        <f>SUMIFS('6.3 Asset_Health'!AE$11:AE$722,'6.3 Asset_Health'!$H$11:$H$722,$H94,'6.3 Asset_Health'!$U$11:$U$722,$N94,'6.3 Asset_Health'!$O$11:$O$722,$O94)</f>
        <v>0</v>
      </c>
      <c r="AF94" s="885">
        <f>SUMIFS('6.3 Asset_Health'!AF$11:AF$722,'6.3 Asset_Health'!$H$11:$H$722,$H94,'6.3 Asset_Health'!$U$11:$U$722,$N94,'6.3 Asset_Health'!$O$11:$O$722,$O94)</f>
        <v>0</v>
      </c>
      <c r="AG94" s="885">
        <f>SUMIFS('6.3 Asset_Health'!AG$11:AG$722,'6.3 Asset_Health'!$H$11:$H$722,$H94,'6.3 Asset_Health'!$U$11:$U$722,$N94,'6.3 Asset_Health'!$O$11:$O$722,$O94)</f>
        <v>0</v>
      </c>
      <c r="AH94" s="885">
        <f>SUMIFS('6.3 Asset_Health'!AH$11:AH$722,'6.3 Asset_Health'!$H$11:$H$722,$H94,'6.3 Asset_Health'!$U$11:$U$722,$N94,'6.3 Asset_Health'!$O$11:$O$722,$O94)</f>
        <v>0</v>
      </c>
      <c r="AI94" s="885">
        <f>SUMIFS('6.3 Asset_Health'!AI$11:AI$722,'6.3 Asset_Health'!$H$11:$H$722,$H94,'6.3 Asset_Health'!$U$11:$U$722,$N94,'6.3 Asset_Health'!$O$11:$O$722,$O94)</f>
        <v>0</v>
      </c>
    </row>
    <row r="95" spans="4:35">
      <c r="D95" t="s">
        <v>238</v>
      </c>
      <c r="H95" t="s">
        <v>265</v>
      </c>
      <c r="I95" t="s">
        <v>1389</v>
      </c>
      <c r="J95" t="s">
        <v>107</v>
      </c>
      <c r="K95" t="s">
        <v>325</v>
      </c>
      <c r="N95" t="str">
        <f t="shared" si="0"/>
        <v>33 - BELOW GROUND PIPE COATING</v>
      </c>
      <c r="O95" t="s">
        <v>271</v>
      </c>
      <c r="AC95" t="s">
        <v>1392</v>
      </c>
      <c r="AE95" s="885">
        <f>SUMIFS('6.3 Asset_Health'!AE$11:AE$722,'6.3 Asset_Health'!$H$11:$H$722,$H95,'6.3 Asset_Health'!$U$11:$U$722,$N95,'6.3 Asset_Health'!$O$11:$O$722,$O95)</f>
        <v>0</v>
      </c>
      <c r="AF95" s="885">
        <f>SUMIFS('6.3 Asset_Health'!AF$11:AF$722,'6.3 Asset_Health'!$H$11:$H$722,$H95,'6.3 Asset_Health'!$U$11:$U$722,$N95,'6.3 Asset_Health'!$O$11:$O$722,$O95)</f>
        <v>0</v>
      </c>
      <c r="AG95" s="885">
        <f>SUMIFS('6.3 Asset_Health'!AG$11:AG$722,'6.3 Asset_Health'!$H$11:$H$722,$H95,'6.3 Asset_Health'!$U$11:$U$722,$N95,'6.3 Asset_Health'!$O$11:$O$722,$O95)</f>
        <v>0</v>
      </c>
      <c r="AH95" s="885">
        <f>SUMIFS('6.3 Asset_Health'!AH$11:AH$722,'6.3 Asset_Health'!$H$11:$H$722,$H95,'6.3 Asset_Health'!$U$11:$U$722,$N95,'6.3 Asset_Health'!$O$11:$O$722,$O95)</f>
        <v>0</v>
      </c>
      <c r="AI95" s="885">
        <f>SUMIFS('6.3 Asset_Health'!AI$11:AI$722,'6.3 Asset_Health'!$H$11:$H$722,$H95,'6.3 Asset_Health'!$U$11:$U$722,$N95,'6.3 Asset_Health'!$O$11:$O$722,$O95)</f>
        <v>0</v>
      </c>
    </row>
    <row r="96" spans="4:35">
      <c r="D96" t="s">
        <v>238</v>
      </c>
      <c r="H96" t="s">
        <v>265</v>
      </c>
      <c r="I96" t="s">
        <v>1389</v>
      </c>
      <c r="J96" t="s">
        <v>107</v>
      </c>
      <c r="K96" t="s">
        <v>325</v>
      </c>
      <c r="N96" t="str">
        <f t="shared" si="0"/>
        <v>34 - POWER TURBINE</v>
      </c>
      <c r="O96" t="s">
        <v>271</v>
      </c>
      <c r="AC96" t="s">
        <v>1392</v>
      </c>
      <c r="AE96" s="885">
        <f>SUMIFS('6.3 Asset_Health'!AE$11:AE$722,'6.3 Asset_Health'!$H$11:$H$722,$H96,'6.3 Asset_Health'!$U$11:$U$722,$N96,'6.3 Asset_Health'!$O$11:$O$722,$O96)</f>
        <v>0</v>
      </c>
      <c r="AF96" s="885">
        <f>SUMIFS('6.3 Asset_Health'!AF$11:AF$722,'6.3 Asset_Health'!$H$11:$H$722,$H96,'6.3 Asset_Health'!$U$11:$U$722,$N96,'6.3 Asset_Health'!$O$11:$O$722,$O96)</f>
        <v>0</v>
      </c>
      <c r="AG96" s="885">
        <f>SUMIFS('6.3 Asset_Health'!AG$11:AG$722,'6.3 Asset_Health'!$H$11:$H$722,$H96,'6.3 Asset_Health'!$U$11:$U$722,$N96,'6.3 Asset_Health'!$O$11:$O$722,$O96)</f>
        <v>0</v>
      </c>
      <c r="AH96" s="885">
        <f>SUMIFS('6.3 Asset_Health'!AH$11:AH$722,'6.3 Asset_Health'!$H$11:$H$722,$H96,'6.3 Asset_Health'!$U$11:$U$722,$N96,'6.3 Asset_Health'!$O$11:$O$722,$O96)</f>
        <v>0</v>
      </c>
      <c r="AI96" s="885">
        <f>SUMIFS('6.3 Asset_Health'!AI$11:AI$722,'6.3 Asset_Health'!$H$11:$H$722,$H96,'6.3 Asset_Health'!$U$11:$U$722,$N96,'6.3 Asset_Health'!$O$11:$O$722,$O96)</f>
        <v>0</v>
      </c>
    </row>
    <row r="97" spans="1:35">
      <c r="D97" t="s">
        <v>238</v>
      </c>
      <c r="H97" t="s">
        <v>265</v>
      </c>
      <c r="I97" t="s">
        <v>1389</v>
      </c>
      <c r="J97" t="s">
        <v>107</v>
      </c>
      <c r="K97" t="s">
        <v>325</v>
      </c>
      <c r="N97" t="str">
        <f t="shared" si="0"/>
        <v>35 - PREHEATERS</v>
      </c>
      <c r="O97" t="s">
        <v>271</v>
      </c>
      <c r="AC97" t="s">
        <v>1392</v>
      </c>
      <c r="AE97" s="885">
        <f>SUMIFS('6.3 Asset_Health'!AE$11:AE$722,'6.3 Asset_Health'!$H$11:$H$722,$H97,'6.3 Asset_Health'!$U$11:$U$722,$N97,'6.3 Asset_Health'!$O$11:$O$722,$O97)</f>
        <v>0</v>
      </c>
      <c r="AF97" s="885">
        <f>SUMIFS('6.3 Asset_Health'!AF$11:AF$722,'6.3 Asset_Health'!$H$11:$H$722,$H97,'6.3 Asset_Health'!$U$11:$U$722,$N97,'6.3 Asset_Health'!$O$11:$O$722,$O97)</f>
        <v>0</v>
      </c>
      <c r="AG97" s="885">
        <f>SUMIFS('6.3 Asset_Health'!AG$11:AG$722,'6.3 Asset_Health'!$H$11:$H$722,$H97,'6.3 Asset_Health'!$U$11:$U$722,$N97,'6.3 Asset_Health'!$O$11:$O$722,$O97)</f>
        <v>0</v>
      </c>
      <c r="AH97" s="885">
        <f>SUMIFS('6.3 Asset_Health'!AH$11:AH$722,'6.3 Asset_Health'!$H$11:$H$722,$H97,'6.3 Asset_Health'!$U$11:$U$722,$N97,'6.3 Asset_Health'!$O$11:$O$722,$O97)</f>
        <v>0</v>
      </c>
      <c r="AI97" s="885">
        <f>SUMIFS('6.3 Asset_Health'!AI$11:AI$722,'6.3 Asset_Health'!$H$11:$H$722,$H97,'6.3 Asset_Health'!$U$11:$U$722,$N97,'6.3 Asset_Health'!$O$11:$O$722,$O97)</f>
        <v>0</v>
      </c>
    </row>
    <row r="98" spans="1:35">
      <c r="D98" t="s">
        <v>238</v>
      </c>
      <c r="H98" t="s">
        <v>265</v>
      </c>
      <c r="I98" t="s">
        <v>1389</v>
      </c>
      <c r="J98" t="s">
        <v>107</v>
      </c>
      <c r="K98" t="s">
        <v>325</v>
      </c>
      <c r="N98" t="str">
        <f t="shared" si="0"/>
        <v>36 - STATION PROCESS CONTROL SYSTEM</v>
      </c>
      <c r="O98" t="s">
        <v>271</v>
      </c>
      <c r="AC98" t="s">
        <v>1392</v>
      </c>
      <c r="AE98" s="885">
        <f>SUMIFS('6.3 Asset_Health'!AE$11:AE$722,'6.3 Asset_Health'!$H$11:$H$722,$H98,'6.3 Asset_Health'!$U$11:$U$722,$N98,'6.3 Asset_Health'!$O$11:$O$722,$O98)</f>
        <v>0</v>
      </c>
      <c r="AF98" s="885">
        <f>SUMIFS('6.3 Asset_Health'!AF$11:AF$722,'6.3 Asset_Health'!$H$11:$H$722,$H98,'6.3 Asset_Health'!$U$11:$U$722,$N98,'6.3 Asset_Health'!$O$11:$O$722,$O98)</f>
        <v>0</v>
      </c>
      <c r="AG98" s="885">
        <f>SUMIFS('6.3 Asset_Health'!AG$11:AG$722,'6.3 Asset_Health'!$H$11:$H$722,$H98,'6.3 Asset_Health'!$U$11:$U$722,$N98,'6.3 Asset_Health'!$O$11:$O$722,$O98)</f>
        <v>0</v>
      </c>
      <c r="AH98" s="885">
        <f>SUMIFS('6.3 Asset_Health'!AH$11:AH$722,'6.3 Asset_Health'!$H$11:$H$722,$H98,'6.3 Asset_Health'!$U$11:$U$722,$N98,'6.3 Asset_Health'!$O$11:$O$722,$O98)</f>
        <v>0</v>
      </c>
      <c r="AI98" s="885">
        <f>SUMIFS('6.3 Asset_Health'!AI$11:AI$722,'6.3 Asset_Health'!$H$11:$H$722,$H98,'6.3 Asset_Health'!$U$11:$U$722,$N98,'6.3 Asset_Health'!$O$11:$O$722,$O98)</f>
        <v>0</v>
      </c>
    </row>
    <row r="99" spans="1:35">
      <c r="D99" t="s">
        <v>238</v>
      </c>
      <c r="H99" t="s">
        <v>265</v>
      </c>
      <c r="I99" t="s">
        <v>1389</v>
      </c>
      <c r="J99" t="s">
        <v>107</v>
      </c>
      <c r="K99" t="s">
        <v>325</v>
      </c>
      <c r="N99" t="str">
        <f t="shared" si="0"/>
        <v>37 - UNIT CONTROL SYSTEM</v>
      </c>
      <c r="O99" t="s">
        <v>271</v>
      </c>
      <c r="AC99" t="s">
        <v>1392</v>
      </c>
      <c r="AE99" s="885">
        <f>SUMIFS('6.3 Asset_Health'!AE$11:AE$722,'6.3 Asset_Health'!$H$11:$H$722,$H99,'6.3 Asset_Health'!$U$11:$U$722,$N99,'6.3 Asset_Health'!$O$11:$O$722,$O99)</f>
        <v>0</v>
      </c>
      <c r="AF99" s="885">
        <f>SUMIFS('6.3 Asset_Health'!AF$11:AF$722,'6.3 Asset_Health'!$H$11:$H$722,$H99,'6.3 Asset_Health'!$U$11:$U$722,$N99,'6.3 Asset_Health'!$O$11:$O$722,$O99)</f>
        <v>0</v>
      </c>
      <c r="AG99" s="885">
        <f>SUMIFS('6.3 Asset_Health'!AG$11:AG$722,'6.3 Asset_Health'!$H$11:$H$722,$H99,'6.3 Asset_Health'!$U$11:$U$722,$N99,'6.3 Asset_Health'!$O$11:$O$722,$O99)</f>
        <v>0</v>
      </c>
      <c r="AH99" s="885">
        <f>SUMIFS('6.3 Asset_Health'!AH$11:AH$722,'6.3 Asset_Health'!$H$11:$H$722,$H99,'6.3 Asset_Health'!$U$11:$U$722,$N99,'6.3 Asset_Health'!$O$11:$O$722,$O99)</f>
        <v>0</v>
      </c>
      <c r="AI99" s="885">
        <f>SUMIFS('6.3 Asset_Health'!AI$11:AI$722,'6.3 Asset_Health'!$H$11:$H$722,$H99,'6.3 Asset_Health'!$U$11:$U$722,$N99,'6.3 Asset_Health'!$O$11:$O$722,$O99)</f>
        <v>0</v>
      </c>
    </row>
    <row r="100" spans="1:35">
      <c r="D100" t="s">
        <v>238</v>
      </c>
      <c r="H100" t="s">
        <v>265</v>
      </c>
      <c r="I100" t="s">
        <v>1389</v>
      </c>
      <c r="J100" t="s">
        <v>107</v>
      </c>
      <c r="K100" t="s">
        <v>325</v>
      </c>
      <c r="N100" t="str">
        <f t="shared" si="0"/>
        <v>38 - ANTI-SURGE SYSTEM</v>
      </c>
      <c r="O100" t="s">
        <v>271</v>
      </c>
      <c r="AC100" t="s">
        <v>1392</v>
      </c>
      <c r="AE100" s="885">
        <f>SUMIFS('6.3 Asset_Health'!AE$11:AE$722,'6.3 Asset_Health'!$H$11:$H$722,$H100,'6.3 Asset_Health'!$U$11:$U$722,$N100,'6.3 Asset_Health'!$O$11:$O$722,$O100)</f>
        <v>0</v>
      </c>
      <c r="AF100" s="885">
        <f>SUMIFS('6.3 Asset_Health'!AF$11:AF$722,'6.3 Asset_Health'!$H$11:$H$722,$H100,'6.3 Asset_Health'!$U$11:$U$722,$N100,'6.3 Asset_Health'!$O$11:$O$722,$O100)</f>
        <v>0</v>
      </c>
      <c r="AG100" s="885">
        <f>SUMIFS('6.3 Asset_Health'!AG$11:AG$722,'6.3 Asset_Health'!$H$11:$H$722,$H100,'6.3 Asset_Health'!$U$11:$U$722,$N100,'6.3 Asset_Health'!$O$11:$O$722,$O100)</f>
        <v>0</v>
      </c>
      <c r="AH100" s="885">
        <f>SUMIFS('6.3 Asset_Health'!AH$11:AH$722,'6.3 Asset_Health'!$H$11:$H$722,$H100,'6.3 Asset_Health'!$U$11:$U$722,$N100,'6.3 Asset_Health'!$O$11:$O$722,$O100)</f>
        <v>0</v>
      </c>
      <c r="AI100" s="885">
        <f>SUMIFS('6.3 Asset_Health'!AI$11:AI$722,'6.3 Asset_Health'!$H$11:$H$722,$H100,'6.3 Asset_Health'!$U$11:$U$722,$N100,'6.3 Asset_Health'!$O$11:$O$722,$O100)</f>
        <v>0</v>
      </c>
    </row>
    <row r="101" spans="1:35">
      <c r="D101" t="s">
        <v>238</v>
      </c>
      <c r="H101" t="s">
        <v>265</v>
      </c>
      <c r="I101" t="s">
        <v>1389</v>
      </c>
      <c r="J101" t="s">
        <v>107</v>
      </c>
      <c r="K101" t="s">
        <v>325</v>
      </c>
      <c r="N101" t="str">
        <f t="shared" si="0"/>
        <v>39 - SECURITY</v>
      </c>
      <c r="O101" t="s">
        <v>271</v>
      </c>
      <c r="AC101" t="s">
        <v>1392</v>
      </c>
      <c r="AE101" s="885">
        <f>SUMIFS('6.3 Asset_Health'!AE$11:AE$722,'6.3 Asset_Health'!$H$11:$H$722,$H101,'6.3 Asset_Health'!$U$11:$U$722,$N101,'6.3 Asset_Health'!$O$11:$O$722,$O101)</f>
        <v>0</v>
      </c>
      <c r="AF101" s="885">
        <f>SUMIFS('6.3 Asset_Health'!AF$11:AF$722,'6.3 Asset_Health'!$H$11:$H$722,$H101,'6.3 Asset_Health'!$U$11:$U$722,$N101,'6.3 Asset_Health'!$O$11:$O$722,$O101)</f>
        <v>0</v>
      </c>
      <c r="AG101" s="885">
        <f>SUMIFS('6.3 Asset_Health'!AG$11:AG$722,'6.3 Asset_Health'!$H$11:$H$722,$H101,'6.3 Asset_Health'!$U$11:$U$722,$N101,'6.3 Asset_Health'!$O$11:$O$722,$O101)</f>
        <v>0</v>
      </c>
      <c r="AH101" s="885">
        <f>SUMIFS('6.3 Asset_Health'!AH$11:AH$722,'6.3 Asset_Health'!$H$11:$H$722,$H101,'6.3 Asset_Health'!$U$11:$U$722,$N101,'6.3 Asset_Health'!$O$11:$O$722,$O101)</f>
        <v>0</v>
      </c>
      <c r="AI101" s="885">
        <f>SUMIFS('6.3 Asset_Health'!AI$11:AI$722,'6.3 Asset_Health'!$H$11:$H$722,$H101,'6.3 Asset_Health'!$U$11:$U$722,$N101,'6.3 Asset_Health'!$O$11:$O$722,$O101)</f>
        <v>0</v>
      </c>
    </row>
    <row r="102" spans="1:35">
      <c r="D102" t="s">
        <v>238</v>
      </c>
      <c r="H102" t="s">
        <v>265</v>
      </c>
      <c r="I102" t="s">
        <v>1389</v>
      </c>
      <c r="J102" t="s">
        <v>107</v>
      </c>
      <c r="K102" t="s">
        <v>325</v>
      </c>
      <c r="N102" t="str">
        <f t="shared" si="0"/>
        <v>40 - STARTER MOTOR</v>
      </c>
      <c r="O102" t="s">
        <v>271</v>
      </c>
      <c r="AC102" t="s">
        <v>1392</v>
      </c>
      <c r="AE102" s="885">
        <f>SUMIFS('6.3 Asset_Health'!AE$11:AE$722,'6.3 Asset_Health'!$H$11:$H$722,$H102,'6.3 Asset_Health'!$U$11:$U$722,$N102,'6.3 Asset_Health'!$O$11:$O$722,$O102)</f>
        <v>0</v>
      </c>
      <c r="AF102" s="885">
        <f>SUMIFS('6.3 Asset_Health'!AF$11:AF$722,'6.3 Asset_Health'!$H$11:$H$722,$H102,'6.3 Asset_Health'!$U$11:$U$722,$N102,'6.3 Asset_Health'!$O$11:$O$722,$O102)</f>
        <v>0</v>
      </c>
      <c r="AG102" s="885">
        <f>SUMIFS('6.3 Asset_Health'!AG$11:AG$722,'6.3 Asset_Health'!$H$11:$H$722,$H102,'6.3 Asset_Health'!$U$11:$U$722,$N102,'6.3 Asset_Health'!$O$11:$O$722,$O102)</f>
        <v>0</v>
      </c>
      <c r="AH102" s="885">
        <f>SUMIFS('6.3 Asset_Health'!AH$11:AH$722,'6.3 Asset_Health'!$H$11:$H$722,$H102,'6.3 Asset_Health'!$U$11:$U$722,$N102,'6.3 Asset_Health'!$O$11:$O$722,$O102)</f>
        <v>0</v>
      </c>
      <c r="AI102" s="885">
        <f>SUMIFS('6.3 Asset_Health'!AI$11:AI$722,'6.3 Asset_Health'!$H$11:$H$722,$H102,'6.3 Asset_Health'!$U$11:$U$722,$N102,'6.3 Asset_Health'!$O$11:$O$722,$O102)</f>
        <v>0</v>
      </c>
    </row>
    <row r="103" spans="1:35">
      <c r="D103" t="s">
        <v>238</v>
      </c>
      <c r="H103" t="s">
        <v>265</v>
      </c>
      <c r="I103" t="s">
        <v>1389</v>
      </c>
      <c r="J103" t="s">
        <v>107</v>
      </c>
      <c r="K103" t="s">
        <v>325</v>
      </c>
      <c r="N103" t="str">
        <f t="shared" si="0"/>
        <v>41 - VENT SYSTEM</v>
      </c>
      <c r="O103" t="s">
        <v>271</v>
      </c>
      <c r="AC103" t="s">
        <v>1392</v>
      </c>
      <c r="AE103" s="885">
        <f>SUMIFS('6.3 Asset_Health'!AE$11:AE$722,'6.3 Asset_Health'!$H$11:$H$722,$H103,'6.3 Asset_Health'!$U$11:$U$722,$N103,'6.3 Asset_Health'!$O$11:$O$722,$O103)</f>
        <v>0</v>
      </c>
      <c r="AF103" s="885">
        <f>SUMIFS('6.3 Asset_Health'!AF$11:AF$722,'6.3 Asset_Health'!$H$11:$H$722,$H103,'6.3 Asset_Health'!$U$11:$U$722,$N103,'6.3 Asset_Health'!$O$11:$O$722,$O103)</f>
        <v>0</v>
      </c>
      <c r="AG103" s="885">
        <f>SUMIFS('6.3 Asset_Health'!AG$11:AG$722,'6.3 Asset_Health'!$H$11:$H$722,$H103,'6.3 Asset_Health'!$U$11:$U$722,$N103,'6.3 Asset_Health'!$O$11:$O$722,$O103)</f>
        <v>0</v>
      </c>
      <c r="AH103" s="885">
        <f>SUMIFS('6.3 Asset_Health'!AH$11:AH$722,'6.3 Asset_Health'!$H$11:$H$722,$H103,'6.3 Asset_Health'!$U$11:$U$722,$N103,'6.3 Asset_Health'!$O$11:$O$722,$O103)</f>
        <v>0</v>
      </c>
      <c r="AI103" s="885">
        <f>SUMIFS('6.3 Asset_Health'!AI$11:AI$722,'6.3 Asset_Health'!$H$11:$H$722,$H103,'6.3 Asset_Health'!$U$11:$U$722,$N103,'6.3 Asset_Health'!$O$11:$O$722,$O103)</f>
        <v>0</v>
      </c>
    </row>
    <row r="104" spans="1:35">
      <c r="D104" t="s">
        <v>238</v>
      </c>
      <c r="H104" t="s">
        <v>265</v>
      </c>
      <c r="I104" t="s">
        <v>1389</v>
      </c>
      <c r="J104" t="s">
        <v>107</v>
      </c>
      <c r="K104" t="s">
        <v>325</v>
      </c>
      <c r="N104" t="str">
        <f t="shared" si="0"/>
        <v>42 - ELECTRICAL VARIABLE SPEED DRIVE</v>
      </c>
      <c r="O104" t="s">
        <v>271</v>
      </c>
      <c r="AC104" t="s">
        <v>1392</v>
      </c>
      <c r="AE104" s="885">
        <f>SUMIFS('6.3 Asset_Health'!AE$11:AE$722,'6.3 Asset_Health'!$H$11:$H$722,$H104,'6.3 Asset_Health'!$U$11:$U$722,$N104,'6.3 Asset_Health'!$O$11:$O$722,$O104)</f>
        <v>0</v>
      </c>
      <c r="AF104" s="885">
        <f>SUMIFS('6.3 Asset_Health'!AF$11:AF$722,'6.3 Asset_Health'!$H$11:$H$722,$H104,'6.3 Asset_Health'!$U$11:$U$722,$N104,'6.3 Asset_Health'!$O$11:$O$722,$O104)</f>
        <v>0</v>
      </c>
      <c r="AG104" s="885">
        <f>SUMIFS('6.3 Asset_Health'!AG$11:AG$722,'6.3 Asset_Health'!$H$11:$H$722,$H104,'6.3 Asset_Health'!$U$11:$U$722,$N104,'6.3 Asset_Health'!$O$11:$O$722,$O104)</f>
        <v>0</v>
      </c>
      <c r="AH104" s="885">
        <f>SUMIFS('6.3 Asset_Health'!AH$11:AH$722,'6.3 Asset_Health'!$H$11:$H$722,$H104,'6.3 Asset_Health'!$U$11:$U$722,$N104,'6.3 Asset_Health'!$O$11:$O$722,$O104)</f>
        <v>0</v>
      </c>
      <c r="AI104" s="885">
        <f>SUMIFS('6.3 Asset_Health'!AI$11:AI$722,'6.3 Asset_Health'!$H$11:$H$722,$H104,'6.3 Asset_Health'!$U$11:$U$722,$N104,'6.3 Asset_Health'!$O$11:$O$722,$O104)</f>
        <v>0</v>
      </c>
    </row>
    <row r="105" spans="1:35">
      <c r="D105" t="s">
        <v>238</v>
      </c>
      <c r="H105" t="s">
        <v>265</v>
      </c>
      <c r="I105" t="s">
        <v>1389</v>
      </c>
      <c r="J105" t="s">
        <v>107</v>
      </c>
      <c r="K105" t="s">
        <v>325</v>
      </c>
      <c r="N105" t="str">
        <f t="shared" si="0"/>
        <v>43 - LOCALLY ACTUATED VALVES</v>
      </c>
      <c r="O105" t="s">
        <v>271</v>
      </c>
      <c r="AC105" t="s">
        <v>1392</v>
      </c>
      <c r="AE105" s="885">
        <f>SUMIFS('6.3 Asset_Health'!AE$11:AE$722,'6.3 Asset_Health'!$H$11:$H$722,$H105,'6.3 Asset_Health'!$U$11:$U$722,$N105,'6.3 Asset_Health'!$O$11:$O$722,$O105)</f>
        <v>0</v>
      </c>
      <c r="AF105" s="885">
        <f>SUMIFS('6.3 Asset_Health'!AF$11:AF$722,'6.3 Asset_Health'!$H$11:$H$722,$H105,'6.3 Asset_Health'!$U$11:$U$722,$N105,'6.3 Asset_Health'!$O$11:$O$722,$O105)</f>
        <v>0</v>
      </c>
      <c r="AG105" s="885">
        <f>SUMIFS('6.3 Asset_Health'!AG$11:AG$722,'6.3 Asset_Health'!$H$11:$H$722,$H105,'6.3 Asset_Health'!$U$11:$U$722,$N105,'6.3 Asset_Health'!$O$11:$O$722,$O105)</f>
        <v>0</v>
      </c>
      <c r="AH105" s="885">
        <f>SUMIFS('6.3 Asset_Health'!AH$11:AH$722,'6.3 Asset_Health'!$H$11:$H$722,$H105,'6.3 Asset_Health'!$U$11:$U$722,$N105,'6.3 Asset_Health'!$O$11:$O$722,$O105)</f>
        <v>0</v>
      </c>
      <c r="AI105" s="885">
        <f>SUMIFS('6.3 Asset_Health'!AI$11:AI$722,'6.3 Asset_Health'!$H$11:$H$722,$H105,'6.3 Asset_Health'!$U$11:$U$722,$N105,'6.3 Asset_Health'!$O$11:$O$722,$O105)</f>
        <v>0</v>
      </c>
    </row>
    <row r="106" spans="1:35">
      <c r="D106" t="s">
        <v>238</v>
      </c>
      <c r="H106" t="s">
        <v>265</v>
      </c>
      <c r="I106" t="s">
        <v>1389</v>
      </c>
      <c r="J106" t="s">
        <v>107</v>
      </c>
      <c r="K106" t="s">
        <v>325</v>
      </c>
      <c r="N106" t="str">
        <f t="shared" si="0"/>
        <v>44 - NON RETURN VALVES</v>
      </c>
      <c r="O106" t="s">
        <v>271</v>
      </c>
      <c r="AC106" t="s">
        <v>1392</v>
      </c>
      <c r="AE106" s="885">
        <f>SUMIFS('6.3 Asset_Health'!AE$11:AE$722,'6.3 Asset_Health'!$H$11:$H$722,$H106,'6.3 Asset_Health'!$U$11:$U$722,$N106,'6.3 Asset_Health'!$O$11:$O$722,$O106)</f>
        <v>0</v>
      </c>
      <c r="AF106" s="885">
        <f>SUMIFS('6.3 Asset_Health'!AF$11:AF$722,'6.3 Asset_Health'!$H$11:$H$722,$H106,'6.3 Asset_Health'!$U$11:$U$722,$N106,'6.3 Asset_Health'!$O$11:$O$722,$O106)</f>
        <v>0</v>
      </c>
      <c r="AG106" s="885">
        <f>SUMIFS('6.3 Asset_Health'!AG$11:AG$722,'6.3 Asset_Health'!$H$11:$H$722,$H106,'6.3 Asset_Health'!$U$11:$U$722,$N106,'6.3 Asset_Health'!$O$11:$O$722,$O106)</f>
        <v>0</v>
      </c>
      <c r="AH106" s="885">
        <f>SUMIFS('6.3 Asset_Health'!AH$11:AH$722,'6.3 Asset_Health'!$H$11:$H$722,$H106,'6.3 Asset_Health'!$U$11:$U$722,$N106,'6.3 Asset_Health'!$O$11:$O$722,$O106)</f>
        <v>0</v>
      </c>
      <c r="AI106" s="885">
        <f>SUMIFS('6.3 Asset_Health'!AI$11:AI$722,'6.3 Asset_Health'!$H$11:$H$722,$H106,'6.3 Asset_Health'!$U$11:$U$722,$N106,'6.3 Asset_Health'!$O$11:$O$722,$O106)</f>
        <v>0</v>
      </c>
    </row>
    <row r="107" spans="1:35">
      <c r="D107" t="s">
        <v>238</v>
      </c>
      <c r="H107" t="s">
        <v>265</v>
      </c>
      <c r="I107" t="s">
        <v>1389</v>
      </c>
      <c r="J107" t="s">
        <v>107</v>
      </c>
      <c r="K107" t="s">
        <v>325</v>
      </c>
      <c r="N107" t="str">
        <f t="shared" si="0"/>
        <v>45 - REMOTE ISOLATION VALVES</v>
      </c>
      <c r="O107" t="s">
        <v>271</v>
      </c>
      <c r="AC107" t="s">
        <v>1392</v>
      </c>
      <c r="AE107" s="885">
        <f>SUMIFS('6.3 Asset_Health'!AE$11:AE$722,'6.3 Asset_Health'!$H$11:$H$722,$H107,'6.3 Asset_Health'!$U$11:$U$722,$N107,'6.3 Asset_Health'!$O$11:$O$722,$O107)</f>
        <v>0</v>
      </c>
      <c r="AF107" s="885">
        <f>SUMIFS('6.3 Asset_Health'!AF$11:AF$722,'6.3 Asset_Health'!$H$11:$H$722,$H107,'6.3 Asset_Health'!$U$11:$U$722,$N107,'6.3 Asset_Health'!$O$11:$O$722,$O107)</f>
        <v>0</v>
      </c>
      <c r="AG107" s="885">
        <f>SUMIFS('6.3 Asset_Health'!AG$11:AG$722,'6.3 Asset_Health'!$H$11:$H$722,$H107,'6.3 Asset_Health'!$U$11:$U$722,$N107,'6.3 Asset_Health'!$O$11:$O$722,$O107)</f>
        <v>0</v>
      </c>
      <c r="AH107" s="885">
        <f>SUMIFS('6.3 Asset_Health'!AH$11:AH$722,'6.3 Asset_Health'!$H$11:$H$722,$H107,'6.3 Asset_Health'!$U$11:$U$722,$N107,'6.3 Asset_Health'!$O$11:$O$722,$O107)</f>
        <v>0</v>
      </c>
      <c r="AI107" s="885">
        <f>SUMIFS('6.3 Asset_Health'!AI$11:AI$722,'6.3 Asset_Health'!$H$11:$H$722,$H107,'6.3 Asset_Health'!$U$11:$U$722,$N107,'6.3 Asset_Health'!$O$11:$O$722,$O107)</f>
        <v>0</v>
      </c>
    </row>
    <row r="108" spans="1:35">
      <c r="D108" t="s">
        <v>238</v>
      </c>
      <c r="H108" t="s">
        <v>265</v>
      </c>
      <c r="I108" t="s">
        <v>1389</v>
      </c>
      <c r="J108" t="s">
        <v>107</v>
      </c>
      <c r="K108" t="s">
        <v>325</v>
      </c>
      <c r="N108" t="str">
        <f t="shared" si="0"/>
        <v>46 - PROCESS VALVES</v>
      </c>
      <c r="O108" t="s">
        <v>271</v>
      </c>
      <c r="AC108" t="s">
        <v>1392</v>
      </c>
      <c r="AE108" s="885">
        <f>SUMIFS('6.3 Asset_Health'!AE$11:AE$722,'6.3 Asset_Health'!$H$11:$H$722,$H108,'6.3 Asset_Health'!$U$11:$U$722,$N108,'6.3 Asset_Health'!$O$11:$O$722,$O108)</f>
        <v>0</v>
      </c>
      <c r="AF108" s="885">
        <f>SUMIFS('6.3 Asset_Health'!AF$11:AF$722,'6.3 Asset_Health'!$H$11:$H$722,$H108,'6.3 Asset_Health'!$U$11:$U$722,$N108,'6.3 Asset_Health'!$O$11:$O$722,$O108)</f>
        <v>0</v>
      </c>
      <c r="AG108" s="885">
        <f>SUMIFS('6.3 Asset_Health'!AG$11:AG$722,'6.3 Asset_Health'!$H$11:$H$722,$H108,'6.3 Asset_Health'!$U$11:$U$722,$N108,'6.3 Asset_Health'!$O$11:$O$722,$O108)</f>
        <v>0</v>
      </c>
      <c r="AH108" s="885">
        <f>SUMIFS('6.3 Asset_Health'!AH$11:AH$722,'6.3 Asset_Health'!$H$11:$H$722,$H108,'6.3 Asset_Health'!$U$11:$U$722,$N108,'6.3 Asset_Health'!$O$11:$O$722,$O108)</f>
        <v>0</v>
      </c>
      <c r="AI108" s="885">
        <f>SUMIFS('6.3 Asset_Health'!AI$11:AI$722,'6.3 Asset_Health'!$H$11:$H$722,$H108,'6.3 Asset_Health'!$U$11:$U$722,$N108,'6.3 Asset_Health'!$O$11:$O$722,$O108)</f>
        <v>0</v>
      </c>
    </row>
    <row r="109" spans="1:35">
      <c r="D109" t="s">
        <v>238</v>
      </c>
      <c r="H109" t="s">
        <v>265</v>
      </c>
      <c r="I109" t="s">
        <v>1389</v>
      </c>
      <c r="J109" t="s">
        <v>107</v>
      </c>
      <c r="K109" t="s">
        <v>325</v>
      </c>
      <c r="N109" t="str">
        <f t="shared" si="0"/>
        <v>47 - SLAMSHUT SYSTEM</v>
      </c>
      <c r="O109" t="s">
        <v>271</v>
      </c>
      <c r="AC109" t="s">
        <v>1392</v>
      </c>
      <c r="AE109" s="885">
        <f>SUMIFS('6.3 Asset_Health'!AE$11:AE$722,'6.3 Asset_Health'!$H$11:$H$722,$H109,'6.3 Asset_Health'!$U$11:$U$722,$N109,'6.3 Asset_Health'!$O$11:$O$722,$O109)</f>
        <v>0</v>
      </c>
      <c r="AF109" s="885">
        <f>SUMIFS('6.3 Asset_Health'!AF$11:AF$722,'6.3 Asset_Health'!$H$11:$H$722,$H109,'6.3 Asset_Health'!$U$11:$U$722,$N109,'6.3 Asset_Health'!$O$11:$O$722,$O109)</f>
        <v>0</v>
      </c>
      <c r="AG109" s="885">
        <f>SUMIFS('6.3 Asset_Health'!AG$11:AG$722,'6.3 Asset_Health'!$H$11:$H$722,$H109,'6.3 Asset_Health'!$U$11:$U$722,$N109,'6.3 Asset_Health'!$O$11:$O$722,$O109)</f>
        <v>0</v>
      </c>
      <c r="AH109" s="885">
        <f>SUMIFS('6.3 Asset_Health'!AH$11:AH$722,'6.3 Asset_Health'!$H$11:$H$722,$H109,'6.3 Asset_Health'!$U$11:$U$722,$N109,'6.3 Asset_Health'!$O$11:$O$722,$O109)</f>
        <v>0</v>
      </c>
      <c r="AI109" s="885">
        <f>SUMIFS('6.3 Asset_Health'!AI$11:AI$722,'6.3 Asset_Health'!$H$11:$H$722,$H109,'6.3 Asset_Health'!$U$11:$U$722,$N109,'6.3 Asset_Health'!$O$11:$O$722,$O109)</f>
        <v>0</v>
      </c>
    </row>
    <row r="111" spans="1:35" s="46" customFormat="1" ht="18.5">
      <c r="A111" s="47" t="s">
        <v>1375</v>
      </c>
    </row>
  </sheetData>
  <mergeCells count="1">
    <mergeCell ref="AE6:AI6"/>
  </mergeCells>
  <pageMargins left="0.7" right="0.7" top="0.75" bottom="0.75" header="0.3" footer="0.3"/>
  <headerFooter>
    <oddFooter>&amp;C_x000D_&amp;1#&amp;"Calibri"&amp;10&amp;K000000 OFFICIAL-InternalOnly</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52E8C-B1FF-4BC6-B7AB-31AAF98F1D59}">
  <sheetPr>
    <tabColor theme="9" tint="0.39997558519241921"/>
    <pageSetUpPr fitToPage="1"/>
  </sheetPr>
  <dimension ref="A1:AT654"/>
  <sheetViews>
    <sheetView zoomScale="80" zoomScaleNormal="80" workbookViewId="0">
      <pane ySplit="4" topLeftCell="A468" activePane="bottomLeft" state="frozen"/>
      <selection activeCell="D31" sqref="D31"/>
      <selection pane="bottomLeft" activeCell="J506" sqref="J506"/>
    </sheetView>
  </sheetViews>
  <sheetFormatPr defaultColWidth="10.26953125" defaultRowHeight="12.5"/>
  <cols>
    <col min="1" max="1" width="5.7265625" style="163" customWidth="1"/>
    <col min="2" max="2" width="8.453125" style="163" hidden="1" customWidth="1"/>
    <col min="3" max="3" width="13.26953125" style="163" bestFit="1" customWidth="1"/>
    <col min="4" max="4" width="13.453125" style="93" bestFit="1" customWidth="1"/>
    <col min="5" max="5" width="11.453125" style="93" bestFit="1" customWidth="1"/>
    <col min="6" max="6" width="11.26953125" style="93" bestFit="1" customWidth="1"/>
    <col min="7" max="7" width="10.26953125" style="93" bestFit="1" customWidth="1"/>
    <col min="8" max="8" width="8" style="93" bestFit="1" customWidth="1"/>
    <col min="9" max="9" width="10.26953125" style="93" bestFit="1" customWidth="1"/>
    <col min="10" max="11" width="9.7265625" style="93" bestFit="1" customWidth="1"/>
    <col min="12" max="12" width="23.453125" style="93" customWidth="1"/>
    <col min="13" max="13" width="4.453125" style="163" customWidth="1"/>
    <col min="14" max="14" width="18.453125" style="93" customWidth="1"/>
    <col min="15" max="15" width="22.453125" style="93" bestFit="1" customWidth="1"/>
    <col min="16" max="16" width="21.453125" style="93" bestFit="1" customWidth="1"/>
    <col min="17" max="17" width="10.26953125" style="163"/>
    <col min="18" max="18" width="10.26953125" style="93"/>
    <col min="19" max="19" width="11.26953125" style="93" bestFit="1" customWidth="1"/>
    <col min="20" max="20" width="10.453125" style="93" bestFit="1" customWidth="1"/>
    <col min="21" max="30" width="10.26953125" style="93" bestFit="1" customWidth="1"/>
    <col min="31" max="31" width="11.26953125" style="93" bestFit="1" customWidth="1"/>
    <col min="32" max="46" width="10.26953125" style="163"/>
    <col min="47" max="16384" width="10.26953125" style="93"/>
  </cols>
  <sheetData>
    <row r="1" spans="1:31" s="46" customFormat="1" ht="23.5">
      <c r="A1" s="56" t="str">
        <f>'1.1 Cover'!A1</f>
        <v>Regulatory Reporting Pack</v>
      </c>
    </row>
    <row r="2" spans="1:31" s="46" customFormat="1" ht="23.5">
      <c r="A2" s="56" t="str">
        <f>'1.1 Cover'!A2</f>
        <v>Price base - 2018/19</v>
      </c>
    </row>
    <row r="3" spans="1:31" s="46" customFormat="1" ht="23.5">
      <c r="A3" s="56" t="str">
        <f>'1.1 Cover'!A3</f>
        <v>Regulatory Year: April 2022 - March 2023</v>
      </c>
    </row>
    <row r="4" spans="1:31" s="46" customFormat="1" ht="23.5">
      <c r="A4" s="56" t="s">
        <v>179</v>
      </c>
    </row>
    <row r="5" spans="1:31" s="148" customFormat="1" ht="15.5">
      <c r="F5" s="149"/>
      <c r="G5" s="150"/>
      <c r="H5" s="151"/>
      <c r="I5" s="151"/>
      <c r="J5" s="151"/>
      <c r="K5" s="151"/>
      <c r="L5" s="151"/>
      <c r="M5" s="151"/>
      <c r="N5" s="151"/>
      <c r="O5" s="151"/>
      <c r="P5" s="151"/>
      <c r="Q5" s="151"/>
      <c r="R5" s="151"/>
      <c r="S5" s="151"/>
      <c r="T5" s="151"/>
      <c r="U5" s="151"/>
      <c r="V5" s="151"/>
      <c r="W5" s="151"/>
      <c r="X5" s="151"/>
    </row>
    <row r="6" spans="1:31" s="148" customFormat="1" ht="15.5">
      <c r="F6" s="149"/>
      <c r="G6" s="150"/>
      <c r="H6" s="151"/>
      <c r="I6" s="151"/>
      <c r="J6" s="151"/>
      <c r="K6" s="151"/>
      <c r="L6" s="151"/>
      <c r="M6" s="151"/>
      <c r="N6" s="151"/>
      <c r="O6" s="151"/>
      <c r="P6" s="151"/>
      <c r="Q6" s="151"/>
      <c r="R6" s="151"/>
      <c r="S6" s="151"/>
      <c r="T6" s="151"/>
      <c r="U6" s="151"/>
      <c r="V6" s="151"/>
      <c r="W6" s="151"/>
      <c r="X6" s="151"/>
    </row>
    <row r="7" spans="1:31" s="148" customFormat="1" ht="16" thickBot="1">
      <c r="F7" s="151"/>
      <c r="H7" s="151"/>
      <c r="I7" s="151"/>
      <c r="J7" s="151"/>
      <c r="K7" s="151"/>
      <c r="L7" s="151"/>
      <c r="M7" s="151"/>
      <c r="N7" s="151"/>
      <c r="O7" s="151"/>
      <c r="P7" s="151"/>
      <c r="Q7" s="151"/>
      <c r="R7" s="151"/>
      <c r="S7" s="151"/>
      <c r="T7" s="151"/>
      <c r="U7" s="151"/>
      <c r="V7" s="151"/>
      <c r="W7" s="151"/>
      <c r="X7" s="151"/>
    </row>
    <row r="8" spans="1:31" ht="26.65" customHeight="1">
      <c r="B8" s="166"/>
      <c r="C8" s="168"/>
      <c r="D8" s="1554" t="s">
        <v>3046</v>
      </c>
      <c r="E8" s="1552"/>
      <c r="F8" s="1552"/>
      <c r="G8" s="1552"/>
      <c r="H8" s="1552"/>
      <c r="I8" s="1552"/>
      <c r="J8" s="1552"/>
      <c r="K8" s="1552"/>
      <c r="L8" s="1553"/>
      <c r="N8" s="163"/>
      <c r="O8" s="163"/>
      <c r="P8" s="163"/>
      <c r="R8" s="1121" t="s">
        <v>3061</v>
      </c>
      <c r="S8" s="1122"/>
      <c r="T8" s="1122"/>
      <c r="U8" s="1122"/>
      <c r="V8" s="1122"/>
      <c r="W8" s="1122"/>
      <c r="X8" s="1122"/>
      <c r="Y8" s="1122"/>
      <c r="Z8" s="1122"/>
      <c r="AA8" s="1122"/>
      <c r="AB8" s="1122"/>
      <c r="AC8" s="1122"/>
      <c r="AD8" s="1122"/>
      <c r="AE8" s="1122"/>
    </row>
    <row r="9" spans="1:31" ht="13">
      <c r="B9" s="1123" t="s">
        <v>3048</v>
      </c>
      <c r="D9" s="1124" t="s">
        <v>3049</v>
      </c>
      <c r="E9" s="1124" t="s">
        <v>3050</v>
      </c>
      <c r="F9" s="1124" t="s">
        <v>3051</v>
      </c>
      <c r="G9" s="1124" t="s">
        <v>3052</v>
      </c>
      <c r="H9" s="1124" t="s">
        <v>2626</v>
      </c>
      <c r="I9" s="1124" t="s">
        <v>3053</v>
      </c>
      <c r="J9" s="1124" t="s">
        <v>3054</v>
      </c>
      <c r="K9" s="1124" t="s">
        <v>3055</v>
      </c>
      <c r="L9" s="1124" t="s">
        <v>3062</v>
      </c>
      <c r="M9" s="164"/>
      <c r="N9" s="1143" t="s">
        <v>3063</v>
      </c>
      <c r="O9" s="1125" t="s">
        <v>3470</v>
      </c>
      <c r="P9" s="1125" t="s">
        <v>3471</v>
      </c>
      <c r="R9" s="1126"/>
      <c r="S9" s="1127">
        <v>44652</v>
      </c>
      <c r="T9" s="1127">
        <v>44682</v>
      </c>
      <c r="U9" s="1127">
        <v>44713</v>
      </c>
      <c r="V9" s="1127">
        <v>44743</v>
      </c>
      <c r="W9" s="1127">
        <v>44774</v>
      </c>
      <c r="X9" s="1127">
        <v>44805</v>
      </c>
      <c r="Y9" s="1127">
        <v>44835</v>
      </c>
      <c r="Z9" s="1127">
        <v>44866</v>
      </c>
      <c r="AA9" s="1127">
        <v>44896</v>
      </c>
      <c r="AB9" s="1127">
        <v>44927</v>
      </c>
      <c r="AC9" s="1127">
        <v>44958</v>
      </c>
      <c r="AD9" s="1127">
        <v>44986</v>
      </c>
      <c r="AE9" s="1128" t="s">
        <v>3399</v>
      </c>
    </row>
    <row r="10" spans="1:31" ht="13">
      <c r="B10" s="1129"/>
      <c r="D10" s="1130"/>
      <c r="E10" s="1130"/>
      <c r="F10" s="1132"/>
      <c r="G10" s="1130"/>
      <c r="H10" s="1130"/>
      <c r="I10" s="1130"/>
      <c r="J10" s="1132"/>
      <c r="K10" s="1132"/>
      <c r="L10" s="1130"/>
      <c r="N10" s="1133">
        <f t="shared" ref="N10:N500" si="0">+H10*((K10-J10)+1)*B10</f>
        <v>0</v>
      </c>
      <c r="O10" s="1134">
        <f t="shared" ref="O10:O500" si="1">N10*L10</f>
        <v>0</v>
      </c>
      <c r="P10" s="1134">
        <f>O10/'1.5 Universal Data'!$F$35</f>
        <v>0</v>
      </c>
      <c r="R10" s="1135"/>
      <c r="S10" s="1136"/>
      <c r="T10" s="1136"/>
      <c r="U10" s="1136"/>
      <c r="V10" s="1136"/>
      <c r="W10" s="1136"/>
      <c r="X10" s="1136"/>
      <c r="Y10" s="1136"/>
      <c r="Z10" s="1136"/>
      <c r="AA10" s="1136"/>
      <c r="AB10" s="1136"/>
      <c r="AC10" s="1136"/>
      <c r="AD10" s="1136"/>
      <c r="AE10" s="1136"/>
    </row>
    <row r="11" spans="1:31">
      <c r="B11" s="1129"/>
      <c r="D11" s="1130"/>
      <c r="E11" s="1130"/>
      <c r="F11" s="1132"/>
      <c r="G11" s="1130"/>
      <c r="H11" s="1130"/>
      <c r="I11" s="1130"/>
      <c r="J11" s="1132"/>
      <c r="K11" s="1132"/>
      <c r="L11" s="1130"/>
      <c r="N11" s="1133">
        <f t="shared" si="0"/>
        <v>0</v>
      </c>
      <c r="O11" s="1134">
        <f t="shared" si="1"/>
        <v>0</v>
      </c>
      <c r="P11" s="1134">
        <f>O11/'1.5 Universal Data'!$F$35</f>
        <v>0</v>
      </c>
      <c r="R11" s="1144"/>
      <c r="S11" s="1145"/>
      <c r="T11" s="1145"/>
      <c r="U11" s="1145"/>
      <c r="V11" s="1145"/>
      <c r="W11" s="1145"/>
      <c r="X11" s="1145"/>
      <c r="Y11" s="1145"/>
      <c r="Z11" s="1145"/>
      <c r="AA11" s="1145"/>
      <c r="AB11" s="1145"/>
      <c r="AC11" s="1145"/>
      <c r="AD11" s="1145"/>
      <c r="AE11" s="1146"/>
    </row>
    <row r="12" spans="1:31" ht="13">
      <c r="B12" s="1129"/>
      <c r="D12" s="1130"/>
      <c r="E12" s="1130"/>
      <c r="F12" s="1132"/>
      <c r="G12" s="1130"/>
      <c r="H12" s="1130"/>
      <c r="I12" s="1130"/>
      <c r="J12" s="1132"/>
      <c r="K12" s="1132"/>
      <c r="L12" s="1130"/>
      <c r="N12" s="1133">
        <f t="shared" si="0"/>
        <v>0</v>
      </c>
      <c r="O12" s="1134">
        <f t="shared" si="1"/>
        <v>0</v>
      </c>
      <c r="P12" s="1134">
        <f>O12/'1.5 Universal Data'!$F$35</f>
        <v>0</v>
      </c>
      <c r="R12" s="1137" t="s">
        <v>3058</v>
      </c>
      <c r="S12" s="1138"/>
      <c r="T12" s="1138"/>
      <c r="U12" s="1138"/>
      <c r="V12" s="1138"/>
      <c r="W12" s="1138"/>
      <c r="X12" s="1138"/>
      <c r="Y12" s="1138"/>
      <c r="Z12" s="1138"/>
      <c r="AA12" s="1138"/>
      <c r="AB12" s="1138"/>
      <c r="AC12" s="1138"/>
      <c r="AD12" s="1138"/>
      <c r="AE12" s="1138"/>
    </row>
    <row r="13" spans="1:31">
      <c r="B13" s="1129"/>
      <c r="D13" s="1130"/>
      <c r="E13" s="1130"/>
      <c r="F13" s="1132"/>
      <c r="G13" s="1130"/>
      <c r="H13" s="1130"/>
      <c r="I13" s="1130"/>
      <c r="J13" s="1132"/>
      <c r="K13" s="1132"/>
      <c r="L13" s="1130"/>
      <c r="N13" s="1133">
        <f t="shared" si="0"/>
        <v>0</v>
      </c>
      <c r="O13" s="1134">
        <f t="shared" si="1"/>
        <v>0</v>
      </c>
      <c r="P13" s="1134">
        <f>O13/'1.5 Universal Data'!$F$35</f>
        <v>0</v>
      </c>
      <c r="R13" s="163"/>
      <c r="S13" s="163"/>
      <c r="T13" s="163"/>
      <c r="U13" s="163"/>
      <c r="V13" s="163"/>
      <c r="W13" s="163"/>
      <c r="X13" s="163"/>
      <c r="Y13" s="163"/>
      <c r="Z13" s="163"/>
      <c r="AA13" s="163"/>
      <c r="AB13" s="163"/>
      <c r="AC13" s="163"/>
      <c r="AD13" s="163"/>
      <c r="AE13" s="163"/>
    </row>
    <row r="14" spans="1:31">
      <c r="B14" s="1129"/>
      <c r="D14" s="1130"/>
      <c r="E14" s="1130"/>
      <c r="F14" s="1132"/>
      <c r="G14" s="1130"/>
      <c r="H14" s="1130"/>
      <c r="I14" s="1130"/>
      <c r="J14" s="1132"/>
      <c r="K14" s="1132"/>
      <c r="L14" s="1130"/>
      <c r="N14" s="1133">
        <f t="shared" si="0"/>
        <v>0</v>
      </c>
      <c r="O14" s="1134">
        <f t="shared" si="1"/>
        <v>0</v>
      </c>
      <c r="P14" s="1134">
        <f>O14/'1.5 Universal Data'!$F$35</f>
        <v>0</v>
      </c>
      <c r="R14" s="163"/>
      <c r="S14" s="163"/>
      <c r="T14" s="163"/>
      <c r="U14" s="163"/>
      <c r="V14" s="163"/>
      <c r="W14" s="163"/>
      <c r="X14" s="163"/>
      <c r="Y14" s="163"/>
      <c r="Z14" s="163"/>
      <c r="AA14" s="163"/>
      <c r="AB14" s="163"/>
      <c r="AC14" s="163"/>
      <c r="AD14" s="163"/>
      <c r="AE14" s="163"/>
    </row>
    <row r="15" spans="1:31">
      <c r="B15" s="1129"/>
      <c r="D15" s="1130"/>
      <c r="E15" s="1130"/>
      <c r="F15" s="1132"/>
      <c r="G15" s="1130"/>
      <c r="H15" s="1130"/>
      <c r="I15" s="1130"/>
      <c r="J15" s="1132"/>
      <c r="K15" s="1132"/>
      <c r="L15" s="1130"/>
      <c r="N15" s="1133">
        <f t="shared" si="0"/>
        <v>0</v>
      </c>
      <c r="O15" s="1134">
        <f t="shared" si="1"/>
        <v>0</v>
      </c>
      <c r="P15" s="1134">
        <f>O15/'1.5 Universal Data'!$F$35</f>
        <v>0</v>
      </c>
      <c r="R15" s="163"/>
      <c r="S15" s="163"/>
      <c r="T15" s="163"/>
      <c r="U15" s="163"/>
      <c r="V15" s="163"/>
      <c r="W15" s="163"/>
      <c r="X15" s="163"/>
      <c r="Y15" s="163"/>
      <c r="Z15" s="163"/>
      <c r="AA15" s="163"/>
      <c r="AB15" s="163"/>
      <c r="AC15" s="163"/>
      <c r="AD15" s="163"/>
      <c r="AE15" s="163"/>
    </row>
    <row r="16" spans="1:31">
      <c r="B16" s="1129"/>
      <c r="D16" s="1130"/>
      <c r="E16" s="1130"/>
      <c r="F16" s="1132"/>
      <c r="G16" s="1130"/>
      <c r="H16" s="1130"/>
      <c r="I16" s="1130"/>
      <c r="J16" s="1132"/>
      <c r="K16" s="1132"/>
      <c r="L16" s="1130"/>
      <c r="N16" s="1133">
        <f t="shared" si="0"/>
        <v>0</v>
      </c>
      <c r="O16" s="1134">
        <f t="shared" si="1"/>
        <v>0</v>
      </c>
      <c r="P16" s="1134">
        <f>O16/'1.5 Universal Data'!$F$35</f>
        <v>0</v>
      </c>
      <c r="R16" s="163"/>
      <c r="S16" s="163"/>
      <c r="T16" s="163"/>
      <c r="U16" s="163"/>
      <c r="V16" s="163"/>
      <c r="W16" s="163"/>
      <c r="X16" s="163"/>
      <c r="Y16" s="163"/>
      <c r="Z16" s="163"/>
      <c r="AA16" s="163"/>
      <c r="AB16" s="163"/>
      <c r="AC16" s="163"/>
      <c r="AD16" s="163"/>
      <c r="AE16" s="163"/>
    </row>
    <row r="17" spans="2:31" ht="15.5">
      <c r="B17" s="1129"/>
      <c r="C17" s="148"/>
      <c r="D17" s="1130"/>
      <c r="E17" s="1130"/>
      <c r="F17" s="1132"/>
      <c r="G17" s="1130"/>
      <c r="H17" s="1130"/>
      <c r="I17" s="1130"/>
      <c r="J17" s="1132"/>
      <c r="K17" s="1132"/>
      <c r="L17" s="1130"/>
      <c r="N17" s="1133">
        <f t="shared" ref="N17:N80" si="2">+H17*((K17-J17)+1)*B17</f>
        <v>0</v>
      </c>
      <c r="O17" s="1134">
        <f t="shared" ref="O17:O80" si="3">N17*L17</f>
        <v>0</v>
      </c>
      <c r="P17" s="1134">
        <f>O17/'1.5 Universal Data'!$F$35</f>
        <v>0</v>
      </c>
      <c r="R17" s="163"/>
      <c r="S17" s="163"/>
      <c r="T17" s="163"/>
      <c r="U17" s="163"/>
      <c r="V17" s="163"/>
      <c r="W17" s="163"/>
      <c r="X17" s="163"/>
      <c r="Y17" s="163"/>
      <c r="Z17" s="163"/>
      <c r="AA17" s="163"/>
      <c r="AB17" s="163"/>
      <c r="AC17" s="163"/>
      <c r="AD17" s="163"/>
      <c r="AE17" s="163"/>
    </row>
    <row r="18" spans="2:31">
      <c r="B18" s="1129"/>
      <c r="D18" s="1130"/>
      <c r="E18" s="1130"/>
      <c r="F18" s="1132"/>
      <c r="G18" s="1130"/>
      <c r="H18" s="1130"/>
      <c r="I18" s="1130"/>
      <c r="J18" s="1132"/>
      <c r="K18" s="1132"/>
      <c r="L18" s="1130"/>
      <c r="N18" s="1133">
        <f t="shared" si="2"/>
        <v>0</v>
      </c>
      <c r="O18" s="1134">
        <f t="shared" si="3"/>
        <v>0</v>
      </c>
      <c r="P18" s="1134">
        <f>O18/'1.5 Universal Data'!$F$35</f>
        <v>0</v>
      </c>
      <c r="R18" s="163"/>
      <c r="S18" s="163"/>
      <c r="T18" s="163"/>
      <c r="U18" s="163"/>
      <c r="V18" s="163"/>
      <c r="W18" s="163"/>
      <c r="X18" s="163"/>
      <c r="Y18" s="163"/>
      <c r="Z18" s="163"/>
      <c r="AA18" s="163"/>
      <c r="AB18" s="163"/>
      <c r="AC18" s="163"/>
      <c r="AD18" s="163"/>
      <c r="AE18" s="163"/>
    </row>
    <row r="19" spans="2:31" ht="13">
      <c r="B19" s="1129"/>
      <c r="D19" s="1130"/>
      <c r="E19" s="1130"/>
      <c r="F19" s="1132"/>
      <c r="G19" s="1130"/>
      <c r="H19" s="1130"/>
      <c r="I19" s="1130"/>
      <c r="J19" s="1132"/>
      <c r="K19" s="1132"/>
      <c r="L19" s="1130"/>
      <c r="N19" s="1133">
        <f t="shared" si="2"/>
        <v>0</v>
      </c>
      <c r="O19" s="1134">
        <f t="shared" si="3"/>
        <v>0</v>
      </c>
      <c r="P19" s="1134">
        <f>O19/'1.5 Universal Data'!$F$35</f>
        <v>0</v>
      </c>
      <c r="R19" s="1121" t="s">
        <v>3059</v>
      </c>
      <c r="S19" s="1139"/>
      <c r="T19" s="1139"/>
      <c r="U19" s="1139"/>
      <c r="V19" s="1139"/>
      <c r="W19" s="1139"/>
      <c r="X19" s="1139"/>
      <c r="Y19" s="1139"/>
      <c r="Z19" s="1139"/>
      <c r="AA19" s="1139"/>
      <c r="AB19" s="1139"/>
      <c r="AC19" s="1139"/>
      <c r="AD19" s="1139"/>
      <c r="AE19" s="1139"/>
    </row>
    <row r="20" spans="2:31" ht="13">
      <c r="B20" s="1129"/>
      <c r="D20" s="1130"/>
      <c r="E20" s="1130"/>
      <c r="F20" s="1132"/>
      <c r="G20" s="1130"/>
      <c r="H20" s="1130"/>
      <c r="I20" s="1130"/>
      <c r="J20" s="1132"/>
      <c r="K20" s="1132"/>
      <c r="L20" s="1130"/>
      <c r="N20" s="1133">
        <f t="shared" si="2"/>
        <v>0</v>
      </c>
      <c r="O20" s="1134">
        <f t="shared" si="3"/>
        <v>0</v>
      </c>
      <c r="P20" s="1134">
        <f>O20/'1.5 Universal Data'!$F$35</f>
        <v>0</v>
      </c>
      <c r="R20" s="1140"/>
      <c r="S20" s="1127">
        <v>44652</v>
      </c>
      <c r="T20" s="1127">
        <v>44682</v>
      </c>
      <c r="U20" s="1127">
        <v>44713</v>
      </c>
      <c r="V20" s="1127">
        <v>44743</v>
      </c>
      <c r="W20" s="1127">
        <v>44774</v>
      </c>
      <c r="X20" s="1127">
        <v>44805</v>
      </c>
      <c r="Y20" s="1127">
        <v>44835</v>
      </c>
      <c r="Z20" s="1127">
        <v>44866</v>
      </c>
      <c r="AA20" s="1127">
        <v>44896</v>
      </c>
      <c r="AB20" s="1127">
        <v>44927</v>
      </c>
      <c r="AC20" s="1127">
        <v>44958</v>
      </c>
      <c r="AD20" s="1127">
        <v>44986</v>
      </c>
      <c r="AE20" s="1128" t="s">
        <v>3399</v>
      </c>
    </row>
    <row r="21" spans="2:31">
      <c r="B21" s="1129"/>
      <c r="D21" s="1130"/>
      <c r="E21" s="1130"/>
      <c r="F21" s="1132"/>
      <c r="G21" s="1130"/>
      <c r="H21" s="1130"/>
      <c r="I21" s="1130"/>
      <c r="J21" s="1132"/>
      <c r="K21" s="1132"/>
      <c r="L21" s="1130"/>
      <c r="N21" s="1133">
        <f t="shared" si="2"/>
        <v>0</v>
      </c>
      <c r="O21" s="1134">
        <f t="shared" si="3"/>
        <v>0</v>
      </c>
      <c r="P21" s="1134">
        <f>O21/'1.5 Universal Data'!$F$35</f>
        <v>0</v>
      </c>
      <c r="R21" s="1140"/>
      <c r="S21" s="1130"/>
      <c r="T21" s="1141"/>
      <c r="U21" s="1141"/>
      <c r="V21" s="1130"/>
      <c r="W21" s="1130"/>
      <c r="X21" s="1130"/>
      <c r="Y21" s="1130"/>
      <c r="Z21" s="1130"/>
      <c r="AA21" s="1130"/>
      <c r="AB21" s="1130"/>
      <c r="AC21" s="1130"/>
      <c r="AD21" s="1130"/>
      <c r="AE21" s="1130"/>
    </row>
    <row r="22" spans="2:31">
      <c r="B22" s="1129"/>
      <c r="D22" s="1130"/>
      <c r="E22" s="1130"/>
      <c r="F22" s="1132"/>
      <c r="G22" s="1130"/>
      <c r="H22" s="1130"/>
      <c r="I22" s="1130"/>
      <c r="J22" s="1132"/>
      <c r="K22" s="1132"/>
      <c r="L22" s="1130"/>
      <c r="N22" s="1133">
        <f t="shared" si="2"/>
        <v>0</v>
      </c>
      <c r="O22" s="1134">
        <f t="shared" si="3"/>
        <v>0</v>
      </c>
      <c r="P22" s="1134">
        <f>O22/'1.5 Universal Data'!$F$35</f>
        <v>0</v>
      </c>
      <c r="R22" s="1140"/>
      <c r="S22" s="1130"/>
      <c r="T22" s="1141"/>
      <c r="U22" s="1141"/>
      <c r="V22" s="1141"/>
      <c r="W22" s="1141"/>
      <c r="X22" s="1141"/>
      <c r="Y22" s="1141"/>
      <c r="Z22" s="1141"/>
      <c r="AA22" s="1141"/>
      <c r="AB22" s="1141"/>
      <c r="AC22" s="1141"/>
      <c r="AD22" s="1141"/>
      <c r="AE22" s="1141"/>
    </row>
    <row r="23" spans="2:31" ht="13">
      <c r="B23" s="1129"/>
      <c r="D23" s="1130"/>
      <c r="E23" s="1130"/>
      <c r="F23" s="1132"/>
      <c r="G23" s="1130"/>
      <c r="H23" s="1130"/>
      <c r="I23" s="1130"/>
      <c r="J23" s="1132"/>
      <c r="K23" s="1132"/>
      <c r="L23" s="1130"/>
      <c r="N23" s="1133">
        <f t="shared" si="2"/>
        <v>0</v>
      </c>
      <c r="O23" s="1134">
        <f t="shared" si="3"/>
        <v>0</v>
      </c>
      <c r="P23" s="1134">
        <f>O23/'1.5 Universal Data'!$F$35</f>
        <v>0</v>
      </c>
      <c r="R23" s="1137" t="s">
        <v>3058</v>
      </c>
      <c r="S23" s="1142"/>
      <c r="T23" s="1142"/>
      <c r="U23" s="1142"/>
      <c r="V23" s="1142"/>
      <c r="W23" s="1142"/>
      <c r="X23" s="1142"/>
      <c r="Y23" s="1142"/>
      <c r="Z23" s="1142"/>
      <c r="AA23" s="1142"/>
      <c r="AB23" s="1142"/>
      <c r="AC23" s="1142"/>
      <c r="AD23" s="1142"/>
      <c r="AE23" s="1142"/>
    </row>
    <row r="24" spans="2:31">
      <c r="B24" s="1129"/>
      <c r="D24" s="1130"/>
      <c r="E24" s="1130"/>
      <c r="F24" s="1132"/>
      <c r="G24" s="1130"/>
      <c r="H24" s="1130"/>
      <c r="I24" s="1130"/>
      <c r="J24" s="1132"/>
      <c r="K24" s="1132"/>
      <c r="L24" s="1130"/>
      <c r="N24" s="1133">
        <f t="shared" si="2"/>
        <v>0</v>
      </c>
      <c r="O24" s="1134">
        <f t="shared" si="3"/>
        <v>0</v>
      </c>
      <c r="P24" s="1134">
        <f>O24/'1.5 Universal Data'!$F$35</f>
        <v>0</v>
      </c>
      <c r="R24" s="163"/>
      <c r="S24" s="163"/>
      <c r="T24" s="163"/>
      <c r="U24" s="163"/>
      <c r="V24" s="163"/>
      <c r="W24" s="163"/>
      <c r="X24" s="163"/>
      <c r="Y24" s="163"/>
      <c r="Z24" s="163"/>
      <c r="AA24" s="163"/>
      <c r="AB24" s="163"/>
      <c r="AC24" s="163"/>
      <c r="AD24" s="163"/>
      <c r="AE24" s="163"/>
    </row>
    <row r="25" spans="2:31">
      <c r="B25" s="1129"/>
      <c r="D25" s="1130"/>
      <c r="E25" s="1130"/>
      <c r="F25" s="1132"/>
      <c r="G25" s="1130"/>
      <c r="H25" s="1130"/>
      <c r="I25" s="1130"/>
      <c r="J25" s="1132"/>
      <c r="K25" s="1132"/>
      <c r="L25" s="1130"/>
      <c r="N25" s="1133">
        <f t="shared" si="2"/>
        <v>0</v>
      </c>
      <c r="O25" s="1134">
        <f t="shared" si="3"/>
        <v>0</v>
      </c>
      <c r="P25" s="1134">
        <f>O25/'1.5 Universal Data'!$F$35</f>
        <v>0</v>
      </c>
      <c r="R25" s="163"/>
      <c r="S25" s="163"/>
      <c r="T25" s="163"/>
      <c r="U25" s="163"/>
      <c r="V25" s="163"/>
      <c r="W25" s="163"/>
      <c r="X25" s="163"/>
      <c r="Y25" s="163"/>
      <c r="Z25" s="163"/>
      <c r="AA25" s="163"/>
      <c r="AB25" s="163"/>
      <c r="AC25" s="163"/>
      <c r="AD25" s="163"/>
      <c r="AE25" s="163"/>
    </row>
    <row r="26" spans="2:31">
      <c r="B26" s="1129"/>
      <c r="D26" s="1130"/>
      <c r="E26" s="1130"/>
      <c r="F26" s="1132"/>
      <c r="G26" s="1130"/>
      <c r="H26" s="1130"/>
      <c r="I26" s="1130"/>
      <c r="J26" s="1132"/>
      <c r="K26" s="1132"/>
      <c r="L26" s="1130"/>
      <c r="N26" s="1133">
        <f t="shared" si="2"/>
        <v>0</v>
      </c>
      <c r="O26" s="1134">
        <f t="shared" si="3"/>
        <v>0</v>
      </c>
      <c r="P26" s="1134">
        <f>O26/'1.5 Universal Data'!$F$35</f>
        <v>0</v>
      </c>
      <c r="R26" s="163"/>
      <c r="S26" s="163"/>
      <c r="T26" s="163"/>
      <c r="U26" s="163"/>
      <c r="V26" s="163"/>
      <c r="W26" s="163"/>
      <c r="X26" s="163"/>
      <c r="Y26" s="163"/>
      <c r="Z26" s="163"/>
      <c r="AA26" s="163"/>
      <c r="AB26" s="163"/>
      <c r="AC26" s="163"/>
      <c r="AD26" s="163"/>
      <c r="AE26" s="163"/>
    </row>
    <row r="27" spans="2:31">
      <c r="B27" s="1129"/>
      <c r="D27" s="1130"/>
      <c r="E27" s="1130"/>
      <c r="F27" s="1132"/>
      <c r="G27" s="1130"/>
      <c r="H27" s="1130"/>
      <c r="I27" s="1130"/>
      <c r="J27" s="1132"/>
      <c r="K27" s="1132"/>
      <c r="L27" s="1130"/>
      <c r="N27" s="1133">
        <f t="shared" si="2"/>
        <v>0</v>
      </c>
      <c r="O27" s="1134">
        <f t="shared" si="3"/>
        <v>0</v>
      </c>
      <c r="P27" s="1134">
        <f>O27/'1.5 Universal Data'!$F$35</f>
        <v>0</v>
      </c>
      <c r="R27" s="163"/>
      <c r="S27" s="163"/>
      <c r="T27" s="163"/>
      <c r="U27" s="163"/>
      <c r="V27" s="163"/>
      <c r="W27" s="163"/>
      <c r="X27" s="163"/>
      <c r="Y27" s="163"/>
      <c r="Z27" s="163"/>
      <c r="AA27" s="163"/>
      <c r="AB27" s="163"/>
      <c r="AC27" s="163"/>
      <c r="AD27" s="163"/>
      <c r="AE27" s="163"/>
    </row>
    <row r="28" spans="2:31">
      <c r="B28" s="1129"/>
      <c r="D28" s="1130"/>
      <c r="E28" s="1130"/>
      <c r="F28" s="1132"/>
      <c r="G28" s="1130"/>
      <c r="H28" s="1130"/>
      <c r="I28" s="1130"/>
      <c r="J28" s="1132"/>
      <c r="K28" s="1132"/>
      <c r="L28" s="1130"/>
      <c r="N28" s="1133">
        <f t="shared" si="2"/>
        <v>0</v>
      </c>
      <c r="O28" s="1134">
        <f t="shared" si="3"/>
        <v>0</v>
      </c>
      <c r="P28" s="1134">
        <f>O28/'1.5 Universal Data'!$F$35</f>
        <v>0</v>
      </c>
      <c r="R28" s="163"/>
      <c r="S28" s="163"/>
      <c r="T28" s="163"/>
      <c r="U28" s="163"/>
      <c r="V28" s="163"/>
      <c r="W28" s="163"/>
      <c r="X28" s="163"/>
      <c r="Y28" s="163"/>
      <c r="Z28" s="163"/>
      <c r="AA28" s="163"/>
      <c r="AB28" s="163"/>
      <c r="AC28" s="163"/>
      <c r="AD28" s="163"/>
      <c r="AE28" s="163"/>
    </row>
    <row r="29" spans="2:31">
      <c r="B29" s="1129"/>
      <c r="D29" s="1130"/>
      <c r="E29" s="1130"/>
      <c r="F29" s="1132"/>
      <c r="G29" s="1130"/>
      <c r="H29" s="1130"/>
      <c r="I29" s="1130"/>
      <c r="J29" s="1132"/>
      <c r="K29" s="1132"/>
      <c r="L29" s="1130"/>
      <c r="N29" s="1133">
        <f t="shared" si="2"/>
        <v>0</v>
      </c>
      <c r="O29" s="1134">
        <f t="shared" si="3"/>
        <v>0</v>
      </c>
      <c r="P29" s="1134">
        <f>O29/'1.5 Universal Data'!$F$35</f>
        <v>0</v>
      </c>
      <c r="R29" s="163"/>
      <c r="S29" s="163"/>
      <c r="T29" s="163"/>
      <c r="U29" s="163"/>
      <c r="V29" s="163"/>
      <c r="W29" s="163"/>
      <c r="X29" s="163"/>
      <c r="Y29" s="163"/>
      <c r="Z29" s="163"/>
      <c r="AA29" s="163"/>
      <c r="AB29" s="163"/>
      <c r="AC29" s="163"/>
      <c r="AD29" s="163"/>
      <c r="AE29" s="163"/>
    </row>
    <row r="30" spans="2:31">
      <c r="B30" s="1129"/>
      <c r="D30" s="1130"/>
      <c r="E30" s="1130"/>
      <c r="F30" s="1132"/>
      <c r="G30" s="1130"/>
      <c r="H30" s="1130"/>
      <c r="I30" s="1130"/>
      <c r="J30" s="1132"/>
      <c r="K30" s="1132"/>
      <c r="L30" s="1130"/>
      <c r="N30" s="1133">
        <f t="shared" si="2"/>
        <v>0</v>
      </c>
      <c r="O30" s="1134">
        <f t="shared" si="3"/>
        <v>0</v>
      </c>
      <c r="P30" s="1134">
        <f>O30/'1.5 Universal Data'!$F$35</f>
        <v>0</v>
      </c>
      <c r="R30" s="163"/>
      <c r="S30" s="163"/>
      <c r="T30" s="163"/>
      <c r="U30" s="163"/>
      <c r="V30" s="163"/>
      <c r="W30" s="163"/>
      <c r="X30" s="163"/>
      <c r="Y30" s="163"/>
      <c r="Z30" s="163"/>
      <c r="AA30" s="163"/>
      <c r="AB30" s="163"/>
      <c r="AC30" s="163"/>
      <c r="AD30" s="163"/>
      <c r="AE30" s="163"/>
    </row>
    <row r="31" spans="2:31">
      <c r="B31" s="1129"/>
      <c r="D31" s="1130"/>
      <c r="E31" s="1130"/>
      <c r="F31" s="1132"/>
      <c r="G31" s="1130"/>
      <c r="H31" s="1130"/>
      <c r="I31" s="1130"/>
      <c r="J31" s="1132"/>
      <c r="K31" s="1132"/>
      <c r="L31" s="1130"/>
      <c r="N31" s="1133">
        <f t="shared" si="2"/>
        <v>0</v>
      </c>
      <c r="O31" s="1134">
        <f t="shared" si="3"/>
        <v>0</v>
      </c>
      <c r="P31" s="1134">
        <f>O31/'1.5 Universal Data'!$F$35</f>
        <v>0</v>
      </c>
      <c r="R31" s="163"/>
      <c r="S31" s="163"/>
      <c r="T31" s="163"/>
      <c r="U31" s="163"/>
      <c r="V31" s="163"/>
      <c r="W31" s="163"/>
      <c r="X31" s="163"/>
      <c r="Y31" s="163"/>
      <c r="Z31" s="163"/>
      <c r="AA31" s="163"/>
      <c r="AB31" s="163"/>
      <c r="AC31" s="163"/>
      <c r="AD31" s="163"/>
      <c r="AE31" s="163"/>
    </row>
    <row r="32" spans="2:31">
      <c r="B32" s="1129"/>
      <c r="D32" s="1130"/>
      <c r="E32" s="1130"/>
      <c r="F32" s="1132"/>
      <c r="G32" s="1130"/>
      <c r="H32" s="1130"/>
      <c r="I32" s="1130"/>
      <c r="J32" s="1132"/>
      <c r="K32" s="1132"/>
      <c r="L32" s="1130"/>
      <c r="N32" s="1133">
        <f t="shared" si="2"/>
        <v>0</v>
      </c>
      <c r="O32" s="1134">
        <f t="shared" si="3"/>
        <v>0</v>
      </c>
      <c r="P32" s="1134">
        <f>O32/'1.5 Universal Data'!$F$35</f>
        <v>0</v>
      </c>
      <c r="R32" s="163"/>
      <c r="S32" s="163"/>
      <c r="T32" s="163"/>
      <c r="U32" s="163"/>
      <c r="V32" s="163"/>
      <c r="W32" s="163"/>
      <c r="X32" s="163"/>
      <c r="Y32" s="163"/>
      <c r="Z32" s="163"/>
      <c r="AA32" s="163"/>
      <c r="AB32" s="163"/>
      <c r="AC32" s="163"/>
      <c r="AD32" s="163"/>
      <c r="AE32" s="163"/>
    </row>
    <row r="33" spans="2:31">
      <c r="B33" s="1129"/>
      <c r="D33" s="1130"/>
      <c r="E33" s="1130"/>
      <c r="F33" s="1132"/>
      <c r="G33" s="1130"/>
      <c r="H33" s="1130"/>
      <c r="I33" s="1130"/>
      <c r="J33" s="1132"/>
      <c r="K33" s="1132"/>
      <c r="L33" s="1130"/>
      <c r="N33" s="1133">
        <f t="shared" si="2"/>
        <v>0</v>
      </c>
      <c r="O33" s="1134">
        <f t="shared" si="3"/>
        <v>0</v>
      </c>
      <c r="P33" s="1134">
        <f>O33/'1.5 Universal Data'!$F$35</f>
        <v>0</v>
      </c>
      <c r="R33" s="163"/>
      <c r="S33" s="163"/>
      <c r="T33" s="163"/>
      <c r="U33" s="163"/>
      <c r="V33" s="163"/>
      <c r="W33" s="163"/>
      <c r="X33" s="163"/>
      <c r="Y33" s="163"/>
      <c r="Z33" s="163"/>
      <c r="AA33" s="163"/>
      <c r="AB33" s="163"/>
      <c r="AC33" s="163"/>
      <c r="AD33" s="163"/>
      <c r="AE33" s="163"/>
    </row>
    <row r="34" spans="2:31">
      <c r="B34" s="1129"/>
      <c r="D34" s="1130"/>
      <c r="E34" s="1130"/>
      <c r="F34" s="1132"/>
      <c r="G34" s="1130"/>
      <c r="H34" s="1130"/>
      <c r="I34" s="1130"/>
      <c r="J34" s="1132"/>
      <c r="K34" s="1132"/>
      <c r="L34" s="1130"/>
      <c r="N34" s="1133">
        <f t="shared" si="2"/>
        <v>0</v>
      </c>
      <c r="O34" s="1134">
        <f t="shared" si="3"/>
        <v>0</v>
      </c>
      <c r="P34" s="1134">
        <f>O34/'1.5 Universal Data'!$F$35</f>
        <v>0</v>
      </c>
      <c r="R34" s="163"/>
      <c r="S34" s="163"/>
      <c r="T34" s="163"/>
      <c r="U34" s="163"/>
      <c r="V34" s="163"/>
      <c r="W34" s="163"/>
      <c r="X34" s="163"/>
      <c r="Y34" s="163"/>
      <c r="Z34" s="163"/>
      <c r="AA34" s="163"/>
      <c r="AB34" s="163"/>
      <c r="AC34" s="163"/>
      <c r="AD34" s="163"/>
      <c r="AE34" s="163"/>
    </row>
    <row r="35" spans="2:31">
      <c r="B35" s="1129"/>
      <c r="D35" s="1130"/>
      <c r="E35" s="1130"/>
      <c r="F35" s="1132"/>
      <c r="G35" s="1130"/>
      <c r="H35" s="1130"/>
      <c r="I35" s="1130"/>
      <c r="J35" s="1132"/>
      <c r="K35" s="1132"/>
      <c r="L35" s="1130"/>
      <c r="N35" s="1133">
        <f t="shared" si="2"/>
        <v>0</v>
      </c>
      <c r="O35" s="1134">
        <f t="shared" si="3"/>
        <v>0</v>
      </c>
      <c r="P35" s="1134">
        <f>O35/'1.5 Universal Data'!$F$35</f>
        <v>0</v>
      </c>
      <c r="R35" s="163"/>
      <c r="S35" s="163"/>
      <c r="T35" s="163"/>
      <c r="U35" s="163"/>
      <c r="V35" s="163"/>
      <c r="W35" s="163"/>
      <c r="X35" s="163"/>
      <c r="Y35" s="163"/>
      <c r="Z35" s="163"/>
      <c r="AA35" s="163"/>
      <c r="AB35" s="163"/>
      <c r="AC35" s="163"/>
      <c r="AD35" s="163"/>
      <c r="AE35" s="163"/>
    </row>
    <row r="36" spans="2:31">
      <c r="B36" s="1129"/>
      <c r="D36" s="1130"/>
      <c r="E36" s="1130"/>
      <c r="F36" s="1132"/>
      <c r="G36" s="1130"/>
      <c r="H36" s="1130"/>
      <c r="I36" s="1130"/>
      <c r="J36" s="1132"/>
      <c r="K36" s="1132"/>
      <c r="L36" s="1130"/>
      <c r="N36" s="1133">
        <f t="shared" si="2"/>
        <v>0</v>
      </c>
      <c r="O36" s="1134">
        <f t="shared" si="3"/>
        <v>0</v>
      </c>
      <c r="P36" s="1134">
        <f>O36/'1.5 Universal Data'!$F$35</f>
        <v>0</v>
      </c>
      <c r="R36" s="163"/>
      <c r="S36" s="163"/>
      <c r="T36" s="163"/>
      <c r="U36" s="163"/>
      <c r="V36" s="163"/>
      <c r="W36" s="163"/>
      <c r="X36" s="163"/>
      <c r="Y36" s="163"/>
      <c r="Z36" s="163"/>
      <c r="AA36" s="163"/>
      <c r="AB36" s="163"/>
      <c r="AC36" s="163"/>
      <c r="AD36" s="163"/>
      <c r="AE36" s="163"/>
    </row>
    <row r="37" spans="2:31">
      <c r="B37" s="1129"/>
      <c r="D37" s="1130"/>
      <c r="E37" s="1130"/>
      <c r="F37" s="1132"/>
      <c r="G37" s="1130"/>
      <c r="H37" s="1130"/>
      <c r="I37" s="1130"/>
      <c r="J37" s="1132"/>
      <c r="K37" s="1132"/>
      <c r="L37" s="1130"/>
      <c r="N37" s="1133">
        <f t="shared" si="2"/>
        <v>0</v>
      </c>
      <c r="O37" s="1134">
        <f t="shared" si="3"/>
        <v>0</v>
      </c>
      <c r="P37" s="1134">
        <f>O37/'1.5 Universal Data'!$F$35</f>
        <v>0</v>
      </c>
      <c r="R37" s="163"/>
      <c r="S37" s="163"/>
      <c r="T37" s="163"/>
      <c r="U37" s="163"/>
      <c r="V37" s="163"/>
      <c r="W37" s="163"/>
      <c r="X37" s="163"/>
      <c r="Y37" s="163"/>
      <c r="Z37" s="163"/>
      <c r="AA37" s="163"/>
      <c r="AB37" s="163"/>
      <c r="AC37" s="163"/>
      <c r="AD37" s="163"/>
      <c r="AE37" s="163"/>
    </row>
    <row r="38" spans="2:31">
      <c r="B38" s="1129"/>
      <c r="D38" s="1130"/>
      <c r="E38" s="1130"/>
      <c r="F38" s="1132"/>
      <c r="G38" s="1130"/>
      <c r="H38" s="1130"/>
      <c r="I38" s="1130"/>
      <c r="J38" s="1132"/>
      <c r="K38" s="1132"/>
      <c r="L38" s="1130"/>
      <c r="N38" s="1133">
        <f t="shared" si="2"/>
        <v>0</v>
      </c>
      <c r="O38" s="1134">
        <f t="shared" si="3"/>
        <v>0</v>
      </c>
      <c r="P38" s="1134">
        <f>O38/'1.5 Universal Data'!$F$35</f>
        <v>0</v>
      </c>
      <c r="R38" s="163"/>
      <c r="S38" s="163"/>
      <c r="T38" s="163"/>
      <c r="U38" s="163"/>
      <c r="V38" s="163"/>
      <c r="W38" s="163"/>
      <c r="X38" s="163"/>
      <c r="Y38" s="163"/>
      <c r="Z38" s="163"/>
      <c r="AA38" s="163"/>
      <c r="AB38" s="163"/>
      <c r="AC38" s="163"/>
      <c r="AD38" s="163"/>
      <c r="AE38" s="163"/>
    </row>
    <row r="39" spans="2:31">
      <c r="B39" s="1129"/>
      <c r="D39" s="1130"/>
      <c r="E39" s="1130"/>
      <c r="F39" s="1132"/>
      <c r="G39" s="1130"/>
      <c r="H39" s="1130"/>
      <c r="I39" s="1130"/>
      <c r="J39" s="1132"/>
      <c r="K39" s="1132"/>
      <c r="L39" s="1130"/>
      <c r="N39" s="1133">
        <f t="shared" si="2"/>
        <v>0</v>
      </c>
      <c r="O39" s="1134">
        <f t="shared" si="3"/>
        <v>0</v>
      </c>
      <c r="P39" s="1134">
        <f>O39/'1.5 Universal Data'!$F$35</f>
        <v>0</v>
      </c>
      <c r="R39" s="163"/>
      <c r="S39" s="163"/>
      <c r="T39" s="163"/>
      <c r="U39" s="163"/>
      <c r="V39" s="163"/>
      <c r="W39" s="163"/>
      <c r="X39" s="163"/>
      <c r="Y39" s="163"/>
      <c r="Z39" s="163"/>
      <c r="AA39" s="163"/>
      <c r="AB39" s="163"/>
      <c r="AC39" s="163"/>
      <c r="AD39" s="163"/>
      <c r="AE39" s="163"/>
    </row>
    <row r="40" spans="2:31">
      <c r="B40" s="1129"/>
      <c r="D40" s="1130"/>
      <c r="E40" s="1130"/>
      <c r="F40" s="1132"/>
      <c r="G40" s="1130"/>
      <c r="H40" s="1130"/>
      <c r="I40" s="1130"/>
      <c r="J40" s="1132"/>
      <c r="K40" s="1132"/>
      <c r="L40" s="1130"/>
      <c r="N40" s="1133">
        <f t="shared" si="2"/>
        <v>0</v>
      </c>
      <c r="O40" s="1134">
        <f t="shared" si="3"/>
        <v>0</v>
      </c>
      <c r="P40" s="1134">
        <f>O40/'1.5 Universal Data'!$F$35</f>
        <v>0</v>
      </c>
      <c r="R40" s="163"/>
      <c r="S40" s="163"/>
      <c r="T40" s="163"/>
      <c r="U40" s="163"/>
      <c r="V40" s="163"/>
      <c r="W40" s="163"/>
      <c r="X40" s="163"/>
      <c r="Y40" s="163"/>
      <c r="Z40" s="163"/>
      <c r="AA40" s="163"/>
      <c r="AB40" s="163"/>
      <c r="AC40" s="163"/>
      <c r="AD40" s="163"/>
      <c r="AE40" s="163"/>
    </row>
    <row r="41" spans="2:31">
      <c r="B41" s="1129"/>
      <c r="D41" s="1130"/>
      <c r="E41" s="1130"/>
      <c r="F41" s="1132"/>
      <c r="G41" s="1130"/>
      <c r="H41" s="1130"/>
      <c r="I41" s="1130"/>
      <c r="J41" s="1132"/>
      <c r="K41" s="1132"/>
      <c r="L41" s="1130"/>
      <c r="N41" s="1133">
        <f t="shared" si="2"/>
        <v>0</v>
      </c>
      <c r="O41" s="1134">
        <f t="shared" si="3"/>
        <v>0</v>
      </c>
      <c r="P41" s="1134">
        <f>O41/'1.5 Universal Data'!$F$35</f>
        <v>0</v>
      </c>
      <c r="R41" s="163"/>
      <c r="S41" s="163"/>
      <c r="T41" s="163"/>
      <c r="U41" s="163"/>
      <c r="V41" s="163"/>
      <c r="W41" s="163"/>
      <c r="X41" s="163"/>
      <c r="Y41" s="163"/>
      <c r="Z41" s="163"/>
      <c r="AA41" s="163"/>
      <c r="AB41" s="163"/>
      <c r="AC41" s="163"/>
      <c r="AD41" s="163"/>
      <c r="AE41" s="163"/>
    </row>
    <row r="42" spans="2:31">
      <c r="B42" s="1129"/>
      <c r="D42" s="1130"/>
      <c r="E42" s="1130"/>
      <c r="F42" s="1132"/>
      <c r="G42" s="1130"/>
      <c r="H42" s="1130"/>
      <c r="I42" s="1130"/>
      <c r="J42" s="1132"/>
      <c r="K42" s="1132"/>
      <c r="L42" s="1130"/>
      <c r="N42" s="1133">
        <f t="shared" si="2"/>
        <v>0</v>
      </c>
      <c r="O42" s="1134">
        <f t="shared" si="3"/>
        <v>0</v>
      </c>
      <c r="P42" s="1134">
        <f>O42/'1.5 Universal Data'!$F$35</f>
        <v>0</v>
      </c>
      <c r="R42" s="163"/>
      <c r="S42" s="163"/>
      <c r="T42" s="163"/>
      <c r="U42" s="163"/>
      <c r="V42" s="163"/>
      <c r="W42" s="163"/>
      <c r="X42" s="163"/>
      <c r="Y42" s="163"/>
      <c r="Z42" s="163"/>
      <c r="AA42" s="163"/>
      <c r="AB42" s="163"/>
      <c r="AC42" s="163"/>
      <c r="AD42" s="163"/>
      <c r="AE42" s="163"/>
    </row>
    <row r="43" spans="2:31">
      <c r="B43" s="1129"/>
      <c r="D43" s="1130"/>
      <c r="E43" s="1130"/>
      <c r="F43" s="1132"/>
      <c r="G43" s="1130"/>
      <c r="H43" s="1130"/>
      <c r="I43" s="1130"/>
      <c r="J43" s="1132"/>
      <c r="K43" s="1132"/>
      <c r="L43" s="1130"/>
      <c r="N43" s="1133">
        <f t="shared" si="2"/>
        <v>0</v>
      </c>
      <c r="O43" s="1134">
        <f t="shared" si="3"/>
        <v>0</v>
      </c>
      <c r="P43" s="1134">
        <f>O43/'1.5 Universal Data'!$F$35</f>
        <v>0</v>
      </c>
      <c r="R43" s="163"/>
      <c r="S43" s="163"/>
      <c r="T43" s="163"/>
      <c r="U43" s="163"/>
      <c r="V43" s="163"/>
      <c r="W43" s="163"/>
      <c r="X43" s="163"/>
      <c r="Y43" s="163"/>
      <c r="Z43" s="163"/>
      <c r="AA43" s="163"/>
      <c r="AB43" s="163"/>
      <c r="AC43" s="163"/>
      <c r="AD43" s="163"/>
      <c r="AE43" s="163"/>
    </row>
    <row r="44" spans="2:31">
      <c r="B44" s="1129"/>
      <c r="D44" s="1130"/>
      <c r="E44" s="1130"/>
      <c r="F44" s="1132"/>
      <c r="G44" s="1130"/>
      <c r="H44" s="1130"/>
      <c r="I44" s="1130"/>
      <c r="J44" s="1132"/>
      <c r="K44" s="1132"/>
      <c r="L44" s="1130"/>
      <c r="N44" s="1133">
        <f t="shared" si="2"/>
        <v>0</v>
      </c>
      <c r="O44" s="1134">
        <f t="shared" si="3"/>
        <v>0</v>
      </c>
      <c r="P44" s="1134">
        <f>O44/'1.5 Universal Data'!$F$35</f>
        <v>0</v>
      </c>
      <c r="R44" s="163"/>
      <c r="S44" s="163"/>
      <c r="T44" s="163"/>
      <c r="U44" s="163"/>
      <c r="V44" s="163"/>
      <c r="W44" s="163"/>
      <c r="X44" s="163"/>
      <c r="Y44" s="163"/>
      <c r="Z44" s="163"/>
      <c r="AA44" s="163"/>
      <c r="AB44" s="163"/>
      <c r="AC44" s="163"/>
      <c r="AD44" s="163"/>
      <c r="AE44" s="163"/>
    </row>
    <row r="45" spans="2:31">
      <c r="B45" s="1129"/>
      <c r="D45" s="1130"/>
      <c r="E45" s="1130"/>
      <c r="F45" s="1132"/>
      <c r="G45" s="1130"/>
      <c r="H45" s="1130"/>
      <c r="I45" s="1130"/>
      <c r="J45" s="1132"/>
      <c r="K45" s="1132"/>
      <c r="L45" s="1130"/>
      <c r="N45" s="1133">
        <f t="shared" si="2"/>
        <v>0</v>
      </c>
      <c r="O45" s="1134">
        <f t="shared" si="3"/>
        <v>0</v>
      </c>
      <c r="P45" s="1134">
        <f>O45/'1.5 Universal Data'!$F$35</f>
        <v>0</v>
      </c>
      <c r="R45" s="163"/>
      <c r="S45" s="163"/>
      <c r="T45" s="163"/>
      <c r="U45" s="163"/>
      <c r="V45" s="163"/>
      <c r="W45" s="163"/>
      <c r="X45" s="163"/>
      <c r="Y45" s="163"/>
      <c r="Z45" s="163"/>
      <c r="AA45" s="163"/>
      <c r="AB45" s="163"/>
      <c r="AC45" s="163"/>
      <c r="AD45" s="163"/>
      <c r="AE45" s="163"/>
    </row>
    <row r="46" spans="2:31">
      <c r="B46" s="1129"/>
      <c r="D46" s="1130"/>
      <c r="E46" s="1130"/>
      <c r="F46" s="1132"/>
      <c r="G46" s="1130"/>
      <c r="H46" s="1130"/>
      <c r="I46" s="1130"/>
      <c r="J46" s="1132"/>
      <c r="K46" s="1132"/>
      <c r="L46" s="1130"/>
      <c r="N46" s="1133">
        <f t="shared" si="2"/>
        <v>0</v>
      </c>
      <c r="O46" s="1134">
        <f t="shared" si="3"/>
        <v>0</v>
      </c>
      <c r="P46" s="1134">
        <f>O46/'1.5 Universal Data'!$F$35</f>
        <v>0</v>
      </c>
      <c r="R46" s="163"/>
      <c r="S46" s="163"/>
      <c r="T46" s="163"/>
      <c r="U46" s="163"/>
      <c r="V46" s="163"/>
      <c r="W46" s="163"/>
      <c r="X46" s="163"/>
      <c r="Y46" s="163"/>
      <c r="Z46" s="163"/>
      <c r="AA46" s="163"/>
      <c r="AB46" s="163"/>
      <c r="AC46" s="163"/>
      <c r="AD46" s="163"/>
      <c r="AE46" s="163"/>
    </row>
    <row r="47" spans="2:31">
      <c r="B47" s="1129"/>
      <c r="D47" s="1130"/>
      <c r="E47" s="1130"/>
      <c r="F47" s="1132"/>
      <c r="G47" s="1130"/>
      <c r="H47" s="1130"/>
      <c r="I47" s="1130"/>
      <c r="J47" s="1132"/>
      <c r="K47" s="1132"/>
      <c r="L47" s="1130"/>
      <c r="N47" s="1133">
        <f t="shared" si="2"/>
        <v>0</v>
      </c>
      <c r="O47" s="1134">
        <f t="shared" si="3"/>
        <v>0</v>
      </c>
      <c r="P47" s="1134">
        <f>O47/'1.5 Universal Data'!$F$35</f>
        <v>0</v>
      </c>
      <c r="R47" s="163"/>
      <c r="S47" s="163"/>
      <c r="T47" s="163"/>
      <c r="U47" s="163"/>
      <c r="V47" s="163"/>
      <c r="W47" s="163"/>
      <c r="X47" s="163"/>
      <c r="Y47" s="163"/>
      <c r="Z47" s="163"/>
      <c r="AA47" s="163"/>
      <c r="AB47" s="163"/>
      <c r="AC47" s="163"/>
      <c r="AD47" s="163"/>
      <c r="AE47" s="163"/>
    </row>
    <row r="48" spans="2:31">
      <c r="B48" s="1129"/>
      <c r="D48" s="1130"/>
      <c r="E48" s="1130"/>
      <c r="F48" s="1132"/>
      <c r="G48" s="1130"/>
      <c r="H48" s="1130"/>
      <c r="I48" s="1130"/>
      <c r="J48" s="1132"/>
      <c r="K48" s="1132"/>
      <c r="L48" s="1130"/>
      <c r="N48" s="1133">
        <f t="shared" si="2"/>
        <v>0</v>
      </c>
      <c r="O48" s="1134">
        <f t="shared" si="3"/>
        <v>0</v>
      </c>
      <c r="P48" s="1134">
        <f>O48/'1.5 Universal Data'!$F$35</f>
        <v>0</v>
      </c>
      <c r="R48" s="163"/>
      <c r="S48" s="163"/>
      <c r="T48" s="163"/>
      <c r="U48" s="163"/>
      <c r="V48" s="163"/>
      <c r="W48" s="163"/>
      <c r="X48" s="163"/>
      <c r="Y48" s="163"/>
      <c r="Z48" s="163"/>
      <c r="AA48" s="163"/>
      <c r="AB48" s="163"/>
      <c r="AC48" s="163"/>
      <c r="AD48" s="163"/>
      <c r="AE48" s="163"/>
    </row>
    <row r="49" spans="2:31">
      <c r="B49" s="1129"/>
      <c r="D49" s="1130"/>
      <c r="E49" s="1130"/>
      <c r="F49" s="1132"/>
      <c r="G49" s="1130"/>
      <c r="H49" s="1130"/>
      <c r="I49" s="1130"/>
      <c r="J49" s="1132"/>
      <c r="K49" s="1132"/>
      <c r="L49" s="1130"/>
      <c r="N49" s="1133">
        <f t="shared" si="2"/>
        <v>0</v>
      </c>
      <c r="O49" s="1134">
        <f t="shared" si="3"/>
        <v>0</v>
      </c>
      <c r="P49" s="1134">
        <f>O49/'1.5 Universal Data'!$F$35</f>
        <v>0</v>
      </c>
      <c r="R49" s="163"/>
      <c r="S49" s="163"/>
      <c r="T49" s="163"/>
      <c r="U49" s="163"/>
      <c r="V49" s="163"/>
      <c r="W49" s="163"/>
      <c r="X49" s="163"/>
      <c r="Y49" s="163"/>
      <c r="Z49" s="163"/>
      <c r="AA49" s="163"/>
      <c r="AB49" s="163"/>
      <c r="AC49" s="163"/>
      <c r="AD49" s="163"/>
      <c r="AE49" s="163"/>
    </row>
    <row r="50" spans="2:31">
      <c r="B50" s="1129"/>
      <c r="D50" s="1130"/>
      <c r="E50" s="1130"/>
      <c r="F50" s="1132"/>
      <c r="G50" s="1130"/>
      <c r="H50" s="1130"/>
      <c r="I50" s="1130"/>
      <c r="J50" s="1132"/>
      <c r="K50" s="1132"/>
      <c r="L50" s="1130"/>
      <c r="N50" s="1133">
        <f t="shared" si="2"/>
        <v>0</v>
      </c>
      <c r="O50" s="1134">
        <f t="shared" si="3"/>
        <v>0</v>
      </c>
      <c r="P50" s="1134">
        <f>O50/'1.5 Universal Data'!$F$35</f>
        <v>0</v>
      </c>
      <c r="R50" s="163"/>
      <c r="S50" s="163"/>
      <c r="T50" s="163"/>
      <c r="U50" s="163"/>
      <c r="V50" s="163"/>
      <c r="W50" s="163"/>
      <c r="X50" s="163"/>
      <c r="Y50" s="163"/>
      <c r="Z50" s="163"/>
      <c r="AA50" s="163"/>
      <c r="AB50" s="163"/>
      <c r="AC50" s="163"/>
      <c r="AD50" s="163"/>
      <c r="AE50" s="163"/>
    </row>
    <row r="51" spans="2:31">
      <c r="B51" s="1129"/>
      <c r="D51" s="1130"/>
      <c r="E51" s="1130"/>
      <c r="F51" s="1132"/>
      <c r="G51" s="1130"/>
      <c r="H51" s="1130"/>
      <c r="I51" s="1130"/>
      <c r="J51" s="1132"/>
      <c r="K51" s="1132"/>
      <c r="L51" s="1130"/>
      <c r="N51" s="1133">
        <f t="shared" si="2"/>
        <v>0</v>
      </c>
      <c r="O51" s="1134">
        <f t="shared" si="3"/>
        <v>0</v>
      </c>
      <c r="P51" s="1134">
        <f>O51/'1.5 Universal Data'!$F$35</f>
        <v>0</v>
      </c>
      <c r="R51" s="163"/>
      <c r="S51" s="163"/>
      <c r="T51" s="163"/>
      <c r="U51" s="163"/>
      <c r="V51" s="163"/>
      <c r="W51" s="163"/>
      <c r="X51" s="163"/>
      <c r="Y51" s="163"/>
      <c r="Z51" s="163"/>
      <c r="AA51" s="163"/>
      <c r="AB51" s="163"/>
      <c r="AC51" s="163"/>
      <c r="AD51" s="163"/>
      <c r="AE51" s="163"/>
    </row>
    <row r="52" spans="2:31">
      <c r="B52" s="1129"/>
      <c r="D52" s="1130"/>
      <c r="E52" s="1130"/>
      <c r="F52" s="1132"/>
      <c r="G52" s="1130"/>
      <c r="H52" s="1130"/>
      <c r="I52" s="1130"/>
      <c r="J52" s="1132"/>
      <c r="K52" s="1132"/>
      <c r="L52" s="1130"/>
      <c r="N52" s="1133">
        <f t="shared" si="2"/>
        <v>0</v>
      </c>
      <c r="O52" s="1134">
        <f t="shared" si="3"/>
        <v>0</v>
      </c>
      <c r="P52" s="1134">
        <f>O52/'1.5 Universal Data'!$F$35</f>
        <v>0</v>
      </c>
      <c r="R52" s="163"/>
      <c r="S52" s="163"/>
      <c r="T52" s="163"/>
      <c r="U52" s="163"/>
      <c r="V52" s="163"/>
      <c r="W52" s="163"/>
      <c r="X52" s="163"/>
      <c r="Y52" s="163"/>
      <c r="Z52" s="163"/>
      <c r="AA52" s="163"/>
      <c r="AB52" s="163"/>
      <c r="AC52" s="163"/>
      <c r="AD52" s="163"/>
      <c r="AE52" s="163"/>
    </row>
    <row r="53" spans="2:31">
      <c r="B53" s="1129"/>
      <c r="D53" s="1130"/>
      <c r="E53" s="1130"/>
      <c r="F53" s="1132"/>
      <c r="G53" s="1130"/>
      <c r="H53" s="1130"/>
      <c r="I53" s="1130"/>
      <c r="J53" s="1132"/>
      <c r="K53" s="1132"/>
      <c r="L53" s="1130"/>
      <c r="N53" s="1133">
        <f t="shared" si="2"/>
        <v>0</v>
      </c>
      <c r="O53" s="1134">
        <f t="shared" si="3"/>
        <v>0</v>
      </c>
      <c r="P53" s="1134">
        <f>O53/'1.5 Universal Data'!$F$35</f>
        <v>0</v>
      </c>
      <c r="R53" s="163"/>
      <c r="S53" s="163"/>
      <c r="T53" s="163"/>
      <c r="U53" s="163"/>
      <c r="V53" s="163"/>
      <c r="W53" s="163"/>
      <c r="X53" s="163"/>
      <c r="Y53" s="163"/>
      <c r="Z53" s="163"/>
      <c r="AA53" s="163"/>
      <c r="AB53" s="163"/>
      <c r="AC53" s="163"/>
      <c r="AD53" s="163"/>
      <c r="AE53" s="163"/>
    </row>
    <row r="54" spans="2:31">
      <c r="B54" s="1129"/>
      <c r="D54" s="1130"/>
      <c r="E54" s="1130"/>
      <c r="F54" s="1132"/>
      <c r="G54" s="1130"/>
      <c r="H54" s="1130"/>
      <c r="I54" s="1130"/>
      <c r="J54" s="1132"/>
      <c r="K54" s="1132"/>
      <c r="L54" s="1130"/>
      <c r="N54" s="1133">
        <f t="shared" si="2"/>
        <v>0</v>
      </c>
      <c r="O54" s="1134">
        <f t="shared" si="3"/>
        <v>0</v>
      </c>
      <c r="P54" s="1134">
        <f>O54/'1.5 Universal Data'!$F$35</f>
        <v>0</v>
      </c>
      <c r="R54" s="163"/>
      <c r="S54" s="163"/>
      <c r="T54" s="163"/>
      <c r="U54" s="163"/>
      <c r="V54" s="163"/>
      <c r="W54" s="163"/>
      <c r="X54" s="163"/>
      <c r="Y54" s="163"/>
      <c r="Z54" s="163"/>
      <c r="AA54" s="163"/>
      <c r="AB54" s="163"/>
      <c r="AC54" s="163"/>
      <c r="AD54" s="163"/>
      <c r="AE54" s="163"/>
    </row>
    <row r="55" spans="2:31">
      <c r="B55" s="1129"/>
      <c r="D55" s="1130"/>
      <c r="E55" s="1130"/>
      <c r="F55" s="1132"/>
      <c r="G55" s="1130"/>
      <c r="H55" s="1130"/>
      <c r="I55" s="1130"/>
      <c r="J55" s="1132"/>
      <c r="K55" s="1132"/>
      <c r="L55" s="1130"/>
      <c r="N55" s="1133">
        <f t="shared" si="2"/>
        <v>0</v>
      </c>
      <c r="O55" s="1134">
        <f t="shared" si="3"/>
        <v>0</v>
      </c>
      <c r="P55" s="1134">
        <f>O55/'1.5 Universal Data'!$F$35</f>
        <v>0</v>
      </c>
      <c r="R55" s="163"/>
      <c r="S55" s="163"/>
      <c r="T55" s="163"/>
      <c r="U55" s="163"/>
      <c r="V55" s="163"/>
      <c r="W55" s="163"/>
      <c r="X55" s="163"/>
      <c r="Y55" s="163"/>
      <c r="Z55" s="163"/>
      <c r="AA55" s="163"/>
      <c r="AB55" s="163"/>
      <c r="AC55" s="163"/>
      <c r="AD55" s="163"/>
      <c r="AE55" s="163"/>
    </row>
    <row r="56" spans="2:31">
      <c r="B56" s="1129"/>
      <c r="D56" s="1130"/>
      <c r="E56" s="1130"/>
      <c r="F56" s="1132"/>
      <c r="G56" s="1130"/>
      <c r="H56" s="1130"/>
      <c r="I56" s="1130"/>
      <c r="J56" s="1132"/>
      <c r="K56" s="1132"/>
      <c r="L56" s="1130"/>
      <c r="N56" s="1133">
        <f t="shared" si="2"/>
        <v>0</v>
      </c>
      <c r="O56" s="1134">
        <f t="shared" si="3"/>
        <v>0</v>
      </c>
      <c r="P56" s="1134">
        <f>O56/'1.5 Universal Data'!$F$35</f>
        <v>0</v>
      </c>
      <c r="R56" s="163"/>
      <c r="S56" s="163"/>
      <c r="T56" s="163"/>
      <c r="U56" s="163"/>
      <c r="V56" s="163"/>
      <c r="W56" s="163"/>
      <c r="X56" s="163"/>
      <c r="Y56" s="163"/>
      <c r="Z56" s="163"/>
      <c r="AA56" s="163"/>
      <c r="AB56" s="163"/>
      <c r="AC56" s="163"/>
      <c r="AD56" s="163"/>
      <c r="AE56" s="163"/>
    </row>
    <row r="57" spans="2:31">
      <c r="B57" s="1129"/>
      <c r="D57" s="1130"/>
      <c r="E57" s="1130"/>
      <c r="F57" s="1132"/>
      <c r="G57" s="1130"/>
      <c r="H57" s="1130"/>
      <c r="I57" s="1130"/>
      <c r="J57" s="1132"/>
      <c r="K57" s="1132"/>
      <c r="L57" s="1130"/>
      <c r="N57" s="1133">
        <f t="shared" si="2"/>
        <v>0</v>
      </c>
      <c r="O57" s="1134">
        <f t="shared" si="3"/>
        <v>0</v>
      </c>
      <c r="P57" s="1134">
        <f>O57/'1.5 Universal Data'!$F$35</f>
        <v>0</v>
      </c>
      <c r="R57" s="163"/>
      <c r="S57" s="163"/>
      <c r="T57" s="163"/>
      <c r="U57" s="163"/>
      <c r="V57" s="163"/>
      <c r="W57" s="163"/>
      <c r="X57" s="163"/>
      <c r="Y57" s="163"/>
      <c r="Z57" s="163"/>
      <c r="AA57" s="163"/>
      <c r="AB57" s="163"/>
      <c r="AC57" s="163"/>
      <c r="AD57" s="163"/>
      <c r="AE57" s="163"/>
    </row>
    <row r="58" spans="2:31">
      <c r="B58" s="1129"/>
      <c r="D58" s="1130"/>
      <c r="E58" s="1130"/>
      <c r="F58" s="1132"/>
      <c r="G58" s="1130"/>
      <c r="H58" s="1130"/>
      <c r="I58" s="1130"/>
      <c r="J58" s="1132"/>
      <c r="K58" s="1132"/>
      <c r="L58" s="1130"/>
      <c r="N58" s="1133">
        <f t="shared" si="2"/>
        <v>0</v>
      </c>
      <c r="O58" s="1134">
        <f t="shared" si="3"/>
        <v>0</v>
      </c>
      <c r="P58" s="1134">
        <f>O58/'1.5 Universal Data'!$F$35</f>
        <v>0</v>
      </c>
      <c r="R58" s="163"/>
      <c r="S58" s="163"/>
      <c r="T58" s="163"/>
      <c r="U58" s="163"/>
      <c r="V58" s="163"/>
      <c r="W58" s="163"/>
      <c r="X58" s="163"/>
      <c r="Y58" s="163"/>
      <c r="Z58" s="163"/>
      <c r="AA58" s="163"/>
      <c r="AB58" s="163"/>
      <c r="AC58" s="163"/>
      <c r="AD58" s="163"/>
      <c r="AE58" s="163"/>
    </row>
    <row r="59" spans="2:31">
      <c r="B59" s="1129"/>
      <c r="D59" s="1130"/>
      <c r="E59" s="1130"/>
      <c r="F59" s="1132"/>
      <c r="G59" s="1130"/>
      <c r="H59" s="1130"/>
      <c r="I59" s="1130"/>
      <c r="J59" s="1132"/>
      <c r="K59" s="1132"/>
      <c r="L59" s="1130"/>
      <c r="N59" s="1133">
        <f t="shared" si="2"/>
        <v>0</v>
      </c>
      <c r="O59" s="1134">
        <f t="shared" si="3"/>
        <v>0</v>
      </c>
      <c r="P59" s="1134">
        <f>O59/'1.5 Universal Data'!$F$35</f>
        <v>0</v>
      </c>
      <c r="R59" s="163"/>
      <c r="S59" s="163"/>
      <c r="T59" s="163"/>
      <c r="U59" s="163"/>
      <c r="V59" s="163"/>
      <c r="W59" s="163"/>
      <c r="X59" s="163"/>
      <c r="Y59" s="163"/>
      <c r="Z59" s="163"/>
      <c r="AA59" s="163"/>
      <c r="AB59" s="163"/>
      <c r="AC59" s="163"/>
      <c r="AD59" s="163"/>
      <c r="AE59" s="163"/>
    </row>
    <row r="60" spans="2:31">
      <c r="B60" s="1129"/>
      <c r="D60" s="1130"/>
      <c r="E60" s="1130"/>
      <c r="F60" s="1132"/>
      <c r="G60" s="1130"/>
      <c r="H60" s="1130"/>
      <c r="I60" s="1130"/>
      <c r="J60" s="1132"/>
      <c r="K60" s="1132"/>
      <c r="L60" s="1130"/>
      <c r="N60" s="1133">
        <f t="shared" si="2"/>
        <v>0</v>
      </c>
      <c r="O60" s="1134">
        <f t="shared" si="3"/>
        <v>0</v>
      </c>
      <c r="P60" s="1134">
        <f>O60/'1.5 Universal Data'!$F$35</f>
        <v>0</v>
      </c>
      <c r="R60" s="163"/>
      <c r="S60" s="163"/>
      <c r="T60" s="163"/>
      <c r="U60" s="163"/>
      <c r="V60" s="163"/>
      <c r="W60" s="163"/>
      <c r="X60" s="163"/>
      <c r="Y60" s="163"/>
      <c r="Z60" s="163"/>
      <c r="AA60" s="163"/>
      <c r="AB60" s="163"/>
      <c r="AC60" s="163"/>
      <c r="AD60" s="163"/>
      <c r="AE60" s="163"/>
    </row>
    <row r="61" spans="2:31">
      <c r="B61" s="1129"/>
      <c r="D61" s="1130"/>
      <c r="E61" s="1130"/>
      <c r="F61" s="1132"/>
      <c r="G61" s="1130"/>
      <c r="H61" s="1130"/>
      <c r="I61" s="1130"/>
      <c r="J61" s="1132"/>
      <c r="K61" s="1132"/>
      <c r="L61" s="1130"/>
      <c r="N61" s="1133">
        <f t="shared" si="2"/>
        <v>0</v>
      </c>
      <c r="O61" s="1134">
        <f t="shared" si="3"/>
        <v>0</v>
      </c>
      <c r="P61" s="1134">
        <f>O61/'1.5 Universal Data'!$F$35</f>
        <v>0</v>
      </c>
      <c r="R61" s="163"/>
      <c r="S61" s="163"/>
      <c r="T61" s="163"/>
      <c r="U61" s="163"/>
      <c r="V61" s="163"/>
      <c r="W61" s="163"/>
      <c r="X61" s="163"/>
      <c r="Y61" s="163"/>
      <c r="Z61" s="163"/>
      <c r="AA61" s="163"/>
      <c r="AB61" s="163"/>
      <c r="AC61" s="163"/>
      <c r="AD61" s="163"/>
      <c r="AE61" s="163"/>
    </row>
    <row r="62" spans="2:31">
      <c r="B62" s="1129"/>
      <c r="D62" s="1130"/>
      <c r="E62" s="1130"/>
      <c r="F62" s="1132"/>
      <c r="G62" s="1130"/>
      <c r="H62" s="1130"/>
      <c r="I62" s="1130"/>
      <c r="J62" s="1132"/>
      <c r="K62" s="1132"/>
      <c r="L62" s="1130"/>
      <c r="N62" s="1133">
        <f t="shared" si="2"/>
        <v>0</v>
      </c>
      <c r="O62" s="1134">
        <f t="shared" si="3"/>
        <v>0</v>
      </c>
      <c r="P62" s="1134">
        <f>O62/'1.5 Universal Data'!$F$35</f>
        <v>0</v>
      </c>
      <c r="R62" s="163"/>
      <c r="S62" s="163"/>
      <c r="T62" s="163"/>
      <c r="U62" s="163"/>
      <c r="V62" s="163"/>
      <c r="W62" s="163"/>
      <c r="X62" s="163"/>
      <c r="Y62" s="163"/>
      <c r="Z62" s="163"/>
      <c r="AA62" s="163"/>
      <c r="AB62" s="163"/>
      <c r="AC62" s="163"/>
      <c r="AD62" s="163"/>
      <c r="AE62" s="163"/>
    </row>
    <row r="63" spans="2:31">
      <c r="B63" s="1129"/>
      <c r="D63" s="1130"/>
      <c r="E63" s="1130"/>
      <c r="F63" s="1132"/>
      <c r="G63" s="1130"/>
      <c r="H63" s="1130"/>
      <c r="I63" s="1130"/>
      <c r="J63" s="1132"/>
      <c r="K63" s="1132"/>
      <c r="L63" s="1130"/>
      <c r="N63" s="1133">
        <f t="shared" si="2"/>
        <v>0</v>
      </c>
      <c r="O63" s="1134">
        <f t="shared" si="3"/>
        <v>0</v>
      </c>
      <c r="P63" s="1134">
        <f>O63/'1.5 Universal Data'!$F$35</f>
        <v>0</v>
      </c>
      <c r="R63" s="163"/>
      <c r="S63" s="163"/>
      <c r="T63" s="163"/>
      <c r="U63" s="163"/>
      <c r="V63" s="163"/>
      <c r="W63" s="163"/>
      <c r="X63" s="163"/>
      <c r="Y63" s="163"/>
      <c r="Z63" s="163"/>
      <c r="AA63" s="163"/>
      <c r="AB63" s="163"/>
      <c r="AC63" s="163"/>
      <c r="AD63" s="163"/>
      <c r="AE63" s="163"/>
    </row>
    <row r="64" spans="2:31">
      <c r="B64" s="1129"/>
      <c r="D64" s="1130"/>
      <c r="E64" s="1130"/>
      <c r="F64" s="1132"/>
      <c r="G64" s="1130"/>
      <c r="H64" s="1130"/>
      <c r="I64" s="1130"/>
      <c r="J64" s="1132"/>
      <c r="K64" s="1132"/>
      <c r="L64" s="1130"/>
      <c r="N64" s="1133">
        <f t="shared" si="2"/>
        <v>0</v>
      </c>
      <c r="O64" s="1134">
        <f t="shared" si="3"/>
        <v>0</v>
      </c>
      <c r="P64" s="1134">
        <f>O64/'1.5 Universal Data'!$F$35</f>
        <v>0</v>
      </c>
      <c r="R64" s="163"/>
      <c r="S64" s="163"/>
      <c r="T64" s="163"/>
      <c r="U64" s="163"/>
      <c r="V64" s="163"/>
      <c r="W64" s="163"/>
      <c r="X64" s="163"/>
      <c r="Y64" s="163"/>
      <c r="Z64" s="163"/>
      <c r="AA64" s="163"/>
      <c r="AB64" s="163"/>
      <c r="AC64" s="163"/>
      <c r="AD64" s="163"/>
      <c r="AE64" s="163"/>
    </row>
    <row r="65" spans="2:31">
      <c r="B65" s="1129"/>
      <c r="D65" s="1130"/>
      <c r="E65" s="1130"/>
      <c r="F65" s="1132"/>
      <c r="G65" s="1130"/>
      <c r="H65" s="1130"/>
      <c r="I65" s="1130"/>
      <c r="J65" s="1132"/>
      <c r="K65" s="1132"/>
      <c r="L65" s="1130"/>
      <c r="N65" s="1133">
        <f t="shared" si="2"/>
        <v>0</v>
      </c>
      <c r="O65" s="1134">
        <f t="shared" si="3"/>
        <v>0</v>
      </c>
      <c r="P65" s="1134">
        <f>O65/'1.5 Universal Data'!$F$35</f>
        <v>0</v>
      </c>
      <c r="R65" s="163"/>
      <c r="S65" s="163"/>
      <c r="T65" s="163"/>
      <c r="U65" s="163"/>
      <c r="V65" s="163"/>
      <c r="W65" s="163"/>
      <c r="X65" s="163"/>
      <c r="Y65" s="163"/>
      <c r="Z65" s="163"/>
      <c r="AA65" s="163"/>
      <c r="AB65" s="163"/>
      <c r="AC65" s="163"/>
      <c r="AD65" s="163"/>
      <c r="AE65" s="163"/>
    </row>
    <row r="66" spans="2:31">
      <c r="B66" s="1129"/>
      <c r="D66" s="1130"/>
      <c r="E66" s="1130"/>
      <c r="F66" s="1132"/>
      <c r="G66" s="1130"/>
      <c r="H66" s="1130"/>
      <c r="I66" s="1130"/>
      <c r="J66" s="1132"/>
      <c r="K66" s="1132"/>
      <c r="L66" s="1130"/>
      <c r="N66" s="1133">
        <f t="shared" si="2"/>
        <v>0</v>
      </c>
      <c r="O66" s="1134">
        <f t="shared" si="3"/>
        <v>0</v>
      </c>
      <c r="P66" s="1134">
        <f>O66/'1.5 Universal Data'!$F$35</f>
        <v>0</v>
      </c>
      <c r="R66" s="163"/>
      <c r="S66" s="163"/>
      <c r="T66" s="163"/>
      <c r="U66" s="163"/>
      <c r="V66" s="163"/>
      <c r="W66" s="163"/>
      <c r="X66" s="163"/>
      <c r="Y66" s="163"/>
      <c r="Z66" s="163"/>
      <c r="AA66" s="163"/>
      <c r="AB66" s="163"/>
      <c r="AC66" s="163"/>
      <c r="AD66" s="163"/>
      <c r="AE66" s="163"/>
    </row>
    <row r="67" spans="2:31">
      <c r="B67" s="1129"/>
      <c r="D67" s="1130"/>
      <c r="E67" s="1130"/>
      <c r="F67" s="1132"/>
      <c r="G67" s="1130"/>
      <c r="H67" s="1130"/>
      <c r="I67" s="1130"/>
      <c r="J67" s="1132"/>
      <c r="K67" s="1132"/>
      <c r="L67" s="1130"/>
      <c r="N67" s="1133">
        <f t="shared" si="2"/>
        <v>0</v>
      </c>
      <c r="O67" s="1134">
        <f t="shared" si="3"/>
        <v>0</v>
      </c>
      <c r="P67" s="1134">
        <f>O67/'1.5 Universal Data'!$F$35</f>
        <v>0</v>
      </c>
      <c r="R67" s="163"/>
      <c r="S67" s="163"/>
      <c r="T67" s="163"/>
      <c r="U67" s="163"/>
      <c r="V67" s="163"/>
      <c r="W67" s="163"/>
      <c r="X67" s="163"/>
      <c r="Y67" s="163"/>
      <c r="Z67" s="163"/>
      <c r="AA67" s="163"/>
      <c r="AB67" s="163"/>
      <c r="AC67" s="163"/>
      <c r="AD67" s="163"/>
      <c r="AE67" s="163"/>
    </row>
    <row r="68" spans="2:31">
      <c r="B68" s="1129"/>
      <c r="D68" s="1130"/>
      <c r="E68" s="1130"/>
      <c r="F68" s="1132"/>
      <c r="G68" s="1130"/>
      <c r="H68" s="1130"/>
      <c r="I68" s="1130"/>
      <c r="J68" s="1132"/>
      <c r="K68" s="1132"/>
      <c r="L68" s="1130"/>
      <c r="N68" s="1133">
        <f t="shared" si="2"/>
        <v>0</v>
      </c>
      <c r="O68" s="1134">
        <f t="shared" si="3"/>
        <v>0</v>
      </c>
      <c r="P68" s="1134">
        <f>O68/'1.5 Universal Data'!$F$35</f>
        <v>0</v>
      </c>
      <c r="R68" s="163"/>
      <c r="S68" s="163"/>
      <c r="T68" s="163"/>
      <c r="U68" s="163"/>
      <c r="V68" s="163"/>
      <c r="W68" s="163"/>
      <c r="X68" s="163"/>
      <c r="Y68" s="163"/>
      <c r="Z68" s="163"/>
      <c r="AA68" s="163"/>
      <c r="AB68" s="163"/>
      <c r="AC68" s="163"/>
      <c r="AD68" s="163"/>
      <c r="AE68" s="163"/>
    </row>
    <row r="69" spans="2:31">
      <c r="B69" s="1129"/>
      <c r="D69" s="1130"/>
      <c r="E69" s="1130"/>
      <c r="F69" s="1132"/>
      <c r="G69" s="1130"/>
      <c r="H69" s="1130"/>
      <c r="I69" s="1130"/>
      <c r="J69" s="1132"/>
      <c r="K69" s="1132"/>
      <c r="L69" s="1130"/>
      <c r="N69" s="1133">
        <f t="shared" si="2"/>
        <v>0</v>
      </c>
      <c r="O69" s="1134">
        <f t="shared" si="3"/>
        <v>0</v>
      </c>
      <c r="P69" s="1134">
        <f>O69/'1.5 Universal Data'!$F$35</f>
        <v>0</v>
      </c>
      <c r="R69" s="163"/>
      <c r="S69" s="163"/>
      <c r="T69" s="163"/>
      <c r="U69" s="163"/>
      <c r="V69" s="163"/>
      <c r="W69" s="163"/>
      <c r="X69" s="163"/>
      <c r="Y69" s="163"/>
      <c r="Z69" s="163"/>
      <c r="AA69" s="163"/>
      <c r="AB69" s="163"/>
      <c r="AC69" s="163"/>
      <c r="AD69" s="163"/>
      <c r="AE69" s="163"/>
    </row>
    <row r="70" spans="2:31">
      <c r="B70" s="1129"/>
      <c r="D70" s="1130"/>
      <c r="E70" s="1130"/>
      <c r="F70" s="1132"/>
      <c r="G70" s="1130"/>
      <c r="H70" s="1130"/>
      <c r="I70" s="1130"/>
      <c r="J70" s="1132"/>
      <c r="K70" s="1132"/>
      <c r="L70" s="1130"/>
      <c r="N70" s="1133">
        <f t="shared" si="2"/>
        <v>0</v>
      </c>
      <c r="O70" s="1134">
        <f t="shared" si="3"/>
        <v>0</v>
      </c>
      <c r="P70" s="1134">
        <f>O70/'1.5 Universal Data'!$F$35</f>
        <v>0</v>
      </c>
      <c r="R70" s="163"/>
      <c r="S70" s="163"/>
      <c r="T70" s="163"/>
      <c r="U70" s="163"/>
      <c r="V70" s="163"/>
      <c r="W70" s="163"/>
      <c r="X70" s="163"/>
      <c r="Y70" s="163"/>
      <c r="Z70" s="163"/>
      <c r="AA70" s="163"/>
      <c r="AB70" s="163"/>
      <c r="AC70" s="163"/>
      <c r="AD70" s="163"/>
      <c r="AE70" s="163"/>
    </row>
    <row r="71" spans="2:31">
      <c r="B71" s="1129"/>
      <c r="D71" s="1130"/>
      <c r="E71" s="1130"/>
      <c r="F71" s="1132"/>
      <c r="G71" s="1130"/>
      <c r="H71" s="1130"/>
      <c r="I71" s="1130"/>
      <c r="J71" s="1132"/>
      <c r="K71" s="1132"/>
      <c r="L71" s="1130"/>
      <c r="N71" s="1133">
        <f t="shared" si="2"/>
        <v>0</v>
      </c>
      <c r="O71" s="1134">
        <f t="shared" si="3"/>
        <v>0</v>
      </c>
      <c r="P71" s="1134">
        <f>O71/'1.5 Universal Data'!$F$35</f>
        <v>0</v>
      </c>
      <c r="R71" s="163"/>
      <c r="S71" s="163"/>
      <c r="T71" s="163"/>
      <c r="U71" s="163"/>
      <c r="V71" s="163"/>
      <c r="W71" s="163"/>
      <c r="X71" s="163"/>
      <c r="Y71" s="163"/>
      <c r="Z71" s="163"/>
      <c r="AA71" s="163"/>
      <c r="AB71" s="163"/>
      <c r="AC71" s="163"/>
      <c r="AD71" s="163"/>
      <c r="AE71" s="163"/>
    </row>
    <row r="72" spans="2:31">
      <c r="B72" s="1129"/>
      <c r="D72" s="1130"/>
      <c r="E72" s="1130"/>
      <c r="F72" s="1132"/>
      <c r="G72" s="1130"/>
      <c r="H72" s="1130"/>
      <c r="I72" s="1130"/>
      <c r="J72" s="1132"/>
      <c r="K72" s="1132"/>
      <c r="L72" s="1130"/>
      <c r="N72" s="1133">
        <f t="shared" si="2"/>
        <v>0</v>
      </c>
      <c r="O72" s="1134">
        <f t="shared" si="3"/>
        <v>0</v>
      </c>
      <c r="P72" s="1134">
        <f>O72/'1.5 Universal Data'!$F$35</f>
        <v>0</v>
      </c>
      <c r="R72" s="163"/>
      <c r="S72" s="163"/>
      <c r="T72" s="163"/>
      <c r="U72" s="163"/>
      <c r="V72" s="163"/>
      <c r="W72" s="163"/>
      <c r="X72" s="163"/>
      <c r="Y72" s="163"/>
      <c r="Z72" s="163"/>
      <c r="AA72" s="163"/>
      <c r="AB72" s="163"/>
      <c r="AC72" s="163"/>
      <c r="AD72" s="163"/>
      <c r="AE72" s="163"/>
    </row>
    <row r="73" spans="2:31">
      <c r="B73" s="1129"/>
      <c r="D73" s="1130"/>
      <c r="E73" s="1130"/>
      <c r="F73" s="1132"/>
      <c r="G73" s="1130"/>
      <c r="H73" s="1130"/>
      <c r="I73" s="1130"/>
      <c r="J73" s="1132"/>
      <c r="K73" s="1132"/>
      <c r="L73" s="1130"/>
      <c r="N73" s="1133">
        <f t="shared" si="2"/>
        <v>0</v>
      </c>
      <c r="O73" s="1134">
        <f t="shared" si="3"/>
        <v>0</v>
      </c>
      <c r="P73" s="1134">
        <f>O73/'1.5 Universal Data'!$F$35</f>
        <v>0</v>
      </c>
      <c r="R73" s="163"/>
      <c r="S73" s="163"/>
      <c r="T73" s="163"/>
      <c r="U73" s="163"/>
      <c r="V73" s="163"/>
      <c r="W73" s="163"/>
      <c r="X73" s="163"/>
      <c r="Y73" s="163"/>
      <c r="Z73" s="163"/>
      <c r="AA73" s="163"/>
      <c r="AB73" s="163"/>
      <c r="AC73" s="163"/>
      <c r="AD73" s="163"/>
      <c r="AE73" s="163"/>
    </row>
    <row r="74" spans="2:31">
      <c r="B74" s="1129"/>
      <c r="D74" s="1130"/>
      <c r="E74" s="1130"/>
      <c r="F74" s="1132"/>
      <c r="G74" s="1130"/>
      <c r="H74" s="1130"/>
      <c r="I74" s="1130"/>
      <c r="J74" s="1132"/>
      <c r="K74" s="1132"/>
      <c r="L74" s="1130"/>
      <c r="N74" s="1133">
        <f t="shared" si="2"/>
        <v>0</v>
      </c>
      <c r="O74" s="1134">
        <f t="shared" si="3"/>
        <v>0</v>
      </c>
      <c r="P74" s="1134">
        <f>O74/'1.5 Universal Data'!$F$35</f>
        <v>0</v>
      </c>
      <c r="R74" s="163"/>
      <c r="S74" s="163"/>
      <c r="T74" s="163"/>
      <c r="U74" s="163"/>
      <c r="V74" s="163"/>
      <c r="W74" s="163"/>
      <c r="X74" s="163"/>
      <c r="Y74" s="163"/>
      <c r="Z74" s="163"/>
      <c r="AA74" s="163"/>
      <c r="AB74" s="163"/>
      <c r="AC74" s="163"/>
      <c r="AD74" s="163"/>
      <c r="AE74" s="163"/>
    </row>
    <row r="75" spans="2:31">
      <c r="B75" s="1129"/>
      <c r="D75" s="1130"/>
      <c r="E75" s="1130"/>
      <c r="F75" s="1132"/>
      <c r="G75" s="1130"/>
      <c r="H75" s="1130"/>
      <c r="I75" s="1130"/>
      <c r="J75" s="1132"/>
      <c r="K75" s="1132"/>
      <c r="L75" s="1130"/>
      <c r="N75" s="1133">
        <f t="shared" si="2"/>
        <v>0</v>
      </c>
      <c r="O75" s="1134">
        <f t="shared" si="3"/>
        <v>0</v>
      </c>
      <c r="P75" s="1134">
        <f>O75/'1.5 Universal Data'!$F$35</f>
        <v>0</v>
      </c>
      <c r="R75" s="163"/>
      <c r="S75" s="163"/>
      <c r="T75" s="163"/>
      <c r="U75" s="163"/>
      <c r="V75" s="163"/>
      <c r="W75" s="163"/>
      <c r="X75" s="163"/>
      <c r="Y75" s="163"/>
      <c r="Z75" s="163"/>
      <c r="AA75" s="163"/>
      <c r="AB75" s="163"/>
      <c r="AC75" s="163"/>
      <c r="AD75" s="163"/>
      <c r="AE75" s="163"/>
    </row>
    <row r="76" spans="2:31">
      <c r="B76" s="1129"/>
      <c r="D76" s="1130"/>
      <c r="E76" s="1130"/>
      <c r="F76" s="1132"/>
      <c r="G76" s="1130"/>
      <c r="H76" s="1130"/>
      <c r="I76" s="1130"/>
      <c r="J76" s="1132"/>
      <c r="K76" s="1132"/>
      <c r="L76" s="1130"/>
      <c r="N76" s="1133">
        <f t="shared" si="2"/>
        <v>0</v>
      </c>
      <c r="O76" s="1134">
        <f t="shared" si="3"/>
        <v>0</v>
      </c>
      <c r="P76" s="1134">
        <f>O76/'1.5 Universal Data'!$F$35</f>
        <v>0</v>
      </c>
      <c r="R76" s="163"/>
      <c r="S76" s="163"/>
      <c r="T76" s="163"/>
      <c r="U76" s="163"/>
      <c r="V76" s="163"/>
      <c r="W76" s="163"/>
      <c r="X76" s="163"/>
      <c r="Y76" s="163"/>
      <c r="Z76" s="163"/>
      <c r="AA76" s="163"/>
      <c r="AB76" s="163"/>
      <c r="AC76" s="163"/>
      <c r="AD76" s="163"/>
      <c r="AE76" s="163"/>
    </row>
    <row r="77" spans="2:31">
      <c r="B77" s="1129"/>
      <c r="D77" s="1130"/>
      <c r="E77" s="1130"/>
      <c r="F77" s="1132"/>
      <c r="G77" s="1130"/>
      <c r="H77" s="1130"/>
      <c r="I77" s="1130"/>
      <c r="J77" s="1132"/>
      <c r="K77" s="1132"/>
      <c r="L77" s="1130"/>
      <c r="N77" s="1133">
        <f t="shared" si="2"/>
        <v>0</v>
      </c>
      <c r="O77" s="1134">
        <f t="shared" si="3"/>
        <v>0</v>
      </c>
      <c r="P77" s="1134">
        <f>O77/'1.5 Universal Data'!$F$35</f>
        <v>0</v>
      </c>
      <c r="R77" s="163"/>
      <c r="S77" s="163"/>
      <c r="T77" s="163"/>
      <c r="U77" s="163"/>
      <c r="V77" s="163"/>
      <c r="W77" s="163"/>
      <c r="X77" s="163"/>
      <c r="Y77" s="163"/>
      <c r="Z77" s="163"/>
      <c r="AA77" s="163"/>
      <c r="AB77" s="163"/>
      <c r="AC77" s="163"/>
      <c r="AD77" s="163"/>
      <c r="AE77" s="163"/>
    </row>
    <row r="78" spans="2:31">
      <c r="B78" s="1129"/>
      <c r="D78" s="1130"/>
      <c r="E78" s="1130"/>
      <c r="F78" s="1132"/>
      <c r="G78" s="1130"/>
      <c r="H78" s="1130"/>
      <c r="I78" s="1130"/>
      <c r="J78" s="1132"/>
      <c r="K78" s="1132"/>
      <c r="L78" s="1130"/>
      <c r="N78" s="1133">
        <f t="shared" si="2"/>
        <v>0</v>
      </c>
      <c r="O78" s="1134">
        <f t="shared" si="3"/>
        <v>0</v>
      </c>
      <c r="P78" s="1134">
        <f>O78/'1.5 Universal Data'!$F$35</f>
        <v>0</v>
      </c>
      <c r="R78" s="163"/>
      <c r="S78" s="163"/>
      <c r="T78" s="163"/>
      <c r="U78" s="163"/>
      <c r="V78" s="163"/>
      <c r="W78" s="163"/>
      <c r="X78" s="163"/>
      <c r="Y78" s="163"/>
      <c r="Z78" s="163"/>
      <c r="AA78" s="163"/>
      <c r="AB78" s="163"/>
      <c r="AC78" s="163"/>
      <c r="AD78" s="163"/>
      <c r="AE78" s="163"/>
    </row>
    <row r="79" spans="2:31">
      <c r="B79" s="1129"/>
      <c r="D79" s="1130"/>
      <c r="E79" s="1130"/>
      <c r="F79" s="1132"/>
      <c r="G79" s="1130"/>
      <c r="H79" s="1130"/>
      <c r="I79" s="1130"/>
      <c r="J79" s="1132"/>
      <c r="K79" s="1132"/>
      <c r="L79" s="1130"/>
      <c r="N79" s="1133">
        <f t="shared" si="2"/>
        <v>0</v>
      </c>
      <c r="O79" s="1134">
        <f t="shared" si="3"/>
        <v>0</v>
      </c>
      <c r="P79" s="1134">
        <f>O79/'1.5 Universal Data'!$F$35</f>
        <v>0</v>
      </c>
      <c r="R79" s="163"/>
      <c r="S79" s="163"/>
      <c r="T79" s="163"/>
      <c r="U79" s="163"/>
      <c r="V79" s="163"/>
      <c r="W79" s="163"/>
      <c r="X79" s="163"/>
      <c r="Y79" s="163"/>
      <c r="Z79" s="163"/>
      <c r="AA79" s="163"/>
      <c r="AB79" s="163"/>
      <c r="AC79" s="163"/>
      <c r="AD79" s="163"/>
      <c r="AE79" s="163"/>
    </row>
    <row r="80" spans="2:31">
      <c r="B80" s="1129"/>
      <c r="D80" s="1130"/>
      <c r="E80" s="1130"/>
      <c r="F80" s="1132"/>
      <c r="G80" s="1130"/>
      <c r="H80" s="1130"/>
      <c r="I80" s="1130"/>
      <c r="J80" s="1132"/>
      <c r="K80" s="1132"/>
      <c r="L80" s="1130"/>
      <c r="N80" s="1133">
        <f t="shared" si="2"/>
        <v>0</v>
      </c>
      <c r="O80" s="1134">
        <f t="shared" si="3"/>
        <v>0</v>
      </c>
      <c r="P80" s="1134">
        <f>O80/'1.5 Universal Data'!$F$35</f>
        <v>0</v>
      </c>
      <c r="R80" s="163"/>
      <c r="S80" s="163"/>
      <c r="T80" s="163"/>
      <c r="U80" s="163"/>
      <c r="V80" s="163"/>
      <c r="W80" s="163"/>
      <c r="X80" s="163"/>
      <c r="Y80" s="163"/>
      <c r="Z80" s="163"/>
      <c r="AA80" s="163"/>
      <c r="AB80" s="163"/>
      <c r="AC80" s="163"/>
      <c r="AD80" s="163"/>
      <c r="AE80" s="163"/>
    </row>
    <row r="81" spans="2:31">
      <c r="B81" s="1129"/>
      <c r="D81" s="1130"/>
      <c r="E81" s="1130"/>
      <c r="F81" s="1132"/>
      <c r="G81" s="1130"/>
      <c r="H81" s="1130"/>
      <c r="I81" s="1130"/>
      <c r="J81" s="1132"/>
      <c r="K81" s="1132"/>
      <c r="L81" s="1130"/>
      <c r="N81" s="1133">
        <f t="shared" ref="N81:N144" si="4">+H81*((K81-J81)+1)*B81</f>
        <v>0</v>
      </c>
      <c r="O81" s="1134">
        <f t="shared" ref="O81:O144" si="5">N81*L81</f>
        <v>0</v>
      </c>
      <c r="P81" s="1134">
        <f>O81/'1.5 Universal Data'!$F$35</f>
        <v>0</v>
      </c>
      <c r="R81" s="163"/>
      <c r="S81" s="163"/>
      <c r="T81" s="163"/>
      <c r="U81" s="163"/>
      <c r="V81" s="163"/>
      <c r="W81" s="163"/>
      <c r="X81" s="163"/>
      <c r="Y81" s="163"/>
      <c r="Z81" s="163"/>
      <c r="AA81" s="163"/>
      <c r="AB81" s="163"/>
      <c r="AC81" s="163"/>
      <c r="AD81" s="163"/>
      <c r="AE81" s="163"/>
    </row>
    <row r="82" spans="2:31">
      <c r="B82" s="1129"/>
      <c r="D82" s="1130"/>
      <c r="E82" s="1130"/>
      <c r="F82" s="1132"/>
      <c r="G82" s="1130"/>
      <c r="H82" s="1130"/>
      <c r="I82" s="1130"/>
      <c r="J82" s="1132"/>
      <c r="K82" s="1132"/>
      <c r="L82" s="1130"/>
      <c r="N82" s="1133">
        <f t="shared" si="4"/>
        <v>0</v>
      </c>
      <c r="O82" s="1134">
        <f t="shared" si="5"/>
        <v>0</v>
      </c>
      <c r="P82" s="1134">
        <f>O82/'1.5 Universal Data'!$F$35</f>
        <v>0</v>
      </c>
      <c r="R82" s="163"/>
      <c r="S82" s="163"/>
      <c r="T82" s="163"/>
      <c r="U82" s="163"/>
      <c r="V82" s="163"/>
      <c r="W82" s="163"/>
      <c r="X82" s="163"/>
      <c r="Y82" s="163"/>
      <c r="Z82" s="163"/>
      <c r="AA82" s="163"/>
      <c r="AB82" s="163"/>
      <c r="AC82" s="163"/>
      <c r="AD82" s="163"/>
      <c r="AE82" s="163"/>
    </row>
    <row r="83" spans="2:31">
      <c r="B83" s="1129"/>
      <c r="D83" s="1130"/>
      <c r="E83" s="1130"/>
      <c r="F83" s="1132"/>
      <c r="G83" s="1130"/>
      <c r="H83" s="1130"/>
      <c r="I83" s="1130"/>
      <c r="J83" s="1132"/>
      <c r="K83" s="1132"/>
      <c r="L83" s="1130"/>
      <c r="N83" s="1133">
        <f t="shared" si="4"/>
        <v>0</v>
      </c>
      <c r="O83" s="1134">
        <f t="shared" si="5"/>
        <v>0</v>
      </c>
      <c r="P83" s="1134">
        <f>O83/'1.5 Universal Data'!$F$35</f>
        <v>0</v>
      </c>
      <c r="R83" s="163"/>
      <c r="S83" s="163"/>
      <c r="T83" s="163"/>
      <c r="U83" s="163"/>
      <c r="V83" s="163"/>
      <c r="W83" s="163"/>
      <c r="X83" s="163"/>
      <c r="Y83" s="163"/>
      <c r="Z83" s="163"/>
      <c r="AA83" s="163"/>
      <c r="AB83" s="163"/>
      <c r="AC83" s="163"/>
      <c r="AD83" s="163"/>
      <c r="AE83" s="163"/>
    </row>
    <row r="84" spans="2:31">
      <c r="B84" s="1129"/>
      <c r="D84" s="1130"/>
      <c r="E84" s="1130"/>
      <c r="F84" s="1132"/>
      <c r="G84" s="1130"/>
      <c r="H84" s="1130"/>
      <c r="I84" s="1130"/>
      <c r="J84" s="1132"/>
      <c r="K84" s="1132"/>
      <c r="L84" s="1130"/>
      <c r="N84" s="1133">
        <f t="shared" si="4"/>
        <v>0</v>
      </c>
      <c r="O84" s="1134">
        <f t="shared" si="5"/>
        <v>0</v>
      </c>
      <c r="P84" s="1134">
        <f>O84/'1.5 Universal Data'!$F$35</f>
        <v>0</v>
      </c>
      <c r="R84" s="163"/>
      <c r="S84" s="163"/>
      <c r="T84" s="163"/>
      <c r="U84" s="163"/>
      <c r="V84" s="163"/>
      <c r="W84" s="163"/>
      <c r="X84" s="163"/>
      <c r="Y84" s="163"/>
      <c r="Z84" s="163"/>
      <c r="AA84" s="163"/>
      <c r="AB84" s="163"/>
      <c r="AC84" s="163"/>
      <c r="AD84" s="163"/>
      <c r="AE84" s="163"/>
    </row>
    <row r="85" spans="2:31">
      <c r="B85" s="1129"/>
      <c r="D85" s="1130"/>
      <c r="E85" s="1130"/>
      <c r="F85" s="1132"/>
      <c r="G85" s="1130"/>
      <c r="H85" s="1130"/>
      <c r="I85" s="1130"/>
      <c r="J85" s="1132"/>
      <c r="K85" s="1132"/>
      <c r="L85" s="1130"/>
      <c r="N85" s="1133">
        <f t="shared" si="4"/>
        <v>0</v>
      </c>
      <c r="O85" s="1134">
        <f t="shared" si="5"/>
        <v>0</v>
      </c>
      <c r="P85" s="1134">
        <f>O85/'1.5 Universal Data'!$F$35</f>
        <v>0</v>
      </c>
      <c r="R85" s="163"/>
      <c r="S85" s="163"/>
      <c r="T85" s="163"/>
      <c r="U85" s="163"/>
      <c r="V85" s="163"/>
      <c r="W85" s="163"/>
      <c r="X85" s="163"/>
      <c r="Y85" s="163"/>
      <c r="Z85" s="163"/>
      <c r="AA85" s="163"/>
      <c r="AB85" s="163"/>
      <c r="AC85" s="163"/>
      <c r="AD85" s="163"/>
      <c r="AE85" s="163"/>
    </row>
    <row r="86" spans="2:31">
      <c r="B86" s="1129"/>
      <c r="D86" s="1130"/>
      <c r="E86" s="1130"/>
      <c r="F86" s="1132"/>
      <c r="G86" s="1130"/>
      <c r="H86" s="1130"/>
      <c r="I86" s="1130"/>
      <c r="J86" s="1132"/>
      <c r="K86" s="1132"/>
      <c r="L86" s="1130"/>
      <c r="N86" s="1133">
        <f t="shared" si="4"/>
        <v>0</v>
      </c>
      <c r="O86" s="1134">
        <f t="shared" si="5"/>
        <v>0</v>
      </c>
      <c r="P86" s="1134">
        <f>O86/'1.5 Universal Data'!$F$35</f>
        <v>0</v>
      </c>
      <c r="R86" s="163"/>
      <c r="S86" s="163"/>
      <c r="T86" s="163"/>
      <c r="U86" s="163"/>
      <c r="V86" s="163"/>
      <c r="W86" s="163"/>
      <c r="X86" s="163"/>
      <c r="Y86" s="163"/>
      <c r="Z86" s="163"/>
      <c r="AA86" s="163"/>
      <c r="AB86" s="163"/>
      <c r="AC86" s="163"/>
      <c r="AD86" s="163"/>
      <c r="AE86" s="163"/>
    </row>
    <row r="87" spans="2:31">
      <c r="B87" s="1129"/>
      <c r="D87" s="1130"/>
      <c r="E87" s="1130"/>
      <c r="F87" s="1132"/>
      <c r="G87" s="1130"/>
      <c r="H87" s="1130"/>
      <c r="I87" s="1130"/>
      <c r="J87" s="1132"/>
      <c r="K87" s="1132"/>
      <c r="L87" s="1130"/>
      <c r="N87" s="1133">
        <f t="shared" si="4"/>
        <v>0</v>
      </c>
      <c r="O87" s="1134">
        <f t="shared" si="5"/>
        <v>0</v>
      </c>
      <c r="P87" s="1134">
        <f>O87/'1.5 Universal Data'!$F$35</f>
        <v>0</v>
      </c>
      <c r="R87" s="163"/>
      <c r="S87" s="163"/>
      <c r="T87" s="163"/>
      <c r="U87" s="163"/>
      <c r="V87" s="163"/>
      <c r="W87" s="163"/>
      <c r="X87" s="163"/>
      <c r="Y87" s="163"/>
      <c r="Z87" s="163"/>
      <c r="AA87" s="163"/>
      <c r="AB87" s="163"/>
      <c r="AC87" s="163"/>
      <c r="AD87" s="163"/>
      <c r="AE87" s="163"/>
    </row>
    <row r="88" spans="2:31">
      <c r="B88" s="1129"/>
      <c r="D88" s="1130"/>
      <c r="E88" s="1130"/>
      <c r="F88" s="1132"/>
      <c r="G88" s="1130"/>
      <c r="H88" s="1130"/>
      <c r="I88" s="1130"/>
      <c r="J88" s="1132"/>
      <c r="K88" s="1132"/>
      <c r="L88" s="1130"/>
      <c r="N88" s="1133">
        <f t="shared" si="4"/>
        <v>0</v>
      </c>
      <c r="O88" s="1134">
        <f t="shared" si="5"/>
        <v>0</v>
      </c>
      <c r="P88" s="1134">
        <f>O88/'1.5 Universal Data'!$F$35</f>
        <v>0</v>
      </c>
      <c r="R88" s="163"/>
      <c r="S88" s="163"/>
      <c r="T88" s="163"/>
      <c r="U88" s="163"/>
      <c r="V88" s="163"/>
      <c r="W88" s="163"/>
      <c r="X88" s="163"/>
      <c r="Y88" s="163"/>
      <c r="Z88" s="163"/>
      <c r="AA88" s="163"/>
      <c r="AB88" s="163"/>
      <c r="AC88" s="163"/>
      <c r="AD88" s="163"/>
      <c r="AE88" s="163"/>
    </row>
    <row r="89" spans="2:31">
      <c r="B89" s="1129"/>
      <c r="D89" s="1130"/>
      <c r="E89" s="1130"/>
      <c r="F89" s="1132"/>
      <c r="G89" s="1130"/>
      <c r="H89" s="1130"/>
      <c r="I89" s="1130"/>
      <c r="J89" s="1132"/>
      <c r="K89" s="1132"/>
      <c r="L89" s="1130"/>
      <c r="N89" s="1133">
        <f t="shared" si="4"/>
        <v>0</v>
      </c>
      <c r="O89" s="1134">
        <f t="shared" si="5"/>
        <v>0</v>
      </c>
      <c r="P89" s="1134">
        <f>O89/'1.5 Universal Data'!$F$35</f>
        <v>0</v>
      </c>
      <c r="R89" s="163"/>
      <c r="S89" s="163"/>
      <c r="T89" s="163"/>
      <c r="U89" s="163"/>
      <c r="V89" s="163"/>
      <c r="W89" s="163"/>
      <c r="X89" s="163"/>
      <c r="Y89" s="163"/>
      <c r="Z89" s="163"/>
      <c r="AA89" s="163"/>
      <c r="AB89" s="163"/>
      <c r="AC89" s="163"/>
      <c r="AD89" s="163"/>
      <c r="AE89" s="163"/>
    </row>
    <row r="90" spans="2:31">
      <c r="B90" s="1129"/>
      <c r="D90" s="1130"/>
      <c r="E90" s="1130"/>
      <c r="F90" s="1132"/>
      <c r="G90" s="1130"/>
      <c r="H90" s="1130"/>
      <c r="I90" s="1130"/>
      <c r="J90" s="1132"/>
      <c r="K90" s="1132"/>
      <c r="L90" s="1130"/>
      <c r="N90" s="1133">
        <f t="shared" si="4"/>
        <v>0</v>
      </c>
      <c r="O90" s="1134">
        <f t="shared" si="5"/>
        <v>0</v>
      </c>
      <c r="P90" s="1134">
        <f>O90/'1.5 Universal Data'!$F$35</f>
        <v>0</v>
      </c>
      <c r="R90" s="163"/>
      <c r="S90" s="163"/>
      <c r="T90" s="163"/>
      <c r="U90" s="163"/>
      <c r="V90" s="163"/>
      <c r="W90" s="163"/>
      <c r="X90" s="163"/>
      <c r="Y90" s="163"/>
      <c r="Z90" s="163"/>
      <c r="AA90" s="163"/>
      <c r="AB90" s="163"/>
      <c r="AC90" s="163"/>
      <c r="AD90" s="163"/>
      <c r="AE90" s="163"/>
    </row>
    <row r="91" spans="2:31">
      <c r="B91" s="1129"/>
      <c r="D91" s="1130"/>
      <c r="E91" s="1130"/>
      <c r="F91" s="1132"/>
      <c r="G91" s="1130"/>
      <c r="H91" s="1130"/>
      <c r="I91" s="1130"/>
      <c r="J91" s="1132"/>
      <c r="K91" s="1132"/>
      <c r="L91" s="1130"/>
      <c r="N91" s="1133">
        <f t="shared" si="4"/>
        <v>0</v>
      </c>
      <c r="O91" s="1134">
        <f t="shared" si="5"/>
        <v>0</v>
      </c>
      <c r="P91" s="1134">
        <f>O91/'1.5 Universal Data'!$F$35</f>
        <v>0</v>
      </c>
      <c r="R91" s="163"/>
      <c r="S91" s="163"/>
      <c r="T91" s="163"/>
      <c r="U91" s="163"/>
      <c r="V91" s="163"/>
      <c r="W91" s="163"/>
      <c r="X91" s="163"/>
      <c r="Y91" s="163"/>
      <c r="Z91" s="163"/>
      <c r="AA91" s="163"/>
      <c r="AB91" s="163"/>
      <c r="AC91" s="163"/>
      <c r="AD91" s="163"/>
      <c r="AE91" s="163"/>
    </row>
    <row r="92" spans="2:31">
      <c r="B92" s="1129"/>
      <c r="D92" s="1130"/>
      <c r="E92" s="1130"/>
      <c r="F92" s="1132"/>
      <c r="G92" s="1130"/>
      <c r="H92" s="1130"/>
      <c r="I92" s="1130"/>
      <c r="J92" s="1132"/>
      <c r="K92" s="1132"/>
      <c r="L92" s="1130"/>
      <c r="N92" s="1133">
        <f t="shared" si="4"/>
        <v>0</v>
      </c>
      <c r="O92" s="1134">
        <f t="shared" si="5"/>
        <v>0</v>
      </c>
      <c r="P92" s="1134">
        <f>O92/'1.5 Universal Data'!$F$35</f>
        <v>0</v>
      </c>
      <c r="R92" s="163"/>
      <c r="S92" s="163"/>
      <c r="T92" s="163"/>
      <c r="U92" s="163"/>
      <c r="V92" s="163"/>
      <c r="W92" s="163"/>
      <c r="X92" s="163"/>
      <c r="Y92" s="163"/>
      <c r="Z92" s="163"/>
      <c r="AA92" s="163"/>
      <c r="AB92" s="163"/>
      <c r="AC92" s="163"/>
      <c r="AD92" s="163"/>
      <c r="AE92" s="163"/>
    </row>
    <row r="93" spans="2:31">
      <c r="B93" s="1129"/>
      <c r="D93" s="1130"/>
      <c r="E93" s="1130"/>
      <c r="F93" s="1132"/>
      <c r="G93" s="1130"/>
      <c r="H93" s="1130"/>
      <c r="I93" s="1130"/>
      <c r="J93" s="1132"/>
      <c r="K93" s="1132"/>
      <c r="L93" s="1130"/>
      <c r="N93" s="1133">
        <f t="shared" si="4"/>
        <v>0</v>
      </c>
      <c r="O93" s="1134">
        <f t="shared" si="5"/>
        <v>0</v>
      </c>
      <c r="P93" s="1134">
        <f>O93/'1.5 Universal Data'!$F$35</f>
        <v>0</v>
      </c>
      <c r="R93" s="163"/>
      <c r="S93" s="163"/>
      <c r="T93" s="163"/>
      <c r="U93" s="163"/>
      <c r="V93" s="163"/>
      <c r="W93" s="163"/>
      <c r="X93" s="163"/>
      <c r="Y93" s="163"/>
      <c r="Z93" s="163"/>
      <c r="AA93" s="163"/>
      <c r="AB93" s="163"/>
      <c r="AC93" s="163"/>
      <c r="AD93" s="163"/>
      <c r="AE93" s="163"/>
    </row>
    <row r="94" spans="2:31">
      <c r="B94" s="1129"/>
      <c r="D94" s="1130"/>
      <c r="E94" s="1130"/>
      <c r="F94" s="1132"/>
      <c r="G94" s="1130"/>
      <c r="H94" s="1130"/>
      <c r="I94" s="1130"/>
      <c r="J94" s="1132"/>
      <c r="K94" s="1132"/>
      <c r="L94" s="1130"/>
      <c r="N94" s="1133">
        <f t="shared" si="4"/>
        <v>0</v>
      </c>
      <c r="O94" s="1134">
        <f t="shared" si="5"/>
        <v>0</v>
      </c>
      <c r="P94" s="1134">
        <f>O94/'1.5 Universal Data'!$F$35</f>
        <v>0</v>
      </c>
      <c r="R94" s="163"/>
      <c r="S94" s="163"/>
      <c r="T94" s="163"/>
      <c r="U94" s="163"/>
      <c r="V94" s="163"/>
      <c r="W94" s="163"/>
      <c r="X94" s="163"/>
      <c r="Y94" s="163"/>
      <c r="Z94" s="163"/>
      <c r="AA94" s="163"/>
      <c r="AB94" s="163"/>
      <c r="AC94" s="163"/>
      <c r="AD94" s="163"/>
      <c r="AE94" s="163"/>
    </row>
    <row r="95" spans="2:31">
      <c r="B95" s="1129"/>
      <c r="D95" s="1130"/>
      <c r="E95" s="1130"/>
      <c r="F95" s="1132"/>
      <c r="G95" s="1130"/>
      <c r="H95" s="1130"/>
      <c r="I95" s="1130"/>
      <c r="J95" s="1132"/>
      <c r="K95" s="1132"/>
      <c r="L95" s="1130"/>
      <c r="N95" s="1133">
        <f t="shared" si="4"/>
        <v>0</v>
      </c>
      <c r="O95" s="1134">
        <f t="shared" si="5"/>
        <v>0</v>
      </c>
      <c r="P95" s="1134">
        <f>O95/'1.5 Universal Data'!$F$35</f>
        <v>0</v>
      </c>
      <c r="R95" s="163"/>
      <c r="S95" s="163"/>
      <c r="T95" s="163"/>
      <c r="U95" s="163"/>
      <c r="V95" s="163"/>
      <c r="W95" s="163"/>
      <c r="X95" s="163"/>
      <c r="Y95" s="163"/>
      <c r="Z95" s="163"/>
      <c r="AA95" s="163"/>
      <c r="AB95" s="163"/>
      <c r="AC95" s="163"/>
      <c r="AD95" s="163"/>
      <c r="AE95" s="163"/>
    </row>
    <row r="96" spans="2:31">
      <c r="B96" s="1129"/>
      <c r="D96" s="1130"/>
      <c r="E96" s="1130"/>
      <c r="F96" s="1132"/>
      <c r="G96" s="1130"/>
      <c r="H96" s="1130"/>
      <c r="I96" s="1130"/>
      <c r="J96" s="1132"/>
      <c r="K96" s="1132"/>
      <c r="L96" s="1130"/>
      <c r="N96" s="1133">
        <f t="shared" si="4"/>
        <v>0</v>
      </c>
      <c r="O96" s="1134">
        <f t="shared" si="5"/>
        <v>0</v>
      </c>
      <c r="P96" s="1134">
        <f>O96/'1.5 Universal Data'!$F$35</f>
        <v>0</v>
      </c>
      <c r="R96" s="163"/>
      <c r="S96" s="163"/>
      <c r="T96" s="163"/>
      <c r="U96" s="163"/>
      <c r="V96" s="163"/>
      <c r="W96" s="163"/>
      <c r="X96" s="163"/>
      <c r="Y96" s="163"/>
      <c r="Z96" s="163"/>
      <c r="AA96" s="163"/>
      <c r="AB96" s="163"/>
      <c r="AC96" s="163"/>
      <c r="AD96" s="163"/>
      <c r="AE96" s="163"/>
    </row>
    <row r="97" spans="2:31">
      <c r="B97" s="1129"/>
      <c r="D97" s="1130"/>
      <c r="E97" s="1130"/>
      <c r="F97" s="1132"/>
      <c r="G97" s="1130"/>
      <c r="H97" s="1130"/>
      <c r="I97" s="1130"/>
      <c r="J97" s="1132"/>
      <c r="K97" s="1132"/>
      <c r="L97" s="1130"/>
      <c r="N97" s="1133">
        <f t="shared" si="4"/>
        <v>0</v>
      </c>
      <c r="O97" s="1134">
        <f t="shared" si="5"/>
        <v>0</v>
      </c>
      <c r="P97" s="1134">
        <f>O97/'1.5 Universal Data'!$F$35</f>
        <v>0</v>
      </c>
      <c r="R97" s="163"/>
      <c r="S97" s="163"/>
      <c r="T97" s="163"/>
      <c r="U97" s="163"/>
      <c r="V97" s="163"/>
      <c r="W97" s="163"/>
      <c r="X97" s="163"/>
      <c r="Y97" s="163"/>
      <c r="Z97" s="163"/>
      <c r="AA97" s="163"/>
      <c r="AB97" s="163"/>
      <c r="AC97" s="163"/>
      <c r="AD97" s="163"/>
      <c r="AE97" s="163"/>
    </row>
    <row r="98" spans="2:31">
      <c r="B98" s="1129"/>
      <c r="D98" s="1130"/>
      <c r="E98" s="1130"/>
      <c r="F98" s="1132"/>
      <c r="G98" s="1130"/>
      <c r="H98" s="1130"/>
      <c r="I98" s="1130"/>
      <c r="J98" s="1132"/>
      <c r="K98" s="1132"/>
      <c r="L98" s="1130"/>
      <c r="N98" s="1133">
        <f t="shared" si="4"/>
        <v>0</v>
      </c>
      <c r="O98" s="1134">
        <f t="shared" si="5"/>
        <v>0</v>
      </c>
      <c r="P98" s="1134">
        <f>O98/'1.5 Universal Data'!$F$35</f>
        <v>0</v>
      </c>
      <c r="R98" s="163"/>
      <c r="S98" s="163"/>
      <c r="T98" s="163"/>
      <c r="U98" s="163"/>
      <c r="V98" s="163"/>
      <c r="W98" s="163"/>
      <c r="X98" s="163"/>
      <c r="Y98" s="163"/>
      <c r="Z98" s="163"/>
      <c r="AA98" s="163"/>
      <c r="AB98" s="163"/>
      <c r="AC98" s="163"/>
      <c r="AD98" s="163"/>
      <c r="AE98" s="163"/>
    </row>
    <row r="99" spans="2:31">
      <c r="B99" s="1129"/>
      <c r="D99" s="1130"/>
      <c r="E99" s="1130"/>
      <c r="F99" s="1132"/>
      <c r="G99" s="1130"/>
      <c r="H99" s="1130"/>
      <c r="I99" s="1130"/>
      <c r="J99" s="1132"/>
      <c r="K99" s="1132"/>
      <c r="L99" s="1130"/>
      <c r="N99" s="1133">
        <f t="shared" si="4"/>
        <v>0</v>
      </c>
      <c r="O99" s="1134">
        <f t="shared" si="5"/>
        <v>0</v>
      </c>
      <c r="P99" s="1134">
        <f>O99/'1.5 Universal Data'!$F$35</f>
        <v>0</v>
      </c>
      <c r="R99" s="163"/>
      <c r="S99" s="163"/>
      <c r="T99" s="163"/>
      <c r="U99" s="163"/>
      <c r="V99" s="163"/>
      <c r="W99" s="163"/>
      <c r="X99" s="163"/>
      <c r="Y99" s="163"/>
      <c r="Z99" s="163"/>
      <c r="AA99" s="163"/>
      <c r="AB99" s="163"/>
      <c r="AC99" s="163"/>
      <c r="AD99" s="163"/>
      <c r="AE99" s="163"/>
    </row>
    <row r="100" spans="2:31">
      <c r="B100" s="1129"/>
      <c r="D100" s="1130"/>
      <c r="E100" s="1130"/>
      <c r="F100" s="1132"/>
      <c r="G100" s="1130"/>
      <c r="H100" s="1130"/>
      <c r="I100" s="1130"/>
      <c r="J100" s="1132"/>
      <c r="K100" s="1132"/>
      <c r="L100" s="1130"/>
      <c r="N100" s="1133">
        <f t="shared" si="4"/>
        <v>0</v>
      </c>
      <c r="O100" s="1134">
        <f t="shared" si="5"/>
        <v>0</v>
      </c>
      <c r="P100" s="1134">
        <f>O100/'1.5 Universal Data'!$F$35</f>
        <v>0</v>
      </c>
      <c r="R100" s="163"/>
      <c r="S100" s="163"/>
      <c r="T100" s="163"/>
      <c r="U100" s="163"/>
      <c r="V100" s="163"/>
      <c r="W100" s="163"/>
      <c r="X100" s="163"/>
      <c r="Y100" s="163"/>
      <c r="Z100" s="163"/>
      <c r="AA100" s="163"/>
      <c r="AB100" s="163"/>
      <c r="AC100" s="163"/>
      <c r="AD100" s="163"/>
      <c r="AE100" s="163"/>
    </row>
    <row r="101" spans="2:31">
      <c r="B101" s="1129"/>
      <c r="D101" s="1130"/>
      <c r="E101" s="1130"/>
      <c r="F101" s="1132"/>
      <c r="G101" s="1130"/>
      <c r="H101" s="1130"/>
      <c r="I101" s="1130"/>
      <c r="J101" s="1132"/>
      <c r="K101" s="1132"/>
      <c r="L101" s="1130"/>
      <c r="N101" s="1133">
        <f t="shared" si="4"/>
        <v>0</v>
      </c>
      <c r="O101" s="1134">
        <f t="shared" si="5"/>
        <v>0</v>
      </c>
      <c r="P101" s="1134">
        <f>O101/'1.5 Universal Data'!$F$35</f>
        <v>0</v>
      </c>
      <c r="R101" s="163"/>
      <c r="S101" s="163"/>
      <c r="T101" s="163"/>
      <c r="U101" s="163"/>
      <c r="V101" s="163"/>
      <c r="W101" s="163"/>
      <c r="X101" s="163"/>
      <c r="Y101" s="163"/>
      <c r="Z101" s="163"/>
      <c r="AA101" s="163"/>
      <c r="AB101" s="163"/>
      <c r="AC101" s="163"/>
      <c r="AD101" s="163"/>
      <c r="AE101" s="163"/>
    </row>
    <row r="102" spans="2:31">
      <c r="B102" s="1129"/>
      <c r="D102" s="1130"/>
      <c r="E102" s="1130"/>
      <c r="F102" s="1132"/>
      <c r="G102" s="1130"/>
      <c r="H102" s="1130"/>
      <c r="I102" s="1130"/>
      <c r="J102" s="1132"/>
      <c r="K102" s="1132"/>
      <c r="L102" s="1130"/>
      <c r="N102" s="1133">
        <f t="shared" si="4"/>
        <v>0</v>
      </c>
      <c r="O102" s="1134">
        <f t="shared" si="5"/>
        <v>0</v>
      </c>
      <c r="P102" s="1134">
        <f>O102/'1.5 Universal Data'!$F$35</f>
        <v>0</v>
      </c>
      <c r="R102" s="163"/>
      <c r="S102" s="163"/>
      <c r="T102" s="163"/>
      <c r="U102" s="163"/>
      <c r="V102" s="163"/>
      <c r="W102" s="163"/>
      <c r="X102" s="163"/>
      <c r="Y102" s="163"/>
      <c r="Z102" s="163"/>
      <c r="AA102" s="163"/>
      <c r="AB102" s="163"/>
      <c r="AC102" s="163"/>
      <c r="AD102" s="163"/>
      <c r="AE102" s="163"/>
    </row>
    <row r="103" spans="2:31">
      <c r="B103" s="1129"/>
      <c r="D103" s="1130"/>
      <c r="E103" s="1130"/>
      <c r="F103" s="1132"/>
      <c r="G103" s="1130"/>
      <c r="H103" s="1130"/>
      <c r="I103" s="1130"/>
      <c r="J103" s="1132"/>
      <c r="K103" s="1132"/>
      <c r="L103" s="1130"/>
      <c r="N103" s="1133">
        <f t="shared" si="4"/>
        <v>0</v>
      </c>
      <c r="O103" s="1134">
        <f t="shared" si="5"/>
        <v>0</v>
      </c>
      <c r="P103" s="1134">
        <f>O103/'1.5 Universal Data'!$F$35</f>
        <v>0</v>
      </c>
      <c r="R103" s="163"/>
      <c r="S103" s="163"/>
      <c r="T103" s="163"/>
      <c r="U103" s="163"/>
      <c r="V103" s="163"/>
      <c r="W103" s="163"/>
      <c r="X103" s="163"/>
      <c r="Y103" s="163"/>
      <c r="Z103" s="163"/>
      <c r="AA103" s="163"/>
      <c r="AB103" s="163"/>
      <c r="AC103" s="163"/>
      <c r="AD103" s="163"/>
      <c r="AE103" s="163"/>
    </row>
    <row r="104" spans="2:31">
      <c r="B104" s="1129"/>
      <c r="D104" s="1130"/>
      <c r="E104" s="1130"/>
      <c r="F104" s="1132"/>
      <c r="G104" s="1130"/>
      <c r="H104" s="1130"/>
      <c r="I104" s="1130"/>
      <c r="J104" s="1132"/>
      <c r="K104" s="1132"/>
      <c r="L104" s="1130"/>
      <c r="N104" s="1133">
        <f t="shared" si="4"/>
        <v>0</v>
      </c>
      <c r="O104" s="1134">
        <f t="shared" si="5"/>
        <v>0</v>
      </c>
      <c r="P104" s="1134">
        <f>O104/'1.5 Universal Data'!$F$35</f>
        <v>0</v>
      </c>
      <c r="R104" s="163"/>
      <c r="S104" s="163"/>
      <c r="T104" s="163"/>
      <c r="U104" s="163"/>
      <c r="V104" s="163"/>
      <c r="W104" s="163"/>
      <c r="X104" s="163"/>
      <c r="Y104" s="163"/>
      <c r="Z104" s="163"/>
      <c r="AA104" s="163"/>
      <c r="AB104" s="163"/>
      <c r="AC104" s="163"/>
      <c r="AD104" s="163"/>
      <c r="AE104" s="163"/>
    </row>
    <row r="105" spans="2:31">
      <c r="B105" s="1129"/>
      <c r="D105" s="1130"/>
      <c r="E105" s="1130"/>
      <c r="F105" s="1132"/>
      <c r="G105" s="1130"/>
      <c r="H105" s="1130"/>
      <c r="I105" s="1130"/>
      <c r="J105" s="1132"/>
      <c r="K105" s="1132"/>
      <c r="L105" s="1130"/>
      <c r="N105" s="1133">
        <f t="shared" si="4"/>
        <v>0</v>
      </c>
      <c r="O105" s="1134">
        <f t="shared" si="5"/>
        <v>0</v>
      </c>
      <c r="P105" s="1134">
        <f>O105/'1.5 Universal Data'!$F$35</f>
        <v>0</v>
      </c>
      <c r="R105" s="163"/>
      <c r="S105" s="163"/>
      <c r="T105" s="163"/>
      <c r="U105" s="163"/>
      <c r="V105" s="163"/>
      <c r="W105" s="163"/>
      <c r="X105" s="163"/>
      <c r="Y105" s="163"/>
      <c r="Z105" s="163"/>
      <c r="AA105" s="163"/>
      <c r="AB105" s="163"/>
      <c r="AC105" s="163"/>
      <c r="AD105" s="163"/>
      <c r="AE105" s="163"/>
    </row>
    <row r="106" spans="2:31">
      <c r="B106" s="1129"/>
      <c r="D106" s="1130"/>
      <c r="E106" s="1130"/>
      <c r="F106" s="1132"/>
      <c r="G106" s="1130"/>
      <c r="H106" s="1130"/>
      <c r="I106" s="1130"/>
      <c r="J106" s="1132"/>
      <c r="K106" s="1132"/>
      <c r="L106" s="1130"/>
      <c r="N106" s="1133">
        <f t="shared" si="4"/>
        <v>0</v>
      </c>
      <c r="O106" s="1134">
        <f t="shared" si="5"/>
        <v>0</v>
      </c>
      <c r="P106" s="1134">
        <f>O106/'1.5 Universal Data'!$F$35</f>
        <v>0</v>
      </c>
      <c r="R106" s="163"/>
      <c r="S106" s="163"/>
      <c r="T106" s="163"/>
      <c r="U106" s="163"/>
      <c r="V106" s="163"/>
      <c r="W106" s="163"/>
      <c r="X106" s="163"/>
      <c r="Y106" s="163"/>
      <c r="Z106" s="163"/>
      <c r="AA106" s="163"/>
      <c r="AB106" s="163"/>
      <c r="AC106" s="163"/>
      <c r="AD106" s="163"/>
      <c r="AE106" s="163"/>
    </row>
    <row r="107" spans="2:31">
      <c r="B107" s="1129"/>
      <c r="D107" s="1130"/>
      <c r="E107" s="1130"/>
      <c r="F107" s="1132"/>
      <c r="G107" s="1130"/>
      <c r="H107" s="1130"/>
      <c r="I107" s="1130"/>
      <c r="J107" s="1132"/>
      <c r="K107" s="1132"/>
      <c r="L107" s="1130"/>
      <c r="N107" s="1133">
        <f t="shared" si="4"/>
        <v>0</v>
      </c>
      <c r="O107" s="1134">
        <f t="shared" si="5"/>
        <v>0</v>
      </c>
      <c r="P107" s="1134">
        <f>O107/'1.5 Universal Data'!$F$35</f>
        <v>0</v>
      </c>
      <c r="R107" s="163"/>
      <c r="S107" s="163"/>
      <c r="T107" s="163"/>
      <c r="U107" s="163"/>
      <c r="V107" s="163"/>
      <c r="W107" s="163"/>
      <c r="X107" s="163"/>
      <c r="Y107" s="163"/>
      <c r="Z107" s="163"/>
      <c r="AA107" s="163"/>
      <c r="AB107" s="163"/>
      <c r="AC107" s="163"/>
      <c r="AD107" s="163"/>
      <c r="AE107" s="163"/>
    </row>
    <row r="108" spans="2:31">
      <c r="B108" s="1129"/>
      <c r="D108" s="1130"/>
      <c r="E108" s="1130"/>
      <c r="F108" s="1132"/>
      <c r="G108" s="1130"/>
      <c r="H108" s="1130"/>
      <c r="I108" s="1130"/>
      <c r="J108" s="1132"/>
      <c r="K108" s="1132"/>
      <c r="L108" s="1130"/>
      <c r="N108" s="1133">
        <f t="shared" si="4"/>
        <v>0</v>
      </c>
      <c r="O108" s="1134">
        <f t="shared" si="5"/>
        <v>0</v>
      </c>
      <c r="P108" s="1134">
        <f>O108/'1.5 Universal Data'!$F$35</f>
        <v>0</v>
      </c>
      <c r="R108" s="163"/>
      <c r="S108" s="163"/>
      <c r="T108" s="163"/>
      <c r="U108" s="163"/>
      <c r="V108" s="163"/>
      <c r="W108" s="163"/>
      <c r="X108" s="163"/>
      <c r="Y108" s="163"/>
      <c r="Z108" s="163"/>
      <c r="AA108" s="163"/>
      <c r="AB108" s="163"/>
      <c r="AC108" s="163"/>
      <c r="AD108" s="163"/>
      <c r="AE108" s="163"/>
    </row>
    <row r="109" spans="2:31">
      <c r="B109" s="1129"/>
      <c r="D109" s="1130"/>
      <c r="E109" s="1130"/>
      <c r="F109" s="1132"/>
      <c r="G109" s="1130"/>
      <c r="H109" s="1130"/>
      <c r="I109" s="1130"/>
      <c r="J109" s="1132"/>
      <c r="K109" s="1132"/>
      <c r="L109" s="1130"/>
      <c r="N109" s="1133">
        <f t="shared" si="4"/>
        <v>0</v>
      </c>
      <c r="O109" s="1134">
        <f t="shared" si="5"/>
        <v>0</v>
      </c>
      <c r="P109" s="1134">
        <f>O109/'1.5 Universal Data'!$F$35</f>
        <v>0</v>
      </c>
      <c r="R109" s="163"/>
      <c r="S109" s="163"/>
      <c r="T109" s="163"/>
      <c r="U109" s="163"/>
      <c r="V109" s="163"/>
      <c r="W109" s="163"/>
      <c r="X109" s="163"/>
      <c r="Y109" s="163"/>
      <c r="Z109" s="163"/>
      <c r="AA109" s="163"/>
      <c r="AB109" s="163"/>
      <c r="AC109" s="163"/>
      <c r="AD109" s="163"/>
      <c r="AE109" s="163"/>
    </row>
    <row r="110" spans="2:31">
      <c r="B110" s="1129"/>
      <c r="D110" s="1130"/>
      <c r="E110" s="1130"/>
      <c r="F110" s="1132"/>
      <c r="G110" s="1130"/>
      <c r="H110" s="1130"/>
      <c r="I110" s="1130"/>
      <c r="J110" s="1132"/>
      <c r="K110" s="1132"/>
      <c r="L110" s="1130"/>
      <c r="N110" s="1133">
        <f t="shared" si="4"/>
        <v>0</v>
      </c>
      <c r="O110" s="1134">
        <f t="shared" si="5"/>
        <v>0</v>
      </c>
      <c r="P110" s="1134">
        <f>O110/'1.5 Universal Data'!$F$35</f>
        <v>0</v>
      </c>
      <c r="R110" s="163"/>
      <c r="S110" s="163"/>
      <c r="T110" s="163"/>
      <c r="U110" s="163"/>
      <c r="V110" s="163"/>
      <c r="W110" s="163"/>
      <c r="X110" s="163"/>
      <c r="Y110" s="163"/>
      <c r="Z110" s="163"/>
      <c r="AA110" s="163"/>
      <c r="AB110" s="163"/>
      <c r="AC110" s="163"/>
      <c r="AD110" s="163"/>
      <c r="AE110" s="163"/>
    </row>
    <row r="111" spans="2:31">
      <c r="B111" s="1129"/>
      <c r="D111" s="1130"/>
      <c r="E111" s="1130"/>
      <c r="F111" s="1132"/>
      <c r="G111" s="1130"/>
      <c r="H111" s="1130"/>
      <c r="I111" s="1130"/>
      <c r="J111" s="1132"/>
      <c r="K111" s="1132"/>
      <c r="L111" s="1130"/>
      <c r="N111" s="1133">
        <f t="shared" si="4"/>
        <v>0</v>
      </c>
      <c r="O111" s="1134">
        <f t="shared" si="5"/>
        <v>0</v>
      </c>
      <c r="P111" s="1134">
        <f>O111/'1.5 Universal Data'!$F$35</f>
        <v>0</v>
      </c>
      <c r="R111" s="163"/>
      <c r="S111" s="163"/>
      <c r="T111" s="163"/>
      <c r="U111" s="163"/>
      <c r="V111" s="163"/>
      <c r="W111" s="163"/>
      <c r="X111" s="163"/>
      <c r="Y111" s="163"/>
      <c r="Z111" s="163"/>
      <c r="AA111" s="163"/>
      <c r="AB111" s="163"/>
      <c r="AC111" s="163"/>
      <c r="AD111" s="163"/>
      <c r="AE111" s="163"/>
    </row>
    <row r="112" spans="2:31">
      <c r="B112" s="1129"/>
      <c r="D112" s="1130"/>
      <c r="E112" s="1130"/>
      <c r="F112" s="1132"/>
      <c r="G112" s="1130"/>
      <c r="H112" s="1130"/>
      <c r="I112" s="1130"/>
      <c r="J112" s="1132"/>
      <c r="K112" s="1132"/>
      <c r="L112" s="1130"/>
      <c r="N112" s="1133">
        <f t="shared" si="4"/>
        <v>0</v>
      </c>
      <c r="O112" s="1134">
        <f t="shared" si="5"/>
        <v>0</v>
      </c>
      <c r="P112" s="1134">
        <f>O112/'1.5 Universal Data'!$F$35</f>
        <v>0</v>
      </c>
      <c r="R112" s="163"/>
      <c r="S112" s="163"/>
      <c r="T112" s="163"/>
      <c r="U112" s="163"/>
      <c r="V112" s="163"/>
      <c r="W112" s="163"/>
      <c r="X112" s="163"/>
      <c r="Y112" s="163"/>
      <c r="Z112" s="163"/>
      <c r="AA112" s="163"/>
      <c r="AB112" s="163"/>
      <c r="AC112" s="163"/>
      <c r="AD112" s="163"/>
      <c r="AE112" s="163"/>
    </row>
    <row r="113" spans="2:31">
      <c r="B113" s="1129"/>
      <c r="D113" s="1130"/>
      <c r="E113" s="1130"/>
      <c r="F113" s="1132"/>
      <c r="G113" s="1130"/>
      <c r="H113" s="1130"/>
      <c r="I113" s="1130"/>
      <c r="J113" s="1132"/>
      <c r="K113" s="1132"/>
      <c r="L113" s="1130"/>
      <c r="N113" s="1133">
        <f t="shared" si="4"/>
        <v>0</v>
      </c>
      <c r="O113" s="1134">
        <f t="shared" si="5"/>
        <v>0</v>
      </c>
      <c r="P113" s="1134">
        <f>O113/'1.5 Universal Data'!$F$35</f>
        <v>0</v>
      </c>
      <c r="R113" s="163"/>
      <c r="S113" s="163"/>
      <c r="T113" s="163"/>
      <c r="U113" s="163"/>
      <c r="V113" s="163"/>
      <c r="W113" s="163"/>
      <c r="X113" s="163"/>
      <c r="Y113" s="163"/>
      <c r="Z113" s="163"/>
      <c r="AA113" s="163"/>
      <c r="AB113" s="163"/>
      <c r="AC113" s="163"/>
      <c r="AD113" s="163"/>
      <c r="AE113" s="163"/>
    </row>
    <row r="114" spans="2:31">
      <c r="B114" s="1129"/>
      <c r="D114" s="1130"/>
      <c r="E114" s="1130"/>
      <c r="F114" s="1132"/>
      <c r="G114" s="1130"/>
      <c r="H114" s="1130"/>
      <c r="I114" s="1130"/>
      <c r="J114" s="1132"/>
      <c r="K114" s="1132"/>
      <c r="L114" s="1130"/>
      <c r="N114" s="1133">
        <f t="shared" si="4"/>
        <v>0</v>
      </c>
      <c r="O114" s="1134">
        <f t="shared" si="5"/>
        <v>0</v>
      </c>
      <c r="P114" s="1134">
        <f>O114/'1.5 Universal Data'!$F$35</f>
        <v>0</v>
      </c>
      <c r="R114" s="163"/>
      <c r="S114" s="163"/>
      <c r="T114" s="163"/>
      <c r="U114" s="163"/>
      <c r="V114" s="163"/>
      <c r="W114" s="163"/>
      <c r="X114" s="163"/>
      <c r="Y114" s="163"/>
      <c r="Z114" s="163"/>
      <c r="AA114" s="163"/>
      <c r="AB114" s="163"/>
      <c r="AC114" s="163"/>
      <c r="AD114" s="163"/>
      <c r="AE114" s="163"/>
    </row>
    <row r="115" spans="2:31">
      <c r="B115" s="1129"/>
      <c r="D115" s="1130"/>
      <c r="E115" s="1130"/>
      <c r="F115" s="1132"/>
      <c r="G115" s="1130"/>
      <c r="H115" s="1130"/>
      <c r="I115" s="1130"/>
      <c r="J115" s="1132"/>
      <c r="K115" s="1132"/>
      <c r="L115" s="1130"/>
      <c r="N115" s="1133">
        <f t="shared" si="4"/>
        <v>0</v>
      </c>
      <c r="O115" s="1134">
        <f t="shared" si="5"/>
        <v>0</v>
      </c>
      <c r="P115" s="1134">
        <f>O115/'1.5 Universal Data'!$F$35</f>
        <v>0</v>
      </c>
      <c r="R115" s="163"/>
      <c r="S115" s="163"/>
      <c r="T115" s="163"/>
      <c r="U115" s="163"/>
      <c r="V115" s="163"/>
      <c r="W115" s="163"/>
      <c r="X115" s="163"/>
      <c r="Y115" s="163"/>
      <c r="Z115" s="163"/>
      <c r="AA115" s="163"/>
      <c r="AB115" s="163"/>
      <c r="AC115" s="163"/>
      <c r="AD115" s="163"/>
      <c r="AE115" s="163"/>
    </row>
    <row r="116" spans="2:31">
      <c r="B116" s="1129"/>
      <c r="D116" s="1130"/>
      <c r="E116" s="1130"/>
      <c r="F116" s="1132"/>
      <c r="G116" s="1130"/>
      <c r="H116" s="1130"/>
      <c r="I116" s="1130"/>
      <c r="J116" s="1132"/>
      <c r="K116" s="1132"/>
      <c r="L116" s="1130"/>
      <c r="N116" s="1133">
        <f t="shared" si="4"/>
        <v>0</v>
      </c>
      <c r="O116" s="1134">
        <f t="shared" si="5"/>
        <v>0</v>
      </c>
      <c r="P116" s="1134">
        <f>O116/'1.5 Universal Data'!$F$35</f>
        <v>0</v>
      </c>
      <c r="R116" s="163"/>
      <c r="S116" s="163"/>
      <c r="T116" s="163"/>
      <c r="U116" s="163"/>
      <c r="V116" s="163"/>
      <c r="W116" s="163"/>
      <c r="X116" s="163"/>
      <c r="Y116" s="163"/>
      <c r="Z116" s="163"/>
      <c r="AA116" s="163"/>
      <c r="AB116" s="163"/>
      <c r="AC116" s="163"/>
      <c r="AD116" s="163"/>
      <c r="AE116" s="163"/>
    </row>
    <row r="117" spans="2:31">
      <c r="B117" s="1129"/>
      <c r="D117" s="1130"/>
      <c r="E117" s="1130"/>
      <c r="F117" s="1132"/>
      <c r="G117" s="1130"/>
      <c r="H117" s="1130"/>
      <c r="I117" s="1130"/>
      <c r="J117" s="1132"/>
      <c r="K117" s="1132"/>
      <c r="L117" s="1130"/>
      <c r="N117" s="1133">
        <f t="shared" si="4"/>
        <v>0</v>
      </c>
      <c r="O117" s="1134">
        <f t="shared" si="5"/>
        <v>0</v>
      </c>
      <c r="P117" s="1134">
        <f>O117/'1.5 Universal Data'!$F$35</f>
        <v>0</v>
      </c>
      <c r="R117" s="163"/>
      <c r="S117" s="163"/>
      <c r="T117" s="163"/>
      <c r="U117" s="163"/>
      <c r="V117" s="163"/>
      <c r="W117" s="163"/>
      <c r="X117" s="163"/>
      <c r="Y117" s="163"/>
      <c r="Z117" s="163"/>
      <c r="AA117" s="163"/>
      <c r="AB117" s="163"/>
      <c r="AC117" s="163"/>
      <c r="AD117" s="163"/>
      <c r="AE117" s="163"/>
    </row>
    <row r="118" spans="2:31">
      <c r="B118" s="1129"/>
      <c r="D118" s="1130"/>
      <c r="E118" s="1130"/>
      <c r="F118" s="1132"/>
      <c r="G118" s="1130"/>
      <c r="H118" s="1130"/>
      <c r="I118" s="1130"/>
      <c r="J118" s="1132"/>
      <c r="K118" s="1132"/>
      <c r="L118" s="1130"/>
      <c r="N118" s="1133">
        <f t="shared" si="4"/>
        <v>0</v>
      </c>
      <c r="O118" s="1134">
        <f t="shared" si="5"/>
        <v>0</v>
      </c>
      <c r="P118" s="1134">
        <f>O118/'1.5 Universal Data'!$F$35</f>
        <v>0</v>
      </c>
      <c r="R118" s="163"/>
      <c r="S118" s="163"/>
      <c r="T118" s="163"/>
      <c r="U118" s="163"/>
      <c r="V118" s="163"/>
      <c r="W118" s="163"/>
      <c r="X118" s="163"/>
      <c r="Y118" s="163"/>
      <c r="Z118" s="163"/>
      <c r="AA118" s="163"/>
      <c r="AB118" s="163"/>
      <c r="AC118" s="163"/>
      <c r="AD118" s="163"/>
      <c r="AE118" s="163"/>
    </row>
    <row r="119" spans="2:31">
      <c r="B119" s="1129"/>
      <c r="D119" s="1130"/>
      <c r="E119" s="1130"/>
      <c r="F119" s="1132"/>
      <c r="G119" s="1130"/>
      <c r="H119" s="1130"/>
      <c r="I119" s="1130"/>
      <c r="J119" s="1132"/>
      <c r="K119" s="1132"/>
      <c r="L119" s="1130"/>
      <c r="N119" s="1133">
        <f t="shared" si="4"/>
        <v>0</v>
      </c>
      <c r="O119" s="1134">
        <f t="shared" si="5"/>
        <v>0</v>
      </c>
      <c r="P119" s="1134">
        <f>O119/'1.5 Universal Data'!$F$35</f>
        <v>0</v>
      </c>
      <c r="R119" s="163"/>
      <c r="S119" s="163"/>
      <c r="T119" s="163"/>
      <c r="U119" s="163"/>
      <c r="V119" s="163"/>
      <c r="W119" s="163"/>
      <c r="X119" s="163"/>
      <c r="Y119" s="163"/>
      <c r="Z119" s="163"/>
      <c r="AA119" s="163"/>
      <c r="AB119" s="163"/>
      <c r="AC119" s="163"/>
      <c r="AD119" s="163"/>
      <c r="AE119" s="163"/>
    </row>
    <row r="120" spans="2:31">
      <c r="B120" s="1129"/>
      <c r="D120" s="1130"/>
      <c r="E120" s="1130"/>
      <c r="F120" s="1132"/>
      <c r="G120" s="1130"/>
      <c r="H120" s="1130"/>
      <c r="I120" s="1130"/>
      <c r="J120" s="1132"/>
      <c r="K120" s="1132"/>
      <c r="L120" s="1130"/>
      <c r="N120" s="1133">
        <f t="shared" si="4"/>
        <v>0</v>
      </c>
      <c r="O120" s="1134">
        <f t="shared" si="5"/>
        <v>0</v>
      </c>
      <c r="P120" s="1134">
        <f>O120/'1.5 Universal Data'!$F$35</f>
        <v>0</v>
      </c>
      <c r="R120" s="163"/>
      <c r="S120" s="163"/>
      <c r="T120" s="163"/>
      <c r="U120" s="163"/>
      <c r="V120" s="163"/>
      <c r="W120" s="163"/>
      <c r="X120" s="163"/>
      <c r="Y120" s="163"/>
      <c r="Z120" s="163"/>
      <c r="AA120" s="163"/>
      <c r="AB120" s="163"/>
      <c r="AC120" s="163"/>
      <c r="AD120" s="163"/>
      <c r="AE120" s="163"/>
    </row>
    <row r="121" spans="2:31">
      <c r="B121" s="1129"/>
      <c r="D121" s="1130"/>
      <c r="E121" s="1130"/>
      <c r="F121" s="1132"/>
      <c r="G121" s="1130"/>
      <c r="H121" s="1130"/>
      <c r="I121" s="1130"/>
      <c r="J121" s="1132"/>
      <c r="K121" s="1132"/>
      <c r="L121" s="1130"/>
      <c r="N121" s="1133">
        <f t="shared" si="4"/>
        <v>0</v>
      </c>
      <c r="O121" s="1134">
        <f t="shared" si="5"/>
        <v>0</v>
      </c>
      <c r="P121" s="1134">
        <f>O121/'1.5 Universal Data'!$F$35</f>
        <v>0</v>
      </c>
      <c r="R121" s="163"/>
      <c r="S121" s="163"/>
      <c r="T121" s="163"/>
      <c r="U121" s="163"/>
      <c r="V121" s="163"/>
      <c r="W121" s="163"/>
      <c r="X121" s="163"/>
      <c r="Y121" s="163"/>
      <c r="Z121" s="163"/>
      <c r="AA121" s="163"/>
      <c r="AB121" s="163"/>
      <c r="AC121" s="163"/>
      <c r="AD121" s="163"/>
      <c r="AE121" s="163"/>
    </row>
    <row r="122" spans="2:31">
      <c r="B122" s="1129"/>
      <c r="D122" s="1130"/>
      <c r="E122" s="1130"/>
      <c r="F122" s="1132"/>
      <c r="G122" s="1130"/>
      <c r="H122" s="1130"/>
      <c r="I122" s="1130"/>
      <c r="J122" s="1132"/>
      <c r="K122" s="1132"/>
      <c r="L122" s="1130"/>
      <c r="N122" s="1133">
        <f t="shared" si="4"/>
        <v>0</v>
      </c>
      <c r="O122" s="1134">
        <f t="shared" si="5"/>
        <v>0</v>
      </c>
      <c r="P122" s="1134">
        <f>O122/'1.5 Universal Data'!$F$35</f>
        <v>0</v>
      </c>
      <c r="R122" s="163"/>
      <c r="S122" s="163"/>
      <c r="T122" s="163"/>
      <c r="U122" s="163"/>
      <c r="V122" s="163"/>
      <c r="W122" s="163"/>
      <c r="X122" s="163"/>
      <c r="Y122" s="163"/>
      <c r="Z122" s="163"/>
      <c r="AA122" s="163"/>
      <c r="AB122" s="163"/>
      <c r="AC122" s="163"/>
      <c r="AD122" s="163"/>
      <c r="AE122" s="163"/>
    </row>
    <row r="123" spans="2:31">
      <c r="B123" s="1129"/>
      <c r="D123" s="1130"/>
      <c r="E123" s="1130"/>
      <c r="F123" s="1132"/>
      <c r="G123" s="1130"/>
      <c r="H123" s="1130"/>
      <c r="I123" s="1130"/>
      <c r="J123" s="1132"/>
      <c r="K123" s="1132"/>
      <c r="L123" s="1130"/>
      <c r="N123" s="1133">
        <f t="shared" si="4"/>
        <v>0</v>
      </c>
      <c r="O123" s="1134">
        <f t="shared" si="5"/>
        <v>0</v>
      </c>
      <c r="P123" s="1134">
        <f>O123/'1.5 Universal Data'!$F$35</f>
        <v>0</v>
      </c>
      <c r="R123" s="163"/>
      <c r="S123" s="163"/>
      <c r="T123" s="163"/>
      <c r="U123" s="163"/>
      <c r="V123" s="163"/>
      <c r="W123" s="163"/>
      <c r="X123" s="163"/>
      <c r="Y123" s="163"/>
      <c r="Z123" s="163"/>
      <c r="AA123" s="163"/>
      <c r="AB123" s="163"/>
      <c r="AC123" s="163"/>
      <c r="AD123" s="163"/>
      <c r="AE123" s="163"/>
    </row>
    <row r="124" spans="2:31">
      <c r="B124" s="1129"/>
      <c r="D124" s="1130"/>
      <c r="E124" s="1130"/>
      <c r="F124" s="1132"/>
      <c r="G124" s="1130"/>
      <c r="H124" s="1130"/>
      <c r="I124" s="1130"/>
      <c r="J124" s="1132"/>
      <c r="K124" s="1132"/>
      <c r="L124" s="1130"/>
      <c r="N124" s="1133">
        <f t="shared" si="4"/>
        <v>0</v>
      </c>
      <c r="O124" s="1134">
        <f t="shared" si="5"/>
        <v>0</v>
      </c>
      <c r="P124" s="1134">
        <f>O124/'1.5 Universal Data'!$F$35</f>
        <v>0</v>
      </c>
      <c r="R124" s="163"/>
      <c r="S124" s="163"/>
      <c r="T124" s="163"/>
      <c r="U124" s="163"/>
      <c r="V124" s="163"/>
      <c r="W124" s="163"/>
      <c r="X124" s="163"/>
      <c r="Y124" s="163"/>
      <c r="Z124" s="163"/>
      <c r="AA124" s="163"/>
      <c r="AB124" s="163"/>
      <c r="AC124" s="163"/>
      <c r="AD124" s="163"/>
      <c r="AE124" s="163"/>
    </row>
    <row r="125" spans="2:31">
      <c r="B125" s="1129"/>
      <c r="D125" s="1130"/>
      <c r="E125" s="1130"/>
      <c r="F125" s="1132"/>
      <c r="G125" s="1130"/>
      <c r="H125" s="1130"/>
      <c r="I125" s="1130"/>
      <c r="J125" s="1132"/>
      <c r="K125" s="1132"/>
      <c r="L125" s="1130"/>
      <c r="N125" s="1133">
        <f t="shared" si="4"/>
        <v>0</v>
      </c>
      <c r="O125" s="1134">
        <f t="shared" si="5"/>
        <v>0</v>
      </c>
      <c r="P125" s="1134">
        <f>O125/'1.5 Universal Data'!$F$35</f>
        <v>0</v>
      </c>
      <c r="R125" s="163"/>
      <c r="S125" s="163"/>
      <c r="T125" s="163"/>
      <c r="U125" s="163"/>
      <c r="V125" s="163"/>
      <c r="W125" s="163"/>
      <c r="X125" s="163"/>
      <c r="Y125" s="163"/>
      <c r="Z125" s="163"/>
      <c r="AA125" s="163"/>
      <c r="AB125" s="163"/>
      <c r="AC125" s="163"/>
      <c r="AD125" s="163"/>
      <c r="AE125" s="163"/>
    </row>
    <row r="126" spans="2:31">
      <c r="B126" s="1129"/>
      <c r="D126" s="1130"/>
      <c r="E126" s="1130"/>
      <c r="F126" s="1132"/>
      <c r="G126" s="1130"/>
      <c r="H126" s="1130"/>
      <c r="I126" s="1130"/>
      <c r="J126" s="1132"/>
      <c r="K126" s="1132"/>
      <c r="L126" s="1130"/>
      <c r="N126" s="1133">
        <f t="shared" si="4"/>
        <v>0</v>
      </c>
      <c r="O126" s="1134">
        <f t="shared" si="5"/>
        <v>0</v>
      </c>
      <c r="P126" s="1134">
        <f>O126/'1.5 Universal Data'!$F$35</f>
        <v>0</v>
      </c>
      <c r="R126" s="163"/>
      <c r="S126" s="163"/>
      <c r="T126" s="163"/>
      <c r="U126" s="163"/>
      <c r="V126" s="163"/>
      <c r="W126" s="163"/>
      <c r="X126" s="163"/>
      <c r="Y126" s="163"/>
      <c r="Z126" s="163"/>
      <c r="AA126" s="163"/>
      <c r="AB126" s="163"/>
      <c r="AC126" s="163"/>
      <c r="AD126" s="163"/>
      <c r="AE126" s="163"/>
    </row>
    <row r="127" spans="2:31">
      <c r="B127" s="1129"/>
      <c r="D127" s="1130"/>
      <c r="E127" s="1130"/>
      <c r="F127" s="1132"/>
      <c r="G127" s="1130"/>
      <c r="H127" s="1130"/>
      <c r="I127" s="1130"/>
      <c r="J127" s="1132"/>
      <c r="K127" s="1132"/>
      <c r="L127" s="1130"/>
      <c r="N127" s="1133">
        <f t="shared" si="4"/>
        <v>0</v>
      </c>
      <c r="O127" s="1134">
        <f t="shared" si="5"/>
        <v>0</v>
      </c>
      <c r="P127" s="1134">
        <f>O127/'1.5 Universal Data'!$F$35</f>
        <v>0</v>
      </c>
      <c r="R127" s="163"/>
      <c r="S127" s="163"/>
      <c r="T127" s="163"/>
      <c r="U127" s="163"/>
      <c r="V127" s="163"/>
      <c r="W127" s="163"/>
      <c r="X127" s="163"/>
      <c r="Y127" s="163"/>
      <c r="Z127" s="163"/>
      <c r="AA127" s="163"/>
      <c r="AB127" s="163"/>
      <c r="AC127" s="163"/>
      <c r="AD127" s="163"/>
      <c r="AE127" s="163"/>
    </row>
    <row r="128" spans="2:31">
      <c r="B128" s="1129"/>
      <c r="D128" s="1130"/>
      <c r="E128" s="1130"/>
      <c r="F128" s="1132"/>
      <c r="G128" s="1130"/>
      <c r="H128" s="1130"/>
      <c r="I128" s="1130"/>
      <c r="J128" s="1132"/>
      <c r="K128" s="1132"/>
      <c r="L128" s="1130"/>
      <c r="N128" s="1133">
        <f t="shared" si="4"/>
        <v>0</v>
      </c>
      <c r="O128" s="1134">
        <f t="shared" si="5"/>
        <v>0</v>
      </c>
      <c r="P128" s="1134">
        <f>O128/'1.5 Universal Data'!$F$35</f>
        <v>0</v>
      </c>
      <c r="R128" s="163"/>
      <c r="S128" s="163"/>
      <c r="T128" s="163"/>
      <c r="U128" s="163"/>
      <c r="V128" s="163"/>
      <c r="W128" s="163"/>
      <c r="X128" s="163"/>
      <c r="Y128" s="163"/>
      <c r="Z128" s="163"/>
      <c r="AA128" s="163"/>
      <c r="AB128" s="163"/>
      <c r="AC128" s="163"/>
      <c r="AD128" s="163"/>
      <c r="AE128" s="163"/>
    </row>
    <row r="129" spans="2:31">
      <c r="B129" s="1129"/>
      <c r="D129" s="1130"/>
      <c r="E129" s="1130"/>
      <c r="F129" s="1132"/>
      <c r="G129" s="1130"/>
      <c r="H129" s="1130"/>
      <c r="I129" s="1130"/>
      <c r="J129" s="1132"/>
      <c r="K129" s="1132"/>
      <c r="L129" s="1130"/>
      <c r="N129" s="1133">
        <f t="shared" si="4"/>
        <v>0</v>
      </c>
      <c r="O129" s="1134">
        <f t="shared" si="5"/>
        <v>0</v>
      </c>
      <c r="P129" s="1134">
        <f>O129/'1.5 Universal Data'!$F$35</f>
        <v>0</v>
      </c>
      <c r="R129" s="163"/>
      <c r="S129" s="163"/>
      <c r="T129" s="163"/>
      <c r="U129" s="163"/>
      <c r="V129" s="163"/>
      <c r="W129" s="163"/>
      <c r="X129" s="163"/>
      <c r="Y129" s="163"/>
      <c r="Z129" s="163"/>
      <c r="AA129" s="163"/>
      <c r="AB129" s="163"/>
      <c r="AC129" s="163"/>
      <c r="AD129" s="163"/>
      <c r="AE129" s="163"/>
    </row>
    <row r="130" spans="2:31">
      <c r="B130" s="1129"/>
      <c r="D130" s="1130"/>
      <c r="E130" s="1130"/>
      <c r="F130" s="1132"/>
      <c r="G130" s="1130"/>
      <c r="H130" s="1130"/>
      <c r="I130" s="1130"/>
      <c r="J130" s="1132"/>
      <c r="K130" s="1132"/>
      <c r="L130" s="1130"/>
      <c r="N130" s="1133">
        <f t="shared" si="4"/>
        <v>0</v>
      </c>
      <c r="O130" s="1134">
        <f t="shared" si="5"/>
        <v>0</v>
      </c>
      <c r="P130" s="1134">
        <f>O130/'1.5 Universal Data'!$F$35</f>
        <v>0</v>
      </c>
      <c r="R130" s="163"/>
      <c r="S130" s="163"/>
      <c r="T130" s="163"/>
      <c r="U130" s="163"/>
      <c r="V130" s="163"/>
      <c r="W130" s="163"/>
      <c r="X130" s="163"/>
      <c r="Y130" s="163"/>
      <c r="Z130" s="163"/>
      <c r="AA130" s="163"/>
      <c r="AB130" s="163"/>
      <c r="AC130" s="163"/>
      <c r="AD130" s="163"/>
      <c r="AE130" s="163"/>
    </row>
    <row r="131" spans="2:31">
      <c r="B131" s="1129"/>
      <c r="D131" s="1130"/>
      <c r="E131" s="1130"/>
      <c r="F131" s="1132"/>
      <c r="G131" s="1130"/>
      <c r="H131" s="1130"/>
      <c r="I131" s="1130"/>
      <c r="J131" s="1132"/>
      <c r="K131" s="1132"/>
      <c r="L131" s="1130"/>
      <c r="N131" s="1133">
        <f t="shared" si="4"/>
        <v>0</v>
      </c>
      <c r="O131" s="1134">
        <f t="shared" si="5"/>
        <v>0</v>
      </c>
      <c r="P131" s="1134">
        <f>O131/'1.5 Universal Data'!$F$35</f>
        <v>0</v>
      </c>
      <c r="R131" s="163"/>
      <c r="S131" s="163"/>
      <c r="T131" s="163"/>
      <c r="U131" s="163"/>
      <c r="V131" s="163"/>
      <c r="W131" s="163"/>
      <c r="X131" s="163"/>
      <c r="Y131" s="163"/>
      <c r="Z131" s="163"/>
      <c r="AA131" s="163"/>
      <c r="AB131" s="163"/>
      <c r="AC131" s="163"/>
      <c r="AD131" s="163"/>
      <c r="AE131" s="163"/>
    </row>
    <row r="132" spans="2:31">
      <c r="B132" s="1129"/>
      <c r="D132" s="1130"/>
      <c r="E132" s="1130"/>
      <c r="F132" s="1132"/>
      <c r="G132" s="1130"/>
      <c r="H132" s="1130"/>
      <c r="I132" s="1130"/>
      <c r="J132" s="1132"/>
      <c r="K132" s="1132"/>
      <c r="L132" s="1130"/>
      <c r="N132" s="1133">
        <f t="shared" si="4"/>
        <v>0</v>
      </c>
      <c r="O132" s="1134">
        <f t="shared" si="5"/>
        <v>0</v>
      </c>
      <c r="P132" s="1134">
        <f>O132/'1.5 Universal Data'!$F$35</f>
        <v>0</v>
      </c>
      <c r="R132" s="163"/>
      <c r="S132" s="163"/>
      <c r="T132" s="163"/>
      <c r="U132" s="163"/>
      <c r="V132" s="163"/>
      <c r="W132" s="163"/>
      <c r="X132" s="163"/>
      <c r="Y132" s="163"/>
      <c r="Z132" s="163"/>
      <c r="AA132" s="163"/>
      <c r="AB132" s="163"/>
      <c r="AC132" s="163"/>
      <c r="AD132" s="163"/>
      <c r="AE132" s="163"/>
    </row>
    <row r="133" spans="2:31">
      <c r="B133" s="1129"/>
      <c r="D133" s="1130"/>
      <c r="E133" s="1130"/>
      <c r="F133" s="1132"/>
      <c r="G133" s="1130"/>
      <c r="H133" s="1130"/>
      <c r="I133" s="1130"/>
      <c r="J133" s="1132"/>
      <c r="K133" s="1132"/>
      <c r="L133" s="1130"/>
      <c r="N133" s="1133">
        <f t="shared" si="4"/>
        <v>0</v>
      </c>
      <c r="O133" s="1134">
        <f t="shared" si="5"/>
        <v>0</v>
      </c>
      <c r="P133" s="1134">
        <f>O133/'1.5 Universal Data'!$F$35</f>
        <v>0</v>
      </c>
      <c r="R133" s="163"/>
      <c r="S133" s="163"/>
      <c r="T133" s="163"/>
      <c r="U133" s="163"/>
      <c r="V133" s="163"/>
      <c r="W133" s="163"/>
      <c r="X133" s="163"/>
      <c r="Y133" s="163"/>
      <c r="Z133" s="163"/>
      <c r="AA133" s="163"/>
      <c r="AB133" s="163"/>
      <c r="AC133" s="163"/>
      <c r="AD133" s="163"/>
      <c r="AE133" s="163"/>
    </row>
    <row r="134" spans="2:31">
      <c r="B134" s="1129"/>
      <c r="D134" s="1130"/>
      <c r="E134" s="1130"/>
      <c r="F134" s="1132"/>
      <c r="G134" s="1130"/>
      <c r="H134" s="1130"/>
      <c r="I134" s="1130"/>
      <c r="J134" s="1132"/>
      <c r="K134" s="1132"/>
      <c r="L134" s="1130"/>
      <c r="N134" s="1133">
        <f t="shared" si="4"/>
        <v>0</v>
      </c>
      <c r="O134" s="1134">
        <f t="shared" si="5"/>
        <v>0</v>
      </c>
      <c r="P134" s="1134">
        <f>O134/'1.5 Universal Data'!$F$35</f>
        <v>0</v>
      </c>
      <c r="R134" s="163"/>
      <c r="S134" s="163"/>
      <c r="T134" s="163"/>
      <c r="U134" s="163"/>
      <c r="V134" s="163"/>
      <c r="W134" s="163"/>
      <c r="X134" s="163"/>
      <c r="Y134" s="163"/>
      <c r="Z134" s="163"/>
      <c r="AA134" s="163"/>
      <c r="AB134" s="163"/>
      <c r="AC134" s="163"/>
      <c r="AD134" s="163"/>
      <c r="AE134" s="163"/>
    </row>
    <row r="135" spans="2:31">
      <c r="B135" s="1129"/>
      <c r="D135" s="1130"/>
      <c r="E135" s="1130"/>
      <c r="F135" s="1132"/>
      <c r="G135" s="1130"/>
      <c r="H135" s="1130"/>
      <c r="I135" s="1130"/>
      <c r="J135" s="1132"/>
      <c r="K135" s="1132"/>
      <c r="L135" s="1130"/>
      <c r="N135" s="1133">
        <f t="shared" si="4"/>
        <v>0</v>
      </c>
      <c r="O135" s="1134">
        <f t="shared" si="5"/>
        <v>0</v>
      </c>
      <c r="P135" s="1134">
        <f>O135/'1.5 Universal Data'!$F$35</f>
        <v>0</v>
      </c>
      <c r="R135" s="163"/>
      <c r="S135" s="163"/>
      <c r="T135" s="163"/>
      <c r="U135" s="163"/>
      <c r="V135" s="163"/>
      <c r="W135" s="163"/>
      <c r="X135" s="163"/>
      <c r="Y135" s="163"/>
      <c r="Z135" s="163"/>
      <c r="AA135" s="163"/>
      <c r="AB135" s="163"/>
      <c r="AC135" s="163"/>
      <c r="AD135" s="163"/>
      <c r="AE135" s="163"/>
    </row>
    <row r="136" spans="2:31">
      <c r="B136" s="1129"/>
      <c r="D136" s="1130"/>
      <c r="E136" s="1130"/>
      <c r="F136" s="1132"/>
      <c r="G136" s="1130"/>
      <c r="H136" s="1130"/>
      <c r="I136" s="1130"/>
      <c r="J136" s="1132"/>
      <c r="K136" s="1132"/>
      <c r="L136" s="1130"/>
      <c r="N136" s="1133">
        <f t="shared" si="4"/>
        <v>0</v>
      </c>
      <c r="O136" s="1134">
        <f t="shared" si="5"/>
        <v>0</v>
      </c>
      <c r="P136" s="1134">
        <f>O136/'1.5 Universal Data'!$F$35</f>
        <v>0</v>
      </c>
      <c r="R136" s="163"/>
      <c r="S136" s="163"/>
      <c r="T136" s="163"/>
      <c r="U136" s="163"/>
      <c r="V136" s="163"/>
      <c r="W136" s="163"/>
      <c r="X136" s="163"/>
      <c r="Y136" s="163"/>
      <c r="Z136" s="163"/>
      <c r="AA136" s="163"/>
      <c r="AB136" s="163"/>
      <c r="AC136" s="163"/>
      <c r="AD136" s="163"/>
      <c r="AE136" s="163"/>
    </row>
    <row r="137" spans="2:31">
      <c r="B137" s="1129"/>
      <c r="D137" s="1130"/>
      <c r="E137" s="1130"/>
      <c r="F137" s="1132"/>
      <c r="G137" s="1130"/>
      <c r="H137" s="1130"/>
      <c r="I137" s="1130"/>
      <c r="J137" s="1132"/>
      <c r="K137" s="1132"/>
      <c r="L137" s="1130"/>
      <c r="N137" s="1133">
        <f t="shared" si="4"/>
        <v>0</v>
      </c>
      <c r="O137" s="1134">
        <f t="shared" si="5"/>
        <v>0</v>
      </c>
      <c r="P137" s="1134">
        <f>O137/'1.5 Universal Data'!$F$35</f>
        <v>0</v>
      </c>
      <c r="R137" s="163"/>
      <c r="S137" s="163"/>
      <c r="T137" s="163"/>
      <c r="U137" s="163"/>
      <c r="V137" s="163"/>
      <c r="W137" s="163"/>
      <c r="X137" s="163"/>
      <c r="Y137" s="163"/>
      <c r="Z137" s="163"/>
      <c r="AA137" s="163"/>
      <c r="AB137" s="163"/>
      <c r="AC137" s="163"/>
      <c r="AD137" s="163"/>
      <c r="AE137" s="163"/>
    </row>
    <row r="138" spans="2:31">
      <c r="B138" s="1129"/>
      <c r="D138" s="1130"/>
      <c r="E138" s="1130"/>
      <c r="F138" s="1132"/>
      <c r="G138" s="1130"/>
      <c r="H138" s="1130"/>
      <c r="I138" s="1130"/>
      <c r="J138" s="1132"/>
      <c r="K138" s="1132"/>
      <c r="L138" s="1130"/>
      <c r="N138" s="1133">
        <f t="shared" si="4"/>
        <v>0</v>
      </c>
      <c r="O138" s="1134">
        <f t="shared" si="5"/>
        <v>0</v>
      </c>
      <c r="P138" s="1134">
        <f>O138/'1.5 Universal Data'!$F$35</f>
        <v>0</v>
      </c>
      <c r="R138" s="163"/>
      <c r="S138" s="163"/>
      <c r="T138" s="163"/>
      <c r="U138" s="163"/>
      <c r="V138" s="163"/>
      <c r="W138" s="163"/>
      <c r="X138" s="163"/>
      <c r="Y138" s="163"/>
      <c r="Z138" s="163"/>
      <c r="AA138" s="163"/>
      <c r="AB138" s="163"/>
      <c r="AC138" s="163"/>
      <c r="AD138" s="163"/>
      <c r="AE138" s="163"/>
    </row>
    <row r="139" spans="2:31">
      <c r="B139" s="1129"/>
      <c r="D139" s="1130"/>
      <c r="E139" s="1130"/>
      <c r="F139" s="1132"/>
      <c r="G139" s="1130"/>
      <c r="H139" s="1130"/>
      <c r="I139" s="1130"/>
      <c r="J139" s="1132"/>
      <c r="K139" s="1132"/>
      <c r="L139" s="1130"/>
      <c r="N139" s="1133">
        <f t="shared" si="4"/>
        <v>0</v>
      </c>
      <c r="O139" s="1134">
        <f t="shared" si="5"/>
        <v>0</v>
      </c>
      <c r="P139" s="1134">
        <f>O139/'1.5 Universal Data'!$F$35</f>
        <v>0</v>
      </c>
      <c r="R139" s="163"/>
      <c r="S139" s="163"/>
      <c r="T139" s="163"/>
      <c r="U139" s="163"/>
      <c r="V139" s="163"/>
      <c r="W139" s="163"/>
      <c r="X139" s="163"/>
      <c r="Y139" s="163"/>
      <c r="Z139" s="163"/>
      <c r="AA139" s="163"/>
      <c r="AB139" s="163"/>
      <c r="AC139" s="163"/>
      <c r="AD139" s="163"/>
      <c r="AE139" s="163"/>
    </row>
    <row r="140" spans="2:31">
      <c r="B140" s="1129"/>
      <c r="D140" s="1130"/>
      <c r="E140" s="1130"/>
      <c r="F140" s="1132"/>
      <c r="G140" s="1130"/>
      <c r="H140" s="1130"/>
      <c r="I140" s="1130"/>
      <c r="J140" s="1132"/>
      <c r="K140" s="1132"/>
      <c r="L140" s="1130"/>
      <c r="N140" s="1133">
        <f t="shared" si="4"/>
        <v>0</v>
      </c>
      <c r="O140" s="1134">
        <f t="shared" si="5"/>
        <v>0</v>
      </c>
      <c r="P140" s="1134">
        <f>O140/'1.5 Universal Data'!$F$35</f>
        <v>0</v>
      </c>
      <c r="R140" s="163"/>
      <c r="S140" s="163"/>
      <c r="T140" s="163"/>
      <c r="U140" s="163"/>
      <c r="V140" s="163"/>
      <c r="W140" s="163"/>
      <c r="X140" s="163"/>
      <c r="Y140" s="163"/>
      <c r="Z140" s="163"/>
      <c r="AA140" s="163"/>
      <c r="AB140" s="163"/>
      <c r="AC140" s="163"/>
      <c r="AD140" s="163"/>
      <c r="AE140" s="163"/>
    </row>
    <row r="141" spans="2:31">
      <c r="B141" s="1129"/>
      <c r="D141" s="1130"/>
      <c r="E141" s="1130"/>
      <c r="F141" s="1132"/>
      <c r="G141" s="1130"/>
      <c r="H141" s="1130"/>
      <c r="I141" s="1130"/>
      <c r="J141" s="1132"/>
      <c r="K141" s="1132"/>
      <c r="L141" s="1130"/>
      <c r="N141" s="1133">
        <f t="shared" si="4"/>
        <v>0</v>
      </c>
      <c r="O141" s="1134">
        <f t="shared" si="5"/>
        <v>0</v>
      </c>
      <c r="P141" s="1134">
        <f>O141/'1.5 Universal Data'!$F$35</f>
        <v>0</v>
      </c>
      <c r="R141" s="163"/>
      <c r="S141" s="163"/>
      <c r="T141" s="163"/>
      <c r="U141" s="163"/>
      <c r="V141" s="163"/>
      <c r="W141" s="163"/>
      <c r="X141" s="163"/>
      <c r="Y141" s="163"/>
      <c r="Z141" s="163"/>
      <c r="AA141" s="163"/>
      <c r="AB141" s="163"/>
      <c r="AC141" s="163"/>
      <c r="AD141" s="163"/>
      <c r="AE141" s="163"/>
    </row>
    <row r="142" spans="2:31">
      <c r="B142" s="1129"/>
      <c r="D142" s="1130"/>
      <c r="E142" s="1130"/>
      <c r="F142" s="1132"/>
      <c r="G142" s="1130"/>
      <c r="H142" s="1130"/>
      <c r="I142" s="1130"/>
      <c r="J142" s="1132"/>
      <c r="K142" s="1132"/>
      <c r="L142" s="1130"/>
      <c r="N142" s="1133">
        <f t="shared" si="4"/>
        <v>0</v>
      </c>
      <c r="O142" s="1134">
        <f t="shared" si="5"/>
        <v>0</v>
      </c>
      <c r="P142" s="1134">
        <f>O142/'1.5 Universal Data'!$F$35</f>
        <v>0</v>
      </c>
      <c r="R142" s="163"/>
      <c r="S142" s="163"/>
      <c r="T142" s="163"/>
      <c r="U142" s="163"/>
      <c r="V142" s="163"/>
      <c r="W142" s="163"/>
      <c r="X142" s="163"/>
      <c r="Y142" s="163"/>
      <c r="Z142" s="163"/>
      <c r="AA142" s="163"/>
      <c r="AB142" s="163"/>
      <c r="AC142" s="163"/>
      <c r="AD142" s="163"/>
      <c r="AE142" s="163"/>
    </row>
    <row r="143" spans="2:31">
      <c r="B143" s="1129"/>
      <c r="D143" s="1130"/>
      <c r="E143" s="1130"/>
      <c r="F143" s="1132"/>
      <c r="G143" s="1130"/>
      <c r="H143" s="1130"/>
      <c r="I143" s="1130"/>
      <c r="J143" s="1132"/>
      <c r="K143" s="1132"/>
      <c r="L143" s="1130"/>
      <c r="N143" s="1133">
        <f t="shared" si="4"/>
        <v>0</v>
      </c>
      <c r="O143" s="1134">
        <f t="shared" si="5"/>
        <v>0</v>
      </c>
      <c r="P143" s="1134">
        <f>O143/'1.5 Universal Data'!$F$35</f>
        <v>0</v>
      </c>
      <c r="R143" s="163"/>
      <c r="S143" s="163"/>
      <c r="T143" s="163"/>
      <c r="U143" s="163"/>
      <c r="V143" s="163"/>
      <c r="W143" s="163"/>
      <c r="X143" s="163"/>
      <c r="Y143" s="163"/>
      <c r="Z143" s="163"/>
      <c r="AA143" s="163"/>
      <c r="AB143" s="163"/>
      <c r="AC143" s="163"/>
      <c r="AD143" s="163"/>
      <c r="AE143" s="163"/>
    </row>
    <row r="144" spans="2:31">
      <c r="B144" s="1129"/>
      <c r="D144" s="1130"/>
      <c r="E144" s="1130"/>
      <c r="F144" s="1132"/>
      <c r="G144" s="1130"/>
      <c r="H144" s="1130"/>
      <c r="I144" s="1130"/>
      <c r="J144" s="1132"/>
      <c r="K144" s="1132"/>
      <c r="L144" s="1130"/>
      <c r="N144" s="1133">
        <f t="shared" si="4"/>
        <v>0</v>
      </c>
      <c r="O144" s="1134">
        <f t="shared" si="5"/>
        <v>0</v>
      </c>
      <c r="P144" s="1134">
        <f>O144/'1.5 Universal Data'!$F$35</f>
        <v>0</v>
      </c>
      <c r="R144" s="163"/>
      <c r="S144" s="163"/>
      <c r="T144" s="163"/>
      <c r="U144" s="163"/>
      <c r="V144" s="163"/>
      <c r="W144" s="163"/>
      <c r="X144" s="163"/>
      <c r="Y144" s="163"/>
      <c r="Z144" s="163"/>
      <c r="AA144" s="163"/>
      <c r="AB144" s="163"/>
      <c r="AC144" s="163"/>
      <c r="AD144" s="163"/>
      <c r="AE144" s="163"/>
    </row>
    <row r="145" spans="2:31">
      <c r="B145" s="1129"/>
      <c r="D145" s="1130"/>
      <c r="E145" s="1130"/>
      <c r="F145" s="1132"/>
      <c r="G145" s="1130"/>
      <c r="H145" s="1130"/>
      <c r="I145" s="1130"/>
      <c r="J145" s="1132"/>
      <c r="K145" s="1132"/>
      <c r="L145" s="1130"/>
      <c r="N145" s="1133">
        <f t="shared" ref="N145:N208" si="6">+H145*((K145-J145)+1)*B145</f>
        <v>0</v>
      </c>
      <c r="O145" s="1134">
        <f t="shared" ref="O145:O208" si="7">N145*L145</f>
        <v>0</v>
      </c>
      <c r="P145" s="1134">
        <f>O145/'1.5 Universal Data'!$F$35</f>
        <v>0</v>
      </c>
      <c r="R145" s="163"/>
      <c r="S145" s="163"/>
      <c r="T145" s="163"/>
      <c r="U145" s="163"/>
      <c r="V145" s="163"/>
      <c r="W145" s="163"/>
      <c r="X145" s="163"/>
      <c r="Y145" s="163"/>
      <c r="Z145" s="163"/>
      <c r="AA145" s="163"/>
      <c r="AB145" s="163"/>
      <c r="AC145" s="163"/>
      <c r="AD145" s="163"/>
      <c r="AE145" s="163"/>
    </row>
    <row r="146" spans="2:31">
      <c r="B146" s="1129"/>
      <c r="D146" s="1130"/>
      <c r="E146" s="1130"/>
      <c r="F146" s="1132"/>
      <c r="G146" s="1130"/>
      <c r="H146" s="1130"/>
      <c r="I146" s="1130"/>
      <c r="J146" s="1132"/>
      <c r="K146" s="1132"/>
      <c r="L146" s="1130"/>
      <c r="N146" s="1133">
        <f t="shared" si="6"/>
        <v>0</v>
      </c>
      <c r="O146" s="1134">
        <f t="shared" si="7"/>
        <v>0</v>
      </c>
      <c r="P146" s="1134">
        <f>O146/'1.5 Universal Data'!$F$35</f>
        <v>0</v>
      </c>
      <c r="R146" s="163"/>
      <c r="S146" s="163"/>
      <c r="T146" s="163"/>
      <c r="U146" s="163"/>
      <c r="V146" s="163"/>
      <c r="W146" s="163"/>
      <c r="X146" s="163"/>
      <c r="Y146" s="163"/>
      <c r="Z146" s="163"/>
      <c r="AA146" s="163"/>
      <c r="AB146" s="163"/>
      <c r="AC146" s="163"/>
      <c r="AD146" s="163"/>
      <c r="AE146" s="163"/>
    </row>
    <row r="147" spans="2:31">
      <c r="B147" s="1129"/>
      <c r="D147" s="1130"/>
      <c r="E147" s="1130"/>
      <c r="F147" s="1132"/>
      <c r="G147" s="1130"/>
      <c r="H147" s="1130"/>
      <c r="I147" s="1130"/>
      <c r="J147" s="1132"/>
      <c r="K147" s="1132"/>
      <c r="L147" s="1130"/>
      <c r="N147" s="1133">
        <f t="shared" si="6"/>
        <v>0</v>
      </c>
      <c r="O147" s="1134">
        <f t="shared" si="7"/>
        <v>0</v>
      </c>
      <c r="P147" s="1134">
        <f>O147/'1.5 Universal Data'!$F$35</f>
        <v>0</v>
      </c>
      <c r="R147" s="163"/>
      <c r="S147" s="163"/>
      <c r="T147" s="163"/>
      <c r="U147" s="163"/>
      <c r="V147" s="163"/>
      <c r="W147" s="163"/>
      <c r="X147" s="163"/>
      <c r="Y147" s="163"/>
      <c r="Z147" s="163"/>
      <c r="AA147" s="163"/>
      <c r="AB147" s="163"/>
      <c r="AC147" s="163"/>
      <c r="AD147" s="163"/>
      <c r="AE147" s="163"/>
    </row>
    <row r="148" spans="2:31">
      <c r="B148" s="1129"/>
      <c r="D148" s="1130"/>
      <c r="E148" s="1130"/>
      <c r="F148" s="1132"/>
      <c r="G148" s="1130"/>
      <c r="H148" s="1130"/>
      <c r="I148" s="1130"/>
      <c r="J148" s="1132"/>
      <c r="K148" s="1132"/>
      <c r="L148" s="1130"/>
      <c r="N148" s="1133">
        <f t="shared" si="6"/>
        <v>0</v>
      </c>
      <c r="O148" s="1134">
        <f t="shared" si="7"/>
        <v>0</v>
      </c>
      <c r="P148" s="1134">
        <f>O148/'1.5 Universal Data'!$F$35</f>
        <v>0</v>
      </c>
      <c r="R148" s="163"/>
      <c r="S148" s="163"/>
      <c r="T148" s="163"/>
      <c r="U148" s="163"/>
      <c r="V148" s="163"/>
      <c r="W148" s="163"/>
      <c r="X148" s="163"/>
      <c r="Y148" s="163"/>
      <c r="Z148" s="163"/>
      <c r="AA148" s="163"/>
      <c r="AB148" s="163"/>
      <c r="AC148" s="163"/>
      <c r="AD148" s="163"/>
      <c r="AE148" s="163"/>
    </row>
    <row r="149" spans="2:31">
      <c r="B149" s="1129"/>
      <c r="D149" s="1130"/>
      <c r="E149" s="1130"/>
      <c r="F149" s="1132"/>
      <c r="G149" s="1130"/>
      <c r="H149" s="1130"/>
      <c r="I149" s="1130"/>
      <c r="J149" s="1132"/>
      <c r="K149" s="1132"/>
      <c r="L149" s="1130"/>
      <c r="N149" s="1133">
        <f t="shared" si="6"/>
        <v>0</v>
      </c>
      <c r="O149" s="1134">
        <f t="shared" si="7"/>
        <v>0</v>
      </c>
      <c r="P149" s="1134">
        <f>O149/'1.5 Universal Data'!$F$35</f>
        <v>0</v>
      </c>
      <c r="R149" s="163"/>
      <c r="S149" s="163"/>
      <c r="T149" s="163"/>
      <c r="U149" s="163"/>
      <c r="V149" s="163"/>
      <c r="W149" s="163"/>
      <c r="X149" s="163"/>
      <c r="Y149" s="163"/>
      <c r="Z149" s="163"/>
      <c r="AA149" s="163"/>
      <c r="AB149" s="163"/>
      <c r="AC149" s="163"/>
      <c r="AD149" s="163"/>
      <c r="AE149" s="163"/>
    </row>
    <row r="150" spans="2:31">
      <c r="B150" s="1129"/>
      <c r="D150" s="1130"/>
      <c r="E150" s="1130"/>
      <c r="F150" s="1132"/>
      <c r="G150" s="1130"/>
      <c r="H150" s="1130"/>
      <c r="I150" s="1130"/>
      <c r="J150" s="1132"/>
      <c r="K150" s="1132"/>
      <c r="L150" s="1130"/>
      <c r="N150" s="1133">
        <f t="shared" si="6"/>
        <v>0</v>
      </c>
      <c r="O150" s="1134">
        <f t="shared" si="7"/>
        <v>0</v>
      </c>
      <c r="P150" s="1134">
        <f>O150/'1.5 Universal Data'!$F$35</f>
        <v>0</v>
      </c>
      <c r="R150" s="163"/>
      <c r="S150" s="163"/>
      <c r="T150" s="163"/>
      <c r="U150" s="163"/>
      <c r="V150" s="163"/>
      <c r="W150" s="163"/>
      <c r="X150" s="163"/>
      <c r="Y150" s="163"/>
      <c r="Z150" s="163"/>
      <c r="AA150" s="163"/>
      <c r="AB150" s="163"/>
      <c r="AC150" s="163"/>
      <c r="AD150" s="163"/>
      <c r="AE150" s="163"/>
    </row>
    <row r="151" spans="2:31">
      <c r="B151" s="1129"/>
      <c r="D151" s="1130"/>
      <c r="E151" s="1130"/>
      <c r="F151" s="1132"/>
      <c r="G151" s="1130"/>
      <c r="H151" s="1130"/>
      <c r="I151" s="1130"/>
      <c r="J151" s="1132"/>
      <c r="K151" s="1132"/>
      <c r="L151" s="1130"/>
      <c r="N151" s="1133">
        <f t="shared" si="6"/>
        <v>0</v>
      </c>
      <c r="O151" s="1134">
        <f t="shared" si="7"/>
        <v>0</v>
      </c>
      <c r="P151" s="1134">
        <f>O151/'1.5 Universal Data'!$F$35</f>
        <v>0</v>
      </c>
      <c r="R151" s="163"/>
      <c r="S151" s="163"/>
      <c r="T151" s="163"/>
      <c r="U151" s="163"/>
      <c r="V151" s="163"/>
      <c r="W151" s="163"/>
      <c r="X151" s="163"/>
      <c r="Y151" s="163"/>
      <c r="Z151" s="163"/>
      <c r="AA151" s="163"/>
      <c r="AB151" s="163"/>
      <c r="AC151" s="163"/>
      <c r="AD151" s="163"/>
      <c r="AE151" s="163"/>
    </row>
    <row r="152" spans="2:31">
      <c r="B152" s="1129"/>
      <c r="D152" s="1130"/>
      <c r="E152" s="1130"/>
      <c r="F152" s="1132"/>
      <c r="G152" s="1130"/>
      <c r="H152" s="1130"/>
      <c r="I152" s="1130"/>
      <c r="J152" s="1132"/>
      <c r="K152" s="1132"/>
      <c r="L152" s="1130"/>
      <c r="N152" s="1133">
        <f t="shared" si="6"/>
        <v>0</v>
      </c>
      <c r="O152" s="1134">
        <f t="shared" si="7"/>
        <v>0</v>
      </c>
      <c r="P152" s="1134">
        <f>O152/'1.5 Universal Data'!$F$35</f>
        <v>0</v>
      </c>
      <c r="R152" s="163"/>
      <c r="S152" s="163"/>
      <c r="T152" s="163"/>
      <c r="U152" s="163"/>
      <c r="V152" s="163"/>
      <c r="W152" s="163"/>
      <c r="X152" s="163"/>
      <c r="Y152" s="163"/>
      <c r="Z152" s="163"/>
      <c r="AA152" s="163"/>
      <c r="AB152" s="163"/>
      <c r="AC152" s="163"/>
      <c r="AD152" s="163"/>
      <c r="AE152" s="163"/>
    </row>
    <row r="153" spans="2:31">
      <c r="B153" s="1129"/>
      <c r="D153" s="1130"/>
      <c r="E153" s="1130"/>
      <c r="F153" s="1132"/>
      <c r="G153" s="1130"/>
      <c r="H153" s="1130"/>
      <c r="I153" s="1130"/>
      <c r="J153" s="1132"/>
      <c r="K153" s="1132"/>
      <c r="L153" s="1130"/>
      <c r="N153" s="1133">
        <f t="shared" si="6"/>
        <v>0</v>
      </c>
      <c r="O153" s="1134">
        <f t="shared" si="7"/>
        <v>0</v>
      </c>
      <c r="P153" s="1134">
        <f>O153/'1.5 Universal Data'!$F$35</f>
        <v>0</v>
      </c>
      <c r="R153" s="163"/>
      <c r="S153" s="163"/>
      <c r="T153" s="163"/>
      <c r="U153" s="163"/>
      <c r="V153" s="163"/>
      <c r="W153" s="163"/>
      <c r="X153" s="163"/>
      <c r="Y153" s="163"/>
      <c r="Z153" s="163"/>
      <c r="AA153" s="163"/>
      <c r="AB153" s="163"/>
      <c r="AC153" s="163"/>
      <c r="AD153" s="163"/>
      <c r="AE153" s="163"/>
    </row>
    <row r="154" spans="2:31">
      <c r="B154" s="1129"/>
      <c r="D154" s="1130"/>
      <c r="E154" s="1130"/>
      <c r="F154" s="1132"/>
      <c r="G154" s="1130"/>
      <c r="H154" s="1130"/>
      <c r="I154" s="1130"/>
      <c r="J154" s="1132"/>
      <c r="K154" s="1132"/>
      <c r="L154" s="1130"/>
      <c r="N154" s="1133">
        <f t="shared" si="6"/>
        <v>0</v>
      </c>
      <c r="O154" s="1134">
        <f t="shared" si="7"/>
        <v>0</v>
      </c>
      <c r="P154" s="1134">
        <f>O154/'1.5 Universal Data'!$F$35</f>
        <v>0</v>
      </c>
      <c r="R154" s="163"/>
      <c r="S154" s="163"/>
      <c r="T154" s="163"/>
      <c r="U154" s="163"/>
      <c r="V154" s="163"/>
      <c r="W154" s="163"/>
      <c r="X154" s="163"/>
      <c r="Y154" s="163"/>
      <c r="Z154" s="163"/>
      <c r="AA154" s="163"/>
      <c r="AB154" s="163"/>
      <c r="AC154" s="163"/>
      <c r="AD154" s="163"/>
      <c r="AE154" s="163"/>
    </row>
    <row r="155" spans="2:31">
      <c r="B155" s="1129"/>
      <c r="D155" s="1130"/>
      <c r="E155" s="1130"/>
      <c r="F155" s="1132"/>
      <c r="G155" s="1130"/>
      <c r="H155" s="1130"/>
      <c r="I155" s="1130"/>
      <c r="J155" s="1132"/>
      <c r="K155" s="1132"/>
      <c r="L155" s="1130"/>
      <c r="N155" s="1133">
        <f t="shared" si="6"/>
        <v>0</v>
      </c>
      <c r="O155" s="1134">
        <f t="shared" si="7"/>
        <v>0</v>
      </c>
      <c r="P155" s="1134">
        <f>O155/'1.5 Universal Data'!$F$35</f>
        <v>0</v>
      </c>
      <c r="R155" s="163"/>
      <c r="S155" s="163"/>
      <c r="T155" s="163"/>
      <c r="U155" s="163"/>
      <c r="V155" s="163"/>
      <c r="W155" s="163"/>
      <c r="X155" s="163"/>
      <c r="Y155" s="163"/>
      <c r="Z155" s="163"/>
      <c r="AA155" s="163"/>
      <c r="AB155" s="163"/>
      <c r="AC155" s="163"/>
      <c r="AD155" s="163"/>
      <c r="AE155" s="163"/>
    </row>
    <row r="156" spans="2:31">
      <c r="B156" s="1129"/>
      <c r="D156" s="1130"/>
      <c r="E156" s="1130"/>
      <c r="F156" s="1132"/>
      <c r="G156" s="1130"/>
      <c r="H156" s="1130"/>
      <c r="I156" s="1130"/>
      <c r="J156" s="1132"/>
      <c r="K156" s="1132"/>
      <c r="L156" s="1130"/>
      <c r="N156" s="1133">
        <f t="shared" si="6"/>
        <v>0</v>
      </c>
      <c r="O156" s="1134">
        <f t="shared" si="7"/>
        <v>0</v>
      </c>
      <c r="P156" s="1134">
        <f>O156/'1.5 Universal Data'!$F$35</f>
        <v>0</v>
      </c>
      <c r="R156" s="163"/>
      <c r="S156" s="163"/>
      <c r="T156" s="163"/>
      <c r="U156" s="163"/>
      <c r="V156" s="163"/>
      <c r="W156" s="163"/>
      <c r="X156" s="163"/>
      <c r="Y156" s="163"/>
      <c r="Z156" s="163"/>
      <c r="AA156" s="163"/>
      <c r="AB156" s="163"/>
      <c r="AC156" s="163"/>
      <c r="AD156" s="163"/>
      <c r="AE156" s="163"/>
    </row>
    <row r="157" spans="2:31">
      <c r="B157" s="1129"/>
      <c r="D157" s="1130"/>
      <c r="E157" s="1130"/>
      <c r="F157" s="1132"/>
      <c r="G157" s="1130"/>
      <c r="H157" s="1130"/>
      <c r="I157" s="1130"/>
      <c r="J157" s="1132"/>
      <c r="K157" s="1132"/>
      <c r="L157" s="1130"/>
      <c r="N157" s="1133">
        <f t="shared" si="6"/>
        <v>0</v>
      </c>
      <c r="O157" s="1134">
        <f t="shared" si="7"/>
        <v>0</v>
      </c>
      <c r="P157" s="1134">
        <f>O157/'1.5 Universal Data'!$F$35</f>
        <v>0</v>
      </c>
      <c r="R157" s="163"/>
      <c r="S157" s="163"/>
      <c r="T157" s="163"/>
      <c r="U157" s="163"/>
      <c r="V157" s="163"/>
      <c r="W157" s="163"/>
      <c r="X157" s="163"/>
      <c r="Y157" s="163"/>
      <c r="Z157" s="163"/>
      <c r="AA157" s="163"/>
      <c r="AB157" s="163"/>
      <c r="AC157" s="163"/>
      <c r="AD157" s="163"/>
      <c r="AE157" s="163"/>
    </row>
    <row r="158" spans="2:31">
      <c r="B158" s="1129"/>
      <c r="D158" s="1130"/>
      <c r="E158" s="1130"/>
      <c r="F158" s="1132"/>
      <c r="G158" s="1130"/>
      <c r="H158" s="1130"/>
      <c r="I158" s="1130"/>
      <c r="J158" s="1132"/>
      <c r="K158" s="1132"/>
      <c r="L158" s="1130"/>
      <c r="N158" s="1133">
        <f t="shared" si="6"/>
        <v>0</v>
      </c>
      <c r="O158" s="1134">
        <f t="shared" si="7"/>
        <v>0</v>
      </c>
      <c r="P158" s="1134">
        <f>O158/'1.5 Universal Data'!$F$35</f>
        <v>0</v>
      </c>
      <c r="R158" s="163"/>
      <c r="S158" s="163"/>
      <c r="T158" s="163"/>
      <c r="U158" s="163"/>
      <c r="V158" s="163"/>
      <c r="W158" s="163"/>
      <c r="X158" s="163"/>
      <c r="Y158" s="163"/>
      <c r="Z158" s="163"/>
      <c r="AA158" s="163"/>
      <c r="AB158" s="163"/>
      <c r="AC158" s="163"/>
      <c r="AD158" s="163"/>
      <c r="AE158" s="163"/>
    </row>
    <row r="159" spans="2:31">
      <c r="B159" s="1129"/>
      <c r="D159" s="1130"/>
      <c r="E159" s="1130"/>
      <c r="F159" s="1132"/>
      <c r="G159" s="1130"/>
      <c r="H159" s="1130"/>
      <c r="I159" s="1130"/>
      <c r="J159" s="1132"/>
      <c r="K159" s="1132"/>
      <c r="L159" s="1130"/>
      <c r="N159" s="1133">
        <f t="shared" si="6"/>
        <v>0</v>
      </c>
      <c r="O159" s="1134">
        <f t="shared" si="7"/>
        <v>0</v>
      </c>
      <c r="P159" s="1134">
        <f>O159/'1.5 Universal Data'!$F$35</f>
        <v>0</v>
      </c>
      <c r="R159" s="163"/>
      <c r="S159" s="163"/>
      <c r="T159" s="163"/>
      <c r="U159" s="163"/>
      <c r="V159" s="163"/>
      <c r="W159" s="163"/>
      <c r="X159" s="163"/>
      <c r="Y159" s="163"/>
      <c r="Z159" s="163"/>
      <c r="AA159" s="163"/>
      <c r="AB159" s="163"/>
      <c r="AC159" s="163"/>
      <c r="AD159" s="163"/>
      <c r="AE159" s="163"/>
    </row>
    <row r="160" spans="2:31">
      <c r="B160" s="1129"/>
      <c r="D160" s="1130"/>
      <c r="E160" s="1130"/>
      <c r="F160" s="1132"/>
      <c r="G160" s="1130"/>
      <c r="H160" s="1130"/>
      <c r="I160" s="1130"/>
      <c r="J160" s="1132"/>
      <c r="K160" s="1132"/>
      <c r="L160" s="1130"/>
      <c r="N160" s="1133">
        <f t="shared" si="6"/>
        <v>0</v>
      </c>
      <c r="O160" s="1134">
        <f t="shared" si="7"/>
        <v>0</v>
      </c>
      <c r="P160" s="1134">
        <f>O160/'1.5 Universal Data'!$F$35</f>
        <v>0</v>
      </c>
      <c r="R160" s="163"/>
      <c r="S160" s="163"/>
      <c r="T160" s="163"/>
      <c r="U160" s="163"/>
      <c r="V160" s="163"/>
      <c r="W160" s="163"/>
      <c r="X160" s="163"/>
      <c r="Y160" s="163"/>
      <c r="Z160" s="163"/>
      <c r="AA160" s="163"/>
      <c r="AB160" s="163"/>
      <c r="AC160" s="163"/>
      <c r="AD160" s="163"/>
      <c r="AE160" s="163"/>
    </row>
    <row r="161" spans="2:31">
      <c r="B161" s="1129"/>
      <c r="D161" s="1130"/>
      <c r="E161" s="1130"/>
      <c r="F161" s="1132"/>
      <c r="G161" s="1130"/>
      <c r="H161" s="1130"/>
      <c r="I161" s="1130"/>
      <c r="J161" s="1132"/>
      <c r="K161" s="1132"/>
      <c r="L161" s="1130"/>
      <c r="N161" s="1133">
        <f t="shared" si="6"/>
        <v>0</v>
      </c>
      <c r="O161" s="1134">
        <f t="shared" si="7"/>
        <v>0</v>
      </c>
      <c r="P161" s="1134">
        <f>O161/'1.5 Universal Data'!$F$35</f>
        <v>0</v>
      </c>
      <c r="R161" s="163"/>
      <c r="S161" s="163"/>
      <c r="T161" s="163"/>
      <c r="U161" s="163"/>
      <c r="V161" s="163"/>
      <c r="W161" s="163"/>
      <c r="X161" s="163"/>
      <c r="Y161" s="163"/>
      <c r="Z161" s="163"/>
      <c r="AA161" s="163"/>
      <c r="AB161" s="163"/>
      <c r="AC161" s="163"/>
      <c r="AD161" s="163"/>
      <c r="AE161" s="163"/>
    </row>
    <row r="162" spans="2:31">
      <c r="B162" s="1129"/>
      <c r="D162" s="1130"/>
      <c r="E162" s="1130"/>
      <c r="F162" s="1132"/>
      <c r="G162" s="1130"/>
      <c r="H162" s="1130"/>
      <c r="I162" s="1130"/>
      <c r="J162" s="1132"/>
      <c r="K162" s="1132"/>
      <c r="L162" s="1130"/>
      <c r="N162" s="1133">
        <f t="shared" si="6"/>
        <v>0</v>
      </c>
      <c r="O162" s="1134">
        <f t="shared" si="7"/>
        <v>0</v>
      </c>
      <c r="P162" s="1134">
        <f>O162/'1.5 Universal Data'!$F$35</f>
        <v>0</v>
      </c>
      <c r="R162" s="163"/>
      <c r="S162" s="163"/>
      <c r="T162" s="163"/>
      <c r="U162" s="163"/>
      <c r="V162" s="163"/>
      <c r="W162" s="163"/>
      <c r="X162" s="163"/>
      <c r="Y162" s="163"/>
      <c r="Z162" s="163"/>
      <c r="AA162" s="163"/>
      <c r="AB162" s="163"/>
      <c r="AC162" s="163"/>
      <c r="AD162" s="163"/>
      <c r="AE162" s="163"/>
    </row>
    <row r="163" spans="2:31">
      <c r="B163" s="1129"/>
      <c r="D163" s="1130"/>
      <c r="E163" s="1130"/>
      <c r="F163" s="1132"/>
      <c r="G163" s="1130"/>
      <c r="H163" s="1130"/>
      <c r="I163" s="1130"/>
      <c r="J163" s="1132"/>
      <c r="K163" s="1132"/>
      <c r="L163" s="1130"/>
      <c r="N163" s="1133">
        <f t="shared" si="6"/>
        <v>0</v>
      </c>
      <c r="O163" s="1134">
        <f t="shared" si="7"/>
        <v>0</v>
      </c>
      <c r="P163" s="1134">
        <f>O163/'1.5 Universal Data'!$F$35</f>
        <v>0</v>
      </c>
      <c r="R163" s="163"/>
      <c r="S163" s="163"/>
      <c r="T163" s="163"/>
      <c r="U163" s="163"/>
      <c r="V163" s="163"/>
      <c r="W163" s="163"/>
      <c r="X163" s="163"/>
      <c r="Y163" s="163"/>
      <c r="Z163" s="163"/>
      <c r="AA163" s="163"/>
      <c r="AB163" s="163"/>
      <c r="AC163" s="163"/>
      <c r="AD163" s="163"/>
      <c r="AE163" s="163"/>
    </row>
    <row r="164" spans="2:31">
      <c r="B164" s="1129"/>
      <c r="D164" s="1130"/>
      <c r="E164" s="1130"/>
      <c r="F164" s="1132"/>
      <c r="G164" s="1130"/>
      <c r="H164" s="1130"/>
      <c r="I164" s="1130"/>
      <c r="J164" s="1132"/>
      <c r="K164" s="1132"/>
      <c r="L164" s="1130"/>
      <c r="N164" s="1133">
        <f t="shared" si="6"/>
        <v>0</v>
      </c>
      <c r="O164" s="1134">
        <f t="shared" si="7"/>
        <v>0</v>
      </c>
      <c r="P164" s="1134">
        <f>O164/'1.5 Universal Data'!$F$35</f>
        <v>0</v>
      </c>
      <c r="R164" s="163"/>
      <c r="S164" s="163"/>
      <c r="T164" s="163"/>
      <c r="U164" s="163"/>
      <c r="V164" s="163"/>
      <c r="W164" s="163"/>
      <c r="X164" s="163"/>
      <c r="Y164" s="163"/>
      <c r="Z164" s="163"/>
      <c r="AA164" s="163"/>
      <c r="AB164" s="163"/>
      <c r="AC164" s="163"/>
      <c r="AD164" s="163"/>
      <c r="AE164" s="163"/>
    </row>
    <row r="165" spans="2:31">
      <c r="B165" s="1129"/>
      <c r="D165" s="1130"/>
      <c r="E165" s="1130"/>
      <c r="F165" s="1132"/>
      <c r="G165" s="1130"/>
      <c r="H165" s="1130"/>
      <c r="I165" s="1130"/>
      <c r="J165" s="1132"/>
      <c r="K165" s="1132"/>
      <c r="L165" s="1130"/>
      <c r="N165" s="1133">
        <f t="shared" si="6"/>
        <v>0</v>
      </c>
      <c r="O165" s="1134">
        <f t="shared" si="7"/>
        <v>0</v>
      </c>
      <c r="P165" s="1134">
        <f>O165/'1.5 Universal Data'!$F$35</f>
        <v>0</v>
      </c>
      <c r="R165" s="163"/>
      <c r="S165" s="163"/>
      <c r="T165" s="163"/>
      <c r="U165" s="163"/>
      <c r="V165" s="163"/>
      <c r="W165" s="163"/>
      <c r="X165" s="163"/>
      <c r="Y165" s="163"/>
      <c r="Z165" s="163"/>
      <c r="AA165" s="163"/>
      <c r="AB165" s="163"/>
      <c r="AC165" s="163"/>
      <c r="AD165" s="163"/>
      <c r="AE165" s="163"/>
    </row>
    <row r="166" spans="2:31">
      <c r="B166" s="1129"/>
      <c r="D166" s="1130"/>
      <c r="E166" s="1130"/>
      <c r="F166" s="1132"/>
      <c r="G166" s="1130"/>
      <c r="H166" s="1130"/>
      <c r="I166" s="1130"/>
      <c r="J166" s="1132"/>
      <c r="K166" s="1132"/>
      <c r="L166" s="1130"/>
      <c r="N166" s="1133">
        <f t="shared" si="6"/>
        <v>0</v>
      </c>
      <c r="O166" s="1134">
        <f t="shared" si="7"/>
        <v>0</v>
      </c>
      <c r="P166" s="1134">
        <f>O166/'1.5 Universal Data'!$F$35</f>
        <v>0</v>
      </c>
      <c r="R166" s="163"/>
      <c r="S166" s="163"/>
      <c r="T166" s="163"/>
      <c r="U166" s="163"/>
      <c r="V166" s="163"/>
      <c r="W166" s="163"/>
      <c r="X166" s="163"/>
      <c r="Y166" s="163"/>
      <c r="Z166" s="163"/>
      <c r="AA166" s="163"/>
      <c r="AB166" s="163"/>
      <c r="AC166" s="163"/>
      <c r="AD166" s="163"/>
      <c r="AE166" s="163"/>
    </row>
    <row r="167" spans="2:31">
      <c r="B167" s="1129"/>
      <c r="D167" s="1130"/>
      <c r="E167" s="1130"/>
      <c r="F167" s="1132"/>
      <c r="G167" s="1130"/>
      <c r="H167" s="1130"/>
      <c r="I167" s="1130"/>
      <c r="J167" s="1132"/>
      <c r="K167" s="1132"/>
      <c r="L167" s="1130"/>
      <c r="N167" s="1133">
        <f t="shared" si="6"/>
        <v>0</v>
      </c>
      <c r="O167" s="1134">
        <f t="shared" si="7"/>
        <v>0</v>
      </c>
      <c r="P167" s="1134">
        <f>O167/'1.5 Universal Data'!$F$35</f>
        <v>0</v>
      </c>
      <c r="R167" s="163"/>
      <c r="S167" s="163"/>
      <c r="T167" s="163"/>
      <c r="U167" s="163"/>
      <c r="V167" s="163"/>
      <c r="W167" s="163"/>
      <c r="X167" s="163"/>
      <c r="Y167" s="163"/>
      <c r="Z167" s="163"/>
      <c r="AA167" s="163"/>
      <c r="AB167" s="163"/>
      <c r="AC167" s="163"/>
      <c r="AD167" s="163"/>
      <c r="AE167" s="163"/>
    </row>
    <row r="168" spans="2:31">
      <c r="B168" s="1129"/>
      <c r="D168" s="1130"/>
      <c r="E168" s="1130"/>
      <c r="F168" s="1132"/>
      <c r="G168" s="1130"/>
      <c r="H168" s="1130"/>
      <c r="I168" s="1130"/>
      <c r="J168" s="1132"/>
      <c r="K168" s="1132"/>
      <c r="L168" s="1130"/>
      <c r="N168" s="1133">
        <f t="shared" si="6"/>
        <v>0</v>
      </c>
      <c r="O168" s="1134">
        <f t="shared" si="7"/>
        <v>0</v>
      </c>
      <c r="P168" s="1134">
        <f>O168/'1.5 Universal Data'!$F$35</f>
        <v>0</v>
      </c>
      <c r="R168" s="163"/>
      <c r="S168" s="163"/>
      <c r="T168" s="163"/>
      <c r="U168" s="163"/>
      <c r="V168" s="163"/>
      <c r="W168" s="163"/>
      <c r="X168" s="163"/>
      <c r="Y168" s="163"/>
      <c r="Z168" s="163"/>
      <c r="AA168" s="163"/>
      <c r="AB168" s="163"/>
      <c r="AC168" s="163"/>
      <c r="AD168" s="163"/>
      <c r="AE168" s="163"/>
    </row>
    <row r="169" spans="2:31">
      <c r="B169" s="1129"/>
      <c r="D169" s="1130"/>
      <c r="E169" s="1130"/>
      <c r="F169" s="1132"/>
      <c r="G169" s="1130"/>
      <c r="H169" s="1130"/>
      <c r="I169" s="1130"/>
      <c r="J169" s="1132"/>
      <c r="K169" s="1132"/>
      <c r="L169" s="1130"/>
      <c r="N169" s="1133">
        <f t="shared" si="6"/>
        <v>0</v>
      </c>
      <c r="O169" s="1134">
        <f t="shared" si="7"/>
        <v>0</v>
      </c>
      <c r="P169" s="1134">
        <f>O169/'1.5 Universal Data'!$F$35</f>
        <v>0</v>
      </c>
      <c r="R169" s="163"/>
      <c r="S169" s="163"/>
      <c r="T169" s="163"/>
      <c r="U169" s="163"/>
      <c r="V169" s="163"/>
      <c r="W169" s="163"/>
      <c r="X169" s="163"/>
      <c r="Y169" s="163"/>
      <c r="Z169" s="163"/>
      <c r="AA169" s="163"/>
      <c r="AB169" s="163"/>
      <c r="AC169" s="163"/>
      <c r="AD169" s="163"/>
      <c r="AE169" s="163"/>
    </row>
    <row r="170" spans="2:31">
      <c r="B170" s="1129"/>
      <c r="D170" s="1130"/>
      <c r="E170" s="1130"/>
      <c r="F170" s="1132"/>
      <c r="G170" s="1130"/>
      <c r="H170" s="1130"/>
      <c r="I170" s="1130"/>
      <c r="J170" s="1132"/>
      <c r="K170" s="1132"/>
      <c r="L170" s="1130"/>
      <c r="N170" s="1133">
        <f t="shared" si="6"/>
        <v>0</v>
      </c>
      <c r="O170" s="1134">
        <f t="shared" si="7"/>
        <v>0</v>
      </c>
      <c r="P170" s="1134">
        <f>O170/'1.5 Universal Data'!$F$35</f>
        <v>0</v>
      </c>
      <c r="R170" s="163"/>
      <c r="S170" s="163"/>
      <c r="T170" s="163"/>
      <c r="U170" s="163"/>
      <c r="V170" s="163"/>
      <c r="W170" s="163"/>
      <c r="X170" s="163"/>
      <c r="Y170" s="163"/>
      <c r="Z170" s="163"/>
      <c r="AA170" s="163"/>
      <c r="AB170" s="163"/>
      <c r="AC170" s="163"/>
      <c r="AD170" s="163"/>
      <c r="AE170" s="163"/>
    </row>
    <row r="171" spans="2:31">
      <c r="B171" s="1129"/>
      <c r="D171" s="1130"/>
      <c r="E171" s="1130"/>
      <c r="F171" s="1132"/>
      <c r="G171" s="1130"/>
      <c r="H171" s="1130"/>
      <c r="I171" s="1130"/>
      <c r="J171" s="1132"/>
      <c r="K171" s="1132"/>
      <c r="L171" s="1130"/>
      <c r="N171" s="1133">
        <f t="shared" si="6"/>
        <v>0</v>
      </c>
      <c r="O171" s="1134">
        <f t="shared" si="7"/>
        <v>0</v>
      </c>
      <c r="P171" s="1134">
        <f>O171/'1.5 Universal Data'!$F$35</f>
        <v>0</v>
      </c>
      <c r="R171" s="163"/>
      <c r="S171" s="163"/>
      <c r="T171" s="163"/>
      <c r="U171" s="163"/>
      <c r="V171" s="163"/>
      <c r="W171" s="163"/>
      <c r="X171" s="163"/>
      <c r="Y171" s="163"/>
      <c r="Z171" s="163"/>
      <c r="AA171" s="163"/>
      <c r="AB171" s="163"/>
      <c r="AC171" s="163"/>
      <c r="AD171" s="163"/>
      <c r="AE171" s="163"/>
    </row>
    <row r="172" spans="2:31">
      <c r="B172" s="1129"/>
      <c r="D172" s="1130"/>
      <c r="E172" s="1130"/>
      <c r="F172" s="1132"/>
      <c r="G172" s="1130"/>
      <c r="H172" s="1130"/>
      <c r="I172" s="1130"/>
      <c r="J172" s="1132"/>
      <c r="K172" s="1132"/>
      <c r="L172" s="1130"/>
      <c r="N172" s="1133">
        <f t="shared" si="6"/>
        <v>0</v>
      </c>
      <c r="O172" s="1134">
        <f t="shared" si="7"/>
        <v>0</v>
      </c>
      <c r="P172" s="1134">
        <f>O172/'1.5 Universal Data'!$F$35</f>
        <v>0</v>
      </c>
      <c r="R172" s="163"/>
      <c r="S172" s="163"/>
      <c r="T172" s="163"/>
      <c r="U172" s="163"/>
      <c r="V172" s="163"/>
      <c r="W172" s="163"/>
      <c r="X172" s="163"/>
      <c r="Y172" s="163"/>
      <c r="Z172" s="163"/>
      <c r="AA172" s="163"/>
      <c r="AB172" s="163"/>
      <c r="AC172" s="163"/>
      <c r="AD172" s="163"/>
      <c r="AE172" s="163"/>
    </row>
    <row r="173" spans="2:31">
      <c r="B173" s="1129"/>
      <c r="D173" s="1130"/>
      <c r="E173" s="1130"/>
      <c r="F173" s="1132"/>
      <c r="G173" s="1130"/>
      <c r="H173" s="1130"/>
      <c r="I173" s="1130"/>
      <c r="J173" s="1132"/>
      <c r="K173" s="1132"/>
      <c r="L173" s="1130"/>
      <c r="N173" s="1133">
        <f t="shared" si="6"/>
        <v>0</v>
      </c>
      <c r="O173" s="1134">
        <f t="shared" si="7"/>
        <v>0</v>
      </c>
      <c r="P173" s="1134">
        <f>O173/'1.5 Universal Data'!$F$35</f>
        <v>0</v>
      </c>
      <c r="R173" s="163"/>
      <c r="S173" s="163"/>
      <c r="T173" s="163"/>
      <c r="U173" s="163"/>
      <c r="V173" s="163"/>
      <c r="W173" s="163"/>
      <c r="X173" s="163"/>
      <c r="Y173" s="163"/>
      <c r="Z173" s="163"/>
      <c r="AA173" s="163"/>
      <c r="AB173" s="163"/>
      <c r="AC173" s="163"/>
      <c r="AD173" s="163"/>
      <c r="AE173" s="163"/>
    </row>
    <row r="174" spans="2:31">
      <c r="B174" s="1129"/>
      <c r="D174" s="1130"/>
      <c r="E174" s="1130"/>
      <c r="F174" s="1132"/>
      <c r="G174" s="1130"/>
      <c r="H174" s="1130"/>
      <c r="I174" s="1130"/>
      <c r="J174" s="1132"/>
      <c r="K174" s="1132"/>
      <c r="L174" s="1130"/>
      <c r="N174" s="1133">
        <f t="shared" si="6"/>
        <v>0</v>
      </c>
      <c r="O174" s="1134">
        <f t="shared" si="7"/>
        <v>0</v>
      </c>
      <c r="P174" s="1134">
        <f>O174/'1.5 Universal Data'!$F$35</f>
        <v>0</v>
      </c>
      <c r="R174" s="163"/>
      <c r="S174" s="163"/>
      <c r="T174" s="163"/>
      <c r="U174" s="163"/>
      <c r="V174" s="163"/>
      <c r="W174" s="163"/>
      <c r="X174" s="163"/>
      <c r="Y174" s="163"/>
      <c r="Z174" s="163"/>
      <c r="AA174" s="163"/>
      <c r="AB174" s="163"/>
      <c r="AC174" s="163"/>
      <c r="AD174" s="163"/>
      <c r="AE174" s="163"/>
    </row>
    <row r="175" spans="2:31">
      <c r="B175" s="1129"/>
      <c r="D175" s="1130"/>
      <c r="E175" s="1130"/>
      <c r="F175" s="1132"/>
      <c r="G175" s="1130"/>
      <c r="H175" s="1130"/>
      <c r="I175" s="1130"/>
      <c r="J175" s="1132"/>
      <c r="K175" s="1132"/>
      <c r="L175" s="1130"/>
      <c r="N175" s="1133">
        <f t="shared" si="6"/>
        <v>0</v>
      </c>
      <c r="O175" s="1134">
        <f t="shared" si="7"/>
        <v>0</v>
      </c>
      <c r="P175" s="1134">
        <f>O175/'1.5 Universal Data'!$F$35</f>
        <v>0</v>
      </c>
      <c r="R175" s="163"/>
      <c r="S175" s="163"/>
      <c r="T175" s="163"/>
      <c r="U175" s="163"/>
      <c r="V175" s="163"/>
      <c r="W175" s="163"/>
      <c r="X175" s="163"/>
      <c r="Y175" s="163"/>
      <c r="Z175" s="163"/>
      <c r="AA175" s="163"/>
      <c r="AB175" s="163"/>
      <c r="AC175" s="163"/>
      <c r="AD175" s="163"/>
      <c r="AE175" s="163"/>
    </row>
    <row r="176" spans="2:31">
      <c r="B176" s="1129"/>
      <c r="D176" s="1130"/>
      <c r="E176" s="1130"/>
      <c r="F176" s="1132"/>
      <c r="G176" s="1130"/>
      <c r="H176" s="1130"/>
      <c r="I176" s="1130"/>
      <c r="J176" s="1132"/>
      <c r="K176" s="1132"/>
      <c r="L176" s="1130"/>
      <c r="N176" s="1133">
        <f t="shared" si="6"/>
        <v>0</v>
      </c>
      <c r="O176" s="1134">
        <f t="shared" si="7"/>
        <v>0</v>
      </c>
      <c r="P176" s="1134">
        <f>O176/'1.5 Universal Data'!$F$35</f>
        <v>0</v>
      </c>
      <c r="R176" s="163"/>
      <c r="S176" s="163"/>
      <c r="T176" s="163"/>
      <c r="U176" s="163"/>
      <c r="V176" s="163"/>
      <c r="W176" s="163"/>
      <c r="X176" s="163"/>
      <c r="Y176" s="163"/>
      <c r="Z176" s="163"/>
      <c r="AA176" s="163"/>
      <c r="AB176" s="163"/>
      <c r="AC176" s="163"/>
      <c r="AD176" s="163"/>
      <c r="AE176" s="163"/>
    </row>
    <row r="177" spans="2:31">
      <c r="B177" s="1129"/>
      <c r="D177" s="1130"/>
      <c r="E177" s="1130"/>
      <c r="F177" s="1132"/>
      <c r="G177" s="1130"/>
      <c r="H177" s="1130"/>
      <c r="I177" s="1130"/>
      <c r="J177" s="1132"/>
      <c r="K177" s="1132"/>
      <c r="L177" s="1130"/>
      <c r="N177" s="1133">
        <f t="shared" si="6"/>
        <v>0</v>
      </c>
      <c r="O177" s="1134">
        <f t="shared" si="7"/>
        <v>0</v>
      </c>
      <c r="P177" s="1134">
        <f>O177/'1.5 Universal Data'!$F$35</f>
        <v>0</v>
      </c>
      <c r="R177" s="163"/>
      <c r="S177" s="163"/>
      <c r="T177" s="163"/>
      <c r="U177" s="163"/>
      <c r="V177" s="163"/>
      <c r="W177" s="163"/>
      <c r="X177" s="163"/>
      <c r="Y177" s="163"/>
      <c r="Z177" s="163"/>
      <c r="AA177" s="163"/>
      <c r="AB177" s="163"/>
      <c r="AC177" s="163"/>
      <c r="AD177" s="163"/>
      <c r="AE177" s="163"/>
    </row>
    <row r="178" spans="2:31">
      <c r="B178" s="1129"/>
      <c r="D178" s="1130"/>
      <c r="E178" s="1130"/>
      <c r="F178" s="1132"/>
      <c r="G178" s="1130"/>
      <c r="H178" s="1130"/>
      <c r="I178" s="1130"/>
      <c r="J178" s="1132"/>
      <c r="K178" s="1132"/>
      <c r="L178" s="1130"/>
      <c r="N178" s="1133">
        <f t="shared" si="6"/>
        <v>0</v>
      </c>
      <c r="O178" s="1134">
        <f t="shared" si="7"/>
        <v>0</v>
      </c>
      <c r="P178" s="1134">
        <f>O178/'1.5 Universal Data'!$F$35</f>
        <v>0</v>
      </c>
      <c r="R178" s="163"/>
      <c r="S178" s="163"/>
      <c r="T178" s="163"/>
      <c r="U178" s="163"/>
      <c r="V178" s="163"/>
      <c r="W178" s="163"/>
      <c r="X178" s="163"/>
      <c r="Y178" s="163"/>
      <c r="Z178" s="163"/>
      <c r="AA178" s="163"/>
      <c r="AB178" s="163"/>
      <c r="AC178" s="163"/>
      <c r="AD178" s="163"/>
      <c r="AE178" s="163"/>
    </row>
    <row r="179" spans="2:31">
      <c r="B179" s="1129"/>
      <c r="D179" s="1130"/>
      <c r="E179" s="1130"/>
      <c r="F179" s="1132"/>
      <c r="G179" s="1130"/>
      <c r="H179" s="1130"/>
      <c r="I179" s="1130"/>
      <c r="J179" s="1132"/>
      <c r="K179" s="1132"/>
      <c r="L179" s="1130"/>
      <c r="N179" s="1133">
        <f t="shared" si="6"/>
        <v>0</v>
      </c>
      <c r="O179" s="1134">
        <f t="shared" si="7"/>
        <v>0</v>
      </c>
      <c r="P179" s="1134">
        <f>O179/'1.5 Universal Data'!$F$35</f>
        <v>0</v>
      </c>
      <c r="R179" s="163"/>
      <c r="S179" s="163"/>
      <c r="T179" s="163"/>
      <c r="U179" s="163"/>
      <c r="V179" s="163"/>
      <c r="W179" s="163"/>
      <c r="X179" s="163"/>
      <c r="Y179" s="163"/>
      <c r="Z179" s="163"/>
      <c r="AA179" s="163"/>
      <c r="AB179" s="163"/>
      <c r="AC179" s="163"/>
      <c r="AD179" s="163"/>
      <c r="AE179" s="163"/>
    </row>
    <row r="180" spans="2:31">
      <c r="B180" s="1129"/>
      <c r="D180" s="1130"/>
      <c r="E180" s="1130"/>
      <c r="F180" s="1132"/>
      <c r="G180" s="1130"/>
      <c r="H180" s="1130"/>
      <c r="I180" s="1130"/>
      <c r="J180" s="1132"/>
      <c r="K180" s="1132"/>
      <c r="L180" s="1130"/>
      <c r="N180" s="1133">
        <f t="shared" si="6"/>
        <v>0</v>
      </c>
      <c r="O180" s="1134">
        <f t="shared" si="7"/>
        <v>0</v>
      </c>
      <c r="P180" s="1134">
        <f>O180/'1.5 Universal Data'!$F$35</f>
        <v>0</v>
      </c>
      <c r="R180" s="163"/>
      <c r="S180" s="163"/>
      <c r="T180" s="163"/>
      <c r="U180" s="163"/>
      <c r="V180" s="163"/>
      <c r="W180" s="163"/>
      <c r="X180" s="163"/>
      <c r="Y180" s="163"/>
      <c r="Z180" s="163"/>
      <c r="AA180" s="163"/>
      <c r="AB180" s="163"/>
      <c r="AC180" s="163"/>
      <c r="AD180" s="163"/>
      <c r="AE180" s="163"/>
    </row>
    <row r="181" spans="2:31">
      <c r="B181" s="1129"/>
      <c r="D181" s="1130"/>
      <c r="E181" s="1130"/>
      <c r="F181" s="1132"/>
      <c r="G181" s="1130"/>
      <c r="H181" s="1130"/>
      <c r="I181" s="1130"/>
      <c r="J181" s="1132"/>
      <c r="K181" s="1132"/>
      <c r="L181" s="1130"/>
      <c r="N181" s="1133">
        <f t="shared" si="6"/>
        <v>0</v>
      </c>
      <c r="O181" s="1134">
        <f t="shared" si="7"/>
        <v>0</v>
      </c>
      <c r="P181" s="1134">
        <f>O181/'1.5 Universal Data'!$F$35</f>
        <v>0</v>
      </c>
      <c r="R181" s="163"/>
      <c r="S181" s="163"/>
      <c r="T181" s="163"/>
      <c r="U181" s="163"/>
      <c r="V181" s="163"/>
      <c r="W181" s="163"/>
      <c r="X181" s="163"/>
      <c r="Y181" s="163"/>
      <c r="Z181" s="163"/>
      <c r="AA181" s="163"/>
      <c r="AB181" s="163"/>
      <c r="AC181" s="163"/>
      <c r="AD181" s="163"/>
      <c r="AE181" s="163"/>
    </row>
    <row r="182" spans="2:31">
      <c r="B182" s="1129"/>
      <c r="D182" s="1130"/>
      <c r="E182" s="1130"/>
      <c r="F182" s="1132"/>
      <c r="G182" s="1130"/>
      <c r="H182" s="1130"/>
      <c r="I182" s="1130"/>
      <c r="J182" s="1132"/>
      <c r="K182" s="1132"/>
      <c r="L182" s="1130"/>
      <c r="N182" s="1133">
        <f t="shared" si="6"/>
        <v>0</v>
      </c>
      <c r="O182" s="1134">
        <f t="shared" si="7"/>
        <v>0</v>
      </c>
      <c r="P182" s="1134">
        <f>O182/'1.5 Universal Data'!$F$35</f>
        <v>0</v>
      </c>
      <c r="R182" s="163"/>
      <c r="S182" s="163"/>
      <c r="T182" s="163"/>
      <c r="U182" s="163"/>
      <c r="V182" s="163"/>
      <c r="W182" s="163"/>
      <c r="X182" s="163"/>
      <c r="Y182" s="163"/>
      <c r="Z182" s="163"/>
      <c r="AA182" s="163"/>
      <c r="AB182" s="163"/>
      <c r="AC182" s="163"/>
      <c r="AD182" s="163"/>
      <c r="AE182" s="163"/>
    </row>
    <row r="183" spans="2:31">
      <c r="B183" s="1129"/>
      <c r="D183" s="1130"/>
      <c r="E183" s="1130"/>
      <c r="F183" s="1132"/>
      <c r="G183" s="1130"/>
      <c r="H183" s="1130"/>
      <c r="I183" s="1130"/>
      <c r="J183" s="1132"/>
      <c r="K183" s="1132"/>
      <c r="L183" s="1130"/>
      <c r="N183" s="1133">
        <f t="shared" si="6"/>
        <v>0</v>
      </c>
      <c r="O183" s="1134">
        <f t="shared" si="7"/>
        <v>0</v>
      </c>
      <c r="P183" s="1134">
        <f>O183/'1.5 Universal Data'!$F$35</f>
        <v>0</v>
      </c>
      <c r="R183" s="163"/>
      <c r="S183" s="163"/>
      <c r="T183" s="163"/>
      <c r="U183" s="163"/>
      <c r="V183" s="163"/>
      <c r="W183" s="163"/>
      <c r="X183" s="163"/>
      <c r="Y183" s="163"/>
      <c r="Z183" s="163"/>
      <c r="AA183" s="163"/>
      <c r="AB183" s="163"/>
      <c r="AC183" s="163"/>
      <c r="AD183" s="163"/>
      <c r="AE183" s="163"/>
    </row>
    <row r="184" spans="2:31">
      <c r="B184" s="1129"/>
      <c r="D184" s="1130"/>
      <c r="E184" s="1130"/>
      <c r="F184" s="1132"/>
      <c r="G184" s="1130"/>
      <c r="H184" s="1130"/>
      <c r="I184" s="1130"/>
      <c r="J184" s="1132"/>
      <c r="K184" s="1132"/>
      <c r="L184" s="1130"/>
      <c r="N184" s="1133">
        <f t="shared" si="6"/>
        <v>0</v>
      </c>
      <c r="O184" s="1134">
        <f t="shared" si="7"/>
        <v>0</v>
      </c>
      <c r="P184" s="1134">
        <f>O184/'1.5 Universal Data'!$F$35</f>
        <v>0</v>
      </c>
      <c r="R184" s="163"/>
      <c r="S184" s="163"/>
      <c r="T184" s="163"/>
      <c r="U184" s="163"/>
      <c r="V184" s="163"/>
      <c r="W184" s="163"/>
      <c r="X184" s="163"/>
      <c r="Y184" s="163"/>
      <c r="Z184" s="163"/>
      <c r="AA184" s="163"/>
      <c r="AB184" s="163"/>
      <c r="AC184" s="163"/>
      <c r="AD184" s="163"/>
      <c r="AE184" s="163"/>
    </row>
    <row r="185" spans="2:31">
      <c r="B185" s="1129"/>
      <c r="D185" s="1130"/>
      <c r="E185" s="1130"/>
      <c r="F185" s="1132"/>
      <c r="G185" s="1130"/>
      <c r="H185" s="1130"/>
      <c r="I185" s="1130"/>
      <c r="J185" s="1132"/>
      <c r="K185" s="1132"/>
      <c r="L185" s="1130"/>
      <c r="N185" s="1133">
        <f t="shared" si="6"/>
        <v>0</v>
      </c>
      <c r="O185" s="1134">
        <f t="shared" si="7"/>
        <v>0</v>
      </c>
      <c r="P185" s="1134">
        <f>O185/'1.5 Universal Data'!$F$35</f>
        <v>0</v>
      </c>
      <c r="R185" s="163"/>
      <c r="S185" s="163"/>
      <c r="T185" s="163"/>
      <c r="U185" s="163"/>
      <c r="V185" s="163"/>
      <c r="W185" s="163"/>
      <c r="X185" s="163"/>
      <c r="Y185" s="163"/>
      <c r="Z185" s="163"/>
      <c r="AA185" s="163"/>
      <c r="AB185" s="163"/>
      <c r="AC185" s="163"/>
      <c r="AD185" s="163"/>
      <c r="AE185" s="163"/>
    </row>
    <row r="186" spans="2:31">
      <c r="B186" s="1129"/>
      <c r="D186" s="1130"/>
      <c r="E186" s="1130"/>
      <c r="F186" s="1132"/>
      <c r="G186" s="1130"/>
      <c r="H186" s="1130"/>
      <c r="I186" s="1130"/>
      <c r="J186" s="1132"/>
      <c r="K186" s="1132"/>
      <c r="L186" s="1130"/>
      <c r="N186" s="1133">
        <f t="shared" si="6"/>
        <v>0</v>
      </c>
      <c r="O186" s="1134">
        <f t="shared" si="7"/>
        <v>0</v>
      </c>
      <c r="P186" s="1134">
        <f>O186/'1.5 Universal Data'!$F$35</f>
        <v>0</v>
      </c>
      <c r="R186" s="163"/>
      <c r="S186" s="163"/>
      <c r="T186" s="163"/>
      <c r="U186" s="163"/>
      <c r="V186" s="163"/>
      <c r="W186" s="163"/>
      <c r="X186" s="163"/>
      <c r="Y186" s="163"/>
      <c r="Z186" s="163"/>
      <c r="AA186" s="163"/>
      <c r="AB186" s="163"/>
      <c r="AC186" s="163"/>
      <c r="AD186" s="163"/>
      <c r="AE186" s="163"/>
    </row>
    <row r="187" spans="2:31">
      <c r="B187" s="1129"/>
      <c r="D187" s="1130"/>
      <c r="E187" s="1130"/>
      <c r="F187" s="1132"/>
      <c r="G187" s="1130"/>
      <c r="H187" s="1130"/>
      <c r="I187" s="1130"/>
      <c r="J187" s="1132"/>
      <c r="K187" s="1132"/>
      <c r="L187" s="1130"/>
      <c r="N187" s="1133">
        <f t="shared" si="6"/>
        <v>0</v>
      </c>
      <c r="O187" s="1134">
        <f t="shared" si="7"/>
        <v>0</v>
      </c>
      <c r="P187" s="1134">
        <f>O187/'1.5 Universal Data'!$F$35</f>
        <v>0</v>
      </c>
      <c r="R187" s="163"/>
      <c r="S187" s="163"/>
      <c r="T187" s="163"/>
      <c r="U187" s="163"/>
      <c r="V187" s="163"/>
      <c r="W187" s="163"/>
      <c r="X187" s="163"/>
      <c r="Y187" s="163"/>
      <c r="Z187" s="163"/>
      <c r="AA187" s="163"/>
      <c r="AB187" s="163"/>
      <c r="AC187" s="163"/>
      <c r="AD187" s="163"/>
      <c r="AE187" s="163"/>
    </row>
    <row r="188" spans="2:31">
      <c r="B188" s="1129"/>
      <c r="D188" s="1130"/>
      <c r="E188" s="1130"/>
      <c r="F188" s="1132"/>
      <c r="G188" s="1130"/>
      <c r="H188" s="1130"/>
      <c r="I188" s="1130"/>
      <c r="J188" s="1132"/>
      <c r="K188" s="1132"/>
      <c r="L188" s="1130"/>
      <c r="N188" s="1133">
        <f t="shared" si="6"/>
        <v>0</v>
      </c>
      <c r="O188" s="1134">
        <f t="shared" si="7"/>
        <v>0</v>
      </c>
      <c r="P188" s="1134">
        <f>O188/'1.5 Universal Data'!$F$35</f>
        <v>0</v>
      </c>
      <c r="R188" s="163"/>
      <c r="S188" s="163"/>
      <c r="T188" s="163"/>
      <c r="U188" s="163"/>
      <c r="V188" s="163"/>
      <c r="W188" s="163"/>
      <c r="X188" s="163"/>
      <c r="Y188" s="163"/>
      <c r="Z188" s="163"/>
      <c r="AA188" s="163"/>
      <c r="AB188" s="163"/>
      <c r="AC188" s="163"/>
      <c r="AD188" s="163"/>
      <c r="AE188" s="163"/>
    </row>
    <row r="189" spans="2:31">
      <c r="B189" s="1129"/>
      <c r="D189" s="1130"/>
      <c r="E189" s="1130"/>
      <c r="F189" s="1132"/>
      <c r="G189" s="1130"/>
      <c r="H189" s="1130"/>
      <c r="I189" s="1130"/>
      <c r="J189" s="1132"/>
      <c r="K189" s="1132"/>
      <c r="L189" s="1130"/>
      <c r="N189" s="1133">
        <f t="shared" si="6"/>
        <v>0</v>
      </c>
      <c r="O189" s="1134">
        <f t="shared" si="7"/>
        <v>0</v>
      </c>
      <c r="P189" s="1134">
        <f>O189/'1.5 Universal Data'!$F$35</f>
        <v>0</v>
      </c>
      <c r="R189" s="163"/>
      <c r="S189" s="163"/>
      <c r="T189" s="163"/>
      <c r="U189" s="163"/>
      <c r="V189" s="163"/>
      <c r="W189" s="163"/>
      <c r="X189" s="163"/>
      <c r="Y189" s="163"/>
      <c r="Z189" s="163"/>
      <c r="AA189" s="163"/>
      <c r="AB189" s="163"/>
      <c r="AC189" s="163"/>
      <c r="AD189" s="163"/>
      <c r="AE189" s="163"/>
    </row>
    <row r="190" spans="2:31">
      <c r="B190" s="1129"/>
      <c r="D190" s="1130"/>
      <c r="E190" s="1130"/>
      <c r="F190" s="1132"/>
      <c r="G190" s="1130"/>
      <c r="H190" s="1130"/>
      <c r="I190" s="1130"/>
      <c r="J190" s="1132"/>
      <c r="K190" s="1132"/>
      <c r="L190" s="1130"/>
      <c r="N190" s="1133">
        <f t="shared" si="6"/>
        <v>0</v>
      </c>
      <c r="O190" s="1134">
        <f t="shared" si="7"/>
        <v>0</v>
      </c>
      <c r="P190" s="1134">
        <f>O190/'1.5 Universal Data'!$F$35</f>
        <v>0</v>
      </c>
      <c r="R190" s="163"/>
      <c r="S190" s="163"/>
      <c r="T190" s="163"/>
      <c r="U190" s="163"/>
      <c r="V190" s="163"/>
      <c r="W190" s="163"/>
      <c r="X190" s="163"/>
      <c r="Y190" s="163"/>
      <c r="Z190" s="163"/>
      <c r="AA190" s="163"/>
      <c r="AB190" s="163"/>
      <c r="AC190" s="163"/>
      <c r="AD190" s="163"/>
      <c r="AE190" s="163"/>
    </row>
    <row r="191" spans="2:31">
      <c r="B191" s="1129"/>
      <c r="D191" s="1130"/>
      <c r="E191" s="1130"/>
      <c r="F191" s="1132"/>
      <c r="G191" s="1130"/>
      <c r="H191" s="1130"/>
      <c r="I191" s="1130"/>
      <c r="J191" s="1132"/>
      <c r="K191" s="1132"/>
      <c r="L191" s="1130"/>
      <c r="N191" s="1133">
        <f t="shared" si="6"/>
        <v>0</v>
      </c>
      <c r="O191" s="1134">
        <f t="shared" si="7"/>
        <v>0</v>
      </c>
      <c r="P191" s="1134">
        <f>O191/'1.5 Universal Data'!$F$35</f>
        <v>0</v>
      </c>
      <c r="R191" s="163"/>
      <c r="S191" s="163"/>
      <c r="T191" s="163"/>
      <c r="U191" s="163"/>
      <c r="V191" s="163"/>
      <c r="W191" s="163"/>
      <c r="X191" s="163"/>
      <c r="Y191" s="163"/>
      <c r="Z191" s="163"/>
      <c r="AA191" s="163"/>
      <c r="AB191" s="163"/>
      <c r="AC191" s="163"/>
      <c r="AD191" s="163"/>
      <c r="AE191" s="163"/>
    </row>
    <row r="192" spans="2:31">
      <c r="B192" s="1129"/>
      <c r="D192" s="1130"/>
      <c r="E192" s="1130"/>
      <c r="F192" s="1132"/>
      <c r="G192" s="1130"/>
      <c r="H192" s="1130"/>
      <c r="I192" s="1130"/>
      <c r="J192" s="1132"/>
      <c r="K192" s="1132"/>
      <c r="L192" s="1130"/>
      <c r="N192" s="1133">
        <f t="shared" si="6"/>
        <v>0</v>
      </c>
      <c r="O192" s="1134">
        <f t="shared" si="7"/>
        <v>0</v>
      </c>
      <c r="P192" s="1134">
        <f>O192/'1.5 Universal Data'!$F$35</f>
        <v>0</v>
      </c>
      <c r="R192" s="163"/>
      <c r="S192" s="163"/>
      <c r="T192" s="163"/>
      <c r="U192" s="163"/>
      <c r="V192" s="163"/>
      <c r="W192" s="163"/>
      <c r="X192" s="163"/>
      <c r="Y192" s="163"/>
      <c r="Z192" s="163"/>
      <c r="AA192" s="163"/>
      <c r="AB192" s="163"/>
      <c r="AC192" s="163"/>
      <c r="AD192" s="163"/>
      <c r="AE192" s="163"/>
    </row>
    <row r="193" spans="2:31">
      <c r="B193" s="1129"/>
      <c r="D193" s="1130"/>
      <c r="E193" s="1130"/>
      <c r="F193" s="1132"/>
      <c r="G193" s="1130"/>
      <c r="H193" s="1130"/>
      <c r="I193" s="1130"/>
      <c r="J193" s="1132"/>
      <c r="K193" s="1132"/>
      <c r="L193" s="1130"/>
      <c r="N193" s="1133">
        <f t="shared" si="6"/>
        <v>0</v>
      </c>
      <c r="O193" s="1134">
        <f t="shared" si="7"/>
        <v>0</v>
      </c>
      <c r="P193" s="1134">
        <f>O193/'1.5 Universal Data'!$F$35</f>
        <v>0</v>
      </c>
      <c r="R193" s="163"/>
      <c r="S193" s="163"/>
      <c r="T193" s="163"/>
      <c r="U193" s="163"/>
      <c r="V193" s="163"/>
      <c r="W193" s="163"/>
      <c r="X193" s="163"/>
      <c r="Y193" s="163"/>
      <c r="Z193" s="163"/>
      <c r="AA193" s="163"/>
      <c r="AB193" s="163"/>
      <c r="AC193" s="163"/>
      <c r="AD193" s="163"/>
      <c r="AE193" s="163"/>
    </row>
    <row r="194" spans="2:31">
      <c r="B194" s="1129"/>
      <c r="D194" s="1130"/>
      <c r="E194" s="1130"/>
      <c r="F194" s="1132"/>
      <c r="G194" s="1130"/>
      <c r="H194" s="1130"/>
      <c r="I194" s="1130"/>
      <c r="J194" s="1132"/>
      <c r="K194" s="1132"/>
      <c r="L194" s="1130"/>
      <c r="N194" s="1133">
        <f t="shared" si="6"/>
        <v>0</v>
      </c>
      <c r="O194" s="1134">
        <f t="shared" si="7"/>
        <v>0</v>
      </c>
      <c r="P194" s="1134">
        <f>O194/'1.5 Universal Data'!$F$35</f>
        <v>0</v>
      </c>
      <c r="R194" s="163"/>
      <c r="S194" s="163"/>
      <c r="T194" s="163"/>
      <c r="U194" s="163"/>
      <c r="V194" s="163"/>
      <c r="W194" s="163"/>
      <c r="X194" s="163"/>
      <c r="Y194" s="163"/>
      <c r="Z194" s="163"/>
      <c r="AA194" s="163"/>
      <c r="AB194" s="163"/>
      <c r="AC194" s="163"/>
      <c r="AD194" s="163"/>
      <c r="AE194" s="163"/>
    </row>
    <row r="195" spans="2:31">
      <c r="B195" s="1129"/>
      <c r="D195" s="1130"/>
      <c r="E195" s="1130"/>
      <c r="F195" s="1132"/>
      <c r="G195" s="1130"/>
      <c r="H195" s="1130"/>
      <c r="I195" s="1130"/>
      <c r="J195" s="1132"/>
      <c r="K195" s="1132"/>
      <c r="L195" s="1130"/>
      <c r="N195" s="1133">
        <f t="shared" si="6"/>
        <v>0</v>
      </c>
      <c r="O195" s="1134">
        <f t="shared" si="7"/>
        <v>0</v>
      </c>
      <c r="P195" s="1134">
        <f>O195/'1.5 Universal Data'!$F$35</f>
        <v>0</v>
      </c>
      <c r="R195" s="163"/>
      <c r="S195" s="163"/>
      <c r="T195" s="163"/>
      <c r="U195" s="163"/>
      <c r="V195" s="163"/>
      <c r="W195" s="163"/>
      <c r="X195" s="163"/>
      <c r="Y195" s="163"/>
      <c r="Z195" s="163"/>
      <c r="AA195" s="163"/>
      <c r="AB195" s="163"/>
      <c r="AC195" s="163"/>
      <c r="AD195" s="163"/>
      <c r="AE195" s="163"/>
    </row>
    <row r="196" spans="2:31">
      <c r="B196" s="1129"/>
      <c r="D196" s="1130"/>
      <c r="E196" s="1130"/>
      <c r="F196" s="1132"/>
      <c r="G196" s="1130"/>
      <c r="H196" s="1130"/>
      <c r="I196" s="1130"/>
      <c r="J196" s="1132"/>
      <c r="K196" s="1132"/>
      <c r="L196" s="1130"/>
      <c r="N196" s="1133">
        <f t="shared" si="6"/>
        <v>0</v>
      </c>
      <c r="O196" s="1134">
        <f t="shared" si="7"/>
        <v>0</v>
      </c>
      <c r="P196" s="1134">
        <f>O196/'1.5 Universal Data'!$F$35</f>
        <v>0</v>
      </c>
      <c r="R196" s="163"/>
      <c r="S196" s="163"/>
      <c r="T196" s="163"/>
      <c r="U196" s="163"/>
      <c r="V196" s="163"/>
      <c r="W196" s="163"/>
      <c r="X196" s="163"/>
      <c r="Y196" s="163"/>
      <c r="Z196" s="163"/>
      <c r="AA196" s="163"/>
      <c r="AB196" s="163"/>
      <c r="AC196" s="163"/>
      <c r="AD196" s="163"/>
      <c r="AE196" s="163"/>
    </row>
    <row r="197" spans="2:31">
      <c r="B197" s="1129"/>
      <c r="D197" s="1130"/>
      <c r="E197" s="1130"/>
      <c r="F197" s="1132"/>
      <c r="G197" s="1130"/>
      <c r="H197" s="1130"/>
      <c r="I197" s="1130"/>
      <c r="J197" s="1132"/>
      <c r="K197" s="1132"/>
      <c r="L197" s="1130"/>
      <c r="N197" s="1133">
        <f t="shared" si="6"/>
        <v>0</v>
      </c>
      <c r="O197" s="1134">
        <f t="shared" si="7"/>
        <v>0</v>
      </c>
      <c r="P197" s="1134">
        <f>O197/'1.5 Universal Data'!$F$35</f>
        <v>0</v>
      </c>
      <c r="R197" s="163"/>
      <c r="S197" s="163"/>
      <c r="T197" s="163"/>
      <c r="U197" s="163"/>
      <c r="V197" s="163"/>
      <c r="W197" s="163"/>
      <c r="X197" s="163"/>
      <c r="Y197" s="163"/>
      <c r="Z197" s="163"/>
      <c r="AA197" s="163"/>
      <c r="AB197" s="163"/>
      <c r="AC197" s="163"/>
      <c r="AD197" s="163"/>
      <c r="AE197" s="163"/>
    </row>
    <row r="198" spans="2:31">
      <c r="B198" s="1129"/>
      <c r="D198" s="1130"/>
      <c r="E198" s="1130"/>
      <c r="F198" s="1132"/>
      <c r="G198" s="1130"/>
      <c r="H198" s="1130"/>
      <c r="I198" s="1130"/>
      <c r="J198" s="1132"/>
      <c r="K198" s="1132"/>
      <c r="L198" s="1130"/>
      <c r="N198" s="1133">
        <f t="shared" si="6"/>
        <v>0</v>
      </c>
      <c r="O198" s="1134">
        <f t="shared" si="7"/>
        <v>0</v>
      </c>
      <c r="P198" s="1134">
        <f>O198/'1.5 Universal Data'!$F$35</f>
        <v>0</v>
      </c>
      <c r="R198" s="163"/>
      <c r="S198" s="163"/>
      <c r="T198" s="163"/>
      <c r="U198" s="163"/>
      <c r="V198" s="163"/>
      <c r="W198" s="163"/>
      <c r="X198" s="163"/>
      <c r="Y198" s="163"/>
      <c r="Z198" s="163"/>
      <c r="AA198" s="163"/>
      <c r="AB198" s="163"/>
      <c r="AC198" s="163"/>
      <c r="AD198" s="163"/>
      <c r="AE198" s="163"/>
    </row>
    <row r="199" spans="2:31">
      <c r="B199" s="1129"/>
      <c r="D199" s="1130"/>
      <c r="E199" s="1130"/>
      <c r="F199" s="1132"/>
      <c r="G199" s="1130"/>
      <c r="H199" s="1130"/>
      <c r="I199" s="1130"/>
      <c r="J199" s="1132"/>
      <c r="K199" s="1132"/>
      <c r="L199" s="1130"/>
      <c r="N199" s="1133">
        <f t="shared" si="6"/>
        <v>0</v>
      </c>
      <c r="O199" s="1134">
        <f t="shared" si="7"/>
        <v>0</v>
      </c>
      <c r="P199" s="1134">
        <f>O199/'1.5 Universal Data'!$F$35</f>
        <v>0</v>
      </c>
      <c r="R199" s="163"/>
      <c r="S199" s="163"/>
      <c r="T199" s="163"/>
      <c r="U199" s="163"/>
      <c r="V199" s="163"/>
      <c r="W199" s="163"/>
      <c r="X199" s="163"/>
      <c r="Y199" s="163"/>
      <c r="Z199" s="163"/>
      <c r="AA199" s="163"/>
      <c r="AB199" s="163"/>
      <c r="AC199" s="163"/>
      <c r="AD199" s="163"/>
      <c r="AE199" s="163"/>
    </row>
    <row r="200" spans="2:31">
      <c r="B200" s="1129"/>
      <c r="D200" s="1130"/>
      <c r="E200" s="1130"/>
      <c r="F200" s="1132"/>
      <c r="G200" s="1130"/>
      <c r="H200" s="1130"/>
      <c r="I200" s="1130"/>
      <c r="J200" s="1132"/>
      <c r="K200" s="1132"/>
      <c r="L200" s="1130"/>
      <c r="N200" s="1133">
        <f t="shared" si="6"/>
        <v>0</v>
      </c>
      <c r="O200" s="1134">
        <f t="shared" si="7"/>
        <v>0</v>
      </c>
      <c r="P200" s="1134">
        <f>O200/'1.5 Universal Data'!$F$35</f>
        <v>0</v>
      </c>
      <c r="R200" s="163"/>
      <c r="S200" s="163"/>
      <c r="T200" s="163"/>
      <c r="U200" s="163"/>
      <c r="V200" s="163"/>
      <c r="W200" s="163"/>
      <c r="X200" s="163"/>
      <c r="Y200" s="163"/>
      <c r="Z200" s="163"/>
      <c r="AA200" s="163"/>
      <c r="AB200" s="163"/>
      <c r="AC200" s="163"/>
      <c r="AD200" s="163"/>
      <c r="AE200" s="163"/>
    </row>
    <row r="201" spans="2:31">
      <c r="B201" s="1129"/>
      <c r="D201" s="1130"/>
      <c r="E201" s="1130"/>
      <c r="F201" s="1132"/>
      <c r="G201" s="1130"/>
      <c r="H201" s="1130"/>
      <c r="I201" s="1130"/>
      <c r="J201" s="1132"/>
      <c r="K201" s="1132"/>
      <c r="L201" s="1130"/>
      <c r="N201" s="1133">
        <f t="shared" si="6"/>
        <v>0</v>
      </c>
      <c r="O201" s="1134">
        <f t="shared" si="7"/>
        <v>0</v>
      </c>
      <c r="P201" s="1134">
        <f>O201/'1.5 Universal Data'!$F$35</f>
        <v>0</v>
      </c>
      <c r="R201" s="163"/>
      <c r="S201" s="163"/>
      <c r="T201" s="163"/>
      <c r="U201" s="163"/>
      <c r="V201" s="163"/>
      <c r="W201" s="163"/>
      <c r="X201" s="163"/>
      <c r="Y201" s="163"/>
      <c r="Z201" s="163"/>
      <c r="AA201" s="163"/>
      <c r="AB201" s="163"/>
      <c r="AC201" s="163"/>
      <c r="AD201" s="163"/>
      <c r="AE201" s="163"/>
    </row>
    <row r="202" spans="2:31">
      <c r="B202" s="1129"/>
      <c r="D202" s="1130"/>
      <c r="E202" s="1130"/>
      <c r="F202" s="1132"/>
      <c r="G202" s="1130"/>
      <c r="H202" s="1130"/>
      <c r="I202" s="1130"/>
      <c r="J202" s="1132"/>
      <c r="K202" s="1132"/>
      <c r="L202" s="1130"/>
      <c r="N202" s="1133">
        <f t="shared" si="6"/>
        <v>0</v>
      </c>
      <c r="O202" s="1134">
        <f t="shared" si="7"/>
        <v>0</v>
      </c>
      <c r="P202" s="1134">
        <f>O202/'1.5 Universal Data'!$F$35</f>
        <v>0</v>
      </c>
      <c r="R202" s="163"/>
      <c r="S202" s="163"/>
      <c r="T202" s="163"/>
      <c r="U202" s="163"/>
      <c r="V202" s="163"/>
      <c r="W202" s="163"/>
      <c r="X202" s="163"/>
      <c r="Y202" s="163"/>
      <c r="Z202" s="163"/>
      <c r="AA202" s="163"/>
      <c r="AB202" s="163"/>
      <c r="AC202" s="163"/>
      <c r="AD202" s="163"/>
      <c r="AE202" s="163"/>
    </row>
    <row r="203" spans="2:31">
      <c r="B203" s="1129"/>
      <c r="D203" s="1130"/>
      <c r="E203" s="1130"/>
      <c r="F203" s="1132"/>
      <c r="G203" s="1130"/>
      <c r="H203" s="1130"/>
      <c r="I203" s="1130"/>
      <c r="J203" s="1132"/>
      <c r="K203" s="1132"/>
      <c r="L203" s="1130"/>
      <c r="N203" s="1133">
        <f t="shared" si="6"/>
        <v>0</v>
      </c>
      <c r="O203" s="1134">
        <f t="shared" si="7"/>
        <v>0</v>
      </c>
      <c r="P203" s="1134">
        <f>O203/'1.5 Universal Data'!$F$35</f>
        <v>0</v>
      </c>
      <c r="R203" s="163"/>
      <c r="S203" s="163"/>
      <c r="T203" s="163"/>
      <c r="U203" s="163"/>
      <c r="V203" s="163"/>
      <c r="W203" s="163"/>
      <c r="X203" s="163"/>
      <c r="Y203" s="163"/>
      <c r="Z203" s="163"/>
      <c r="AA203" s="163"/>
      <c r="AB203" s="163"/>
      <c r="AC203" s="163"/>
      <c r="AD203" s="163"/>
      <c r="AE203" s="163"/>
    </row>
    <row r="204" spans="2:31">
      <c r="B204" s="1129"/>
      <c r="D204" s="1130"/>
      <c r="E204" s="1130"/>
      <c r="F204" s="1132"/>
      <c r="G204" s="1130"/>
      <c r="H204" s="1130"/>
      <c r="I204" s="1130"/>
      <c r="J204" s="1132"/>
      <c r="K204" s="1132"/>
      <c r="L204" s="1130"/>
      <c r="N204" s="1133">
        <f t="shared" si="6"/>
        <v>0</v>
      </c>
      <c r="O204" s="1134">
        <f t="shared" si="7"/>
        <v>0</v>
      </c>
      <c r="P204" s="1134">
        <f>O204/'1.5 Universal Data'!$F$35</f>
        <v>0</v>
      </c>
      <c r="R204" s="163"/>
      <c r="S204" s="163"/>
      <c r="T204" s="163"/>
      <c r="U204" s="163"/>
      <c r="V204" s="163"/>
      <c r="W204" s="163"/>
      <c r="X204" s="163"/>
      <c r="Y204" s="163"/>
      <c r="Z204" s="163"/>
      <c r="AA204" s="163"/>
      <c r="AB204" s="163"/>
      <c r="AC204" s="163"/>
      <c r="AD204" s="163"/>
      <c r="AE204" s="163"/>
    </row>
    <row r="205" spans="2:31">
      <c r="B205" s="1129"/>
      <c r="D205" s="1130"/>
      <c r="E205" s="1130"/>
      <c r="F205" s="1132"/>
      <c r="G205" s="1130"/>
      <c r="H205" s="1130"/>
      <c r="I205" s="1130"/>
      <c r="J205" s="1132"/>
      <c r="K205" s="1132"/>
      <c r="L205" s="1130"/>
      <c r="N205" s="1133">
        <f t="shared" si="6"/>
        <v>0</v>
      </c>
      <c r="O205" s="1134">
        <f t="shared" si="7"/>
        <v>0</v>
      </c>
      <c r="P205" s="1134">
        <f>O205/'1.5 Universal Data'!$F$35</f>
        <v>0</v>
      </c>
      <c r="R205" s="163"/>
      <c r="S205" s="163"/>
      <c r="T205" s="163"/>
      <c r="U205" s="163"/>
      <c r="V205" s="163"/>
      <c r="W205" s="163"/>
      <c r="X205" s="163"/>
      <c r="Y205" s="163"/>
      <c r="Z205" s="163"/>
      <c r="AA205" s="163"/>
      <c r="AB205" s="163"/>
      <c r="AC205" s="163"/>
      <c r="AD205" s="163"/>
      <c r="AE205" s="163"/>
    </row>
    <row r="206" spans="2:31">
      <c r="B206" s="1129"/>
      <c r="D206" s="1130"/>
      <c r="E206" s="1130"/>
      <c r="F206" s="1132"/>
      <c r="G206" s="1130"/>
      <c r="H206" s="1130"/>
      <c r="I206" s="1130"/>
      <c r="J206" s="1132"/>
      <c r="K206" s="1132"/>
      <c r="L206" s="1130"/>
      <c r="N206" s="1133">
        <f t="shared" si="6"/>
        <v>0</v>
      </c>
      <c r="O206" s="1134">
        <f t="shared" si="7"/>
        <v>0</v>
      </c>
      <c r="P206" s="1134">
        <f>O206/'1.5 Universal Data'!$F$35</f>
        <v>0</v>
      </c>
      <c r="R206" s="163"/>
      <c r="S206" s="163"/>
      <c r="T206" s="163"/>
      <c r="U206" s="163"/>
      <c r="V206" s="163"/>
      <c r="W206" s="163"/>
      <c r="X206" s="163"/>
      <c r="Y206" s="163"/>
      <c r="Z206" s="163"/>
      <c r="AA206" s="163"/>
      <c r="AB206" s="163"/>
      <c r="AC206" s="163"/>
      <c r="AD206" s="163"/>
      <c r="AE206" s="163"/>
    </row>
    <row r="207" spans="2:31">
      <c r="B207" s="1129"/>
      <c r="D207" s="1130"/>
      <c r="E207" s="1130"/>
      <c r="F207" s="1132"/>
      <c r="G207" s="1130"/>
      <c r="H207" s="1130"/>
      <c r="I207" s="1130"/>
      <c r="J207" s="1132"/>
      <c r="K207" s="1132"/>
      <c r="L207" s="1130"/>
      <c r="N207" s="1133">
        <f t="shared" si="6"/>
        <v>0</v>
      </c>
      <c r="O207" s="1134">
        <f t="shared" si="7"/>
        <v>0</v>
      </c>
      <c r="P207" s="1134">
        <f>O207/'1.5 Universal Data'!$F$35</f>
        <v>0</v>
      </c>
      <c r="R207" s="163"/>
      <c r="S207" s="163"/>
      <c r="T207" s="163"/>
      <c r="U207" s="163"/>
      <c r="V207" s="163"/>
      <c r="W207" s="163"/>
      <c r="X207" s="163"/>
      <c r="Y207" s="163"/>
      <c r="Z207" s="163"/>
      <c r="AA207" s="163"/>
      <c r="AB207" s="163"/>
      <c r="AC207" s="163"/>
      <c r="AD207" s="163"/>
      <c r="AE207" s="163"/>
    </row>
    <row r="208" spans="2:31">
      <c r="B208" s="1129"/>
      <c r="D208" s="1130"/>
      <c r="E208" s="1130"/>
      <c r="F208" s="1132"/>
      <c r="G208" s="1130"/>
      <c r="H208" s="1130"/>
      <c r="I208" s="1130"/>
      <c r="J208" s="1132"/>
      <c r="K208" s="1132"/>
      <c r="L208" s="1130"/>
      <c r="N208" s="1133">
        <f t="shared" si="6"/>
        <v>0</v>
      </c>
      <c r="O208" s="1134">
        <f t="shared" si="7"/>
        <v>0</v>
      </c>
      <c r="P208" s="1134">
        <f>O208/'1.5 Universal Data'!$F$35</f>
        <v>0</v>
      </c>
      <c r="R208" s="163"/>
      <c r="S208" s="163"/>
      <c r="T208" s="163"/>
      <c r="U208" s="163"/>
      <c r="V208" s="163"/>
      <c r="W208" s="163"/>
      <c r="X208" s="163"/>
      <c r="Y208" s="163"/>
      <c r="Z208" s="163"/>
      <c r="AA208" s="163"/>
      <c r="AB208" s="163"/>
      <c r="AC208" s="163"/>
      <c r="AD208" s="163"/>
      <c r="AE208" s="163"/>
    </row>
    <row r="209" spans="2:31">
      <c r="B209" s="1129"/>
      <c r="D209" s="1130"/>
      <c r="E209" s="1130"/>
      <c r="F209" s="1132"/>
      <c r="G209" s="1130"/>
      <c r="H209" s="1130"/>
      <c r="I209" s="1130"/>
      <c r="J209" s="1132"/>
      <c r="K209" s="1132"/>
      <c r="L209" s="1130"/>
      <c r="N209" s="1133">
        <f t="shared" ref="N209:N272" si="8">+H209*((K209-J209)+1)*B209</f>
        <v>0</v>
      </c>
      <c r="O209" s="1134">
        <f t="shared" ref="O209:O272" si="9">N209*L209</f>
        <v>0</v>
      </c>
      <c r="P209" s="1134">
        <f>O209/'1.5 Universal Data'!$F$35</f>
        <v>0</v>
      </c>
      <c r="R209" s="163"/>
      <c r="S209" s="163"/>
      <c r="T209" s="163"/>
      <c r="U209" s="163"/>
      <c r="V209" s="163"/>
      <c r="W209" s="163"/>
      <c r="X209" s="163"/>
      <c r="Y209" s="163"/>
      <c r="Z209" s="163"/>
      <c r="AA209" s="163"/>
      <c r="AB209" s="163"/>
      <c r="AC209" s="163"/>
      <c r="AD209" s="163"/>
      <c r="AE209" s="163"/>
    </row>
    <row r="210" spans="2:31">
      <c r="B210" s="1129"/>
      <c r="D210" s="1130"/>
      <c r="E210" s="1130"/>
      <c r="F210" s="1132"/>
      <c r="G210" s="1130"/>
      <c r="H210" s="1130"/>
      <c r="I210" s="1130"/>
      <c r="J210" s="1132"/>
      <c r="K210" s="1132"/>
      <c r="L210" s="1130"/>
      <c r="N210" s="1133">
        <f t="shared" si="8"/>
        <v>0</v>
      </c>
      <c r="O210" s="1134">
        <f t="shared" si="9"/>
        <v>0</v>
      </c>
      <c r="P210" s="1134">
        <f>O210/'1.5 Universal Data'!$F$35</f>
        <v>0</v>
      </c>
      <c r="R210" s="163"/>
      <c r="S210" s="163"/>
      <c r="T210" s="163"/>
      <c r="U210" s="163"/>
      <c r="V210" s="163"/>
      <c r="W210" s="163"/>
      <c r="X210" s="163"/>
      <c r="Y210" s="163"/>
      <c r="Z210" s="163"/>
      <c r="AA210" s="163"/>
      <c r="AB210" s="163"/>
      <c r="AC210" s="163"/>
      <c r="AD210" s="163"/>
      <c r="AE210" s="163"/>
    </row>
    <row r="211" spans="2:31">
      <c r="B211" s="1129"/>
      <c r="D211" s="1130"/>
      <c r="E211" s="1130"/>
      <c r="F211" s="1132"/>
      <c r="G211" s="1130"/>
      <c r="H211" s="1130"/>
      <c r="I211" s="1130"/>
      <c r="J211" s="1132"/>
      <c r="K211" s="1132"/>
      <c r="L211" s="1130"/>
      <c r="N211" s="1133">
        <f t="shared" si="8"/>
        <v>0</v>
      </c>
      <c r="O211" s="1134">
        <f t="shared" si="9"/>
        <v>0</v>
      </c>
      <c r="P211" s="1134">
        <f>O211/'1.5 Universal Data'!$F$35</f>
        <v>0</v>
      </c>
      <c r="R211" s="163"/>
      <c r="S211" s="163"/>
      <c r="T211" s="163"/>
      <c r="U211" s="163"/>
      <c r="V211" s="163"/>
      <c r="W211" s="163"/>
      <c r="X211" s="163"/>
      <c r="Y211" s="163"/>
      <c r="Z211" s="163"/>
      <c r="AA211" s="163"/>
      <c r="AB211" s="163"/>
      <c r="AC211" s="163"/>
      <c r="AD211" s="163"/>
      <c r="AE211" s="163"/>
    </row>
    <row r="212" spans="2:31">
      <c r="B212" s="1129"/>
      <c r="D212" s="1130"/>
      <c r="E212" s="1130"/>
      <c r="F212" s="1132"/>
      <c r="G212" s="1130"/>
      <c r="H212" s="1130"/>
      <c r="I212" s="1130"/>
      <c r="J212" s="1132"/>
      <c r="K212" s="1132"/>
      <c r="L212" s="1130"/>
      <c r="N212" s="1133">
        <f t="shared" si="8"/>
        <v>0</v>
      </c>
      <c r="O212" s="1134">
        <f t="shared" si="9"/>
        <v>0</v>
      </c>
      <c r="P212" s="1134">
        <f>O212/'1.5 Universal Data'!$F$35</f>
        <v>0</v>
      </c>
      <c r="R212" s="163"/>
      <c r="S212" s="163"/>
      <c r="T212" s="163"/>
      <c r="U212" s="163"/>
      <c r="V212" s="163"/>
      <c r="W212" s="163"/>
      <c r="X212" s="163"/>
      <c r="Y212" s="163"/>
      <c r="Z212" s="163"/>
      <c r="AA212" s="163"/>
      <c r="AB212" s="163"/>
      <c r="AC212" s="163"/>
      <c r="AD212" s="163"/>
      <c r="AE212" s="163"/>
    </row>
    <row r="213" spans="2:31">
      <c r="B213" s="1129"/>
      <c r="D213" s="1130"/>
      <c r="E213" s="1130"/>
      <c r="F213" s="1132"/>
      <c r="G213" s="1130"/>
      <c r="H213" s="1130"/>
      <c r="I213" s="1130"/>
      <c r="J213" s="1132"/>
      <c r="K213" s="1132"/>
      <c r="L213" s="1130"/>
      <c r="N213" s="1133">
        <f t="shared" si="8"/>
        <v>0</v>
      </c>
      <c r="O213" s="1134">
        <f t="shared" si="9"/>
        <v>0</v>
      </c>
      <c r="P213" s="1134">
        <f>O213/'1.5 Universal Data'!$F$35</f>
        <v>0</v>
      </c>
      <c r="R213" s="163"/>
      <c r="S213" s="163"/>
      <c r="T213" s="163"/>
      <c r="U213" s="163"/>
      <c r="V213" s="163"/>
      <c r="W213" s="163"/>
      <c r="X213" s="163"/>
      <c r="Y213" s="163"/>
      <c r="Z213" s="163"/>
      <c r="AA213" s="163"/>
      <c r="AB213" s="163"/>
      <c r="AC213" s="163"/>
      <c r="AD213" s="163"/>
      <c r="AE213" s="163"/>
    </row>
    <row r="214" spans="2:31">
      <c r="B214" s="1129"/>
      <c r="D214" s="1130"/>
      <c r="E214" s="1130"/>
      <c r="F214" s="1132"/>
      <c r="G214" s="1130"/>
      <c r="H214" s="1130"/>
      <c r="I214" s="1130"/>
      <c r="J214" s="1132"/>
      <c r="K214" s="1132"/>
      <c r="L214" s="1130"/>
      <c r="N214" s="1133">
        <f t="shared" si="8"/>
        <v>0</v>
      </c>
      <c r="O214" s="1134">
        <f t="shared" si="9"/>
        <v>0</v>
      </c>
      <c r="P214" s="1134">
        <f>O214/'1.5 Universal Data'!$F$35</f>
        <v>0</v>
      </c>
      <c r="R214" s="163"/>
      <c r="S214" s="163"/>
      <c r="T214" s="163"/>
      <c r="U214" s="163"/>
      <c r="V214" s="163"/>
      <c r="W214" s="163"/>
      <c r="X214" s="163"/>
      <c r="Y214" s="163"/>
      <c r="Z214" s="163"/>
      <c r="AA214" s="163"/>
      <c r="AB214" s="163"/>
      <c r="AC214" s="163"/>
      <c r="AD214" s="163"/>
      <c r="AE214" s="163"/>
    </row>
    <row r="215" spans="2:31">
      <c r="B215" s="1129"/>
      <c r="D215" s="1130"/>
      <c r="E215" s="1130"/>
      <c r="F215" s="1132"/>
      <c r="G215" s="1130"/>
      <c r="H215" s="1130"/>
      <c r="I215" s="1130"/>
      <c r="J215" s="1132"/>
      <c r="K215" s="1132"/>
      <c r="L215" s="1130"/>
      <c r="N215" s="1133">
        <f t="shared" si="8"/>
        <v>0</v>
      </c>
      <c r="O215" s="1134">
        <f t="shared" si="9"/>
        <v>0</v>
      </c>
      <c r="P215" s="1134">
        <f>O215/'1.5 Universal Data'!$F$35</f>
        <v>0</v>
      </c>
      <c r="R215" s="163"/>
      <c r="S215" s="163"/>
      <c r="T215" s="163"/>
      <c r="U215" s="163"/>
      <c r="V215" s="163"/>
      <c r="W215" s="163"/>
      <c r="X215" s="163"/>
      <c r="Y215" s="163"/>
      <c r="Z215" s="163"/>
      <c r="AA215" s="163"/>
      <c r="AB215" s="163"/>
      <c r="AC215" s="163"/>
      <c r="AD215" s="163"/>
      <c r="AE215" s="163"/>
    </row>
    <row r="216" spans="2:31">
      <c r="B216" s="1129"/>
      <c r="D216" s="1130"/>
      <c r="E216" s="1130"/>
      <c r="F216" s="1132"/>
      <c r="G216" s="1130"/>
      <c r="H216" s="1130"/>
      <c r="I216" s="1130"/>
      <c r="J216" s="1132"/>
      <c r="K216" s="1132"/>
      <c r="L216" s="1130"/>
      <c r="N216" s="1133">
        <f t="shared" si="8"/>
        <v>0</v>
      </c>
      <c r="O216" s="1134">
        <f t="shared" si="9"/>
        <v>0</v>
      </c>
      <c r="P216" s="1134">
        <f>O216/'1.5 Universal Data'!$F$35</f>
        <v>0</v>
      </c>
      <c r="R216" s="163"/>
      <c r="S216" s="163"/>
      <c r="T216" s="163"/>
      <c r="U216" s="163"/>
      <c r="V216" s="163"/>
      <c r="W216" s="163"/>
      <c r="X216" s="163"/>
      <c r="Y216" s="163"/>
      <c r="Z216" s="163"/>
      <c r="AA216" s="163"/>
      <c r="AB216" s="163"/>
      <c r="AC216" s="163"/>
      <c r="AD216" s="163"/>
      <c r="AE216" s="163"/>
    </row>
    <row r="217" spans="2:31">
      <c r="B217" s="1129"/>
      <c r="D217" s="1130"/>
      <c r="E217" s="1130"/>
      <c r="F217" s="1132"/>
      <c r="G217" s="1130"/>
      <c r="H217" s="1130"/>
      <c r="I217" s="1130"/>
      <c r="J217" s="1132"/>
      <c r="K217" s="1132"/>
      <c r="L217" s="1130"/>
      <c r="N217" s="1133">
        <f t="shared" si="8"/>
        <v>0</v>
      </c>
      <c r="O217" s="1134">
        <f t="shared" si="9"/>
        <v>0</v>
      </c>
      <c r="P217" s="1134">
        <f>O217/'1.5 Universal Data'!$F$35</f>
        <v>0</v>
      </c>
      <c r="R217" s="163"/>
      <c r="S217" s="163"/>
      <c r="T217" s="163"/>
      <c r="U217" s="163"/>
      <c r="V217" s="163"/>
      <c r="W217" s="163"/>
      <c r="X217" s="163"/>
      <c r="Y217" s="163"/>
      <c r="Z217" s="163"/>
      <c r="AA217" s="163"/>
      <c r="AB217" s="163"/>
      <c r="AC217" s="163"/>
      <c r="AD217" s="163"/>
      <c r="AE217" s="163"/>
    </row>
    <row r="218" spans="2:31">
      <c r="B218" s="1129"/>
      <c r="D218" s="1130"/>
      <c r="E218" s="1130"/>
      <c r="F218" s="1132"/>
      <c r="G218" s="1130"/>
      <c r="H218" s="1130"/>
      <c r="I218" s="1130"/>
      <c r="J218" s="1132"/>
      <c r="K218" s="1132"/>
      <c r="L218" s="1130"/>
      <c r="N218" s="1133">
        <f t="shared" si="8"/>
        <v>0</v>
      </c>
      <c r="O218" s="1134">
        <f t="shared" si="9"/>
        <v>0</v>
      </c>
      <c r="P218" s="1134">
        <f>O218/'1.5 Universal Data'!$F$35</f>
        <v>0</v>
      </c>
      <c r="R218" s="163"/>
      <c r="S218" s="163"/>
      <c r="T218" s="163"/>
      <c r="U218" s="163"/>
      <c r="V218" s="163"/>
      <c r="W218" s="163"/>
      <c r="X218" s="163"/>
      <c r="Y218" s="163"/>
      <c r="Z218" s="163"/>
      <c r="AA218" s="163"/>
      <c r="AB218" s="163"/>
      <c r="AC218" s="163"/>
      <c r="AD218" s="163"/>
      <c r="AE218" s="163"/>
    </row>
    <row r="219" spans="2:31">
      <c r="B219" s="1129"/>
      <c r="D219" s="1130"/>
      <c r="E219" s="1130"/>
      <c r="F219" s="1132"/>
      <c r="G219" s="1130"/>
      <c r="H219" s="1130"/>
      <c r="I219" s="1130"/>
      <c r="J219" s="1132"/>
      <c r="K219" s="1132"/>
      <c r="L219" s="1130"/>
      <c r="N219" s="1133">
        <f t="shared" si="8"/>
        <v>0</v>
      </c>
      <c r="O219" s="1134">
        <f t="shared" si="9"/>
        <v>0</v>
      </c>
      <c r="P219" s="1134">
        <f>O219/'1.5 Universal Data'!$F$35</f>
        <v>0</v>
      </c>
      <c r="R219" s="163"/>
      <c r="S219" s="163"/>
      <c r="T219" s="163"/>
      <c r="U219" s="163"/>
      <c r="V219" s="163"/>
      <c r="W219" s="163"/>
      <c r="X219" s="163"/>
      <c r="Y219" s="163"/>
      <c r="Z219" s="163"/>
      <c r="AA219" s="163"/>
      <c r="AB219" s="163"/>
      <c r="AC219" s="163"/>
      <c r="AD219" s="163"/>
      <c r="AE219" s="163"/>
    </row>
    <row r="220" spans="2:31">
      <c r="B220" s="1129"/>
      <c r="D220" s="1130"/>
      <c r="E220" s="1130"/>
      <c r="F220" s="1132"/>
      <c r="G220" s="1130"/>
      <c r="H220" s="1130"/>
      <c r="I220" s="1130"/>
      <c r="J220" s="1132"/>
      <c r="K220" s="1132"/>
      <c r="L220" s="1130"/>
      <c r="N220" s="1133">
        <f t="shared" si="8"/>
        <v>0</v>
      </c>
      <c r="O220" s="1134">
        <f t="shared" si="9"/>
        <v>0</v>
      </c>
      <c r="P220" s="1134">
        <f>O220/'1.5 Universal Data'!$F$35</f>
        <v>0</v>
      </c>
      <c r="R220" s="163"/>
      <c r="S220" s="163"/>
      <c r="T220" s="163"/>
      <c r="U220" s="163"/>
      <c r="V220" s="163"/>
      <c r="W220" s="163"/>
      <c r="X220" s="163"/>
      <c r="Y220" s="163"/>
      <c r="Z220" s="163"/>
      <c r="AA220" s="163"/>
      <c r="AB220" s="163"/>
      <c r="AC220" s="163"/>
      <c r="AD220" s="163"/>
      <c r="AE220" s="163"/>
    </row>
    <row r="221" spans="2:31">
      <c r="B221" s="1129"/>
      <c r="D221" s="1130"/>
      <c r="E221" s="1130"/>
      <c r="F221" s="1132"/>
      <c r="G221" s="1130"/>
      <c r="H221" s="1130"/>
      <c r="I221" s="1130"/>
      <c r="J221" s="1132"/>
      <c r="K221" s="1132"/>
      <c r="L221" s="1130"/>
      <c r="N221" s="1133">
        <f t="shared" si="8"/>
        <v>0</v>
      </c>
      <c r="O221" s="1134">
        <f t="shared" si="9"/>
        <v>0</v>
      </c>
      <c r="P221" s="1134">
        <f>O221/'1.5 Universal Data'!$F$35</f>
        <v>0</v>
      </c>
      <c r="R221" s="163"/>
      <c r="S221" s="163"/>
      <c r="T221" s="163"/>
      <c r="U221" s="163"/>
      <c r="V221" s="163"/>
      <c r="W221" s="163"/>
      <c r="X221" s="163"/>
      <c r="Y221" s="163"/>
      <c r="Z221" s="163"/>
      <c r="AA221" s="163"/>
      <c r="AB221" s="163"/>
      <c r="AC221" s="163"/>
      <c r="AD221" s="163"/>
      <c r="AE221" s="163"/>
    </row>
    <row r="222" spans="2:31">
      <c r="B222" s="1129"/>
      <c r="D222" s="1130"/>
      <c r="E222" s="1130"/>
      <c r="F222" s="1132"/>
      <c r="G222" s="1130"/>
      <c r="H222" s="1130"/>
      <c r="I222" s="1130"/>
      <c r="J222" s="1132"/>
      <c r="K222" s="1132"/>
      <c r="L222" s="1130"/>
      <c r="N222" s="1133">
        <f t="shared" si="8"/>
        <v>0</v>
      </c>
      <c r="O222" s="1134">
        <f t="shared" si="9"/>
        <v>0</v>
      </c>
      <c r="P222" s="1134">
        <f>O222/'1.5 Universal Data'!$F$35</f>
        <v>0</v>
      </c>
      <c r="R222" s="163"/>
      <c r="S222" s="163"/>
      <c r="T222" s="163"/>
      <c r="U222" s="163"/>
      <c r="V222" s="163"/>
      <c r="W222" s="163"/>
      <c r="X222" s="163"/>
      <c r="Y222" s="163"/>
      <c r="Z222" s="163"/>
      <c r="AA222" s="163"/>
      <c r="AB222" s="163"/>
      <c r="AC222" s="163"/>
      <c r="AD222" s="163"/>
      <c r="AE222" s="163"/>
    </row>
    <row r="223" spans="2:31">
      <c r="B223" s="1129"/>
      <c r="D223" s="1130"/>
      <c r="E223" s="1130"/>
      <c r="F223" s="1132"/>
      <c r="G223" s="1130"/>
      <c r="H223" s="1130"/>
      <c r="I223" s="1130"/>
      <c r="J223" s="1132"/>
      <c r="K223" s="1132"/>
      <c r="L223" s="1130"/>
      <c r="N223" s="1133">
        <f t="shared" si="8"/>
        <v>0</v>
      </c>
      <c r="O223" s="1134">
        <f t="shared" si="9"/>
        <v>0</v>
      </c>
      <c r="P223" s="1134">
        <f>O223/'1.5 Universal Data'!$F$35</f>
        <v>0</v>
      </c>
      <c r="R223" s="163"/>
      <c r="S223" s="163"/>
      <c r="T223" s="163"/>
      <c r="U223" s="163"/>
      <c r="V223" s="163"/>
      <c r="W223" s="163"/>
      <c r="X223" s="163"/>
      <c r="Y223" s="163"/>
      <c r="Z223" s="163"/>
      <c r="AA223" s="163"/>
      <c r="AB223" s="163"/>
      <c r="AC223" s="163"/>
      <c r="AD223" s="163"/>
      <c r="AE223" s="163"/>
    </row>
    <row r="224" spans="2:31">
      <c r="B224" s="1129"/>
      <c r="D224" s="1130"/>
      <c r="E224" s="1130"/>
      <c r="F224" s="1132"/>
      <c r="G224" s="1130"/>
      <c r="H224" s="1130"/>
      <c r="I224" s="1130"/>
      <c r="J224" s="1132"/>
      <c r="K224" s="1132"/>
      <c r="L224" s="1130"/>
      <c r="N224" s="1133">
        <f t="shared" si="8"/>
        <v>0</v>
      </c>
      <c r="O224" s="1134">
        <f t="shared" si="9"/>
        <v>0</v>
      </c>
      <c r="P224" s="1134">
        <f>O224/'1.5 Universal Data'!$F$35</f>
        <v>0</v>
      </c>
      <c r="R224" s="163"/>
      <c r="S224" s="163"/>
      <c r="T224" s="163"/>
      <c r="U224" s="163"/>
      <c r="V224" s="163"/>
      <c r="W224" s="163"/>
      <c r="X224" s="163"/>
      <c r="Y224" s="163"/>
      <c r="Z224" s="163"/>
      <c r="AA224" s="163"/>
      <c r="AB224" s="163"/>
      <c r="AC224" s="163"/>
      <c r="AD224" s="163"/>
      <c r="AE224" s="163"/>
    </row>
    <row r="225" spans="2:31">
      <c r="B225" s="1129"/>
      <c r="D225" s="1130"/>
      <c r="E225" s="1130"/>
      <c r="F225" s="1132"/>
      <c r="G225" s="1130"/>
      <c r="H225" s="1130"/>
      <c r="I225" s="1130"/>
      <c r="J225" s="1132"/>
      <c r="K225" s="1132"/>
      <c r="L225" s="1130"/>
      <c r="N225" s="1133">
        <f t="shared" si="8"/>
        <v>0</v>
      </c>
      <c r="O225" s="1134">
        <f t="shared" si="9"/>
        <v>0</v>
      </c>
      <c r="P225" s="1134">
        <f>O225/'1.5 Universal Data'!$F$35</f>
        <v>0</v>
      </c>
      <c r="R225" s="163"/>
      <c r="S225" s="163"/>
      <c r="T225" s="163"/>
      <c r="U225" s="163"/>
      <c r="V225" s="163"/>
      <c r="W225" s="163"/>
      <c r="X225" s="163"/>
      <c r="Y225" s="163"/>
      <c r="Z225" s="163"/>
      <c r="AA225" s="163"/>
      <c r="AB225" s="163"/>
      <c r="AC225" s="163"/>
      <c r="AD225" s="163"/>
      <c r="AE225" s="163"/>
    </row>
    <row r="226" spans="2:31">
      <c r="B226" s="1129"/>
      <c r="D226" s="1130"/>
      <c r="E226" s="1130"/>
      <c r="F226" s="1132"/>
      <c r="G226" s="1130"/>
      <c r="H226" s="1130"/>
      <c r="I226" s="1130"/>
      <c r="J226" s="1132"/>
      <c r="K226" s="1132"/>
      <c r="L226" s="1130"/>
      <c r="N226" s="1133">
        <f t="shared" si="8"/>
        <v>0</v>
      </c>
      <c r="O226" s="1134">
        <f t="shared" si="9"/>
        <v>0</v>
      </c>
      <c r="P226" s="1134">
        <f>O226/'1.5 Universal Data'!$F$35</f>
        <v>0</v>
      </c>
      <c r="R226" s="163"/>
      <c r="S226" s="163"/>
      <c r="T226" s="163"/>
      <c r="U226" s="163"/>
      <c r="V226" s="163"/>
      <c r="W226" s="163"/>
      <c r="X226" s="163"/>
      <c r="Y226" s="163"/>
      <c r="Z226" s="163"/>
      <c r="AA226" s="163"/>
      <c r="AB226" s="163"/>
      <c r="AC226" s="163"/>
      <c r="AD226" s="163"/>
      <c r="AE226" s="163"/>
    </row>
    <row r="227" spans="2:31">
      <c r="B227" s="1129"/>
      <c r="D227" s="1130"/>
      <c r="E227" s="1130"/>
      <c r="F227" s="1132"/>
      <c r="G227" s="1130"/>
      <c r="H227" s="1130"/>
      <c r="I227" s="1130"/>
      <c r="J227" s="1132"/>
      <c r="K227" s="1132"/>
      <c r="L227" s="1130"/>
      <c r="N227" s="1133">
        <f t="shared" si="8"/>
        <v>0</v>
      </c>
      <c r="O227" s="1134">
        <f t="shared" si="9"/>
        <v>0</v>
      </c>
      <c r="P227" s="1134">
        <f>O227/'1.5 Universal Data'!$F$35</f>
        <v>0</v>
      </c>
      <c r="R227" s="163"/>
      <c r="S227" s="163"/>
      <c r="T227" s="163"/>
      <c r="U227" s="163"/>
      <c r="V227" s="163"/>
      <c r="W227" s="163"/>
      <c r="X227" s="163"/>
      <c r="Y227" s="163"/>
      <c r="Z227" s="163"/>
      <c r="AA227" s="163"/>
      <c r="AB227" s="163"/>
      <c r="AC227" s="163"/>
      <c r="AD227" s="163"/>
      <c r="AE227" s="163"/>
    </row>
    <row r="228" spans="2:31">
      <c r="B228" s="1129"/>
      <c r="D228" s="1130"/>
      <c r="E228" s="1130"/>
      <c r="F228" s="1132"/>
      <c r="G228" s="1130"/>
      <c r="H228" s="1130"/>
      <c r="I228" s="1130"/>
      <c r="J228" s="1132"/>
      <c r="K228" s="1132"/>
      <c r="L228" s="1130"/>
      <c r="N228" s="1133">
        <f t="shared" si="8"/>
        <v>0</v>
      </c>
      <c r="O228" s="1134">
        <f t="shared" si="9"/>
        <v>0</v>
      </c>
      <c r="P228" s="1134">
        <f>O228/'1.5 Universal Data'!$F$35</f>
        <v>0</v>
      </c>
      <c r="R228" s="163"/>
      <c r="S228" s="163"/>
      <c r="T228" s="163"/>
      <c r="U228" s="163"/>
      <c r="V228" s="163"/>
      <c r="W228" s="163"/>
      <c r="X228" s="163"/>
      <c r="Y228" s="163"/>
      <c r="Z228" s="163"/>
      <c r="AA228" s="163"/>
      <c r="AB228" s="163"/>
      <c r="AC228" s="163"/>
      <c r="AD228" s="163"/>
      <c r="AE228" s="163"/>
    </row>
    <row r="229" spans="2:31">
      <c r="B229" s="1129"/>
      <c r="D229" s="1130"/>
      <c r="E229" s="1130"/>
      <c r="F229" s="1132"/>
      <c r="G229" s="1130"/>
      <c r="H229" s="1130"/>
      <c r="I229" s="1130"/>
      <c r="J229" s="1132"/>
      <c r="K229" s="1132"/>
      <c r="L229" s="1130"/>
      <c r="N229" s="1133">
        <f t="shared" si="8"/>
        <v>0</v>
      </c>
      <c r="O229" s="1134">
        <f t="shared" si="9"/>
        <v>0</v>
      </c>
      <c r="P229" s="1134">
        <f>O229/'1.5 Universal Data'!$F$35</f>
        <v>0</v>
      </c>
      <c r="R229" s="163"/>
      <c r="S229" s="163"/>
      <c r="T229" s="163"/>
      <c r="U229" s="163"/>
      <c r="V229" s="163"/>
      <c r="W229" s="163"/>
      <c r="X229" s="163"/>
      <c r="Y229" s="163"/>
      <c r="Z229" s="163"/>
      <c r="AA229" s="163"/>
      <c r="AB229" s="163"/>
      <c r="AC229" s="163"/>
      <c r="AD229" s="163"/>
      <c r="AE229" s="163"/>
    </row>
    <row r="230" spans="2:31">
      <c r="B230" s="1129"/>
      <c r="D230" s="1130"/>
      <c r="E230" s="1130"/>
      <c r="F230" s="1132"/>
      <c r="G230" s="1130"/>
      <c r="H230" s="1130"/>
      <c r="I230" s="1130"/>
      <c r="J230" s="1132"/>
      <c r="K230" s="1132"/>
      <c r="L230" s="1130"/>
      <c r="N230" s="1133">
        <f t="shared" si="8"/>
        <v>0</v>
      </c>
      <c r="O230" s="1134">
        <f t="shared" si="9"/>
        <v>0</v>
      </c>
      <c r="P230" s="1134">
        <f>O230/'1.5 Universal Data'!$F$35</f>
        <v>0</v>
      </c>
      <c r="R230" s="163"/>
      <c r="S230" s="163"/>
      <c r="T230" s="163"/>
      <c r="U230" s="163"/>
      <c r="V230" s="163"/>
      <c r="W230" s="163"/>
      <c r="X230" s="163"/>
      <c r="Y230" s="163"/>
      <c r="Z230" s="163"/>
      <c r="AA230" s="163"/>
      <c r="AB230" s="163"/>
      <c r="AC230" s="163"/>
      <c r="AD230" s="163"/>
      <c r="AE230" s="163"/>
    </row>
    <row r="231" spans="2:31">
      <c r="B231" s="1129"/>
      <c r="D231" s="1130"/>
      <c r="E231" s="1130"/>
      <c r="F231" s="1132"/>
      <c r="G231" s="1130"/>
      <c r="H231" s="1130"/>
      <c r="I231" s="1130"/>
      <c r="J231" s="1132"/>
      <c r="K231" s="1132"/>
      <c r="L231" s="1130"/>
      <c r="N231" s="1133">
        <f t="shared" si="8"/>
        <v>0</v>
      </c>
      <c r="O231" s="1134">
        <f t="shared" si="9"/>
        <v>0</v>
      </c>
      <c r="P231" s="1134">
        <f>O231/'1.5 Universal Data'!$F$35</f>
        <v>0</v>
      </c>
      <c r="R231" s="163"/>
      <c r="S231" s="163"/>
      <c r="T231" s="163"/>
      <c r="U231" s="163"/>
      <c r="V231" s="163"/>
      <c r="W231" s="163"/>
      <c r="X231" s="163"/>
      <c r="Y231" s="163"/>
      <c r="Z231" s="163"/>
      <c r="AA231" s="163"/>
      <c r="AB231" s="163"/>
      <c r="AC231" s="163"/>
      <c r="AD231" s="163"/>
      <c r="AE231" s="163"/>
    </row>
    <row r="232" spans="2:31">
      <c r="B232" s="1129"/>
      <c r="D232" s="1130"/>
      <c r="E232" s="1130"/>
      <c r="F232" s="1132"/>
      <c r="G232" s="1130"/>
      <c r="H232" s="1130"/>
      <c r="I232" s="1130"/>
      <c r="J232" s="1132"/>
      <c r="K232" s="1132"/>
      <c r="L232" s="1130"/>
      <c r="N232" s="1133">
        <f t="shared" si="8"/>
        <v>0</v>
      </c>
      <c r="O232" s="1134">
        <f t="shared" si="9"/>
        <v>0</v>
      </c>
      <c r="P232" s="1134">
        <f>O232/'1.5 Universal Data'!$F$35</f>
        <v>0</v>
      </c>
      <c r="R232" s="163"/>
      <c r="S232" s="163"/>
      <c r="T232" s="163"/>
      <c r="U232" s="163"/>
      <c r="V232" s="163"/>
      <c r="W232" s="163"/>
      <c r="X232" s="163"/>
      <c r="Y232" s="163"/>
      <c r="Z232" s="163"/>
      <c r="AA232" s="163"/>
      <c r="AB232" s="163"/>
      <c r="AC232" s="163"/>
      <c r="AD232" s="163"/>
      <c r="AE232" s="163"/>
    </row>
    <row r="233" spans="2:31">
      <c r="B233" s="1129"/>
      <c r="D233" s="1130"/>
      <c r="E233" s="1130"/>
      <c r="F233" s="1132"/>
      <c r="G233" s="1130"/>
      <c r="H233" s="1130"/>
      <c r="I233" s="1130"/>
      <c r="J233" s="1132"/>
      <c r="K233" s="1132"/>
      <c r="L233" s="1130"/>
      <c r="N233" s="1133">
        <f t="shared" si="8"/>
        <v>0</v>
      </c>
      <c r="O233" s="1134">
        <f t="shared" si="9"/>
        <v>0</v>
      </c>
      <c r="P233" s="1134">
        <f>O233/'1.5 Universal Data'!$F$35</f>
        <v>0</v>
      </c>
      <c r="R233" s="163"/>
      <c r="S233" s="163"/>
      <c r="T233" s="163"/>
      <c r="U233" s="163"/>
      <c r="V233" s="163"/>
      <c r="W233" s="163"/>
      <c r="X233" s="163"/>
      <c r="Y233" s="163"/>
      <c r="Z233" s="163"/>
      <c r="AA233" s="163"/>
      <c r="AB233" s="163"/>
      <c r="AC233" s="163"/>
      <c r="AD233" s="163"/>
      <c r="AE233" s="163"/>
    </row>
    <row r="234" spans="2:31">
      <c r="B234" s="1129"/>
      <c r="D234" s="1130"/>
      <c r="E234" s="1130"/>
      <c r="F234" s="1132"/>
      <c r="G234" s="1130"/>
      <c r="H234" s="1130"/>
      <c r="I234" s="1130"/>
      <c r="J234" s="1132"/>
      <c r="K234" s="1132"/>
      <c r="L234" s="1130"/>
      <c r="N234" s="1133">
        <f t="shared" si="8"/>
        <v>0</v>
      </c>
      <c r="O234" s="1134">
        <f t="shared" si="9"/>
        <v>0</v>
      </c>
      <c r="P234" s="1134">
        <f>O234/'1.5 Universal Data'!$F$35</f>
        <v>0</v>
      </c>
      <c r="R234" s="163"/>
      <c r="S234" s="163"/>
      <c r="T234" s="163"/>
      <c r="U234" s="163"/>
      <c r="V234" s="163"/>
      <c r="W234" s="163"/>
      <c r="X234" s="163"/>
      <c r="Y234" s="163"/>
      <c r="Z234" s="163"/>
      <c r="AA234" s="163"/>
      <c r="AB234" s="163"/>
      <c r="AC234" s="163"/>
      <c r="AD234" s="163"/>
      <c r="AE234" s="163"/>
    </row>
    <row r="235" spans="2:31">
      <c r="B235" s="1129"/>
      <c r="D235" s="1130"/>
      <c r="E235" s="1130"/>
      <c r="F235" s="1132"/>
      <c r="G235" s="1130"/>
      <c r="H235" s="1130"/>
      <c r="I235" s="1130"/>
      <c r="J235" s="1132"/>
      <c r="K235" s="1132"/>
      <c r="L235" s="1130"/>
      <c r="N235" s="1133">
        <f t="shared" si="8"/>
        <v>0</v>
      </c>
      <c r="O235" s="1134">
        <f t="shared" si="9"/>
        <v>0</v>
      </c>
      <c r="P235" s="1134">
        <f>O235/'1.5 Universal Data'!$F$35</f>
        <v>0</v>
      </c>
      <c r="R235" s="163"/>
      <c r="S235" s="163"/>
      <c r="T235" s="163"/>
      <c r="U235" s="163"/>
      <c r="V235" s="163"/>
      <c r="W235" s="163"/>
      <c r="X235" s="163"/>
      <c r="Y235" s="163"/>
      <c r="Z235" s="163"/>
      <c r="AA235" s="163"/>
      <c r="AB235" s="163"/>
      <c r="AC235" s="163"/>
      <c r="AD235" s="163"/>
      <c r="AE235" s="163"/>
    </row>
    <row r="236" spans="2:31">
      <c r="B236" s="1129"/>
      <c r="D236" s="1130"/>
      <c r="E236" s="1130"/>
      <c r="F236" s="1132"/>
      <c r="G236" s="1130"/>
      <c r="H236" s="1130"/>
      <c r="I236" s="1130"/>
      <c r="J236" s="1132"/>
      <c r="K236" s="1132"/>
      <c r="L236" s="1130"/>
      <c r="N236" s="1133">
        <f t="shared" si="8"/>
        <v>0</v>
      </c>
      <c r="O236" s="1134">
        <f t="shared" si="9"/>
        <v>0</v>
      </c>
      <c r="P236" s="1134">
        <f>O236/'1.5 Universal Data'!$F$35</f>
        <v>0</v>
      </c>
      <c r="R236" s="163"/>
      <c r="S236" s="163"/>
      <c r="T236" s="163"/>
      <c r="U236" s="163"/>
      <c r="V236" s="163"/>
      <c r="W236" s="163"/>
      <c r="X236" s="163"/>
      <c r="Y236" s="163"/>
      <c r="Z236" s="163"/>
      <c r="AA236" s="163"/>
      <c r="AB236" s="163"/>
      <c r="AC236" s="163"/>
      <c r="AD236" s="163"/>
      <c r="AE236" s="163"/>
    </row>
    <row r="237" spans="2:31">
      <c r="B237" s="1129"/>
      <c r="D237" s="1130"/>
      <c r="E237" s="1130"/>
      <c r="F237" s="1132"/>
      <c r="G237" s="1130"/>
      <c r="H237" s="1130"/>
      <c r="I237" s="1130"/>
      <c r="J237" s="1132"/>
      <c r="K237" s="1132"/>
      <c r="L237" s="1130"/>
      <c r="N237" s="1133">
        <f t="shared" si="8"/>
        <v>0</v>
      </c>
      <c r="O237" s="1134">
        <f t="shared" si="9"/>
        <v>0</v>
      </c>
      <c r="P237" s="1134">
        <f>O237/'1.5 Universal Data'!$F$35</f>
        <v>0</v>
      </c>
      <c r="R237" s="163"/>
      <c r="S237" s="163"/>
      <c r="T237" s="163"/>
      <c r="U237" s="163"/>
      <c r="V237" s="163"/>
      <c r="W237" s="163"/>
      <c r="X237" s="163"/>
      <c r="Y237" s="163"/>
      <c r="Z237" s="163"/>
      <c r="AA237" s="163"/>
      <c r="AB237" s="163"/>
      <c r="AC237" s="163"/>
      <c r="AD237" s="163"/>
      <c r="AE237" s="163"/>
    </row>
    <row r="238" spans="2:31">
      <c r="B238" s="1129"/>
      <c r="D238" s="1130"/>
      <c r="E238" s="1130"/>
      <c r="F238" s="1132"/>
      <c r="G238" s="1130"/>
      <c r="H238" s="1130"/>
      <c r="I238" s="1130"/>
      <c r="J238" s="1132"/>
      <c r="K238" s="1132"/>
      <c r="L238" s="1130"/>
      <c r="N238" s="1133">
        <f t="shared" si="8"/>
        <v>0</v>
      </c>
      <c r="O238" s="1134">
        <f t="shared" si="9"/>
        <v>0</v>
      </c>
      <c r="P238" s="1134">
        <f>O238/'1.5 Universal Data'!$F$35</f>
        <v>0</v>
      </c>
      <c r="R238" s="163"/>
      <c r="S238" s="163"/>
      <c r="T238" s="163"/>
      <c r="U238" s="163"/>
      <c r="V238" s="163"/>
      <c r="W238" s="163"/>
      <c r="X238" s="163"/>
      <c r="Y238" s="163"/>
      <c r="Z238" s="163"/>
      <c r="AA238" s="163"/>
      <c r="AB238" s="163"/>
      <c r="AC238" s="163"/>
      <c r="AD238" s="163"/>
      <c r="AE238" s="163"/>
    </row>
    <row r="239" spans="2:31">
      <c r="B239" s="1129"/>
      <c r="D239" s="1130"/>
      <c r="E239" s="1130"/>
      <c r="F239" s="1132"/>
      <c r="G239" s="1130"/>
      <c r="H239" s="1130"/>
      <c r="I239" s="1130"/>
      <c r="J239" s="1132"/>
      <c r="K239" s="1132"/>
      <c r="L239" s="1130"/>
      <c r="N239" s="1133">
        <f t="shared" si="8"/>
        <v>0</v>
      </c>
      <c r="O239" s="1134">
        <f t="shared" si="9"/>
        <v>0</v>
      </c>
      <c r="P239" s="1134">
        <f>O239/'1.5 Universal Data'!$F$35</f>
        <v>0</v>
      </c>
      <c r="R239" s="163"/>
      <c r="S239" s="163"/>
      <c r="T239" s="163"/>
      <c r="U239" s="163"/>
      <c r="V239" s="163"/>
      <c r="W239" s="163"/>
      <c r="X239" s="163"/>
      <c r="Y239" s="163"/>
      <c r="Z239" s="163"/>
      <c r="AA239" s="163"/>
      <c r="AB239" s="163"/>
      <c r="AC239" s="163"/>
      <c r="AD239" s="163"/>
      <c r="AE239" s="163"/>
    </row>
    <row r="240" spans="2:31">
      <c r="B240" s="1129"/>
      <c r="D240" s="1130"/>
      <c r="E240" s="1130"/>
      <c r="F240" s="1132"/>
      <c r="G240" s="1130"/>
      <c r="H240" s="1130"/>
      <c r="I240" s="1130"/>
      <c r="J240" s="1132"/>
      <c r="K240" s="1132"/>
      <c r="L240" s="1130"/>
      <c r="N240" s="1133">
        <f t="shared" si="8"/>
        <v>0</v>
      </c>
      <c r="O240" s="1134">
        <f t="shared" si="9"/>
        <v>0</v>
      </c>
      <c r="P240" s="1134">
        <f>O240/'1.5 Universal Data'!$F$35</f>
        <v>0</v>
      </c>
      <c r="R240" s="163"/>
      <c r="S240" s="163"/>
      <c r="T240" s="163"/>
      <c r="U240" s="163"/>
      <c r="V240" s="163"/>
      <c r="W240" s="163"/>
      <c r="X240" s="163"/>
      <c r="Y240" s="163"/>
      <c r="Z240" s="163"/>
      <c r="AA240" s="163"/>
      <c r="AB240" s="163"/>
      <c r="AC240" s="163"/>
      <c r="AD240" s="163"/>
      <c r="AE240" s="163"/>
    </row>
    <row r="241" spans="2:31">
      <c r="B241" s="1129"/>
      <c r="D241" s="1130"/>
      <c r="E241" s="1130"/>
      <c r="F241" s="1132"/>
      <c r="G241" s="1130"/>
      <c r="H241" s="1130"/>
      <c r="I241" s="1130"/>
      <c r="J241" s="1132"/>
      <c r="K241" s="1132"/>
      <c r="L241" s="1130"/>
      <c r="N241" s="1133">
        <f t="shared" si="8"/>
        <v>0</v>
      </c>
      <c r="O241" s="1134">
        <f t="shared" si="9"/>
        <v>0</v>
      </c>
      <c r="P241" s="1134">
        <f>O241/'1.5 Universal Data'!$F$35</f>
        <v>0</v>
      </c>
      <c r="R241" s="163"/>
      <c r="S241" s="163"/>
      <c r="T241" s="163"/>
      <c r="U241" s="163"/>
      <c r="V241" s="163"/>
      <c r="W241" s="163"/>
      <c r="X241" s="163"/>
      <c r="Y241" s="163"/>
      <c r="Z241" s="163"/>
      <c r="AA241" s="163"/>
      <c r="AB241" s="163"/>
      <c r="AC241" s="163"/>
      <c r="AD241" s="163"/>
      <c r="AE241" s="163"/>
    </row>
    <row r="242" spans="2:31">
      <c r="B242" s="1129"/>
      <c r="D242" s="1130"/>
      <c r="E242" s="1130"/>
      <c r="F242" s="1132"/>
      <c r="G242" s="1130"/>
      <c r="H242" s="1130"/>
      <c r="I242" s="1130"/>
      <c r="J242" s="1132"/>
      <c r="K242" s="1132"/>
      <c r="L242" s="1130"/>
      <c r="N242" s="1133">
        <f t="shared" si="8"/>
        <v>0</v>
      </c>
      <c r="O242" s="1134">
        <f t="shared" si="9"/>
        <v>0</v>
      </c>
      <c r="P242" s="1134">
        <f>O242/'1.5 Universal Data'!$F$35</f>
        <v>0</v>
      </c>
      <c r="R242" s="163"/>
      <c r="S242" s="163"/>
      <c r="T242" s="163"/>
      <c r="U242" s="163"/>
      <c r="V242" s="163"/>
      <c r="W242" s="163"/>
      <c r="X242" s="163"/>
      <c r="Y242" s="163"/>
      <c r="Z242" s="163"/>
      <c r="AA242" s="163"/>
      <c r="AB242" s="163"/>
      <c r="AC242" s="163"/>
      <c r="AD242" s="163"/>
      <c r="AE242" s="163"/>
    </row>
    <row r="243" spans="2:31">
      <c r="B243" s="1129"/>
      <c r="D243" s="1130"/>
      <c r="E243" s="1130"/>
      <c r="F243" s="1132"/>
      <c r="G243" s="1130"/>
      <c r="H243" s="1130"/>
      <c r="I243" s="1130"/>
      <c r="J243" s="1132"/>
      <c r="K243" s="1132"/>
      <c r="L243" s="1130"/>
      <c r="N243" s="1133">
        <f t="shared" si="8"/>
        <v>0</v>
      </c>
      <c r="O243" s="1134">
        <f t="shared" si="9"/>
        <v>0</v>
      </c>
      <c r="P243" s="1134">
        <f>O243/'1.5 Universal Data'!$F$35</f>
        <v>0</v>
      </c>
      <c r="R243" s="163"/>
      <c r="S243" s="163"/>
      <c r="T243" s="163"/>
      <c r="U243" s="163"/>
      <c r="V243" s="163"/>
      <c r="W243" s="163"/>
      <c r="X243" s="163"/>
      <c r="Y243" s="163"/>
      <c r="Z243" s="163"/>
      <c r="AA243" s="163"/>
      <c r="AB243" s="163"/>
      <c r="AC243" s="163"/>
      <c r="AD243" s="163"/>
      <c r="AE243" s="163"/>
    </row>
    <row r="244" spans="2:31">
      <c r="B244" s="1129"/>
      <c r="D244" s="1130"/>
      <c r="E244" s="1130"/>
      <c r="F244" s="1132"/>
      <c r="G244" s="1130"/>
      <c r="H244" s="1130"/>
      <c r="I244" s="1130"/>
      <c r="J244" s="1132"/>
      <c r="K244" s="1132"/>
      <c r="L244" s="1130"/>
      <c r="N244" s="1133">
        <f t="shared" si="8"/>
        <v>0</v>
      </c>
      <c r="O244" s="1134">
        <f t="shared" si="9"/>
        <v>0</v>
      </c>
      <c r="P244" s="1134">
        <f>O244/'1.5 Universal Data'!$F$35</f>
        <v>0</v>
      </c>
      <c r="R244" s="163"/>
      <c r="S244" s="163"/>
      <c r="T244" s="163"/>
      <c r="U244" s="163"/>
      <c r="V244" s="163"/>
      <c r="W244" s="163"/>
      <c r="X244" s="163"/>
      <c r="Y244" s="163"/>
      <c r="Z244" s="163"/>
      <c r="AA244" s="163"/>
      <c r="AB244" s="163"/>
      <c r="AC244" s="163"/>
      <c r="AD244" s="163"/>
      <c r="AE244" s="163"/>
    </row>
    <row r="245" spans="2:31">
      <c r="B245" s="1129"/>
      <c r="D245" s="1130"/>
      <c r="E245" s="1130"/>
      <c r="F245" s="1132"/>
      <c r="G245" s="1130"/>
      <c r="H245" s="1130"/>
      <c r="I245" s="1130"/>
      <c r="J245" s="1132"/>
      <c r="K245" s="1132"/>
      <c r="L245" s="1130"/>
      <c r="N245" s="1133">
        <f t="shared" si="8"/>
        <v>0</v>
      </c>
      <c r="O245" s="1134">
        <f t="shared" si="9"/>
        <v>0</v>
      </c>
      <c r="P245" s="1134">
        <f>O245/'1.5 Universal Data'!$F$35</f>
        <v>0</v>
      </c>
      <c r="R245" s="163"/>
      <c r="S245" s="163"/>
      <c r="T245" s="163"/>
      <c r="U245" s="163"/>
      <c r="V245" s="163"/>
      <c r="W245" s="163"/>
      <c r="X245" s="163"/>
      <c r="Y245" s="163"/>
      <c r="Z245" s="163"/>
      <c r="AA245" s="163"/>
      <c r="AB245" s="163"/>
      <c r="AC245" s="163"/>
      <c r="AD245" s="163"/>
      <c r="AE245" s="163"/>
    </row>
    <row r="246" spans="2:31">
      <c r="B246" s="1129"/>
      <c r="D246" s="1130"/>
      <c r="E246" s="1130"/>
      <c r="F246" s="1132"/>
      <c r="G246" s="1130"/>
      <c r="H246" s="1130"/>
      <c r="I246" s="1130"/>
      <c r="J246" s="1132"/>
      <c r="K246" s="1132"/>
      <c r="L246" s="1130"/>
      <c r="N246" s="1133">
        <f t="shared" si="8"/>
        <v>0</v>
      </c>
      <c r="O246" s="1134">
        <f t="shared" si="9"/>
        <v>0</v>
      </c>
      <c r="P246" s="1134">
        <f>O246/'1.5 Universal Data'!$F$35</f>
        <v>0</v>
      </c>
      <c r="R246" s="163"/>
      <c r="S246" s="163"/>
      <c r="T246" s="163"/>
      <c r="U246" s="163"/>
      <c r="V246" s="163"/>
      <c r="W246" s="163"/>
      <c r="X246" s="163"/>
      <c r="Y246" s="163"/>
      <c r="Z246" s="163"/>
      <c r="AA246" s="163"/>
      <c r="AB246" s="163"/>
      <c r="AC246" s="163"/>
      <c r="AD246" s="163"/>
      <c r="AE246" s="163"/>
    </row>
    <row r="247" spans="2:31">
      <c r="B247" s="1129"/>
      <c r="D247" s="1130"/>
      <c r="E247" s="1130"/>
      <c r="F247" s="1132"/>
      <c r="G247" s="1130"/>
      <c r="H247" s="1130"/>
      <c r="I247" s="1130"/>
      <c r="J247" s="1132"/>
      <c r="K247" s="1132"/>
      <c r="L247" s="1130"/>
      <c r="N247" s="1133">
        <f t="shared" si="8"/>
        <v>0</v>
      </c>
      <c r="O247" s="1134">
        <f t="shared" si="9"/>
        <v>0</v>
      </c>
      <c r="P247" s="1134">
        <f>O247/'1.5 Universal Data'!$F$35</f>
        <v>0</v>
      </c>
      <c r="R247" s="163"/>
      <c r="S247" s="163"/>
      <c r="T247" s="163"/>
      <c r="U247" s="163"/>
      <c r="V247" s="163"/>
      <c r="W247" s="163"/>
      <c r="X247" s="163"/>
      <c r="Y247" s="163"/>
      <c r="Z247" s="163"/>
      <c r="AA247" s="163"/>
      <c r="AB247" s="163"/>
      <c r="AC247" s="163"/>
      <c r="AD247" s="163"/>
      <c r="AE247" s="163"/>
    </row>
    <row r="248" spans="2:31">
      <c r="B248" s="1129"/>
      <c r="D248" s="1130"/>
      <c r="E248" s="1130"/>
      <c r="F248" s="1132"/>
      <c r="G248" s="1130"/>
      <c r="H248" s="1130"/>
      <c r="I248" s="1130"/>
      <c r="J248" s="1132"/>
      <c r="K248" s="1132"/>
      <c r="L248" s="1130"/>
      <c r="N248" s="1133">
        <f t="shared" si="8"/>
        <v>0</v>
      </c>
      <c r="O248" s="1134">
        <f t="shared" si="9"/>
        <v>0</v>
      </c>
      <c r="P248" s="1134">
        <f>O248/'1.5 Universal Data'!$F$35</f>
        <v>0</v>
      </c>
      <c r="R248" s="163"/>
      <c r="S248" s="163"/>
      <c r="T248" s="163"/>
      <c r="U248" s="163"/>
      <c r="V248" s="163"/>
      <c r="W248" s="163"/>
      <c r="X248" s="163"/>
      <c r="Y248" s="163"/>
      <c r="Z248" s="163"/>
      <c r="AA248" s="163"/>
      <c r="AB248" s="163"/>
      <c r="AC248" s="163"/>
      <c r="AD248" s="163"/>
      <c r="AE248" s="163"/>
    </row>
    <row r="249" spans="2:31">
      <c r="B249" s="1129"/>
      <c r="D249" s="1130"/>
      <c r="E249" s="1130"/>
      <c r="F249" s="1132"/>
      <c r="G249" s="1130"/>
      <c r="H249" s="1130"/>
      <c r="I249" s="1130"/>
      <c r="J249" s="1132"/>
      <c r="K249" s="1132"/>
      <c r="L249" s="1130"/>
      <c r="N249" s="1133">
        <f t="shared" si="8"/>
        <v>0</v>
      </c>
      <c r="O249" s="1134">
        <f t="shared" si="9"/>
        <v>0</v>
      </c>
      <c r="P249" s="1134">
        <f>O249/'1.5 Universal Data'!$F$35</f>
        <v>0</v>
      </c>
      <c r="R249" s="163"/>
      <c r="S249" s="163"/>
      <c r="T249" s="163"/>
      <c r="U249" s="163"/>
      <c r="V249" s="163"/>
      <c r="W249" s="163"/>
      <c r="X249" s="163"/>
      <c r="Y249" s="163"/>
      <c r="Z249" s="163"/>
      <c r="AA249" s="163"/>
      <c r="AB249" s="163"/>
      <c r="AC249" s="163"/>
      <c r="AD249" s="163"/>
      <c r="AE249" s="163"/>
    </row>
    <row r="250" spans="2:31">
      <c r="B250" s="1129"/>
      <c r="D250" s="1130"/>
      <c r="E250" s="1130"/>
      <c r="F250" s="1132"/>
      <c r="G250" s="1130"/>
      <c r="H250" s="1130"/>
      <c r="I250" s="1130"/>
      <c r="J250" s="1132"/>
      <c r="K250" s="1132"/>
      <c r="L250" s="1130"/>
      <c r="N250" s="1133">
        <f t="shared" si="8"/>
        <v>0</v>
      </c>
      <c r="O250" s="1134">
        <f t="shared" si="9"/>
        <v>0</v>
      </c>
      <c r="P250" s="1134">
        <f>O250/'1.5 Universal Data'!$F$35</f>
        <v>0</v>
      </c>
      <c r="R250" s="163"/>
      <c r="S250" s="163"/>
      <c r="T250" s="163"/>
      <c r="U250" s="163"/>
      <c r="V250" s="163"/>
      <c r="W250" s="163"/>
      <c r="X250" s="163"/>
      <c r="Y250" s="163"/>
      <c r="Z250" s="163"/>
      <c r="AA250" s="163"/>
      <c r="AB250" s="163"/>
      <c r="AC250" s="163"/>
      <c r="AD250" s="163"/>
      <c r="AE250" s="163"/>
    </row>
    <row r="251" spans="2:31">
      <c r="B251" s="1129"/>
      <c r="D251" s="1130"/>
      <c r="E251" s="1130"/>
      <c r="F251" s="1132"/>
      <c r="G251" s="1130"/>
      <c r="H251" s="1130"/>
      <c r="I251" s="1130"/>
      <c r="J251" s="1132"/>
      <c r="K251" s="1132"/>
      <c r="L251" s="1130"/>
      <c r="N251" s="1133">
        <f t="shared" si="8"/>
        <v>0</v>
      </c>
      <c r="O251" s="1134">
        <f t="shared" si="9"/>
        <v>0</v>
      </c>
      <c r="P251" s="1134">
        <f>O251/'1.5 Universal Data'!$F$35</f>
        <v>0</v>
      </c>
      <c r="R251" s="163"/>
      <c r="S251" s="163"/>
      <c r="T251" s="163"/>
      <c r="U251" s="163"/>
      <c r="V251" s="163"/>
      <c r="W251" s="163"/>
      <c r="X251" s="163"/>
      <c r="Y251" s="163"/>
      <c r="Z251" s="163"/>
      <c r="AA251" s="163"/>
      <c r="AB251" s="163"/>
      <c r="AC251" s="163"/>
      <c r="AD251" s="163"/>
      <c r="AE251" s="163"/>
    </row>
    <row r="252" spans="2:31">
      <c r="B252" s="1129"/>
      <c r="D252" s="1130"/>
      <c r="E252" s="1130"/>
      <c r="F252" s="1132"/>
      <c r="G252" s="1130"/>
      <c r="H252" s="1130"/>
      <c r="I252" s="1130"/>
      <c r="J252" s="1132"/>
      <c r="K252" s="1132"/>
      <c r="L252" s="1130"/>
      <c r="N252" s="1133">
        <f t="shared" si="8"/>
        <v>0</v>
      </c>
      <c r="O252" s="1134">
        <f t="shared" si="9"/>
        <v>0</v>
      </c>
      <c r="P252" s="1134">
        <f>O252/'1.5 Universal Data'!$F$35</f>
        <v>0</v>
      </c>
      <c r="R252" s="163"/>
      <c r="S252" s="163"/>
      <c r="T252" s="163"/>
      <c r="U252" s="163"/>
      <c r="V252" s="163"/>
      <c r="W252" s="163"/>
      <c r="X252" s="163"/>
      <c r="Y252" s="163"/>
      <c r="Z252" s="163"/>
      <c r="AA252" s="163"/>
      <c r="AB252" s="163"/>
      <c r="AC252" s="163"/>
      <c r="AD252" s="163"/>
      <c r="AE252" s="163"/>
    </row>
    <row r="253" spans="2:31">
      <c r="B253" s="1129"/>
      <c r="D253" s="1130"/>
      <c r="E253" s="1130"/>
      <c r="F253" s="1132"/>
      <c r="G253" s="1130"/>
      <c r="H253" s="1130"/>
      <c r="I253" s="1130"/>
      <c r="J253" s="1132"/>
      <c r="K253" s="1132"/>
      <c r="L253" s="1130"/>
      <c r="N253" s="1133">
        <f t="shared" si="8"/>
        <v>0</v>
      </c>
      <c r="O253" s="1134">
        <f t="shared" si="9"/>
        <v>0</v>
      </c>
      <c r="P253" s="1134">
        <f>O253/'1.5 Universal Data'!$F$35</f>
        <v>0</v>
      </c>
      <c r="R253" s="163"/>
      <c r="S253" s="163"/>
      <c r="T253" s="163"/>
      <c r="U253" s="163"/>
      <c r="V253" s="163"/>
      <c r="W253" s="163"/>
      <c r="X253" s="163"/>
      <c r="Y253" s="163"/>
      <c r="Z253" s="163"/>
      <c r="AA253" s="163"/>
      <c r="AB253" s="163"/>
      <c r="AC253" s="163"/>
      <c r="AD253" s="163"/>
      <c r="AE253" s="163"/>
    </row>
    <row r="254" spans="2:31">
      <c r="B254" s="1129"/>
      <c r="D254" s="1130"/>
      <c r="E254" s="1130"/>
      <c r="F254" s="1132"/>
      <c r="G254" s="1130"/>
      <c r="H254" s="1130"/>
      <c r="I254" s="1130"/>
      <c r="J254" s="1132"/>
      <c r="K254" s="1132"/>
      <c r="L254" s="1130"/>
      <c r="N254" s="1133">
        <f t="shared" si="8"/>
        <v>0</v>
      </c>
      <c r="O254" s="1134">
        <f t="shared" si="9"/>
        <v>0</v>
      </c>
      <c r="P254" s="1134">
        <f>O254/'1.5 Universal Data'!$F$35</f>
        <v>0</v>
      </c>
      <c r="R254" s="163"/>
      <c r="S254" s="163"/>
      <c r="T254" s="163"/>
      <c r="U254" s="163"/>
      <c r="V254" s="163"/>
      <c r="W254" s="163"/>
      <c r="X254" s="163"/>
      <c r="Y254" s="163"/>
      <c r="Z254" s="163"/>
      <c r="AA254" s="163"/>
      <c r="AB254" s="163"/>
      <c r="AC254" s="163"/>
      <c r="AD254" s="163"/>
      <c r="AE254" s="163"/>
    </row>
    <row r="255" spans="2:31">
      <c r="B255" s="1129"/>
      <c r="D255" s="1130"/>
      <c r="E255" s="1130"/>
      <c r="F255" s="1132"/>
      <c r="G255" s="1130"/>
      <c r="H255" s="1130"/>
      <c r="I255" s="1130"/>
      <c r="J255" s="1132"/>
      <c r="K255" s="1132"/>
      <c r="L255" s="1130"/>
      <c r="N255" s="1133">
        <f t="shared" si="8"/>
        <v>0</v>
      </c>
      <c r="O255" s="1134">
        <f t="shared" si="9"/>
        <v>0</v>
      </c>
      <c r="P255" s="1134">
        <f>O255/'1.5 Universal Data'!$F$35</f>
        <v>0</v>
      </c>
      <c r="R255" s="163"/>
      <c r="S255" s="163"/>
      <c r="T255" s="163"/>
      <c r="U255" s="163"/>
      <c r="V255" s="163"/>
      <c r="W255" s="163"/>
      <c r="X255" s="163"/>
      <c r="Y255" s="163"/>
      <c r="Z255" s="163"/>
      <c r="AA255" s="163"/>
      <c r="AB255" s="163"/>
      <c r="AC255" s="163"/>
      <c r="AD255" s="163"/>
      <c r="AE255" s="163"/>
    </row>
    <row r="256" spans="2:31">
      <c r="B256" s="1129"/>
      <c r="D256" s="1130"/>
      <c r="E256" s="1130"/>
      <c r="F256" s="1132"/>
      <c r="G256" s="1130"/>
      <c r="H256" s="1130"/>
      <c r="I256" s="1130"/>
      <c r="J256" s="1132"/>
      <c r="K256" s="1132"/>
      <c r="L256" s="1130"/>
      <c r="N256" s="1133">
        <f t="shared" si="8"/>
        <v>0</v>
      </c>
      <c r="O256" s="1134">
        <f t="shared" si="9"/>
        <v>0</v>
      </c>
      <c r="P256" s="1134">
        <f>O256/'1.5 Universal Data'!$F$35</f>
        <v>0</v>
      </c>
      <c r="R256" s="163"/>
      <c r="S256" s="163"/>
      <c r="T256" s="163"/>
      <c r="U256" s="163"/>
      <c r="V256" s="163"/>
      <c r="W256" s="163"/>
      <c r="X256" s="163"/>
      <c r="Y256" s="163"/>
      <c r="Z256" s="163"/>
      <c r="AA256" s="163"/>
      <c r="AB256" s="163"/>
      <c r="AC256" s="163"/>
      <c r="AD256" s="163"/>
      <c r="AE256" s="163"/>
    </row>
    <row r="257" spans="2:31">
      <c r="B257" s="1129"/>
      <c r="D257" s="1130"/>
      <c r="E257" s="1130"/>
      <c r="F257" s="1132"/>
      <c r="G257" s="1130"/>
      <c r="H257" s="1130"/>
      <c r="I257" s="1130"/>
      <c r="J257" s="1132"/>
      <c r="K257" s="1132"/>
      <c r="L257" s="1130"/>
      <c r="N257" s="1133">
        <f t="shared" si="8"/>
        <v>0</v>
      </c>
      <c r="O257" s="1134">
        <f t="shared" si="9"/>
        <v>0</v>
      </c>
      <c r="P257" s="1134">
        <f>O257/'1.5 Universal Data'!$F$35</f>
        <v>0</v>
      </c>
      <c r="R257" s="163"/>
      <c r="S257" s="163"/>
      <c r="T257" s="163"/>
      <c r="U257" s="163"/>
      <c r="V257" s="163"/>
      <c r="W257" s="163"/>
      <c r="X257" s="163"/>
      <c r="Y257" s="163"/>
      <c r="Z257" s="163"/>
      <c r="AA257" s="163"/>
      <c r="AB257" s="163"/>
      <c r="AC257" s="163"/>
      <c r="AD257" s="163"/>
      <c r="AE257" s="163"/>
    </row>
    <row r="258" spans="2:31">
      <c r="B258" s="1129"/>
      <c r="D258" s="1130"/>
      <c r="E258" s="1130"/>
      <c r="F258" s="1132"/>
      <c r="G258" s="1130"/>
      <c r="H258" s="1130"/>
      <c r="I258" s="1130"/>
      <c r="J258" s="1132"/>
      <c r="K258" s="1132"/>
      <c r="L258" s="1130"/>
      <c r="N258" s="1133">
        <f t="shared" si="8"/>
        <v>0</v>
      </c>
      <c r="O258" s="1134">
        <f t="shared" si="9"/>
        <v>0</v>
      </c>
      <c r="P258" s="1134">
        <f>O258/'1.5 Universal Data'!$F$35</f>
        <v>0</v>
      </c>
      <c r="R258" s="163"/>
      <c r="S258" s="163"/>
      <c r="T258" s="163"/>
      <c r="U258" s="163"/>
      <c r="V258" s="163"/>
      <c r="W258" s="163"/>
      <c r="X258" s="163"/>
      <c r="Y258" s="163"/>
      <c r="Z258" s="163"/>
      <c r="AA258" s="163"/>
      <c r="AB258" s="163"/>
      <c r="AC258" s="163"/>
      <c r="AD258" s="163"/>
      <c r="AE258" s="163"/>
    </row>
    <row r="259" spans="2:31">
      <c r="B259" s="1129"/>
      <c r="D259" s="1130"/>
      <c r="E259" s="1130"/>
      <c r="F259" s="1132"/>
      <c r="G259" s="1130"/>
      <c r="H259" s="1130"/>
      <c r="I259" s="1130"/>
      <c r="J259" s="1132"/>
      <c r="K259" s="1132"/>
      <c r="L259" s="1130"/>
      <c r="N259" s="1133">
        <f t="shared" si="8"/>
        <v>0</v>
      </c>
      <c r="O259" s="1134">
        <f t="shared" si="9"/>
        <v>0</v>
      </c>
      <c r="P259" s="1134">
        <f>O259/'1.5 Universal Data'!$F$35</f>
        <v>0</v>
      </c>
      <c r="R259" s="163"/>
      <c r="S259" s="163"/>
      <c r="T259" s="163"/>
      <c r="U259" s="163"/>
      <c r="V259" s="163"/>
      <c r="W259" s="163"/>
      <c r="X259" s="163"/>
      <c r="Y259" s="163"/>
      <c r="Z259" s="163"/>
      <c r="AA259" s="163"/>
      <c r="AB259" s="163"/>
      <c r="AC259" s="163"/>
      <c r="AD259" s="163"/>
      <c r="AE259" s="163"/>
    </row>
    <row r="260" spans="2:31">
      <c r="B260" s="1129"/>
      <c r="D260" s="1130"/>
      <c r="E260" s="1130"/>
      <c r="F260" s="1132"/>
      <c r="G260" s="1130"/>
      <c r="H260" s="1130"/>
      <c r="I260" s="1130"/>
      <c r="J260" s="1132"/>
      <c r="K260" s="1132"/>
      <c r="L260" s="1130"/>
      <c r="N260" s="1133">
        <f t="shared" si="8"/>
        <v>0</v>
      </c>
      <c r="O260" s="1134">
        <f t="shared" si="9"/>
        <v>0</v>
      </c>
      <c r="P260" s="1134">
        <f>O260/'1.5 Universal Data'!$F$35</f>
        <v>0</v>
      </c>
      <c r="R260" s="163"/>
      <c r="S260" s="163"/>
      <c r="T260" s="163"/>
      <c r="U260" s="163"/>
      <c r="V260" s="163"/>
      <c r="W260" s="163"/>
      <c r="X260" s="163"/>
      <c r="Y260" s="163"/>
      <c r="Z260" s="163"/>
      <c r="AA260" s="163"/>
      <c r="AB260" s="163"/>
      <c r="AC260" s="163"/>
      <c r="AD260" s="163"/>
      <c r="AE260" s="163"/>
    </row>
    <row r="261" spans="2:31">
      <c r="B261" s="1129"/>
      <c r="D261" s="1130"/>
      <c r="E261" s="1130"/>
      <c r="F261" s="1132"/>
      <c r="G261" s="1130"/>
      <c r="H261" s="1130"/>
      <c r="I261" s="1130"/>
      <c r="J261" s="1132"/>
      <c r="K261" s="1132"/>
      <c r="L261" s="1130"/>
      <c r="N261" s="1133">
        <f t="shared" si="8"/>
        <v>0</v>
      </c>
      <c r="O261" s="1134">
        <f t="shared" si="9"/>
        <v>0</v>
      </c>
      <c r="P261" s="1134">
        <f>O261/'1.5 Universal Data'!$F$35</f>
        <v>0</v>
      </c>
      <c r="R261" s="163"/>
      <c r="S261" s="163"/>
      <c r="T261" s="163"/>
      <c r="U261" s="163"/>
      <c r="V261" s="163"/>
      <c r="W261" s="163"/>
      <c r="X261" s="163"/>
      <c r="Y261" s="163"/>
      <c r="Z261" s="163"/>
      <c r="AA261" s="163"/>
      <c r="AB261" s="163"/>
      <c r="AC261" s="163"/>
      <c r="AD261" s="163"/>
      <c r="AE261" s="163"/>
    </row>
    <row r="262" spans="2:31">
      <c r="B262" s="1129"/>
      <c r="D262" s="1130"/>
      <c r="E262" s="1130"/>
      <c r="F262" s="1132"/>
      <c r="G262" s="1130"/>
      <c r="H262" s="1130"/>
      <c r="I262" s="1130"/>
      <c r="J262" s="1132"/>
      <c r="K262" s="1132"/>
      <c r="L262" s="1130"/>
      <c r="N262" s="1133">
        <f t="shared" si="8"/>
        <v>0</v>
      </c>
      <c r="O262" s="1134">
        <f t="shared" si="9"/>
        <v>0</v>
      </c>
      <c r="P262" s="1134">
        <f>O262/'1.5 Universal Data'!$F$35</f>
        <v>0</v>
      </c>
      <c r="R262" s="163"/>
      <c r="S262" s="163"/>
      <c r="T262" s="163"/>
      <c r="U262" s="163"/>
      <c r="V262" s="163"/>
      <c r="W262" s="163"/>
      <c r="X262" s="163"/>
      <c r="Y262" s="163"/>
      <c r="Z262" s="163"/>
      <c r="AA262" s="163"/>
      <c r="AB262" s="163"/>
      <c r="AC262" s="163"/>
      <c r="AD262" s="163"/>
      <c r="AE262" s="163"/>
    </row>
    <row r="263" spans="2:31">
      <c r="B263" s="1129"/>
      <c r="D263" s="1130"/>
      <c r="E263" s="1130"/>
      <c r="F263" s="1132"/>
      <c r="G263" s="1130"/>
      <c r="H263" s="1130"/>
      <c r="I263" s="1130"/>
      <c r="J263" s="1132"/>
      <c r="K263" s="1132"/>
      <c r="L263" s="1130"/>
      <c r="N263" s="1133">
        <f t="shared" si="8"/>
        <v>0</v>
      </c>
      <c r="O263" s="1134">
        <f t="shared" si="9"/>
        <v>0</v>
      </c>
      <c r="P263" s="1134">
        <f>O263/'1.5 Universal Data'!$F$35</f>
        <v>0</v>
      </c>
      <c r="R263" s="163"/>
      <c r="S263" s="163"/>
      <c r="T263" s="163"/>
      <c r="U263" s="163"/>
      <c r="V263" s="163"/>
      <c r="W263" s="163"/>
      <c r="X263" s="163"/>
      <c r="Y263" s="163"/>
      <c r="Z263" s="163"/>
      <c r="AA263" s="163"/>
      <c r="AB263" s="163"/>
      <c r="AC263" s="163"/>
      <c r="AD263" s="163"/>
      <c r="AE263" s="163"/>
    </row>
    <row r="264" spans="2:31">
      <c r="B264" s="1129"/>
      <c r="D264" s="1130"/>
      <c r="E264" s="1130"/>
      <c r="F264" s="1132"/>
      <c r="G264" s="1130"/>
      <c r="H264" s="1130"/>
      <c r="I264" s="1130"/>
      <c r="J264" s="1132"/>
      <c r="K264" s="1132"/>
      <c r="L264" s="1130"/>
      <c r="N264" s="1133">
        <f t="shared" si="8"/>
        <v>0</v>
      </c>
      <c r="O264" s="1134">
        <f t="shared" si="9"/>
        <v>0</v>
      </c>
      <c r="P264" s="1134">
        <f>O264/'1.5 Universal Data'!$F$35</f>
        <v>0</v>
      </c>
      <c r="R264" s="163"/>
      <c r="S264" s="163"/>
      <c r="T264" s="163"/>
      <c r="U264" s="163"/>
      <c r="V264" s="163"/>
      <c r="W264" s="163"/>
      <c r="X264" s="163"/>
      <c r="Y264" s="163"/>
      <c r="Z264" s="163"/>
      <c r="AA264" s="163"/>
      <c r="AB264" s="163"/>
      <c r="AC264" s="163"/>
      <c r="AD264" s="163"/>
      <c r="AE264" s="163"/>
    </row>
    <row r="265" spans="2:31">
      <c r="B265" s="1129"/>
      <c r="D265" s="1130"/>
      <c r="E265" s="1130"/>
      <c r="F265" s="1132"/>
      <c r="G265" s="1130"/>
      <c r="H265" s="1130"/>
      <c r="I265" s="1130"/>
      <c r="J265" s="1132"/>
      <c r="K265" s="1132"/>
      <c r="L265" s="1130"/>
      <c r="N265" s="1133">
        <f t="shared" si="8"/>
        <v>0</v>
      </c>
      <c r="O265" s="1134">
        <f t="shared" si="9"/>
        <v>0</v>
      </c>
      <c r="P265" s="1134">
        <f>O265/'1.5 Universal Data'!$F$35</f>
        <v>0</v>
      </c>
      <c r="R265" s="163"/>
      <c r="S265" s="163"/>
      <c r="T265" s="163"/>
      <c r="U265" s="163"/>
      <c r="V265" s="163"/>
      <c r="W265" s="163"/>
      <c r="X265" s="163"/>
      <c r="Y265" s="163"/>
      <c r="Z265" s="163"/>
      <c r="AA265" s="163"/>
      <c r="AB265" s="163"/>
      <c r="AC265" s="163"/>
      <c r="AD265" s="163"/>
      <c r="AE265" s="163"/>
    </row>
    <row r="266" spans="2:31">
      <c r="B266" s="1129"/>
      <c r="D266" s="1130"/>
      <c r="E266" s="1130"/>
      <c r="F266" s="1132"/>
      <c r="G266" s="1130"/>
      <c r="H266" s="1130"/>
      <c r="I266" s="1130"/>
      <c r="J266" s="1132"/>
      <c r="K266" s="1132"/>
      <c r="L266" s="1130"/>
      <c r="N266" s="1133">
        <f t="shared" si="8"/>
        <v>0</v>
      </c>
      <c r="O266" s="1134">
        <f t="shared" si="9"/>
        <v>0</v>
      </c>
      <c r="P266" s="1134">
        <f>O266/'1.5 Universal Data'!$F$35</f>
        <v>0</v>
      </c>
      <c r="R266" s="163"/>
      <c r="S266" s="163"/>
      <c r="T266" s="163"/>
      <c r="U266" s="163"/>
      <c r="V266" s="163"/>
      <c r="W266" s="163"/>
      <c r="X266" s="163"/>
      <c r="Y266" s="163"/>
      <c r="Z266" s="163"/>
      <c r="AA266" s="163"/>
      <c r="AB266" s="163"/>
      <c r="AC266" s="163"/>
      <c r="AD266" s="163"/>
      <c r="AE266" s="163"/>
    </row>
    <row r="267" spans="2:31">
      <c r="B267" s="1129"/>
      <c r="D267" s="1130"/>
      <c r="E267" s="1130"/>
      <c r="F267" s="1132"/>
      <c r="G267" s="1130"/>
      <c r="H267" s="1130"/>
      <c r="I267" s="1130"/>
      <c r="J267" s="1132"/>
      <c r="K267" s="1132"/>
      <c r="L267" s="1130"/>
      <c r="N267" s="1133">
        <f t="shared" si="8"/>
        <v>0</v>
      </c>
      <c r="O267" s="1134">
        <f t="shared" si="9"/>
        <v>0</v>
      </c>
      <c r="P267" s="1134">
        <f>O267/'1.5 Universal Data'!$F$35</f>
        <v>0</v>
      </c>
      <c r="R267" s="163"/>
      <c r="S267" s="163"/>
      <c r="T267" s="163"/>
      <c r="U267" s="163"/>
      <c r="V267" s="163"/>
      <c r="W267" s="163"/>
      <c r="X267" s="163"/>
      <c r="Y267" s="163"/>
      <c r="Z267" s="163"/>
      <c r="AA267" s="163"/>
      <c r="AB267" s="163"/>
      <c r="AC267" s="163"/>
      <c r="AD267" s="163"/>
      <c r="AE267" s="163"/>
    </row>
    <row r="268" spans="2:31">
      <c r="B268" s="1129"/>
      <c r="D268" s="1130"/>
      <c r="E268" s="1130"/>
      <c r="F268" s="1132"/>
      <c r="G268" s="1130"/>
      <c r="H268" s="1130"/>
      <c r="I268" s="1130"/>
      <c r="J268" s="1132"/>
      <c r="K268" s="1132"/>
      <c r="L268" s="1130"/>
      <c r="N268" s="1133">
        <f t="shared" si="8"/>
        <v>0</v>
      </c>
      <c r="O268" s="1134">
        <f t="shared" si="9"/>
        <v>0</v>
      </c>
      <c r="P268" s="1134">
        <f>O268/'1.5 Universal Data'!$F$35</f>
        <v>0</v>
      </c>
      <c r="R268" s="163"/>
      <c r="S268" s="163"/>
      <c r="T268" s="163"/>
      <c r="U268" s="163"/>
      <c r="V268" s="163"/>
      <c r="W268" s="163"/>
      <c r="X268" s="163"/>
      <c r="Y268" s="163"/>
      <c r="Z268" s="163"/>
      <c r="AA268" s="163"/>
      <c r="AB268" s="163"/>
      <c r="AC268" s="163"/>
      <c r="AD268" s="163"/>
      <c r="AE268" s="163"/>
    </row>
    <row r="269" spans="2:31">
      <c r="B269" s="1129"/>
      <c r="D269" s="1130"/>
      <c r="E269" s="1130"/>
      <c r="F269" s="1132"/>
      <c r="G269" s="1130"/>
      <c r="H269" s="1130"/>
      <c r="I269" s="1130"/>
      <c r="J269" s="1132"/>
      <c r="K269" s="1132"/>
      <c r="L269" s="1130"/>
      <c r="N269" s="1133">
        <f t="shared" si="8"/>
        <v>0</v>
      </c>
      <c r="O269" s="1134">
        <f t="shared" si="9"/>
        <v>0</v>
      </c>
      <c r="P269" s="1134">
        <f>O269/'1.5 Universal Data'!$F$35</f>
        <v>0</v>
      </c>
      <c r="R269" s="163"/>
      <c r="S269" s="163"/>
      <c r="T269" s="163"/>
      <c r="U269" s="163"/>
      <c r="V269" s="163"/>
      <c r="W269" s="163"/>
      <c r="X269" s="163"/>
      <c r="Y269" s="163"/>
      <c r="Z269" s="163"/>
      <c r="AA269" s="163"/>
      <c r="AB269" s="163"/>
      <c r="AC269" s="163"/>
      <c r="AD269" s="163"/>
      <c r="AE269" s="163"/>
    </row>
    <row r="270" spans="2:31">
      <c r="B270" s="1129"/>
      <c r="D270" s="1130"/>
      <c r="E270" s="1130"/>
      <c r="F270" s="1132"/>
      <c r="G270" s="1130"/>
      <c r="H270" s="1130"/>
      <c r="I270" s="1130"/>
      <c r="J270" s="1132"/>
      <c r="K270" s="1132"/>
      <c r="L270" s="1130"/>
      <c r="N270" s="1133">
        <f t="shared" si="8"/>
        <v>0</v>
      </c>
      <c r="O270" s="1134">
        <f t="shared" si="9"/>
        <v>0</v>
      </c>
      <c r="P270" s="1134">
        <f>O270/'1.5 Universal Data'!$F$35</f>
        <v>0</v>
      </c>
      <c r="R270" s="163"/>
      <c r="S270" s="163"/>
      <c r="T270" s="163"/>
      <c r="U270" s="163"/>
      <c r="V270" s="163"/>
      <c r="W270" s="163"/>
      <c r="X270" s="163"/>
      <c r="Y270" s="163"/>
      <c r="Z270" s="163"/>
      <c r="AA270" s="163"/>
      <c r="AB270" s="163"/>
      <c r="AC270" s="163"/>
      <c r="AD270" s="163"/>
      <c r="AE270" s="163"/>
    </row>
    <row r="271" spans="2:31">
      <c r="B271" s="1129"/>
      <c r="D271" s="1130"/>
      <c r="E271" s="1130"/>
      <c r="F271" s="1132"/>
      <c r="G271" s="1130"/>
      <c r="H271" s="1130"/>
      <c r="I271" s="1130"/>
      <c r="J271" s="1132"/>
      <c r="K271" s="1132"/>
      <c r="L271" s="1130"/>
      <c r="N271" s="1133">
        <f t="shared" si="8"/>
        <v>0</v>
      </c>
      <c r="O271" s="1134">
        <f t="shared" si="9"/>
        <v>0</v>
      </c>
      <c r="P271" s="1134">
        <f>O271/'1.5 Universal Data'!$F$35</f>
        <v>0</v>
      </c>
      <c r="R271" s="163"/>
      <c r="S271" s="163"/>
      <c r="T271" s="163"/>
      <c r="U271" s="163"/>
      <c r="V271" s="163"/>
      <c r="W271" s="163"/>
      <c r="X271" s="163"/>
      <c r="Y271" s="163"/>
      <c r="Z271" s="163"/>
      <c r="AA271" s="163"/>
      <c r="AB271" s="163"/>
      <c r="AC271" s="163"/>
      <c r="AD271" s="163"/>
      <c r="AE271" s="163"/>
    </row>
    <row r="272" spans="2:31">
      <c r="B272" s="1129"/>
      <c r="D272" s="1130"/>
      <c r="E272" s="1130"/>
      <c r="F272" s="1132"/>
      <c r="G272" s="1130"/>
      <c r="H272" s="1130"/>
      <c r="I272" s="1130"/>
      <c r="J272" s="1132"/>
      <c r="K272" s="1132"/>
      <c r="L272" s="1130"/>
      <c r="N272" s="1133">
        <f t="shared" si="8"/>
        <v>0</v>
      </c>
      <c r="O272" s="1134">
        <f t="shared" si="9"/>
        <v>0</v>
      </c>
      <c r="P272" s="1134">
        <f>O272/'1.5 Universal Data'!$F$35</f>
        <v>0</v>
      </c>
      <c r="R272" s="163"/>
      <c r="S272" s="163"/>
      <c r="T272" s="163"/>
      <c r="U272" s="163"/>
      <c r="V272" s="163"/>
      <c r="W272" s="163"/>
      <c r="X272" s="163"/>
      <c r="Y272" s="163"/>
      <c r="Z272" s="163"/>
      <c r="AA272" s="163"/>
      <c r="AB272" s="163"/>
      <c r="AC272" s="163"/>
      <c r="AD272" s="163"/>
      <c r="AE272" s="163"/>
    </row>
    <row r="273" spans="2:31">
      <c r="B273" s="1129"/>
      <c r="D273" s="1130"/>
      <c r="E273" s="1130"/>
      <c r="F273" s="1132"/>
      <c r="G273" s="1130"/>
      <c r="H273" s="1130"/>
      <c r="I273" s="1130"/>
      <c r="J273" s="1132"/>
      <c r="K273" s="1132"/>
      <c r="L273" s="1130"/>
      <c r="N273" s="1133">
        <f t="shared" ref="N273:N336" si="10">+H273*((K273-J273)+1)*B273</f>
        <v>0</v>
      </c>
      <c r="O273" s="1134">
        <f t="shared" ref="O273:O336" si="11">N273*L273</f>
        <v>0</v>
      </c>
      <c r="P273" s="1134">
        <f>O273/'1.5 Universal Data'!$F$35</f>
        <v>0</v>
      </c>
      <c r="R273" s="163"/>
      <c r="S273" s="163"/>
      <c r="T273" s="163"/>
      <c r="U273" s="163"/>
      <c r="V273" s="163"/>
      <c r="W273" s="163"/>
      <c r="X273" s="163"/>
      <c r="Y273" s="163"/>
      <c r="Z273" s="163"/>
      <c r="AA273" s="163"/>
      <c r="AB273" s="163"/>
      <c r="AC273" s="163"/>
      <c r="AD273" s="163"/>
      <c r="AE273" s="163"/>
    </row>
    <row r="274" spans="2:31">
      <c r="B274" s="1129"/>
      <c r="D274" s="1130"/>
      <c r="E274" s="1130"/>
      <c r="F274" s="1132"/>
      <c r="G274" s="1130"/>
      <c r="H274" s="1130"/>
      <c r="I274" s="1130"/>
      <c r="J274" s="1132"/>
      <c r="K274" s="1132"/>
      <c r="L274" s="1130"/>
      <c r="N274" s="1133">
        <f t="shared" si="10"/>
        <v>0</v>
      </c>
      <c r="O274" s="1134">
        <f t="shared" si="11"/>
        <v>0</v>
      </c>
      <c r="P274" s="1134">
        <f>O274/'1.5 Universal Data'!$F$35</f>
        <v>0</v>
      </c>
      <c r="R274" s="163"/>
      <c r="S274" s="163"/>
      <c r="T274" s="163"/>
      <c r="U274" s="163"/>
      <c r="V274" s="163"/>
      <c r="W274" s="163"/>
      <c r="X274" s="163"/>
      <c r="Y274" s="163"/>
      <c r="Z274" s="163"/>
      <c r="AA274" s="163"/>
      <c r="AB274" s="163"/>
      <c r="AC274" s="163"/>
      <c r="AD274" s="163"/>
      <c r="AE274" s="163"/>
    </row>
    <row r="275" spans="2:31">
      <c r="B275" s="1129"/>
      <c r="D275" s="1130"/>
      <c r="E275" s="1130"/>
      <c r="F275" s="1132"/>
      <c r="G275" s="1130"/>
      <c r="H275" s="1130"/>
      <c r="I275" s="1130"/>
      <c r="J275" s="1132"/>
      <c r="K275" s="1132"/>
      <c r="L275" s="1130"/>
      <c r="N275" s="1133">
        <f t="shared" si="10"/>
        <v>0</v>
      </c>
      <c r="O275" s="1134">
        <f t="shared" si="11"/>
        <v>0</v>
      </c>
      <c r="P275" s="1134">
        <f>O275/'1.5 Universal Data'!$F$35</f>
        <v>0</v>
      </c>
      <c r="R275" s="163"/>
      <c r="S275" s="163"/>
      <c r="T275" s="163"/>
      <c r="U275" s="163"/>
      <c r="V275" s="163"/>
      <c r="W275" s="163"/>
      <c r="X275" s="163"/>
      <c r="Y275" s="163"/>
      <c r="Z275" s="163"/>
      <c r="AA275" s="163"/>
      <c r="AB275" s="163"/>
      <c r="AC275" s="163"/>
      <c r="AD275" s="163"/>
      <c r="AE275" s="163"/>
    </row>
    <row r="276" spans="2:31">
      <c r="B276" s="1129"/>
      <c r="D276" s="1130"/>
      <c r="E276" s="1130"/>
      <c r="F276" s="1132"/>
      <c r="G276" s="1130"/>
      <c r="H276" s="1130"/>
      <c r="I276" s="1130"/>
      <c r="J276" s="1132"/>
      <c r="K276" s="1132"/>
      <c r="L276" s="1130"/>
      <c r="N276" s="1133">
        <f t="shared" si="10"/>
        <v>0</v>
      </c>
      <c r="O276" s="1134">
        <f t="shared" si="11"/>
        <v>0</v>
      </c>
      <c r="P276" s="1134">
        <f>O276/'1.5 Universal Data'!$F$35</f>
        <v>0</v>
      </c>
      <c r="R276" s="163"/>
      <c r="S276" s="163"/>
      <c r="T276" s="163"/>
      <c r="U276" s="163"/>
      <c r="V276" s="163"/>
      <c r="W276" s="163"/>
      <c r="X276" s="163"/>
      <c r="Y276" s="163"/>
      <c r="Z276" s="163"/>
      <c r="AA276" s="163"/>
      <c r="AB276" s="163"/>
      <c r="AC276" s="163"/>
      <c r="AD276" s="163"/>
      <c r="AE276" s="163"/>
    </row>
    <row r="277" spans="2:31">
      <c r="B277" s="1129"/>
      <c r="D277" s="1130"/>
      <c r="E277" s="1130"/>
      <c r="F277" s="1132"/>
      <c r="G277" s="1130"/>
      <c r="H277" s="1130"/>
      <c r="I277" s="1130"/>
      <c r="J277" s="1132"/>
      <c r="K277" s="1132"/>
      <c r="L277" s="1130"/>
      <c r="N277" s="1133">
        <f t="shared" si="10"/>
        <v>0</v>
      </c>
      <c r="O277" s="1134">
        <f t="shared" si="11"/>
        <v>0</v>
      </c>
      <c r="P277" s="1134">
        <f>O277/'1.5 Universal Data'!$F$35</f>
        <v>0</v>
      </c>
      <c r="R277" s="163"/>
      <c r="S277" s="163"/>
      <c r="T277" s="163"/>
      <c r="U277" s="163"/>
      <c r="V277" s="163"/>
      <c r="W277" s="163"/>
      <c r="X277" s="163"/>
      <c r="Y277" s="163"/>
      <c r="Z277" s="163"/>
      <c r="AA277" s="163"/>
      <c r="AB277" s="163"/>
      <c r="AC277" s="163"/>
      <c r="AD277" s="163"/>
      <c r="AE277" s="163"/>
    </row>
    <row r="278" spans="2:31">
      <c r="B278" s="1129"/>
      <c r="D278" s="1130"/>
      <c r="E278" s="1130"/>
      <c r="F278" s="1132"/>
      <c r="G278" s="1130"/>
      <c r="H278" s="1130"/>
      <c r="I278" s="1130"/>
      <c r="J278" s="1132"/>
      <c r="K278" s="1132"/>
      <c r="L278" s="1130"/>
      <c r="N278" s="1133">
        <f t="shared" si="10"/>
        <v>0</v>
      </c>
      <c r="O278" s="1134">
        <f t="shared" si="11"/>
        <v>0</v>
      </c>
      <c r="P278" s="1134">
        <f>O278/'1.5 Universal Data'!$F$35</f>
        <v>0</v>
      </c>
      <c r="R278" s="163"/>
      <c r="S278" s="163"/>
      <c r="T278" s="163"/>
      <c r="U278" s="163"/>
      <c r="V278" s="163"/>
      <c r="W278" s="163"/>
      <c r="X278" s="163"/>
      <c r="Y278" s="163"/>
      <c r="Z278" s="163"/>
      <c r="AA278" s="163"/>
      <c r="AB278" s="163"/>
      <c r="AC278" s="163"/>
      <c r="AD278" s="163"/>
      <c r="AE278" s="163"/>
    </row>
    <row r="279" spans="2:31">
      <c r="B279" s="1129"/>
      <c r="D279" s="1130"/>
      <c r="E279" s="1130"/>
      <c r="F279" s="1132"/>
      <c r="G279" s="1130"/>
      <c r="H279" s="1130"/>
      <c r="I279" s="1130"/>
      <c r="J279" s="1132"/>
      <c r="K279" s="1132"/>
      <c r="L279" s="1130"/>
      <c r="N279" s="1133">
        <f t="shared" si="10"/>
        <v>0</v>
      </c>
      <c r="O279" s="1134">
        <f t="shared" si="11"/>
        <v>0</v>
      </c>
      <c r="P279" s="1134">
        <f>O279/'1.5 Universal Data'!$F$35</f>
        <v>0</v>
      </c>
      <c r="R279" s="163"/>
      <c r="S279" s="163"/>
      <c r="T279" s="163"/>
      <c r="U279" s="163"/>
      <c r="V279" s="163"/>
      <c r="W279" s="163"/>
      <c r="X279" s="163"/>
      <c r="Y279" s="163"/>
      <c r="Z279" s="163"/>
      <c r="AA279" s="163"/>
      <c r="AB279" s="163"/>
      <c r="AC279" s="163"/>
      <c r="AD279" s="163"/>
      <c r="AE279" s="163"/>
    </row>
    <row r="280" spans="2:31">
      <c r="B280" s="1129"/>
      <c r="D280" s="1130"/>
      <c r="E280" s="1130"/>
      <c r="F280" s="1132"/>
      <c r="G280" s="1130"/>
      <c r="H280" s="1130"/>
      <c r="I280" s="1130"/>
      <c r="J280" s="1132"/>
      <c r="K280" s="1132"/>
      <c r="L280" s="1130"/>
      <c r="N280" s="1133">
        <f t="shared" si="10"/>
        <v>0</v>
      </c>
      <c r="O280" s="1134">
        <f t="shared" si="11"/>
        <v>0</v>
      </c>
      <c r="P280" s="1134">
        <f>O280/'1.5 Universal Data'!$F$35</f>
        <v>0</v>
      </c>
      <c r="R280" s="163"/>
      <c r="S280" s="163"/>
      <c r="T280" s="163"/>
      <c r="U280" s="163"/>
      <c r="V280" s="163"/>
      <c r="W280" s="163"/>
      <c r="X280" s="163"/>
      <c r="Y280" s="163"/>
      <c r="Z280" s="163"/>
      <c r="AA280" s="163"/>
      <c r="AB280" s="163"/>
      <c r="AC280" s="163"/>
      <c r="AD280" s="163"/>
      <c r="AE280" s="163"/>
    </row>
    <row r="281" spans="2:31">
      <c r="B281" s="1129"/>
      <c r="D281" s="1130"/>
      <c r="E281" s="1130"/>
      <c r="F281" s="1132"/>
      <c r="G281" s="1130"/>
      <c r="H281" s="1130"/>
      <c r="I281" s="1130"/>
      <c r="J281" s="1132"/>
      <c r="K281" s="1132"/>
      <c r="L281" s="1130"/>
      <c r="N281" s="1133">
        <f t="shared" si="10"/>
        <v>0</v>
      </c>
      <c r="O281" s="1134">
        <f t="shared" si="11"/>
        <v>0</v>
      </c>
      <c r="P281" s="1134">
        <f>O281/'1.5 Universal Data'!$F$35</f>
        <v>0</v>
      </c>
      <c r="R281" s="163"/>
      <c r="S281" s="163"/>
      <c r="T281" s="163"/>
      <c r="U281" s="163"/>
      <c r="V281" s="163"/>
      <c r="W281" s="163"/>
      <c r="X281" s="163"/>
      <c r="Y281" s="163"/>
      <c r="Z281" s="163"/>
      <c r="AA281" s="163"/>
      <c r="AB281" s="163"/>
      <c r="AC281" s="163"/>
      <c r="AD281" s="163"/>
      <c r="AE281" s="163"/>
    </row>
    <row r="282" spans="2:31">
      <c r="B282" s="1129"/>
      <c r="D282" s="1130"/>
      <c r="E282" s="1130"/>
      <c r="F282" s="1132"/>
      <c r="G282" s="1130"/>
      <c r="H282" s="1130"/>
      <c r="I282" s="1130"/>
      <c r="J282" s="1132"/>
      <c r="K282" s="1132"/>
      <c r="L282" s="1130"/>
      <c r="N282" s="1133">
        <f t="shared" si="10"/>
        <v>0</v>
      </c>
      <c r="O282" s="1134">
        <f t="shared" si="11"/>
        <v>0</v>
      </c>
      <c r="P282" s="1134">
        <f>O282/'1.5 Universal Data'!$F$35</f>
        <v>0</v>
      </c>
      <c r="R282" s="163"/>
      <c r="S282" s="163"/>
      <c r="T282" s="163"/>
      <c r="U282" s="163"/>
      <c r="V282" s="163"/>
      <c r="W282" s="163"/>
      <c r="X282" s="163"/>
      <c r="Y282" s="163"/>
      <c r="Z282" s="163"/>
      <c r="AA282" s="163"/>
      <c r="AB282" s="163"/>
      <c r="AC282" s="163"/>
      <c r="AD282" s="163"/>
      <c r="AE282" s="163"/>
    </row>
    <row r="283" spans="2:31">
      <c r="B283" s="1129"/>
      <c r="D283" s="1130"/>
      <c r="E283" s="1130"/>
      <c r="F283" s="1132"/>
      <c r="G283" s="1130"/>
      <c r="H283" s="1130"/>
      <c r="I283" s="1130"/>
      <c r="J283" s="1132"/>
      <c r="K283" s="1132"/>
      <c r="L283" s="1130"/>
      <c r="N283" s="1133">
        <f t="shared" si="10"/>
        <v>0</v>
      </c>
      <c r="O283" s="1134">
        <f t="shared" si="11"/>
        <v>0</v>
      </c>
      <c r="P283" s="1134">
        <f>O283/'1.5 Universal Data'!$F$35</f>
        <v>0</v>
      </c>
      <c r="R283" s="163"/>
      <c r="S283" s="163"/>
      <c r="T283" s="163"/>
      <c r="U283" s="163"/>
      <c r="V283" s="163"/>
      <c r="W283" s="163"/>
      <c r="X283" s="163"/>
      <c r="Y283" s="163"/>
      <c r="Z283" s="163"/>
      <c r="AA283" s="163"/>
      <c r="AB283" s="163"/>
      <c r="AC283" s="163"/>
      <c r="AD283" s="163"/>
      <c r="AE283" s="163"/>
    </row>
    <row r="284" spans="2:31">
      <c r="B284" s="1129"/>
      <c r="D284" s="1130"/>
      <c r="E284" s="1130"/>
      <c r="F284" s="1132"/>
      <c r="G284" s="1130"/>
      <c r="H284" s="1130"/>
      <c r="I284" s="1130"/>
      <c r="J284" s="1132"/>
      <c r="K284" s="1132"/>
      <c r="L284" s="1130"/>
      <c r="N284" s="1133">
        <f t="shared" si="10"/>
        <v>0</v>
      </c>
      <c r="O284" s="1134">
        <f t="shared" si="11"/>
        <v>0</v>
      </c>
      <c r="P284" s="1134">
        <f>O284/'1.5 Universal Data'!$F$35</f>
        <v>0</v>
      </c>
      <c r="R284" s="163"/>
      <c r="S284" s="163"/>
      <c r="T284" s="163"/>
      <c r="U284" s="163"/>
      <c r="V284" s="163"/>
      <c r="W284" s="163"/>
      <c r="X284" s="163"/>
      <c r="Y284" s="163"/>
      <c r="Z284" s="163"/>
      <c r="AA284" s="163"/>
      <c r="AB284" s="163"/>
      <c r="AC284" s="163"/>
      <c r="AD284" s="163"/>
      <c r="AE284" s="163"/>
    </row>
    <row r="285" spans="2:31">
      <c r="B285" s="1129"/>
      <c r="D285" s="1130"/>
      <c r="E285" s="1130"/>
      <c r="F285" s="1132"/>
      <c r="G285" s="1130"/>
      <c r="H285" s="1130"/>
      <c r="I285" s="1130"/>
      <c r="J285" s="1132"/>
      <c r="K285" s="1132"/>
      <c r="L285" s="1130"/>
      <c r="N285" s="1133">
        <f t="shared" si="10"/>
        <v>0</v>
      </c>
      <c r="O285" s="1134">
        <f t="shared" si="11"/>
        <v>0</v>
      </c>
      <c r="P285" s="1134">
        <f>O285/'1.5 Universal Data'!$F$35</f>
        <v>0</v>
      </c>
      <c r="R285" s="163"/>
      <c r="S285" s="163"/>
      <c r="T285" s="163"/>
      <c r="U285" s="163"/>
      <c r="V285" s="163"/>
      <c r="W285" s="163"/>
      <c r="X285" s="163"/>
      <c r="Y285" s="163"/>
      <c r="Z285" s="163"/>
      <c r="AA285" s="163"/>
      <c r="AB285" s="163"/>
      <c r="AC285" s="163"/>
      <c r="AD285" s="163"/>
      <c r="AE285" s="163"/>
    </row>
    <row r="286" spans="2:31">
      <c r="B286" s="1129"/>
      <c r="D286" s="1130"/>
      <c r="E286" s="1130"/>
      <c r="F286" s="1132"/>
      <c r="G286" s="1130"/>
      <c r="H286" s="1130"/>
      <c r="I286" s="1130"/>
      <c r="J286" s="1132"/>
      <c r="K286" s="1132"/>
      <c r="L286" s="1130"/>
      <c r="N286" s="1133">
        <f t="shared" si="10"/>
        <v>0</v>
      </c>
      <c r="O286" s="1134">
        <f t="shared" si="11"/>
        <v>0</v>
      </c>
      <c r="P286" s="1134">
        <f>O286/'1.5 Universal Data'!$F$35</f>
        <v>0</v>
      </c>
      <c r="R286" s="163"/>
      <c r="S286" s="163"/>
      <c r="T286" s="163"/>
      <c r="U286" s="163"/>
      <c r="V286" s="163"/>
      <c r="W286" s="163"/>
      <c r="X286" s="163"/>
      <c r="Y286" s="163"/>
      <c r="Z286" s="163"/>
      <c r="AA286" s="163"/>
      <c r="AB286" s="163"/>
      <c r="AC286" s="163"/>
      <c r="AD286" s="163"/>
      <c r="AE286" s="163"/>
    </row>
    <row r="287" spans="2:31">
      <c r="B287" s="1129"/>
      <c r="D287" s="1130"/>
      <c r="E287" s="1130"/>
      <c r="F287" s="1132"/>
      <c r="G287" s="1130"/>
      <c r="H287" s="1130"/>
      <c r="I287" s="1130"/>
      <c r="J287" s="1132"/>
      <c r="K287" s="1132"/>
      <c r="L287" s="1130"/>
      <c r="N287" s="1133">
        <f t="shared" si="10"/>
        <v>0</v>
      </c>
      <c r="O287" s="1134">
        <f t="shared" si="11"/>
        <v>0</v>
      </c>
      <c r="P287" s="1134">
        <f>O287/'1.5 Universal Data'!$F$35</f>
        <v>0</v>
      </c>
      <c r="R287" s="163"/>
      <c r="S287" s="163"/>
      <c r="T287" s="163"/>
      <c r="U287" s="163"/>
      <c r="V287" s="163"/>
      <c r="W287" s="163"/>
      <c r="X287" s="163"/>
      <c r="Y287" s="163"/>
      <c r="Z287" s="163"/>
      <c r="AA287" s="163"/>
      <c r="AB287" s="163"/>
      <c r="AC287" s="163"/>
      <c r="AD287" s="163"/>
      <c r="AE287" s="163"/>
    </row>
    <row r="288" spans="2:31">
      <c r="B288" s="1129"/>
      <c r="D288" s="1130"/>
      <c r="E288" s="1130"/>
      <c r="F288" s="1132"/>
      <c r="G288" s="1130"/>
      <c r="H288" s="1130"/>
      <c r="I288" s="1130"/>
      <c r="J288" s="1132"/>
      <c r="K288" s="1132"/>
      <c r="L288" s="1130"/>
      <c r="N288" s="1133">
        <f t="shared" si="10"/>
        <v>0</v>
      </c>
      <c r="O288" s="1134">
        <f t="shared" si="11"/>
        <v>0</v>
      </c>
      <c r="P288" s="1134">
        <f>O288/'1.5 Universal Data'!$F$35</f>
        <v>0</v>
      </c>
      <c r="R288" s="163"/>
      <c r="S288" s="163"/>
      <c r="T288" s="163"/>
      <c r="U288" s="163"/>
      <c r="V288" s="163"/>
      <c r="W288" s="163"/>
      <c r="X288" s="163"/>
      <c r="Y288" s="163"/>
      <c r="Z288" s="163"/>
      <c r="AA288" s="163"/>
      <c r="AB288" s="163"/>
      <c r="AC288" s="163"/>
      <c r="AD288" s="163"/>
      <c r="AE288" s="163"/>
    </row>
    <row r="289" spans="2:31">
      <c r="B289" s="1129"/>
      <c r="D289" s="1130"/>
      <c r="E289" s="1130"/>
      <c r="F289" s="1132"/>
      <c r="G289" s="1130"/>
      <c r="H289" s="1130"/>
      <c r="I289" s="1130"/>
      <c r="J289" s="1132"/>
      <c r="K289" s="1132"/>
      <c r="L289" s="1130"/>
      <c r="N289" s="1133">
        <f t="shared" si="10"/>
        <v>0</v>
      </c>
      <c r="O289" s="1134">
        <f t="shared" si="11"/>
        <v>0</v>
      </c>
      <c r="P289" s="1134">
        <f>O289/'1.5 Universal Data'!$F$35</f>
        <v>0</v>
      </c>
      <c r="R289" s="163"/>
      <c r="S289" s="163"/>
      <c r="T289" s="163"/>
      <c r="U289" s="163"/>
      <c r="V289" s="163"/>
      <c r="W289" s="163"/>
      <c r="X289" s="163"/>
      <c r="Y289" s="163"/>
      <c r="Z289" s="163"/>
      <c r="AA289" s="163"/>
      <c r="AB289" s="163"/>
      <c r="AC289" s="163"/>
      <c r="AD289" s="163"/>
      <c r="AE289" s="163"/>
    </row>
    <row r="290" spans="2:31">
      <c r="B290" s="1129"/>
      <c r="D290" s="1130"/>
      <c r="E290" s="1130"/>
      <c r="F290" s="1132"/>
      <c r="G290" s="1130"/>
      <c r="H290" s="1130"/>
      <c r="I290" s="1130"/>
      <c r="J290" s="1132"/>
      <c r="K290" s="1132"/>
      <c r="L290" s="1130"/>
      <c r="N290" s="1133">
        <f t="shared" si="10"/>
        <v>0</v>
      </c>
      <c r="O290" s="1134">
        <f t="shared" si="11"/>
        <v>0</v>
      </c>
      <c r="P290" s="1134">
        <f>O290/'1.5 Universal Data'!$F$35</f>
        <v>0</v>
      </c>
      <c r="R290" s="163"/>
      <c r="S290" s="163"/>
      <c r="T290" s="163"/>
      <c r="U290" s="163"/>
      <c r="V290" s="163"/>
      <c r="W290" s="163"/>
      <c r="X290" s="163"/>
      <c r="Y290" s="163"/>
      <c r="Z290" s="163"/>
      <c r="AA290" s="163"/>
      <c r="AB290" s="163"/>
      <c r="AC290" s="163"/>
      <c r="AD290" s="163"/>
      <c r="AE290" s="163"/>
    </row>
    <row r="291" spans="2:31">
      <c r="B291" s="1129"/>
      <c r="D291" s="1130"/>
      <c r="E291" s="1130"/>
      <c r="F291" s="1132"/>
      <c r="G291" s="1130"/>
      <c r="H291" s="1130"/>
      <c r="I291" s="1130"/>
      <c r="J291" s="1132"/>
      <c r="K291" s="1132"/>
      <c r="L291" s="1130"/>
      <c r="N291" s="1133">
        <f t="shared" si="10"/>
        <v>0</v>
      </c>
      <c r="O291" s="1134">
        <f t="shared" si="11"/>
        <v>0</v>
      </c>
      <c r="P291" s="1134">
        <f>O291/'1.5 Universal Data'!$F$35</f>
        <v>0</v>
      </c>
      <c r="R291" s="163"/>
      <c r="S291" s="163"/>
      <c r="T291" s="163"/>
      <c r="U291" s="163"/>
      <c r="V291" s="163"/>
      <c r="W291" s="163"/>
      <c r="X291" s="163"/>
      <c r="Y291" s="163"/>
      <c r="Z291" s="163"/>
      <c r="AA291" s="163"/>
      <c r="AB291" s="163"/>
      <c r="AC291" s="163"/>
      <c r="AD291" s="163"/>
      <c r="AE291" s="163"/>
    </row>
    <row r="292" spans="2:31">
      <c r="B292" s="1129"/>
      <c r="D292" s="1130"/>
      <c r="E292" s="1130"/>
      <c r="F292" s="1132"/>
      <c r="G292" s="1130"/>
      <c r="H292" s="1130"/>
      <c r="I292" s="1130"/>
      <c r="J292" s="1132"/>
      <c r="K292" s="1132"/>
      <c r="L292" s="1130"/>
      <c r="N292" s="1133">
        <f t="shared" si="10"/>
        <v>0</v>
      </c>
      <c r="O292" s="1134">
        <f t="shared" si="11"/>
        <v>0</v>
      </c>
      <c r="P292" s="1134">
        <f>O292/'1.5 Universal Data'!$F$35</f>
        <v>0</v>
      </c>
      <c r="R292" s="163"/>
      <c r="S292" s="163"/>
      <c r="T292" s="163"/>
      <c r="U292" s="163"/>
      <c r="V292" s="163"/>
      <c r="W292" s="163"/>
      <c r="X292" s="163"/>
      <c r="Y292" s="163"/>
      <c r="Z292" s="163"/>
      <c r="AA292" s="163"/>
      <c r="AB292" s="163"/>
      <c r="AC292" s="163"/>
      <c r="AD292" s="163"/>
      <c r="AE292" s="163"/>
    </row>
    <row r="293" spans="2:31">
      <c r="B293" s="1129"/>
      <c r="D293" s="1130"/>
      <c r="E293" s="1130"/>
      <c r="F293" s="1132"/>
      <c r="G293" s="1130"/>
      <c r="H293" s="1130"/>
      <c r="I293" s="1130"/>
      <c r="J293" s="1132"/>
      <c r="K293" s="1132"/>
      <c r="L293" s="1130"/>
      <c r="N293" s="1133">
        <f t="shared" si="10"/>
        <v>0</v>
      </c>
      <c r="O293" s="1134">
        <f t="shared" si="11"/>
        <v>0</v>
      </c>
      <c r="P293" s="1134">
        <f>O293/'1.5 Universal Data'!$F$35</f>
        <v>0</v>
      </c>
      <c r="R293" s="163"/>
      <c r="S293" s="163"/>
      <c r="T293" s="163"/>
      <c r="U293" s="163"/>
      <c r="V293" s="163"/>
      <c r="W293" s="163"/>
      <c r="X293" s="163"/>
      <c r="Y293" s="163"/>
      <c r="Z293" s="163"/>
      <c r="AA293" s="163"/>
      <c r="AB293" s="163"/>
      <c r="AC293" s="163"/>
      <c r="AD293" s="163"/>
      <c r="AE293" s="163"/>
    </row>
    <row r="294" spans="2:31">
      <c r="B294" s="1129"/>
      <c r="D294" s="1130"/>
      <c r="E294" s="1130"/>
      <c r="F294" s="1132"/>
      <c r="G294" s="1130"/>
      <c r="H294" s="1130"/>
      <c r="I294" s="1130"/>
      <c r="J294" s="1132"/>
      <c r="K294" s="1132"/>
      <c r="L294" s="1130"/>
      <c r="N294" s="1133">
        <f t="shared" si="10"/>
        <v>0</v>
      </c>
      <c r="O294" s="1134">
        <f t="shared" si="11"/>
        <v>0</v>
      </c>
      <c r="P294" s="1134">
        <f>O294/'1.5 Universal Data'!$F$35</f>
        <v>0</v>
      </c>
      <c r="R294" s="163"/>
      <c r="S294" s="163"/>
      <c r="T294" s="163"/>
      <c r="U294" s="163"/>
      <c r="V294" s="163"/>
      <c r="W294" s="163"/>
      <c r="X294" s="163"/>
      <c r="Y294" s="163"/>
      <c r="Z294" s="163"/>
      <c r="AA294" s="163"/>
      <c r="AB294" s="163"/>
      <c r="AC294" s="163"/>
      <c r="AD294" s="163"/>
      <c r="AE294" s="163"/>
    </row>
    <row r="295" spans="2:31">
      <c r="B295" s="1129"/>
      <c r="D295" s="1130"/>
      <c r="E295" s="1130"/>
      <c r="F295" s="1132"/>
      <c r="G295" s="1130"/>
      <c r="H295" s="1130"/>
      <c r="I295" s="1130"/>
      <c r="J295" s="1132"/>
      <c r="K295" s="1132"/>
      <c r="L295" s="1130"/>
      <c r="N295" s="1133">
        <f t="shared" si="10"/>
        <v>0</v>
      </c>
      <c r="O295" s="1134">
        <f t="shared" si="11"/>
        <v>0</v>
      </c>
      <c r="P295" s="1134">
        <f>O295/'1.5 Universal Data'!$F$35</f>
        <v>0</v>
      </c>
      <c r="R295" s="163"/>
      <c r="S295" s="163"/>
      <c r="T295" s="163"/>
      <c r="U295" s="163"/>
      <c r="V295" s="163"/>
      <c r="W295" s="163"/>
      <c r="X295" s="163"/>
      <c r="Y295" s="163"/>
      <c r="Z295" s="163"/>
      <c r="AA295" s="163"/>
      <c r="AB295" s="163"/>
      <c r="AC295" s="163"/>
      <c r="AD295" s="163"/>
      <c r="AE295" s="163"/>
    </row>
    <row r="296" spans="2:31">
      <c r="B296" s="1129"/>
      <c r="D296" s="1130"/>
      <c r="E296" s="1130"/>
      <c r="F296" s="1132"/>
      <c r="G296" s="1130"/>
      <c r="H296" s="1130"/>
      <c r="I296" s="1130"/>
      <c r="J296" s="1132"/>
      <c r="K296" s="1132"/>
      <c r="L296" s="1130"/>
      <c r="N296" s="1133">
        <f t="shared" si="10"/>
        <v>0</v>
      </c>
      <c r="O296" s="1134">
        <f t="shared" si="11"/>
        <v>0</v>
      </c>
      <c r="P296" s="1134">
        <f>O296/'1.5 Universal Data'!$F$35</f>
        <v>0</v>
      </c>
      <c r="R296" s="163"/>
      <c r="S296" s="163"/>
      <c r="T296" s="163"/>
      <c r="U296" s="163"/>
      <c r="V296" s="163"/>
      <c r="W296" s="163"/>
      <c r="X296" s="163"/>
      <c r="Y296" s="163"/>
      <c r="Z296" s="163"/>
      <c r="AA296" s="163"/>
      <c r="AB296" s="163"/>
      <c r="AC296" s="163"/>
      <c r="AD296" s="163"/>
      <c r="AE296" s="163"/>
    </row>
    <row r="297" spans="2:31">
      <c r="B297" s="1129"/>
      <c r="D297" s="1130"/>
      <c r="E297" s="1130"/>
      <c r="F297" s="1132"/>
      <c r="G297" s="1130"/>
      <c r="H297" s="1130"/>
      <c r="I297" s="1130"/>
      <c r="J297" s="1132"/>
      <c r="K297" s="1132"/>
      <c r="L297" s="1130"/>
      <c r="N297" s="1133">
        <f t="shared" si="10"/>
        <v>0</v>
      </c>
      <c r="O297" s="1134">
        <f t="shared" si="11"/>
        <v>0</v>
      </c>
      <c r="P297" s="1134">
        <f>O297/'1.5 Universal Data'!$F$35</f>
        <v>0</v>
      </c>
      <c r="R297" s="163"/>
      <c r="S297" s="163"/>
      <c r="T297" s="163"/>
      <c r="U297" s="163"/>
      <c r="V297" s="163"/>
      <c r="W297" s="163"/>
      <c r="X297" s="163"/>
      <c r="Y297" s="163"/>
      <c r="Z297" s="163"/>
      <c r="AA297" s="163"/>
      <c r="AB297" s="163"/>
      <c r="AC297" s="163"/>
      <c r="AD297" s="163"/>
      <c r="AE297" s="163"/>
    </row>
    <row r="298" spans="2:31">
      <c r="B298" s="1129"/>
      <c r="D298" s="1130"/>
      <c r="E298" s="1130"/>
      <c r="F298" s="1132"/>
      <c r="G298" s="1130"/>
      <c r="H298" s="1130"/>
      <c r="I298" s="1130"/>
      <c r="J298" s="1132"/>
      <c r="K298" s="1132"/>
      <c r="L298" s="1130"/>
      <c r="N298" s="1133">
        <f t="shared" si="10"/>
        <v>0</v>
      </c>
      <c r="O298" s="1134">
        <f t="shared" si="11"/>
        <v>0</v>
      </c>
      <c r="P298" s="1134">
        <f>O298/'1.5 Universal Data'!$F$35</f>
        <v>0</v>
      </c>
      <c r="R298" s="163"/>
      <c r="S298" s="163"/>
      <c r="T298" s="163"/>
      <c r="U298" s="163"/>
      <c r="V298" s="163"/>
      <c r="W298" s="163"/>
      <c r="X298" s="163"/>
      <c r="Y298" s="163"/>
      <c r="Z298" s="163"/>
      <c r="AA298" s="163"/>
      <c r="AB298" s="163"/>
      <c r="AC298" s="163"/>
      <c r="AD298" s="163"/>
      <c r="AE298" s="163"/>
    </row>
    <row r="299" spans="2:31">
      <c r="B299" s="1129"/>
      <c r="D299" s="1130"/>
      <c r="E299" s="1130"/>
      <c r="F299" s="1132"/>
      <c r="G299" s="1130"/>
      <c r="H299" s="1130"/>
      <c r="I299" s="1130"/>
      <c r="J299" s="1132"/>
      <c r="K299" s="1132"/>
      <c r="L299" s="1130"/>
      <c r="N299" s="1133">
        <f t="shared" si="10"/>
        <v>0</v>
      </c>
      <c r="O299" s="1134">
        <f t="shared" si="11"/>
        <v>0</v>
      </c>
      <c r="P299" s="1134">
        <f>O299/'1.5 Universal Data'!$F$35</f>
        <v>0</v>
      </c>
      <c r="R299" s="163"/>
      <c r="S299" s="163"/>
      <c r="T299" s="163"/>
      <c r="U299" s="163"/>
      <c r="V299" s="163"/>
      <c r="W299" s="163"/>
      <c r="X299" s="163"/>
      <c r="Y299" s="163"/>
      <c r="Z299" s="163"/>
      <c r="AA299" s="163"/>
      <c r="AB299" s="163"/>
      <c r="AC299" s="163"/>
      <c r="AD299" s="163"/>
      <c r="AE299" s="163"/>
    </row>
    <row r="300" spans="2:31">
      <c r="B300" s="1129"/>
      <c r="D300" s="1130"/>
      <c r="E300" s="1130"/>
      <c r="F300" s="1132"/>
      <c r="G300" s="1130"/>
      <c r="H300" s="1130"/>
      <c r="I300" s="1130"/>
      <c r="J300" s="1132"/>
      <c r="K300" s="1132"/>
      <c r="L300" s="1130"/>
      <c r="N300" s="1133">
        <f t="shared" si="10"/>
        <v>0</v>
      </c>
      <c r="O300" s="1134">
        <f t="shared" si="11"/>
        <v>0</v>
      </c>
      <c r="P300" s="1134">
        <f>O300/'1.5 Universal Data'!$F$35</f>
        <v>0</v>
      </c>
      <c r="R300" s="163"/>
      <c r="S300" s="163"/>
      <c r="T300" s="163"/>
      <c r="U300" s="163"/>
      <c r="V300" s="163"/>
      <c r="W300" s="163"/>
      <c r="X300" s="163"/>
      <c r="Y300" s="163"/>
      <c r="Z300" s="163"/>
      <c r="AA300" s="163"/>
      <c r="AB300" s="163"/>
      <c r="AC300" s="163"/>
      <c r="AD300" s="163"/>
      <c r="AE300" s="163"/>
    </row>
    <row r="301" spans="2:31">
      <c r="B301" s="1129"/>
      <c r="D301" s="1130"/>
      <c r="E301" s="1130"/>
      <c r="F301" s="1132"/>
      <c r="G301" s="1130"/>
      <c r="H301" s="1130"/>
      <c r="I301" s="1130"/>
      <c r="J301" s="1132"/>
      <c r="K301" s="1132"/>
      <c r="L301" s="1130"/>
      <c r="N301" s="1133">
        <f t="shared" si="10"/>
        <v>0</v>
      </c>
      <c r="O301" s="1134">
        <f t="shared" si="11"/>
        <v>0</v>
      </c>
      <c r="P301" s="1134">
        <f>O301/'1.5 Universal Data'!$F$35</f>
        <v>0</v>
      </c>
      <c r="R301" s="163"/>
      <c r="S301" s="163"/>
      <c r="T301" s="163"/>
      <c r="U301" s="163"/>
      <c r="V301" s="163"/>
      <c r="W301" s="163"/>
      <c r="X301" s="163"/>
      <c r="Y301" s="163"/>
      <c r="Z301" s="163"/>
      <c r="AA301" s="163"/>
      <c r="AB301" s="163"/>
      <c r="AC301" s="163"/>
      <c r="AD301" s="163"/>
      <c r="AE301" s="163"/>
    </row>
    <row r="302" spans="2:31">
      <c r="B302" s="1129"/>
      <c r="D302" s="1130"/>
      <c r="E302" s="1130"/>
      <c r="F302" s="1132"/>
      <c r="G302" s="1130"/>
      <c r="H302" s="1130"/>
      <c r="I302" s="1130"/>
      <c r="J302" s="1132"/>
      <c r="K302" s="1132"/>
      <c r="L302" s="1130"/>
      <c r="N302" s="1133">
        <f t="shared" si="10"/>
        <v>0</v>
      </c>
      <c r="O302" s="1134">
        <f t="shared" si="11"/>
        <v>0</v>
      </c>
      <c r="P302" s="1134">
        <f>O302/'1.5 Universal Data'!$F$35</f>
        <v>0</v>
      </c>
      <c r="R302" s="163"/>
      <c r="S302" s="163"/>
      <c r="T302" s="163"/>
      <c r="U302" s="163"/>
      <c r="V302" s="163"/>
      <c r="W302" s="163"/>
      <c r="X302" s="163"/>
      <c r="Y302" s="163"/>
      <c r="Z302" s="163"/>
      <c r="AA302" s="163"/>
      <c r="AB302" s="163"/>
      <c r="AC302" s="163"/>
      <c r="AD302" s="163"/>
      <c r="AE302" s="163"/>
    </row>
    <row r="303" spans="2:31">
      <c r="B303" s="1129"/>
      <c r="D303" s="1130"/>
      <c r="E303" s="1130"/>
      <c r="F303" s="1132"/>
      <c r="G303" s="1130"/>
      <c r="H303" s="1130"/>
      <c r="I303" s="1130"/>
      <c r="J303" s="1132"/>
      <c r="K303" s="1132"/>
      <c r="L303" s="1130"/>
      <c r="N303" s="1133">
        <f t="shared" si="10"/>
        <v>0</v>
      </c>
      <c r="O303" s="1134">
        <f t="shared" si="11"/>
        <v>0</v>
      </c>
      <c r="P303" s="1134">
        <f>O303/'1.5 Universal Data'!$F$35</f>
        <v>0</v>
      </c>
      <c r="R303" s="163"/>
      <c r="S303" s="163"/>
      <c r="T303" s="163"/>
      <c r="U303" s="163"/>
      <c r="V303" s="163"/>
      <c r="W303" s="163"/>
      <c r="X303" s="163"/>
      <c r="Y303" s="163"/>
      <c r="Z303" s="163"/>
      <c r="AA303" s="163"/>
      <c r="AB303" s="163"/>
      <c r="AC303" s="163"/>
      <c r="AD303" s="163"/>
      <c r="AE303" s="163"/>
    </row>
    <row r="304" spans="2:31">
      <c r="B304" s="1129"/>
      <c r="D304" s="1130"/>
      <c r="E304" s="1130"/>
      <c r="F304" s="1132"/>
      <c r="G304" s="1130"/>
      <c r="H304" s="1130"/>
      <c r="I304" s="1130"/>
      <c r="J304" s="1132"/>
      <c r="K304" s="1132"/>
      <c r="L304" s="1130"/>
      <c r="N304" s="1133">
        <f t="shared" si="10"/>
        <v>0</v>
      </c>
      <c r="O304" s="1134">
        <f t="shared" si="11"/>
        <v>0</v>
      </c>
      <c r="P304" s="1134">
        <f>O304/'1.5 Universal Data'!$F$35</f>
        <v>0</v>
      </c>
      <c r="R304" s="163"/>
      <c r="S304" s="163"/>
      <c r="T304" s="163"/>
      <c r="U304" s="163"/>
      <c r="V304" s="163"/>
      <c r="W304" s="163"/>
      <c r="X304" s="163"/>
      <c r="Y304" s="163"/>
      <c r="Z304" s="163"/>
      <c r="AA304" s="163"/>
      <c r="AB304" s="163"/>
      <c r="AC304" s="163"/>
      <c r="AD304" s="163"/>
      <c r="AE304" s="163"/>
    </row>
    <row r="305" spans="2:31">
      <c r="B305" s="1129"/>
      <c r="D305" s="1130"/>
      <c r="E305" s="1130"/>
      <c r="F305" s="1132"/>
      <c r="G305" s="1130"/>
      <c r="H305" s="1130"/>
      <c r="I305" s="1130"/>
      <c r="J305" s="1132"/>
      <c r="K305" s="1132"/>
      <c r="L305" s="1130"/>
      <c r="N305" s="1133">
        <f t="shared" si="10"/>
        <v>0</v>
      </c>
      <c r="O305" s="1134">
        <f t="shared" si="11"/>
        <v>0</v>
      </c>
      <c r="P305" s="1134">
        <f>O305/'1.5 Universal Data'!$F$35</f>
        <v>0</v>
      </c>
      <c r="R305" s="163"/>
      <c r="S305" s="163"/>
      <c r="T305" s="163"/>
      <c r="U305" s="163"/>
      <c r="V305" s="163"/>
      <c r="W305" s="163"/>
      <c r="X305" s="163"/>
      <c r="Y305" s="163"/>
      <c r="Z305" s="163"/>
      <c r="AA305" s="163"/>
      <c r="AB305" s="163"/>
      <c r="AC305" s="163"/>
      <c r="AD305" s="163"/>
      <c r="AE305" s="163"/>
    </row>
    <row r="306" spans="2:31">
      <c r="B306" s="1129"/>
      <c r="D306" s="1130"/>
      <c r="E306" s="1130"/>
      <c r="F306" s="1132"/>
      <c r="G306" s="1130"/>
      <c r="H306" s="1130"/>
      <c r="I306" s="1130"/>
      <c r="J306" s="1132"/>
      <c r="K306" s="1132"/>
      <c r="L306" s="1130"/>
      <c r="N306" s="1133">
        <f t="shared" si="10"/>
        <v>0</v>
      </c>
      <c r="O306" s="1134">
        <f t="shared" si="11"/>
        <v>0</v>
      </c>
      <c r="P306" s="1134">
        <f>O306/'1.5 Universal Data'!$F$35</f>
        <v>0</v>
      </c>
      <c r="R306" s="163"/>
      <c r="S306" s="163"/>
      <c r="T306" s="163"/>
      <c r="U306" s="163"/>
      <c r="V306" s="163"/>
      <c r="W306" s="163"/>
      <c r="X306" s="163"/>
      <c r="Y306" s="163"/>
      <c r="Z306" s="163"/>
      <c r="AA306" s="163"/>
      <c r="AB306" s="163"/>
      <c r="AC306" s="163"/>
      <c r="AD306" s="163"/>
      <c r="AE306" s="163"/>
    </row>
    <row r="307" spans="2:31">
      <c r="B307" s="1129"/>
      <c r="D307" s="1130"/>
      <c r="E307" s="1130"/>
      <c r="F307" s="1132"/>
      <c r="G307" s="1130"/>
      <c r="H307" s="1130"/>
      <c r="I307" s="1130"/>
      <c r="J307" s="1132"/>
      <c r="K307" s="1132"/>
      <c r="L307" s="1130"/>
      <c r="N307" s="1133">
        <f t="shared" si="10"/>
        <v>0</v>
      </c>
      <c r="O307" s="1134">
        <f t="shared" si="11"/>
        <v>0</v>
      </c>
      <c r="P307" s="1134">
        <f>O307/'1.5 Universal Data'!$F$35</f>
        <v>0</v>
      </c>
      <c r="R307" s="163"/>
      <c r="S307" s="163"/>
      <c r="T307" s="163"/>
      <c r="U307" s="163"/>
      <c r="V307" s="163"/>
      <c r="W307" s="163"/>
      <c r="X307" s="163"/>
      <c r="Y307" s="163"/>
      <c r="Z307" s="163"/>
      <c r="AA307" s="163"/>
      <c r="AB307" s="163"/>
      <c r="AC307" s="163"/>
      <c r="AD307" s="163"/>
      <c r="AE307" s="163"/>
    </row>
    <row r="308" spans="2:31">
      <c r="B308" s="1129"/>
      <c r="D308" s="1130"/>
      <c r="E308" s="1130"/>
      <c r="F308" s="1132"/>
      <c r="G308" s="1130"/>
      <c r="H308" s="1130"/>
      <c r="I308" s="1130"/>
      <c r="J308" s="1132"/>
      <c r="K308" s="1132"/>
      <c r="L308" s="1130"/>
      <c r="N308" s="1133">
        <f t="shared" si="10"/>
        <v>0</v>
      </c>
      <c r="O308" s="1134">
        <f t="shared" si="11"/>
        <v>0</v>
      </c>
      <c r="P308" s="1134">
        <f>O308/'1.5 Universal Data'!$F$35</f>
        <v>0</v>
      </c>
      <c r="R308" s="163"/>
      <c r="S308" s="163"/>
      <c r="T308" s="163"/>
      <c r="U308" s="163"/>
      <c r="V308" s="163"/>
      <c r="W308" s="163"/>
      <c r="X308" s="163"/>
      <c r="Y308" s="163"/>
      <c r="Z308" s="163"/>
      <c r="AA308" s="163"/>
      <c r="AB308" s="163"/>
      <c r="AC308" s="163"/>
      <c r="AD308" s="163"/>
      <c r="AE308" s="163"/>
    </row>
    <row r="309" spans="2:31">
      <c r="B309" s="1129"/>
      <c r="D309" s="1130"/>
      <c r="E309" s="1130"/>
      <c r="F309" s="1132"/>
      <c r="G309" s="1130"/>
      <c r="H309" s="1130"/>
      <c r="I309" s="1130"/>
      <c r="J309" s="1132"/>
      <c r="K309" s="1132"/>
      <c r="L309" s="1130"/>
      <c r="N309" s="1133">
        <f t="shared" si="10"/>
        <v>0</v>
      </c>
      <c r="O309" s="1134">
        <f t="shared" si="11"/>
        <v>0</v>
      </c>
      <c r="P309" s="1134">
        <f>O309/'1.5 Universal Data'!$F$35</f>
        <v>0</v>
      </c>
      <c r="R309" s="163"/>
      <c r="S309" s="163"/>
      <c r="T309" s="163"/>
      <c r="U309" s="163"/>
      <c r="V309" s="163"/>
      <c r="W309" s="163"/>
      <c r="X309" s="163"/>
      <c r="Y309" s="163"/>
      <c r="Z309" s="163"/>
      <c r="AA309" s="163"/>
      <c r="AB309" s="163"/>
      <c r="AC309" s="163"/>
      <c r="AD309" s="163"/>
      <c r="AE309" s="163"/>
    </row>
    <row r="310" spans="2:31">
      <c r="B310" s="1129"/>
      <c r="D310" s="1130"/>
      <c r="E310" s="1130"/>
      <c r="F310" s="1132"/>
      <c r="G310" s="1130"/>
      <c r="H310" s="1130"/>
      <c r="I310" s="1130"/>
      <c r="J310" s="1132"/>
      <c r="K310" s="1132"/>
      <c r="L310" s="1130"/>
      <c r="N310" s="1133">
        <f t="shared" si="10"/>
        <v>0</v>
      </c>
      <c r="O310" s="1134">
        <f t="shared" si="11"/>
        <v>0</v>
      </c>
      <c r="P310" s="1134">
        <f>O310/'1.5 Universal Data'!$F$35</f>
        <v>0</v>
      </c>
      <c r="R310" s="163"/>
      <c r="S310" s="163"/>
      <c r="T310" s="163"/>
      <c r="U310" s="163"/>
      <c r="V310" s="163"/>
      <c r="W310" s="163"/>
      <c r="X310" s="163"/>
      <c r="Y310" s="163"/>
      <c r="Z310" s="163"/>
      <c r="AA310" s="163"/>
      <c r="AB310" s="163"/>
      <c r="AC310" s="163"/>
      <c r="AD310" s="163"/>
      <c r="AE310" s="163"/>
    </row>
    <row r="311" spans="2:31">
      <c r="B311" s="1129"/>
      <c r="D311" s="1130"/>
      <c r="E311" s="1130"/>
      <c r="F311" s="1132"/>
      <c r="G311" s="1130"/>
      <c r="H311" s="1130"/>
      <c r="I311" s="1130"/>
      <c r="J311" s="1132"/>
      <c r="K311" s="1132"/>
      <c r="L311" s="1130"/>
      <c r="N311" s="1133">
        <f t="shared" si="10"/>
        <v>0</v>
      </c>
      <c r="O311" s="1134">
        <f t="shared" si="11"/>
        <v>0</v>
      </c>
      <c r="P311" s="1134">
        <f>O311/'1.5 Universal Data'!$F$35</f>
        <v>0</v>
      </c>
      <c r="R311" s="163"/>
      <c r="S311" s="163"/>
      <c r="T311" s="163"/>
      <c r="U311" s="163"/>
      <c r="V311" s="163"/>
      <c r="W311" s="163"/>
      <c r="X311" s="163"/>
      <c r="Y311" s="163"/>
      <c r="Z311" s="163"/>
      <c r="AA311" s="163"/>
      <c r="AB311" s="163"/>
      <c r="AC311" s="163"/>
      <c r="AD311" s="163"/>
      <c r="AE311" s="163"/>
    </row>
    <row r="312" spans="2:31">
      <c r="B312" s="1129"/>
      <c r="D312" s="1130"/>
      <c r="E312" s="1130"/>
      <c r="F312" s="1132"/>
      <c r="G312" s="1130"/>
      <c r="H312" s="1130"/>
      <c r="I312" s="1130"/>
      <c r="J312" s="1132"/>
      <c r="K312" s="1132"/>
      <c r="L312" s="1130"/>
      <c r="N312" s="1133">
        <f t="shared" si="10"/>
        <v>0</v>
      </c>
      <c r="O312" s="1134">
        <f t="shared" si="11"/>
        <v>0</v>
      </c>
      <c r="P312" s="1134">
        <f>O312/'1.5 Universal Data'!$F$35</f>
        <v>0</v>
      </c>
      <c r="R312" s="163"/>
      <c r="S312" s="163"/>
      <c r="T312" s="163"/>
      <c r="U312" s="163"/>
      <c r="V312" s="163"/>
      <c r="W312" s="163"/>
      <c r="X312" s="163"/>
      <c r="Y312" s="163"/>
      <c r="Z312" s="163"/>
      <c r="AA312" s="163"/>
      <c r="AB312" s="163"/>
      <c r="AC312" s="163"/>
      <c r="AD312" s="163"/>
      <c r="AE312" s="163"/>
    </row>
    <row r="313" spans="2:31">
      <c r="B313" s="1129"/>
      <c r="D313" s="1130"/>
      <c r="E313" s="1130"/>
      <c r="F313" s="1132"/>
      <c r="G313" s="1130"/>
      <c r="H313" s="1130"/>
      <c r="I313" s="1130"/>
      <c r="J313" s="1132"/>
      <c r="K313" s="1132"/>
      <c r="L313" s="1130"/>
      <c r="N313" s="1133">
        <f t="shared" si="10"/>
        <v>0</v>
      </c>
      <c r="O313" s="1134">
        <f t="shared" si="11"/>
        <v>0</v>
      </c>
      <c r="P313" s="1134">
        <f>O313/'1.5 Universal Data'!$F$35</f>
        <v>0</v>
      </c>
      <c r="R313" s="163"/>
      <c r="S313" s="163"/>
      <c r="T313" s="163"/>
      <c r="U313" s="163"/>
      <c r="V313" s="163"/>
      <c r="W313" s="163"/>
      <c r="X313" s="163"/>
      <c r="Y313" s="163"/>
      <c r="Z313" s="163"/>
      <c r="AA313" s="163"/>
      <c r="AB313" s="163"/>
      <c r="AC313" s="163"/>
      <c r="AD313" s="163"/>
      <c r="AE313" s="163"/>
    </row>
    <row r="314" spans="2:31">
      <c r="B314" s="1129"/>
      <c r="D314" s="1130"/>
      <c r="E314" s="1130"/>
      <c r="F314" s="1132"/>
      <c r="G314" s="1130"/>
      <c r="H314" s="1130"/>
      <c r="I314" s="1130"/>
      <c r="J314" s="1132"/>
      <c r="K314" s="1132"/>
      <c r="L314" s="1130"/>
      <c r="N314" s="1133">
        <f t="shared" si="10"/>
        <v>0</v>
      </c>
      <c r="O314" s="1134">
        <f t="shared" si="11"/>
        <v>0</v>
      </c>
      <c r="P314" s="1134">
        <f>O314/'1.5 Universal Data'!$F$35</f>
        <v>0</v>
      </c>
      <c r="R314" s="163"/>
      <c r="S314" s="163"/>
      <c r="T314" s="163"/>
      <c r="U314" s="163"/>
      <c r="V314" s="163"/>
      <c r="W314" s="163"/>
      <c r="X314" s="163"/>
      <c r="Y314" s="163"/>
      <c r="Z314" s="163"/>
      <c r="AA314" s="163"/>
      <c r="AB314" s="163"/>
      <c r="AC314" s="163"/>
      <c r="AD314" s="163"/>
      <c r="AE314" s="163"/>
    </row>
    <row r="315" spans="2:31">
      <c r="B315" s="1129"/>
      <c r="D315" s="1130"/>
      <c r="E315" s="1130"/>
      <c r="F315" s="1132"/>
      <c r="G315" s="1130"/>
      <c r="H315" s="1130"/>
      <c r="I315" s="1130"/>
      <c r="J315" s="1132"/>
      <c r="K315" s="1132"/>
      <c r="L315" s="1130"/>
      <c r="N315" s="1133">
        <f t="shared" si="10"/>
        <v>0</v>
      </c>
      <c r="O315" s="1134">
        <f t="shared" si="11"/>
        <v>0</v>
      </c>
      <c r="P315" s="1134">
        <f>O315/'1.5 Universal Data'!$F$35</f>
        <v>0</v>
      </c>
      <c r="R315" s="163"/>
      <c r="S315" s="163"/>
      <c r="T315" s="163"/>
      <c r="U315" s="163"/>
      <c r="V315" s="163"/>
      <c r="W315" s="163"/>
      <c r="X315" s="163"/>
      <c r="Y315" s="163"/>
      <c r="Z315" s="163"/>
      <c r="AA315" s="163"/>
      <c r="AB315" s="163"/>
      <c r="AC315" s="163"/>
      <c r="AD315" s="163"/>
      <c r="AE315" s="163"/>
    </row>
    <row r="316" spans="2:31">
      <c r="B316" s="1129"/>
      <c r="D316" s="1130"/>
      <c r="E316" s="1130"/>
      <c r="F316" s="1132"/>
      <c r="G316" s="1130"/>
      <c r="H316" s="1130"/>
      <c r="I316" s="1130"/>
      <c r="J316" s="1132"/>
      <c r="K316" s="1132"/>
      <c r="L316" s="1130"/>
      <c r="N316" s="1133">
        <f t="shared" si="10"/>
        <v>0</v>
      </c>
      <c r="O316" s="1134">
        <f t="shared" si="11"/>
        <v>0</v>
      </c>
      <c r="P316" s="1134">
        <f>O316/'1.5 Universal Data'!$F$35</f>
        <v>0</v>
      </c>
      <c r="R316" s="163"/>
      <c r="S316" s="163"/>
      <c r="T316" s="163"/>
      <c r="U316" s="163"/>
      <c r="V316" s="163"/>
      <c r="W316" s="163"/>
      <c r="X316" s="163"/>
      <c r="Y316" s="163"/>
      <c r="Z316" s="163"/>
      <c r="AA316" s="163"/>
      <c r="AB316" s="163"/>
      <c r="AC316" s="163"/>
      <c r="AD316" s="163"/>
      <c r="AE316" s="163"/>
    </row>
    <row r="317" spans="2:31">
      <c r="B317" s="1129"/>
      <c r="D317" s="1130"/>
      <c r="E317" s="1130"/>
      <c r="F317" s="1132"/>
      <c r="G317" s="1130"/>
      <c r="H317" s="1130"/>
      <c r="I317" s="1130"/>
      <c r="J317" s="1132"/>
      <c r="K317" s="1132"/>
      <c r="L317" s="1130"/>
      <c r="N317" s="1133">
        <f t="shared" si="10"/>
        <v>0</v>
      </c>
      <c r="O317" s="1134">
        <f t="shared" si="11"/>
        <v>0</v>
      </c>
      <c r="P317" s="1134">
        <f>O317/'1.5 Universal Data'!$F$35</f>
        <v>0</v>
      </c>
      <c r="R317" s="163"/>
      <c r="S317" s="163"/>
      <c r="T317" s="163"/>
      <c r="U317" s="163"/>
      <c r="V317" s="163"/>
      <c r="W317" s="163"/>
      <c r="X317" s="163"/>
      <c r="Y317" s="163"/>
      <c r="Z317" s="163"/>
      <c r="AA317" s="163"/>
      <c r="AB317" s="163"/>
      <c r="AC317" s="163"/>
      <c r="AD317" s="163"/>
      <c r="AE317" s="163"/>
    </row>
    <row r="318" spans="2:31">
      <c r="B318" s="1129"/>
      <c r="D318" s="1130"/>
      <c r="E318" s="1130"/>
      <c r="F318" s="1132"/>
      <c r="G318" s="1130"/>
      <c r="H318" s="1130"/>
      <c r="I318" s="1130"/>
      <c r="J318" s="1132"/>
      <c r="K318" s="1132"/>
      <c r="L318" s="1130"/>
      <c r="N318" s="1133">
        <f t="shared" si="10"/>
        <v>0</v>
      </c>
      <c r="O318" s="1134">
        <f t="shared" si="11"/>
        <v>0</v>
      </c>
      <c r="P318" s="1134">
        <f>O318/'1.5 Universal Data'!$F$35</f>
        <v>0</v>
      </c>
      <c r="R318" s="163"/>
      <c r="S318" s="163"/>
      <c r="T318" s="163"/>
      <c r="U318" s="163"/>
      <c r="V318" s="163"/>
      <c r="W318" s="163"/>
      <c r="X318" s="163"/>
      <c r="Y318" s="163"/>
      <c r="Z318" s="163"/>
      <c r="AA318" s="163"/>
      <c r="AB318" s="163"/>
      <c r="AC318" s="163"/>
      <c r="AD318" s="163"/>
      <c r="AE318" s="163"/>
    </row>
    <row r="319" spans="2:31">
      <c r="B319" s="1129"/>
      <c r="D319" s="1130"/>
      <c r="E319" s="1130"/>
      <c r="F319" s="1132"/>
      <c r="G319" s="1130"/>
      <c r="H319" s="1130"/>
      <c r="I319" s="1130"/>
      <c r="J319" s="1132"/>
      <c r="K319" s="1132"/>
      <c r="L319" s="1130"/>
      <c r="N319" s="1133">
        <f t="shared" si="10"/>
        <v>0</v>
      </c>
      <c r="O319" s="1134">
        <f t="shared" si="11"/>
        <v>0</v>
      </c>
      <c r="P319" s="1134">
        <f>O319/'1.5 Universal Data'!$F$35</f>
        <v>0</v>
      </c>
      <c r="R319" s="163"/>
      <c r="S319" s="163"/>
      <c r="T319" s="163"/>
      <c r="U319" s="163"/>
      <c r="V319" s="163"/>
      <c r="W319" s="163"/>
      <c r="X319" s="163"/>
      <c r="Y319" s="163"/>
      <c r="Z319" s="163"/>
      <c r="AA319" s="163"/>
      <c r="AB319" s="163"/>
      <c r="AC319" s="163"/>
      <c r="AD319" s="163"/>
      <c r="AE319" s="163"/>
    </row>
    <row r="320" spans="2:31">
      <c r="B320" s="1129"/>
      <c r="D320" s="1130"/>
      <c r="E320" s="1130"/>
      <c r="F320" s="1132"/>
      <c r="G320" s="1130"/>
      <c r="H320" s="1130"/>
      <c r="I320" s="1130"/>
      <c r="J320" s="1132"/>
      <c r="K320" s="1132"/>
      <c r="L320" s="1130"/>
      <c r="N320" s="1133">
        <f t="shared" si="10"/>
        <v>0</v>
      </c>
      <c r="O320" s="1134">
        <f t="shared" si="11"/>
        <v>0</v>
      </c>
      <c r="P320" s="1134">
        <f>O320/'1.5 Universal Data'!$F$35</f>
        <v>0</v>
      </c>
      <c r="R320" s="163"/>
      <c r="S320" s="163"/>
      <c r="T320" s="163"/>
      <c r="U320" s="163"/>
      <c r="V320" s="163"/>
      <c r="W320" s="163"/>
      <c r="X320" s="163"/>
      <c r="Y320" s="163"/>
      <c r="Z320" s="163"/>
      <c r="AA320" s="163"/>
      <c r="AB320" s="163"/>
      <c r="AC320" s="163"/>
      <c r="AD320" s="163"/>
      <c r="AE320" s="163"/>
    </row>
    <row r="321" spans="2:31">
      <c r="B321" s="1129"/>
      <c r="D321" s="1130"/>
      <c r="E321" s="1130"/>
      <c r="F321" s="1132"/>
      <c r="G321" s="1130"/>
      <c r="H321" s="1130"/>
      <c r="I321" s="1130"/>
      <c r="J321" s="1132"/>
      <c r="K321" s="1132"/>
      <c r="L321" s="1130"/>
      <c r="N321" s="1133">
        <f t="shared" si="10"/>
        <v>0</v>
      </c>
      <c r="O321" s="1134">
        <f t="shared" si="11"/>
        <v>0</v>
      </c>
      <c r="P321" s="1134">
        <f>O321/'1.5 Universal Data'!$F$35</f>
        <v>0</v>
      </c>
      <c r="R321" s="163"/>
      <c r="S321" s="163"/>
      <c r="T321" s="163"/>
      <c r="U321" s="163"/>
      <c r="V321" s="163"/>
      <c r="W321" s="163"/>
      <c r="X321" s="163"/>
      <c r="Y321" s="163"/>
      <c r="Z321" s="163"/>
      <c r="AA321" s="163"/>
      <c r="AB321" s="163"/>
      <c r="AC321" s="163"/>
      <c r="AD321" s="163"/>
      <c r="AE321" s="163"/>
    </row>
    <row r="322" spans="2:31">
      <c r="B322" s="1129"/>
      <c r="D322" s="1130"/>
      <c r="E322" s="1130"/>
      <c r="F322" s="1132"/>
      <c r="G322" s="1130"/>
      <c r="H322" s="1130"/>
      <c r="I322" s="1130"/>
      <c r="J322" s="1132"/>
      <c r="K322" s="1132"/>
      <c r="L322" s="1130"/>
      <c r="N322" s="1133">
        <f t="shared" si="10"/>
        <v>0</v>
      </c>
      <c r="O322" s="1134">
        <f t="shared" si="11"/>
        <v>0</v>
      </c>
      <c r="P322" s="1134">
        <f>O322/'1.5 Universal Data'!$F$35</f>
        <v>0</v>
      </c>
      <c r="R322" s="163"/>
      <c r="S322" s="163"/>
      <c r="T322" s="163"/>
      <c r="U322" s="163"/>
      <c r="V322" s="163"/>
      <c r="W322" s="163"/>
      <c r="X322" s="163"/>
      <c r="Y322" s="163"/>
      <c r="Z322" s="163"/>
      <c r="AA322" s="163"/>
      <c r="AB322" s="163"/>
      <c r="AC322" s="163"/>
      <c r="AD322" s="163"/>
      <c r="AE322" s="163"/>
    </row>
    <row r="323" spans="2:31">
      <c r="B323" s="1129"/>
      <c r="D323" s="1130"/>
      <c r="E323" s="1130"/>
      <c r="F323" s="1132"/>
      <c r="G323" s="1130"/>
      <c r="H323" s="1130"/>
      <c r="I323" s="1130"/>
      <c r="J323" s="1132"/>
      <c r="K323" s="1132"/>
      <c r="L323" s="1130"/>
      <c r="N323" s="1133">
        <f t="shared" si="10"/>
        <v>0</v>
      </c>
      <c r="O323" s="1134">
        <f t="shared" si="11"/>
        <v>0</v>
      </c>
      <c r="P323" s="1134">
        <f>O323/'1.5 Universal Data'!$F$35</f>
        <v>0</v>
      </c>
      <c r="R323" s="163"/>
      <c r="S323" s="163"/>
      <c r="T323" s="163"/>
      <c r="U323" s="163"/>
      <c r="V323" s="163"/>
      <c r="W323" s="163"/>
      <c r="X323" s="163"/>
      <c r="Y323" s="163"/>
      <c r="Z323" s="163"/>
      <c r="AA323" s="163"/>
      <c r="AB323" s="163"/>
      <c r="AC323" s="163"/>
      <c r="AD323" s="163"/>
      <c r="AE323" s="163"/>
    </row>
    <row r="324" spans="2:31">
      <c r="B324" s="1129"/>
      <c r="D324" s="1130"/>
      <c r="E324" s="1130"/>
      <c r="F324" s="1132"/>
      <c r="G324" s="1130"/>
      <c r="H324" s="1130"/>
      <c r="I324" s="1130"/>
      <c r="J324" s="1132"/>
      <c r="K324" s="1132"/>
      <c r="L324" s="1130"/>
      <c r="N324" s="1133">
        <f t="shared" si="10"/>
        <v>0</v>
      </c>
      <c r="O324" s="1134">
        <f t="shared" si="11"/>
        <v>0</v>
      </c>
      <c r="P324" s="1134">
        <f>O324/'1.5 Universal Data'!$F$35</f>
        <v>0</v>
      </c>
      <c r="R324" s="163"/>
      <c r="S324" s="163"/>
      <c r="T324" s="163"/>
      <c r="U324" s="163"/>
      <c r="V324" s="163"/>
      <c r="W324" s="163"/>
      <c r="X324" s="163"/>
      <c r="Y324" s="163"/>
      <c r="Z324" s="163"/>
      <c r="AA324" s="163"/>
      <c r="AB324" s="163"/>
      <c r="AC324" s="163"/>
      <c r="AD324" s="163"/>
      <c r="AE324" s="163"/>
    </row>
    <row r="325" spans="2:31">
      <c r="B325" s="1129"/>
      <c r="D325" s="1130"/>
      <c r="E325" s="1130"/>
      <c r="F325" s="1132"/>
      <c r="G325" s="1130"/>
      <c r="H325" s="1130"/>
      <c r="I325" s="1130"/>
      <c r="J325" s="1132"/>
      <c r="K325" s="1132"/>
      <c r="L325" s="1130"/>
      <c r="N325" s="1133">
        <f t="shared" si="10"/>
        <v>0</v>
      </c>
      <c r="O325" s="1134">
        <f t="shared" si="11"/>
        <v>0</v>
      </c>
      <c r="P325" s="1134">
        <f>O325/'1.5 Universal Data'!$F$35</f>
        <v>0</v>
      </c>
      <c r="R325" s="163"/>
      <c r="S325" s="163"/>
      <c r="T325" s="163"/>
      <c r="U325" s="163"/>
      <c r="V325" s="163"/>
      <c r="W325" s="163"/>
      <c r="X325" s="163"/>
      <c r="Y325" s="163"/>
      <c r="Z325" s="163"/>
      <c r="AA325" s="163"/>
      <c r="AB325" s="163"/>
      <c r="AC325" s="163"/>
      <c r="AD325" s="163"/>
      <c r="AE325" s="163"/>
    </row>
    <row r="326" spans="2:31">
      <c r="B326" s="1129"/>
      <c r="D326" s="1130"/>
      <c r="E326" s="1130"/>
      <c r="F326" s="1132"/>
      <c r="G326" s="1130"/>
      <c r="H326" s="1130"/>
      <c r="I326" s="1130"/>
      <c r="J326" s="1132"/>
      <c r="K326" s="1132"/>
      <c r="L326" s="1130"/>
      <c r="N326" s="1133">
        <f t="shared" si="10"/>
        <v>0</v>
      </c>
      <c r="O326" s="1134">
        <f t="shared" si="11"/>
        <v>0</v>
      </c>
      <c r="P326" s="1134">
        <f>O326/'1.5 Universal Data'!$F$35</f>
        <v>0</v>
      </c>
      <c r="R326" s="163"/>
      <c r="S326" s="163"/>
      <c r="T326" s="163"/>
      <c r="U326" s="163"/>
      <c r="V326" s="163"/>
      <c r="W326" s="163"/>
      <c r="X326" s="163"/>
      <c r="Y326" s="163"/>
      <c r="Z326" s="163"/>
      <c r="AA326" s="163"/>
      <c r="AB326" s="163"/>
      <c r="AC326" s="163"/>
      <c r="AD326" s="163"/>
      <c r="AE326" s="163"/>
    </row>
    <row r="327" spans="2:31">
      <c r="B327" s="1129"/>
      <c r="D327" s="1130"/>
      <c r="E327" s="1130"/>
      <c r="F327" s="1132"/>
      <c r="G327" s="1130"/>
      <c r="H327" s="1130"/>
      <c r="I327" s="1130"/>
      <c r="J327" s="1132"/>
      <c r="K327" s="1132"/>
      <c r="L327" s="1130"/>
      <c r="N327" s="1133">
        <f t="shared" si="10"/>
        <v>0</v>
      </c>
      <c r="O327" s="1134">
        <f t="shared" si="11"/>
        <v>0</v>
      </c>
      <c r="P327" s="1134">
        <f>O327/'1.5 Universal Data'!$F$35</f>
        <v>0</v>
      </c>
      <c r="R327" s="163"/>
      <c r="S327" s="163"/>
      <c r="T327" s="163"/>
      <c r="U327" s="163"/>
      <c r="V327" s="163"/>
      <c r="W327" s="163"/>
      <c r="X327" s="163"/>
      <c r="Y327" s="163"/>
      <c r="Z327" s="163"/>
      <c r="AA327" s="163"/>
      <c r="AB327" s="163"/>
      <c r="AC327" s="163"/>
      <c r="AD327" s="163"/>
      <c r="AE327" s="163"/>
    </row>
    <row r="328" spans="2:31">
      <c r="B328" s="1129"/>
      <c r="D328" s="1130"/>
      <c r="E328" s="1130"/>
      <c r="F328" s="1132"/>
      <c r="G328" s="1130"/>
      <c r="H328" s="1130"/>
      <c r="I328" s="1130"/>
      <c r="J328" s="1132"/>
      <c r="K328" s="1132"/>
      <c r="L328" s="1130"/>
      <c r="N328" s="1133">
        <f t="shared" si="10"/>
        <v>0</v>
      </c>
      <c r="O328" s="1134">
        <f t="shared" si="11"/>
        <v>0</v>
      </c>
      <c r="P328" s="1134">
        <f>O328/'1.5 Universal Data'!$F$35</f>
        <v>0</v>
      </c>
      <c r="R328" s="163"/>
      <c r="S328" s="163"/>
      <c r="T328" s="163"/>
      <c r="U328" s="163"/>
      <c r="V328" s="163"/>
      <c r="W328" s="163"/>
      <c r="X328" s="163"/>
      <c r="Y328" s="163"/>
      <c r="Z328" s="163"/>
      <c r="AA328" s="163"/>
      <c r="AB328" s="163"/>
      <c r="AC328" s="163"/>
      <c r="AD328" s="163"/>
      <c r="AE328" s="163"/>
    </row>
    <row r="329" spans="2:31">
      <c r="B329" s="1129"/>
      <c r="D329" s="1130"/>
      <c r="E329" s="1130"/>
      <c r="F329" s="1132"/>
      <c r="G329" s="1130"/>
      <c r="H329" s="1130"/>
      <c r="I329" s="1130"/>
      <c r="J329" s="1132"/>
      <c r="K329" s="1132"/>
      <c r="L329" s="1130"/>
      <c r="N329" s="1133">
        <f t="shared" si="10"/>
        <v>0</v>
      </c>
      <c r="O329" s="1134">
        <f t="shared" si="11"/>
        <v>0</v>
      </c>
      <c r="P329" s="1134">
        <f>O329/'1.5 Universal Data'!$F$35</f>
        <v>0</v>
      </c>
      <c r="R329" s="163"/>
      <c r="S329" s="163"/>
      <c r="T329" s="163"/>
      <c r="U329" s="163"/>
      <c r="V329" s="163"/>
      <c r="W329" s="163"/>
      <c r="X329" s="163"/>
      <c r="Y329" s="163"/>
      <c r="Z329" s="163"/>
      <c r="AA329" s="163"/>
      <c r="AB329" s="163"/>
      <c r="AC329" s="163"/>
      <c r="AD329" s="163"/>
      <c r="AE329" s="163"/>
    </row>
    <row r="330" spans="2:31">
      <c r="B330" s="1129"/>
      <c r="D330" s="1130"/>
      <c r="E330" s="1130"/>
      <c r="F330" s="1132"/>
      <c r="G330" s="1130"/>
      <c r="H330" s="1130"/>
      <c r="I330" s="1130"/>
      <c r="J330" s="1132"/>
      <c r="K330" s="1132"/>
      <c r="L330" s="1130"/>
      <c r="N330" s="1133">
        <f t="shared" si="10"/>
        <v>0</v>
      </c>
      <c r="O330" s="1134">
        <f t="shared" si="11"/>
        <v>0</v>
      </c>
      <c r="P330" s="1134">
        <f>O330/'1.5 Universal Data'!$F$35</f>
        <v>0</v>
      </c>
      <c r="R330" s="163"/>
      <c r="S330" s="163"/>
      <c r="T330" s="163"/>
      <c r="U330" s="163"/>
      <c r="V330" s="163"/>
      <c r="W330" s="163"/>
      <c r="X330" s="163"/>
      <c r="Y330" s="163"/>
      <c r="Z330" s="163"/>
      <c r="AA330" s="163"/>
      <c r="AB330" s="163"/>
      <c r="AC330" s="163"/>
      <c r="AD330" s="163"/>
      <c r="AE330" s="163"/>
    </row>
    <row r="331" spans="2:31">
      <c r="B331" s="1129"/>
      <c r="D331" s="1130"/>
      <c r="E331" s="1130"/>
      <c r="F331" s="1132"/>
      <c r="G331" s="1130"/>
      <c r="H331" s="1130"/>
      <c r="I331" s="1130"/>
      <c r="J331" s="1132"/>
      <c r="K331" s="1132"/>
      <c r="L331" s="1130"/>
      <c r="N331" s="1133">
        <f t="shared" si="10"/>
        <v>0</v>
      </c>
      <c r="O331" s="1134">
        <f t="shared" si="11"/>
        <v>0</v>
      </c>
      <c r="P331" s="1134">
        <f>O331/'1.5 Universal Data'!$F$35</f>
        <v>0</v>
      </c>
      <c r="R331" s="163"/>
      <c r="S331" s="163"/>
      <c r="T331" s="163"/>
      <c r="U331" s="163"/>
      <c r="V331" s="163"/>
      <c r="W331" s="163"/>
      <c r="X331" s="163"/>
      <c r="Y331" s="163"/>
      <c r="Z331" s="163"/>
      <c r="AA331" s="163"/>
      <c r="AB331" s="163"/>
      <c r="AC331" s="163"/>
      <c r="AD331" s="163"/>
      <c r="AE331" s="163"/>
    </row>
    <row r="332" spans="2:31">
      <c r="B332" s="1129"/>
      <c r="D332" s="1130"/>
      <c r="E332" s="1130"/>
      <c r="F332" s="1132"/>
      <c r="G332" s="1130"/>
      <c r="H332" s="1130"/>
      <c r="I332" s="1130"/>
      <c r="J332" s="1132"/>
      <c r="K332" s="1132"/>
      <c r="L332" s="1130"/>
      <c r="N332" s="1133">
        <f t="shared" si="10"/>
        <v>0</v>
      </c>
      <c r="O332" s="1134">
        <f t="shared" si="11"/>
        <v>0</v>
      </c>
      <c r="P332" s="1134">
        <f>O332/'1.5 Universal Data'!$F$35</f>
        <v>0</v>
      </c>
      <c r="R332" s="163"/>
      <c r="S332" s="163"/>
      <c r="T332" s="163"/>
      <c r="U332" s="163"/>
      <c r="V332" s="163"/>
      <c r="W332" s="163"/>
      <c r="X332" s="163"/>
      <c r="Y332" s="163"/>
      <c r="Z332" s="163"/>
      <c r="AA332" s="163"/>
      <c r="AB332" s="163"/>
      <c r="AC332" s="163"/>
      <c r="AD332" s="163"/>
      <c r="AE332" s="163"/>
    </row>
    <row r="333" spans="2:31">
      <c r="B333" s="1129"/>
      <c r="D333" s="1130"/>
      <c r="E333" s="1130"/>
      <c r="F333" s="1132"/>
      <c r="G333" s="1130"/>
      <c r="H333" s="1130"/>
      <c r="I333" s="1130"/>
      <c r="J333" s="1132"/>
      <c r="K333" s="1132"/>
      <c r="L333" s="1130"/>
      <c r="N333" s="1133">
        <f t="shared" si="10"/>
        <v>0</v>
      </c>
      <c r="O333" s="1134">
        <f t="shared" si="11"/>
        <v>0</v>
      </c>
      <c r="P333" s="1134">
        <f>O333/'1.5 Universal Data'!$F$35</f>
        <v>0</v>
      </c>
      <c r="R333" s="163"/>
      <c r="S333" s="163"/>
      <c r="T333" s="163"/>
      <c r="U333" s="163"/>
      <c r="V333" s="163"/>
      <c r="W333" s="163"/>
      <c r="X333" s="163"/>
      <c r="Y333" s="163"/>
      <c r="Z333" s="163"/>
      <c r="AA333" s="163"/>
      <c r="AB333" s="163"/>
      <c r="AC333" s="163"/>
      <c r="AD333" s="163"/>
      <c r="AE333" s="163"/>
    </row>
    <row r="334" spans="2:31">
      <c r="B334" s="1129"/>
      <c r="D334" s="1130"/>
      <c r="E334" s="1130"/>
      <c r="F334" s="1132"/>
      <c r="G334" s="1130"/>
      <c r="H334" s="1130"/>
      <c r="I334" s="1130"/>
      <c r="J334" s="1132"/>
      <c r="K334" s="1132"/>
      <c r="L334" s="1130"/>
      <c r="N334" s="1133">
        <f t="shared" si="10"/>
        <v>0</v>
      </c>
      <c r="O334" s="1134">
        <f t="shared" si="11"/>
        <v>0</v>
      </c>
      <c r="P334" s="1134">
        <f>O334/'1.5 Universal Data'!$F$35</f>
        <v>0</v>
      </c>
      <c r="R334" s="163"/>
      <c r="S334" s="163"/>
      <c r="T334" s="163"/>
      <c r="U334" s="163"/>
      <c r="V334" s="163"/>
      <c r="W334" s="163"/>
      <c r="X334" s="163"/>
      <c r="Y334" s="163"/>
      <c r="Z334" s="163"/>
      <c r="AA334" s="163"/>
      <c r="AB334" s="163"/>
      <c r="AC334" s="163"/>
      <c r="AD334" s="163"/>
      <c r="AE334" s="163"/>
    </row>
    <row r="335" spans="2:31">
      <c r="B335" s="1129"/>
      <c r="D335" s="1130"/>
      <c r="E335" s="1130"/>
      <c r="F335" s="1132"/>
      <c r="G335" s="1130"/>
      <c r="H335" s="1130"/>
      <c r="I335" s="1130"/>
      <c r="J335" s="1132"/>
      <c r="K335" s="1132"/>
      <c r="L335" s="1130"/>
      <c r="N335" s="1133">
        <f t="shared" si="10"/>
        <v>0</v>
      </c>
      <c r="O335" s="1134">
        <f t="shared" si="11"/>
        <v>0</v>
      </c>
      <c r="P335" s="1134">
        <f>O335/'1.5 Universal Data'!$F$35</f>
        <v>0</v>
      </c>
      <c r="R335" s="163"/>
      <c r="S335" s="163"/>
      <c r="T335" s="163"/>
      <c r="U335" s="163"/>
      <c r="V335" s="163"/>
      <c r="W335" s="163"/>
      <c r="X335" s="163"/>
      <c r="Y335" s="163"/>
      <c r="Z335" s="163"/>
      <c r="AA335" s="163"/>
      <c r="AB335" s="163"/>
      <c r="AC335" s="163"/>
      <c r="AD335" s="163"/>
      <c r="AE335" s="163"/>
    </row>
    <row r="336" spans="2:31">
      <c r="B336" s="1129"/>
      <c r="D336" s="1130"/>
      <c r="E336" s="1130"/>
      <c r="F336" s="1132"/>
      <c r="G336" s="1130"/>
      <c r="H336" s="1130"/>
      <c r="I336" s="1130"/>
      <c r="J336" s="1132"/>
      <c r="K336" s="1132"/>
      <c r="L336" s="1130"/>
      <c r="N336" s="1133">
        <f t="shared" si="10"/>
        <v>0</v>
      </c>
      <c r="O336" s="1134">
        <f t="shared" si="11"/>
        <v>0</v>
      </c>
      <c r="P336" s="1134">
        <f>O336/'1.5 Universal Data'!$F$35</f>
        <v>0</v>
      </c>
      <c r="R336" s="163"/>
      <c r="S336" s="163"/>
      <c r="T336" s="163"/>
      <c r="U336" s="163"/>
      <c r="V336" s="163"/>
      <c r="W336" s="163"/>
      <c r="X336" s="163"/>
      <c r="Y336" s="163"/>
      <c r="Z336" s="163"/>
      <c r="AA336" s="163"/>
      <c r="AB336" s="163"/>
      <c r="AC336" s="163"/>
      <c r="AD336" s="163"/>
      <c r="AE336" s="163"/>
    </row>
    <row r="337" spans="2:31">
      <c r="B337" s="1129"/>
      <c r="D337" s="1130"/>
      <c r="E337" s="1130"/>
      <c r="F337" s="1132"/>
      <c r="G337" s="1130"/>
      <c r="H337" s="1130"/>
      <c r="I337" s="1130"/>
      <c r="J337" s="1132"/>
      <c r="K337" s="1132"/>
      <c r="L337" s="1130"/>
      <c r="N337" s="1133">
        <f t="shared" ref="N337:N400" si="12">+H337*((K337-J337)+1)*B337</f>
        <v>0</v>
      </c>
      <c r="O337" s="1134">
        <f t="shared" ref="O337:O400" si="13">N337*L337</f>
        <v>0</v>
      </c>
      <c r="P337" s="1134">
        <f>O337/'1.5 Universal Data'!$F$35</f>
        <v>0</v>
      </c>
      <c r="R337" s="163"/>
      <c r="S337" s="163"/>
      <c r="T337" s="163"/>
      <c r="U337" s="163"/>
      <c r="V337" s="163"/>
      <c r="W337" s="163"/>
      <c r="X337" s="163"/>
      <c r="Y337" s="163"/>
      <c r="Z337" s="163"/>
      <c r="AA337" s="163"/>
      <c r="AB337" s="163"/>
      <c r="AC337" s="163"/>
      <c r="AD337" s="163"/>
      <c r="AE337" s="163"/>
    </row>
    <row r="338" spans="2:31">
      <c r="B338" s="1129"/>
      <c r="D338" s="1130"/>
      <c r="E338" s="1130"/>
      <c r="F338" s="1132"/>
      <c r="G338" s="1130"/>
      <c r="H338" s="1130"/>
      <c r="I338" s="1130"/>
      <c r="J338" s="1132"/>
      <c r="K338" s="1132"/>
      <c r="L338" s="1130"/>
      <c r="N338" s="1133">
        <f t="shared" si="12"/>
        <v>0</v>
      </c>
      <c r="O338" s="1134">
        <f t="shared" si="13"/>
        <v>0</v>
      </c>
      <c r="P338" s="1134">
        <f>O338/'1.5 Universal Data'!$F$35</f>
        <v>0</v>
      </c>
      <c r="R338" s="163"/>
      <c r="S338" s="163"/>
      <c r="T338" s="163"/>
      <c r="U338" s="163"/>
      <c r="V338" s="163"/>
      <c r="W338" s="163"/>
      <c r="X338" s="163"/>
      <c r="Y338" s="163"/>
      <c r="Z338" s="163"/>
      <c r="AA338" s="163"/>
      <c r="AB338" s="163"/>
      <c r="AC338" s="163"/>
      <c r="AD338" s="163"/>
      <c r="AE338" s="163"/>
    </row>
    <row r="339" spans="2:31">
      <c r="B339" s="1129"/>
      <c r="D339" s="1130"/>
      <c r="E339" s="1130"/>
      <c r="F339" s="1132"/>
      <c r="G339" s="1130"/>
      <c r="H339" s="1130"/>
      <c r="I339" s="1130"/>
      <c r="J339" s="1132"/>
      <c r="K339" s="1132"/>
      <c r="L339" s="1130"/>
      <c r="N339" s="1133">
        <f t="shared" si="12"/>
        <v>0</v>
      </c>
      <c r="O339" s="1134">
        <f t="shared" si="13"/>
        <v>0</v>
      </c>
      <c r="P339" s="1134">
        <f>O339/'1.5 Universal Data'!$F$35</f>
        <v>0</v>
      </c>
      <c r="R339" s="163"/>
      <c r="S339" s="163"/>
      <c r="T339" s="163"/>
      <c r="U339" s="163"/>
      <c r="V339" s="163"/>
      <c r="W339" s="163"/>
      <c r="X339" s="163"/>
      <c r="Y339" s="163"/>
      <c r="Z339" s="163"/>
      <c r="AA339" s="163"/>
      <c r="AB339" s="163"/>
      <c r="AC339" s="163"/>
      <c r="AD339" s="163"/>
      <c r="AE339" s="163"/>
    </row>
    <row r="340" spans="2:31">
      <c r="B340" s="1129"/>
      <c r="D340" s="1130"/>
      <c r="E340" s="1130"/>
      <c r="F340" s="1132"/>
      <c r="G340" s="1130"/>
      <c r="H340" s="1130"/>
      <c r="I340" s="1130"/>
      <c r="J340" s="1132"/>
      <c r="K340" s="1132"/>
      <c r="L340" s="1130"/>
      <c r="N340" s="1133">
        <f t="shared" si="12"/>
        <v>0</v>
      </c>
      <c r="O340" s="1134">
        <f t="shared" si="13"/>
        <v>0</v>
      </c>
      <c r="P340" s="1134">
        <f>O340/'1.5 Universal Data'!$F$35</f>
        <v>0</v>
      </c>
      <c r="R340" s="163"/>
      <c r="S340" s="163"/>
      <c r="T340" s="163"/>
      <c r="U340" s="163"/>
      <c r="V340" s="163"/>
      <c r="W340" s="163"/>
      <c r="X340" s="163"/>
      <c r="Y340" s="163"/>
      <c r="Z340" s="163"/>
      <c r="AA340" s="163"/>
      <c r="AB340" s="163"/>
      <c r="AC340" s="163"/>
      <c r="AD340" s="163"/>
      <c r="AE340" s="163"/>
    </row>
    <row r="341" spans="2:31">
      <c r="B341" s="1129"/>
      <c r="D341" s="1130"/>
      <c r="E341" s="1130"/>
      <c r="F341" s="1132"/>
      <c r="G341" s="1130"/>
      <c r="H341" s="1130"/>
      <c r="I341" s="1130"/>
      <c r="J341" s="1132"/>
      <c r="K341" s="1132"/>
      <c r="L341" s="1130"/>
      <c r="N341" s="1133">
        <f t="shared" si="12"/>
        <v>0</v>
      </c>
      <c r="O341" s="1134">
        <f t="shared" si="13"/>
        <v>0</v>
      </c>
      <c r="P341" s="1134">
        <f>O341/'1.5 Universal Data'!$F$35</f>
        <v>0</v>
      </c>
      <c r="R341" s="163"/>
      <c r="S341" s="163"/>
      <c r="T341" s="163"/>
      <c r="U341" s="163"/>
      <c r="V341" s="163"/>
      <c r="W341" s="163"/>
      <c r="X341" s="163"/>
      <c r="Y341" s="163"/>
      <c r="Z341" s="163"/>
      <c r="AA341" s="163"/>
      <c r="AB341" s="163"/>
      <c r="AC341" s="163"/>
      <c r="AD341" s="163"/>
      <c r="AE341" s="163"/>
    </row>
    <row r="342" spans="2:31">
      <c r="B342" s="1129"/>
      <c r="D342" s="1130"/>
      <c r="E342" s="1130"/>
      <c r="F342" s="1132"/>
      <c r="G342" s="1130"/>
      <c r="H342" s="1130"/>
      <c r="I342" s="1130"/>
      <c r="J342" s="1132"/>
      <c r="K342" s="1132"/>
      <c r="L342" s="1130"/>
      <c r="N342" s="1133">
        <f t="shared" si="12"/>
        <v>0</v>
      </c>
      <c r="O342" s="1134">
        <f t="shared" si="13"/>
        <v>0</v>
      </c>
      <c r="P342" s="1134">
        <f>O342/'1.5 Universal Data'!$F$35</f>
        <v>0</v>
      </c>
      <c r="R342" s="163"/>
      <c r="S342" s="163"/>
      <c r="T342" s="163"/>
      <c r="U342" s="163"/>
      <c r="V342" s="163"/>
      <c r="W342" s="163"/>
      <c r="X342" s="163"/>
      <c r="Y342" s="163"/>
      <c r="Z342" s="163"/>
      <c r="AA342" s="163"/>
      <c r="AB342" s="163"/>
      <c r="AC342" s="163"/>
      <c r="AD342" s="163"/>
      <c r="AE342" s="163"/>
    </row>
    <row r="343" spans="2:31">
      <c r="B343" s="1129"/>
      <c r="D343" s="1130"/>
      <c r="E343" s="1130"/>
      <c r="F343" s="1132"/>
      <c r="G343" s="1130"/>
      <c r="H343" s="1130"/>
      <c r="I343" s="1130"/>
      <c r="J343" s="1132"/>
      <c r="K343" s="1132"/>
      <c r="L343" s="1130"/>
      <c r="N343" s="1133">
        <f t="shared" si="12"/>
        <v>0</v>
      </c>
      <c r="O343" s="1134">
        <f t="shared" si="13"/>
        <v>0</v>
      </c>
      <c r="P343" s="1134">
        <f>O343/'1.5 Universal Data'!$F$35</f>
        <v>0</v>
      </c>
      <c r="R343" s="163"/>
      <c r="S343" s="163"/>
      <c r="T343" s="163"/>
      <c r="U343" s="163"/>
      <c r="V343" s="163"/>
      <c r="W343" s="163"/>
      <c r="X343" s="163"/>
      <c r="Y343" s="163"/>
      <c r="Z343" s="163"/>
      <c r="AA343" s="163"/>
      <c r="AB343" s="163"/>
      <c r="AC343" s="163"/>
      <c r="AD343" s="163"/>
      <c r="AE343" s="163"/>
    </row>
    <row r="344" spans="2:31">
      <c r="B344" s="1129"/>
      <c r="D344" s="1130"/>
      <c r="E344" s="1130"/>
      <c r="F344" s="1132"/>
      <c r="G344" s="1130"/>
      <c r="H344" s="1130"/>
      <c r="I344" s="1130"/>
      <c r="J344" s="1132"/>
      <c r="K344" s="1132"/>
      <c r="L344" s="1130"/>
      <c r="N344" s="1133">
        <f t="shared" si="12"/>
        <v>0</v>
      </c>
      <c r="O344" s="1134">
        <f t="shared" si="13"/>
        <v>0</v>
      </c>
      <c r="P344" s="1134">
        <f>O344/'1.5 Universal Data'!$F$35</f>
        <v>0</v>
      </c>
      <c r="R344" s="163"/>
      <c r="S344" s="163"/>
      <c r="T344" s="163"/>
      <c r="U344" s="163"/>
      <c r="V344" s="163"/>
      <c r="W344" s="163"/>
      <c r="X344" s="163"/>
      <c r="Y344" s="163"/>
      <c r="Z344" s="163"/>
      <c r="AA344" s="163"/>
      <c r="AB344" s="163"/>
      <c r="AC344" s="163"/>
      <c r="AD344" s="163"/>
      <c r="AE344" s="163"/>
    </row>
    <row r="345" spans="2:31">
      <c r="B345" s="1129"/>
      <c r="D345" s="1130"/>
      <c r="E345" s="1130"/>
      <c r="F345" s="1132"/>
      <c r="G345" s="1130"/>
      <c r="H345" s="1130"/>
      <c r="I345" s="1130"/>
      <c r="J345" s="1132"/>
      <c r="K345" s="1132"/>
      <c r="L345" s="1130"/>
      <c r="N345" s="1133">
        <f t="shared" si="12"/>
        <v>0</v>
      </c>
      <c r="O345" s="1134">
        <f t="shared" si="13"/>
        <v>0</v>
      </c>
      <c r="P345" s="1134">
        <f>O345/'1.5 Universal Data'!$F$35</f>
        <v>0</v>
      </c>
      <c r="R345" s="163"/>
      <c r="S345" s="163"/>
      <c r="T345" s="163"/>
      <c r="U345" s="163"/>
      <c r="V345" s="163"/>
      <c r="W345" s="163"/>
      <c r="X345" s="163"/>
      <c r="Y345" s="163"/>
      <c r="Z345" s="163"/>
      <c r="AA345" s="163"/>
      <c r="AB345" s="163"/>
      <c r="AC345" s="163"/>
      <c r="AD345" s="163"/>
      <c r="AE345" s="163"/>
    </row>
    <row r="346" spans="2:31">
      <c r="B346" s="1129"/>
      <c r="D346" s="1130"/>
      <c r="E346" s="1130"/>
      <c r="F346" s="1132"/>
      <c r="G346" s="1130"/>
      <c r="H346" s="1130"/>
      <c r="I346" s="1130"/>
      <c r="J346" s="1132"/>
      <c r="K346" s="1132"/>
      <c r="L346" s="1130"/>
      <c r="N346" s="1133">
        <f t="shared" si="12"/>
        <v>0</v>
      </c>
      <c r="O346" s="1134">
        <f t="shared" si="13"/>
        <v>0</v>
      </c>
      <c r="P346" s="1134">
        <f>O346/'1.5 Universal Data'!$F$35</f>
        <v>0</v>
      </c>
      <c r="R346" s="163"/>
      <c r="S346" s="163"/>
      <c r="T346" s="163"/>
      <c r="U346" s="163"/>
      <c r="V346" s="163"/>
      <c r="W346" s="163"/>
      <c r="X346" s="163"/>
      <c r="Y346" s="163"/>
      <c r="Z346" s="163"/>
      <c r="AA346" s="163"/>
      <c r="AB346" s="163"/>
      <c r="AC346" s="163"/>
      <c r="AD346" s="163"/>
      <c r="AE346" s="163"/>
    </row>
    <row r="347" spans="2:31">
      <c r="B347" s="1129"/>
      <c r="D347" s="1130"/>
      <c r="E347" s="1130"/>
      <c r="F347" s="1132"/>
      <c r="G347" s="1130"/>
      <c r="H347" s="1130"/>
      <c r="I347" s="1130"/>
      <c r="J347" s="1132"/>
      <c r="K347" s="1132"/>
      <c r="L347" s="1130"/>
      <c r="N347" s="1133">
        <f t="shared" si="12"/>
        <v>0</v>
      </c>
      <c r="O347" s="1134">
        <f t="shared" si="13"/>
        <v>0</v>
      </c>
      <c r="P347" s="1134">
        <f>O347/'1.5 Universal Data'!$F$35</f>
        <v>0</v>
      </c>
      <c r="R347" s="163"/>
      <c r="S347" s="163"/>
      <c r="T347" s="163"/>
      <c r="U347" s="163"/>
      <c r="V347" s="163"/>
      <c r="W347" s="163"/>
      <c r="X347" s="163"/>
      <c r="Y347" s="163"/>
      <c r="Z347" s="163"/>
      <c r="AA347" s="163"/>
      <c r="AB347" s="163"/>
      <c r="AC347" s="163"/>
      <c r="AD347" s="163"/>
      <c r="AE347" s="163"/>
    </row>
    <row r="348" spans="2:31">
      <c r="B348" s="1129"/>
      <c r="D348" s="1130"/>
      <c r="E348" s="1130"/>
      <c r="F348" s="1132"/>
      <c r="G348" s="1130"/>
      <c r="H348" s="1130"/>
      <c r="I348" s="1130"/>
      <c r="J348" s="1132"/>
      <c r="K348" s="1132"/>
      <c r="L348" s="1130"/>
      <c r="N348" s="1133">
        <f t="shared" si="12"/>
        <v>0</v>
      </c>
      <c r="O348" s="1134">
        <f t="shared" si="13"/>
        <v>0</v>
      </c>
      <c r="P348" s="1134">
        <f>O348/'1.5 Universal Data'!$F$35</f>
        <v>0</v>
      </c>
      <c r="R348" s="163"/>
      <c r="S348" s="163"/>
      <c r="T348" s="163"/>
      <c r="U348" s="163"/>
      <c r="V348" s="163"/>
      <c r="W348" s="163"/>
      <c r="X348" s="163"/>
      <c r="Y348" s="163"/>
      <c r="Z348" s="163"/>
      <c r="AA348" s="163"/>
      <c r="AB348" s="163"/>
      <c r="AC348" s="163"/>
      <c r="AD348" s="163"/>
      <c r="AE348" s="163"/>
    </row>
    <row r="349" spans="2:31">
      <c r="B349" s="1129"/>
      <c r="D349" s="1130"/>
      <c r="E349" s="1130"/>
      <c r="F349" s="1132"/>
      <c r="G349" s="1130"/>
      <c r="H349" s="1130"/>
      <c r="I349" s="1130"/>
      <c r="J349" s="1132"/>
      <c r="K349" s="1132"/>
      <c r="L349" s="1130"/>
      <c r="N349" s="1133">
        <f t="shared" si="12"/>
        <v>0</v>
      </c>
      <c r="O349" s="1134">
        <f t="shared" si="13"/>
        <v>0</v>
      </c>
      <c r="P349" s="1134">
        <f>O349/'1.5 Universal Data'!$F$35</f>
        <v>0</v>
      </c>
      <c r="R349" s="163"/>
      <c r="S349" s="163"/>
      <c r="T349" s="163"/>
      <c r="U349" s="163"/>
      <c r="V349" s="163"/>
      <c r="W349" s="163"/>
      <c r="X349" s="163"/>
      <c r="Y349" s="163"/>
      <c r="Z349" s="163"/>
      <c r="AA349" s="163"/>
      <c r="AB349" s="163"/>
      <c r="AC349" s="163"/>
      <c r="AD349" s="163"/>
      <c r="AE349" s="163"/>
    </row>
    <row r="350" spans="2:31">
      <c r="B350" s="1129"/>
      <c r="D350" s="1130"/>
      <c r="E350" s="1130"/>
      <c r="F350" s="1132"/>
      <c r="G350" s="1130"/>
      <c r="H350" s="1130"/>
      <c r="I350" s="1130"/>
      <c r="J350" s="1132"/>
      <c r="K350" s="1132"/>
      <c r="L350" s="1130"/>
      <c r="N350" s="1133">
        <f t="shared" si="12"/>
        <v>0</v>
      </c>
      <c r="O350" s="1134">
        <f t="shared" si="13"/>
        <v>0</v>
      </c>
      <c r="P350" s="1134">
        <f>O350/'1.5 Universal Data'!$F$35</f>
        <v>0</v>
      </c>
      <c r="R350" s="163"/>
      <c r="S350" s="163"/>
      <c r="T350" s="163"/>
      <c r="U350" s="163"/>
      <c r="V350" s="163"/>
      <c r="W350" s="163"/>
      <c r="X350" s="163"/>
      <c r="Y350" s="163"/>
      <c r="Z350" s="163"/>
      <c r="AA350" s="163"/>
      <c r="AB350" s="163"/>
      <c r="AC350" s="163"/>
      <c r="AD350" s="163"/>
      <c r="AE350" s="163"/>
    </row>
    <row r="351" spans="2:31">
      <c r="B351" s="1129"/>
      <c r="D351" s="1130"/>
      <c r="E351" s="1130"/>
      <c r="F351" s="1132"/>
      <c r="G351" s="1130"/>
      <c r="H351" s="1130"/>
      <c r="I351" s="1130"/>
      <c r="J351" s="1132"/>
      <c r="K351" s="1132"/>
      <c r="L351" s="1130"/>
      <c r="N351" s="1133">
        <f t="shared" si="12"/>
        <v>0</v>
      </c>
      <c r="O351" s="1134">
        <f t="shared" si="13"/>
        <v>0</v>
      </c>
      <c r="P351" s="1134">
        <f>O351/'1.5 Universal Data'!$F$35</f>
        <v>0</v>
      </c>
      <c r="R351" s="163"/>
      <c r="S351" s="163"/>
      <c r="T351" s="163"/>
      <c r="U351" s="163"/>
      <c r="V351" s="163"/>
      <c r="W351" s="163"/>
      <c r="X351" s="163"/>
      <c r="Y351" s="163"/>
      <c r="Z351" s="163"/>
      <c r="AA351" s="163"/>
      <c r="AB351" s="163"/>
      <c r="AC351" s="163"/>
      <c r="AD351" s="163"/>
      <c r="AE351" s="163"/>
    </row>
    <row r="352" spans="2:31">
      <c r="B352" s="1129"/>
      <c r="D352" s="1130"/>
      <c r="E352" s="1130"/>
      <c r="F352" s="1132"/>
      <c r="G352" s="1130"/>
      <c r="H352" s="1130"/>
      <c r="I352" s="1130"/>
      <c r="J352" s="1132"/>
      <c r="K352" s="1132"/>
      <c r="L352" s="1130"/>
      <c r="N352" s="1133">
        <f t="shared" si="12"/>
        <v>0</v>
      </c>
      <c r="O352" s="1134">
        <f t="shared" si="13"/>
        <v>0</v>
      </c>
      <c r="P352" s="1134">
        <f>O352/'1.5 Universal Data'!$F$35</f>
        <v>0</v>
      </c>
      <c r="R352" s="163"/>
      <c r="S352" s="163"/>
      <c r="T352" s="163"/>
      <c r="U352" s="163"/>
      <c r="V352" s="163"/>
      <c r="W352" s="163"/>
      <c r="X352" s="163"/>
      <c r="Y352" s="163"/>
      <c r="Z352" s="163"/>
      <c r="AA352" s="163"/>
      <c r="AB352" s="163"/>
      <c r="AC352" s="163"/>
      <c r="AD352" s="163"/>
      <c r="AE352" s="163"/>
    </row>
    <row r="353" spans="2:31">
      <c r="B353" s="1129"/>
      <c r="D353" s="1130"/>
      <c r="E353" s="1130"/>
      <c r="F353" s="1132"/>
      <c r="G353" s="1130"/>
      <c r="H353" s="1130"/>
      <c r="I353" s="1130"/>
      <c r="J353" s="1132"/>
      <c r="K353" s="1132"/>
      <c r="L353" s="1130"/>
      <c r="N353" s="1133">
        <f t="shared" si="12"/>
        <v>0</v>
      </c>
      <c r="O353" s="1134">
        <f t="shared" si="13"/>
        <v>0</v>
      </c>
      <c r="P353" s="1134">
        <f>O353/'1.5 Universal Data'!$F$35</f>
        <v>0</v>
      </c>
      <c r="R353" s="163"/>
      <c r="S353" s="163"/>
      <c r="T353" s="163"/>
      <c r="U353" s="163"/>
      <c r="V353" s="163"/>
      <c r="W353" s="163"/>
      <c r="X353" s="163"/>
      <c r="Y353" s="163"/>
      <c r="Z353" s="163"/>
      <c r="AA353" s="163"/>
      <c r="AB353" s="163"/>
      <c r="AC353" s="163"/>
      <c r="AD353" s="163"/>
      <c r="AE353" s="163"/>
    </row>
    <row r="354" spans="2:31">
      <c r="B354" s="1129"/>
      <c r="D354" s="1130"/>
      <c r="E354" s="1130"/>
      <c r="F354" s="1132"/>
      <c r="G354" s="1130"/>
      <c r="H354" s="1130"/>
      <c r="I354" s="1130"/>
      <c r="J354" s="1132"/>
      <c r="K354" s="1132"/>
      <c r="L354" s="1130"/>
      <c r="N354" s="1133">
        <f t="shared" si="12"/>
        <v>0</v>
      </c>
      <c r="O354" s="1134">
        <f t="shared" si="13"/>
        <v>0</v>
      </c>
      <c r="P354" s="1134">
        <f>O354/'1.5 Universal Data'!$F$35</f>
        <v>0</v>
      </c>
      <c r="R354" s="163"/>
      <c r="S354" s="163"/>
      <c r="T354" s="163"/>
      <c r="U354" s="163"/>
      <c r="V354" s="163"/>
      <c r="W354" s="163"/>
      <c r="X354" s="163"/>
      <c r="Y354" s="163"/>
      <c r="Z354" s="163"/>
      <c r="AA354" s="163"/>
      <c r="AB354" s="163"/>
      <c r="AC354" s="163"/>
      <c r="AD354" s="163"/>
      <c r="AE354" s="163"/>
    </row>
    <row r="355" spans="2:31">
      <c r="B355" s="1129"/>
      <c r="D355" s="1130"/>
      <c r="E355" s="1130"/>
      <c r="F355" s="1132"/>
      <c r="G355" s="1130"/>
      <c r="H355" s="1130"/>
      <c r="I355" s="1130"/>
      <c r="J355" s="1132"/>
      <c r="K355" s="1132"/>
      <c r="L355" s="1130"/>
      <c r="N355" s="1133">
        <f t="shared" si="12"/>
        <v>0</v>
      </c>
      <c r="O355" s="1134">
        <f t="shared" si="13"/>
        <v>0</v>
      </c>
      <c r="P355" s="1134">
        <f>O355/'1.5 Universal Data'!$F$35</f>
        <v>0</v>
      </c>
      <c r="R355" s="163"/>
      <c r="S355" s="163"/>
      <c r="T355" s="163"/>
      <c r="U355" s="163"/>
      <c r="V355" s="163"/>
      <c r="W355" s="163"/>
      <c r="X355" s="163"/>
      <c r="Y355" s="163"/>
      <c r="Z355" s="163"/>
      <c r="AA355" s="163"/>
      <c r="AB355" s="163"/>
      <c r="AC355" s="163"/>
      <c r="AD355" s="163"/>
      <c r="AE355" s="163"/>
    </row>
    <row r="356" spans="2:31">
      <c r="B356" s="1129"/>
      <c r="D356" s="1130"/>
      <c r="E356" s="1130"/>
      <c r="F356" s="1132"/>
      <c r="G356" s="1130"/>
      <c r="H356" s="1130"/>
      <c r="I356" s="1130"/>
      <c r="J356" s="1132"/>
      <c r="K356" s="1132"/>
      <c r="L356" s="1130"/>
      <c r="N356" s="1133">
        <f t="shared" si="12"/>
        <v>0</v>
      </c>
      <c r="O356" s="1134">
        <f t="shared" si="13"/>
        <v>0</v>
      </c>
      <c r="P356" s="1134">
        <f>O356/'1.5 Universal Data'!$F$35</f>
        <v>0</v>
      </c>
      <c r="R356" s="163"/>
      <c r="S356" s="163"/>
      <c r="T356" s="163"/>
      <c r="U356" s="163"/>
      <c r="V356" s="163"/>
      <c r="W356" s="163"/>
      <c r="X356" s="163"/>
      <c r="Y356" s="163"/>
      <c r="Z356" s="163"/>
      <c r="AA356" s="163"/>
      <c r="AB356" s="163"/>
      <c r="AC356" s="163"/>
      <c r="AD356" s="163"/>
      <c r="AE356" s="163"/>
    </row>
    <row r="357" spans="2:31">
      <c r="B357" s="1129"/>
      <c r="D357" s="1130"/>
      <c r="E357" s="1130"/>
      <c r="F357" s="1132"/>
      <c r="G357" s="1130"/>
      <c r="H357" s="1130"/>
      <c r="I357" s="1130"/>
      <c r="J357" s="1132"/>
      <c r="K357" s="1132"/>
      <c r="L357" s="1130"/>
      <c r="N357" s="1133">
        <f t="shared" si="12"/>
        <v>0</v>
      </c>
      <c r="O357" s="1134">
        <f t="shared" si="13"/>
        <v>0</v>
      </c>
      <c r="P357" s="1134">
        <f>O357/'1.5 Universal Data'!$F$35</f>
        <v>0</v>
      </c>
      <c r="R357" s="163"/>
      <c r="S357" s="163"/>
      <c r="T357" s="163"/>
      <c r="U357" s="163"/>
      <c r="V357" s="163"/>
      <c r="W357" s="163"/>
      <c r="X357" s="163"/>
      <c r="Y357" s="163"/>
      <c r="Z357" s="163"/>
      <c r="AA357" s="163"/>
      <c r="AB357" s="163"/>
      <c r="AC357" s="163"/>
      <c r="AD357" s="163"/>
      <c r="AE357" s="163"/>
    </row>
    <row r="358" spans="2:31">
      <c r="B358" s="1129"/>
      <c r="D358" s="1130"/>
      <c r="E358" s="1130"/>
      <c r="F358" s="1132"/>
      <c r="G358" s="1130"/>
      <c r="H358" s="1130"/>
      <c r="I358" s="1130"/>
      <c r="J358" s="1132"/>
      <c r="K358" s="1132"/>
      <c r="L358" s="1130"/>
      <c r="N358" s="1133">
        <f t="shared" si="12"/>
        <v>0</v>
      </c>
      <c r="O358" s="1134">
        <f t="shared" si="13"/>
        <v>0</v>
      </c>
      <c r="P358" s="1134">
        <f>O358/'1.5 Universal Data'!$F$35</f>
        <v>0</v>
      </c>
      <c r="R358" s="163"/>
      <c r="S358" s="163"/>
      <c r="T358" s="163"/>
      <c r="U358" s="163"/>
      <c r="V358" s="163"/>
      <c r="W358" s="163"/>
      <c r="X358" s="163"/>
      <c r="Y358" s="163"/>
      <c r="Z358" s="163"/>
      <c r="AA358" s="163"/>
      <c r="AB358" s="163"/>
      <c r="AC358" s="163"/>
      <c r="AD358" s="163"/>
      <c r="AE358" s="163"/>
    </row>
    <row r="359" spans="2:31">
      <c r="B359" s="1129"/>
      <c r="D359" s="1130"/>
      <c r="E359" s="1130"/>
      <c r="F359" s="1132"/>
      <c r="G359" s="1130"/>
      <c r="H359" s="1130"/>
      <c r="I359" s="1130"/>
      <c r="J359" s="1132"/>
      <c r="K359" s="1132"/>
      <c r="L359" s="1130"/>
      <c r="N359" s="1133">
        <f t="shared" si="12"/>
        <v>0</v>
      </c>
      <c r="O359" s="1134">
        <f t="shared" si="13"/>
        <v>0</v>
      </c>
      <c r="P359" s="1134">
        <f>O359/'1.5 Universal Data'!$F$35</f>
        <v>0</v>
      </c>
      <c r="R359" s="163"/>
      <c r="S359" s="163"/>
      <c r="T359" s="163"/>
      <c r="U359" s="163"/>
      <c r="V359" s="163"/>
      <c r="W359" s="163"/>
      <c r="X359" s="163"/>
      <c r="Y359" s="163"/>
      <c r="Z359" s="163"/>
      <c r="AA359" s="163"/>
      <c r="AB359" s="163"/>
      <c r="AC359" s="163"/>
      <c r="AD359" s="163"/>
      <c r="AE359" s="163"/>
    </row>
    <row r="360" spans="2:31">
      <c r="B360" s="1129"/>
      <c r="D360" s="1130"/>
      <c r="E360" s="1130"/>
      <c r="F360" s="1132"/>
      <c r="G360" s="1130"/>
      <c r="H360" s="1130"/>
      <c r="I360" s="1130"/>
      <c r="J360" s="1132"/>
      <c r="K360" s="1132"/>
      <c r="L360" s="1130"/>
      <c r="N360" s="1133">
        <f t="shared" si="12"/>
        <v>0</v>
      </c>
      <c r="O360" s="1134">
        <f t="shared" si="13"/>
        <v>0</v>
      </c>
      <c r="P360" s="1134">
        <f>O360/'1.5 Universal Data'!$F$35</f>
        <v>0</v>
      </c>
      <c r="R360" s="163"/>
      <c r="S360" s="163"/>
      <c r="T360" s="163"/>
      <c r="U360" s="163"/>
      <c r="V360" s="163"/>
      <c r="W360" s="163"/>
      <c r="X360" s="163"/>
      <c r="Y360" s="163"/>
      <c r="Z360" s="163"/>
      <c r="AA360" s="163"/>
      <c r="AB360" s="163"/>
      <c r="AC360" s="163"/>
      <c r="AD360" s="163"/>
      <c r="AE360" s="163"/>
    </row>
    <row r="361" spans="2:31">
      <c r="B361" s="1129"/>
      <c r="D361" s="1130"/>
      <c r="E361" s="1130"/>
      <c r="F361" s="1132"/>
      <c r="G361" s="1130"/>
      <c r="H361" s="1130"/>
      <c r="I361" s="1130"/>
      <c r="J361" s="1132"/>
      <c r="K361" s="1132"/>
      <c r="L361" s="1130"/>
      <c r="N361" s="1133">
        <f t="shared" si="12"/>
        <v>0</v>
      </c>
      <c r="O361" s="1134">
        <f t="shared" si="13"/>
        <v>0</v>
      </c>
      <c r="P361" s="1134">
        <f>O361/'1.5 Universal Data'!$F$35</f>
        <v>0</v>
      </c>
      <c r="R361" s="163"/>
      <c r="S361" s="163"/>
      <c r="T361" s="163"/>
      <c r="U361" s="163"/>
      <c r="V361" s="163"/>
      <c r="W361" s="163"/>
      <c r="X361" s="163"/>
      <c r="Y361" s="163"/>
      <c r="Z361" s="163"/>
      <c r="AA361" s="163"/>
      <c r="AB361" s="163"/>
      <c r="AC361" s="163"/>
      <c r="AD361" s="163"/>
      <c r="AE361" s="163"/>
    </row>
    <row r="362" spans="2:31">
      <c r="B362" s="1129"/>
      <c r="D362" s="1130"/>
      <c r="E362" s="1130"/>
      <c r="F362" s="1132"/>
      <c r="G362" s="1130"/>
      <c r="H362" s="1130"/>
      <c r="I362" s="1130"/>
      <c r="J362" s="1132"/>
      <c r="K362" s="1132"/>
      <c r="L362" s="1130"/>
      <c r="N362" s="1133">
        <f t="shared" si="12"/>
        <v>0</v>
      </c>
      <c r="O362" s="1134">
        <f t="shared" si="13"/>
        <v>0</v>
      </c>
      <c r="P362" s="1134">
        <f>O362/'1.5 Universal Data'!$F$35</f>
        <v>0</v>
      </c>
      <c r="R362" s="163"/>
      <c r="S362" s="163"/>
      <c r="T362" s="163"/>
      <c r="U362" s="163"/>
      <c r="V362" s="163"/>
      <c r="W362" s="163"/>
      <c r="X362" s="163"/>
      <c r="Y362" s="163"/>
      <c r="Z362" s="163"/>
      <c r="AA362" s="163"/>
      <c r="AB362" s="163"/>
      <c r="AC362" s="163"/>
      <c r="AD362" s="163"/>
      <c r="AE362" s="163"/>
    </row>
    <row r="363" spans="2:31">
      <c r="B363" s="1129"/>
      <c r="D363" s="1130"/>
      <c r="E363" s="1130"/>
      <c r="F363" s="1132"/>
      <c r="G363" s="1130"/>
      <c r="H363" s="1130"/>
      <c r="I363" s="1130"/>
      <c r="J363" s="1132"/>
      <c r="K363" s="1132"/>
      <c r="L363" s="1130"/>
      <c r="N363" s="1133">
        <f t="shared" si="12"/>
        <v>0</v>
      </c>
      <c r="O363" s="1134">
        <f t="shared" si="13"/>
        <v>0</v>
      </c>
      <c r="P363" s="1134">
        <f>O363/'1.5 Universal Data'!$F$35</f>
        <v>0</v>
      </c>
      <c r="R363" s="163"/>
      <c r="S363" s="163"/>
      <c r="T363" s="163"/>
      <c r="U363" s="163"/>
      <c r="V363" s="163"/>
      <c r="W363" s="163"/>
      <c r="X363" s="163"/>
      <c r="Y363" s="163"/>
      <c r="Z363" s="163"/>
      <c r="AA363" s="163"/>
      <c r="AB363" s="163"/>
      <c r="AC363" s="163"/>
      <c r="AD363" s="163"/>
      <c r="AE363" s="163"/>
    </row>
    <row r="364" spans="2:31">
      <c r="B364" s="1129"/>
      <c r="D364" s="1130"/>
      <c r="E364" s="1130"/>
      <c r="F364" s="1132"/>
      <c r="G364" s="1130"/>
      <c r="H364" s="1130"/>
      <c r="I364" s="1130"/>
      <c r="J364" s="1132"/>
      <c r="K364" s="1132"/>
      <c r="L364" s="1130"/>
      <c r="N364" s="1133">
        <f t="shared" si="12"/>
        <v>0</v>
      </c>
      <c r="O364" s="1134">
        <f t="shared" si="13"/>
        <v>0</v>
      </c>
      <c r="P364" s="1134">
        <f>O364/'1.5 Universal Data'!$F$35</f>
        <v>0</v>
      </c>
      <c r="R364" s="163"/>
      <c r="S364" s="163"/>
      <c r="T364" s="163"/>
      <c r="U364" s="163"/>
      <c r="V364" s="163"/>
      <c r="W364" s="163"/>
      <c r="X364" s="163"/>
      <c r="Y364" s="163"/>
      <c r="Z364" s="163"/>
      <c r="AA364" s="163"/>
      <c r="AB364" s="163"/>
      <c r="AC364" s="163"/>
      <c r="AD364" s="163"/>
      <c r="AE364" s="163"/>
    </row>
    <row r="365" spans="2:31">
      <c r="B365" s="1129"/>
      <c r="D365" s="1130"/>
      <c r="E365" s="1130"/>
      <c r="F365" s="1132"/>
      <c r="G365" s="1130"/>
      <c r="H365" s="1130"/>
      <c r="I365" s="1130"/>
      <c r="J365" s="1132"/>
      <c r="K365" s="1132"/>
      <c r="L365" s="1130"/>
      <c r="N365" s="1133">
        <f t="shared" si="12"/>
        <v>0</v>
      </c>
      <c r="O365" s="1134">
        <f t="shared" si="13"/>
        <v>0</v>
      </c>
      <c r="P365" s="1134">
        <f>O365/'1.5 Universal Data'!$F$35</f>
        <v>0</v>
      </c>
      <c r="R365" s="163"/>
      <c r="S365" s="163"/>
      <c r="T365" s="163"/>
      <c r="U365" s="163"/>
      <c r="V365" s="163"/>
      <c r="W365" s="163"/>
      <c r="X365" s="163"/>
      <c r="Y365" s="163"/>
      <c r="Z365" s="163"/>
      <c r="AA365" s="163"/>
      <c r="AB365" s="163"/>
      <c r="AC365" s="163"/>
      <c r="AD365" s="163"/>
      <c r="AE365" s="163"/>
    </row>
    <row r="366" spans="2:31">
      <c r="B366" s="1129"/>
      <c r="D366" s="1130"/>
      <c r="E366" s="1130"/>
      <c r="F366" s="1132"/>
      <c r="G366" s="1130"/>
      <c r="H366" s="1130"/>
      <c r="I366" s="1130"/>
      <c r="J366" s="1132"/>
      <c r="K366" s="1132"/>
      <c r="L366" s="1130"/>
      <c r="N366" s="1133">
        <f t="shared" si="12"/>
        <v>0</v>
      </c>
      <c r="O366" s="1134">
        <f t="shared" si="13"/>
        <v>0</v>
      </c>
      <c r="P366" s="1134">
        <f>O366/'1.5 Universal Data'!$F$35</f>
        <v>0</v>
      </c>
      <c r="R366" s="163"/>
      <c r="S366" s="163"/>
      <c r="T366" s="163"/>
      <c r="U366" s="163"/>
      <c r="V366" s="163"/>
      <c r="W366" s="163"/>
      <c r="X366" s="163"/>
      <c r="Y366" s="163"/>
      <c r="Z366" s="163"/>
      <c r="AA366" s="163"/>
      <c r="AB366" s="163"/>
      <c r="AC366" s="163"/>
      <c r="AD366" s="163"/>
      <c r="AE366" s="163"/>
    </row>
    <row r="367" spans="2:31">
      <c r="B367" s="1129"/>
      <c r="D367" s="1130"/>
      <c r="E367" s="1130"/>
      <c r="F367" s="1132"/>
      <c r="G367" s="1130"/>
      <c r="H367" s="1130"/>
      <c r="I367" s="1130"/>
      <c r="J367" s="1132"/>
      <c r="K367" s="1132"/>
      <c r="L367" s="1130"/>
      <c r="N367" s="1133">
        <f t="shared" si="12"/>
        <v>0</v>
      </c>
      <c r="O367" s="1134">
        <f t="shared" si="13"/>
        <v>0</v>
      </c>
      <c r="P367" s="1134">
        <f>O367/'1.5 Universal Data'!$F$35</f>
        <v>0</v>
      </c>
      <c r="R367" s="163"/>
      <c r="S367" s="163"/>
      <c r="T367" s="163"/>
      <c r="U367" s="163"/>
      <c r="V367" s="163"/>
      <c r="W367" s="163"/>
      <c r="X367" s="163"/>
      <c r="Y367" s="163"/>
      <c r="Z367" s="163"/>
      <c r="AA367" s="163"/>
      <c r="AB367" s="163"/>
      <c r="AC367" s="163"/>
      <c r="AD367" s="163"/>
      <c r="AE367" s="163"/>
    </row>
    <row r="368" spans="2:31">
      <c r="B368" s="1129"/>
      <c r="D368" s="1130"/>
      <c r="E368" s="1130"/>
      <c r="F368" s="1132"/>
      <c r="G368" s="1130"/>
      <c r="H368" s="1130"/>
      <c r="I368" s="1130"/>
      <c r="J368" s="1132"/>
      <c r="K368" s="1132"/>
      <c r="L368" s="1130"/>
      <c r="N368" s="1133">
        <f t="shared" si="12"/>
        <v>0</v>
      </c>
      <c r="O368" s="1134">
        <f t="shared" si="13"/>
        <v>0</v>
      </c>
      <c r="P368" s="1134">
        <f>O368/'1.5 Universal Data'!$F$35</f>
        <v>0</v>
      </c>
      <c r="R368" s="163"/>
      <c r="S368" s="163"/>
      <c r="T368" s="163"/>
      <c r="U368" s="163"/>
      <c r="V368" s="163"/>
      <c r="W368" s="163"/>
      <c r="X368" s="163"/>
      <c r="Y368" s="163"/>
      <c r="Z368" s="163"/>
      <c r="AA368" s="163"/>
      <c r="AB368" s="163"/>
      <c r="AC368" s="163"/>
      <c r="AD368" s="163"/>
      <c r="AE368" s="163"/>
    </row>
    <row r="369" spans="2:31">
      <c r="B369" s="1129"/>
      <c r="D369" s="1130"/>
      <c r="E369" s="1130"/>
      <c r="F369" s="1132"/>
      <c r="G369" s="1130"/>
      <c r="H369" s="1130"/>
      <c r="I369" s="1130"/>
      <c r="J369" s="1132"/>
      <c r="K369" s="1132"/>
      <c r="L369" s="1130"/>
      <c r="N369" s="1133">
        <f t="shared" si="12"/>
        <v>0</v>
      </c>
      <c r="O369" s="1134">
        <f t="shared" si="13"/>
        <v>0</v>
      </c>
      <c r="P369" s="1134">
        <f>O369/'1.5 Universal Data'!$F$35</f>
        <v>0</v>
      </c>
      <c r="R369" s="163"/>
      <c r="S369" s="163"/>
      <c r="T369" s="163"/>
      <c r="U369" s="163"/>
      <c r="V369" s="163"/>
      <c r="W369" s="163"/>
      <c r="X369" s="163"/>
      <c r="Y369" s="163"/>
      <c r="Z369" s="163"/>
      <c r="AA369" s="163"/>
      <c r="AB369" s="163"/>
      <c r="AC369" s="163"/>
      <c r="AD369" s="163"/>
      <c r="AE369" s="163"/>
    </row>
    <row r="370" spans="2:31">
      <c r="B370" s="1129"/>
      <c r="D370" s="1130"/>
      <c r="E370" s="1130"/>
      <c r="F370" s="1132"/>
      <c r="G370" s="1130"/>
      <c r="H370" s="1130"/>
      <c r="I370" s="1130"/>
      <c r="J370" s="1132"/>
      <c r="K370" s="1132"/>
      <c r="L370" s="1130"/>
      <c r="N370" s="1133">
        <f t="shared" si="12"/>
        <v>0</v>
      </c>
      <c r="O370" s="1134">
        <f t="shared" si="13"/>
        <v>0</v>
      </c>
      <c r="P370" s="1134">
        <f>O370/'1.5 Universal Data'!$F$35</f>
        <v>0</v>
      </c>
      <c r="R370" s="163"/>
      <c r="S370" s="163"/>
      <c r="T370" s="163"/>
      <c r="U370" s="163"/>
      <c r="V370" s="163"/>
      <c r="W370" s="163"/>
      <c r="X370" s="163"/>
      <c r="Y370" s="163"/>
      <c r="Z370" s="163"/>
      <c r="AA370" s="163"/>
      <c r="AB370" s="163"/>
      <c r="AC370" s="163"/>
      <c r="AD370" s="163"/>
      <c r="AE370" s="163"/>
    </row>
    <row r="371" spans="2:31">
      <c r="B371" s="1129"/>
      <c r="D371" s="1130"/>
      <c r="E371" s="1130"/>
      <c r="F371" s="1132"/>
      <c r="G371" s="1130"/>
      <c r="H371" s="1130"/>
      <c r="I371" s="1130"/>
      <c r="J371" s="1132"/>
      <c r="K371" s="1132"/>
      <c r="L371" s="1130"/>
      <c r="N371" s="1133">
        <f t="shared" si="12"/>
        <v>0</v>
      </c>
      <c r="O371" s="1134">
        <f t="shared" si="13"/>
        <v>0</v>
      </c>
      <c r="P371" s="1134">
        <f>O371/'1.5 Universal Data'!$F$35</f>
        <v>0</v>
      </c>
      <c r="R371" s="163"/>
      <c r="S371" s="163"/>
      <c r="T371" s="163"/>
      <c r="U371" s="163"/>
      <c r="V371" s="163"/>
      <c r="W371" s="163"/>
      <c r="X371" s="163"/>
      <c r="Y371" s="163"/>
      <c r="Z371" s="163"/>
      <c r="AA371" s="163"/>
      <c r="AB371" s="163"/>
      <c r="AC371" s="163"/>
      <c r="AD371" s="163"/>
      <c r="AE371" s="163"/>
    </row>
    <row r="372" spans="2:31">
      <c r="B372" s="1129"/>
      <c r="D372" s="1130"/>
      <c r="E372" s="1130"/>
      <c r="F372" s="1132"/>
      <c r="G372" s="1130"/>
      <c r="H372" s="1130"/>
      <c r="I372" s="1130"/>
      <c r="J372" s="1132"/>
      <c r="K372" s="1132"/>
      <c r="L372" s="1130"/>
      <c r="N372" s="1133">
        <f t="shared" si="12"/>
        <v>0</v>
      </c>
      <c r="O372" s="1134">
        <f t="shared" si="13"/>
        <v>0</v>
      </c>
      <c r="P372" s="1134">
        <f>O372/'1.5 Universal Data'!$F$35</f>
        <v>0</v>
      </c>
      <c r="R372" s="163"/>
      <c r="S372" s="163"/>
      <c r="T372" s="163"/>
      <c r="U372" s="163"/>
      <c r="V372" s="163"/>
      <c r="W372" s="163"/>
      <c r="X372" s="163"/>
      <c r="Y372" s="163"/>
      <c r="Z372" s="163"/>
      <c r="AA372" s="163"/>
      <c r="AB372" s="163"/>
      <c r="AC372" s="163"/>
      <c r="AD372" s="163"/>
      <c r="AE372" s="163"/>
    </row>
    <row r="373" spans="2:31">
      <c r="B373" s="1129"/>
      <c r="D373" s="1130"/>
      <c r="E373" s="1130"/>
      <c r="F373" s="1132"/>
      <c r="G373" s="1130"/>
      <c r="H373" s="1130"/>
      <c r="I373" s="1130"/>
      <c r="J373" s="1132"/>
      <c r="K373" s="1132"/>
      <c r="L373" s="1130"/>
      <c r="N373" s="1133">
        <f t="shared" si="12"/>
        <v>0</v>
      </c>
      <c r="O373" s="1134">
        <f t="shared" si="13"/>
        <v>0</v>
      </c>
      <c r="P373" s="1134">
        <f>O373/'1.5 Universal Data'!$F$35</f>
        <v>0</v>
      </c>
      <c r="R373" s="163"/>
      <c r="S373" s="163"/>
      <c r="T373" s="163"/>
      <c r="U373" s="163"/>
      <c r="V373" s="163"/>
      <c r="W373" s="163"/>
      <c r="X373" s="163"/>
      <c r="Y373" s="163"/>
      <c r="Z373" s="163"/>
      <c r="AA373" s="163"/>
      <c r="AB373" s="163"/>
      <c r="AC373" s="163"/>
      <c r="AD373" s="163"/>
      <c r="AE373" s="163"/>
    </row>
    <row r="374" spans="2:31">
      <c r="B374" s="1129"/>
      <c r="D374" s="1130"/>
      <c r="E374" s="1130"/>
      <c r="F374" s="1132"/>
      <c r="G374" s="1130"/>
      <c r="H374" s="1130"/>
      <c r="I374" s="1130"/>
      <c r="J374" s="1132"/>
      <c r="K374" s="1132"/>
      <c r="L374" s="1130"/>
      <c r="N374" s="1133">
        <f t="shared" si="12"/>
        <v>0</v>
      </c>
      <c r="O374" s="1134">
        <f t="shared" si="13"/>
        <v>0</v>
      </c>
      <c r="P374" s="1134">
        <f>O374/'1.5 Universal Data'!$F$35</f>
        <v>0</v>
      </c>
      <c r="R374" s="163"/>
      <c r="S374" s="163"/>
      <c r="T374" s="163"/>
      <c r="U374" s="163"/>
      <c r="V374" s="163"/>
      <c r="W374" s="163"/>
      <c r="X374" s="163"/>
      <c r="Y374" s="163"/>
      <c r="Z374" s="163"/>
      <c r="AA374" s="163"/>
      <c r="AB374" s="163"/>
      <c r="AC374" s="163"/>
      <c r="AD374" s="163"/>
      <c r="AE374" s="163"/>
    </row>
    <row r="375" spans="2:31">
      <c r="B375" s="1129"/>
      <c r="D375" s="1130"/>
      <c r="E375" s="1130"/>
      <c r="F375" s="1132"/>
      <c r="G375" s="1130"/>
      <c r="H375" s="1130"/>
      <c r="I375" s="1130"/>
      <c r="J375" s="1132"/>
      <c r="K375" s="1132"/>
      <c r="L375" s="1130"/>
      <c r="N375" s="1133">
        <f t="shared" si="12"/>
        <v>0</v>
      </c>
      <c r="O375" s="1134">
        <f t="shared" si="13"/>
        <v>0</v>
      </c>
      <c r="P375" s="1134">
        <f>O375/'1.5 Universal Data'!$F$35</f>
        <v>0</v>
      </c>
      <c r="R375" s="163"/>
      <c r="S375" s="163"/>
      <c r="T375" s="163"/>
      <c r="U375" s="163"/>
      <c r="V375" s="163"/>
      <c r="W375" s="163"/>
      <c r="X375" s="163"/>
      <c r="Y375" s="163"/>
      <c r="Z375" s="163"/>
      <c r="AA375" s="163"/>
      <c r="AB375" s="163"/>
      <c r="AC375" s="163"/>
      <c r="AD375" s="163"/>
      <c r="AE375" s="163"/>
    </row>
    <row r="376" spans="2:31">
      <c r="B376" s="1129"/>
      <c r="D376" s="1130"/>
      <c r="E376" s="1130"/>
      <c r="F376" s="1132"/>
      <c r="G376" s="1130"/>
      <c r="H376" s="1130"/>
      <c r="I376" s="1130"/>
      <c r="J376" s="1132"/>
      <c r="K376" s="1132"/>
      <c r="L376" s="1130"/>
      <c r="N376" s="1133">
        <f t="shared" si="12"/>
        <v>0</v>
      </c>
      <c r="O376" s="1134">
        <f t="shared" si="13"/>
        <v>0</v>
      </c>
      <c r="P376" s="1134">
        <f>O376/'1.5 Universal Data'!$F$35</f>
        <v>0</v>
      </c>
      <c r="R376" s="163"/>
      <c r="S376" s="163"/>
      <c r="T376" s="163"/>
      <c r="U376" s="163"/>
      <c r="V376" s="163"/>
      <c r="W376" s="163"/>
      <c r="X376" s="163"/>
      <c r="Y376" s="163"/>
      <c r="Z376" s="163"/>
      <c r="AA376" s="163"/>
      <c r="AB376" s="163"/>
      <c r="AC376" s="163"/>
      <c r="AD376" s="163"/>
      <c r="AE376" s="163"/>
    </row>
    <row r="377" spans="2:31">
      <c r="B377" s="1129"/>
      <c r="D377" s="1130"/>
      <c r="E377" s="1130"/>
      <c r="F377" s="1132"/>
      <c r="G377" s="1130"/>
      <c r="H377" s="1130"/>
      <c r="I377" s="1130"/>
      <c r="J377" s="1132"/>
      <c r="K377" s="1132"/>
      <c r="L377" s="1130"/>
      <c r="N377" s="1133">
        <f t="shared" si="12"/>
        <v>0</v>
      </c>
      <c r="O377" s="1134">
        <f t="shared" si="13"/>
        <v>0</v>
      </c>
      <c r="P377" s="1134">
        <f>O377/'1.5 Universal Data'!$F$35</f>
        <v>0</v>
      </c>
      <c r="R377" s="163"/>
      <c r="S377" s="163"/>
      <c r="T377" s="163"/>
      <c r="U377" s="163"/>
      <c r="V377" s="163"/>
      <c r="W377" s="163"/>
      <c r="X377" s="163"/>
      <c r="Y377" s="163"/>
      <c r="Z377" s="163"/>
      <c r="AA377" s="163"/>
      <c r="AB377" s="163"/>
      <c r="AC377" s="163"/>
      <c r="AD377" s="163"/>
      <c r="AE377" s="163"/>
    </row>
    <row r="378" spans="2:31">
      <c r="B378" s="1129"/>
      <c r="D378" s="1130"/>
      <c r="E378" s="1130"/>
      <c r="F378" s="1132"/>
      <c r="G378" s="1130"/>
      <c r="H378" s="1130"/>
      <c r="I378" s="1130"/>
      <c r="J378" s="1132"/>
      <c r="K378" s="1132"/>
      <c r="L378" s="1130"/>
      <c r="N378" s="1133">
        <f t="shared" si="12"/>
        <v>0</v>
      </c>
      <c r="O378" s="1134">
        <f t="shared" si="13"/>
        <v>0</v>
      </c>
      <c r="P378" s="1134">
        <f>O378/'1.5 Universal Data'!$F$35</f>
        <v>0</v>
      </c>
      <c r="R378" s="163"/>
      <c r="S378" s="163"/>
      <c r="T378" s="163"/>
      <c r="U378" s="163"/>
      <c r="V378" s="163"/>
      <c r="W378" s="163"/>
      <c r="X378" s="163"/>
      <c r="Y378" s="163"/>
      <c r="Z378" s="163"/>
      <c r="AA378" s="163"/>
      <c r="AB378" s="163"/>
      <c r="AC378" s="163"/>
      <c r="AD378" s="163"/>
      <c r="AE378" s="163"/>
    </row>
    <row r="379" spans="2:31">
      <c r="B379" s="1129"/>
      <c r="D379" s="1130"/>
      <c r="E379" s="1130"/>
      <c r="F379" s="1132"/>
      <c r="G379" s="1130"/>
      <c r="H379" s="1130"/>
      <c r="I379" s="1130"/>
      <c r="J379" s="1132"/>
      <c r="K379" s="1132"/>
      <c r="L379" s="1130"/>
      <c r="N379" s="1133">
        <f t="shared" si="12"/>
        <v>0</v>
      </c>
      <c r="O379" s="1134">
        <f t="shared" si="13"/>
        <v>0</v>
      </c>
      <c r="P379" s="1134">
        <f>O379/'1.5 Universal Data'!$F$35</f>
        <v>0</v>
      </c>
      <c r="R379" s="163"/>
      <c r="S379" s="163"/>
      <c r="T379" s="163"/>
      <c r="U379" s="163"/>
      <c r="V379" s="163"/>
      <c r="W379" s="163"/>
      <c r="X379" s="163"/>
      <c r="Y379" s="163"/>
      <c r="Z379" s="163"/>
      <c r="AA379" s="163"/>
      <c r="AB379" s="163"/>
      <c r="AC379" s="163"/>
      <c r="AD379" s="163"/>
      <c r="AE379" s="163"/>
    </row>
    <row r="380" spans="2:31">
      <c r="B380" s="1129"/>
      <c r="D380" s="1130"/>
      <c r="E380" s="1130"/>
      <c r="F380" s="1132"/>
      <c r="G380" s="1130"/>
      <c r="H380" s="1130"/>
      <c r="I380" s="1130"/>
      <c r="J380" s="1132"/>
      <c r="K380" s="1132"/>
      <c r="L380" s="1130"/>
      <c r="N380" s="1133">
        <f t="shared" si="12"/>
        <v>0</v>
      </c>
      <c r="O380" s="1134">
        <f t="shared" si="13"/>
        <v>0</v>
      </c>
      <c r="P380" s="1134">
        <f>O380/'1.5 Universal Data'!$F$35</f>
        <v>0</v>
      </c>
      <c r="R380" s="163"/>
      <c r="S380" s="163"/>
      <c r="T380" s="163"/>
      <c r="U380" s="163"/>
      <c r="V380" s="163"/>
      <c r="W380" s="163"/>
      <c r="X380" s="163"/>
      <c r="Y380" s="163"/>
      <c r="Z380" s="163"/>
      <c r="AA380" s="163"/>
      <c r="AB380" s="163"/>
      <c r="AC380" s="163"/>
      <c r="AD380" s="163"/>
      <c r="AE380" s="163"/>
    </row>
    <row r="381" spans="2:31">
      <c r="B381" s="1129"/>
      <c r="D381" s="1130"/>
      <c r="E381" s="1130"/>
      <c r="F381" s="1132"/>
      <c r="G381" s="1130"/>
      <c r="H381" s="1130"/>
      <c r="I381" s="1130"/>
      <c r="J381" s="1132"/>
      <c r="K381" s="1132"/>
      <c r="L381" s="1130"/>
      <c r="N381" s="1133">
        <f t="shared" si="12"/>
        <v>0</v>
      </c>
      <c r="O381" s="1134">
        <f t="shared" si="13"/>
        <v>0</v>
      </c>
      <c r="P381" s="1134">
        <f>O381/'1.5 Universal Data'!$F$35</f>
        <v>0</v>
      </c>
      <c r="R381" s="163"/>
      <c r="S381" s="163"/>
      <c r="T381" s="163"/>
      <c r="U381" s="163"/>
      <c r="V381" s="163"/>
      <c r="W381" s="163"/>
      <c r="X381" s="163"/>
      <c r="Y381" s="163"/>
      <c r="Z381" s="163"/>
      <c r="AA381" s="163"/>
      <c r="AB381" s="163"/>
      <c r="AC381" s="163"/>
      <c r="AD381" s="163"/>
      <c r="AE381" s="163"/>
    </row>
    <row r="382" spans="2:31">
      <c r="B382" s="1129"/>
      <c r="D382" s="1130"/>
      <c r="E382" s="1130"/>
      <c r="F382" s="1132"/>
      <c r="G382" s="1130"/>
      <c r="H382" s="1130"/>
      <c r="I382" s="1130"/>
      <c r="J382" s="1132"/>
      <c r="K382" s="1132"/>
      <c r="L382" s="1130"/>
      <c r="N382" s="1133">
        <f t="shared" si="12"/>
        <v>0</v>
      </c>
      <c r="O382" s="1134">
        <f t="shared" si="13"/>
        <v>0</v>
      </c>
      <c r="P382" s="1134">
        <f>O382/'1.5 Universal Data'!$F$35</f>
        <v>0</v>
      </c>
      <c r="R382" s="163"/>
      <c r="S382" s="163"/>
      <c r="T382" s="163"/>
      <c r="U382" s="163"/>
      <c r="V382" s="163"/>
      <c r="W382" s="163"/>
      <c r="X382" s="163"/>
      <c r="Y382" s="163"/>
      <c r="Z382" s="163"/>
      <c r="AA382" s="163"/>
      <c r="AB382" s="163"/>
      <c r="AC382" s="163"/>
      <c r="AD382" s="163"/>
      <c r="AE382" s="163"/>
    </row>
    <row r="383" spans="2:31">
      <c r="B383" s="1129"/>
      <c r="D383" s="1130"/>
      <c r="E383" s="1130"/>
      <c r="F383" s="1132"/>
      <c r="G383" s="1130"/>
      <c r="H383" s="1130"/>
      <c r="I383" s="1130"/>
      <c r="J383" s="1132"/>
      <c r="K383" s="1132"/>
      <c r="L383" s="1130"/>
      <c r="N383" s="1133">
        <f t="shared" si="12"/>
        <v>0</v>
      </c>
      <c r="O383" s="1134">
        <f t="shared" si="13"/>
        <v>0</v>
      </c>
      <c r="P383" s="1134">
        <f>O383/'1.5 Universal Data'!$F$35</f>
        <v>0</v>
      </c>
      <c r="R383" s="163"/>
      <c r="S383" s="163"/>
      <c r="T383" s="163"/>
      <c r="U383" s="163"/>
      <c r="V383" s="163"/>
      <c r="W383" s="163"/>
      <c r="X383" s="163"/>
      <c r="Y383" s="163"/>
      <c r="Z383" s="163"/>
      <c r="AA383" s="163"/>
      <c r="AB383" s="163"/>
      <c r="AC383" s="163"/>
      <c r="AD383" s="163"/>
      <c r="AE383" s="163"/>
    </row>
    <row r="384" spans="2:31">
      <c r="B384" s="1129"/>
      <c r="D384" s="1130"/>
      <c r="E384" s="1130"/>
      <c r="F384" s="1132"/>
      <c r="G384" s="1130"/>
      <c r="H384" s="1130"/>
      <c r="I384" s="1130"/>
      <c r="J384" s="1132"/>
      <c r="K384" s="1132"/>
      <c r="L384" s="1130"/>
      <c r="N384" s="1133">
        <f t="shared" si="12"/>
        <v>0</v>
      </c>
      <c r="O384" s="1134">
        <f t="shared" si="13"/>
        <v>0</v>
      </c>
      <c r="P384" s="1134">
        <f>O384/'1.5 Universal Data'!$F$35</f>
        <v>0</v>
      </c>
      <c r="R384" s="163"/>
      <c r="S384" s="163"/>
      <c r="T384" s="163"/>
      <c r="U384" s="163"/>
      <c r="V384" s="163"/>
      <c r="W384" s="163"/>
      <c r="X384" s="163"/>
      <c r="Y384" s="163"/>
      <c r="Z384" s="163"/>
      <c r="AA384" s="163"/>
      <c r="AB384" s="163"/>
      <c r="AC384" s="163"/>
      <c r="AD384" s="163"/>
      <c r="AE384" s="163"/>
    </row>
    <row r="385" spans="2:31">
      <c r="B385" s="1129"/>
      <c r="D385" s="1130"/>
      <c r="E385" s="1130"/>
      <c r="F385" s="1132"/>
      <c r="G385" s="1130"/>
      <c r="H385" s="1130"/>
      <c r="I385" s="1130"/>
      <c r="J385" s="1132"/>
      <c r="K385" s="1132"/>
      <c r="L385" s="1130"/>
      <c r="N385" s="1133">
        <f t="shared" si="12"/>
        <v>0</v>
      </c>
      <c r="O385" s="1134">
        <f t="shared" si="13"/>
        <v>0</v>
      </c>
      <c r="P385" s="1134">
        <f>O385/'1.5 Universal Data'!$F$35</f>
        <v>0</v>
      </c>
      <c r="R385" s="163"/>
      <c r="S385" s="163"/>
      <c r="T385" s="163"/>
      <c r="U385" s="163"/>
      <c r="V385" s="163"/>
      <c r="W385" s="163"/>
      <c r="X385" s="163"/>
      <c r="Y385" s="163"/>
      <c r="Z385" s="163"/>
      <c r="AA385" s="163"/>
      <c r="AB385" s="163"/>
      <c r="AC385" s="163"/>
      <c r="AD385" s="163"/>
      <c r="AE385" s="163"/>
    </row>
    <row r="386" spans="2:31">
      <c r="B386" s="1129"/>
      <c r="D386" s="1130"/>
      <c r="E386" s="1130"/>
      <c r="F386" s="1132"/>
      <c r="G386" s="1130"/>
      <c r="H386" s="1130"/>
      <c r="I386" s="1130"/>
      <c r="J386" s="1132"/>
      <c r="K386" s="1132"/>
      <c r="L386" s="1130"/>
      <c r="N386" s="1133">
        <f t="shared" si="12"/>
        <v>0</v>
      </c>
      <c r="O386" s="1134">
        <f t="shared" si="13"/>
        <v>0</v>
      </c>
      <c r="P386" s="1134">
        <f>O386/'1.5 Universal Data'!$F$35</f>
        <v>0</v>
      </c>
      <c r="R386" s="163"/>
      <c r="S386" s="163"/>
      <c r="T386" s="163"/>
      <c r="U386" s="163"/>
      <c r="V386" s="163"/>
      <c r="W386" s="163"/>
      <c r="X386" s="163"/>
      <c r="Y386" s="163"/>
      <c r="Z386" s="163"/>
      <c r="AA386" s="163"/>
      <c r="AB386" s="163"/>
      <c r="AC386" s="163"/>
      <c r="AD386" s="163"/>
      <c r="AE386" s="163"/>
    </row>
    <row r="387" spans="2:31">
      <c r="B387" s="1129"/>
      <c r="D387" s="1130"/>
      <c r="E387" s="1130"/>
      <c r="F387" s="1132"/>
      <c r="G387" s="1130"/>
      <c r="H387" s="1130"/>
      <c r="I387" s="1130"/>
      <c r="J387" s="1132"/>
      <c r="K387" s="1132"/>
      <c r="L387" s="1130"/>
      <c r="N387" s="1133">
        <f t="shared" si="12"/>
        <v>0</v>
      </c>
      <c r="O387" s="1134">
        <f t="shared" si="13"/>
        <v>0</v>
      </c>
      <c r="P387" s="1134">
        <f>O387/'1.5 Universal Data'!$F$35</f>
        <v>0</v>
      </c>
      <c r="R387" s="163"/>
      <c r="S387" s="163"/>
      <c r="T387" s="163"/>
      <c r="U387" s="163"/>
      <c r="V387" s="163"/>
      <c r="W387" s="163"/>
      <c r="X387" s="163"/>
      <c r="Y387" s="163"/>
      <c r="Z387" s="163"/>
      <c r="AA387" s="163"/>
      <c r="AB387" s="163"/>
      <c r="AC387" s="163"/>
      <c r="AD387" s="163"/>
      <c r="AE387" s="163"/>
    </row>
    <row r="388" spans="2:31">
      <c r="B388" s="1129"/>
      <c r="D388" s="1130"/>
      <c r="E388" s="1130"/>
      <c r="F388" s="1132"/>
      <c r="G388" s="1130"/>
      <c r="H388" s="1130"/>
      <c r="I388" s="1130"/>
      <c r="J388" s="1132"/>
      <c r="K388" s="1132"/>
      <c r="L388" s="1130"/>
      <c r="N388" s="1133">
        <f t="shared" si="12"/>
        <v>0</v>
      </c>
      <c r="O388" s="1134">
        <f t="shared" si="13"/>
        <v>0</v>
      </c>
      <c r="P388" s="1134">
        <f>O388/'1.5 Universal Data'!$F$35</f>
        <v>0</v>
      </c>
      <c r="R388" s="163"/>
      <c r="S388" s="163"/>
      <c r="T388" s="163"/>
      <c r="U388" s="163"/>
      <c r="V388" s="163"/>
      <c r="W388" s="163"/>
      <c r="X388" s="163"/>
      <c r="Y388" s="163"/>
      <c r="Z388" s="163"/>
      <c r="AA388" s="163"/>
      <c r="AB388" s="163"/>
      <c r="AC388" s="163"/>
      <c r="AD388" s="163"/>
      <c r="AE388" s="163"/>
    </row>
    <row r="389" spans="2:31">
      <c r="B389" s="1129"/>
      <c r="D389" s="1130"/>
      <c r="E389" s="1130"/>
      <c r="F389" s="1132"/>
      <c r="G389" s="1130"/>
      <c r="H389" s="1130"/>
      <c r="I389" s="1130"/>
      <c r="J389" s="1132"/>
      <c r="K389" s="1132"/>
      <c r="L389" s="1130"/>
      <c r="N389" s="1133">
        <f t="shared" si="12"/>
        <v>0</v>
      </c>
      <c r="O389" s="1134">
        <f t="shared" si="13"/>
        <v>0</v>
      </c>
      <c r="P389" s="1134">
        <f>O389/'1.5 Universal Data'!$F$35</f>
        <v>0</v>
      </c>
      <c r="R389" s="163"/>
      <c r="S389" s="163"/>
      <c r="T389" s="163"/>
      <c r="U389" s="163"/>
      <c r="V389" s="163"/>
      <c r="W389" s="163"/>
      <c r="X389" s="163"/>
      <c r="Y389" s="163"/>
      <c r="Z389" s="163"/>
      <c r="AA389" s="163"/>
      <c r="AB389" s="163"/>
      <c r="AC389" s="163"/>
      <c r="AD389" s="163"/>
      <c r="AE389" s="163"/>
    </row>
    <row r="390" spans="2:31">
      <c r="B390" s="1129"/>
      <c r="D390" s="1130"/>
      <c r="E390" s="1130"/>
      <c r="F390" s="1132"/>
      <c r="G390" s="1130"/>
      <c r="H390" s="1130"/>
      <c r="I390" s="1130"/>
      <c r="J390" s="1132"/>
      <c r="K390" s="1132"/>
      <c r="L390" s="1130"/>
      <c r="N390" s="1133">
        <f t="shared" si="12"/>
        <v>0</v>
      </c>
      <c r="O390" s="1134">
        <f t="shared" si="13"/>
        <v>0</v>
      </c>
      <c r="P390" s="1134">
        <f>O390/'1.5 Universal Data'!$F$35</f>
        <v>0</v>
      </c>
      <c r="R390" s="163"/>
      <c r="S390" s="163"/>
      <c r="T390" s="163"/>
      <c r="U390" s="163"/>
      <c r="V390" s="163"/>
      <c r="W390" s="163"/>
      <c r="X390" s="163"/>
      <c r="Y390" s="163"/>
      <c r="Z390" s="163"/>
      <c r="AA390" s="163"/>
      <c r="AB390" s="163"/>
      <c r="AC390" s="163"/>
      <c r="AD390" s="163"/>
      <c r="AE390" s="163"/>
    </row>
    <row r="391" spans="2:31">
      <c r="B391" s="1129"/>
      <c r="D391" s="1130"/>
      <c r="E391" s="1130"/>
      <c r="F391" s="1132"/>
      <c r="G391" s="1130"/>
      <c r="H391" s="1130"/>
      <c r="I391" s="1130"/>
      <c r="J391" s="1132"/>
      <c r="K391" s="1132"/>
      <c r="L391" s="1130"/>
      <c r="N391" s="1133">
        <f t="shared" si="12"/>
        <v>0</v>
      </c>
      <c r="O391" s="1134">
        <f t="shared" si="13"/>
        <v>0</v>
      </c>
      <c r="P391" s="1134">
        <f>O391/'1.5 Universal Data'!$F$35</f>
        <v>0</v>
      </c>
      <c r="R391" s="163"/>
      <c r="S391" s="163"/>
      <c r="T391" s="163"/>
      <c r="U391" s="163"/>
      <c r="V391" s="163"/>
      <c r="W391" s="163"/>
      <c r="X391" s="163"/>
      <c r="Y391" s="163"/>
      <c r="Z391" s="163"/>
      <c r="AA391" s="163"/>
      <c r="AB391" s="163"/>
      <c r="AC391" s="163"/>
      <c r="AD391" s="163"/>
      <c r="AE391" s="163"/>
    </row>
    <row r="392" spans="2:31">
      <c r="B392" s="1129"/>
      <c r="D392" s="1130"/>
      <c r="E392" s="1130"/>
      <c r="F392" s="1132"/>
      <c r="G392" s="1130"/>
      <c r="H392" s="1130"/>
      <c r="I392" s="1130"/>
      <c r="J392" s="1132"/>
      <c r="K392" s="1132"/>
      <c r="L392" s="1130"/>
      <c r="N392" s="1133">
        <f t="shared" si="12"/>
        <v>0</v>
      </c>
      <c r="O392" s="1134">
        <f t="shared" si="13"/>
        <v>0</v>
      </c>
      <c r="P392" s="1134">
        <f>O392/'1.5 Universal Data'!$F$35</f>
        <v>0</v>
      </c>
      <c r="R392" s="163"/>
      <c r="S392" s="163"/>
      <c r="T392" s="163"/>
      <c r="U392" s="163"/>
      <c r="V392" s="163"/>
      <c r="W392" s="163"/>
      <c r="X392" s="163"/>
      <c r="Y392" s="163"/>
      <c r="Z392" s="163"/>
      <c r="AA392" s="163"/>
      <c r="AB392" s="163"/>
      <c r="AC392" s="163"/>
      <c r="AD392" s="163"/>
      <c r="AE392" s="163"/>
    </row>
    <row r="393" spans="2:31">
      <c r="B393" s="1129"/>
      <c r="D393" s="1130"/>
      <c r="E393" s="1130"/>
      <c r="F393" s="1132"/>
      <c r="G393" s="1130"/>
      <c r="H393" s="1130"/>
      <c r="I393" s="1130"/>
      <c r="J393" s="1132"/>
      <c r="K393" s="1132"/>
      <c r="L393" s="1130"/>
      <c r="N393" s="1133">
        <f t="shared" si="12"/>
        <v>0</v>
      </c>
      <c r="O393" s="1134">
        <f t="shared" si="13"/>
        <v>0</v>
      </c>
      <c r="P393" s="1134">
        <f>O393/'1.5 Universal Data'!$F$35</f>
        <v>0</v>
      </c>
      <c r="R393" s="163"/>
      <c r="S393" s="163"/>
      <c r="T393" s="163"/>
      <c r="U393" s="163"/>
      <c r="V393" s="163"/>
      <c r="W393" s="163"/>
      <c r="X393" s="163"/>
      <c r="Y393" s="163"/>
      <c r="Z393" s="163"/>
      <c r="AA393" s="163"/>
      <c r="AB393" s="163"/>
      <c r="AC393" s="163"/>
      <c r="AD393" s="163"/>
      <c r="AE393" s="163"/>
    </row>
    <row r="394" spans="2:31">
      <c r="B394" s="1129"/>
      <c r="D394" s="1130"/>
      <c r="E394" s="1130"/>
      <c r="F394" s="1132"/>
      <c r="G394" s="1130"/>
      <c r="H394" s="1130"/>
      <c r="I394" s="1130"/>
      <c r="J394" s="1132"/>
      <c r="K394" s="1132"/>
      <c r="L394" s="1130"/>
      <c r="N394" s="1133">
        <f t="shared" si="12"/>
        <v>0</v>
      </c>
      <c r="O394" s="1134">
        <f t="shared" si="13"/>
        <v>0</v>
      </c>
      <c r="P394" s="1134">
        <f>O394/'1.5 Universal Data'!$F$35</f>
        <v>0</v>
      </c>
      <c r="R394" s="163"/>
      <c r="S394" s="163"/>
      <c r="T394" s="163"/>
      <c r="U394" s="163"/>
      <c r="V394" s="163"/>
      <c r="W394" s="163"/>
      <c r="X394" s="163"/>
      <c r="Y394" s="163"/>
      <c r="Z394" s="163"/>
      <c r="AA394" s="163"/>
      <c r="AB394" s="163"/>
      <c r="AC394" s="163"/>
      <c r="AD394" s="163"/>
      <c r="AE394" s="163"/>
    </row>
    <row r="395" spans="2:31">
      <c r="B395" s="1129"/>
      <c r="D395" s="1130"/>
      <c r="E395" s="1130"/>
      <c r="F395" s="1132"/>
      <c r="G395" s="1130"/>
      <c r="H395" s="1130"/>
      <c r="I395" s="1130"/>
      <c r="J395" s="1132"/>
      <c r="K395" s="1132"/>
      <c r="L395" s="1130"/>
      <c r="N395" s="1133">
        <f t="shared" si="12"/>
        <v>0</v>
      </c>
      <c r="O395" s="1134">
        <f t="shared" si="13"/>
        <v>0</v>
      </c>
      <c r="P395" s="1134">
        <f>O395/'1.5 Universal Data'!$F$35</f>
        <v>0</v>
      </c>
      <c r="R395" s="163"/>
      <c r="S395" s="163"/>
      <c r="T395" s="163"/>
      <c r="U395" s="163"/>
      <c r="V395" s="163"/>
      <c r="W395" s="163"/>
      <c r="X395" s="163"/>
      <c r="Y395" s="163"/>
      <c r="Z395" s="163"/>
      <c r="AA395" s="163"/>
      <c r="AB395" s="163"/>
      <c r="AC395" s="163"/>
      <c r="AD395" s="163"/>
      <c r="AE395" s="163"/>
    </row>
    <row r="396" spans="2:31">
      <c r="B396" s="1129"/>
      <c r="D396" s="1130"/>
      <c r="E396" s="1130"/>
      <c r="F396" s="1132"/>
      <c r="G396" s="1130"/>
      <c r="H396" s="1130"/>
      <c r="I396" s="1130"/>
      <c r="J396" s="1132"/>
      <c r="K396" s="1132"/>
      <c r="L396" s="1130"/>
      <c r="N396" s="1133">
        <f t="shared" si="12"/>
        <v>0</v>
      </c>
      <c r="O396" s="1134">
        <f t="shared" si="13"/>
        <v>0</v>
      </c>
      <c r="P396" s="1134">
        <f>O396/'1.5 Universal Data'!$F$35</f>
        <v>0</v>
      </c>
      <c r="R396" s="163"/>
      <c r="S396" s="163"/>
      <c r="T396" s="163"/>
      <c r="U396" s="163"/>
      <c r="V396" s="163"/>
      <c r="W396" s="163"/>
      <c r="X396" s="163"/>
      <c r="Y396" s="163"/>
      <c r="Z396" s="163"/>
      <c r="AA396" s="163"/>
      <c r="AB396" s="163"/>
      <c r="AC396" s="163"/>
      <c r="AD396" s="163"/>
      <c r="AE396" s="163"/>
    </row>
    <row r="397" spans="2:31">
      <c r="B397" s="1129"/>
      <c r="D397" s="1130"/>
      <c r="E397" s="1130"/>
      <c r="F397" s="1132"/>
      <c r="G397" s="1130"/>
      <c r="H397" s="1130"/>
      <c r="I397" s="1130"/>
      <c r="J397" s="1132"/>
      <c r="K397" s="1132"/>
      <c r="L397" s="1130"/>
      <c r="N397" s="1133">
        <f t="shared" si="12"/>
        <v>0</v>
      </c>
      <c r="O397" s="1134">
        <f t="shared" si="13"/>
        <v>0</v>
      </c>
      <c r="P397" s="1134">
        <f>O397/'1.5 Universal Data'!$F$35</f>
        <v>0</v>
      </c>
      <c r="R397" s="163"/>
      <c r="S397" s="163"/>
      <c r="T397" s="163"/>
      <c r="U397" s="163"/>
      <c r="V397" s="163"/>
      <c r="W397" s="163"/>
      <c r="X397" s="163"/>
      <c r="Y397" s="163"/>
      <c r="Z397" s="163"/>
      <c r="AA397" s="163"/>
      <c r="AB397" s="163"/>
      <c r="AC397" s="163"/>
      <c r="AD397" s="163"/>
      <c r="AE397" s="163"/>
    </row>
    <row r="398" spans="2:31">
      <c r="B398" s="1129"/>
      <c r="D398" s="1130"/>
      <c r="E398" s="1130"/>
      <c r="F398" s="1132"/>
      <c r="G398" s="1130"/>
      <c r="H398" s="1130"/>
      <c r="I398" s="1130"/>
      <c r="J398" s="1132"/>
      <c r="K398" s="1132"/>
      <c r="L398" s="1130"/>
      <c r="N398" s="1133">
        <f t="shared" si="12"/>
        <v>0</v>
      </c>
      <c r="O398" s="1134">
        <f t="shared" si="13"/>
        <v>0</v>
      </c>
      <c r="P398" s="1134">
        <f>O398/'1.5 Universal Data'!$F$35</f>
        <v>0</v>
      </c>
      <c r="R398" s="163"/>
      <c r="S398" s="163"/>
      <c r="T398" s="163"/>
      <c r="U398" s="163"/>
      <c r="V398" s="163"/>
      <c r="W398" s="163"/>
      <c r="X398" s="163"/>
      <c r="Y398" s="163"/>
      <c r="Z398" s="163"/>
      <c r="AA398" s="163"/>
      <c r="AB398" s="163"/>
      <c r="AC398" s="163"/>
      <c r="AD398" s="163"/>
      <c r="AE398" s="163"/>
    </row>
    <row r="399" spans="2:31">
      <c r="B399" s="1129"/>
      <c r="D399" s="1130"/>
      <c r="E399" s="1130"/>
      <c r="F399" s="1132"/>
      <c r="G399" s="1130"/>
      <c r="H399" s="1130"/>
      <c r="I399" s="1130"/>
      <c r="J399" s="1132"/>
      <c r="K399" s="1132"/>
      <c r="L399" s="1130"/>
      <c r="N399" s="1133">
        <f t="shared" si="12"/>
        <v>0</v>
      </c>
      <c r="O399" s="1134">
        <f t="shared" si="13"/>
        <v>0</v>
      </c>
      <c r="P399" s="1134">
        <f>O399/'1.5 Universal Data'!$F$35</f>
        <v>0</v>
      </c>
      <c r="R399" s="163"/>
      <c r="S399" s="163"/>
      <c r="T399" s="163"/>
      <c r="U399" s="163"/>
      <c r="V399" s="163"/>
      <c r="W399" s="163"/>
      <c r="X399" s="163"/>
      <c r="Y399" s="163"/>
      <c r="Z399" s="163"/>
      <c r="AA399" s="163"/>
      <c r="AB399" s="163"/>
      <c r="AC399" s="163"/>
      <c r="AD399" s="163"/>
      <c r="AE399" s="163"/>
    </row>
    <row r="400" spans="2:31">
      <c r="B400" s="1129"/>
      <c r="D400" s="1130"/>
      <c r="E400" s="1130"/>
      <c r="F400" s="1132"/>
      <c r="G400" s="1130"/>
      <c r="H400" s="1130"/>
      <c r="I400" s="1130"/>
      <c r="J400" s="1132"/>
      <c r="K400" s="1132"/>
      <c r="L400" s="1130"/>
      <c r="N400" s="1133">
        <f t="shared" si="12"/>
        <v>0</v>
      </c>
      <c r="O400" s="1134">
        <f t="shared" si="13"/>
        <v>0</v>
      </c>
      <c r="P400" s="1134">
        <f>O400/'1.5 Universal Data'!$F$35</f>
        <v>0</v>
      </c>
      <c r="R400" s="163"/>
      <c r="S400" s="163"/>
      <c r="T400" s="163"/>
      <c r="U400" s="163"/>
      <c r="V400" s="163"/>
      <c r="W400" s="163"/>
      <c r="X400" s="163"/>
      <c r="Y400" s="163"/>
      <c r="Z400" s="163"/>
      <c r="AA400" s="163"/>
      <c r="AB400" s="163"/>
      <c r="AC400" s="163"/>
      <c r="AD400" s="163"/>
      <c r="AE400" s="163"/>
    </row>
    <row r="401" spans="2:31">
      <c r="B401" s="1129"/>
      <c r="D401" s="1130"/>
      <c r="E401" s="1130"/>
      <c r="F401" s="1132"/>
      <c r="G401" s="1130"/>
      <c r="H401" s="1130"/>
      <c r="I401" s="1130"/>
      <c r="J401" s="1132"/>
      <c r="K401" s="1132"/>
      <c r="L401" s="1130"/>
      <c r="N401" s="1133">
        <f t="shared" ref="N401:N464" si="14">+H401*((K401-J401)+1)*B401</f>
        <v>0</v>
      </c>
      <c r="O401" s="1134">
        <f t="shared" ref="O401:O464" si="15">N401*L401</f>
        <v>0</v>
      </c>
      <c r="P401" s="1134">
        <f>O401/'1.5 Universal Data'!$F$35</f>
        <v>0</v>
      </c>
      <c r="R401" s="163"/>
      <c r="S401" s="163"/>
      <c r="T401" s="163"/>
      <c r="U401" s="163"/>
      <c r="V401" s="163"/>
      <c r="W401" s="163"/>
      <c r="X401" s="163"/>
      <c r="Y401" s="163"/>
      <c r="Z401" s="163"/>
      <c r="AA401" s="163"/>
      <c r="AB401" s="163"/>
      <c r="AC401" s="163"/>
      <c r="AD401" s="163"/>
      <c r="AE401" s="163"/>
    </row>
    <row r="402" spans="2:31">
      <c r="B402" s="1129"/>
      <c r="D402" s="1130"/>
      <c r="E402" s="1130"/>
      <c r="F402" s="1132"/>
      <c r="G402" s="1130"/>
      <c r="H402" s="1130"/>
      <c r="I402" s="1130"/>
      <c r="J402" s="1132"/>
      <c r="K402" s="1132"/>
      <c r="L402" s="1130"/>
      <c r="N402" s="1133">
        <f t="shared" si="14"/>
        <v>0</v>
      </c>
      <c r="O402" s="1134">
        <f t="shared" si="15"/>
        <v>0</v>
      </c>
      <c r="P402" s="1134">
        <f>O402/'1.5 Universal Data'!$F$35</f>
        <v>0</v>
      </c>
      <c r="R402" s="163"/>
      <c r="S402" s="163"/>
      <c r="T402" s="163"/>
      <c r="U402" s="163"/>
      <c r="V402" s="163"/>
      <c r="W402" s="163"/>
      <c r="X402" s="163"/>
      <c r="Y402" s="163"/>
      <c r="Z402" s="163"/>
      <c r="AA402" s="163"/>
      <c r="AB402" s="163"/>
      <c r="AC402" s="163"/>
      <c r="AD402" s="163"/>
      <c r="AE402" s="163"/>
    </row>
    <row r="403" spans="2:31">
      <c r="B403" s="1129"/>
      <c r="D403" s="1130"/>
      <c r="E403" s="1130"/>
      <c r="F403" s="1132"/>
      <c r="G403" s="1130"/>
      <c r="H403" s="1130"/>
      <c r="I403" s="1130"/>
      <c r="J403" s="1132"/>
      <c r="K403" s="1132"/>
      <c r="L403" s="1130"/>
      <c r="N403" s="1133">
        <f t="shared" si="14"/>
        <v>0</v>
      </c>
      <c r="O403" s="1134">
        <f t="shared" si="15"/>
        <v>0</v>
      </c>
      <c r="P403" s="1134">
        <f>O403/'1.5 Universal Data'!$F$35</f>
        <v>0</v>
      </c>
      <c r="R403" s="163"/>
      <c r="S403" s="163"/>
      <c r="T403" s="163"/>
      <c r="U403" s="163"/>
      <c r="V403" s="163"/>
      <c r="W403" s="163"/>
      <c r="X403" s="163"/>
      <c r="Y403" s="163"/>
      <c r="Z403" s="163"/>
      <c r="AA403" s="163"/>
      <c r="AB403" s="163"/>
      <c r="AC403" s="163"/>
      <c r="AD403" s="163"/>
      <c r="AE403" s="163"/>
    </row>
    <row r="404" spans="2:31">
      <c r="B404" s="1129"/>
      <c r="D404" s="1130"/>
      <c r="E404" s="1130"/>
      <c r="F404" s="1132"/>
      <c r="G404" s="1130"/>
      <c r="H404" s="1130"/>
      <c r="I404" s="1130"/>
      <c r="J404" s="1132"/>
      <c r="K404" s="1132"/>
      <c r="L404" s="1130"/>
      <c r="N404" s="1133">
        <f t="shared" si="14"/>
        <v>0</v>
      </c>
      <c r="O404" s="1134">
        <f t="shared" si="15"/>
        <v>0</v>
      </c>
      <c r="P404" s="1134">
        <f>O404/'1.5 Universal Data'!$F$35</f>
        <v>0</v>
      </c>
      <c r="R404" s="163"/>
      <c r="S404" s="163"/>
      <c r="T404" s="163"/>
      <c r="U404" s="163"/>
      <c r="V404" s="163"/>
      <c r="W404" s="163"/>
      <c r="X404" s="163"/>
      <c r="Y404" s="163"/>
      <c r="Z404" s="163"/>
      <c r="AA404" s="163"/>
      <c r="AB404" s="163"/>
      <c r="AC404" s="163"/>
      <c r="AD404" s="163"/>
      <c r="AE404" s="163"/>
    </row>
    <row r="405" spans="2:31">
      <c r="B405" s="1129"/>
      <c r="D405" s="1130"/>
      <c r="E405" s="1130"/>
      <c r="F405" s="1132"/>
      <c r="G405" s="1130"/>
      <c r="H405" s="1130"/>
      <c r="I405" s="1130"/>
      <c r="J405" s="1132"/>
      <c r="K405" s="1132"/>
      <c r="L405" s="1130"/>
      <c r="N405" s="1133">
        <f t="shared" si="14"/>
        <v>0</v>
      </c>
      <c r="O405" s="1134">
        <f t="shared" si="15"/>
        <v>0</v>
      </c>
      <c r="P405" s="1134">
        <f>O405/'1.5 Universal Data'!$F$35</f>
        <v>0</v>
      </c>
      <c r="R405" s="163"/>
      <c r="S405" s="163"/>
      <c r="T405" s="163"/>
      <c r="U405" s="163"/>
      <c r="V405" s="163"/>
      <c r="W405" s="163"/>
      <c r="X405" s="163"/>
      <c r="Y405" s="163"/>
      <c r="Z405" s="163"/>
      <c r="AA405" s="163"/>
      <c r="AB405" s="163"/>
      <c r="AC405" s="163"/>
      <c r="AD405" s="163"/>
      <c r="AE405" s="163"/>
    </row>
    <row r="406" spans="2:31">
      <c r="B406" s="1129"/>
      <c r="D406" s="1130"/>
      <c r="E406" s="1130"/>
      <c r="F406" s="1132"/>
      <c r="G406" s="1130"/>
      <c r="H406" s="1130"/>
      <c r="I406" s="1130"/>
      <c r="J406" s="1132"/>
      <c r="K406" s="1132"/>
      <c r="L406" s="1130"/>
      <c r="N406" s="1133">
        <f t="shared" si="14"/>
        <v>0</v>
      </c>
      <c r="O406" s="1134">
        <f t="shared" si="15"/>
        <v>0</v>
      </c>
      <c r="P406" s="1134">
        <f>O406/'1.5 Universal Data'!$F$35</f>
        <v>0</v>
      </c>
      <c r="R406" s="163"/>
      <c r="S406" s="163"/>
      <c r="T406" s="163"/>
      <c r="U406" s="163"/>
      <c r="V406" s="163"/>
      <c r="W406" s="163"/>
      <c r="X406" s="163"/>
      <c r="Y406" s="163"/>
      <c r="Z406" s="163"/>
      <c r="AA406" s="163"/>
      <c r="AB406" s="163"/>
      <c r="AC406" s="163"/>
      <c r="AD406" s="163"/>
      <c r="AE406" s="163"/>
    </row>
    <row r="407" spans="2:31">
      <c r="B407" s="1129"/>
      <c r="D407" s="1130"/>
      <c r="E407" s="1130"/>
      <c r="F407" s="1132"/>
      <c r="G407" s="1130"/>
      <c r="H407" s="1130"/>
      <c r="I407" s="1130"/>
      <c r="J407" s="1132"/>
      <c r="K407" s="1132"/>
      <c r="L407" s="1130"/>
      <c r="N407" s="1133">
        <f t="shared" si="14"/>
        <v>0</v>
      </c>
      <c r="O407" s="1134">
        <f t="shared" si="15"/>
        <v>0</v>
      </c>
      <c r="P407" s="1134">
        <f>O407/'1.5 Universal Data'!$F$35</f>
        <v>0</v>
      </c>
      <c r="R407" s="163"/>
      <c r="S407" s="163"/>
      <c r="T407" s="163"/>
      <c r="U407" s="163"/>
      <c r="V407" s="163"/>
      <c r="W407" s="163"/>
      <c r="X407" s="163"/>
      <c r="Y407" s="163"/>
      <c r="Z407" s="163"/>
      <c r="AA407" s="163"/>
      <c r="AB407" s="163"/>
      <c r="AC407" s="163"/>
      <c r="AD407" s="163"/>
      <c r="AE407" s="163"/>
    </row>
    <row r="408" spans="2:31">
      <c r="B408" s="1129"/>
      <c r="D408" s="1130"/>
      <c r="E408" s="1130"/>
      <c r="F408" s="1132"/>
      <c r="G408" s="1130"/>
      <c r="H408" s="1130"/>
      <c r="I408" s="1130"/>
      <c r="J408" s="1132"/>
      <c r="K408" s="1132"/>
      <c r="L408" s="1130"/>
      <c r="N408" s="1133">
        <f t="shared" si="14"/>
        <v>0</v>
      </c>
      <c r="O408" s="1134">
        <f t="shared" si="15"/>
        <v>0</v>
      </c>
      <c r="P408" s="1134">
        <f>O408/'1.5 Universal Data'!$F$35</f>
        <v>0</v>
      </c>
      <c r="R408" s="163"/>
      <c r="S408" s="163"/>
      <c r="T408" s="163"/>
      <c r="U408" s="163"/>
      <c r="V408" s="163"/>
      <c r="W408" s="163"/>
      <c r="X408" s="163"/>
      <c r="Y408" s="163"/>
      <c r="Z408" s="163"/>
      <c r="AA408" s="163"/>
      <c r="AB408" s="163"/>
      <c r="AC408" s="163"/>
      <c r="AD408" s="163"/>
      <c r="AE408" s="163"/>
    </row>
    <row r="409" spans="2:31">
      <c r="B409" s="1129"/>
      <c r="D409" s="1130"/>
      <c r="E409" s="1130"/>
      <c r="F409" s="1132"/>
      <c r="G409" s="1130"/>
      <c r="H409" s="1130"/>
      <c r="I409" s="1130"/>
      <c r="J409" s="1132"/>
      <c r="K409" s="1132"/>
      <c r="L409" s="1130"/>
      <c r="N409" s="1133">
        <f t="shared" si="14"/>
        <v>0</v>
      </c>
      <c r="O409" s="1134">
        <f t="shared" si="15"/>
        <v>0</v>
      </c>
      <c r="P409" s="1134">
        <f>O409/'1.5 Universal Data'!$F$35</f>
        <v>0</v>
      </c>
      <c r="R409" s="163"/>
      <c r="S409" s="163"/>
      <c r="T409" s="163"/>
      <c r="U409" s="163"/>
      <c r="V409" s="163"/>
      <c r="W409" s="163"/>
      <c r="X409" s="163"/>
      <c r="Y409" s="163"/>
      <c r="Z409" s="163"/>
      <c r="AA409" s="163"/>
      <c r="AB409" s="163"/>
      <c r="AC409" s="163"/>
      <c r="AD409" s="163"/>
      <c r="AE409" s="163"/>
    </row>
    <row r="410" spans="2:31">
      <c r="B410" s="1129"/>
      <c r="D410" s="1130"/>
      <c r="E410" s="1130"/>
      <c r="F410" s="1132"/>
      <c r="G410" s="1130"/>
      <c r="H410" s="1130"/>
      <c r="I410" s="1130"/>
      <c r="J410" s="1132"/>
      <c r="K410" s="1132"/>
      <c r="L410" s="1130"/>
      <c r="N410" s="1133">
        <f t="shared" si="14"/>
        <v>0</v>
      </c>
      <c r="O410" s="1134">
        <f t="shared" si="15"/>
        <v>0</v>
      </c>
      <c r="P410" s="1134">
        <f>O410/'1.5 Universal Data'!$F$35</f>
        <v>0</v>
      </c>
      <c r="R410" s="163"/>
      <c r="S410" s="163"/>
      <c r="T410" s="163"/>
      <c r="U410" s="163"/>
      <c r="V410" s="163"/>
      <c r="W410" s="163"/>
      <c r="X410" s="163"/>
      <c r="Y410" s="163"/>
      <c r="Z410" s="163"/>
      <c r="AA410" s="163"/>
      <c r="AB410" s="163"/>
      <c r="AC410" s="163"/>
      <c r="AD410" s="163"/>
      <c r="AE410" s="163"/>
    </row>
    <row r="411" spans="2:31">
      <c r="B411" s="1129"/>
      <c r="D411" s="1130"/>
      <c r="E411" s="1130"/>
      <c r="F411" s="1132"/>
      <c r="G411" s="1130"/>
      <c r="H411" s="1130"/>
      <c r="I411" s="1130"/>
      <c r="J411" s="1132"/>
      <c r="K411" s="1132"/>
      <c r="L411" s="1130"/>
      <c r="N411" s="1133">
        <f t="shared" si="14"/>
        <v>0</v>
      </c>
      <c r="O411" s="1134">
        <f t="shared" si="15"/>
        <v>0</v>
      </c>
      <c r="P411" s="1134">
        <f>O411/'1.5 Universal Data'!$F$35</f>
        <v>0</v>
      </c>
      <c r="R411" s="163"/>
      <c r="S411" s="163"/>
      <c r="T411" s="163"/>
      <c r="U411" s="163"/>
      <c r="V411" s="163"/>
      <c r="W411" s="163"/>
      <c r="X411" s="163"/>
      <c r="Y411" s="163"/>
      <c r="Z411" s="163"/>
      <c r="AA411" s="163"/>
      <c r="AB411" s="163"/>
      <c r="AC411" s="163"/>
      <c r="AD411" s="163"/>
      <c r="AE411" s="163"/>
    </row>
    <row r="412" spans="2:31">
      <c r="B412" s="1129"/>
      <c r="D412" s="1130"/>
      <c r="E412" s="1130"/>
      <c r="F412" s="1132"/>
      <c r="G412" s="1130"/>
      <c r="H412" s="1130"/>
      <c r="I412" s="1130"/>
      <c r="J412" s="1132"/>
      <c r="K412" s="1132"/>
      <c r="L412" s="1130"/>
      <c r="N412" s="1133">
        <f t="shared" si="14"/>
        <v>0</v>
      </c>
      <c r="O412" s="1134">
        <f t="shared" si="15"/>
        <v>0</v>
      </c>
      <c r="P412" s="1134">
        <f>O412/'1.5 Universal Data'!$F$35</f>
        <v>0</v>
      </c>
      <c r="R412" s="163"/>
      <c r="S412" s="163"/>
      <c r="T412" s="163"/>
      <c r="U412" s="163"/>
      <c r="V412" s="163"/>
      <c r="W412" s="163"/>
      <c r="X412" s="163"/>
      <c r="Y412" s="163"/>
      <c r="Z412" s="163"/>
      <c r="AA412" s="163"/>
      <c r="AB412" s="163"/>
      <c r="AC412" s="163"/>
      <c r="AD412" s="163"/>
      <c r="AE412" s="163"/>
    </row>
    <row r="413" spans="2:31">
      <c r="B413" s="1129"/>
      <c r="D413" s="1130"/>
      <c r="E413" s="1130"/>
      <c r="F413" s="1132"/>
      <c r="G413" s="1130"/>
      <c r="H413" s="1130"/>
      <c r="I413" s="1130"/>
      <c r="J413" s="1132"/>
      <c r="K413" s="1132"/>
      <c r="L413" s="1130"/>
      <c r="N413" s="1133">
        <f t="shared" si="14"/>
        <v>0</v>
      </c>
      <c r="O413" s="1134">
        <f t="shared" si="15"/>
        <v>0</v>
      </c>
      <c r="P413" s="1134">
        <f>O413/'1.5 Universal Data'!$F$35</f>
        <v>0</v>
      </c>
      <c r="R413" s="163"/>
      <c r="S413" s="163"/>
      <c r="T413" s="163"/>
      <c r="U413" s="163"/>
      <c r="V413" s="163"/>
      <c r="W413" s="163"/>
      <c r="X413" s="163"/>
      <c r="Y413" s="163"/>
      <c r="Z413" s="163"/>
      <c r="AA413" s="163"/>
      <c r="AB413" s="163"/>
      <c r="AC413" s="163"/>
      <c r="AD413" s="163"/>
      <c r="AE413" s="163"/>
    </row>
    <row r="414" spans="2:31">
      <c r="B414" s="1129"/>
      <c r="D414" s="1130"/>
      <c r="E414" s="1130"/>
      <c r="F414" s="1132"/>
      <c r="G414" s="1130"/>
      <c r="H414" s="1130"/>
      <c r="I414" s="1130"/>
      <c r="J414" s="1132"/>
      <c r="K414" s="1132"/>
      <c r="L414" s="1130"/>
      <c r="N414" s="1133">
        <f t="shared" si="14"/>
        <v>0</v>
      </c>
      <c r="O414" s="1134">
        <f t="shared" si="15"/>
        <v>0</v>
      </c>
      <c r="P414" s="1134">
        <f>O414/'1.5 Universal Data'!$F$35</f>
        <v>0</v>
      </c>
      <c r="R414" s="163"/>
      <c r="S414" s="163"/>
      <c r="T414" s="163"/>
      <c r="U414" s="163"/>
      <c r="V414" s="163"/>
      <c r="W414" s="163"/>
      <c r="X414" s="163"/>
      <c r="Y414" s="163"/>
      <c r="Z414" s="163"/>
      <c r="AA414" s="163"/>
      <c r="AB414" s="163"/>
      <c r="AC414" s="163"/>
      <c r="AD414" s="163"/>
      <c r="AE414" s="163"/>
    </row>
    <row r="415" spans="2:31">
      <c r="B415" s="1129"/>
      <c r="D415" s="1130"/>
      <c r="E415" s="1130"/>
      <c r="F415" s="1132"/>
      <c r="G415" s="1130"/>
      <c r="H415" s="1130"/>
      <c r="I415" s="1130"/>
      <c r="J415" s="1132"/>
      <c r="K415" s="1132"/>
      <c r="L415" s="1130"/>
      <c r="N415" s="1133">
        <f t="shared" si="14"/>
        <v>0</v>
      </c>
      <c r="O415" s="1134">
        <f t="shared" si="15"/>
        <v>0</v>
      </c>
      <c r="P415" s="1134">
        <f>O415/'1.5 Universal Data'!$F$35</f>
        <v>0</v>
      </c>
      <c r="R415" s="163"/>
      <c r="S415" s="163"/>
      <c r="T415" s="163"/>
      <c r="U415" s="163"/>
      <c r="V415" s="163"/>
      <c r="W415" s="163"/>
      <c r="X415" s="163"/>
      <c r="Y415" s="163"/>
      <c r="Z415" s="163"/>
      <c r="AA415" s="163"/>
      <c r="AB415" s="163"/>
      <c r="AC415" s="163"/>
      <c r="AD415" s="163"/>
      <c r="AE415" s="163"/>
    </row>
    <row r="416" spans="2:31">
      <c r="B416" s="1129"/>
      <c r="D416" s="1130"/>
      <c r="E416" s="1130"/>
      <c r="F416" s="1132"/>
      <c r="G416" s="1130"/>
      <c r="H416" s="1130"/>
      <c r="I416" s="1130"/>
      <c r="J416" s="1132"/>
      <c r="K416" s="1132"/>
      <c r="L416" s="1130"/>
      <c r="N416" s="1133">
        <f t="shared" si="14"/>
        <v>0</v>
      </c>
      <c r="O416" s="1134">
        <f t="shared" si="15"/>
        <v>0</v>
      </c>
      <c r="P416" s="1134">
        <f>O416/'1.5 Universal Data'!$F$35</f>
        <v>0</v>
      </c>
      <c r="R416" s="163"/>
      <c r="S416" s="163"/>
      <c r="T416" s="163"/>
      <c r="U416" s="163"/>
      <c r="V416" s="163"/>
      <c r="W416" s="163"/>
      <c r="X416" s="163"/>
      <c r="Y416" s="163"/>
      <c r="Z416" s="163"/>
      <c r="AA416" s="163"/>
      <c r="AB416" s="163"/>
      <c r="AC416" s="163"/>
      <c r="AD416" s="163"/>
      <c r="AE416" s="163"/>
    </row>
    <row r="417" spans="2:31">
      <c r="B417" s="1129"/>
      <c r="D417" s="1130"/>
      <c r="E417" s="1130"/>
      <c r="F417" s="1132"/>
      <c r="G417" s="1130"/>
      <c r="H417" s="1130"/>
      <c r="I417" s="1130"/>
      <c r="J417" s="1132"/>
      <c r="K417" s="1132"/>
      <c r="L417" s="1130"/>
      <c r="N417" s="1133">
        <f t="shared" si="14"/>
        <v>0</v>
      </c>
      <c r="O417" s="1134">
        <f t="shared" si="15"/>
        <v>0</v>
      </c>
      <c r="P417" s="1134">
        <f>O417/'1.5 Universal Data'!$F$35</f>
        <v>0</v>
      </c>
      <c r="R417" s="163"/>
      <c r="S417" s="163"/>
      <c r="T417" s="163"/>
      <c r="U417" s="163"/>
      <c r="V417" s="163"/>
      <c r="W417" s="163"/>
      <c r="X417" s="163"/>
      <c r="Y417" s="163"/>
      <c r="Z417" s="163"/>
      <c r="AA417" s="163"/>
      <c r="AB417" s="163"/>
      <c r="AC417" s="163"/>
      <c r="AD417" s="163"/>
      <c r="AE417" s="163"/>
    </row>
    <row r="418" spans="2:31">
      <c r="B418" s="1129"/>
      <c r="D418" s="1130"/>
      <c r="E418" s="1130"/>
      <c r="F418" s="1132"/>
      <c r="G418" s="1130"/>
      <c r="H418" s="1130"/>
      <c r="I418" s="1130"/>
      <c r="J418" s="1132"/>
      <c r="K418" s="1132"/>
      <c r="L418" s="1130"/>
      <c r="N418" s="1133">
        <f t="shared" si="14"/>
        <v>0</v>
      </c>
      <c r="O418" s="1134">
        <f t="shared" si="15"/>
        <v>0</v>
      </c>
      <c r="P418" s="1134">
        <f>O418/'1.5 Universal Data'!$F$35</f>
        <v>0</v>
      </c>
      <c r="R418" s="163"/>
      <c r="S418" s="163"/>
      <c r="T418" s="163"/>
      <c r="U418" s="163"/>
      <c r="V418" s="163"/>
      <c r="W418" s="163"/>
      <c r="X418" s="163"/>
      <c r="Y418" s="163"/>
      <c r="Z418" s="163"/>
      <c r="AA418" s="163"/>
      <c r="AB418" s="163"/>
      <c r="AC418" s="163"/>
      <c r="AD418" s="163"/>
      <c r="AE418" s="163"/>
    </row>
    <row r="419" spans="2:31">
      <c r="B419" s="1129"/>
      <c r="D419" s="1130"/>
      <c r="E419" s="1130"/>
      <c r="F419" s="1132"/>
      <c r="G419" s="1130"/>
      <c r="H419" s="1130"/>
      <c r="I419" s="1130"/>
      <c r="J419" s="1132"/>
      <c r="K419" s="1132"/>
      <c r="L419" s="1130"/>
      <c r="N419" s="1133">
        <f t="shared" si="14"/>
        <v>0</v>
      </c>
      <c r="O419" s="1134">
        <f t="shared" si="15"/>
        <v>0</v>
      </c>
      <c r="P419" s="1134">
        <f>O419/'1.5 Universal Data'!$F$35</f>
        <v>0</v>
      </c>
      <c r="R419" s="163"/>
      <c r="S419" s="163"/>
      <c r="T419" s="163"/>
      <c r="U419" s="163"/>
      <c r="V419" s="163"/>
      <c r="W419" s="163"/>
      <c r="X419" s="163"/>
      <c r="Y419" s="163"/>
      <c r="Z419" s="163"/>
      <c r="AA419" s="163"/>
      <c r="AB419" s="163"/>
      <c r="AC419" s="163"/>
      <c r="AD419" s="163"/>
      <c r="AE419" s="163"/>
    </row>
    <row r="420" spans="2:31">
      <c r="B420" s="1129"/>
      <c r="D420" s="1130"/>
      <c r="E420" s="1130"/>
      <c r="F420" s="1132"/>
      <c r="G420" s="1130"/>
      <c r="H420" s="1130"/>
      <c r="I420" s="1130"/>
      <c r="J420" s="1132"/>
      <c r="K420" s="1132"/>
      <c r="L420" s="1130"/>
      <c r="N420" s="1133">
        <f t="shared" si="14"/>
        <v>0</v>
      </c>
      <c r="O420" s="1134">
        <f t="shared" si="15"/>
        <v>0</v>
      </c>
      <c r="P420" s="1134">
        <f>O420/'1.5 Universal Data'!$F$35</f>
        <v>0</v>
      </c>
      <c r="R420" s="163"/>
      <c r="S420" s="163"/>
      <c r="T420" s="163"/>
      <c r="U420" s="163"/>
      <c r="V420" s="163"/>
      <c r="W420" s="163"/>
      <c r="X420" s="163"/>
      <c r="Y420" s="163"/>
      <c r="Z420" s="163"/>
      <c r="AA420" s="163"/>
      <c r="AB420" s="163"/>
      <c r="AC420" s="163"/>
      <c r="AD420" s="163"/>
      <c r="AE420" s="163"/>
    </row>
    <row r="421" spans="2:31">
      <c r="B421" s="1129"/>
      <c r="D421" s="1130"/>
      <c r="E421" s="1130"/>
      <c r="F421" s="1132"/>
      <c r="G421" s="1130"/>
      <c r="H421" s="1130"/>
      <c r="I421" s="1130"/>
      <c r="J421" s="1132"/>
      <c r="K421" s="1132"/>
      <c r="L421" s="1130"/>
      <c r="N421" s="1133">
        <f t="shared" si="14"/>
        <v>0</v>
      </c>
      <c r="O421" s="1134">
        <f t="shared" si="15"/>
        <v>0</v>
      </c>
      <c r="P421" s="1134">
        <f>O421/'1.5 Universal Data'!$F$35</f>
        <v>0</v>
      </c>
      <c r="R421" s="163"/>
      <c r="S421" s="163"/>
      <c r="T421" s="163"/>
      <c r="U421" s="163"/>
      <c r="V421" s="163"/>
      <c r="W421" s="163"/>
      <c r="X421" s="163"/>
      <c r="Y421" s="163"/>
      <c r="Z421" s="163"/>
      <c r="AA421" s="163"/>
      <c r="AB421" s="163"/>
      <c r="AC421" s="163"/>
      <c r="AD421" s="163"/>
      <c r="AE421" s="163"/>
    </row>
    <row r="422" spans="2:31">
      <c r="B422" s="1129"/>
      <c r="D422" s="1130"/>
      <c r="E422" s="1130"/>
      <c r="F422" s="1132"/>
      <c r="G422" s="1130"/>
      <c r="H422" s="1130"/>
      <c r="I422" s="1130"/>
      <c r="J422" s="1132"/>
      <c r="K422" s="1132"/>
      <c r="L422" s="1130"/>
      <c r="N422" s="1133">
        <f t="shared" si="14"/>
        <v>0</v>
      </c>
      <c r="O422" s="1134">
        <f t="shared" si="15"/>
        <v>0</v>
      </c>
      <c r="P422" s="1134">
        <f>O422/'1.5 Universal Data'!$F$35</f>
        <v>0</v>
      </c>
      <c r="R422" s="163"/>
      <c r="S422" s="163"/>
      <c r="T422" s="163"/>
      <c r="U422" s="163"/>
      <c r="V422" s="163"/>
      <c r="W422" s="163"/>
      <c r="X422" s="163"/>
      <c r="Y422" s="163"/>
      <c r="Z422" s="163"/>
      <c r="AA422" s="163"/>
      <c r="AB422" s="163"/>
      <c r="AC422" s="163"/>
      <c r="AD422" s="163"/>
      <c r="AE422" s="163"/>
    </row>
    <row r="423" spans="2:31">
      <c r="B423" s="1129"/>
      <c r="D423" s="1130"/>
      <c r="E423" s="1130"/>
      <c r="F423" s="1132"/>
      <c r="G423" s="1130"/>
      <c r="H423" s="1130"/>
      <c r="I423" s="1130"/>
      <c r="J423" s="1132"/>
      <c r="K423" s="1132"/>
      <c r="L423" s="1130"/>
      <c r="N423" s="1133">
        <f t="shared" si="14"/>
        <v>0</v>
      </c>
      <c r="O423" s="1134">
        <f t="shared" si="15"/>
        <v>0</v>
      </c>
      <c r="P423" s="1134">
        <f>O423/'1.5 Universal Data'!$F$35</f>
        <v>0</v>
      </c>
      <c r="R423" s="163"/>
      <c r="S423" s="163"/>
      <c r="T423" s="163"/>
      <c r="U423" s="163"/>
      <c r="V423" s="163"/>
      <c r="W423" s="163"/>
      <c r="X423" s="163"/>
      <c r="Y423" s="163"/>
      <c r="Z423" s="163"/>
      <c r="AA423" s="163"/>
      <c r="AB423" s="163"/>
      <c r="AC423" s="163"/>
      <c r="AD423" s="163"/>
      <c r="AE423" s="163"/>
    </row>
    <row r="424" spans="2:31">
      <c r="B424" s="1129"/>
      <c r="D424" s="1130"/>
      <c r="E424" s="1130"/>
      <c r="F424" s="1132"/>
      <c r="G424" s="1130"/>
      <c r="H424" s="1130"/>
      <c r="I424" s="1130"/>
      <c r="J424" s="1132"/>
      <c r="K424" s="1132"/>
      <c r="L424" s="1130"/>
      <c r="N424" s="1133">
        <f t="shared" si="14"/>
        <v>0</v>
      </c>
      <c r="O424" s="1134">
        <f t="shared" si="15"/>
        <v>0</v>
      </c>
      <c r="P424" s="1134">
        <f>O424/'1.5 Universal Data'!$F$35</f>
        <v>0</v>
      </c>
      <c r="R424" s="163"/>
      <c r="S424" s="163"/>
      <c r="T424" s="163"/>
      <c r="U424" s="163"/>
      <c r="V424" s="163"/>
      <c r="W424" s="163"/>
      <c r="X424" s="163"/>
      <c r="Y424" s="163"/>
      <c r="Z424" s="163"/>
      <c r="AA424" s="163"/>
      <c r="AB424" s="163"/>
      <c r="AC424" s="163"/>
      <c r="AD424" s="163"/>
      <c r="AE424" s="163"/>
    </row>
    <row r="425" spans="2:31">
      <c r="B425" s="1129"/>
      <c r="D425" s="1130"/>
      <c r="E425" s="1130"/>
      <c r="F425" s="1132"/>
      <c r="G425" s="1130"/>
      <c r="H425" s="1130"/>
      <c r="I425" s="1130"/>
      <c r="J425" s="1132"/>
      <c r="K425" s="1132"/>
      <c r="L425" s="1130"/>
      <c r="N425" s="1133">
        <f t="shared" si="14"/>
        <v>0</v>
      </c>
      <c r="O425" s="1134">
        <f t="shared" si="15"/>
        <v>0</v>
      </c>
      <c r="P425" s="1134">
        <f>O425/'1.5 Universal Data'!$F$35</f>
        <v>0</v>
      </c>
      <c r="R425" s="163"/>
      <c r="S425" s="163"/>
      <c r="T425" s="163"/>
      <c r="U425" s="163"/>
      <c r="V425" s="163"/>
      <c r="W425" s="163"/>
      <c r="X425" s="163"/>
      <c r="Y425" s="163"/>
      <c r="Z425" s="163"/>
      <c r="AA425" s="163"/>
      <c r="AB425" s="163"/>
      <c r="AC425" s="163"/>
      <c r="AD425" s="163"/>
      <c r="AE425" s="163"/>
    </row>
    <row r="426" spans="2:31">
      <c r="B426" s="1129"/>
      <c r="D426" s="1130"/>
      <c r="E426" s="1130"/>
      <c r="F426" s="1132"/>
      <c r="G426" s="1130"/>
      <c r="H426" s="1130"/>
      <c r="I426" s="1130"/>
      <c r="J426" s="1132"/>
      <c r="K426" s="1132"/>
      <c r="L426" s="1130"/>
      <c r="N426" s="1133">
        <f t="shared" si="14"/>
        <v>0</v>
      </c>
      <c r="O426" s="1134">
        <f t="shared" si="15"/>
        <v>0</v>
      </c>
      <c r="P426" s="1134">
        <f>O426/'1.5 Universal Data'!$F$35</f>
        <v>0</v>
      </c>
      <c r="R426" s="163"/>
      <c r="S426" s="163"/>
      <c r="T426" s="163"/>
      <c r="U426" s="163"/>
      <c r="V426" s="163"/>
      <c r="W426" s="163"/>
      <c r="X426" s="163"/>
      <c r="Y426" s="163"/>
      <c r="Z426" s="163"/>
      <c r="AA426" s="163"/>
      <c r="AB426" s="163"/>
      <c r="AC426" s="163"/>
      <c r="AD426" s="163"/>
      <c r="AE426" s="163"/>
    </row>
    <row r="427" spans="2:31">
      <c r="B427" s="1129"/>
      <c r="D427" s="1130"/>
      <c r="E427" s="1130"/>
      <c r="F427" s="1132"/>
      <c r="G427" s="1130"/>
      <c r="H427" s="1130"/>
      <c r="I427" s="1130"/>
      <c r="J427" s="1132"/>
      <c r="K427" s="1132"/>
      <c r="L427" s="1130"/>
      <c r="N427" s="1133">
        <f t="shared" si="14"/>
        <v>0</v>
      </c>
      <c r="O427" s="1134">
        <f t="shared" si="15"/>
        <v>0</v>
      </c>
      <c r="P427" s="1134">
        <f>O427/'1.5 Universal Data'!$F$35</f>
        <v>0</v>
      </c>
      <c r="R427" s="163"/>
      <c r="S427" s="163"/>
      <c r="T427" s="163"/>
      <c r="U427" s="163"/>
      <c r="V427" s="163"/>
      <c r="W427" s="163"/>
      <c r="X427" s="163"/>
      <c r="Y427" s="163"/>
      <c r="Z427" s="163"/>
      <c r="AA427" s="163"/>
      <c r="AB427" s="163"/>
      <c r="AC427" s="163"/>
      <c r="AD427" s="163"/>
      <c r="AE427" s="163"/>
    </row>
    <row r="428" spans="2:31">
      <c r="B428" s="1129"/>
      <c r="D428" s="1130"/>
      <c r="E428" s="1130"/>
      <c r="F428" s="1132"/>
      <c r="G428" s="1130"/>
      <c r="H428" s="1130"/>
      <c r="I428" s="1130"/>
      <c r="J428" s="1132"/>
      <c r="K428" s="1132"/>
      <c r="L428" s="1130"/>
      <c r="N428" s="1133">
        <f t="shared" si="14"/>
        <v>0</v>
      </c>
      <c r="O428" s="1134">
        <f t="shared" si="15"/>
        <v>0</v>
      </c>
      <c r="P428" s="1134">
        <f>O428/'1.5 Universal Data'!$F$35</f>
        <v>0</v>
      </c>
      <c r="R428" s="163"/>
      <c r="S428" s="163"/>
      <c r="T428" s="163"/>
      <c r="U428" s="163"/>
      <c r="V428" s="163"/>
      <c r="W428" s="163"/>
      <c r="X428" s="163"/>
      <c r="Y428" s="163"/>
      <c r="Z428" s="163"/>
      <c r="AA428" s="163"/>
      <c r="AB428" s="163"/>
      <c r="AC428" s="163"/>
      <c r="AD428" s="163"/>
      <c r="AE428" s="163"/>
    </row>
    <row r="429" spans="2:31">
      <c r="B429" s="1129"/>
      <c r="D429" s="1130"/>
      <c r="E429" s="1130"/>
      <c r="F429" s="1132"/>
      <c r="G429" s="1130"/>
      <c r="H429" s="1130"/>
      <c r="I429" s="1130"/>
      <c r="J429" s="1132"/>
      <c r="K429" s="1132"/>
      <c r="L429" s="1130"/>
      <c r="N429" s="1133">
        <f t="shared" si="14"/>
        <v>0</v>
      </c>
      <c r="O429" s="1134">
        <f t="shared" si="15"/>
        <v>0</v>
      </c>
      <c r="P429" s="1134">
        <f>O429/'1.5 Universal Data'!$F$35</f>
        <v>0</v>
      </c>
      <c r="R429" s="163"/>
      <c r="S429" s="163"/>
      <c r="T429" s="163"/>
      <c r="U429" s="163"/>
      <c r="V429" s="163"/>
      <c r="W429" s="163"/>
      <c r="X429" s="163"/>
      <c r="Y429" s="163"/>
      <c r="Z429" s="163"/>
      <c r="AA429" s="163"/>
      <c r="AB429" s="163"/>
      <c r="AC429" s="163"/>
      <c r="AD429" s="163"/>
      <c r="AE429" s="163"/>
    </row>
    <row r="430" spans="2:31">
      <c r="B430" s="1129"/>
      <c r="D430" s="1130"/>
      <c r="E430" s="1130"/>
      <c r="F430" s="1132"/>
      <c r="G430" s="1130"/>
      <c r="H430" s="1130"/>
      <c r="I430" s="1130"/>
      <c r="J430" s="1132"/>
      <c r="K430" s="1132"/>
      <c r="L430" s="1130"/>
      <c r="N430" s="1133">
        <f t="shared" si="14"/>
        <v>0</v>
      </c>
      <c r="O430" s="1134">
        <f t="shared" si="15"/>
        <v>0</v>
      </c>
      <c r="P430" s="1134">
        <f>O430/'1.5 Universal Data'!$F$35</f>
        <v>0</v>
      </c>
      <c r="R430" s="163"/>
      <c r="S430" s="163"/>
      <c r="T430" s="163"/>
      <c r="U430" s="163"/>
      <c r="V430" s="163"/>
      <c r="W430" s="163"/>
      <c r="X430" s="163"/>
      <c r="Y430" s="163"/>
      <c r="Z430" s="163"/>
      <c r="AA430" s="163"/>
      <c r="AB430" s="163"/>
      <c r="AC430" s="163"/>
      <c r="AD430" s="163"/>
      <c r="AE430" s="163"/>
    </row>
    <row r="431" spans="2:31">
      <c r="B431" s="1129"/>
      <c r="D431" s="1130"/>
      <c r="E431" s="1130"/>
      <c r="F431" s="1132"/>
      <c r="G431" s="1130"/>
      <c r="H431" s="1130"/>
      <c r="I431" s="1130"/>
      <c r="J431" s="1132"/>
      <c r="K431" s="1132"/>
      <c r="L431" s="1130"/>
      <c r="N431" s="1133">
        <f t="shared" si="14"/>
        <v>0</v>
      </c>
      <c r="O431" s="1134">
        <f t="shared" si="15"/>
        <v>0</v>
      </c>
      <c r="P431" s="1134">
        <f>O431/'1.5 Universal Data'!$F$35</f>
        <v>0</v>
      </c>
      <c r="R431" s="163"/>
      <c r="S431" s="163"/>
      <c r="T431" s="163"/>
      <c r="U431" s="163"/>
      <c r="V431" s="163"/>
      <c r="W431" s="163"/>
      <c r="X431" s="163"/>
      <c r="Y431" s="163"/>
      <c r="Z431" s="163"/>
      <c r="AA431" s="163"/>
      <c r="AB431" s="163"/>
      <c r="AC431" s="163"/>
      <c r="AD431" s="163"/>
      <c r="AE431" s="163"/>
    </row>
    <row r="432" spans="2:31">
      <c r="B432" s="1129"/>
      <c r="D432" s="1130"/>
      <c r="E432" s="1130"/>
      <c r="F432" s="1132"/>
      <c r="G432" s="1130"/>
      <c r="H432" s="1130"/>
      <c r="I432" s="1130"/>
      <c r="J432" s="1132"/>
      <c r="K432" s="1132"/>
      <c r="L432" s="1130"/>
      <c r="N432" s="1133">
        <f t="shared" si="14"/>
        <v>0</v>
      </c>
      <c r="O432" s="1134">
        <f t="shared" si="15"/>
        <v>0</v>
      </c>
      <c r="P432" s="1134">
        <f>O432/'1.5 Universal Data'!$F$35</f>
        <v>0</v>
      </c>
      <c r="R432" s="163"/>
      <c r="S432" s="163"/>
      <c r="T432" s="163"/>
      <c r="U432" s="163"/>
      <c r="V432" s="163"/>
      <c r="W432" s="163"/>
      <c r="X432" s="163"/>
      <c r="Y432" s="163"/>
      <c r="Z432" s="163"/>
      <c r="AA432" s="163"/>
      <c r="AB432" s="163"/>
      <c r="AC432" s="163"/>
      <c r="AD432" s="163"/>
      <c r="AE432" s="163"/>
    </row>
    <row r="433" spans="2:31">
      <c r="B433" s="1129"/>
      <c r="D433" s="1130"/>
      <c r="E433" s="1130"/>
      <c r="F433" s="1132"/>
      <c r="G433" s="1130"/>
      <c r="H433" s="1130"/>
      <c r="I433" s="1130"/>
      <c r="J433" s="1132"/>
      <c r="K433" s="1132"/>
      <c r="L433" s="1130"/>
      <c r="N433" s="1133">
        <f t="shared" si="14"/>
        <v>0</v>
      </c>
      <c r="O433" s="1134">
        <f t="shared" si="15"/>
        <v>0</v>
      </c>
      <c r="P433" s="1134">
        <f>O433/'1.5 Universal Data'!$F$35</f>
        <v>0</v>
      </c>
      <c r="R433" s="163"/>
      <c r="S433" s="163"/>
      <c r="T433" s="163"/>
      <c r="U433" s="163"/>
      <c r="V433" s="163"/>
      <c r="W433" s="163"/>
      <c r="X433" s="163"/>
      <c r="Y433" s="163"/>
      <c r="Z433" s="163"/>
      <c r="AA433" s="163"/>
      <c r="AB433" s="163"/>
      <c r="AC433" s="163"/>
      <c r="AD433" s="163"/>
      <c r="AE433" s="163"/>
    </row>
    <row r="434" spans="2:31">
      <c r="B434" s="1129"/>
      <c r="D434" s="1130"/>
      <c r="E434" s="1130"/>
      <c r="F434" s="1132"/>
      <c r="G434" s="1130"/>
      <c r="H434" s="1130"/>
      <c r="I434" s="1130"/>
      <c r="J434" s="1132"/>
      <c r="K434" s="1132"/>
      <c r="L434" s="1130"/>
      <c r="N434" s="1133">
        <f t="shared" si="14"/>
        <v>0</v>
      </c>
      <c r="O434" s="1134">
        <f t="shared" si="15"/>
        <v>0</v>
      </c>
      <c r="P434" s="1134">
        <f>O434/'1.5 Universal Data'!$F$35</f>
        <v>0</v>
      </c>
      <c r="R434" s="163"/>
      <c r="S434" s="163"/>
      <c r="T434" s="163"/>
      <c r="U434" s="163"/>
      <c r="V434" s="163"/>
      <c r="W434" s="163"/>
      <c r="X434" s="163"/>
      <c r="Y434" s="163"/>
      <c r="Z434" s="163"/>
      <c r="AA434" s="163"/>
      <c r="AB434" s="163"/>
      <c r="AC434" s="163"/>
      <c r="AD434" s="163"/>
      <c r="AE434" s="163"/>
    </row>
    <row r="435" spans="2:31">
      <c r="B435" s="1129"/>
      <c r="D435" s="1130"/>
      <c r="E435" s="1130"/>
      <c r="F435" s="1132"/>
      <c r="G435" s="1130"/>
      <c r="H435" s="1130"/>
      <c r="I435" s="1130"/>
      <c r="J435" s="1132"/>
      <c r="K435" s="1132"/>
      <c r="L435" s="1130"/>
      <c r="N435" s="1133">
        <f t="shared" si="14"/>
        <v>0</v>
      </c>
      <c r="O435" s="1134">
        <f t="shared" si="15"/>
        <v>0</v>
      </c>
      <c r="P435" s="1134">
        <f>O435/'1.5 Universal Data'!$F$35</f>
        <v>0</v>
      </c>
      <c r="R435" s="163"/>
      <c r="S435" s="163"/>
      <c r="T435" s="163"/>
      <c r="U435" s="163"/>
      <c r="V435" s="163"/>
      <c r="W435" s="163"/>
      <c r="X435" s="163"/>
      <c r="Y435" s="163"/>
      <c r="Z435" s="163"/>
      <c r="AA435" s="163"/>
      <c r="AB435" s="163"/>
      <c r="AC435" s="163"/>
      <c r="AD435" s="163"/>
      <c r="AE435" s="163"/>
    </row>
    <row r="436" spans="2:31">
      <c r="B436" s="1129"/>
      <c r="D436" s="1130"/>
      <c r="E436" s="1130"/>
      <c r="F436" s="1132"/>
      <c r="G436" s="1130"/>
      <c r="H436" s="1130"/>
      <c r="I436" s="1130"/>
      <c r="J436" s="1132"/>
      <c r="K436" s="1132"/>
      <c r="L436" s="1130"/>
      <c r="N436" s="1133">
        <f t="shared" si="14"/>
        <v>0</v>
      </c>
      <c r="O436" s="1134">
        <f t="shared" si="15"/>
        <v>0</v>
      </c>
      <c r="P436" s="1134">
        <f>O436/'1.5 Universal Data'!$F$35</f>
        <v>0</v>
      </c>
      <c r="R436" s="163"/>
      <c r="S436" s="163"/>
      <c r="T436" s="163"/>
      <c r="U436" s="163"/>
      <c r="V436" s="163"/>
      <c r="W436" s="163"/>
      <c r="X436" s="163"/>
      <c r="Y436" s="163"/>
      <c r="Z436" s="163"/>
      <c r="AA436" s="163"/>
      <c r="AB436" s="163"/>
      <c r="AC436" s="163"/>
      <c r="AD436" s="163"/>
      <c r="AE436" s="163"/>
    </row>
    <row r="437" spans="2:31">
      <c r="B437" s="1129"/>
      <c r="D437" s="1130"/>
      <c r="E437" s="1130"/>
      <c r="F437" s="1132"/>
      <c r="G437" s="1130"/>
      <c r="H437" s="1130"/>
      <c r="I437" s="1130"/>
      <c r="J437" s="1132"/>
      <c r="K437" s="1132"/>
      <c r="L437" s="1130"/>
      <c r="N437" s="1133">
        <f t="shared" si="14"/>
        <v>0</v>
      </c>
      <c r="O437" s="1134">
        <f t="shared" si="15"/>
        <v>0</v>
      </c>
      <c r="P437" s="1134">
        <f>O437/'1.5 Universal Data'!$F$35</f>
        <v>0</v>
      </c>
      <c r="R437" s="163"/>
      <c r="S437" s="163"/>
      <c r="T437" s="163"/>
      <c r="U437" s="163"/>
      <c r="V437" s="163"/>
      <c r="W437" s="163"/>
      <c r="X437" s="163"/>
      <c r="Y437" s="163"/>
      <c r="Z437" s="163"/>
      <c r="AA437" s="163"/>
      <c r="AB437" s="163"/>
      <c r="AC437" s="163"/>
      <c r="AD437" s="163"/>
      <c r="AE437" s="163"/>
    </row>
    <row r="438" spans="2:31">
      <c r="B438" s="1129"/>
      <c r="D438" s="1130"/>
      <c r="E438" s="1130"/>
      <c r="F438" s="1132"/>
      <c r="G438" s="1130"/>
      <c r="H438" s="1130"/>
      <c r="I438" s="1130"/>
      <c r="J438" s="1132"/>
      <c r="K438" s="1132"/>
      <c r="L438" s="1130"/>
      <c r="N438" s="1133">
        <f t="shared" si="14"/>
        <v>0</v>
      </c>
      <c r="O438" s="1134">
        <f t="shared" si="15"/>
        <v>0</v>
      </c>
      <c r="P438" s="1134">
        <f>O438/'1.5 Universal Data'!$F$35</f>
        <v>0</v>
      </c>
      <c r="R438" s="163"/>
      <c r="S438" s="163"/>
      <c r="T438" s="163"/>
      <c r="U438" s="163"/>
      <c r="V438" s="163"/>
      <c r="W438" s="163"/>
      <c r="X438" s="163"/>
      <c r="Y438" s="163"/>
      <c r="Z438" s="163"/>
      <c r="AA438" s="163"/>
      <c r="AB438" s="163"/>
      <c r="AC438" s="163"/>
      <c r="AD438" s="163"/>
      <c r="AE438" s="163"/>
    </row>
    <row r="439" spans="2:31">
      <c r="B439" s="1129"/>
      <c r="D439" s="1130"/>
      <c r="E439" s="1130"/>
      <c r="F439" s="1132"/>
      <c r="G439" s="1130"/>
      <c r="H439" s="1130"/>
      <c r="I439" s="1130"/>
      <c r="J439" s="1132"/>
      <c r="K439" s="1132"/>
      <c r="L439" s="1130"/>
      <c r="N439" s="1133">
        <f t="shared" si="14"/>
        <v>0</v>
      </c>
      <c r="O439" s="1134">
        <f t="shared" si="15"/>
        <v>0</v>
      </c>
      <c r="P439" s="1134">
        <f>O439/'1.5 Universal Data'!$F$35</f>
        <v>0</v>
      </c>
      <c r="R439" s="163"/>
      <c r="S439" s="163"/>
      <c r="T439" s="163"/>
      <c r="U439" s="163"/>
      <c r="V439" s="163"/>
      <c r="W439" s="163"/>
      <c r="X439" s="163"/>
      <c r="Y439" s="163"/>
      <c r="Z439" s="163"/>
      <c r="AA439" s="163"/>
      <c r="AB439" s="163"/>
      <c r="AC439" s="163"/>
      <c r="AD439" s="163"/>
      <c r="AE439" s="163"/>
    </row>
    <row r="440" spans="2:31">
      <c r="B440" s="1129"/>
      <c r="D440" s="1130"/>
      <c r="E440" s="1130"/>
      <c r="F440" s="1132"/>
      <c r="G440" s="1130"/>
      <c r="H440" s="1130"/>
      <c r="I440" s="1130"/>
      <c r="J440" s="1132"/>
      <c r="K440" s="1132"/>
      <c r="L440" s="1130"/>
      <c r="N440" s="1133">
        <f t="shared" si="14"/>
        <v>0</v>
      </c>
      <c r="O440" s="1134">
        <f t="shared" si="15"/>
        <v>0</v>
      </c>
      <c r="P440" s="1134">
        <f>O440/'1.5 Universal Data'!$F$35</f>
        <v>0</v>
      </c>
      <c r="R440" s="163"/>
      <c r="S440" s="163"/>
      <c r="T440" s="163"/>
      <c r="U440" s="163"/>
      <c r="V440" s="163"/>
      <c r="W440" s="163"/>
      <c r="X440" s="163"/>
      <c r="Y440" s="163"/>
      <c r="Z440" s="163"/>
      <c r="AA440" s="163"/>
      <c r="AB440" s="163"/>
      <c r="AC440" s="163"/>
      <c r="AD440" s="163"/>
      <c r="AE440" s="163"/>
    </row>
    <row r="441" spans="2:31">
      <c r="B441" s="1129"/>
      <c r="D441" s="1130"/>
      <c r="E441" s="1130"/>
      <c r="F441" s="1132"/>
      <c r="G441" s="1130"/>
      <c r="H441" s="1130"/>
      <c r="I441" s="1130"/>
      <c r="J441" s="1132"/>
      <c r="K441" s="1132"/>
      <c r="L441" s="1130"/>
      <c r="N441" s="1133">
        <f t="shared" si="14"/>
        <v>0</v>
      </c>
      <c r="O441" s="1134">
        <f t="shared" si="15"/>
        <v>0</v>
      </c>
      <c r="P441" s="1134">
        <f>O441/'1.5 Universal Data'!$F$35</f>
        <v>0</v>
      </c>
      <c r="R441" s="163"/>
      <c r="S441" s="163"/>
      <c r="T441" s="163"/>
      <c r="U441" s="163"/>
      <c r="V441" s="163"/>
      <c r="W441" s="163"/>
      <c r="X441" s="163"/>
      <c r="Y441" s="163"/>
      <c r="Z441" s="163"/>
      <c r="AA441" s="163"/>
      <c r="AB441" s="163"/>
      <c r="AC441" s="163"/>
      <c r="AD441" s="163"/>
      <c r="AE441" s="163"/>
    </row>
    <row r="442" spans="2:31">
      <c r="B442" s="1129"/>
      <c r="D442" s="1130"/>
      <c r="E442" s="1130"/>
      <c r="F442" s="1132"/>
      <c r="G442" s="1130"/>
      <c r="H442" s="1130"/>
      <c r="I442" s="1130"/>
      <c r="J442" s="1132"/>
      <c r="K442" s="1132"/>
      <c r="L442" s="1130"/>
      <c r="N442" s="1133">
        <f t="shared" si="14"/>
        <v>0</v>
      </c>
      <c r="O442" s="1134">
        <f t="shared" si="15"/>
        <v>0</v>
      </c>
      <c r="P442" s="1134">
        <f>O442/'1.5 Universal Data'!$F$35</f>
        <v>0</v>
      </c>
      <c r="R442" s="163"/>
      <c r="S442" s="163"/>
      <c r="T442" s="163"/>
      <c r="U442" s="163"/>
      <c r="V442" s="163"/>
      <c r="W442" s="163"/>
      <c r="X442" s="163"/>
      <c r="Y442" s="163"/>
      <c r="Z442" s="163"/>
      <c r="AA442" s="163"/>
      <c r="AB442" s="163"/>
      <c r="AC442" s="163"/>
      <c r="AD442" s="163"/>
      <c r="AE442" s="163"/>
    </row>
    <row r="443" spans="2:31">
      <c r="B443" s="1129"/>
      <c r="D443" s="1130"/>
      <c r="E443" s="1130"/>
      <c r="F443" s="1132"/>
      <c r="G443" s="1130"/>
      <c r="H443" s="1130"/>
      <c r="I443" s="1130"/>
      <c r="J443" s="1132"/>
      <c r="K443" s="1132"/>
      <c r="L443" s="1130"/>
      <c r="N443" s="1133">
        <f t="shared" si="14"/>
        <v>0</v>
      </c>
      <c r="O443" s="1134">
        <f t="shared" si="15"/>
        <v>0</v>
      </c>
      <c r="P443" s="1134">
        <f>O443/'1.5 Universal Data'!$F$35</f>
        <v>0</v>
      </c>
      <c r="R443" s="163"/>
      <c r="S443" s="163"/>
      <c r="T443" s="163"/>
      <c r="U443" s="163"/>
      <c r="V443" s="163"/>
      <c r="W443" s="163"/>
      <c r="X443" s="163"/>
      <c r="Y443" s="163"/>
      <c r="Z443" s="163"/>
      <c r="AA443" s="163"/>
      <c r="AB443" s="163"/>
      <c r="AC443" s="163"/>
      <c r="AD443" s="163"/>
      <c r="AE443" s="163"/>
    </row>
    <row r="444" spans="2:31">
      <c r="B444" s="1129"/>
      <c r="D444" s="1130"/>
      <c r="E444" s="1130"/>
      <c r="F444" s="1132"/>
      <c r="G444" s="1130"/>
      <c r="H444" s="1130"/>
      <c r="I444" s="1130"/>
      <c r="J444" s="1132"/>
      <c r="K444" s="1132"/>
      <c r="L444" s="1130"/>
      <c r="N444" s="1133">
        <f t="shared" si="14"/>
        <v>0</v>
      </c>
      <c r="O444" s="1134">
        <f t="shared" si="15"/>
        <v>0</v>
      </c>
      <c r="P444" s="1134">
        <f>O444/'1.5 Universal Data'!$F$35</f>
        <v>0</v>
      </c>
      <c r="R444" s="163"/>
      <c r="S444" s="163"/>
      <c r="T444" s="163"/>
      <c r="U444" s="163"/>
      <c r="V444" s="163"/>
      <c r="W444" s="163"/>
      <c r="X444" s="163"/>
      <c r="Y444" s="163"/>
      <c r="Z444" s="163"/>
      <c r="AA444" s="163"/>
      <c r="AB444" s="163"/>
      <c r="AC444" s="163"/>
      <c r="AD444" s="163"/>
      <c r="AE444" s="163"/>
    </row>
    <row r="445" spans="2:31">
      <c r="B445" s="1129"/>
      <c r="D445" s="1130"/>
      <c r="E445" s="1130"/>
      <c r="F445" s="1132"/>
      <c r="G445" s="1130"/>
      <c r="H445" s="1130"/>
      <c r="I445" s="1130"/>
      <c r="J445" s="1132"/>
      <c r="K445" s="1132"/>
      <c r="L445" s="1130"/>
      <c r="N445" s="1133">
        <f t="shared" si="14"/>
        <v>0</v>
      </c>
      <c r="O445" s="1134">
        <f t="shared" si="15"/>
        <v>0</v>
      </c>
      <c r="P445" s="1134">
        <f>O445/'1.5 Universal Data'!$F$35</f>
        <v>0</v>
      </c>
      <c r="R445" s="163"/>
      <c r="S445" s="163"/>
      <c r="T445" s="163"/>
      <c r="U445" s="163"/>
      <c r="V445" s="163"/>
      <c r="W445" s="163"/>
      <c r="X445" s="163"/>
      <c r="Y445" s="163"/>
      <c r="Z445" s="163"/>
      <c r="AA445" s="163"/>
      <c r="AB445" s="163"/>
      <c r="AC445" s="163"/>
      <c r="AD445" s="163"/>
      <c r="AE445" s="163"/>
    </row>
    <row r="446" spans="2:31">
      <c r="B446" s="1129"/>
      <c r="D446" s="1130"/>
      <c r="E446" s="1130"/>
      <c r="F446" s="1132"/>
      <c r="G446" s="1130"/>
      <c r="H446" s="1130"/>
      <c r="I446" s="1130"/>
      <c r="J446" s="1132"/>
      <c r="K446" s="1132"/>
      <c r="L446" s="1130"/>
      <c r="N446" s="1133">
        <f t="shared" si="14"/>
        <v>0</v>
      </c>
      <c r="O446" s="1134">
        <f t="shared" si="15"/>
        <v>0</v>
      </c>
      <c r="P446" s="1134">
        <f>O446/'1.5 Universal Data'!$F$35</f>
        <v>0</v>
      </c>
      <c r="R446" s="163"/>
      <c r="S446" s="163"/>
      <c r="T446" s="163"/>
      <c r="U446" s="163"/>
      <c r="V446" s="163"/>
      <c r="W446" s="163"/>
      <c r="X446" s="163"/>
      <c r="Y446" s="163"/>
      <c r="Z446" s="163"/>
      <c r="AA446" s="163"/>
      <c r="AB446" s="163"/>
      <c r="AC446" s="163"/>
      <c r="AD446" s="163"/>
      <c r="AE446" s="163"/>
    </row>
    <row r="447" spans="2:31">
      <c r="B447" s="1129"/>
      <c r="D447" s="1130"/>
      <c r="E447" s="1130"/>
      <c r="F447" s="1132"/>
      <c r="G447" s="1130"/>
      <c r="H447" s="1130"/>
      <c r="I447" s="1130"/>
      <c r="J447" s="1132"/>
      <c r="K447" s="1132"/>
      <c r="L447" s="1130"/>
      <c r="N447" s="1133">
        <f t="shared" si="14"/>
        <v>0</v>
      </c>
      <c r="O447" s="1134">
        <f t="shared" si="15"/>
        <v>0</v>
      </c>
      <c r="P447" s="1134">
        <f>O447/'1.5 Universal Data'!$F$35</f>
        <v>0</v>
      </c>
      <c r="R447" s="163"/>
      <c r="S447" s="163"/>
      <c r="T447" s="163"/>
      <c r="U447" s="163"/>
      <c r="V447" s="163"/>
      <c r="W447" s="163"/>
      <c r="X447" s="163"/>
      <c r="Y447" s="163"/>
      <c r="Z447" s="163"/>
      <c r="AA447" s="163"/>
      <c r="AB447" s="163"/>
      <c r="AC447" s="163"/>
      <c r="AD447" s="163"/>
      <c r="AE447" s="163"/>
    </row>
    <row r="448" spans="2:31">
      <c r="B448" s="1129"/>
      <c r="D448" s="1130"/>
      <c r="E448" s="1130"/>
      <c r="F448" s="1132"/>
      <c r="G448" s="1130"/>
      <c r="H448" s="1130"/>
      <c r="I448" s="1130"/>
      <c r="J448" s="1132"/>
      <c r="K448" s="1132"/>
      <c r="L448" s="1130"/>
      <c r="N448" s="1133">
        <f t="shared" si="14"/>
        <v>0</v>
      </c>
      <c r="O448" s="1134">
        <f t="shared" si="15"/>
        <v>0</v>
      </c>
      <c r="P448" s="1134">
        <f>O448/'1.5 Universal Data'!$F$35</f>
        <v>0</v>
      </c>
      <c r="R448" s="163"/>
      <c r="S448" s="163"/>
      <c r="T448" s="163"/>
      <c r="U448" s="163"/>
      <c r="V448" s="163"/>
      <c r="W448" s="163"/>
      <c r="X448" s="163"/>
      <c r="Y448" s="163"/>
      <c r="Z448" s="163"/>
      <c r="AA448" s="163"/>
      <c r="AB448" s="163"/>
      <c r="AC448" s="163"/>
      <c r="AD448" s="163"/>
      <c r="AE448" s="163"/>
    </row>
    <row r="449" spans="2:31">
      <c r="B449" s="1129"/>
      <c r="D449" s="1130"/>
      <c r="E449" s="1130"/>
      <c r="F449" s="1132"/>
      <c r="G449" s="1130"/>
      <c r="H449" s="1130"/>
      <c r="I449" s="1130"/>
      <c r="J449" s="1132"/>
      <c r="K449" s="1132"/>
      <c r="L449" s="1130"/>
      <c r="N449" s="1133">
        <f t="shared" si="14"/>
        <v>0</v>
      </c>
      <c r="O449" s="1134">
        <f t="shared" si="15"/>
        <v>0</v>
      </c>
      <c r="P449" s="1134">
        <f>O449/'1.5 Universal Data'!$F$35</f>
        <v>0</v>
      </c>
      <c r="R449" s="163"/>
      <c r="S449" s="163"/>
      <c r="T449" s="163"/>
      <c r="U449" s="163"/>
      <c r="V449" s="163"/>
      <c r="W449" s="163"/>
      <c r="X449" s="163"/>
      <c r="Y449" s="163"/>
      <c r="Z449" s="163"/>
      <c r="AA449" s="163"/>
      <c r="AB449" s="163"/>
      <c r="AC449" s="163"/>
      <c r="AD449" s="163"/>
      <c r="AE449" s="163"/>
    </row>
    <row r="450" spans="2:31">
      <c r="B450" s="1129"/>
      <c r="D450" s="1130"/>
      <c r="E450" s="1130"/>
      <c r="F450" s="1132"/>
      <c r="G450" s="1130"/>
      <c r="H450" s="1130"/>
      <c r="I450" s="1130"/>
      <c r="J450" s="1132"/>
      <c r="K450" s="1132"/>
      <c r="L450" s="1130"/>
      <c r="N450" s="1133">
        <f t="shared" si="14"/>
        <v>0</v>
      </c>
      <c r="O450" s="1134">
        <f t="shared" si="15"/>
        <v>0</v>
      </c>
      <c r="P450" s="1134">
        <f>O450/'1.5 Universal Data'!$F$35</f>
        <v>0</v>
      </c>
      <c r="R450" s="163"/>
      <c r="S450" s="163"/>
      <c r="T450" s="163"/>
      <c r="U450" s="163"/>
      <c r="V450" s="163"/>
      <c r="W450" s="163"/>
      <c r="X450" s="163"/>
      <c r="Y450" s="163"/>
      <c r="Z450" s="163"/>
      <c r="AA450" s="163"/>
      <c r="AB450" s="163"/>
      <c r="AC450" s="163"/>
      <c r="AD450" s="163"/>
      <c r="AE450" s="163"/>
    </row>
    <row r="451" spans="2:31">
      <c r="B451" s="1129"/>
      <c r="D451" s="1130"/>
      <c r="E451" s="1130"/>
      <c r="F451" s="1132"/>
      <c r="G451" s="1130"/>
      <c r="H451" s="1130"/>
      <c r="I451" s="1130"/>
      <c r="J451" s="1132"/>
      <c r="K451" s="1132"/>
      <c r="L451" s="1130"/>
      <c r="N451" s="1133">
        <f t="shared" si="14"/>
        <v>0</v>
      </c>
      <c r="O451" s="1134">
        <f t="shared" si="15"/>
        <v>0</v>
      </c>
      <c r="P451" s="1134">
        <f>O451/'1.5 Universal Data'!$F$35</f>
        <v>0</v>
      </c>
      <c r="R451" s="163"/>
      <c r="S451" s="163"/>
      <c r="T451" s="163"/>
      <c r="U451" s="163"/>
      <c r="V451" s="163"/>
      <c r="W451" s="163"/>
      <c r="X451" s="163"/>
      <c r="Y451" s="163"/>
      <c r="Z451" s="163"/>
      <c r="AA451" s="163"/>
      <c r="AB451" s="163"/>
      <c r="AC451" s="163"/>
      <c r="AD451" s="163"/>
      <c r="AE451" s="163"/>
    </row>
    <row r="452" spans="2:31">
      <c r="B452" s="1129"/>
      <c r="D452" s="1130"/>
      <c r="E452" s="1130"/>
      <c r="F452" s="1132"/>
      <c r="G452" s="1130"/>
      <c r="H452" s="1130"/>
      <c r="I452" s="1130"/>
      <c r="J452" s="1132"/>
      <c r="K452" s="1132"/>
      <c r="L452" s="1130"/>
      <c r="N452" s="1133">
        <f t="shared" si="14"/>
        <v>0</v>
      </c>
      <c r="O452" s="1134">
        <f t="shared" si="15"/>
        <v>0</v>
      </c>
      <c r="P452" s="1134">
        <f>O452/'1.5 Universal Data'!$F$35</f>
        <v>0</v>
      </c>
      <c r="R452" s="163"/>
      <c r="S452" s="163"/>
      <c r="T452" s="163"/>
      <c r="U452" s="163"/>
      <c r="V452" s="163"/>
      <c r="W452" s="163"/>
      <c r="X452" s="163"/>
      <c r="Y452" s="163"/>
      <c r="Z452" s="163"/>
      <c r="AA452" s="163"/>
      <c r="AB452" s="163"/>
      <c r="AC452" s="163"/>
      <c r="AD452" s="163"/>
      <c r="AE452" s="163"/>
    </row>
    <row r="453" spans="2:31">
      <c r="B453" s="1129"/>
      <c r="D453" s="1130"/>
      <c r="E453" s="1130"/>
      <c r="F453" s="1132"/>
      <c r="G453" s="1130"/>
      <c r="H453" s="1130"/>
      <c r="I453" s="1130"/>
      <c r="J453" s="1132"/>
      <c r="K453" s="1132"/>
      <c r="L453" s="1130"/>
      <c r="N453" s="1133">
        <f t="shared" si="14"/>
        <v>0</v>
      </c>
      <c r="O453" s="1134">
        <f t="shared" si="15"/>
        <v>0</v>
      </c>
      <c r="P453" s="1134">
        <f>O453/'1.5 Universal Data'!$F$35</f>
        <v>0</v>
      </c>
      <c r="R453" s="163"/>
      <c r="S453" s="163"/>
      <c r="T453" s="163"/>
      <c r="U453" s="163"/>
      <c r="V453" s="163"/>
      <c r="W453" s="163"/>
      <c r="X453" s="163"/>
      <c r="Y453" s="163"/>
      <c r="Z453" s="163"/>
      <c r="AA453" s="163"/>
      <c r="AB453" s="163"/>
      <c r="AC453" s="163"/>
      <c r="AD453" s="163"/>
      <c r="AE453" s="163"/>
    </row>
    <row r="454" spans="2:31">
      <c r="B454" s="1129"/>
      <c r="D454" s="1130"/>
      <c r="E454" s="1130"/>
      <c r="F454" s="1132"/>
      <c r="G454" s="1130"/>
      <c r="H454" s="1130"/>
      <c r="I454" s="1130"/>
      <c r="J454" s="1132"/>
      <c r="K454" s="1132"/>
      <c r="L454" s="1130"/>
      <c r="N454" s="1133">
        <f t="shared" si="14"/>
        <v>0</v>
      </c>
      <c r="O454" s="1134">
        <f t="shared" si="15"/>
        <v>0</v>
      </c>
      <c r="P454" s="1134">
        <f>O454/'1.5 Universal Data'!$F$35</f>
        <v>0</v>
      </c>
      <c r="R454" s="163"/>
      <c r="S454" s="163"/>
      <c r="T454" s="163"/>
      <c r="U454" s="163"/>
      <c r="V454" s="163"/>
      <c r="W454" s="163"/>
      <c r="X454" s="163"/>
      <c r="Y454" s="163"/>
      <c r="Z454" s="163"/>
      <c r="AA454" s="163"/>
      <c r="AB454" s="163"/>
      <c r="AC454" s="163"/>
      <c r="AD454" s="163"/>
      <c r="AE454" s="163"/>
    </row>
    <row r="455" spans="2:31">
      <c r="B455" s="1129"/>
      <c r="D455" s="1130"/>
      <c r="E455" s="1130"/>
      <c r="F455" s="1132"/>
      <c r="G455" s="1130"/>
      <c r="H455" s="1130"/>
      <c r="I455" s="1130"/>
      <c r="J455" s="1132"/>
      <c r="K455" s="1132"/>
      <c r="L455" s="1130"/>
      <c r="N455" s="1133">
        <f t="shared" si="14"/>
        <v>0</v>
      </c>
      <c r="O455" s="1134">
        <f t="shared" si="15"/>
        <v>0</v>
      </c>
      <c r="P455" s="1134">
        <f>O455/'1.5 Universal Data'!$F$35</f>
        <v>0</v>
      </c>
      <c r="R455" s="163"/>
      <c r="S455" s="163"/>
      <c r="T455" s="163"/>
      <c r="U455" s="163"/>
      <c r="V455" s="163"/>
      <c r="W455" s="163"/>
      <c r="X455" s="163"/>
      <c r="Y455" s="163"/>
      <c r="Z455" s="163"/>
      <c r="AA455" s="163"/>
      <c r="AB455" s="163"/>
      <c r="AC455" s="163"/>
      <c r="AD455" s="163"/>
      <c r="AE455" s="163"/>
    </row>
    <row r="456" spans="2:31">
      <c r="B456" s="1129"/>
      <c r="D456" s="1130"/>
      <c r="E456" s="1130"/>
      <c r="F456" s="1132"/>
      <c r="G456" s="1130"/>
      <c r="H456" s="1130"/>
      <c r="I456" s="1130"/>
      <c r="J456" s="1132"/>
      <c r="K456" s="1132"/>
      <c r="L456" s="1130"/>
      <c r="N456" s="1133">
        <f t="shared" si="14"/>
        <v>0</v>
      </c>
      <c r="O456" s="1134">
        <f t="shared" si="15"/>
        <v>0</v>
      </c>
      <c r="P456" s="1134">
        <f>O456/'1.5 Universal Data'!$F$35</f>
        <v>0</v>
      </c>
      <c r="R456" s="163"/>
      <c r="S456" s="163"/>
      <c r="T456" s="163"/>
      <c r="U456" s="163"/>
      <c r="V456" s="163"/>
      <c r="W456" s="163"/>
      <c r="X456" s="163"/>
      <c r="Y456" s="163"/>
      <c r="Z456" s="163"/>
      <c r="AA456" s="163"/>
      <c r="AB456" s="163"/>
      <c r="AC456" s="163"/>
      <c r="AD456" s="163"/>
      <c r="AE456" s="163"/>
    </row>
    <row r="457" spans="2:31">
      <c r="B457" s="1129"/>
      <c r="D457" s="1130"/>
      <c r="E457" s="1130"/>
      <c r="F457" s="1132"/>
      <c r="G457" s="1130"/>
      <c r="H457" s="1130"/>
      <c r="I457" s="1130"/>
      <c r="J457" s="1132"/>
      <c r="K457" s="1132"/>
      <c r="L457" s="1130"/>
      <c r="N457" s="1133">
        <f t="shared" si="14"/>
        <v>0</v>
      </c>
      <c r="O457" s="1134">
        <f t="shared" si="15"/>
        <v>0</v>
      </c>
      <c r="P457" s="1134">
        <f>O457/'1.5 Universal Data'!$F$35</f>
        <v>0</v>
      </c>
      <c r="R457" s="163"/>
      <c r="S457" s="163"/>
      <c r="T457" s="163"/>
      <c r="U457" s="163"/>
      <c r="V457" s="163"/>
      <c r="W457" s="163"/>
      <c r="X457" s="163"/>
      <c r="Y457" s="163"/>
      <c r="Z457" s="163"/>
      <c r="AA457" s="163"/>
      <c r="AB457" s="163"/>
      <c r="AC457" s="163"/>
      <c r="AD457" s="163"/>
      <c r="AE457" s="163"/>
    </row>
    <row r="458" spans="2:31">
      <c r="B458" s="1129"/>
      <c r="D458" s="1130"/>
      <c r="E458" s="1130"/>
      <c r="F458" s="1132"/>
      <c r="G458" s="1130"/>
      <c r="H458" s="1130"/>
      <c r="I458" s="1130"/>
      <c r="J458" s="1132"/>
      <c r="K458" s="1132"/>
      <c r="L458" s="1130"/>
      <c r="N458" s="1133">
        <f t="shared" si="14"/>
        <v>0</v>
      </c>
      <c r="O458" s="1134">
        <f t="shared" si="15"/>
        <v>0</v>
      </c>
      <c r="P458" s="1134">
        <f>O458/'1.5 Universal Data'!$F$35</f>
        <v>0</v>
      </c>
      <c r="R458" s="163"/>
      <c r="S458" s="163"/>
      <c r="T458" s="163"/>
      <c r="U458" s="163"/>
      <c r="V458" s="163"/>
      <c r="W458" s="163"/>
      <c r="X458" s="163"/>
      <c r="Y458" s="163"/>
      <c r="Z458" s="163"/>
      <c r="AA458" s="163"/>
      <c r="AB458" s="163"/>
      <c r="AC458" s="163"/>
      <c r="AD458" s="163"/>
      <c r="AE458" s="163"/>
    </row>
    <row r="459" spans="2:31">
      <c r="B459" s="1129"/>
      <c r="D459" s="1130"/>
      <c r="E459" s="1130"/>
      <c r="F459" s="1132"/>
      <c r="G459" s="1130"/>
      <c r="H459" s="1130"/>
      <c r="I459" s="1130"/>
      <c r="J459" s="1132"/>
      <c r="K459" s="1132"/>
      <c r="L459" s="1130"/>
      <c r="N459" s="1133">
        <f t="shared" si="14"/>
        <v>0</v>
      </c>
      <c r="O459" s="1134">
        <f t="shared" si="15"/>
        <v>0</v>
      </c>
      <c r="P459" s="1134">
        <f>O459/'1.5 Universal Data'!$F$35</f>
        <v>0</v>
      </c>
      <c r="R459" s="163"/>
      <c r="S459" s="163"/>
      <c r="T459" s="163"/>
      <c r="U459" s="163"/>
      <c r="V459" s="163"/>
      <c r="W459" s="163"/>
      <c r="X459" s="163"/>
      <c r="Y459" s="163"/>
      <c r="Z459" s="163"/>
      <c r="AA459" s="163"/>
      <c r="AB459" s="163"/>
      <c r="AC459" s="163"/>
      <c r="AD459" s="163"/>
      <c r="AE459" s="163"/>
    </row>
    <row r="460" spans="2:31">
      <c r="B460" s="1129"/>
      <c r="D460" s="1130"/>
      <c r="E460" s="1130"/>
      <c r="F460" s="1132"/>
      <c r="G460" s="1130"/>
      <c r="H460" s="1130"/>
      <c r="I460" s="1130"/>
      <c r="J460" s="1132"/>
      <c r="K460" s="1132"/>
      <c r="L460" s="1130"/>
      <c r="N460" s="1133">
        <f t="shared" si="14"/>
        <v>0</v>
      </c>
      <c r="O460" s="1134">
        <f t="shared" si="15"/>
        <v>0</v>
      </c>
      <c r="P460" s="1134">
        <f>O460/'1.5 Universal Data'!$F$35</f>
        <v>0</v>
      </c>
      <c r="R460" s="163"/>
      <c r="S460" s="163"/>
      <c r="T460" s="163"/>
      <c r="U460" s="163"/>
      <c r="V460" s="163"/>
      <c r="W460" s="163"/>
      <c r="X460" s="163"/>
      <c r="Y460" s="163"/>
      <c r="Z460" s="163"/>
      <c r="AA460" s="163"/>
      <c r="AB460" s="163"/>
      <c r="AC460" s="163"/>
      <c r="AD460" s="163"/>
      <c r="AE460" s="163"/>
    </row>
    <row r="461" spans="2:31">
      <c r="B461" s="1129"/>
      <c r="D461" s="1130"/>
      <c r="E461" s="1130"/>
      <c r="F461" s="1132"/>
      <c r="G461" s="1130"/>
      <c r="H461" s="1130"/>
      <c r="I461" s="1130"/>
      <c r="J461" s="1132"/>
      <c r="K461" s="1132"/>
      <c r="L461" s="1130"/>
      <c r="N461" s="1133">
        <f t="shared" si="14"/>
        <v>0</v>
      </c>
      <c r="O461" s="1134">
        <f t="shared" si="15"/>
        <v>0</v>
      </c>
      <c r="P461" s="1134">
        <f>O461/'1.5 Universal Data'!$F$35</f>
        <v>0</v>
      </c>
      <c r="R461" s="163"/>
      <c r="S461" s="163"/>
      <c r="T461" s="163"/>
      <c r="U461" s="163"/>
      <c r="V461" s="163"/>
      <c r="W461" s="163"/>
      <c r="X461" s="163"/>
      <c r="Y461" s="163"/>
      <c r="Z461" s="163"/>
      <c r="AA461" s="163"/>
      <c r="AB461" s="163"/>
      <c r="AC461" s="163"/>
      <c r="AD461" s="163"/>
      <c r="AE461" s="163"/>
    </row>
    <row r="462" spans="2:31">
      <c r="B462" s="1129"/>
      <c r="D462" s="1130"/>
      <c r="E462" s="1130"/>
      <c r="F462" s="1132"/>
      <c r="G462" s="1130"/>
      <c r="H462" s="1130"/>
      <c r="I462" s="1130"/>
      <c r="J462" s="1132"/>
      <c r="K462" s="1132"/>
      <c r="L462" s="1130"/>
      <c r="N462" s="1133">
        <f t="shared" si="14"/>
        <v>0</v>
      </c>
      <c r="O462" s="1134">
        <f t="shared" si="15"/>
        <v>0</v>
      </c>
      <c r="P462" s="1134">
        <f>O462/'1.5 Universal Data'!$F$35</f>
        <v>0</v>
      </c>
      <c r="R462" s="163"/>
      <c r="S462" s="163"/>
      <c r="T462" s="163"/>
      <c r="U462" s="163"/>
      <c r="V462" s="163"/>
      <c r="W462" s="163"/>
      <c r="X462" s="163"/>
      <c r="Y462" s="163"/>
      <c r="Z462" s="163"/>
      <c r="AA462" s="163"/>
      <c r="AB462" s="163"/>
      <c r="AC462" s="163"/>
      <c r="AD462" s="163"/>
      <c r="AE462" s="163"/>
    </row>
    <row r="463" spans="2:31">
      <c r="B463" s="1129"/>
      <c r="D463" s="1130"/>
      <c r="E463" s="1130"/>
      <c r="F463" s="1132"/>
      <c r="G463" s="1130"/>
      <c r="H463" s="1130"/>
      <c r="I463" s="1130"/>
      <c r="J463" s="1132"/>
      <c r="K463" s="1132"/>
      <c r="L463" s="1130"/>
      <c r="N463" s="1133">
        <f t="shared" si="14"/>
        <v>0</v>
      </c>
      <c r="O463" s="1134">
        <f t="shared" si="15"/>
        <v>0</v>
      </c>
      <c r="P463" s="1134">
        <f>O463/'1.5 Universal Data'!$F$35</f>
        <v>0</v>
      </c>
      <c r="R463" s="163"/>
      <c r="S463" s="163"/>
      <c r="T463" s="163"/>
      <c r="U463" s="163"/>
      <c r="V463" s="163"/>
      <c r="W463" s="163"/>
      <c r="X463" s="163"/>
      <c r="Y463" s="163"/>
      <c r="Z463" s="163"/>
      <c r="AA463" s="163"/>
      <c r="AB463" s="163"/>
      <c r="AC463" s="163"/>
      <c r="AD463" s="163"/>
      <c r="AE463" s="163"/>
    </row>
    <row r="464" spans="2:31">
      <c r="B464" s="1129"/>
      <c r="D464" s="1130"/>
      <c r="E464" s="1130"/>
      <c r="F464" s="1132"/>
      <c r="G464" s="1130"/>
      <c r="H464" s="1130"/>
      <c r="I464" s="1130"/>
      <c r="J464" s="1132"/>
      <c r="K464" s="1132"/>
      <c r="L464" s="1130"/>
      <c r="N464" s="1133">
        <f t="shared" si="14"/>
        <v>0</v>
      </c>
      <c r="O464" s="1134">
        <f t="shared" si="15"/>
        <v>0</v>
      </c>
      <c r="P464" s="1134">
        <f>O464/'1.5 Universal Data'!$F$35</f>
        <v>0</v>
      </c>
      <c r="R464" s="163"/>
      <c r="S464" s="163"/>
      <c r="T464" s="163"/>
      <c r="U464" s="163"/>
      <c r="V464" s="163"/>
      <c r="W464" s="163"/>
      <c r="X464" s="163"/>
      <c r="Y464" s="163"/>
      <c r="Z464" s="163"/>
      <c r="AA464" s="163"/>
      <c r="AB464" s="163"/>
      <c r="AC464" s="163"/>
      <c r="AD464" s="163"/>
      <c r="AE464" s="163"/>
    </row>
    <row r="465" spans="2:31">
      <c r="B465" s="1129"/>
      <c r="D465" s="1130"/>
      <c r="E465" s="1130"/>
      <c r="F465" s="1132"/>
      <c r="G465" s="1130"/>
      <c r="H465" s="1130"/>
      <c r="I465" s="1130"/>
      <c r="J465" s="1132"/>
      <c r="K465" s="1132"/>
      <c r="L465" s="1130"/>
      <c r="N465" s="1133">
        <f t="shared" ref="N465:N499" si="16">+H465*((K465-J465)+1)*B465</f>
        <v>0</v>
      </c>
      <c r="O465" s="1134">
        <f t="shared" ref="O465:O499" si="17">N465*L465</f>
        <v>0</v>
      </c>
      <c r="P465" s="1134">
        <f>O465/'1.5 Universal Data'!$F$35</f>
        <v>0</v>
      </c>
      <c r="R465" s="163"/>
      <c r="S465" s="163"/>
      <c r="T465" s="163"/>
      <c r="U465" s="163"/>
      <c r="V465" s="163"/>
      <c r="W465" s="163"/>
      <c r="X465" s="163"/>
      <c r="Y465" s="163"/>
      <c r="Z465" s="163"/>
      <c r="AA465" s="163"/>
      <c r="AB465" s="163"/>
      <c r="AC465" s="163"/>
      <c r="AD465" s="163"/>
      <c r="AE465" s="163"/>
    </row>
    <row r="466" spans="2:31">
      <c r="B466" s="1129"/>
      <c r="D466" s="1130"/>
      <c r="E466" s="1130"/>
      <c r="F466" s="1132"/>
      <c r="G466" s="1130"/>
      <c r="H466" s="1130"/>
      <c r="I466" s="1130"/>
      <c r="J466" s="1132"/>
      <c r="K466" s="1132"/>
      <c r="L466" s="1130"/>
      <c r="N466" s="1133">
        <f t="shared" si="16"/>
        <v>0</v>
      </c>
      <c r="O466" s="1134">
        <f t="shared" si="17"/>
        <v>0</v>
      </c>
      <c r="P466" s="1134">
        <f>O466/'1.5 Universal Data'!$F$35</f>
        <v>0</v>
      </c>
      <c r="R466" s="163"/>
      <c r="S466" s="163"/>
      <c r="T466" s="163"/>
      <c r="U466" s="163"/>
      <c r="V466" s="163"/>
      <c r="W466" s="163"/>
      <c r="X466" s="163"/>
      <c r="Y466" s="163"/>
      <c r="Z466" s="163"/>
      <c r="AA466" s="163"/>
      <c r="AB466" s="163"/>
      <c r="AC466" s="163"/>
      <c r="AD466" s="163"/>
      <c r="AE466" s="163"/>
    </row>
    <row r="467" spans="2:31">
      <c r="B467" s="1129"/>
      <c r="D467" s="1130"/>
      <c r="E467" s="1130"/>
      <c r="F467" s="1132"/>
      <c r="G467" s="1130"/>
      <c r="H467" s="1130"/>
      <c r="I467" s="1130"/>
      <c r="J467" s="1132"/>
      <c r="K467" s="1132"/>
      <c r="L467" s="1130"/>
      <c r="N467" s="1133">
        <f t="shared" si="16"/>
        <v>0</v>
      </c>
      <c r="O467" s="1134">
        <f t="shared" si="17"/>
        <v>0</v>
      </c>
      <c r="P467" s="1134">
        <f>O467/'1.5 Universal Data'!$F$35</f>
        <v>0</v>
      </c>
      <c r="R467" s="163"/>
      <c r="S467" s="163"/>
      <c r="T467" s="163"/>
      <c r="U467" s="163"/>
      <c r="V467" s="163"/>
      <c r="W467" s="163"/>
      <c r="X467" s="163"/>
      <c r="Y467" s="163"/>
      <c r="Z467" s="163"/>
      <c r="AA467" s="163"/>
      <c r="AB467" s="163"/>
      <c r="AC467" s="163"/>
      <c r="AD467" s="163"/>
      <c r="AE467" s="163"/>
    </row>
    <row r="468" spans="2:31">
      <c r="B468" s="1129"/>
      <c r="D468" s="1130"/>
      <c r="E468" s="1130"/>
      <c r="F468" s="1132"/>
      <c r="G468" s="1130"/>
      <c r="H468" s="1130"/>
      <c r="I468" s="1130"/>
      <c r="J468" s="1132"/>
      <c r="K468" s="1132"/>
      <c r="L468" s="1130"/>
      <c r="N468" s="1133">
        <f t="shared" si="16"/>
        <v>0</v>
      </c>
      <c r="O468" s="1134">
        <f t="shared" si="17"/>
        <v>0</v>
      </c>
      <c r="P468" s="1134">
        <f>O468/'1.5 Universal Data'!$F$35</f>
        <v>0</v>
      </c>
      <c r="R468" s="163"/>
      <c r="S468" s="163"/>
      <c r="T468" s="163"/>
      <c r="U468" s="163"/>
      <c r="V468" s="163"/>
      <c r="W468" s="163"/>
      <c r="X468" s="163"/>
      <c r="Y468" s="163"/>
      <c r="Z468" s="163"/>
      <c r="AA468" s="163"/>
      <c r="AB468" s="163"/>
      <c r="AC468" s="163"/>
      <c r="AD468" s="163"/>
      <c r="AE468" s="163"/>
    </row>
    <row r="469" spans="2:31">
      <c r="B469" s="1129"/>
      <c r="D469" s="1130"/>
      <c r="E469" s="1130"/>
      <c r="F469" s="1132"/>
      <c r="G469" s="1130"/>
      <c r="H469" s="1130"/>
      <c r="I469" s="1130"/>
      <c r="J469" s="1132"/>
      <c r="K469" s="1132"/>
      <c r="L469" s="1130"/>
      <c r="N469" s="1133">
        <f t="shared" si="16"/>
        <v>0</v>
      </c>
      <c r="O469" s="1134">
        <f t="shared" si="17"/>
        <v>0</v>
      </c>
      <c r="P469" s="1134">
        <f>O469/'1.5 Universal Data'!$F$35</f>
        <v>0</v>
      </c>
      <c r="R469" s="163"/>
      <c r="S469" s="163"/>
      <c r="T469" s="163"/>
      <c r="U469" s="163"/>
      <c r="V469" s="163"/>
      <c r="W469" s="163"/>
      <c r="X469" s="163"/>
      <c r="Y469" s="163"/>
      <c r="Z469" s="163"/>
      <c r="AA469" s="163"/>
      <c r="AB469" s="163"/>
      <c r="AC469" s="163"/>
      <c r="AD469" s="163"/>
      <c r="AE469" s="163"/>
    </row>
    <row r="470" spans="2:31">
      <c r="B470" s="1129"/>
      <c r="D470" s="1130"/>
      <c r="E470" s="1130"/>
      <c r="F470" s="1132"/>
      <c r="G470" s="1130"/>
      <c r="H470" s="1130"/>
      <c r="I470" s="1130"/>
      <c r="J470" s="1132"/>
      <c r="K470" s="1132"/>
      <c r="L470" s="1130"/>
      <c r="N470" s="1133">
        <f t="shared" si="16"/>
        <v>0</v>
      </c>
      <c r="O470" s="1134">
        <f t="shared" si="17"/>
        <v>0</v>
      </c>
      <c r="P470" s="1134">
        <f>O470/'1.5 Universal Data'!$F$35</f>
        <v>0</v>
      </c>
      <c r="R470" s="163"/>
      <c r="S470" s="163"/>
      <c r="T470" s="163"/>
      <c r="U470" s="163"/>
      <c r="V470" s="163"/>
      <c r="W470" s="163"/>
      <c r="X470" s="163"/>
      <c r="Y470" s="163"/>
      <c r="Z470" s="163"/>
      <c r="AA470" s="163"/>
      <c r="AB470" s="163"/>
      <c r="AC470" s="163"/>
      <c r="AD470" s="163"/>
      <c r="AE470" s="163"/>
    </row>
    <row r="471" spans="2:31">
      <c r="B471" s="1129"/>
      <c r="D471" s="1130"/>
      <c r="E471" s="1130"/>
      <c r="F471" s="1132"/>
      <c r="G471" s="1130"/>
      <c r="H471" s="1130"/>
      <c r="I471" s="1130"/>
      <c r="J471" s="1132"/>
      <c r="K471" s="1132"/>
      <c r="L471" s="1130"/>
      <c r="N471" s="1133">
        <f t="shared" si="16"/>
        <v>0</v>
      </c>
      <c r="O471" s="1134">
        <f t="shared" si="17"/>
        <v>0</v>
      </c>
      <c r="P471" s="1134">
        <f>O471/'1.5 Universal Data'!$F$35</f>
        <v>0</v>
      </c>
      <c r="R471" s="163"/>
      <c r="S471" s="163"/>
      <c r="T471" s="163"/>
      <c r="U471" s="163"/>
      <c r="V471" s="163"/>
      <c r="W471" s="163"/>
      <c r="X471" s="163"/>
      <c r="Y471" s="163"/>
      <c r="Z471" s="163"/>
      <c r="AA471" s="163"/>
      <c r="AB471" s="163"/>
      <c r="AC471" s="163"/>
      <c r="AD471" s="163"/>
      <c r="AE471" s="163"/>
    </row>
    <row r="472" spans="2:31">
      <c r="B472" s="1129"/>
      <c r="D472" s="1130"/>
      <c r="E472" s="1130"/>
      <c r="F472" s="1132"/>
      <c r="G472" s="1130"/>
      <c r="H472" s="1130"/>
      <c r="I472" s="1130"/>
      <c r="J472" s="1132"/>
      <c r="K472" s="1132"/>
      <c r="L472" s="1130"/>
      <c r="N472" s="1133">
        <f t="shared" si="16"/>
        <v>0</v>
      </c>
      <c r="O472" s="1134">
        <f t="shared" si="17"/>
        <v>0</v>
      </c>
      <c r="P472" s="1134">
        <f>O472/'1.5 Universal Data'!$F$35</f>
        <v>0</v>
      </c>
      <c r="R472" s="163"/>
      <c r="S472" s="163"/>
      <c r="T472" s="163"/>
      <c r="U472" s="163"/>
      <c r="V472" s="163"/>
      <c r="W472" s="163"/>
      <c r="X472" s="163"/>
      <c r="Y472" s="163"/>
      <c r="Z472" s="163"/>
      <c r="AA472" s="163"/>
      <c r="AB472" s="163"/>
      <c r="AC472" s="163"/>
      <c r="AD472" s="163"/>
      <c r="AE472" s="163"/>
    </row>
    <row r="473" spans="2:31">
      <c r="B473" s="1129"/>
      <c r="D473" s="1130"/>
      <c r="E473" s="1130"/>
      <c r="F473" s="1132"/>
      <c r="G473" s="1130"/>
      <c r="H473" s="1130"/>
      <c r="I473" s="1130"/>
      <c r="J473" s="1132"/>
      <c r="K473" s="1132"/>
      <c r="L473" s="1130"/>
      <c r="N473" s="1133">
        <f t="shared" si="16"/>
        <v>0</v>
      </c>
      <c r="O473" s="1134">
        <f t="shared" si="17"/>
        <v>0</v>
      </c>
      <c r="P473" s="1134">
        <f>O473/'1.5 Universal Data'!$F$35</f>
        <v>0</v>
      </c>
      <c r="R473" s="163"/>
      <c r="S473" s="163"/>
      <c r="T473" s="163"/>
      <c r="U473" s="163"/>
      <c r="V473" s="163"/>
      <c r="W473" s="163"/>
      <c r="X473" s="163"/>
      <c r="Y473" s="163"/>
      <c r="Z473" s="163"/>
      <c r="AA473" s="163"/>
      <c r="AB473" s="163"/>
      <c r="AC473" s="163"/>
      <c r="AD473" s="163"/>
      <c r="AE473" s="163"/>
    </row>
    <row r="474" spans="2:31">
      <c r="B474" s="1129"/>
      <c r="D474" s="1130"/>
      <c r="E474" s="1130"/>
      <c r="F474" s="1132"/>
      <c r="G474" s="1130"/>
      <c r="H474" s="1130"/>
      <c r="I474" s="1130"/>
      <c r="J474" s="1132"/>
      <c r="K474" s="1132"/>
      <c r="L474" s="1130"/>
      <c r="N474" s="1133">
        <f t="shared" si="16"/>
        <v>0</v>
      </c>
      <c r="O474" s="1134">
        <f t="shared" si="17"/>
        <v>0</v>
      </c>
      <c r="P474" s="1134">
        <f>O474/'1.5 Universal Data'!$F$35</f>
        <v>0</v>
      </c>
      <c r="R474" s="163"/>
      <c r="S474" s="163"/>
      <c r="T474" s="163"/>
      <c r="U474" s="163"/>
      <c r="V474" s="163"/>
      <c r="W474" s="163"/>
      <c r="X474" s="163"/>
      <c r="Y474" s="163"/>
      <c r="Z474" s="163"/>
      <c r="AA474" s="163"/>
      <c r="AB474" s="163"/>
      <c r="AC474" s="163"/>
      <c r="AD474" s="163"/>
      <c r="AE474" s="163"/>
    </row>
    <row r="475" spans="2:31">
      <c r="B475" s="1129"/>
      <c r="D475" s="1130"/>
      <c r="E475" s="1130"/>
      <c r="F475" s="1132"/>
      <c r="G475" s="1130"/>
      <c r="H475" s="1130"/>
      <c r="I475" s="1130"/>
      <c r="J475" s="1132"/>
      <c r="K475" s="1132"/>
      <c r="L475" s="1130"/>
      <c r="N475" s="1133">
        <f t="shared" si="16"/>
        <v>0</v>
      </c>
      <c r="O475" s="1134">
        <f t="shared" si="17"/>
        <v>0</v>
      </c>
      <c r="P475" s="1134">
        <f>O475/'1.5 Universal Data'!$F$35</f>
        <v>0</v>
      </c>
      <c r="R475" s="163"/>
      <c r="S475" s="163"/>
      <c r="T475" s="163"/>
      <c r="U475" s="163"/>
      <c r="V475" s="163"/>
      <c r="W475" s="163"/>
      <c r="X475" s="163"/>
      <c r="Y475" s="163"/>
      <c r="Z475" s="163"/>
      <c r="AA475" s="163"/>
      <c r="AB475" s="163"/>
      <c r="AC475" s="163"/>
      <c r="AD475" s="163"/>
      <c r="AE475" s="163"/>
    </row>
    <row r="476" spans="2:31">
      <c r="B476" s="1129"/>
      <c r="D476" s="1130"/>
      <c r="E476" s="1130"/>
      <c r="F476" s="1132"/>
      <c r="G476" s="1130"/>
      <c r="H476" s="1130"/>
      <c r="I476" s="1130"/>
      <c r="J476" s="1132"/>
      <c r="K476" s="1132"/>
      <c r="L476" s="1130"/>
      <c r="N476" s="1133">
        <f t="shared" si="16"/>
        <v>0</v>
      </c>
      <c r="O476" s="1134">
        <f t="shared" si="17"/>
        <v>0</v>
      </c>
      <c r="P476" s="1134">
        <f>O476/'1.5 Universal Data'!$F$35</f>
        <v>0</v>
      </c>
      <c r="R476" s="163"/>
      <c r="S476" s="163"/>
      <c r="T476" s="163"/>
      <c r="U476" s="163"/>
      <c r="V476" s="163"/>
      <c r="W476" s="163"/>
      <c r="X476" s="163"/>
      <c r="Y476" s="163"/>
      <c r="Z476" s="163"/>
      <c r="AA476" s="163"/>
      <c r="AB476" s="163"/>
      <c r="AC476" s="163"/>
      <c r="AD476" s="163"/>
      <c r="AE476" s="163"/>
    </row>
    <row r="477" spans="2:31">
      <c r="B477" s="1129"/>
      <c r="D477" s="1130"/>
      <c r="E477" s="1130"/>
      <c r="F477" s="1132"/>
      <c r="G477" s="1130"/>
      <c r="H477" s="1130"/>
      <c r="I477" s="1130"/>
      <c r="J477" s="1132"/>
      <c r="K477" s="1132"/>
      <c r="L477" s="1130"/>
      <c r="N477" s="1133">
        <f t="shared" si="16"/>
        <v>0</v>
      </c>
      <c r="O477" s="1134">
        <f t="shared" si="17"/>
        <v>0</v>
      </c>
      <c r="P477" s="1134">
        <f>O477/'1.5 Universal Data'!$F$35</f>
        <v>0</v>
      </c>
      <c r="R477" s="163"/>
      <c r="S477" s="163"/>
      <c r="T477" s="163"/>
      <c r="U477" s="163"/>
      <c r="V477" s="163"/>
      <c r="W477" s="163"/>
      <c r="X477" s="163"/>
      <c r="Y477" s="163"/>
      <c r="Z477" s="163"/>
      <c r="AA477" s="163"/>
      <c r="AB477" s="163"/>
      <c r="AC477" s="163"/>
      <c r="AD477" s="163"/>
      <c r="AE477" s="163"/>
    </row>
    <row r="478" spans="2:31">
      <c r="B478" s="1129"/>
      <c r="D478" s="1130"/>
      <c r="E478" s="1130"/>
      <c r="F478" s="1132"/>
      <c r="G478" s="1130"/>
      <c r="H478" s="1130"/>
      <c r="I478" s="1130"/>
      <c r="J478" s="1132"/>
      <c r="K478" s="1132"/>
      <c r="L478" s="1130"/>
      <c r="N478" s="1133">
        <f t="shared" si="16"/>
        <v>0</v>
      </c>
      <c r="O478" s="1134">
        <f t="shared" si="17"/>
        <v>0</v>
      </c>
      <c r="P478" s="1134">
        <f>O478/'1.5 Universal Data'!$F$35</f>
        <v>0</v>
      </c>
      <c r="R478" s="163"/>
      <c r="S478" s="163"/>
      <c r="T478" s="163"/>
      <c r="U478" s="163"/>
      <c r="V478" s="163"/>
      <c r="W478" s="163"/>
      <c r="X478" s="163"/>
      <c r="Y478" s="163"/>
      <c r="Z478" s="163"/>
      <c r="AA478" s="163"/>
      <c r="AB478" s="163"/>
      <c r="AC478" s="163"/>
      <c r="AD478" s="163"/>
      <c r="AE478" s="163"/>
    </row>
    <row r="479" spans="2:31">
      <c r="B479" s="1129"/>
      <c r="D479" s="1130"/>
      <c r="E479" s="1130"/>
      <c r="F479" s="1132"/>
      <c r="G479" s="1130"/>
      <c r="H479" s="1130"/>
      <c r="I479" s="1130"/>
      <c r="J479" s="1132"/>
      <c r="K479" s="1132"/>
      <c r="L479" s="1130"/>
      <c r="N479" s="1133">
        <f t="shared" si="16"/>
        <v>0</v>
      </c>
      <c r="O479" s="1134">
        <f t="shared" si="17"/>
        <v>0</v>
      </c>
      <c r="P479" s="1134">
        <f>O479/'1.5 Universal Data'!$F$35</f>
        <v>0</v>
      </c>
      <c r="R479" s="163"/>
      <c r="S479" s="163"/>
      <c r="T479" s="163"/>
      <c r="U479" s="163"/>
      <c r="V479" s="163"/>
      <c r="W479" s="163"/>
      <c r="X479" s="163"/>
      <c r="Y479" s="163"/>
      <c r="Z479" s="163"/>
      <c r="AA479" s="163"/>
      <c r="AB479" s="163"/>
      <c r="AC479" s="163"/>
      <c r="AD479" s="163"/>
      <c r="AE479" s="163"/>
    </row>
    <row r="480" spans="2:31">
      <c r="B480" s="1129"/>
      <c r="D480" s="1130"/>
      <c r="E480" s="1130"/>
      <c r="F480" s="1132"/>
      <c r="G480" s="1130"/>
      <c r="H480" s="1130"/>
      <c r="I480" s="1130"/>
      <c r="J480" s="1132"/>
      <c r="K480" s="1132"/>
      <c r="L480" s="1130"/>
      <c r="N480" s="1133">
        <f t="shared" si="16"/>
        <v>0</v>
      </c>
      <c r="O480" s="1134">
        <f t="shared" si="17"/>
        <v>0</v>
      </c>
      <c r="P480" s="1134">
        <f>O480/'1.5 Universal Data'!$F$35</f>
        <v>0</v>
      </c>
      <c r="R480" s="163"/>
      <c r="S480" s="163"/>
      <c r="T480" s="163"/>
      <c r="U480" s="163"/>
      <c r="V480" s="163"/>
      <c r="W480" s="163"/>
      <c r="X480" s="163"/>
      <c r="Y480" s="163"/>
      <c r="Z480" s="163"/>
      <c r="AA480" s="163"/>
      <c r="AB480" s="163"/>
      <c r="AC480" s="163"/>
      <c r="AD480" s="163"/>
      <c r="AE480" s="163"/>
    </row>
    <row r="481" spans="2:31">
      <c r="B481" s="1129"/>
      <c r="D481" s="1130"/>
      <c r="E481" s="1130"/>
      <c r="F481" s="1132"/>
      <c r="G481" s="1130"/>
      <c r="H481" s="1130"/>
      <c r="I481" s="1130"/>
      <c r="J481" s="1132"/>
      <c r="K481" s="1132"/>
      <c r="L481" s="1130"/>
      <c r="N481" s="1133">
        <f t="shared" si="16"/>
        <v>0</v>
      </c>
      <c r="O481" s="1134">
        <f t="shared" si="17"/>
        <v>0</v>
      </c>
      <c r="P481" s="1134">
        <f>O481/'1.5 Universal Data'!$F$35</f>
        <v>0</v>
      </c>
      <c r="R481" s="163"/>
      <c r="S481" s="163"/>
      <c r="T481" s="163"/>
      <c r="U481" s="163"/>
      <c r="V481" s="163"/>
      <c r="W481" s="163"/>
      <c r="X481" s="163"/>
      <c r="Y481" s="163"/>
      <c r="Z481" s="163"/>
      <c r="AA481" s="163"/>
      <c r="AB481" s="163"/>
      <c r="AC481" s="163"/>
      <c r="AD481" s="163"/>
      <c r="AE481" s="163"/>
    </row>
    <row r="482" spans="2:31">
      <c r="B482" s="1129"/>
      <c r="D482" s="1130"/>
      <c r="E482" s="1130"/>
      <c r="F482" s="1132"/>
      <c r="G482" s="1130"/>
      <c r="H482" s="1130"/>
      <c r="I482" s="1130"/>
      <c r="J482" s="1132"/>
      <c r="K482" s="1132"/>
      <c r="L482" s="1130"/>
      <c r="N482" s="1133">
        <f t="shared" si="16"/>
        <v>0</v>
      </c>
      <c r="O482" s="1134">
        <f t="shared" si="17"/>
        <v>0</v>
      </c>
      <c r="P482" s="1134">
        <f>O482/'1.5 Universal Data'!$F$35</f>
        <v>0</v>
      </c>
      <c r="R482" s="163"/>
      <c r="S482" s="163"/>
      <c r="T482" s="163"/>
      <c r="U482" s="163"/>
      <c r="V482" s="163"/>
      <c r="W482" s="163"/>
      <c r="X482" s="163"/>
      <c r="Y482" s="163"/>
      <c r="Z482" s="163"/>
      <c r="AA482" s="163"/>
      <c r="AB482" s="163"/>
      <c r="AC482" s="163"/>
      <c r="AD482" s="163"/>
      <c r="AE482" s="163"/>
    </row>
    <row r="483" spans="2:31">
      <c r="B483" s="1129"/>
      <c r="D483" s="1130"/>
      <c r="E483" s="1130"/>
      <c r="F483" s="1132"/>
      <c r="G483" s="1130"/>
      <c r="H483" s="1130"/>
      <c r="I483" s="1130"/>
      <c r="J483" s="1132"/>
      <c r="K483" s="1132"/>
      <c r="L483" s="1130"/>
      <c r="N483" s="1133">
        <f t="shared" si="16"/>
        <v>0</v>
      </c>
      <c r="O483" s="1134">
        <f t="shared" si="17"/>
        <v>0</v>
      </c>
      <c r="P483" s="1134">
        <f>O483/'1.5 Universal Data'!$F$35</f>
        <v>0</v>
      </c>
      <c r="R483" s="163"/>
      <c r="S483" s="163"/>
      <c r="T483" s="163"/>
      <c r="U483" s="163"/>
      <c r="V483" s="163"/>
      <c r="W483" s="163"/>
      <c r="X483" s="163"/>
      <c r="Y483" s="163"/>
      <c r="Z483" s="163"/>
      <c r="AA483" s="163"/>
      <c r="AB483" s="163"/>
      <c r="AC483" s="163"/>
      <c r="AD483" s="163"/>
      <c r="AE483" s="163"/>
    </row>
    <row r="484" spans="2:31" ht="12.75" customHeight="1">
      <c r="B484" s="1129"/>
      <c r="D484" s="1130"/>
      <c r="E484" s="1130"/>
      <c r="F484" s="1132"/>
      <c r="G484" s="1130"/>
      <c r="H484" s="1130"/>
      <c r="I484" s="1130"/>
      <c r="J484" s="1132"/>
      <c r="K484" s="1132"/>
      <c r="L484" s="1130"/>
      <c r="N484" s="1133">
        <f t="shared" si="16"/>
        <v>0</v>
      </c>
      <c r="O484" s="1134">
        <f t="shared" si="17"/>
        <v>0</v>
      </c>
      <c r="P484" s="1134">
        <f>O484/'1.5 Universal Data'!$F$35</f>
        <v>0</v>
      </c>
      <c r="R484" s="163"/>
      <c r="S484" s="163"/>
      <c r="T484" s="163"/>
      <c r="U484" s="163"/>
      <c r="V484" s="163"/>
      <c r="W484" s="163"/>
      <c r="X484" s="163"/>
      <c r="Y484" s="163"/>
      <c r="Z484" s="163"/>
      <c r="AA484" s="163"/>
      <c r="AB484" s="163"/>
      <c r="AC484" s="163"/>
      <c r="AD484" s="163"/>
      <c r="AE484" s="163"/>
    </row>
    <row r="485" spans="2:31">
      <c r="B485" s="1129"/>
      <c r="D485" s="1130"/>
      <c r="E485" s="1130"/>
      <c r="F485" s="1132"/>
      <c r="G485" s="1130"/>
      <c r="H485" s="1130"/>
      <c r="I485" s="1130"/>
      <c r="J485" s="1132"/>
      <c r="K485" s="1132"/>
      <c r="L485" s="1130"/>
      <c r="N485" s="1133">
        <f t="shared" si="16"/>
        <v>0</v>
      </c>
      <c r="O485" s="1134">
        <f t="shared" si="17"/>
        <v>0</v>
      </c>
      <c r="P485" s="1134">
        <f>O485/'1.5 Universal Data'!$F$35</f>
        <v>0</v>
      </c>
      <c r="R485" s="163"/>
      <c r="S485" s="163"/>
      <c r="T485" s="163"/>
      <c r="U485" s="163"/>
      <c r="V485" s="163"/>
      <c r="W485" s="163"/>
      <c r="X485" s="163"/>
      <c r="Y485" s="163"/>
      <c r="Z485" s="163"/>
      <c r="AA485" s="163"/>
      <c r="AB485" s="163"/>
      <c r="AC485" s="163"/>
      <c r="AD485" s="163"/>
      <c r="AE485" s="163"/>
    </row>
    <row r="486" spans="2:31">
      <c r="B486" s="1129"/>
      <c r="D486" s="1130"/>
      <c r="E486" s="1130"/>
      <c r="F486" s="1132"/>
      <c r="G486" s="1130"/>
      <c r="H486" s="1130"/>
      <c r="I486" s="1130"/>
      <c r="J486" s="1132"/>
      <c r="K486" s="1132"/>
      <c r="L486" s="1130"/>
      <c r="N486" s="1133">
        <f t="shared" si="16"/>
        <v>0</v>
      </c>
      <c r="O486" s="1134">
        <f t="shared" si="17"/>
        <v>0</v>
      </c>
      <c r="P486" s="1134">
        <f>O486/'1.5 Universal Data'!$F$35</f>
        <v>0</v>
      </c>
      <c r="R486" s="163"/>
      <c r="S486" s="163"/>
      <c r="T486" s="163"/>
      <c r="U486" s="163"/>
      <c r="V486" s="163"/>
      <c r="W486" s="163"/>
      <c r="X486" s="163"/>
      <c r="Y486" s="163"/>
      <c r="Z486" s="163"/>
      <c r="AA486" s="163"/>
      <c r="AB486" s="163"/>
      <c r="AC486" s="163"/>
      <c r="AD486" s="163"/>
      <c r="AE486" s="163"/>
    </row>
    <row r="487" spans="2:31">
      <c r="B487" s="1129"/>
      <c r="D487" s="1130"/>
      <c r="E487" s="1130"/>
      <c r="F487" s="1132"/>
      <c r="G487" s="1130"/>
      <c r="H487" s="1130"/>
      <c r="I487" s="1130"/>
      <c r="J487" s="1132"/>
      <c r="K487" s="1132"/>
      <c r="L487" s="1130"/>
      <c r="N487" s="1133">
        <f t="shared" si="16"/>
        <v>0</v>
      </c>
      <c r="O487" s="1134">
        <f t="shared" si="17"/>
        <v>0</v>
      </c>
      <c r="P487" s="1134">
        <f>O487/'1.5 Universal Data'!$F$35</f>
        <v>0</v>
      </c>
      <c r="R487" s="163"/>
      <c r="S487" s="163"/>
      <c r="T487" s="163"/>
      <c r="U487" s="163"/>
      <c r="V487" s="163"/>
      <c r="W487" s="163"/>
      <c r="X487" s="163"/>
      <c r="Y487" s="163"/>
      <c r="Z487" s="163"/>
      <c r="AA487" s="163"/>
      <c r="AB487" s="163"/>
      <c r="AC487" s="163"/>
      <c r="AD487" s="163"/>
      <c r="AE487" s="163"/>
    </row>
    <row r="488" spans="2:31">
      <c r="B488" s="1129"/>
      <c r="D488" s="1130"/>
      <c r="E488" s="1130"/>
      <c r="F488" s="1132"/>
      <c r="G488" s="1130"/>
      <c r="H488" s="1130"/>
      <c r="I488" s="1130"/>
      <c r="J488" s="1132"/>
      <c r="K488" s="1132"/>
      <c r="L488" s="1130"/>
      <c r="N488" s="1133">
        <f t="shared" si="16"/>
        <v>0</v>
      </c>
      <c r="O488" s="1134">
        <f t="shared" si="17"/>
        <v>0</v>
      </c>
      <c r="P488" s="1134">
        <f>O488/'1.5 Universal Data'!$F$35</f>
        <v>0</v>
      </c>
      <c r="R488" s="163"/>
      <c r="S488" s="163"/>
      <c r="T488" s="163"/>
      <c r="U488" s="163"/>
      <c r="V488" s="163"/>
      <c r="W488" s="163"/>
      <c r="X488" s="163"/>
      <c r="Y488" s="163"/>
      <c r="Z488" s="163"/>
      <c r="AA488" s="163"/>
      <c r="AB488" s="163"/>
      <c r="AC488" s="163"/>
      <c r="AD488" s="163"/>
      <c r="AE488" s="163"/>
    </row>
    <row r="489" spans="2:31">
      <c r="B489" s="1129"/>
      <c r="D489" s="1130"/>
      <c r="E489" s="1130"/>
      <c r="F489" s="1132"/>
      <c r="G489" s="1130"/>
      <c r="H489" s="1130"/>
      <c r="I489" s="1130"/>
      <c r="J489" s="1132"/>
      <c r="K489" s="1132"/>
      <c r="L489" s="1130"/>
      <c r="N489" s="1133">
        <f t="shared" si="16"/>
        <v>0</v>
      </c>
      <c r="O489" s="1134">
        <f t="shared" si="17"/>
        <v>0</v>
      </c>
      <c r="P489" s="1134">
        <f>O489/'1.5 Universal Data'!$F$35</f>
        <v>0</v>
      </c>
      <c r="R489" s="163"/>
      <c r="S489" s="163"/>
      <c r="T489" s="163"/>
      <c r="U489" s="163"/>
      <c r="V489" s="163"/>
      <c r="W489" s="163"/>
      <c r="X489" s="163"/>
      <c r="Y489" s="163"/>
      <c r="Z489" s="163"/>
      <c r="AA489" s="163"/>
      <c r="AB489" s="163"/>
      <c r="AC489" s="163"/>
      <c r="AD489" s="163"/>
      <c r="AE489" s="163"/>
    </row>
    <row r="490" spans="2:31">
      <c r="B490" s="1129"/>
      <c r="D490" s="1130"/>
      <c r="E490" s="1130"/>
      <c r="F490" s="1132"/>
      <c r="G490" s="1130"/>
      <c r="H490" s="1130"/>
      <c r="I490" s="1130"/>
      <c r="J490" s="1132"/>
      <c r="K490" s="1132"/>
      <c r="L490" s="1130"/>
      <c r="N490" s="1133">
        <f t="shared" si="16"/>
        <v>0</v>
      </c>
      <c r="O490" s="1134">
        <f t="shared" si="17"/>
        <v>0</v>
      </c>
      <c r="P490" s="1134">
        <f>O490/'1.5 Universal Data'!$F$35</f>
        <v>0</v>
      </c>
      <c r="R490" s="163"/>
      <c r="S490" s="163"/>
      <c r="T490" s="163"/>
      <c r="U490" s="163"/>
      <c r="V490" s="163"/>
      <c r="W490" s="163"/>
      <c r="X490" s="163"/>
      <c r="Y490" s="163"/>
      <c r="Z490" s="163"/>
      <c r="AA490" s="163"/>
      <c r="AB490" s="163"/>
      <c r="AC490" s="163"/>
      <c r="AD490" s="163"/>
      <c r="AE490" s="163"/>
    </row>
    <row r="491" spans="2:31">
      <c r="B491" s="1129"/>
      <c r="D491" s="1130"/>
      <c r="E491" s="1130"/>
      <c r="F491" s="1132"/>
      <c r="G491" s="1130"/>
      <c r="H491" s="1130"/>
      <c r="I491" s="1130"/>
      <c r="J491" s="1132"/>
      <c r="K491" s="1132"/>
      <c r="L491" s="1130"/>
      <c r="N491" s="1133">
        <f t="shared" si="16"/>
        <v>0</v>
      </c>
      <c r="O491" s="1134">
        <f t="shared" si="17"/>
        <v>0</v>
      </c>
      <c r="P491" s="1134">
        <f>O491/'1.5 Universal Data'!$F$35</f>
        <v>0</v>
      </c>
      <c r="R491" s="163"/>
      <c r="S491" s="163"/>
      <c r="T491" s="163"/>
      <c r="U491" s="163"/>
      <c r="V491" s="163"/>
      <c r="W491" s="163"/>
      <c r="X491" s="163"/>
      <c r="Y491" s="163"/>
      <c r="Z491" s="163"/>
      <c r="AA491" s="163"/>
      <c r="AB491" s="163"/>
      <c r="AC491" s="163"/>
      <c r="AD491" s="163"/>
      <c r="AE491" s="163"/>
    </row>
    <row r="492" spans="2:31">
      <c r="B492" s="1129"/>
      <c r="D492" s="1130"/>
      <c r="E492" s="1130"/>
      <c r="F492" s="1132"/>
      <c r="G492" s="1130"/>
      <c r="H492" s="1130"/>
      <c r="I492" s="1130"/>
      <c r="J492" s="1132"/>
      <c r="K492" s="1132"/>
      <c r="L492" s="1130"/>
      <c r="N492" s="1133">
        <f t="shared" si="16"/>
        <v>0</v>
      </c>
      <c r="O492" s="1134">
        <f t="shared" si="17"/>
        <v>0</v>
      </c>
      <c r="P492" s="1134">
        <f>O492/'1.5 Universal Data'!$F$35</f>
        <v>0</v>
      </c>
      <c r="R492" s="163"/>
      <c r="S492" s="163"/>
      <c r="T492" s="163"/>
      <c r="U492" s="163"/>
      <c r="V492" s="163"/>
      <c r="W492" s="163"/>
      <c r="X492" s="163"/>
      <c r="Y492" s="163"/>
      <c r="Z492" s="163"/>
      <c r="AA492" s="163"/>
      <c r="AB492" s="163"/>
      <c r="AC492" s="163"/>
      <c r="AD492" s="163"/>
      <c r="AE492" s="163"/>
    </row>
    <row r="493" spans="2:31">
      <c r="B493" s="1129"/>
      <c r="D493" s="1130"/>
      <c r="E493" s="1130"/>
      <c r="F493" s="1132"/>
      <c r="G493" s="1130"/>
      <c r="H493" s="1130"/>
      <c r="I493" s="1130"/>
      <c r="J493" s="1132"/>
      <c r="K493" s="1132"/>
      <c r="L493" s="1130"/>
      <c r="N493" s="1133">
        <f t="shared" si="16"/>
        <v>0</v>
      </c>
      <c r="O493" s="1134">
        <f t="shared" si="17"/>
        <v>0</v>
      </c>
      <c r="P493" s="1134">
        <f>O493/'1.5 Universal Data'!$F$35</f>
        <v>0</v>
      </c>
      <c r="R493" s="163"/>
      <c r="S493" s="163"/>
      <c r="T493" s="163"/>
      <c r="U493" s="163"/>
      <c r="V493" s="163"/>
      <c r="W493" s="163"/>
      <c r="X493" s="163"/>
      <c r="Y493" s="163"/>
      <c r="Z493" s="163"/>
      <c r="AA493" s="163"/>
      <c r="AB493" s="163"/>
      <c r="AC493" s="163"/>
      <c r="AD493" s="163"/>
      <c r="AE493" s="163"/>
    </row>
    <row r="494" spans="2:31">
      <c r="B494" s="1129"/>
      <c r="D494" s="1130"/>
      <c r="E494" s="1130"/>
      <c r="F494" s="1132"/>
      <c r="G494" s="1130"/>
      <c r="H494" s="1130"/>
      <c r="I494" s="1130"/>
      <c r="J494" s="1132"/>
      <c r="K494" s="1132"/>
      <c r="L494" s="1130"/>
      <c r="N494" s="1133">
        <f t="shared" si="16"/>
        <v>0</v>
      </c>
      <c r="O494" s="1134">
        <f t="shared" si="17"/>
        <v>0</v>
      </c>
      <c r="P494" s="1134">
        <f>O494/'1.5 Universal Data'!$F$35</f>
        <v>0</v>
      </c>
      <c r="R494" s="163"/>
      <c r="S494" s="163"/>
      <c r="T494" s="163"/>
      <c r="U494" s="163"/>
      <c r="V494" s="163"/>
      <c r="W494" s="163"/>
      <c r="X494" s="163"/>
      <c r="Y494" s="163"/>
      <c r="Z494" s="163"/>
      <c r="AA494" s="163"/>
      <c r="AB494" s="163"/>
      <c r="AC494" s="163"/>
      <c r="AD494" s="163"/>
      <c r="AE494" s="163"/>
    </row>
    <row r="495" spans="2:31">
      <c r="B495" s="1129"/>
      <c r="D495" s="1130"/>
      <c r="E495" s="1130"/>
      <c r="F495" s="1132"/>
      <c r="G495" s="1130"/>
      <c r="H495" s="1130"/>
      <c r="I495" s="1130"/>
      <c r="J495" s="1132"/>
      <c r="K495" s="1132"/>
      <c r="L495" s="1130"/>
      <c r="N495" s="1133">
        <f t="shared" si="16"/>
        <v>0</v>
      </c>
      <c r="O495" s="1134">
        <f t="shared" si="17"/>
        <v>0</v>
      </c>
      <c r="P495" s="1134">
        <f>O495/'1.5 Universal Data'!$F$35</f>
        <v>0</v>
      </c>
      <c r="R495" s="163"/>
      <c r="S495" s="163"/>
      <c r="T495" s="163"/>
      <c r="U495" s="163"/>
      <c r="V495" s="163"/>
      <c r="W495" s="163"/>
      <c r="X495" s="163"/>
      <c r="Y495" s="163"/>
      <c r="Z495" s="163"/>
      <c r="AA495" s="163"/>
      <c r="AB495" s="163"/>
      <c r="AC495" s="163"/>
      <c r="AD495" s="163"/>
      <c r="AE495" s="163"/>
    </row>
    <row r="496" spans="2:31">
      <c r="B496" s="1129"/>
      <c r="D496" s="1130"/>
      <c r="E496" s="1130"/>
      <c r="F496" s="1132"/>
      <c r="G496" s="1130"/>
      <c r="H496" s="1130"/>
      <c r="I496" s="1130"/>
      <c r="J496" s="1132"/>
      <c r="K496" s="1132"/>
      <c r="L496" s="1130"/>
      <c r="N496" s="1133">
        <f t="shared" si="16"/>
        <v>0</v>
      </c>
      <c r="O496" s="1134">
        <f t="shared" si="17"/>
        <v>0</v>
      </c>
      <c r="P496" s="1134">
        <f>O496/'1.5 Universal Data'!$F$35</f>
        <v>0</v>
      </c>
      <c r="R496" s="163"/>
      <c r="S496" s="163"/>
      <c r="T496" s="163"/>
      <c r="U496" s="163"/>
      <c r="V496" s="163"/>
      <c r="W496" s="163"/>
      <c r="X496" s="163"/>
      <c r="Y496" s="163"/>
      <c r="Z496" s="163"/>
      <c r="AA496" s="163"/>
      <c r="AB496" s="163"/>
      <c r="AC496" s="163"/>
      <c r="AD496" s="163"/>
      <c r="AE496" s="163"/>
    </row>
    <row r="497" spans="2:31">
      <c r="B497" s="1129"/>
      <c r="D497" s="1130"/>
      <c r="E497" s="1130"/>
      <c r="F497" s="1132"/>
      <c r="G497" s="1130"/>
      <c r="H497" s="1130"/>
      <c r="I497" s="1130"/>
      <c r="J497" s="1132"/>
      <c r="K497" s="1132"/>
      <c r="L497" s="1130"/>
      <c r="N497" s="1133">
        <f t="shared" si="16"/>
        <v>0</v>
      </c>
      <c r="O497" s="1134">
        <f t="shared" si="17"/>
        <v>0</v>
      </c>
      <c r="P497" s="1134">
        <f>O497/'1.5 Universal Data'!$F$35</f>
        <v>0</v>
      </c>
      <c r="R497" s="163"/>
      <c r="S497" s="163"/>
      <c r="T497" s="163"/>
      <c r="U497" s="163"/>
      <c r="V497" s="163"/>
      <c r="W497" s="163"/>
      <c r="X497" s="163"/>
      <c r="Y497" s="163"/>
      <c r="Z497" s="163"/>
      <c r="AA497" s="163"/>
      <c r="AB497" s="163"/>
      <c r="AC497" s="163"/>
      <c r="AD497" s="163"/>
      <c r="AE497" s="163"/>
    </row>
    <row r="498" spans="2:31">
      <c r="B498" s="1129"/>
      <c r="D498" s="1130"/>
      <c r="E498" s="1130"/>
      <c r="F498" s="1132"/>
      <c r="G498" s="1130"/>
      <c r="H498" s="1130"/>
      <c r="I498" s="1130"/>
      <c r="J498" s="1132"/>
      <c r="K498" s="1132"/>
      <c r="L498" s="1130"/>
      <c r="N498" s="1133">
        <f t="shared" si="16"/>
        <v>0</v>
      </c>
      <c r="O498" s="1134">
        <f t="shared" si="17"/>
        <v>0</v>
      </c>
      <c r="P498" s="1134">
        <f>O498/'1.5 Universal Data'!$F$35</f>
        <v>0</v>
      </c>
      <c r="R498" s="163"/>
      <c r="S498" s="163"/>
      <c r="T498" s="163"/>
      <c r="U498" s="163"/>
      <c r="V498" s="163"/>
      <c r="W498" s="163"/>
      <c r="X498" s="163"/>
      <c r="Y498" s="163"/>
      <c r="Z498" s="163"/>
      <c r="AA498" s="163"/>
      <c r="AB498" s="163"/>
      <c r="AC498" s="163"/>
      <c r="AD498" s="163"/>
      <c r="AE498" s="163"/>
    </row>
    <row r="499" spans="2:31">
      <c r="B499" s="1129"/>
      <c r="D499" s="1130"/>
      <c r="E499" s="1130"/>
      <c r="F499" s="1132"/>
      <c r="G499" s="1130"/>
      <c r="H499" s="1130"/>
      <c r="I499" s="1130"/>
      <c r="J499" s="1132"/>
      <c r="K499" s="1132"/>
      <c r="L499" s="1130"/>
      <c r="N499" s="1133">
        <f t="shared" si="16"/>
        <v>0</v>
      </c>
      <c r="O499" s="1134">
        <f t="shared" si="17"/>
        <v>0</v>
      </c>
      <c r="P499" s="1134">
        <f>O499/'1.5 Universal Data'!$F$35</f>
        <v>0</v>
      </c>
      <c r="R499" s="163"/>
      <c r="S499" s="163"/>
      <c r="T499" s="163"/>
      <c r="U499" s="163"/>
      <c r="V499" s="163"/>
      <c r="W499" s="163"/>
      <c r="X499" s="163"/>
      <c r="Y499" s="163"/>
      <c r="Z499" s="163"/>
      <c r="AA499" s="163"/>
      <c r="AB499" s="163"/>
      <c r="AC499" s="163"/>
      <c r="AD499" s="163"/>
      <c r="AE499" s="163"/>
    </row>
    <row r="500" spans="2:31" ht="12" customHeight="1">
      <c r="B500" s="1129"/>
      <c r="D500" s="1130"/>
      <c r="E500" s="1130"/>
      <c r="F500" s="1132"/>
      <c r="G500" s="1130"/>
      <c r="H500" s="1130"/>
      <c r="I500" s="1130"/>
      <c r="J500" s="1132"/>
      <c r="K500" s="1132"/>
      <c r="L500" s="1130"/>
      <c r="N500" s="1133">
        <f t="shared" si="0"/>
        <v>0</v>
      </c>
      <c r="O500" s="1134">
        <f t="shared" si="1"/>
        <v>0</v>
      </c>
      <c r="P500" s="1134">
        <f>O500/'1.5 Universal Data'!$F$35</f>
        <v>0</v>
      </c>
      <c r="R500" s="163"/>
      <c r="S500" s="163"/>
      <c r="T500" s="163"/>
      <c r="U500" s="163"/>
      <c r="V500" s="163"/>
      <c r="W500" s="163"/>
      <c r="X500" s="163"/>
      <c r="Y500" s="163"/>
      <c r="Z500" s="163"/>
      <c r="AA500" s="163"/>
      <c r="AB500" s="163"/>
      <c r="AC500" s="163"/>
      <c r="AD500" s="163"/>
      <c r="AE500" s="163"/>
    </row>
    <row r="501" spans="2:31" s="163" customFormat="1" ht="13.5" thickBot="1">
      <c r="L501" s="165" t="s">
        <v>3060</v>
      </c>
      <c r="N501" s="1365">
        <f>SUM(N10:N500)</f>
        <v>0</v>
      </c>
      <c r="O501" s="1365">
        <f t="shared" ref="O501:P501" si="18">SUM(O10:O500)</f>
        <v>0</v>
      </c>
      <c r="P501" s="1365">
        <f t="shared" si="18"/>
        <v>0</v>
      </c>
    </row>
    <row r="502" spans="2:31" s="163" customFormat="1"/>
    <row r="503" spans="2:31" s="163" customFormat="1"/>
    <row r="504" spans="2:31" s="163" customFormat="1"/>
    <row r="505" spans="2:31" s="163" customFormat="1"/>
    <row r="506" spans="2:31" s="163" customFormat="1"/>
    <row r="507" spans="2:31" s="163" customFormat="1"/>
    <row r="508" spans="2:31" s="163" customFormat="1"/>
    <row r="509" spans="2:31" s="163" customFormat="1"/>
    <row r="510" spans="2:31" s="163" customFormat="1"/>
    <row r="511" spans="2:31" s="163" customFormat="1"/>
    <row r="512" spans="2:31" s="163" customFormat="1"/>
    <row r="513" s="163" customFormat="1"/>
    <row r="514" s="163" customFormat="1"/>
    <row r="515" s="163" customFormat="1"/>
    <row r="516" s="163" customFormat="1"/>
    <row r="517" s="163" customFormat="1"/>
    <row r="518" s="163" customFormat="1"/>
    <row r="519" s="163" customFormat="1"/>
    <row r="520" s="163" customFormat="1"/>
    <row r="521" s="163" customFormat="1"/>
    <row r="522" s="163" customFormat="1"/>
    <row r="523" s="163" customFormat="1"/>
    <row r="524" s="163" customFormat="1"/>
    <row r="525" s="163" customFormat="1"/>
    <row r="526" s="163" customFormat="1"/>
    <row r="527" s="163" customFormat="1"/>
    <row r="528" s="163" customFormat="1"/>
    <row r="529" s="163" customFormat="1"/>
    <row r="530" s="163" customFormat="1"/>
    <row r="531" s="163" customFormat="1"/>
    <row r="532" s="163" customFormat="1"/>
    <row r="533" s="163" customFormat="1"/>
    <row r="534" s="163" customFormat="1"/>
    <row r="535" s="163" customFormat="1"/>
    <row r="536" s="163" customFormat="1"/>
    <row r="537" s="163" customFormat="1"/>
    <row r="538" s="163" customFormat="1"/>
    <row r="539" s="163" customFormat="1"/>
    <row r="540" s="163" customFormat="1"/>
    <row r="541" s="163" customFormat="1"/>
    <row r="542" s="163" customFormat="1"/>
    <row r="543" s="163" customFormat="1"/>
    <row r="544" s="163" customFormat="1"/>
    <row r="545" s="163" customFormat="1"/>
    <row r="546" s="163" customFormat="1"/>
    <row r="547" s="163" customFormat="1"/>
    <row r="548" s="163" customFormat="1"/>
    <row r="549" s="163" customFormat="1"/>
    <row r="550" s="163" customFormat="1"/>
    <row r="551" s="163" customFormat="1"/>
    <row r="552" s="163" customFormat="1"/>
    <row r="553" s="163" customFormat="1"/>
    <row r="554" s="163" customFormat="1"/>
    <row r="555" s="163" customFormat="1"/>
    <row r="556" s="163" customFormat="1"/>
    <row r="557" s="163" customFormat="1"/>
    <row r="558" s="163" customFormat="1"/>
    <row r="559" s="163" customFormat="1"/>
    <row r="560" s="163" customFormat="1"/>
    <row r="561" s="163" customFormat="1"/>
    <row r="562" s="163" customFormat="1"/>
    <row r="563" s="163" customFormat="1"/>
    <row r="564" s="163" customFormat="1"/>
    <row r="565" s="163" customFormat="1"/>
    <row r="566" s="163" customFormat="1"/>
    <row r="567" s="163" customFormat="1"/>
    <row r="568" s="163" customFormat="1"/>
    <row r="569" s="163" customFormat="1"/>
    <row r="570" s="163" customFormat="1"/>
    <row r="571" s="163" customFormat="1"/>
    <row r="572" s="163" customFormat="1"/>
    <row r="573" s="163" customFormat="1"/>
    <row r="574" s="163" customFormat="1"/>
    <row r="575" s="163" customFormat="1"/>
    <row r="576" s="163" customFormat="1"/>
    <row r="577" s="163" customFormat="1"/>
    <row r="578" s="163" customFormat="1"/>
    <row r="579" s="163" customFormat="1"/>
    <row r="580" s="163" customFormat="1"/>
    <row r="581" s="163" customFormat="1"/>
    <row r="582" s="163" customFormat="1"/>
    <row r="583" s="163" customFormat="1"/>
    <row r="584" s="163" customFormat="1"/>
    <row r="585" s="163" customFormat="1"/>
    <row r="586" s="163" customFormat="1"/>
    <row r="587" s="163" customFormat="1"/>
    <row r="588" s="163" customFormat="1"/>
    <row r="589" s="163" customFormat="1"/>
    <row r="590" s="163" customFormat="1"/>
    <row r="591" s="163" customFormat="1"/>
    <row r="592" s="163" customFormat="1"/>
    <row r="593" s="163" customFormat="1"/>
    <row r="594" s="163" customFormat="1"/>
    <row r="595" s="163" customFormat="1"/>
    <row r="596" s="163" customFormat="1"/>
    <row r="597" s="163" customFormat="1"/>
    <row r="598" s="163" customFormat="1"/>
    <row r="599" s="163" customFormat="1"/>
    <row r="600" s="163" customFormat="1"/>
    <row r="601" s="163" customFormat="1"/>
    <row r="602" s="163" customFormat="1"/>
    <row r="603" s="163" customFormat="1"/>
    <row r="604" s="163" customFormat="1"/>
    <row r="605" s="163" customFormat="1"/>
    <row r="606" s="163" customFormat="1"/>
    <row r="607" s="163" customFormat="1"/>
    <row r="608" s="163" customFormat="1"/>
    <row r="609" s="163" customFormat="1"/>
    <row r="610" s="163" customFormat="1"/>
    <row r="611" s="163" customFormat="1"/>
    <row r="612" s="163" customFormat="1"/>
    <row r="613" s="163" customFormat="1"/>
    <row r="614" s="163" customFormat="1"/>
    <row r="615" s="163" customFormat="1"/>
    <row r="616" s="163" customFormat="1"/>
    <row r="617" s="163" customFormat="1"/>
    <row r="618" s="163" customFormat="1"/>
    <row r="619" s="163" customFormat="1"/>
    <row r="620" s="163" customFormat="1"/>
    <row r="621" s="163" customFormat="1"/>
    <row r="622" s="163" customFormat="1"/>
    <row r="623" s="163" customFormat="1"/>
    <row r="624" s="163" customFormat="1"/>
    <row r="625" s="163" customFormat="1"/>
    <row r="626" s="163" customFormat="1"/>
    <row r="627" s="163" customFormat="1"/>
    <row r="628" s="163" customFormat="1"/>
    <row r="629" s="163" customFormat="1"/>
    <row r="630" s="163" customFormat="1"/>
    <row r="631" s="163" customFormat="1"/>
    <row r="632" s="163" customFormat="1"/>
    <row r="633" s="163" customFormat="1"/>
    <row r="634" s="163" customFormat="1"/>
    <row r="635" s="163" customFormat="1"/>
    <row r="636" s="163" customFormat="1"/>
    <row r="637" s="163" customFormat="1"/>
    <row r="638" s="163" customFormat="1"/>
    <row r="639" s="163" customFormat="1"/>
    <row r="640" s="163" customFormat="1"/>
    <row r="641" s="163" customFormat="1"/>
    <row r="642" s="163" customFormat="1"/>
    <row r="643" s="163" customFormat="1"/>
    <row r="644" s="163" customFormat="1"/>
    <row r="645" s="163" customFormat="1"/>
    <row r="646" s="163" customFormat="1"/>
    <row r="647" s="163" customFormat="1"/>
    <row r="648" s="163" customFormat="1"/>
    <row r="649" s="163" customFormat="1"/>
    <row r="650" s="163" customFormat="1"/>
    <row r="651" s="163" customFormat="1"/>
    <row r="652" s="163" customFormat="1"/>
    <row r="653" s="163" customFormat="1"/>
    <row r="654" s="163" customFormat="1"/>
  </sheetData>
  <mergeCells count="1">
    <mergeCell ref="D8:L8"/>
  </mergeCells>
  <pageMargins left="0.23622047244094491" right="0.23622047244094491" top="0.74803149606299213" bottom="0.74803149606299213" header="0.31496062992125984" footer="0.31496062992125984"/>
  <pageSetup paperSize="8" scale="43" fitToHeight="0" orientation="portrait" r:id="rId1"/>
  <headerFooter>
    <oddFooter>&amp;C_x000D_&amp;1#&amp;"Calibri"&amp;10&amp;K000000 OFFICIAL-InternalOnly</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C5C6F6-74D4-4FCA-963B-6EC6F592C3A3}">
  <sheetPr>
    <tabColor theme="9" tint="0.39997558519241921"/>
    <pageSetUpPr fitToPage="1"/>
  </sheetPr>
  <dimension ref="A1:AY907"/>
  <sheetViews>
    <sheetView zoomScale="80" zoomScaleNormal="80" workbookViewId="0">
      <pane ySplit="4" topLeftCell="A187" activePane="bottomLeft" state="frozen"/>
      <selection activeCell="D31" sqref="D31"/>
      <selection pane="bottomLeft" activeCell="L198" sqref="L198:M379"/>
    </sheetView>
  </sheetViews>
  <sheetFormatPr defaultColWidth="10.26953125" defaultRowHeight="12.5"/>
  <cols>
    <col min="1" max="1" width="5.7265625" style="183" customWidth="1"/>
    <col min="2" max="2" width="12.7265625" style="90" customWidth="1"/>
    <col min="3" max="3" width="10.54296875" style="90" customWidth="1"/>
    <col min="4" max="4" width="11.7265625" style="90" bestFit="1" customWidth="1"/>
    <col min="5" max="6" width="13.453125" style="90" customWidth="1"/>
    <col min="7" max="7" width="11.453125" style="90" customWidth="1"/>
    <col min="8" max="8" width="11.26953125" style="90" bestFit="1" customWidth="1"/>
    <col min="9" max="9" width="10.26953125" style="90"/>
    <col min="10" max="11" width="9.7265625" style="90" customWidth="1"/>
    <col min="12" max="12" width="12.453125" style="90" customWidth="1"/>
    <col min="13" max="13" width="11.26953125" style="90" bestFit="1" customWidth="1"/>
    <col min="14" max="14" width="10.26953125" style="90"/>
    <col min="15" max="15" width="11.26953125" style="94" customWidth="1"/>
    <col min="16" max="16" width="10.26953125" style="94" customWidth="1"/>
    <col min="17" max="18" width="10.26953125" style="183"/>
    <col min="19" max="19" width="18.26953125" style="183" customWidth="1"/>
    <col min="20" max="20" width="27.453125" style="183" customWidth="1"/>
    <col min="21" max="21" width="10.26953125" style="183"/>
    <col min="22" max="22" width="37.1796875" style="183" bestFit="1" customWidth="1"/>
    <col min="23" max="24" width="12.26953125" style="183" customWidth="1"/>
    <col min="25" max="51" width="10.26953125" style="183"/>
    <col min="52" max="16384" width="10.26953125" style="90"/>
  </cols>
  <sheetData>
    <row r="1" spans="1:34" s="46" customFormat="1" ht="23.5">
      <c r="A1" s="56" t="str">
        <f>'1.1 Cover'!A1</f>
        <v>Regulatory Reporting Pack</v>
      </c>
    </row>
    <row r="2" spans="1:34" s="46" customFormat="1" ht="23.5">
      <c r="A2" s="56" t="str">
        <f>'1.1 Cover'!A2</f>
        <v>Price base - 2018/19</v>
      </c>
    </row>
    <row r="3" spans="1:34" s="46" customFormat="1" ht="23.5">
      <c r="A3" s="56" t="str">
        <f>'1.1 Cover'!A3</f>
        <v>Regulatory Year: April 2022 - March 2023</v>
      </c>
    </row>
    <row r="4" spans="1:34" s="46" customFormat="1" ht="23.5">
      <c r="A4" s="56" t="s">
        <v>3064</v>
      </c>
    </row>
    <row r="5" spans="1:34" ht="15.5">
      <c r="A5" s="148"/>
      <c r="B5" s="148"/>
      <c r="C5" s="148"/>
      <c r="D5" s="148"/>
      <c r="E5" s="148"/>
      <c r="F5" s="149"/>
      <c r="G5" s="150"/>
      <c r="H5" s="151"/>
      <c r="I5" s="151"/>
      <c r="J5" s="151"/>
      <c r="K5" s="151"/>
      <c r="L5" s="151"/>
      <c r="M5" s="151"/>
      <c r="N5" s="151"/>
      <c r="O5" s="151"/>
      <c r="P5" s="151"/>
      <c r="Q5" s="151"/>
      <c r="R5" s="151"/>
      <c r="S5" s="151"/>
      <c r="T5" s="151"/>
      <c r="U5" s="151"/>
      <c r="V5" s="151"/>
      <c r="W5" s="151"/>
      <c r="X5" s="151"/>
      <c r="Y5" s="151"/>
      <c r="Z5" s="148"/>
      <c r="AA5" s="148"/>
      <c r="AB5" s="148"/>
      <c r="AC5" s="148"/>
      <c r="AD5" s="148"/>
      <c r="AE5" s="148"/>
      <c r="AF5" s="148"/>
      <c r="AG5" s="148"/>
      <c r="AH5" s="148"/>
    </row>
    <row r="6" spans="1:34" ht="15.5">
      <c r="A6" s="148"/>
      <c r="B6" s="148"/>
      <c r="C6" s="148"/>
      <c r="D6" s="148"/>
      <c r="E6" s="148"/>
      <c r="F6" s="149"/>
      <c r="G6" s="150"/>
      <c r="H6" s="151"/>
      <c r="I6" s="151"/>
      <c r="J6" s="151"/>
      <c r="K6" s="151"/>
      <c r="L6" s="151"/>
      <c r="M6" s="151"/>
      <c r="N6" s="151"/>
      <c r="O6" s="151"/>
      <c r="P6" s="151"/>
      <c r="Q6" s="151"/>
      <c r="R6" s="151"/>
      <c r="S6" s="148"/>
      <c r="T6" s="148"/>
      <c r="U6" s="151"/>
      <c r="V6" s="151"/>
      <c r="W6" s="151"/>
      <c r="X6" s="151"/>
      <c r="Y6" s="151"/>
      <c r="Z6" s="148"/>
      <c r="AA6" s="148"/>
      <c r="AB6" s="148"/>
      <c r="AC6" s="148"/>
      <c r="AD6" s="148"/>
      <c r="AE6" s="148"/>
      <c r="AF6" s="148"/>
      <c r="AG6" s="148"/>
      <c r="AH6" s="148"/>
    </row>
    <row r="7" spans="1:34" ht="15.5">
      <c r="A7" s="148"/>
      <c r="B7" s="148"/>
      <c r="C7" s="148"/>
      <c r="D7" s="148"/>
      <c r="E7" s="148"/>
      <c r="F7" s="151"/>
      <c r="G7" s="148"/>
      <c r="H7" s="151"/>
      <c r="I7" s="151"/>
      <c r="J7" s="151"/>
      <c r="K7" s="151"/>
      <c r="L7" s="151"/>
      <c r="M7" s="151"/>
      <c r="N7" s="151"/>
      <c r="O7" s="151"/>
      <c r="P7" s="151"/>
      <c r="Q7" s="151"/>
      <c r="R7" s="151"/>
      <c r="S7" s="148"/>
      <c r="T7" s="148"/>
      <c r="U7" s="151"/>
      <c r="V7" s="151"/>
      <c r="W7" s="151"/>
      <c r="X7" s="151"/>
      <c r="Y7" s="151"/>
      <c r="Z7" s="148"/>
      <c r="AA7" s="148"/>
      <c r="AB7" s="148"/>
      <c r="AC7" s="148"/>
      <c r="AD7" s="148"/>
      <c r="AE7" s="148"/>
      <c r="AF7" s="148"/>
      <c r="AG7" s="148"/>
      <c r="AH7" s="148"/>
    </row>
    <row r="8" spans="1:34" ht="15.5">
      <c r="B8" s="183"/>
      <c r="C8" s="183"/>
      <c r="D8" s="183"/>
      <c r="E8" s="183"/>
      <c r="F8" s="183"/>
      <c r="G8" s="183"/>
      <c r="H8" s="183"/>
      <c r="I8" s="183"/>
      <c r="J8" s="183"/>
      <c r="K8" s="183"/>
      <c r="L8" s="151"/>
      <c r="M8" s="1640" t="s">
        <v>3065</v>
      </c>
      <c r="N8" s="183"/>
      <c r="O8" s="192"/>
      <c r="P8" s="192"/>
    </row>
    <row r="9" spans="1:34" ht="23.5">
      <c r="B9" s="191"/>
      <c r="C9" s="191"/>
      <c r="D9" s="183"/>
      <c r="E9" s="183"/>
      <c r="F9" s="183"/>
      <c r="G9" s="183"/>
      <c r="H9" s="183"/>
      <c r="I9" s="183"/>
      <c r="J9" s="183"/>
      <c r="K9" s="183"/>
      <c r="L9" s="151"/>
      <c r="M9" s="1147" t="s">
        <v>3066</v>
      </c>
      <c r="N9" s="183"/>
      <c r="O9" s="192"/>
      <c r="P9" s="192"/>
    </row>
    <row r="10" spans="1:34">
      <c r="B10" s="183"/>
      <c r="C10" s="183"/>
      <c r="D10" s="183"/>
      <c r="E10" s="183"/>
      <c r="F10" s="183"/>
      <c r="G10" s="183"/>
      <c r="H10" s="183"/>
      <c r="I10" s="183"/>
      <c r="J10" s="183"/>
      <c r="K10" s="183"/>
      <c r="L10" s="183"/>
      <c r="M10" s="183"/>
      <c r="N10" s="183"/>
      <c r="O10" s="192"/>
      <c r="P10" s="192"/>
    </row>
    <row r="11" spans="1:34" ht="26">
      <c r="B11" s="1559" t="s">
        <v>3067</v>
      </c>
      <c r="C11" s="1560" t="s">
        <v>3068</v>
      </c>
      <c r="D11" s="1561"/>
      <c r="E11" s="1561"/>
      <c r="F11" s="1561"/>
      <c r="G11" s="1561"/>
      <c r="H11" s="1561"/>
      <c r="I11" s="1562"/>
      <c r="J11" s="1560" t="s">
        <v>3069</v>
      </c>
      <c r="K11" s="1561"/>
      <c r="L11" s="1561"/>
      <c r="M11" s="1561"/>
      <c r="N11" s="1562"/>
      <c r="O11" s="1563"/>
      <c r="P11" s="1564"/>
      <c r="Q11" s="186"/>
      <c r="S11" s="1565" t="s">
        <v>3067</v>
      </c>
      <c r="T11" s="1148" t="s">
        <v>3070</v>
      </c>
    </row>
    <row r="12" spans="1:34" ht="42">
      <c r="A12" s="184"/>
      <c r="B12" s="1559"/>
      <c r="C12" s="1149" t="s">
        <v>3071</v>
      </c>
      <c r="D12" s="1149" t="s">
        <v>3072</v>
      </c>
      <c r="E12" s="1149" t="s">
        <v>3073</v>
      </c>
      <c r="F12" s="1149" t="s">
        <v>3074</v>
      </c>
      <c r="G12" s="1149" t="s">
        <v>3075</v>
      </c>
      <c r="H12" s="1149" t="s">
        <v>3076</v>
      </c>
      <c r="I12" s="1149" t="s">
        <v>3077</v>
      </c>
      <c r="J12" s="1149" t="s">
        <v>3078</v>
      </c>
      <c r="K12" s="1149" t="s">
        <v>3079</v>
      </c>
      <c r="L12" s="1149" t="s">
        <v>3080</v>
      </c>
      <c r="M12" s="1149" t="s">
        <v>3076</v>
      </c>
      <c r="N12" s="1149" t="s">
        <v>3077</v>
      </c>
      <c r="O12" s="1149" t="s">
        <v>3081</v>
      </c>
      <c r="P12" s="1150" t="s">
        <v>3082</v>
      </c>
      <c r="Q12" s="187"/>
      <c r="R12" s="184"/>
      <c r="S12" s="1565"/>
      <c r="T12" s="1151" t="s">
        <v>3083</v>
      </c>
      <c r="U12" s="184"/>
      <c r="V12" s="184"/>
      <c r="W12" s="184"/>
      <c r="X12" s="184"/>
      <c r="Y12" s="184"/>
      <c r="Z12" s="184"/>
      <c r="AA12" s="184"/>
      <c r="AB12" s="184"/>
      <c r="AC12" s="184"/>
      <c r="AD12" s="184"/>
      <c r="AE12" s="184"/>
      <c r="AF12" s="184"/>
      <c r="AG12" s="184"/>
      <c r="AH12" s="184"/>
    </row>
    <row r="13" spans="1:34" ht="15">
      <c r="A13" s="184"/>
      <c r="B13" s="1559"/>
      <c r="C13" s="1149"/>
      <c r="D13" s="1152" t="s">
        <v>3084</v>
      </c>
      <c r="E13" s="1153" t="s">
        <v>3085</v>
      </c>
      <c r="F13" s="1153" t="s">
        <v>3086</v>
      </c>
      <c r="G13" s="1153" t="s">
        <v>3087</v>
      </c>
      <c r="H13" s="1566" t="s">
        <v>3088</v>
      </c>
      <c r="I13" s="1566"/>
      <c r="J13" s="1153" t="s">
        <v>3089</v>
      </c>
      <c r="K13" s="1153" t="s">
        <v>3090</v>
      </c>
      <c r="L13" s="1152" t="s">
        <v>3091</v>
      </c>
      <c r="M13" s="1567" t="s">
        <v>3092</v>
      </c>
      <c r="N13" s="1567"/>
      <c r="O13" s="1566" t="s">
        <v>3093</v>
      </c>
      <c r="P13" s="1566"/>
      <c r="Q13" s="187"/>
      <c r="R13" s="184"/>
      <c r="S13" s="1565"/>
      <c r="T13" s="1154" t="s">
        <v>2968</v>
      </c>
      <c r="U13" s="184"/>
      <c r="X13" s="1558" t="s">
        <v>3396</v>
      </c>
      <c r="Y13" s="1558"/>
      <c r="Z13" s="1555" t="s">
        <v>2721</v>
      </c>
      <c r="AA13" s="1556"/>
      <c r="AB13" s="1557"/>
      <c r="AC13" s="184"/>
      <c r="AD13" s="184"/>
      <c r="AE13" s="184"/>
      <c r="AF13" s="184"/>
      <c r="AG13" s="184"/>
      <c r="AH13" s="184"/>
    </row>
    <row r="14" spans="1:34" ht="13">
      <c r="A14" s="184"/>
      <c r="B14" s="1559"/>
      <c r="C14" s="1149"/>
      <c r="D14" s="1152" t="s">
        <v>3094</v>
      </c>
      <c r="E14" s="1152" t="s">
        <v>3094</v>
      </c>
      <c r="F14" s="1152" t="s">
        <v>3094</v>
      </c>
      <c r="G14" s="1153" t="s">
        <v>3095</v>
      </c>
      <c r="H14" s="1153" t="s">
        <v>3041</v>
      </c>
      <c r="I14" s="1153" t="s">
        <v>3041</v>
      </c>
      <c r="J14" s="1153" t="s">
        <v>3096</v>
      </c>
      <c r="K14" s="1153" t="s">
        <v>3096</v>
      </c>
      <c r="L14" s="1153" t="s">
        <v>3096</v>
      </c>
      <c r="M14" s="1153" t="s">
        <v>3041</v>
      </c>
      <c r="N14" s="1153" t="s">
        <v>3041</v>
      </c>
      <c r="O14" s="1153" t="s">
        <v>3041</v>
      </c>
      <c r="P14" s="1153" t="s">
        <v>3041</v>
      </c>
      <c r="Q14" s="187"/>
      <c r="R14" s="184"/>
      <c r="S14" s="1155">
        <v>44652</v>
      </c>
      <c r="T14" s="1156" t="e">
        <f>SUMIF($C$15:$C$379,4,$O$15:$O$379)/1000000</f>
        <v>#DIV/0!</v>
      </c>
      <c r="U14" s="184"/>
      <c r="X14" s="1091" t="s">
        <v>1139</v>
      </c>
      <c r="Y14" s="1091" t="s">
        <v>1140</v>
      </c>
      <c r="Z14" s="1091" t="s">
        <v>1141</v>
      </c>
      <c r="AA14" s="1091" t="s">
        <v>1142</v>
      </c>
      <c r="AB14" s="1091" t="s">
        <v>1143</v>
      </c>
      <c r="AC14" s="184"/>
      <c r="AD14" s="184"/>
      <c r="AE14" s="184"/>
      <c r="AF14" s="184"/>
      <c r="AG14" s="184"/>
      <c r="AH14" s="184"/>
    </row>
    <row r="15" spans="1:34" ht="13.5">
      <c r="B15" s="1157">
        <v>44652</v>
      </c>
      <c r="C15" s="1158">
        <f t="shared" ref="C15:C78" si="0">MONTH(B15)</f>
        <v>4</v>
      </c>
      <c r="D15" s="1159"/>
      <c r="E15" s="1159"/>
      <c r="F15" s="1159"/>
      <c r="G15" s="1160" t="e">
        <f t="shared" ref="G15:G79" si="1">((E15-F15)/D15)*100</f>
        <v>#DIV/0!</v>
      </c>
      <c r="H15" s="1161" t="e">
        <f>IF(AND(G15&gt;=0,G15&lt;=5),1200-(G15*800),IF(AND(G15&gt;5,G15&lt;75.667),-2800-(300*(G15-5)),-24000))</f>
        <v>#DIV/0!</v>
      </c>
      <c r="I15" s="1161" t="e">
        <f>SUM($H$15:H15)</f>
        <v>#DIV/0!</v>
      </c>
      <c r="J15" s="1162"/>
      <c r="K15" s="1163" t="e">
        <f>IF(ISBLANK(J16),#N/A,J16)</f>
        <v>#N/A</v>
      </c>
      <c r="L15" s="1164" t="e">
        <f>MAX((J15-K15),(K15-J15))</f>
        <v>#N/A</v>
      </c>
      <c r="M15" s="1165" t="e">
        <f>IF(AND(L15&gt;=0, L15&lt;=1.5), 3200, IF(AND(L15&gt;1.5,L15&lt;=2.8),3200*((2.8-L15)/1.3),IF(AND(L15&gt;2.8, L15&lt;15), -24000*((2.8-L15)/-12.2), -24000)))</f>
        <v>#N/A</v>
      </c>
      <c r="N15" s="1161" t="e">
        <f>SUM($M$15:M15)</f>
        <v>#N/A</v>
      </c>
      <c r="O15" s="1161" t="e">
        <f>SUM(H15+M15)</f>
        <v>#DIV/0!</v>
      </c>
      <c r="P15" s="1161" t="e">
        <f>SUM($O$15:O15)</f>
        <v>#DIV/0!</v>
      </c>
      <c r="Q15" s="188"/>
      <c r="R15" s="184"/>
      <c r="S15" s="1155">
        <v>44682</v>
      </c>
      <c r="T15" s="1156" t="e">
        <f>SUMIF($C$15:$C$379,5,$O$15:$O$379)/1000000</f>
        <v>#DIV/0!</v>
      </c>
      <c r="V15" s="183" t="s">
        <v>3097</v>
      </c>
      <c r="X15" s="1025"/>
      <c r="Y15" s="1025"/>
      <c r="Z15" s="1025"/>
      <c r="AA15" s="1025"/>
      <c r="AB15" s="1025"/>
    </row>
    <row r="16" spans="1:34" ht="13.5">
      <c r="B16" s="1157">
        <f t="shared" ref="B16:B79" si="2">B15+1</f>
        <v>44653</v>
      </c>
      <c r="C16" s="1158">
        <f t="shared" si="0"/>
        <v>4</v>
      </c>
      <c r="D16" s="1159"/>
      <c r="E16" s="1159"/>
      <c r="F16" s="1159"/>
      <c r="G16" s="1160" t="e">
        <f t="shared" si="1"/>
        <v>#DIV/0!</v>
      </c>
      <c r="H16" s="1161" t="e">
        <f t="shared" ref="H16:H79" si="3">IF(AND(G16&gt;=0,G16&lt;=5),1200-(G16*800),IF(AND(G16&gt;5,G16&lt;75.667),-2800-(300*(G16-5)),-24000))</f>
        <v>#DIV/0!</v>
      </c>
      <c r="I16" s="1161" t="e">
        <f>SUM($H$15:H16)</f>
        <v>#DIV/0!</v>
      </c>
      <c r="J16" s="1162"/>
      <c r="K16" s="1163" t="e">
        <f t="shared" ref="K16:K79" si="4">IF(ISBLANK(J17),#N/A,J17)</f>
        <v>#N/A</v>
      </c>
      <c r="L16" s="1164" t="e">
        <f t="shared" ref="L16:L79" si="5">MAX((J16-K16),(K16-J16))</f>
        <v>#N/A</v>
      </c>
      <c r="M16" s="1165" t="e">
        <f t="shared" ref="M16:M79" si="6">IF(AND(L16&gt;=0, L16&lt;=1.5), 3200, IF(AND(L16&gt;1.5,L16&lt;=2.8),3200*((2.8-L16)/1.3),IF(AND(L16&gt;2.8, L16&lt;15), -24000*((2.8-L16)/-12.2), -24000)))</f>
        <v>#N/A</v>
      </c>
      <c r="N16" s="1161" t="e">
        <f>SUM($M$15:M16)</f>
        <v>#N/A</v>
      </c>
      <c r="O16" s="1161" t="e">
        <f>SUM(H16+M16)</f>
        <v>#DIV/0!</v>
      </c>
      <c r="P16" s="1161" t="e">
        <f>SUM($O$15:O16)</f>
        <v>#DIV/0!</v>
      </c>
      <c r="Q16" s="188"/>
      <c r="S16" s="1155">
        <v>44713</v>
      </c>
      <c r="T16" s="1156" t="e">
        <f>SUMIF($C$15:$C$379,6,$O$15:$O$379)/1000000</f>
        <v>#DIV/0!</v>
      </c>
      <c r="V16" s="183" t="s">
        <v>3098</v>
      </c>
      <c r="X16" s="1025"/>
      <c r="Y16" s="1025"/>
      <c r="Z16" s="1025"/>
      <c r="AA16" s="1025"/>
      <c r="AB16" s="1025"/>
    </row>
    <row r="17" spans="2:28" ht="13">
      <c r="B17" s="1157">
        <f t="shared" si="2"/>
        <v>44654</v>
      </c>
      <c r="C17" s="1158">
        <f t="shared" si="0"/>
        <v>4</v>
      </c>
      <c r="D17" s="1159"/>
      <c r="E17" s="1159"/>
      <c r="F17" s="1159"/>
      <c r="G17" s="1160" t="e">
        <f t="shared" si="1"/>
        <v>#DIV/0!</v>
      </c>
      <c r="H17" s="1161" t="e">
        <f t="shared" si="3"/>
        <v>#DIV/0!</v>
      </c>
      <c r="I17" s="1161" t="e">
        <f>SUM($H$15:H17)</f>
        <v>#DIV/0!</v>
      </c>
      <c r="J17" s="1162"/>
      <c r="K17" s="1163" t="e">
        <f t="shared" si="4"/>
        <v>#N/A</v>
      </c>
      <c r="L17" s="1164" t="e">
        <f t="shared" si="5"/>
        <v>#N/A</v>
      </c>
      <c r="M17" s="1165" t="e">
        <f t="shared" si="6"/>
        <v>#N/A</v>
      </c>
      <c r="N17" s="1161" t="e">
        <f>SUM($M$15:M17)</f>
        <v>#N/A</v>
      </c>
      <c r="O17" s="1161" t="e">
        <f t="shared" ref="O17:O78" si="7">SUM(H17+M17)</f>
        <v>#DIV/0!</v>
      </c>
      <c r="P17" s="1161" t="e">
        <f>SUM($O$15:O17)</f>
        <v>#DIV/0!</v>
      </c>
      <c r="Q17" s="188"/>
      <c r="R17" s="184"/>
      <c r="S17" s="1155">
        <v>44743</v>
      </c>
      <c r="T17" s="1156" t="e">
        <f>SUMIF($C$15:$C$379,7,$O$15:$O$379)/1000000</f>
        <v>#DIV/0!</v>
      </c>
    </row>
    <row r="18" spans="2:28" ht="13">
      <c r="B18" s="1157">
        <f t="shared" si="2"/>
        <v>44655</v>
      </c>
      <c r="C18" s="1158">
        <f t="shared" si="0"/>
        <v>4</v>
      </c>
      <c r="D18" s="1159"/>
      <c r="E18" s="1159"/>
      <c r="F18" s="1159"/>
      <c r="G18" s="1160" t="e">
        <f t="shared" si="1"/>
        <v>#DIV/0!</v>
      </c>
      <c r="H18" s="1161" t="e">
        <f t="shared" si="3"/>
        <v>#DIV/0!</v>
      </c>
      <c r="I18" s="1161" t="e">
        <f>SUM($H$15:H18)</f>
        <v>#DIV/0!</v>
      </c>
      <c r="J18" s="1162"/>
      <c r="K18" s="1163" t="e">
        <f t="shared" si="4"/>
        <v>#N/A</v>
      </c>
      <c r="L18" s="1164" t="e">
        <f t="shared" si="5"/>
        <v>#N/A</v>
      </c>
      <c r="M18" s="1165" t="e">
        <f t="shared" si="6"/>
        <v>#N/A</v>
      </c>
      <c r="N18" s="1161" t="e">
        <f>SUM($M$15:M18)</f>
        <v>#N/A</v>
      </c>
      <c r="O18" s="1161" t="e">
        <f t="shared" si="7"/>
        <v>#DIV/0!</v>
      </c>
      <c r="P18" s="1161" t="e">
        <f>SUM($O$15:O18)</f>
        <v>#DIV/0!</v>
      </c>
      <c r="Q18" s="188"/>
      <c r="R18" s="184"/>
      <c r="S18" s="1155">
        <v>44774</v>
      </c>
      <c r="T18" s="1156" t="e">
        <f>SUMIF($C$15:$C$379,8,$O$15:$O$379)/1000000</f>
        <v>#DIV/0!</v>
      </c>
      <c r="X18" s="1091" t="s">
        <v>1139</v>
      </c>
      <c r="Y18" s="1091" t="s">
        <v>1140</v>
      </c>
      <c r="Z18" s="1091" t="s">
        <v>1141</v>
      </c>
      <c r="AA18" s="1091" t="s">
        <v>1142</v>
      </c>
      <c r="AB18" s="1091" t="s">
        <v>1143</v>
      </c>
    </row>
    <row r="19" spans="2:28" ht="13.5">
      <c r="B19" s="1157">
        <f t="shared" si="2"/>
        <v>44656</v>
      </c>
      <c r="C19" s="1158">
        <f t="shared" si="0"/>
        <v>4</v>
      </c>
      <c r="D19" s="1159"/>
      <c r="E19" s="1159"/>
      <c r="F19" s="1159"/>
      <c r="G19" s="1160" t="e">
        <f t="shared" si="1"/>
        <v>#DIV/0!</v>
      </c>
      <c r="H19" s="1161" t="e">
        <f t="shared" si="3"/>
        <v>#DIV/0!</v>
      </c>
      <c r="I19" s="1161" t="e">
        <f>SUM($H$15:H19)</f>
        <v>#DIV/0!</v>
      </c>
      <c r="J19" s="1162"/>
      <c r="K19" s="1163" t="e">
        <f t="shared" si="4"/>
        <v>#N/A</v>
      </c>
      <c r="L19" s="1164" t="e">
        <f t="shared" si="5"/>
        <v>#N/A</v>
      </c>
      <c r="M19" s="1165" t="e">
        <f t="shared" si="6"/>
        <v>#N/A</v>
      </c>
      <c r="N19" s="1161" t="e">
        <f>SUM($M$15:M19)</f>
        <v>#N/A</v>
      </c>
      <c r="O19" s="1161" t="e">
        <f t="shared" si="7"/>
        <v>#DIV/0!</v>
      </c>
      <c r="P19" s="1161" t="e">
        <f>SUM($O$15:O19)</f>
        <v>#DIV/0!</v>
      </c>
      <c r="Q19" s="188"/>
      <c r="R19" s="184"/>
      <c r="S19" s="1155">
        <v>44805</v>
      </c>
      <c r="T19" s="1156" t="e">
        <f>SUMIF($C$15:$C$379,9,$O$15:$O$379)/1000000</f>
        <v>#DIV/0!</v>
      </c>
      <c r="V19" s="437" t="s">
        <v>1327</v>
      </c>
      <c r="W19" s="437" t="s">
        <v>1328</v>
      </c>
      <c r="X19" s="1025"/>
      <c r="Y19" s="1025"/>
      <c r="Z19" s="1025"/>
      <c r="AA19" s="1025"/>
      <c r="AB19" s="1025"/>
    </row>
    <row r="20" spans="2:28" ht="13.5">
      <c r="B20" s="1157">
        <f t="shared" si="2"/>
        <v>44657</v>
      </c>
      <c r="C20" s="1158">
        <f t="shared" si="0"/>
        <v>4</v>
      </c>
      <c r="D20" s="1159"/>
      <c r="E20" s="1159"/>
      <c r="F20" s="1159"/>
      <c r="G20" s="1160" t="e">
        <f t="shared" si="1"/>
        <v>#DIV/0!</v>
      </c>
      <c r="H20" s="1161" t="e">
        <f t="shared" si="3"/>
        <v>#DIV/0!</v>
      </c>
      <c r="I20" s="1161" t="e">
        <f>SUM($H$15:H20)</f>
        <v>#DIV/0!</v>
      </c>
      <c r="J20" s="1162"/>
      <c r="K20" s="1163" t="e">
        <f t="shared" si="4"/>
        <v>#N/A</v>
      </c>
      <c r="L20" s="1164" t="e">
        <f t="shared" si="5"/>
        <v>#N/A</v>
      </c>
      <c r="M20" s="1165" t="e">
        <f t="shared" si="6"/>
        <v>#N/A</v>
      </c>
      <c r="N20" s="1161" t="e">
        <f>SUM($M$15:M20)</f>
        <v>#N/A</v>
      </c>
      <c r="O20" s="1161" t="e">
        <f t="shared" si="7"/>
        <v>#DIV/0!</v>
      </c>
      <c r="P20" s="1161" t="e">
        <f>SUM($O$15:O20)</f>
        <v>#DIV/0!</v>
      </c>
      <c r="Q20" s="188"/>
      <c r="R20" s="184"/>
      <c r="S20" s="1155">
        <v>44835</v>
      </c>
      <c r="T20" s="1156" t="e">
        <f>SUMIF($C$15:$C$379,10,$O$15:$O$379)/1000000</f>
        <v>#DIV/0!</v>
      </c>
      <c r="V20" s="437" t="s">
        <v>1330</v>
      </c>
      <c r="W20" s="437" t="s">
        <v>1331</v>
      </c>
      <c r="X20" s="1025"/>
      <c r="Y20" s="1025"/>
      <c r="Z20" s="1025"/>
      <c r="AA20" s="1025"/>
      <c r="AB20" s="1025"/>
    </row>
    <row r="21" spans="2:28" ht="13">
      <c r="B21" s="1157">
        <f t="shared" si="2"/>
        <v>44658</v>
      </c>
      <c r="C21" s="1158">
        <f t="shared" si="0"/>
        <v>4</v>
      </c>
      <c r="D21" s="1159"/>
      <c r="E21" s="1159"/>
      <c r="F21" s="1159"/>
      <c r="G21" s="1160" t="e">
        <f t="shared" si="1"/>
        <v>#DIV/0!</v>
      </c>
      <c r="H21" s="1161" t="e">
        <f t="shared" si="3"/>
        <v>#DIV/0!</v>
      </c>
      <c r="I21" s="1161" t="e">
        <f>SUM($H$15:H21)</f>
        <v>#DIV/0!</v>
      </c>
      <c r="J21" s="1162"/>
      <c r="K21" s="1163" t="e">
        <f t="shared" si="4"/>
        <v>#N/A</v>
      </c>
      <c r="L21" s="1164" t="e">
        <f t="shared" si="5"/>
        <v>#N/A</v>
      </c>
      <c r="M21" s="1165" t="e">
        <f t="shared" si="6"/>
        <v>#N/A</v>
      </c>
      <c r="N21" s="1161" t="e">
        <f>SUM($M$15:M21)</f>
        <v>#N/A</v>
      </c>
      <c r="O21" s="1161" t="e">
        <f t="shared" si="7"/>
        <v>#DIV/0!</v>
      </c>
      <c r="P21" s="1161" t="e">
        <f>SUM($O$15:O21)</f>
        <v>#DIV/0!</v>
      </c>
      <c r="Q21" s="188"/>
      <c r="R21" s="184"/>
      <c r="S21" s="1155">
        <v>44866</v>
      </c>
      <c r="T21" s="1156" t="e">
        <f>SUMIF($C$15:$C$379,11,$O$15:$O$379)/1000000</f>
        <v>#DIV/0!</v>
      </c>
    </row>
    <row r="22" spans="2:28" ht="13">
      <c r="B22" s="1157">
        <f t="shared" si="2"/>
        <v>44659</v>
      </c>
      <c r="C22" s="1158">
        <f t="shared" si="0"/>
        <v>4</v>
      </c>
      <c r="D22" s="1159"/>
      <c r="E22" s="1159"/>
      <c r="F22" s="1159"/>
      <c r="G22" s="1160" t="e">
        <f t="shared" si="1"/>
        <v>#DIV/0!</v>
      </c>
      <c r="H22" s="1161" t="e">
        <f t="shared" si="3"/>
        <v>#DIV/0!</v>
      </c>
      <c r="I22" s="1161" t="e">
        <f>SUM($H$15:H22)</f>
        <v>#DIV/0!</v>
      </c>
      <c r="J22" s="1162"/>
      <c r="K22" s="1163" t="e">
        <f t="shared" si="4"/>
        <v>#N/A</v>
      </c>
      <c r="L22" s="1164" t="e">
        <f t="shared" si="5"/>
        <v>#N/A</v>
      </c>
      <c r="M22" s="1165" t="e">
        <f t="shared" si="6"/>
        <v>#N/A</v>
      </c>
      <c r="N22" s="1161" t="e">
        <f>SUM($M$15:M22)</f>
        <v>#N/A</v>
      </c>
      <c r="O22" s="1161" t="e">
        <f t="shared" si="7"/>
        <v>#DIV/0!</v>
      </c>
      <c r="P22" s="1161" t="e">
        <f>SUM($O$15:O22)</f>
        <v>#DIV/0!</v>
      </c>
      <c r="Q22" s="188"/>
      <c r="R22" s="184"/>
      <c r="S22" s="1155">
        <v>44896</v>
      </c>
      <c r="T22" s="1156" t="e">
        <f>SUMIF($C$15:$C$379,12,$O$15:$O$379)/1000000</f>
        <v>#DIV/0!</v>
      </c>
    </row>
    <row r="23" spans="2:28" ht="13">
      <c r="B23" s="1157">
        <f t="shared" si="2"/>
        <v>44660</v>
      </c>
      <c r="C23" s="1158">
        <f t="shared" si="0"/>
        <v>4</v>
      </c>
      <c r="D23" s="1159"/>
      <c r="E23" s="1159"/>
      <c r="F23" s="1159"/>
      <c r="G23" s="1160" t="e">
        <f t="shared" si="1"/>
        <v>#DIV/0!</v>
      </c>
      <c r="H23" s="1161" t="e">
        <f t="shared" si="3"/>
        <v>#DIV/0!</v>
      </c>
      <c r="I23" s="1161" t="e">
        <f>SUM($H$15:H23)</f>
        <v>#DIV/0!</v>
      </c>
      <c r="J23" s="1162"/>
      <c r="K23" s="1163" t="e">
        <f t="shared" si="4"/>
        <v>#N/A</v>
      </c>
      <c r="L23" s="1164" t="e">
        <f t="shared" si="5"/>
        <v>#N/A</v>
      </c>
      <c r="M23" s="1165" t="e">
        <f t="shared" si="6"/>
        <v>#N/A</v>
      </c>
      <c r="N23" s="1161" t="e">
        <f>SUM($M$15:M23)</f>
        <v>#N/A</v>
      </c>
      <c r="O23" s="1161" t="e">
        <f t="shared" si="7"/>
        <v>#DIV/0!</v>
      </c>
      <c r="P23" s="1161" t="e">
        <f>SUM($O$15:O23)</f>
        <v>#DIV/0!</v>
      </c>
      <c r="Q23" s="188"/>
      <c r="S23" s="1155">
        <v>44927</v>
      </c>
      <c r="T23" s="1156" t="e">
        <f>SUMIF($C$15:$C$379,1,$O$15:$O$379)/1000000</f>
        <v>#DIV/0!</v>
      </c>
    </row>
    <row r="24" spans="2:28" ht="13">
      <c r="B24" s="1157">
        <f t="shared" si="2"/>
        <v>44661</v>
      </c>
      <c r="C24" s="1158">
        <f t="shared" si="0"/>
        <v>4</v>
      </c>
      <c r="D24" s="1159"/>
      <c r="E24" s="1159"/>
      <c r="F24" s="1159"/>
      <c r="G24" s="1160" t="e">
        <f t="shared" si="1"/>
        <v>#DIV/0!</v>
      </c>
      <c r="H24" s="1161" t="e">
        <f t="shared" si="3"/>
        <v>#DIV/0!</v>
      </c>
      <c r="I24" s="1161" t="e">
        <f>SUM($H$15:H24)</f>
        <v>#DIV/0!</v>
      </c>
      <c r="J24" s="1162"/>
      <c r="K24" s="1163" t="e">
        <f t="shared" si="4"/>
        <v>#N/A</v>
      </c>
      <c r="L24" s="1164" t="e">
        <f t="shared" si="5"/>
        <v>#N/A</v>
      </c>
      <c r="M24" s="1165" t="e">
        <f t="shared" si="6"/>
        <v>#N/A</v>
      </c>
      <c r="N24" s="1161" t="e">
        <f>SUM($M$15:M24)</f>
        <v>#N/A</v>
      </c>
      <c r="O24" s="1161" t="e">
        <f t="shared" si="7"/>
        <v>#DIV/0!</v>
      </c>
      <c r="P24" s="1161" t="e">
        <f>SUM($O$15:O24)</f>
        <v>#DIV/0!</v>
      </c>
      <c r="Q24" s="188"/>
      <c r="S24" s="1155">
        <v>44958</v>
      </c>
      <c r="T24" s="1156" t="e">
        <f>SUMIF($C$15:$C$379,2,$O$15:$O$379)/1000000</f>
        <v>#DIV/0!</v>
      </c>
    </row>
    <row r="25" spans="2:28" ht="13.9" customHeight="1" thickBot="1">
      <c r="B25" s="1157">
        <f t="shared" si="2"/>
        <v>44662</v>
      </c>
      <c r="C25" s="1158">
        <f t="shared" si="0"/>
        <v>4</v>
      </c>
      <c r="D25" s="1159"/>
      <c r="E25" s="1159"/>
      <c r="F25" s="1159"/>
      <c r="G25" s="1160" t="e">
        <f t="shared" si="1"/>
        <v>#DIV/0!</v>
      </c>
      <c r="H25" s="1161" t="e">
        <f t="shared" si="3"/>
        <v>#DIV/0!</v>
      </c>
      <c r="I25" s="1161" t="e">
        <f>SUM($H$15:H25)</f>
        <v>#DIV/0!</v>
      </c>
      <c r="J25" s="1162"/>
      <c r="K25" s="1163" t="e">
        <f t="shared" si="4"/>
        <v>#N/A</v>
      </c>
      <c r="L25" s="1164" t="e">
        <f t="shared" si="5"/>
        <v>#N/A</v>
      </c>
      <c r="M25" s="1165" t="e">
        <f t="shared" si="6"/>
        <v>#N/A</v>
      </c>
      <c r="N25" s="1161" t="e">
        <f>SUM($M$15:M25)</f>
        <v>#N/A</v>
      </c>
      <c r="O25" s="1161" t="e">
        <f t="shared" si="7"/>
        <v>#DIV/0!</v>
      </c>
      <c r="P25" s="1161" t="e">
        <f>SUM($O$15:O25)</f>
        <v>#DIV/0!</v>
      </c>
      <c r="Q25" s="188"/>
      <c r="S25" s="1155">
        <v>44986</v>
      </c>
      <c r="T25" s="1156" t="e">
        <f>SUMIF($C$15:$C$379,3,$O$15:$O$379)/1000000</f>
        <v>#DIV/0!</v>
      </c>
    </row>
    <row r="26" spans="2:28" ht="13.5" customHeight="1" thickBot="1">
      <c r="B26" s="1157">
        <f t="shared" si="2"/>
        <v>44663</v>
      </c>
      <c r="C26" s="1158">
        <f t="shared" si="0"/>
        <v>4</v>
      </c>
      <c r="D26" s="1159"/>
      <c r="E26" s="1159"/>
      <c r="F26" s="1159"/>
      <c r="G26" s="1160" t="e">
        <f t="shared" si="1"/>
        <v>#DIV/0!</v>
      </c>
      <c r="H26" s="1161" t="e">
        <f t="shared" si="3"/>
        <v>#DIV/0!</v>
      </c>
      <c r="I26" s="1161" t="e">
        <f>SUM($H$15:H26)</f>
        <v>#DIV/0!</v>
      </c>
      <c r="J26" s="1162"/>
      <c r="K26" s="1163" t="e">
        <f t="shared" si="4"/>
        <v>#N/A</v>
      </c>
      <c r="L26" s="1164" t="e">
        <f t="shared" si="5"/>
        <v>#N/A</v>
      </c>
      <c r="M26" s="1165" t="e">
        <f t="shared" si="6"/>
        <v>#N/A</v>
      </c>
      <c r="N26" s="1161" t="e">
        <f>SUM($M$15:M26)</f>
        <v>#N/A</v>
      </c>
      <c r="O26" s="1161" t="e">
        <f t="shared" si="7"/>
        <v>#DIV/0!</v>
      </c>
      <c r="P26" s="1161" t="e">
        <f>SUM($O$15:O26)</f>
        <v>#DIV/0!</v>
      </c>
      <c r="Q26" s="188"/>
      <c r="S26" s="275" t="s">
        <v>3099</v>
      </c>
      <c r="T26" s="840" t="e">
        <f>SUM(T14:T25)</f>
        <v>#DIV/0!</v>
      </c>
    </row>
    <row r="27" spans="2:28" ht="13" thickBot="1">
      <c r="B27" s="1157">
        <f t="shared" si="2"/>
        <v>44664</v>
      </c>
      <c r="C27" s="1158">
        <f t="shared" si="0"/>
        <v>4</v>
      </c>
      <c r="D27" s="1159"/>
      <c r="E27" s="1159"/>
      <c r="F27" s="1159"/>
      <c r="G27" s="1160" t="e">
        <f t="shared" si="1"/>
        <v>#DIV/0!</v>
      </c>
      <c r="H27" s="1161" t="e">
        <f t="shared" si="3"/>
        <v>#DIV/0!</v>
      </c>
      <c r="I27" s="1161" t="e">
        <f>SUM($H$15:H27)</f>
        <v>#DIV/0!</v>
      </c>
      <c r="J27" s="1162"/>
      <c r="K27" s="1163" t="e">
        <f t="shared" si="4"/>
        <v>#N/A</v>
      </c>
      <c r="L27" s="1164" t="e">
        <f t="shared" si="5"/>
        <v>#N/A</v>
      </c>
      <c r="M27" s="1165" t="e">
        <f t="shared" si="6"/>
        <v>#N/A</v>
      </c>
      <c r="N27" s="1161" t="e">
        <f>SUM($M$15:M27)</f>
        <v>#N/A</v>
      </c>
      <c r="O27" s="1161" t="e">
        <f t="shared" si="7"/>
        <v>#DIV/0!</v>
      </c>
      <c r="P27" s="1161" t="e">
        <f>SUM($O$15:O27)</f>
        <v>#DIV/0!</v>
      </c>
      <c r="Q27" s="188"/>
      <c r="S27" s="275" t="s">
        <v>3100</v>
      </c>
      <c r="T27" s="840" t="e">
        <f>MIN(1.6,(MAX(T26,-2.8)))</f>
        <v>#DIV/0!</v>
      </c>
    </row>
    <row r="28" spans="2:28">
      <c r="B28" s="1157">
        <f t="shared" si="2"/>
        <v>44665</v>
      </c>
      <c r="C28" s="1158">
        <f t="shared" si="0"/>
        <v>4</v>
      </c>
      <c r="D28" s="1159"/>
      <c r="E28" s="1159"/>
      <c r="F28" s="1159"/>
      <c r="G28" s="1160" t="e">
        <f t="shared" si="1"/>
        <v>#DIV/0!</v>
      </c>
      <c r="H28" s="1161" t="e">
        <f t="shared" si="3"/>
        <v>#DIV/0!</v>
      </c>
      <c r="I28" s="1161" t="e">
        <f>SUM($H$15:H28)</f>
        <v>#DIV/0!</v>
      </c>
      <c r="J28" s="1162"/>
      <c r="K28" s="1163" t="e">
        <f t="shared" si="4"/>
        <v>#N/A</v>
      </c>
      <c r="L28" s="1164" t="e">
        <f t="shared" si="5"/>
        <v>#N/A</v>
      </c>
      <c r="M28" s="1165" t="e">
        <f t="shared" si="6"/>
        <v>#N/A</v>
      </c>
      <c r="N28" s="1161" t="e">
        <f>SUM($M$15:M28)</f>
        <v>#N/A</v>
      </c>
      <c r="O28" s="1161" t="e">
        <f t="shared" si="7"/>
        <v>#DIV/0!</v>
      </c>
      <c r="P28" s="1161" t="e">
        <f>SUM($O$15:O28)</f>
        <v>#DIV/0!</v>
      </c>
      <c r="Q28" s="188"/>
    </row>
    <row r="29" spans="2:28">
      <c r="B29" s="1157">
        <f t="shared" si="2"/>
        <v>44666</v>
      </c>
      <c r="C29" s="1158">
        <f t="shared" si="0"/>
        <v>4</v>
      </c>
      <c r="D29" s="1159"/>
      <c r="E29" s="1159"/>
      <c r="F29" s="1159"/>
      <c r="G29" s="1160" t="e">
        <f t="shared" si="1"/>
        <v>#DIV/0!</v>
      </c>
      <c r="H29" s="1161" t="e">
        <f t="shared" si="3"/>
        <v>#DIV/0!</v>
      </c>
      <c r="I29" s="1161" t="e">
        <f>SUM($H$15:H29)</f>
        <v>#DIV/0!</v>
      </c>
      <c r="J29" s="1162"/>
      <c r="K29" s="1163" t="e">
        <f t="shared" si="4"/>
        <v>#N/A</v>
      </c>
      <c r="L29" s="1164" t="e">
        <f t="shared" si="5"/>
        <v>#N/A</v>
      </c>
      <c r="M29" s="1165" t="e">
        <f t="shared" si="6"/>
        <v>#N/A</v>
      </c>
      <c r="N29" s="1161" t="e">
        <f>SUM($M$15:M29)</f>
        <v>#N/A</v>
      </c>
      <c r="O29" s="1161" t="e">
        <f t="shared" si="7"/>
        <v>#DIV/0!</v>
      </c>
      <c r="P29" s="1161" t="e">
        <f>SUM($O$15:O29)</f>
        <v>#DIV/0!</v>
      </c>
      <c r="Q29" s="188"/>
    </row>
    <row r="30" spans="2:28">
      <c r="B30" s="1157">
        <f t="shared" si="2"/>
        <v>44667</v>
      </c>
      <c r="C30" s="1158">
        <f t="shared" si="0"/>
        <v>4</v>
      </c>
      <c r="D30" s="1159"/>
      <c r="E30" s="1159"/>
      <c r="F30" s="1159"/>
      <c r="G30" s="1160" t="e">
        <f t="shared" si="1"/>
        <v>#DIV/0!</v>
      </c>
      <c r="H30" s="1161" t="e">
        <f t="shared" si="3"/>
        <v>#DIV/0!</v>
      </c>
      <c r="I30" s="1161" t="e">
        <f>SUM($H$15:H30)</f>
        <v>#DIV/0!</v>
      </c>
      <c r="J30" s="1162"/>
      <c r="K30" s="1163" t="e">
        <f t="shared" si="4"/>
        <v>#N/A</v>
      </c>
      <c r="L30" s="1164" t="e">
        <f t="shared" si="5"/>
        <v>#N/A</v>
      </c>
      <c r="M30" s="1165" t="e">
        <f t="shared" si="6"/>
        <v>#N/A</v>
      </c>
      <c r="N30" s="1161" t="e">
        <f>SUM($M$15:M30)</f>
        <v>#N/A</v>
      </c>
      <c r="O30" s="1161" t="e">
        <f t="shared" si="7"/>
        <v>#DIV/0!</v>
      </c>
      <c r="P30" s="1161" t="e">
        <f>SUM($O$15:O30)</f>
        <v>#DIV/0!</v>
      </c>
      <c r="Q30" s="188"/>
    </row>
    <row r="31" spans="2:28">
      <c r="B31" s="1157">
        <f t="shared" si="2"/>
        <v>44668</v>
      </c>
      <c r="C31" s="1158">
        <f t="shared" si="0"/>
        <v>4</v>
      </c>
      <c r="D31" s="1159"/>
      <c r="E31" s="1159"/>
      <c r="F31" s="1159"/>
      <c r="G31" s="1160" t="e">
        <f t="shared" si="1"/>
        <v>#DIV/0!</v>
      </c>
      <c r="H31" s="1161" t="e">
        <f t="shared" si="3"/>
        <v>#DIV/0!</v>
      </c>
      <c r="I31" s="1161" t="e">
        <f>SUM($H$15:H31)</f>
        <v>#DIV/0!</v>
      </c>
      <c r="J31" s="1162"/>
      <c r="K31" s="1163" t="e">
        <f t="shared" si="4"/>
        <v>#N/A</v>
      </c>
      <c r="L31" s="1164" t="e">
        <f t="shared" si="5"/>
        <v>#N/A</v>
      </c>
      <c r="M31" s="1165" t="e">
        <f t="shared" si="6"/>
        <v>#N/A</v>
      </c>
      <c r="N31" s="1161" t="e">
        <f>SUM($M$15:M31)</f>
        <v>#N/A</v>
      </c>
      <c r="O31" s="1161" t="e">
        <f t="shared" si="7"/>
        <v>#DIV/0!</v>
      </c>
      <c r="P31" s="1161" t="e">
        <f>SUM($O$15:O31)</f>
        <v>#DIV/0!</v>
      </c>
      <c r="Q31" s="188"/>
    </row>
    <row r="32" spans="2:28">
      <c r="B32" s="1157">
        <f t="shared" si="2"/>
        <v>44669</v>
      </c>
      <c r="C32" s="1158">
        <f t="shared" si="0"/>
        <v>4</v>
      </c>
      <c r="D32" s="1159"/>
      <c r="E32" s="1159"/>
      <c r="F32" s="1159"/>
      <c r="G32" s="1160" t="e">
        <f t="shared" si="1"/>
        <v>#DIV/0!</v>
      </c>
      <c r="H32" s="1161" t="e">
        <f t="shared" si="3"/>
        <v>#DIV/0!</v>
      </c>
      <c r="I32" s="1161" t="e">
        <f>SUM($H$15:H32)</f>
        <v>#DIV/0!</v>
      </c>
      <c r="J32" s="1162"/>
      <c r="K32" s="1163" t="e">
        <f t="shared" si="4"/>
        <v>#N/A</v>
      </c>
      <c r="L32" s="1164" t="e">
        <f t="shared" si="5"/>
        <v>#N/A</v>
      </c>
      <c r="M32" s="1165" t="e">
        <f t="shared" si="6"/>
        <v>#N/A</v>
      </c>
      <c r="N32" s="1161" t="e">
        <f>SUM($M$15:M32)</f>
        <v>#N/A</v>
      </c>
      <c r="O32" s="1161" t="e">
        <f t="shared" si="7"/>
        <v>#DIV/0!</v>
      </c>
      <c r="P32" s="1161" t="e">
        <f>SUM($O$15:O32)</f>
        <v>#DIV/0!</v>
      </c>
      <c r="Q32" s="188"/>
      <c r="S32" s="184" t="s">
        <v>3024</v>
      </c>
    </row>
    <row r="33" spans="1:34">
      <c r="B33" s="1157">
        <f t="shared" si="2"/>
        <v>44670</v>
      </c>
      <c r="C33" s="1158">
        <f t="shared" si="0"/>
        <v>4</v>
      </c>
      <c r="D33" s="1159"/>
      <c r="E33" s="1159"/>
      <c r="F33" s="1159"/>
      <c r="G33" s="1160" t="e">
        <f t="shared" si="1"/>
        <v>#DIV/0!</v>
      </c>
      <c r="H33" s="1161" t="e">
        <f t="shared" si="3"/>
        <v>#DIV/0!</v>
      </c>
      <c r="I33" s="1161" t="e">
        <f>SUM($H$15:H33)</f>
        <v>#DIV/0!</v>
      </c>
      <c r="J33" s="1162"/>
      <c r="K33" s="1163" t="e">
        <f t="shared" si="4"/>
        <v>#N/A</v>
      </c>
      <c r="L33" s="1164" t="e">
        <f t="shared" si="5"/>
        <v>#N/A</v>
      </c>
      <c r="M33" s="1165" t="e">
        <f t="shared" si="6"/>
        <v>#N/A</v>
      </c>
      <c r="N33" s="1161" t="e">
        <f>SUM($M$15:M33)</f>
        <v>#N/A</v>
      </c>
      <c r="O33" s="1161" t="e">
        <f t="shared" si="7"/>
        <v>#DIV/0!</v>
      </c>
      <c r="P33" s="1161" t="e">
        <f>SUM($O$15:O33)</f>
        <v>#DIV/0!</v>
      </c>
      <c r="Q33" s="188"/>
    </row>
    <row r="34" spans="1:34">
      <c r="B34" s="1157">
        <f t="shared" si="2"/>
        <v>44671</v>
      </c>
      <c r="C34" s="1158">
        <f t="shared" si="0"/>
        <v>4</v>
      </c>
      <c r="D34" s="1159"/>
      <c r="E34" s="1159"/>
      <c r="F34" s="1159"/>
      <c r="G34" s="1160" t="e">
        <f t="shared" si="1"/>
        <v>#DIV/0!</v>
      </c>
      <c r="H34" s="1161" t="e">
        <f t="shared" si="3"/>
        <v>#DIV/0!</v>
      </c>
      <c r="I34" s="1161" t="e">
        <f>SUM($H$15:H34)</f>
        <v>#DIV/0!</v>
      </c>
      <c r="J34" s="1162"/>
      <c r="K34" s="1163" t="e">
        <f t="shared" si="4"/>
        <v>#N/A</v>
      </c>
      <c r="L34" s="1164" t="e">
        <f t="shared" si="5"/>
        <v>#N/A</v>
      </c>
      <c r="M34" s="1165" t="e">
        <f t="shared" si="6"/>
        <v>#N/A</v>
      </c>
      <c r="N34" s="1161" t="e">
        <f>SUM($M$15:M34)</f>
        <v>#N/A</v>
      </c>
      <c r="O34" s="1161" t="e">
        <f t="shared" si="7"/>
        <v>#DIV/0!</v>
      </c>
      <c r="P34" s="1161" t="e">
        <f>SUM($O$15:O34)</f>
        <v>#DIV/0!</v>
      </c>
      <c r="Q34" s="188"/>
    </row>
    <row r="35" spans="1:34">
      <c r="B35" s="1157">
        <f t="shared" si="2"/>
        <v>44672</v>
      </c>
      <c r="C35" s="1158">
        <f t="shared" si="0"/>
        <v>4</v>
      </c>
      <c r="D35" s="1159"/>
      <c r="E35" s="1159"/>
      <c r="F35" s="1159"/>
      <c r="G35" s="1160" t="e">
        <f t="shared" si="1"/>
        <v>#DIV/0!</v>
      </c>
      <c r="H35" s="1161" t="e">
        <f t="shared" si="3"/>
        <v>#DIV/0!</v>
      </c>
      <c r="I35" s="1161" t="e">
        <f>SUM($H$15:H35)</f>
        <v>#DIV/0!</v>
      </c>
      <c r="J35" s="1162"/>
      <c r="K35" s="1163" t="e">
        <f t="shared" si="4"/>
        <v>#N/A</v>
      </c>
      <c r="L35" s="1164" t="e">
        <f t="shared" si="5"/>
        <v>#N/A</v>
      </c>
      <c r="M35" s="1165" t="e">
        <f t="shared" si="6"/>
        <v>#N/A</v>
      </c>
      <c r="N35" s="1161" t="e">
        <f>SUM($M$15:M35)</f>
        <v>#N/A</v>
      </c>
      <c r="O35" s="1161" t="e">
        <f t="shared" si="7"/>
        <v>#DIV/0!</v>
      </c>
      <c r="P35" s="1161" t="e">
        <f>SUM($O$15:O35)</f>
        <v>#DIV/0!</v>
      </c>
      <c r="Q35" s="188"/>
    </row>
    <row r="36" spans="1:34">
      <c r="B36" s="1157">
        <f t="shared" si="2"/>
        <v>44673</v>
      </c>
      <c r="C36" s="1158">
        <f t="shared" si="0"/>
        <v>4</v>
      </c>
      <c r="D36" s="1159"/>
      <c r="E36" s="1159"/>
      <c r="F36" s="1159"/>
      <c r="G36" s="1160" t="e">
        <f t="shared" si="1"/>
        <v>#DIV/0!</v>
      </c>
      <c r="H36" s="1161" t="e">
        <f t="shared" si="3"/>
        <v>#DIV/0!</v>
      </c>
      <c r="I36" s="1161" t="e">
        <f>SUM($H$15:H36)</f>
        <v>#DIV/0!</v>
      </c>
      <c r="J36" s="1162"/>
      <c r="K36" s="1163" t="e">
        <f t="shared" si="4"/>
        <v>#N/A</v>
      </c>
      <c r="L36" s="1164" t="e">
        <f t="shared" si="5"/>
        <v>#N/A</v>
      </c>
      <c r="M36" s="1165" t="e">
        <f t="shared" si="6"/>
        <v>#N/A</v>
      </c>
      <c r="N36" s="1161" t="e">
        <f>SUM($M$15:M36)</f>
        <v>#N/A</v>
      </c>
      <c r="O36" s="1161" t="e">
        <f t="shared" si="7"/>
        <v>#DIV/0!</v>
      </c>
      <c r="P36" s="1161" t="e">
        <f>SUM($O$15:O36)</f>
        <v>#DIV/0!</v>
      </c>
      <c r="Q36" s="188"/>
    </row>
    <row r="37" spans="1:34">
      <c r="B37" s="1157">
        <f t="shared" si="2"/>
        <v>44674</v>
      </c>
      <c r="C37" s="1158">
        <f t="shared" si="0"/>
        <v>4</v>
      </c>
      <c r="D37" s="1159"/>
      <c r="E37" s="1159"/>
      <c r="F37" s="1159"/>
      <c r="G37" s="1160" t="e">
        <f t="shared" si="1"/>
        <v>#DIV/0!</v>
      </c>
      <c r="H37" s="1161" t="e">
        <f t="shared" si="3"/>
        <v>#DIV/0!</v>
      </c>
      <c r="I37" s="1161" t="e">
        <f>SUM($H$15:H37)</f>
        <v>#DIV/0!</v>
      </c>
      <c r="J37" s="1162"/>
      <c r="K37" s="1163" t="e">
        <f t="shared" si="4"/>
        <v>#N/A</v>
      </c>
      <c r="L37" s="1164" t="e">
        <f t="shared" si="5"/>
        <v>#N/A</v>
      </c>
      <c r="M37" s="1165" t="e">
        <f t="shared" si="6"/>
        <v>#N/A</v>
      </c>
      <c r="N37" s="1161" t="e">
        <f>SUM($M$15:M37)</f>
        <v>#N/A</v>
      </c>
      <c r="O37" s="1161" t="e">
        <f t="shared" si="7"/>
        <v>#DIV/0!</v>
      </c>
      <c r="P37" s="1161" t="e">
        <f>SUM($O$15:O37)</f>
        <v>#DIV/0!</v>
      </c>
      <c r="Q37" s="188"/>
    </row>
    <row r="38" spans="1:34">
      <c r="B38" s="1157">
        <f t="shared" si="2"/>
        <v>44675</v>
      </c>
      <c r="C38" s="1158">
        <f t="shared" si="0"/>
        <v>4</v>
      </c>
      <c r="D38" s="1159"/>
      <c r="E38" s="1159"/>
      <c r="F38" s="1159"/>
      <c r="G38" s="1160" t="e">
        <f t="shared" si="1"/>
        <v>#DIV/0!</v>
      </c>
      <c r="H38" s="1161" t="e">
        <f t="shared" si="3"/>
        <v>#DIV/0!</v>
      </c>
      <c r="I38" s="1161" t="e">
        <f>SUM($H$15:H38)</f>
        <v>#DIV/0!</v>
      </c>
      <c r="J38" s="1162"/>
      <c r="K38" s="1163" t="e">
        <f t="shared" si="4"/>
        <v>#N/A</v>
      </c>
      <c r="L38" s="1164" t="e">
        <f t="shared" si="5"/>
        <v>#N/A</v>
      </c>
      <c r="M38" s="1165" t="e">
        <f t="shared" si="6"/>
        <v>#N/A</v>
      </c>
      <c r="N38" s="1161" t="e">
        <f>SUM($M$15:M38)</f>
        <v>#N/A</v>
      </c>
      <c r="O38" s="1161" t="e">
        <f t="shared" si="7"/>
        <v>#DIV/0!</v>
      </c>
      <c r="P38" s="1161" t="e">
        <f>SUM($O$15:O38)</f>
        <v>#DIV/0!</v>
      </c>
      <c r="Q38" s="188"/>
    </row>
    <row r="39" spans="1:34">
      <c r="B39" s="1157">
        <f t="shared" si="2"/>
        <v>44676</v>
      </c>
      <c r="C39" s="1158">
        <f t="shared" si="0"/>
        <v>4</v>
      </c>
      <c r="D39" s="1159"/>
      <c r="E39" s="1159"/>
      <c r="F39" s="1159"/>
      <c r="G39" s="1160" t="e">
        <f t="shared" si="1"/>
        <v>#DIV/0!</v>
      </c>
      <c r="H39" s="1161" t="e">
        <f t="shared" si="3"/>
        <v>#DIV/0!</v>
      </c>
      <c r="I39" s="1161" t="e">
        <f>SUM($H$15:H39)</f>
        <v>#DIV/0!</v>
      </c>
      <c r="J39" s="1162"/>
      <c r="K39" s="1163" t="e">
        <f t="shared" si="4"/>
        <v>#N/A</v>
      </c>
      <c r="L39" s="1164" t="e">
        <f t="shared" si="5"/>
        <v>#N/A</v>
      </c>
      <c r="M39" s="1165" t="e">
        <f t="shared" si="6"/>
        <v>#N/A</v>
      </c>
      <c r="N39" s="1161" t="e">
        <f>SUM($M$15:M39)</f>
        <v>#N/A</v>
      </c>
      <c r="O39" s="1161" t="e">
        <f t="shared" si="7"/>
        <v>#DIV/0!</v>
      </c>
      <c r="P39" s="1161" t="e">
        <f>SUM($O$15:O39)</f>
        <v>#DIV/0!</v>
      </c>
      <c r="Q39" s="188"/>
    </row>
    <row r="40" spans="1:34">
      <c r="B40" s="1157">
        <f t="shared" si="2"/>
        <v>44677</v>
      </c>
      <c r="C40" s="1158">
        <f t="shared" si="0"/>
        <v>4</v>
      </c>
      <c r="D40" s="1159"/>
      <c r="E40" s="1159"/>
      <c r="F40" s="1159"/>
      <c r="G40" s="1160" t="e">
        <f t="shared" si="1"/>
        <v>#DIV/0!</v>
      </c>
      <c r="H40" s="1161" t="e">
        <f t="shared" si="3"/>
        <v>#DIV/0!</v>
      </c>
      <c r="I40" s="1161" t="e">
        <f>SUM($H$15:H40)</f>
        <v>#DIV/0!</v>
      </c>
      <c r="J40" s="1162"/>
      <c r="K40" s="1163" t="e">
        <f t="shared" si="4"/>
        <v>#N/A</v>
      </c>
      <c r="L40" s="1164" t="e">
        <f t="shared" si="5"/>
        <v>#N/A</v>
      </c>
      <c r="M40" s="1165" t="e">
        <f t="shared" si="6"/>
        <v>#N/A</v>
      </c>
      <c r="N40" s="1161" t="e">
        <f>SUM($M$15:M40)</f>
        <v>#N/A</v>
      </c>
      <c r="O40" s="1161" t="e">
        <f t="shared" si="7"/>
        <v>#DIV/0!</v>
      </c>
      <c r="P40" s="1161" t="e">
        <f>SUM($O$15:O40)</f>
        <v>#DIV/0!</v>
      </c>
      <c r="Q40" s="188"/>
    </row>
    <row r="41" spans="1:34">
      <c r="B41" s="1157">
        <f t="shared" si="2"/>
        <v>44678</v>
      </c>
      <c r="C41" s="1158">
        <f t="shared" si="0"/>
        <v>4</v>
      </c>
      <c r="D41" s="1159"/>
      <c r="E41" s="1159"/>
      <c r="F41" s="1159"/>
      <c r="G41" s="1160" t="e">
        <f t="shared" si="1"/>
        <v>#DIV/0!</v>
      </c>
      <c r="H41" s="1161" t="e">
        <f t="shared" si="3"/>
        <v>#DIV/0!</v>
      </c>
      <c r="I41" s="1161" t="e">
        <f>SUM($H$15:H41)</f>
        <v>#DIV/0!</v>
      </c>
      <c r="J41" s="1162"/>
      <c r="K41" s="1163" t="e">
        <f t="shared" si="4"/>
        <v>#N/A</v>
      </c>
      <c r="L41" s="1164" t="e">
        <f t="shared" si="5"/>
        <v>#N/A</v>
      </c>
      <c r="M41" s="1165" t="e">
        <f t="shared" si="6"/>
        <v>#N/A</v>
      </c>
      <c r="N41" s="1161" t="e">
        <f>SUM($M$15:M41)</f>
        <v>#N/A</v>
      </c>
      <c r="O41" s="1161" t="e">
        <f t="shared" si="7"/>
        <v>#DIV/0!</v>
      </c>
      <c r="P41" s="1161" t="e">
        <f>SUM($O$15:O41)</f>
        <v>#DIV/0!</v>
      </c>
      <c r="Q41" s="188"/>
    </row>
    <row r="42" spans="1:34">
      <c r="B42" s="1157">
        <f t="shared" si="2"/>
        <v>44679</v>
      </c>
      <c r="C42" s="1158">
        <f t="shared" si="0"/>
        <v>4</v>
      </c>
      <c r="D42" s="1159"/>
      <c r="E42" s="1159"/>
      <c r="F42" s="1159"/>
      <c r="G42" s="1160" t="e">
        <f t="shared" si="1"/>
        <v>#DIV/0!</v>
      </c>
      <c r="H42" s="1161" t="e">
        <f t="shared" si="3"/>
        <v>#DIV/0!</v>
      </c>
      <c r="I42" s="1161" t="e">
        <f>SUM($H$15:H42)</f>
        <v>#DIV/0!</v>
      </c>
      <c r="J42" s="1162"/>
      <c r="K42" s="1163" t="e">
        <f t="shared" si="4"/>
        <v>#N/A</v>
      </c>
      <c r="L42" s="1164" t="e">
        <f t="shared" si="5"/>
        <v>#N/A</v>
      </c>
      <c r="M42" s="1165" t="e">
        <f t="shared" si="6"/>
        <v>#N/A</v>
      </c>
      <c r="N42" s="1161" t="e">
        <f>SUM($M$15:M42)</f>
        <v>#N/A</v>
      </c>
      <c r="O42" s="1161" t="e">
        <f t="shared" si="7"/>
        <v>#DIV/0!</v>
      </c>
      <c r="P42" s="1161" t="e">
        <f>SUM($O$15:O42)</f>
        <v>#DIV/0!</v>
      </c>
      <c r="Q42" s="188"/>
    </row>
    <row r="43" spans="1:34">
      <c r="B43" s="1157">
        <f t="shared" si="2"/>
        <v>44680</v>
      </c>
      <c r="C43" s="1158">
        <f t="shared" si="0"/>
        <v>4</v>
      </c>
      <c r="D43" s="1159"/>
      <c r="E43" s="1159"/>
      <c r="F43" s="1159"/>
      <c r="G43" s="1160" t="e">
        <f t="shared" si="1"/>
        <v>#DIV/0!</v>
      </c>
      <c r="H43" s="1161" t="e">
        <f t="shared" si="3"/>
        <v>#DIV/0!</v>
      </c>
      <c r="I43" s="1161" t="e">
        <f>SUM($H$15:H43)</f>
        <v>#DIV/0!</v>
      </c>
      <c r="J43" s="1162"/>
      <c r="K43" s="1163" t="e">
        <f t="shared" si="4"/>
        <v>#N/A</v>
      </c>
      <c r="L43" s="1164" t="e">
        <f t="shared" si="5"/>
        <v>#N/A</v>
      </c>
      <c r="M43" s="1165" t="e">
        <f t="shared" si="6"/>
        <v>#N/A</v>
      </c>
      <c r="N43" s="1161" t="e">
        <f>SUM($M$15:M43)</f>
        <v>#N/A</v>
      </c>
      <c r="O43" s="1161" t="e">
        <f t="shared" si="7"/>
        <v>#DIV/0!</v>
      </c>
      <c r="P43" s="1161" t="e">
        <f>SUM($O$15:O43)</f>
        <v>#DIV/0!</v>
      </c>
      <c r="Q43" s="188"/>
    </row>
    <row r="44" spans="1:34">
      <c r="B44" s="1157">
        <f t="shared" si="2"/>
        <v>44681</v>
      </c>
      <c r="C44" s="1158">
        <f t="shared" si="0"/>
        <v>4</v>
      </c>
      <c r="D44" s="1159"/>
      <c r="E44" s="1159"/>
      <c r="F44" s="1159"/>
      <c r="G44" s="1160" t="e">
        <f t="shared" si="1"/>
        <v>#DIV/0!</v>
      </c>
      <c r="H44" s="1161" t="e">
        <f t="shared" si="3"/>
        <v>#DIV/0!</v>
      </c>
      <c r="I44" s="1161" t="e">
        <f>SUM($H$15:H44)</f>
        <v>#DIV/0!</v>
      </c>
      <c r="J44" s="1162"/>
      <c r="K44" s="1163" t="e">
        <f t="shared" si="4"/>
        <v>#N/A</v>
      </c>
      <c r="L44" s="1164" t="e">
        <f t="shared" si="5"/>
        <v>#N/A</v>
      </c>
      <c r="M44" s="1165" t="e">
        <f t="shared" si="6"/>
        <v>#N/A</v>
      </c>
      <c r="N44" s="1161" t="e">
        <f>SUM($M$15:M44)</f>
        <v>#N/A</v>
      </c>
      <c r="O44" s="1161" t="e">
        <f t="shared" si="7"/>
        <v>#DIV/0!</v>
      </c>
      <c r="P44" s="1161" t="e">
        <f>SUM($O$15:O44)</f>
        <v>#DIV/0!</v>
      </c>
      <c r="Q44" s="188"/>
    </row>
    <row r="45" spans="1:34">
      <c r="B45" s="1157">
        <f t="shared" si="2"/>
        <v>44682</v>
      </c>
      <c r="C45" s="1158">
        <f t="shared" si="0"/>
        <v>5</v>
      </c>
      <c r="D45" s="1159"/>
      <c r="E45" s="1159"/>
      <c r="F45" s="1159"/>
      <c r="G45" s="1160" t="e">
        <f t="shared" si="1"/>
        <v>#DIV/0!</v>
      </c>
      <c r="H45" s="1161" t="e">
        <f t="shared" si="3"/>
        <v>#DIV/0!</v>
      </c>
      <c r="I45" s="1161" t="e">
        <f>SUM($H$15:H45)</f>
        <v>#DIV/0!</v>
      </c>
      <c r="J45" s="1162"/>
      <c r="K45" s="1163" t="e">
        <f t="shared" si="4"/>
        <v>#N/A</v>
      </c>
      <c r="L45" s="1164" t="e">
        <f t="shared" si="5"/>
        <v>#N/A</v>
      </c>
      <c r="M45" s="1165" t="e">
        <f t="shared" si="6"/>
        <v>#N/A</v>
      </c>
      <c r="N45" s="1161" t="e">
        <f>SUM($M$15:M45)</f>
        <v>#N/A</v>
      </c>
      <c r="O45" s="1161" t="e">
        <f t="shared" si="7"/>
        <v>#DIV/0!</v>
      </c>
      <c r="P45" s="1161" t="e">
        <f>SUM($O$15:O45)</f>
        <v>#DIV/0!</v>
      </c>
      <c r="Q45" s="189"/>
    </row>
    <row r="46" spans="1:34">
      <c r="B46" s="1157">
        <f t="shared" si="2"/>
        <v>44683</v>
      </c>
      <c r="C46" s="1158">
        <f t="shared" si="0"/>
        <v>5</v>
      </c>
      <c r="D46" s="1159"/>
      <c r="E46" s="1159"/>
      <c r="F46" s="1159"/>
      <c r="G46" s="1160" t="e">
        <f t="shared" si="1"/>
        <v>#DIV/0!</v>
      </c>
      <c r="H46" s="1161" t="e">
        <f t="shared" si="3"/>
        <v>#DIV/0!</v>
      </c>
      <c r="I46" s="1161" t="e">
        <f>SUM($H$15:H46)</f>
        <v>#DIV/0!</v>
      </c>
      <c r="J46" s="1162"/>
      <c r="K46" s="1163" t="e">
        <f t="shared" si="4"/>
        <v>#N/A</v>
      </c>
      <c r="L46" s="1164" t="e">
        <f t="shared" si="5"/>
        <v>#N/A</v>
      </c>
      <c r="M46" s="1165" t="e">
        <f t="shared" si="6"/>
        <v>#N/A</v>
      </c>
      <c r="N46" s="1161" t="e">
        <f>SUM($M$15:M46)</f>
        <v>#N/A</v>
      </c>
      <c r="O46" s="1161" t="e">
        <f t="shared" si="7"/>
        <v>#DIV/0!</v>
      </c>
      <c r="P46" s="1161" t="e">
        <f>SUM($O$15:O46)</f>
        <v>#DIV/0!</v>
      </c>
      <c r="Q46" s="189"/>
    </row>
    <row r="47" spans="1:34">
      <c r="B47" s="1157">
        <f t="shared" si="2"/>
        <v>44684</v>
      </c>
      <c r="C47" s="1158">
        <f t="shared" si="0"/>
        <v>5</v>
      </c>
      <c r="D47" s="1159"/>
      <c r="E47" s="1159"/>
      <c r="F47" s="1159"/>
      <c r="G47" s="1160" t="e">
        <f t="shared" si="1"/>
        <v>#DIV/0!</v>
      </c>
      <c r="H47" s="1161" t="e">
        <f t="shared" si="3"/>
        <v>#DIV/0!</v>
      </c>
      <c r="I47" s="1161" t="e">
        <f>SUM($H$15:H47)</f>
        <v>#DIV/0!</v>
      </c>
      <c r="J47" s="1162"/>
      <c r="K47" s="1163" t="e">
        <f t="shared" si="4"/>
        <v>#N/A</v>
      </c>
      <c r="L47" s="1164" t="e">
        <f t="shared" si="5"/>
        <v>#N/A</v>
      </c>
      <c r="M47" s="1165" t="e">
        <f t="shared" si="6"/>
        <v>#N/A</v>
      </c>
      <c r="N47" s="1161" t="e">
        <f>SUM($M$15:M47)</f>
        <v>#N/A</v>
      </c>
      <c r="O47" s="1161" t="e">
        <f t="shared" si="7"/>
        <v>#DIV/0!</v>
      </c>
      <c r="P47" s="1161" t="e">
        <f>SUM($O$15:O47)</f>
        <v>#DIV/0!</v>
      </c>
      <c r="Q47" s="188"/>
    </row>
    <row r="48" spans="1:34">
      <c r="A48" s="185"/>
      <c r="B48" s="1166">
        <f t="shared" si="2"/>
        <v>44685</v>
      </c>
      <c r="C48" s="1158">
        <f t="shared" si="0"/>
        <v>5</v>
      </c>
      <c r="D48" s="1159"/>
      <c r="E48" s="1159"/>
      <c r="F48" s="1159"/>
      <c r="G48" s="1160" t="e">
        <f t="shared" si="1"/>
        <v>#DIV/0!</v>
      </c>
      <c r="H48" s="1161" t="e">
        <f t="shared" si="3"/>
        <v>#DIV/0!</v>
      </c>
      <c r="I48" s="1161" t="e">
        <f>SUM($H$15:H48)</f>
        <v>#DIV/0!</v>
      </c>
      <c r="J48" s="1162"/>
      <c r="K48" s="1163" t="e">
        <f t="shared" si="4"/>
        <v>#N/A</v>
      </c>
      <c r="L48" s="1164" t="e">
        <f t="shared" si="5"/>
        <v>#N/A</v>
      </c>
      <c r="M48" s="1165" t="e">
        <f t="shared" si="6"/>
        <v>#N/A</v>
      </c>
      <c r="N48" s="1161" t="e">
        <f>SUM($M$15:M48)</f>
        <v>#N/A</v>
      </c>
      <c r="O48" s="1161" t="e">
        <f t="shared" si="7"/>
        <v>#DIV/0!</v>
      </c>
      <c r="P48" s="1161" t="e">
        <f>SUM($O$15:O48)</f>
        <v>#DIV/0!</v>
      </c>
      <c r="Q48" s="190"/>
      <c r="R48" s="185"/>
      <c r="S48" s="185"/>
      <c r="T48" s="185"/>
      <c r="U48" s="185"/>
      <c r="AC48" s="185"/>
      <c r="AD48" s="185"/>
      <c r="AE48" s="185"/>
      <c r="AF48" s="185"/>
      <c r="AG48" s="185"/>
      <c r="AH48" s="185"/>
    </row>
    <row r="49" spans="2:28">
      <c r="B49" s="1157">
        <f t="shared" si="2"/>
        <v>44686</v>
      </c>
      <c r="C49" s="1158">
        <f t="shared" si="0"/>
        <v>5</v>
      </c>
      <c r="D49" s="1159"/>
      <c r="E49" s="1159"/>
      <c r="F49" s="1159"/>
      <c r="G49" s="1160" t="e">
        <f t="shared" si="1"/>
        <v>#DIV/0!</v>
      </c>
      <c r="H49" s="1161" t="e">
        <f t="shared" si="3"/>
        <v>#DIV/0!</v>
      </c>
      <c r="I49" s="1161" t="e">
        <f>SUM($H$15:H49)</f>
        <v>#DIV/0!</v>
      </c>
      <c r="J49" s="1162"/>
      <c r="K49" s="1163" t="e">
        <f t="shared" si="4"/>
        <v>#N/A</v>
      </c>
      <c r="L49" s="1164" t="e">
        <f t="shared" si="5"/>
        <v>#N/A</v>
      </c>
      <c r="M49" s="1165" t="e">
        <f t="shared" si="6"/>
        <v>#N/A</v>
      </c>
      <c r="N49" s="1161" t="e">
        <f>SUM($M$15:M49)</f>
        <v>#N/A</v>
      </c>
      <c r="O49" s="1161" t="e">
        <f t="shared" si="7"/>
        <v>#DIV/0!</v>
      </c>
      <c r="P49" s="1161" t="e">
        <f>SUM($O$15:O49)</f>
        <v>#DIV/0!</v>
      </c>
      <c r="V49" s="185"/>
      <c r="W49" s="185"/>
      <c r="X49" s="185"/>
      <c r="Y49" s="185"/>
      <c r="Z49" s="185"/>
      <c r="AA49" s="185"/>
      <c r="AB49" s="185"/>
    </row>
    <row r="50" spans="2:28">
      <c r="B50" s="1157">
        <f t="shared" si="2"/>
        <v>44687</v>
      </c>
      <c r="C50" s="1158">
        <f t="shared" si="0"/>
        <v>5</v>
      </c>
      <c r="D50" s="1159"/>
      <c r="E50" s="1159"/>
      <c r="F50" s="1159"/>
      <c r="G50" s="1160" t="e">
        <f t="shared" si="1"/>
        <v>#DIV/0!</v>
      </c>
      <c r="H50" s="1161" t="e">
        <f t="shared" si="3"/>
        <v>#DIV/0!</v>
      </c>
      <c r="I50" s="1161" t="e">
        <f>SUM($H$15:H50)</f>
        <v>#DIV/0!</v>
      </c>
      <c r="J50" s="1162"/>
      <c r="K50" s="1163" t="e">
        <f t="shared" si="4"/>
        <v>#N/A</v>
      </c>
      <c r="L50" s="1164" t="e">
        <f t="shared" si="5"/>
        <v>#N/A</v>
      </c>
      <c r="M50" s="1165" t="e">
        <f t="shared" si="6"/>
        <v>#N/A</v>
      </c>
      <c r="N50" s="1161" t="e">
        <f>SUM($M$15:M50)</f>
        <v>#N/A</v>
      </c>
      <c r="O50" s="1161" t="e">
        <f t="shared" si="7"/>
        <v>#DIV/0!</v>
      </c>
      <c r="P50" s="1161" t="e">
        <f>SUM($O$15:O50)</f>
        <v>#DIV/0!</v>
      </c>
    </row>
    <row r="51" spans="2:28">
      <c r="B51" s="1157">
        <f t="shared" si="2"/>
        <v>44688</v>
      </c>
      <c r="C51" s="1158">
        <f t="shared" si="0"/>
        <v>5</v>
      </c>
      <c r="D51" s="1159"/>
      <c r="E51" s="1159"/>
      <c r="F51" s="1159"/>
      <c r="G51" s="1160" t="e">
        <f t="shared" si="1"/>
        <v>#DIV/0!</v>
      </c>
      <c r="H51" s="1161" t="e">
        <f t="shared" si="3"/>
        <v>#DIV/0!</v>
      </c>
      <c r="I51" s="1161" t="e">
        <f>SUM($H$15:H51)</f>
        <v>#DIV/0!</v>
      </c>
      <c r="J51" s="1162"/>
      <c r="K51" s="1163" t="e">
        <f t="shared" si="4"/>
        <v>#N/A</v>
      </c>
      <c r="L51" s="1164" t="e">
        <f t="shared" si="5"/>
        <v>#N/A</v>
      </c>
      <c r="M51" s="1165" t="e">
        <f t="shared" si="6"/>
        <v>#N/A</v>
      </c>
      <c r="N51" s="1161" t="e">
        <f>SUM($M$15:M51)</f>
        <v>#N/A</v>
      </c>
      <c r="O51" s="1161" t="e">
        <f t="shared" si="7"/>
        <v>#DIV/0!</v>
      </c>
      <c r="P51" s="1161" t="e">
        <f>SUM($O$15:O51)</f>
        <v>#DIV/0!</v>
      </c>
    </row>
    <row r="52" spans="2:28">
      <c r="B52" s="1157">
        <f t="shared" si="2"/>
        <v>44689</v>
      </c>
      <c r="C52" s="1158">
        <f t="shared" si="0"/>
        <v>5</v>
      </c>
      <c r="D52" s="1159"/>
      <c r="E52" s="1159"/>
      <c r="F52" s="1159"/>
      <c r="G52" s="1160" t="e">
        <f t="shared" si="1"/>
        <v>#DIV/0!</v>
      </c>
      <c r="H52" s="1161" t="e">
        <f t="shared" si="3"/>
        <v>#DIV/0!</v>
      </c>
      <c r="I52" s="1161" t="e">
        <f>SUM($H$15:H52)</f>
        <v>#DIV/0!</v>
      </c>
      <c r="J52" s="1162"/>
      <c r="K52" s="1163" t="e">
        <f t="shared" si="4"/>
        <v>#N/A</v>
      </c>
      <c r="L52" s="1164" t="e">
        <f t="shared" si="5"/>
        <v>#N/A</v>
      </c>
      <c r="M52" s="1165" t="e">
        <f t="shared" si="6"/>
        <v>#N/A</v>
      </c>
      <c r="N52" s="1161" t="e">
        <f>SUM($M$15:M52)</f>
        <v>#N/A</v>
      </c>
      <c r="O52" s="1161" t="e">
        <f t="shared" si="7"/>
        <v>#DIV/0!</v>
      </c>
      <c r="P52" s="1161" t="e">
        <f>SUM($O$15:O52)</f>
        <v>#DIV/0!</v>
      </c>
    </row>
    <row r="53" spans="2:28">
      <c r="B53" s="1157">
        <f t="shared" si="2"/>
        <v>44690</v>
      </c>
      <c r="C53" s="1158">
        <f t="shared" si="0"/>
        <v>5</v>
      </c>
      <c r="D53" s="1159"/>
      <c r="E53" s="1159"/>
      <c r="F53" s="1159"/>
      <c r="G53" s="1160" t="e">
        <f t="shared" si="1"/>
        <v>#DIV/0!</v>
      </c>
      <c r="H53" s="1161" t="e">
        <f t="shared" si="3"/>
        <v>#DIV/0!</v>
      </c>
      <c r="I53" s="1161" t="e">
        <f>SUM($H$15:H53)</f>
        <v>#DIV/0!</v>
      </c>
      <c r="J53" s="1162"/>
      <c r="K53" s="1163" t="e">
        <f t="shared" si="4"/>
        <v>#N/A</v>
      </c>
      <c r="L53" s="1164" t="e">
        <f t="shared" si="5"/>
        <v>#N/A</v>
      </c>
      <c r="M53" s="1165" t="e">
        <f t="shared" si="6"/>
        <v>#N/A</v>
      </c>
      <c r="N53" s="1161" t="e">
        <f>SUM($M$15:M53)</f>
        <v>#N/A</v>
      </c>
      <c r="O53" s="1161" t="e">
        <f t="shared" si="7"/>
        <v>#DIV/0!</v>
      </c>
      <c r="P53" s="1161" t="e">
        <f>SUM($O$15:O53)</f>
        <v>#DIV/0!</v>
      </c>
    </row>
    <row r="54" spans="2:28">
      <c r="B54" s="1157">
        <f t="shared" si="2"/>
        <v>44691</v>
      </c>
      <c r="C54" s="1158">
        <f t="shared" si="0"/>
        <v>5</v>
      </c>
      <c r="D54" s="1159"/>
      <c r="E54" s="1159"/>
      <c r="F54" s="1159"/>
      <c r="G54" s="1160" t="e">
        <f t="shared" si="1"/>
        <v>#DIV/0!</v>
      </c>
      <c r="H54" s="1161" t="e">
        <f t="shared" si="3"/>
        <v>#DIV/0!</v>
      </c>
      <c r="I54" s="1161" t="e">
        <f>SUM($H$15:H54)</f>
        <v>#DIV/0!</v>
      </c>
      <c r="J54" s="1162"/>
      <c r="K54" s="1163" t="e">
        <f t="shared" si="4"/>
        <v>#N/A</v>
      </c>
      <c r="L54" s="1164" t="e">
        <f t="shared" si="5"/>
        <v>#N/A</v>
      </c>
      <c r="M54" s="1165" t="e">
        <f t="shared" si="6"/>
        <v>#N/A</v>
      </c>
      <c r="N54" s="1161" t="e">
        <f>SUM($M$15:M54)</f>
        <v>#N/A</v>
      </c>
      <c r="O54" s="1161" t="e">
        <f t="shared" si="7"/>
        <v>#DIV/0!</v>
      </c>
      <c r="P54" s="1161" t="e">
        <f>SUM($O$15:O54)</f>
        <v>#DIV/0!</v>
      </c>
    </row>
    <row r="55" spans="2:28">
      <c r="B55" s="1157">
        <f t="shared" si="2"/>
        <v>44692</v>
      </c>
      <c r="C55" s="1158">
        <f t="shared" si="0"/>
        <v>5</v>
      </c>
      <c r="D55" s="1159"/>
      <c r="E55" s="1159"/>
      <c r="F55" s="1159"/>
      <c r="G55" s="1160" t="e">
        <f t="shared" si="1"/>
        <v>#DIV/0!</v>
      </c>
      <c r="H55" s="1161" t="e">
        <f t="shared" si="3"/>
        <v>#DIV/0!</v>
      </c>
      <c r="I55" s="1161" t="e">
        <f>SUM($H$15:H55)</f>
        <v>#DIV/0!</v>
      </c>
      <c r="J55" s="1162"/>
      <c r="K55" s="1163" t="e">
        <f t="shared" si="4"/>
        <v>#N/A</v>
      </c>
      <c r="L55" s="1164" t="e">
        <f t="shared" si="5"/>
        <v>#N/A</v>
      </c>
      <c r="M55" s="1165" t="e">
        <f t="shared" si="6"/>
        <v>#N/A</v>
      </c>
      <c r="N55" s="1161" t="e">
        <f>SUM($M$15:M55)</f>
        <v>#N/A</v>
      </c>
      <c r="O55" s="1161" t="e">
        <f t="shared" si="7"/>
        <v>#DIV/0!</v>
      </c>
      <c r="P55" s="1161" t="e">
        <f>SUM($O$15:O55)</f>
        <v>#DIV/0!</v>
      </c>
    </row>
    <row r="56" spans="2:28">
      <c r="B56" s="1157">
        <f t="shared" si="2"/>
        <v>44693</v>
      </c>
      <c r="C56" s="1158">
        <f t="shared" si="0"/>
        <v>5</v>
      </c>
      <c r="D56" s="1159"/>
      <c r="E56" s="1159"/>
      <c r="F56" s="1159"/>
      <c r="G56" s="1160" t="e">
        <f t="shared" si="1"/>
        <v>#DIV/0!</v>
      </c>
      <c r="H56" s="1161" t="e">
        <f t="shared" si="3"/>
        <v>#DIV/0!</v>
      </c>
      <c r="I56" s="1161" t="e">
        <f>SUM($H$15:H56)</f>
        <v>#DIV/0!</v>
      </c>
      <c r="J56" s="1162"/>
      <c r="K56" s="1163" t="e">
        <f t="shared" si="4"/>
        <v>#N/A</v>
      </c>
      <c r="L56" s="1164" t="e">
        <f t="shared" si="5"/>
        <v>#N/A</v>
      </c>
      <c r="M56" s="1165" t="e">
        <f t="shared" si="6"/>
        <v>#N/A</v>
      </c>
      <c r="N56" s="1161" t="e">
        <f>SUM($M$15:M56)</f>
        <v>#N/A</v>
      </c>
      <c r="O56" s="1161" t="e">
        <f t="shared" si="7"/>
        <v>#DIV/0!</v>
      </c>
      <c r="P56" s="1161" t="e">
        <f>SUM($O$15:O56)</f>
        <v>#DIV/0!</v>
      </c>
    </row>
    <row r="57" spans="2:28">
      <c r="B57" s="1157">
        <f t="shared" si="2"/>
        <v>44694</v>
      </c>
      <c r="C57" s="1158">
        <f t="shared" si="0"/>
        <v>5</v>
      </c>
      <c r="D57" s="1159"/>
      <c r="E57" s="1159"/>
      <c r="F57" s="1159"/>
      <c r="G57" s="1160" t="e">
        <f t="shared" si="1"/>
        <v>#DIV/0!</v>
      </c>
      <c r="H57" s="1161" t="e">
        <f t="shared" si="3"/>
        <v>#DIV/0!</v>
      </c>
      <c r="I57" s="1161" t="e">
        <f>SUM($H$15:H57)</f>
        <v>#DIV/0!</v>
      </c>
      <c r="J57" s="1162"/>
      <c r="K57" s="1163" t="e">
        <f t="shared" si="4"/>
        <v>#N/A</v>
      </c>
      <c r="L57" s="1164" t="e">
        <f t="shared" si="5"/>
        <v>#N/A</v>
      </c>
      <c r="M57" s="1165" t="e">
        <f t="shared" si="6"/>
        <v>#N/A</v>
      </c>
      <c r="N57" s="1161" t="e">
        <f>SUM($M$15:M57)</f>
        <v>#N/A</v>
      </c>
      <c r="O57" s="1161" t="e">
        <f t="shared" si="7"/>
        <v>#DIV/0!</v>
      </c>
      <c r="P57" s="1161" t="e">
        <f>SUM($O$15:O57)</f>
        <v>#DIV/0!</v>
      </c>
    </row>
    <row r="58" spans="2:28">
      <c r="B58" s="1157">
        <f t="shared" si="2"/>
        <v>44695</v>
      </c>
      <c r="C58" s="1158">
        <f t="shared" si="0"/>
        <v>5</v>
      </c>
      <c r="D58" s="1159"/>
      <c r="E58" s="1159"/>
      <c r="F58" s="1159"/>
      <c r="G58" s="1160" t="e">
        <f t="shared" si="1"/>
        <v>#DIV/0!</v>
      </c>
      <c r="H58" s="1161" t="e">
        <f t="shared" si="3"/>
        <v>#DIV/0!</v>
      </c>
      <c r="I58" s="1161" t="e">
        <f>SUM($H$15:H58)</f>
        <v>#DIV/0!</v>
      </c>
      <c r="J58" s="1162"/>
      <c r="K58" s="1163" t="e">
        <f t="shared" si="4"/>
        <v>#N/A</v>
      </c>
      <c r="L58" s="1164" t="e">
        <f t="shared" si="5"/>
        <v>#N/A</v>
      </c>
      <c r="M58" s="1165" t="e">
        <f t="shared" si="6"/>
        <v>#N/A</v>
      </c>
      <c r="N58" s="1161" t="e">
        <f>SUM($M$15:M58)</f>
        <v>#N/A</v>
      </c>
      <c r="O58" s="1161" t="e">
        <f t="shared" si="7"/>
        <v>#DIV/0!</v>
      </c>
      <c r="P58" s="1161" t="e">
        <f>SUM($O$15:O58)</f>
        <v>#DIV/0!</v>
      </c>
    </row>
    <row r="59" spans="2:28">
      <c r="B59" s="1157">
        <f t="shared" si="2"/>
        <v>44696</v>
      </c>
      <c r="C59" s="1158">
        <f t="shared" si="0"/>
        <v>5</v>
      </c>
      <c r="D59" s="1159"/>
      <c r="E59" s="1159"/>
      <c r="F59" s="1159"/>
      <c r="G59" s="1160" t="e">
        <f t="shared" si="1"/>
        <v>#DIV/0!</v>
      </c>
      <c r="H59" s="1161" t="e">
        <f t="shared" si="3"/>
        <v>#DIV/0!</v>
      </c>
      <c r="I59" s="1161" t="e">
        <f>SUM($H$15:H59)</f>
        <v>#DIV/0!</v>
      </c>
      <c r="J59" s="1162"/>
      <c r="K59" s="1163" t="e">
        <f t="shared" si="4"/>
        <v>#N/A</v>
      </c>
      <c r="L59" s="1164" t="e">
        <f t="shared" si="5"/>
        <v>#N/A</v>
      </c>
      <c r="M59" s="1165" t="e">
        <f t="shared" si="6"/>
        <v>#N/A</v>
      </c>
      <c r="N59" s="1161" t="e">
        <f>SUM($M$15:M59)</f>
        <v>#N/A</v>
      </c>
      <c r="O59" s="1161" t="e">
        <f t="shared" si="7"/>
        <v>#DIV/0!</v>
      </c>
      <c r="P59" s="1161" t="e">
        <f>SUM($O$15:O59)</f>
        <v>#DIV/0!</v>
      </c>
    </row>
    <row r="60" spans="2:28">
      <c r="B60" s="1157">
        <f t="shared" si="2"/>
        <v>44697</v>
      </c>
      <c r="C60" s="1158">
        <f t="shared" si="0"/>
        <v>5</v>
      </c>
      <c r="D60" s="1159"/>
      <c r="E60" s="1159"/>
      <c r="F60" s="1159"/>
      <c r="G60" s="1160" t="e">
        <f t="shared" si="1"/>
        <v>#DIV/0!</v>
      </c>
      <c r="H60" s="1161" t="e">
        <f t="shared" si="3"/>
        <v>#DIV/0!</v>
      </c>
      <c r="I60" s="1161" t="e">
        <f>SUM($H$15:H60)</f>
        <v>#DIV/0!</v>
      </c>
      <c r="J60" s="1162"/>
      <c r="K60" s="1163" t="e">
        <f t="shared" si="4"/>
        <v>#N/A</v>
      </c>
      <c r="L60" s="1164" t="e">
        <f t="shared" si="5"/>
        <v>#N/A</v>
      </c>
      <c r="M60" s="1165" t="e">
        <f t="shared" si="6"/>
        <v>#N/A</v>
      </c>
      <c r="N60" s="1161" t="e">
        <f>SUM($M$15:M60)</f>
        <v>#N/A</v>
      </c>
      <c r="O60" s="1161" t="e">
        <f t="shared" si="7"/>
        <v>#DIV/0!</v>
      </c>
      <c r="P60" s="1161" t="e">
        <f>SUM($O$15:O60)</f>
        <v>#DIV/0!</v>
      </c>
    </row>
    <row r="61" spans="2:28">
      <c r="B61" s="1157">
        <f t="shared" si="2"/>
        <v>44698</v>
      </c>
      <c r="C61" s="1158">
        <f t="shared" si="0"/>
        <v>5</v>
      </c>
      <c r="D61" s="1159"/>
      <c r="E61" s="1159"/>
      <c r="F61" s="1159"/>
      <c r="G61" s="1160" t="e">
        <f t="shared" si="1"/>
        <v>#DIV/0!</v>
      </c>
      <c r="H61" s="1161" t="e">
        <f t="shared" si="3"/>
        <v>#DIV/0!</v>
      </c>
      <c r="I61" s="1161" t="e">
        <f>SUM($H$15:H61)</f>
        <v>#DIV/0!</v>
      </c>
      <c r="J61" s="1162"/>
      <c r="K61" s="1163" t="e">
        <f t="shared" si="4"/>
        <v>#N/A</v>
      </c>
      <c r="L61" s="1164" t="e">
        <f t="shared" si="5"/>
        <v>#N/A</v>
      </c>
      <c r="M61" s="1165" t="e">
        <f t="shared" si="6"/>
        <v>#N/A</v>
      </c>
      <c r="N61" s="1161" t="e">
        <f>SUM($M$15:M61)</f>
        <v>#N/A</v>
      </c>
      <c r="O61" s="1161" t="e">
        <f t="shared" si="7"/>
        <v>#DIV/0!</v>
      </c>
      <c r="P61" s="1161" t="e">
        <f>SUM($O$15:O61)</f>
        <v>#DIV/0!</v>
      </c>
    </row>
    <row r="62" spans="2:28">
      <c r="B62" s="1157">
        <f t="shared" si="2"/>
        <v>44699</v>
      </c>
      <c r="C62" s="1158">
        <f t="shared" si="0"/>
        <v>5</v>
      </c>
      <c r="D62" s="1159"/>
      <c r="E62" s="1159"/>
      <c r="F62" s="1159"/>
      <c r="G62" s="1160" t="e">
        <f t="shared" si="1"/>
        <v>#DIV/0!</v>
      </c>
      <c r="H62" s="1161" t="e">
        <f t="shared" si="3"/>
        <v>#DIV/0!</v>
      </c>
      <c r="I62" s="1161" t="e">
        <f>SUM($H$15:H62)</f>
        <v>#DIV/0!</v>
      </c>
      <c r="J62" s="1162"/>
      <c r="K62" s="1163" t="e">
        <f t="shared" si="4"/>
        <v>#N/A</v>
      </c>
      <c r="L62" s="1164" t="e">
        <f t="shared" si="5"/>
        <v>#N/A</v>
      </c>
      <c r="M62" s="1165" t="e">
        <f t="shared" si="6"/>
        <v>#N/A</v>
      </c>
      <c r="N62" s="1161" t="e">
        <f>SUM($M$15:M62)</f>
        <v>#N/A</v>
      </c>
      <c r="O62" s="1161" t="e">
        <f t="shared" si="7"/>
        <v>#DIV/0!</v>
      </c>
      <c r="P62" s="1161" t="e">
        <f>SUM($O$15:O62)</f>
        <v>#DIV/0!</v>
      </c>
    </row>
    <row r="63" spans="2:28">
      <c r="B63" s="1157">
        <f t="shared" si="2"/>
        <v>44700</v>
      </c>
      <c r="C63" s="1158">
        <f t="shared" si="0"/>
        <v>5</v>
      </c>
      <c r="D63" s="1159"/>
      <c r="E63" s="1159"/>
      <c r="F63" s="1159"/>
      <c r="G63" s="1160" t="e">
        <f t="shared" si="1"/>
        <v>#DIV/0!</v>
      </c>
      <c r="H63" s="1161" t="e">
        <f t="shared" si="3"/>
        <v>#DIV/0!</v>
      </c>
      <c r="I63" s="1161" t="e">
        <f>SUM($H$15:H63)</f>
        <v>#DIV/0!</v>
      </c>
      <c r="J63" s="1162"/>
      <c r="K63" s="1163" t="e">
        <f t="shared" si="4"/>
        <v>#N/A</v>
      </c>
      <c r="L63" s="1164" t="e">
        <f t="shared" si="5"/>
        <v>#N/A</v>
      </c>
      <c r="M63" s="1165" t="e">
        <f t="shared" si="6"/>
        <v>#N/A</v>
      </c>
      <c r="N63" s="1161" t="e">
        <f>SUM($M$15:M63)</f>
        <v>#N/A</v>
      </c>
      <c r="O63" s="1161" t="e">
        <f t="shared" si="7"/>
        <v>#DIV/0!</v>
      </c>
      <c r="P63" s="1161" t="e">
        <f>SUM($O$15:O63)</f>
        <v>#DIV/0!</v>
      </c>
    </row>
    <row r="64" spans="2:28">
      <c r="B64" s="1157">
        <f t="shared" si="2"/>
        <v>44701</v>
      </c>
      <c r="C64" s="1158">
        <f t="shared" si="0"/>
        <v>5</v>
      </c>
      <c r="D64" s="1159"/>
      <c r="E64" s="1159"/>
      <c r="F64" s="1159"/>
      <c r="G64" s="1160" t="e">
        <f t="shared" si="1"/>
        <v>#DIV/0!</v>
      </c>
      <c r="H64" s="1161" t="e">
        <f t="shared" si="3"/>
        <v>#DIV/0!</v>
      </c>
      <c r="I64" s="1161" t="e">
        <f>SUM($H$15:H64)</f>
        <v>#DIV/0!</v>
      </c>
      <c r="J64" s="1162"/>
      <c r="K64" s="1163" t="e">
        <f t="shared" si="4"/>
        <v>#N/A</v>
      </c>
      <c r="L64" s="1164" t="e">
        <f t="shared" si="5"/>
        <v>#N/A</v>
      </c>
      <c r="M64" s="1165" t="e">
        <f t="shared" si="6"/>
        <v>#N/A</v>
      </c>
      <c r="N64" s="1161" t="e">
        <f>SUM($M$15:M64)</f>
        <v>#N/A</v>
      </c>
      <c r="O64" s="1161" t="e">
        <f t="shared" si="7"/>
        <v>#DIV/0!</v>
      </c>
      <c r="P64" s="1161" t="e">
        <f>SUM($O$15:O64)</f>
        <v>#DIV/0!</v>
      </c>
    </row>
    <row r="65" spans="2:16">
      <c r="B65" s="1157">
        <f t="shared" si="2"/>
        <v>44702</v>
      </c>
      <c r="C65" s="1158">
        <f t="shared" si="0"/>
        <v>5</v>
      </c>
      <c r="D65" s="1159"/>
      <c r="E65" s="1159"/>
      <c r="F65" s="1159"/>
      <c r="G65" s="1160" t="e">
        <f t="shared" si="1"/>
        <v>#DIV/0!</v>
      </c>
      <c r="H65" s="1161" t="e">
        <f t="shared" si="3"/>
        <v>#DIV/0!</v>
      </c>
      <c r="I65" s="1161" t="e">
        <f>SUM($H$15:H65)</f>
        <v>#DIV/0!</v>
      </c>
      <c r="J65" s="1162"/>
      <c r="K65" s="1163" t="e">
        <f t="shared" si="4"/>
        <v>#N/A</v>
      </c>
      <c r="L65" s="1164" t="e">
        <f t="shared" si="5"/>
        <v>#N/A</v>
      </c>
      <c r="M65" s="1165" t="e">
        <f t="shared" si="6"/>
        <v>#N/A</v>
      </c>
      <c r="N65" s="1161" t="e">
        <f>SUM($M$15:M65)</f>
        <v>#N/A</v>
      </c>
      <c r="O65" s="1161" t="e">
        <f t="shared" si="7"/>
        <v>#DIV/0!</v>
      </c>
      <c r="P65" s="1161" t="e">
        <f>SUM($O$15:O65)</f>
        <v>#DIV/0!</v>
      </c>
    </row>
    <row r="66" spans="2:16">
      <c r="B66" s="1157">
        <f t="shared" si="2"/>
        <v>44703</v>
      </c>
      <c r="C66" s="1158">
        <f t="shared" si="0"/>
        <v>5</v>
      </c>
      <c r="D66" s="1159"/>
      <c r="E66" s="1159"/>
      <c r="F66" s="1159"/>
      <c r="G66" s="1160" t="e">
        <f t="shared" si="1"/>
        <v>#DIV/0!</v>
      </c>
      <c r="H66" s="1161" t="e">
        <f t="shared" si="3"/>
        <v>#DIV/0!</v>
      </c>
      <c r="I66" s="1161" t="e">
        <f>SUM($H$15:H66)</f>
        <v>#DIV/0!</v>
      </c>
      <c r="J66" s="1162"/>
      <c r="K66" s="1163" t="e">
        <f t="shared" si="4"/>
        <v>#N/A</v>
      </c>
      <c r="L66" s="1164" t="e">
        <f t="shared" si="5"/>
        <v>#N/A</v>
      </c>
      <c r="M66" s="1165" t="e">
        <f t="shared" si="6"/>
        <v>#N/A</v>
      </c>
      <c r="N66" s="1161" t="e">
        <f>SUM($M$15:M66)</f>
        <v>#N/A</v>
      </c>
      <c r="O66" s="1161" t="e">
        <f t="shared" si="7"/>
        <v>#DIV/0!</v>
      </c>
      <c r="P66" s="1161" t="e">
        <f>SUM($O$15:O66)</f>
        <v>#DIV/0!</v>
      </c>
    </row>
    <row r="67" spans="2:16">
      <c r="B67" s="1157">
        <f t="shared" si="2"/>
        <v>44704</v>
      </c>
      <c r="C67" s="1158">
        <f t="shared" si="0"/>
        <v>5</v>
      </c>
      <c r="D67" s="1159"/>
      <c r="E67" s="1159"/>
      <c r="F67" s="1159"/>
      <c r="G67" s="1160" t="e">
        <f t="shared" si="1"/>
        <v>#DIV/0!</v>
      </c>
      <c r="H67" s="1161" t="e">
        <f t="shared" si="3"/>
        <v>#DIV/0!</v>
      </c>
      <c r="I67" s="1161" t="e">
        <f>SUM($H$15:H67)</f>
        <v>#DIV/0!</v>
      </c>
      <c r="J67" s="1162"/>
      <c r="K67" s="1163" t="e">
        <f t="shared" si="4"/>
        <v>#N/A</v>
      </c>
      <c r="L67" s="1164" t="e">
        <f t="shared" si="5"/>
        <v>#N/A</v>
      </c>
      <c r="M67" s="1165" t="e">
        <f t="shared" si="6"/>
        <v>#N/A</v>
      </c>
      <c r="N67" s="1161" t="e">
        <f>SUM($M$15:M67)</f>
        <v>#N/A</v>
      </c>
      <c r="O67" s="1161" t="e">
        <f t="shared" si="7"/>
        <v>#DIV/0!</v>
      </c>
      <c r="P67" s="1161" t="e">
        <f>SUM($O$15:O67)</f>
        <v>#DIV/0!</v>
      </c>
    </row>
    <row r="68" spans="2:16">
      <c r="B68" s="1157">
        <f t="shared" si="2"/>
        <v>44705</v>
      </c>
      <c r="C68" s="1158">
        <f t="shared" si="0"/>
        <v>5</v>
      </c>
      <c r="D68" s="1159"/>
      <c r="E68" s="1159"/>
      <c r="F68" s="1159"/>
      <c r="G68" s="1160" t="e">
        <f t="shared" si="1"/>
        <v>#DIV/0!</v>
      </c>
      <c r="H68" s="1161" t="e">
        <f t="shared" si="3"/>
        <v>#DIV/0!</v>
      </c>
      <c r="I68" s="1161" t="e">
        <f>SUM($H$15:H68)</f>
        <v>#DIV/0!</v>
      </c>
      <c r="J68" s="1162"/>
      <c r="K68" s="1163" t="e">
        <f t="shared" si="4"/>
        <v>#N/A</v>
      </c>
      <c r="L68" s="1164" t="e">
        <f t="shared" si="5"/>
        <v>#N/A</v>
      </c>
      <c r="M68" s="1165" t="e">
        <f t="shared" si="6"/>
        <v>#N/A</v>
      </c>
      <c r="N68" s="1161" t="e">
        <f>SUM($M$15:M68)</f>
        <v>#N/A</v>
      </c>
      <c r="O68" s="1161" t="e">
        <f t="shared" si="7"/>
        <v>#DIV/0!</v>
      </c>
      <c r="P68" s="1161" t="e">
        <f>SUM($O$15:O68)</f>
        <v>#DIV/0!</v>
      </c>
    </row>
    <row r="69" spans="2:16">
      <c r="B69" s="1157">
        <f t="shared" si="2"/>
        <v>44706</v>
      </c>
      <c r="C69" s="1158">
        <f t="shared" si="0"/>
        <v>5</v>
      </c>
      <c r="D69" s="1159"/>
      <c r="E69" s="1159"/>
      <c r="F69" s="1159"/>
      <c r="G69" s="1160" t="e">
        <f t="shared" si="1"/>
        <v>#DIV/0!</v>
      </c>
      <c r="H69" s="1161" t="e">
        <f t="shared" si="3"/>
        <v>#DIV/0!</v>
      </c>
      <c r="I69" s="1161" t="e">
        <f>SUM($H$15:H69)</f>
        <v>#DIV/0!</v>
      </c>
      <c r="J69" s="1162"/>
      <c r="K69" s="1163" t="e">
        <f t="shared" si="4"/>
        <v>#N/A</v>
      </c>
      <c r="L69" s="1164" t="e">
        <f t="shared" si="5"/>
        <v>#N/A</v>
      </c>
      <c r="M69" s="1165" t="e">
        <f t="shared" si="6"/>
        <v>#N/A</v>
      </c>
      <c r="N69" s="1161" t="e">
        <f>SUM($M$15:M69)</f>
        <v>#N/A</v>
      </c>
      <c r="O69" s="1161" t="e">
        <f t="shared" si="7"/>
        <v>#DIV/0!</v>
      </c>
      <c r="P69" s="1161" t="e">
        <f>SUM($O$15:O69)</f>
        <v>#DIV/0!</v>
      </c>
    </row>
    <row r="70" spans="2:16">
      <c r="B70" s="1157">
        <f t="shared" si="2"/>
        <v>44707</v>
      </c>
      <c r="C70" s="1158">
        <f t="shared" si="0"/>
        <v>5</v>
      </c>
      <c r="D70" s="1159"/>
      <c r="E70" s="1159"/>
      <c r="F70" s="1159"/>
      <c r="G70" s="1160" t="e">
        <f t="shared" si="1"/>
        <v>#DIV/0!</v>
      </c>
      <c r="H70" s="1161" t="e">
        <f t="shared" si="3"/>
        <v>#DIV/0!</v>
      </c>
      <c r="I70" s="1161" t="e">
        <f>SUM($H$15:H70)</f>
        <v>#DIV/0!</v>
      </c>
      <c r="J70" s="1162"/>
      <c r="K70" s="1163" t="e">
        <f t="shared" si="4"/>
        <v>#N/A</v>
      </c>
      <c r="L70" s="1164" t="e">
        <f t="shared" si="5"/>
        <v>#N/A</v>
      </c>
      <c r="M70" s="1165" t="e">
        <f t="shared" si="6"/>
        <v>#N/A</v>
      </c>
      <c r="N70" s="1161" t="e">
        <f>SUM($M$15:M70)</f>
        <v>#N/A</v>
      </c>
      <c r="O70" s="1161" t="e">
        <f t="shared" si="7"/>
        <v>#DIV/0!</v>
      </c>
      <c r="P70" s="1161" t="e">
        <f>SUM($O$15:O70)</f>
        <v>#DIV/0!</v>
      </c>
    </row>
    <row r="71" spans="2:16">
      <c r="B71" s="1157">
        <f t="shared" si="2"/>
        <v>44708</v>
      </c>
      <c r="C71" s="1158">
        <f t="shared" si="0"/>
        <v>5</v>
      </c>
      <c r="D71" s="1159"/>
      <c r="E71" s="1159"/>
      <c r="F71" s="1159"/>
      <c r="G71" s="1160" t="e">
        <f t="shared" si="1"/>
        <v>#DIV/0!</v>
      </c>
      <c r="H71" s="1161" t="e">
        <f t="shared" si="3"/>
        <v>#DIV/0!</v>
      </c>
      <c r="I71" s="1161" t="e">
        <f>SUM($H$15:H71)</f>
        <v>#DIV/0!</v>
      </c>
      <c r="J71" s="1162"/>
      <c r="K71" s="1163" t="e">
        <f t="shared" si="4"/>
        <v>#N/A</v>
      </c>
      <c r="L71" s="1164" t="e">
        <f t="shared" si="5"/>
        <v>#N/A</v>
      </c>
      <c r="M71" s="1165" t="e">
        <f t="shared" si="6"/>
        <v>#N/A</v>
      </c>
      <c r="N71" s="1161" t="e">
        <f>SUM($M$15:M71)</f>
        <v>#N/A</v>
      </c>
      <c r="O71" s="1161" t="e">
        <f t="shared" si="7"/>
        <v>#DIV/0!</v>
      </c>
      <c r="P71" s="1161" t="e">
        <f>SUM($O$15:O71)</f>
        <v>#DIV/0!</v>
      </c>
    </row>
    <row r="72" spans="2:16">
      <c r="B72" s="1157">
        <f t="shared" si="2"/>
        <v>44709</v>
      </c>
      <c r="C72" s="1158">
        <f t="shared" si="0"/>
        <v>5</v>
      </c>
      <c r="D72" s="1159"/>
      <c r="E72" s="1159"/>
      <c r="F72" s="1159"/>
      <c r="G72" s="1160" t="e">
        <f t="shared" si="1"/>
        <v>#DIV/0!</v>
      </c>
      <c r="H72" s="1161" t="e">
        <f t="shared" si="3"/>
        <v>#DIV/0!</v>
      </c>
      <c r="I72" s="1161" t="e">
        <f>SUM($H$15:H72)</f>
        <v>#DIV/0!</v>
      </c>
      <c r="J72" s="1162"/>
      <c r="K72" s="1163" t="e">
        <f t="shared" si="4"/>
        <v>#N/A</v>
      </c>
      <c r="L72" s="1164" t="e">
        <f t="shared" si="5"/>
        <v>#N/A</v>
      </c>
      <c r="M72" s="1165" t="e">
        <f t="shared" si="6"/>
        <v>#N/A</v>
      </c>
      <c r="N72" s="1161" t="e">
        <f>SUM($M$15:M72)</f>
        <v>#N/A</v>
      </c>
      <c r="O72" s="1161" t="e">
        <f t="shared" si="7"/>
        <v>#DIV/0!</v>
      </c>
      <c r="P72" s="1161" t="e">
        <f>SUM($O$15:O72)</f>
        <v>#DIV/0!</v>
      </c>
    </row>
    <row r="73" spans="2:16">
      <c r="B73" s="1157">
        <f t="shared" si="2"/>
        <v>44710</v>
      </c>
      <c r="C73" s="1158">
        <f t="shared" si="0"/>
        <v>5</v>
      </c>
      <c r="D73" s="1159"/>
      <c r="E73" s="1159"/>
      <c r="F73" s="1159"/>
      <c r="G73" s="1160" t="e">
        <f t="shared" si="1"/>
        <v>#DIV/0!</v>
      </c>
      <c r="H73" s="1161" t="e">
        <f t="shared" si="3"/>
        <v>#DIV/0!</v>
      </c>
      <c r="I73" s="1161" t="e">
        <f>SUM($H$15:H73)</f>
        <v>#DIV/0!</v>
      </c>
      <c r="J73" s="1162"/>
      <c r="K73" s="1163" t="e">
        <f t="shared" si="4"/>
        <v>#N/A</v>
      </c>
      <c r="L73" s="1164" t="e">
        <f t="shared" si="5"/>
        <v>#N/A</v>
      </c>
      <c r="M73" s="1165" t="e">
        <f t="shared" si="6"/>
        <v>#N/A</v>
      </c>
      <c r="N73" s="1161" t="e">
        <f>SUM($M$15:M73)</f>
        <v>#N/A</v>
      </c>
      <c r="O73" s="1161" t="e">
        <f t="shared" si="7"/>
        <v>#DIV/0!</v>
      </c>
      <c r="P73" s="1161" t="e">
        <f>SUM($O$15:O73)</f>
        <v>#DIV/0!</v>
      </c>
    </row>
    <row r="74" spans="2:16">
      <c r="B74" s="1157">
        <f t="shared" si="2"/>
        <v>44711</v>
      </c>
      <c r="C74" s="1158">
        <f t="shared" si="0"/>
        <v>5</v>
      </c>
      <c r="D74" s="1159"/>
      <c r="E74" s="1159"/>
      <c r="F74" s="1159"/>
      <c r="G74" s="1160" t="e">
        <f t="shared" si="1"/>
        <v>#DIV/0!</v>
      </c>
      <c r="H74" s="1161" t="e">
        <f t="shared" si="3"/>
        <v>#DIV/0!</v>
      </c>
      <c r="I74" s="1161" t="e">
        <f>SUM($H$15:H74)</f>
        <v>#DIV/0!</v>
      </c>
      <c r="J74" s="1162"/>
      <c r="K74" s="1163" t="e">
        <f t="shared" si="4"/>
        <v>#N/A</v>
      </c>
      <c r="L74" s="1164" t="e">
        <f t="shared" si="5"/>
        <v>#N/A</v>
      </c>
      <c r="M74" s="1165" t="e">
        <f t="shared" si="6"/>
        <v>#N/A</v>
      </c>
      <c r="N74" s="1161" t="e">
        <f>SUM($M$15:M74)</f>
        <v>#N/A</v>
      </c>
      <c r="O74" s="1161" t="e">
        <f t="shared" si="7"/>
        <v>#DIV/0!</v>
      </c>
      <c r="P74" s="1161" t="e">
        <f>SUM($O$15:O74)</f>
        <v>#DIV/0!</v>
      </c>
    </row>
    <row r="75" spans="2:16">
      <c r="B75" s="1157">
        <f t="shared" si="2"/>
        <v>44712</v>
      </c>
      <c r="C75" s="1158">
        <f t="shared" si="0"/>
        <v>5</v>
      </c>
      <c r="D75" s="1159"/>
      <c r="E75" s="1159"/>
      <c r="F75" s="1159"/>
      <c r="G75" s="1160" t="e">
        <f t="shared" si="1"/>
        <v>#DIV/0!</v>
      </c>
      <c r="H75" s="1161" t="e">
        <f t="shared" si="3"/>
        <v>#DIV/0!</v>
      </c>
      <c r="I75" s="1161" t="e">
        <f>SUM($H$15:H75)</f>
        <v>#DIV/0!</v>
      </c>
      <c r="J75" s="1162"/>
      <c r="K75" s="1163" t="e">
        <f t="shared" si="4"/>
        <v>#N/A</v>
      </c>
      <c r="L75" s="1164" t="e">
        <f t="shared" si="5"/>
        <v>#N/A</v>
      </c>
      <c r="M75" s="1165" t="e">
        <f t="shared" si="6"/>
        <v>#N/A</v>
      </c>
      <c r="N75" s="1161" t="e">
        <f>SUM($M$15:M75)</f>
        <v>#N/A</v>
      </c>
      <c r="O75" s="1161" t="e">
        <f t="shared" si="7"/>
        <v>#DIV/0!</v>
      </c>
      <c r="P75" s="1161" t="e">
        <f>SUM($O$15:O75)</f>
        <v>#DIV/0!</v>
      </c>
    </row>
    <row r="76" spans="2:16">
      <c r="B76" s="1157">
        <f t="shared" si="2"/>
        <v>44713</v>
      </c>
      <c r="C76" s="1158">
        <f t="shared" si="0"/>
        <v>6</v>
      </c>
      <c r="D76" s="1159"/>
      <c r="E76" s="1159"/>
      <c r="F76" s="1159"/>
      <c r="G76" s="1160" t="e">
        <f t="shared" si="1"/>
        <v>#DIV/0!</v>
      </c>
      <c r="H76" s="1161" t="e">
        <f t="shared" si="3"/>
        <v>#DIV/0!</v>
      </c>
      <c r="I76" s="1161" t="e">
        <f>SUM($H$15:H76)</f>
        <v>#DIV/0!</v>
      </c>
      <c r="J76" s="1162"/>
      <c r="K76" s="1163" t="e">
        <f t="shared" si="4"/>
        <v>#N/A</v>
      </c>
      <c r="L76" s="1164" t="e">
        <f t="shared" si="5"/>
        <v>#N/A</v>
      </c>
      <c r="M76" s="1165" t="e">
        <f t="shared" si="6"/>
        <v>#N/A</v>
      </c>
      <c r="N76" s="1161" t="e">
        <f>SUM($M$15:M76)</f>
        <v>#N/A</v>
      </c>
      <c r="O76" s="1161" t="e">
        <f t="shared" si="7"/>
        <v>#DIV/0!</v>
      </c>
      <c r="P76" s="1161" t="e">
        <f>SUM($O$15:O76)</f>
        <v>#DIV/0!</v>
      </c>
    </row>
    <row r="77" spans="2:16">
      <c r="B77" s="1157">
        <f t="shared" si="2"/>
        <v>44714</v>
      </c>
      <c r="C77" s="1158">
        <f t="shared" si="0"/>
        <v>6</v>
      </c>
      <c r="D77" s="1159"/>
      <c r="E77" s="1159"/>
      <c r="F77" s="1159"/>
      <c r="G77" s="1160" t="e">
        <f t="shared" si="1"/>
        <v>#DIV/0!</v>
      </c>
      <c r="H77" s="1161" t="e">
        <f t="shared" si="3"/>
        <v>#DIV/0!</v>
      </c>
      <c r="I77" s="1161" t="e">
        <f>SUM($H$15:H77)</f>
        <v>#DIV/0!</v>
      </c>
      <c r="J77" s="1162"/>
      <c r="K77" s="1163" t="e">
        <f t="shared" si="4"/>
        <v>#N/A</v>
      </c>
      <c r="L77" s="1164" t="e">
        <f t="shared" si="5"/>
        <v>#N/A</v>
      </c>
      <c r="M77" s="1165" t="e">
        <f t="shared" si="6"/>
        <v>#N/A</v>
      </c>
      <c r="N77" s="1161" t="e">
        <f>SUM($M$15:M77)</f>
        <v>#N/A</v>
      </c>
      <c r="O77" s="1161" t="e">
        <f t="shared" si="7"/>
        <v>#DIV/0!</v>
      </c>
      <c r="P77" s="1161" t="e">
        <f>SUM($O$15:O77)</f>
        <v>#DIV/0!</v>
      </c>
    </row>
    <row r="78" spans="2:16">
      <c r="B78" s="1157">
        <f t="shared" si="2"/>
        <v>44715</v>
      </c>
      <c r="C78" s="1158">
        <f t="shared" si="0"/>
        <v>6</v>
      </c>
      <c r="D78" s="1159"/>
      <c r="E78" s="1159"/>
      <c r="F78" s="1159"/>
      <c r="G78" s="1160" t="e">
        <f t="shared" si="1"/>
        <v>#DIV/0!</v>
      </c>
      <c r="H78" s="1161" t="e">
        <f t="shared" si="3"/>
        <v>#DIV/0!</v>
      </c>
      <c r="I78" s="1161" t="e">
        <f>SUM($H$15:H78)</f>
        <v>#DIV/0!</v>
      </c>
      <c r="J78" s="1162"/>
      <c r="K78" s="1163" t="e">
        <f t="shared" si="4"/>
        <v>#N/A</v>
      </c>
      <c r="L78" s="1164" t="e">
        <f t="shared" si="5"/>
        <v>#N/A</v>
      </c>
      <c r="M78" s="1165" t="e">
        <f t="shared" si="6"/>
        <v>#N/A</v>
      </c>
      <c r="N78" s="1161" t="e">
        <f>SUM($M$15:M78)</f>
        <v>#N/A</v>
      </c>
      <c r="O78" s="1161" t="e">
        <f t="shared" si="7"/>
        <v>#DIV/0!</v>
      </c>
      <c r="P78" s="1161" t="e">
        <f>SUM($O$15:O78)</f>
        <v>#DIV/0!</v>
      </c>
    </row>
    <row r="79" spans="2:16">
      <c r="B79" s="1157">
        <f t="shared" si="2"/>
        <v>44716</v>
      </c>
      <c r="C79" s="1158">
        <f t="shared" ref="C79:C142" si="8">MONTH(B79)</f>
        <v>6</v>
      </c>
      <c r="D79" s="1159"/>
      <c r="E79" s="1159"/>
      <c r="F79" s="1159"/>
      <c r="G79" s="1160" t="e">
        <f t="shared" si="1"/>
        <v>#DIV/0!</v>
      </c>
      <c r="H79" s="1161" t="e">
        <f t="shared" si="3"/>
        <v>#DIV/0!</v>
      </c>
      <c r="I79" s="1161" t="e">
        <f>SUM($H$15:H79)</f>
        <v>#DIV/0!</v>
      </c>
      <c r="J79" s="1162"/>
      <c r="K79" s="1163" t="e">
        <f t="shared" si="4"/>
        <v>#N/A</v>
      </c>
      <c r="L79" s="1164" t="e">
        <f t="shared" si="5"/>
        <v>#N/A</v>
      </c>
      <c r="M79" s="1165" t="e">
        <f t="shared" si="6"/>
        <v>#N/A</v>
      </c>
      <c r="N79" s="1161" t="e">
        <f>SUM($M$15:M79)</f>
        <v>#N/A</v>
      </c>
      <c r="O79" s="1161" t="e">
        <f t="shared" ref="O79:O142" si="9">SUM(H79+M79)</f>
        <v>#DIV/0!</v>
      </c>
      <c r="P79" s="1161" t="e">
        <f>SUM($O$15:O79)</f>
        <v>#DIV/0!</v>
      </c>
    </row>
    <row r="80" spans="2:16">
      <c r="B80" s="1157">
        <f t="shared" ref="B80:B143" si="10">B79+1</f>
        <v>44717</v>
      </c>
      <c r="C80" s="1158">
        <f t="shared" si="8"/>
        <v>6</v>
      </c>
      <c r="D80" s="1159"/>
      <c r="E80" s="1159"/>
      <c r="F80" s="1159"/>
      <c r="G80" s="1160" t="e">
        <f t="shared" ref="G80:G143" si="11">((E80-F80)/D80)*100</f>
        <v>#DIV/0!</v>
      </c>
      <c r="H80" s="1161" t="e">
        <f t="shared" ref="H80:H143" si="12">IF(AND(G80&gt;=0,G80&lt;=5),1200-(G80*800),IF(AND(G80&gt;5,G80&lt;75.667),-2800-(300*(G80-5)),-24000))</f>
        <v>#DIV/0!</v>
      </c>
      <c r="I80" s="1161" t="e">
        <f>SUM($H$15:H80)</f>
        <v>#DIV/0!</v>
      </c>
      <c r="J80" s="1162"/>
      <c r="K80" s="1163" t="e">
        <f t="shared" ref="K80:K143" si="13">IF(ISBLANK(J81),#N/A,J81)</f>
        <v>#N/A</v>
      </c>
      <c r="L80" s="1164" t="e">
        <f t="shared" ref="L80:L143" si="14">MAX((J80-K80),(K80-J80))</f>
        <v>#N/A</v>
      </c>
      <c r="M80" s="1165" t="e">
        <f t="shared" ref="M80:M143" si="15">IF(AND(L80&gt;=0, L80&lt;=1.5), 3200, IF(AND(L80&gt;1.5,L80&lt;=2.8),3200*((2.8-L80)/1.3),IF(AND(L80&gt;2.8, L80&lt;15), -24000*((2.8-L80)/-12.2), -24000)))</f>
        <v>#N/A</v>
      </c>
      <c r="N80" s="1161" t="e">
        <f>SUM($M$15:M80)</f>
        <v>#N/A</v>
      </c>
      <c r="O80" s="1161" t="e">
        <f t="shared" si="9"/>
        <v>#DIV/0!</v>
      </c>
      <c r="P80" s="1161" t="e">
        <f>SUM($O$15:O80)</f>
        <v>#DIV/0!</v>
      </c>
    </row>
    <row r="81" spans="2:16">
      <c r="B81" s="1157">
        <f t="shared" si="10"/>
        <v>44718</v>
      </c>
      <c r="C81" s="1158">
        <f t="shared" si="8"/>
        <v>6</v>
      </c>
      <c r="D81" s="1159"/>
      <c r="E81" s="1159"/>
      <c r="F81" s="1159"/>
      <c r="G81" s="1160" t="e">
        <f t="shared" si="11"/>
        <v>#DIV/0!</v>
      </c>
      <c r="H81" s="1161" t="e">
        <f t="shared" si="12"/>
        <v>#DIV/0!</v>
      </c>
      <c r="I81" s="1161" t="e">
        <f>SUM($H$15:H81)</f>
        <v>#DIV/0!</v>
      </c>
      <c r="J81" s="1162"/>
      <c r="K81" s="1163" t="e">
        <f t="shared" si="13"/>
        <v>#N/A</v>
      </c>
      <c r="L81" s="1164" t="e">
        <f t="shared" si="14"/>
        <v>#N/A</v>
      </c>
      <c r="M81" s="1165" t="e">
        <f t="shared" si="15"/>
        <v>#N/A</v>
      </c>
      <c r="N81" s="1161" t="e">
        <f>SUM($M$15:M81)</f>
        <v>#N/A</v>
      </c>
      <c r="O81" s="1161" t="e">
        <f t="shared" si="9"/>
        <v>#DIV/0!</v>
      </c>
      <c r="P81" s="1161" t="e">
        <f>SUM($O$15:O81)</f>
        <v>#DIV/0!</v>
      </c>
    </row>
    <row r="82" spans="2:16">
      <c r="B82" s="1157">
        <f t="shared" si="10"/>
        <v>44719</v>
      </c>
      <c r="C82" s="1158">
        <f t="shared" si="8"/>
        <v>6</v>
      </c>
      <c r="D82" s="1159"/>
      <c r="E82" s="1159"/>
      <c r="F82" s="1159"/>
      <c r="G82" s="1160" t="e">
        <f t="shared" si="11"/>
        <v>#DIV/0!</v>
      </c>
      <c r="H82" s="1161" t="e">
        <f t="shared" si="12"/>
        <v>#DIV/0!</v>
      </c>
      <c r="I82" s="1161" t="e">
        <f>SUM($H$15:H82)</f>
        <v>#DIV/0!</v>
      </c>
      <c r="J82" s="1162"/>
      <c r="K82" s="1163" t="e">
        <f t="shared" si="13"/>
        <v>#N/A</v>
      </c>
      <c r="L82" s="1164" t="e">
        <f t="shared" si="14"/>
        <v>#N/A</v>
      </c>
      <c r="M82" s="1165" t="e">
        <f t="shared" si="15"/>
        <v>#N/A</v>
      </c>
      <c r="N82" s="1161" t="e">
        <f>SUM($M$15:M82)</f>
        <v>#N/A</v>
      </c>
      <c r="O82" s="1161" t="e">
        <f t="shared" si="9"/>
        <v>#DIV/0!</v>
      </c>
      <c r="P82" s="1161" t="e">
        <f>SUM($O$15:O82)</f>
        <v>#DIV/0!</v>
      </c>
    </row>
    <row r="83" spans="2:16">
      <c r="B83" s="1157">
        <f t="shared" si="10"/>
        <v>44720</v>
      </c>
      <c r="C83" s="1158">
        <f t="shared" si="8"/>
        <v>6</v>
      </c>
      <c r="D83" s="1159"/>
      <c r="E83" s="1159"/>
      <c r="F83" s="1159"/>
      <c r="G83" s="1160" t="e">
        <f t="shared" si="11"/>
        <v>#DIV/0!</v>
      </c>
      <c r="H83" s="1161" t="e">
        <f t="shared" si="12"/>
        <v>#DIV/0!</v>
      </c>
      <c r="I83" s="1161" t="e">
        <f>SUM($H$15:H83)</f>
        <v>#DIV/0!</v>
      </c>
      <c r="J83" s="1162"/>
      <c r="K83" s="1163" t="e">
        <f t="shared" si="13"/>
        <v>#N/A</v>
      </c>
      <c r="L83" s="1164" t="e">
        <f t="shared" si="14"/>
        <v>#N/A</v>
      </c>
      <c r="M83" s="1165" t="e">
        <f t="shared" si="15"/>
        <v>#N/A</v>
      </c>
      <c r="N83" s="1161" t="e">
        <f>SUM($M$15:M83)</f>
        <v>#N/A</v>
      </c>
      <c r="O83" s="1161" t="e">
        <f t="shared" si="9"/>
        <v>#DIV/0!</v>
      </c>
      <c r="P83" s="1161" t="e">
        <f>SUM($O$15:O83)</f>
        <v>#DIV/0!</v>
      </c>
    </row>
    <row r="84" spans="2:16">
      <c r="B84" s="1157">
        <f t="shared" si="10"/>
        <v>44721</v>
      </c>
      <c r="C84" s="1158">
        <f t="shared" si="8"/>
        <v>6</v>
      </c>
      <c r="D84" s="1159"/>
      <c r="E84" s="1159"/>
      <c r="F84" s="1159"/>
      <c r="G84" s="1160" t="e">
        <f t="shared" si="11"/>
        <v>#DIV/0!</v>
      </c>
      <c r="H84" s="1161" t="e">
        <f t="shared" si="12"/>
        <v>#DIV/0!</v>
      </c>
      <c r="I84" s="1161" t="e">
        <f>SUM($H$15:H84)</f>
        <v>#DIV/0!</v>
      </c>
      <c r="J84" s="1162"/>
      <c r="K84" s="1163" t="e">
        <f t="shared" si="13"/>
        <v>#N/A</v>
      </c>
      <c r="L84" s="1164" t="e">
        <f t="shared" si="14"/>
        <v>#N/A</v>
      </c>
      <c r="M84" s="1165" t="e">
        <f t="shared" si="15"/>
        <v>#N/A</v>
      </c>
      <c r="N84" s="1161" t="e">
        <f>SUM($M$15:M84)</f>
        <v>#N/A</v>
      </c>
      <c r="O84" s="1161" t="e">
        <f t="shared" si="9"/>
        <v>#DIV/0!</v>
      </c>
      <c r="P84" s="1161" t="e">
        <f>SUM($O$15:O84)</f>
        <v>#DIV/0!</v>
      </c>
    </row>
    <row r="85" spans="2:16">
      <c r="B85" s="1157">
        <f t="shared" si="10"/>
        <v>44722</v>
      </c>
      <c r="C85" s="1158">
        <f t="shared" si="8"/>
        <v>6</v>
      </c>
      <c r="D85" s="1159"/>
      <c r="E85" s="1159"/>
      <c r="F85" s="1159"/>
      <c r="G85" s="1160" t="e">
        <f t="shared" si="11"/>
        <v>#DIV/0!</v>
      </c>
      <c r="H85" s="1161" t="e">
        <f t="shared" si="12"/>
        <v>#DIV/0!</v>
      </c>
      <c r="I85" s="1161" t="e">
        <f>SUM($H$15:H85)</f>
        <v>#DIV/0!</v>
      </c>
      <c r="J85" s="1162"/>
      <c r="K85" s="1163" t="e">
        <f t="shared" si="13"/>
        <v>#N/A</v>
      </c>
      <c r="L85" s="1164" t="e">
        <f t="shared" si="14"/>
        <v>#N/A</v>
      </c>
      <c r="M85" s="1165" t="e">
        <f t="shared" si="15"/>
        <v>#N/A</v>
      </c>
      <c r="N85" s="1161" t="e">
        <f>SUM($M$15:M85)</f>
        <v>#N/A</v>
      </c>
      <c r="O85" s="1161" t="e">
        <f t="shared" si="9"/>
        <v>#DIV/0!</v>
      </c>
      <c r="P85" s="1161" t="e">
        <f>SUM($O$15:O85)</f>
        <v>#DIV/0!</v>
      </c>
    </row>
    <row r="86" spans="2:16">
      <c r="B86" s="1157">
        <f t="shared" si="10"/>
        <v>44723</v>
      </c>
      <c r="C86" s="1158">
        <f t="shared" si="8"/>
        <v>6</v>
      </c>
      <c r="D86" s="1159"/>
      <c r="E86" s="1159"/>
      <c r="F86" s="1159"/>
      <c r="G86" s="1160" t="e">
        <f t="shared" si="11"/>
        <v>#DIV/0!</v>
      </c>
      <c r="H86" s="1161" t="e">
        <f t="shared" si="12"/>
        <v>#DIV/0!</v>
      </c>
      <c r="I86" s="1161" t="e">
        <f>SUM($H$15:H86)</f>
        <v>#DIV/0!</v>
      </c>
      <c r="J86" s="1162"/>
      <c r="K86" s="1163" t="e">
        <f t="shared" si="13"/>
        <v>#N/A</v>
      </c>
      <c r="L86" s="1164" t="e">
        <f t="shared" si="14"/>
        <v>#N/A</v>
      </c>
      <c r="M86" s="1165" t="e">
        <f t="shared" si="15"/>
        <v>#N/A</v>
      </c>
      <c r="N86" s="1161" t="e">
        <f>SUM($M$15:M86)</f>
        <v>#N/A</v>
      </c>
      <c r="O86" s="1161" t="e">
        <f t="shared" si="9"/>
        <v>#DIV/0!</v>
      </c>
      <c r="P86" s="1161" t="e">
        <f>SUM($O$15:O86)</f>
        <v>#DIV/0!</v>
      </c>
    </row>
    <row r="87" spans="2:16">
      <c r="B87" s="1157">
        <f t="shared" si="10"/>
        <v>44724</v>
      </c>
      <c r="C87" s="1158">
        <f t="shared" si="8"/>
        <v>6</v>
      </c>
      <c r="D87" s="1159"/>
      <c r="E87" s="1159"/>
      <c r="F87" s="1159"/>
      <c r="G87" s="1160" t="e">
        <f t="shared" si="11"/>
        <v>#DIV/0!</v>
      </c>
      <c r="H87" s="1161" t="e">
        <f t="shared" si="12"/>
        <v>#DIV/0!</v>
      </c>
      <c r="I87" s="1161" t="e">
        <f>SUM($H$15:H87)</f>
        <v>#DIV/0!</v>
      </c>
      <c r="J87" s="1162"/>
      <c r="K87" s="1163" t="e">
        <f t="shared" si="13"/>
        <v>#N/A</v>
      </c>
      <c r="L87" s="1164" t="e">
        <f t="shared" si="14"/>
        <v>#N/A</v>
      </c>
      <c r="M87" s="1165" t="e">
        <f t="shared" si="15"/>
        <v>#N/A</v>
      </c>
      <c r="N87" s="1161" t="e">
        <f>SUM($M$15:M87)</f>
        <v>#N/A</v>
      </c>
      <c r="O87" s="1161" t="e">
        <f t="shared" si="9"/>
        <v>#DIV/0!</v>
      </c>
      <c r="P87" s="1161" t="e">
        <f>SUM($O$15:O87)</f>
        <v>#DIV/0!</v>
      </c>
    </row>
    <row r="88" spans="2:16">
      <c r="B88" s="1157">
        <f t="shared" si="10"/>
        <v>44725</v>
      </c>
      <c r="C88" s="1158">
        <f t="shared" si="8"/>
        <v>6</v>
      </c>
      <c r="D88" s="1159"/>
      <c r="E88" s="1159"/>
      <c r="F88" s="1159"/>
      <c r="G88" s="1160" t="e">
        <f t="shared" si="11"/>
        <v>#DIV/0!</v>
      </c>
      <c r="H88" s="1161" t="e">
        <f t="shared" si="12"/>
        <v>#DIV/0!</v>
      </c>
      <c r="I88" s="1161" t="e">
        <f>SUM($H$15:H88)</f>
        <v>#DIV/0!</v>
      </c>
      <c r="J88" s="1162"/>
      <c r="K88" s="1163" t="e">
        <f t="shared" si="13"/>
        <v>#N/A</v>
      </c>
      <c r="L88" s="1164" t="e">
        <f t="shared" si="14"/>
        <v>#N/A</v>
      </c>
      <c r="M88" s="1165" t="e">
        <f t="shared" si="15"/>
        <v>#N/A</v>
      </c>
      <c r="N88" s="1161" t="e">
        <f>SUM($M$15:M88)</f>
        <v>#N/A</v>
      </c>
      <c r="O88" s="1161" t="e">
        <f t="shared" si="9"/>
        <v>#DIV/0!</v>
      </c>
      <c r="P88" s="1161" t="e">
        <f>SUM($O$15:O88)</f>
        <v>#DIV/0!</v>
      </c>
    </row>
    <row r="89" spans="2:16">
      <c r="B89" s="1157">
        <f t="shared" si="10"/>
        <v>44726</v>
      </c>
      <c r="C89" s="1158">
        <f t="shared" si="8"/>
        <v>6</v>
      </c>
      <c r="D89" s="1159"/>
      <c r="E89" s="1159"/>
      <c r="F89" s="1159"/>
      <c r="G89" s="1160" t="e">
        <f t="shared" si="11"/>
        <v>#DIV/0!</v>
      </c>
      <c r="H89" s="1161" t="e">
        <f t="shared" si="12"/>
        <v>#DIV/0!</v>
      </c>
      <c r="I89" s="1161" t="e">
        <f>SUM($H$15:H89)</f>
        <v>#DIV/0!</v>
      </c>
      <c r="J89" s="1162"/>
      <c r="K89" s="1163" t="e">
        <f t="shared" si="13"/>
        <v>#N/A</v>
      </c>
      <c r="L89" s="1164" t="e">
        <f t="shared" si="14"/>
        <v>#N/A</v>
      </c>
      <c r="M89" s="1165" t="e">
        <f t="shared" si="15"/>
        <v>#N/A</v>
      </c>
      <c r="N89" s="1161" t="e">
        <f>SUM($M$15:M89)</f>
        <v>#N/A</v>
      </c>
      <c r="O89" s="1161" t="e">
        <f t="shared" si="9"/>
        <v>#DIV/0!</v>
      </c>
      <c r="P89" s="1161" t="e">
        <f>SUM($O$15:O89)</f>
        <v>#DIV/0!</v>
      </c>
    </row>
    <row r="90" spans="2:16">
      <c r="B90" s="1157">
        <f t="shared" si="10"/>
        <v>44727</v>
      </c>
      <c r="C90" s="1158">
        <f t="shared" si="8"/>
        <v>6</v>
      </c>
      <c r="D90" s="1159"/>
      <c r="E90" s="1159"/>
      <c r="F90" s="1159"/>
      <c r="G90" s="1160" t="e">
        <f t="shared" si="11"/>
        <v>#DIV/0!</v>
      </c>
      <c r="H90" s="1161" t="e">
        <f t="shared" si="12"/>
        <v>#DIV/0!</v>
      </c>
      <c r="I90" s="1161" t="e">
        <f>SUM($H$15:H90)</f>
        <v>#DIV/0!</v>
      </c>
      <c r="J90" s="1162"/>
      <c r="K90" s="1163" t="e">
        <f t="shared" si="13"/>
        <v>#N/A</v>
      </c>
      <c r="L90" s="1164" t="e">
        <f t="shared" si="14"/>
        <v>#N/A</v>
      </c>
      <c r="M90" s="1165" t="e">
        <f t="shared" si="15"/>
        <v>#N/A</v>
      </c>
      <c r="N90" s="1161" t="e">
        <f>SUM($M$15:M90)</f>
        <v>#N/A</v>
      </c>
      <c r="O90" s="1161" t="e">
        <f t="shared" si="9"/>
        <v>#DIV/0!</v>
      </c>
      <c r="P90" s="1161" t="e">
        <f>SUM($O$15:O90)</f>
        <v>#DIV/0!</v>
      </c>
    </row>
    <row r="91" spans="2:16">
      <c r="B91" s="1157">
        <f t="shared" si="10"/>
        <v>44728</v>
      </c>
      <c r="C91" s="1158">
        <f t="shared" si="8"/>
        <v>6</v>
      </c>
      <c r="D91" s="1159"/>
      <c r="E91" s="1159"/>
      <c r="F91" s="1159"/>
      <c r="G91" s="1160" t="e">
        <f t="shared" si="11"/>
        <v>#DIV/0!</v>
      </c>
      <c r="H91" s="1161" t="e">
        <f t="shared" si="12"/>
        <v>#DIV/0!</v>
      </c>
      <c r="I91" s="1161" t="e">
        <f>SUM($H$15:H91)</f>
        <v>#DIV/0!</v>
      </c>
      <c r="J91" s="1162"/>
      <c r="K91" s="1163" t="e">
        <f t="shared" si="13"/>
        <v>#N/A</v>
      </c>
      <c r="L91" s="1164" t="e">
        <f t="shared" si="14"/>
        <v>#N/A</v>
      </c>
      <c r="M91" s="1165" t="e">
        <f t="shared" si="15"/>
        <v>#N/A</v>
      </c>
      <c r="N91" s="1161" t="e">
        <f>SUM($M$15:M91)</f>
        <v>#N/A</v>
      </c>
      <c r="O91" s="1161" t="e">
        <f t="shared" si="9"/>
        <v>#DIV/0!</v>
      </c>
      <c r="P91" s="1161" t="e">
        <f>SUM($O$15:O91)</f>
        <v>#DIV/0!</v>
      </c>
    </row>
    <row r="92" spans="2:16">
      <c r="B92" s="1157">
        <f t="shared" si="10"/>
        <v>44729</v>
      </c>
      <c r="C92" s="1158">
        <f t="shared" si="8"/>
        <v>6</v>
      </c>
      <c r="D92" s="1159"/>
      <c r="E92" s="1159"/>
      <c r="F92" s="1159"/>
      <c r="G92" s="1160" t="e">
        <f t="shared" si="11"/>
        <v>#DIV/0!</v>
      </c>
      <c r="H92" s="1161" t="e">
        <f t="shared" si="12"/>
        <v>#DIV/0!</v>
      </c>
      <c r="I92" s="1161" t="e">
        <f>SUM($H$15:H92)</f>
        <v>#DIV/0!</v>
      </c>
      <c r="J92" s="1162"/>
      <c r="K92" s="1163" t="e">
        <f t="shared" si="13"/>
        <v>#N/A</v>
      </c>
      <c r="L92" s="1164" t="e">
        <f t="shared" si="14"/>
        <v>#N/A</v>
      </c>
      <c r="M92" s="1165" t="e">
        <f t="shared" si="15"/>
        <v>#N/A</v>
      </c>
      <c r="N92" s="1161" t="e">
        <f>SUM($M$15:M92)</f>
        <v>#N/A</v>
      </c>
      <c r="O92" s="1161" t="e">
        <f t="shared" si="9"/>
        <v>#DIV/0!</v>
      </c>
      <c r="P92" s="1161" t="e">
        <f>SUM($O$15:O92)</f>
        <v>#DIV/0!</v>
      </c>
    </row>
    <row r="93" spans="2:16">
      <c r="B93" s="1157">
        <f t="shared" si="10"/>
        <v>44730</v>
      </c>
      <c r="C93" s="1158">
        <f t="shared" si="8"/>
        <v>6</v>
      </c>
      <c r="D93" s="1159"/>
      <c r="E93" s="1159"/>
      <c r="F93" s="1159"/>
      <c r="G93" s="1160" t="e">
        <f t="shared" si="11"/>
        <v>#DIV/0!</v>
      </c>
      <c r="H93" s="1161" t="e">
        <f t="shared" si="12"/>
        <v>#DIV/0!</v>
      </c>
      <c r="I93" s="1161" t="e">
        <f>SUM($H$15:H93)</f>
        <v>#DIV/0!</v>
      </c>
      <c r="J93" s="1162"/>
      <c r="K93" s="1163" t="e">
        <f t="shared" si="13"/>
        <v>#N/A</v>
      </c>
      <c r="L93" s="1164" t="e">
        <f t="shared" si="14"/>
        <v>#N/A</v>
      </c>
      <c r="M93" s="1165" t="e">
        <f t="shared" si="15"/>
        <v>#N/A</v>
      </c>
      <c r="N93" s="1161" t="e">
        <f>SUM($M$15:M93)</f>
        <v>#N/A</v>
      </c>
      <c r="O93" s="1161" t="e">
        <f t="shared" si="9"/>
        <v>#DIV/0!</v>
      </c>
      <c r="P93" s="1161" t="e">
        <f>SUM($O$15:O93)</f>
        <v>#DIV/0!</v>
      </c>
    </row>
    <row r="94" spans="2:16">
      <c r="B94" s="1157">
        <f t="shared" si="10"/>
        <v>44731</v>
      </c>
      <c r="C94" s="1158">
        <f t="shared" si="8"/>
        <v>6</v>
      </c>
      <c r="D94" s="1159"/>
      <c r="E94" s="1159"/>
      <c r="F94" s="1159"/>
      <c r="G94" s="1160" t="e">
        <f t="shared" si="11"/>
        <v>#DIV/0!</v>
      </c>
      <c r="H94" s="1161" t="e">
        <f t="shared" si="12"/>
        <v>#DIV/0!</v>
      </c>
      <c r="I94" s="1161" t="e">
        <f>SUM($H$15:H94)</f>
        <v>#DIV/0!</v>
      </c>
      <c r="J94" s="1162"/>
      <c r="K94" s="1163" t="e">
        <f t="shared" si="13"/>
        <v>#N/A</v>
      </c>
      <c r="L94" s="1164" t="e">
        <f t="shared" si="14"/>
        <v>#N/A</v>
      </c>
      <c r="M94" s="1165" t="e">
        <f t="shared" si="15"/>
        <v>#N/A</v>
      </c>
      <c r="N94" s="1161" t="e">
        <f>SUM($M$15:M94)</f>
        <v>#N/A</v>
      </c>
      <c r="O94" s="1161" t="e">
        <f t="shared" si="9"/>
        <v>#DIV/0!</v>
      </c>
      <c r="P94" s="1161" t="e">
        <f>SUM($O$15:O94)</f>
        <v>#DIV/0!</v>
      </c>
    </row>
    <row r="95" spans="2:16">
      <c r="B95" s="1157">
        <f t="shared" si="10"/>
        <v>44732</v>
      </c>
      <c r="C95" s="1158">
        <f t="shared" si="8"/>
        <v>6</v>
      </c>
      <c r="D95" s="1159"/>
      <c r="E95" s="1159"/>
      <c r="F95" s="1159"/>
      <c r="G95" s="1160" t="e">
        <f t="shared" si="11"/>
        <v>#DIV/0!</v>
      </c>
      <c r="H95" s="1161" t="e">
        <f t="shared" si="12"/>
        <v>#DIV/0!</v>
      </c>
      <c r="I95" s="1161" t="e">
        <f>SUM($H$15:H95)</f>
        <v>#DIV/0!</v>
      </c>
      <c r="J95" s="1162"/>
      <c r="K95" s="1163" t="e">
        <f t="shared" si="13"/>
        <v>#N/A</v>
      </c>
      <c r="L95" s="1164" t="e">
        <f t="shared" si="14"/>
        <v>#N/A</v>
      </c>
      <c r="M95" s="1165" t="e">
        <f t="shared" si="15"/>
        <v>#N/A</v>
      </c>
      <c r="N95" s="1161" t="e">
        <f>SUM($M$15:M95)</f>
        <v>#N/A</v>
      </c>
      <c r="O95" s="1161" t="e">
        <f t="shared" si="9"/>
        <v>#DIV/0!</v>
      </c>
      <c r="P95" s="1161" t="e">
        <f>SUM($O$15:O95)</f>
        <v>#DIV/0!</v>
      </c>
    </row>
    <row r="96" spans="2:16">
      <c r="B96" s="1157">
        <f t="shared" si="10"/>
        <v>44733</v>
      </c>
      <c r="C96" s="1158">
        <f t="shared" si="8"/>
        <v>6</v>
      </c>
      <c r="D96" s="1159"/>
      <c r="E96" s="1159"/>
      <c r="F96" s="1159"/>
      <c r="G96" s="1160" t="e">
        <f t="shared" si="11"/>
        <v>#DIV/0!</v>
      </c>
      <c r="H96" s="1161" t="e">
        <f t="shared" si="12"/>
        <v>#DIV/0!</v>
      </c>
      <c r="I96" s="1161" t="e">
        <f>SUM($H$15:H96)</f>
        <v>#DIV/0!</v>
      </c>
      <c r="J96" s="1162"/>
      <c r="K96" s="1163" t="e">
        <f t="shared" si="13"/>
        <v>#N/A</v>
      </c>
      <c r="L96" s="1164" t="e">
        <f t="shared" si="14"/>
        <v>#N/A</v>
      </c>
      <c r="M96" s="1165" t="e">
        <f t="shared" si="15"/>
        <v>#N/A</v>
      </c>
      <c r="N96" s="1161" t="e">
        <f>SUM($M$15:M96)</f>
        <v>#N/A</v>
      </c>
      <c r="O96" s="1161" t="e">
        <f t="shared" si="9"/>
        <v>#DIV/0!</v>
      </c>
      <c r="P96" s="1161" t="e">
        <f>SUM($O$15:O96)</f>
        <v>#DIV/0!</v>
      </c>
    </row>
    <row r="97" spans="2:16">
      <c r="B97" s="1157">
        <f t="shared" si="10"/>
        <v>44734</v>
      </c>
      <c r="C97" s="1158">
        <f t="shared" si="8"/>
        <v>6</v>
      </c>
      <c r="D97" s="1159"/>
      <c r="E97" s="1159"/>
      <c r="F97" s="1159"/>
      <c r="G97" s="1160" t="e">
        <f t="shared" si="11"/>
        <v>#DIV/0!</v>
      </c>
      <c r="H97" s="1161" t="e">
        <f t="shared" si="12"/>
        <v>#DIV/0!</v>
      </c>
      <c r="I97" s="1161" t="e">
        <f>SUM($H$15:H97)</f>
        <v>#DIV/0!</v>
      </c>
      <c r="J97" s="1162"/>
      <c r="K97" s="1163" t="e">
        <f t="shared" si="13"/>
        <v>#N/A</v>
      </c>
      <c r="L97" s="1164" t="e">
        <f t="shared" si="14"/>
        <v>#N/A</v>
      </c>
      <c r="M97" s="1165" t="e">
        <f t="shared" si="15"/>
        <v>#N/A</v>
      </c>
      <c r="N97" s="1161" t="e">
        <f>SUM($M$15:M97)</f>
        <v>#N/A</v>
      </c>
      <c r="O97" s="1161" t="e">
        <f t="shared" si="9"/>
        <v>#DIV/0!</v>
      </c>
      <c r="P97" s="1161" t="e">
        <f>SUM($O$15:O97)</f>
        <v>#DIV/0!</v>
      </c>
    </row>
    <row r="98" spans="2:16">
      <c r="B98" s="1157">
        <f t="shared" si="10"/>
        <v>44735</v>
      </c>
      <c r="C98" s="1158">
        <f t="shared" si="8"/>
        <v>6</v>
      </c>
      <c r="D98" s="1159"/>
      <c r="E98" s="1159"/>
      <c r="F98" s="1159"/>
      <c r="G98" s="1160" t="e">
        <f t="shared" si="11"/>
        <v>#DIV/0!</v>
      </c>
      <c r="H98" s="1161" t="e">
        <f t="shared" si="12"/>
        <v>#DIV/0!</v>
      </c>
      <c r="I98" s="1161" t="e">
        <f>SUM($H$15:H98)</f>
        <v>#DIV/0!</v>
      </c>
      <c r="J98" s="1162"/>
      <c r="K98" s="1163" t="e">
        <f t="shared" si="13"/>
        <v>#N/A</v>
      </c>
      <c r="L98" s="1164" t="e">
        <f t="shared" si="14"/>
        <v>#N/A</v>
      </c>
      <c r="M98" s="1165" t="e">
        <f t="shared" si="15"/>
        <v>#N/A</v>
      </c>
      <c r="N98" s="1161" t="e">
        <f>SUM($M$15:M98)</f>
        <v>#N/A</v>
      </c>
      <c r="O98" s="1161" t="e">
        <f t="shared" si="9"/>
        <v>#DIV/0!</v>
      </c>
      <c r="P98" s="1161" t="e">
        <f>SUM($O$15:O98)</f>
        <v>#DIV/0!</v>
      </c>
    </row>
    <row r="99" spans="2:16">
      <c r="B99" s="1157">
        <f t="shared" si="10"/>
        <v>44736</v>
      </c>
      <c r="C99" s="1158">
        <f t="shared" si="8"/>
        <v>6</v>
      </c>
      <c r="D99" s="1159"/>
      <c r="E99" s="1159"/>
      <c r="F99" s="1159"/>
      <c r="G99" s="1160" t="e">
        <f t="shared" si="11"/>
        <v>#DIV/0!</v>
      </c>
      <c r="H99" s="1161" t="e">
        <f t="shared" si="12"/>
        <v>#DIV/0!</v>
      </c>
      <c r="I99" s="1161" t="e">
        <f>SUM($H$15:H99)</f>
        <v>#DIV/0!</v>
      </c>
      <c r="J99" s="1162"/>
      <c r="K99" s="1163" t="e">
        <f t="shared" si="13"/>
        <v>#N/A</v>
      </c>
      <c r="L99" s="1164" t="e">
        <f t="shared" si="14"/>
        <v>#N/A</v>
      </c>
      <c r="M99" s="1165" t="e">
        <f t="shared" si="15"/>
        <v>#N/A</v>
      </c>
      <c r="N99" s="1161" t="e">
        <f>SUM($M$15:M99)</f>
        <v>#N/A</v>
      </c>
      <c r="O99" s="1161" t="e">
        <f t="shared" si="9"/>
        <v>#DIV/0!</v>
      </c>
      <c r="P99" s="1161" t="e">
        <f>SUM($O$15:O99)</f>
        <v>#DIV/0!</v>
      </c>
    </row>
    <row r="100" spans="2:16">
      <c r="B100" s="1157">
        <f t="shared" si="10"/>
        <v>44737</v>
      </c>
      <c r="C100" s="1158">
        <f t="shared" si="8"/>
        <v>6</v>
      </c>
      <c r="D100" s="1159"/>
      <c r="E100" s="1159"/>
      <c r="F100" s="1159"/>
      <c r="G100" s="1160" t="e">
        <f t="shared" si="11"/>
        <v>#DIV/0!</v>
      </c>
      <c r="H100" s="1161" t="e">
        <f t="shared" si="12"/>
        <v>#DIV/0!</v>
      </c>
      <c r="I100" s="1161" t="e">
        <f>SUM($H$15:H100)</f>
        <v>#DIV/0!</v>
      </c>
      <c r="J100" s="1162"/>
      <c r="K100" s="1163" t="e">
        <f t="shared" si="13"/>
        <v>#N/A</v>
      </c>
      <c r="L100" s="1164" t="e">
        <f t="shared" si="14"/>
        <v>#N/A</v>
      </c>
      <c r="M100" s="1165" t="e">
        <f t="shared" si="15"/>
        <v>#N/A</v>
      </c>
      <c r="N100" s="1161" t="e">
        <f>SUM($M$15:M100)</f>
        <v>#N/A</v>
      </c>
      <c r="O100" s="1161" t="e">
        <f t="shared" si="9"/>
        <v>#DIV/0!</v>
      </c>
      <c r="P100" s="1161" t="e">
        <f>SUM($O$15:O100)</f>
        <v>#DIV/0!</v>
      </c>
    </row>
    <row r="101" spans="2:16">
      <c r="B101" s="1157">
        <f t="shared" si="10"/>
        <v>44738</v>
      </c>
      <c r="C101" s="1158">
        <f t="shared" si="8"/>
        <v>6</v>
      </c>
      <c r="D101" s="1159"/>
      <c r="E101" s="1159"/>
      <c r="F101" s="1159"/>
      <c r="G101" s="1160" t="e">
        <f t="shared" si="11"/>
        <v>#DIV/0!</v>
      </c>
      <c r="H101" s="1161" t="e">
        <f t="shared" si="12"/>
        <v>#DIV/0!</v>
      </c>
      <c r="I101" s="1161" t="e">
        <f>SUM($H$15:H101)</f>
        <v>#DIV/0!</v>
      </c>
      <c r="J101" s="1162"/>
      <c r="K101" s="1163" t="e">
        <f t="shared" si="13"/>
        <v>#N/A</v>
      </c>
      <c r="L101" s="1164" t="e">
        <f t="shared" si="14"/>
        <v>#N/A</v>
      </c>
      <c r="M101" s="1165" t="e">
        <f t="shared" si="15"/>
        <v>#N/A</v>
      </c>
      <c r="N101" s="1161" t="e">
        <f>SUM($M$15:M101)</f>
        <v>#N/A</v>
      </c>
      <c r="O101" s="1161" t="e">
        <f t="shared" si="9"/>
        <v>#DIV/0!</v>
      </c>
      <c r="P101" s="1161" t="e">
        <f>SUM($O$15:O101)</f>
        <v>#DIV/0!</v>
      </c>
    </row>
    <row r="102" spans="2:16">
      <c r="B102" s="1157">
        <f t="shared" si="10"/>
        <v>44739</v>
      </c>
      <c r="C102" s="1158">
        <f t="shared" si="8"/>
        <v>6</v>
      </c>
      <c r="D102" s="1159"/>
      <c r="E102" s="1159"/>
      <c r="F102" s="1159"/>
      <c r="G102" s="1160" t="e">
        <f t="shared" si="11"/>
        <v>#DIV/0!</v>
      </c>
      <c r="H102" s="1161" t="e">
        <f t="shared" si="12"/>
        <v>#DIV/0!</v>
      </c>
      <c r="I102" s="1161" t="e">
        <f>SUM($H$15:H102)</f>
        <v>#DIV/0!</v>
      </c>
      <c r="J102" s="1162"/>
      <c r="K102" s="1163" t="e">
        <f t="shared" si="13"/>
        <v>#N/A</v>
      </c>
      <c r="L102" s="1164" t="e">
        <f t="shared" si="14"/>
        <v>#N/A</v>
      </c>
      <c r="M102" s="1165" t="e">
        <f t="shared" si="15"/>
        <v>#N/A</v>
      </c>
      <c r="N102" s="1161" t="e">
        <f>SUM($M$15:M102)</f>
        <v>#N/A</v>
      </c>
      <c r="O102" s="1161" t="e">
        <f t="shared" si="9"/>
        <v>#DIV/0!</v>
      </c>
      <c r="P102" s="1161" t="e">
        <f>SUM($O$15:O102)</f>
        <v>#DIV/0!</v>
      </c>
    </row>
    <row r="103" spans="2:16">
      <c r="B103" s="1157">
        <f t="shared" si="10"/>
        <v>44740</v>
      </c>
      <c r="C103" s="1158">
        <f t="shared" si="8"/>
        <v>6</v>
      </c>
      <c r="D103" s="1159"/>
      <c r="E103" s="1159"/>
      <c r="F103" s="1159"/>
      <c r="G103" s="1160" t="e">
        <f t="shared" si="11"/>
        <v>#DIV/0!</v>
      </c>
      <c r="H103" s="1161" t="e">
        <f t="shared" si="12"/>
        <v>#DIV/0!</v>
      </c>
      <c r="I103" s="1161" t="e">
        <f>SUM($H$15:H103)</f>
        <v>#DIV/0!</v>
      </c>
      <c r="J103" s="1162"/>
      <c r="K103" s="1163" t="e">
        <f t="shared" si="13"/>
        <v>#N/A</v>
      </c>
      <c r="L103" s="1164" t="e">
        <f t="shared" si="14"/>
        <v>#N/A</v>
      </c>
      <c r="M103" s="1165" t="e">
        <f t="shared" si="15"/>
        <v>#N/A</v>
      </c>
      <c r="N103" s="1161" t="e">
        <f>SUM($M$15:M103)</f>
        <v>#N/A</v>
      </c>
      <c r="O103" s="1161" t="e">
        <f t="shared" si="9"/>
        <v>#DIV/0!</v>
      </c>
      <c r="P103" s="1161" t="e">
        <f>SUM($O$15:O103)</f>
        <v>#DIV/0!</v>
      </c>
    </row>
    <row r="104" spans="2:16">
      <c r="B104" s="1157">
        <f t="shared" si="10"/>
        <v>44741</v>
      </c>
      <c r="C104" s="1158">
        <f t="shared" si="8"/>
        <v>6</v>
      </c>
      <c r="D104" s="1159"/>
      <c r="E104" s="1159"/>
      <c r="F104" s="1159"/>
      <c r="G104" s="1160" t="e">
        <f t="shared" si="11"/>
        <v>#DIV/0!</v>
      </c>
      <c r="H104" s="1161" t="e">
        <f t="shared" si="12"/>
        <v>#DIV/0!</v>
      </c>
      <c r="I104" s="1161" t="e">
        <f>SUM($H$15:H104)</f>
        <v>#DIV/0!</v>
      </c>
      <c r="J104" s="1162"/>
      <c r="K104" s="1163" t="e">
        <f t="shared" si="13"/>
        <v>#N/A</v>
      </c>
      <c r="L104" s="1164" t="e">
        <f t="shared" si="14"/>
        <v>#N/A</v>
      </c>
      <c r="M104" s="1165" t="e">
        <f t="shared" si="15"/>
        <v>#N/A</v>
      </c>
      <c r="N104" s="1161" t="e">
        <f>SUM($M$15:M104)</f>
        <v>#N/A</v>
      </c>
      <c r="O104" s="1161" t="e">
        <f t="shared" si="9"/>
        <v>#DIV/0!</v>
      </c>
      <c r="P104" s="1161" t="e">
        <f>SUM($O$15:O104)</f>
        <v>#DIV/0!</v>
      </c>
    </row>
    <row r="105" spans="2:16">
      <c r="B105" s="1157">
        <f t="shared" si="10"/>
        <v>44742</v>
      </c>
      <c r="C105" s="1158">
        <f t="shared" si="8"/>
        <v>6</v>
      </c>
      <c r="D105" s="1159"/>
      <c r="E105" s="1159"/>
      <c r="F105" s="1159"/>
      <c r="G105" s="1160" t="e">
        <f t="shared" si="11"/>
        <v>#DIV/0!</v>
      </c>
      <c r="H105" s="1161" t="e">
        <f t="shared" si="12"/>
        <v>#DIV/0!</v>
      </c>
      <c r="I105" s="1161" t="e">
        <f>SUM($H$15:H105)</f>
        <v>#DIV/0!</v>
      </c>
      <c r="J105" s="1162"/>
      <c r="K105" s="1163" t="e">
        <f t="shared" si="13"/>
        <v>#N/A</v>
      </c>
      <c r="L105" s="1164" t="e">
        <f t="shared" si="14"/>
        <v>#N/A</v>
      </c>
      <c r="M105" s="1165" t="e">
        <f t="shared" si="15"/>
        <v>#N/A</v>
      </c>
      <c r="N105" s="1161" t="e">
        <f>SUM($M$15:M105)</f>
        <v>#N/A</v>
      </c>
      <c r="O105" s="1161" t="e">
        <f t="shared" si="9"/>
        <v>#DIV/0!</v>
      </c>
      <c r="P105" s="1161" t="e">
        <f>SUM($O$15:O105)</f>
        <v>#DIV/0!</v>
      </c>
    </row>
    <row r="106" spans="2:16">
      <c r="B106" s="1157">
        <f t="shared" si="10"/>
        <v>44743</v>
      </c>
      <c r="C106" s="1158">
        <f t="shared" si="8"/>
        <v>7</v>
      </c>
      <c r="D106" s="1159"/>
      <c r="E106" s="1159"/>
      <c r="F106" s="1159"/>
      <c r="G106" s="1160" t="e">
        <f t="shared" si="11"/>
        <v>#DIV/0!</v>
      </c>
      <c r="H106" s="1161" t="e">
        <f t="shared" si="12"/>
        <v>#DIV/0!</v>
      </c>
      <c r="I106" s="1161" t="e">
        <f>SUM($H$15:H106)</f>
        <v>#DIV/0!</v>
      </c>
      <c r="J106" s="1162"/>
      <c r="K106" s="1163" t="e">
        <f t="shared" si="13"/>
        <v>#N/A</v>
      </c>
      <c r="L106" s="1164" t="e">
        <f t="shared" si="14"/>
        <v>#N/A</v>
      </c>
      <c r="M106" s="1165" t="e">
        <f t="shared" si="15"/>
        <v>#N/A</v>
      </c>
      <c r="N106" s="1161" t="e">
        <f>SUM($M$15:M106)</f>
        <v>#N/A</v>
      </c>
      <c r="O106" s="1161" t="e">
        <f t="shared" si="9"/>
        <v>#DIV/0!</v>
      </c>
      <c r="P106" s="1161" t="e">
        <f>SUM($O$15:O106)</f>
        <v>#DIV/0!</v>
      </c>
    </row>
    <row r="107" spans="2:16">
      <c r="B107" s="1157">
        <f t="shared" si="10"/>
        <v>44744</v>
      </c>
      <c r="C107" s="1158">
        <f t="shared" si="8"/>
        <v>7</v>
      </c>
      <c r="D107" s="1159"/>
      <c r="E107" s="1159"/>
      <c r="F107" s="1159"/>
      <c r="G107" s="1160" t="e">
        <f t="shared" si="11"/>
        <v>#DIV/0!</v>
      </c>
      <c r="H107" s="1161" t="e">
        <f t="shared" si="12"/>
        <v>#DIV/0!</v>
      </c>
      <c r="I107" s="1161" t="e">
        <f>SUM($H$15:H107)</f>
        <v>#DIV/0!</v>
      </c>
      <c r="J107" s="1162"/>
      <c r="K107" s="1163" t="e">
        <f t="shared" si="13"/>
        <v>#N/A</v>
      </c>
      <c r="L107" s="1164" t="e">
        <f t="shared" si="14"/>
        <v>#N/A</v>
      </c>
      <c r="M107" s="1165" t="e">
        <f t="shared" si="15"/>
        <v>#N/A</v>
      </c>
      <c r="N107" s="1161" t="e">
        <f>SUM($M$15:M107)</f>
        <v>#N/A</v>
      </c>
      <c r="O107" s="1161" t="e">
        <f t="shared" si="9"/>
        <v>#DIV/0!</v>
      </c>
      <c r="P107" s="1161" t="e">
        <f>SUM($O$15:O107)</f>
        <v>#DIV/0!</v>
      </c>
    </row>
    <row r="108" spans="2:16">
      <c r="B108" s="1157">
        <f t="shared" si="10"/>
        <v>44745</v>
      </c>
      <c r="C108" s="1158">
        <f t="shared" si="8"/>
        <v>7</v>
      </c>
      <c r="D108" s="1159"/>
      <c r="E108" s="1159"/>
      <c r="F108" s="1159"/>
      <c r="G108" s="1160" t="e">
        <f t="shared" si="11"/>
        <v>#DIV/0!</v>
      </c>
      <c r="H108" s="1161" t="e">
        <f t="shared" si="12"/>
        <v>#DIV/0!</v>
      </c>
      <c r="I108" s="1161" t="e">
        <f>SUM($H$15:H108)</f>
        <v>#DIV/0!</v>
      </c>
      <c r="J108" s="1162"/>
      <c r="K108" s="1163" t="e">
        <f t="shared" si="13"/>
        <v>#N/A</v>
      </c>
      <c r="L108" s="1164" t="e">
        <f t="shared" si="14"/>
        <v>#N/A</v>
      </c>
      <c r="M108" s="1165" t="e">
        <f t="shared" si="15"/>
        <v>#N/A</v>
      </c>
      <c r="N108" s="1161" t="e">
        <f>SUM($M$15:M108)</f>
        <v>#N/A</v>
      </c>
      <c r="O108" s="1161" t="e">
        <f t="shared" si="9"/>
        <v>#DIV/0!</v>
      </c>
      <c r="P108" s="1161" t="e">
        <f>SUM($O$15:O108)</f>
        <v>#DIV/0!</v>
      </c>
    </row>
    <row r="109" spans="2:16">
      <c r="B109" s="1157">
        <f t="shared" si="10"/>
        <v>44746</v>
      </c>
      <c r="C109" s="1158">
        <f t="shared" si="8"/>
        <v>7</v>
      </c>
      <c r="D109" s="1159"/>
      <c r="E109" s="1159"/>
      <c r="F109" s="1159"/>
      <c r="G109" s="1160" t="e">
        <f t="shared" si="11"/>
        <v>#DIV/0!</v>
      </c>
      <c r="H109" s="1161" t="e">
        <f t="shared" si="12"/>
        <v>#DIV/0!</v>
      </c>
      <c r="I109" s="1161" t="e">
        <f>SUM($H$15:H109)</f>
        <v>#DIV/0!</v>
      </c>
      <c r="J109" s="1162"/>
      <c r="K109" s="1163" t="e">
        <f t="shared" si="13"/>
        <v>#N/A</v>
      </c>
      <c r="L109" s="1164" t="e">
        <f t="shared" si="14"/>
        <v>#N/A</v>
      </c>
      <c r="M109" s="1165" t="e">
        <f t="shared" si="15"/>
        <v>#N/A</v>
      </c>
      <c r="N109" s="1161" t="e">
        <f>SUM($M$15:M109)</f>
        <v>#N/A</v>
      </c>
      <c r="O109" s="1161" t="e">
        <f t="shared" si="9"/>
        <v>#DIV/0!</v>
      </c>
      <c r="P109" s="1161" t="e">
        <f>SUM($O$15:O109)</f>
        <v>#DIV/0!</v>
      </c>
    </row>
    <row r="110" spans="2:16">
      <c r="B110" s="1157">
        <f t="shared" si="10"/>
        <v>44747</v>
      </c>
      <c r="C110" s="1158">
        <f t="shared" si="8"/>
        <v>7</v>
      </c>
      <c r="D110" s="1159"/>
      <c r="E110" s="1159"/>
      <c r="F110" s="1159"/>
      <c r="G110" s="1160" t="e">
        <f t="shared" si="11"/>
        <v>#DIV/0!</v>
      </c>
      <c r="H110" s="1161" t="e">
        <f t="shared" si="12"/>
        <v>#DIV/0!</v>
      </c>
      <c r="I110" s="1161" t="e">
        <f>SUM($H$15:H110)</f>
        <v>#DIV/0!</v>
      </c>
      <c r="J110" s="1162"/>
      <c r="K110" s="1163" t="e">
        <f t="shared" si="13"/>
        <v>#N/A</v>
      </c>
      <c r="L110" s="1164" t="e">
        <f t="shared" si="14"/>
        <v>#N/A</v>
      </c>
      <c r="M110" s="1165" t="e">
        <f t="shared" si="15"/>
        <v>#N/A</v>
      </c>
      <c r="N110" s="1161" t="e">
        <f>SUM($M$15:M110)</f>
        <v>#N/A</v>
      </c>
      <c r="O110" s="1161" t="e">
        <f t="shared" si="9"/>
        <v>#DIV/0!</v>
      </c>
      <c r="P110" s="1161" t="e">
        <f>SUM($O$15:O110)</f>
        <v>#DIV/0!</v>
      </c>
    </row>
    <row r="111" spans="2:16">
      <c r="B111" s="1157">
        <f t="shared" si="10"/>
        <v>44748</v>
      </c>
      <c r="C111" s="1158">
        <f t="shared" si="8"/>
        <v>7</v>
      </c>
      <c r="D111" s="1159"/>
      <c r="E111" s="1159"/>
      <c r="F111" s="1159"/>
      <c r="G111" s="1160" t="e">
        <f t="shared" si="11"/>
        <v>#DIV/0!</v>
      </c>
      <c r="H111" s="1161" t="e">
        <f t="shared" si="12"/>
        <v>#DIV/0!</v>
      </c>
      <c r="I111" s="1161" t="e">
        <f>SUM($H$15:H111)</f>
        <v>#DIV/0!</v>
      </c>
      <c r="J111" s="1162"/>
      <c r="K111" s="1163" t="e">
        <f t="shared" si="13"/>
        <v>#N/A</v>
      </c>
      <c r="L111" s="1164" t="e">
        <f t="shared" si="14"/>
        <v>#N/A</v>
      </c>
      <c r="M111" s="1165" t="e">
        <f t="shared" si="15"/>
        <v>#N/A</v>
      </c>
      <c r="N111" s="1161" t="e">
        <f>SUM($M$15:M111)</f>
        <v>#N/A</v>
      </c>
      <c r="O111" s="1161" t="e">
        <f t="shared" si="9"/>
        <v>#DIV/0!</v>
      </c>
      <c r="P111" s="1161" t="e">
        <f>SUM($O$15:O111)</f>
        <v>#DIV/0!</v>
      </c>
    </row>
    <row r="112" spans="2:16">
      <c r="B112" s="1157">
        <f t="shared" si="10"/>
        <v>44749</v>
      </c>
      <c r="C112" s="1158">
        <f t="shared" si="8"/>
        <v>7</v>
      </c>
      <c r="D112" s="1159"/>
      <c r="E112" s="1159"/>
      <c r="F112" s="1159"/>
      <c r="G112" s="1160" t="e">
        <f t="shared" si="11"/>
        <v>#DIV/0!</v>
      </c>
      <c r="H112" s="1161" t="e">
        <f t="shared" si="12"/>
        <v>#DIV/0!</v>
      </c>
      <c r="I112" s="1161" t="e">
        <f>SUM($H$15:H112)</f>
        <v>#DIV/0!</v>
      </c>
      <c r="J112" s="1162"/>
      <c r="K112" s="1163" t="e">
        <f t="shared" si="13"/>
        <v>#N/A</v>
      </c>
      <c r="L112" s="1164" t="e">
        <f t="shared" si="14"/>
        <v>#N/A</v>
      </c>
      <c r="M112" s="1165" t="e">
        <f t="shared" si="15"/>
        <v>#N/A</v>
      </c>
      <c r="N112" s="1161" t="e">
        <f>SUM($M$15:M112)</f>
        <v>#N/A</v>
      </c>
      <c r="O112" s="1161" t="e">
        <f t="shared" si="9"/>
        <v>#DIV/0!</v>
      </c>
      <c r="P112" s="1161" t="e">
        <f>SUM($O$15:O112)</f>
        <v>#DIV/0!</v>
      </c>
    </row>
    <row r="113" spans="2:16">
      <c r="B113" s="1157">
        <f t="shared" si="10"/>
        <v>44750</v>
      </c>
      <c r="C113" s="1158">
        <f t="shared" si="8"/>
        <v>7</v>
      </c>
      <c r="D113" s="1159"/>
      <c r="E113" s="1159"/>
      <c r="F113" s="1159"/>
      <c r="G113" s="1160" t="e">
        <f t="shared" si="11"/>
        <v>#DIV/0!</v>
      </c>
      <c r="H113" s="1161" t="e">
        <f t="shared" si="12"/>
        <v>#DIV/0!</v>
      </c>
      <c r="I113" s="1161" t="e">
        <f>SUM($H$15:H113)</f>
        <v>#DIV/0!</v>
      </c>
      <c r="J113" s="1162"/>
      <c r="K113" s="1163" t="e">
        <f t="shared" si="13"/>
        <v>#N/A</v>
      </c>
      <c r="L113" s="1164" t="e">
        <f t="shared" si="14"/>
        <v>#N/A</v>
      </c>
      <c r="M113" s="1165" t="e">
        <f t="shared" si="15"/>
        <v>#N/A</v>
      </c>
      <c r="N113" s="1161" t="e">
        <f>SUM($M$15:M113)</f>
        <v>#N/A</v>
      </c>
      <c r="O113" s="1161" t="e">
        <f t="shared" si="9"/>
        <v>#DIV/0!</v>
      </c>
      <c r="P113" s="1161" t="e">
        <f>SUM($O$15:O113)</f>
        <v>#DIV/0!</v>
      </c>
    </row>
    <row r="114" spans="2:16">
      <c r="B114" s="1157">
        <f t="shared" si="10"/>
        <v>44751</v>
      </c>
      <c r="C114" s="1158">
        <f t="shared" si="8"/>
        <v>7</v>
      </c>
      <c r="D114" s="1159"/>
      <c r="E114" s="1159"/>
      <c r="F114" s="1159"/>
      <c r="G114" s="1160" t="e">
        <f t="shared" si="11"/>
        <v>#DIV/0!</v>
      </c>
      <c r="H114" s="1161" t="e">
        <f t="shared" si="12"/>
        <v>#DIV/0!</v>
      </c>
      <c r="I114" s="1161" t="e">
        <f>SUM($H$15:H114)</f>
        <v>#DIV/0!</v>
      </c>
      <c r="J114" s="1162"/>
      <c r="K114" s="1163" t="e">
        <f t="shared" si="13"/>
        <v>#N/A</v>
      </c>
      <c r="L114" s="1164" t="e">
        <f t="shared" si="14"/>
        <v>#N/A</v>
      </c>
      <c r="M114" s="1165" t="e">
        <f t="shared" si="15"/>
        <v>#N/A</v>
      </c>
      <c r="N114" s="1161" t="e">
        <f>SUM($M$15:M114)</f>
        <v>#N/A</v>
      </c>
      <c r="O114" s="1161" t="e">
        <f t="shared" si="9"/>
        <v>#DIV/0!</v>
      </c>
      <c r="P114" s="1161" t="e">
        <f>SUM($O$15:O114)</f>
        <v>#DIV/0!</v>
      </c>
    </row>
    <row r="115" spans="2:16">
      <c r="B115" s="1157">
        <f t="shared" si="10"/>
        <v>44752</v>
      </c>
      <c r="C115" s="1158">
        <f t="shared" si="8"/>
        <v>7</v>
      </c>
      <c r="D115" s="1159"/>
      <c r="E115" s="1159"/>
      <c r="F115" s="1159"/>
      <c r="G115" s="1160" t="e">
        <f t="shared" si="11"/>
        <v>#DIV/0!</v>
      </c>
      <c r="H115" s="1161" t="e">
        <f t="shared" si="12"/>
        <v>#DIV/0!</v>
      </c>
      <c r="I115" s="1161" t="e">
        <f>SUM($H$15:H115)</f>
        <v>#DIV/0!</v>
      </c>
      <c r="J115" s="1162"/>
      <c r="K115" s="1163" t="e">
        <f t="shared" si="13"/>
        <v>#N/A</v>
      </c>
      <c r="L115" s="1164" t="e">
        <f t="shared" si="14"/>
        <v>#N/A</v>
      </c>
      <c r="M115" s="1165" t="e">
        <f t="shared" si="15"/>
        <v>#N/A</v>
      </c>
      <c r="N115" s="1161" t="e">
        <f>SUM($M$15:M115)</f>
        <v>#N/A</v>
      </c>
      <c r="O115" s="1161" t="e">
        <f t="shared" si="9"/>
        <v>#DIV/0!</v>
      </c>
      <c r="P115" s="1161" t="e">
        <f>SUM($O$15:O115)</f>
        <v>#DIV/0!</v>
      </c>
    </row>
    <row r="116" spans="2:16">
      <c r="B116" s="1157">
        <f t="shared" si="10"/>
        <v>44753</v>
      </c>
      <c r="C116" s="1158">
        <f t="shared" si="8"/>
        <v>7</v>
      </c>
      <c r="D116" s="1159"/>
      <c r="E116" s="1159"/>
      <c r="F116" s="1159"/>
      <c r="G116" s="1160" t="e">
        <f t="shared" si="11"/>
        <v>#DIV/0!</v>
      </c>
      <c r="H116" s="1161" t="e">
        <f t="shared" si="12"/>
        <v>#DIV/0!</v>
      </c>
      <c r="I116" s="1161" t="e">
        <f>SUM($H$15:H116)</f>
        <v>#DIV/0!</v>
      </c>
      <c r="J116" s="1162"/>
      <c r="K116" s="1163" t="e">
        <f t="shared" si="13"/>
        <v>#N/A</v>
      </c>
      <c r="L116" s="1164" t="e">
        <f t="shared" si="14"/>
        <v>#N/A</v>
      </c>
      <c r="M116" s="1165" t="e">
        <f t="shared" si="15"/>
        <v>#N/A</v>
      </c>
      <c r="N116" s="1161" t="e">
        <f>SUM($M$15:M116)</f>
        <v>#N/A</v>
      </c>
      <c r="O116" s="1161" t="e">
        <f t="shared" si="9"/>
        <v>#DIV/0!</v>
      </c>
      <c r="P116" s="1161" t="e">
        <f>SUM($O$15:O116)</f>
        <v>#DIV/0!</v>
      </c>
    </row>
    <row r="117" spans="2:16">
      <c r="B117" s="1157">
        <f t="shared" si="10"/>
        <v>44754</v>
      </c>
      <c r="C117" s="1158">
        <f t="shared" si="8"/>
        <v>7</v>
      </c>
      <c r="D117" s="1159"/>
      <c r="E117" s="1159"/>
      <c r="F117" s="1159"/>
      <c r="G117" s="1160" t="e">
        <f t="shared" si="11"/>
        <v>#DIV/0!</v>
      </c>
      <c r="H117" s="1161" t="e">
        <f t="shared" si="12"/>
        <v>#DIV/0!</v>
      </c>
      <c r="I117" s="1161" t="e">
        <f>SUM($H$15:H117)</f>
        <v>#DIV/0!</v>
      </c>
      <c r="J117" s="1162"/>
      <c r="K117" s="1163" t="e">
        <f t="shared" si="13"/>
        <v>#N/A</v>
      </c>
      <c r="L117" s="1164" t="e">
        <f t="shared" si="14"/>
        <v>#N/A</v>
      </c>
      <c r="M117" s="1165" t="e">
        <f t="shared" si="15"/>
        <v>#N/A</v>
      </c>
      <c r="N117" s="1161" t="e">
        <f>SUM($M$15:M117)</f>
        <v>#N/A</v>
      </c>
      <c r="O117" s="1161" t="e">
        <f t="shared" si="9"/>
        <v>#DIV/0!</v>
      </c>
      <c r="P117" s="1161" t="e">
        <f>SUM($O$15:O117)</f>
        <v>#DIV/0!</v>
      </c>
    </row>
    <row r="118" spans="2:16">
      <c r="B118" s="1157">
        <f t="shared" si="10"/>
        <v>44755</v>
      </c>
      <c r="C118" s="1158">
        <f t="shared" si="8"/>
        <v>7</v>
      </c>
      <c r="D118" s="1159"/>
      <c r="E118" s="1159"/>
      <c r="F118" s="1159"/>
      <c r="G118" s="1160" t="e">
        <f t="shared" si="11"/>
        <v>#DIV/0!</v>
      </c>
      <c r="H118" s="1161" t="e">
        <f t="shared" si="12"/>
        <v>#DIV/0!</v>
      </c>
      <c r="I118" s="1161" t="e">
        <f>SUM($H$15:H118)</f>
        <v>#DIV/0!</v>
      </c>
      <c r="J118" s="1162"/>
      <c r="K118" s="1163" t="e">
        <f t="shared" si="13"/>
        <v>#N/A</v>
      </c>
      <c r="L118" s="1164" t="e">
        <f t="shared" si="14"/>
        <v>#N/A</v>
      </c>
      <c r="M118" s="1165" t="e">
        <f t="shared" si="15"/>
        <v>#N/A</v>
      </c>
      <c r="N118" s="1161" t="e">
        <f>SUM($M$15:M118)</f>
        <v>#N/A</v>
      </c>
      <c r="O118" s="1161" t="e">
        <f t="shared" si="9"/>
        <v>#DIV/0!</v>
      </c>
      <c r="P118" s="1161" t="e">
        <f>SUM($O$15:O118)</f>
        <v>#DIV/0!</v>
      </c>
    </row>
    <row r="119" spans="2:16">
      <c r="B119" s="1157">
        <f t="shared" si="10"/>
        <v>44756</v>
      </c>
      <c r="C119" s="1158">
        <f t="shared" si="8"/>
        <v>7</v>
      </c>
      <c r="D119" s="1159"/>
      <c r="E119" s="1159"/>
      <c r="F119" s="1159"/>
      <c r="G119" s="1160" t="e">
        <f t="shared" si="11"/>
        <v>#DIV/0!</v>
      </c>
      <c r="H119" s="1161" t="e">
        <f t="shared" si="12"/>
        <v>#DIV/0!</v>
      </c>
      <c r="I119" s="1161" t="e">
        <f>SUM($H$15:H119)</f>
        <v>#DIV/0!</v>
      </c>
      <c r="J119" s="1162"/>
      <c r="K119" s="1163" t="e">
        <f t="shared" si="13"/>
        <v>#N/A</v>
      </c>
      <c r="L119" s="1164" t="e">
        <f t="shared" si="14"/>
        <v>#N/A</v>
      </c>
      <c r="M119" s="1165" t="e">
        <f t="shared" si="15"/>
        <v>#N/A</v>
      </c>
      <c r="N119" s="1161" t="e">
        <f>SUM($M$15:M119)</f>
        <v>#N/A</v>
      </c>
      <c r="O119" s="1161" t="e">
        <f t="shared" si="9"/>
        <v>#DIV/0!</v>
      </c>
      <c r="P119" s="1161" t="e">
        <f>SUM($O$15:O119)</f>
        <v>#DIV/0!</v>
      </c>
    </row>
    <row r="120" spans="2:16">
      <c r="B120" s="1157">
        <f t="shared" si="10"/>
        <v>44757</v>
      </c>
      <c r="C120" s="1158">
        <f t="shared" si="8"/>
        <v>7</v>
      </c>
      <c r="D120" s="1159"/>
      <c r="E120" s="1159"/>
      <c r="F120" s="1159"/>
      <c r="G120" s="1160" t="e">
        <f t="shared" si="11"/>
        <v>#DIV/0!</v>
      </c>
      <c r="H120" s="1161" t="e">
        <f t="shared" si="12"/>
        <v>#DIV/0!</v>
      </c>
      <c r="I120" s="1161" t="e">
        <f>SUM($H$15:H120)</f>
        <v>#DIV/0!</v>
      </c>
      <c r="J120" s="1162"/>
      <c r="K120" s="1163" t="e">
        <f t="shared" si="13"/>
        <v>#N/A</v>
      </c>
      <c r="L120" s="1164" t="e">
        <f t="shared" si="14"/>
        <v>#N/A</v>
      </c>
      <c r="M120" s="1165" t="e">
        <f t="shared" si="15"/>
        <v>#N/A</v>
      </c>
      <c r="N120" s="1161" t="e">
        <f>SUM($M$15:M120)</f>
        <v>#N/A</v>
      </c>
      <c r="O120" s="1161" t="e">
        <f t="shared" si="9"/>
        <v>#DIV/0!</v>
      </c>
      <c r="P120" s="1161" t="e">
        <f>SUM($O$15:O120)</f>
        <v>#DIV/0!</v>
      </c>
    </row>
    <row r="121" spans="2:16">
      <c r="B121" s="1157">
        <f t="shared" si="10"/>
        <v>44758</v>
      </c>
      <c r="C121" s="1158">
        <f t="shared" si="8"/>
        <v>7</v>
      </c>
      <c r="D121" s="1159"/>
      <c r="E121" s="1159"/>
      <c r="F121" s="1159"/>
      <c r="G121" s="1160" t="e">
        <f t="shared" si="11"/>
        <v>#DIV/0!</v>
      </c>
      <c r="H121" s="1161" t="e">
        <f t="shared" si="12"/>
        <v>#DIV/0!</v>
      </c>
      <c r="I121" s="1161" t="e">
        <f>SUM($H$15:H121)</f>
        <v>#DIV/0!</v>
      </c>
      <c r="J121" s="1162"/>
      <c r="K121" s="1163" t="e">
        <f t="shared" si="13"/>
        <v>#N/A</v>
      </c>
      <c r="L121" s="1164" t="e">
        <f t="shared" si="14"/>
        <v>#N/A</v>
      </c>
      <c r="M121" s="1165" t="e">
        <f t="shared" si="15"/>
        <v>#N/A</v>
      </c>
      <c r="N121" s="1161" t="e">
        <f>SUM($M$15:M121)</f>
        <v>#N/A</v>
      </c>
      <c r="O121" s="1161" t="e">
        <f t="shared" si="9"/>
        <v>#DIV/0!</v>
      </c>
      <c r="P121" s="1161" t="e">
        <f>SUM($O$15:O121)</f>
        <v>#DIV/0!</v>
      </c>
    </row>
    <row r="122" spans="2:16">
      <c r="B122" s="1157">
        <f t="shared" si="10"/>
        <v>44759</v>
      </c>
      <c r="C122" s="1158">
        <f t="shared" si="8"/>
        <v>7</v>
      </c>
      <c r="D122" s="1159"/>
      <c r="E122" s="1159"/>
      <c r="F122" s="1159"/>
      <c r="G122" s="1160" t="e">
        <f t="shared" si="11"/>
        <v>#DIV/0!</v>
      </c>
      <c r="H122" s="1161" t="e">
        <f t="shared" si="12"/>
        <v>#DIV/0!</v>
      </c>
      <c r="I122" s="1161" t="e">
        <f>SUM($H$15:H122)</f>
        <v>#DIV/0!</v>
      </c>
      <c r="J122" s="1162"/>
      <c r="K122" s="1163" t="e">
        <f t="shared" si="13"/>
        <v>#N/A</v>
      </c>
      <c r="L122" s="1164" t="e">
        <f t="shared" si="14"/>
        <v>#N/A</v>
      </c>
      <c r="M122" s="1165" t="e">
        <f t="shared" si="15"/>
        <v>#N/A</v>
      </c>
      <c r="N122" s="1161" t="e">
        <f>SUM($M$15:M122)</f>
        <v>#N/A</v>
      </c>
      <c r="O122" s="1161" t="e">
        <f t="shared" si="9"/>
        <v>#DIV/0!</v>
      </c>
      <c r="P122" s="1161" t="e">
        <f>SUM($O$15:O122)</f>
        <v>#DIV/0!</v>
      </c>
    </row>
    <row r="123" spans="2:16">
      <c r="B123" s="1157">
        <f t="shared" si="10"/>
        <v>44760</v>
      </c>
      <c r="C123" s="1158">
        <f t="shared" si="8"/>
        <v>7</v>
      </c>
      <c r="D123" s="1159"/>
      <c r="E123" s="1159"/>
      <c r="F123" s="1159"/>
      <c r="G123" s="1160" t="e">
        <f t="shared" si="11"/>
        <v>#DIV/0!</v>
      </c>
      <c r="H123" s="1161" t="e">
        <f t="shared" si="12"/>
        <v>#DIV/0!</v>
      </c>
      <c r="I123" s="1161" t="e">
        <f>SUM($H$15:H123)</f>
        <v>#DIV/0!</v>
      </c>
      <c r="J123" s="1162"/>
      <c r="K123" s="1163" t="e">
        <f t="shared" si="13"/>
        <v>#N/A</v>
      </c>
      <c r="L123" s="1164" t="e">
        <f t="shared" si="14"/>
        <v>#N/A</v>
      </c>
      <c r="M123" s="1165" t="e">
        <f t="shared" si="15"/>
        <v>#N/A</v>
      </c>
      <c r="N123" s="1161" t="e">
        <f>SUM($M$15:M123)</f>
        <v>#N/A</v>
      </c>
      <c r="O123" s="1161" t="e">
        <f t="shared" si="9"/>
        <v>#DIV/0!</v>
      </c>
      <c r="P123" s="1161" t="e">
        <f>SUM($O$15:O123)</f>
        <v>#DIV/0!</v>
      </c>
    </row>
    <row r="124" spans="2:16">
      <c r="B124" s="1157">
        <f t="shared" si="10"/>
        <v>44761</v>
      </c>
      <c r="C124" s="1158">
        <f t="shared" si="8"/>
        <v>7</v>
      </c>
      <c r="D124" s="1159"/>
      <c r="E124" s="1159"/>
      <c r="F124" s="1159"/>
      <c r="G124" s="1160" t="e">
        <f t="shared" si="11"/>
        <v>#DIV/0!</v>
      </c>
      <c r="H124" s="1161" t="e">
        <f t="shared" si="12"/>
        <v>#DIV/0!</v>
      </c>
      <c r="I124" s="1161" t="e">
        <f>SUM($H$15:H124)</f>
        <v>#DIV/0!</v>
      </c>
      <c r="J124" s="1162"/>
      <c r="K124" s="1163" t="e">
        <f t="shared" si="13"/>
        <v>#N/A</v>
      </c>
      <c r="L124" s="1164" t="e">
        <f t="shared" si="14"/>
        <v>#N/A</v>
      </c>
      <c r="M124" s="1165" t="e">
        <f t="shared" si="15"/>
        <v>#N/A</v>
      </c>
      <c r="N124" s="1161" t="e">
        <f>SUM($M$15:M124)</f>
        <v>#N/A</v>
      </c>
      <c r="O124" s="1161" t="e">
        <f t="shared" si="9"/>
        <v>#DIV/0!</v>
      </c>
      <c r="P124" s="1161" t="e">
        <f>SUM($O$15:O124)</f>
        <v>#DIV/0!</v>
      </c>
    </row>
    <row r="125" spans="2:16">
      <c r="B125" s="1157">
        <f t="shared" si="10"/>
        <v>44762</v>
      </c>
      <c r="C125" s="1158">
        <f t="shared" si="8"/>
        <v>7</v>
      </c>
      <c r="D125" s="1159"/>
      <c r="E125" s="1159"/>
      <c r="F125" s="1159"/>
      <c r="G125" s="1160" t="e">
        <f t="shared" si="11"/>
        <v>#DIV/0!</v>
      </c>
      <c r="H125" s="1161" t="e">
        <f t="shared" si="12"/>
        <v>#DIV/0!</v>
      </c>
      <c r="I125" s="1161" t="e">
        <f>SUM($H$15:H125)</f>
        <v>#DIV/0!</v>
      </c>
      <c r="J125" s="1162"/>
      <c r="K125" s="1163" t="e">
        <f t="shared" si="13"/>
        <v>#N/A</v>
      </c>
      <c r="L125" s="1164" t="e">
        <f t="shared" si="14"/>
        <v>#N/A</v>
      </c>
      <c r="M125" s="1165" t="e">
        <f t="shared" si="15"/>
        <v>#N/A</v>
      </c>
      <c r="N125" s="1161" t="e">
        <f>SUM($M$15:M125)</f>
        <v>#N/A</v>
      </c>
      <c r="O125" s="1161" t="e">
        <f t="shared" si="9"/>
        <v>#DIV/0!</v>
      </c>
      <c r="P125" s="1161" t="e">
        <f>SUM($O$15:O125)</f>
        <v>#DIV/0!</v>
      </c>
    </row>
    <row r="126" spans="2:16">
      <c r="B126" s="1157">
        <f t="shared" si="10"/>
        <v>44763</v>
      </c>
      <c r="C126" s="1158">
        <f t="shared" si="8"/>
        <v>7</v>
      </c>
      <c r="D126" s="1159"/>
      <c r="E126" s="1159"/>
      <c r="F126" s="1159"/>
      <c r="G126" s="1160" t="e">
        <f t="shared" si="11"/>
        <v>#DIV/0!</v>
      </c>
      <c r="H126" s="1161" t="e">
        <f t="shared" si="12"/>
        <v>#DIV/0!</v>
      </c>
      <c r="I126" s="1161" t="e">
        <f>SUM($H$15:H126)</f>
        <v>#DIV/0!</v>
      </c>
      <c r="J126" s="1162"/>
      <c r="K126" s="1163" t="e">
        <f t="shared" si="13"/>
        <v>#N/A</v>
      </c>
      <c r="L126" s="1164" t="e">
        <f t="shared" si="14"/>
        <v>#N/A</v>
      </c>
      <c r="M126" s="1165" t="e">
        <f t="shared" si="15"/>
        <v>#N/A</v>
      </c>
      <c r="N126" s="1161" t="e">
        <f>SUM($M$15:M126)</f>
        <v>#N/A</v>
      </c>
      <c r="O126" s="1161" t="e">
        <f t="shared" si="9"/>
        <v>#DIV/0!</v>
      </c>
      <c r="P126" s="1161" t="e">
        <f>SUM($O$15:O126)</f>
        <v>#DIV/0!</v>
      </c>
    </row>
    <row r="127" spans="2:16">
      <c r="B127" s="1157">
        <f t="shared" si="10"/>
        <v>44764</v>
      </c>
      <c r="C127" s="1158">
        <f t="shared" si="8"/>
        <v>7</v>
      </c>
      <c r="D127" s="1159"/>
      <c r="E127" s="1159"/>
      <c r="F127" s="1159"/>
      <c r="G127" s="1160" t="e">
        <f t="shared" si="11"/>
        <v>#DIV/0!</v>
      </c>
      <c r="H127" s="1161" t="e">
        <f t="shared" si="12"/>
        <v>#DIV/0!</v>
      </c>
      <c r="I127" s="1161" t="e">
        <f>SUM($H$15:H127)</f>
        <v>#DIV/0!</v>
      </c>
      <c r="J127" s="1162"/>
      <c r="K127" s="1163" t="e">
        <f t="shared" si="13"/>
        <v>#N/A</v>
      </c>
      <c r="L127" s="1164" t="e">
        <f t="shared" si="14"/>
        <v>#N/A</v>
      </c>
      <c r="M127" s="1165" t="e">
        <f t="shared" si="15"/>
        <v>#N/A</v>
      </c>
      <c r="N127" s="1161" t="e">
        <f>SUM($M$15:M127)</f>
        <v>#N/A</v>
      </c>
      <c r="O127" s="1161" t="e">
        <f t="shared" si="9"/>
        <v>#DIV/0!</v>
      </c>
      <c r="P127" s="1161" t="e">
        <f>SUM($O$15:O127)</f>
        <v>#DIV/0!</v>
      </c>
    </row>
    <row r="128" spans="2:16">
      <c r="B128" s="1157">
        <f t="shared" si="10"/>
        <v>44765</v>
      </c>
      <c r="C128" s="1158">
        <f t="shared" si="8"/>
        <v>7</v>
      </c>
      <c r="D128" s="1159"/>
      <c r="E128" s="1159"/>
      <c r="F128" s="1159"/>
      <c r="G128" s="1160" t="e">
        <f t="shared" si="11"/>
        <v>#DIV/0!</v>
      </c>
      <c r="H128" s="1161" t="e">
        <f t="shared" si="12"/>
        <v>#DIV/0!</v>
      </c>
      <c r="I128" s="1161" t="e">
        <f>SUM($H$15:H128)</f>
        <v>#DIV/0!</v>
      </c>
      <c r="J128" s="1162"/>
      <c r="K128" s="1163" t="e">
        <f t="shared" si="13"/>
        <v>#N/A</v>
      </c>
      <c r="L128" s="1164" t="e">
        <f t="shared" si="14"/>
        <v>#N/A</v>
      </c>
      <c r="M128" s="1165" t="e">
        <f t="shared" si="15"/>
        <v>#N/A</v>
      </c>
      <c r="N128" s="1161" t="e">
        <f>SUM($M$15:M128)</f>
        <v>#N/A</v>
      </c>
      <c r="O128" s="1161" t="e">
        <f t="shared" si="9"/>
        <v>#DIV/0!</v>
      </c>
      <c r="P128" s="1161" t="e">
        <f>SUM($O$15:O128)</f>
        <v>#DIV/0!</v>
      </c>
    </row>
    <row r="129" spans="2:16">
      <c r="B129" s="1157">
        <f t="shared" si="10"/>
        <v>44766</v>
      </c>
      <c r="C129" s="1158">
        <f t="shared" si="8"/>
        <v>7</v>
      </c>
      <c r="D129" s="1159"/>
      <c r="E129" s="1159"/>
      <c r="F129" s="1159"/>
      <c r="G129" s="1160" t="e">
        <f t="shared" si="11"/>
        <v>#DIV/0!</v>
      </c>
      <c r="H129" s="1161" t="e">
        <f t="shared" si="12"/>
        <v>#DIV/0!</v>
      </c>
      <c r="I129" s="1161" t="e">
        <f>SUM($H$15:H129)</f>
        <v>#DIV/0!</v>
      </c>
      <c r="J129" s="1162"/>
      <c r="K129" s="1163" t="e">
        <f t="shared" si="13"/>
        <v>#N/A</v>
      </c>
      <c r="L129" s="1164" t="e">
        <f t="shared" si="14"/>
        <v>#N/A</v>
      </c>
      <c r="M129" s="1165" t="e">
        <f t="shared" si="15"/>
        <v>#N/A</v>
      </c>
      <c r="N129" s="1161" t="e">
        <f>SUM($M$15:M129)</f>
        <v>#N/A</v>
      </c>
      <c r="O129" s="1161" t="e">
        <f t="shared" si="9"/>
        <v>#DIV/0!</v>
      </c>
      <c r="P129" s="1161" t="e">
        <f>SUM($O$15:O129)</f>
        <v>#DIV/0!</v>
      </c>
    </row>
    <row r="130" spans="2:16">
      <c r="B130" s="1157">
        <f t="shared" si="10"/>
        <v>44767</v>
      </c>
      <c r="C130" s="1158">
        <f t="shared" si="8"/>
        <v>7</v>
      </c>
      <c r="D130" s="1159"/>
      <c r="E130" s="1159"/>
      <c r="F130" s="1159"/>
      <c r="G130" s="1160" t="e">
        <f t="shared" si="11"/>
        <v>#DIV/0!</v>
      </c>
      <c r="H130" s="1161" t="e">
        <f t="shared" si="12"/>
        <v>#DIV/0!</v>
      </c>
      <c r="I130" s="1161" t="e">
        <f>SUM($H$15:H130)</f>
        <v>#DIV/0!</v>
      </c>
      <c r="J130" s="1162"/>
      <c r="K130" s="1163" t="e">
        <f t="shared" si="13"/>
        <v>#N/A</v>
      </c>
      <c r="L130" s="1164" t="e">
        <f t="shared" si="14"/>
        <v>#N/A</v>
      </c>
      <c r="M130" s="1165" t="e">
        <f t="shared" si="15"/>
        <v>#N/A</v>
      </c>
      <c r="N130" s="1161" t="e">
        <f>SUM($M$15:M130)</f>
        <v>#N/A</v>
      </c>
      <c r="O130" s="1161" t="e">
        <f t="shared" si="9"/>
        <v>#DIV/0!</v>
      </c>
      <c r="P130" s="1161" t="e">
        <f>SUM($O$15:O130)</f>
        <v>#DIV/0!</v>
      </c>
    </row>
    <row r="131" spans="2:16">
      <c r="B131" s="1157">
        <f t="shared" si="10"/>
        <v>44768</v>
      </c>
      <c r="C131" s="1158">
        <f t="shared" si="8"/>
        <v>7</v>
      </c>
      <c r="D131" s="1159"/>
      <c r="E131" s="1159"/>
      <c r="F131" s="1159"/>
      <c r="G131" s="1160" t="e">
        <f t="shared" si="11"/>
        <v>#DIV/0!</v>
      </c>
      <c r="H131" s="1161" t="e">
        <f t="shared" si="12"/>
        <v>#DIV/0!</v>
      </c>
      <c r="I131" s="1161" t="e">
        <f>SUM($H$15:H131)</f>
        <v>#DIV/0!</v>
      </c>
      <c r="J131" s="1162"/>
      <c r="K131" s="1163" t="e">
        <f t="shared" si="13"/>
        <v>#N/A</v>
      </c>
      <c r="L131" s="1164" t="e">
        <f t="shared" si="14"/>
        <v>#N/A</v>
      </c>
      <c r="M131" s="1165" t="e">
        <f t="shared" si="15"/>
        <v>#N/A</v>
      </c>
      <c r="N131" s="1161" t="e">
        <f>SUM($M$15:M131)</f>
        <v>#N/A</v>
      </c>
      <c r="O131" s="1161" t="e">
        <f t="shared" si="9"/>
        <v>#DIV/0!</v>
      </c>
      <c r="P131" s="1161" t="e">
        <f>SUM($O$15:O131)</f>
        <v>#DIV/0!</v>
      </c>
    </row>
    <row r="132" spans="2:16">
      <c r="B132" s="1157">
        <f t="shared" si="10"/>
        <v>44769</v>
      </c>
      <c r="C132" s="1158">
        <f t="shared" si="8"/>
        <v>7</v>
      </c>
      <c r="D132" s="1159"/>
      <c r="E132" s="1159"/>
      <c r="F132" s="1159"/>
      <c r="G132" s="1160" t="e">
        <f t="shared" si="11"/>
        <v>#DIV/0!</v>
      </c>
      <c r="H132" s="1161" t="e">
        <f t="shared" si="12"/>
        <v>#DIV/0!</v>
      </c>
      <c r="I132" s="1161" t="e">
        <f>SUM($H$15:H132)</f>
        <v>#DIV/0!</v>
      </c>
      <c r="J132" s="1162"/>
      <c r="K132" s="1163" t="e">
        <f t="shared" si="13"/>
        <v>#N/A</v>
      </c>
      <c r="L132" s="1164" t="e">
        <f t="shared" si="14"/>
        <v>#N/A</v>
      </c>
      <c r="M132" s="1165" t="e">
        <f t="shared" si="15"/>
        <v>#N/A</v>
      </c>
      <c r="N132" s="1161" t="e">
        <f>SUM($M$15:M132)</f>
        <v>#N/A</v>
      </c>
      <c r="O132" s="1161" t="e">
        <f t="shared" si="9"/>
        <v>#DIV/0!</v>
      </c>
      <c r="P132" s="1161" t="e">
        <f>SUM($O$15:O132)</f>
        <v>#DIV/0!</v>
      </c>
    </row>
    <row r="133" spans="2:16">
      <c r="B133" s="1157">
        <f t="shared" si="10"/>
        <v>44770</v>
      </c>
      <c r="C133" s="1158">
        <f t="shared" si="8"/>
        <v>7</v>
      </c>
      <c r="D133" s="1159"/>
      <c r="E133" s="1159"/>
      <c r="F133" s="1159"/>
      <c r="G133" s="1160" t="e">
        <f t="shared" si="11"/>
        <v>#DIV/0!</v>
      </c>
      <c r="H133" s="1161" t="e">
        <f t="shared" si="12"/>
        <v>#DIV/0!</v>
      </c>
      <c r="I133" s="1161" t="e">
        <f>SUM($H$15:H133)</f>
        <v>#DIV/0!</v>
      </c>
      <c r="J133" s="1162"/>
      <c r="K133" s="1163" t="e">
        <f t="shared" si="13"/>
        <v>#N/A</v>
      </c>
      <c r="L133" s="1164" t="e">
        <f t="shared" si="14"/>
        <v>#N/A</v>
      </c>
      <c r="M133" s="1165" t="e">
        <f t="shared" si="15"/>
        <v>#N/A</v>
      </c>
      <c r="N133" s="1161" t="e">
        <f>SUM($M$15:M133)</f>
        <v>#N/A</v>
      </c>
      <c r="O133" s="1161" t="e">
        <f t="shared" si="9"/>
        <v>#DIV/0!</v>
      </c>
      <c r="P133" s="1161" t="e">
        <f>SUM($O$15:O133)</f>
        <v>#DIV/0!</v>
      </c>
    </row>
    <row r="134" spans="2:16">
      <c r="B134" s="1157">
        <f t="shared" si="10"/>
        <v>44771</v>
      </c>
      <c r="C134" s="1158">
        <f t="shared" si="8"/>
        <v>7</v>
      </c>
      <c r="D134" s="1159"/>
      <c r="E134" s="1159"/>
      <c r="F134" s="1159"/>
      <c r="G134" s="1160" t="e">
        <f t="shared" si="11"/>
        <v>#DIV/0!</v>
      </c>
      <c r="H134" s="1161" t="e">
        <f t="shared" si="12"/>
        <v>#DIV/0!</v>
      </c>
      <c r="I134" s="1161" t="e">
        <f>SUM($H$15:H134)</f>
        <v>#DIV/0!</v>
      </c>
      <c r="J134" s="1162"/>
      <c r="K134" s="1163" t="e">
        <f t="shared" si="13"/>
        <v>#N/A</v>
      </c>
      <c r="L134" s="1164" t="e">
        <f t="shared" si="14"/>
        <v>#N/A</v>
      </c>
      <c r="M134" s="1165" t="e">
        <f t="shared" si="15"/>
        <v>#N/A</v>
      </c>
      <c r="N134" s="1161" t="e">
        <f>SUM($M$15:M134)</f>
        <v>#N/A</v>
      </c>
      <c r="O134" s="1161" t="e">
        <f t="shared" si="9"/>
        <v>#DIV/0!</v>
      </c>
      <c r="P134" s="1161" t="e">
        <f>SUM($O$15:O134)</f>
        <v>#DIV/0!</v>
      </c>
    </row>
    <row r="135" spans="2:16">
      <c r="B135" s="1157">
        <f t="shared" si="10"/>
        <v>44772</v>
      </c>
      <c r="C135" s="1158">
        <f t="shared" si="8"/>
        <v>7</v>
      </c>
      <c r="D135" s="1159"/>
      <c r="E135" s="1159"/>
      <c r="F135" s="1159"/>
      <c r="G135" s="1160" t="e">
        <f t="shared" si="11"/>
        <v>#DIV/0!</v>
      </c>
      <c r="H135" s="1161" t="e">
        <f t="shared" si="12"/>
        <v>#DIV/0!</v>
      </c>
      <c r="I135" s="1161" t="e">
        <f>SUM($H$15:H135)</f>
        <v>#DIV/0!</v>
      </c>
      <c r="J135" s="1162"/>
      <c r="K135" s="1163" t="e">
        <f t="shared" si="13"/>
        <v>#N/A</v>
      </c>
      <c r="L135" s="1164" t="e">
        <f t="shared" si="14"/>
        <v>#N/A</v>
      </c>
      <c r="M135" s="1165" t="e">
        <f t="shared" si="15"/>
        <v>#N/A</v>
      </c>
      <c r="N135" s="1161" t="e">
        <f>SUM($M$15:M135)</f>
        <v>#N/A</v>
      </c>
      <c r="O135" s="1161" t="e">
        <f t="shared" si="9"/>
        <v>#DIV/0!</v>
      </c>
      <c r="P135" s="1161" t="e">
        <f>SUM($O$15:O135)</f>
        <v>#DIV/0!</v>
      </c>
    </row>
    <row r="136" spans="2:16">
      <c r="B136" s="1157">
        <f t="shared" si="10"/>
        <v>44773</v>
      </c>
      <c r="C136" s="1158">
        <f t="shared" si="8"/>
        <v>7</v>
      </c>
      <c r="D136" s="1159"/>
      <c r="E136" s="1159"/>
      <c r="F136" s="1159"/>
      <c r="G136" s="1160" t="e">
        <f t="shared" si="11"/>
        <v>#DIV/0!</v>
      </c>
      <c r="H136" s="1161" t="e">
        <f t="shared" si="12"/>
        <v>#DIV/0!</v>
      </c>
      <c r="I136" s="1161" t="e">
        <f>SUM($H$15:H136)</f>
        <v>#DIV/0!</v>
      </c>
      <c r="J136" s="1162"/>
      <c r="K136" s="1163" t="e">
        <f t="shared" si="13"/>
        <v>#N/A</v>
      </c>
      <c r="L136" s="1164" t="e">
        <f t="shared" si="14"/>
        <v>#N/A</v>
      </c>
      <c r="M136" s="1165" t="e">
        <f t="shared" si="15"/>
        <v>#N/A</v>
      </c>
      <c r="N136" s="1161" t="e">
        <f>SUM($M$15:M136)</f>
        <v>#N/A</v>
      </c>
      <c r="O136" s="1161" t="e">
        <f t="shared" si="9"/>
        <v>#DIV/0!</v>
      </c>
      <c r="P136" s="1161" t="e">
        <f>SUM($O$15:O136)</f>
        <v>#DIV/0!</v>
      </c>
    </row>
    <row r="137" spans="2:16">
      <c r="B137" s="1157">
        <f t="shared" si="10"/>
        <v>44774</v>
      </c>
      <c r="C137" s="1158">
        <f t="shared" si="8"/>
        <v>8</v>
      </c>
      <c r="D137" s="1159"/>
      <c r="E137" s="1159"/>
      <c r="F137" s="1159"/>
      <c r="G137" s="1160" t="e">
        <f t="shared" si="11"/>
        <v>#DIV/0!</v>
      </c>
      <c r="H137" s="1161" t="e">
        <f t="shared" si="12"/>
        <v>#DIV/0!</v>
      </c>
      <c r="I137" s="1161" t="e">
        <f>SUM($H$15:H137)</f>
        <v>#DIV/0!</v>
      </c>
      <c r="J137" s="1162"/>
      <c r="K137" s="1163" t="e">
        <f t="shared" si="13"/>
        <v>#N/A</v>
      </c>
      <c r="L137" s="1164" t="e">
        <f t="shared" si="14"/>
        <v>#N/A</v>
      </c>
      <c r="M137" s="1165" t="e">
        <f t="shared" si="15"/>
        <v>#N/A</v>
      </c>
      <c r="N137" s="1161" t="e">
        <f>SUM($M$15:M137)</f>
        <v>#N/A</v>
      </c>
      <c r="O137" s="1161" t="e">
        <f t="shared" si="9"/>
        <v>#DIV/0!</v>
      </c>
      <c r="P137" s="1161" t="e">
        <f>SUM($O$15:O137)</f>
        <v>#DIV/0!</v>
      </c>
    </row>
    <row r="138" spans="2:16">
      <c r="B138" s="1157">
        <f t="shared" si="10"/>
        <v>44775</v>
      </c>
      <c r="C138" s="1158">
        <f t="shared" si="8"/>
        <v>8</v>
      </c>
      <c r="D138" s="1159"/>
      <c r="E138" s="1159"/>
      <c r="F138" s="1159"/>
      <c r="G138" s="1160" t="e">
        <f t="shared" si="11"/>
        <v>#DIV/0!</v>
      </c>
      <c r="H138" s="1161" t="e">
        <f t="shared" si="12"/>
        <v>#DIV/0!</v>
      </c>
      <c r="I138" s="1161" t="e">
        <f>SUM($H$15:H138)</f>
        <v>#DIV/0!</v>
      </c>
      <c r="J138" s="1162"/>
      <c r="K138" s="1163" t="e">
        <f t="shared" si="13"/>
        <v>#N/A</v>
      </c>
      <c r="L138" s="1164" t="e">
        <f t="shared" si="14"/>
        <v>#N/A</v>
      </c>
      <c r="M138" s="1165" t="e">
        <f t="shared" si="15"/>
        <v>#N/A</v>
      </c>
      <c r="N138" s="1161" t="e">
        <f>SUM($M$15:M138)</f>
        <v>#N/A</v>
      </c>
      <c r="O138" s="1161" t="e">
        <f t="shared" si="9"/>
        <v>#DIV/0!</v>
      </c>
      <c r="P138" s="1161" t="e">
        <f>SUM($O$15:O138)</f>
        <v>#DIV/0!</v>
      </c>
    </row>
    <row r="139" spans="2:16">
      <c r="B139" s="1157">
        <f t="shared" si="10"/>
        <v>44776</v>
      </c>
      <c r="C139" s="1158">
        <f t="shared" si="8"/>
        <v>8</v>
      </c>
      <c r="D139" s="1159"/>
      <c r="E139" s="1159"/>
      <c r="F139" s="1159"/>
      <c r="G139" s="1160" t="e">
        <f t="shared" si="11"/>
        <v>#DIV/0!</v>
      </c>
      <c r="H139" s="1161" t="e">
        <f t="shared" si="12"/>
        <v>#DIV/0!</v>
      </c>
      <c r="I139" s="1161" t="e">
        <f>SUM($H$15:H139)</f>
        <v>#DIV/0!</v>
      </c>
      <c r="J139" s="1162"/>
      <c r="K139" s="1163" t="e">
        <f t="shared" si="13"/>
        <v>#N/A</v>
      </c>
      <c r="L139" s="1164" t="e">
        <f t="shared" si="14"/>
        <v>#N/A</v>
      </c>
      <c r="M139" s="1165" t="e">
        <f t="shared" si="15"/>
        <v>#N/A</v>
      </c>
      <c r="N139" s="1161" t="e">
        <f>SUM($M$15:M139)</f>
        <v>#N/A</v>
      </c>
      <c r="O139" s="1161" t="e">
        <f t="shared" si="9"/>
        <v>#DIV/0!</v>
      </c>
      <c r="P139" s="1161" t="e">
        <f>SUM($O$15:O139)</f>
        <v>#DIV/0!</v>
      </c>
    </row>
    <row r="140" spans="2:16">
      <c r="B140" s="1157">
        <f t="shared" si="10"/>
        <v>44777</v>
      </c>
      <c r="C140" s="1158">
        <f t="shared" si="8"/>
        <v>8</v>
      </c>
      <c r="D140" s="1159"/>
      <c r="E140" s="1159"/>
      <c r="F140" s="1159"/>
      <c r="G140" s="1160" t="e">
        <f t="shared" si="11"/>
        <v>#DIV/0!</v>
      </c>
      <c r="H140" s="1161" t="e">
        <f t="shared" si="12"/>
        <v>#DIV/0!</v>
      </c>
      <c r="I140" s="1161" t="e">
        <f>SUM($H$15:H140)</f>
        <v>#DIV/0!</v>
      </c>
      <c r="J140" s="1162"/>
      <c r="K140" s="1163" t="e">
        <f t="shared" si="13"/>
        <v>#N/A</v>
      </c>
      <c r="L140" s="1164" t="e">
        <f t="shared" si="14"/>
        <v>#N/A</v>
      </c>
      <c r="M140" s="1165" t="e">
        <f t="shared" si="15"/>
        <v>#N/A</v>
      </c>
      <c r="N140" s="1161" t="e">
        <f>SUM($M$15:M140)</f>
        <v>#N/A</v>
      </c>
      <c r="O140" s="1161" t="e">
        <f t="shared" si="9"/>
        <v>#DIV/0!</v>
      </c>
      <c r="P140" s="1161" t="e">
        <f>SUM($O$15:O140)</f>
        <v>#DIV/0!</v>
      </c>
    </row>
    <row r="141" spans="2:16">
      <c r="B141" s="1157">
        <f t="shared" si="10"/>
        <v>44778</v>
      </c>
      <c r="C141" s="1158">
        <f t="shared" si="8"/>
        <v>8</v>
      </c>
      <c r="D141" s="1159"/>
      <c r="E141" s="1159"/>
      <c r="F141" s="1159"/>
      <c r="G141" s="1160" t="e">
        <f t="shared" si="11"/>
        <v>#DIV/0!</v>
      </c>
      <c r="H141" s="1161" t="e">
        <f t="shared" si="12"/>
        <v>#DIV/0!</v>
      </c>
      <c r="I141" s="1161" t="e">
        <f>SUM($H$15:H141)</f>
        <v>#DIV/0!</v>
      </c>
      <c r="J141" s="1162"/>
      <c r="K141" s="1163" t="e">
        <f t="shared" si="13"/>
        <v>#N/A</v>
      </c>
      <c r="L141" s="1164" t="e">
        <f t="shared" si="14"/>
        <v>#N/A</v>
      </c>
      <c r="M141" s="1165" t="e">
        <f t="shared" si="15"/>
        <v>#N/A</v>
      </c>
      <c r="N141" s="1161" t="e">
        <f>SUM($M$15:M141)</f>
        <v>#N/A</v>
      </c>
      <c r="O141" s="1161" t="e">
        <f t="shared" si="9"/>
        <v>#DIV/0!</v>
      </c>
      <c r="P141" s="1161" t="e">
        <f>SUM($O$15:O141)</f>
        <v>#DIV/0!</v>
      </c>
    </row>
    <row r="142" spans="2:16">
      <c r="B142" s="1157">
        <f t="shared" si="10"/>
        <v>44779</v>
      </c>
      <c r="C142" s="1158">
        <f t="shared" si="8"/>
        <v>8</v>
      </c>
      <c r="D142" s="1159"/>
      <c r="E142" s="1159"/>
      <c r="F142" s="1159"/>
      <c r="G142" s="1160" t="e">
        <f t="shared" si="11"/>
        <v>#DIV/0!</v>
      </c>
      <c r="H142" s="1161" t="e">
        <f t="shared" si="12"/>
        <v>#DIV/0!</v>
      </c>
      <c r="I142" s="1161" t="e">
        <f>SUM($H$15:H142)</f>
        <v>#DIV/0!</v>
      </c>
      <c r="J142" s="1162"/>
      <c r="K142" s="1163" t="e">
        <f t="shared" si="13"/>
        <v>#N/A</v>
      </c>
      <c r="L142" s="1164" t="e">
        <f t="shared" si="14"/>
        <v>#N/A</v>
      </c>
      <c r="M142" s="1165" t="e">
        <f t="shared" si="15"/>
        <v>#N/A</v>
      </c>
      <c r="N142" s="1161" t="e">
        <f>SUM($M$15:M142)</f>
        <v>#N/A</v>
      </c>
      <c r="O142" s="1161" t="e">
        <f t="shared" si="9"/>
        <v>#DIV/0!</v>
      </c>
      <c r="P142" s="1161" t="e">
        <f>SUM($O$15:O142)</f>
        <v>#DIV/0!</v>
      </c>
    </row>
    <row r="143" spans="2:16">
      <c r="B143" s="1157">
        <f t="shared" si="10"/>
        <v>44780</v>
      </c>
      <c r="C143" s="1158">
        <f t="shared" ref="C143:C206" si="16">MONTH(B143)</f>
        <v>8</v>
      </c>
      <c r="D143" s="1159"/>
      <c r="E143" s="1159"/>
      <c r="F143" s="1159"/>
      <c r="G143" s="1160" t="e">
        <f t="shared" si="11"/>
        <v>#DIV/0!</v>
      </c>
      <c r="H143" s="1161" t="e">
        <f t="shared" si="12"/>
        <v>#DIV/0!</v>
      </c>
      <c r="I143" s="1161" t="e">
        <f>SUM($H$15:H143)</f>
        <v>#DIV/0!</v>
      </c>
      <c r="J143" s="1162"/>
      <c r="K143" s="1163" t="e">
        <f t="shared" si="13"/>
        <v>#N/A</v>
      </c>
      <c r="L143" s="1164" t="e">
        <f t="shared" si="14"/>
        <v>#N/A</v>
      </c>
      <c r="M143" s="1165" t="e">
        <f t="shared" si="15"/>
        <v>#N/A</v>
      </c>
      <c r="N143" s="1161" t="e">
        <f>SUM($M$15:M143)</f>
        <v>#N/A</v>
      </c>
      <c r="O143" s="1161" t="e">
        <f t="shared" ref="O143:O206" si="17">SUM(H143+M143)</f>
        <v>#DIV/0!</v>
      </c>
      <c r="P143" s="1161" t="e">
        <f>SUM($O$15:O143)</f>
        <v>#DIV/0!</v>
      </c>
    </row>
    <row r="144" spans="2:16">
      <c r="B144" s="1157">
        <f t="shared" ref="B144:B207" si="18">B143+1</f>
        <v>44781</v>
      </c>
      <c r="C144" s="1158">
        <f t="shared" si="16"/>
        <v>8</v>
      </c>
      <c r="D144" s="1159"/>
      <c r="E144" s="1159"/>
      <c r="F144" s="1159"/>
      <c r="G144" s="1160" t="e">
        <f t="shared" ref="G144:G207" si="19">((E144-F144)/D144)*100</f>
        <v>#DIV/0!</v>
      </c>
      <c r="H144" s="1161" t="e">
        <f t="shared" ref="H144:H207" si="20">IF(AND(G144&gt;=0,G144&lt;=5),1200-(G144*800),IF(AND(G144&gt;5,G144&lt;75.667),-2800-(300*(G144-5)),-24000))</f>
        <v>#DIV/0!</v>
      </c>
      <c r="I144" s="1161" t="e">
        <f>SUM($H$15:H144)</f>
        <v>#DIV/0!</v>
      </c>
      <c r="J144" s="1162"/>
      <c r="K144" s="1163" t="e">
        <f t="shared" ref="K144:K207" si="21">IF(ISBLANK(J145),#N/A,J145)</f>
        <v>#N/A</v>
      </c>
      <c r="L144" s="1164" t="e">
        <f t="shared" ref="L144:L207" si="22">MAX((J144-K144),(K144-J144))</f>
        <v>#N/A</v>
      </c>
      <c r="M144" s="1165" t="e">
        <f t="shared" ref="M144:M197" si="23">IF(AND(L144&gt;=0, L144&lt;=1.5), 3200, IF(AND(L144&gt;1.5,L144&lt;=2.8),3200*((2.8-L144)/1.3),IF(AND(L144&gt;2.8, L144&lt;15), -24000*((2.8-L144)/-12.2), -24000)))</f>
        <v>#N/A</v>
      </c>
      <c r="N144" s="1161" t="e">
        <f>SUM($M$15:M144)</f>
        <v>#N/A</v>
      </c>
      <c r="O144" s="1161" t="e">
        <f t="shared" si="17"/>
        <v>#DIV/0!</v>
      </c>
      <c r="P144" s="1161" t="e">
        <f>SUM($O$15:O144)</f>
        <v>#DIV/0!</v>
      </c>
    </row>
    <row r="145" spans="2:16">
      <c r="B145" s="1157">
        <f t="shared" si="18"/>
        <v>44782</v>
      </c>
      <c r="C145" s="1158">
        <f t="shared" si="16"/>
        <v>8</v>
      </c>
      <c r="D145" s="1159"/>
      <c r="E145" s="1159"/>
      <c r="F145" s="1159"/>
      <c r="G145" s="1160" t="e">
        <f t="shared" si="19"/>
        <v>#DIV/0!</v>
      </c>
      <c r="H145" s="1161" t="e">
        <f t="shared" si="20"/>
        <v>#DIV/0!</v>
      </c>
      <c r="I145" s="1161" t="e">
        <f>SUM($H$15:H145)</f>
        <v>#DIV/0!</v>
      </c>
      <c r="J145" s="1162"/>
      <c r="K145" s="1163" t="e">
        <f t="shared" si="21"/>
        <v>#N/A</v>
      </c>
      <c r="L145" s="1164" t="e">
        <f t="shared" si="22"/>
        <v>#N/A</v>
      </c>
      <c r="M145" s="1165" t="e">
        <f t="shared" si="23"/>
        <v>#N/A</v>
      </c>
      <c r="N145" s="1161" t="e">
        <f>SUM($M$15:M145)</f>
        <v>#N/A</v>
      </c>
      <c r="O145" s="1161" t="e">
        <f t="shared" si="17"/>
        <v>#DIV/0!</v>
      </c>
      <c r="P145" s="1161" t="e">
        <f>SUM($O$15:O145)</f>
        <v>#DIV/0!</v>
      </c>
    </row>
    <row r="146" spans="2:16">
      <c r="B146" s="1157">
        <f t="shared" si="18"/>
        <v>44783</v>
      </c>
      <c r="C146" s="1158">
        <f t="shared" si="16"/>
        <v>8</v>
      </c>
      <c r="D146" s="1159"/>
      <c r="E146" s="1159"/>
      <c r="F146" s="1159"/>
      <c r="G146" s="1160" t="e">
        <f t="shared" si="19"/>
        <v>#DIV/0!</v>
      </c>
      <c r="H146" s="1161" t="e">
        <f t="shared" si="20"/>
        <v>#DIV/0!</v>
      </c>
      <c r="I146" s="1161" t="e">
        <f>SUM($H$15:H146)</f>
        <v>#DIV/0!</v>
      </c>
      <c r="J146" s="1162"/>
      <c r="K146" s="1163" t="e">
        <f t="shared" si="21"/>
        <v>#N/A</v>
      </c>
      <c r="L146" s="1164" t="e">
        <f t="shared" si="22"/>
        <v>#N/A</v>
      </c>
      <c r="M146" s="1165" t="e">
        <f t="shared" si="23"/>
        <v>#N/A</v>
      </c>
      <c r="N146" s="1161" t="e">
        <f>SUM($M$15:M146)</f>
        <v>#N/A</v>
      </c>
      <c r="O146" s="1161" t="e">
        <f t="shared" si="17"/>
        <v>#DIV/0!</v>
      </c>
      <c r="P146" s="1161" t="e">
        <f>SUM($O$15:O146)</f>
        <v>#DIV/0!</v>
      </c>
    </row>
    <row r="147" spans="2:16">
      <c r="B147" s="1157">
        <f t="shared" si="18"/>
        <v>44784</v>
      </c>
      <c r="C147" s="1158">
        <f t="shared" si="16"/>
        <v>8</v>
      </c>
      <c r="D147" s="1159"/>
      <c r="E147" s="1159"/>
      <c r="F147" s="1159"/>
      <c r="G147" s="1160" t="e">
        <f t="shared" si="19"/>
        <v>#DIV/0!</v>
      </c>
      <c r="H147" s="1161" t="e">
        <f t="shared" si="20"/>
        <v>#DIV/0!</v>
      </c>
      <c r="I147" s="1161" t="e">
        <f>SUM($H$15:H147)</f>
        <v>#DIV/0!</v>
      </c>
      <c r="J147" s="1162"/>
      <c r="K147" s="1163" t="e">
        <f t="shared" si="21"/>
        <v>#N/A</v>
      </c>
      <c r="L147" s="1164" t="e">
        <f t="shared" si="22"/>
        <v>#N/A</v>
      </c>
      <c r="M147" s="1165" t="e">
        <f t="shared" si="23"/>
        <v>#N/A</v>
      </c>
      <c r="N147" s="1161" t="e">
        <f>SUM($M$15:M147)</f>
        <v>#N/A</v>
      </c>
      <c r="O147" s="1161" t="e">
        <f t="shared" si="17"/>
        <v>#DIV/0!</v>
      </c>
      <c r="P147" s="1161" t="e">
        <f>SUM($O$15:O147)</f>
        <v>#DIV/0!</v>
      </c>
    </row>
    <row r="148" spans="2:16">
      <c r="B148" s="1157">
        <f t="shared" si="18"/>
        <v>44785</v>
      </c>
      <c r="C148" s="1158">
        <f t="shared" si="16"/>
        <v>8</v>
      </c>
      <c r="D148" s="1159"/>
      <c r="E148" s="1159"/>
      <c r="F148" s="1159"/>
      <c r="G148" s="1160" t="e">
        <f t="shared" si="19"/>
        <v>#DIV/0!</v>
      </c>
      <c r="H148" s="1161" t="e">
        <f t="shared" si="20"/>
        <v>#DIV/0!</v>
      </c>
      <c r="I148" s="1161" t="e">
        <f>SUM($H$15:H148)</f>
        <v>#DIV/0!</v>
      </c>
      <c r="J148" s="1162"/>
      <c r="K148" s="1163" t="e">
        <f t="shared" si="21"/>
        <v>#N/A</v>
      </c>
      <c r="L148" s="1164" t="e">
        <f t="shared" si="22"/>
        <v>#N/A</v>
      </c>
      <c r="M148" s="1165" t="e">
        <f t="shared" si="23"/>
        <v>#N/A</v>
      </c>
      <c r="N148" s="1161" t="e">
        <f>SUM($M$15:M148)</f>
        <v>#N/A</v>
      </c>
      <c r="O148" s="1161" t="e">
        <f t="shared" si="17"/>
        <v>#DIV/0!</v>
      </c>
      <c r="P148" s="1161" t="e">
        <f>SUM($O$15:O148)</f>
        <v>#DIV/0!</v>
      </c>
    </row>
    <row r="149" spans="2:16">
      <c r="B149" s="1157">
        <f t="shared" si="18"/>
        <v>44786</v>
      </c>
      <c r="C149" s="1158">
        <f t="shared" si="16"/>
        <v>8</v>
      </c>
      <c r="D149" s="1159"/>
      <c r="E149" s="1159"/>
      <c r="F149" s="1159"/>
      <c r="G149" s="1160" t="e">
        <f t="shared" si="19"/>
        <v>#DIV/0!</v>
      </c>
      <c r="H149" s="1161" t="e">
        <f t="shared" si="20"/>
        <v>#DIV/0!</v>
      </c>
      <c r="I149" s="1161" t="e">
        <f>SUM($H$15:H149)</f>
        <v>#DIV/0!</v>
      </c>
      <c r="J149" s="1162"/>
      <c r="K149" s="1163" t="e">
        <f t="shared" si="21"/>
        <v>#N/A</v>
      </c>
      <c r="L149" s="1164" t="e">
        <f t="shared" si="22"/>
        <v>#N/A</v>
      </c>
      <c r="M149" s="1165" t="e">
        <f t="shared" si="23"/>
        <v>#N/A</v>
      </c>
      <c r="N149" s="1161" t="e">
        <f>SUM($M$15:M149)</f>
        <v>#N/A</v>
      </c>
      <c r="O149" s="1161" t="e">
        <f t="shared" si="17"/>
        <v>#DIV/0!</v>
      </c>
      <c r="P149" s="1161" t="e">
        <f>SUM($O$15:O149)</f>
        <v>#DIV/0!</v>
      </c>
    </row>
    <row r="150" spans="2:16">
      <c r="B150" s="1157">
        <f t="shared" si="18"/>
        <v>44787</v>
      </c>
      <c r="C150" s="1158">
        <f t="shared" si="16"/>
        <v>8</v>
      </c>
      <c r="D150" s="1159"/>
      <c r="E150" s="1159"/>
      <c r="F150" s="1159"/>
      <c r="G150" s="1160" t="e">
        <f t="shared" si="19"/>
        <v>#DIV/0!</v>
      </c>
      <c r="H150" s="1161" t="e">
        <f t="shared" si="20"/>
        <v>#DIV/0!</v>
      </c>
      <c r="I150" s="1161" t="e">
        <f>SUM($H$15:H150)</f>
        <v>#DIV/0!</v>
      </c>
      <c r="J150" s="1162"/>
      <c r="K150" s="1163" t="e">
        <f t="shared" si="21"/>
        <v>#N/A</v>
      </c>
      <c r="L150" s="1164" t="e">
        <f t="shared" si="22"/>
        <v>#N/A</v>
      </c>
      <c r="M150" s="1165" t="e">
        <f t="shared" si="23"/>
        <v>#N/A</v>
      </c>
      <c r="N150" s="1161" t="e">
        <f>SUM($M$15:M150)</f>
        <v>#N/A</v>
      </c>
      <c r="O150" s="1161" t="e">
        <f t="shared" si="17"/>
        <v>#DIV/0!</v>
      </c>
      <c r="P150" s="1161" t="e">
        <f>SUM($O$15:O150)</f>
        <v>#DIV/0!</v>
      </c>
    </row>
    <row r="151" spans="2:16">
      <c r="B151" s="1157">
        <f t="shared" si="18"/>
        <v>44788</v>
      </c>
      <c r="C151" s="1158">
        <f t="shared" si="16"/>
        <v>8</v>
      </c>
      <c r="D151" s="1159"/>
      <c r="E151" s="1159"/>
      <c r="F151" s="1159"/>
      <c r="G151" s="1160" t="e">
        <f t="shared" si="19"/>
        <v>#DIV/0!</v>
      </c>
      <c r="H151" s="1161" t="e">
        <f t="shared" si="20"/>
        <v>#DIV/0!</v>
      </c>
      <c r="I151" s="1161" t="e">
        <f>SUM($H$15:H151)</f>
        <v>#DIV/0!</v>
      </c>
      <c r="J151" s="1162"/>
      <c r="K151" s="1163" t="e">
        <f t="shared" si="21"/>
        <v>#N/A</v>
      </c>
      <c r="L151" s="1164" t="e">
        <f t="shared" si="22"/>
        <v>#N/A</v>
      </c>
      <c r="M151" s="1165" t="e">
        <f t="shared" si="23"/>
        <v>#N/A</v>
      </c>
      <c r="N151" s="1161" t="e">
        <f>SUM($M$15:M151)</f>
        <v>#N/A</v>
      </c>
      <c r="O151" s="1161" t="e">
        <f t="shared" si="17"/>
        <v>#DIV/0!</v>
      </c>
      <c r="P151" s="1161" t="e">
        <f>SUM($O$15:O151)</f>
        <v>#DIV/0!</v>
      </c>
    </row>
    <row r="152" spans="2:16">
      <c r="B152" s="1157">
        <f t="shared" si="18"/>
        <v>44789</v>
      </c>
      <c r="C152" s="1158">
        <f t="shared" si="16"/>
        <v>8</v>
      </c>
      <c r="D152" s="1159"/>
      <c r="E152" s="1159"/>
      <c r="F152" s="1159"/>
      <c r="G152" s="1160" t="e">
        <f t="shared" si="19"/>
        <v>#DIV/0!</v>
      </c>
      <c r="H152" s="1161" t="e">
        <f t="shared" si="20"/>
        <v>#DIV/0!</v>
      </c>
      <c r="I152" s="1161" t="e">
        <f>SUM($H$15:H152)</f>
        <v>#DIV/0!</v>
      </c>
      <c r="J152" s="1162"/>
      <c r="K152" s="1163" t="e">
        <f t="shared" si="21"/>
        <v>#N/A</v>
      </c>
      <c r="L152" s="1164" t="e">
        <f t="shared" si="22"/>
        <v>#N/A</v>
      </c>
      <c r="M152" s="1165" t="e">
        <f t="shared" si="23"/>
        <v>#N/A</v>
      </c>
      <c r="N152" s="1161" t="e">
        <f>SUM($M$15:M152)</f>
        <v>#N/A</v>
      </c>
      <c r="O152" s="1161" t="e">
        <f t="shared" si="17"/>
        <v>#DIV/0!</v>
      </c>
      <c r="P152" s="1161" t="e">
        <f>SUM($O$15:O152)</f>
        <v>#DIV/0!</v>
      </c>
    </row>
    <row r="153" spans="2:16">
      <c r="B153" s="1157">
        <f t="shared" si="18"/>
        <v>44790</v>
      </c>
      <c r="C153" s="1158">
        <f t="shared" si="16"/>
        <v>8</v>
      </c>
      <c r="D153" s="1159"/>
      <c r="E153" s="1159"/>
      <c r="F153" s="1159"/>
      <c r="G153" s="1160" t="e">
        <f t="shared" si="19"/>
        <v>#DIV/0!</v>
      </c>
      <c r="H153" s="1161" t="e">
        <f t="shared" si="20"/>
        <v>#DIV/0!</v>
      </c>
      <c r="I153" s="1161" t="e">
        <f>SUM($H$15:H153)</f>
        <v>#DIV/0!</v>
      </c>
      <c r="J153" s="1162"/>
      <c r="K153" s="1163" t="e">
        <f t="shared" si="21"/>
        <v>#N/A</v>
      </c>
      <c r="L153" s="1164" t="e">
        <f t="shared" si="22"/>
        <v>#N/A</v>
      </c>
      <c r="M153" s="1165" t="e">
        <f t="shared" si="23"/>
        <v>#N/A</v>
      </c>
      <c r="N153" s="1161" t="e">
        <f>SUM($M$15:M153)</f>
        <v>#N/A</v>
      </c>
      <c r="O153" s="1161" t="e">
        <f t="shared" si="17"/>
        <v>#DIV/0!</v>
      </c>
      <c r="P153" s="1161" t="e">
        <f>SUM($O$15:O153)</f>
        <v>#DIV/0!</v>
      </c>
    </row>
    <row r="154" spans="2:16">
      <c r="B154" s="1157">
        <f t="shared" si="18"/>
        <v>44791</v>
      </c>
      <c r="C154" s="1158">
        <f t="shared" si="16"/>
        <v>8</v>
      </c>
      <c r="D154" s="1159"/>
      <c r="E154" s="1159"/>
      <c r="F154" s="1159"/>
      <c r="G154" s="1160" t="e">
        <f t="shared" si="19"/>
        <v>#DIV/0!</v>
      </c>
      <c r="H154" s="1161" t="e">
        <f t="shared" si="20"/>
        <v>#DIV/0!</v>
      </c>
      <c r="I154" s="1161" t="e">
        <f>SUM($H$15:H154)</f>
        <v>#DIV/0!</v>
      </c>
      <c r="J154" s="1162"/>
      <c r="K154" s="1163" t="e">
        <f t="shared" si="21"/>
        <v>#N/A</v>
      </c>
      <c r="L154" s="1164" t="e">
        <f t="shared" si="22"/>
        <v>#N/A</v>
      </c>
      <c r="M154" s="1165" t="e">
        <f t="shared" si="23"/>
        <v>#N/A</v>
      </c>
      <c r="N154" s="1161" t="e">
        <f>SUM($M$15:M154)</f>
        <v>#N/A</v>
      </c>
      <c r="O154" s="1161" t="e">
        <f t="shared" si="17"/>
        <v>#DIV/0!</v>
      </c>
      <c r="P154" s="1161" t="e">
        <f>SUM($O$15:O154)</f>
        <v>#DIV/0!</v>
      </c>
    </row>
    <row r="155" spans="2:16">
      <c r="B155" s="1157">
        <f t="shared" si="18"/>
        <v>44792</v>
      </c>
      <c r="C155" s="1158">
        <f t="shared" si="16"/>
        <v>8</v>
      </c>
      <c r="D155" s="1159"/>
      <c r="E155" s="1159"/>
      <c r="F155" s="1159"/>
      <c r="G155" s="1160" t="e">
        <f t="shared" si="19"/>
        <v>#DIV/0!</v>
      </c>
      <c r="H155" s="1161" t="e">
        <f t="shared" si="20"/>
        <v>#DIV/0!</v>
      </c>
      <c r="I155" s="1161" t="e">
        <f>SUM($H$15:H155)</f>
        <v>#DIV/0!</v>
      </c>
      <c r="J155" s="1162"/>
      <c r="K155" s="1163" t="e">
        <f t="shared" si="21"/>
        <v>#N/A</v>
      </c>
      <c r="L155" s="1164" t="e">
        <f t="shared" si="22"/>
        <v>#N/A</v>
      </c>
      <c r="M155" s="1165" t="e">
        <f t="shared" si="23"/>
        <v>#N/A</v>
      </c>
      <c r="N155" s="1161" t="e">
        <f>SUM($M$15:M155)</f>
        <v>#N/A</v>
      </c>
      <c r="O155" s="1161" t="e">
        <f t="shared" si="17"/>
        <v>#DIV/0!</v>
      </c>
      <c r="P155" s="1161" t="e">
        <f>SUM($O$15:O155)</f>
        <v>#DIV/0!</v>
      </c>
    </row>
    <row r="156" spans="2:16">
      <c r="B156" s="1157">
        <f t="shared" si="18"/>
        <v>44793</v>
      </c>
      <c r="C156" s="1158">
        <f t="shared" si="16"/>
        <v>8</v>
      </c>
      <c r="D156" s="1159"/>
      <c r="E156" s="1159"/>
      <c r="F156" s="1159"/>
      <c r="G156" s="1160" t="e">
        <f t="shared" si="19"/>
        <v>#DIV/0!</v>
      </c>
      <c r="H156" s="1161" t="e">
        <f t="shared" si="20"/>
        <v>#DIV/0!</v>
      </c>
      <c r="I156" s="1161" t="e">
        <f>SUM($H$15:H156)</f>
        <v>#DIV/0!</v>
      </c>
      <c r="J156" s="1162"/>
      <c r="K156" s="1163" t="e">
        <f t="shared" si="21"/>
        <v>#N/A</v>
      </c>
      <c r="L156" s="1164" t="e">
        <f t="shared" si="22"/>
        <v>#N/A</v>
      </c>
      <c r="M156" s="1165" t="e">
        <f t="shared" si="23"/>
        <v>#N/A</v>
      </c>
      <c r="N156" s="1161" t="e">
        <f>SUM($M$15:M156)</f>
        <v>#N/A</v>
      </c>
      <c r="O156" s="1161" t="e">
        <f t="shared" si="17"/>
        <v>#DIV/0!</v>
      </c>
      <c r="P156" s="1161" t="e">
        <f>SUM($O$15:O156)</f>
        <v>#DIV/0!</v>
      </c>
    </row>
    <row r="157" spans="2:16">
      <c r="B157" s="1157">
        <f t="shared" si="18"/>
        <v>44794</v>
      </c>
      <c r="C157" s="1158">
        <f t="shared" si="16"/>
        <v>8</v>
      </c>
      <c r="D157" s="1159"/>
      <c r="E157" s="1159"/>
      <c r="F157" s="1159"/>
      <c r="G157" s="1160" t="e">
        <f t="shared" si="19"/>
        <v>#DIV/0!</v>
      </c>
      <c r="H157" s="1161" t="e">
        <f t="shared" si="20"/>
        <v>#DIV/0!</v>
      </c>
      <c r="I157" s="1161" t="e">
        <f>SUM($H$15:H157)</f>
        <v>#DIV/0!</v>
      </c>
      <c r="J157" s="1162"/>
      <c r="K157" s="1163" t="e">
        <f t="shared" si="21"/>
        <v>#N/A</v>
      </c>
      <c r="L157" s="1164" t="e">
        <f t="shared" si="22"/>
        <v>#N/A</v>
      </c>
      <c r="M157" s="1165" t="e">
        <f t="shared" si="23"/>
        <v>#N/A</v>
      </c>
      <c r="N157" s="1161" t="e">
        <f>SUM($M$15:M157)</f>
        <v>#N/A</v>
      </c>
      <c r="O157" s="1161" t="e">
        <f t="shared" si="17"/>
        <v>#DIV/0!</v>
      </c>
      <c r="P157" s="1161" t="e">
        <f>SUM($O$15:O157)</f>
        <v>#DIV/0!</v>
      </c>
    </row>
    <row r="158" spans="2:16">
      <c r="B158" s="1157">
        <f t="shared" si="18"/>
        <v>44795</v>
      </c>
      <c r="C158" s="1158">
        <f t="shared" si="16"/>
        <v>8</v>
      </c>
      <c r="D158" s="1159"/>
      <c r="E158" s="1159"/>
      <c r="F158" s="1159"/>
      <c r="G158" s="1160" t="e">
        <f t="shared" si="19"/>
        <v>#DIV/0!</v>
      </c>
      <c r="H158" s="1161" t="e">
        <f t="shared" si="20"/>
        <v>#DIV/0!</v>
      </c>
      <c r="I158" s="1161" t="e">
        <f>SUM($H$15:H158)</f>
        <v>#DIV/0!</v>
      </c>
      <c r="J158" s="1162"/>
      <c r="K158" s="1163" t="e">
        <f t="shared" si="21"/>
        <v>#N/A</v>
      </c>
      <c r="L158" s="1164" t="e">
        <f t="shared" si="22"/>
        <v>#N/A</v>
      </c>
      <c r="M158" s="1165" t="e">
        <f t="shared" si="23"/>
        <v>#N/A</v>
      </c>
      <c r="N158" s="1161" t="e">
        <f>SUM($M$15:M158)</f>
        <v>#N/A</v>
      </c>
      <c r="O158" s="1161" t="e">
        <f t="shared" si="17"/>
        <v>#DIV/0!</v>
      </c>
      <c r="P158" s="1161" t="e">
        <f>SUM($O$15:O158)</f>
        <v>#DIV/0!</v>
      </c>
    </row>
    <row r="159" spans="2:16">
      <c r="B159" s="1157">
        <f t="shared" si="18"/>
        <v>44796</v>
      </c>
      <c r="C159" s="1158">
        <f t="shared" si="16"/>
        <v>8</v>
      </c>
      <c r="D159" s="1159"/>
      <c r="E159" s="1159"/>
      <c r="F159" s="1159"/>
      <c r="G159" s="1160" t="e">
        <f t="shared" si="19"/>
        <v>#DIV/0!</v>
      </c>
      <c r="H159" s="1161" t="e">
        <f t="shared" si="20"/>
        <v>#DIV/0!</v>
      </c>
      <c r="I159" s="1161" t="e">
        <f>SUM($H$15:H159)</f>
        <v>#DIV/0!</v>
      </c>
      <c r="J159" s="1162"/>
      <c r="K159" s="1163" t="e">
        <f t="shared" si="21"/>
        <v>#N/A</v>
      </c>
      <c r="L159" s="1164" t="e">
        <f t="shared" si="22"/>
        <v>#N/A</v>
      </c>
      <c r="M159" s="1165" t="e">
        <f t="shared" si="23"/>
        <v>#N/A</v>
      </c>
      <c r="N159" s="1161" t="e">
        <f>SUM($M$15:M159)</f>
        <v>#N/A</v>
      </c>
      <c r="O159" s="1161" t="e">
        <f t="shared" si="17"/>
        <v>#DIV/0!</v>
      </c>
      <c r="P159" s="1161" t="e">
        <f>SUM($O$15:O159)</f>
        <v>#DIV/0!</v>
      </c>
    </row>
    <row r="160" spans="2:16">
      <c r="B160" s="1157">
        <f t="shared" si="18"/>
        <v>44797</v>
      </c>
      <c r="C160" s="1158">
        <f t="shared" si="16"/>
        <v>8</v>
      </c>
      <c r="D160" s="1159"/>
      <c r="E160" s="1159"/>
      <c r="F160" s="1159"/>
      <c r="G160" s="1160" t="e">
        <f t="shared" si="19"/>
        <v>#DIV/0!</v>
      </c>
      <c r="H160" s="1161" t="e">
        <f t="shared" si="20"/>
        <v>#DIV/0!</v>
      </c>
      <c r="I160" s="1161" t="e">
        <f>SUM($H$15:H160)</f>
        <v>#DIV/0!</v>
      </c>
      <c r="J160" s="1162"/>
      <c r="K160" s="1163" t="e">
        <f t="shared" si="21"/>
        <v>#N/A</v>
      </c>
      <c r="L160" s="1164" t="e">
        <f t="shared" si="22"/>
        <v>#N/A</v>
      </c>
      <c r="M160" s="1165" t="e">
        <f t="shared" si="23"/>
        <v>#N/A</v>
      </c>
      <c r="N160" s="1161" t="e">
        <f>SUM($M$15:M160)</f>
        <v>#N/A</v>
      </c>
      <c r="O160" s="1161" t="e">
        <f t="shared" si="17"/>
        <v>#DIV/0!</v>
      </c>
      <c r="P160" s="1161" t="e">
        <f>SUM($O$15:O160)</f>
        <v>#DIV/0!</v>
      </c>
    </row>
    <row r="161" spans="2:16">
      <c r="B161" s="1157">
        <f t="shared" si="18"/>
        <v>44798</v>
      </c>
      <c r="C161" s="1158">
        <f t="shared" si="16"/>
        <v>8</v>
      </c>
      <c r="D161" s="1159"/>
      <c r="E161" s="1159"/>
      <c r="F161" s="1159"/>
      <c r="G161" s="1160" t="e">
        <f t="shared" si="19"/>
        <v>#DIV/0!</v>
      </c>
      <c r="H161" s="1161" t="e">
        <f t="shared" si="20"/>
        <v>#DIV/0!</v>
      </c>
      <c r="I161" s="1161" t="e">
        <f>SUM($H$15:H161)</f>
        <v>#DIV/0!</v>
      </c>
      <c r="J161" s="1162"/>
      <c r="K161" s="1163" t="e">
        <f t="shared" si="21"/>
        <v>#N/A</v>
      </c>
      <c r="L161" s="1164" t="e">
        <f t="shared" si="22"/>
        <v>#N/A</v>
      </c>
      <c r="M161" s="1165" t="e">
        <f t="shared" si="23"/>
        <v>#N/A</v>
      </c>
      <c r="N161" s="1161" t="e">
        <f>SUM($M$15:M161)</f>
        <v>#N/A</v>
      </c>
      <c r="O161" s="1161" t="e">
        <f t="shared" si="17"/>
        <v>#DIV/0!</v>
      </c>
      <c r="P161" s="1161" t="e">
        <f>SUM($O$15:O161)</f>
        <v>#DIV/0!</v>
      </c>
    </row>
    <row r="162" spans="2:16">
      <c r="B162" s="1157">
        <f t="shared" si="18"/>
        <v>44799</v>
      </c>
      <c r="C162" s="1158">
        <f t="shared" si="16"/>
        <v>8</v>
      </c>
      <c r="D162" s="1159"/>
      <c r="E162" s="1159"/>
      <c r="F162" s="1159"/>
      <c r="G162" s="1160" t="e">
        <f t="shared" si="19"/>
        <v>#DIV/0!</v>
      </c>
      <c r="H162" s="1161" t="e">
        <f t="shared" si="20"/>
        <v>#DIV/0!</v>
      </c>
      <c r="I162" s="1161" t="e">
        <f>SUM($H$15:H162)</f>
        <v>#DIV/0!</v>
      </c>
      <c r="J162" s="1162"/>
      <c r="K162" s="1163" t="e">
        <f t="shared" si="21"/>
        <v>#N/A</v>
      </c>
      <c r="L162" s="1164" t="e">
        <f t="shared" si="22"/>
        <v>#N/A</v>
      </c>
      <c r="M162" s="1165" t="e">
        <f t="shared" si="23"/>
        <v>#N/A</v>
      </c>
      <c r="N162" s="1161" t="e">
        <f>SUM($M$15:M162)</f>
        <v>#N/A</v>
      </c>
      <c r="O162" s="1161" t="e">
        <f t="shared" si="17"/>
        <v>#DIV/0!</v>
      </c>
      <c r="P162" s="1161" t="e">
        <f>SUM($O$15:O162)</f>
        <v>#DIV/0!</v>
      </c>
    </row>
    <row r="163" spans="2:16">
      <c r="B163" s="1157">
        <f t="shared" si="18"/>
        <v>44800</v>
      </c>
      <c r="C163" s="1158">
        <f t="shared" si="16"/>
        <v>8</v>
      </c>
      <c r="D163" s="1159"/>
      <c r="E163" s="1159"/>
      <c r="F163" s="1159"/>
      <c r="G163" s="1160" t="e">
        <f t="shared" si="19"/>
        <v>#DIV/0!</v>
      </c>
      <c r="H163" s="1161" t="e">
        <f t="shared" si="20"/>
        <v>#DIV/0!</v>
      </c>
      <c r="I163" s="1161" t="e">
        <f>SUM($H$15:H163)</f>
        <v>#DIV/0!</v>
      </c>
      <c r="J163" s="1162"/>
      <c r="K163" s="1163" t="e">
        <f t="shared" si="21"/>
        <v>#N/A</v>
      </c>
      <c r="L163" s="1164" t="e">
        <f t="shared" si="22"/>
        <v>#N/A</v>
      </c>
      <c r="M163" s="1165" t="e">
        <f t="shared" si="23"/>
        <v>#N/A</v>
      </c>
      <c r="N163" s="1161" t="e">
        <f>SUM($M$15:M163)</f>
        <v>#N/A</v>
      </c>
      <c r="O163" s="1161" t="e">
        <f t="shared" si="17"/>
        <v>#DIV/0!</v>
      </c>
      <c r="P163" s="1161" t="e">
        <f>SUM($O$15:O163)</f>
        <v>#DIV/0!</v>
      </c>
    </row>
    <row r="164" spans="2:16">
      <c r="B164" s="1157">
        <f t="shared" si="18"/>
        <v>44801</v>
      </c>
      <c r="C164" s="1158">
        <f t="shared" si="16"/>
        <v>8</v>
      </c>
      <c r="D164" s="1159"/>
      <c r="E164" s="1159"/>
      <c r="F164" s="1159"/>
      <c r="G164" s="1160" t="e">
        <f t="shared" si="19"/>
        <v>#DIV/0!</v>
      </c>
      <c r="H164" s="1161" t="e">
        <f t="shared" si="20"/>
        <v>#DIV/0!</v>
      </c>
      <c r="I164" s="1161" t="e">
        <f>SUM($H$15:H164)</f>
        <v>#DIV/0!</v>
      </c>
      <c r="J164" s="1162"/>
      <c r="K164" s="1163" t="e">
        <f t="shared" si="21"/>
        <v>#N/A</v>
      </c>
      <c r="L164" s="1164" t="e">
        <f t="shared" si="22"/>
        <v>#N/A</v>
      </c>
      <c r="M164" s="1165" t="e">
        <f t="shared" si="23"/>
        <v>#N/A</v>
      </c>
      <c r="N164" s="1161" t="e">
        <f>SUM($M$15:M164)</f>
        <v>#N/A</v>
      </c>
      <c r="O164" s="1161" t="e">
        <f t="shared" si="17"/>
        <v>#DIV/0!</v>
      </c>
      <c r="P164" s="1161" t="e">
        <f>SUM($O$15:O164)</f>
        <v>#DIV/0!</v>
      </c>
    </row>
    <row r="165" spans="2:16">
      <c r="B165" s="1157">
        <f t="shared" si="18"/>
        <v>44802</v>
      </c>
      <c r="C165" s="1158">
        <f t="shared" si="16"/>
        <v>8</v>
      </c>
      <c r="D165" s="1159"/>
      <c r="E165" s="1159"/>
      <c r="F165" s="1159"/>
      <c r="G165" s="1160" t="e">
        <f t="shared" si="19"/>
        <v>#DIV/0!</v>
      </c>
      <c r="H165" s="1161" t="e">
        <f t="shared" si="20"/>
        <v>#DIV/0!</v>
      </c>
      <c r="I165" s="1161" t="e">
        <f>SUM($H$15:H165)</f>
        <v>#DIV/0!</v>
      </c>
      <c r="J165" s="1162"/>
      <c r="K165" s="1163" t="e">
        <f t="shared" si="21"/>
        <v>#N/A</v>
      </c>
      <c r="L165" s="1164" t="e">
        <f t="shared" si="22"/>
        <v>#N/A</v>
      </c>
      <c r="M165" s="1165" t="e">
        <f t="shared" si="23"/>
        <v>#N/A</v>
      </c>
      <c r="N165" s="1161" t="e">
        <f>SUM($M$15:M165)</f>
        <v>#N/A</v>
      </c>
      <c r="O165" s="1161" t="e">
        <f t="shared" si="17"/>
        <v>#DIV/0!</v>
      </c>
      <c r="P165" s="1161" t="e">
        <f>SUM($O$15:O165)</f>
        <v>#DIV/0!</v>
      </c>
    </row>
    <row r="166" spans="2:16">
      <c r="B166" s="1157">
        <f t="shared" si="18"/>
        <v>44803</v>
      </c>
      <c r="C166" s="1158">
        <f t="shared" si="16"/>
        <v>8</v>
      </c>
      <c r="D166" s="1159"/>
      <c r="E166" s="1159"/>
      <c r="F166" s="1159"/>
      <c r="G166" s="1160" t="e">
        <f t="shared" si="19"/>
        <v>#DIV/0!</v>
      </c>
      <c r="H166" s="1161" t="e">
        <f t="shared" si="20"/>
        <v>#DIV/0!</v>
      </c>
      <c r="I166" s="1161" t="e">
        <f>SUM($H$15:H166)</f>
        <v>#DIV/0!</v>
      </c>
      <c r="J166" s="1162"/>
      <c r="K166" s="1163" t="e">
        <f t="shared" si="21"/>
        <v>#N/A</v>
      </c>
      <c r="L166" s="1164" t="e">
        <f t="shared" si="22"/>
        <v>#N/A</v>
      </c>
      <c r="M166" s="1165" t="e">
        <f t="shared" si="23"/>
        <v>#N/A</v>
      </c>
      <c r="N166" s="1161" t="e">
        <f>SUM($M$15:M166)</f>
        <v>#N/A</v>
      </c>
      <c r="O166" s="1161" t="e">
        <f t="shared" si="17"/>
        <v>#DIV/0!</v>
      </c>
      <c r="P166" s="1161" t="e">
        <f>SUM($O$15:O166)</f>
        <v>#DIV/0!</v>
      </c>
    </row>
    <row r="167" spans="2:16">
      <c r="B167" s="1157">
        <f t="shared" si="18"/>
        <v>44804</v>
      </c>
      <c r="C167" s="1158">
        <f t="shared" si="16"/>
        <v>8</v>
      </c>
      <c r="D167" s="1159"/>
      <c r="E167" s="1159"/>
      <c r="F167" s="1159"/>
      <c r="G167" s="1160" t="e">
        <f t="shared" si="19"/>
        <v>#DIV/0!</v>
      </c>
      <c r="H167" s="1161" t="e">
        <f t="shared" si="20"/>
        <v>#DIV/0!</v>
      </c>
      <c r="I167" s="1161" t="e">
        <f>SUM($H$15:H167)</f>
        <v>#DIV/0!</v>
      </c>
      <c r="J167" s="1162"/>
      <c r="K167" s="1163" t="e">
        <f t="shared" si="21"/>
        <v>#N/A</v>
      </c>
      <c r="L167" s="1164" t="e">
        <f t="shared" si="22"/>
        <v>#N/A</v>
      </c>
      <c r="M167" s="1165" t="e">
        <f t="shared" si="23"/>
        <v>#N/A</v>
      </c>
      <c r="N167" s="1161" t="e">
        <f>SUM($M$15:M167)</f>
        <v>#N/A</v>
      </c>
      <c r="O167" s="1161" t="e">
        <f t="shared" si="17"/>
        <v>#DIV/0!</v>
      </c>
      <c r="P167" s="1161" t="e">
        <f>SUM($O$15:O167)</f>
        <v>#DIV/0!</v>
      </c>
    </row>
    <row r="168" spans="2:16">
      <c r="B168" s="1157">
        <f t="shared" si="18"/>
        <v>44805</v>
      </c>
      <c r="C168" s="1158">
        <f t="shared" si="16"/>
        <v>9</v>
      </c>
      <c r="D168" s="1159"/>
      <c r="E168" s="1159"/>
      <c r="F168" s="1159"/>
      <c r="G168" s="1160" t="e">
        <f t="shared" si="19"/>
        <v>#DIV/0!</v>
      </c>
      <c r="H168" s="1161" t="e">
        <f t="shared" si="20"/>
        <v>#DIV/0!</v>
      </c>
      <c r="I168" s="1161" t="e">
        <f>SUM($H$15:H168)</f>
        <v>#DIV/0!</v>
      </c>
      <c r="J168" s="1162"/>
      <c r="K168" s="1163" t="e">
        <f t="shared" si="21"/>
        <v>#N/A</v>
      </c>
      <c r="L168" s="1164" t="e">
        <f t="shared" si="22"/>
        <v>#N/A</v>
      </c>
      <c r="M168" s="1165" t="e">
        <f t="shared" si="23"/>
        <v>#N/A</v>
      </c>
      <c r="N168" s="1161" t="e">
        <f>SUM($M$15:M168)</f>
        <v>#N/A</v>
      </c>
      <c r="O168" s="1161" t="e">
        <f t="shared" si="17"/>
        <v>#DIV/0!</v>
      </c>
      <c r="P168" s="1161" t="e">
        <f>SUM($O$15:O168)</f>
        <v>#DIV/0!</v>
      </c>
    </row>
    <row r="169" spans="2:16">
      <c r="B169" s="1157">
        <f t="shared" si="18"/>
        <v>44806</v>
      </c>
      <c r="C169" s="1158">
        <f t="shared" si="16"/>
        <v>9</v>
      </c>
      <c r="D169" s="1159"/>
      <c r="E169" s="1159"/>
      <c r="F169" s="1159"/>
      <c r="G169" s="1160" t="e">
        <f t="shared" si="19"/>
        <v>#DIV/0!</v>
      </c>
      <c r="H169" s="1161" t="e">
        <f t="shared" si="20"/>
        <v>#DIV/0!</v>
      </c>
      <c r="I169" s="1161" t="e">
        <f>SUM($H$15:H169)</f>
        <v>#DIV/0!</v>
      </c>
      <c r="J169" s="1162"/>
      <c r="K169" s="1163" t="e">
        <f t="shared" si="21"/>
        <v>#N/A</v>
      </c>
      <c r="L169" s="1164" t="e">
        <f t="shared" si="22"/>
        <v>#N/A</v>
      </c>
      <c r="M169" s="1165" t="e">
        <f t="shared" si="23"/>
        <v>#N/A</v>
      </c>
      <c r="N169" s="1161" t="e">
        <f>SUM($M$15:M169)</f>
        <v>#N/A</v>
      </c>
      <c r="O169" s="1161" t="e">
        <f t="shared" si="17"/>
        <v>#DIV/0!</v>
      </c>
      <c r="P169" s="1161" t="e">
        <f>SUM($O$15:O169)</f>
        <v>#DIV/0!</v>
      </c>
    </row>
    <row r="170" spans="2:16">
      <c r="B170" s="1157">
        <f t="shared" si="18"/>
        <v>44807</v>
      </c>
      <c r="C170" s="1158">
        <f t="shared" si="16"/>
        <v>9</v>
      </c>
      <c r="D170" s="1159"/>
      <c r="E170" s="1159"/>
      <c r="F170" s="1159"/>
      <c r="G170" s="1160" t="e">
        <f t="shared" si="19"/>
        <v>#DIV/0!</v>
      </c>
      <c r="H170" s="1161" t="e">
        <f t="shared" si="20"/>
        <v>#DIV/0!</v>
      </c>
      <c r="I170" s="1161" t="e">
        <f>SUM($H$15:H170)</f>
        <v>#DIV/0!</v>
      </c>
      <c r="J170" s="1162"/>
      <c r="K170" s="1163" t="e">
        <f t="shared" si="21"/>
        <v>#N/A</v>
      </c>
      <c r="L170" s="1164" t="e">
        <f t="shared" si="22"/>
        <v>#N/A</v>
      </c>
      <c r="M170" s="1165" t="e">
        <f t="shared" si="23"/>
        <v>#N/A</v>
      </c>
      <c r="N170" s="1161" t="e">
        <f>SUM($M$15:M170)</f>
        <v>#N/A</v>
      </c>
      <c r="O170" s="1161" t="e">
        <f t="shared" si="17"/>
        <v>#DIV/0!</v>
      </c>
      <c r="P170" s="1161" t="e">
        <f>SUM($O$15:O170)</f>
        <v>#DIV/0!</v>
      </c>
    </row>
    <row r="171" spans="2:16">
      <c r="B171" s="1157">
        <f t="shared" si="18"/>
        <v>44808</v>
      </c>
      <c r="C171" s="1158">
        <f t="shared" si="16"/>
        <v>9</v>
      </c>
      <c r="D171" s="1159"/>
      <c r="E171" s="1159"/>
      <c r="F171" s="1159"/>
      <c r="G171" s="1160" t="e">
        <f t="shared" si="19"/>
        <v>#DIV/0!</v>
      </c>
      <c r="H171" s="1161" t="e">
        <f t="shared" si="20"/>
        <v>#DIV/0!</v>
      </c>
      <c r="I171" s="1161" t="e">
        <f>SUM($H$15:H171)</f>
        <v>#DIV/0!</v>
      </c>
      <c r="J171" s="1162"/>
      <c r="K171" s="1163" t="e">
        <f t="shared" si="21"/>
        <v>#N/A</v>
      </c>
      <c r="L171" s="1164" t="e">
        <f t="shared" si="22"/>
        <v>#N/A</v>
      </c>
      <c r="M171" s="1165" t="e">
        <f t="shared" si="23"/>
        <v>#N/A</v>
      </c>
      <c r="N171" s="1161" t="e">
        <f>SUM($M$15:M171)</f>
        <v>#N/A</v>
      </c>
      <c r="O171" s="1161" t="e">
        <f t="shared" si="17"/>
        <v>#DIV/0!</v>
      </c>
      <c r="P171" s="1161" t="e">
        <f>SUM($O$15:O171)</f>
        <v>#DIV/0!</v>
      </c>
    </row>
    <row r="172" spans="2:16">
      <c r="B172" s="1157">
        <f t="shared" si="18"/>
        <v>44809</v>
      </c>
      <c r="C172" s="1158">
        <f t="shared" si="16"/>
        <v>9</v>
      </c>
      <c r="D172" s="1159"/>
      <c r="E172" s="1159"/>
      <c r="F172" s="1159"/>
      <c r="G172" s="1160" t="e">
        <f t="shared" si="19"/>
        <v>#DIV/0!</v>
      </c>
      <c r="H172" s="1161" t="e">
        <f t="shared" si="20"/>
        <v>#DIV/0!</v>
      </c>
      <c r="I172" s="1161" t="e">
        <f>SUM($H$15:H172)</f>
        <v>#DIV/0!</v>
      </c>
      <c r="J172" s="1162"/>
      <c r="K172" s="1163" t="e">
        <f t="shared" si="21"/>
        <v>#N/A</v>
      </c>
      <c r="L172" s="1164" t="e">
        <f t="shared" si="22"/>
        <v>#N/A</v>
      </c>
      <c r="M172" s="1165" t="e">
        <f t="shared" si="23"/>
        <v>#N/A</v>
      </c>
      <c r="N172" s="1161" t="e">
        <f>SUM($M$15:M172)</f>
        <v>#N/A</v>
      </c>
      <c r="O172" s="1161" t="e">
        <f t="shared" si="17"/>
        <v>#DIV/0!</v>
      </c>
      <c r="P172" s="1161" t="e">
        <f>SUM($O$15:O172)</f>
        <v>#DIV/0!</v>
      </c>
    </row>
    <row r="173" spans="2:16">
      <c r="B173" s="1157">
        <f t="shared" si="18"/>
        <v>44810</v>
      </c>
      <c r="C173" s="1158">
        <f t="shared" si="16"/>
        <v>9</v>
      </c>
      <c r="D173" s="1159"/>
      <c r="E173" s="1159"/>
      <c r="F173" s="1159"/>
      <c r="G173" s="1160" t="e">
        <f t="shared" si="19"/>
        <v>#DIV/0!</v>
      </c>
      <c r="H173" s="1161" t="e">
        <f t="shared" si="20"/>
        <v>#DIV/0!</v>
      </c>
      <c r="I173" s="1161" t="e">
        <f>SUM($H$15:H173)</f>
        <v>#DIV/0!</v>
      </c>
      <c r="J173" s="1162"/>
      <c r="K173" s="1163" t="e">
        <f t="shared" si="21"/>
        <v>#N/A</v>
      </c>
      <c r="L173" s="1164" t="e">
        <f t="shared" si="22"/>
        <v>#N/A</v>
      </c>
      <c r="M173" s="1165" t="e">
        <f t="shared" si="23"/>
        <v>#N/A</v>
      </c>
      <c r="N173" s="1161" t="e">
        <f>SUM($M$15:M173)</f>
        <v>#N/A</v>
      </c>
      <c r="O173" s="1161" t="e">
        <f t="shared" si="17"/>
        <v>#DIV/0!</v>
      </c>
      <c r="P173" s="1161" t="e">
        <f>SUM($O$15:O173)</f>
        <v>#DIV/0!</v>
      </c>
    </row>
    <row r="174" spans="2:16">
      <c r="B174" s="1157">
        <f t="shared" si="18"/>
        <v>44811</v>
      </c>
      <c r="C174" s="1158">
        <f t="shared" si="16"/>
        <v>9</v>
      </c>
      <c r="D174" s="1159"/>
      <c r="E174" s="1159"/>
      <c r="F174" s="1159"/>
      <c r="G174" s="1160" t="e">
        <f t="shared" si="19"/>
        <v>#DIV/0!</v>
      </c>
      <c r="H174" s="1161" t="e">
        <f t="shared" si="20"/>
        <v>#DIV/0!</v>
      </c>
      <c r="I174" s="1161" t="e">
        <f>SUM($H$15:H174)</f>
        <v>#DIV/0!</v>
      </c>
      <c r="J174" s="1162"/>
      <c r="K174" s="1163" t="e">
        <f t="shared" si="21"/>
        <v>#N/A</v>
      </c>
      <c r="L174" s="1164" t="e">
        <f t="shared" si="22"/>
        <v>#N/A</v>
      </c>
      <c r="M174" s="1165" t="e">
        <f t="shared" si="23"/>
        <v>#N/A</v>
      </c>
      <c r="N174" s="1161" t="e">
        <f>SUM($M$15:M174)</f>
        <v>#N/A</v>
      </c>
      <c r="O174" s="1161" t="e">
        <f t="shared" si="17"/>
        <v>#DIV/0!</v>
      </c>
      <c r="P174" s="1161" t="e">
        <f>SUM($O$15:O174)</f>
        <v>#DIV/0!</v>
      </c>
    </row>
    <row r="175" spans="2:16">
      <c r="B175" s="1157">
        <f t="shared" si="18"/>
        <v>44812</v>
      </c>
      <c r="C175" s="1158">
        <f t="shared" si="16"/>
        <v>9</v>
      </c>
      <c r="D175" s="1159"/>
      <c r="E175" s="1159"/>
      <c r="F175" s="1159"/>
      <c r="G175" s="1160" t="e">
        <f t="shared" si="19"/>
        <v>#DIV/0!</v>
      </c>
      <c r="H175" s="1161" t="e">
        <f t="shared" si="20"/>
        <v>#DIV/0!</v>
      </c>
      <c r="I175" s="1161" t="e">
        <f>SUM($H$15:H175)</f>
        <v>#DIV/0!</v>
      </c>
      <c r="J175" s="1162"/>
      <c r="K175" s="1163" t="e">
        <f t="shared" si="21"/>
        <v>#N/A</v>
      </c>
      <c r="L175" s="1164" t="e">
        <f t="shared" si="22"/>
        <v>#N/A</v>
      </c>
      <c r="M175" s="1165" t="e">
        <f t="shared" si="23"/>
        <v>#N/A</v>
      </c>
      <c r="N175" s="1161" t="e">
        <f>SUM($M$15:M175)</f>
        <v>#N/A</v>
      </c>
      <c r="O175" s="1161" t="e">
        <f t="shared" si="17"/>
        <v>#DIV/0!</v>
      </c>
      <c r="P175" s="1161" t="e">
        <f>SUM($O$15:O175)</f>
        <v>#DIV/0!</v>
      </c>
    </row>
    <row r="176" spans="2:16">
      <c r="B176" s="1157">
        <f t="shared" si="18"/>
        <v>44813</v>
      </c>
      <c r="C176" s="1158">
        <f t="shared" si="16"/>
        <v>9</v>
      </c>
      <c r="D176" s="1159"/>
      <c r="E176" s="1159"/>
      <c r="F176" s="1159"/>
      <c r="G176" s="1160" t="e">
        <f t="shared" si="19"/>
        <v>#DIV/0!</v>
      </c>
      <c r="H176" s="1161" t="e">
        <f t="shared" si="20"/>
        <v>#DIV/0!</v>
      </c>
      <c r="I176" s="1161" t="e">
        <f>SUM($H$15:H176)</f>
        <v>#DIV/0!</v>
      </c>
      <c r="J176" s="1162"/>
      <c r="K176" s="1163" t="e">
        <f t="shared" si="21"/>
        <v>#N/A</v>
      </c>
      <c r="L176" s="1164" t="e">
        <f t="shared" si="22"/>
        <v>#N/A</v>
      </c>
      <c r="M176" s="1165" t="e">
        <f t="shared" si="23"/>
        <v>#N/A</v>
      </c>
      <c r="N176" s="1161" t="e">
        <f>SUM($M$15:M176)</f>
        <v>#N/A</v>
      </c>
      <c r="O176" s="1161" t="e">
        <f t="shared" si="17"/>
        <v>#DIV/0!</v>
      </c>
      <c r="P176" s="1161" t="e">
        <f>SUM($O$15:O176)</f>
        <v>#DIV/0!</v>
      </c>
    </row>
    <row r="177" spans="2:16">
      <c r="B177" s="1157">
        <f t="shared" si="18"/>
        <v>44814</v>
      </c>
      <c r="C177" s="1158">
        <f t="shared" si="16"/>
        <v>9</v>
      </c>
      <c r="D177" s="1159"/>
      <c r="E177" s="1159"/>
      <c r="F177" s="1159"/>
      <c r="G177" s="1160" t="e">
        <f t="shared" si="19"/>
        <v>#DIV/0!</v>
      </c>
      <c r="H177" s="1161" t="e">
        <f t="shared" si="20"/>
        <v>#DIV/0!</v>
      </c>
      <c r="I177" s="1161" t="e">
        <f>SUM($H$15:H177)</f>
        <v>#DIV/0!</v>
      </c>
      <c r="J177" s="1162"/>
      <c r="K177" s="1163" t="e">
        <f t="shared" si="21"/>
        <v>#N/A</v>
      </c>
      <c r="L177" s="1164" t="e">
        <f t="shared" si="22"/>
        <v>#N/A</v>
      </c>
      <c r="M177" s="1165" t="e">
        <f t="shared" si="23"/>
        <v>#N/A</v>
      </c>
      <c r="N177" s="1161" t="e">
        <f>SUM($M$15:M177)</f>
        <v>#N/A</v>
      </c>
      <c r="O177" s="1161" t="e">
        <f t="shared" si="17"/>
        <v>#DIV/0!</v>
      </c>
      <c r="P177" s="1161" t="e">
        <f>SUM($O$15:O177)</f>
        <v>#DIV/0!</v>
      </c>
    </row>
    <row r="178" spans="2:16">
      <c r="B178" s="1157">
        <f t="shared" si="18"/>
        <v>44815</v>
      </c>
      <c r="C178" s="1158">
        <f t="shared" si="16"/>
        <v>9</v>
      </c>
      <c r="D178" s="1159"/>
      <c r="E178" s="1159"/>
      <c r="F178" s="1159"/>
      <c r="G178" s="1160" t="e">
        <f t="shared" si="19"/>
        <v>#DIV/0!</v>
      </c>
      <c r="H178" s="1161" t="e">
        <f t="shared" si="20"/>
        <v>#DIV/0!</v>
      </c>
      <c r="I178" s="1161" t="e">
        <f>SUM($H$15:H178)</f>
        <v>#DIV/0!</v>
      </c>
      <c r="J178" s="1162"/>
      <c r="K178" s="1163" t="e">
        <f t="shared" si="21"/>
        <v>#N/A</v>
      </c>
      <c r="L178" s="1164" t="e">
        <f t="shared" si="22"/>
        <v>#N/A</v>
      </c>
      <c r="M178" s="1165" t="e">
        <f t="shared" si="23"/>
        <v>#N/A</v>
      </c>
      <c r="N178" s="1161" t="e">
        <f>SUM($M$15:M178)</f>
        <v>#N/A</v>
      </c>
      <c r="O178" s="1161" t="e">
        <f t="shared" si="17"/>
        <v>#DIV/0!</v>
      </c>
      <c r="P178" s="1161" t="e">
        <f>SUM($O$15:O178)</f>
        <v>#DIV/0!</v>
      </c>
    </row>
    <row r="179" spans="2:16">
      <c r="B179" s="1157">
        <f t="shared" si="18"/>
        <v>44816</v>
      </c>
      <c r="C179" s="1158">
        <f t="shared" si="16"/>
        <v>9</v>
      </c>
      <c r="D179" s="1159"/>
      <c r="E179" s="1159"/>
      <c r="F179" s="1159"/>
      <c r="G179" s="1160" t="e">
        <f t="shared" si="19"/>
        <v>#DIV/0!</v>
      </c>
      <c r="H179" s="1161" t="e">
        <f t="shared" si="20"/>
        <v>#DIV/0!</v>
      </c>
      <c r="I179" s="1161" t="e">
        <f>SUM($H$15:H179)</f>
        <v>#DIV/0!</v>
      </c>
      <c r="J179" s="1162"/>
      <c r="K179" s="1163" t="e">
        <f t="shared" si="21"/>
        <v>#N/A</v>
      </c>
      <c r="L179" s="1164" t="e">
        <f t="shared" si="22"/>
        <v>#N/A</v>
      </c>
      <c r="M179" s="1165" t="e">
        <f t="shared" si="23"/>
        <v>#N/A</v>
      </c>
      <c r="N179" s="1161" t="e">
        <f>SUM($M$15:M179)</f>
        <v>#N/A</v>
      </c>
      <c r="O179" s="1161" t="e">
        <f t="shared" si="17"/>
        <v>#DIV/0!</v>
      </c>
      <c r="P179" s="1161" t="e">
        <f>SUM($O$15:O179)</f>
        <v>#DIV/0!</v>
      </c>
    </row>
    <row r="180" spans="2:16">
      <c r="B180" s="1157">
        <f t="shared" si="18"/>
        <v>44817</v>
      </c>
      <c r="C180" s="1158">
        <f t="shared" si="16"/>
        <v>9</v>
      </c>
      <c r="D180" s="1159"/>
      <c r="E180" s="1159"/>
      <c r="F180" s="1159"/>
      <c r="G180" s="1160" t="e">
        <f t="shared" si="19"/>
        <v>#DIV/0!</v>
      </c>
      <c r="H180" s="1161" t="e">
        <f t="shared" si="20"/>
        <v>#DIV/0!</v>
      </c>
      <c r="I180" s="1161" t="e">
        <f>SUM($H$15:H180)</f>
        <v>#DIV/0!</v>
      </c>
      <c r="J180" s="1162"/>
      <c r="K180" s="1163" t="e">
        <f t="shared" si="21"/>
        <v>#N/A</v>
      </c>
      <c r="L180" s="1164" t="e">
        <f t="shared" si="22"/>
        <v>#N/A</v>
      </c>
      <c r="M180" s="1165" t="e">
        <f t="shared" si="23"/>
        <v>#N/A</v>
      </c>
      <c r="N180" s="1161" t="e">
        <f>SUM($M$15:M180)</f>
        <v>#N/A</v>
      </c>
      <c r="O180" s="1161" t="e">
        <f t="shared" si="17"/>
        <v>#DIV/0!</v>
      </c>
      <c r="P180" s="1161" t="e">
        <f>SUM($O$15:O180)</f>
        <v>#DIV/0!</v>
      </c>
    </row>
    <row r="181" spans="2:16">
      <c r="B181" s="1157">
        <f t="shared" si="18"/>
        <v>44818</v>
      </c>
      <c r="C181" s="1158">
        <f t="shared" si="16"/>
        <v>9</v>
      </c>
      <c r="D181" s="1159"/>
      <c r="E181" s="1159"/>
      <c r="F181" s="1159"/>
      <c r="G181" s="1160" t="e">
        <f t="shared" si="19"/>
        <v>#DIV/0!</v>
      </c>
      <c r="H181" s="1161" t="e">
        <f t="shared" si="20"/>
        <v>#DIV/0!</v>
      </c>
      <c r="I181" s="1161" t="e">
        <f>SUM($H$15:H181)</f>
        <v>#DIV/0!</v>
      </c>
      <c r="J181" s="1162"/>
      <c r="K181" s="1163" t="e">
        <f t="shared" si="21"/>
        <v>#N/A</v>
      </c>
      <c r="L181" s="1164" t="e">
        <f t="shared" si="22"/>
        <v>#N/A</v>
      </c>
      <c r="M181" s="1165" t="e">
        <f t="shared" si="23"/>
        <v>#N/A</v>
      </c>
      <c r="N181" s="1161" t="e">
        <f>SUM($M$15:M181)</f>
        <v>#N/A</v>
      </c>
      <c r="O181" s="1161" t="e">
        <f t="shared" si="17"/>
        <v>#DIV/0!</v>
      </c>
      <c r="P181" s="1161" t="e">
        <f>SUM($O$15:O181)</f>
        <v>#DIV/0!</v>
      </c>
    </row>
    <row r="182" spans="2:16">
      <c r="B182" s="1157">
        <f t="shared" si="18"/>
        <v>44819</v>
      </c>
      <c r="C182" s="1158">
        <f t="shared" si="16"/>
        <v>9</v>
      </c>
      <c r="D182" s="1159"/>
      <c r="E182" s="1159"/>
      <c r="F182" s="1159"/>
      <c r="G182" s="1160" t="e">
        <f t="shared" si="19"/>
        <v>#DIV/0!</v>
      </c>
      <c r="H182" s="1161" t="e">
        <f t="shared" si="20"/>
        <v>#DIV/0!</v>
      </c>
      <c r="I182" s="1161" t="e">
        <f>SUM($H$15:H182)</f>
        <v>#DIV/0!</v>
      </c>
      <c r="J182" s="1162"/>
      <c r="K182" s="1163" t="e">
        <f t="shared" si="21"/>
        <v>#N/A</v>
      </c>
      <c r="L182" s="1164" t="e">
        <f t="shared" si="22"/>
        <v>#N/A</v>
      </c>
      <c r="M182" s="1165" t="e">
        <f t="shared" si="23"/>
        <v>#N/A</v>
      </c>
      <c r="N182" s="1161" t="e">
        <f>SUM($M$15:M182)</f>
        <v>#N/A</v>
      </c>
      <c r="O182" s="1161" t="e">
        <f t="shared" si="17"/>
        <v>#DIV/0!</v>
      </c>
      <c r="P182" s="1161" t="e">
        <f>SUM($O$15:O182)</f>
        <v>#DIV/0!</v>
      </c>
    </row>
    <row r="183" spans="2:16">
      <c r="B183" s="1157">
        <f t="shared" si="18"/>
        <v>44820</v>
      </c>
      <c r="C183" s="1158">
        <f t="shared" si="16"/>
        <v>9</v>
      </c>
      <c r="D183" s="1159"/>
      <c r="E183" s="1159"/>
      <c r="F183" s="1159"/>
      <c r="G183" s="1160" t="e">
        <f t="shared" si="19"/>
        <v>#DIV/0!</v>
      </c>
      <c r="H183" s="1161" t="e">
        <f t="shared" si="20"/>
        <v>#DIV/0!</v>
      </c>
      <c r="I183" s="1161" t="e">
        <f>SUM($H$15:H183)</f>
        <v>#DIV/0!</v>
      </c>
      <c r="J183" s="1162"/>
      <c r="K183" s="1163" t="e">
        <f t="shared" si="21"/>
        <v>#N/A</v>
      </c>
      <c r="L183" s="1164" t="e">
        <f t="shared" si="22"/>
        <v>#N/A</v>
      </c>
      <c r="M183" s="1165" t="e">
        <f t="shared" si="23"/>
        <v>#N/A</v>
      </c>
      <c r="N183" s="1161" t="e">
        <f>SUM($M$15:M183)</f>
        <v>#N/A</v>
      </c>
      <c r="O183" s="1161" t="e">
        <f t="shared" si="17"/>
        <v>#DIV/0!</v>
      </c>
      <c r="P183" s="1161" t="e">
        <f>SUM($O$15:O183)</f>
        <v>#DIV/0!</v>
      </c>
    </row>
    <row r="184" spans="2:16">
      <c r="B184" s="1157">
        <f t="shared" si="18"/>
        <v>44821</v>
      </c>
      <c r="C184" s="1158">
        <f t="shared" si="16"/>
        <v>9</v>
      </c>
      <c r="D184" s="1159"/>
      <c r="E184" s="1159"/>
      <c r="F184" s="1159"/>
      <c r="G184" s="1160" t="e">
        <f t="shared" si="19"/>
        <v>#DIV/0!</v>
      </c>
      <c r="H184" s="1161" t="e">
        <f t="shared" si="20"/>
        <v>#DIV/0!</v>
      </c>
      <c r="I184" s="1161" t="e">
        <f>SUM($H$15:H184)</f>
        <v>#DIV/0!</v>
      </c>
      <c r="J184" s="1162"/>
      <c r="K184" s="1163" t="e">
        <f t="shared" si="21"/>
        <v>#N/A</v>
      </c>
      <c r="L184" s="1164" t="e">
        <f t="shared" si="22"/>
        <v>#N/A</v>
      </c>
      <c r="M184" s="1165" t="e">
        <f t="shared" si="23"/>
        <v>#N/A</v>
      </c>
      <c r="N184" s="1161" t="e">
        <f>SUM($M$15:M184)</f>
        <v>#N/A</v>
      </c>
      <c r="O184" s="1161" t="e">
        <f t="shared" si="17"/>
        <v>#DIV/0!</v>
      </c>
      <c r="P184" s="1161" t="e">
        <f>SUM($O$15:O184)</f>
        <v>#DIV/0!</v>
      </c>
    </row>
    <row r="185" spans="2:16">
      <c r="B185" s="1157">
        <f t="shared" si="18"/>
        <v>44822</v>
      </c>
      <c r="C185" s="1158">
        <f t="shared" si="16"/>
        <v>9</v>
      </c>
      <c r="D185" s="1159"/>
      <c r="E185" s="1159"/>
      <c r="F185" s="1159"/>
      <c r="G185" s="1160" t="e">
        <f t="shared" si="19"/>
        <v>#DIV/0!</v>
      </c>
      <c r="H185" s="1161" t="e">
        <f t="shared" si="20"/>
        <v>#DIV/0!</v>
      </c>
      <c r="I185" s="1161" t="e">
        <f>SUM($H$15:H185)</f>
        <v>#DIV/0!</v>
      </c>
      <c r="J185" s="1162"/>
      <c r="K185" s="1163" t="e">
        <f t="shared" si="21"/>
        <v>#N/A</v>
      </c>
      <c r="L185" s="1164" t="e">
        <f t="shared" si="22"/>
        <v>#N/A</v>
      </c>
      <c r="M185" s="1165" t="e">
        <f t="shared" si="23"/>
        <v>#N/A</v>
      </c>
      <c r="N185" s="1161" t="e">
        <f>SUM($M$15:M185)</f>
        <v>#N/A</v>
      </c>
      <c r="O185" s="1161" t="e">
        <f t="shared" si="17"/>
        <v>#DIV/0!</v>
      </c>
      <c r="P185" s="1161" t="e">
        <f>SUM($O$15:O185)</f>
        <v>#DIV/0!</v>
      </c>
    </row>
    <row r="186" spans="2:16">
      <c r="B186" s="1157">
        <f t="shared" si="18"/>
        <v>44823</v>
      </c>
      <c r="C186" s="1158">
        <f t="shared" si="16"/>
        <v>9</v>
      </c>
      <c r="D186" s="1159"/>
      <c r="E186" s="1159"/>
      <c r="F186" s="1159"/>
      <c r="G186" s="1160" t="e">
        <f t="shared" si="19"/>
        <v>#DIV/0!</v>
      </c>
      <c r="H186" s="1161" t="e">
        <f t="shared" si="20"/>
        <v>#DIV/0!</v>
      </c>
      <c r="I186" s="1161" t="e">
        <f>SUM($H$15:H186)</f>
        <v>#DIV/0!</v>
      </c>
      <c r="J186" s="1162"/>
      <c r="K186" s="1163" t="e">
        <f t="shared" si="21"/>
        <v>#N/A</v>
      </c>
      <c r="L186" s="1164" t="e">
        <f t="shared" si="22"/>
        <v>#N/A</v>
      </c>
      <c r="M186" s="1165" t="e">
        <f t="shared" si="23"/>
        <v>#N/A</v>
      </c>
      <c r="N186" s="1161" t="e">
        <f>SUM($M$15:M186)</f>
        <v>#N/A</v>
      </c>
      <c r="O186" s="1161" t="e">
        <f t="shared" si="17"/>
        <v>#DIV/0!</v>
      </c>
      <c r="P186" s="1161" t="e">
        <f>SUM($O$15:O186)</f>
        <v>#DIV/0!</v>
      </c>
    </row>
    <row r="187" spans="2:16">
      <c r="B187" s="1157">
        <f t="shared" si="18"/>
        <v>44824</v>
      </c>
      <c r="C187" s="1158">
        <f t="shared" si="16"/>
        <v>9</v>
      </c>
      <c r="D187" s="1159"/>
      <c r="E187" s="1159"/>
      <c r="F187" s="1159"/>
      <c r="G187" s="1160" t="e">
        <f t="shared" si="19"/>
        <v>#DIV/0!</v>
      </c>
      <c r="H187" s="1161" t="e">
        <f t="shared" si="20"/>
        <v>#DIV/0!</v>
      </c>
      <c r="I187" s="1161" t="e">
        <f>SUM($H$15:H187)</f>
        <v>#DIV/0!</v>
      </c>
      <c r="J187" s="1162"/>
      <c r="K187" s="1163" t="e">
        <f t="shared" si="21"/>
        <v>#N/A</v>
      </c>
      <c r="L187" s="1164" t="e">
        <f t="shared" si="22"/>
        <v>#N/A</v>
      </c>
      <c r="M187" s="1165" t="e">
        <f t="shared" si="23"/>
        <v>#N/A</v>
      </c>
      <c r="N187" s="1161" t="e">
        <f>SUM($M$15:M187)</f>
        <v>#N/A</v>
      </c>
      <c r="O187" s="1161" t="e">
        <f t="shared" si="17"/>
        <v>#DIV/0!</v>
      </c>
      <c r="P187" s="1161" t="e">
        <f>SUM($O$15:O187)</f>
        <v>#DIV/0!</v>
      </c>
    </row>
    <row r="188" spans="2:16">
      <c r="B188" s="1157">
        <f t="shared" si="18"/>
        <v>44825</v>
      </c>
      <c r="C188" s="1158">
        <f t="shared" si="16"/>
        <v>9</v>
      </c>
      <c r="D188" s="1159"/>
      <c r="E188" s="1159"/>
      <c r="F188" s="1159"/>
      <c r="G188" s="1160" t="e">
        <f t="shared" si="19"/>
        <v>#DIV/0!</v>
      </c>
      <c r="H188" s="1161" t="e">
        <f t="shared" si="20"/>
        <v>#DIV/0!</v>
      </c>
      <c r="I188" s="1161" t="e">
        <f>SUM($H$15:H188)</f>
        <v>#DIV/0!</v>
      </c>
      <c r="J188" s="1162"/>
      <c r="K188" s="1163" t="e">
        <f t="shared" si="21"/>
        <v>#N/A</v>
      </c>
      <c r="L188" s="1164" t="e">
        <f t="shared" si="22"/>
        <v>#N/A</v>
      </c>
      <c r="M188" s="1165" t="e">
        <f t="shared" si="23"/>
        <v>#N/A</v>
      </c>
      <c r="N188" s="1161" t="e">
        <f>SUM($M$15:M188)</f>
        <v>#N/A</v>
      </c>
      <c r="O188" s="1161" t="e">
        <f t="shared" si="17"/>
        <v>#DIV/0!</v>
      </c>
      <c r="P188" s="1161" t="e">
        <f>SUM($O$15:O188)</f>
        <v>#DIV/0!</v>
      </c>
    </row>
    <row r="189" spans="2:16">
      <c r="B189" s="1157">
        <f t="shared" si="18"/>
        <v>44826</v>
      </c>
      <c r="C189" s="1158">
        <f t="shared" si="16"/>
        <v>9</v>
      </c>
      <c r="D189" s="1159"/>
      <c r="E189" s="1159"/>
      <c r="F189" s="1159"/>
      <c r="G189" s="1160" t="e">
        <f t="shared" si="19"/>
        <v>#DIV/0!</v>
      </c>
      <c r="H189" s="1161" t="e">
        <f t="shared" si="20"/>
        <v>#DIV/0!</v>
      </c>
      <c r="I189" s="1161" t="e">
        <f>SUM($H$15:H189)</f>
        <v>#DIV/0!</v>
      </c>
      <c r="J189" s="1162"/>
      <c r="K189" s="1163" t="e">
        <f t="shared" si="21"/>
        <v>#N/A</v>
      </c>
      <c r="L189" s="1164" t="e">
        <f t="shared" si="22"/>
        <v>#N/A</v>
      </c>
      <c r="M189" s="1165" t="e">
        <f t="shared" si="23"/>
        <v>#N/A</v>
      </c>
      <c r="N189" s="1161" t="e">
        <f>SUM($M$15:M189)</f>
        <v>#N/A</v>
      </c>
      <c r="O189" s="1161" t="e">
        <f t="shared" si="17"/>
        <v>#DIV/0!</v>
      </c>
      <c r="P189" s="1161" t="e">
        <f>SUM($O$15:O189)</f>
        <v>#DIV/0!</v>
      </c>
    </row>
    <row r="190" spans="2:16">
      <c r="B190" s="1157">
        <f t="shared" si="18"/>
        <v>44827</v>
      </c>
      <c r="C190" s="1158">
        <f t="shared" si="16"/>
        <v>9</v>
      </c>
      <c r="D190" s="1159"/>
      <c r="E190" s="1159"/>
      <c r="F190" s="1159"/>
      <c r="G190" s="1160" t="e">
        <f t="shared" si="19"/>
        <v>#DIV/0!</v>
      </c>
      <c r="H190" s="1161" t="e">
        <f t="shared" si="20"/>
        <v>#DIV/0!</v>
      </c>
      <c r="I190" s="1161" t="e">
        <f>SUM($H$15:H190)</f>
        <v>#DIV/0!</v>
      </c>
      <c r="J190" s="1162"/>
      <c r="K190" s="1163" t="e">
        <f t="shared" si="21"/>
        <v>#N/A</v>
      </c>
      <c r="L190" s="1164" t="e">
        <f t="shared" si="22"/>
        <v>#N/A</v>
      </c>
      <c r="M190" s="1165" t="e">
        <f t="shared" si="23"/>
        <v>#N/A</v>
      </c>
      <c r="N190" s="1161" t="e">
        <f>SUM($M$15:M190)</f>
        <v>#N/A</v>
      </c>
      <c r="O190" s="1161" t="e">
        <f t="shared" si="17"/>
        <v>#DIV/0!</v>
      </c>
      <c r="P190" s="1161" t="e">
        <f>SUM($O$15:O190)</f>
        <v>#DIV/0!</v>
      </c>
    </row>
    <row r="191" spans="2:16">
      <c r="B191" s="1157">
        <f t="shared" si="18"/>
        <v>44828</v>
      </c>
      <c r="C191" s="1158">
        <f t="shared" si="16"/>
        <v>9</v>
      </c>
      <c r="D191" s="1159"/>
      <c r="E191" s="1159"/>
      <c r="F191" s="1159"/>
      <c r="G191" s="1160" t="e">
        <f t="shared" si="19"/>
        <v>#DIV/0!</v>
      </c>
      <c r="H191" s="1161" t="e">
        <f t="shared" si="20"/>
        <v>#DIV/0!</v>
      </c>
      <c r="I191" s="1161" t="e">
        <f>SUM($H$15:H191)</f>
        <v>#DIV/0!</v>
      </c>
      <c r="J191" s="1162"/>
      <c r="K191" s="1163" t="e">
        <f t="shared" si="21"/>
        <v>#N/A</v>
      </c>
      <c r="L191" s="1164" t="e">
        <f t="shared" si="22"/>
        <v>#N/A</v>
      </c>
      <c r="M191" s="1165" t="e">
        <f t="shared" si="23"/>
        <v>#N/A</v>
      </c>
      <c r="N191" s="1161" t="e">
        <f>SUM($M$15:M191)</f>
        <v>#N/A</v>
      </c>
      <c r="O191" s="1161" t="e">
        <f t="shared" si="17"/>
        <v>#DIV/0!</v>
      </c>
      <c r="P191" s="1161" t="e">
        <f>SUM($O$15:O191)</f>
        <v>#DIV/0!</v>
      </c>
    </row>
    <row r="192" spans="2:16">
      <c r="B192" s="1157">
        <f t="shared" si="18"/>
        <v>44829</v>
      </c>
      <c r="C192" s="1158">
        <f t="shared" si="16"/>
        <v>9</v>
      </c>
      <c r="D192" s="1159"/>
      <c r="E192" s="1159"/>
      <c r="F192" s="1159"/>
      <c r="G192" s="1160" t="e">
        <f t="shared" si="19"/>
        <v>#DIV/0!</v>
      </c>
      <c r="H192" s="1161" t="e">
        <f t="shared" si="20"/>
        <v>#DIV/0!</v>
      </c>
      <c r="I192" s="1161" t="e">
        <f>SUM($H$15:H192)</f>
        <v>#DIV/0!</v>
      </c>
      <c r="J192" s="1162"/>
      <c r="K192" s="1163" t="e">
        <f t="shared" si="21"/>
        <v>#N/A</v>
      </c>
      <c r="L192" s="1164" t="e">
        <f t="shared" si="22"/>
        <v>#N/A</v>
      </c>
      <c r="M192" s="1165" t="e">
        <f t="shared" si="23"/>
        <v>#N/A</v>
      </c>
      <c r="N192" s="1161" t="e">
        <f>SUM($M$15:M192)</f>
        <v>#N/A</v>
      </c>
      <c r="O192" s="1161" t="e">
        <f t="shared" si="17"/>
        <v>#DIV/0!</v>
      </c>
      <c r="P192" s="1161" t="e">
        <f>SUM($O$15:O192)</f>
        <v>#DIV/0!</v>
      </c>
    </row>
    <row r="193" spans="2:16">
      <c r="B193" s="1157">
        <f t="shared" si="18"/>
        <v>44830</v>
      </c>
      <c r="C193" s="1158">
        <f t="shared" si="16"/>
        <v>9</v>
      </c>
      <c r="D193" s="1159"/>
      <c r="E193" s="1159"/>
      <c r="F193" s="1159"/>
      <c r="G193" s="1160" t="e">
        <f t="shared" si="19"/>
        <v>#DIV/0!</v>
      </c>
      <c r="H193" s="1161" t="e">
        <f t="shared" si="20"/>
        <v>#DIV/0!</v>
      </c>
      <c r="I193" s="1161" t="e">
        <f>SUM($H$15:H193)</f>
        <v>#DIV/0!</v>
      </c>
      <c r="J193" s="1162"/>
      <c r="K193" s="1163" t="e">
        <f t="shared" si="21"/>
        <v>#N/A</v>
      </c>
      <c r="L193" s="1164" t="e">
        <f t="shared" si="22"/>
        <v>#N/A</v>
      </c>
      <c r="M193" s="1165" t="e">
        <f t="shared" si="23"/>
        <v>#N/A</v>
      </c>
      <c r="N193" s="1161" t="e">
        <f>SUM($M$15:M193)</f>
        <v>#N/A</v>
      </c>
      <c r="O193" s="1161" t="e">
        <f t="shared" si="17"/>
        <v>#DIV/0!</v>
      </c>
      <c r="P193" s="1161" t="e">
        <f>SUM($O$15:O193)</f>
        <v>#DIV/0!</v>
      </c>
    </row>
    <row r="194" spans="2:16">
      <c r="B194" s="1157">
        <f t="shared" si="18"/>
        <v>44831</v>
      </c>
      <c r="C194" s="1158">
        <f t="shared" si="16"/>
        <v>9</v>
      </c>
      <c r="D194" s="1159"/>
      <c r="E194" s="1159"/>
      <c r="F194" s="1159"/>
      <c r="G194" s="1160" t="e">
        <f t="shared" si="19"/>
        <v>#DIV/0!</v>
      </c>
      <c r="H194" s="1161" t="e">
        <f t="shared" si="20"/>
        <v>#DIV/0!</v>
      </c>
      <c r="I194" s="1161" t="e">
        <f>SUM($H$15:H194)</f>
        <v>#DIV/0!</v>
      </c>
      <c r="J194" s="1162"/>
      <c r="K194" s="1163" t="e">
        <f t="shared" si="21"/>
        <v>#N/A</v>
      </c>
      <c r="L194" s="1164" t="e">
        <f t="shared" si="22"/>
        <v>#N/A</v>
      </c>
      <c r="M194" s="1165" t="e">
        <f t="shared" si="23"/>
        <v>#N/A</v>
      </c>
      <c r="N194" s="1161" t="e">
        <f>SUM($M$15:M194)</f>
        <v>#N/A</v>
      </c>
      <c r="O194" s="1161" t="e">
        <f t="shared" si="17"/>
        <v>#DIV/0!</v>
      </c>
      <c r="P194" s="1161" t="e">
        <f>SUM($O$15:O194)</f>
        <v>#DIV/0!</v>
      </c>
    </row>
    <row r="195" spans="2:16">
      <c r="B195" s="1157">
        <f t="shared" si="18"/>
        <v>44832</v>
      </c>
      <c r="C195" s="1158">
        <f t="shared" si="16"/>
        <v>9</v>
      </c>
      <c r="D195" s="1159"/>
      <c r="E195" s="1159"/>
      <c r="F195" s="1159"/>
      <c r="G195" s="1160" t="e">
        <f t="shared" si="19"/>
        <v>#DIV/0!</v>
      </c>
      <c r="H195" s="1161" t="e">
        <f t="shared" si="20"/>
        <v>#DIV/0!</v>
      </c>
      <c r="I195" s="1161" t="e">
        <f>SUM($H$15:H195)</f>
        <v>#DIV/0!</v>
      </c>
      <c r="J195" s="1162"/>
      <c r="K195" s="1163" t="e">
        <f t="shared" si="21"/>
        <v>#N/A</v>
      </c>
      <c r="L195" s="1164" t="e">
        <f t="shared" si="22"/>
        <v>#N/A</v>
      </c>
      <c r="M195" s="1165" t="e">
        <f t="shared" si="23"/>
        <v>#N/A</v>
      </c>
      <c r="N195" s="1161" t="e">
        <f>SUM($M$15:M195)</f>
        <v>#N/A</v>
      </c>
      <c r="O195" s="1161" t="e">
        <f t="shared" si="17"/>
        <v>#DIV/0!</v>
      </c>
      <c r="P195" s="1161" t="e">
        <f>SUM($O$15:O195)</f>
        <v>#DIV/0!</v>
      </c>
    </row>
    <row r="196" spans="2:16">
      <c r="B196" s="1157">
        <f t="shared" si="18"/>
        <v>44833</v>
      </c>
      <c r="C196" s="1158">
        <f t="shared" si="16"/>
        <v>9</v>
      </c>
      <c r="D196" s="1159"/>
      <c r="E196" s="1159"/>
      <c r="F196" s="1159"/>
      <c r="G196" s="1160" t="e">
        <f t="shared" si="19"/>
        <v>#DIV/0!</v>
      </c>
      <c r="H196" s="1161" t="e">
        <f t="shared" si="20"/>
        <v>#DIV/0!</v>
      </c>
      <c r="I196" s="1161" t="e">
        <f>SUM($H$15:H196)</f>
        <v>#DIV/0!</v>
      </c>
      <c r="J196" s="1162"/>
      <c r="K196" s="1163" t="e">
        <f t="shared" si="21"/>
        <v>#N/A</v>
      </c>
      <c r="L196" s="1164" t="e">
        <f t="shared" si="22"/>
        <v>#N/A</v>
      </c>
      <c r="M196" s="1165" t="e">
        <f t="shared" si="23"/>
        <v>#N/A</v>
      </c>
      <c r="N196" s="1161" t="e">
        <f>SUM($M$15:M196)</f>
        <v>#N/A</v>
      </c>
      <c r="O196" s="1161" t="e">
        <f t="shared" si="17"/>
        <v>#DIV/0!</v>
      </c>
      <c r="P196" s="1161" t="e">
        <f>SUM($O$15:O196)</f>
        <v>#DIV/0!</v>
      </c>
    </row>
    <row r="197" spans="2:16">
      <c r="B197" s="1157">
        <f t="shared" si="18"/>
        <v>44834</v>
      </c>
      <c r="C197" s="1158">
        <f t="shared" si="16"/>
        <v>9</v>
      </c>
      <c r="D197" s="1159"/>
      <c r="E197" s="1159"/>
      <c r="F197" s="1159"/>
      <c r="G197" s="1160" t="e">
        <f t="shared" si="19"/>
        <v>#DIV/0!</v>
      </c>
      <c r="H197" s="1161" t="e">
        <f t="shared" si="20"/>
        <v>#DIV/0!</v>
      </c>
      <c r="I197" s="1161" t="e">
        <f>SUM($H$15:H197)</f>
        <v>#DIV/0!</v>
      </c>
      <c r="J197" s="1162"/>
      <c r="K197" s="1163" t="e">
        <f t="shared" si="21"/>
        <v>#N/A</v>
      </c>
      <c r="L197" s="1164" t="e">
        <f t="shared" si="22"/>
        <v>#N/A</v>
      </c>
      <c r="M197" s="1165" t="e">
        <f t="shared" si="23"/>
        <v>#N/A</v>
      </c>
      <c r="N197" s="1161" t="e">
        <f>SUM($M$15:M197)</f>
        <v>#N/A</v>
      </c>
      <c r="O197" s="1161" t="e">
        <f t="shared" si="17"/>
        <v>#DIV/0!</v>
      </c>
      <c r="P197" s="1161" t="e">
        <f>SUM($O$15:O197)</f>
        <v>#DIV/0!</v>
      </c>
    </row>
    <row r="198" spans="2:16">
      <c r="B198" s="1157">
        <f t="shared" si="18"/>
        <v>44835</v>
      </c>
      <c r="C198" s="1158">
        <f t="shared" si="16"/>
        <v>10</v>
      </c>
      <c r="D198" s="1159"/>
      <c r="E198" s="1159"/>
      <c r="F198" s="1159"/>
      <c r="G198" s="1160" t="e">
        <f t="shared" si="19"/>
        <v>#DIV/0!</v>
      </c>
      <c r="H198" s="1161" t="e">
        <f t="shared" si="20"/>
        <v>#DIV/0!</v>
      </c>
      <c r="I198" s="1161" t="e">
        <f>SUM($H$15:H198)</f>
        <v>#DIV/0!</v>
      </c>
      <c r="J198" s="1162"/>
      <c r="K198" s="1163" t="e">
        <f t="shared" si="21"/>
        <v>#N/A</v>
      </c>
      <c r="L198" s="1641" t="e">
        <f t="shared" si="22"/>
        <v>#N/A</v>
      </c>
      <c r="M198" s="1642" t="e">
        <f>IF(AND(L198&gt;=0, L198&lt;=1.5), 3200, IF(AND(L198&gt;1.5,L198&lt;2.8),3200*((2.8-L198)/1.3),IF(AND(L198&gt;=2.8, L198&lt;=5.6), 0, IF(AND(L198&gt;5.6,L198&lt;15),-24000*((5.6-L198)/-9.4), -24000))))</f>
        <v>#N/A</v>
      </c>
      <c r="N198" s="1161" t="e">
        <f>SUM($M$15:M198)</f>
        <v>#N/A</v>
      </c>
      <c r="O198" s="1161" t="e">
        <f t="shared" si="17"/>
        <v>#DIV/0!</v>
      </c>
      <c r="P198" s="1161" t="e">
        <f>SUM($O$15:O198)</f>
        <v>#DIV/0!</v>
      </c>
    </row>
    <row r="199" spans="2:16">
      <c r="B199" s="1157">
        <f t="shared" si="18"/>
        <v>44836</v>
      </c>
      <c r="C199" s="1158">
        <f t="shared" si="16"/>
        <v>10</v>
      </c>
      <c r="D199" s="1159"/>
      <c r="E199" s="1159"/>
      <c r="F199" s="1159"/>
      <c r="G199" s="1160" t="e">
        <f t="shared" si="19"/>
        <v>#DIV/0!</v>
      </c>
      <c r="H199" s="1161" t="e">
        <f t="shared" si="20"/>
        <v>#DIV/0!</v>
      </c>
      <c r="I199" s="1161" t="e">
        <f>SUM($H$15:H199)</f>
        <v>#DIV/0!</v>
      </c>
      <c r="J199" s="1162"/>
      <c r="K199" s="1163" t="e">
        <f t="shared" si="21"/>
        <v>#N/A</v>
      </c>
      <c r="L199" s="1641" t="e">
        <f t="shared" si="22"/>
        <v>#N/A</v>
      </c>
      <c r="M199" s="1642" t="e">
        <f t="shared" ref="M199:M258" si="24">IF(AND(L199&gt;=0, L199&lt;=1.5), 3200, IF(AND(L199&gt;1.5,L199&lt;2.8),3200*((2.8-L199)/1.3),IF(AND(L199&gt;=2.8, L199&lt;=5.6), 0, IF(AND(L199&gt;5.6,L199&lt;15),-24000*((5.6-L199)/-9.4), -24000))))</f>
        <v>#N/A</v>
      </c>
      <c r="N199" s="1161" t="e">
        <f>SUM($M$15:M199)</f>
        <v>#N/A</v>
      </c>
      <c r="O199" s="1161" t="e">
        <f t="shared" si="17"/>
        <v>#DIV/0!</v>
      </c>
      <c r="P199" s="1161" t="e">
        <f>SUM($O$15:O199)</f>
        <v>#DIV/0!</v>
      </c>
    </row>
    <row r="200" spans="2:16">
      <c r="B200" s="1157">
        <f t="shared" si="18"/>
        <v>44837</v>
      </c>
      <c r="C200" s="1158">
        <f t="shared" si="16"/>
        <v>10</v>
      </c>
      <c r="D200" s="1159"/>
      <c r="E200" s="1159"/>
      <c r="F200" s="1159"/>
      <c r="G200" s="1160" t="e">
        <f t="shared" si="19"/>
        <v>#DIV/0!</v>
      </c>
      <c r="H200" s="1161" t="e">
        <f t="shared" si="20"/>
        <v>#DIV/0!</v>
      </c>
      <c r="I200" s="1161" t="e">
        <f>SUM($H$15:H200)</f>
        <v>#DIV/0!</v>
      </c>
      <c r="J200" s="1162"/>
      <c r="K200" s="1163" t="e">
        <f t="shared" si="21"/>
        <v>#N/A</v>
      </c>
      <c r="L200" s="1641" t="e">
        <f t="shared" si="22"/>
        <v>#N/A</v>
      </c>
      <c r="M200" s="1642" t="e">
        <f t="shared" si="24"/>
        <v>#N/A</v>
      </c>
      <c r="N200" s="1161" t="e">
        <f>SUM($M$15:M200)</f>
        <v>#N/A</v>
      </c>
      <c r="O200" s="1161" t="e">
        <f t="shared" si="17"/>
        <v>#DIV/0!</v>
      </c>
      <c r="P200" s="1161" t="e">
        <f>SUM($O$15:O200)</f>
        <v>#DIV/0!</v>
      </c>
    </row>
    <row r="201" spans="2:16">
      <c r="B201" s="1157">
        <f t="shared" si="18"/>
        <v>44838</v>
      </c>
      <c r="C201" s="1158">
        <f t="shared" si="16"/>
        <v>10</v>
      </c>
      <c r="D201" s="1159"/>
      <c r="E201" s="1159"/>
      <c r="F201" s="1159"/>
      <c r="G201" s="1160" t="e">
        <f t="shared" si="19"/>
        <v>#DIV/0!</v>
      </c>
      <c r="H201" s="1161" t="e">
        <f t="shared" si="20"/>
        <v>#DIV/0!</v>
      </c>
      <c r="I201" s="1161" t="e">
        <f>SUM($H$15:H201)</f>
        <v>#DIV/0!</v>
      </c>
      <c r="J201" s="1162"/>
      <c r="K201" s="1163" t="e">
        <f t="shared" si="21"/>
        <v>#N/A</v>
      </c>
      <c r="L201" s="1641" t="e">
        <f t="shared" si="22"/>
        <v>#N/A</v>
      </c>
      <c r="M201" s="1642" t="e">
        <f t="shared" si="24"/>
        <v>#N/A</v>
      </c>
      <c r="N201" s="1161" t="e">
        <f>SUM($M$15:M201)</f>
        <v>#N/A</v>
      </c>
      <c r="O201" s="1161" t="e">
        <f t="shared" si="17"/>
        <v>#DIV/0!</v>
      </c>
      <c r="P201" s="1161" t="e">
        <f>SUM($O$15:O201)</f>
        <v>#DIV/0!</v>
      </c>
    </row>
    <row r="202" spans="2:16">
      <c r="B202" s="1157">
        <f t="shared" si="18"/>
        <v>44839</v>
      </c>
      <c r="C202" s="1158">
        <f t="shared" si="16"/>
        <v>10</v>
      </c>
      <c r="D202" s="1159"/>
      <c r="E202" s="1159"/>
      <c r="F202" s="1159"/>
      <c r="G202" s="1160" t="e">
        <f t="shared" si="19"/>
        <v>#DIV/0!</v>
      </c>
      <c r="H202" s="1161" t="e">
        <f t="shared" si="20"/>
        <v>#DIV/0!</v>
      </c>
      <c r="I202" s="1161" t="e">
        <f>SUM($H$15:H202)</f>
        <v>#DIV/0!</v>
      </c>
      <c r="J202" s="1162"/>
      <c r="K202" s="1163" t="e">
        <f t="shared" si="21"/>
        <v>#N/A</v>
      </c>
      <c r="L202" s="1641" t="e">
        <f t="shared" si="22"/>
        <v>#N/A</v>
      </c>
      <c r="M202" s="1642" t="e">
        <f t="shared" si="24"/>
        <v>#N/A</v>
      </c>
      <c r="N202" s="1161" t="e">
        <f>SUM($M$15:M202)</f>
        <v>#N/A</v>
      </c>
      <c r="O202" s="1161" t="e">
        <f t="shared" si="17"/>
        <v>#DIV/0!</v>
      </c>
      <c r="P202" s="1161" t="e">
        <f>SUM($O$15:O202)</f>
        <v>#DIV/0!</v>
      </c>
    </row>
    <row r="203" spans="2:16">
      <c r="B203" s="1157">
        <f t="shared" si="18"/>
        <v>44840</v>
      </c>
      <c r="C203" s="1158">
        <f t="shared" si="16"/>
        <v>10</v>
      </c>
      <c r="D203" s="1159"/>
      <c r="E203" s="1159"/>
      <c r="F203" s="1159"/>
      <c r="G203" s="1160" t="e">
        <f t="shared" si="19"/>
        <v>#DIV/0!</v>
      </c>
      <c r="H203" s="1161" t="e">
        <f t="shared" si="20"/>
        <v>#DIV/0!</v>
      </c>
      <c r="I203" s="1161" t="e">
        <f>SUM($H$15:H203)</f>
        <v>#DIV/0!</v>
      </c>
      <c r="J203" s="1162"/>
      <c r="K203" s="1163" t="e">
        <f t="shared" si="21"/>
        <v>#N/A</v>
      </c>
      <c r="L203" s="1641" t="e">
        <f t="shared" si="22"/>
        <v>#N/A</v>
      </c>
      <c r="M203" s="1642" t="e">
        <f t="shared" si="24"/>
        <v>#N/A</v>
      </c>
      <c r="N203" s="1161" t="e">
        <f>SUM($M$15:M203)</f>
        <v>#N/A</v>
      </c>
      <c r="O203" s="1161" t="e">
        <f t="shared" si="17"/>
        <v>#DIV/0!</v>
      </c>
      <c r="P203" s="1161" t="e">
        <f>SUM($O$15:O203)</f>
        <v>#DIV/0!</v>
      </c>
    </row>
    <row r="204" spans="2:16">
      <c r="B204" s="1157">
        <f t="shared" si="18"/>
        <v>44841</v>
      </c>
      <c r="C204" s="1158">
        <f t="shared" si="16"/>
        <v>10</v>
      </c>
      <c r="D204" s="1159"/>
      <c r="E204" s="1159"/>
      <c r="F204" s="1159"/>
      <c r="G204" s="1160" t="e">
        <f t="shared" si="19"/>
        <v>#DIV/0!</v>
      </c>
      <c r="H204" s="1161" t="e">
        <f t="shared" si="20"/>
        <v>#DIV/0!</v>
      </c>
      <c r="I204" s="1161" t="e">
        <f>SUM($H$15:H204)</f>
        <v>#DIV/0!</v>
      </c>
      <c r="J204" s="1162"/>
      <c r="K204" s="1163" t="e">
        <f t="shared" si="21"/>
        <v>#N/A</v>
      </c>
      <c r="L204" s="1641" t="e">
        <f t="shared" si="22"/>
        <v>#N/A</v>
      </c>
      <c r="M204" s="1642" t="e">
        <f t="shared" si="24"/>
        <v>#N/A</v>
      </c>
      <c r="N204" s="1161" t="e">
        <f>SUM($M$15:M204)</f>
        <v>#N/A</v>
      </c>
      <c r="O204" s="1161" t="e">
        <f t="shared" si="17"/>
        <v>#DIV/0!</v>
      </c>
      <c r="P204" s="1161" t="e">
        <f>SUM($O$15:O204)</f>
        <v>#DIV/0!</v>
      </c>
    </row>
    <row r="205" spans="2:16">
      <c r="B205" s="1157">
        <f t="shared" si="18"/>
        <v>44842</v>
      </c>
      <c r="C205" s="1158">
        <f t="shared" si="16"/>
        <v>10</v>
      </c>
      <c r="D205" s="1159"/>
      <c r="E205" s="1159"/>
      <c r="F205" s="1159"/>
      <c r="G205" s="1160" t="e">
        <f t="shared" si="19"/>
        <v>#DIV/0!</v>
      </c>
      <c r="H205" s="1161" t="e">
        <f t="shared" si="20"/>
        <v>#DIV/0!</v>
      </c>
      <c r="I205" s="1161" t="e">
        <f>SUM($H$15:H205)</f>
        <v>#DIV/0!</v>
      </c>
      <c r="J205" s="1162"/>
      <c r="K205" s="1163" t="e">
        <f t="shared" si="21"/>
        <v>#N/A</v>
      </c>
      <c r="L205" s="1641" t="e">
        <f t="shared" si="22"/>
        <v>#N/A</v>
      </c>
      <c r="M205" s="1642" t="e">
        <f t="shared" si="24"/>
        <v>#N/A</v>
      </c>
      <c r="N205" s="1161" t="e">
        <f>SUM($M$15:M205)</f>
        <v>#N/A</v>
      </c>
      <c r="O205" s="1161" t="e">
        <f t="shared" si="17"/>
        <v>#DIV/0!</v>
      </c>
      <c r="P205" s="1161" t="e">
        <f>SUM($O$15:O205)</f>
        <v>#DIV/0!</v>
      </c>
    </row>
    <row r="206" spans="2:16">
      <c r="B206" s="1157">
        <f t="shared" si="18"/>
        <v>44843</v>
      </c>
      <c r="C206" s="1158">
        <f t="shared" si="16"/>
        <v>10</v>
      </c>
      <c r="D206" s="1159"/>
      <c r="E206" s="1159"/>
      <c r="F206" s="1159"/>
      <c r="G206" s="1160" t="e">
        <f t="shared" si="19"/>
        <v>#DIV/0!</v>
      </c>
      <c r="H206" s="1161" t="e">
        <f t="shared" si="20"/>
        <v>#DIV/0!</v>
      </c>
      <c r="I206" s="1161" t="e">
        <f>SUM($H$15:H206)</f>
        <v>#DIV/0!</v>
      </c>
      <c r="J206" s="1162"/>
      <c r="K206" s="1163" t="e">
        <f t="shared" si="21"/>
        <v>#N/A</v>
      </c>
      <c r="L206" s="1641" t="e">
        <f t="shared" si="22"/>
        <v>#N/A</v>
      </c>
      <c r="M206" s="1642" t="e">
        <f t="shared" si="24"/>
        <v>#N/A</v>
      </c>
      <c r="N206" s="1161" t="e">
        <f>SUM($M$15:M206)</f>
        <v>#N/A</v>
      </c>
      <c r="O206" s="1161" t="e">
        <f t="shared" si="17"/>
        <v>#DIV/0!</v>
      </c>
      <c r="P206" s="1161" t="e">
        <f>SUM($O$15:O206)</f>
        <v>#DIV/0!</v>
      </c>
    </row>
    <row r="207" spans="2:16">
      <c r="B207" s="1157">
        <f t="shared" si="18"/>
        <v>44844</v>
      </c>
      <c r="C207" s="1158">
        <f t="shared" ref="C207:C270" si="25">MONTH(B207)</f>
        <v>10</v>
      </c>
      <c r="D207" s="1159"/>
      <c r="E207" s="1159"/>
      <c r="F207" s="1159"/>
      <c r="G207" s="1160" t="e">
        <f t="shared" si="19"/>
        <v>#DIV/0!</v>
      </c>
      <c r="H207" s="1161" t="e">
        <f t="shared" si="20"/>
        <v>#DIV/0!</v>
      </c>
      <c r="I207" s="1161" t="e">
        <f>SUM($H$15:H207)</f>
        <v>#DIV/0!</v>
      </c>
      <c r="J207" s="1162"/>
      <c r="K207" s="1163" t="e">
        <f t="shared" si="21"/>
        <v>#N/A</v>
      </c>
      <c r="L207" s="1641" t="e">
        <f t="shared" si="22"/>
        <v>#N/A</v>
      </c>
      <c r="M207" s="1642" t="e">
        <f t="shared" si="24"/>
        <v>#N/A</v>
      </c>
      <c r="N207" s="1161" t="e">
        <f>SUM($M$15:M207)</f>
        <v>#N/A</v>
      </c>
      <c r="O207" s="1161" t="e">
        <f t="shared" ref="O207:O270" si="26">SUM(H207+M207)</f>
        <v>#DIV/0!</v>
      </c>
      <c r="P207" s="1161" t="e">
        <f>SUM($O$15:O207)</f>
        <v>#DIV/0!</v>
      </c>
    </row>
    <row r="208" spans="2:16">
      <c r="B208" s="1157">
        <f t="shared" ref="B208:B271" si="27">B207+1</f>
        <v>44845</v>
      </c>
      <c r="C208" s="1158">
        <f t="shared" si="25"/>
        <v>10</v>
      </c>
      <c r="D208" s="1159"/>
      <c r="E208" s="1159"/>
      <c r="F208" s="1159"/>
      <c r="G208" s="1160" t="e">
        <f t="shared" ref="G208:G271" si="28">((E208-F208)/D208)*100</f>
        <v>#DIV/0!</v>
      </c>
      <c r="H208" s="1161" t="e">
        <f t="shared" ref="H208:H271" si="29">IF(AND(G208&gt;=0,G208&lt;=5),1200-(G208*800),IF(AND(G208&gt;5,G208&lt;75.667),-2800-(300*(G208-5)),-24000))</f>
        <v>#DIV/0!</v>
      </c>
      <c r="I208" s="1161" t="e">
        <f>SUM($H$15:H208)</f>
        <v>#DIV/0!</v>
      </c>
      <c r="J208" s="1162"/>
      <c r="K208" s="1163" t="e">
        <f t="shared" ref="K208:K271" si="30">IF(ISBLANK(J209),#N/A,J209)</f>
        <v>#N/A</v>
      </c>
      <c r="L208" s="1641" t="e">
        <f t="shared" ref="L208:L271" si="31">MAX((J208-K208),(K208-J208))</f>
        <v>#N/A</v>
      </c>
      <c r="M208" s="1642" t="e">
        <f t="shared" si="24"/>
        <v>#N/A</v>
      </c>
      <c r="N208" s="1161" t="e">
        <f>SUM($M$15:M208)</f>
        <v>#N/A</v>
      </c>
      <c r="O208" s="1161" t="e">
        <f t="shared" si="26"/>
        <v>#DIV/0!</v>
      </c>
      <c r="P208" s="1161" t="e">
        <f>SUM($O$15:O208)</f>
        <v>#DIV/0!</v>
      </c>
    </row>
    <row r="209" spans="2:16">
      <c r="B209" s="1157">
        <f t="shared" si="27"/>
        <v>44846</v>
      </c>
      <c r="C209" s="1158">
        <f t="shared" si="25"/>
        <v>10</v>
      </c>
      <c r="D209" s="1159"/>
      <c r="E209" s="1159"/>
      <c r="F209" s="1159"/>
      <c r="G209" s="1160" t="e">
        <f t="shared" si="28"/>
        <v>#DIV/0!</v>
      </c>
      <c r="H209" s="1161" t="e">
        <f t="shared" si="29"/>
        <v>#DIV/0!</v>
      </c>
      <c r="I209" s="1161" t="e">
        <f>SUM($H$15:H209)</f>
        <v>#DIV/0!</v>
      </c>
      <c r="J209" s="1162"/>
      <c r="K209" s="1163" t="e">
        <f t="shared" si="30"/>
        <v>#N/A</v>
      </c>
      <c r="L209" s="1641" t="e">
        <f t="shared" si="31"/>
        <v>#N/A</v>
      </c>
      <c r="M209" s="1642" t="e">
        <f t="shared" si="24"/>
        <v>#N/A</v>
      </c>
      <c r="N209" s="1161" t="e">
        <f>SUM($M$15:M209)</f>
        <v>#N/A</v>
      </c>
      <c r="O209" s="1161" t="e">
        <f t="shared" si="26"/>
        <v>#DIV/0!</v>
      </c>
      <c r="P209" s="1161" t="e">
        <f>SUM($O$15:O209)</f>
        <v>#DIV/0!</v>
      </c>
    </row>
    <row r="210" spans="2:16">
      <c r="B210" s="1157">
        <f t="shared" si="27"/>
        <v>44847</v>
      </c>
      <c r="C210" s="1158">
        <f t="shared" si="25"/>
        <v>10</v>
      </c>
      <c r="D210" s="1159"/>
      <c r="E210" s="1159"/>
      <c r="F210" s="1159"/>
      <c r="G210" s="1160" t="e">
        <f t="shared" si="28"/>
        <v>#DIV/0!</v>
      </c>
      <c r="H210" s="1161" t="e">
        <f t="shared" si="29"/>
        <v>#DIV/0!</v>
      </c>
      <c r="I210" s="1161" t="e">
        <f>SUM($H$15:H210)</f>
        <v>#DIV/0!</v>
      </c>
      <c r="J210" s="1162"/>
      <c r="K210" s="1163" t="e">
        <f t="shared" si="30"/>
        <v>#N/A</v>
      </c>
      <c r="L210" s="1641" t="e">
        <f t="shared" si="31"/>
        <v>#N/A</v>
      </c>
      <c r="M210" s="1642" t="e">
        <f t="shared" si="24"/>
        <v>#N/A</v>
      </c>
      <c r="N210" s="1161" t="e">
        <f>SUM($M$15:M210)</f>
        <v>#N/A</v>
      </c>
      <c r="O210" s="1161" t="e">
        <f t="shared" si="26"/>
        <v>#DIV/0!</v>
      </c>
      <c r="P210" s="1161" t="e">
        <f>SUM($O$15:O210)</f>
        <v>#DIV/0!</v>
      </c>
    </row>
    <row r="211" spans="2:16">
      <c r="B211" s="1157">
        <f t="shared" si="27"/>
        <v>44848</v>
      </c>
      <c r="C211" s="1158">
        <f t="shared" si="25"/>
        <v>10</v>
      </c>
      <c r="D211" s="1159"/>
      <c r="E211" s="1159"/>
      <c r="F211" s="1159"/>
      <c r="G211" s="1160" t="e">
        <f t="shared" si="28"/>
        <v>#DIV/0!</v>
      </c>
      <c r="H211" s="1161" t="e">
        <f t="shared" si="29"/>
        <v>#DIV/0!</v>
      </c>
      <c r="I211" s="1161" t="e">
        <f>SUM($H$15:H211)</f>
        <v>#DIV/0!</v>
      </c>
      <c r="J211" s="1162"/>
      <c r="K211" s="1163" t="e">
        <f t="shared" si="30"/>
        <v>#N/A</v>
      </c>
      <c r="L211" s="1641" t="e">
        <f t="shared" si="31"/>
        <v>#N/A</v>
      </c>
      <c r="M211" s="1642" t="e">
        <f t="shared" si="24"/>
        <v>#N/A</v>
      </c>
      <c r="N211" s="1161" t="e">
        <f>SUM($M$15:M211)</f>
        <v>#N/A</v>
      </c>
      <c r="O211" s="1161" t="e">
        <f t="shared" si="26"/>
        <v>#DIV/0!</v>
      </c>
      <c r="P211" s="1161" t="e">
        <f>SUM($O$15:O211)</f>
        <v>#DIV/0!</v>
      </c>
    </row>
    <row r="212" spans="2:16">
      <c r="B212" s="1157">
        <f t="shared" si="27"/>
        <v>44849</v>
      </c>
      <c r="C212" s="1158">
        <f t="shared" si="25"/>
        <v>10</v>
      </c>
      <c r="D212" s="1159"/>
      <c r="E212" s="1159"/>
      <c r="F212" s="1159"/>
      <c r="G212" s="1160" t="e">
        <f t="shared" si="28"/>
        <v>#DIV/0!</v>
      </c>
      <c r="H212" s="1161" t="e">
        <f t="shared" si="29"/>
        <v>#DIV/0!</v>
      </c>
      <c r="I212" s="1161" t="e">
        <f>SUM($H$15:H212)</f>
        <v>#DIV/0!</v>
      </c>
      <c r="J212" s="1162"/>
      <c r="K212" s="1163" t="e">
        <f t="shared" si="30"/>
        <v>#N/A</v>
      </c>
      <c r="L212" s="1641" t="e">
        <f t="shared" si="31"/>
        <v>#N/A</v>
      </c>
      <c r="M212" s="1642" t="e">
        <f t="shared" si="24"/>
        <v>#N/A</v>
      </c>
      <c r="N212" s="1161" t="e">
        <f>SUM($M$15:M212)</f>
        <v>#N/A</v>
      </c>
      <c r="O212" s="1161" t="e">
        <f t="shared" si="26"/>
        <v>#DIV/0!</v>
      </c>
      <c r="P212" s="1161" t="e">
        <f>SUM($O$15:O212)</f>
        <v>#DIV/0!</v>
      </c>
    </row>
    <row r="213" spans="2:16">
      <c r="B213" s="1157">
        <f t="shared" si="27"/>
        <v>44850</v>
      </c>
      <c r="C213" s="1158">
        <f t="shared" si="25"/>
        <v>10</v>
      </c>
      <c r="D213" s="1159"/>
      <c r="E213" s="1159"/>
      <c r="F213" s="1159"/>
      <c r="G213" s="1160" t="e">
        <f t="shared" si="28"/>
        <v>#DIV/0!</v>
      </c>
      <c r="H213" s="1161" t="e">
        <f t="shared" si="29"/>
        <v>#DIV/0!</v>
      </c>
      <c r="I213" s="1161" t="e">
        <f>SUM($H$15:H213)</f>
        <v>#DIV/0!</v>
      </c>
      <c r="J213" s="1162"/>
      <c r="K213" s="1163" t="e">
        <f t="shared" si="30"/>
        <v>#N/A</v>
      </c>
      <c r="L213" s="1641" t="e">
        <f t="shared" si="31"/>
        <v>#N/A</v>
      </c>
      <c r="M213" s="1642" t="e">
        <f t="shared" si="24"/>
        <v>#N/A</v>
      </c>
      <c r="N213" s="1161" t="e">
        <f>SUM($M$15:M213)</f>
        <v>#N/A</v>
      </c>
      <c r="O213" s="1161" t="e">
        <f t="shared" si="26"/>
        <v>#DIV/0!</v>
      </c>
      <c r="P213" s="1161" t="e">
        <f>SUM($O$15:O213)</f>
        <v>#DIV/0!</v>
      </c>
    </row>
    <row r="214" spans="2:16">
      <c r="B214" s="1157">
        <f t="shared" si="27"/>
        <v>44851</v>
      </c>
      <c r="C214" s="1158">
        <f t="shared" si="25"/>
        <v>10</v>
      </c>
      <c r="D214" s="1159"/>
      <c r="E214" s="1159"/>
      <c r="F214" s="1159"/>
      <c r="G214" s="1160" t="e">
        <f t="shared" si="28"/>
        <v>#DIV/0!</v>
      </c>
      <c r="H214" s="1161" t="e">
        <f t="shared" si="29"/>
        <v>#DIV/0!</v>
      </c>
      <c r="I214" s="1161" t="e">
        <f>SUM($H$15:H214)</f>
        <v>#DIV/0!</v>
      </c>
      <c r="J214" s="1162"/>
      <c r="K214" s="1163" t="e">
        <f t="shared" si="30"/>
        <v>#N/A</v>
      </c>
      <c r="L214" s="1641" t="e">
        <f t="shared" si="31"/>
        <v>#N/A</v>
      </c>
      <c r="M214" s="1642" t="e">
        <f t="shared" si="24"/>
        <v>#N/A</v>
      </c>
      <c r="N214" s="1161" t="e">
        <f>SUM($M$15:M214)</f>
        <v>#N/A</v>
      </c>
      <c r="O214" s="1161" t="e">
        <f t="shared" si="26"/>
        <v>#DIV/0!</v>
      </c>
      <c r="P214" s="1161" t="e">
        <f>SUM($O$15:O214)</f>
        <v>#DIV/0!</v>
      </c>
    </row>
    <row r="215" spans="2:16">
      <c r="B215" s="1157">
        <f t="shared" si="27"/>
        <v>44852</v>
      </c>
      <c r="C215" s="1158">
        <f t="shared" si="25"/>
        <v>10</v>
      </c>
      <c r="D215" s="1159"/>
      <c r="E215" s="1159"/>
      <c r="F215" s="1159"/>
      <c r="G215" s="1160" t="e">
        <f t="shared" si="28"/>
        <v>#DIV/0!</v>
      </c>
      <c r="H215" s="1161" t="e">
        <f t="shared" si="29"/>
        <v>#DIV/0!</v>
      </c>
      <c r="I215" s="1161" t="e">
        <f>SUM($H$15:H215)</f>
        <v>#DIV/0!</v>
      </c>
      <c r="J215" s="1162"/>
      <c r="K215" s="1163" t="e">
        <f t="shared" si="30"/>
        <v>#N/A</v>
      </c>
      <c r="L215" s="1641" t="e">
        <f t="shared" si="31"/>
        <v>#N/A</v>
      </c>
      <c r="M215" s="1642" t="e">
        <f t="shared" si="24"/>
        <v>#N/A</v>
      </c>
      <c r="N215" s="1161" t="e">
        <f>SUM($M$15:M215)</f>
        <v>#N/A</v>
      </c>
      <c r="O215" s="1161" t="e">
        <f t="shared" si="26"/>
        <v>#DIV/0!</v>
      </c>
      <c r="P215" s="1161" t="e">
        <f>SUM($O$15:O215)</f>
        <v>#DIV/0!</v>
      </c>
    </row>
    <row r="216" spans="2:16">
      <c r="B216" s="1157">
        <f t="shared" si="27"/>
        <v>44853</v>
      </c>
      <c r="C216" s="1158">
        <f t="shared" si="25"/>
        <v>10</v>
      </c>
      <c r="D216" s="1159"/>
      <c r="E216" s="1159"/>
      <c r="F216" s="1159"/>
      <c r="G216" s="1160" t="e">
        <f t="shared" si="28"/>
        <v>#DIV/0!</v>
      </c>
      <c r="H216" s="1161" t="e">
        <f t="shared" si="29"/>
        <v>#DIV/0!</v>
      </c>
      <c r="I216" s="1161" t="e">
        <f>SUM($H$15:H216)</f>
        <v>#DIV/0!</v>
      </c>
      <c r="J216" s="1162"/>
      <c r="K216" s="1163" t="e">
        <f t="shared" si="30"/>
        <v>#N/A</v>
      </c>
      <c r="L216" s="1641" t="e">
        <f t="shared" si="31"/>
        <v>#N/A</v>
      </c>
      <c r="M216" s="1642" t="e">
        <f t="shared" si="24"/>
        <v>#N/A</v>
      </c>
      <c r="N216" s="1161" t="e">
        <f>SUM($M$15:M216)</f>
        <v>#N/A</v>
      </c>
      <c r="O216" s="1161" t="e">
        <f t="shared" si="26"/>
        <v>#DIV/0!</v>
      </c>
      <c r="P216" s="1161" t="e">
        <f>SUM($O$15:O216)</f>
        <v>#DIV/0!</v>
      </c>
    </row>
    <row r="217" spans="2:16">
      <c r="B217" s="1157">
        <f t="shared" si="27"/>
        <v>44854</v>
      </c>
      <c r="C217" s="1158">
        <f t="shared" si="25"/>
        <v>10</v>
      </c>
      <c r="D217" s="1159"/>
      <c r="E217" s="1159"/>
      <c r="F217" s="1159"/>
      <c r="G217" s="1160" t="e">
        <f t="shared" si="28"/>
        <v>#DIV/0!</v>
      </c>
      <c r="H217" s="1161" t="e">
        <f t="shared" si="29"/>
        <v>#DIV/0!</v>
      </c>
      <c r="I217" s="1161" t="e">
        <f>SUM($H$15:H217)</f>
        <v>#DIV/0!</v>
      </c>
      <c r="J217" s="1162"/>
      <c r="K217" s="1163" t="e">
        <f t="shared" si="30"/>
        <v>#N/A</v>
      </c>
      <c r="L217" s="1641" t="e">
        <f t="shared" si="31"/>
        <v>#N/A</v>
      </c>
      <c r="M217" s="1642" t="e">
        <f t="shared" si="24"/>
        <v>#N/A</v>
      </c>
      <c r="N217" s="1161" t="e">
        <f>SUM($M$15:M217)</f>
        <v>#N/A</v>
      </c>
      <c r="O217" s="1161" t="e">
        <f t="shared" si="26"/>
        <v>#DIV/0!</v>
      </c>
      <c r="P217" s="1161" t="e">
        <f>SUM($O$15:O217)</f>
        <v>#DIV/0!</v>
      </c>
    </row>
    <row r="218" spans="2:16">
      <c r="B218" s="1157">
        <f t="shared" si="27"/>
        <v>44855</v>
      </c>
      <c r="C218" s="1158">
        <f t="shared" si="25"/>
        <v>10</v>
      </c>
      <c r="D218" s="1159"/>
      <c r="E218" s="1159"/>
      <c r="F218" s="1159"/>
      <c r="G218" s="1160" t="e">
        <f t="shared" si="28"/>
        <v>#DIV/0!</v>
      </c>
      <c r="H218" s="1161" t="e">
        <f t="shared" si="29"/>
        <v>#DIV/0!</v>
      </c>
      <c r="I218" s="1161" t="e">
        <f>SUM($H$15:H218)</f>
        <v>#DIV/0!</v>
      </c>
      <c r="J218" s="1162"/>
      <c r="K218" s="1163" t="e">
        <f t="shared" si="30"/>
        <v>#N/A</v>
      </c>
      <c r="L218" s="1641" t="e">
        <f t="shared" si="31"/>
        <v>#N/A</v>
      </c>
      <c r="M218" s="1642" t="e">
        <f t="shared" si="24"/>
        <v>#N/A</v>
      </c>
      <c r="N218" s="1161" t="e">
        <f>SUM($M$15:M218)</f>
        <v>#N/A</v>
      </c>
      <c r="O218" s="1161" t="e">
        <f t="shared" si="26"/>
        <v>#DIV/0!</v>
      </c>
      <c r="P218" s="1161" t="e">
        <f>SUM($O$15:O218)</f>
        <v>#DIV/0!</v>
      </c>
    </row>
    <row r="219" spans="2:16">
      <c r="B219" s="1157">
        <f t="shared" si="27"/>
        <v>44856</v>
      </c>
      <c r="C219" s="1158">
        <f t="shared" si="25"/>
        <v>10</v>
      </c>
      <c r="D219" s="1159"/>
      <c r="E219" s="1159"/>
      <c r="F219" s="1159"/>
      <c r="G219" s="1160" t="e">
        <f t="shared" si="28"/>
        <v>#DIV/0!</v>
      </c>
      <c r="H219" s="1161" t="e">
        <f t="shared" si="29"/>
        <v>#DIV/0!</v>
      </c>
      <c r="I219" s="1161" t="e">
        <f>SUM($H$15:H219)</f>
        <v>#DIV/0!</v>
      </c>
      <c r="J219" s="1162"/>
      <c r="K219" s="1163" t="e">
        <f t="shared" si="30"/>
        <v>#N/A</v>
      </c>
      <c r="L219" s="1641" t="e">
        <f t="shared" si="31"/>
        <v>#N/A</v>
      </c>
      <c r="M219" s="1642" t="e">
        <f t="shared" si="24"/>
        <v>#N/A</v>
      </c>
      <c r="N219" s="1161" t="e">
        <f>SUM($M$15:M219)</f>
        <v>#N/A</v>
      </c>
      <c r="O219" s="1161" t="e">
        <f t="shared" si="26"/>
        <v>#DIV/0!</v>
      </c>
      <c r="P219" s="1161" t="e">
        <f>SUM($O$15:O219)</f>
        <v>#DIV/0!</v>
      </c>
    </row>
    <row r="220" spans="2:16">
      <c r="B220" s="1157">
        <f t="shared" si="27"/>
        <v>44857</v>
      </c>
      <c r="C220" s="1158">
        <f t="shared" si="25"/>
        <v>10</v>
      </c>
      <c r="D220" s="1159"/>
      <c r="E220" s="1159"/>
      <c r="F220" s="1159"/>
      <c r="G220" s="1160" t="e">
        <f t="shared" si="28"/>
        <v>#DIV/0!</v>
      </c>
      <c r="H220" s="1161" t="e">
        <f t="shared" si="29"/>
        <v>#DIV/0!</v>
      </c>
      <c r="I220" s="1161" t="e">
        <f>SUM($H$15:H220)</f>
        <v>#DIV/0!</v>
      </c>
      <c r="J220" s="1162"/>
      <c r="K220" s="1163" t="e">
        <f t="shared" si="30"/>
        <v>#N/A</v>
      </c>
      <c r="L220" s="1641" t="e">
        <f t="shared" si="31"/>
        <v>#N/A</v>
      </c>
      <c r="M220" s="1642" t="e">
        <f t="shared" si="24"/>
        <v>#N/A</v>
      </c>
      <c r="N220" s="1161" t="e">
        <f>SUM($M$15:M220)</f>
        <v>#N/A</v>
      </c>
      <c r="O220" s="1161" t="e">
        <f t="shared" si="26"/>
        <v>#DIV/0!</v>
      </c>
      <c r="P220" s="1161" t="e">
        <f>SUM($O$15:O220)</f>
        <v>#DIV/0!</v>
      </c>
    </row>
    <row r="221" spans="2:16">
      <c r="B221" s="1157">
        <f t="shared" si="27"/>
        <v>44858</v>
      </c>
      <c r="C221" s="1158">
        <f t="shared" si="25"/>
        <v>10</v>
      </c>
      <c r="D221" s="1159"/>
      <c r="E221" s="1159"/>
      <c r="F221" s="1159"/>
      <c r="G221" s="1160" t="e">
        <f t="shared" si="28"/>
        <v>#DIV/0!</v>
      </c>
      <c r="H221" s="1161" t="e">
        <f t="shared" si="29"/>
        <v>#DIV/0!</v>
      </c>
      <c r="I221" s="1161" t="e">
        <f>SUM($H$15:H221)</f>
        <v>#DIV/0!</v>
      </c>
      <c r="J221" s="1162"/>
      <c r="K221" s="1163" t="e">
        <f t="shared" si="30"/>
        <v>#N/A</v>
      </c>
      <c r="L221" s="1641" t="e">
        <f t="shared" si="31"/>
        <v>#N/A</v>
      </c>
      <c r="M221" s="1642" t="e">
        <f t="shared" si="24"/>
        <v>#N/A</v>
      </c>
      <c r="N221" s="1161" t="e">
        <f>SUM($M$15:M221)</f>
        <v>#N/A</v>
      </c>
      <c r="O221" s="1161" t="e">
        <f t="shared" si="26"/>
        <v>#DIV/0!</v>
      </c>
      <c r="P221" s="1161" t="e">
        <f>SUM($O$15:O221)</f>
        <v>#DIV/0!</v>
      </c>
    </row>
    <row r="222" spans="2:16">
      <c r="B222" s="1157">
        <f t="shared" si="27"/>
        <v>44859</v>
      </c>
      <c r="C222" s="1158">
        <f t="shared" si="25"/>
        <v>10</v>
      </c>
      <c r="D222" s="1159"/>
      <c r="E222" s="1159"/>
      <c r="F222" s="1159"/>
      <c r="G222" s="1160" t="e">
        <f t="shared" si="28"/>
        <v>#DIV/0!</v>
      </c>
      <c r="H222" s="1161" t="e">
        <f t="shared" si="29"/>
        <v>#DIV/0!</v>
      </c>
      <c r="I222" s="1161" t="e">
        <f>SUM($H$15:H222)</f>
        <v>#DIV/0!</v>
      </c>
      <c r="J222" s="1162"/>
      <c r="K222" s="1163" t="e">
        <f t="shared" si="30"/>
        <v>#N/A</v>
      </c>
      <c r="L222" s="1641" t="e">
        <f t="shared" si="31"/>
        <v>#N/A</v>
      </c>
      <c r="M222" s="1642" t="e">
        <f t="shared" si="24"/>
        <v>#N/A</v>
      </c>
      <c r="N222" s="1161" t="e">
        <f>SUM($M$15:M222)</f>
        <v>#N/A</v>
      </c>
      <c r="O222" s="1161" t="e">
        <f t="shared" si="26"/>
        <v>#DIV/0!</v>
      </c>
      <c r="P222" s="1161" t="e">
        <f>SUM($O$15:O222)</f>
        <v>#DIV/0!</v>
      </c>
    </row>
    <row r="223" spans="2:16">
      <c r="B223" s="1157">
        <f t="shared" si="27"/>
        <v>44860</v>
      </c>
      <c r="C223" s="1158">
        <f t="shared" si="25"/>
        <v>10</v>
      </c>
      <c r="D223" s="1159"/>
      <c r="E223" s="1159"/>
      <c r="F223" s="1159"/>
      <c r="G223" s="1160" t="e">
        <f t="shared" si="28"/>
        <v>#DIV/0!</v>
      </c>
      <c r="H223" s="1161" t="e">
        <f t="shared" si="29"/>
        <v>#DIV/0!</v>
      </c>
      <c r="I223" s="1161" t="e">
        <f>SUM($H$15:H223)</f>
        <v>#DIV/0!</v>
      </c>
      <c r="J223" s="1162"/>
      <c r="K223" s="1163" t="e">
        <f t="shared" si="30"/>
        <v>#N/A</v>
      </c>
      <c r="L223" s="1641" t="e">
        <f t="shared" si="31"/>
        <v>#N/A</v>
      </c>
      <c r="M223" s="1642" t="e">
        <f t="shared" si="24"/>
        <v>#N/A</v>
      </c>
      <c r="N223" s="1161" t="e">
        <f>SUM($M$15:M223)</f>
        <v>#N/A</v>
      </c>
      <c r="O223" s="1161" t="e">
        <f t="shared" si="26"/>
        <v>#DIV/0!</v>
      </c>
      <c r="P223" s="1161" t="e">
        <f>SUM($O$15:O223)</f>
        <v>#DIV/0!</v>
      </c>
    </row>
    <row r="224" spans="2:16">
      <c r="B224" s="1157">
        <f t="shared" si="27"/>
        <v>44861</v>
      </c>
      <c r="C224" s="1158">
        <f t="shared" si="25"/>
        <v>10</v>
      </c>
      <c r="D224" s="1159"/>
      <c r="E224" s="1159"/>
      <c r="F224" s="1159"/>
      <c r="G224" s="1160" t="e">
        <f t="shared" si="28"/>
        <v>#DIV/0!</v>
      </c>
      <c r="H224" s="1161" t="e">
        <f t="shared" si="29"/>
        <v>#DIV/0!</v>
      </c>
      <c r="I224" s="1161" t="e">
        <f>SUM($H$15:H224)</f>
        <v>#DIV/0!</v>
      </c>
      <c r="J224" s="1162"/>
      <c r="K224" s="1163" t="e">
        <f t="shared" si="30"/>
        <v>#N/A</v>
      </c>
      <c r="L224" s="1641" t="e">
        <f t="shared" si="31"/>
        <v>#N/A</v>
      </c>
      <c r="M224" s="1642" t="e">
        <f t="shared" si="24"/>
        <v>#N/A</v>
      </c>
      <c r="N224" s="1161" t="e">
        <f>SUM($M$15:M224)</f>
        <v>#N/A</v>
      </c>
      <c r="O224" s="1161" t="e">
        <f t="shared" si="26"/>
        <v>#DIV/0!</v>
      </c>
      <c r="P224" s="1161" t="e">
        <f>SUM($O$15:O224)</f>
        <v>#DIV/0!</v>
      </c>
    </row>
    <row r="225" spans="2:16">
      <c r="B225" s="1157">
        <f t="shared" si="27"/>
        <v>44862</v>
      </c>
      <c r="C225" s="1158">
        <f t="shared" si="25"/>
        <v>10</v>
      </c>
      <c r="D225" s="1159"/>
      <c r="E225" s="1159"/>
      <c r="F225" s="1159"/>
      <c r="G225" s="1160" t="e">
        <f t="shared" si="28"/>
        <v>#DIV/0!</v>
      </c>
      <c r="H225" s="1161" t="e">
        <f t="shared" si="29"/>
        <v>#DIV/0!</v>
      </c>
      <c r="I225" s="1161" t="e">
        <f>SUM($H$15:H225)</f>
        <v>#DIV/0!</v>
      </c>
      <c r="J225" s="1162"/>
      <c r="K225" s="1163" t="e">
        <f t="shared" si="30"/>
        <v>#N/A</v>
      </c>
      <c r="L225" s="1641" t="e">
        <f t="shared" si="31"/>
        <v>#N/A</v>
      </c>
      <c r="M225" s="1642" t="e">
        <f t="shared" si="24"/>
        <v>#N/A</v>
      </c>
      <c r="N225" s="1161" t="e">
        <f>SUM($M$15:M225)</f>
        <v>#N/A</v>
      </c>
      <c r="O225" s="1161" t="e">
        <f t="shared" si="26"/>
        <v>#DIV/0!</v>
      </c>
      <c r="P225" s="1161" t="e">
        <f>SUM($O$15:O225)</f>
        <v>#DIV/0!</v>
      </c>
    </row>
    <row r="226" spans="2:16">
      <c r="B226" s="1157">
        <f t="shared" si="27"/>
        <v>44863</v>
      </c>
      <c r="C226" s="1158">
        <f t="shared" si="25"/>
        <v>10</v>
      </c>
      <c r="D226" s="1159"/>
      <c r="E226" s="1159"/>
      <c r="F226" s="1159"/>
      <c r="G226" s="1160" t="e">
        <f t="shared" si="28"/>
        <v>#DIV/0!</v>
      </c>
      <c r="H226" s="1161" t="e">
        <f t="shared" si="29"/>
        <v>#DIV/0!</v>
      </c>
      <c r="I226" s="1161" t="e">
        <f>SUM($H$15:H226)</f>
        <v>#DIV/0!</v>
      </c>
      <c r="J226" s="1162"/>
      <c r="K226" s="1163" t="e">
        <f t="shared" si="30"/>
        <v>#N/A</v>
      </c>
      <c r="L226" s="1641" t="e">
        <f t="shared" si="31"/>
        <v>#N/A</v>
      </c>
      <c r="M226" s="1642" t="e">
        <f t="shared" si="24"/>
        <v>#N/A</v>
      </c>
      <c r="N226" s="1161" t="e">
        <f>SUM($M$15:M226)</f>
        <v>#N/A</v>
      </c>
      <c r="O226" s="1161" t="e">
        <f t="shared" si="26"/>
        <v>#DIV/0!</v>
      </c>
      <c r="P226" s="1161" t="e">
        <f>SUM($O$15:O226)</f>
        <v>#DIV/0!</v>
      </c>
    </row>
    <row r="227" spans="2:16">
      <c r="B227" s="1157">
        <f t="shared" si="27"/>
        <v>44864</v>
      </c>
      <c r="C227" s="1158">
        <f t="shared" si="25"/>
        <v>10</v>
      </c>
      <c r="D227" s="1159"/>
      <c r="E227" s="1159"/>
      <c r="F227" s="1159"/>
      <c r="G227" s="1160" t="e">
        <f t="shared" si="28"/>
        <v>#DIV/0!</v>
      </c>
      <c r="H227" s="1161" t="e">
        <f t="shared" si="29"/>
        <v>#DIV/0!</v>
      </c>
      <c r="I227" s="1161" t="e">
        <f>SUM($H$15:H227)</f>
        <v>#DIV/0!</v>
      </c>
      <c r="J227" s="1162"/>
      <c r="K227" s="1163" t="e">
        <f t="shared" si="30"/>
        <v>#N/A</v>
      </c>
      <c r="L227" s="1641" t="e">
        <f t="shared" si="31"/>
        <v>#N/A</v>
      </c>
      <c r="M227" s="1642" t="e">
        <f t="shared" si="24"/>
        <v>#N/A</v>
      </c>
      <c r="N227" s="1161" t="e">
        <f>SUM($M$15:M227)</f>
        <v>#N/A</v>
      </c>
      <c r="O227" s="1161" t="e">
        <f t="shared" si="26"/>
        <v>#DIV/0!</v>
      </c>
      <c r="P227" s="1161" t="e">
        <f>SUM($O$15:O227)</f>
        <v>#DIV/0!</v>
      </c>
    </row>
    <row r="228" spans="2:16">
      <c r="B228" s="1157">
        <f t="shared" si="27"/>
        <v>44865</v>
      </c>
      <c r="C228" s="1158">
        <f t="shared" si="25"/>
        <v>10</v>
      </c>
      <c r="D228" s="1159"/>
      <c r="E228" s="1159"/>
      <c r="F228" s="1159"/>
      <c r="G228" s="1160" t="e">
        <f t="shared" si="28"/>
        <v>#DIV/0!</v>
      </c>
      <c r="H228" s="1161" t="e">
        <f t="shared" si="29"/>
        <v>#DIV/0!</v>
      </c>
      <c r="I228" s="1161" t="e">
        <f>SUM($H$15:H228)</f>
        <v>#DIV/0!</v>
      </c>
      <c r="J228" s="1162"/>
      <c r="K228" s="1163" t="e">
        <f t="shared" si="30"/>
        <v>#N/A</v>
      </c>
      <c r="L228" s="1641" t="e">
        <f t="shared" si="31"/>
        <v>#N/A</v>
      </c>
      <c r="M228" s="1642" t="e">
        <f t="shared" si="24"/>
        <v>#N/A</v>
      </c>
      <c r="N228" s="1161" t="e">
        <f>SUM($M$15:M228)</f>
        <v>#N/A</v>
      </c>
      <c r="O228" s="1161" t="e">
        <f t="shared" si="26"/>
        <v>#DIV/0!</v>
      </c>
      <c r="P228" s="1161" t="e">
        <f>SUM($O$15:O228)</f>
        <v>#DIV/0!</v>
      </c>
    </row>
    <row r="229" spans="2:16">
      <c r="B229" s="1157">
        <f t="shared" si="27"/>
        <v>44866</v>
      </c>
      <c r="C229" s="1158">
        <f t="shared" si="25"/>
        <v>11</v>
      </c>
      <c r="D229" s="1159"/>
      <c r="E229" s="1159"/>
      <c r="F229" s="1159"/>
      <c r="G229" s="1160" t="e">
        <f t="shared" si="28"/>
        <v>#DIV/0!</v>
      </c>
      <c r="H229" s="1161" t="e">
        <f t="shared" si="29"/>
        <v>#DIV/0!</v>
      </c>
      <c r="I229" s="1161" t="e">
        <f>SUM($H$15:H229)</f>
        <v>#DIV/0!</v>
      </c>
      <c r="J229" s="1162"/>
      <c r="K229" s="1163" t="e">
        <f t="shared" si="30"/>
        <v>#N/A</v>
      </c>
      <c r="L229" s="1641" t="e">
        <f t="shared" si="31"/>
        <v>#N/A</v>
      </c>
      <c r="M229" s="1642" t="e">
        <f t="shared" si="24"/>
        <v>#N/A</v>
      </c>
      <c r="N229" s="1161" t="e">
        <f>SUM($M$15:M229)</f>
        <v>#N/A</v>
      </c>
      <c r="O229" s="1161" t="e">
        <f t="shared" si="26"/>
        <v>#DIV/0!</v>
      </c>
      <c r="P229" s="1161" t="e">
        <f>SUM($O$15:O229)</f>
        <v>#DIV/0!</v>
      </c>
    </row>
    <row r="230" spans="2:16">
      <c r="B230" s="1157">
        <f t="shared" si="27"/>
        <v>44867</v>
      </c>
      <c r="C230" s="1158">
        <f t="shared" si="25"/>
        <v>11</v>
      </c>
      <c r="D230" s="1159"/>
      <c r="E230" s="1159"/>
      <c r="F230" s="1159"/>
      <c r="G230" s="1160" t="e">
        <f t="shared" si="28"/>
        <v>#DIV/0!</v>
      </c>
      <c r="H230" s="1161" t="e">
        <f t="shared" si="29"/>
        <v>#DIV/0!</v>
      </c>
      <c r="I230" s="1161" t="e">
        <f>SUM($H$15:H230)</f>
        <v>#DIV/0!</v>
      </c>
      <c r="J230" s="1162"/>
      <c r="K230" s="1163" t="e">
        <f t="shared" si="30"/>
        <v>#N/A</v>
      </c>
      <c r="L230" s="1641" t="e">
        <f t="shared" si="31"/>
        <v>#N/A</v>
      </c>
      <c r="M230" s="1642" t="e">
        <f t="shared" si="24"/>
        <v>#N/A</v>
      </c>
      <c r="N230" s="1161" t="e">
        <f>SUM($M$15:M230)</f>
        <v>#N/A</v>
      </c>
      <c r="O230" s="1161" t="e">
        <f t="shared" si="26"/>
        <v>#DIV/0!</v>
      </c>
      <c r="P230" s="1161" t="e">
        <f>SUM($O$15:O230)</f>
        <v>#DIV/0!</v>
      </c>
    </row>
    <row r="231" spans="2:16">
      <c r="B231" s="1157">
        <f t="shared" si="27"/>
        <v>44868</v>
      </c>
      <c r="C231" s="1158">
        <f t="shared" si="25"/>
        <v>11</v>
      </c>
      <c r="D231" s="1159"/>
      <c r="E231" s="1159"/>
      <c r="F231" s="1159"/>
      <c r="G231" s="1160" t="e">
        <f t="shared" si="28"/>
        <v>#DIV/0!</v>
      </c>
      <c r="H231" s="1161" t="e">
        <f t="shared" si="29"/>
        <v>#DIV/0!</v>
      </c>
      <c r="I231" s="1161" t="e">
        <f>SUM($H$15:H231)</f>
        <v>#DIV/0!</v>
      </c>
      <c r="J231" s="1162"/>
      <c r="K231" s="1163" t="e">
        <f t="shared" si="30"/>
        <v>#N/A</v>
      </c>
      <c r="L231" s="1641" t="e">
        <f t="shared" si="31"/>
        <v>#N/A</v>
      </c>
      <c r="M231" s="1642" t="e">
        <f t="shared" si="24"/>
        <v>#N/A</v>
      </c>
      <c r="N231" s="1161" t="e">
        <f>SUM($M$15:M231)</f>
        <v>#N/A</v>
      </c>
      <c r="O231" s="1161" t="e">
        <f t="shared" si="26"/>
        <v>#DIV/0!</v>
      </c>
      <c r="P231" s="1161" t="e">
        <f>SUM($O$15:O231)</f>
        <v>#DIV/0!</v>
      </c>
    </row>
    <row r="232" spans="2:16">
      <c r="B232" s="1157">
        <f t="shared" si="27"/>
        <v>44869</v>
      </c>
      <c r="C232" s="1158">
        <f t="shared" si="25"/>
        <v>11</v>
      </c>
      <c r="D232" s="1159"/>
      <c r="E232" s="1159"/>
      <c r="F232" s="1159"/>
      <c r="G232" s="1160" t="e">
        <f t="shared" si="28"/>
        <v>#DIV/0!</v>
      </c>
      <c r="H232" s="1161" t="e">
        <f t="shared" si="29"/>
        <v>#DIV/0!</v>
      </c>
      <c r="I232" s="1161" t="e">
        <f>SUM($H$15:H232)</f>
        <v>#DIV/0!</v>
      </c>
      <c r="J232" s="1162"/>
      <c r="K232" s="1163" t="e">
        <f t="shared" si="30"/>
        <v>#N/A</v>
      </c>
      <c r="L232" s="1641" t="e">
        <f t="shared" si="31"/>
        <v>#N/A</v>
      </c>
      <c r="M232" s="1642" t="e">
        <f t="shared" si="24"/>
        <v>#N/A</v>
      </c>
      <c r="N232" s="1161" t="e">
        <f>SUM($M$15:M232)</f>
        <v>#N/A</v>
      </c>
      <c r="O232" s="1161" t="e">
        <f t="shared" si="26"/>
        <v>#DIV/0!</v>
      </c>
      <c r="P232" s="1161" t="e">
        <f>SUM($O$15:O232)</f>
        <v>#DIV/0!</v>
      </c>
    </row>
    <row r="233" spans="2:16">
      <c r="B233" s="1157">
        <f t="shared" si="27"/>
        <v>44870</v>
      </c>
      <c r="C233" s="1158">
        <f t="shared" si="25"/>
        <v>11</v>
      </c>
      <c r="D233" s="1159"/>
      <c r="E233" s="1159"/>
      <c r="F233" s="1159"/>
      <c r="G233" s="1160" t="e">
        <f t="shared" si="28"/>
        <v>#DIV/0!</v>
      </c>
      <c r="H233" s="1161" t="e">
        <f t="shared" si="29"/>
        <v>#DIV/0!</v>
      </c>
      <c r="I233" s="1161" t="e">
        <f>SUM($H$15:H233)</f>
        <v>#DIV/0!</v>
      </c>
      <c r="J233" s="1162"/>
      <c r="K233" s="1163" t="e">
        <f t="shared" si="30"/>
        <v>#N/A</v>
      </c>
      <c r="L233" s="1641" t="e">
        <f t="shared" si="31"/>
        <v>#N/A</v>
      </c>
      <c r="M233" s="1642" t="e">
        <f t="shared" si="24"/>
        <v>#N/A</v>
      </c>
      <c r="N233" s="1161" t="e">
        <f>SUM($M$15:M233)</f>
        <v>#N/A</v>
      </c>
      <c r="O233" s="1161" t="e">
        <f t="shared" si="26"/>
        <v>#DIV/0!</v>
      </c>
      <c r="P233" s="1161" t="e">
        <f>SUM($O$15:O233)</f>
        <v>#DIV/0!</v>
      </c>
    </row>
    <row r="234" spans="2:16">
      <c r="B234" s="1157">
        <f t="shared" si="27"/>
        <v>44871</v>
      </c>
      <c r="C234" s="1158">
        <f t="shared" si="25"/>
        <v>11</v>
      </c>
      <c r="D234" s="1159"/>
      <c r="E234" s="1159"/>
      <c r="F234" s="1159"/>
      <c r="G234" s="1160" t="e">
        <f t="shared" si="28"/>
        <v>#DIV/0!</v>
      </c>
      <c r="H234" s="1161" t="e">
        <f t="shared" si="29"/>
        <v>#DIV/0!</v>
      </c>
      <c r="I234" s="1161" t="e">
        <f>SUM($H$15:H234)</f>
        <v>#DIV/0!</v>
      </c>
      <c r="J234" s="1162"/>
      <c r="K234" s="1163" t="e">
        <f t="shared" si="30"/>
        <v>#N/A</v>
      </c>
      <c r="L234" s="1641" t="e">
        <f t="shared" si="31"/>
        <v>#N/A</v>
      </c>
      <c r="M234" s="1642" t="e">
        <f t="shared" si="24"/>
        <v>#N/A</v>
      </c>
      <c r="N234" s="1161" t="e">
        <f>SUM($M$15:M234)</f>
        <v>#N/A</v>
      </c>
      <c r="O234" s="1161" t="e">
        <f t="shared" si="26"/>
        <v>#DIV/0!</v>
      </c>
      <c r="P234" s="1161" t="e">
        <f>SUM($O$15:O234)</f>
        <v>#DIV/0!</v>
      </c>
    </row>
    <row r="235" spans="2:16">
      <c r="B235" s="1157">
        <f t="shared" si="27"/>
        <v>44872</v>
      </c>
      <c r="C235" s="1158">
        <f t="shared" si="25"/>
        <v>11</v>
      </c>
      <c r="D235" s="1159"/>
      <c r="E235" s="1159"/>
      <c r="F235" s="1159"/>
      <c r="G235" s="1160" t="e">
        <f t="shared" si="28"/>
        <v>#DIV/0!</v>
      </c>
      <c r="H235" s="1161" t="e">
        <f t="shared" si="29"/>
        <v>#DIV/0!</v>
      </c>
      <c r="I235" s="1161" t="e">
        <f>SUM($H$15:H235)</f>
        <v>#DIV/0!</v>
      </c>
      <c r="J235" s="1162"/>
      <c r="K235" s="1163" t="e">
        <f t="shared" si="30"/>
        <v>#N/A</v>
      </c>
      <c r="L235" s="1641" t="e">
        <f t="shared" si="31"/>
        <v>#N/A</v>
      </c>
      <c r="M235" s="1642" t="e">
        <f t="shared" si="24"/>
        <v>#N/A</v>
      </c>
      <c r="N235" s="1161" t="e">
        <f>SUM($M$15:M235)</f>
        <v>#N/A</v>
      </c>
      <c r="O235" s="1161" t="e">
        <f t="shared" si="26"/>
        <v>#DIV/0!</v>
      </c>
      <c r="P235" s="1161" t="e">
        <f>SUM($O$15:O235)</f>
        <v>#DIV/0!</v>
      </c>
    </row>
    <row r="236" spans="2:16">
      <c r="B236" s="1157">
        <f t="shared" si="27"/>
        <v>44873</v>
      </c>
      <c r="C236" s="1158">
        <f t="shared" si="25"/>
        <v>11</v>
      </c>
      <c r="D236" s="1159"/>
      <c r="E236" s="1159"/>
      <c r="F236" s="1159"/>
      <c r="G236" s="1160" t="e">
        <f t="shared" si="28"/>
        <v>#DIV/0!</v>
      </c>
      <c r="H236" s="1161" t="e">
        <f t="shared" si="29"/>
        <v>#DIV/0!</v>
      </c>
      <c r="I236" s="1161" t="e">
        <f>SUM($H$15:H236)</f>
        <v>#DIV/0!</v>
      </c>
      <c r="J236" s="1162"/>
      <c r="K236" s="1163" t="e">
        <f t="shared" si="30"/>
        <v>#N/A</v>
      </c>
      <c r="L236" s="1641" t="e">
        <f t="shared" si="31"/>
        <v>#N/A</v>
      </c>
      <c r="M236" s="1642" t="e">
        <f t="shared" si="24"/>
        <v>#N/A</v>
      </c>
      <c r="N236" s="1161" t="e">
        <f>SUM($M$15:M236)</f>
        <v>#N/A</v>
      </c>
      <c r="O236" s="1161" t="e">
        <f t="shared" si="26"/>
        <v>#DIV/0!</v>
      </c>
      <c r="P236" s="1161" t="e">
        <f>SUM($O$15:O236)</f>
        <v>#DIV/0!</v>
      </c>
    </row>
    <row r="237" spans="2:16">
      <c r="B237" s="1157">
        <f t="shared" si="27"/>
        <v>44874</v>
      </c>
      <c r="C237" s="1158">
        <f t="shared" si="25"/>
        <v>11</v>
      </c>
      <c r="D237" s="1159"/>
      <c r="E237" s="1159"/>
      <c r="F237" s="1159"/>
      <c r="G237" s="1160" t="e">
        <f t="shared" si="28"/>
        <v>#DIV/0!</v>
      </c>
      <c r="H237" s="1161" t="e">
        <f t="shared" si="29"/>
        <v>#DIV/0!</v>
      </c>
      <c r="I237" s="1161" t="e">
        <f>SUM($H$15:H237)</f>
        <v>#DIV/0!</v>
      </c>
      <c r="J237" s="1162"/>
      <c r="K237" s="1163" t="e">
        <f t="shared" si="30"/>
        <v>#N/A</v>
      </c>
      <c r="L237" s="1641" t="e">
        <f t="shared" si="31"/>
        <v>#N/A</v>
      </c>
      <c r="M237" s="1642" t="e">
        <f t="shared" si="24"/>
        <v>#N/A</v>
      </c>
      <c r="N237" s="1161" t="e">
        <f>SUM($M$15:M237)</f>
        <v>#N/A</v>
      </c>
      <c r="O237" s="1161" t="e">
        <f t="shared" si="26"/>
        <v>#DIV/0!</v>
      </c>
      <c r="P237" s="1161" t="e">
        <f>SUM($O$15:O237)</f>
        <v>#DIV/0!</v>
      </c>
    </row>
    <row r="238" spans="2:16">
      <c r="B238" s="1157">
        <f t="shared" si="27"/>
        <v>44875</v>
      </c>
      <c r="C238" s="1158">
        <f t="shared" si="25"/>
        <v>11</v>
      </c>
      <c r="D238" s="1159"/>
      <c r="E238" s="1159"/>
      <c r="F238" s="1159"/>
      <c r="G238" s="1160" t="e">
        <f t="shared" si="28"/>
        <v>#DIV/0!</v>
      </c>
      <c r="H238" s="1161" t="e">
        <f t="shared" si="29"/>
        <v>#DIV/0!</v>
      </c>
      <c r="I238" s="1161" t="e">
        <f>SUM($H$15:H238)</f>
        <v>#DIV/0!</v>
      </c>
      <c r="J238" s="1162"/>
      <c r="K238" s="1163" t="e">
        <f t="shared" si="30"/>
        <v>#N/A</v>
      </c>
      <c r="L238" s="1641" t="e">
        <f t="shared" si="31"/>
        <v>#N/A</v>
      </c>
      <c r="M238" s="1642" t="e">
        <f t="shared" si="24"/>
        <v>#N/A</v>
      </c>
      <c r="N238" s="1161" t="e">
        <f>SUM($M$15:M238)</f>
        <v>#N/A</v>
      </c>
      <c r="O238" s="1161" t="e">
        <f t="shared" si="26"/>
        <v>#DIV/0!</v>
      </c>
      <c r="P238" s="1161" t="e">
        <f>SUM($O$15:O238)</f>
        <v>#DIV/0!</v>
      </c>
    </row>
    <row r="239" spans="2:16">
      <c r="B239" s="1157">
        <f t="shared" si="27"/>
        <v>44876</v>
      </c>
      <c r="C239" s="1158">
        <f t="shared" si="25"/>
        <v>11</v>
      </c>
      <c r="D239" s="1159"/>
      <c r="E239" s="1159"/>
      <c r="F239" s="1159"/>
      <c r="G239" s="1160" t="e">
        <f t="shared" si="28"/>
        <v>#DIV/0!</v>
      </c>
      <c r="H239" s="1161" t="e">
        <f t="shared" si="29"/>
        <v>#DIV/0!</v>
      </c>
      <c r="I239" s="1161" t="e">
        <f>SUM($H$15:H239)</f>
        <v>#DIV/0!</v>
      </c>
      <c r="J239" s="1162"/>
      <c r="K239" s="1163" t="e">
        <f t="shared" si="30"/>
        <v>#N/A</v>
      </c>
      <c r="L239" s="1641" t="e">
        <f t="shared" si="31"/>
        <v>#N/A</v>
      </c>
      <c r="M239" s="1642" t="e">
        <f t="shared" si="24"/>
        <v>#N/A</v>
      </c>
      <c r="N239" s="1161" t="e">
        <f>SUM($M$15:M239)</f>
        <v>#N/A</v>
      </c>
      <c r="O239" s="1161" t="e">
        <f t="shared" si="26"/>
        <v>#DIV/0!</v>
      </c>
      <c r="P239" s="1161" t="e">
        <f>SUM($O$15:O239)</f>
        <v>#DIV/0!</v>
      </c>
    </row>
    <row r="240" spans="2:16">
      <c r="B240" s="1157">
        <f t="shared" si="27"/>
        <v>44877</v>
      </c>
      <c r="C240" s="1158">
        <f t="shared" si="25"/>
        <v>11</v>
      </c>
      <c r="D240" s="1159"/>
      <c r="E240" s="1159"/>
      <c r="F240" s="1159"/>
      <c r="G240" s="1160" t="e">
        <f t="shared" si="28"/>
        <v>#DIV/0!</v>
      </c>
      <c r="H240" s="1161" t="e">
        <f t="shared" si="29"/>
        <v>#DIV/0!</v>
      </c>
      <c r="I240" s="1161" t="e">
        <f>SUM($H$15:H240)</f>
        <v>#DIV/0!</v>
      </c>
      <c r="J240" s="1162"/>
      <c r="K240" s="1163" t="e">
        <f t="shared" si="30"/>
        <v>#N/A</v>
      </c>
      <c r="L240" s="1641" t="e">
        <f t="shared" si="31"/>
        <v>#N/A</v>
      </c>
      <c r="M240" s="1642" t="e">
        <f t="shared" si="24"/>
        <v>#N/A</v>
      </c>
      <c r="N240" s="1161" t="e">
        <f>SUM($M$15:M240)</f>
        <v>#N/A</v>
      </c>
      <c r="O240" s="1161" t="e">
        <f t="shared" si="26"/>
        <v>#DIV/0!</v>
      </c>
      <c r="P240" s="1161" t="e">
        <f>SUM($O$15:O240)</f>
        <v>#DIV/0!</v>
      </c>
    </row>
    <row r="241" spans="2:16">
      <c r="B241" s="1157">
        <f t="shared" si="27"/>
        <v>44878</v>
      </c>
      <c r="C241" s="1158">
        <f t="shared" si="25"/>
        <v>11</v>
      </c>
      <c r="D241" s="1159"/>
      <c r="E241" s="1159"/>
      <c r="F241" s="1159"/>
      <c r="G241" s="1160" t="e">
        <f t="shared" si="28"/>
        <v>#DIV/0!</v>
      </c>
      <c r="H241" s="1161" t="e">
        <f t="shared" si="29"/>
        <v>#DIV/0!</v>
      </c>
      <c r="I241" s="1161" t="e">
        <f>SUM($H$15:H241)</f>
        <v>#DIV/0!</v>
      </c>
      <c r="J241" s="1162"/>
      <c r="K241" s="1163" t="e">
        <f t="shared" si="30"/>
        <v>#N/A</v>
      </c>
      <c r="L241" s="1641" t="e">
        <f t="shared" si="31"/>
        <v>#N/A</v>
      </c>
      <c r="M241" s="1642" t="e">
        <f t="shared" si="24"/>
        <v>#N/A</v>
      </c>
      <c r="N241" s="1161" t="e">
        <f>SUM($M$15:M241)</f>
        <v>#N/A</v>
      </c>
      <c r="O241" s="1161" t="e">
        <f t="shared" si="26"/>
        <v>#DIV/0!</v>
      </c>
      <c r="P241" s="1161" t="e">
        <f>SUM($O$15:O241)</f>
        <v>#DIV/0!</v>
      </c>
    </row>
    <row r="242" spans="2:16">
      <c r="B242" s="1157">
        <f t="shared" si="27"/>
        <v>44879</v>
      </c>
      <c r="C242" s="1158">
        <f t="shared" si="25"/>
        <v>11</v>
      </c>
      <c r="D242" s="1159"/>
      <c r="E242" s="1159"/>
      <c r="F242" s="1159"/>
      <c r="G242" s="1160" t="e">
        <f t="shared" si="28"/>
        <v>#DIV/0!</v>
      </c>
      <c r="H242" s="1161" t="e">
        <f t="shared" si="29"/>
        <v>#DIV/0!</v>
      </c>
      <c r="I242" s="1161" t="e">
        <f>SUM($H$15:H242)</f>
        <v>#DIV/0!</v>
      </c>
      <c r="J242" s="1162"/>
      <c r="K242" s="1163" t="e">
        <f t="shared" si="30"/>
        <v>#N/A</v>
      </c>
      <c r="L242" s="1641" t="e">
        <f t="shared" si="31"/>
        <v>#N/A</v>
      </c>
      <c r="M242" s="1642" t="e">
        <f t="shared" si="24"/>
        <v>#N/A</v>
      </c>
      <c r="N242" s="1161" t="e">
        <f>SUM($M$15:M242)</f>
        <v>#N/A</v>
      </c>
      <c r="O242" s="1161" t="e">
        <f t="shared" si="26"/>
        <v>#DIV/0!</v>
      </c>
      <c r="P242" s="1161" t="e">
        <f>SUM($O$15:O242)</f>
        <v>#DIV/0!</v>
      </c>
    </row>
    <row r="243" spans="2:16">
      <c r="B243" s="1157">
        <f t="shared" si="27"/>
        <v>44880</v>
      </c>
      <c r="C243" s="1158">
        <f t="shared" si="25"/>
        <v>11</v>
      </c>
      <c r="D243" s="1159"/>
      <c r="E243" s="1159"/>
      <c r="F243" s="1159"/>
      <c r="G243" s="1160" t="e">
        <f t="shared" si="28"/>
        <v>#DIV/0!</v>
      </c>
      <c r="H243" s="1161" t="e">
        <f t="shared" si="29"/>
        <v>#DIV/0!</v>
      </c>
      <c r="I243" s="1161" t="e">
        <f>SUM($H$15:H243)</f>
        <v>#DIV/0!</v>
      </c>
      <c r="J243" s="1162"/>
      <c r="K243" s="1163" t="e">
        <f t="shared" si="30"/>
        <v>#N/A</v>
      </c>
      <c r="L243" s="1641" t="e">
        <f t="shared" si="31"/>
        <v>#N/A</v>
      </c>
      <c r="M243" s="1642" t="e">
        <f t="shared" si="24"/>
        <v>#N/A</v>
      </c>
      <c r="N243" s="1161" t="e">
        <f>SUM($M$15:M243)</f>
        <v>#N/A</v>
      </c>
      <c r="O243" s="1161" t="e">
        <f t="shared" si="26"/>
        <v>#DIV/0!</v>
      </c>
      <c r="P243" s="1161" t="e">
        <f>SUM($O$15:O243)</f>
        <v>#DIV/0!</v>
      </c>
    </row>
    <row r="244" spans="2:16">
      <c r="B244" s="1157">
        <f t="shared" si="27"/>
        <v>44881</v>
      </c>
      <c r="C244" s="1158">
        <f t="shared" si="25"/>
        <v>11</v>
      </c>
      <c r="D244" s="1159"/>
      <c r="E244" s="1159"/>
      <c r="F244" s="1159"/>
      <c r="G244" s="1160" t="e">
        <f t="shared" si="28"/>
        <v>#DIV/0!</v>
      </c>
      <c r="H244" s="1161" t="e">
        <f t="shared" si="29"/>
        <v>#DIV/0!</v>
      </c>
      <c r="I244" s="1161" t="e">
        <f>SUM($H$15:H244)</f>
        <v>#DIV/0!</v>
      </c>
      <c r="J244" s="1162"/>
      <c r="K244" s="1163" t="e">
        <f t="shared" si="30"/>
        <v>#N/A</v>
      </c>
      <c r="L244" s="1641" t="e">
        <f t="shared" si="31"/>
        <v>#N/A</v>
      </c>
      <c r="M244" s="1642" t="e">
        <f t="shared" si="24"/>
        <v>#N/A</v>
      </c>
      <c r="N244" s="1161" t="e">
        <f>SUM($M$15:M244)</f>
        <v>#N/A</v>
      </c>
      <c r="O244" s="1161" t="e">
        <f t="shared" si="26"/>
        <v>#DIV/0!</v>
      </c>
      <c r="P244" s="1161" t="e">
        <f>SUM($O$15:O244)</f>
        <v>#DIV/0!</v>
      </c>
    </row>
    <row r="245" spans="2:16">
      <c r="B245" s="1157">
        <f t="shared" si="27"/>
        <v>44882</v>
      </c>
      <c r="C245" s="1158">
        <f t="shared" si="25"/>
        <v>11</v>
      </c>
      <c r="D245" s="1159"/>
      <c r="E245" s="1159"/>
      <c r="F245" s="1159"/>
      <c r="G245" s="1160" t="e">
        <f t="shared" si="28"/>
        <v>#DIV/0!</v>
      </c>
      <c r="H245" s="1161" t="e">
        <f t="shared" si="29"/>
        <v>#DIV/0!</v>
      </c>
      <c r="I245" s="1161" t="e">
        <f>SUM($H$15:H245)</f>
        <v>#DIV/0!</v>
      </c>
      <c r="J245" s="1162"/>
      <c r="K245" s="1163" t="e">
        <f t="shared" si="30"/>
        <v>#N/A</v>
      </c>
      <c r="L245" s="1641" t="e">
        <f t="shared" si="31"/>
        <v>#N/A</v>
      </c>
      <c r="M245" s="1642" t="e">
        <f t="shared" si="24"/>
        <v>#N/A</v>
      </c>
      <c r="N245" s="1161" t="e">
        <f>SUM($M$15:M245)</f>
        <v>#N/A</v>
      </c>
      <c r="O245" s="1161" t="e">
        <f t="shared" si="26"/>
        <v>#DIV/0!</v>
      </c>
      <c r="P245" s="1161" t="e">
        <f>SUM($O$15:O245)</f>
        <v>#DIV/0!</v>
      </c>
    </row>
    <row r="246" spans="2:16">
      <c r="B246" s="1157">
        <f t="shared" si="27"/>
        <v>44883</v>
      </c>
      <c r="C246" s="1158">
        <f t="shared" si="25"/>
        <v>11</v>
      </c>
      <c r="D246" s="1159"/>
      <c r="E246" s="1159"/>
      <c r="F246" s="1159"/>
      <c r="G246" s="1160" t="e">
        <f t="shared" si="28"/>
        <v>#DIV/0!</v>
      </c>
      <c r="H246" s="1161" t="e">
        <f t="shared" si="29"/>
        <v>#DIV/0!</v>
      </c>
      <c r="I246" s="1161" t="e">
        <f>SUM($H$15:H246)</f>
        <v>#DIV/0!</v>
      </c>
      <c r="J246" s="1162"/>
      <c r="K246" s="1163" t="e">
        <f t="shared" si="30"/>
        <v>#N/A</v>
      </c>
      <c r="L246" s="1641" t="e">
        <f t="shared" si="31"/>
        <v>#N/A</v>
      </c>
      <c r="M246" s="1642" t="e">
        <f t="shared" si="24"/>
        <v>#N/A</v>
      </c>
      <c r="N246" s="1161" t="e">
        <f>SUM($M$15:M246)</f>
        <v>#N/A</v>
      </c>
      <c r="O246" s="1161" t="e">
        <f t="shared" si="26"/>
        <v>#DIV/0!</v>
      </c>
      <c r="P246" s="1161" t="e">
        <f>SUM($O$15:O246)</f>
        <v>#DIV/0!</v>
      </c>
    </row>
    <row r="247" spans="2:16">
      <c r="B247" s="1157">
        <f t="shared" si="27"/>
        <v>44884</v>
      </c>
      <c r="C247" s="1158">
        <f t="shared" si="25"/>
        <v>11</v>
      </c>
      <c r="D247" s="1159"/>
      <c r="E247" s="1159"/>
      <c r="F247" s="1159"/>
      <c r="G247" s="1160" t="e">
        <f t="shared" si="28"/>
        <v>#DIV/0!</v>
      </c>
      <c r="H247" s="1161" t="e">
        <f t="shared" si="29"/>
        <v>#DIV/0!</v>
      </c>
      <c r="I247" s="1161" t="e">
        <f>SUM($H$15:H247)</f>
        <v>#DIV/0!</v>
      </c>
      <c r="J247" s="1162"/>
      <c r="K247" s="1163" t="e">
        <f t="shared" si="30"/>
        <v>#N/A</v>
      </c>
      <c r="L247" s="1641" t="e">
        <f t="shared" si="31"/>
        <v>#N/A</v>
      </c>
      <c r="M247" s="1642" t="e">
        <f t="shared" si="24"/>
        <v>#N/A</v>
      </c>
      <c r="N247" s="1161" t="e">
        <f>SUM($M$15:M247)</f>
        <v>#N/A</v>
      </c>
      <c r="O247" s="1161" t="e">
        <f t="shared" si="26"/>
        <v>#DIV/0!</v>
      </c>
      <c r="P247" s="1161" t="e">
        <f>SUM($O$15:O247)</f>
        <v>#DIV/0!</v>
      </c>
    </row>
    <row r="248" spans="2:16">
      <c r="B248" s="1157">
        <f t="shared" si="27"/>
        <v>44885</v>
      </c>
      <c r="C248" s="1158">
        <f t="shared" si="25"/>
        <v>11</v>
      </c>
      <c r="D248" s="1159"/>
      <c r="E248" s="1159"/>
      <c r="F248" s="1159"/>
      <c r="G248" s="1160" t="e">
        <f t="shared" si="28"/>
        <v>#DIV/0!</v>
      </c>
      <c r="H248" s="1161" t="e">
        <f t="shared" si="29"/>
        <v>#DIV/0!</v>
      </c>
      <c r="I248" s="1161" t="e">
        <f>SUM($H$15:H248)</f>
        <v>#DIV/0!</v>
      </c>
      <c r="J248" s="1162"/>
      <c r="K248" s="1163" t="e">
        <f t="shared" si="30"/>
        <v>#N/A</v>
      </c>
      <c r="L248" s="1641" t="e">
        <f t="shared" si="31"/>
        <v>#N/A</v>
      </c>
      <c r="M248" s="1642" t="e">
        <f t="shared" si="24"/>
        <v>#N/A</v>
      </c>
      <c r="N248" s="1161" t="e">
        <f>SUM($M$15:M248)</f>
        <v>#N/A</v>
      </c>
      <c r="O248" s="1161" t="e">
        <f t="shared" si="26"/>
        <v>#DIV/0!</v>
      </c>
      <c r="P248" s="1161" t="e">
        <f>SUM($O$15:O248)</f>
        <v>#DIV/0!</v>
      </c>
    </row>
    <row r="249" spans="2:16">
      <c r="B249" s="1157">
        <f t="shared" si="27"/>
        <v>44886</v>
      </c>
      <c r="C249" s="1158">
        <f t="shared" si="25"/>
        <v>11</v>
      </c>
      <c r="D249" s="1159"/>
      <c r="E249" s="1159"/>
      <c r="F249" s="1159"/>
      <c r="G249" s="1160" t="e">
        <f t="shared" si="28"/>
        <v>#DIV/0!</v>
      </c>
      <c r="H249" s="1161" t="e">
        <f t="shared" si="29"/>
        <v>#DIV/0!</v>
      </c>
      <c r="I249" s="1161" t="e">
        <f>SUM($H$15:H249)</f>
        <v>#DIV/0!</v>
      </c>
      <c r="J249" s="1162"/>
      <c r="K249" s="1163" t="e">
        <f t="shared" si="30"/>
        <v>#N/A</v>
      </c>
      <c r="L249" s="1641" t="e">
        <f t="shared" si="31"/>
        <v>#N/A</v>
      </c>
      <c r="M249" s="1642" t="e">
        <f t="shared" si="24"/>
        <v>#N/A</v>
      </c>
      <c r="N249" s="1161" t="e">
        <f>SUM($M$15:M249)</f>
        <v>#N/A</v>
      </c>
      <c r="O249" s="1161" t="e">
        <f t="shared" si="26"/>
        <v>#DIV/0!</v>
      </c>
      <c r="P249" s="1161" t="e">
        <f>SUM($O$15:O249)</f>
        <v>#DIV/0!</v>
      </c>
    </row>
    <row r="250" spans="2:16">
      <c r="B250" s="1157">
        <f t="shared" si="27"/>
        <v>44887</v>
      </c>
      <c r="C250" s="1158">
        <f t="shared" si="25"/>
        <v>11</v>
      </c>
      <c r="D250" s="1159"/>
      <c r="E250" s="1159"/>
      <c r="F250" s="1159"/>
      <c r="G250" s="1160" t="e">
        <f t="shared" si="28"/>
        <v>#DIV/0!</v>
      </c>
      <c r="H250" s="1161" t="e">
        <f t="shared" si="29"/>
        <v>#DIV/0!</v>
      </c>
      <c r="I250" s="1161" t="e">
        <f>SUM($H$15:H250)</f>
        <v>#DIV/0!</v>
      </c>
      <c r="J250" s="1162"/>
      <c r="K250" s="1163" t="e">
        <f t="shared" si="30"/>
        <v>#N/A</v>
      </c>
      <c r="L250" s="1641" t="e">
        <f t="shared" si="31"/>
        <v>#N/A</v>
      </c>
      <c r="M250" s="1642" t="e">
        <f t="shared" si="24"/>
        <v>#N/A</v>
      </c>
      <c r="N250" s="1161" t="e">
        <f>SUM($M$15:M250)</f>
        <v>#N/A</v>
      </c>
      <c r="O250" s="1161" t="e">
        <f t="shared" si="26"/>
        <v>#DIV/0!</v>
      </c>
      <c r="P250" s="1161" t="e">
        <f>SUM($O$15:O250)</f>
        <v>#DIV/0!</v>
      </c>
    </row>
    <row r="251" spans="2:16">
      <c r="B251" s="1157">
        <f t="shared" si="27"/>
        <v>44888</v>
      </c>
      <c r="C251" s="1158">
        <f t="shared" si="25"/>
        <v>11</v>
      </c>
      <c r="D251" s="1159"/>
      <c r="E251" s="1159"/>
      <c r="F251" s="1159"/>
      <c r="G251" s="1160" t="e">
        <f t="shared" si="28"/>
        <v>#DIV/0!</v>
      </c>
      <c r="H251" s="1161" t="e">
        <f t="shared" si="29"/>
        <v>#DIV/0!</v>
      </c>
      <c r="I251" s="1161" t="e">
        <f>SUM($H$15:H251)</f>
        <v>#DIV/0!</v>
      </c>
      <c r="J251" s="1162"/>
      <c r="K251" s="1163" t="e">
        <f t="shared" si="30"/>
        <v>#N/A</v>
      </c>
      <c r="L251" s="1641" t="e">
        <f t="shared" si="31"/>
        <v>#N/A</v>
      </c>
      <c r="M251" s="1642" t="e">
        <f t="shared" si="24"/>
        <v>#N/A</v>
      </c>
      <c r="N251" s="1161" t="e">
        <f>SUM($M$15:M251)</f>
        <v>#N/A</v>
      </c>
      <c r="O251" s="1161" t="e">
        <f t="shared" si="26"/>
        <v>#DIV/0!</v>
      </c>
      <c r="P251" s="1161" t="e">
        <f>SUM($O$15:O251)</f>
        <v>#DIV/0!</v>
      </c>
    </row>
    <row r="252" spans="2:16">
      <c r="B252" s="1157">
        <f t="shared" si="27"/>
        <v>44889</v>
      </c>
      <c r="C252" s="1158">
        <f t="shared" si="25"/>
        <v>11</v>
      </c>
      <c r="D252" s="1159"/>
      <c r="E252" s="1159"/>
      <c r="F252" s="1159"/>
      <c r="G252" s="1160" t="e">
        <f t="shared" si="28"/>
        <v>#DIV/0!</v>
      </c>
      <c r="H252" s="1161" t="e">
        <f t="shared" si="29"/>
        <v>#DIV/0!</v>
      </c>
      <c r="I252" s="1161" t="e">
        <f>SUM($H$15:H252)</f>
        <v>#DIV/0!</v>
      </c>
      <c r="J252" s="1162"/>
      <c r="K252" s="1163" t="e">
        <f t="shared" si="30"/>
        <v>#N/A</v>
      </c>
      <c r="L252" s="1641" t="e">
        <f t="shared" si="31"/>
        <v>#N/A</v>
      </c>
      <c r="M252" s="1642" t="e">
        <f t="shared" si="24"/>
        <v>#N/A</v>
      </c>
      <c r="N252" s="1161" t="e">
        <f>SUM($M$15:M252)</f>
        <v>#N/A</v>
      </c>
      <c r="O252" s="1161" t="e">
        <f t="shared" si="26"/>
        <v>#DIV/0!</v>
      </c>
      <c r="P252" s="1161" t="e">
        <f>SUM($O$15:O252)</f>
        <v>#DIV/0!</v>
      </c>
    </row>
    <row r="253" spans="2:16">
      <c r="B253" s="1157">
        <f t="shared" si="27"/>
        <v>44890</v>
      </c>
      <c r="C253" s="1158">
        <f t="shared" si="25"/>
        <v>11</v>
      </c>
      <c r="D253" s="1159"/>
      <c r="E253" s="1159"/>
      <c r="F253" s="1159"/>
      <c r="G253" s="1160" t="e">
        <f t="shared" si="28"/>
        <v>#DIV/0!</v>
      </c>
      <c r="H253" s="1161" t="e">
        <f t="shared" si="29"/>
        <v>#DIV/0!</v>
      </c>
      <c r="I253" s="1161" t="e">
        <f>SUM($H$15:H253)</f>
        <v>#DIV/0!</v>
      </c>
      <c r="J253" s="1162"/>
      <c r="K253" s="1163" t="e">
        <f t="shared" si="30"/>
        <v>#N/A</v>
      </c>
      <c r="L253" s="1641" t="e">
        <f t="shared" si="31"/>
        <v>#N/A</v>
      </c>
      <c r="M253" s="1642" t="e">
        <f t="shared" si="24"/>
        <v>#N/A</v>
      </c>
      <c r="N253" s="1161" t="e">
        <f>SUM($M$15:M253)</f>
        <v>#N/A</v>
      </c>
      <c r="O253" s="1161" t="e">
        <f t="shared" si="26"/>
        <v>#DIV/0!</v>
      </c>
      <c r="P253" s="1161" t="e">
        <f>SUM($O$15:O253)</f>
        <v>#DIV/0!</v>
      </c>
    </row>
    <row r="254" spans="2:16">
      <c r="B254" s="1157">
        <f t="shared" si="27"/>
        <v>44891</v>
      </c>
      <c r="C254" s="1158">
        <f t="shared" si="25"/>
        <v>11</v>
      </c>
      <c r="D254" s="1159"/>
      <c r="E254" s="1159"/>
      <c r="F254" s="1159"/>
      <c r="G254" s="1160" t="e">
        <f t="shared" si="28"/>
        <v>#DIV/0!</v>
      </c>
      <c r="H254" s="1161" t="e">
        <f t="shared" si="29"/>
        <v>#DIV/0!</v>
      </c>
      <c r="I254" s="1161" t="e">
        <f>SUM($H$15:H254)</f>
        <v>#DIV/0!</v>
      </c>
      <c r="J254" s="1162"/>
      <c r="K254" s="1163" t="e">
        <f t="shared" si="30"/>
        <v>#N/A</v>
      </c>
      <c r="L254" s="1641" t="e">
        <f t="shared" si="31"/>
        <v>#N/A</v>
      </c>
      <c r="M254" s="1642" t="e">
        <f t="shared" si="24"/>
        <v>#N/A</v>
      </c>
      <c r="N254" s="1161" t="e">
        <f>SUM($M$15:M254)</f>
        <v>#N/A</v>
      </c>
      <c r="O254" s="1161" t="e">
        <f t="shared" si="26"/>
        <v>#DIV/0!</v>
      </c>
      <c r="P254" s="1161" t="e">
        <f>SUM($O$15:O254)</f>
        <v>#DIV/0!</v>
      </c>
    </row>
    <row r="255" spans="2:16">
      <c r="B255" s="1157">
        <f t="shared" si="27"/>
        <v>44892</v>
      </c>
      <c r="C255" s="1158">
        <f t="shared" si="25"/>
        <v>11</v>
      </c>
      <c r="D255" s="1159"/>
      <c r="E255" s="1159"/>
      <c r="F255" s="1159"/>
      <c r="G255" s="1160" t="e">
        <f t="shared" si="28"/>
        <v>#DIV/0!</v>
      </c>
      <c r="H255" s="1161" t="e">
        <f t="shared" si="29"/>
        <v>#DIV/0!</v>
      </c>
      <c r="I255" s="1161" t="e">
        <f>SUM($H$15:H255)</f>
        <v>#DIV/0!</v>
      </c>
      <c r="J255" s="1162"/>
      <c r="K255" s="1163" t="e">
        <f t="shared" si="30"/>
        <v>#N/A</v>
      </c>
      <c r="L255" s="1641" t="e">
        <f t="shared" si="31"/>
        <v>#N/A</v>
      </c>
      <c r="M255" s="1642" t="e">
        <f t="shared" si="24"/>
        <v>#N/A</v>
      </c>
      <c r="N255" s="1161" t="e">
        <f>SUM($M$15:M255)</f>
        <v>#N/A</v>
      </c>
      <c r="O255" s="1161" t="e">
        <f t="shared" si="26"/>
        <v>#DIV/0!</v>
      </c>
      <c r="P255" s="1161" t="e">
        <f>SUM($O$15:O255)</f>
        <v>#DIV/0!</v>
      </c>
    </row>
    <row r="256" spans="2:16">
      <c r="B256" s="1157">
        <f t="shared" si="27"/>
        <v>44893</v>
      </c>
      <c r="C256" s="1158">
        <f t="shared" si="25"/>
        <v>11</v>
      </c>
      <c r="D256" s="1159"/>
      <c r="E256" s="1159"/>
      <c r="F256" s="1159"/>
      <c r="G256" s="1160" t="e">
        <f t="shared" si="28"/>
        <v>#DIV/0!</v>
      </c>
      <c r="H256" s="1161" t="e">
        <f t="shared" si="29"/>
        <v>#DIV/0!</v>
      </c>
      <c r="I256" s="1161" t="e">
        <f>SUM($H$15:H256)</f>
        <v>#DIV/0!</v>
      </c>
      <c r="J256" s="1162"/>
      <c r="K256" s="1163" t="e">
        <f t="shared" si="30"/>
        <v>#N/A</v>
      </c>
      <c r="L256" s="1641" t="e">
        <f t="shared" si="31"/>
        <v>#N/A</v>
      </c>
      <c r="M256" s="1642" t="e">
        <f t="shared" si="24"/>
        <v>#N/A</v>
      </c>
      <c r="N256" s="1161" t="e">
        <f>SUM($M$15:M256)</f>
        <v>#N/A</v>
      </c>
      <c r="O256" s="1161" t="e">
        <f t="shared" si="26"/>
        <v>#DIV/0!</v>
      </c>
      <c r="P256" s="1161" t="e">
        <f>SUM($O$15:O256)</f>
        <v>#DIV/0!</v>
      </c>
    </row>
    <row r="257" spans="2:16">
      <c r="B257" s="1157">
        <f t="shared" si="27"/>
        <v>44894</v>
      </c>
      <c r="C257" s="1158">
        <f t="shared" si="25"/>
        <v>11</v>
      </c>
      <c r="D257" s="1159"/>
      <c r="E257" s="1159"/>
      <c r="F257" s="1159"/>
      <c r="G257" s="1160" t="e">
        <f t="shared" si="28"/>
        <v>#DIV/0!</v>
      </c>
      <c r="H257" s="1161" t="e">
        <f t="shared" si="29"/>
        <v>#DIV/0!</v>
      </c>
      <c r="I257" s="1161" t="e">
        <f>SUM($H$15:H257)</f>
        <v>#DIV/0!</v>
      </c>
      <c r="J257" s="1162"/>
      <c r="K257" s="1163" t="e">
        <f t="shared" si="30"/>
        <v>#N/A</v>
      </c>
      <c r="L257" s="1641" t="e">
        <f t="shared" si="31"/>
        <v>#N/A</v>
      </c>
      <c r="M257" s="1642" t="e">
        <f t="shared" si="24"/>
        <v>#N/A</v>
      </c>
      <c r="N257" s="1161" t="e">
        <f>SUM($M$15:M257)</f>
        <v>#N/A</v>
      </c>
      <c r="O257" s="1161" t="e">
        <f t="shared" si="26"/>
        <v>#DIV/0!</v>
      </c>
      <c r="P257" s="1161" t="e">
        <f>SUM($O$15:O257)</f>
        <v>#DIV/0!</v>
      </c>
    </row>
    <row r="258" spans="2:16">
      <c r="B258" s="1157">
        <f t="shared" si="27"/>
        <v>44895</v>
      </c>
      <c r="C258" s="1158">
        <f t="shared" si="25"/>
        <v>11</v>
      </c>
      <c r="D258" s="1159"/>
      <c r="E258" s="1159"/>
      <c r="F258" s="1159"/>
      <c r="G258" s="1160" t="e">
        <f t="shared" si="28"/>
        <v>#DIV/0!</v>
      </c>
      <c r="H258" s="1161" t="e">
        <f t="shared" si="29"/>
        <v>#DIV/0!</v>
      </c>
      <c r="I258" s="1161" t="e">
        <f>SUM($H$15:H258)</f>
        <v>#DIV/0!</v>
      </c>
      <c r="J258" s="1162"/>
      <c r="K258" s="1163" t="e">
        <f t="shared" si="30"/>
        <v>#N/A</v>
      </c>
      <c r="L258" s="1641" t="e">
        <f t="shared" si="31"/>
        <v>#N/A</v>
      </c>
      <c r="M258" s="1642" t="e">
        <f t="shared" si="24"/>
        <v>#N/A</v>
      </c>
      <c r="N258" s="1161" t="e">
        <f>SUM($M$15:M258)</f>
        <v>#N/A</v>
      </c>
      <c r="O258" s="1161" t="e">
        <f t="shared" si="26"/>
        <v>#DIV/0!</v>
      </c>
      <c r="P258" s="1161" t="e">
        <f>SUM($O$15:O258)</f>
        <v>#DIV/0!</v>
      </c>
    </row>
    <row r="259" spans="2:16">
      <c r="B259" s="1157">
        <f t="shared" si="27"/>
        <v>44896</v>
      </c>
      <c r="C259" s="1158">
        <f t="shared" si="25"/>
        <v>12</v>
      </c>
      <c r="D259" s="1159"/>
      <c r="E259" s="1159"/>
      <c r="F259" s="1159"/>
      <c r="G259" s="1160" t="e">
        <f t="shared" si="28"/>
        <v>#DIV/0!</v>
      </c>
      <c r="H259" s="1161" t="e">
        <f t="shared" si="29"/>
        <v>#DIV/0!</v>
      </c>
      <c r="I259" s="1161" t="e">
        <f>SUM($H$15:H259)</f>
        <v>#DIV/0!</v>
      </c>
      <c r="J259" s="1162"/>
      <c r="K259" s="1163" t="e">
        <f t="shared" si="30"/>
        <v>#N/A</v>
      </c>
      <c r="L259" s="1641" t="e">
        <f t="shared" si="31"/>
        <v>#N/A</v>
      </c>
      <c r="M259" s="1642" t="e">
        <f>IF(AND(L259&gt;=0, L259&lt;=1.5), 3200, IF(AND(L259&gt;1.5,L259&lt;=2.8),3200*((2.8-L259)/1.3),IF(AND(L259&gt;2.8, L259&lt;15), -24000*((2.8-L259)/-12.2), -24000)))</f>
        <v>#N/A</v>
      </c>
      <c r="N259" s="1161" t="e">
        <f>SUM($M$15:M259)</f>
        <v>#N/A</v>
      </c>
      <c r="O259" s="1161" t="e">
        <f t="shared" si="26"/>
        <v>#DIV/0!</v>
      </c>
      <c r="P259" s="1161" t="e">
        <f>SUM($O$15:O259)</f>
        <v>#DIV/0!</v>
      </c>
    </row>
    <row r="260" spans="2:16">
      <c r="B260" s="1157">
        <f t="shared" si="27"/>
        <v>44897</v>
      </c>
      <c r="C260" s="1158">
        <f t="shared" si="25"/>
        <v>12</v>
      </c>
      <c r="D260" s="1159"/>
      <c r="E260" s="1159"/>
      <c r="F260" s="1159"/>
      <c r="G260" s="1160" t="e">
        <f t="shared" si="28"/>
        <v>#DIV/0!</v>
      </c>
      <c r="H260" s="1161" t="e">
        <f t="shared" si="29"/>
        <v>#DIV/0!</v>
      </c>
      <c r="I260" s="1161" t="e">
        <f>SUM($H$15:H260)</f>
        <v>#DIV/0!</v>
      </c>
      <c r="J260" s="1162"/>
      <c r="K260" s="1163" t="e">
        <f t="shared" si="30"/>
        <v>#N/A</v>
      </c>
      <c r="L260" s="1641" t="e">
        <f t="shared" si="31"/>
        <v>#N/A</v>
      </c>
      <c r="M260" s="1642" t="e">
        <f t="shared" ref="M260:M320" si="32">IF(AND(L260&gt;=0, L260&lt;=1.5), 3200, IF(AND(L260&gt;1.5,L260&lt;=2.8),3200*((2.8-L260)/1.3),IF(AND(L260&gt;2.8, L260&lt;15), -24000*((2.8-L260)/-12.2), -24000)))</f>
        <v>#N/A</v>
      </c>
      <c r="N260" s="1161" t="e">
        <f>SUM($M$15:M260)</f>
        <v>#N/A</v>
      </c>
      <c r="O260" s="1161" t="e">
        <f t="shared" si="26"/>
        <v>#DIV/0!</v>
      </c>
      <c r="P260" s="1161" t="e">
        <f>SUM($O$15:O260)</f>
        <v>#DIV/0!</v>
      </c>
    </row>
    <row r="261" spans="2:16">
      <c r="B261" s="1157">
        <f t="shared" si="27"/>
        <v>44898</v>
      </c>
      <c r="C261" s="1158">
        <f t="shared" si="25"/>
        <v>12</v>
      </c>
      <c r="D261" s="1159"/>
      <c r="E261" s="1159"/>
      <c r="F261" s="1159"/>
      <c r="G261" s="1160" t="e">
        <f t="shared" si="28"/>
        <v>#DIV/0!</v>
      </c>
      <c r="H261" s="1161" t="e">
        <f t="shared" si="29"/>
        <v>#DIV/0!</v>
      </c>
      <c r="I261" s="1161" t="e">
        <f>SUM($H$15:H261)</f>
        <v>#DIV/0!</v>
      </c>
      <c r="J261" s="1162"/>
      <c r="K261" s="1163" t="e">
        <f t="shared" si="30"/>
        <v>#N/A</v>
      </c>
      <c r="L261" s="1641" t="e">
        <f t="shared" si="31"/>
        <v>#N/A</v>
      </c>
      <c r="M261" s="1642" t="e">
        <f t="shared" si="32"/>
        <v>#N/A</v>
      </c>
      <c r="N261" s="1161" t="e">
        <f>SUM($M$15:M261)</f>
        <v>#N/A</v>
      </c>
      <c r="O261" s="1161" t="e">
        <f t="shared" si="26"/>
        <v>#DIV/0!</v>
      </c>
      <c r="P261" s="1161" t="e">
        <f>SUM($O$15:O261)</f>
        <v>#DIV/0!</v>
      </c>
    </row>
    <row r="262" spans="2:16">
      <c r="B262" s="1157">
        <f t="shared" si="27"/>
        <v>44899</v>
      </c>
      <c r="C262" s="1158">
        <f t="shared" si="25"/>
        <v>12</v>
      </c>
      <c r="D262" s="1159"/>
      <c r="E262" s="1159"/>
      <c r="F262" s="1159"/>
      <c r="G262" s="1160" t="e">
        <f t="shared" si="28"/>
        <v>#DIV/0!</v>
      </c>
      <c r="H262" s="1161" t="e">
        <f t="shared" si="29"/>
        <v>#DIV/0!</v>
      </c>
      <c r="I262" s="1161" t="e">
        <f>SUM($H$15:H262)</f>
        <v>#DIV/0!</v>
      </c>
      <c r="J262" s="1162"/>
      <c r="K262" s="1163" t="e">
        <f t="shared" si="30"/>
        <v>#N/A</v>
      </c>
      <c r="L262" s="1641" t="e">
        <f t="shared" si="31"/>
        <v>#N/A</v>
      </c>
      <c r="M262" s="1642" t="e">
        <f t="shared" si="32"/>
        <v>#N/A</v>
      </c>
      <c r="N262" s="1161" t="e">
        <f>SUM($M$15:M262)</f>
        <v>#N/A</v>
      </c>
      <c r="O262" s="1161" t="e">
        <f t="shared" si="26"/>
        <v>#DIV/0!</v>
      </c>
      <c r="P262" s="1161" t="e">
        <f>SUM($O$15:O262)</f>
        <v>#DIV/0!</v>
      </c>
    </row>
    <row r="263" spans="2:16">
      <c r="B263" s="1157">
        <f t="shared" si="27"/>
        <v>44900</v>
      </c>
      <c r="C263" s="1158">
        <f t="shared" si="25"/>
        <v>12</v>
      </c>
      <c r="D263" s="1159"/>
      <c r="E263" s="1159"/>
      <c r="F263" s="1159"/>
      <c r="G263" s="1160" t="e">
        <f t="shared" si="28"/>
        <v>#DIV/0!</v>
      </c>
      <c r="H263" s="1161" t="e">
        <f t="shared" si="29"/>
        <v>#DIV/0!</v>
      </c>
      <c r="I263" s="1161" t="e">
        <f>SUM($H$15:H263)</f>
        <v>#DIV/0!</v>
      </c>
      <c r="J263" s="1162"/>
      <c r="K263" s="1163" t="e">
        <f t="shared" si="30"/>
        <v>#N/A</v>
      </c>
      <c r="L263" s="1641" t="e">
        <f t="shared" si="31"/>
        <v>#N/A</v>
      </c>
      <c r="M263" s="1642" t="e">
        <f t="shared" si="32"/>
        <v>#N/A</v>
      </c>
      <c r="N263" s="1161" t="e">
        <f>SUM($M$15:M263)</f>
        <v>#N/A</v>
      </c>
      <c r="O263" s="1161" t="e">
        <f t="shared" si="26"/>
        <v>#DIV/0!</v>
      </c>
      <c r="P263" s="1161" t="e">
        <f>SUM($O$15:O263)</f>
        <v>#DIV/0!</v>
      </c>
    </row>
    <row r="264" spans="2:16">
      <c r="B264" s="1157">
        <f t="shared" si="27"/>
        <v>44901</v>
      </c>
      <c r="C264" s="1158">
        <f t="shared" si="25"/>
        <v>12</v>
      </c>
      <c r="D264" s="1159"/>
      <c r="E264" s="1159"/>
      <c r="F264" s="1159"/>
      <c r="G264" s="1160" t="e">
        <f t="shared" si="28"/>
        <v>#DIV/0!</v>
      </c>
      <c r="H264" s="1161" t="e">
        <f t="shared" si="29"/>
        <v>#DIV/0!</v>
      </c>
      <c r="I264" s="1161" t="e">
        <f>SUM($H$15:H264)</f>
        <v>#DIV/0!</v>
      </c>
      <c r="J264" s="1162"/>
      <c r="K264" s="1163" t="e">
        <f t="shared" si="30"/>
        <v>#N/A</v>
      </c>
      <c r="L264" s="1641" t="e">
        <f t="shared" si="31"/>
        <v>#N/A</v>
      </c>
      <c r="M264" s="1642" t="e">
        <f t="shared" si="32"/>
        <v>#N/A</v>
      </c>
      <c r="N264" s="1161" t="e">
        <f>SUM($M$15:M264)</f>
        <v>#N/A</v>
      </c>
      <c r="O264" s="1161" t="e">
        <f t="shared" si="26"/>
        <v>#DIV/0!</v>
      </c>
      <c r="P264" s="1161" t="e">
        <f>SUM($O$15:O264)</f>
        <v>#DIV/0!</v>
      </c>
    </row>
    <row r="265" spans="2:16">
      <c r="B265" s="1157">
        <f t="shared" si="27"/>
        <v>44902</v>
      </c>
      <c r="C265" s="1158">
        <f t="shared" si="25"/>
        <v>12</v>
      </c>
      <c r="D265" s="1159"/>
      <c r="E265" s="1159"/>
      <c r="F265" s="1159"/>
      <c r="G265" s="1160" t="e">
        <f t="shared" si="28"/>
        <v>#DIV/0!</v>
      </c>
      <c r="H265" s="1161" t="e">
        <f t="shared" si="29"/>
        <v>#DIV/0!</v>
      </c>
      <c r="I265" s="1161" t="e">
        <f>SUM($H$15:H265)</f>
        <v>#DIV/0!</v>
      </c>
      <c r="J265" s="1162"/>
      <c r="K265" s="1163" t="e">
        <f t="shared" si="30"/>
        <v>#N/A</v>
      </c>
      <c r="L265" s="1641" t="e">
        <f t="shared" si="31"/>
        <v>#N/A</v>
      </c>
      <c r="M265" s="1642" t="e">
        <f t="shared" si="32"/>
        <v>#N/A</v>
      </c>
      <c r="N265" s="1161" t="e">
        <f>SUM($M$15:M265)</f>
        <v>#N/A</v>
      </c>
      <c r="O265" s="1161" t="e">
        <f t="shared" si="26"/>
        <v>#DIV/0!</v>
      </c>
      <c r="P265" s="1161" t="e">
        <f>SUM($O$15:O265)</f>
        <v>#DIV/0!</v>
      </c>
    </row>
    <row r="266" spans="2:16">
      <c r="B266" s="1157">
        <f t="shared" si="27"/>
        <v>44903</v>
      </c>
      <c r="C266" s="1158">
        <f t="shared" si="25"/>
        <v>12</v>
      </c>
      <c r="D266" s="1159"/>
      <c r="E266" s="1159"/>
      <c r="F266" s="1159"/>
      <c r="G266" s="1160" t="e">
        <f t="shared" si="28"/>
        <v>#DIV/0!</v>
      </c>
      <c r="H266" s="1161" t="e">
        <f t="shared" si="29"/>
        <v>#DIV/0!</v>
      </c>
      <c r="I266" s="1161" t="e">
        <f>SUM($H$15:H266)</f>
        <v>#DIV/0!</v>
      </c>
      <c r="J266" s="1162"/>
      <c r="K266" s="1163" t="e">
        <f t="shared" si="30"/>
        <v>#N/A</v>
      </c>
      <c r="L266" s="1641" t="e">
        <f t="shared" si="31"/>
        <v>#N/A</v>
      </c>
      <c r="M266" s="1642" t="e">
        <f t="shared" si="32"/>
        <v>#N/A</v>
      </c>
      <c r="N266" s="1161" t="e">
        <f>SUM($M$15:M266)</f>
        <v>#N/A</v>
      </c>
      <c r="O266" s="1161" t="e">
        <f t="shared" si="26"/>
        <v>#DIV/0!</v>
      </c>
      <c r="P266" s="1161" t="e">
        <f>SUM($O$15:O266)</f>
        <v>#DIV/0!</v>
      </c>
    </row>
    <row r="267" spans="2:16">
      <c r="B267" s="1157">
        <f t="shared" si="27"/>
        <v>44904</v>
      </c>
      <c r="C267" s="1158">
        <f t="shared" si="25"/>
        <v>12</v>
      </c>
      <c r="D267" s="1159"/>
      <c r="E267" s="1159"/>
      <c r="F267" s="1159"/>
      <c r="G267" s="1160" t="e">
        <f t="shared" si="28"/>
        <v>#DIV/0!</v>
      </c>
      <c r="H267" s="1161" t="e">
        <f t="shared" si="29"/>
        <v>#DIV/0!</v>
      </c>
      <c r="I267" s="1161" t="e">
        <f>SUM($H$15:H267)</f>
        <v>#DIV/0!</v>
      </c>
      <c r="J267" s="1162"/>
      <c r="K267" s="1163" t="e">
        <f t="shared" si="30"/>
        <v>#N/A</v>
      </c>
      <c r="L267" s="1641" t="e">
        <f t="shared" si="31"/>
        <v>#N/A</v>
      </c>
      <c r="M267" s="1642" t="e">
        <f t="shared" si="32"/>
        <v>#N/A</v>
      </c>
      <c r="N267" s="1161" t="e">
        <f>SUM($M$15:M267)</f>
        <v>#N/A</v>
      </c>
      <c r="O267" s="1161" t="e">
        <f t="shared" si="26"/>
        <v>#DIV/0!</v>
      </c>
      <c r="P267" s="1161" t="e">
        <f>SUM($O$15:O267)</f>
        <v>#DIV/0!</v>
      </c>
    </row>
    <row r="268" spans="2:16">
      <c r="B268" s="1157">
        <f t="shared" si="27"/>
        <v>44905</v>
      </c>
      <c r="C268" s="1158">
        <f t="shared" si="25"/>
        <v>12</v>
      </c>
      <c r="D268" s="1159"/>
      <c r="E268" s="1159"/>
      <c r="F268" s="1159"/>
      <c r="G268" s="1160" t="e">
        <f t="shared" si="28"/>
        <v>#DIV/0!</v>
      </c>
      <c r="H268" s="1161" t="e">
        <f t="shared" si="29"/>
        <v>#DIV/0!</v>
      </c>
      <c r="I268" s="1161" t="e">
        <f>SUM($H$15:H268)</f>
        <v>#DIV/0!</v>
      </c>
      <c r="J268" s="1162"/>
      <c r="K268" s="1163" t="e">
        <f t="shared" si="30"/>
        <v>#N/A</v>
      </c>
      <c r="L268" s="1641" t="e">
        <f t="shared" si="31"/>
        <v>#N/A</v>
      </c>
      <c r="M268" s="1642" t="e">
        <f t="shared" si="32"/>
        <v>#N/A</v>
      </c>
      <c r="N268" s="1161" t="e">
        <f>SUM($M$15:M268)</f>
        <v>#N/A</v>
      </c>
      <c r="O268" s="1161" t="e">
        <f t="shared" si="26"/>
        <v>#DIV/0!</v>
      </c>
      <c r="P268" s="1161" t="e">
        <f>SUM($O$15:O268)</f>
        <v>#DIV/0!</v>
      </c>
    </row>
    <row r="269" spans="2:16">
      <c r="B269" s="1157">
        <f t="shared" si="27"/>
        <v>44906</v>
      </c>
      <c r="C269" s="1158">
        <f t="shared" si="25"/>
        <v>12</v>
      </c>
      <c r="D269" s="1159"/>
      <c r="E269" s="1159"/>
      <c r="F269" s="1159"/>
      <c r="G269" s="1160" t="e">
        <f t="shared" si="28"/>
        <v>#DIV/0!</v>
      </c>
      <c r="H269" s="1161" t="e">
        <f t="shared" si="29"/>
        <v>#DIV/0!</v>
      </c>
      <c r="I269" s="1161" t="e">
        <f>SUM($H$15:H269)</f>
        <v>#DIV/0!</v>
      </c>
      <c r="J269" s="1162"/>
      <c r="K269" s="1163" t="e">
        <f t="shared" si="30"/>
        <v>#N/A</v>
      </c>
      <c r="L269" s="1641" t="e">
        <f t="shared" si="31"/>
        <v>#N/A</v>
      </c>
      <c r="M269" s="1642" t="e">
        <f t="shared" si="32"/>
        <v>#N/A</v>
      </c>
      <c r="N269" s="1161" t="e">
        <f>SUM($M$15:M269)</f>
        <v>#N/A</v>
      </c>
      <c r="O269" s="1161" t="e">
        <f t="shared" si="26"/>
        <v>#DIV/0!</v>
      </c>
      <c r="P269" s="1161" t="e">
        <f>SUM($O$15:O269)</f>
        <v>#DIV/0!</v>
      </c>
    </row>
    <row r="270" spans="2:16">
      <c r="B270" s="1157">
        <f t="shared" si="27"/>
        <v>44907</v>
      </c>
      <c r="C270" s="1158">
        <f t="shared" si="25"/>
        <v>12</v>
      </c>
      <c r="D270" s="1159"/>
      <c r="E270" s="1159"/>
      <c r="F270" s="1159"/>
      <c r="G270" s="1160" t="e">
        <f t="shared" si="28"/>
        <v>#DIV/0!</v>
      </c>
      <c r="H270" s="1161" t="e">
        <f t="shared" si="29"/>
        <v>#DIV/0!</v>
      </c>
      <c r="I270" s="1161" t="e">
        <f>SUM($H$15:H270)</f>
        <v>#DIV/0!</v>
      </c>
      <c r="J270" s="1162"/>
      <c r="K270" s="1163" t="e">
        <f t="shared" si="30"/>
        <v>#N/A</v>
      </c>
      <c r="L270" s="1641" t="e">
        <f t="shared" si="31"/>
        <v>#N/A</v>
      </c>
      <c r="M270" s="1642" t="e">
        <f t="shared" si="32"/>
        <v>#N/A</v>
      </c>
      <c r="N270" s="1161" t="e">
        <f>SUM($M$15:M270)</f>
        <v>#N/A</v>
      </c>
      <c r="O270" s="1161" t="e">
        <f t="shared" si="26"/>
        <v>#DIV/0!</v>
      </c>
      <c r="P270" s="1161" t="e">
        <f>SUM($O$15:O270)</f>
        <v>#DIV/0!</v>
      </c>
    </row>
    <row r="271" spans="2:16">
      <c r="B271" s="1157">
        <f t="shared" si="27"/>
        <v>44908</v>
      </c>
      <c r="C271" s="1158">
        <f t="shared" ref="C271:C334" si="33">MONTH(B271)</f>
        <v>12</v>
      </c>
      <c r="D271" s="1159"/>
      <c r="E271" s="1159"/>
      <c r="F271" s="1159"/>
      <c r="G271" s="1160" t="e">
        <f t="shared" si="28"/>
        <v>#DIV/0!</v>
      </c>
      <c r="H271" s="1161" t="e">
        <f t="shared" si="29"/>
        <v>#DIV/0!</v>
      </c>
      <c r="I271" s="1161" t="e">
        <f>SUM($H$15:H271)</f>
        <v>#DIV/0!</v>
      </c>
      <c r="J271" s="1162"/>
      <c r="K271" s="1163" t="e">
        <f t="shared" si="30"/>
        <v>#N/A</v>
      </c>
      <c r="L271" s="1641" t="e">
        <f t="shared" si="31"/>
        <v>#N/A</v>
      </c>
      <c r="M271" s="1642" t="e">
        <f t="shared" si="32"/>
        <v>#N/A</v>
      </c>
      <c r="N271" s="1161" t="e">
        <f>SUM($M$15:M271)</f>
        <v>#N/A</v>
      </c>
      <c r="O271" s="1161" t="e">
        <f t="shared" ref="O271:O334" si="34">SUM(H271+M271)</f>
        <v>#DIV/0!</v>
      </c>
      <c r="P271" s="1161" t="e">
        <f>SUM($O$15:O271)</f>
        <v>#DIV/0!</v>
      </c>
    </row>
    <row r="272" spans="2:16">
      <c r="B272" s="1157">
        <f t="shared" ref="B272:B335" si="35">B271+1</f>
        <v>44909</v>
      </c>
      <c r="C272" s="1158">
        <f t="shared" si="33"/>
        <v>12</v>
      </c>
      <c r="D272" s="1159"/>
      <c r="E272" s="1159"/>
      <c r="F272" s="1159"/>
      <c r="G272" s="1160" t="e">
        <f t="shared" ref="G272:G335" si="36">((E272-F272)/D272)*100</f>
        <v>#DIV/0!</v>
      </c>
      <c r="H272" s="1161" t="e">
        <f t="shared" ref="H272:H335" si="37">IF(AND(G272&gt;=0,G272&lt;=5),1200-(G272*800),IF(AND(G272&gt;5,G272&lt;75.667),-2800-(300*(G272-5)),-24000))</f>
        <v>#DIV/0!</v>
      </c>
      <c r="I272" s="1161" t="e">
        <f>SUM($H$15:H272)</f>
        <v>#DIV/0!</v>
      </c>
      <c r="J272" s="1162"/>
      <c r="K272" s="1163" t="e">
        <f t="shared" ref="K272:K335" si="38">IF(ISBLANK(J273),#N/A,J273)</f>
        <v>#N/A</v>
      </c>
      <c r="L272" s="1641" t="e">
        <f t="shared" ref="L272:L335" si="39">MAX((J272-K272),(K272-J272))</f>
        <v>#N/A</v>
      </c>
      <c r="M272" s="1642" t="e">
        <f t="shared" si="32"/>
        <v>#N/A</v>
      </c>
      <c r="N272" s="1161" t="e">
        <f>SUM($M$15:M272)</f>
        <v>#N/A</v>
      </c>
      <c r="O272" s="1161" t="e">
        <f t="shared" si="34"/>
        <v>#DIV/0!</v>
      </c>
      <c r="P272" s="1161" t="e">
        <f>SUM($O$15:O272)</f>
        <v>#DIV/0!</v>
      </c>
    </row>
    <row r="273" spans="2:16">
      <c r="B273" s="1157">
        <f t="shared" si="35"/>
        <v>44910</v>
      </c>
      <c r="C273" s="1158">
        <f t="shared" si="33"/>
        <v>12</v>
      </c>
      <c r="D273" s="1159"/>
      <c r="E273" s="1159"/>
      <c r="F273" s="1159"/>
      <c r="G273" s="1160" t="e">
        <f t="shared" si="36"/>
        <v>#DIV/0!</v>
      </c>
      <c r="H273" s="1161" t="e">
        <f t="shared" si="37"/>
        <v>#DIV/0!</v>
      </c>
      <c r="I273" s="1161" t="e">
        <f>SUM($H$15:H273)</f>
        <v>#DIV/0!</v>
      </c>
      <c r="J273" s="1162"/>
      <c r="K273" s="1163" t="e">
        <f t="shared" si="38"/>
        <v>#N/A</v>
      </c>
      <c r="L273" s="1641" t="e">
        <f t="shared" si="39"/>
        <v>#N/A</v>
      </c>
      <c r="M273" s="1642" t="e">
        <f t="shared" si="32"/>
        <v>#N/A</v>
      </c>
      <c r="N273" s="1161" t="e">
        <f>SUM($M$15:M273)</f>
        <v>#N/A</v>
      </c>
      <c r="O273" s="1161" t="e">
        <f t="shared" si="34"/>
        <v>#DIV/0!</v>
      </c>
      <c r="P273" s="1161" t="e">
        <f>SUM($O$15:O273)</f>
        <v>#DIV/0!</v>
      </c>
    </row>
    <row r="274" spans="2:16">
      <c r="B274" s="1157">
        <f t="shared" si="35"/>
        <v>44911</v>
      </c>
      <c r="C274" s="1158">
        <f t="shared" si="33"/>
        <v>12</v>
      </c>
      <c r="D274" s="1159"/>
      <c r="E274" s="1159"/>
      <c r="F274" s="1159"/>
      <c r="G274" s="1160" t="e">
        <f t="shared" si="36"/>
        <v>#DIV/0!</v>
      </c>
      <c r="H274" s="1161" t="e">
        <f t="shared" si="37"/>
        <v>#DIV/0!</v>
      </c>
      <c r="I274" s="1161" t="e">
        <f>SUM($H$15:H274)</f>
        <v>#DIV/0!</v>
      </c>
      <c r="J274" s="1162"/>
      <c r="K274" s="1163" t="e">
        <f t="shared" si="38"/>
        <v>#N/A</v>
      </c>
      <c r="L274" s="1641" t="e">
        <f t="shared" si="39"/>
        <v>#N/A</v>
      </c>
      <c r="M274" s="1642" t="e">
        <f t="shared" si="32"/>
        <v>#N/A</v>
      </c>
      <c r="N274" s="1161" t="e">
        <f>SUM($M$15:M274)</f>
        <v>#N/A</v>
      </c>
      <c r="O274" s="1161" t="e">
        <f t="shared" si="34"/>
        <v>#DIV/0!</v>
      </c>
      <c r="P274" s="1161" t="e">
        <f>SUM($O$15:O274)</f>
        <v>#DIV/0!</v>
      </c>
    </row>
    <row r="275" spans="2:16">
      <c r="B275" s="1157">
        <f t="shared" si="35"/>
        <v>44912</v>
      </c>
      <c r="C275" s="1158">
        <f t="shared" si="33"/>
        <v>12</v>
      </c>
      <c r="D275" s="1159"/>
      <c r="E275" s="1159"/>
      <c r="F275" s="1159"/>
      <c r="G275" s="1160" t="e">
        <f t="shared" si="36"/>
        <v>#DIV/0!</v>
      </c>
      <c r="H275" s="1161" t="e">
        <f t="shared" si="37"/>
        <v>#DIV/0!</v>
      </c>
      <c r="I275" s="1161" t="e">
        <f>SUM($H$15:H275)</f>
        <v>#DIV/0!</v>
      </c>
      <c r="J275" s="1162"/>
      <c r="K275" s="1163" t="e">
        <f t="shared" si="38"/>
        <v>#N/A</v>
      </c>
      <c r="L275" s="1641" t="e">
        <f t="shared" si="39"/>
        <v>#N/A</v>
      </c>
      <c r="M275" s="1642" t="e">
        <f t="shared" si="32"/>
        <v>#N/A</v>
      </c>
      <c r="N275" s="1161" t="e">
        <f>SUM($M$15:M275)</f>
        <v>#N/A</v>
      </c>
      <c r="O275" s="1161" t="e">
        <f t="shared" si="34"/>
        <v>#DIV/0!</v>
      </c>
      <c r="P275" s="1161" t="e">
        <f>SUM($O$15:O275)</f>
        <v>#DIV/0!</v>
      </c>
    </row>
    <row r="276" spans="2:16">
      <c r="B276" s="1157">
        <f t="shared" si="35"/>
        <v>44913</v>
      </c>
      <c r="C276" s="1158">
        <f t="shared" si="33"/>
        <v>12</v>
      </c>
      <c r="D276" s="1159"/>
      <c r="E276" s="1159"/>
      <c r="F276" s="1159"/>
      <c r="G276" s="1160" t="e">
        <f t="shared" si="36"/>
        <v>#DIV/0!</v>
      </c>
      <c r="H276" s="1161" t="e">
        <f t="shared" si="37"/>
        <v>#DIV/0!</v>
      </c>
      <c r="I276" s="1161" t="e">
        <f>SUM($H$15:H276)</f>
        <v>#DIV/0!</v>
      </c>
      <c r="J276" s="1162"/>
      <c r="K276" s="1163" t="e">
        <f t="shared" si="38"/>
        <v>#N/A</v>
      </c>
      <c r="L276" s="1641" t="e">
        <f t="shared" si="39"/>
        <v>#N/A</v>
      </c>
      <c r="M276" s="1642" t="e">
        <f t="shared" si="32"/>
        <v>#N/A</v>
      </c>
      <c r="N276" s="1161" t="e">
        <f>SUM($M$15:M276)</f>
        <v>#N/A</v>
      </c>
      <c r="O276" s="1161" t="e">
        <f t="shared" si="34"/>
        <v>#DIV/0!</v>
      </c>
      <c r="P276" s="1161" t="e">
        <f>SUM($O$15:O276)</f>
        <v>#DIV/0!</v>
      </c>
    </row>
    <row r="277" spans="2:16">
      <c r="B277" s="1157">
        <f t="shared" si="35"/>
        <v>44914</v>
      </c>
      <c r="C277" s="1158">
        <f t="shared" si="33"/>
        <v>12</v>
      </c>
      <c r="D277" s="1159"/>
      <c r="E277" s="1159"/>
      <c r="F277" s="1159"/>
      <c r="G277" s="1160" t="e">
        <f t="shared" si="36"/>
        <v>#DIV/0!</v>
      </c>
      <c r="H277" s="1161" t="e">
        <f t="shared" si="37"/>
        <v>#DIV/0!</v>
      </c>
      <c r="I277" s="1161" t="e">
        <f>SUM($H$15:H277)</f>
        <v>#DIV/0!</v>
      </c>
      <c r="J277" s="1162"/>
      <c r="K277" s="1163" t="e">
        <f t="shared" si="38"/>
        <v>#N/A</v>
      </c>
      <c r="L277" s="1641" t="e">
        <f t="shared" si="39"/>
        <v>#N/A</v>
      </c>
      <c r="M277" s="1642" t="e">
        <f t="shared" si="32"/>
        <v>#N/A</v>
      </c>
      <c r="N277" s="1161" t="e">
        <f>SUM($M$15:M277)</f>
        <v>#N/A</v>
      </c>
      <c r="O277" s="1161" t="e">
        <f t="shared" si="34"/>
        <v>#DIV/0!</v>
      </c>
      <c r="P277" s="1161" t="e">
        <f>SUM($O$15:O277)</f>
        <v>#DIV/0!</v>
      </c>
    </row>
    <row r="278" spans="2:16">
      <c r="B278" s="1157">
        <f t="shared" si="35"/>
        <v>44915</v>
      </c>
      <c r="C278" s="1158">
        <f t="shared" si="33"/>
        <v>12</v>
      </c>
      <c r="D278" s="1159"/>
      <c r="E278" s="1159"/>
      <c r="F278" s="1159"/>
      <c r="G278" s="1160" t="e">
        <f t="shared" si="36"/>
        <v>#DIV/0!</v>
      </c>
      <c r="H278" s="1161" t="e">
        <f t="shared" si="37"/>
        <v>#DIV/0!</v>
      </c>
      <c r="I278" s="1161" t="e">
        <f>SUM($H$15:H278)</f>
        <v>#DIV/0!</v>
      </c>
      <c r="J278" s="1162"/>
      <c r="K278" s="1163" t="e">
        <f t="shared" si="38"/>
        <v>#N/A</v>
      </c>
      <c r="L278" s="1641" t="e">
        <f t="shared" si="39"/>
        <v>#N/A</v>
      </c>
      <c r="M278" s="1642" t="e">
        <f t="shared" si="32"/>
        <v>#N/A</v>
      </c>
      <c r="N278" s="1161" t="e">
        <f>SUM($M$15:M278)</f>
        <v>#N/A</v>
      </c>
      <c r="O278" s="1161" t="e">
        <f t="shared" si="34"/>
        <v>#DIV/0!</v>
      </c>
      <c r="P278" s="1161" t="e">
        <f>SUM($O$15:O278)</f>
        <v>#DIV/0!</v>
      </c>
    </row>
    <row r="279" spans="2:16">
      <c r="B279" s="1157">
        <f t="shared" si="35"/>
        <v>44916</v>
      </c>
      <c r="C279" s="1158">
        <f t="shared" si="33"/>
        <v>12</v>
      </c>
      <c r="D279" s="1159"/>
      <c r="E279" s="1159"/>
      <c r="F279" s="1159"/>
      <c r="G279" s="1160" t="e">
        <f t="shared" si="36"/>
        <v>#DIV/0!</v>
      </c>
      <c r="H279" s="1161" t="e">
        <f t="shared" si="37"/>
        <v>#DIV/0!</v>
      </c>
      <c r="I279" s="1161" t="e">
        <f>SUM($H$15:H279)</f>
        <v>#DIV/0!</v>
      </c>
      <c r="J279" s="1162"/>
      <c r="K279" s="1163" t="e">
        <f t="shared" si="38"/>
        <v>#N/A</v>
      </c>
      <c r="L279" s="1641" t="e">
        <f t="shared" si="39"/>
        <v>#N/A</v>
      </c>
      <c r="M279" s="1642" t="e">
        <f t="shared" si="32"/>
        <v>#N/A</v>
      </c>
      <c r="N279" s="1161" t="e">
        <f>SUM($M$15:M279)</f>
        <v>#N/A</v>
      </c>
      <c r="O279" s="1161" t="e">
        <f t="shared" si="34"/>
        <v>#DIV/0!</v>
      </c>
      <c r="P279" s="1161" t="e">
        <f>SUM($O$15:O279)</f>
        <v>#DIV/0!</v>
      </c>
    </row>
    <row r="280" spans="2:16">
      <c r="B280" s="1157">
        <f t="shared" si="35"/>
        <v>44917</v>
      </c>
      <c r="C280" s="1158">
        <f t="shared" si="33"/>
        <v>12</v>
      </c>
      <c r="D280" s="1159"/>
      <c r="E280" s="1159"/>
      <c r="F280" s="1159"/>
      <c r="G280" s="1160" t="e">
        <f t="shared" si="36"/>
        <v>#DIV/0!</v>
      </c>
      <c r="H280" s="1161" t="e">
        <f t="shared" si="37"/>
        <v>#DIV/0!</v>
      </c>
      <c r="I280" s="1161" t="e">
        <f>SUM($H$15:H280)</f>
        <v>#DIV/0!</v>
      </c>
      <c r="J280" s="1162"/>
      <c r="K280" s="1163" t="e">
        <f t="shared" si="38"/>
        <v>#N/A</v>
      </c>
      <c r="L280" s="1641" t="e">
        <f t="shared" si="39"/>
        <v>#N/A</v>
      </c>
      <c r="M280" s="1642" t="e">
        <f t="shared" si="32"/>
        <v>#N/A</v>
      </c>
      <c r="N280" s="1161" t="e">
        <f>SUM($M$15:M280)</f>
        <v>#N/A</v>
      </c>
      <c r="O280" s="1161" t="e">
        <f t="shared" si="34"/>
        <v>#DIV/0!</v>
      </c>
      <c r="P280" s="1161" t="e">
        <f>SUM($O$15:O280)</f>
        <v>#DIV/0!</v>
      </c>
    </row>
    <row r="281" spans="2:16">
      <c r="B281" s="1157">
        <f t="shared" si="35"/>
        <v>44918</v>
      </c>
      <c r="C281" s="1158">
        <f t="shared" si="33"/>
        <v>12</v>
      </c>
      <c r="D281" s="1159"/>
      <c r="E281" s="1159"/>
      <c r="F281" s="1159"/>
      <c r="G281" s="1160" t="e">
        <f t="shared" si="36"/>
        <v>#DIV/0!</v>
      </c>
      <c r="H281" s="1161" t="e">
        <f t="shared" si="37"/>
        <v>#DIV/0!</v>
      </c>
      <c r="I281" s="1161" t="e">
        <f>SUM($H$15:H281)</f>
        <v>#DIV/0!</v>
      </c>
      <c r="J281" s="1162"/>
      <c r="K281" s="1163" t="e">
        <f t="shared" si="38"/>
        <v>#N/A</v>
      </c>
      <c r="L281" s="1641" t="e">
        <f t="shared" si="39"/>
        <v>#N/A</v>
      </c>
      <c r="M281" s="1642" t="e">
        <f t="shared" si="32"/>
        <v>#N/A</v>
      </c>
      <c r="N281" s="1161" t="e">
        <f>SUM($M$15:M281)</f>
        <v>#N/A</v>
      </c>
      <c r="O281" s="1161" t="e">
        <f t="shared" si="34"/>
        <v>#DIV/0!</v>
      </c>
      <c r="P281" s="1161" t="e">
        <f>SUM($O$15:O281)</f>
        <v>#DIV/0!</v>
      </c>
    </row>
    <row r="282" spans="2:16">
      <c r="B282" s="1157">
        <f t="shared" si="35"/>
        <v>44919</v>
      </c>
      <c r="C282" s="1158">
        <f t="shared" si="33"/>
        <v>12</v>
      </c>
      <c r="D282" s="1159"/>
      <c r="E282" s="1159"/>
      <c r="F282" s="1159"/>
      <c r="G282" s="1160" t="e">
        <f t="shared" si="36"/>
        <v>#DIV/0!</v>
      </c>
      <c r="H282" s="1161" t="e">
        <f t="shared" si="37"/>
        <v>#DIV/0!</v>
      </c>
      <c r="I282" s="1161" t="e">
        <f>SUM($H$15:H282)</f>
        <v>#DIV/0!</v>
      </c>
      <c r="J282" s="1162"/>
      <c r="K282" s="1163" t="e">
        <f t="shared" si="38"/>
        <v>#N/A</v>
      </c>
      <c r="L282" s="1641" t="e">
        <f t="shared" si="39"/>
        <v>#N/A</v>
      </c>
      <c r="M282" s="1642" t="e">
        <f t="shared" si="32"/>
        <v>#N/A</v>
      </c>
      <c r="N282" s="1161" t="e">
        <f>SUM($M$15:M282)</f>
        <v>#N/A</v>
      </c>
      <c r="O282" s="1161" t="e">
        <f t="shared" si="34"/>
        <v>#DIV/0!</v>
      </c>
      <c r="P282" s="1161" t="e">
        <f>SUM($O$15:O282)</f>
        <v>#DIV/0!</v>
      </c>
    </row>
    <row r="283" spans="2:16">
      <c r="B283" s="1157">
        <f t="shared" si="35"/>
        <v>44920</v>
      </c>
      <c r="C283" s="1158">
        <f t="shared" si="33"/>
        <v>12</v>
      </c>
      <c r="D283" s="1159"/>
      <c r="E283" s="1159"/>
      <c r="F283" s="1159"/>
      <c r="G283" s="1160" t="e">
        <f t="shared" si="36"/>
        <v>#DIV/0!</v>
      </c>
      <c r="H283" s="1161" t="e">
        <f t="shared" si="37"/>
        <v>#DIV/0!</v>
      </c>
      <c r="I283" s="1161" t="e">
        <f>SUM($H$15:H283)</f>
        <v>#DIV/0!</v>
      </c>
      <c r="J283" s="1162"/>
      <c r="K283" s="1163" t="e">
        <f t="shared" si="38"/>
        <v>#N/A</v>
      </c>
      <c r="L283" s="1641" t="e">
        <f t="shared" si="39"/>
        <v>#N/A</v>
      </c>
      <c r="M283" s="1642" t="e">
        <f t="shared" si="32"/>
        <v>#N/A</v>
      </c>
      <c r="N283" s="1161" t="e">
        <f>SUM($M$15:M283)</f>
        <v>#N/A</v>
      </c>
      <c r="O283" s="1161" t="e">
        <f t="shared" si="34"/>
        <v>#DIV/0!</v>
      </c>
      <c r="P283" s="1161" t="e">
        <f>SUM($O$15:O283)</f>
        <v>#DIV/0!</v>
      </c>
    </row>
    <row r="284" spans="2:16">
      <c r="B284" s="1157">
        <f t="shared" si="35"/>
        <v>44921</v>
      </c>
      <c r="C284" s="1158">
        <f t="shared" si="33"/>
        <v>12</v>
      </c>
      <c r="D284" s="1159"/>
      <c r="E284" s="1159"/>
      <c r="F284" s="1159"/>
      <c r="G284" s="1160" t="e">
        <f t="shared" si="36"/>
        <v>#DIV/0!</v>
      </c>
      <c r="H284" s="1161" t="e">
        <f t="shared" si="37"/>
        <v>#DIV/0!</v>
      </c>
      <c r="I284" s="1161" t="e">
        <f>SUM($H$15:H284)</f>
        <v>#DIV/0!</v>
      </c>
      <c r="J284" s="1162"/>
      <c r="K284" s="1163" t="e">
        <f t="shared" si="38"/>
        <v>#N/A</v>
      </c>
      <c r="L284" s="1641" t="e">
        <f t="shared" si="39"/>
        <v>#N/A</v>
      </c>
      <c r="M284" s="1642" t="e">
        <f t="shared" si="32"/>
        <v>#N/A</v>
      </c>
      <c r="N284" s="1161" t="e">
        <f>SUM($M$15:M284)</f>
        <v>#N/A</v>
      </c>
      <c r="O284" s="1161" t="e">
        <f t="shared" si="34"/>
        <v>#DIV/0!</v>
      </c>
      <c r="P284" s="1161" t="e">
        <f>SUM($O$15:O284)</f>
        <v>#DIV/0!</v>
      </c>
    </row>
    <row r="285" spans="2:16">
      <c r="B285" s="1157">
        <f t="shared" si="35"/>
        <v>44922</v>
      </c>
      <c r="C285" s="1158">
        <f t="shared" si="33"/>
        <v>12</v>
      </c>
      <c r="D285" s="1159"/>
      <c r="E285" s="1159"/>
      <c r="F285" s="1159"/>
      <c r="G285" s="1160" t="e">
        <f t="shared" si="36"/>
        <v>#DIV/0!</v>
      </c>
      <c r="H285" s="1161" t="e">
        <f t="shared" si="37"/>
        <v>#DIV/0!</v>
      </c>
      <c r="I285" s="1161" t="e">
        <f>SUM($H$15:H285)</f>
        <v>#DIV/0!</v>
      </c>
      <c r="J285" s="1162"/>
      <c r="K285" s="1163" t="e">
        <f t="shared" si="38"/>
        <v>#N/A</v>
      </c>
      <c r="L285" s="1641" t="e">
        <f t="shared" si="39"/>
        <v>#N/A</v>
      </c>
      <c r="M285" s="1642" t="e">
        <f t="shared" si="32"/>
        <v>#N/A</v>
      </c>
      <c r="N285" s="1161" t="e">
        <f>SUM($M$15:M285)</f>
        <v>#N/A</v>
      </c>
      <c r="O285" s="1161" t="e">
        <f t="shared" si="34"/>
        <v>#DIV/0!</v>
      </c>
      <c r="P285" s="1161" t="e">
        <f>SUM($O$15:O285)</f>
        <v>#DIV/0!</v>
      </c>
    </row>
    <row r="286" spans="2:16">
      <c r="B286" s="1157">
        <f t="shared" si="35"/>
        <v>44923</v>
      </c>
      <c r="C286" s="1158">
        <f t="shared" si="33"/>
        <v>12</v>
      </c>
      <c r="D286" s="1159"/>
      <c r="E286" s="1159"/>
      <c r="F286" s="1159"/>
      <c r="G286" s="1160" t="e">
        <f t="shared" si="36"/>
        <v>#DIV/0!</v>
      </c>
      <c r="H286" s="1161" t="e">
        <f t="shared" si="37"/>
        <v>#DIV/0!</v>
      </c>
      <c r="I286" s="1161" t="e">
        <f>SUM($H$15:H286)</f>
        <v>#DIV/0!</v>
      </c>
      <c r="J286" s="1162"/>
      <c r="K286" s="1163" t="e">
        <f t="shared" si="38"/>
        <v>#N/A</v>
      </c>
      <c r="L286" s="1641" t="e">
        <f t="shared" si="39"/>
        <v>#N/A</v>
      </c>
      <c r="M286" s="1642" t="e">
        <f t="shared" si="32"/>
        <v>#N/A</v>
      </c>
      <c r="N286" s="1161" t="e">
        <f>SUM($M$15:M286)</f>
        <v>#N/A</v>
      </c>
      <c r="O286" s="1161" t="e">
        <f t="shared" si="34"/>
        <v>#DIV/0!</v>
      </c>
      <c r="P286" s="1161" t="e">
        <f>SUM($O$15:O286)</f>
        <v>#DIV/0!</v>
      </c>
    </row>
    <row r="287" spans="2:16">
      <c r="B287" s="1157">
        <f t="shared" si="35"/>
        <v>44924</v>
      </c>
      <c r="C287" s="1158">
        <f t="shared" si="33"/>
        <v>12</v>
      </c>
      <c r="D287" s="1159"/>
      <c r="E287" s="1159"/>
      <c r="F287" s="1159"/>
      <c r="G287" s="1160" t="e">
        <f t="shared" si="36"/>
        <v>#DIV/0!</v>
      </c>
      <c r="H287" s="1161" t="e">
        <f t="shared" si="37"/>
        <v>#DIV/0!</v>
      </c>
      <c r="I287" s="1161" t="e">
        <f>SUM($H$15:H287)</f>
        <v>#DIV/0!</v>
      </c>
      <c r="J287" s="1162"/>
      <c r="K287" s="1163" t="e">
        <f t="shared" si="38"/>
        <v>#N/A</v>
      </c>
      <c r="L287" s="1641" t="e">
        <f t="shared" si="39"/>
        <v>#N/A</v>
      </c>
      <c r="M287" s="1642" t="e">
        <f t="shared" si="32"/>
        <v>#N/A</v>
      </c>
      <c r="N287" s="1161" t="e">
        <f>SUM($M$15:M287)</f>
        <v>#N/A</v>
      </c>
      <c r="O287" s="1161" t="e">
        <f t="shared" si="34"/>
        <v>#DIV/0!</v>
      </c>
      <c r="P287" s="1161" t="e">
        <f>SUM($O$15:O287)</f>
        <v>#DIV/0!</v>
      </c>
    </row>
    <row r="288" spans="2:16">
      <c r="B288" s="1157">
        <f t="shared" si="35"/>
        <v>44925</v>
      </c>
      <c r="C288" s="1158">
        <f t="shared" si="33"/>
        <v>12</v>
      </c>
      <c r="D288" s="1159"/>
      <c r="E288" s="1159"/>
      <c r="F288" s="1159"/>
      <c r="G288" s="1160" t="e">
        <f t="shared" si="36"/>
        <v>#DIV/0!</v>
      </c>
      <c r="H288" s="1161" t="e">
        <f t="shared" si="37"/>
        <v>#DIV/0!</v>
      </c>
      <c r="I288" s="1161" t="e">
        <f>SUM($H$15:H288)</f>
        <v>#DIV/0!</v>
      </c>
      <c r="J288" s="1162"/>
      <c r="K288" s="1163" t="e">
        <f t="shared" si="38"/>
        <v>#N/A</v>
      </c>
      <c r="L288" s="1641" t="e">
        <f t="shared" si="39"/>
        <v>#N/A</v>
      </c>
      <c r="M288" s="1642" t="e">
        <f t="shared" si="32"/>
        <v>#N/A</v>
      </c>
      <c r="N288" s="1161" t="e">
        <f>SUM($M$15:M288)</f>
        <v>#N/A</v>
      </c>
      <c r="O288" s="1161" t="e">
        <f t="shared" si="34"/>
        <v>#DIV/0!</v>
      </c>
      <c r="P288" s="1161" t="e">
        <f>SUM($O$15:O288)</f>
        <v>#DIV/0!</v>
      </c>
    </row>
    <row r="289" spans="2:16">
      <c r="B289" s="1157">
        <f t="shared" si="35"/>
        <v>44926</v>
      </c>
      <c r="C289" s="1158">
        <f t="shared" si="33"/>
        <v>12</v>
      </c>
      <c r="D289" s="1159"/>
      <c r="E289" s="1159"/>
      <c r="F289" s="1159"/>
      <c r="G289" s="1160" t="e">
        <f t="shared" si="36"/>
        <v>#DIV/0!</v>
      </c>
      <c r="H289" s="1161" t="e">
        <f t="shared" si="37"/>
        <v>#DIV/0!</v>
      </c>
      <c r="I289" s="1161" t="e">
        <f>SUM($H$15:H289)</f>
        <v>#DIV/0!</v>
      </c>
      <c r="J289" s="1162"/>
      <c r="K289" s="1163" t="e">
        <f t="shared" si="38"/>
        <v>#N/A</v>
      </c>
      <c r="L289" s="1641" t="e">
        <f t="shared" si="39"/>
        <v>#N/A</v>
      </c>
      <c r="M289" s="1642" t="e">
        <f t="shared" si="32"/>
        <v>#N/A</v>
      </c>
      <c r="N289" s="1161" t="e">
        <f>SUM($M$15:M289)</f>
        <v>#N/A</v>
      </c>
      <c r="O289" s="1161" t="e">
        <f t="shared" si="34"/>
        <v>#DIV/0!</v>
      </c>
      <c r="P289" s="1161" t="e">
        <f>SUM($O$15:O289)</f>
        <v>#DIV/0!</v>
      </c>
    </row>
    <row r="290" spans="2:16">
      <c r="B290" s="1157">
        <f t="shared" si="35"/>
        <v>44927</v>
      </c>
      <c r="C290" s="1158">
        <f t="shared" si="33"/>
        <v>1</v>
      </c>
      <c r="D290" s="1159"/>
      <c r="E290" s="1159"/>
      <c r="F290" s="1159"/>
      <c r="G290" s="1160" t="e">
        <f t="shared" si="36"/>
        <v>#DIV/0!</v>
      </c>
      <c r="H290" s="1161" t="e">
        <f t="shared" si="37"/>
        <v>#DIV/0!</v>
      </c>
      <c r="I290" s="1161" t="e">
        <f>SUM($H$15:H290)</f>
        <v>#DIV/0!</v>
      </c>
      <c r="J290" s="1162"/>
      <c r="K290" s="1163" t="e">
        <f t="shared" si="38"/>
        <v>#N/A</v>
      </c>
      <c r="L290" s="1641" t="e">
        <f t="shared" si="39"/>
        <v>#N/A</v>
      </c>
      <c r="M290" s="1642" t="e">
        <f t="shared" si="32"/>
        <v>#N/A</v>
      </c>
      <c r="N290" s="1161" t="e">
        <f>SUM($M$15:M290)</f>
        <v>#N/A</v>
      </c>
      <c r="O290" s="1161" t="e">
        <f t="shared" si="34"/>
        <v>#DIV/0!</v>
      </c>
      <c r="P290" s="1161" t="e">
        <f>SUM($O$15:O290)</f>
        <v>#DIV/0!</v>
      </c>
    </row>
    <row r="291" spans="2:16">
      <c r="B291" s="1157">
        <f t="shared" si="35"/>
        <v>44928</v>
      </c>
      <c r="C291" s="1158">
        <f t="shared" si="33"/>
        <v>1</v>
      </c>
      <c r="D291" s="1159"/>
      <c r="E291" s="1159"/>
      <c r="F291" s="1159"/>
      <c r="G291" s="1160" t="e">
        <f t="shared" si="36"/>
        <v>#DIV/0!</v>
      </c>
      <c r="H291" s="1161" t="e">
        <f t="shared" si="37"/>
        <v>#DIV/0!</v>
      </c>
      <c r="I291" s="1161" t="e">
        <f>SUM($H$15:H291)</f>
        <v>#DIV/0!</v>
      </c>
      <c r="J291" s="1162"/>
      <c r="K291" s="1163" t="e">
        <f t="shared" si="38"/>
        <v>#N/A</v>
      </c>
      <c r="L291" s="1641" t="e">
        <f t="shared" si="39"/>
        <v>#N/A</v>
      </c>
      <c r="M291" s="1642" t="e">
        <f t="shared" si="32"/>
        <v>#N/A</v>
      </c>
      <c r="N291" s="1161" t="e">
        <f>SUM($M$15:M291)</f>
        <v>#N/A</v>
      </c>
      <c r="O291" s="1161" t="e">
        <f t="shared" si="34"/>
        <v>#DIV/0!</v>
      </c>
      <c r="P291" s="1161" t="e">
        <f>SUM($O$15:O291)</f>
        <v>#DIV/0!</v>
      </c>
    </row>
    <row r="292" spans="2:16">
      <c r="B292" s="1157">
        <f t="shared" si="35"/>
        <v>44929</v>
      </c>
      <c r="C292" s="1158">
        <f t="shared" si="33"/>
        <v>1</v>
      </c>
      <c r="D292" s="1159"/>
      <c r="E292" s="1159"/>
      <c r="F292" s="1159"/>
      <c r="G292" s="1160" t="e">
        <f t="shared" si="36"/>
        <v>#DIV/0!</v>
      </c>
      <c r="H292" s="1161" t="e">
        <f t="shared" si="37"/>
        <v>#DIV/0!</v>
      </c>
      <c r="I292" s="1161" t="e">
        <f>SUM($H$15:H292)</f>
        <v>#DIV/0!</v>
      </c>
      <c r="J292" s="1162"/>
      <c r="K292" s="1163" t="e">
        <f t="shared" si="38"/>
        <v>#N/A</v>
      </c>
      <c r="L292" s="1641" t="e">
        <f t="shared" si="39"/>
        <v>#N/A</v>
      </c>
      <c r="M292" s="1642" t="e">
        <f t="shared" si="32"/>
        <v>#N/A</v>
      </c>
      <c r="N292" s="1161" t="e">
        <f>SUM($M$15:M292)</f>
        <v>#N/A</v>
      </c>
      <c r="O292" s="1161" t="e">
        <f t="shared" si="34"/>
        <v>#DIV/0!</v>
      </c>
      <c r="P292" s="1161" t="e">
        <f>SUM($O$15:O292)</f>
        <v>#DIV/0!</v>
      </c>
    </row>
    <row r="293" spans="2:16">
      <c r="B293" s="1157">
        <f t="shared" si="35"/>
        <v>44930</v>
      </c>
      <c r="C293" s="1158">
        <f t="shared" si="33"/>
        <v>1</v>
      </c>
      <c r="D293" s="1159"/>
      <c r="E293" s="1159"/>
      <c r="F293" s="1159"/>
      <c r="G293" s="1160" t="e">
        <f t="shared" si="36"/>
        <v>#DIV/0!</v>
      </c>
      <c r="H293" s="1161" t="e">
        <f t="shared" si="37"/>
        <v>#DIV/0!</v>
      </c>
      <c r="I293" s="1161" t="e">
        <f>SUM($H$15:H293)</f>
        <v>#DIV/0!</v>
      </c>
      <c r="J293" s="1162"/>
      <c r="K293" s="1163" t="e">
        <f t="shared" si="38"/>
        <v>#N/A</v>
      </c>
      <c r="L293" s="1641" t="e">
        <f t="shared" si="39"/>
        <v>#N/A</v>
      </c>
      <c r="M293" s="1642" t="e">
        <f t="shared" si="32"/>
        <v>#N/A</v>
      </c>
      <c r="N293" s="1161" t="e">
        <f>SUM($M$15:M293)</f>
        <v>#N/A</v>
      </c>
      <c r="O293" s="1161" t="e">
        <f t="shared" si="34"/>
        <v>#DIV/0!</v>
      </c>
      <c r="P293" s="1161" t="e">
        <f>SUM($O$15:O293)</f>
        <v>#DIV/0!</v>
      </c>
    </row>
    <row r="294" spans="2:16">
      <c r="B294" s="1157">
        <f t="shared" si="35"/>
        <v>44931</v>
      </c>
      <c r="C294" s="1158">
        <f t="shared" si="33"/>
        <v>1</v>
      </c>
      <c r="D294" s="1159"/>
      <c r="E294" s="1159"/>
      <c r="F294" s="1159"/>
      <c r="G294" s="1160" t="e">
        <f t="shared" si="36"/>
        <v>#DIV/0!</v>
      </c>
      <c r="H294" s="1161" t="e">
        <f t="shared" si="37"/>
        <v>#DIV/0!</v>
      </c>
      <c r="I294" s="1161" t="e">
        <f>SUM($H$15:H294)</f>
        <v>#DIV/0!</v>
      </c>
      <c r="J294" s="1162"/>
      <c r="K294" s="1163" t="e">
        <f t="shared" si="38"/>
        <v>#N/A</v>
      </c>
      <c r="L294" s="1641" t="e">
        <f t="shared" si="39"/>
        <v>#N/A</v>
      </c>
      <c r="M294" s="1642" t="e">
        <f t="shared" si="32"/>
        <v>#N/A</v>
      </c>
      <c r="N294" s="1161" t="e">
        <f>SUM($M$15:M294)</f>
        <v>#N/A</v>
      </c>
      <c r="O294" s="1161" t="e">
        <f t="shared" si="34"/>
        <v>#DIV/0!</v>
      </c>
      <c r="P294" s="1161" t="e">
        <f>SUM($O$15:O294)</f>
        <v>#DIV/0!</v>
      </c>
    </row>
    <row r="295" spans="2:16">
      <c r="B295" s="1157">
        <f t="shared" si="35"/>
        <v>44932</v>
      </c>
      <c r="C295" s="1158">
        <f t="shared" si="33"/>
        <v>1</v>
      </c>
      <c r="D295" s="1159"/>
      <c r="E295" s="1159"/>
      <c r="F295" s="1159"/>
      <c r="G295" s="1160" t="e">
        <f t="shared" si="36"/>
        <v>#DIV/0!</v>
      </c>
      <c r="H295" s="1161" t="e">
        <f t="shared" si="37"/>
        <v>#DIV/0!</v>
      </c>
      <c r="I295" s="1161" t="e">
        <f>SUM($H$15:H295)</f>
        <v>#DIV/0!</v>
      </c>
      <c r="J295" s="1162"/>
      <c r="K295" s="1163" t="e">
        <f t="shared" si="38"/>
        <v>#N/A</v>
      </c>
      <c r="L295" s="1641" t="e">
        <f t="shared" si="39"/>
        <v>#N/A</v>
      </c>
      <c r="M295" s="1642" t="e">
        <f t="shared" si="32"/>
        <v>#N/A</v>
      </c>
      <c r="N295" s="1161" t="e">
        <f>SUM($M$15:M295)</f>
        <v>#N/A</v>
      </c>
      <c r="O295" s="1161" t="e">
        <f t="shared" si="34"/>
        <v>#DIV/0!</v>
      </c>
      <c r="P295" s="1161" t="e">
        <f>SUM($O$15:O295)</f>
        <v>#DIV/0!</v>
      </c>
    </row>
    <row r="296" spans="2:16">
      <c r="B296" s="1157">
        <f t="shared" si="35"/>
        <v>44933</v>
      </c>
      <c r="C296" s="1158">
        <f t="shared" si="33"/>
        <v>1</v>
      </c>
      <c r="D296" s="1159"/>
      <c r="E296" s="1159"/>
      <c r="F296" s="1159"/>
      <c r="G296" s="1160" t="e">
        <f t="shared" si="36"/>
        <v>#DIV/0!</v>
      </c>
      <c r="H296" s="1161" t="e">
        <f t="shared" si="37"/>
        <v>#DIV/0!</v>
      </c>
      <c r="I296" s="1161" t="e">
        <f>SUM($H$15:H296)</f>
        <v>#DIV/0!</v>
      </c>
      <c r="J296" s="1162"/>
      <c r="K296" s="1163" t="e">
        <f t="shared" si="38"/>
        <v>#N/A</v>
      </c>
      <c r="L296" s="1641" t="e">
        <f t="shared" si="39"/>
        <v>#N/A</v>
      </c>
      <c r="M296" s="1642" t="e">
        <f t="shared" si="32"/>
        <v>#N/A</v>
      </c>
      <c r="N296" s="1161" t="e">
        <f>SUM($M$15:M296)</f>
        <v>#N/A</v>
      </c>
      <c r="O296" s="1161" t="e">
        <f t="shared" si="34"/>
        <v>#DIV/0!</v>
      </c>
      <c r="P296" s="1161" t="e">
        <f>SUM($O$15:O296)</f>
        <v>#DIV/0!</v>
      </c>
    </row>
    <row r="297" spans="2:16">
      <c r="B297" s="1157">
        <f t="shared" si="35"/>
        <v>44934</v>
      </c>
      <c r="C297" s="1158">
        <f t="shared" si="33"/>
        <v>1</v>
      </c>
      <c r="D297" s="1159"/>
      <c r="E297" s="1159"/>
      <c r="F297" s="1159"/>
      <c r="G297" s="1160" t="e">
        <f t="shared" si="36"/>
        <v>#DIV/0!</v>
      </c>
      <c r="H297" s="1161" t="e">
        <f t="shared" si="37"/>
        <v>#DIV/0!</v>
      </c>
      <c r="I297" s="1161" t="e">
        <f>SUM($H$15:H297)</f>
        <v>#DIV/0!</v>
      </c>
      <c r="J297" s="1162"/>
      <c r="K297" s="1163" t="e">
        <f t="shared" si="38"/>
        <v>#N/A</v>
      </c>
      <c r="L297" s="1641" t="e">
        <f t="shared" si="39"/>
        <v>#N/A</v>
      </c>
      <c r="M297" s="1642" t="e">
        <f t="shared" si="32"/>
        <v>#N/A</v>
      </c>
      <c r="N297" s="1161" t="e">
        <f>SUM($M$15:M297)</f>
        <v>#N/A</v>
      </c>
      <c r="O297" s="1161" t="e">
        <f t="shared" si="34"/>
        <v>#DIV/0!</v>
      </c>
      <c r="P297" s="1161" t="e">
        <f>SUM($O$15:O297)</f>
        <v>#DIV/0!</v>
      </c>
    </row>
    <row r="298" spans="2:16">
      <c r="B298" s="1157">
        <f t="shared" si="35"/>
        <v>44935</v>
      </c>
      <c r="C298" s="1158">
        <f t="shared" si="33"/>
        <v>1</v>
      </c>
      <c r="D298" s="1159"/>
      <c r="E298" s="1159"/>
      <c r="F298" s="1159"/>
      <c r="G298" s="1160" t="e">
        <f t="shared" si="36"/>
        <v>#DIV/0!</v>
      </c>
      <c r="H298" s="1161" t="e">
        <f t="shared" si="37"/>
        <v>#DIV/0!</v>
      </c>
      <c r="I298" s="1161" t="e">
        <f>SUM($H$15:H298)</f>
        <v>#DIV/0!</v>
      </c>
      <c r="J298" s="1162"/>
      <c r="K298" s="1163" t="e">
        <f t="shared" si="38"/>
        <v>#N/A</v>
      </c>
      <c r="L298" s="1641" t="e">
        <f t="shared" si="39"/>
        <v>#N/A</v>
      </c>
      <c r="M298" s="1642" t="e">
        <f t="shared" si="32"/>
        <v>#N/A</v>
      </c>
      <c r="N298" s="1161" t="e">
        <f>SUM($M$15:M298)</f>
        <v>#N/A</v>
      </c>
      <c r="O298" s="1161" t="e">
        <f t="shared" si="34"/>
        <v>#DIV/0!</v>
      </c>
      <c r="P298" s="1161" t="e">
        <f>SUM($O$15:O298)</f>
        <v>#DIV/0!</v>
      </c>
    </row>
    <row r="299" spans="2:16">
      <c r="B299" s="1157">
        <f t="shared" si="35"/>
        <v>44936</v>
      </c>
      <c r="C299" s="1158">
        <f t="shared" si="33"/>
        <v>1</v>
      </c>
      <c r="D299" s="1159"/>
      <c r="E299" s="1159"/>
      <c r="F299" s="1159"/>
      <c r="G299" s="1160" t="e">
        <f t="shared" si="36"/>
        <v>#DIV/0!</v>
      </c>
      <c r="H299" s="1161" t="e">
        <f t="shared" si="37"/>
        <v>#DIV/0!</v>
      </c>
      <c r="I299" s="1161" t="e">
        <f>SUM($H$15:H299)</f>
        <v>#DIV/0!</v>
      </c>
      <c r="J299" s="1162"/>
      <c r="K299" s="1163" t="e">
        <f t="shared" si="38"/>
        <v>#N/A</v>
      </c>
      <c r="L299" s="1641" t="e">
        <f t="shared" si="39"/>
        <v>#N/A</v>
      </c>
      <c r="M299" s="1642" t="e">
        <f t="shared" si="32"/>
        <v>#N/A</v>
      </c>
      <c r="N299" s="1161" t="e">
        <f>SUM($M$15:M299)</f>
        <v>#N/A</v>
      </c>
      <c r="O299" s="1161" t="e">
        <f t="shared" si="34"/>
        <v>#DIV/0!</v>
      </c>
      <c r="P299" s="1161" t="e">
        <f>SUM($O$15:O299)</f>
        <v>#DIV/0!</v>
      </c>
    </row>
    <row r="300" spans="2:16">
      <c r="B300" s="1157">
        <f t="shared" si="35"/>
        <v>44937</v>
      </c>
      <c r="C300" s="1158">
        <f t="shared" si="33"/>
        <v>1</v>
      </c>
      <c r="D300" s="1159"/>
      <c r="E300" s="1159"/>
      <c r="F300" s="1159"/>
      <c r="G300" s="1160" t="e">
        <f t="shared" si="36"/>
        <v>#DIV/0!</v>
      </c>
      <c r="H300" s="1161" t="e">
        <f t="shared" si="37"/>
        <v>#DIV/0!</v>
      </c>
      <c r="I300" s="1161" t="e">
        <f>SUM($H$15:H300)</f>
        <v>#DIV/0!</v>
      </c>
      <c r="J300" s="1162"/>
      <c r="K300" s="1163" t="e">
        <f t="shared" si="38"/>
        <v>#N/A</v>
      </c>
      <c r="L300" s="1641" t="e">
        <f t="shared" si="39"/>
        <v>#N/A</v>
      </c>
      <c r="M300" s="1642" t="e">
        <f t="shared" si="32"/>
        <v>#N/A</v>
      </c>
      <c r="N300" s="1161" t="e">
        <f>SUM($M$15:M300)</f>
        <v>#N/A</v>
      </c>
      <c r="O300" s="1161" t="e">
        <f t="shared" si="34"/>
        <v>#DIV/0!</v>
      </c>
      <c r="P300" s="1161" t="e">
        <f>SUM($O$15:O300)</f>
        <v>#DIV/0!</v>
      </c>
    </row>
    <row r="301" spans="2:16">
      <c r="B301" s="1157">
        <f t="shared" si="35"/>
        <v>44938</v>
      </c>
      <c r="C301" s="1158">
        <f t="shared" si="33"/>
        <v>1</v>
      </c>
      <c r="D301" s="1159"/>
      <c r="E301" s="1159"/>
      <c r="F301" s="1159"/>
      <c r="G301" s="1160" t="e">
        <f t="shared" si="36"/>
        <v>#DIV/0!</v>
      </c>
      <c r="H301" s="1161" t="e">
        <f t="shared" si="37"/>
        <v>#DIV/0!</v>
      </c>
      <c r="I301" s="1161" t="e">
        <f>SUM($H$15:H301)</f>
        <v>#DIV/0!</v>
      </c>
      <c r="J301" s="1162"/>
      <c r="K301" s="1163" t="e">
        <f t="shared" si="38"/>
        <v>#N/A</v>
      </c>
      <c r="L301" s="1641" t="e">
        <f t="shared" si="39"/>
        <v>#N/A</v>
      </c>
      <c r="M301" s="1642" t="e">
        <f t="shared" si="32"/>
        <v>#N/A</v>
      </c>
      <c r="N301" s="1161" t="e">
        <f>SUM($M$15:M301)</f>
        <v>#N/A</v>
      </c>
      <c r="O301" s="1161" t="e">
        <f t="shared" si="34"/>
        <v>#DIV/0!</v>
      </c>
      <c r="P301" s="1161" t="e">
        <f>SUM($O$15:O301)</f>
        <v>#DIV/0!</v>
      </c>
    </row>
    <row r="302" spans="2:16">
      <c r="B302" s="1157">
        <f t="shared" si="35"/>
        <v>44939</v>
      </c>
      <c r="C302" s="1158">
        <f t="shared" si="33"/>
        <v>1</v>
      </c>
      <c r="D302" s="1159"/>
      <c r="E302" s="1159"/>
      <c r="F302" s="1159"/>
      <c r="G302" s="1160" t="e">
        <f t="shared" si="36"/>
        <v>#DIV/0!</v>
      </c>
      <c r="H302" s="1161" t="e">
        <f t="shared" si="37"/>
        <v>#DIV/0!</v>
      </c>
      <c r="I302" s="1161" t="e">
        <f>SUM($H$15:H302)</f>
        <v>#DIV/0!</v>
      </c>
      <c r="J302" s="1162"/>
      <c r="K302" s="1163" t="e">
        <f t="shared" si="38"/>
        <v>#N/A</v>
      </c>
      <c r="L302" s="1641" t="e">
        <f t="shared" si="39"/>
        <v>#N/A</v>
      </c>
      <c r="M302" s="1642" t="e">
        <f t="shared" si="32"/>
        <v>#N/A</v>
      </c>
      <c r="N302" s="1161" t="e">
        <f>SUM($M$15:M302)</f>
        <v>#N/A</v>
      </c>
      <c r="O302" s="1161" t="e">
        <f t="shared" si="34"/>
        <v>#DIV/0!</v>
      </c>
      <c r="P302" s="1161" t="e">
        <f>SUM($O$15:O302)</f>
        <v>#DIV/0!</v>
      </c>
    </row>
    <row r="303" spans="2:16">
      <c r="B303" s="1157">
        <f t="shared" si="35"/>
        <v>44940</v>
      </c>
      <c r="C303" s="1158">
        <f t="shared" si="33"/>
        <v>1</v>
      </c>
      <c r="D303" s="1159"/>
      <c r="E303" s="1159"/>
      <c r="F303" s="1159"/>
      <c r="G303" s="1160" t="e">
        <f t="shared" si="36"/>
        <v>#DIV/0!</v>
      </c>
      <c r="H303" s="1161" t="e">
        <f t="shared" si="37"/>
        <v>#DIV/0!</v>
      </c>
      <c r="I303" s="1161" t="e">
        <f>SUM($H$15:H303)</f>
        <v>#DIV/0!</v>
      </c>
      <c r="J303" s="1162"/>
      <c r="K303" s="1163" t="e">
        <f t="shared" si="38"/>
        <v>#N/A</v>
      </c>
      <c r="L303" s="1641" t="e">
        <f t="shared" si="39"/>
        <v>#N/A</v>
      </c>
      <c r="M303" s="1642" t="e">
        <f t="shared" si="32"/>
        <v>#N/A</v>
      </c>
      <c r="N303" s="1161" t="e">
        <f>SUM($M$15:M303)</f>
        <v>#N/A</v>
      </c>
      <c r="O303" s="1161" t="e">
        <f t="shared" si="34"/>
        <v>#DIV/0!</v>
      </c>
      <c r="P303" s="1161" t="e">
        <f>SUM($O$15:O303)</f>
        <v>#DIV/0!</v>
      </c>
    </row>
    <row r="304" spans="2:16">
      <c r="B304" s="1157">
        <f t="shared" si="35"/>
        <v>44941</v>
      </c>
      <c r="C304" s="1158">
        <f t="shared" si="33"/>
        <v>1</v>
      </c>
      <c r="D304" s="1159"/>
      <c r="E304" s="1159"/>
      <c r="F304" s="1159"/>
      <c r="G304" s="1160" t="e">
        <f t="shared" si="36"/>
        <v>#DIV/0!</v>
      </c>
      <c r="H304" s="1161" t="e">
        <f t="shared" si="37"/>
        <v>#DIV/0!</v>
      </c>
      <c r="I304" s="1161" t="e">
        <f>SUM($H$15:H304)</f>
        <v>#DIV/0!</v>
      </c>
      <c r="J304" s="1162"/>
      <c r="K304" s="1163" t="e">
        <f t="shared" si="38"/>
        <v>#N/A</v>
      </c>
      <c r="L304" s="1641" t="e">
        <f t="shared" si="39"/>
        <v>#N/A</v>
      </c>
      <c r="M304" s="1642" t="e">
        <f t="shared" si="32"/>
        <v>#N/A</v>
      </c>
      <c r="N304" s="1161" t="e">
        <f>SUM($M$15:M304)</f>
        <v>#N/A</v>
      </c>
      <c r="O304" s="1161" t="e">
        <f t="shared" si="34"/>
        <v>#DIV/0!</v>
      </c>
      <c r="P304" s="1161" t="e">
        <f>SUM($O$15:O304)</f>
        <v>#DIV/0!</v>
      </c>
    </row>
    <row r="305" spans="2:16">
      <c r="B305" s="1157">
        <f t="shared" si="35"/>
        <v>44942</v>
      </c>
      <c r="C305" s="1158">
        <f t="shared" si="33"/>
        <v>1</v>
      </c>
      <c r="D305" s="1159"/>
      <c r="E305" s="1159"/>
      <c r="F305" s="1159"/>
      <c r="G305" s="1160" t="e">
        <f t="shared" si="36"/>
        <v>#DIV/0!</v>
      </c>
      <c r="H305" s="1161" t="e">
        <f t="shared" si="37"/>
        <v>#DIV/0!</v>
      </c>
      <c r="I305" s="1161" t="e">
        <f>SUM($H$15:H305)</f>
        <v>#DIV/0!</v>
      </c>
      <c r="J305" s="1162"/>
      <c r="K305" s="1163" t="e">
        <f t="shared" si="38"/>
        <v>#N/A</v>
      </c>
      <c r="L305" s="1641" t="e">
        <f t="shared" si="39"/>
        <v>#N/A</v>
      </c>
      <c r="M305" s="1642" t="e">
        <f t="shared" si="32"/>
        <v>#N/A</v>
      </c>
      <c r="N305" s="1161" t="e">
        <f>SUM($M$15:M305)</f>
        <v>#N/A</v>
      </c>
      <c r="O305" s="1161" t="e">
        <f t="shared" si="34"/>
        <v>#DIV/0!</v>
      </c>
      <c r="P305" s="1161" t="e">
        <f>SUM($O$15:O305)</f>
        <v>#DIV/0!</v>
      </c>
    </row>
    <row r="306" spans="2:16">
      <c r="B306" s="1157">
        <f t="shared" si="35"/>
        <v>44943</v>
      </c>
      <c r="C306" s="1158">
        <f t="shared" si="33"/>
        <v>1</v>
      </c>
      <c r="D306" s="1159"/>
      <c r="E306" s="1159"/>
      <c r="F306" s="1159"/>
      <c r="G306" s="1160" t="e">
        <f t="shared" si="36"/>
        <v>#DIV/0!</v>
      </c>
      <c r="H306" s="1161" t="e">
        <f t="shared" si="37"/>
        <v>#DIV/0!</v>
      </c>
      <c r="I306" s="1161" t="e">
        <f>SUM($H$15:H306)</f>
        <v>#DIV/0!</v>
      </c>
      <c r="J306" s="1162"/>
      <c r="K306" s="1163" t="e">
        <f t="shared" si="38"/>
        <v>#N/A</v>
      </c>
      <c r="L306" s="1641" t="e">
        <f t="shared" si="39"/>
        <v>#N/A</v>
      </c>
      <c r="M306" s="1642" t="e">
        <f t="shared" si="32"/>
        <v>#N/A</v>
      </c>
      <c r="N306" s="1161" t="e">
        <f>SUM($M$15:M306)</f>
        <v>#N/A</v>
      </c>
      <c r="O306" s="1161" t="e">
        <f t="shared" si="34"/>
        <v>#DIV/0!</v>
      </c>
      <c r="P306" s="1161" t="e">
        <f>SUM($O$15:O306)</f>
        <v>#DIV/0!</v>
      </c>
    </row>
    <row r="307" spans="2:16">
      <c r="B307" s="1157">
        <f t="shared" si="35"/>
        <v>44944</v>
      </c>
      <c r="C307" s="1158">
        <f t="shared" si="33"/>
        <v>1</v>
      </c>
      <c r="D307" s="1159"/>
      <c r="E307" s="1159"/>
      <c r="F307" s="1159"/>
      <c r="G307" s="1160" t="e">
        <f t="shared" si="36"/>
        <v>#DIV/0!</v>
      </c>
      <c r="H307" s="1161" t="e">
        <f t="shared" si="37"/>
        <v>#DIV/0!</v>
      </c>
      <c r="I307" s="1161" t="e">
        <f>SUM($H$15:H307)</f>
        <v>#DIV/0!</v>
      </c>
      <c r="J307" s="1162"/>
      <c r="K307" s="1163" t="e">
        <f t="shared" si="38"/>
        <v>#N/A</v>
      </c>
      <c r="L307" s="1641" t="e">
        <f t="shared" si="39"/>
        <v>#N/A</v>
      </c>
      <c r="M307" s="1642" t="e">
        <f t="shared" si="32"/>
        <v>#N/A</v>
      </c>
      <c r="N307" s="1161" t="e">
        <f>SUM($M$15:M307)</f>
        <v>#N/A</v>
      </c>
      <c r="O307" s="1161" t="e">
        <f t="shared" si="34"/>
        <v>#DIV/0!</v>
      </c>
      <c r="P307" s="1161" t="e">
        <f>SUM($O$15:O307)</f>
        <v>#DIV/0!</v>
      </c>
    </row>
    <row r="308" spans="2:16">
      <c r="B308" s="1157">
        <f t="shared" si="35"/>
        <v>44945</v>
      </c>
      <c r="C308" s="1158">
        <f t="shared" si="33"/>
        <v>1</v>
      </c>
      <c r="D308" s="1159"/>
      <c r="E308" s="1159"/>
      <c r="F308" s="1159"/>
      <c r="G308" s="1160" t="e">
        <f t="shared" si="36"/>
        <v>#DIV/0!</v>
      </c>
      <c r="H308" s="1161" t="e">
        <f t="shared" si="37"/>
        <v>#DIV/0!</v>
      </c>
      <c r="I308" s="1161" t="e">
        <f>SUM($H$15:H308)</f>
        <v>#DIV/0!</v>
      </c>
      <c r="J308" s="1162"/>
      <c r="K308" s="1163" t="e">
        <f t="shared" si="38"/>
        <v>#N/A</v>
      </c>
      <c r="L308" s="1641" t="e">
        <f t="shared" si="39"/>
        <v>#N/A</v>
      </c>
      <c r="M308" s="1642" t="e">
        <f t="shared" si="32"/>
        <v>#N/A</v>
      </c>
      <c r="N308" s="1161" t="e">
        <f>SUM($M$15:M308)</f>
        <v>#N/A</v>
      </c>
      <c r="O308" s="1161" t="e">
        <f t="shared" si="34"/>
        <v>#DIV/0!</v>
      </c>
      <c r="P308" s="1161" t="e">
        <f>SUM($O$15:O308)</f>
        <v>#DIV/0!</v>
      </c>
    </row>
    <row r="309" spans="2:16">
      <c r="B309" s="1157">
        <f t="shared" si="35"/>
        <v>44946</v>
      </c>
      <c r="C309" s="1158">
        <f t="shared" si="33"/>
        <v>1</v>
      </c>
      <c r="D309" s="1159"/>
      <c r="E309" s="1159"/>
      <c r="F309" s="1159"/>
      <c r="G309" s="1160" t="e">
        <f t="shared" si="36"/>
        <v>#DIV/0!</v>
      </c>
      <c r="H309" s="1161" t="e">
        <f t="shared" si="37"/>
        <v>#DIV/0!</v>
      </c>
      <c r="I309" s="1161" t="e">
        <f>SUM($H$15:H309)</f>
        <v>#DIV/0!</v>
      </c>
      <c r="J309" s="1162"/>
      <c r="K309" s="1163" t="e">
        <f t="shared" si="38"/>
        <v>#N/A</v>
      </c>
      <c r="L309" s="1641" t="e">
        <f t="shared" si="39"/>
        <v>#N/A</v>
      </c>
      <c r="M309" s="1642" t="e">
        <f t="shared" si="32"/>
        <v>#N/A</v>
      </c>
      <c r="N309" s="1161" t="e">
        <f>SUM($M$15:M309)</f>
        <v>#N/A</v>
      </c>
      <c r="O309" s="1161" t="e">
        <f t="shared" si="34"/>
        <v>#DIV/0!</v>
      </c>
      <c r="P309" s="1161" t="e">
        <f>SUM($O$15:O309)</f>
        <v>#DIV/0!</v>
      </c>
    </row>
    <row r="310" spans="2:16">
      <c r="B310" s="1157">
        <f t="shared" si="35"/>
        <v>44947</v>
      </c>
      <c r="C310" s="1158">
        <f t="shared" si="33"/>
        <v>1</v>
      </c>
      <c r="D310" s="1159"/>
      <c r="E310" s="1159"/>
      <c r="F310" s="1159"/>
      <c r="G310" s="1160" t="e">
        <f t="shared" si="36"/>
        <v>#DIV/0!</v>
      </c>
      <c r="H310" s="1161" t="e">
        <f t="shared" si="37"/>
        <v>#DIV/0!</v>
      </c>
      <c r="I310" s="1161" t="e">
        <f>SUM($H$15:H310)</f>
        <v>#DIV/0!</v>
      </c>
      <c r="J310" s="1162"/>
      <c r="K310" s="1163" t="e">
        <f t="shared" si="38"/>
        <v>#N/A</v>
      </c>
      <c r="L310" s="1641" t="e">
        <f t="shared" si="39"/>
        <v>#N/A</v>
      </c>
      <c r="M310" s="1642" t="e">
        <f t="shared" si="32"/>
        <v>#N/A</v>
      </c>
      <c r="N310" s="1161" t="e">
        <f>SUM($M$15:M310)</f>
        <v>#N/A</v>
      </c>
      <c r="O310" s="1161" t="e">
        <f t="shared" si="34"/>
        <v>#DIV/0!</v>
      </c>
      <c r="P310" s="1161" t="e">
        <f>SUM($O$15:O310)</f>
        <v>#DIV/0!</v>
      </c>
    </row>
    <row r="311" spans="2:16">
      <c r="B311" s="1157">
        <f t="shared" si="35"/>
        <v>44948</v>
      </c>
      <c r="C311" s="1158">
        <f t="shared" si="33"/>
        <v>1</v>
      </c>
      <c r="D311" s="1159"/>
      <c r="E311" s="1159"/>
      <c r="F311" s="1159"/>
      <c r="G311" s="1160" t="e">
        <f t="shared" si="36"/>
        <v>#DIV/0!</v>
      </c>
      <c r="H311" s="1161" t="e">
        <f t="shared" si="37"/>
        <v>#DIV/0!</v>
      </c>
      <c r="I311" s="1161" t="e">
        <f>SUM($H$15:H311)</f>
        <v>#DIV/0!</v>
      </c>
      <c r="J311" s="1162"/>
      <c r="K311" s="1163" t="e">
        <f t="shared" si="38"/>
        <v>#N/A</v>
      </c>
      <c r="L311" s="1641" t="e">
        <f t="shared" si="39"/>
        <v>#N/A</v>
      </c>
      <c r="M311" s="1642" t="e">
        <f t="shared" si="32"/>
        <v>#N/A</v>
      </c>
      <c r="N311" s="1161" t="e">
        <f>SUM($M$15:M311)</f>
        <v>#N/A</v>
      </c>
      <c r="O311" s="1161" t="e">
        <f t="shared" si="34"/>
        <v>#DIV/0!</v>
      </c>
      <c r="P311" s="1161" t="e">
        <f>SUM($O$15:O311)</f>
        <v>#DIV/0!</v>
      </c>
    </row>
    <row r="312" spans="2:16">
      <c r="B312" s="1157">
        <f t="shared" si="35"/>
        <v>44949</v>
      </c>
      <c r="C312" s="1158">
        <f t="shared" si="33"/>
        <v>1</v>
      </c>
      <c r="D312" s="1159"/>
      <c r="E312" s="1159"/>
      <c r="F312" s="1159"/>
      <c r="G312" s="1160" t="e">
        <f t="shared" si="36"/>
        <v>#DIV/0!</v>
      </c>
      <c r="H312" s="1161" t="e">
        <f t="shared" si="37"/>
        <v>#DIV/0!</v>
      </c>
      <c r="I312" s="1161" t="e">
        <f>SUM($H$15:H312)</f>
        <v>#DIV/0!</v>
      </c>
      <c r="J312" s="1162"/>
      <c r="K312" s="1163" t="e">
        <f t="shared" si="38"/>
        <v>#N/A</v>
      </c>
      <c r="L312" s="1641" t="e">
        <f t="shared" si="39"/>
        <v>#N/A</v>
      </c>
      <c r="M312" s="1642" t="e">
        <f t="shared" si="32"/>
        <v>#N/A</v>
      </c>
      <c r="N312" s="1161" t="e">
        <f>SUM($M$15:M312)</f>
        <v>#N/A</v>
      </c>
      <c r="O312" s="1161" t="e">
        <f t="shared" si="34"/>
        <v>#DIV/0!</v>
      </c>
      <c r="P312" s="1161" t="e">
        <f>SUM($O$15:O312)</f>
        <v>#DIV/0!</v>
      </c>
    </row>
    <row r="313" spans="2:16">
      <c r="B313" s="1157">
        <f t="shared" si="35"/>
        <v>44950</v>
      </c>
      <c r="C313" s="1158">
        <f t="shared" si="33"/>
        <v>1</v>
      </c>
      <c r="D313" s="1159"/>
      <c r="E313" s="1159"/>
      <c r="F313" s="1159"/>
      <c r="G313" s="1160" t="e">
        <f t="shared" si="36"/>
        <v>#DIV/0!</v>
      </c>
      <c r="H313" s="1161" t="e">
        <f t="shared" si="37"/>
        <v>#DIV/0!</v>
      </c>
      <c r="I313" s="1161" t="e">
        <f>SUM($H$15:H313)</f>
        <v>#DIV/0!</v>
      </c>
      <c r="J313" s="1162"/>
      <c r="K313" s="1163" t="e">
        <f t="shared" si="38"/>
        <v>#N/A</v>
      </c>
      <c r="L313" s="1641" t="e">
        <f t="shared" si="39"/>
        <v>#N/A</v>
      </c>
      <c r="M313" s="1642" t="e">
        <f t="shared" si="32"/>
        <v>#N/A</v>
      </c>
      <c r="N313" s="1161" t="e">
        <f>SUM($M$15:M313)</f>
        <v>#N/A</v>
      </c>
      <c r="O313" s="1161" t="e">
        <f t="shared" si="34"/>
        <v>#DIV/0!</v>
      </c>
      <c r="P313" s="1161" t="e">
        <f>SUM($O$15:O313)</f>
        <v>#DIV/0!</v>
      </c>
    </row>
    <row r="314" spans="2:16">
      <c r="B314" s="1157">
        <f t="shared" si="35"/>
        <v>44951</v>
      </c>
      <c r="C314" s="1158">
        <f t="shared" si="33"/>
        <v>1</v>
      </c>
      <c r="D314" s="1159"/>
      <c r="E314" s="1159"/>
      <c r="F314" s="1159"/>
      <c r="G314" s="1160" t="e">
        <f t="shared" si="36"/>
        <v>#DIV/0!</v>
      </c>
      <c r="H314" s="1161" t="e">
        <f t="shared" si="37"/>
        <v>#DIV/0!</v>
      </c>
      <c r="I314" s="1161" t="e">
        <f>SUM($H$15:H314)</f>
        <v>#DIV/0!</v>
      </c>
      <c r="J314" s="1162"/>
      <c r="K314" s="1163" t="e">
        <f t="shared" si="38"/>
        <v>#N/A</v>
      </c>
      <c r="L314" s="1641" t="e">
        <f t="shared" si="39"/>
        <v>#N/A</v>
      </c>
      <c r="M314" s="1642" t="e">
        <f t="shared" si="32"/>
        <v>#N/A</v>
      </c>
      <c r="N314" s="1161" t="e">
        <f>SUM($M$15:M314)</f>
        <v>#N/A</v>
      </c>
      <c r="O314" s="1161" t="e">
        <f t="shared" si="34"/>
        <v>#DIV/0!</v>
      </c>
      <c r="P314" s="1161" t="e">
        <f>SUM($O$15:O314)</f>
        <v>#DIV/0!</v>
      </c>
    </row>
    <row r="315" spans="2:16">
      <c r="B315" s="1157">
        <f t="shared" si="35"/>
        <v>44952</v>
      </c>
      <c r="C315" s="1158">
        <f t="shared" si="33"/>
        <v>1</v>
      </c>
      <c r="D315" s="1159"/>
      <c r="E315" s="1159"/>
      <c r="F315" s="1159"/>
      <c r="G315" s="1160" t="e">
        <f t="shared" si="36"/>
        <v>#DIV/0!</v>
      </c>
      <c r="H315" s="1161" t="e">
        <f t="shared" si="37"/>
        <v>#DIV/0!</v>
      </c>
      <c r="I315" s="1161" t="e">
        <f>SUM($H$15:H315)</f>
        <v>#DIV/0!</v>
      </c>
      <c r="J315" s="1162"/>
      <c r="K315" s="1163" t="e">
        <f t="shared" si="38"/>
        <v>#N/A</v>
      </c>
      <c r="L315" s="1641" t="e">
        <f t="shared" si="39"/>
        <v>#N/A</v>
      </c>
      <c r="M315" s="1642" t="e">
        <f t="shared" si="32"/>
        <v>#N/A</v>
      </c>
      <c r="N315" s="1161" t="e">
        <f>SUM($M$15:M315)</f>
        <v>#N/A</v>
      </c>
      <c r="O315" s="1161" t="e">
        <f t="shared" si="34"/>
        <v>#DIV/0!</v>
      </c>
      <c r="P315" s="1161" t="e">
        <f>SUM($O$15:O315)</f>
        <v>#DIV/0!</v>
      </c>
    </row>
    <row r="316" spans="2:16">
      <c r="B316" s="1157">
        <f t="shared" si="35"/>
        <v>44953</v>
      </c>
      <c r="C316" s="1158">
        <f t="shared" si="33"/>
        <v>1</v>
      </c>
      <c r="D316" s="1159"/>
      <c r="E316" s="1159"/>
      <c r="F316" s="1159"/>
      <c r="G316" s="1160" t="e">
        <f t="shared" si="36"/>
        <v>#DIV/0!</v>
      </c>
      <c r="H316" s="1161" t="e">
        <f t="shared" si="37"/>
        <v>#DIV/0!</v>
      </c>
      <c r="I316" s="1161" t="e">
        <f>SUM($H$15:H316)</f>
        <v>#DIV/0!</v>
      </c>
      <c r="J316" s="1162"/>
      <c r="K316" s="1163" t="e">
        <f t="shared" si="38"/>
        <v>#N/A</v>
      </c>
      <c r="L316" s="1641" t="e">
        <f t="shared" si="39"/>
        <v>#N/A</v>
      </c>
      <c r="M316" s="1642" t="e">
        <f t="shared" si="32"/>
        <v>#N/A</v>
      </c>
      <c r="N316" s="1161" t="e">
        <f>SUM($M$15:M316)</f>
        <v>#N/A</v>
      </c>
      <c r="O316" s="1161" t="e">
        <f t="shared" si="34"/>
        <v>#DIV/0!</v>
      </c>
      <c r="P316" s="1161" t="e">
        <f>SUM($O$15:O316)</f>
        <v>#DIV/0!</v>
      </c>
    </row>
    <row r="317" spans="2:16">
      <c r="B317" s="1157">
        <f t="shared" si="35"/>
        <v>44954</v>
      </c>
      <c r="C317" s="1158">
        <f t="shared" si="33"/>
        <v>1</v>
      </c>
      <c r="D317" s="1159"/>
      <c r="E317" s="1159"/>
      <c r="F317" s="1159"/>
      <c r="G317" s="1160" t="e">
        <f t="shared" si="36"/>
        <v>#DIV/0!</v>
      </c>
      <c r="H317" s="1161" t="e">
        <f t="shared" si="37"/>
        <v>#DIV/0!</v>
      </c>
      <c r="I317" s="1161" t="e">
        <f>SUM($H$15:H317)</f>
        <v>#DIV/0!</v>
      </c>
      <c r="J317" s="1162"/>
      <c r="K317" s="1163" t="e">
        <f t="shared" si="38"/>
        <v>#N/A</v>
      </c>
      <c r="L317" s="1641" t="e">
        <f t="shared" si="39"/>
        <v>#N/A</v>
      </c>
      <c r="M317" s="1642" t="e">
        <f t="shared" si="32"/>
        <v>#N/A</v>
      </c>
      <c r="N317" s="1161" t="e">
        <f>SUM($M$15:M317)</f>
        <v>#N/A</v>
      </c>
      <c r="O317" s="1161" t="e">
        <f t="shared" si="34"/>
        <v>#DIV/0!</v>
      </c>
      <c r="P317" s="1161" t="e">
        <f>SUM($O$15:O317)</f>
        <v>#DIV/0!</v>
      </c>
    </row>
    <row r="318" spans="2:16">
      <c r="B318" s="1157">
        <f t="shared" si="35"/>
        <v>44955</v>
      </c>
      <c r="C318" s="1158">
        <f t="shared" si="33"/>
        <v>1</v>
      </c>
      <c r="D318" s="1159"/>
      <c r="E318" s="1159"/>
      <c r="F318" s="1159"/>
      <c r="G318" s="1160" t="e">
        <f t="shared" si="36"/>
        <v>#DIV/0!</v>
      </c>
      <c r="H318" s="1161" t="e">
        <f t="shared" si="37"/>
        <v>#DIV/0!</v>
      </c>
      <c r="I318" s="1161" t="e">
        <f>SUM($H$15:H318)</f>
        <v>#DIV/0!</v>
      </c>
      <c r="J318" s="1162"/>
      <c r="K318" s="1163" t="e">
        <f t="shared" si="38"/>
        <v>#N/A</v>
      </c>
      <c r="L318" s="1641" t="e">
        <f t="shared" si="39"/>
        <v>#N/A</v>
      </c>
      <c r="M318" s="1642" t="e">
        <f t="shared" si="32"/>
        <v>#N/A</v>
      </c>
      <c r="N318" s="1161" t="e">
        <f>SUM($M$15:M318)</f>
        <v>#N/A</v>
      </c>
      <c r="O318" s="1161" t="e">
        <f t="shared" si="34"/>
        <v>#DIV/0!</v>
      </c>
      <c r="P318" s="1161" t="e">
        <f>SUM($O$15:O318)</f>
        <v>#DIV/0!</v>
      </c>
    </row>
    <row r="319" spans="2:16">
      <c r="B319" s="1157">
        <f t="shared" si="35"/>
        <v>44956</v>
      </c>
      <c r="C319" s="1158">
        <f t="shared" si="33"/>
        <v>1</v>
      </c>
      <c r="D319" s="1159"/>
      <c r="E319" s="1159"/>
      <c r="F319" s="1159"/>
      <c r="G319" s="1160" t="e">
        <f t="shared" si="36"/>
        <v>#DIV/0!</v>
      </c>
      <c r="H319" s="1161" t="e">
        <f t="shared" si="37"/>
        <v>#DIV/0!</v>
      </c>
      <c r="I319" s="1161" t="e">
        <f>SUM($H$15:H319)</f>
        <v>#DIV/0!</v>
      </c>
      <c r="J319" s="1162"/>
      <c r="K319" s="1163" t="e">
        <f t="shared" si="38"/>
        <v>#N/A</v>
      </c>
      <c r="L319" s="1641" t="e">
        <f t="shared" si="39"/>
        <v>#N/A</v>
      </c>
      <c r="M319" s="1642" t="e">
        <f t="shared" si="32"/>
        <v>#N/A</v>
      </c>
      <c r="N319" s="1161" t="e">
        <f>SUM($M$15:M319)</f>
        <v>#N/A</v>
      </c>
      <c r="O319" s="1161" t="e">
        <f t="shared" si="34"/>
        <v>#DIV/0!</v>
      </c>
      <c r="P319" s="1161" t="e">
        <f>SUM($O$15:O319)</f>
        <v>#DIV/0!</v>
      </c>
    </row>
    <row r="320" spans="2:16">
      <c r="B320" s="1157">
        <f t="shared" si="35"/>
        <v>44957</v>
      </c>
      <c r="C320" s="1158">
        <f t="shared" si="33"/>
        <v>1</v>
      </c>
      <c r="D320" s="1159"/>
      <c r="E320" s="1159"/>
      <c r="F320" s="1159"/>
      <c r="G320" s="1160" t="e">
        <f t="shared" si="36"/>
        <v>#DIV/0!</v>
      </c>
      <c r="H320" s="1161" t="e">
        <f t="shared" si="37"/>
        <v>#DIV/0!</v>
      </c>
      <c r="I320" s="1161" t="e">
        <f>SUM($H$15:H320)</f>
        <v>#DIV/0!</v>
      </c>
      <c r="J320" s="1162"/>
      <c r="K320" s="1163" t="e">
        <f t="shared" si="38"/>
        <v>#N/A</v>
      </c>
      <c r="L320" s="1641" t="e">
        <f t="shared" si="39"/>
        <v>#N/A</v>
      </c>
      <c r="M320" s="1642" t="e">
        <f t="shared" si="32"/>
        <v>#N/A</v>
      </c>
      <c r="N320" s="1161" t="e">
        <f>SUM($M$15:M320)</f>
        <v>#N/A</v>
      </c>
      <c r="O320" s="1161" t="e">
        <f t="shared" si="34"/>
        <v>#DIV/0!</v>
      </c>
      <c r="P320" s="1161" t="e">
        <f>SUM($O$15:O320)</f>
        <v>#DIV/0!</v>
      </c>
    </row>
    <row r="321" spans="2:16">
      <c r="B321" s="1157">
        <f t="shared" si="35"/>
        <v>44958</v>
      </c>
      <c r="C321" s="1158">
        <f t="shared" si="33"/>
        <v>2</v>
      </c>
      <c r="D321" s="1159"/>
      <c r="E321" s="1159"/>
      <c r="F321" s="1159"/>
      <c r="G321" s="1160" t="e">
        <f t="shared" si="36"/>
        <v>#DIV/0!</v>
      </c>
      <c r="H321" s="1161" t="e">
        <f t="shared" si="37"/>
        <v>#DIV/0!</v>
      </c>
      <c r="I321" s="1161" t="e">
        <f>SUM($H$15:H321)</f>
        <v>#DIV/0!</v>
      </c>
      <c r="J321" s="1162"/>
      <c r="K321" s="1163" t="e">
        <f t="shared" si="38"/>
        <v>#N/A</v>
      </c>
      <c r="L321" s="1641" t="e">
        <f t="shared" si="39"/>
        <v>#N/A</v>
      </c>
      <c r="M321" s="1642" t="e">
        <f>IF(AND(L321&gt;=0, L321&lt;=1.5), 3200, IF(AND(L321&gt;1.5,L321&lt;2.8),3200*((2.8-L321)/1.3),IF(AND(L321&gt;=2.8, L321&lt;=5.6), 0, IF(AND(L321&gt;5.6,L321&lt;15),-24000*((5.6-L321)/-9.4), -24000))))</f>
        <v>#N/A</v>
      </c>
      <c r="N321" s="1161" t="e">
        <f>SUM($M$15:M321)</f>
        <v>#N/A</v>
      </c>
      <c r="O321" s="1161" t="e">
        <f t="shared" si="34"/>
        <v>#DIV/0!</v>
      </c>
      <c r="P321" s="1161" t="e">
        <f>SUM($O$15:O321)</f>
        <v>#DIV/0!</v>
      </c>
    </row>
    <row r="322" spans="2:16">
      <c r="B322" s="1157">
        <f t="shared" si="35"/>
        <v>44959</v>
      </c>
      <c r="C322" s="1158">
        <f t="shared" si="33"/>
        <v>2</v>
      </c>
      <c r="D322" s="1159"/>
      <c r="E322" s="1159"/>
      <c r="F322" s="1159"/>
      <c r="G322" s="1160" t="e">
        <f t="shared" si="36"/>
        <v>#DIV/0!</v>
      </c>
      <c r="H322" s="1161" t="e">
        <f t="shared" si="37"/>
        <v>#DIV/0!</v>
      </c>
      <c r="I322" s="1161" t="e">
        <f>SUM($H$15:H322)</f>
        <v>#DIV/0!</v>
      </c>
      <c r="J322" s="1162"/>
      <c r="K322" s="1163" t="e">
        <f t="shared" si="38"/>
        <v>#N/A</v>
      </c>
      <c r="L322" s="1641" t="e">
        <f t="shared" si="39"/>
        <v>#N/A</v>
      </c>
      <c r="M322" s="1642" t="e">
        <f t="shared" ref="M322:M379" si="40">IF(AND(L322&gt;=0, L322&lt;=1.5), 3200, IF(AND(L322&gt;1.5,L322&lt;2.8),3200*((2.8-L322)/1.3),IF(AND(L322&gt;=2.8, L322&lt;=5.6), 0, IF(AND(L322&gt;5.6,L322&lt;15),-24000*((5.6-L322)/-9.4), -24000))))</f>
        <v>#N/A</v>
      </c>
      <c r="N322" s="1161" t="e">
        <f>SUM($M$15:M322)</f>
        <v>#N/A</v>
      </c>
      <c r="O322" s="1161" t="e">
        <f t="shared" si="34"/>
        <v>#DIV/0!</v>
      </c>
      <c r="P322" s="1161" t="e">
        <f>SUM($O$15:O322)</f>
        <v>#DIV/0!</v>
      </c>
    </row>
    <row r="323" spans="2:16">
      <c r="B323" s="1157">
        <f t="shared" si="35"/>
        <v>44960</v>
      </c>
      <c r="C323" s="1158">
        <f t="shared" si="33"/>
        <v>2</v>
      </c>
      <c r="D323" s="1159"/>
      <c r="E323" s="1159"/>
      <c r="F323" s="1159"/>
      <c r="G323" s="1160" t="e">
        <f t="shared" si="36"/>
        <v>#DIV/0!</v>
      </c>
      <c r="H323" s="1161" t="e">
        <f t="shared" si="37"/>
        <v>#DIV/0!</v>
      </c>
      <c r="I323" s="1161" t="e">
        <f>SUM($H$15:H323)</f>
        <v>#DIV/0!</v>
      </c>
      <c r="J323" s="1162"/>
      <c r="K323" s="1163" t="e">
        <f t="shared" si="38"/>
        <v>#N/A</v>
      </c>
      <c r="L323" s="1641" t="e">
        <f t="shared" si="39"/>
        <v>#N/A</v>
      </c>
      <c r="M323" s="1642" t="e">
        <f t="shared" si="40"/>
        <v>#N/A</v>
      </c>
      <c r="N323" s="1161" t="e">
        <f>SUM($M$15:M323)</f>
        <v>#N/A</v>
      </c>
      <c r="O323" s="1161" t="e">
        <f t="shared" si="34"/>
        <v>#DIV/0!</v>
      </c>
      <c r="P323" s="1161" t="e">
        <f>SUM($O$15:O323)</f>
        <v>#DIV/0!</v>
      </c>
    </row>
    <row r="324" spans="2:16">
      <c r="B324" s="1157">
        <f t="shared" si="35"/>
        <v>44961</v>
      </c>
      <c r="C324" s="1158">
        <f t="shared" si="33"/>
        <v>2</v>
      </c>
      <c r="D324" s="1159"/>
      <c r="E324" s="1159"/>
      <c r="F324" s="1159"/>
      <c r="G324" s="1160" t="e">
        <f t="shared" si="36"/>
        <v>#DIV/0!</v>
      </c>
      <c r="H324" s="1161" t="e">
        <f t="shared" si="37"/>
        <v>#DIV/0!</v>
      </c>
      <c r="I324" s="1161" t="e">
        <f>SUM($H$15:H324)</f>
        <v>#DIV/0!</v>
      </c>
      <c r="J324" s="1162"/>
      <c r="K324" s="1163" t="e">
        <f t="shared" si="38"/>
        <v>#N/A</v>
      </c>
      <c r="L324" s="1641" t="e">
        <f t="shared" si="39"/>
        <v>#N/A</v>
      </c>
      <c r="M324" s="1642" t="e">
        <f t="shared" si="40"/>
        <v>#N/A</v>
      </c>
      <c r="N324" s="1161" t="e">
        <f>SUM($M$15:M324)</f>
        <v>#N/A</v>
      </c>
      <c r="O324" s="1161" t="e">
        <f t="shared" si="34"/>
        <v>#DIV/0!</v>
      </c>
      <c r="P324" s="1161" t="e">
        <f>SUM($O$15:O324)</f>
        <v>#DIV/0!</v>
      </c>
    </row>
    <row r="325" spans="2:16">
      <c r="B325" s="1157">
        <f t="shared" si="35"/>
        <v>44962</v>
      </c>
      <c r="C325" s="1158">
        <f t="shared" si="33"/>
        <v>2</v>
      </c>
      <c r="D325" s="1159"/>
      <c r="E325" s="1159"/>
      <c r="F325" s="1159"/>
      <c r="G325" s="1160" t="e">
        <f t="shared" si="36"/>
        <v>#DIV/0!</v>
      </c>
      <c r="H325" s="1161" t="e">
        <f t="shared" si="37"/>
        <v>#DIV/0!</v>
      </c>
      <c r="I325" s="1161" t="e">
        <f>SUM($H$15:H325)</f>
        <v>#DIV/0!</v>
      </c>
      <c r="J325" s="1162"/>
      <c r="K325" s="1163" t="e">
        <f t="shared" si="38"/>
        <v>#N/A</v>
      </c>
      <c r="L325" s="1641" t="e">
        <f t="shared" si="39"/>
        <v>#N/A</v>
      </c>
      <c r="M325" s="1642" t="e">
        <f t="shared" si="40"/>
        <v>#N/A</v>
      </c>
      <c r="N325" s="1161" t="e">
        <f>SUM($M$15:M325)</f>
        <v>#N/A</v>
      </c>
      <c r="O325" s="1161" t="e">
        <f t="shared" si="34"/>
        <v>#DIV/0!</v>
      </c>
      <c r="P325" s="1161" t="e">
        <f>SUM($O$15:O325)</f>
        <v>#DIV/0!</v>
      </c>
    </row>
    <row r="326" spans="2:16">
      <c r="B326" s="1157">
        <f t="shared" si="35"/>
        <v>44963</v>
      </c>
      <c r="C326" s="1158">
        <f t="shared" si="33"/>
        <v>2</v>
      </c>
      <c r="D326" s="1159"/>
      <c r="E326" s="1159"/>
      <c r="F326" s="1159"/>
      <c r="G326" s="1160" t="e">
        <f t="shared" si="36"/>
        <v>#DIV/0!</v>
      </c>
      <c r="H326" s="1161" t="e">
        <f t="shared" si="37"/>
        <v>#DIV/0!</v>
      </c>
      <c r="I326" s="1161" t="e">
        <f>SUM($H$15:H326)</f>
        <v>#DIV/0!</v>
      </c>
      <c r="J326" s="1162"/>
      <c r="K326" s="1163" t="e">
        <f t="shared" si="38"/>
        <v>#N/A</v>
      </c>
      <c r="L326" s="1641" t="e">
        <f t="shared" si="39"/>
        <v>#N/A</v>
      </c>
      <c r="M326" s="1642" t="e">
        <f t="shared" si="40"/>
        <v>#N/A</v>
      </c>
      <c r="N326" s="1161" t="e">
        <f>SUM($M$15:M326)</f>
        <v>#N/A</v>
      </c>
      <c r="O326" s="1161" t="e">
        <f t="shared" si="34"/>
        <v>#DIV/0!</v>
      </c>
      <c r="P326" s="1161" t="e">
        <f>SUM($O$15:O326)</f>
        <v>#DIV/0!</v>
      </c>
    </row>
    <row r="327" spans="2:16">
      <c r="B327" s="1157">
        <f t="shared" si="35"/>
        <v>44964</v>
      </c>
      <c r="C327" s="1158">
        <f t="shared" si="33"/>
        <v>2</v>
      </c>
      <c r="D327" s="1159"/>
      <c r="E327" s="1159"/>
      <c r="F327" s="1159"/>
      <c r="G327" s="1160" t="e">
        <f t="shared" si="36"/>
        <v>#DIV/0!</v>
      </c>
      <c r="H327" s="1161" t="e">
        <f t="shared" si="37"/>
        <v>#DIV/0!</v>
      </c>
      <c r="I327" s="1161" t="e">
        <f>SUM($H$15:H327)</f>
        <v>#DIV/0!</v>
      </c>
      <c r="J327" s="1162"/>
      <c r="K327" s="1163" t="e">
        <f t="shared" si="38"/>
        <v>#N/A</v>
      </c>
      <c r="L327" s="1641" t="e">
        <f t="shared" si="39"/>
        <v>#N/A</v>
      </c>
      <c r="M327" s="1642" t="e">
        <f t="shared" si="40"/>
        <v>#N/A</v>
      </c>
      <c r="N327" s="1161" t="e">
        <f>SUM($M$15:M327)</f>
        <v>#N/A</v>
      </c>
      <c r="O327" s="1161" t="e">
        <f t="shared" si="34"/>
        <v>#DIV/0!</v>
      </c>
      <c r="P327" s="1161" t="e">
        <f>SUM($O$15:O327)</f>
        <v>#DIV/0!</v>
      </c>
    </row>
    <row r="328" spans="2:16">
      <c r="B328" s="1157">
        <f t="shared" si="35"/>
        <v>44965</v>
      </c>
      <c r="C328" s="1158">
        <f t="shared" si="33"/>
        <v>2</v>
      </c>
      <c r="D328" s="1159"/>
      <c r="E328" s="1159"/>
      <c r="F328" s="1159"/>
      <c r="G328" s="1160" t="e">
        <f t="shared" si="36"/>
        <v>#DIV/0!</v>
      </c>
      <c r="H328" s="1161" t="e">
        <f t="shared" si="37"/>
        <v>#DIV/0!</v>
      </c>
      <c r="I328" s="1161" t="e">
        <f>SUM($H$15:H328)</f>
        <v>#DIV/0!</v>
      </c>
      <c r="J328" s="1162"/>
      <c r="K328" s="1163" t="e">
        <f t="shared" si="38"/>
        <v>#N/A</v>
      </c>
      <c r="L328" s="1641" t="e">
        <f t="shared" si="39"/>
        <v>#N/A</v>
      </c>
      <c r="M328" s="1642" t="e">
        <f t="shared" si="40"/>
        <v>#N/A</v>
      </c>
      <c r="N328" s="1161" t="e">
        <f>SUM($M$15:M328)</f>
        <v>#N/A</v>
      </c>
      <c r="O328" s="1161" t="e">
        <f t="shared" si="34"/>
        <v>#DIV/0!</v>
      </c>
      <c r="P328" s="1161" t="e">
        <f>SUM($O$15:O328)</f>
        <v>#DIV/0!</v>
      </c>
    </row>
    <row r="329" spans="2:16">
      <c r="B329" s="1157">
        <f t="shared" si="35"/>
        <v>44966</v>
      </c>
      <c r="C329" s="1158">
        <f t="shared" si="33"/>
        <v>2</v>
      </c>
      <c r="D329" s="1159"/>
      <c r="E329" s="1159"/>
      <c r="F329" s="1159"/>
      <c r="G329" s="1160" t="e">
        <f t="shared" si="36"/>
        <v>#DIV/0!</v>
      </c>
      <c r="H329" s="1161" t="e">
        <f t="shared" si="37"/>
        <v>#DIV/0!</v>
      </c>
      <c r="I329" s="1161" t="e">
        <f>SUM($H$15:H329)</f>
        <v>#DIV/0!</v>
      </c>
      <c r="J329" s="1162"/>
      <c r="K329" s="1163" t="e">
        <f t="shared" si="38"/>
        <v>#N/A</v>
      </c>
      <c r="L329" s="1641" t="e">
        <f t="shared" si="39"/>
        <v>#N/A</v>
      </c>
      <c r="M329" s="1642" t="e">
        <f t="shared" si="40"/>
        <v>#N/A</v>
      </c>
      <c r="N329" s="1161" t="e">
        <f>SUM($M$15:M329)</f>
        <v>#N/A</v>
      </c>
      <c r="O329" s="1161" t="e">
        <f t="shared" si="34"/>
        <v>#DIV/0!</v>
      </c>
      <c r="P329" s="1161" t="e">
        <f>SUM($O$15:O329)</f>
        <v>#DIV/0!</v>
      </c>
    </row>
    <row r="330" spans="2:16">
      <c r="B330" s="1157">
        <f t="shared" si="35"/>
        <v>44967</v>
      </c>
      <c r="C330" s="1158">
        <f t="shared" si="33"/>
        <v>2</v>
      </c>
      <c r="D330" s="1159"/>
      <c r="E330" s="1159"/>
      <c r="F330" s="1159"/>
      <c r="G330" s="1160" t="e">
        <f t="shared" si="36"/>
        <v>#DIV/0!</v>
      </c>
      <c r="H330" s="1161" t="e">
        <f t="shared" si="37"/>
        <v>#DIV/0!</v>
      </c>
      <c r="I330" s="1161" t="e">
        <f>SUM($H$15:H330)</f>
        <v>#DIV/0!</v>
      </c>
      <c r="J330" s="1162"/>
      <c r="K330" s="1163" t="e">
        <f t="shared" si="38"/>
        <v>#N/A</v>
      </c>
      <c r="L330" s="1641" t="e">
        <f t="shared" si="39"/>
        <v>#N/A</v>
      </c>
      <c r="M330" s="1642" t="e">
        <f t="shared" si="40"/>
        <v>#N/A</v>
      </c>
      <c r="N330" s="1161" t="e">
        <f>SUM($M$15:M330)</f>
        <v>#N/A</v>
      </c>
      <c r="O330" s="1161" t="e">
        <f t="shared" si="34"/>
        <v>#DIV/0!</v>
      </c>
      <c r="P330" s="1161" t="e">
        <f>SUM($O$15:O330)</f>
        <v>#DIV/0!</v>
      </c>
    </row>
    <row r="331" spans="2:16">
      <c r="B331" s="1157">
        <f t="shared" si="35"/>
        <v>44968</v>
      </c>
      <c r="C331" s="1158">
        <f t="shared" si="33"/>
        <v>2</v>
      </c>
      <c r="D331" s="1159"/>
      <c r="E331" s="1159"/>
      <c r="F331" s="1159"/>
      <c r="G331" s="1160" t="e">
        <f t="shared" si="36"/>
        <v>#DIV/0!</v>
      </c>
      <c r="H331" s="1161" t="e">
        <f t="shared" si="37"/>
        <v>#DIV/0!</v>
      </c>
      <c r="I331" s="1161" t="e">
        <f>SUM($H$15:H331)</f>
        <v>#DIV/0!</v>
      </c>
      <c r="J331" s="1162"/>
      <c r="K331" s="1163" t="e">
        <f t="shared" si="38"/>
        <v>#N/A</v>
      </c>
      <c r="L331" s="1641" t="e">
        <f t="shared" si="39"/>
        <v>#N/A</v>
      </c>
      <c r="M331" s="1642" t="e">
        <f t="shared" si="40"/>
        <v>#N/A</v>
      </c>
      <c r="N331" s="1161" t="e">
        <f>SUM($M$15:M331)</f>
        <v>#N/A</v>
      </c>
      <c r="O331" s="1161" t="e">
        <f t="shared" si="34"/>
        <v>#DIV/0!</v>
      </c>
      <c r="P331" s="1161" t="e">
        <f>SUM($O$15:O331)</f>
        <v>#DIV/0!</v>
      </c>
    </row>
    <row r="332" spans="2:16">
      <c r="B332" s="1157">
        <f t="shared" si="35"/>
        <v>44969</v>
      </c>
      <c r="C332" s="1158">
        <f t="shared" si="33"/>
        <v>2</v>
      </c>
      <c r="D332" s="1159"/>
      <c r="E332" s="1159"/>
      <c r="F332" s="1159"/>
      <c r="G332" s="1160" t="e">
        <f t="shared" si="36"/>
        <v>#DIV/0!</v>
      </c>
      <c r="H332" s="1161" t="e">
        <f t="shared" si="37"/>
        <v>#DIV/0!</v>
      </c>
      <c r="I332" s="1161" t="e">
        <f>SUM($H$15:H332)</f>
        <v>#DIV/0!</v>
      </c>
      <c r="J332" s="1162"/>
      <c r="K332" s="1163" t="e">
        <f t="shared" si="38"/>
        <v>#N/A</v>
      </c>
      <c r="L332" s="1641" t="e">
        <f t="shared" si="39"/>
        <v>#N/A</v>
      </c>
      <c r="M332" s="1642" t="e">
        <f t="shared" si="40"/>
        <v>#N/A</v>
      </c>
      <c r="N332" s="1161" t="e">
        <f>SUM($M$15:M332)</f>
        <v>#N/A</v>
      </c>
      <c r="O332" s="1161" t="e">
        <f t="shared" si="34"/>
        <v>#DIV/0!</v>
      </c>
      <c r="P332" s="1161" t="e">
        <f>SUM($O$15:O332)</f>
        <v>#DIV/0!</v>
      </c>
    </row>
    <row r="333" spans="2:16">
      <c r="B333" s="1157">
        <f t="shared" si="35"/>
        <v>44970</v>
      </c>
      <c r="C333" s="1158">
        <f t="shared" si="33"/>
        <v>2</v>
      </c>
      <c r="D333" s="1159"/>
      <c r="E333" s="1159"/>
      <c r="F333" s="1159"/>
      <c r="G333" s="1160" t="e">
        <f t="shared" si="36"/>
        <v>#DIV/0!</v>
      </c>
      <c r="H333" s="1161" t="e">
        <f t="shared" si="37"/>
        <v>#DIV/0!</v>
      </c>
      <c r="I333" s="1161" t="e">
        <f>SUM($H$15:H333)</f>
        <v>#DIV/0!</v>
      </c>
      <c r="J333" s="1162"/>
      <c r="K333" s="1163" t="e">
        <f t="shared" si="38"/>
        <v>#N/A</v>
      </c>
      <c r="L333" s="1641" t="e">
        <f t="shared" si="39"/>
        <v>#N/A</v>
      </c>
      <c r="M333" s="1642" t="e">
        <f t="shared" si="40"/>
        <v>#N/A</v>
      </c>
      <c r="N333" s="1161" t="e">
        <f>SUM($M$15:M333)</f>
        <v>#N/A</v>
      </c>
      <c r="O333" s="1161" t="e">
        <f t="shared" si="34"/>
        <v>#DIV/0!</v>
      </c>
      <c r="P333" s="1161" t="e">
        <f>SUM($O$15:O333)</f>
        <v>#DIV/0!</v>
      </c>
    </row>
    <row r="334" spans="2:16">
      <c r="B334" s="1157">
        <f t="shared" si="35"/>
        <v>44971</v>
      </c>
      <c r="C334" s="1158">
        <f t="shared" si="33"/>
        <v>2</v>
      </c>
      <c r="D334" s="1159"/>
      <c r="E334" s="1159"/>
      <c r="F334" s="1159"/>
      <c r="G334" s="1160" t="e">
        <f t="shared" si="36"/>
        <v>#DIV/0!</v>
      </c>
      <c r="H334" s="1161" t="e">
        <f t="shared" si="37"/>
        <v>#DIV/0!</v>
      </c>
      <c r="I334" s="1161" t="e">
        <f>SUM($H$15:H334)</f>
        <v>#DIV/0!</v>
      </c>
      <c r="J334" s="1162"/>
      <c r="K334" s="1163" t="e">
        <f t="shared" si="38"/>
        <v>#N/A</v>
      </c>
      <c r="L334" s="1641" t="e">
        <f t="shared" si="39"/>
        <v>#N/A</v>
      </c>
      <c r="M334" s="1642" t="e">
        <f t="shared" si="40"/>
        <v>#N/A</v>
      </c>
      <c r="N334" s="1161" t="e">
        <f>SUM($M$15:M334)</f>
        <v>#N/A</v>
      </c>
      <c r="O334" s="1161" t="e">
        <f t="shared" si="34"/>
        <v>#DIV/0!</v>
      </c>
      <c r="P334" s="1161" t="e">
        <f>SUM($O$15:O334)</f>
        <v>#DIV/0!</v>
      </c>
    </row>
    <row r="335" spans="2:16">
      <c r="B335" s="1157">
        <f t="shared" si="35"/>
        <v>44972</v>
      </c>
      <c r="C335" s="1158">
        <f t="shared" ref="C335:C379" si="41">MONTH(B335)</f>
        <v>2</v>
      </c>
      <c r="D335" s="1159"/>
      <c r="E335" s="1159"/>
      <c r="F335" s="1159"/>
      <c r="G335" s="1160" t="e">
        <f t="shared" si="36"/>
        <v>#DIV/0!</v>
      </c>
      <c r="H335" s="1161" t="e">
        <f t="shared" si="37"/>
        <v>#DIV/0!</v>
      </c>
      <c r="I335" s="1161" t="e">
        <f>SUM($H$15:H335)</f>
        <v>#DIV/0!</v>
      </c>
      <c r="J335" s="1162"/>
      <c r="K335" s="1163" t="e">
        <f t="shared" si="38"/>
        <v>#N/A</v>
      </c>
      <c r="L335" s="1641" t="e">
        <f t="shared" si="39"/>
        <v>#N/A</v>
      </c>
      <c r="M335" s="1642" t="e">
        <f t="shared" si="40"/>
        <v>#N/A</v>
      </c>
      <c r="N335" s="1161" t="e">
        <f>SUM($M$15:M335)</f>
        <v>#N/A</v>
      </c>
      <c r="O335" s="1161" t="e">
        <f t="shared" ref="O335:O379" si="42">SUM(H335+M335)</f>
        <v>#DIV/0!</v>
      </c>
      <c r="P335" s="1161" t="e">
        <f>SUM($O$15:O335)</f>
        <v>#DIV/0!</v>
      </c>
    </row>
    <row r="336" spans="2:16">
      <c r="B336" s="1157">
        <f t="shared" ref="B336:B379" si="43">B335+1</f>
        <v>44973</v>
      </c>
      <c r="C336" s="1158">
        <f t="shared" si="41"/>
        <v>2</v>
      </c>
      <c r="D336" s="1159"/>
      <c r="E336" s="1159"/>
      <c r="F336" s="1159"/>
      <c r="G336" s="1160" t="e">
        <f t="shared" ref="G336:G379" si="44">((E336-F336)/D336)*100</f>
        <v>#DIV/0!</v>
      </c>
      <c r="H336" s="1161" t="e">
        <f t="shared" ref="H336:H379" si="45">IF(AND(G336&gt;=0,G336&lt;=5),1200-(G336*800),IF(AND(G336&gt;5,G336&lt;75.667),-2800-(300*(G336-5)),-24000))</f>
        <v>#DIV/0!</v>
      </c>
      <c r="I336" s="1161" t="e">
        <f>SUM($H$15:H336)</f>
        <v>#DIV/0!</v>
      </c>
      <c r="J336" s="1162"/>
      <c r="K336" s="1163" t="e">
        <f t="shared" ref="K336:K379" si="46">IF(ISBLANK(J337),#N/A,J337)</f>
        <v>#N/A</v>
      </c>
      <c r="L336" s="1641" t="e">
        <f t="shared" ref="L336:L379" si="47">MAX((J336-K336),(K336-J336))</f>
        <v>#N/A</v>
      </c>
      <c r="M336" s="1642" t="e">
        <f t="shared" si="40"/>
        <v>#N/A</v>
      </c>
      <c r="N336" s="1161" t="e">
        <f>SUM($M$15:M336)</f>
        <v>#N/A</v>
      </c>
      <c r="O336" s="1161" t="e">
        <f t="shared" si="42"/>
        <v>#DIV/0!</v>
      </c>
      <c r="P336" s="1161" t="e">
        <f>SUM($O$15:O336)</f>
        <v>#DIV/0!</v>
      </c>
    </row>
    <row r="337" spans="2:16">
      <c r="B337" s="1157">
        <f t="shared" si="43"/>
        <v>44974</v>
      </c>
      <c r="C337" s="1158">
        <f t="shared" si="41"/>
        <v>2</v>
      </c>
      <c r="D337" s="1159"/>
      <c r="E337" s="1159"/>
      <c r="F337" s="1159"/>
      <c r="G337" s="1160" t="e">
        <f t="shared" si="44"/>
        <v>#DIV/0!</v>
      </c>
      <c r="H337" s="1161" t="e">
        <f t="shared" si="45"/>
        <v>#DIV/0!</v>
      </c>
      <c r="I337" s="1161" t="e">
        <f>SUM($H$15:H337)</f>
        <v>#DIV/0!</v>
      </c>
      <c r="J337" s="1162"/>
      <c r="K337" s="1163" t="e">
        <f t="shared" si="46"/>
        <v>#N/A</v>
      </c>
      <c r="L337" s="1641" t="e">
        <f t="shared" si="47"/>
        <v>#N/A</v>
      </c>
      <c r="M337" s="1642" t="e">
        <f t="shared" si="40"/>
        <v>#N/A</v>
      </c>
      <c r="N337" s="1161" t="e">
        <f>SUM($M$15:M337)</f>
        <v>#N/A</v>
      </c>
      <c r="O337" s="1161" t="e">
        <f t="shared" si="42"/>
        <v>#DIV/0!</v>
      </c>
      <c r="P337" s="1161" t="e">
        <f>SUM($O$15:O337)</f>
        <v>#DIV/0!</v>
      </c>
    </row>
    <row r="338" spans="2:16">
      <c r="B338" s="1157">
        <f t="shared" si="43"/>
        <v>44975</v>
      </c>
      <c r="C338" s="1158">
        <f t="shared" si="41"/>
        <v>2</v>
      </c>
      <c r="D338" s="1159"/>
      <c r="E338" s="1159"/>
      <c r="F338" s="1159"/>
      <c r="G338" s="1160" t="e">
        <f t="shared" si="44"/>
        <v>#DIV/0!</v>
      </c>
      <c r="H338" s="1161" t="e">
        <f t="shared" si="45"/>
        <v>#DIV/0!</v>
      </c>
      <c r="I338" s="1161" t="e">
        <f>SUM($H$15:H338)</f>
        <v>#DIV/0!</v>
      </c>
      <c r="J338" s="1162"/>
      <c r="K338" s="1163" t="e">
        <f t="shared" si="46"/>
        <v>#N/A</v>
      </c>
      <c r="L338" s="1641" t="e">
        <f t="shared" si="47"/>
        <v>#N/A</v>
      </c>
      <c r="M338" s="1642" t="e">
        <f t="shared" si="40"/>
        <v>#N/A</v>
      </c>
      <c r="N338" s="1161" t="e">
        <f>SUM($M$15:M338)</f>
        <v>#N/A</v>
      </c>
      <c r="O338" s="1161" t="e">
        <f t="shared" si="42"/>
        <v>#DIV/0!</v>
      </c>
      <c r="P338" s="1161" t="e">
        <f>SUM($O$15:O338)</f>
        <v>#DIV/0!</v>
      </c>
    </row>
    <row r="339" spans="2:16">
      <c r="B339" s="1157">
        <f t="shared" si="43"/>
        <v>44976</v>
      </c>
      <c r="C339" s="1158">
        <f t="shared" si="41"/>
        <v>2</v>
      </c>
      <c r="D339" s="1159"/>
      <c r="E339" s="1159"/>
      <c r="F339" s="1159"/>
      <c r="G339" s="1160" t="e">
        <f t="shared" si="44"/>
        <v>#DIV/0!</v>
      </c>
      <c r="H339" s="1161" t="e">
        <f t="shared" si="45"/>
        <v>#DIV/0!</v>
      </c>
      <c r="I339" s="1161" t="e">
        <f>SUM($H$15:H339)</f>
        <v>#DIV/0!</v>
      </c>
      <c r="J339" s="1162"/>
      <c r="K339" s="1163" t="e">
        <f t="shared" si="46"/>
        <v>#N/A</v>
      </c>
      <c r="L339" s="1641" t="e">
        <f t="shared" si="47"/>
        <v>#N/A</v>
      </c>
      <c r="M339" s="1642" t="e">
        <f t="shared" si="40"/>
        <v>#N/A</v>
      </c>
      <c r="N339" s="1161" t="e">
        <f>SUM($M$15:M339)</f>
        <v>#N/A</v>
      </c>
      <c r="O339" s="1161" t="e">
        <f t="shared" si="42"/>
        <v>#DIV/0!</v>
      </c>
      <c r="P339" s="1161" t="e">
        <f>SUM($O$15:O339)</f>
        <v>#DIV/0!</v>
      </c>
    </row>
    <row r="340" spans="2:16">
      <c r="B340" s="1157">
        <f t="shared" si="43"/>
        <v>44977</v>
      </c>
      <c r="C340" s="1158">
        <f t="shared" si="41"/>
        <v>2</v>
      </c>
      <c r="D340" s="1159"/>
      <c r="E340" s="1159"/>
      <c r="F340" s="1159"/>
      <c r="G340" s="1160" t="e">
        <f t="shared" si="44"/>
        <v>#DIV/0!</v>
      </c>
      <c r="H340" s="1161" t="e">
        <f t="shared" si="45"/>
        <v>#DIV/0!</v>
      </c>
      <c r="I340" s="1161" t="e">
        <f>SUM($H$15:H340)</f>
        <v>#DIV/0!</v>
      </c>
      <c r="J340" s="1162"/>
      <c r="K340" s="1163" t="e">
        <f t="shared" si="46"/>
        <v>#N/A</v>
      </c>
      <c r="L340" s="1641" t="e">
        <f t="shared" si="47"/>
        <v>#N/A</v>
      </c>
      <c r="M340" s="1642" t="e">
        <f t="shared" si="40"/>
        <v>#N/A</v>
      </c>
      <c r="N340" s="1161" t="e">
        <f>SUM($M$15:M340)</f>
        <v>#N/A</v>
      </c>
      <c r="O340" s="1161" t="e">
        <f t="shared" si="42"/>
        <v>#DIV/0!</v>
      </c>
      <c r="P340" s="1161" t="e">
        <f>SUM($O$15:O340)</f>
        <v>#DIV/0!</v>
      </c>
    </row>
    <row r="341" spans="2:16">
      <c r="B341" s="1157">
        <f t="shared" si="43"/>
        <v>44978</v>
      </c>
      <c r="C341" s="1158">
        <f t="shared" si="41"/>
        <v>2</v>
      </c>
      <c r="D341" s="1159"/>
      <c r="E341" s="1159"/>
      <c r="F341" s="1159"/>
      <c r="G341" s="1160" t="e">
        <f t="shared" si="44"/>
        <v>#DIV/0!</v>
      </c>
      <c r="H341" s="1161" t="e">
        <f t="shared" si="45"/>
        <v>#DIV/0!</v>
      </c>
      <c r="I341" s="1161" t="e">
        <f>SUM($H$15:H341)</f>
        <v>#DIV/0!</v>
      </c>
      <c r="J341" s="1162"/>
      <c r="K341" s="1163" t="e">
        <f t="shared" si="46"/>
        <v>#N/A</v>
      </c>
      <c r="L341" s="1641" t="e">
        <f t="shared" si="47"/>
        <v>#N/A</v>
      </c>
      <c r="M341" s="1642" t="e">
        <f t="shared" si="40"/>
        <v>#N/A</v>
      </c>
      <c r="N341" s="1161" t="e">
        <f>SUM($M$15:M341)</f>
        <v>#N/A</v>
      </c>
      <c r="O341" s="1161" t="e">
        <f t="shared" si="42"/>
        <v>#DIV/0!</v>
      </c>
      <c r="P341" s="1161" t="e">
        <f>SUM($O$15:O341)</f>
        <v>#DIV/0!</v>
      </c>
    </row>
    <row r="342" spans="2:16">
      <c r="B342" s="1157">
        <f t="shared" si="43"/>
        <v>44979</v>
      </c>
      <c r="C342" s="1158">
        <f t="shared" si="41"/>
        <v>2</v>
      </c>
      <c r="D342" s="1159"/>
      <c r="E342" s="1159"/>
      <c r="F342" s="1159"/>
      <c r="G342" s="1160" t="e">
        <f t="shared" si="44"/>
        <v>#DIV/0!</v>
      </c>
      <c r="H342" s="1161" t="e">
        <f t="shared" si="45"/>
        <v>#DIV/0!</v>
      </c>
      <c r="I342" s="1161" t="e">
        <f>SUM($H$15:H342)</f>
        <v>#DIV/0!</v>
      </c>
      <c r="J342" s="1162"/>
      <c r="K342" s="1163" t="e">
        <f t="shared" si="46"/>
        <v>#N/A</v>
      </c>
      <c r="L342" s="1641" t="e">
        <f t="shared" si="47"/>
        <v>#N/A</v>
      </c>
      <c r="M342" s="1642" t="e">
        <f t="shared" si="40"/>
        <v>#N/A</v>
      </c>
      <c r="N342" s="1161" t="e">
        <f>SUM($M$15:M342)</f>
        <v>#N/A</v>
      </c>
      <c r="O342" s="1161" t="e">
        <f t="shared" si="42"/>
        <v>#DIV/0!</v>
      </c>
      <c r="P342" s="1161" t="e">
        <f>SUM($O$15:O342)</f>
        <v>#DIV/0!</v>
      </c>
    </row>
    <row r="343" spans="2:16">
      <c r="B343" s="1157">
        <f t="shared" si="43"/>
        <v>44980</v>
      </c>
      <c r="C343" s="1158">
        <f t="shared" si="41"/>
        <v>2</v>
      </c>
      <c r="D343" s="1159"/>
      <c r="E343" s="1159"/>
      <c r="F343" s="1159"/>
      <c r="G343" s="1160" t="e">
        <f t="shared" si="44"/>
        <v>#DIV/0!</v>
      </c>
      <c r="H343" s="1161" t="e">
        <f t="shared" si="45"/>
        <v>#DIV/0!</v>
      </c>
      <c r="I343" s="1161" t="e">
        <f>SUM($H$15:H343)</f>
        <v>#DIV/0!</v>
      </c>
      <c r="J343" s="1162"/>
      <c r="K343" s="1163" t="e">
        <f t="shared" si="46"/>
        <v>#N/A</v>
      </c>
      <c r="L343" s="1641" t="e">
        <f t="shared" si="47"/>
        <v>#N/A</v>
      </c>
      <c r="M343" s="1642" t="e">
        <f t="shared" si="40"/>
        <v>#N/A</v>
      </c>
      <c r="N343" s="1161" t="e">
        <f>SUM($M$15:M343)</f>
        <v>#N/A</v>
      </c>
      <c r="O343" s="1161" t="e">
        <f t="shared" si="42"/>
        <v>#DIV/0!</v>
      </c>
      <c r="P343" s="1161" t="e">
        <f>SUM($O$15:O343)</f>
        <v>#DIV/0!</v>
      </c>
    </row>
    <row r="344" spans="2:16">
      <c r="B344" s="1157">
        <f t="shared" si="43"/>
        <v>44981</v>
      </c>
      <c r="C344" s="1158">
        <f t="shared" si="41"/>
        <v>2</v>
      </c>
      <c r="D344" s="1159"/>
      <c r="E344" s="1159"/>
      <c r="F344" s="1159"/>
      <c r="G344" s="1160" t="e">
        <f t="shared" si="44"/>
        <v>#DIV/0!</v>
      </c>
      <c r="H344" s="1161" t="e">
        <f t="shared" si="45"/>
        <v>#DIV/0!</v>
      </c>
      <c r="I344" s="1161" t="e">
        <f>SUM($H$15:H344)</f>
        <v>#DIV/0!</v>
      </c>
      <c r="J344" s="1162"/>
      <c r="K344" s="1163" t="e">
        <f t="shared" si="46"/>
        <v>#N/A</v>
      </c>
      <c r="L344" s="1641" t="e">
        <f t="shared" si="47"/>
        <v>#N/A</v>
      </c>
      <c r="M344" s="1642" t="e">
        <f t="shared" si="40"/>
        <v>#N/A</v>
      </c>
      <c r="N344" s="1161" t="e">
        <f>SUM($M$15:M344)</f>
        <v>#N/A</v>
      </c>
      <c r="O344" s="1161" t="e">
        <f t="shared" si="42"/>
        <v>#DIV/0!</v>
      </c>
      <c r="P344" s="1161" t="e">
        <f>SUM($O$15:O344)</f>
        <v>#DIV/0!</v>
      </c>
    </row>
    <row r="345" spans="2:16">
      <c r="B345" s="1157">
        <f t="shared" si="43"/>
        <v>44982</v>
      </c>
      <c r="C345" s="1158">
        <f t="shared" si="41"/>
        <v>2</v>
      </c>
      <c r="D345" s="1159"/>
      <c r="E345" s="1159"/>
      <c r="F345" s="1159"/>
      <c r="G345" s="1160" t="e">
        <f t="shared" si="44"/>
        <v>#DIV/0!</v>
      </c>
      <c r="H345" s="1161" t="e">
        <f t="shared" si="45"/>
        <v>#DIV/0!</v>
      </c>
      <c r="I345" s="1161" t="e">
        <f>SUM($H$15:H345)</f>
        <v>#DIV/0!</v>
      </c>
      <c r="J345" s="1162"/>
      <c r="K345" s="1163" t="e">
        <f t="shared" si="46"/>
        <v>#N/A</v>
      </c>
      <c r="L345" s="1641" t="e">
        <f t="shared" si="47"/>
        <v>#N/A</v>
      </c>
      <c r="M345" s="1642" t="e">
        <f t="shared" si="40"/>
        <v>#N/A</v>
      </c>
      <c r="N345" s="1161" t="e">
        <f>SUM($M$15:M345)</f>
        <v>#N/A</v>
      </c>
      <c r="O345" s="1161" t="e">
        <f t="shared" si="42"/>
        <v>#DIV/0!</v>
      </c>
      <c r="P345" s="1161" t="e">
        <f>SUM($O$15:O345)</f>
        <v>#DIV/0!</v>
      </c>
    </row>
    <row r="346" spans="2:16">
      <c r="B346" s="1157">
        <f t="shared" si="43"/>
        <v>44983</v>
      </c>
      <c r="C346" s="1158">
        <f t="shared" si="41"/>
        <v>2</v>
      </c>
      <c r="D346" s="1159"/>
      <c r="E346" s="1159"/>
      <c r="F346" s="1159"/>
      <c r="G346" s="1160" t="e">
        <f t="shared" si="44"/>
        <v>#DIV/0!</v>
      </c>
      <c r="H346" s="1161" t="e">
        <f t="shared" si="45"/>
        <v>#DIV/0!</v>
      </c>
      <c r="I346" s="1161" t="e">
        <f>SUM($H$15:H346)</f>
        <v>#DIV/0!</v>
      </c>
      <c r="J346" s="1162"/>
      <c r="K346" s="1163" t="e">
        <f t="shared" si="46"/>
        <v>#N/A</v>
      </c>
      <c r="L346" s="1641" t="e">
        <f t="shared" si="47"/>
        <v>#N/A</v>
      </c>
      <c r="M346" s="1642" t="e">
        <f t="shared" si="40"/>
        <v>#N/A</v>
      </c>
      <c r="N346" s="1161" t="e">
        <f>SUM($M$15:M346)</f>
        <v>#N/A</v>
      </c>
      <c r="O346" s="1161" t="e">
        <f t="shared" si="42"/>
        <v>#DIV/0!</v>
      </c>
      <c r="P346" s="1161" t="e">
        <f>SUM($O$15:O346)</f>
        <v>#DIV/0!</v>
      </c>
    </row>
    <row r="347" spans="2:16">
      <c r="B347" s="1157">
        <f t="shared" si="43"/>
        <v>44984</v>
      </c>
      <c r="C347" s="1158">
        <f t="shared" si="41"/>
        <v>2</v>
      </c>
      <c r="D347" s="1159"/>
      <c r="E347" s="1159"/>
      <c r="F347" s="1159"/>
      <c r="G347" s="1160" t="e">
        <f t="shared" si="44"/>
        <v>#DIV/0!</v>
      </c>
      <c r="H347" s="1161" t="e">
        <f t="shared" si="45"/>
        <v>#DIV/0!</v>
      </c>
      <c r="I347" s="1161" t="e">
        <f>SUM($H$15:H347)</f>
        <v>#DIV/0!</v>
      </c>
      <c r="J347" s="1162"/>
      <c r="K347" s="1163" t="e">
        <f t="shared" si="46"/>
        <v>#N/A</v>
      </c>
      <c r="L347" s="1641" t="e">
        <f t="shared" si="47"/>
        <v>#N/A</v>
      </c>
      <c r="M347" s="1642" t="e">
        <f t="shared" si="40"/>
        <v>#N/A</v>
      </c>
      <c r="N347" s="1161" t="e">
        <f>SUM($M$15:M347)</f>
        <v>#N/A</v>
      </c>
      <c r="O347" s="1161" t="e">
        <f t="shared" si="42"/>
        <v>#DIV/0!</v>
      </c>
      <c r="P347" s="1161" t="e">
        <f>SUM($O$15:O347)</f>
        <v>#DIV/0!</v>
      </c>
    </row>
    <row r="348" spans="2:16">
      <c r="B348" s="1157">
        <f t="shared" si="43"/>
        <v>44985</v>
      </c>
      <c r="C348" s="1158">
        <f t="shared" si="41"/>
        <v>2</v>
      </c>
      <c r="D348" s="1159"/>
      <c r="E348" s="1159"/>
      <c r="F348" s="1159"/>
      <c r="G348" s="1160" t="e">
        <f t="shared" si="44"/>
        <v>#DIV/0!</v>
      </c>
      <c r="H348" s="1161" t="e">
        <f t="shared" si="45"/>
        <v>#DIV/0!</v>
      </c>
      <c r="I348" s="1161" t="e">
        <f>SUM($H$15:H348)</f>
        <v>#DIV/0!</v>
      </c>
      <c r="J348" s="1162"/>
      <c r="K348" s="1163" t="e">
        <f t="shared" si="46"/>
        <v>#N/A</v>
      </c>
      <c r="L348" s="1641" t="e">
        <f t="shared" si="47"/>
        <v>#N/A</v>
      </c>
      <c r="M348" s="1642" t="e">
        <f t="shared" si="40"/>
        <v>#N/A</v>
      </c>
      <c r="N348" s="1161" t="e">
        <f>SUM($M$15:M348)</f>
        <v>#N/A</v>
      </c>
      <c r="O348" s="1161" t="e">
        <f t="shared" si="42"/>
        <v>#DIV/0!</v>
      </c>
      <c r="P348" s="1161" t="e">
        <f>SUM($O$15:O348)</f>
        <v>#DIV/0!</v>
      </c>
    </row>
    <row r="349" spans="2:16">
      <c r="B349" s="1157">
        <f t="shared" si="43"/>
        <v>44986</v>
      </c>
      <c r="C349" s="1158">
        <f t="shared" si="41"/>
        <v>3</v>
      </c>
      <c r="D349" s="1159"/>
      <c r="E349" s="1159"/>
      <c r="F349" s="1159"/>
      <c r="G349" s="1160" t="e">
        <f t="shared" si="44"/>
        <v>#DIV/0!</v>
      </c>
      <c r="H349" s="1161" t="e">
        <f t="shared" si="45"/>
        <v>#DIV/0!</v>
      </c>
      <c r="I349" s="1161" t="e">
        <f>SUM($H$15:H349)</f>
        <v>#DIV/0!</v>
      </c>
      <c r="J349" s="1162"/>
      <c r="K349" s="1163" t="e">
        <f t="shared" si="46"/>
        <v>#N/A</v>
      </c>
      <c r="L349" s="1641" t="e">
        <f t="shared" si="47"/>
        <v>#N/A</v>
      </c>
      <c r="M349" s="1642" t="e">
        <f t="shared" si="40"/>
        <v>#N/A</v>
      </c>
      <c r="N349" s="1161" t="e">
        <f>SUM($M$15:M349)</f>
        <v>#N/A</v>
      </c>
      <c r="O349" s="1161" t="e">
        <f t="shared" si="42"/>
        <v>#DIV/0!</v>
      </c>
      <c r="P349" s="1161" t="e">
        <f>SUM($O$15:O349)</f>
        <v>#DIV/0!</v>
      </c>
    </row>
    <row r="350" spans="2:16">
      <c r="B350" s="1157">
        <f t="shared" si="43"/>
        <v>44987</v>
      </c>
      <c r="C350" s="1158">
        <f t="shared" si="41"/>
        <v>3</v>
      </c>
      <c r="D350" s="1159"/>
      <c r="E350" s="1159"/>
      <c r="F350" s="1159"/>
      <c r="G350" s="1160" t="e">
        <f t="shared" si="44"/>
        <v>#DIV/0!</v>
      </c>
      <c r="H350" s="1161" t="e">
        <f t="shared" si="45"/>
        <v>#DIV/0!</v>
      </c>
      <c r="I350" s="1161" t="e">
        <f>SUM($H$15:H350)</f>
        <v>#DIV/0!</v>
      </c>
      <c r="J350" s="1162"/>
      <c r="K350" s="1163" t="e">
        <f t="shared" si="46"/>
        <v>#N/A</v>
      </c>
      <c r="L350" s="1641" t="e">
        <f t="shared" si="47"/>
        <v>#N/A</v>
      </c>
      <c r="M350" s="1642" t="e">
        <f t="shared" si="40"/>
        <v>#N/A</v>
      </c>
      <c r="N350" s="1161" t="e">
        <f>SUM($M$15:M350)</f>
        <v>#N/A</v>
      </c>
      <c r="O350" s="1161" t="e">
        <f t="shared" si="42"/>
        <v>#DIV/0!</v>
      </c>
      <c r="P350" s="1161" t="e">
        <f>SUM($O$15:O350)</f>
        <v>#DIV/0!</v>
      </c>
    </row>
    <row r="351" spans="2:16">
      <c r="B351" s="1157">
        <f t="shared" si="43"/>
        <v>44988</v>
      </c>
      <c r="C351" s="1158">
        <f t="shared" si="41"/>
        <v>3</v>
      </c>
      <c r="D351" s="1159"/>
      <c r="E351" s="1159"/>
      <c r="F351" s="1159"/>
      <c r="G351" s="1160" t="e">
        <f t="shared" si="44"/>
        <v>#DIV/0!</v>
      </c>
      <c r="H351" s="1161" t="e">
        <f t="shared" si="45"/>
        <v>#DIV/0!</v>
      </c>
      <c r="I351" s="1161" t="e">
        <f>SUM($H$15:H351)</f>
        <v>#DIV/0!</v>
      </c>
      <c r="J351" s="1162"/>
      <c r="K351" s="1163" t="e">
        <f t="shared" si="46"/>
        <v>#N/A</v>
      </c>
      <c r="L351" s="1641" t="e">
        <f t="shared" si="47"/>
        <v>#N/A</v>
      </c>
      <c r="M351" s="1642" t="e">
        <f t="shared" si="40"/>
        <v>#N/A</v>
      </c>
      <c r="N351" s="1161" t="e">
        <f>SUM($M$15:M351)</f>
        <v>#N/A</v>
      </c>
      <c r="O351" s="1161" t="e">
        <f t="shared" si="42"/>
        <v>#DIV/0!</v>
      </c>
      <c r="P351" s="1161" t="e">
        <f>SUM($O$15:O351)</f>
        <v>#DIV/0!</v>
      </c>
    </row>
    <row r="352" spans="2:16">
      <c r="B352" s="1157">
        <f t="shared" si="43"/>
        <v>44989</v>
      </c>
      <c r="C352" s="1158">
        <f t="shared" si="41"/>
        <v>3</v>
      </c>
      <c r="D352" s="1159"/>
      <c r="E352" s="1159"/>
      <c r="F352" s="1159"/>
      <c r="G352" s="1160" t="e">
        <f t="shared" si="44"/>
        <v>#DIV/0!</v>
      </c>
      <c r="H352" s="1161" t="e">
        <f t="shared" si="45"/>
        <v>#DIV/0!</v>
      </c>
      <c r="I352" s="1161" t="e">
        <f>SUM($H$15:H352)</f>
        <v>#DIV/0!</v>
      </c>
      <c r="J352" s="1162"/>
      <c r="K352" s="1163" t="e">
        <f t="shared" si="46"/>
        <v>#N/A</v>
      </c>
      <c r="L352" s="1641" t="e">
        <f t="shared" si="47"/>
        <v>#N/A</v>
      </c>
      <c r="M352" s="1642" t="e">
        <f t="shared" si="40"/>
        <v>#N/A</v>
      </c>
      <c r="N352" s="1161" t="e">
        <f>SUM($M$15:M352)</f>
        <v>#N/A</v>
      </c>
      <c r="O352" s="1161" t="e">
        <f t="shared" si="42"/>
        <v>#DIV/0!</v>
      </c>
      <c r="P352" s="1161" t="e">
        <f>SUM($O$15:O352)</f>
        <v>#DIV/0!</v>
      </c>
    </row>
    <row r="353" spans="2:16">
      <c r="B353" s="1157">
        <f t="shared" si="43"/>
        <v>44990</v>
      </c>
      <c r="C353" s="1158">
        <f t="shared" si="41"/>
        <v>3</v>
      </c>
      <c r="D353" s="1159"/>
      <c r="E353" s="1159"/>
      <c r="F353" s="1159"/>
      <c r="G353" s="1160" t="e">
        <f t="shared" si="44"/>
        <v>#DIV/0!</v>
      </c>
      <c r="H353" s="1161" t="e">
        <f t="shared" si="45"/>
        <v>#DIV/0!</v>
      </c>
      <c r="I353" s="1161" t="e">
        <f>SUM($H$15:H353)</f>
        <v>#DIV/0!</v>
      </c>
      <c r="J353" s="1162"/>
      <c r="K353" s="1163" t="e">
        <f t="shared" si="46"/>
        <v>#N/A</v>
      </c>
      <c r="L353" s="1641" t="e">
        <f t="shared" si="47"/>
        <v>#N/A</v>
      </c>
      <c r="M353" s="1642" t="e">
        <f t="shared" si="40"/>
        <v>#N/A</v>
      </c>
      <c r="N353" s="1161" t="e">
        <f>SUM($M$15:M353)</f>
        <v>#N/A</v>
      </c>
      <c r="O353" s="1161" t="e">
        <f t="shared" si="42"/>
        <v>#DIV/0!</v>
      </c>
      <c r="P353" s="1161" t="e">
        <f>SUM($O$15:O353)</f>
        <v>#DIV/0!</v>
      </c>
    </row>
    <row r="354" spans="2:16">
      <c r="B354" s="1157">
        <f t="shared" si="43"/>
        <v>44991</v>
      </c>
      <c r="C354" s="1158">
        <f t="shared" si="41"/>
        <v>3</v>
      </c>
      <c r="D354" s="1159"/>
      <c r="E354" s="1159"/>
      <c r="F354" s="1159"/>
      <c r="G354" s="1160" t="e">
        <f t="shared" si="44"/>
        <v>#DIV/0!</v>
      </c>
      <c r="H354" s="1161" t="e">
        <f t="shared" si="45"/>
        <v>#DIV/0!</v>
      </c>
      <c r="I354" s="1161" t="e">
        <f>SUM($H$15:H354)</f>
        <v>#DIV/0!</v>
      </c>
      <c r="J354" s="1162"/>
      <c r="K354" s="1163" t="e">
        <f t="shared" si="46"/>
        <v>#N/A</v>
      </c>
      <c r="L354" s="1641" t="e">
        <f t="shared" si="47"/>
        <v>#N/A</v>
      </c>
      <c r="M354" s="1642" t="e">
        <f t="shared" si="40"/>
        <v>#N/A</v>
      </c>
      <c r="N354" s="1161" t="e">
        <f>SUM($M$15:M354)</f>
        <v>#N/A</v>
      </c>
      <c r="O354" s="1161" t="e">
        <f t="shared" si="42"/>
        <v>#DIV/0!</v>
      </c>
      <c r="P354" s="1161" t="e">
        <f>SUM($O$15:O354)</f>
        <v>#DIV/0!</v>
      </c>
    </row>
    <row r="355" spans="2:16">
      <c r="B355" s="1157">
        <f t="shared" si="43"/>
        <v>44992</v>
      </c>
      <c r="C355" s="1158">
        <f t="shared" si="41"/>
        <v>3</v>
      </c>
      <c r="D355" s="1159"/>
      <c r="E355" s="1159"/>
      <c r="F355" s="1159"/>
      <c r="G355" s="1160" t="e">
        <f t="shared" si="44"/>
        <v>#DIV/0!</v>
      </c>
      <c r="H355" s="1161" t="e">
        <f t="shared" si="45"/>
        <v>#DIV/0!</v>
      </c>
      <c r="I355" s="1161" t="e">
        <f>SUM($H$15:H355)</f>
        <v>#DIV/0!</v>
      </c>
      <c r="J355" s="1162"/>
      <c r="K355" s="1163" t="e">
        <f t="shared" si="46"/>
        <v>#N/A</v>
      </c>
      <c r="L355" s="1641" t="e">
        <f t="shared" si="47"/>
        <v>#N/A</v>
      </c>
      <c r="M355" s="1642" t="e">
        <f t="shared" si="40"/>
        <v>#N/A</v>
      </c>
      <c r="N355" s="1161" t="e">
        <f>SUM($M$15:M355)</f>
        <v>#N/A</v>
      </c>
      <c r="O355" s="1161" t="e">
        <f t="shared" si="42"/>
        <v>#DIV/0!</v>
      </c>
      <c r="P355" s="1161" t="e">
        <f>SUM($O$15:O355)</f>
        <v>#DIV/0!</v>
      </c>
    </row>
    <row r="356" spans="2:16">
      <c r="B356" s="1157">
        <f t="shared" si="43"/>
        <v>44993</v>
      </c>
      <c r="C356" s="1158">
        <f t="shared" si="41"/>
        <v>3</v>
      </c>
      <c r="D356" s="1159"/>
      <c r="E356" s="1159"/>
      <c r="F356" s="1159"/>
      <c r="G356" s="1160" t="e">
        <f t="shared" si="44"/>
        <v>#DIV/0!</v>
      </c>
      <c r="H356" s="1161" t="e">
        <f t="shared" si="45"/>
        <v>#DIV/0!</v>
      </c>
      <c r="I356" s="1161" t="e">
        <f>SUM($H$15:H356)</f>
        <v>#DIV/0!</v>
      </c>
      <c r="J356" s="1162"/>
      <c r="K356" s="1163" t="e">
        <f t="shared" si="46"/>
        <v>#N/A</v>
      </c>
      <c r="L356" s="1641" t="e">
        <f t="shared" si="47"/>
        <v>#N/A</v>
      </c>
      <c r="M356" s="1642" t="e">
        <f t="shared" si="40"/>
        <v>#N/A</v>
      </c>
      <c r="N356" s="1161" t="e">
        <f>SUM($M$15:M356)</f>
        <v>#N/A</v>
      </c>
      <c r="O356" s="1161" t="e">
        <f t="shared" si="42"/>
        <v>#DIV/0!</v>
      </c>
      <c r="P356" s="1161" t="e">
        <f>SUM($O$15:O356)</f>
        <v>#DIV/0!</v>
      </c>
    </row>
    <row r="357" spans="2:16">
      <c r="B357" s="1157">
        <f t="shared" si="43"/>
        <v>44994</v>
      </c>
      <c r="C357" s="1158">
        <f t="shared" si="41"/>
        <v>3</v>
      </c>
      <c r="D357" s="1159"/>
      <c r="E357" s="1159"/>
      <c r="F357" s="1159"/>
      <c r="G357" s="1160" t="e">
        <f t="shared" si="44"/>
        <v>#DIV/0!</v>
      </c>
      <c r="H357" s="1161" t="e">
        <f t="shared" si="45"/>
        <v>#DIV/0!</v>
      </c>
      <c r="I357" s="1161" t="e">
        <f>SUM($H$15:H357)</f>
        <v>#DIV/0!</v>
      </c>
      <c r="J357" s="1162"/>
      <c r="K357" s="1163" t="e">
        <f t="shared" si="46"/>
        <v>#N/A</v>
      </c>
      <c r="L357" s="1641" t="e">
        <f t="shared" si="47"/>
        <v>#N/A</v>
      </c>
      <c r="M357" s="1642" t="e">
        <f t="shared" si="40"/>
        <v>#N/A</v>
      </c>
      <c r="N357" s="1161" t="e">
        <f>SUM($M$15:M357)</f>
        <v>#N/A</v>
      </c>
      <c r="O357" s="1161" t="e">
        <f t="shared" si="42"/>
        <v>#DIV/0!</v>
      </c>
      <c r="P357" s="1161" t="e">
        <f>SUM($O$15:O357)</f>
        <v>#DIV/0!</v>
      </c>
    </row>
    <row r="358" spans="2:16">
      <c r="B358" s="1157">
        <f t="shared" si="43"/>
        <v>44995</v>
      </c>
      <c r="C358" s="1158">
        <f t="shared" si="41"/>
        <v>3</v>
      </c>
      <c r="D358" s="1159"/>
      <c r="E358" s="1159"/>
      <c r="F358" s="1159"/>
      <c r="G358" s="1160" t="e">
        <f t="shared" si="44"/>
        <v>#DIV/0!</v>
      </c>
      <c r="H358" s="1161" t="e">
        <f t="shared" si="45"/>
        <v>#DIV/0!</v>
      </c>
      <c r="I358" s="1161" t="e">
        <f>SUM($H$15:H358)</f>
        <v>#DIV/0!</v>
      </c>
      <c r="J358" s="1162"/>
      <c r="K358" s="1163" t="e">
        <f t="shared" si="46"/>
        <v>#N/A</v>
      </c>
      <c r="L358" s="1641" t="e">
        <f t="shared" si="47"/>
        <v>#N/A</v>
      </c>
      <c r="M358" s="1642" t="e">
        <f t="shared" si="40"/>
        <v>#N/A</v>
      </c>
      <c r="N358" s="1161" t="e">
        <f>SUM($M$15:M358)</f>
        <v>#N/A</v>
      </c>
      <c r="O358" s="1161" t="e">
        <f t="shared" si="42"/>
        <v>#DIV/0!</v>
      </c>
      <c r="P358" s="1161" t="e">
        <f>SUM($O$15:O358)</f>
        <v>#DIV/0!</v>
      </c>
    </row>
    <row r="359" spans="2:16">
      <c r="B359" s="1157">
        <f t="shared" si="43"/>
        <v>44996</v>
      </c>
      <c r="C359" s="1158">
        <f t="shared" si="41"/>
        <v>3</v>
      </c>
      <c r="D359" s="1159"/>
      <c r="E359" s="1159"/>
      <c r="F359" s="1159"/>
      <c r="G359" s="1160" t="e">
        <f t="shared" si="44"/>
        <v>#DIV/0!</v>
      </c>
      <c r="H359" s="1161" t="e">
        <f t="shared" si="45"/>
        <v>#DIV/0!</v>
      </c>
      <c r="I359" s="1161" t="e">
        <f>SUM($H$15:H359)</f>
        <v>#DIV/0!</v>
      </c>
      <c r="J359" s="1162"/>
      <c r="K359" s="1163" t="e">
        <f t="shared" si="46"/>
        <v>#N/A</v>
      </c>
      <c r="L359" s="1641" t="e">
        <f t="shared" si="47"/>
        <v>#N/A</v>
      </c>
      <c r="M359" s="1642" t="e">
        <f t="shared" si="40"/>
        <v>#N/A</v>
      </c>
      <c r="N359" s="1161" t="e">
        <f>SUM($M$15:M359)</f>
        <v>#N/A</v>
      </c>
      <c r="O359" s="1161" t="e">
        <f t="shared" si="42"/>
        <v>#DIV/0!</v>
      </c>
      <c r="P359" s="1161" t="e">
        <f>SUM($O$15:O359)</f>
        <v>#DIV/0!</v>
      </c>
    </row>
    <row r="360" spans="2:16">
      <c r="B360" s="1157">
        <f t="shared" si="43"/>
        <v>44997</v>
      </c>
      <c r="C360" s="1158">
        <f t="shared" si="41"/>
        <v>3</v>
      </c>
      <c r="D360" s="1159"/>
      <c r="E360" s="1159"/>
      <c r="F360" s="1159"/>
      <c r="G360" s="1160" t="e">
        <f t="shared" si="44"/>
        <v>#DIV/0!</v>
      </c>
      <c r="H360" s="1161" t="e">
        <f t="shared" si="45"/>
        <v>#DIV/0!</v>
      </c>
      <c r="I360" s="1161" t="e">
        <f>SUM($H$15:H360)</f>
        <v>#DIV/0!</v>
      </c>
      <c r="J360" s="1162"/>
      <c r="K360" s="1163" t="e">
        <f t="shared" si="46"/>
        <v>#N/A</v>
      </c>
      <c r="L360" s="1641" t="e">
        <f t="shared" si="47"/>
        <v>#N/A</v>
      </c>
      <c r="M360" s="1642" t="e">
        <f t="shared" si="40"/>
        <v>#N/A</v>
      </c>
      <c r="N360" s="1161" t="e">
        <f>SUM($M$15:M360)</f>
        <v>#N/A</v>
      </c>
      <c r="O360" s="1161" t="e">
        <f t="shared" si="42"/>
        <v>#DIV/0!</v>
      </c>
      <c r="P360" s="1161" t="e">
        <f>SUM($O$15:O360)</f>
        <v>#DIV/0!</v>
      </c>
    </row>
    <row r="361" spans="2:16">
      <c r="B361" s="1157">
        <f t="shared" si="43"/>
        <v>44998</v>
      </c>
      <c r="C361" s="1158">
        <f t="shared" si="41"/>
        <v>3</v>
      </c>
      <c r="D361" s="1159"/>
      <c r="E361" s="1159"/>
      <c r="F361" s="1159"/>
      <c r="G361" s="1160" t="e">
        <f t="shared" si="44"/>
        <v>#DIV/0!</v>
      </c>
      <c r="H361" s="1161" t="e">
        <f t="shared" si="45"/>
        <v>#DIV/0!</v>
      </c>
      <c r="I361" s="1161" t="e">
        <f>SUM($H$15:H361)</f>
        <v>#DIV/0!</v>
      </c>
      <c r="J361" s="1162"/>
      <c r="K361" s="1163" t="e">
        <f t="shared" si="46"/>
        <v>#N/A</v>
      </c>
      <c r="L361" s="1641" t="e">
        <f t="shared" si="47"/>
        <v>#N/A</v>
      </c>
      <c r="M361" s="1642" t="e">
        <f t="shared" si="40"/>
        <v>#N/A</v>
      </c>
      <c r="N361" s="1161" t="e">
        <f>SUM($M$15:M361)</f>
        <v>#N/A</v>
      </c>
      <c r="O361" s="1161" t="e">
        <f t="shared" si="42"/>
        <v>#DIV/0!</v>
      </c>
      <c r="P361" s="1161" t="e">
        <f>SUM($O$15:O361)</f>
        <v>#DIV/0!</v>
      </c>
    </row>
    <row r="362" spans="2:16">
      <c r="B362" s="1157">
        <f t="shared" si="43"/>
        <v>44999</v>
      </c>
      <c r="C362" s="1158">
        <f t="shared" si="41"/>
        <v>3</v>
      </c>
      <c r="D362" s="1159"/>
      <c r="E362" s="1159"/>
      <c r="F362" s="1159"/>
      <c r="G362" s="1160" t="e">
        <f t="shared" si="44"/>
        <v>#DIV/0!</v>
      </c>
      <c r="H362" s="1161" t="e">
        <f t="shared" si="45"/>
        <v>#DIV/0!</v>
      </c>
      <c r="I362" s="1161" t="e">
        <f>SUM($H$15:H362)</f>
        <v>#DIV/0!</v>
      </c>
      <c r="J362" s="1162"/>
      <c r="K362" s="1163" t="e">
        <f t="shared" si="46"/>
        <v>#N/A</v>
      </c>
      <c r="L362" s="1641" t="e">
        <f t="shared" si="47"/>
        <v>#N/A</v>
      </c>
      <c r="M362" s="1642" t="e">
        <f t="shared" si="40"/>
        <v>#N/A</v>
      </c>
      <c r="N362" s="1161" t="e">
        <f>SUM($M$15:M362)</f>
        <v>#N/A</v>
      </c>
      <c r="O362" s="1161" t="e">
        <f t="shared" si="42"/>
        <v>#DIV/0!</v>
      </c>
      <c r="P362" s="1161" t="e">
        <f>SUM($O$15:O362)</f>
        <v>#DIV/0!</v>
      </c>
    </row>
    <row r="363" spans="2:16">
      <c r="B363" s="1157">
        <f t="shared" si="43"/>
        <v>45000</v>
      </c>
      <c r="C363" s="1158">
        <f t="shared" si="41"/>
        <v>3</v>
      </c>
      <c r="D363" s="1159"/>
      <c r="E363" s="1159"/>
      <c r="F363" s="1159"/>
      <c r="G363" s="1160" t="e">
        <f t="shared" si="44"/>
        <v>#DIV/0!</v>
      </c>
      <c r="H363" s="1161" t="e">
        <f t="shared" si="45"/>
        <v>#DIV/0!</v>
      </c>
      <c r="I363" s="1161" t="e">
        <f>SUM($H$15:H363)</f>
        <v>#DIV/0!</v>
      </c>
      <c r="J363" s="1162"/>
      <c r="K363" s="1163" t="e">
        <f t="shared" si="46"/>
        <v>#N/A</v>
      </c>
      <c r="L363" s="1641" t="e">
        <f t="shared" si="47"/>
        <v>#N/A</v>
      </c>
      <c r="M363" s="1642" t="e">
        <f t="shared" si="40"/>
        <v>#N/A</v>
      </c>
      <c r="N363" s="1161" t="e">
        <f>SUM($M$15:M363)</f>
        <v>#N/A</v>
      </c>
      <c r="O363" s="1161" t="e">
        <f t="shared" si="42"/>
        <v>#DIV/0!</v>
      </c>
      <c r="P363" s="1161" t="e">
        <f>SUM($O$15:O363)</f>
        <v>#DIV/0!</v>
      </c>
    </row>
    <row r="364" spans="2:16">
      <c r="B364" s="1157">
        <f t="shared" si="43"/>
        <v>45001</v>
      </c>
      <c r="C364" s="1158">
        <f t="shared" si="41"/>
        <v>3</v>
      </c>
      <c r="D364" s="1159"/>
      <c r="E364" s="1159"/>
      <c r="F364" s="1159"/>
      <c r="G364" s="1160" t="e">
        <f t="shared" si="44"/>
        <v>#DIV/0!</v>
      </c>
      <c r="H364" s="1161" t="e">
        <f t="shared" si="45"/>
        <v>#DIV/0!</v>
      </c>
      <c r="I364" s="1161" t="e">
        <f>SUM($H$15:H364)</f>
        <v>#DIV/0!</v>
      </c>
      <c r="J364" s="1162"/>
      <c r="K364" s="1163" t="e">
        <f t="shared" si="46"/>
        <v>#N/A</v>
      </c>
      <c r="L364" s="1641" t="e">
        <f t="shared" si="47"/>
        <v>#N/A</v>
      </c>
      <c r="M364" s="1642" t="e">
        <f t="shared" si="40"/>
        <v>#N/A</v>
      </c>
      <c r="N364" s="1161" t="e">
        <f>SUM($M$15:M364)</f>
        <v>#N/A</v>
      </c>
      <c r="O364" s="1161" t="e">
        <f t="shared" si="42"/>
        <v>#DIV/0!</v>
      </c>
      <c r="P364" s="1161" t="e">
        <f>SUM($O$15:O364)</f>
        <v>#DIV/0!</v>
      </c>
    </row>
    <row r="365" spans="2:16">
      <c r="B365" s="1157">
        <f t="shared" si="43"/>
        <v>45002</v>
      </c>
      <c r="C365" s="1158">
        <f t="shared" si="41"/>
        <v>3</v>
      </c>
      <c r="D365" s="1159"/>
      <c r="E365" s="1159"/>
      <c r="F365" s="1159"/>
      <c r="G365" s="1160" t="e">
        <f t="shared" si="44"/>
        <v>#DIV/0!</v>
      </c>
      <c r="H365" s="1161" t="e">
        <f t="shared" si="45"/>
        <v>#DIV/0!</v>
      </c>
      <c r="I365" s="1161" t="e">
        <f>SUM($H$15:H365)</f>
        <v>#DIV/0!</v>
      </c>
      <c r="J365" s="1162"/>
      <c r="K365" s="1163" t="e">
        <f t="shared" si="46"/>
        <v>#N/A</v>
      </c>
      <c r="L365" s="1641" t="e">
        <f t="shared" si="47"/>
        <v>#N/A</v>
      </c>
      <c r="M365" s="1642" t="e">
        <f t="shared" si="40"/>
        <v>#N/A</v>
      </c>
      <c r="N365" s="1161" t="e">
        <f>SUM($M$15:M365)</f>
        <v>#N/A</v>
      </c>
      <c r="O365" s="1161" t="e">
        <f t="shared" si="42"/>
        <v>#DIV/0!</v>
      </c>
      <c r="P365" s="1161" t="e">
        <f>SUM($O$15:O365)</f>
        <v>#DIV/0!</v>
      </c>
    </row>
    <row r="366" spans="2:16">
      <c r="B366" s="1157">
        <f t="shared" si="43"/>
        <v>45003</v>
      </c>
      <c r="C366" s="1158">
        <f t="shared" si="41"/>
        <v>3</v>
      </c>
      <c r="D366" s="1159"/>
      <c r="E366" s="1159"/>
      <c r="F366" s="1159"/>
      <c r="G366" s="1160" t="e">
        <f t="shared" si="44"/>
        <v>#DIV/0!</v>
      </c>
      <c r="H366" s="1161" t="e">
        <f t="shared" si="45"/>
        <v>#DIV/0!</v>
      </c>
      <c r="I366" s="1161" t="e">
        <f>SUM($H$15:H366)</f>
        <v>#DIV/0!</v>
      </c>
      <c r="J366" s="1162"/>
      <c r="K366" s="1163" t="e">
        <f t="shared" si="46"/>
        <v>#N/A</v>
      </c>
      <c r="L366" s="1641" t="e">
        <f t="shared" si="47"/>
        <v>#N/A</v>
      </c>
      <c r="M366" s="1642" t="e">
        <f t="shared" si="40"/>
        <v>#N/A</v>
      </c>
      <c r="N366" s="1161" t="e">
        <f>SUM($M$15:M366)</f>
        <v>#N/A</v>
      </c>
      <c r="O366" s="1161" t="e">
        <f t="shared" si="42"/>
        <v>#DIV/0!</v>
      </c>
      <c r="P366" s="1161" t="e">
        <f>SUM($O$15:O366)</f>
        <v>#DIV/0!</v>
      </c>
    </row>
    <row r="367" spans="2:16">
      <c r="B367" s="1157">
        <f t="shared" si="43"/>
        <v>45004</v>
      </c>
      <c r="C367" s="1158">
        <f t="shared" si="41"/>
        <v>3</v>
      </c>
      <c r="D367" s="1159"/>
      <c r="E367" s="1159"/>
      <c r="F367" s="1159"/>
      <c r="G367" s="1160" t="e">
        <f t="shared" si="44"/>
        <v>#DIV/0!</v>
      </c>
      <c r="H367" s="1161" t="e">
        <f t="shared" si="45"/>
        <v>#DIV/0!</v>
      </c>
      <c r="I367" s="1161" t="e">
        <f>SUM($H$15:H367)</f>
        <v>#DIV/0!</v>
      </c>
      <c r="J367" s="1162"/>
      <c r="K367" s="1163" t="e">
        <f t="shared" si="46"/>
        <v>#N/A</v>
      </c>
      <c r="L367" s="1641" t="e">
        <f t="shared" si="47"/>
        <v>#N/A</v>
      </c>
      <c r="M367" s="1642" t="e">
        <f t="shared" si="40"/>
        <v>#N/A</v>
      </c>
      <c r="N367" s="1161" t="e">
        <f>SUM($M$15:M367)</f>
        <v>#N/A</v>
      </c>
      <c r="O367" s="1161" t="e">
        <f t="shared" si="42"/>
        <v>#DIV/0!</v>
      </c>
      <c r="P367" s="1161" t="e">
        <f>SUM($O$15:O367)</f>
        <v>#DIV/0!</v>
      </c>
    </row>
    <row r="368" spans="2:16">
      <c r="B368" s="1157">
        <f t="shared" si="43"/>
        <v>45005</v>
      </c>
      <c r="C368" s="1158">
        <f t="shared" si="41"/>
        <v>3</v>
      </c>
      <c r="D368" s="1159"/>
      <c r="E368" s="1159"/>
      <c r="F368" s="1159"/>
      <c r="G368" s="1160" t="e">
        <f t="shared" si="44"/>
        <v>#DIV/0!</v>
      </c>
      <c r="H368" s="1161" t="e">
        <f t="shared" si="45"/>
        <v>#DIV/0!</v>
      </c>
      <c r="I368" s="1161" t="e">
        <f>SUM($H$15:H368)</f>
        <v>#DIV/0!</v>
      </c>
      <c r="J368" s="1162"/>
      <c r="K368" s="1163" t="e">
        <f t="shared" si="46"/>
        <v>#N/A</v>
      </c>
      <c r="L368" s="1641" t="e">
        <f t="shared" si="47"/>
        <v>#N/A</v>
      </c>
      <c r="M368" s="1642" t="e">
        <f t="shared" si="40"/>
        <v>#N/A</v>
      </c>
      <c r="N368" s="1161" t="e">
        <f>SUM($M$15:M368)</f>
        <v>#N/A</v>
      </c>
      <c r="O368" s="1161" t="e">
        <f t="shared" si="42"/>
        <v>#DIV/0!</v>
      </c>
      <c r="P368" s="1161" t="e">
        <f>SUM($O$15:O368)</f>
        <v>#DIV/0!</v>
      </c>
    </row>
    <row r="369" spans="2:16">
      <c r="B369" s="1157">
        <f t="shared" si="43"/>
        <v>45006</v>
      </c>
      <c r="C369" s="1158">
        <f t="shared" si="41"/>
        <v>3</v>
      </c>
      <c r="D369" s="1159"/>
      <c r="E369" s="1159"/>
      <c r="F369" s="1159"/>
      <c r="G369" s="1160" t="e">
        <f t="shared" si="44"/>
        <v>#DIV/0!</v>
      </c>
      <c r="H369" s="1161" t="e">
        <f t="shared" si="45"/>
        <v>#DIV/0!</v>
      </c>
      <c r="I369" s="1161" t="e">
        <f>SUM($H$15:H369)</f>
        <v>#DIV/0!</v>
      </c>
      <c r="J369" s="1162"/>
      <c r="K369" s="1163" t="e">
        <f t="shared" si="46"/>
        <v>#N/A</v>
      </c>
      <c r="L369" s="1641" t="e">
        <f t="shared" si="47"/>
        <v>#N/A</v>
      </c>
      <c r="M369" s="1642" t="e">
        <f t="shared" si="40"/>
        <v>#N/A</v>
      </c>
      <c r="N369" s="1161" t="e">
        <f>SUM($M$15:M369)</f>
        <v>#N/A</v>
      </c>
      <c r="O369" s="1161" t="e">
        <f t="shared" si="42"/>
        <v>#DIV/0!</v>
      </c>
      <c r="P369" s="1161" t="e">
        <f>SUM($O$15:O369)</f>
        <v>#DIV/0!</v>
      </c>
    </row>
    <row r="370" spans="2:16">
      <c r="B370" s="1157">
        <f t="shared" si="43"/>
        <v>45007</v>
      </c>
      <c r="C370" s="1158">
        <f t="shared" si="41"/>
        <v>3</v>
      </c>
      <c r="D370" s="1159"/>
      <c r="E370" s="1159"/>
      <c r="F370" s="1159"/>
      <c r="G370" s="1160" t="e">
        <f t="shared" si="44"/>
        <v>#DIV/0!</v>
      </c>
      <c r="H370" s="1161" t="e">
        <f t="shared" si="45"/>
        <v>#DIV/0!</v>
      </c>
      <c r="I370" s="1161" t="e">
        <f>SUM($H$15:H370)</f>
        <v>#DIV/0!</v>
      </c>
      <c r="J370" s="1162"/>
      <c r="K370" s="1163" t="e">
        <f t="shared" si="46"/>
        <v>#N/A</v>
      </c>
      <c r="L370" s="1641" t="e">
        <f t="shared" si="47"/>
        <v>#N/A</v>
      </c>
      <c r="M370" s="1642" t="e">
        <f t="shared" si="40"/>
        <v>#N/A</v>
      </c>
      <c r="N370" s="1161" t="e">
        <f>SUM($M$15:M370)</f>
        <v>#N/A</v>
      </c>
      <c r="O370" s="1161" t="e">
        <f t="shared" si="42"/>
        <v>#DIV/0!</v>
      </c>
      <c r="P370" s="1161" t="e">
        <f>SUM($O$15:O370)</f>
        <v>#DIV/0!</v>
      </c>
    </row>
    <row r="371" spans="2:16">
      <c r="B371" s="1157">
        <f t="shared" si="43"/>
        <v>45008</v>
      </c>
      <c r="C371" s="1158">
        <f t="shared" si="41"/>
        <v>3</v>
      </c>
      <c r="D371" s="1159"/>
      <c r="E371" s="1159"/>
      <c r="F371" s="1159"/>
      <c r="G371" s="1160" t="e">
        <f t="shared" si="44"/>
        <v>#DIV/0!</v>
      </c>
      <c r="H371" s="1161" t="e">
        <f t="shared" si="45"/>
        <v>#DIV/0!</v>
      </c>
      <c r="I371" s="1161" t="e">
        <f>SUM($H$15:H371)</f>
        <v>#DIV/0!</v>
      </c>
      <c r="J371" s="1162"/>
      <c r="K371" s="1163" t="e">
        <f t="shared" si="46"/>
        <v>#N/A</v>
      </c>
      <c r="L371" s="1641" t="e">
        <f t="shared" si="47"/>
        <v>#N/A</v>
      </c>
      <c r="M371" s="1642" t="e">
        <f t="shared" si="40"/>
        <v>#N/A</v>
      </c>
      <c r="N371" s="1161" t="e">
        <f>SUM($M$15:M371)</f>
        <v>#N/A</v>
      </c>
      <c r="O371" s="1161" t="e">
        <f t="shared" si="42"/>
        <v>#DIV/0!</v>
      </c>
      <c r="P371" s="1161" t="e">
        <f>SUM($O$15:O371)</f>
        <v>#DIV/0!</v>
      </c>
    </row>
    <row r="372" spans="2:16">
      <c r="B372" s="1157">
        <f t="shared" si="43"/>
        <v>45009</v>
      </c>
      <c r="C372" s="1158">
        <f t="shared" si="41"/>
        <v>3</v>
      </c>
      <c r="D372" s="1159"/>
      <c r="E372" s="1159"/>
      <c r="F372" s="1159"/>
      <c r="G372" s="1160" t="e">
        <f t="shared" si="44"/>
        <v>#DIV/0!</v>
      </c>
      <c r="H372" s="1161" t="e">
        <f t="shared" si="45"/>
        <v>#DIV/0!</v>
      </c>
      <c r="I372" s="1161" t="e">
        <f>SUM($H$15:H372)</f>
        <v>#DIV/0!</v>
      </c>
      <c r="J372" s="1162"/>
      <c r="K372" s="1163" t="e">
        <f t="shared" si="46"/>
        <v>#N/A</v>
      </c>
      <c r="L372" s="1641" t="e">
        <f t="shared" si="47"/>
        <v>#N/A</v>
      </c>
      <c r="M372" s="1642" t="e">
        <f t="shared" si="40"/>
        <v>#N/A</v>
      </c>
      <c r="N372" s="1161" t="e">
        <f>SUM($M$15:M372)</f>
        <v>#N/A</v>
      </c>
      <c r="O372" s="1161" t="e">
        <f t="shared" si="42"/>
        <v>#DIV/0!</v>
      </c>
      <c r="P372" s="1161" t="e">
        <f>SUM($O$15:O372)</f>
        <v>#DIV/0!</v>
      </c>
    </row>
    <row r="373" spans="2:16">
      <c r="B373" s="1157">
        <f t="shared" si="43"/>
        <v>45010</v>
      </c>
      <c r="C373" s="1158">
        <f t="shared" si="41"/>
        <v>3</v>
      </c>
      <c r="D373" s="1159"/>
      <c r="E373" s="1159"/>
      <c r="F373" s="1159"/>
      <c r="G373" s="1160" t="e">
        <f t="shared" si="44"/>
        <v>#DIV/0!</v>
      </c>
      <c r="H373" s="1161" t="e">
        <f t="shared" si="45"/>
        <v>#DIV/0!</v>
      </c>
      <c r="I373" s="1161" t="e">
        <f>SUM($H$15:H373)</f>
        <v>#DIV/0!</v>
      </c>
      <c r="J373" s="1162"/>
      <c r="K373" s="1163" t="e">
        <f t="shared" si="46"/>
        <v>#N/A</v>
      </c>
      <c r="L373" s="1641" t="e">
        <f t="shared" si="47"/>
        <v>#N/A</v>
      </c>
      <c r="M373" s="1642" t="e">
        <f t="shared" si="40"/>
        <v>#N/A</v>
      </c>
      <c r="N373" s="1161" t="e">
        <f>SUM($M$15:M373)</f>
        <v>#N/A</v>
      </c>
      <c r="O373" s="1161" t="e">
        <f t="shared" si="42"/>
        <v>#DIV/0!</v>
      </c>
      <c r="P373" s="1161" t="e">
        <f>SUM($O$15:O373)</f>
        <v>#DIV/0!</v>
      </c>
    </row>
    <row r="374" spans="2:16">
      <c r="B374" s="1157">
        <f t="shared" si="43"/>
        <v>45011</v>
      </c>
      <c r="C374" s="1158">
        <f t="shared" si="41"/>
        <v>3</v>
      </c>
      <c r="D374" s="1159"/>
      <c r="E374" s="1159"/>
      <c r="F374" s="1159"/>
      <c r="G374" s="1160" t="e">
        <f t="shared" si="44"/>
        <v>#DIV/0!</v>
      </c>
      <c r="H374" s="1161" t="e">
        <f t="shared" si="45"/>
        <v>#DIV/0!</v>
      </c>
      <c r="I374" s="1161" t="e">
        <f>SUM($H$15:H374)</f>
        <v>#DIV/0!</v>
      </c>
      <c r="J374" s="1162"/>
      <c r="K374" s="1163" t="e">
        <f t="shared" si="46"/>
        <v>#N/A</v>
      </c>
      <c r="L374" s="1641" t="e">
        <f t="shared" si="47"/>
        <v>#N/A</v>
      </c>
      <c r="M374" s="1642" t="e">
        <f t="shared" si="40"/>
        <v>#N/A</v>
      </c>
      <c r="N374" s="1161" t="e">
        <f>SUM($M$15:M374)</f>
        <v>#N/A</v>
      </c>
      <c r="O374" s="1161" t="e">
        <f t="shared" si="42"/>
        <v>#DIV/0!</v>
      </c>
      <c r="P374" s="1161" t="e">
        <f>SUM($O$15:O374)</f>
        <v>#DIV/0!</v>
      </c>
    </row>
    <row r="375" spans="2:16">
      <c r="B375" s="1157">
        <f t="shared" si="43"/>
        <v>45012</v>
      </c>
      <c r="C375" s="1158">
        <f t="shared" si="41"/>
        <v>3</v>
      </c>
      <c r="D375" s="1159"/>
      <c r="E375" s="1159"/>
      <c r="F375" s="1159"/>
      <c r="G375" s="1160" t="e">
        <f t="shared" si="44"/>
        <v>#DIV/0!</v>
      </c>
      <c r="H375" s="1161" t="e">
        <f t="shared" si="45"/>
        <v>#DIV/0!</v>
      </c>
      <c r="I375" s="1161" t="e">
        <f>SUM($H$15:H375)</f>
        <v>#DIV/0!</v>
      </c>
      <c r="J375" s="1162"/>
      <c r="K375" s="1163" t="e">
        <f t="shared" si="46"/>
        <v>#N/A</v>
      </c>
      <c r="L375" s="1641" t="e">
        <f t="shared" si="47"/>
        <v>#N/A</v>
      </c>
      <c r="M375" s="1642" t="e">
        <f t="shared" si="40"/>
        <v>#N/A</v>
      </c>
      <c r="N375" s="1161" t="e">
        <f>SUM($M$15:M375)</f>
        <v>#N/A</v>
      </c>
      <c r="O375" s="1161" t="e">
        <f t="shared" si="42"/>
        <v>#DIV/0!</v>
      </c>
      <c r="P375" s="1161" t="e">
        <f>SUM($O$15:O375)</f>
        <v>#DIV/0!</v>
      </c>
    </row>
    <row r="376" spans="2:16">
      <c r="B376" s="1157">
        <f t="shared" si="43"/>
        <v>45013</v>
      </c>
      <c r="C376" s="1158">
        <f t="shared" si="41"/>
        <v>3</v>
      </c>
      <c r="D376" s="1159"/>
      <c r="E376" s="1159"/>
      <c r="F376" s="1159"/>
      <c r="G376" s="1160" t="e">
        <f t="shared" si="44"/>
        <v>#DIV/0!</v>
      </c>
      <c r="H376" s="1161" t="e">
        <f t="shared" si="45"/>
        <v>#DIV/0!</v>
      </c>
      <c r="I376" s="1161" t="e">
        <f>SUM($H$15:H376)</f>
        <v>#DIV/0!</v>
      </c>
      <c r="J376" s="1162"/>
      <c r="K376" s="1163" t="e">
        <f t="shared" si="46"/>
        <v>#N/A</v>
      </c>
      <c r="L376" s="1641" t="e">
        <f t="shared" si="47"/>
        <v>#N/A</v>
      </c>
      <c r="M376" s="1642" t="e">
        <f t="shared" si="40"/>
        <v>#N/A</v>
      </c>
      <c r="N376" s="1161" t="e">
        <f>SUM($M$15:M376)</f>
        <v>#N/A</v>
      </c>
      <c r="O376" s="1161" t="e">
        <f t="shared" si="42"/>
        <v>#DIV/0!</v>
      </c>
      <c r="P376" s="1161" t="e">
        <f>SUM($O$15:O376)</f>
        <v>#DIV/0!</v>
      </c>
    </row>
    <row r="377" spans="2:16">
      <c r="B377" s="1157">
        <f t="shared" si="43"/>
        <v>45014</v>
      </c>
      <c r="C377" s="1158">
        <f t="shared" si="41"/>
        <v>3</v>
      </c>
      <c r="D377" s="1159"/>
      <c r="E377" s="1159"/>
      <c r="F377" s="1159"/>
      <c r="G377" s="1160" t="e">
        <f t="shared" si="44"/>
        <v>#DIV/0!</v>
      </c>
      <c r="H377" s="1161" t="e">
        <f t="shared" si="45"/>
        <v>#DIV/0!</v>
      </c>
      <c r="I377" s="1161" t="e">
        <f>SUM($H$15:H377)</f>
        <v>#DIV/0!</v>
      </c>
      <c r="J377" s="1162"/>
      <c r="K377" s="1163" t="e">
        <f t="shared" si="46"/>
        <v>#N/A</v>
      </c>
      <c r="L377" s="1641" t="e">
        <f t="shared" si="47"/>
        <v>#N/A</v>
      </c>
      <c r="M377" s="1642" t="e">
        <f t="shared" si="40"/>
        <v>#N/A</v>
      </c>
      <c r="N377" s="1161" t="e">
        <f>SUM($M$15:M377)</f>
        <v>#N/A</v>
      </c>
      <c r="O377" s="1161" t="e">
        <f t="shared" si="42"/>
        <v>#DIV/0!</v>
      </c>
      <c r="P377" s="1161" t="e">
        <f>SUM($O$15:O377)</f>
        <v>#DIV/0!</v>
      </c>
    </row>
    <row r="378" spans="2:16">
      <c r="B378" s="1157">
        <f t="shared" si="43"/>
        <v>45015</v>
      </c>
      <c r="C378" s="1158">
        <f t="shared" si="41"/>
        <v>3</v>
      </c>
      <c r="D378" s="1159"/>
      <c r="E378" s="1159"/>
      <c r="F378" s="1159"/>
      <c r="G378" s="1160" t="e">
        <f t="shared" si="44"/>
        <v>#DIV/0!</v>
      </c>
      <c r="H378" s="1161" t="e">
        <f t="shared" si="45"/>
        <v>#DIV/0!</v>
      </c>
      <c r="I378" s="1161" t="e">
        <f>SUM($H$15:H378)</f>
        <v>#DIV/0!</v>
      </c>
      <c r="J378" s="1162"/>
      <c r="K378" s="1163" t="e">
        <f t="shared" si="46"/>
        <v>#N/A</v>
      </c>
      <c r="L378" s="1641" t="e">
        <f t="shared" si="47"/>
        <v>#N/A</v>
      </c>
      <c r="M378" s="1642" t="e">
        <f t="shared" si="40"/>
        <v>#N/A</v>
      </c>
      <c r="N378" s="1161" t="e">
        <f>SUM($M$15:M378)</f>
        <v>#N/A</v>
      </c>
      <c r="O378" s="1161" t="e">
        <f t="shared" si="42"/>
        <v>#DIV/0!</v>
      </c>
      <c r="P378" s="1161" t="e">
        <f>SUM($O$15:O378)</f>
        <v>#DIV/0!</v>
      </c>
    </row>
    <row r="379" spans="2:16">
      <c r="B379" s="1157">
        <f t="shared" si="43"/>
        <v>45016</v>
      </c>
      <c r="C379" s="1158">
        <f t="shared" si="41"/>
        <v>3</v>
      </c>
      <c r="D379" s="1159"/>
      <c r="E379" s="1159"/>
      <c r="F379" s="1159"/>
      <c r="G379" s="1160" t="e">
        <f t="shared" si="44"/>
        <v>#DIV/0!</v>
      </c>
      <c r="H379" s="1161" t="e">
        <f t="shared" si="45"/>
        <v>#DIV/0!</v>
      </c>
      <c r="I379" s="1161" t="e">
        <f>SUM($H$15:H379)</f>
        <v>#DIV/0!</v>
      </c>
      <c r="J379" s="1162"/>
      <c r="K379" s="1163" t="e">
        <f t="shared" si="46"/>
        <v>#N/A</v>
      </c>
      <c r="L379" s="1641" t="e">
        <f t="shared" si="47"/>
        <v>#N/A</v>
      </c>
      <c r="M379" s="1642" t="e">
        <f t="shared" si="40"/>
        <v>#N/A</v>
      </c>
      <c r="N379" s="1161" t="e">
        <f>SUM($M$15:M379)</f>
        <v>#N/A</v>
      </c>
      <c r="O379" s="1161" t="e">
        <f t="shared" si="42"/>
        <v>#DIV/0!</v>
      </c>
      <c r="P379" s="1161" t="e">
        <f>SUM($O$15:O379)</f>
        <v>#DIV/0!</v>
      </c>
    </row>
    <row r="380" spans="2:16">
      <c r="B380" s="1157"/>
      <c r="C380" s="1157"/>
      <c r="D380" s="1167"/>
      <c r="E380" s="1167"/>
      <c r="F380" s="1167"/>
      <c r="G380" s="1168"/>
      <c r="H380" s="1169"/>
      <c r="I380" s="1169"/>
      <c r="J380" s="1170"/>
      <c r="K380" s="1170"/>
      <c r="L380" s="1170"/>
      <c r="M380" s="1171"/>
      <c r="N380" s="1169"/>
      <c r="O380" s="1169"/>
      <c r="P380" s="1169"/>
    </row>
    <row r="381" spans="2:16">
      <c r="G381" s="225"/>
      <c r="I381" s="276"/>
    </row>
    <row r="382" spans="2:16">
      <c r="I382" s="276"/>
    </row>
    <row r="383" spans="2:16">
      <c r="I383" s="276"/>
    </row>
    <row r="384" spans="2:16">
      <c r="I384" s="276"/>
    </row>
    <row r="385" spans="9:9">
      <c r="I385" s="276"/>
    </row>
    <row r="386" spans="9:9">
      <c r="I386" s="276"/>
    </row>
    <row r="387" spans="9:9">
      <c r="I387" s="276"/>
    </row>
    <row r="388" spans="9:9">
      <c r="I388" s="276"/>
    </row>
    <row r="389" spans="9:9">
      <c r="I389" s="276"/>
    </row>
    <row r="390" spans="9:9">
      <c r="I390" s="276"/>
    </row>
    <row r="391" spans="9:9">
      <c r="I391" s="276"/>
    </row>
    <row r="392" spans="9:9">
      <c r="I392" s="276"/>
    </row>
    <row r="393" spans="9:9">
      <c r="I393" s="276"/>
    </row>
    <row r="394" spans="9:9">
      <c r="I394" s="276"/>
    </row>
    <row r="395" spans="9:9">
      <c r="I395" s="276"/>
    </row>
    <row r="396" spans="9:9">
      <c r="I396" s="276"/>
    </row>
    <row r="397" spans="9:9">
      <c r="I397" s="276"/>
    </row>
    <row r="398" spans="9:9">
      <c r="I398" s="276"/>
    </row>
    <row r="399" spans="9:9">
      <c r="I399" s="276"/>
    </row>
    <row r="400" spans="9:9">
      <c r="I400" s="276"/>
    </row>
    <row r="401" spans="9:9">
      <c r="I401" s="276"/>
    </row>
    <row r="402" spans="9:9">
      <c r="I402" s="276"/>
    </row>
    <row r="403" spans="9:9">
      <c r="I403" s="276"/>
    </row>
    <row r="404" spans="9:9">
      <c r="I404" s="276"/>
    </row>
    <row r="405" spans="9:9">
      <c r="I405" s="276"/>
    </row>
    <row r="406" spans="9:9">
      <c r="I406" s="276"/>
    </row>
    <row r="407" spans="9:9">
      <c r="I407" s="276"/>
    </row>
    <row r="408" spans="9:9">
      <c r="I408" s="276"/>
    </row>
    <row r="409" spans="9:9">
      <c r="I409" s="276"/>
    </row>
    <row r="410" spans="9:9">
      <c r="I410" s="276"/>
    </row>
    <row r="411" spans="9:9">
      <c r="I411" s="276"/>
    </row>
    <row r="412" spans="9:9">
      <c r="I412" s="276"/>
    </row>
    <row r="413" spans="9:9">
      <c r="I413" s="276"/>
    </row>
    <row r="414" spans="9:9">
      <c r="I414" s="276"/>
    </row>
    <row r="415" spans="9:9">
      <c r="I415" s="276"/>
    </row>
    <row r="416" spans="9:9">
      <c r="I416" s="276"/>
    </row>
    <row r="417" spans="9:9">
      <c r="I417" s="276"/>
    </row>
    <row r="418" spans="9:9">
      <c r="I418" s="276"/>
    </row>
    <row r="419" spans="9:9">
      <c r="I419" s="276"/>
    </row>
    <row r="420" spans="9:9">
      <c r="I420" s="276"/>
    </row>
    <row r="421" spans="9:9">
      <c r="I421" s="276"/>
    </row>
    <row r="422" spans="9:9">
      <c r="I422" s="276"/>
    </row>
    <row r="423" spans="9:9">
      <c r="I423" s="276"/>
    </row>
    <row r="424" spans="9:9">
      <c r="I424" s="276"/>
    </row>
    <row r="425" spans="9:9">
      <c r="I425" s="276"/>
    </row>
    <row r="426" spans="9:9">
      <c r="I426" s="276"/>
    </row>
    <row r="427" spans="9:9">
      <c r="I427" s="276"/>
    </row>
    <row r="428" spans="9:9">
      <c r="I428" s="276"/>
    </row>
    <row r="429" spans="9:9">
      <c r="I429" s="276"/>
    </row>
    <row r="430" spans="9:9">
      <c r="I430" s="276"/>
    </row>
    <row r="431" spans="9:9">
      <c r="I431" s="276"/>
    </row>
    <row r="432" spans="9:9">
      <c r="I432" s="276"/>
    </row>
    <row r="433" spans="9:9">
      <c r="I433" s="276"/>
    </row>
    <row r="434" spans="9:9">
      <c r="I434" s="276"/>
    </row>
    <row r="435" spans="9:9">
      <c r="I435" s="276"/>
    </row>
    <row r="436" spans="9:9">
      <c r="I436" s="276"/>
    </row>
    <row r="437" spans="9:9">
      <c r="I437" s="276"/>
    </row>
    <row r="438" spans="9:9">
      <c r="I438" s="276"/>
    </row>
    <row r="439" spans="9:9">
      <c r="I439" s="276"/>
    </row>
    <row r="440" spans="9:9">
      <c r="I440" s="276"/>
    </row>
    <row r="441" spans="9:9">
      <c r="I441" s="276"/>
    </row>
    <row r="442" spans="9:9">
      <c r="I442" s="276"/>
    </row>
    <row r="443" spans="9:9">
      <c r="I443" s="276"/>
    </row>
    <row r="444" spans="9:9">
      <c r="I444" s="276"/>
    </row>
    <row r="445" spans="9:9">
      <c r="I445" s="276"/>
    </row>
    <row r="446" spans="9:9">
      <c r="I446" s="276"/>
    </row>
    <row r="447" spans="9:9">
      <c r="I447" s="276"/>
    </row>
    <row r="448" spans="9:9">
      <c r="I448" s="276"/>
    </row>
    <row r="449" spans="9:9">
      <c r="I449" s="276"/>
    </row>
    <row r="450" spans="9:9">
      <c r="I450" s="276"/>
    </row>
    <row r="451" spans="9:9">
      <c r="I451" s="276"/>
    </row>
    <row r="452" spans="9:9">
      <c r="I452" s="276"/>
    </row>
    <row r="453" spans="9:9">
      <c r="I453" s="276"/>
    </row>
    <row r="454" spans="9:9">
      <c r="I454" s="276"/>
    </row>
    <row r="455" spans="9:9">
      <c r="I455" s="276"/>
    </row>
    <row r="456" spans="9:9">
      <c r="I456" s="276"/>
    </row>
    <row r="457" spans="9:9">
      <c r="I457" s="276"/>
    </row>
    <row r="458" spans="9:9">
      <c r="I458" s="276"/>
    </row>
    <row r="459" spans="9:9">
      <c r="I459" s="276"/>
    </row>
    <row r="460" spans="9:9">
      <c r="I460" s="276"/>
    </row>
    <row r="461" spans="9:9">
      <c r="I461" s="276"/>
    </row>
    <row r="462" spans="9:9">
      <c r="I462" s="276"/>
    </row>
    <row r="463" spans="9:9">
      <c r="I463" s="276"/>
    </row>
    <row r="464" spans="9:9">
      <c r="I464" s="276"/>
    </row>
    <row r="465" spans="9:9">
      <c r="I465" s="276"/>
    </row>
    <row r="466" spans="9:9">
      <c r="I466" s="276"/>
    </row>
    <row r="467" spans="9:9">
      <c r="I467" s="276"/>
    </row>
    <row r="468" spans="9:9">
      <c r="I468" s="276"/>
    </row>
    <row r="469" spans="9:9">
      <c r="I469" s="276"/>
    </row>
    <row r="470" spans="9:9">
      <c r="I470" s="276"/>
    </row>
    <row r="471" spans="9:9">
      <c r="I471" s="276"/>
    </row>
    <row r="472" spans="9:9">
      <c r="I472" s="276"/>
    </row>
    <row r="473" spans="9:9">
      <c r="I473" s="276"/>
    </row>
    <row r="474" spans="9:9">
      <c r="I474" s="276"/>
    </row>
    <row r="475" spans="9:9">
      <c r="I475" s="276"/>
    </row>
    <row r="476" spans="9:9">
      <c r="I476" s="276"/>
    </row>
    <row r="477" spans="9:9">
      <c r="I477" s="276"/>
    </row>
    <row r="478" spans="9:9">
      <c r="I478" s="276"/>
    </row>
    <row r="479" spans="9:9">
      <c r="I479" s="276"/>
    </row>
    <row r="480" spans="9:9">
      <c r="I480" s="276"/>
    </row>
    <row r="481" spans="9:9">
      <c r="I481" s="276"/>
    </row>
    <row r="482" spans="9:9">
      <c r="I482" s="276"/>
    </row>
    <row r="483" spans="9:9">
      <c r="I483" s="276"/>
    </row>
    <row r="484" spans="9:9">
      <c r="I484" s="276"/>
    </row>
    <row r="485" spans="9:9">
      <c r="I485" s="276"/>
    </row>
    <row r="486" spans="9:9">
      <c r="I486" s="276"/>
    </row>
    <row r="487" spans="9:9">
      <c r="I487" s="276"/>
    </row>
    <row r="488" spans="9:9">
      <c r="I488" s="276"/>
    </row>
    <row r="489" spans="9:9">
      <c r="I489" s="276"/>
    </row>
    <row r="490" spans="9:9">
      <c r="I490" s="276"/>
    </row>
    <row r="491" spans="9:9">
      <c r="I491" s="276"/>
    </row>
    <row r="492" spans="9:9">
      <c r="I492" s="276"/>
    </row>
    <row r="493" spans="9:9">
      <c r="I493" s="276"/>
    </row>
    <row r="494" spans="9:9">
      <c r="I494" s="276"/>
    </row>
    <row r="495" spans="9:9">
      <c r="I495" s="276"/>
    </row>
    <row r="496" spans="9:9">
      <c r="I496" s="276"/>
    </row>
    <row r="497" spans="9:9">
      <c r="I497" s="276"/>
    </row>
    <row r="498" spans="9:9">
      <c r="I498" s="276"/>
    </row>
    <row r="499" spans="9:9">
      <c r="I499" s="276"/>
    </row>
    <row r="500" spans="9:9">
      <c r="I500" s="276"/>
    </row>
    <row r="501" spans="9:9">
      <c r="I501" s="276"/>
    </row>
    <row r="502" spans="9:9">
      <c r="I502" s="276"/>
    </row>
    <row r="503" spans="9:9">
      <c r="I503" s="276"/>
    </row>
    <row r="504" spans="9:9">
      <c r="I504" s="276"/>
    </row>
    <row r="505" spans="9:9">
      <c r="I505" s="276"/>
    </row>
    <row r="506" spans="9:9">
      <c r="I506" s="276"/>
    </row>
    <row r="507" spans="9:9">
      <c r="I507" s="276"/>
    </row>
    <row r="508" spans="9:9">
      <c r="I508" s="276"/>
    </row>
    <row r="509" spans="9:9">
      <c r="I509" s="276"/>
    </row>
    <row r="510" spans="9:9">
      <c r="I510" s="276"/>
    </row>
    <row r="511" spans="9:9">
      <c r="I511" s="276"/>
    </row>
    <row r="512" spans="9:9">
      <c r="I512" s="276"/>
    </row>
    <row r="513" spans="9:9">
      <c r="I513" s="276"/>
    </row>
    <row r="514" spans="9:9">
      <c r="I514" s="276"/>
    </row>
    <row r="515" spans="9:9">
      <c r="I515" s="276"/>
    </row>
    <row r="516" spans="9:9">
      <c r="I516" s="276"/>
    </row>
    <row r="517" spans="9:9">
      <c r="I517" s="276"/>
    </row>
    <row r="518" spans="9:9">
      <c r="I518" s="276"/>
    </row>
    <row r="519" spans="9:9">
      <c r="I519" s="276"/>
    </row>
    <row r="520" spans="9:9">
      <c r="I520" s="276"/>
    </row>
    <row r="521" spans="9:9">
      <c r="I521" s="276"/>
    </row>
    <row r="522" spans="9:9">
      <c r="I522" s="276"/>
    </row>
    <row r="523" spans="9:9">
      <c r="I523" s="276"/>
    </row>
    <row r="524" spans="9:9">
      <c r="I524" s="276"/>
    </row>
    <row r="525" spans="9:9">
      <c r="I525" s="276"/>
    </row>
    <row r="526" spans="9:9">
      <c r="I526" s="276"/>
    </row>
    <row r="527" spans="9:9">
      <c r="I527" s="276"/>
    </row>
    <row r="528" spans="9:9">
      <c r="I528" s="276"/>
    </row>
    <row r="529" spans="9:9">
      <c r="I529" s="276"/>
    </row>
    <row r="530" spans="9:9">
      <c r="I530" s="276"/>
    </row>
    <row r="531" spans="9:9">
      <c r="I531" s="276"/>
    </row>
    <row r="532" spans="9:9">
      <c r="I532" s="276"/>
    </row>
    <row r="533" spans="9:9">
      <c r="I533" s="276"/>
    </row>
    <row r="534" spans="9:9">
      <c r="I534" s="276"/>
    </row>
    <row r="535" spans="9:9">
      <c r="I535" s="276"/>
    </row>
    <row r="536" spans="9:9">
      <c r="I536" s="276"/>
    </row>
    <row r="537" spans="9:9">
      <c r="I537" s="276"/>
    </row>
    <row r="538" spans="9:9">
      <c r="I538" s="276"/>
    </row>
    <row r="539" spans="9:9">
      <c r="I539" s="276"/>
    </row>
    <row r="540" spans="9:9">
      <c r="I540" s="276"/>
    </row>
    <row r="541" spans="9:9">
      <c r="I541" s="276"/>
    </row>
    <row r="542" spans="9:9">
      <c r="I542" s="276"/>
    </row>
    <row r="543" spans="9:9">
      <c r="I543" s="276"/>
    </row>
    <row r="544" spans="9:9">
      <c r="I544" s="276"/>
    </row>
    <row r="545" spans="9:9">
      <c r="I545" s="276"/>
    </row>
    <row r="546" spans="9:9">
      <c r="I546" s="276"/>
    </row>
    <row r="547" spans="9:9">
      <c r="I547" s="276"/>
    </row>
    <row r="548" spans="9:9">
      <c r="I548" s="276"/>
    </row>
    <row r="549" spans="9:9">
      <c r="I549" s="276"/>
    </row>
    <row r="550" spans="9:9">
      <c r="I550" s="276"/>
    </row>
    <row r="551" spans="9:9">
      <c r="I551" s="276"/>
    </row>
    <row r="552" spans="9:9">
      <c r="I552" s="276"/>
    </row>
    <row r="553" spans="9:9">
      <c r="I553" s="276"/>
    </row>
    <row r="554" spans="9:9">
      <c r="I554" s="276"/>
    </row>
    <row r="555" spans="9:9">
      <c r="I555" s="276"/>
    </row>
    <row r="556" spans="9:9">
      <c r="I556" s="276"/>
    </row>
    <row r="557" spans="9:9">
      <c r="I557" s="276"/>
    </row>
    <row r="558" spans="9:9">
      <c r="I558" s="276"/>
    </row>
    <row r="559" spans="9:9">
      <c r="I559" s="276"/>
    </row>
    <row r="560" spans="9:9">
      <c r="I560" s="276"/>
    </row>
    <row r="561" spans="9:9">
      <c r="I561" s="276"/>
    </row>
    <row r="562" spans="9:9">
      <c r="I562" s="276"/>
    </row>
    <row r="563" spans="9:9">
      <c r="I563" s="276"/>
    </row>
    <row r="564" spans="9:9">
      <c r="I564" s="276"/>
    </row>
    <row r="565" spans="9:9">
      <c r="I565" s="276"/>
    </row>
    <row r="566" spans="9:9">
      <c r="I566" s="276"/>
    </row>
    <row r="567" spans="9:9">
      <c r="I567" s="276"/>
    </row>
    <row r="568" spans="9:9">
      <c r="I568" s="276"/>
    </row>
    <row r="569" spans="9:9">
      <c r="I569" s="276"/>
    </row>
    <row r="570" spans="9:9">
      <c r="I570" s="276"/>
    </row>
    <row r="571" spans="9:9">
      <c r="I571" s="276"/>
    </row>
    <row r="572" spans="9:9">
      <c r="I572" s="276"/>
    </row>
    <row r="573" spans="9:9">
      <c r="I573" s="276"/>
    </row>
    <row r="574" spans="9:9">
      <c r="I574" s="276"/>
    </row>
    <row r="575" spans="9:9">
      <c r="I575" s="276"/>
    </row>
    <row r="576" spans="9:9">
      <c r="I576" s="276"/>
    </row>
    <row r="577" spans="9:9">
      <c r="I577" s="276"/>
    </row>
    <row r="578" spans="9:9">
      <c r="I578" s="276"/>
    </row>
    <row r="579" spans="9:9">
      <c r="I579" s="276"/>
    </row>
    <row r="580" spans="9:9">
      <c r="I580" s="276"/>
    </row>
    <row r="581" spans="9:9">
      <c r="I581" s="276"/>
    </row>
    <row r="582" spans="9:9">
      <c r="I582" s="276"/>
    </row>
    <row r="583" spans="9:9">
      <c r="I583" s="276"/>
    </row>
    <row r="584" spans="9:9">
      <c r="I584" s="276"/>
    </row>
    <row r="585" spans="9:9">
      <c r="I585" s="276"/>
    </row>
    <row r="586" spans="9:9">
      <c r="I586" s="276"/>
    </row>
    <row r="587" spans="9:9">
      <c r="I587" s="276"/>
    </row>
    <row r="588" spans="9:9">
      <c r="I588" s="276"/>
    </row>
    <row r="589" spans="9:9">
      <c r="I589" s="276"/>
    </row>
    <row r="590" spans="9:9">
      <c r="I590" s="276"/>
    </row>
    <row r="591" spans="9:9">
      <c r="I591" s="276"/>
    </row>
    <row r="592" spans="9:9">
      <c r="I592" s="276"/>
    </row>
    <row r="593" spans="9:9">
      <c r="I593" s="276"/>
    </row>
    <row r="594" spans="9:9">
      <c r="I594" s="276"/>
    </row>
    <row r="595" spans="9:9">
      <c r="I595" s="276"/>
    </row>
    <row r="596" spans="9:9">
      <c r="I596" s="276"/>
    </row>
    <row r="597" spans="9:9">
      <c r="I597" s="276"/>
    </row>
    <row r="598" spans="9:9">
      <c r="I598" s="276"/>
    </row>
    <row r="599" spans="9:9">
      <c r="I599" s="276"/>
    </row>
    <row r="600" spans="9:9">
      <c r="I600" s="276"/>
    </row>
    <row r="601" spans="9:9">
      <c r="I601" s="276"/>
    </row>
    <row r="602" spans="9:9">
      <c r="I602" s="276"/>
    </row>
    <row r="603" spans="9:9">
      <c r="I603" s="276"/>
    </row>
    <row r="604" spans="9:9">
      <c r="I604" s="276"/>
    </row>
    <row r="605" spans="9:9">
      <c r="I605" s="276"/>
    </row>
    <row r="606" spans="9:9">
      <c r="I606" s="276"/>
    </row>
    <row r="607" spans="9:9">
      <c r="I607" s="276"/>
    </row>
    <row r="608" spans="9:9">
      <c r="I608" s="276"/>
    </row>
    <row r="609" spans="9:9">
      <c r="I609" s="276"/>
    </row>
    <row r="610" spans="9:9">
      <c r="I610" s="276"/>
    </row>
    <row r="611" spans="9:9">
      <c r="I611" s="276"/>
    </row>
    <row r="612" spans="9:9">
      <c r="I612" s="276"/>
    </row>
    <row r="613" spans="9:9">
      <c r="I613" s="276"/>
    </row>
    <row r="614" spans="9:9">
      <c r="I614" s="276"/>
    </row>
    <row r="615" spans="9:9">
      <c r="I615" s="276"/>
    </row>
    <row r="616" spans="9:9">
      <c r="I616" s="276"/>
    </row>
    <row r="617" spans="9:9">
      <c r="I617" s="276"/>
    </row>
    <row r="618" spans="9:9">
      <c r="I618" s="276"/>
    </row>
    <row r="619" spans="9:9">
      <c r="I619" s="276"/>
    </row>
    <row r="620" spans="9:9">
      <c r="I620" s="276"/>
    </row>
    <row r="621" spans="9:9">
      <c r="I621" s="276"/>
    </row>
    <row r="622" spans="9:9">
      <c r="I622" s="276"/>
    </row>
    <row r="623" spans="9:9">
      <c r="I623" s="276"/>
    </row>
    <row r="624" spans="9:9">
      <c r="I624" s="276"/>
    </row>
    <row r="625" spans="9:9">
      <c r="I625" s="276"/>
    </row>
    <row r="626" spans="9:9">
      <c r="I626" s="276"/>
    </row>
    <row r="627" spans="9:9">
      <c r="I627" s="276"/>
    </row>
    <row r="628" spans="9:9">
      <c r="I628" s="276"/>
    </row>
    <row r="629" spans="9:9">
      <c r="I629" s="276"/>
    </row>
    <row r="630" spans="9:9">
      <c r="I630" s="276"/>
    </row>
    <row r="631" spans="9:9">
      <c r="I631" s="276"/>
    </row>
    <row r="632" spans="9:9">
      <c r="I632" s="276"/>
    </row>
    <row r="633" spans="9:9">
      <c r="I633" s="276"/>
    </row>
    <row r="634" spans="9:9">
      <c r="I634" s="276"/>
    </row>
    <row r="635" spans="9:9">
      <c r="I635" s="276"/>
    </row>
    <row r="636" spans="9:9">
      <c r="I636" s="276"/>
    </row>
    <row r="637" spans="9:9">
      <c r="I637" s="276"/>
    </row>
    <row r="638" spans="9:9">
      <c r="I638" s="276"/>
    </row>
    <row r="639" spans="9:9">
      <c r="I639" s="276"/>
    </row>
    <row r="640" spans="9:9">
      <c r="I640" s="276"/>
    </row>
    <row r="641" spans="9:9">
      <c r="I641" s="276"/>
    </row>
    <row r="642" spans="9:9">
      <c r="I642" s="276"/>
    </row>
    <row r="643" spans="9:9">
      <c r="I643" s="276"/>
    </row>
    <row r="644" spans="9:9">
      <c r="I644" s="276"/>
    </row>
    <row r="645" spans="9:9">
      <c r="I645" s="276"/>
    </row>
    <row r="646" spans="9:9">
      <c r="I646" s="276"/>
    </row>
    <row r="647" spans="9:9">
      <c r="I647" s="276"/>
    </row>
    <row r="648" spans="9:9">
      <c r="I648" s="276"/>
    </row>
    <row r="649" spans="9:9">
      <c r="I649" s="276"/>
    </row>
    <row r="650" spans="9:9">
      <c r="I650" s="276"/>
    </row>
    <row r="651" spans="9:9">
      <c r="I651" s="276"/>
    </row>
    <row r="652" spans="9:9">
      <c r="I652" s="276"/>
    </row>
    <row r="653" spans="9:9">
      <c r="I653" s="276"/>
    </row>
    <row r="654" spans="9:9">
      <c r="I654" s="276"/>
    </row>
    <row r="655" spans="9:9">
      <c r="I655" s="276"/>
    </row>
    <row r="656" spans="9:9">
      <c r="I656" s="276"/>
    </row>
    <row r="657" spans="9:9">
      <c r="I657" s="276"/>
    </row>
    <row r="658" spans="9:9">
      <c r="I658" s="276"/>
    </row>
    <row r="659" spans="9:9">
      <c r="I659" s="276"/>
    </row>
    <row r="660" spans="9:9">
      <c r="I660" s="276"/>
    </row>
    <row r="661" spans="9:9">
      <c r="I661" s="276"/>
    </row>
    <row r="662" spans="9:9">
      <c r="I662" s="276"/>
    </row>
    <row r="663" spans="9:9">
      <c r="I663" s="276"/>
    </row>
    <row r="664" spans="9:9">
      <c r="I664" s="276"/>
    </row>
    <row r="665" spans="9:9">
      <c r="I665" s="276"/>
    </row>
    <row r="666" spans="9:9">
      <c r="I666" s="276"/>
    </row>
    <row r="667" spans="9:9">
      <c r="I667" s="276"/>
    </row>
    <row r="668" spans="9:9">
      <c r="I668" s="276"/>
    </row>
    <row r="669" spans="9:9">
      <c r="I669" s="276"/>
    </row>
    <row r="670" spans="9:9">
      <c r="I670" s="276"/>
    </row>
    <row r="671" spans="9:9">
      <c r="I671" s="276"/>
    </row>
    <row r="672" spans="9:9">
      <c r="I672" s="276"/>
    </row>
    <row r="673" spans="9:9">
      <c r="I673" s="276"/>
    </row>
    <row r="674" spans="9:9">
      <c r="I674" s="276"/>
    </row>
    <row r="675" spans="9:9">
      <c r="I675" s="276"/>
    </row>
    <row r="676" spans="9:9">
      <c r="I676" s="276"/>
    </row>
    <row r="677" spans="9:9">
      <c r="I677" s="276"/>
    </row>
    <row r="678" spans="9:9">
      <c r="I678" s="276"/>
    </row>
    <row r="679" spans="9:9">
      <c r="I679" s="276"/>
    </row>
    <row r="680" spans="9:9">
      <c r="I680" s="276"/>
    </row>
    <row r="681" spans="9:9">
      <c r="I681" s="276"/>
    </row>
    <row r="682" spans="9:9">
      <c r="I682" s="276"/>
    </row>
    <row r="683" spans="9:9">
      <c r="I683" s="276"/>
    </row>
    <row r="684" spans="9:9">
      <c r="I684" s="276"/>
    </row>
    <row r="685" spans="9:9">
      <c r="I685" s="276"/>
    </row>
    <row r="686" spans="9:9">
      <c r="I686" s="276"/>
    </row>
    <row r="687" spans="9:9">
      <c r="I687" s="276"/>
    </row>
    <row r="688" spans="9:9">
      <c r="I688" s="276"/>
    </row>
    <row r="689" spans="9:9">
      <c r="I689" s="276"/>
    </row>
    <row r="690" spans="9:9">
      <c r="I690" s="276"/>
    </row>
    <row r="691" spans="9:9">
      <c r="I691" s="276"/>
    </row>
    <row r="692" spans="9:9">
      <c r="I692" s="276"/>
    </row>
    <row r="693" spans="9:9">
      <c r="I693" s="276"/>
    </row>
    <row r="694" spans="9:9">
      <c r="I694" s="276"/>
    </row>
    <row r="695" spans="9:9">
      <c r="I695" s="276"/>
    </row>
    <row r="696" spans="9:9">
      <c r="I696" s="276"/>
    </row>
    <row r="697" spans="9:9">
      <c r="I697" s="276"/>
    </row>
    <row r="698" spans="9:9">
      <c r="I698" s="276"/>
    </row>
    <row r="699" spans="9:9">
      <c r="I699" s="276"/>
    </row>
    <row r="700" spans="9:9">
      <c r="I700" s="276"/>
    </row>
    <row r="701" spans="9:9">
      <c r="I701" s="276"/>
    </row>
    <row r="702" spans="9:9">
      <c r="I702" s="276"/>
    </row>
    <row r="703" spans="9:9">
      <c r="I703" s="276"/>
    </row>
    <row r="704" spans="9:9">
      <c r="I704" s="276"/>
    </row>
    <row r="705" spans="9:9">
      <c r="I705" s="276"/>
    </row>
    <row r="706" spans="9:9">
      <c r="I706" s="276"/>
    </row>
    <row r="707" spans="9:9">
      <c r="I707" s="276"/>
    </row>
    <row r="708" spans="9:9">
      <c r="I708" s="276"/>
    </row>
    <row r="709" spans="9:9">
      <c r="I709" s="276"/>
    </row>
    <row r="710" spans="9:9">
      <c r="I710" s="276"/>
    </row>
    <row r="711" spans="9:9">
      <c r="I711" s="276"/>
    </row>
    <row r="712" spans="9:9">
      <c r="I712" s="276"/>
    </row>
    <row r="713" spans="9:9">
      <c r="I713" s="276"/>
    </row>
    <row r="714" spans="9:9">
      <c r="I714" s="276"/>
    </row>
    <row r="715" spans="9:9">
      <c r="I715" s="276"/>
    </row>
    <row r="716" spans="9:9">
      <c r="I716" s="276"/>
    </row>
    <row r="717" spans="9:9">
      <c r="I717" s="276"/>
    </row>
    <row r="718" spans="9:9">
      <c r="I718" s="276"/>
    </row>
    <row r="719" spans="9:9">
      <c r="I719" s="276"/>
    </row>
    <row r="720" spans="9:9">
      <c r="I720" s="276"/>
    </row>
    <row r="721" spans="9:9">
      <c r="I721" s="276"/>
    </row>
    <row r="722" spans="9:9">
      <c r="I722" s="276"/>
    </row>
    <row r="723" spans="9:9">
      <c r="I723" s="276"/>
    </row>
    <row r="724" spans="9:9">
      <c r="I724" s="276"/>
    </row>
    <row r="725" spans="9:9">
      <c r="I725" s="276"/>
    </row>
    <row r="726" spans="9:9">
      <c r="I726" s="276"/>
    </row>
    <row r="727" spans="9:9">
      <c r="I727" s="276"/>
    </row>
    <row r="728" spans="9:9">
      <c r="I728" s="276"/>
    </row>
    <row r="729" spans="9:9">
      <c r="I729" s="276"/>
    </row>
    <row r="730" spans="9:9">
      <c r="I730" s="276"/>
    </row>
    <row r="731" spans="9:9">
      <c r="I731" s="276"/>
    </row>
    <row r="732" spans="9:9">
      <c r="I732" s="276"/>
    </row>
    <row r="733" spans="9:9">
      <c r="I733" s="276"/>
    </row>
    <row r="734" spans="9:9">
      <c r="I734" s="276"/>
    </row>
    <row r="735" spans="9:9">
      <c r="I735" s="276"/>
    </row>
    <row r="736" spans="9:9">
      <c r="I736" s="276"/>
    </row>
    <row r="737" spans="9:9">
      <c r="I737" s="276"/>
    </row>
    <row r="738" spans="9:9">
      <c r="I738" s="276"/>
    </row>
    <row r="739" spans="9:9">
      <c r="I739" s="276"/>
    </row>
    <row r="740" spans="9:9">
      <c r="I740" s="276"/>
    </row>
    <row r="741" spans="9:9">
      <c r="I741" s="276"/>
    </row>
    <row r="742" spans="9:9">
      <c r="I742" s="276"/>
    </row>
    <row r="743" spans="9:9">
      <c r="I743" s="276"/>
    </row>
    <row r="744" spans="9:9">
      <c r="I744" s="276"/>
    </row>
    <row r="745" spans="9:9">
      <c r="I745" s="276"/>
    </row>
    <row r="746" spans="9:9">
      <c r="I746" s="276"/>
    </row>
    <row r="747" spans="9:9">
      <c r="I747" s="276"/>
    </row>
    <row r="748" spans="9:9">
      <c r="I748" s="276"/>
    </row>
    <row r="749" spans="9:9">
      <c r="I749" s="276"/>
    </row>
    <row r="750" spans="9:9">
      <c r="I750" s="276"/>
    </row>
    <row r="751" spans="9:9">
      <c r="I751" s="276"/>
    </row>
    <row r="752" spans="9:9">
      <c r="I752" s="276"/>
    </row>
    <row r="753" spans="9:9">
      <c r="I753" s="276"/>
    </row>
    <row r="754" spans="9:9">
      <c r="I754" s="276"/>
    </row>
    <row r="755" spans="9:9">
      <c r="I755" s="276"/>
    </row>
    <row r="756" spans="9:9">
      <c r="I756" s="276"/>
    </row>
    <row r="757" spans="9:9">
      <c r="I757" s="276"/>
    </row>
    <row r="758" spans="9:9">
      <c r="I758" s="276"/>
    </row>
    <row r="759" spans="9:9">
      <c r="I759" s="276"/>
    </row>
    <row r="760" spans="9:9">
      <c r="I760" s="276"/>
    </row>
    <row r="761" spans="9:9">
      <c r="I761" s="276"/>
    </row>
    <row r="762" spans="9:9">
      <c r="I762" s="276"/>
    </row>
    <row r="763" spans="9:9">
      <c r="I763" s="276"/>
    </row>
    <row r="764" spans="9:9">
      <c r="I764" s="276"/>
    </row>
    <row r="765" spans="9:9">
      <c r="I765" s="276"/>
    </row>
    <row r="766" spans="9:9">
      <c r="I766" s="276"/>
    </row>
    <row r="767" spans="9:9">
      <c r="I767" s="276"/>
    </row>
    <row r="768" spans="9:9">
      <c r="I768" s="276"/>
    </row>
    <row r="769" spans="9:9">
      <c r="I769" s="276"/>
    </row>
    <row r="770" spans="9:9">
      <c r="I770" s="276"/>
    </row>
    <row r="771" spans="9:9">
      <c r="I771" s="276"/>
    </row>
    <row r="772" spans="9:9">
      <c r="I772" s="276"/>
    </row>
    <row r="773" spans="9:9">
      <c r="I773" s="276"/>
    </row>
    <row r="774" spans="9:9">
      <c r="I774" s="276"/>
    </row>
    <row r="775" spans="9:9">
      <c r="I775" s="276"/>
    </row>
    <row r="776" spans="9:9">
      <c r="I776" s="276"/>
    </row>
    <row r="777" spans="9:9">
      <c r="I777" s="276"/>
    </row>
    <row r="778" spans="9:9">
      <c r="I778" s="276"/>
    </row>
    <row r="779" spans="9:9">
      <c r="I779" s="276"/>
    </row>
    <row r="780" spans="9:9">
      <c r="I780" s="276"/>
    </row>
    <row r="781" spans="9:9">
      <c r="I781" s="276"/>
    </row>
    <row r="782" spans="9:9">
      <c r="I782" s="276"/>
    </row>
    <row r="783" spans="9:9">
      <c r="I783" s="276"/>
    </row>
    <row r="784" spans="9:9">
      <c r="I784" s="276"/>
    </row>
    <row r="785" spans="9:9">
      <c r="I785" s="276"/>
    </row>
    <row r="786" spans="9:9">
      <c r="I786" s="276"/>
    </row>
    <row r="787" spans="9:9">
      <c r="I787" s="276"/>
    </row>
    <row r="788" spans="9:9">
      <c r="I788" s="276"/>
    </row>
    <row r="789" spans="9:9">
      <c r="I789" s="276"/>
    </row>
    <row r="790" spans="9:9">
      <c r="I790" s="276"/>
    </row>
    <row r="791" spans="9:9">
      <c r="I791" s="276"/>
    </row>
    <row r="792" spans="9:9">
      <c r="I792" s="276"/>
    </row>
    <row r="793" spans="9:9">
      <c r="I793" s="276"/>
    </row>
    <row r="794" spans="9:9">
      <c r="I794" s="276"/>
    </row>
    <row r="795" spans="9:9">
      <c r="I795" s="276"/>
    </row>
    <row r="796" spans="9:9">
      <c r="I796" s="276"/>
    </row>
    <row r="797" spans="9:9">
      <c r="I797" s="276"/>
    </row>
    <row r="798" spans="9:9">
      <c r="I798" s="276"/>
    </row>
    <row r="799" spans="9:9">
      <c r="I799" s="276"/>
    </row>
    <row r="800" spans="9:9">
      <c r="I800" s="276"/>
    </row>
    <row r="801" spans="9:9">
      <c r="I801" s="276"/>
    </row>
    <row r="802" spans="9:9">
      <c r="I802" s="276"/>
    </row>
    <row r="803" spans="9:9">
      <c r="I803" s="276"/>
    </row>
    <row r="804" spans="9:9">
      <c r="I804" s="276"/>
    </row>
    <row r="805" spans="9:9">
      <c r="I805" s="276"/>
    </row>
    <row r="806" spans="9:9">
      <c r="I806" s="276"/>
    </row>
    <row r="807" spans="9:9">
      <c r="I807" s="276"/>
    </row>
    <row r="808" spans="9:9">
      <c r="I808" s="276"/>
    </row>
    <row r="809" spans="9:9">
      <c r="I809" s="276"/>
    </row>
    <row r="810" spans="9:9">
      <c r="I810" s="276"/>
    </row>
    <row r="811" spans="9:9">
      <c r="I811" s="276"/>
    </row>
    <row r="812" spans="9:9">
      <c r="I812" s="276"/>
    </row>
    <row r="813" spans="9:9">
      <c r="I813" s="276"/>
    </row>
    <row r="814" spans="9:9">
      <c r="I814" s="276"/>
    </row>
    <row r="815" spans="9:9">
      <c r="I815" s="276"/>
    </row>
    <row r="816" spans="9:9">
      <c r="I816" s="276"/>
    </row>
    <row r="817" spans="9:9">
      <c r="I817" s="276"/>
    </row>
    <row r="818" spans="9:9">
      <c r="I818" s="276"/>
    </row>
    <row r="819" spans="9:9">
      <c r="I819" s="276"/>
    </row>
    <row r="820" spans="9:9">
      <c r="I820" s="276"/>
    </row>
    <row r="821" spans="9:9">
      <c r="I821" s="276"/>
    </row>
    <row r="822" spans="9:9">
      <c r="I822" s="276"/>
    </row>
    <row r="823" spans="9:9">
      <c r="I823" s="276"/>
    </row>
    <row r="824" spans="9:9">
      <c r="I824" s="276"/>
    </row>
    <row r="825" spans="9:9">
      <c r="I825" s="276"/>
    </row>
    <row r="826" spans="9:9">
      <c r="I826" s="276"/>
    </row>
    <row r="827" spans="9:9">
      <c r="I827" s="276"/>
    </row>
    <row r="828" spans="9:9">
      <c r="I828" s="276"/>
    </row>
    <row r="829" spans="9:9">
      <c r="I829" s="276"/>
    </row>
    <row r="830" spans="9:9">
      <c r="I830" s="276"/>
    </row>
    <row r="831" spans="9:9">
      <c r="I831" s="276"/>
    </row>
    <row r="832" spans="9:9">
      <c r="I832" s="276"/>
    </row>
    <row r="833" spans="9:9">
      <c r="I833" s="276"/>
    </row>
    <row r="834" spans="9:9">
      <c r="I834" s="276"/>
    </row>
    <row r="835" spans="9:9">
      <c r="I835" s="276"/>
    </row>
    <row r="836" spans="9:9">
      <c r="I836" s="276"/>
    </row>
    <row r="837" spans="9:9">
      <c r="I837" s="276"/>
    </row>
    <row r="838" spans="9:9">
      <c r="I838" s="276"/>
    </row>
    <row r="839" spans="9:9">
      <c r="I839" s="276"/>
    </row>
    <row r="840" spans="9:9">
      <c r="I840" s="276"/>
    </row>
    <row r="841" spans="9:9">
      <c r="I841" s="276"/>
    </row>
    <row r="842" spans="9:9">
      <c r="I842" s="276"/>
    </row>
    <row r="843" spans="9:9">
      <c r="I843" s="276"/>
    </row>
    <row r="844" spans="9:9">
      <c r="I844" s="276"/>
    </row>
    <row r="845" spans="9:9">
      <c r="I845" s="276"/>
    </row>
    <row r="846" spans="9:9">
      <c r="I846" s="276"/>
    </row>
    <row r="847" spans="9:9">
      <c r="I847" s="276"/>
    </row>
    <row r="848" spans="9:9">
      <c r="I848" s="276"/>
    </row>
    <row r="849" spans="9:9">
      <c r="I849" s="276"/>
    </row>
    <row r="850" spans="9:9">
      <c r="I850" s="276"/>
    </row>
    <row r="851" spans="9:9">
      <c r="I851" s="276"/>
    </row>
    <row r="852" spans="9:9">
      <c r="I852" s="276"/>
    </row>
    <row r="853" spans="9:9">
      <c r="I853" s="276"/>
    </row>
    <row r="854" spans="9:9">
      <c r="I854" s="276"/>
    </row>
    <row r="855" spans="9:9">
      <c r="I855" s="276"/>
    </row>
    <row r="856" spans="9:9">
      <c r="I856" s="276"/>
    </row>
    <row r="857" spans="9:9">
      <c r="I857" s="276"/>
    </row>
    <row r="858" spans="9:9">
      <c r="I858" s="276"/>
    </row>
    <row r="859" spans="9:9">
      <c r="I859" s="276"/>
    </row>
    <row r="860" spans="9:9">
      <c r="I860" s="276"/>
    </row>
    <row r="861" spans="9:9">
      <c r="I861" s="276"/>
    </row>
    <row r="862" spans="9:9">
      <c r="I862" s="276"/>
    </row>
    <row r="863" spans="9:9">
      <c r="I863" s="276"/>
    </row>
    <row r="864" spans="9:9">
      <c r="I864" s="276"/>
    </row>
    <row r="865" spans="9:9">
      <c r="I865" s="276"/>
    </row>
    <row r="866" spans="9:9">
      <c r="I866" s="276"/>
    </row>
    <row r="867" spans="9:9">
      <c r="I867" s="276"/>
    </row>
    <row r="868" spans="9:9">
      <c r="I868" s="276"/>
    </row>
    <row r="869" spans="9:9">
      <c r="I869" s="276"/>
    </row>
    <row r="870" spans="9:9">
      <c r="I870" s="276"/>
    </row>
    <row r="871" spans="9:9">
      <c r="I871" s="276"/>
    </row>
    <row r="872" spans="9:9">
      <c r="I872" s="276"/>
    </row>
    <row r="873" spans="9:9">
      <c r="I873" s="276"/>
    </row>
    <row r="874" spans="9:9">
      <c r="I874" s="276"/>
    </row>
    <row r="875" spans="9:9">
      <c r="I875" s="276"/>
    </row>
    <row r="876" spans="9:9">
      <c r="I876" s="276"/>
    </row>
    <row r="877" spans="9:9">
      <c r="I877" s="276"/>
    </row>
    <row r="878" spans="9:9">
      <c r="I878" s="276"/>
    </row>
    <row r="879" spans="9:9">
      <c r="I879" s="276"/>
    </row>
    <row r="880" spans="9:9">
      <c r="I880" s="276"/>
    </row>
    <row r="881" spans="9:9">
      <c r="I881" s="276"/>
    </row>
    <row r="882" spans="9:9">
      <c r="I882" s="276"/>
    </row>
    <row r="883" spans="9:9">
      <c r="I883" s="276"/>
    </row>
    <row r="884" spans="9:9">
      <c r="I884" s="276"/>
    </row>
    <row r="885" spans="9:9">
      <c r="I885" s="276"/>
    </row>
    <row r="886" spans="9:9">
      <c r="I886" s="276"/>
    </row>
    <row r="887" spans="9:9">
      <c r="I887" s="276"/>
    </row>
    <row r="888" spans="9:9">
      <c r="I888" s="276"/>
    </row>
    <row r="889" spans="9:9">
      <c r="I889" s="276"/>
    </row>
    <row r="890" spans="9:9">
      <c r="I890" s="276"/>
    </row>
    <row r="891" spans="9:9">
      <c r="I891" s="276"/>
    </row>
    <row r="892" spans="9:9">
      <c r="I892" s="276"/>
    </row>
    <row r="893" spans="9:9">
      <c r="I893" s="276"/>
    </row>
    <row r="894" spans="9:9">
      <c r="I894" s="276"/>
    </row>
    <row r="895" spans="9:9">
      <c r="I895" s="276"/>
    </row>
    <row r="896" spans="9:9">
      <c r="I896" s="276"/>
    </row>
    <row r="897" spans="9:9">
      <c r="I897" s="276"/>
    </row>
    <row r="898" spans="9:9">
      <c r="I898" s="276"/>
    </row>
    <row r="899" spans="9:9">
      <c r="I899" s="276"/>
    </row>
    <row r="900" spans="9:9">
      <c r="I900" s="276"/>
    </row>
    <row r="901" spans="9:9">
      <c r="I901" s="276"/>
    </row>
    <row r="902" spans="9:9">
      <c r="I902" s="276"/>
    </row>
    <row r="903" spans="9:9">
      <c r="I903" s="276"/>
    </row>
    <row r="904" spans="9:9">
      <c r="I904" s="276"/>
    </row>
    <row r="905" spans="9:9">
      <c r="I905" s="276"/>
    </row>
    <row r="906" spans="9:9">
      <c r="I906" s="276"/>
    </row>
    <row r="907" spans="9:9">
      <c r="I907" s="276"/>
    </row>
  </sheetData>
  <mergeCells count="10">
    <mergeCell ref="Z13:AB13"/>
    <mergeCell ref="X13:Y13"/>
    <mergeCell ref="B11:B14"/>
    <mergeCell ref="C11:I11"/>
    <mergeCell ref="J11:N11"/>
    <mergeCell ref="O11:P11"/>
    <mergeCell ref="S11:S13"/>
    <mergeCell ref="H13:I13"/>
    <mergeCell ref="M13:N13"/>
    <mergeCell ref="O13:P13"/>
  </mergeCells>
  <phoneticPr fontId="48" type="noConversion"/>
  <pageMargins left="0.23622047244094491" right="0.23622047244094491" top="0.74803149606299213" bottom="0.74803149606299213" header="0.31496062992125984" footer="0.31496062992125984"/>
  <pageSetup paperSize="8" scale="39" fitToHeight="0" orientation="portrait" r:id="rId1"/>
  <headerFooter>
    <oddFooter>&amp;C_x000D_&amp;1#&amp;"Calibri"&amp;10&amp;K000000 OFFICIAL-InternalOnly</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E78D0-C283-484E-8321-95D7F3E84541}">
  <sheetPr>
    <tabColor theme="9" tint="0.39997558519241921"/>
    <pageSetUpPr fitToPage="1"/>
  </sheetPr>
  <dimension ref="A1:Z377"/>
  <sheetViews>
    <sheetView topLeftCell="N1" zoomScale="90" zoomScaleNormal="80" workbookViewId="0">
      <pane ySplit="4" topLeftCell="A12" activePane="bottomLeft" state="frozen"/>
      <selection activeCell="D31" sqref="D31"/>
      <selection pane="bottomLeft" activeCell="O21" sqref="O21"/>
    </sheetView>
  </sheetViews>
  <sheetFormatPr defaultColWidth="10.26953125" defaultRowHeight="12.5"/>
  <cols>
    <col min="1" max="1" width="5.7265625" style="77" customWidth="1"/>
    <col min="2" max="2" width="18.7265625" style="77" customWidth="1"/>
    <col min="3" max="3" width="21.453125" style="77" customWidth="1"/>
    <col min="4" max="4" width="20.453125" style="77" customWidth="1"/>
    <col min="5" max="8" width="10.26953125" style="77"/>
    <col min="9" max="9" width="19.7265625" style="77" customWidth="1"/>
    <col min="10" max="10" width="25" style="77" customWidth="1"/>
    <col min="11" max="13" width="27.7265625" style="77" customWidth="1"/>
    <col min="14" max="14" width="10.26953125" style="77"/>
    <col min="15" max="15" width="41.7265625" style="77" customWidth="1"/>
    <col min="16" max="16" width="15.453125" style="77" customWidth="1"/>
    <col min="17" max="16384" width="10.26953125" style="77"/>
  </cols>
  <sheetData>
    <row r="1" spans="1:26" s="46" customFormat="1" ht="23.5">
      <c r="A1" s="56" t="str">
        <f>'1.1 Cover'!A1</f>
        <v>Regulatory Reporting Pack</v>
      </c>
    </row>
    <row r="2" spans="1:26" s="46" customFormat="1" ht="23.5">
      <c r="A2" s="56" t="str">
        <f>'1.1 Cover'!A2</f>
        <v>Price base - 2018/19</v>
      </c>
    </row>
    <row r="3" spans="1:26" s="46" customFormat="1" ht="23.5">
      <c r="A3" s="56" t="str">
        <f>'1.1 Cover'!A3</f>
        <v>Regulatory Year: April 2022 - March 2023</v>
      </c>
    </row>
    <row r="4" spans="1:26" s="46" customFormat="1" ht="23.5">
      <c r="A4" s="56" t="s">
        <v>3101</v>
      </c>
    </row>
    <row r="5" spans="1:26" s="148" customFormat="1" ht="15.5">
      <c r="F5" s="149"/>
      <c r="G5" s="149"/>
      <c r="H5" s="150"/>
      <c r="I5" s="151"/>
      <c r="J5" s="151"/>
      <c r="K5" s="151"/>
      <c r="L5" s="151"/>
      <c r="M5" s="151"/>
      <c r="N5" s="151"/>
      <c r="O5" s="151"/>
      <c r="P5" s="151"/>
      <c r="Q5" s="151"/>
      <c r="R5" s="151"/>
      <c r="S5" s="151"/>
      <c r="T5" s="151"/>
      <c r="U5" s="151"/>
      <c r="V5" s="151"/>
      <c r="W5" s="151"/>
      <c r="X5" s="151"/>
      <c r="Y5" s="151"/>
      <c r="Z5" s="151"/>
    </row>
    <row r="6" spans="1:26" s="148" customFormat="1" ht="15.5">
      <c r="F6" s="149"/>
      <c r="G6" s="149"/>
      <c r="H6" s="150"/>
      <c r="I6" s="151"/>
      <c r="J6" s="151"/>
      <c r="K6" s="151"/>
      <c r="L6" s="151"/>
      <c r="M6" s="151"/>
      <c r="N6" s="151"/>
      <c r="O6" s="151"/>
      <c r="P6" s="151"/>
      <c r="Q6" s="151"/>
      <c r="R6" s="151"/>
      <c r="S6" s="151"/>
      <c r="T6" s="151"/>
      <c r="U6" s="151"/>
      <c r="V6" s="151"/>
      <c r="W6" s="151"/>
      <c r="X6" s="151"/>
      <c r="Y6" s="151"/>
      <c r="Z6" s="151"/>
    </row>
    <row r="7" spans="1:26" s="148" customFormat="1" ht="16" thickBot="1">
      <c r="F7" s="151"/>
      <c r="G7" s="151"/>
      <c r="I7" s="151"/>
      <c r="J7" s="151"/>
      <c r="K7" s="151"/>
      <c r="L7" s="151"/>
      <c r="M7" s="151"/>
      <c r="N7" s="151"/>
      <c r="O7" s="151"/>
      <c r="P7" s="151"/>
      <c r="Q7" s="151"/>
      <c r="R7" s="151"/>
      <c r="S7" s="151"/>
      <c r="T7" s="151"/>
      <c r="U7" s="151"/>
      <c r="V7" s="151"/>
      <c r="W7" s="151"/>
      <c r="X7" s="151"/>
      <c r="Y7" s="151"/>
      <c r="Z7" s="151"/>
    </row>
    <row r="8" spans="1:26" ht="26.65" customHeight="1" thickBot="1">
      <c r="A8" s="99"/>
      <c r="B8" s="110"/>
      <c r="C8" s="99"/>
      <c r="I8" s="1574" t="s">
        <v>3102</v>
      </c>
      <c r="J8" s="1575"/>
      <c r="K8" s="1575"/>
      <c r="L8" s="1575"/>
      <c r="M8" s="1576"/>
      <c r="O8" s="1569" t="s">
        <v>3103</v>
      </c>
      <c r="P8" s="1570"/>
    </row>
    <row r="9" spans="1:26" ht="57.75" customHeight="1">
      <c r="A9" s="99"/>
      <c r="B9" s="1571" t="s">
        <v>3104</v>
      </c>
      <c r="C9" s="1172" t="s">
        <v>3105</v>
      </c>
      <c r="D9" s="1172" t="s">
        <v>3106</v>
      </c>
      <c r="I9" s="1572" t="s">
        <v>3107</v>
      </c>
      <c r="J9" s="109" t="s">
        <v>3108</v>
      </c>
      <c r="K9" s="108" t="s">
        <v>3109</v>
      </c>
      <c r="L9" s="109" t="s">
        <v>3110</v>
      </c>
      <c r="M9" s="108" t="s">
        <v>3111</v>
      </c>
      <c r="O9" s="1173" t="s">
        <v>3112</v>
      </c>
      <c r="P9" s="1173"/>
    </row>
    <row r="10" spans="1:26" ht="15">
      <c r="A10" s="99"/>
      <c r="B10" s="1571"/>
      <c r="C10" s="1174" t="s">
        <v>3113</v>
      </c>
      <c r="D10" s="1174" t="s">
        <v>3112</v>
      </c>
      <c r="I10" s="1572"/>
      <c r="J10" s="107" t="s">
        <v>3114</v>
      </c>
      <c r="K10" s="106" t="s">
        <v>3115</v>
      </c>
      <c r="L10" s="107" t="s">
        <v>3116</v>
      </c>
      <c r="M10" s="106" t="s">
        <v>3117</v>
      </c>
      <c r="O10" s="105"/>
      <c r="P10" s="105"/>
    </row>
    <row r="11" spans="1:26" ht="13.5" thickBot="1">
      <c r="A11" s="99"/>
      <c r="B11" s="1571"/>
      <c r="C11" s="1175" t="s">
        <v>3118</v>
      </c>
      <c r="D11" s="1175" t="s">
        <v>2968</v>
      </c>
      <c r="I11" s="1573"/>
      <c r="J11" s="104" t="s">
        <v>3096</v>
      </c>
      <c r="K11" s="103" t="s">
        <v>3096</v>
      </c>
      <c r="L11" s="104" t="s">
        <v>3096</v>
      </c>
      <c r="M11" s="103" t="s">
        <v>3096</v>
      </c>
      <c r="O11" s="1176" t="s">
        <v>3119</v>
      </c>
      <c r="P11" s="1177">
        <v>0</v>
      </c>
    </row>
    <row r="12" spans="1:26" ht="13.5" thickBot="1">
      <c r="A12" s="99"/>
      <c r="B12" s="1155">
        <v>44652</v>
      </c>
      <c r="C12" s="1178" t="e">
        <f>SUM(M12:M41)</f>
        <v>#DIV/0!</v>
      </c>
      <c r="D12" s="1363"/>
      <c r="I12" s="102">
        <v>44652</v>
      </c>
      <c r="J12" s="101"/>
      <c r="K12" s="101"/>
      <c r="L12" s="841">
        <f>ABS(K12-J12)</f>
        <v>0</v>
      </c>
      <c r="M12" s="841" t="e">
        <f>L12*(J12/SUM($J$12:$J$376))</f>
        <v>#DIV/0!</v>
      </c>
      <c r="O12" s="1176" t="s">
        <v>3120</v>
      </c>
      <c r="P12" s="1177">
        <v>0</v>
      </c>
    </row>
    <row r="13" spans="1:26" ht="13.5" thickBot="1">
      <c r="A13" s="99"/>
      <c r="B13" s="1155">
        <v>44682</v>
      </c>
      <c r="C13" s="1178" t="e">
        <f>SUM(M42:M72)</f>
        <v>#DIV/0!</v>
      </c>
      <c r="D13" s="1363"/>
      <c r="I13" s="98">
        <f t="shared" ref="I13:I76" si="0">I12+1</f>
        <v>44653</v>
      </c>
      <c r="J13" s="97"/>
      <c r="K13" s="97"/>
      <c r="L13" s="841">
        <f t="shared" ref="L13:L76" si="1">ABS(K13-J13)</f>
        <v>0</v>
      </c>
      <c r="M13" s="841" t="e">
        <f t="shared" ref="M13:M76" si="2">L13*(J13/SUM($J$12:$J$376))</f>
        <v>#DIV/0!</v>
      </c>
      <c r="O13" s="1179" t="s">
        <v>3121</v>
      </c>
      <c r="P13" s="1180"/>
    </row>
    <row r="14" spans="1:26" ht="13.5" thickBot="1">
      <c r="A14" s="99"/>
      <c r="B14" s="1155">
        <v>44713</v>
      </c>
      <c r="C14" s="1178" t="e">
        <f>SUM(M73:M102)</f>
        <v>#DIV/0!</v>
      </c>
      <c r="D14" s="1363"/>
      <c r="I14" s="98">
        <f t="shared" si="0"/>
        <v>44654</v>
      </c>
      <c r="J14" s="97"/>
      <c r="K14" s="97"/>
      <c r="L14" s="841">
        <f t="shared" si="1"/>
        <v>0</v>
      </c>
      <c r="M14" s="841" t="e">
        <f t="shared" si="2"/>
        <v>#DIV/0!</v>
      </c>
    </row>
    <row r="15" spans="1:26" ht="13.5" thickBot="1">
      <c r="A15" s="99"/>
      <c r="B15" s="1155">
        <v>44743</v>
      </c>
      <c r="C15" s="1178" t="e">
        <f>SUM(M103:M133)</f>
        <v>#DIV/0!</v>
      </c>
      <c r="D15" s="1363"/>
      <c r="I15" s="98">
        <f t="shared" si="0"/>
        <v>44655</v>
      </c>
      <c r="J15" s="97"/>
      <c r="K15" s="97"/>
      <c r="L15" s="841">
        <f t="shared" si="1"/>
        <v>0</v>
      </c>
      <c r="M15" s="841" t="e">
        <f t="shared" si="2"/>
        <v>#DIV/0!</v>
      </c>
    </row>
    <row r="16" spans="1:26" ht="13.5" thickBot="1">
      <c r="A16" s="99"/>
      <c r="B16" s="1155">
        <v>44774</v>
      </c>
      <c r="C16" s="1178" t="e">
        <f>SUM(M134:M164)</f>
        <v>#DIV/0!</v>
      </c>
      <c r="D16" s="1363"/>
      <c r="I16" s="98">
        <f t="shared" si="0"/>
        <v>44656</v>
      </c>
      <c r="J16" s="97"/>
      <c r="K16" s="97"/>
      <c r="L16" s="841">
        <f t="shared" si="1"/>
        <v>0</v>
      </c>
      <c r="M16" s="841" t="e">
        <f t="shared" si="2"/>
        <v>#DIV/0!</v>
      </c>
    </row>
    <row r="17" spans="1:21" ht="13.5" thickBot="1">
      <c r="A17" s="99"/>
      <c r="B17" s="1155">
        <v>44805</v>
      </c>
      <c r="C17" s="1178" t="e">
        <f>SUM(M165:M194)</f>
        <v>#DIV/0!</v>
      </c>
      <c r="D17" s="1363"/>
      <c r="I17" s="98">
        <f t="shared" si="0"/>
        <v>44657</v>
      </c>
      <c r="J17" s="97"/>
      <c r="K17" s="97"/>
      <c r="L17" s="841">
        <f t="shared" si="1"/>
        <v>0</v>
      </c>
      <c r="M17" s="841" t="e">
        <f t="shared" si="2"/>
        <v>#DIV/0!</v>
      </c>
    </row>
    <row r="18" spans="1:21" ht="13.5" thickBot="1">
      <c r="A18" s="99"/>
      <c r="B18" s="1155">
        <v>44835</v>
      </c>
      <c r="C18" s="1178" t="e">
        <f>SUM(M195:M225)</f>
        <v>#DIV/0!</v>
      </c>
      <c r="D18" s="1363"/>
      <c r="I18" s="98">
        <f t="shared" si="0"/>
        <v>44658</v>
      </c>
      <c r="J18" s="97"/>
      <c r="K18" s="97"/>
      <c r="L18" s="841">
        <f t="shared" si="1"/>
        <v>0</v>
      </c>
      <c r="M18" s="841" t="e">
        <f t="shared" si="2"/>
        <v>#DIV/0!</v>
      </c>
    </row>
    <row r="19" spans="1:21" ht="13.5" thickBot="1">
      <c r="A19" s="99"/>
      <c r="B19" s="1155">
        <v>44866</v>
      </c>
      <c r="C19" s="1178" t="e">
        <f>SUM(M226:M255)</f>
        <v>#DIV/0!</v>
      </c>
      <c r="D19" s="1363"/>
      <c r="I19" s="98">
        <f t="shared" si="0"/>
        <v>44659</v>
      </c>
      <c r="J19" s="97"/>
      <c r="K19" s="97"/>
      <c r="L19" s="841">
        <f t="shared" si="1"/>
        <v>0</v>
      </c>
      <c r="M19" s="841" t="e">
        <f t="shared" si="2"/>
        <v>#DIV/0!</v>
      </c>
      <c r="P19" s="1558" t="s">
        <v>3396</v>
      </c>
      <c r="Q19" s="1558"/>
      <c r="R19" s="1555" t="s">
        <v>2721</v>
      </c>
      <c r="S19" s="1556"/>
      <c r="T19" s="1557"/>
    </row>
    <row r="20" spans="1:21" ht="13.5" thickBot="1">
      <c r="A20" s="99"/>
      <c r="B20" s="1155">
        <v>44896</v>
      </c>
      <c r="C20" s="1178" t="e">
        <f>SUM(M256:M286)</f>
        <v>#DIV/0!</v>
      </c>
      <c r="D20" s="1363"/>
      <c r="I20" s="98">
        <f t="shared" si="0"/>
        <v>44660</v>
      </c>
      <c r="J20" s="97"/>
      <c r="K20" s="97"/>
      <c r="L20" s="841">
        <f t="shared" si="1"/>
        <v>0</v>
      </c>
      <c r="M20" s="841" t="e">
        <f t="shared" si="2"/>
        <v>#DIV/0!</v>
      </c>
      <c r="P20" s="1091" t="s">
        <v>1139</v>
      </c>
      <c r="Q20" s="1091" t="s">
        <v>1140</v>
      </c>
      <c r="R20" s="1091" t="s">
        <v>1141</v>
      </c>
      <c r="S20" s="1091" t="s">
        <v>1142</v>
      </c>
      <c r="T20" s="1091" t="s">
        <v>1143</v>
      </c>
    </row>
    <row r="21" spans="1:21" ht="14" thickBot="1">
      <c r="A21" s="99"/>
      <c r="B21" s="1155">
        <v>44927</v>
      </c>
      <c r="C21" s="1178" t="e">
        <f>SUM(M287:M317)</f>
        <v>#DIV/0!</v>
      </c>
      <c r="D21" s="1363"/>
      <c r="I21" s="98">
        <f t="shared" si="0"/>
        <v>44661</v>
      </c>
      <c r="J21" s="97"/>
      <c r="K21" s="97"/>
      <c r="L21" s="841">
        <f t="shared" si="1"/>
        <v>0</v>
      </c>
      <c r="M21" s="841" t="e">
        <f t="shared" si="2"/>
        <v>#DIV/0!</v>
      </c>
      <c r="O21" s="1643" t="s">
        <v>3122</v>
      </c>
      <c r="P21" s="1025"/>
      <c r="Q21" s="1025"/>
      <c r="R21" s="1025"/>
      <c r="S21" s="1025"/>
      <c r="T21" s="1025"/>
    </row>
    <row r="22" spans="1:21" ht="12.75" customHeight="1" thickBot="1">
      <c r="A22" s="99"/>
      <c r="B22" s="1155">
        <v>44958</v>
      </c>
      <c r="C22" s="1178" t="e">
        <f>SUM(M318:M345)</f>
        <v>#DIV/0!</v>
      </c>
      <c r="D22" s="1363"/>
      <c r="I22" s="98">
        <f t="shared" si="0"/>
        <v>44662</v>
      </c>
      <c r="J22" s="97"/>
      <c r="K22" s="97"/>
      <c r="L22" s="841">
        <f t="shared" si="1"/>
        <v>0</v>
      </c>
      <c r="M22" s="841" t="e">
        <f t="shared" si="2"/>
        <v>#DIV/0!</v>
      </c>
      <c r="P22" s="809"/>
      <c r="Q22" s="810"/>
      <c r="R22" s="810"/>
      <c r="S22" s="810"/>
      <c r="T22" s="810"/>
      <c r="U22" s="281"/>
    </row>
    <row r="23" spans="1:21" ht="12.75" customHeight="1" thickBot="1">
      <c r="A23" s="99"/>
      <c r="B23" s="1155">
        <v>44986</v>
      </c>
      <c r="C23" s="1178" t="e">
        <f>SUM(M346:M376)</f>
        <v>#DIV/0!</v>
      </c>
      <c r="D23" s="1363"/>
      <c r="I23" s="98">
        <f t="shared" si="0"/>
        <v>44663</v>
      </c>
      <c r="J23" s="97"/>
      <c r="K23" s="97"/>
      <c r="L23" s="841">
        <f t="shared" si="1"/>
        <v>0</v>
      </c>
      <c r="M23" s="841" t="e">
        <f t="shared" si="2"/>
        <v>#DIV/0!</v>
      </c>
      <c r="P23" s="809"/>
      <c r="Q23" s="810"/>
      <c r="R23" s="810"/>
      <c r="S23" s="810"/>
      <c r="T23" s="810"/>
      <c r="U23" s="281"/>
    </row>
    <row r="24" spans="1:21" ht="13" thickBot="1">
      <c r="A24" s="99"/>
      <c r="B24" s="1092" t="s">
        <v>3123</v>
      </c>
      <c r="C24" s="1181" t="e">
        <f>SUM(C12:C23)</f>
        <v>#DIV/0!</v>
      </c>
      <c r="D24" s="1181">
        <f>SUM(D12:D23)</f>
        <v>0</v>
      </c>
      <c r="I24" s="98">
        <f t="shared" si="0"/>
        <v>44664</v>
      </c>
      <c r="J24" s="97"/>
      <c r="K24" s="97"/>
      <c r="L24" s="841">
        <f t="shared" si="1"/>
        <v>0</v>
      </c>
      <c r="M24" s="841" t="e">
        <f t="shared" si="2"/>
        <v>#DIV/0!</v>
      </c>
    </row>
    <row r="25" spans="1:21" ht="13" thickBot="1">
      <c r="A25" s="99"/>
      <c r="B25" s="100"/>
      <c r="C25" s="100"/>
      <c r="I25" s="98">
        <f t="shared" si="0"/>
        <v>44665</v>
      </c>
      <c r="J25" s="97"/>
      <c r="K25" s="97"/>
      <c r="L25" s="841">
        <f t="shared" si="1"/>
        <v>0</v>
      </c>
      <c r="M25" s="841" t="e">
        <f t="shared" si="2"/>
        <v>#DIV/0!</v>
      </c>
    </row>
    <row r="26" spans="1:21" ht="13" thickBot="1">
      <c r="A26" s="99"/>
      <c r="B26" s="1568" t="s">
        <v>3024</v>
      </c>
      <c r="C26" s="1568"/>
      <c r="E26" s="713"/>
      <c r="I26" s="98">
        <f t="shared" si="0"/>
        <v>44666</v>
      </c>
      <c r="J26" s="97"/>
      <c r="K26" s="97"/>
      <c r="L26" s="841">
        <f t="shared" si="1"/>
        <v>0</v>
      </c>
      <c r="M26" s="841" t="e">
        <f t="shared" si="2"/>
        <v>#DIV/0!</v>
      </c>
    </row>
    <row r="27" spans="1:21" ht="14" thickBot="1">
      <c r="A27" s="266"/>
      <c r="B27" s="1568"/>
      <c r="C27" s="1568"/>
      <c r="I27" s="98">
        <f t="shared" si="0"/>
        <v>44667</v>
      </c>
      <c r="J27" s="97"/>
      <c r="K27" s="97"/>
      <c r="L27" s="841">
        <f t="shared" si="1"/>
        <v>0</v>
      </c>
      <c r="M27" s="841" t="e">
        <f t="shared" si="2"/>
        <v>#DIV/0!</v>
      </c>
      <c r="P27" s="1336"/>
    </row>
    <row r="28" spans="1:21" ht="14" thickBot="1">
      <c r="A28" s="266"/>
      <c r="B28" s="1568"/>
      <c r="C28" s="1568"/>
      <c r="I28" s="98">
        <f t="shared" si="0"/>
        <v>44668</v>
      </c>
      <c r="J28" s="97"/>
      <c r="K28" s="97"/>
      <c r="L28" s="841">
        <f t="shared" si="1"/>
        <v>0</v>
      </c>
      <c r="M28" s="841" t="e">
        <f t="shared" si="2"/>
        <v>#DIV/0!</v>
      </c>
    </row>
    <row r="29" spans="1:21" ht="13" thickBot="1">
      <c r="B29" s="1568"/>
      <c r="C29" s="1568"/>
      <c r="I29" s="98">
        <f t="shared" si="0"/>
        <v>44669</v>
      </c>
      <c r="J29" s="97"/>
      <c r="K29" s="97"/>
      <c r="L29" s="841">
        <f t="shared" si="1"/>
        <v>0</v>
      </c>
      <c r="M29" s="841" t="e">
        <f t="shared" si="2"/>
        <v>#DIV/0!</v>
      </c>
    </row>
    <row r="30" spans="1:21" ht="13" thickBot="1">
      <c r="B30" s="1568"/>
      <c r="C30" s="1568"/>
      <c r="I30" s="98">
        <f t="shared" si="0"/>
        <v>44670</v>
      </c>
      <c r="J30" s="97"/>
      <c r="K30" s="97"/>
      <c r="L30" s="841">
        <f t="shared" si="1"/>
        <v>0</v>
      </c>
      <c r="M30" s="841" t="e">
        <f t="shared" si="2"/>
        <v>#DIV/0!</v>
      </c>
    </row>
    <row r="31" spans="1:21" ht="13" thickBot="1">
      <c r="I31" s="98">
        <f t="shared" si="0"/>
        <v>44671</v>
      </c>
      <c r="J31" s="97"/>
      <c r="K31" s="97"/>
      <c r="L31" s="841">
        <f t="shared" si="1"/>
        <v>0</v>
      </c>
      <c r="M31" s="841" t="e">
        <f t="shared" si="2"/>
        <v>#DIV/0!</v>
      </c>
    </row>
    <row r="32" spans="1:21" ht="13" thickBot="1">
      <c r="I32" s="98">
        <f t="shared" si="0"/>
        <v>44672</v>
      </c>
      <c r="J32" s="97"/>
      <c r="K32" s="97"/>
      <c r="L32" s="841">
        <f t="shared" si="1"/>
        <v>0</v>
      </c>
      <c r="M32" s="841" t="e">
        <f t="shared" si="2"/>
        <v>#DIV/0!</v>
      </c>
    </row>
    <row r="33" spans="9:13" ht="13" thickBot="1">
      <c r="I33" s="98">
        <f t="shared" si="0"/>
        <v>44673</v>
      </c>
      <c r="J33" s="97"/>
      <c r="K33" s="97"/>
      <c r="L33" s="841">
        <f t="shared" si="1"/>
        <v>0</v>
      </c>
      <c r="M33" s="841" t="e">
        <f t="shared" si="2"/>
        <v>#DIV/0!</v>
      </c>
    </row>
    <row r="34" spans="9:13" ht="13" thickBot="1">
      <c r="I34" s="98">
        <f t="shared" si="0"/>
        <v>44674</v>
      </c>
      <c r="J34" s="97"/>
      <c r="K34" s="97"/>
      <c r="L34" s="841">
        <f t="shared" si="1"/>
        <v>0</v>
      </c>
      <c r="M34" s="841" t="e">
        <f t="shared" si="2"/>
        <v>#DIV/0!</v>
      </c>
    </row>
    <row r="35" spans="9:13" ht="13" thickBot="1">
      <c r="I35" s="98">
        <f t="shared" si="0"/>
        <v>44675</v>
      </c>
      <c r="J35" s="97"/>
      <c r="K35" s="97"/>
      <c r="L35" s="841">
        <f t="shared" si="1"/>
        <v>0</v>
      </c>
      <c r="M35" s="841" t="e">
        <f t="shared" si="2"/>
        <v>#DIV/0!</v>
      </c>
    </row>
    <row r="36" spans="9:13" ht="13" thickBot="1">
      <c r="I36" s="98">
        <f t="shared" si="0"/>
        <v>44676</v>
      </c>
      <c r="J36" s="97"/>
      <c r="K36" s="97"/>
      <c r="L36" s="841">
        <f t="shared" si="1"/>
        <v>0</v>
      </c>
      <c r="M36" s="841" t="e">
        <f t="shared" si="2"/>
        <v>#DIV/0!</v>
      </c>
    </row>
    <row r="37" spans="9:13" ht="13" thickBot="1">
      <c r="I37" s="98">
        <f t="shared" si="0"/>
        <v>44677</v>
      </c>
      <c r="J37" s="97"/>
      <c r="K37" s="97"/>
      <c r="L37" s="841">
        <f t="shared" si="1"/>
        <v>0</v>
      </c>
      <c r="M37" s="841" t="e">
        <f t="shared" si="2"/>
        <v>#DIV/0!</v>
      </c>
    </row>
    <row r="38" spans="9:13" ht="13" thickBot="1">
      <c r="I38" s="98">
        <f t="shared" si="0"/>
        <v>44678</v>
      </c>
      <c r="J38" s="97"/>
      <c r="K38" s="97"/>
      <c r="L38" s="841">
        <f t="shared" si="1"/>
        <v>0</v>
      </c>
      <c r="M38" s="841" t="e">
        <f t="shared" si="2"/>
        <v>#DIV/0!</v>
      </c>
    </row>
    <row r="39" spans="9:13" ht="13" thickBot="1">
      <c r="I39" s="98">
        <f t="shared" si="0"/>
        <v>44679</v>
      </c>
      <c r="J39" s="97"/>
      <c r="K39" s="97"/>
      <c r="L39" s="841">
        <f t="shared" si="1"/>
        <v>0</v>
      </c>
      <c r="M39" s="841" t="e">
        <f t="shared" si="2"/>
        <v>#DIV/0!</v>
      </c>
    </row>
    <row r="40" spans="9:13" ht="13" thickBot="1">
      <c r="I40" s="98">
        <f t="shared" si="0"/>
        <v>44680</v>
      </c>
      <c r="J40" s="97"/>
      <c r="K40" s="97"/>
      <c r="L40" s="841">
        <f t="shared" si="1"/>
        <v>0</v>
      </c>
      <c r="M40" s="841" t="e">
        <f t="shared" si="2"/>
        <v>#DIV/0!</v>
      </c>
    </row>
    <row r="41" spans="9:13" ht="13" thickBot="1">
      <c r="I41" s="1182">
        <f t="shared" si="0"/>
        <v>44681</v>
      </c>
      <c r="J41" s="1183"/>
      <c r="K41" s="97"/>
      <c r="L41" s="841">
        <f t="shared" si="1"/>
        <v>0</v>
      </c>
      <c r="M41" s="841" t="e">
        <f t="shared" si="2"/>
        <v>#DIV/0!</v>
      </c>
    </row>
    <row r="42" spans="9:13" ht="13" thickBot="1">
      <c r="I42" s="98">
        <f t="shared" si="0"/>
        <v>44682</v>
      </c>
      <c r="J42" s="97"/>
      <c r="K42" s="97"/>
      <c r="L42" s="841">
        <f t="shared" si="1"/>
        <v>0</v>
      </c>
      <c r="M42" s="841" t="e">
        <f t="shared" si="2"/>
        <v>#DIV/0!</v>
      </c>
    </row>
    <row r="43" spans="9:13" ht="13" thickBot="1">
      <c r="I43" s="98">
        <f t="shared" si="0"/>
        <v>44683</v>
      </c>
      <c r="J43" s="97"/>
      <c r="K43" s="97"/>
      <c r="L43" s="841">
        <f t="shared" si="1"/>
        <v>0</v>
      </c>
      <c r="M43" s="841" t="e">
        <f t="shared" si="2"/>
        <v>#DIV/0!</v>
      </c>
    </row>
    <row r="44" spans="9:13" ht="13" thickBot="1">
      <c r="I44" s="98">
        <f t="shared" si="0"/>
        <v>44684</v>
      </c>
      <c r="J44" s="97"/>
      <c r="K44" s="97"/>
      <c r="L44" s="841">
        <f t="shared" si="1"/>
        <v>0</v>
      </c>
      <c r="M44" s="841" t="e">
        <f t="shared" si="2"/>
        <v>#DIV/0!</v>
      </c>
    </row>
    <row r="45" spans="9:13" ht="13" thickBot="1">
      <c r="I45" s="98">
        <f t="shared" si="0"/>
        <v>44685</v>
      </c>
      <c r="J45" s="97"/>
      <c r="K45" s="97"/>
      <c r="L45" s="841">
        <f t="shared" si="1"/>
        <v>0</v>
      </c>
      <c r="M45" s="841" t="e">
        <f t="shared" si="2"/>
        <v>#DIV/0!</v>
      </c>
    </row>
    <row r="46" spans="9:13" ht="13" thickBot="1">
      <c r="I46" s="98">
        <f t="shared" si="0"/>
        <v>44686</v>
      </c>
      <c r="J46" s="97"/>
      <c r="K46" s="97"/>
      <c r="L46" s="841">
        <f t="shared" si="1"/>
        <v>0</v>
      </c>
      <c r="M46" s="841" t="e">
        <f t="shared" si="2"/>
        <v>#DIV/0!</v>
      </c>
    </row>
    <row r="47" spans="9:13" ht="13" thickBot="1">
      <c r="I47" s="98">
        <f t="shared" si="0"/>
        <v>44687</v>
      </c>
      <c r="J47" s="97"/>
      <c r="K47" s="97"/>
      <c r="L47" s="841">
        <f t="shared" si="1"/>
        <v>0</v>
      </c>
      <c r="M47" s="841" t="e">
        <f t="shared" si="2"/>
        <v>#DIV/0!</v>
      </c>
    </row>
    <row r="48" spans="9:13" ht="13" thickBot="1">
      <c r="I48" s="98">
        <f t="shared" si="0"/>
        <v>44688</v>
      </c>
      <c r="J48" s="97"/>
      <c r="K48" s="97"/>
      <c r="L48" s="841">
        <f t="shared" si="1"/>
        <v>0</v>
      </c>
      <c r="M48" s="841" t="e">
        <f t="shared" si="2"/>
        <v>#DIV/0!</v>
      </c>
    </row>
    <row r="49" spans="9:13" ht="13" thickBot="1">
      <c r="I49" s="98">
        <f t="shared" si="0"/>
        <v>44689</v>
      </c>
      <c r="J49" s="97"/>
      <c r="K49" s="97"/>
      <c r="L49" s="841">
        <f t="shared" si="1"/>
        <v>0</v>
      </c>
      <c r="M49" s="841" t="e">
        <f t="shared" si="2"/>
        <v>#DIV/0!</v>
      </c>
    </row>
    <row r="50" spans="9:13" ht="13" thickBot="1">
      <c r="I50" s="98">
        <f t="shared" si="0"/>
        <v>44690</v>
      </c>
      <c r="J50" s="97"/>
      <c r="K50" s="97"/>
      <c r="L50" s="841">
        <f t="shared" si="1"/>
        <v>0</v>
      </c>
      <c r="M50" s="841" t="e">
        <f t="shared" si="2"/>
        <v>#DIV/0!</v>
      </c>
    </row>
    <row r="51" spans="9:13" ht="13" thickBot="1">
      <c r="I51" s="98">
        <f t="shared" si="0"/>
        <v>44691</v>
      </c>
      <c r="J51" s="97"/>
      <c r="K51" s="97"/>
      <c r="L51" s="841">
        <f t="shared" si="1"/>
        <v>0</v>
      </c>
      <c r="M51" s="841" t="e">
        <f t="shared" si="2"/>
        <v>#DIV/0!</v>
      </c>
    </row>
    <row r="52" spans="9:13" ht="13" thickBot="1">
      <c r="I52" s="98">
        <f t="shared" si="0"/>
        <v>44692</v>
      </c>
      <c r="J52" s="97"/>
      <c r="K52" s="97"/>
      <c r="L52" s="841">
        <f t="shared" si="1"/>
        <v>0</v>
      </c>
      <c r="M52" s="841" t="e">
        <f t="shared" si="2"/>
        <v>#DIV/0!</v>
      </c>
    </row>
    <row r="53" spans="9:13" ht="13" thickBot="1">
      <c r="I53" s="98">
        <f t="shared" si="0"/>
        <v>44693</v>
      </c>
      <c r="J53" s="97"/>
      <c r="K53" s="97"/>
      <c r="L53" s="841">
        <f t="shared" si="1"/>
        <v>0</v>
      </c>
      <c r="M53" s="841" t="e">
        <f t="shared" si="2"/>
        <v>#DIV/0!</v>
      </c>
    </row>
    <row r="54" spans="9:13" ht="13" thickBot="1">
      <c r="I54" s="98">
        <f t="shared" si="0"/>
        <v>44694</v>
      </c>
      <c r="J54" s="97"/>
      <c r="K54" s="97"/>
      <c r="L54" s="841">
        <f t="shared" si="1"/>
        <v>0</v>
      </c>
      <c r="M54" s="841" t="e">
        <f t="shared" si="2"/>
        <v>#DIV/0!</v>
      </c>
    </row>
    <row r="55" spans="9:13" ht="13" thickBot="1">
      <c r="I55" s="98">
        <f t="shared" si="0"/>
        <v>44695</v>
      </c>
      <c r="J55" s="97"/>
      <c r="K55" s="97"/>
      <c r="L55" s="841">
        <f t="shared" si="1"/>
        <v>0</v>
      </c>
      <c r="M55" s="841" t="e">
        <f t="shared" si="2"/>
        <v>#DIV/0!</v>
      </c>
    </row>
    <row r="56" spans="9:13" ht="13" thickBot="1">
      <c r="I56" s="98">
        <f t="shared" si="0"/>
        <v>44696</v>
      </c>
      <c r="J56" s="97"/>
      <c r="K56" s="97"/>
      <c r="L56" s="841">
        <f t="shared" si="1"/>
        <v>0</v>
      </c>
      <c r="M56" s="841" t="e">
        <f t="shared" si="2"/>
        <v>#DIV/0!</v>
      </c>
    </row>
    <row r="57" spans="9:13" ht="13" thickBot="1">
      <c r="I57" s="98">
        <f t="shared" si="0"/>
        <v>44697</v>
      </c>
      <c r="J57" s="97"/>
      <c r="K57" s="97"/>
      <c r="L57" s="841">
        <f t="shared" si="1"/>
        <v>0</v>
      </c>
      <c r="M57" s="841" t="e">
        <f t="shared" si="2"/>
        <v>#DIV/0!</v>
      </c>
    </row>
    <row r="58" spans="9:13" ht="13" thickBot="1">
      <c r="I58" s="98">
        <f t="shared" si="0"/>
        <v>44698</v>
      </c>
      <c r="J58" s="97"/>
      <c r="K58" s="97"/>
      <c r="L58" s="841">
        <f t="shared" si="1"/>
        <v>0</v>
      </c>
      <c r="M58" s="841" t="e">
        <f t="shared" si="2"/>
        <v>#DIV/0!</v>
      </c>
    </row>
    <row r="59" spans="9:13" ht="13" thickBot="1">
      <c r="I59" s="98">
        <f t="shared" si="0"/>
        <v>44699</v>
      </c>
      <c r="J59" s="97"/>
      <c r="K59" s="97"/>
      <c r="L59" s="841">
        <f t="shared" si="1"/>
        <v>0</v>
      </c>
      <c r="M59" s="841" t="e">
        <f t="shared" si="2"/>
        <v>#DIV/0!</v>
      </c>
    </row>
    <row r="60" spans="9:13" ht="13" thickBot="1">
      <c r="I60" s="98">
        <f t="shared" si="0"/>
        <v>44700</v>
      </c>
      <c r="J60" s="97"/>
      <c r="K60" s="97"/>
      <c r="L60" s="841">
        <f t="shared" si="1"/>
        <v>0</v>
      </c>
      <c r="M60" s="841" t="e">
        <f t="shared" si="2"/>
        <v>#DIV/0!</v>
      </c>
    </row>
    <row r="61" spans="9:13" ht="13" thickBot="1">
      <c r="I61" s="98">
        <f t="shared" si="0"/>
        <v>44701</v>
      </c>
      <c r="J61" s="97"/>
      <c r="K61" s="97"/>
      <c r="L61" s="841">
        <f t="shared" si="1"/>
        <v>0</v>
      </c>
      <c r="M61" s="841" t="e">
        <f t="shared" si="2"/>
        <v>#DIV/0!</v>
      </c>
    </row>
    <row r="62" spans="9:13" ht="13" thickBot="1">
      <c r="I62" s="98">
        <f t="shared" si="0"/>
        <v>44702</v>
      </c>
      <c r="J62" s="97"/>
      <c r="K62" s="97"/>
      <c r="L62" s="841">
        <f t="shared" si="1"/>
        <v>0</v>
      </c>
      <c r="M62" s="841" t="e">
        <f t="shared" si="2"/>
        <v>#DIV/0!</v>
      </c>
    </row>
    <row r="63" spans="9:13" ht="13" thickBot="1">
      <c r="I63" s="98">
        <f t="shared" si="0"/>
        <v>44703</v>
      </c>
      <c r="J63" s="97"/>
      <c r="K63" s="97"/>
      <c r="L63" s="841">
        <f t="shared" si="1"/>
        <v>0</v>
      </c>
      <c r="M63" s="841" t="e">
        <f t="shared" si="2"/>
        <v>#DIV/0!</v>
      </c>
    </row>
    <row r="64" spans="9:13" ht="13" thickBot="1">
      <c r="I64" s="98">
        <f t="shared" si="0"/>
        <v>44704</v>
      </c>
      <c r="J64" s="97"/>
      <c r="K64" s="97"/>
      <c r="L64" s="841">
        <f t="shared" si="1"/>
        <v>0</v>
      </c>
      <c r="M64" s="841" t="e">
        <f t="shared" si="2"/>
        <v>#DIV/0!</v>
      </c>
    </row>
    <row r="65" spans="9:13" ht="13" thickBot="1">
      <c r="I65" s="98">
        <f t="shared" si="0"/>
        <v>44705</v>
      </c>
      <c r="J65" s="97"/>
      <c r="K65" s="97"/>
      <c r="L65" s="841">
        <f t="shared" si="1"/>
        <v>0</v>
      </c>
      <c r="M65" s="841" t="e">
        <f t="shared" si="2"/>
        <v>#DIV/0!</v>
      </c>
    </row>
    <row r="66" spans="9:13" ht="13" thickBot="1">
      <c r="I66" s="98">
        <f t="shared" si="0"/>
        <v>44706</v>
      </c>
      <c r="J66" s="97"/>
      <c r="K66" s="97"/>
      <c r="L66" s="841">
        <f t="shared" si="1"/>
        <v>0</v>
      </c>
      <c r="M66" s="841" t="e">
        <f t="shared" si="2"/>
        <v>#DIV/0!</v>
      </c>
    </row>
    <row r="67" spans="9:13" ht="13" thickBot="1">
      <c r="I67" s="98">
        <f t="shared" si="0"/>
        <v>44707</v>
      </c>
      <c r="J67" s="97"/>
      <c r="K67" s="97"/>
      <c r="L67" s="841">
        <f t="shared" si="1"/>
        <v>0</v>
      </c>
      <c r="M67" s="841" t="e">
        <f t="shared" si="2"/>
        <v>#DIV/0!</v>
      </c>
    </row>
    <row r="68" spans="9:13" ht="13" thickBot="1">
      <c r="I68" s="98">
        <f t="shared" si="0"/>
        <v>44708</v>
      </c>
      <c r="J68" s="97"/>
      <c r="K68" s="97"/>
      <c r="L68" s="841">
        <f t="shared" si="1"/>
        <v>0</v>
      </c>
      <c r="M68" s="841" t="e">
        <f t="shared" si="2"/>
        <v>#DIV/0!</v>
      </c>
    </row>
    <row r="69" spans="9:13" ht="13" thickBot="1">
      <c r="I69" s="98">
        <f t="shared" si="0"/>
        <v>44709</v>
      </c>
      <c r="J69" s="97"/>
      <c r="K69" s="97"/>
      <c r="L69" s="841">
        <f t="shared" si="1"/>
        <v>0</v>
      </c>
      <c r="M69" s="841" t="e">
        <f t="shared" si="2"/>
        <v>#DIV/0!</v>
      </c>
    </row>
    <row r="70" spans="9:13" ht="13" thickBot="1">
      <c r="I70" s="98">
        <f t="shared" si="0"/>
        <v>44710</v>
      </c>
      <c r="J70" s="97"/>
      <c r="K70" s="97"/>
      <c r="L70" s="841">
        <f t="shared" si="1"/>
        <v>0</v>
      </c>
      <c r="M70" s="841" t="e">
        <f t="shared" si="2"/>
        <v>#DIV/0!</v>
      </c>
    </row>
    <row r="71" spans="9:13" ht="13" thickBot="1">
      <c r="I71" s="98">
        <f t="shared" si="0"/>
        <v>44711</v>
      </c>
      <c r="J71" s="97"/>
      <c r="K71" s="97"/>
      <c r="L71" s="841">
        <f t="shared" si="1"/>
        <v>0</v>
      </c>
      <c r="M71" s="841" t="e">
        <f t="shared" si="2"/>
        <v>#DIV/0!</v>
      </c>
    </row>
    <row r="72" spans="9:13" ht="13" thickBot="1">
      <c r="I72" s="98">
        <f t="shared" si="0"/>
        <v>44712</v>
      </c>
      <c r="J72" s="97"/>
      <c r="K72" s="97"/>
      <c r="L72" s="841">
        <f t="shared" si="1"/>
        <v>0</v>
      </c>
      <c r="M72" s="841" t="e">
        <f t="shared" si="2"/>
        <v>#DIV/0!</v>
      </c>
    </row>
    <row r="73" spans="9:13" ht="13" thickBot="1">
      <c r="I73" s="98">
        <f t="shared" si="0"/>
        <v>44713</v>
      </c>
      <c r="J73" s="97"/>
      <c r="K73" s="97"/>
      <c r="L73" s="841">
        <f t="shared" si="1"/>
        <v>0</v>
      </c>
      <c r="M73" s="841" t="e">
        <f t="shared" si="2"/>
        <v>#DIV/0!</v>
      </c>
    </row>
    <row r="74" spans="9:13" ht="13" thickBot="1">
      <c r="I74" s="98">
        <f t="shared" si="0"/>
        <v>44714</v>
      </c>
      <c r="J74" s="97"/>
      <c r="K74" s="97"/>
      <c r="L74" s="841">
        <f t="shared" si="1"/>
        <v>0</v>
      </c>
      <c r="M74" s="841" t="e">
        <f t="shared" si="2"/>
        <v>#DIV/0!</v>
      </c>
    </row>
    <row r="75" spans="9:13" ht="13" thickBot="1">
      <c r="I75" s="98">
        <f t="shared" si="0"/>
        <v>44715</v>
      </c>
      <c r="J75" s="97"/>
      <c r="K75" s="97"/>
      <c r="L75" s="841">
        <f t="shared" si="1"/>
        <v>0</v>
      </c>
      <c r="M75" s="841" t="e">
        <f t="shared" si="2"/>
        <v>#DIV/0!</v>
      </c>
    </row>
    <row r="76" spans="9:13" ht="13" thickBot="1">
      <c r="I76" s="98">
        <f t="shared" si="0"/>
        <v>44716</v>
      </c>
      <c r="J76" s="97"/>
      <c r="K76" s="97"/>
      <c r="L76" s="841">
        <f t="shared" si="1"/>
        <v>0</v>
      </c>
      <c r="M76" s="841" t="e">
        <f t="shared" si="2"/>
        <v>#DIV/0!</v>
      </c>
    </row>
    <row r="77" spans="9:13" ht="13" thickBot="1">
      <c r="I77" s="98">
        <f t="shared" ref="I77:I140" si="3">I76+1</f>
        <v>44717</v>
      </c>
      <c r="J77" s="97"/>
      <c r="K77" s="97"/>
      <c r="L77" s="841">
        <f t="shared" ref="L77:L140" si="4">ABS(K77-J77)</f>
        <v>0</v>
      </c>
      <c r="M77" s="841" t="e">
        <f t="shared" ref="M77:M140" si="5">L77*(J77/SUM($J$12:$J$376))</f>
        <v>#DIV/0!</v>
      </c>
    </row>
    <row r="78" spans="9:13" ht="13" thickBot="1">
      <c r="I78" s="98">
        <f t="shared" si="3"/>
        <v>44718</v>
      </c>
      <c r="J78" s="97"/>
      <c r="K78" s="97"/>
      <c r="L78" s="841">
        <f t="shared" si="4"/>
        <v>0</v>
      </c>
      <c r="M78" s="841" t="e">
        <f t="shared" si="5"/>
        <v>#DIV/0!</v>
      </c>
    </row>
    <row r="79" spans="9:13" ht="13" thickBot="1">
      <c r="I79" s="98">
        <f t="shared" si="3"/>
        <v>44719</v>
      </c>
      <c r="J79" s="97"/>
      <c r="K79" s="97"/>
      <c r="L79" s="841">
        <f t="shared" si="4"/>
        <v>0</v>
      </c>
      <c r="M79" s="841" t="e">
        <f t="shared" si="5"/>
        <v>#DIV/0!</v>
      </c>
    </row>
    <row r="80" spans="9:13" ht="13" thickBot="1">
      <c r="I80" s="98">
        <f t="shared" si="3"/>
        <v>44720</v>
      </c>
      <c r="J80" s="97"/>
      <c r="K80" s="97"/>
      <c r="L80" s="841">
        <f t="shared" si="4"/>
        <v>0</v>
      </c>
      <c r="M80" s="841" t="e">
        <f t="shared" si="5"/>
        <v>#DIV/0!</v>
      </c>
    </row>
    <row r="81" spans="9:13" ht="13" thickBot="1">
      <c r="I81" s="98">
        <f t="shared" si="3"/>
        <v>44721</v>
      </c>
      <c r="J81" s="97"/>
      <c r="K81" s="97"/>
      <c r="L81" s="841">
        <f t="shared" si="4"/>
        <v>0</v>
      </c>
      <c r="M81" s="841" t="e">
        <f t="shared" si="5"/>
        <v>#DIV/0!</v>
      </c>
    </row>
    <row r="82" spans="9:13" ht="13" thickBot="1">
      <c r="I82" s="98">
        <f t="shared" si="3"/>
        <v>44722</v>
      </c>
      <c r="J82" s="97"/>
      <c r="K82" s="97"/>
      <c r="L82" s="841">
        <f t="shared" si="4"/>
        <v>0</v>
      </c>
      <c r="M82" s="841" t="e">
        <f t="shared" si="5"/>
        <v>#DIV/0!</v>
      </c>
    </row>
    <row r="83" spans="9:13" ht="13" thickBot="1">
      <c r="I83" s="98">
        <f t="shared" si="3"/>
        <v>44723</v>
      </c>
      <c r="J83" s="97"/>
      <c r="K83" s="97"/>
      <c r="L83" s="841">
        <f t="shared" si="4"/>
        <v>0</v>
      </c>
      <c r="M83" s="841" t="e">
        <f t="shared" si="5"/>
        <v>#DIV/0!</v>
      </c>
    </row>
    <row r="84" spans="9:13" ht="13" thickBot="1">
      <c r="I84" s="98">
        <f t="shared" si="3"/>
        <v>44724</v>
      </c>
      <c r="J84" s="97"/>
      <c r="K84" s="97"/>
      <c r="L84" s="841">
        <f t="shared" si="4"/>
        <v>0</v>
      </c>
      <c r="M84" s="841" t="e">
        <f t="shared" si="5"/>
        <v>#DIV/0!</v>
      </c>
    </row>
    <row r="85" spans="9:13" ht="13" thickBot="1">
      <c r="I85" s="98">
        <f t="shared" si="3"/>
        <v>44725</v>
      </c>
      <c r="J85" s="97"/>
      <c r="K85" s="97"/>
      <c r="L85" s="841">
        <f t="shared" si="4"/>
        <v>0</v>
      </c>
      <c r="M85" s="841" t="e">
        <f t="shared" si="5"/>
        <v>#DIV/0!</v>
      </c>
    </row>
    <row r="86" spans="9:13" ht="13" thickBot="1">
      <c r="I86" s="98">
        <f t="shared" si="3"/>
        <v>44726</v>
      </c>
      <c r="J86" s="97"/>
      <c r="K86" s="97"/>
      <c r="L86" s="841">
        <f t="shared" si="4"/>
        <v>0</v>
      </c>
      <c r="M86" s="841" t="e">
        <f t="shared" si="5"/>
        <v>#DIV/0!</v>
      </c>
    </row>
    <row r="87" spans="9:13" ht="13" thickBot="1">
      <c r="I87" s="98">
        <f t="shared" si="3"/>
        <v>44727</v>
      </c>
      <c r="J87" s="97"/>
      <c r="K87" s="97"/>
      <c r="L87" s="841">
        <f t="shared" si="4"/>
        <v>0</v>
      </c>
      <c r="M87" s="841" t="e">
        <f t="shared" si="5"/>
        <v>#DIV/0!</v>
      </c>
    </row>
    <row r="88" spans="9:13" ht="13" thickBot="1">
      <c r="I88" s="98">
        <f t="shared" si="3"/>
        <v>44728</v>
      </c>
      <c r="J88" s="97"/>
      <c r="K88" s="97"/>
      <c r="L88" s="841">
        <f t="shared" si="4"/>
        <v>0</v>
      </c>
      <c r="M88" s="841" t="e">
        <f t="shared" si="5"/>
        <v>#DIV/0!</v>
      </c>
    </row>
    <row r="89" spans="9:13" ht="13" thickBot="1">
      <c r="I89" s="98">
        <f t="shared" si="3"/>
        <v>44729</v>
      </c>
      <c r="J89" s="97"/>
      <c r="K89" s="97"/>
      <c r="L89" s="841">
        <f t="shared" si="4"/>
        <v>0</v>
      </c>
      <c r="M89" s="841" t="e">
        <f t="shared" si="5"/>
        <v>#DIV/0!</v>
      </c>
    </row>
    <row r="90" spans="9:13" ht="13" thickBot="1">
      <c r="I90" s="98">
        <f t="shared" si="3"/>
        <v>44730</v>
      </c>
      <c r="J90" s="97"/>
      <c r="K90" s="97"/>
      <c r="L90" s="841">
        <f t="shared" si="4"/>
        <v>0</v>
      </c>
      <c r="M90" s="841" t="e">
        <f t="shared" si="5"/>
        <v>#DIV/0!</v>
      </c>
    </row>
    <row r="91" spans="9:13" ht="13" thickBot="1">
      <c r="I91" s="98">
        <f t="shared" si="3"/>
        <v>44731</v>
      </c>
      <c r="J91" s="97"/>
      <c r="K91" s="97"/>
      <c r="L91" s="841">
        <f t="shared" si="4"/>
        <v>0</v>
      </c>
      <c r="M91" s="841" t="e">
        <f t="shared" si="5"/>
        <v>#DIV/0!</v>
      </c>
    </row>
    <row r="92" spans="9:13" ht="13" thickBot="1">
      <c r="I92" s="98">
        <f t="shared" si="3"/>
        <v>44732</v>
      </c>
      <c r="J92" s="97"/>
      <c r="K92" s="97"/>
      <c r="L92" s="841">
        <f t="shared" si="4"/>
        <v>0</v>
      </c>
      <c r="M92" s="841" t="e">
        <f t="shared" si="5"/>
        <v>#DIV/0!</v>
      </c>
    </row>
    <row r="93" spans="9:13" ht="13" thickBot="1">
      <c r="I93" s="98">
        <f t="shared" si="3"/>
        <v>44733</v>
      </c>
      <c r="J93" s="97"/>
      <c r="K93" s="97"/>
      <c r="L93" s="841">
        <f t="shared" si="4"/>
        <v>0</v>
      </c>
      <c r="M93" s="841" t="e">
        <f t="shared" si="5"/>
        <v>#DIV/0!</v>
      </c>
    </row>
    <row r="94" spans="9:13" ht="13" thickBot="1">
      <c r="I94" s="98">
        <f t="shared" si="3"/>
        <v>44734</v>
      </c>
      <c r="J94" s="97"/>
      <c r="K94" s="97"/>
      <c r="L94" s="841">
        <f t="shared" si="4"/>
        <v>0</v>
      </c>
      <c r="M94" s="841" t="e">
        <f t="shared" si="5"/>
        <v>#DIV/0!</v>
      </c>
    </row>
    <row r="95" spans="9:13" ht="13" thickBot="1">
      <c r="I95" s="98">
        <f t="shared" si="3"/>
        <v>44735</v>
      </c>
      <c r="J95" s="97"/>
      <c r="K95" s="97"/>
      <c r="L95" s="841">
        <f t="shared" si="4"/>
        <v>0</v>
      </c>
      <c r="M95" s="841" t="e">
        <f t="shared" si="5"/>
        <v>#DIV/0!</v>
      </c>
    </row>
    <row r="96" spans="9:13" ht="13" thickBot="1">
      <c r="I96" s="98">
        <f t="shared" si="3"/>
        <v>44736</v>
      </c>
      <c r="J96" s="97"/>
      <c r="K96" s="97"/>
      <c r="L96" s="841">
        <f t="shared" si="4"/>
        <v>0</v>
      </c>
      <c r="M96" s="841" t="e">
        <f t="shared" si="5"/>
        <v>#DIV/0!</v>
      </c>
    </row>
    <row r="97" spans="9:13" ht="13" thickBot="1">
      <c r="I97" s="98">
        <f t="shared" si="3"/>
        <v>44737</v>
      </c>
      <c r="J97" s="97"/>
      <c r="K97" s="97"/>
      <c r="L97" s="841">
        <f t="shared" si="4"/>
        <v>0</v>
      </c>
      <c r="M97" s="841" t="e">
        <f t="shared" si="5"/>
        <v>#DIV/0!</v>
      </c>
    </row>
    <row r="98" spans="9:13" ht="13" thickBot="1">
      <c r="I98" s="98">
        <f t="shared" si="3"/>
        <v>44738</v>
      </c>
      <c r="J98" s="97"/>
      <c r="K98" s="97"/>
      <c r="L98" s="841">
        <f t="shared" si="4"/>
        <v>0</v>
      </c>
      <c r="M98" s="841" t="e">
        <f t="shared" si="5"/>
        <v>#DIV/0!</v>
      </c>
    </row>
    <row r="99" spans="9:13" ht="13" thickBot="1">
      <c r="I99" s="98">
        <f t="shared" si="3"/>
        <v>44739</v>
      </c>
      <c r="J99" s="97"/>
      <c r="K99" s="97"/>
      <c r="L99" s="841">
        <f t="shared" si="4"/>
        <v>0</v>
      </c>
      <c r="M99" s="841" t="e">
        <f t="shared" si="5"/>
        <v>#DIV/0!</v>
      </c>
    </row>
    <row r="100" spans="9:13" ht="13" thickBot="1">
      <c r="I100" s="98">
        <f t="shared" si="3"/>
        <v>44740</v>
      </c>
      <c r="J100" s="97"/>
      <c r="K100" s="97"/>
      <c r="L100" s="841">
        <f t="shared" si="4"/>
        <v>0</v>
      </c>
      <c r="M100" s="841" t="e">
        <f t="shared" si="5"/>
        <v>#DIV/0!</v>
      </c>
    </row>
    <row r="101" spans="9:13" ht="13" thickBot="1">
      <c r="I101" s="98">
        <f t="shared" si="3"/>
        <v>44741</v>
      </c>
      <c r="J101" s="97"/>
      <c r="K101" s="97"/>
      <c r="L101" s="841">
        <f t="shared" si="4"/>
        <v>0</v>
      </c>
      <c r="M101" s="841" t="e">
        <f t="shared" si="5"/>
        <v>#DIV/0!</v>
      </c>
    </row>
    <row r="102" spans="9:13" ht="13" thickBot="1">
      <c r="I102" s="98">
        <f t="shared" si="3"/>
        <v>44742</v>
      </c>
      <c r="J102" s="97"/>
      <c r="K102" s="97"/>
      <c r="L102" s="841">
        <f t="shared" si="4"/>
        <v>0</v>
      </c>
      <c r="M102" s="841" t="e">
        <f t="shared" si="5"/>
        <v>#DIV/0!</v>
      </c>
    </row>
    <row r="103" spans="9:13" ht="13" thickBot="1">
      <c r="I103" s="98">
        <f t="shared" si="3"/>
        <v>44743</v>
      </c>
      <c r="J103" s="97"/>
      <c r="K103" s="97"/>
      <c r="L103" s="841">
        <f t="shared" si="4"/>
        <v>0</v>
      </c>
      <c r="M103" s="841" t="e">
        <f t="shared" si="5"/>
        <v>#DIV/0!</v>
      </c>
    </row>
    <row r="104" spans="9:13" ht="13" thickBot="1">
      <c r="I104" s="98">
        <f t="shared" si="3"/>
        <v>44744</v>
      </c>
      <c r="J104" s="97"/>
      <c r="K104" s="97"/>
      <c r="L104" s="841">
        <f t="shared" si="4"/>
        <v>0</v>
      </c>
      <c r="M104" s="841" t="e">
        <f t="shared" si="5"/>
        <v>#DIV/0!</v>
      </c>
    </row>
    <row r="105" spans="9:13" ht="13" thickBot="1">
      <c r="I105" s="98">
        <f t="shared" si="3"/>
        <v>44745</v>
      </c>
      <c r="J105" s="97"/>
      <c r="K105" s="97"/>
      <c r="L105" s="841">
        <f t="shared" si="4"/>
        <v>0</v>
      </c>
      <c r="M105" s="841" t="e">
        <f t="shared" si="5"/>
        <v>#DIV/0!</v>
      </c>
    </row>
    <row r="106" spans="9:13" ht="13" thickBot="1">
      <c r="I106" s="98">
        <f t="shared" si="3"/>
        <v>44746</v>
      </c>
      <c r="J106" s="97"/>
      <c r="K106" s="97"/>
      <c r="L106" s="841">
        <f t="shared" si="4"/>
        <v>0</v>
      </c>
      <c r="M106" s="841" t="e">
        <f t="shared" si="5"/>
        <v>#DIV/0!</v>
      </c>
    </row>
    <row r="107" spans="9:13" ht="13" thickBot="1">
      <c r="I107" s="98">
        <f t="shared" si="3"/>
        <v>44747</v>
      </c>
      <c r="J107" s="97"/>
      <c r="K107" s="97"/>
      <c r="L107" s="841">
        <f t="shared" si="4"/>
        <v>0</v>
      </c>
      <c r="M107" s="841" t="e">
        <f t="shared" si="5"/>
        <v>#DIV/0!</v>
      </c>
    </row>
    <row r="108" spans="9:13" ht="13" thickBot="1">
      <c r="I108" s="98">
        <f t="shared" si="3"/>
        <v>44748</v>
      </c>
      <c r="J108" s="97"/>
      <c r="K108" s="97"/>
      <c r="L108" s="841">
        <f t="shared" si="4"/>
        <v>0</v>
      </c>
      <c r="M108" s="841" t="e">
        <f t="shared" si="5"/>
        <v>#DIV/0!</v>
      </c>
    </row>
    <row r="109" spans="9:13" ht="13" thickBot="1">
      <c r="I109" s="98">
        <f t="shared" si="3"/>
        <v>44749</v>
      </c>
      <c r="J109" s="97"/>
      <c r="K109" s="97"/>
      <c r="L109" s="841">
        <f t="shared" si="4"/>
        <v>0</v>
      </c>
      <c r="M109" s="841" t="e">
        <f t="shared" si="5"/>
        <v>#DIV/0!</v>
      </c>
    </row>
    <row r="110" spans="9:13" ht="13" thickBot="1">
      <c r="I110" s="98">
        <f t="shared" si="3"/>
        <v>44750</v>
      </c>
      <c r="J110" s="97"/>
      <c r="K110" s="97"/>
      <c r="L110" s="841">
        <f t="shared" si="4"/>
        <v>0</v>
      </c>
      <c r="M110" s="841" t="e">
        <f t="shared" si="5"/>
        <v>#DIV/0!</v>
      </c>
    </row>
    <row r="111" spans="9:13" ht="13" thickBot="1">
      <c r="I111" s="98">
        <f t="shared" si="3"/>
        <v>44751</v>
      </c>
      <c r="J111" s="97"/>
      <c r="K111" s="97"/>
      <c r="L111" s="841">
        <f t="shared" si="4"/>
        <v>0</v>
      </c>
      <c r="M111" s="841" t="e">
        <f t="shared" si="5"/>
        <v>#DIV/0!</v>
      </c>
    </row>
    <row r="112" spans="9:13" ht="13" thickBot="1">
      <c r="I112" s="98">
        <f t="shared" si="3"/>
        <v>44752</v>
      </c>
      <c r="J112" s="97"/>
      <c r="K112" s="97"/>
      <c r="L112" s="841">
        <f t="shared" si="4"/>
        <v>0</v>
      </c>
      <c r="M112" s="841" t="e">
        <f t="shared" si="5"/>
        <v>#DIV/0!</v>
      </c>
    </row>
    <row r="113" spans="9:13" ht="13" thickBot="1">
      <c r="I113" s="98">
        <f t="shared" si="3"/>
        <v>44753</v>
      </c>
      <c r="J113" s="97"/>
      <c r="K113" s="97"/>
      <c r="L113" s="841">
        <f t="shared" si="4"/>
        <v>0</v>
      </c>
      <c r="M113" s="841" t="e">
        <f t="shared" si="5"/>
        <v>#DIV/0!</v>
      </c>
    </row>
    <row r="114" spans="9:13" ht="13" thickBot="1">
      <c r="I114" s="98">
        <f t="shared" si="3"/>
        <v>44754</v>
      </c>
      <c r="J114" s="97"/>
      <c r="K114" s="97"/>
      <c r="L114" s="841">
        <f t="shared" si="4"/>
        <v>0</v>
      </c>
      <c r="M114" s="841" t="e">
        <f t="shared" si="5"/>
        <v>#DIV/0!</v>
      </c>
    </row>
    <row r="115" spans="9:13" ht="13" thickBot="1">
      <c r="I115" s="98">
        <f t="shared" si="3"/>
        <v>44755</v>
      </c>
      <c r="J115" s="97"/>
      <c r="K115" s="97"/>
      <c r="L115" s="841">
        <f t="shared" si="4"/>
        <v>0</v>
      </c>
      <c r="M115" s="841" t="e">
        <f t="shared" si="5"/>
        <v>#DIV/0!</v>
      </c>
    </row>
    <row r="116" spans="9:13" ht="13" thickBot="1">
      <c r="I116" s="98">
        <f t="shared" si="3"/>
        <v>44756</v>
      </c>
      <c r="J116" s="97"/>
      <c r="K116" s="97"/>
      <c r="L116" s="841">
        <f t="shared" si="4"/>
        <v>0</v>
      </c>
      <c r="M116" s="841" t="e">
        <f t="shared" si="5"/>
        <v>#DIV/0!</v>
      </c>
    </row>
    <row r="117" spans="9:13" ht="13" thickBot="1">
      <c r="I117" s="98">
        <f t="shared" si="3"/>
        <v>44757</v>
      </c>
      <c r="J117" s="97"/>
      <c r="K117" s="97"/>
      <c r="L117" s="841">
        <f t="shared" si="4"/>
        <v>0</v>
      </c>
      <c r="M117" s="841" t="e">
        <f t="shared" si="5"/>
        <v>#DIV/0!</v>
      </c>
    </row>
    <row r="118" spans="9:13" ht="13" thickBot="1">
      <c r="I118" s="98">
        <f t="shared" si="3"/>
        <v>44758</v>
      </c>
      <c r="J118" s="97"/>
      <c r="K118" s="97"/>
      <c r="L118" s="841">
        <f t="shared" si="4"/>
        <v>0</v>
      </c>
      <c r="M118" s="841" t="e">
        <f t="shared" si="5"/>
        <v>#DIV/0!</v>
      </c>
    </row>
    <row r="119" spans="9:13" ht="13" thickBot="1">
      <c r="I119" s="98">
        <f t="shared" si="3"/>
        <v>44759</v>
      </c>
      <c r="J119" s="97"/>
      <c r="K119" s="97"/>
      <c r="L119" s="841">
        <f t="shared" si="4"/>
        <v>0</v>
      </c>
      <c r="M119" s="841" t="e">
        <f t="shared" si="5"/>
        <v>#DIV/0!</v>
      </c>
    </row>
    <row r="120" spans="9:13" ht="13" thickBot="1">
      <c r="I120" s="98">
        <f t="shared" si="3"/>
        <v>44760</v>
      </c>
      <c r="J120" s="97"/>
      <c r="K120" s="97"/>
      <c r="L120" s="841">
        <f t="shared" si="4"/>
        <v>0</v>
      </c>
      <c r="M120" s="841" t="e">
        <f t="shared" si="5"/>
        <v>#DIV/0!</v>
      </c>
    </row>
    <row r="121" spans="9:13" ht="13" thickBot="1">
      <c r="I121" s="98">
        <f t="shared" si="3"/>
        <v>44761</v>
      </c>
      <c r="J121" s="97"/>
      <c r="K121" s="97"/>
      <c r="L121" s="841">
        <f t="shared" si="4"/>
        <v>0</v>
      </c>
      <c r="M121" s="841" t="e">
        <f t="shared" si="5"/>
        <v>#DIV/0!</v>
      </c>
    </row>
    <row r="122" spans="9:13" ht="13" thickBot="1">
      <c r="I122" s="98">
        <f t="shared" si="3"/>
        <v>44762</v>
      </c>
      <c r="J122" s="97"/>
      <c r="K122" s="97"/>
      <c r="L122" s="841">
        <f t="shared" si="4"/>
        <v>0</v>
      </c>
      <c r="M122" s="841" t="e">
        <f t="shared" si="5"/>
        <v>#DIV/0!</v>
      </c>
    </row>
    <row r="123" spans="9:13" ht="13" thickBot="1">
      <c r="I123" s="98">
        <f t="shared" si="3"/>
        <v>44763</v>
      </c>
      <c r="J123" s="97"/>
      <c r="K123" s="97"/>
      <c r="L123" s="841">
        <f t="shared" si="4"/>
        <v>0</v>
      </c>
      <c r="M123" s="841" t="e">
        <f t="shared" si="5"/>
        <v>#DIV/0!</v>
      </c>
    </row>
    <row r="124" spans="9:13" ht="13" thickBot="1">
      <c r="I124" s="98">
        <f t="shared" si="3"/>
        <v>44764</v>
      </c>
      <c r="J124" s="97"/>
      <c r="K124" s="97"/>
      <c r="L124" s="841">
        <f t="shared" si="4"/>
        <v>0</v>
      </c>
      <c r="M124" s="841" t="e">
        <f t="shared" si="5"/>
        <v>#DIV/0!</v>
      </c>
    </row>
    <row r="125" spans="9:13" ht="13" thickBot="1">
      <c r="I125" s="98">
        <f t="shared" si="3"/>
        <v>44765</v>
      </c>
      <c r="J125" s="97"/>
      <c r="K125" s="97"/>
      <c r="L125" s="841">
        <f t="shared" si="4"/>
        <v>0</v>
      </c>
      <c r="M125" s="841" t="e">
        <f t="shared" si="5"/>
        <v>#DIV/0!</v>
      </c>
    </row>
    <row r="126" spans="9:13" ht="13" thickBot="1">
      <c r="I126" s="98">
        <f t="shared" si="3"/>
        <v>44766</v>
      </c>
      <c r="J126" s="97"/>
      <c r="K126" s="97"/>
      <c r="L126" s="841">
        <f t="shared" si="4"/>
        <v>0</v>
      </c>
      <c r="M126" s="841" t="e">
        <f t="shared" si="5"/>
        <v>#DIV/0!</v>
      </c>
    </row>
    <row r="127" spans="9:13" ht="13" thickBot="1">
      <c r="I127" s="98">
        <f t="shared" si="3"/>
        <v>44767</v>
      </c>
      <c r="J127" s="97"/>
      <c r="K127" s="97"/>
      <c r="L127" s="841">
        <f t="shared" si="4"/>
        <v>0</v>
      </c>
      <c r="M127" s="841" t="e">
        <f t="shared" si="5"/>
        <v>#DIV/0!</v>
      </c>
    </row>
    <row r="128" spans="9:13" ht="13" thickBot="1">
      <c r="I128" s="98">
        <f t="shared" si="3"/>
        <v>44768</v>
      </c>
      <c r="J128" s="97"/>
      <c r="K128" s="97"/>
      <c r="L128" s="841">
        <f t="shared" si="4"/>
        <v>0</v>
      </c>
      <c r="M128" s="841" t="e">
        <f t="shared" si="5"/>
        <v>#DIV/0!</v>
      </c>
    </row>
    <row r="129" spans="9:13" ht="13" thickBot="1">
      <c r="I129" s="98">
        <f t="shared" si="3"/>
        <v>44769</v>
      </c>
      <c r="J129" s="97"/>
      <c r="K129" s="97"/>
      <c r="L129" s="841">
        <f t="shared" si="4"/>
        <v>0</v>
      </c>
      <c r="M129" s="841" t="e">
        <f t="shared" si="5"/>
        <v>#DIV/0!</v>
      </c>
    </row>
    <row r="130" spans="9:13" ht="13" thickBot="1">
      <c r="I130" s="98">
        <f t="shared" si="3"/>
        <v>44770</v>
      </c>
      <c r="J130" s="97"/>
      <c r="K130" s="97"/>
      <c r="L130" s="841">
        <f t="shared" si="4"/>
        <v>0</v>
      </c>
      <c r="M130" s="841" t="e">
        <f t="shared" si="5"/>
        <v>#DIV/0!</v>
      </c>
    </row>
    <row r="131" spans="9:13" ht="13" thickBot="1">
      <c r="I131" s="98">
        <f t="shared" si="3"/>
        <v>44771</v>
      </c>
      <c r="J131" s="97"/>
      <c r="K131" s="97"/>
      <c r="L131" s="841">
        <f t="shared" si="4"/>
        <v>0</v>
      </c>
      <c r="M131" s="841" t="e">
        <f t="shared" si="5"/>
        <v>#DIV/0!</v>
      </c>
    </row>
    <row r="132" spans="9:13" ht="13" thickBot="1">
      <c r="I132" s="98">
        <f t="shared" si="3"/>
        <v>44772</v>
      </c>
      <c r="J132" s="97"/>
      <c r="K132" s="97"/>
      <c r="L132" s="841">
        <f t="shared" si="4"/>
        <v>0</v>
      </c>
      <c r="M132" s="841" t="e">
        <f t="shared" si="5"/>
        <v>#DIV/0!</v>
      </c>
    </row>
    <row r="133" spans="9:13" ht="13" thickBot="1">
      <c r="I133" s="98">
        <f t="shared" si="3"/>
        <v>44773</v>
      </c>
      <c r="J133" s="97"/>
      <c r="K133" s="97"/>
      <c r="L133" s="841">
        <f t="shared" si="4"/>
        <v>0</v>
      </c>
      <c r="M133" s="841" t="e">
        <f t="shared" si="5"/>
        <v>#DIV/0!</v>
      </c>
    </row>
    <row r="134" spans="9:13" ht="13" thickBot="1">
      <c r="I134" s="98">
        <f t="shared" si="3"/>
        <v>44774</v>
      </c>
      <c r="J134" s="97"/>
      <c r="K134" s="97"/>
      <c r="L134" s="841">
        <f t="shared" si="4"/>
        <v>0</v>
      </c>
      <c r="M134" s="841" t="e">
        <f t="shared" si="5"/>
        <v>#DIV/0!</v>
      </c>
    </row>
    <row r="135" spans="9:13" ht="13" thickBot="1">
      <c r="I135" s="98">
        <f t="shared" si="3"/>
        <v>44775</v>
      </c>
      <c r="J135" s="97"/>
      <c r="K135" s="97"/>
      <c r="L135" s="841">
        <f t="shared" si="4"/>
        <v>0</v>
      </c>
      <c r="M135" s="841" t="e">
        <f t="shared" si="5"/>
        <v>#DIV/0!</v>
      </c>
    </row>
    <row r="136" spans="9:13" ht="13" thickBot="1">
      <c r="I136" s="98">
        <f t="shared" si="3"/>
        <v>44776</v>
      </c>
      <c r="J136" s="97"/>
      <c r="K136" s="97"/>
      <c r="L136" s="841">
        <f t="shared" si="4"/>
        <v>0</v>
      </c>
      <c r="M136" s="841" t="e">
        <f t="shared" si="5"/>
        <v>#DIV/0!</v>
      </c>
    </row>
    <row r="137" spans="9:13" ht="13" thickBot="1">
      <c r="I137" s="98">
        <f t="shared" si="3"/>
        <v>44777</v>
      </c>
      <c r="J137" s="97"/>
      <c r="K137" s="97"/>
      <c r="L137" s="841">
        <f t="shared" si="4"/>
        <v>0</v>
      </c>
      <c r="M137" s="841" t="e">
        <f t="shared" si="5"/>
        <v>#DIV/0!</v>
      </c>
    </row>
    <row r="138" spans="9:13" ht="13" thickBot="1">
      <c r="I138" s="98">
        <f t="shared" si="3"/>
        <v>44778</v>
      </c>
      <c r="J138" s="97"/>
      <c r="K138" s="97"/>
      <c r="L138" s="841">
        <f t="shared" si="4"/>
        <v>0</v>
      </c>
      <c r="M138" s="841" t="e">
        <f t="shared" si="5"/>
        <v>#DIV/0!</v>
      </c>
    </row>
    <row r="139" spans="9:13" ht="13" thickBot="1">
      <c r="I139" s="98">
        <f t="shared" si="3"/>
        <v>44779</v>
      </c>
      <c r="J139" s="97"/>
      <c r="K139" s="97"/>
      <c r="L139" s="841">
        <f t="shared" si="4"/>
        <v>0</v>
      </c>
      <c r="M139" s="841" t="e">
        <f t="shared" si="5"/>
        <v>#DIV/0!</v>
      </c>
    </row>
    <row r="140" spans="9:13" ht="13" thickBot="1">
      <c r="I140" s="98">
        <f t="shared" si="3"/>
        <v>44780</v>
      </c>
      <c r="J140" s="97"/>
      <c r="K140" s="97"/>
      <c r="L140" s="841">
        <f t="shared" si="4"/>
        <v>0</v>
      </c>
      <c r="M140" s="841" t="e">
        <f t="shared" si="5"/>
        <v>#DIV/0!</v>
      </c>
    </row>
    <row r="141" spans="9:13" ht="13" thickBot="1">
      <c r="I141" s="98">
        <f t="shared" ref="I141:I204" si="6">I140+1</f>
        <v>44781</v>
      </c>
      <c r="J141" s="97"/>
      <c r="K141" s="97"/>
      <c r="L141" s="841">
        <f t="shared" ref="L141:L204" si="7">ABS(K141-J141)</f>
        <v>0</v>
      </c>
      <c r="M141" s="841" t="e">
        <f t="shared" ref="M141:M204" si="8">L141*(J141/SUM($J$12:$J$376))</f>
        <v>#DIV/0!</v>
      </c>
    </row>
    <row r="142" spans="9:13" ht="13" thickBot="1">
      <c r="I142" s="98">
        <f t="shared" si="6"/>
        <v>44782</v>
      </c>
      <c r="J142" s="97"/>
      <c r="K142" s="97"/>
      <c r="L142" s="841">
        <f t="shared" si="7"/>
        <v>0</v>
      </c>
      <c r="M142" s="841" t="e">
        <f t="shared" si="8"/>
        <v>#DIV/0!</v>
      </c>
    </row>
    <row r="143" spans="9:13" ht="13" thickBot="1">
      <c r="I143" s="98">
        <f t="shared" si="6"/>
        <v>44783</v>
      </c>
      <c r="J143" s="97"/>
      <c r="K143" s="97"/>
      <c r="L143" s="841">
        <f t="shared" si="7"/>
        <v>0</v>
      </c>
      <c r="M143" s="841" t="e">
        <f t="shared" si="8"/>
        <v>#DIV/0!</v>
      </c>
    </row>
    <row r="144" spans="9:13" ht="13" thickBot="1">
      <c r="I144" s="98">
        <f t="shared" si="6"/>
        <v>44784</v>
      </c>
      <c r="J144" s="97"/>
      <c r="K144" s="97"/>
      <c r="L144" s="841">
        <f t="shared" si="7"/>
        <v>0</v>
      </c>
      <c r="M144" s="841" t="e">
        <f t="shared" si="8"/>
        <v>#DIV/0!</v>
      </c>
    </row>
    <row r="145" spans="9:13" ht="13" thickBot="1">
      <c r="I145" s="98">
        <f t="shared" si="6"/>
        <v>44785</v>
      </c>
      <c r="J145" s="97"/>
      <c r="K145" s="97"/>
      <c r="L145" s="841">
        <f t="shared" si="7"/>
        <v>0</v>
      </c>
      <c r="M145" s="841" t="e">
        <f t="shared" si="8"/>
        <v>#DIV/0!</v>
      </c>
    </row>
    <row r="146" spans="9:13" ht="13" thickBot="1">
      <c r="I146" s="98">
        <f t="shared" si="6"/>
        <v>44786</v>
      </c>
      <c r="J146" s="97"/>
      <c r="K146" s="97"/>
      <c r="L146" s="841">
        <f t="shared" si="7"/>
        <v>0</v>
      </c>
      <c r="M146" s="841" t="e">
        <f t="shared" si="8"/>
        <v>#DIV/0!</v>
      </c>
    </row>
    <row r="147" spans="9:13" ht="13" thickBot="1">
      <c r="I147" s="98">
        <f t="shared" si="6"/>
        <v>44787</v>
      </c>
      <c r="J147" s="97"/>
      <c r="K147" s="97"/>
      <c r="L147" s="841">
        <f t="shared" si="7"/>
        <v>0</v>
      </c>
      <c r="M147" s="841" t="e">
        <f t="shared" si="8"/>
        <v>#DIV/0!</v>
      </c>
    </row>
    <row r="148" spans="9:13" ht="13" thickBot="1">
      <c r="I148" s="98">
        <f t="shared" si="6"/>
        <v>44788</v>
      </c>
      <c r="J148" s="97"/>
      <c r="K148" s="97"/>
      <c r="L148" s="841">
        <f t="shared" si="7"/>
        <v>0</v>
      </c>
      <c r="M148" s="841" t="e">
        <f t="shared" si="8"/>
        <v>#DIV/0!</v>
      </c>
    </row>
    <row r="149" spans="9:13" ht="13" thickBot="1">
      <c r="I149" s="98">
        <f t="shared" si="6"/>
        <v>44789</v>
      </c>
      <c r="J149" s="97"/>
      <c r="K149" s="97"/>
      <c r="L149" s="841">
        <f t="shared" si="7"/>
        <v>0</v>
      </c>
      <c r="M149" s="841" t="e">
        <f t="shared" si="8"/>
        <v>#DIV/0!</v>
      </c>
    </row>
    <row r="150" spans="9:13" ht="13" thickBot="1">
      <c r="I150" s="98">
        <f t="shared" si="6"/>
        <v>44790</v>
      </c>
      <c r="J150" s="97"/>
      <c r="K150" s="97"/>
      <c r="L150" s="841">
        <f t="shared" si="7"/>
        <v>0</v>
      </c>
      <c r="M150" s="841" t="e">
        <f t="shared" si="8"/>
        <v>#DIV/0!</v>
      </c>
    </row>
    <row r="151" spans="9:13" ht="13" thickBot="1">
      <c r="I151" s="98">
        <f t="shared" si="6"/>
        <v>44791</v>
      </c>
      <c r="J151" s="97"/>
      <c r="K151" s="97"/>
      <c r="L151" s="841">
        <f t="shared" si="7"/>
        <v>0</v>
      </c>
      <c r="M151" s="841" t="e">
        <f t="shared" si="8"/>
        <v>#DIV/0!</v>
      </c>
    </row>
    <row r="152" spans="9:13" ht="13" thickBot="1">
      <c r="I152" s="98">
        <f t="shared" si="6"/>
        <v>44792</v>
      </c>
      <c r="J152" s="97"/>
      <c r="K152" s="97"/>
      <c r="L152" s="841">
        <f t="shared" si="7"/>
        <v>0</v>
      </c>
      <c r="M152" s="841" t="e">
        <f t="shared" si="8"/>
        <v>#DIV/0!</v>
      </c>
    </row>
    <row r="153" spans="9:13" ht="13" thickBot="1">
      <c r="I153" s="98">
        <f t="shared" si="6"/>
        <v>44793</v>
      </c>
      <c r="J153" s="97"/>
      <c r="K153" s="97"/>
      <c r="L153" s="841">
        <f t="shared" si="7"/>
        <v>0</v>
      </c>
      <c r="M153" s="841" t="e">
        <f t="shared" si="8"/>
        <v>#DIV/0!</v>
      </c>
    </row>
    <row r="154" spans="9:13" ht="13" thickBot="1">
      <c r="I154" s="98">
        <f t="shared" si="6"/>
        <v>44794</v>
      </c>
      <c r="J154" s="97"/>
      <c r="K154" s="97"/>
      <c r="L154" s="841">
        <f t="shared" si="7"/>
        <v>0</v>
      </c>
      <c r="M154" s="841" t="e">
        <f t="shared" si="8"/>
        <v>#DIV/0!</v>
      </c>
    </row>
    <row r="155" spans="9:13" ht="13" thickBot="1">
      <c r="I155" s="98">
        <f t="shared" si="6"/>
        <v>44795</v>
      </c>
      <c r="J155" s="97"/>
      <c r="K155" s="97"/>
      <c r="L155" s="841">
        <f t="shared" si="7"/>
        <v>0</v>
      </c>
      <c r="M155" s="841" t="e">
        <f t="shared" si="8"/>
        <v>#DIV/0!</v>
      </c>
    </row>
    <row r="156" spans="9:13" ht="13" thickBot="1">
      <c r="I156" s="98">
        <f t="shared" si="6"/>
        <v>44796</v>
      </c>
      <c r="J156" s="97"/>
      <c r="K156" s="97"/>
      <c r="L156" s="841">
        <f t="shared" si="7"/>
        <v>0</v>
      </c>
      <c r="M156" s="841" t="e">
        <f t="shared" si="8"/>
        <v>#DIV/0!</v>
      </c>
    </row>
    <row r="157" spans="9:13" ht="13" thickBot="1">
      <c r="I157" s="98">
        <f t="shared" si="6"/>
        <v>44797</v>
      </c>
      <c r="J157" s="97"/>
      <c r="K157" s="97"/>
      <c r="L157" s="841">
        <f t="shared" si="7"/>
        <v>0</v>
      </c>
      <c r="M157" s="841" t="e">
        <f t="shared" si="8"/>
        <v>#DIV/0!</v>
      </c>
    </row>
    <row r="158" spans="9:13" ht="13" thickBot="1">
      <c r="I158" s="98">
        <f t="shared" si="6"/>
        <v>44798</v>
      </c>
      <c r="J158" s="97"/>
      <c r="K158" s="97"/>
      <c r="L158" s="841">
        <f t="shared" si="7"/>
        <v>0</v>
      </c>
      <c r="M158" s="841" t="e">
        <f t="shared" si="8"/>
        <v>#DIV/0!</v>
      </c>
    </row>
    <row r="159" spans="9:13" ht="13" thickBot="1">
      <c r="I159" s="98">
        <f t="shared" si="6"/>
        <v>44799</v>
      </c>
      <c r="J159" s="97"/>
      <c r="K159" s="97"/>
      <c r="L159" s="841">
        <f t="shared" si="7"/>
        <v>0</v>
      </c>
      <c r="M159" s="841" t="e">
        <f t="shared" si="8"/>
        <v>#DIV/0!</v>
      </c>
    </row>
    <row r="160" spans="9:13" ht="13" thickBot="1">
      <c r="I160" s="98">
        <f t="shared" si="6"/>
        <v>44800</v>
      </c>
      <c r="J160" s="97"/>
      <c r="K160" s="97"/>
      <c r="L160" s="841">
        <f t="shared" si="7"/>
        <v>0</v>
      </c>
      <c r="M160" s="841" t="e">
        <f t="shared" si="8"/>
        <v>#DIV/0!</v>
      </c>
    </row>
    <row r="161" spans="9:13" ht="13" thickBot="1">
      <c r="I161" s="98">
        <f t="shared" si="6"/>
        <v>44801</v>
      </c>
      <c r="J161" s="97"/>
      <c r="K161" s="97"/>
      <c r="L161" s="841">
        <f t="shared" si="7"/>
        <v>0</v>
      </c>
      <c r="M161" s="841" t="e">
        <f t="shared" si="8"/>
        <v>#DIV/0!</v>
      </c>
    </row>
    <row r="162" spans="9:13" ht="13" thickBot="1">
      <c r="I162" s="98">
        <f t="shared" si="6"/>
        <v>44802</v>
      </c>
      <c r="J162" s="97"/>
      <c r="K162" s="97"/>
      <c r="L162" s="841">
        <f t="shared" si="7"/>
        <v>0</v>
      </c>
      <c r="M162" s="841" t="e">
        <f t="shared" si="8"/>
        <v>#DIV/0!</v>
      </c>
    </row>
    <row r="163" spans="9:13" ht="13" thickBot="1">
      <c r="I163" s="98">
        <f t="shared" si="6"/>
        <v>44803</v>
      </c>
      <c r="J163" s="97"/>
      <c r="K163" s="97"/>
      <c r="L163" s="841">
        <f t="shared" si="7"/>
        <v>0</v>
      </c>
      <c r="M163" s="841" t="e">
        <f t="shared" si="8"/>
        <v>#DIV/0!</v>
      </c>
    </row>
    <row r="164" spans="9:13" ht="13" thickBot="1">
      <c r="I164" s="98">
        <f t="shared" si="6"/>
        <v>44804</v>
      </c>
      <c r="J164" s="97"/>
      <c r="K164" s="97"/>
      <c r="L164" s="841">
        <f t="shared" si="7"/>
        <v>0</v>
      </c>
      <c r="M164" s="841" t="e">
        <f t="shared" si="8"/>
        <v>#DIV/0!</v>
      </c>
    </row>
    <row r="165" spans="9:13" ht="13" thickBot="1">
      <c r="I165" s="98">
        <f t="shared" si="6"/>
        <v>44805</v>
      </c>
      <c r="J165" s="97"/>
      <c r="K165" s="97"/>
      <c r="L165" s="841">
        <f t="shared" si="7"/>
        <v>0</v>
      </c>
      <c r="M165" s="841" t="e">
        <f t="shared" si="8"/>
        <v>#DIV/0!</v>
      </c>
    </row>
    <row r="166" spans="9:13" ht="13" thickBot="1">
      <c r="I166" s="98">
        <f t="shared" si="6"/>
        <v>44806</v>
      </c>
      <c r="J166" s="97"/>
      <c r="K166" s="97"/>
      <c r="L166" s="841">
        <f t="shared" si="7"/>
        <v>0</v>
      </c>
      <c r="M166" s="841" t="e">
        <f t="shared" si="8"/>
        <v>#DIV/0!</v>
      </c>
    </row>
    <row r="167" spans="9:13" ht="13" thickBot="1">
      <c r="I167" s="98">
        <f t="shared" si="6"/>
        <v>44807</v>
      </c>
      <c r="J167" s="97"/>
      <c r="K167" s="97"/>
      <c r="L167" s="841">
        <f t="shared" si="7"/>
        <v>0</v>
      </c>
      <c r="M167" s="841" t="e">
        <f t="shared" si="8"/>
        <v>#DIV/0!</v>
      </c>
    </row>
    <row r="168" spans="9:13" ht="13" thickBot="1">
      <c r="I168" s="98">
        <f t="shared" si="6"/>
        <v>44808</v>
      </c>
      <c r="J168" s="97"/>
      <c r="K168" s="97"/>
      <c r="L168" s="841">
        <f t="shared" si="7"/>
        <v>0</v>
      </c>
      <c r="M168" s="841" t="e">
        <f t="shared" si="8"/>
        <v>#DIV/0!</v>
      </c>
    </row>
    <row r="169" spans="9:13" ht="13" thickBot="1">
      <c r="I169" s="98">
        <f t="shared" si="6"/>
        <v>44809</v>
      </c>
      <c r="J169" s="97"/>
      <c r="K169" s="97"/>
      <c r="L169" s="841">
        <f t="shared" si="7"/>
        <v>0</v>
      </c>
      <c r="M169" s="841" t="e">
        <f t="shared" si="8"/>
        <v>#DIV/0!</v>
      </c>
    </row>
    <row r="170" spans="9:13" ht="13" thickBot="1">
      <c r="I170" s="98">
        <f t="shared" si="6"/>
        <v>44810</v>
      </c>
      <c r="J170" s="97"/>
      <c r="K170" s="97"/>
      <c r="L170" s="841">
        <f t="shared" si="7"/>
        <v>0</v>
      </c>
      <c r="M170" s="841" t="e">
        <f t="shared" si="8"/>
        <v>#DIV/0!</v>
      </c>
    </row>
    <row r="171" spans="9:13" ht="13" thickBot="1">
      <c r="I171" s="98">
        <f t="shared" si="6"/>
        <v>44811</v>
      </c>
      <c r="J171" s="97"/>
      <c r="K171" s="97"/>
      <c r="L171" s="841">
        <f t="shared" si="7"/>
        <v>0</v>
      </c>
      <c r="M171" s="841" t="e">
        <f t="shared" si="8"/>
        <v>#DIV/0!</v>
      </c>
    </row>
    <row r="172" spans="9:13" ht="13" thickBot="1">
      <c r="I172" s="98">
        <f t="shared" si="6"/>
        <v>44812</v>
      </c>
      <c r="J172" s="97"/>
      <c r="K172" s="97"/>
      <c r="L172" s="841">
        <f t="shared" si="7"/>
        <v>0</v>
      </c>
      <c r="M172" s="841" t="e">
        <f t="shared" si="8"/>
        <v>#DIV/0!</v>
      </c>
    </row>
    <row r="173" spans="9:13" ht="13" thickBot="1">
      <c r="I173" s="98">
        <f t="shared" si="6"/>
        <v>44813</v>
      </c>
      <c r="J173" s="97"/>
      <c r="K173" s="97"/>
      <c r="L173" s="841">
        <f t="shared" si="7"/>
        <v>0</v>
      </c>
      <c r="M173" s="841" t="e">
        <f t="shared" si="8"/>
        <v>#DIV/0!</v>
      </c>
    </row>
    <row r="174" spans="9:13" ht="13" thickBot="1">
      <c r="I174" s="98">
        <f t="shared" si="6"/>
        <v>44814</v>
      </c>
      <c r="J174" s="97"/>
      <c r="K174" s="97"/>
      <c r="L174" s="841">
        <f t="shared" si="7"/>
        <v>0</v>
      </c>
      <c r="M174" s="841" t="e">
        <f t="shared" si="8"/>
        <v>#DIV/0!</v>
      </c>
    </row>
    <row r="175" spans="9:13" ht="13" thickBot="1">
      <c r="I175" s="98">
        <f t="shared" si="6"/>
        <v>44815</v>
      </c>
      <c r="J175" s="97"/>
      <c r="K175" s="97"/>
      <c r="L175" s="841">
        <f t="shared" si="7"/>
        <v>0</v>
      </c>
      <c r="M175" s="841" t="e">
        <f t="shared" si="8"/>
        <v>#DIV/0!</v>
      </c>
    </row>
    <row r="176" spans="9:13" ht="13" thickBot="1">
      <c r="I176" s="98">
        <f t="shared" si="6"/>
        <v>44816</v>
      </c>
      <c r="J176" s="97"/>
      <c r="K176" s="97"/>
      <c r="L176" s="841">
        <f t="shared" si="7"/>
        <v>0</v>
      </c>
      <c r="M176" s="841" t="e">
        <f t="shared" si="8"/>
        <v>#DIV/0!</v>
      </c>
    </row>
    <row r="177" spans="9:13" ht="13" thickBot="1">
      <c r="I177" s="98">
        <f t="shared" si="6"/>
        <v>44817</v>
      </c>
      <c r="J177" s="97"/>
      <c r="K177" s="97"/>
      <c r="L177" s="841">
        <f t="shared" si="7"/>
        <v>0</v>
      </c>
      <c r="M177" s="841" t="e">
        <f t="shared" si="8"/>
        <v>#DIV/0!</v>
      </c>
    </row>
    <row r="178" spans="9:13" ht="13" thickBot="1">
      <c r="I178" s="98">
        <f t="shared" si="6"/>
        <v>44818</v>
      </c>
      <c r="J178" s="97"/>
      <c r="K178" s="97"/>
      <c r="L178" s="841">
        <f t="shared" si="7"/>
        <v>0</v>
      </c>
      <c r="M178" s="841" t="e">
        <f t="shared" si="8"/>
        <v>#DIV/0!</v>
      </c>
    </row>
    <row r="179" spans="9:13" ht="13" thickBot="1">
      <c r="I179" s="98">
        <f t="shared" si="6"/>
        <v>44819</v>
      </c>
      <c r="J179" s="97"/>
      <c r="K179" s="97"/>
      <c r="L179" s="841">
        <f t="shared" si="7"/>
        <v>0</v>
      </c>
      <c r="M179" s="841" t="e">
        <f t="shared" si="8"/>
        <v>#DIV/0!</v>
      </c>
    </row>
    <row r="180" spans="9:13" ht="13" thickBot="1">
      <c r="I180" s="98">
        <f t="shared" si="6"/>
        <v>44820</v>
      </c>
      <c r="J180" s="97"/>
      <c r="K180" s="97"/>
      <c r="L180" s="841">
        <f t="shared" si="7"/>
        <v>0</v>
      </c>
      <c r="M180" s="841" t="e">
        <f t="shared" si="8"/>
        <v>#DIV/0!</v>
      </c>
    </row>
    <row r="181" spans="9:13" ht="13" thickBot="1">
      <c r="I181" s="98">
        <f t="shared" si="6"/>
        <v>44821</v>
      </c>
      <c r="J181" s="97"/>
      <c r="K181" s="97"/>
      <c r="L181" s="841">
        <f t="shared" si="7"/>
        <v>0</v>
      </c>
      <c r="M181" s="841" t="e">
        <f t="shared" si="8"/>
        <v>#DIV/0!</v>
      </c>
    </row>
    <row r="182" spans="9:13" ht="13" thickBot="1">
      <c r="I182" s="98">
        <f t="shared" si="6"/>
        <v>44822</v>
      </c>
      <c r="J182" s="97"/>
      <c r="K182" s="97"/>
      <c r="L182" s="841">
        <f t="shared" si="7"/>
        <v>0</v>
      </c>
      <c r="M182" s="841" t="e">
        <f t="shared" si="8"/>
        <v>#DIV/0!</v>
      </c>
    </row>
    <row r="183" spans="9:13" ht="13" thickBot="1">
      <c r="I183" s="98">
        <f t="shared" si="6"/>
        <v>44823</v>
      </c>
      <c r="J183" s="97"/>
      <c r="K183" s="97"/>
      <c r="L183" s="841">
        <f t="shared" si="7"/>
        <v>0</v>
      </c>
      <c r="M183" s="841" t="e">
        <f t="shared" si="8"/>
        <v>#DIV/0!</v>
      </c>
    </row>
    <row r="184" spans="9:13" ht="13" thickBot="1">
      <c r="I184" s="98">
        <f t="shared" si="6"/>
        <v>44824</v>
      </c>
      <c r="J184" s="97"/>
      <c r="K184" s="97"/>
      <c r="L184" s="841">
        <f t="shared" si="7"/>
        <v>0</v>
      </c>
      <c r="M184" s="841" t="e">
        <f t="shared" si="8"/>
        <v>#DIV/0!</v>
      </c>
    </row>
    <row r="185" spans="9:13" ht="13" thickBot="1">
      <c r="I185" s="98">
        <f t="shared" si="6"/>
        <v>44825</v>
      </c>
      <c r="J185" s="97"/>
      <c r="K185" s="97"/>
      <c r="L185" s="841">
        <f t="shared" si="7"/>
        <v>0</v>
      </c>
      <c r="M185" s="841" t="e">
        <f t="shared" si="8"/>
        <v>#DIV/0!</v>
      </c>
    </row>
    <row r="186" spans="9:13" ht="13" thickBot="1">
      <c r="I186" s="98">
        <f t="shared" si="6"/>
        <v>44826</v>
      </c>
      <c r="J186" s="97"/>
      <c r="K186" s="97"/>
      <c r="L186" s="841">
        <f t="shared" si="7"/>
        <v>0</v>
      </c>
      <c r="M186" s="841" t="e">
        <f t="shared" si="8"/>
        <v>#DIV/0!</v>
      </c>
    </row>
    <row r="187" spans="9:13" ht="13" thickBot="1">
      <c r="I187" s="98">
        <f t="shared" si="6"/>
        <v>44827</v>
      </c>
      <c r="J187" s="97"/>
      <c r="K187" s="97"/>
      <c r="L187" s="841">
        <f t="shared" si="7"/>
        <v>0</v>
      </c>
      <c r="M187" s="841" t="e">
        <f t="shared" si="8"/>
        <v>#DIV/0!</v>
      </c>
    </row>
    <row r="188" spans="9:13" ht="13" thickBot="1">
      <c r="I188" s="98">
        <f t="shared" si="6"/>
        <v>44828</v>
      </c>
      <c r="J188" s="97"/>
      <c r="K188" s="97"/>
      <c r="L188" s="841">
        <f t="shared" si="7"/>
        <v>0</v>
      </c>
      <c r="M188" s="841" t="e">
        <f t="shared" si="8"/>
        <v>#DIV/0!</v>
      </c>
    </row>
    <row r="189" spans="9:13" ht="13" thickBot="1">
      <c r="I189" s="98">
        <f t="shared" si="6"/>
        <v>44829</v>
      </c>
      <c r="J189" s="97"/>
      <c r="K189" s="97"/>
      <c r="L189" s="841">
        <f t="shared" si="7"/>
        <v>0</v>
      </c>
      <c r="M189" s="841" t="e">
        <f t="shared" si="8"/>
        <v>#DIV/0!</v>
      </c>
    </row>
    <row r="190" spans="9:13" ht="13" thickBot="1">
      <c r="I190" s="98">
        <f t="shared" si="6"/>
        <v>44830</v>
      </c>
      <c r="J190" s="97"/>
      <c r="K190" s="97"/>
      <c r="L190" s="841">
        <f t="shared" si="7"/>
        <v>0</v>
      </c>
      <c r="M190" s="841" t="e">
        <f t="shared" si="8"/>
        <v>#DIV/0!</v>
      </c>
    </row>
    <row r="191" spans="9:13" ht="13" thickBot="1">
      <c r="I191" s="98">
        <f t="shared" si="6"/>
        <v>44831</v>
      </c>
      <c r="J191" s="97"/>
      <c r="K191" s="97"/>
      <c r="L191" s="841">
        <f t="shared" si="7"/>
        <v>0</v>
      </c>
      <c r="M191" s="841" t="e">
        <f t="shared" si="8"/>
        <v>#DIV/0!</v>
      </c>
    </row>
    <row r="192" spans="9:13" ht="13" thickBot="1">
      <c r="I192" s="98">
        <f t="shared" si="6"/>
        <v>44832</v>
      </c>
      <c r="J192" s="97"/>
      <c r="K192" s="97"/>
      <c r="L192" s="841">
        <f t="shared" si="7"/>
        <v>0</v>
      </c>
      <c r="M192" s="841" t="e">
        <f t="shared" si="8"/>
        <v>#DIV/0!</v>
      </c>
    </row>
    <row r="193" spans="9:13" ht="13" thickBot="1">
      <c r="I193" s="98">
        <f t="shared" si="6"/>
        <v>44833</v>
      </c>
      <c r="J193" s="97"/>
      <c r="K193" s="97"/>
      <c r="L193" s="841">
        <f t="shared" si="7"/>
        <v>0</v>
      </c>
      <c r="M193" s="841" t="e">
        <f t="shared" si="8"/>
        <v>#DIV/0!</v>
      </c>
    </row>
    <row r="194" spans="9:13" ht="13" thickBot="1">
      <c r="I194" s="98">
        <f t="shared" si="6"/>
        <v>44834</v>
      </c>
      <c r="J194" s="97"/>
      <c r="K194" s="97"/>
      <c r="L194" s="841">
        <f t="shared" si="7"/>
        <v>0</v>
      </c>
      <c r="M194" s="841" t="e">
        <f t="shared" si="8"/>
        <v>#DIV/0!</v>
      </c>
    </row>
    <row r="195" spans="9:13" ht="13" thickBot="1">
      <c r="I195" s="98">
        <f t="shared" si="6"/>
        <v>44835</v>
      </c>
      <c r="J195" s="97"/>
      <c r="K195" s="97"/>
      <c r="L195" s="841">
        <f t="shared" si="7"/>
        <v>0</v>
      </c>
      <c r="M195" s="841" t="e">
        <f t="shared" si="8"/>
        <v>#DIV/0!</v>
      </c>
    </row>
    <row r="196" spans="9:13" ht="13" thickBot="1">
      <c r="I196" s="98">
        <f t="shared" si="6"/>
        <v>44836</v>
      </c>
      <c r="J196" s="97"/>
      <c r="K196" s="97"/>
      <c r="L196" s="841">
        <f t="shared" si="7"/>
        <v>0</v>
      </c>
      <c r="M196" s="841" t="e">
        <f t="shared" si="8"/>
        <v>#DIV/0!</v>
      </c>
    </row>
    <row r="197" spans="9:13" ht="13" thickBot="1">
      <c r="I197" s="98">
        <f t="shared" si="6"/>
        <v>44837</v>
      </c>
      <c r="J197" s="97"/>
      <c r="K197" s="97"/>
      <c r="L197" s="841">
        <f t="shared" si="7"/>
        <v>0</v>
      </c>
      <c r="M197" s="841" t="e">
        <f t="shared" si="8"/>
        <v>#DIV/0!</v>
      </c>
    </row>
    <row r="198" spans="9:13" ht="13" thickBot="1">
      <c r="I198" s="98">
        <f t="shared" si="6"/>
        <v>44838</v>
      </c>
      <c r="J198" s="97"/>
      <c r="K198" s="97"/>
      <c r="L198" s="841">
        <f t="shared" si="7"/>
        <v>0</v>
      </c>
      <c r="M198" s="841" t="e">
        <f t="shared" si="8"/>
        <v>#DIV/0!</v>
      </c>
    </row>
    <row r="199" spans="9:13" ht="13" thickBot="1">
      <c r="I199" s="98">
        <f t="shared" si="6"/>
        <v>44839</v>
      </c>
      <c r="J199" s="97"/>
      <c r="K199" s="97"/>
      <c r="L199" s="841">
        <f t="shared" si="7"/>
        <v>0</v>
      </c>
      <c r="M199" s="841" t="e">
        <f t="shared" si="8"/>
        <v>#DIV/0!</v>
      </c>
    </row>
    <row r="200" spans="9:13" ht="13" thickBot="1">
      <c r="I200" s="98">
        <f t="shared" si="6"/>
        <v>44840</v>
      </c>
      <c r="J200" s="97"/>
      <c r="K200" s="97"/>
      <c r="L200" s="841">
        <f t="shared" si="7"/>
        <v>0</v>
      </c>
      <c r="M200" s="841" t="e">
        <f t="shared" si="8"/>
        <v>#DIV/0!</v>
      </c>
    </row>
    <row r="201" spans="9:13" ht="13" thickBot="1">
      <c r="I201" s="98">
        <f t="shared" si="6"/>
        <v>44841</v>
      </c>
      <c r="J201" s="97"/>
      <c r="K201" s="97"/>
      <c r="L201" s="841">
        <f t="shared" si="7"/>
        <v>0</v>
      </c>
      <c r="M201" s="841" t="e">
        <f t="shared" si="8"/>
        <v>#DIV/0!</v>
      </c>
    </row>
    <row r="202" spans="9:13" ht="13" thickBot="1">
      <c r="I202" s="98">
        <f t="shared" si="6"/>
        <v>44842</v>
      </c>
      <c r="J202" s="97"/>
      <c r="K202" s="97"/>
      <c r="L202" s="841">
        <f t="shared" si="7"/>
        <v>0</v>
      </c>
      <c r="M202" s="841" t="e">
        <f t="shared" si="8"/>
        <v>#DIV/0!</v>
      </c>
    </row>
    <row r="203" spans="9:13" ht="13" thickBot="1">
      <c r="I203" s="98">
        <f t="shared" si="6"/>
        <v>44843</v>
      </c>
      <c r="J203" s="97"/>
      <c r="K203" s="97"/>
      <c r="L203" s="841">
        <f t="shared" si="7"/>
        <v>0</v>
      </c>
      <c r="M203" s="841" t="e">
        <f t="shared" si="8"/>
        <v>#DIV/0!</v>
      </c>
    </row>
    <row r="204" spans="9:13" ht="13" thickBot="1">
      <c r="I204" s="98">
        <f t="shared" si="6"/>
        <v>44844</v>
      </c>
      <c r="J204" s="97"/>
      <c r="K204" s="97"/>
      <c r="L204" s="841">
        <f t="shared" si="7"/>
        <v>0</v>
      </c>
      <c r="M204" s="841" t="e">
        <f t="shared" si="8"/>
        <v>#DIV/0!</v>
      </c>
    </row>
    <row r="205" spans="9:13" ht="13" thickBot="1">
      <c r="I205" s="98">
        <f t="shared" ref="I205:I268" si="9">I204+1</f>
        <v>44845</v>
      </c>
      <c r="J205" s="97"/>
      <c r="K205" s="97"/>
      <c r="L205" s="841">
        <f t="shared" ref="L205:L268" si="10">ABS(K205-J205)</f>
        <v>0</v>
      </c>
      <c r="M205" s="841" t="e">
        <f t="shared" ref="M205:M268" si="11">L205*(J205/SUM($J$12:$J$376))</f>
        <v>#DIV/0!</v>
      </c>
    </row>
    <row r="206" spans="9:13" ht="13" thickBot="1">
      <c r="I206" s="98">
        <f t="shared" si="9"/>
        <v>44846</v>
      </c>
      <c r="J206" s="97"/>
      <c r="K206" s="97"/>
      <c r="L206" s="841">
        <f t="shared" si="10"/>
        <v>0</v>
      </c>
      <c r="M206" s="841" t="e">
        <f t="shared" si="11"/>
        <v>#DIV/0!</v>
      </c>
    </row>
    <row r="207" spans="9:13" ht="13" thickBot="1">
      <c r="I207" s="98">
        <f t="shared" si="9"/>
        <v>44847</v>
      </c>
      <c r="J207" s="97"/>
      <c r="K207" s="97"/>
      <c r="L207" s="841">
        <f t="shared" si="10"/>
        <v>0</v>
      </c>
      <c r="M207" s="841" t="e">
        <f t="shared" si="11"/>
        <v>#DIV/0!</v>
      </c>
    </row>
    <row r="208" spans="9:13" ht="13" thickBot="1">
      <c r="I208" s="98">
        <f t="shared" si="9"/>
        <v>44848</v>
      </c>
      <c r="J208" s="97"/>
      <c r="K208" s="97"/>
      <c r="L208" s="841">
        <f t="shared" si="10"/>
        <v>0</v>
      </c>
      <c r="M208" s="841" t="e">
        <f t="shared" si="11"/>
        <v>#DIV/0!</v>
      </c>
    </row>
    <row r="209" spans="9:13" ht="13" thickBot="1">
      <c r="I209" s="98">
        <f t="shared" si="9"/>
        <v>44849</v>
      </c>
      <c r="J209" s="97"/>
      <c r="K209" s="97"/>
      <c r="L209" s="841">
        <f t="shared" si="10"/>
        <v>0</v>
      </c>
      <c r="M209" s="841" t="e">
        <f t="shared" si="11"/>
        <v>#DIV/0!</v>
      </c>
    </row>
    <row r="210" spans="9:13" ht="13" thickBot="1">
      <c r="I210" s="98">
        <f t="shared" si="9"/>
        <v>44850</v>
      </c>
      <c r="J210" s="97"/>
      <c r="K210" s="97"/>
      <c r="L210" s="841">
        <f t="shared" si="10"/>
        <v>0</v>
      </c>
      <c r="M210" s="841" t="e">
        <f t="shared" si="11"/>
        <v>#DIV/0!</v>
      </c>
    </row>
    <row r="211" spans="9:13" ht="13" thickBot="1">
      <c r="I211" s="98">
        <f t="shared" si="9"/>
        <v>44851</v>
      </c>
      <c r="J211" s="97"/>
      <c r="K211" s="97"/>
      <c r="L211" s="841">
        <f t="shared" si="10"/>
        <v>0</v>
      </c>
      <c r="M211" s="841" t="e">
        <f t="shared" si="11"/>
        <v>#DIV/0!</v>
      </c>
    </row>
    <row r="212" spans="9:13" ht="13" thickBot="1">
      <c r="I212" s="98">
        <f t="shared" si="9"/>
        <v>44852</v>
      </c>
      <c r="J212" s="97"/>
      <c r="K212" s="97"/>
      <c r="L212" s="841">
        <f t="shared" si="10"/>
        <v>0</v>
      </c>
      <c r="M212" s="841" t="e">
        <f t="shared" si="11"/>
        <v>#DIV/0!</v>
      </c>
    </row>
    <row r="213" spans="9:13" ht="13" thickBot="1">
      <c r="I213" s="98">
        <f t="shared" si="9"/>
        <v>44853</v>
      </c>
      <c r="J213" s="97"/>
      <c r="K213" s="97"/>
      <c r="L213" s="841">
        <f t="shared" si="10"/>
        <v>0</v>
      </c>
      <c r="M213" s="841" t="e">
        <f t="shared" si="11"/>
        <v>#DIV/0!</v>
      </c>
    </row>
    <row r="214" spans="9:13" ht="13" thickBot="1">
      <c r="I214" s="98">
        <f t="shared" si="9"/>
        <v>44854</v>
      </c>
      <c r="J214" s="97"/>
      <c r="K214" s="97"/>
      <c r="L214" s="841">
        <f t="shared" si="10"/>
        <v>0</v>
      </c>
      <c r="M214" s="841" t="e">
        <f t="shared" si="11"/>
        <v>#DIV/0!</v>
      </c>
    </row>
    <row r="215" spans="9:13" ht="13" thickBot="1">
      <c r="I215" s="98">
        <f t="shared" si="9"/>
        <v>44855</v>
      </c>
      <c r="J215" s="97"/>
      <c r="K215" s="97"/>
      <c r="L215" s="841">
        <f t="shared" si="10"/>
        <v>0</v>
      </c>
      <c r="M215" s="841" t="e">
        <f t="shared" si="11"/>
        <v>#DIV/0!</v>
      </c>
    </row>
    <row r="216" spans="9:13" ht="13" thickBot="1">
      <c r="I216" s="98">
        <f t="shared" si="9"/>
        <v>44856</v>
      </c>
      <c r="J216" s="97"/>
      <c r="K216" s="97"/>
      <c r="L216" s="841">
        <f t="shared" si="10"/>
        <v>0</v>
      </c>
      <c r="M216" s="841" t="e">
        <f t="shared" si="11"/>
        <v>#DIV/0!</v>
      </c>
    </row>
    <row r="217" spans="9:13" ht="13" thickBot="1">
      <c r="I217" s="98">
        <f t="shared" si="9"/>
        <v>44857</v>
      </c>
      <c r="J217" s="97"/>
      <c r="K217" s="97"/>
      <c r="L217" s="841">
        <f t="shared" si="10"/>
        <v>0</v>
      </c>
      <c r="M217" s="841" t="e">
        <f t="shared" si="11"/>
        <v>#DIV/0!</v>
      </c>
    </row>
    <row r="218" spans="9:13" ht="13" thickBot="1">
      <c r="I218" s="98">
        <f t="shared" si="9"/>
        <v>44858</v>
      </c>
      <c r="J218" s="97"/>
      <c r="K218" s="97"/>
      <c r="L218" s="841">
        <f t="shared" si="10"/>
        <v>0</v>
      </c>
      <c r="M218" s="841" t="e">
        <f t="shared" si="11"/>
        <v>#DIV/0!</v>
      </c>
    </row>
    <row r="219" spans="9:13" ht="13" thickBot="1">
      <c r="I219" s="98">
        <f t="shared" si="9"/>
        <v>44859</v>
      </c>
      <c r="J219" s="97"/>
      <c r="K219" s="97"/>
      <c r="L219" s="841">
        <f t="shared" si="10"/>
        <v>0</v>
      </c>
      <c r="M219" s="841" t="e">
        <f t="shared" si="11"/>
        <v>#DIV/0!</v>
      </c>
    </row>
    <row r="220" spans="9:13" ht="13" thickBot="1">
      <c r="I220" s="98">
        <f t="shared" si="9"/>
        <v>44860</v>
      </c>
      <c r="J220" s="97"/>
      <c r="K220" s="97"/>
      <c r="L220" s="841">
        <f t="shared" si="10"/>
        <v>0</v>
      </c>
      <c r="M220" s="841" t="e">
        <f t="shared" si="11"/>
        <v>#DIV/0!</v>
      </c>
    </row>
    <row r="221" spans="9:13" ht="13" thickBot="1">
      <c r="I221" s="98">
        <f t="shared" si="9"/>
        <v>44861</v>
      </c>
      <c r="J221" s="97"/>
      <c r="K221" s="97"/>
      <c r="L221" s="841">
        <f t="shared" si="10"/>
        <v>0</v>
      </c>
      <c r="M221" s="841" t="e">
        <f t="shared" si="11"/>
        <v>#DIV/0!</v>
      </c>
    </row>
    <row r="222" spans="9:13" ht="13" thickBot="1">
      <c r="I222" s="98">
        <f t="shared" si="9"/>
        <v>44862</v>
      </c>
      <c r="J222" s="97"/>
      <c r="K222" s="97"/>
      <c r="L222" s="841">
        <f t="shared" si="10"/>
        <v>0</v>
      </c>
      <c r="M222" s="841" t="e">
        <f t="shared" si="11"/>
        <v>#DIV/0!</v>
      </c>
    </row>
    <row r="223" spans="9:13" ht="13" thickBot="1">
      <c r="I223" s="98">
        <f t="shared" si="9"/>
        <v>44863</v>
      </c>
      <c r="J223" s="97"/>
      <c r="K223" s="97"/>
      <c r="L223" s="841">
        <f t="shared" si="10"/>
        <v>0</v>
      </c>
      <c r="M223" s="841" t="e">
        <f t="shared" si="11"/>
        <v>#DIV/0!</v>
      </c>
    </row>
    <row r="224" spans="9:13" ht="13" thickBot="1">
      <c r="I224" s="98">
        <f t="shared" si="9"/>
        <v>44864</v>
      </c>
      <c r="J224" s="97"/>
      <c r="K224" s="97"/>
      <c r="L224" s="841">
        <f t="shared" si="10"/>
        <v>0</v>
      </c>
      <c r="M224" s="841" t="e">
        <f t="shared" si="11"/>
        <v>#DIV/0!</v>
      </c>
    </row>
    <row r="225" spans="9:13" ht="13" thickBot="1">
      <c r="I225" s="98">
        <f t="shared" si="9"/>
        <v>44865</v>
      </c>
      <c r="J225" s="97"/>
      <c r="K225" s="97"/>
      <c r="L225" s="841">
        <f t="shared" si="10"/>
        <v>0</v>
      </c>
      <c r="M225" s="841" t="e">
        <f t="shared" si="11"/>
        <v>#DIV/0!</v>
      </c>
    </row>
    <row r="226" spans="9:13" ht="13" thickBot="1">
      <c r="I226" s="98">
        <f t="shared" si="9"/>
        <v>44866</v>
      </c>
      <c r="J226" s="97"/>
      <c r="K226" s="97"/>
      <c r="L226" s="841">
        <f t="shared" si="10"/>
        <v>0</v>
      </c>
      <c r="M226" s="841" t="e">
        <f t="shared" si="11"/>
        <v>#DIV/0!</v>
      </c>
    </row>
    <row r="227" spans="9:13" ht="13" thickBot="1">
      <c r="I227" s="98">
        <f t="shared" si="9"/>
        <v>44867</v>
      </c>
      <c r="J227" s="97"/>
      <c r="K227" s="97"/>
      <c r="L227" s="841">
        <f t="shared" si="10"/>
        <v>0</v>
      </c>
      <c r="M227" s="841" t="e">
        <f t="shared" si="11"/>
        <v>#DIV/0!</v>
      </c>
    </row>
    <row r="228" spans="9:13" ht="13" thickBot="1">
      <c r="I228" s="98">
        <f t="shared" si="9"/>
        <v>44868</v>
      </c>
      <c r="J228" s="97"/>
      <c r="K228" s="97"/>
      <c r="L228" s="841">
        <f t="shared" si="10"/>
        <v>0</v>
      </c>
      <c r="M228" s="841" t="e">
        <f t="shared" si="11"/>
        <v>#DIV/0!</v>
      </c>
    </row>
    <row r="229" spans="9:13" ht="13" thickBot="1">
      <c r="I229" s="98">
        <f t="shared" si="9"/>
        <v>44869</v>
      </c>
      <c r="J229" s="97"/>
      <c r="K229" s="97"/>
      <c r="L229" s="841">
        <f t="shared" si="10"/>
        <v>0</v>
      </c>
      <c r="M229" s="841" t="e">
        <f t="shared" si="11"/>
        <v>#DIV/0!</v>
      </c>
    </row>
    <row r="230" spans="9:13" ht="13" thickBot="1">
      <c r="I230" s="98">
        <f t="shared" si="9"/>
        <v>44870</v>
      </c>
      <c r="J230" s="97"/>
      <c r="K230" s="97"/>
      <c r="L230" s="841">
        <f t="shared" si="10"/>
        <v>0</v>
      </c>
      <c r="M230" s="841" t="e">
        <f t="shared" si="11"/>
        <v>#DIV/0!</v>
      </c>
    </row>
    <row r="231" spans="9:13" ht="13" thickBot="1">
      <c r="I231" s="98">
        <f t="shared" si="9"/>
        <v>44871</v>
      </c>
      <c r="J231" s="97"/>
      <c r="K231" s="97"/>
      <c r="L231" s="841">
        <f t="shared" si="10"/>
        <v>0</v>
      </c>
      <c r="M231" s="841" t="e">
        <f t="shared" si="11"/>
        <v>#DIV/0!</v>
      </c>
    </row>
    <row r="232" spans="9:13" ht="13" thickBot="1">
      <c r="I232" s="98">
        <f t="shared" si="9"/>
        <v>44872</v>
      </c>
      <c r="J232" s="97"/>
      <c r="K232" s="97"/>
      <c r="L232" s="841">
        <f t="shared" si="10"/>
        <v>0</v>
      </c>
      <c r="M232" s="841" t="e">
        <f t="shared" si="11"/>
        <v>#DIV/0!</v>
      </c>
    </row>
    <row r="233" spans="9:13" ht="13" thickBot="1">
      <c r="I233" s="98">
        <f t="shared" si="9"/>
        <v>44873</v>
      </c>
      <c r="J233" s="97"/>
      <c r="K233" s="97"/>
      <c r="L233" s="841">
        <f t="shared" si="10"/>
        <v>0</v>
      </c>
      <c r="M233" s="841" t="e">
        <f t="shared" si="11"/>
        <v>#DIV/0!</v>
      </c>
    </row>
    <row r="234" spans="9:13" ht="13" thickBot="1">
      <c r="I234" s="98">
        <f t="shared" si="9"/>
        <v>44874</v>
      </c>
      <c r="J234" s="97"/>
      <c r="K234" s="97"/>
      <c r="L234" s="841">
        <f t="shared" si="10"/>
        <v>0</v>
      </c>
      <c r="M234" s="841" t="e">
        <f t="shared" si="11"/>
        <v>#DIV/0!</v>
      </c>
    </row>
    <row r="235" spans="9:13" ht="13" thickBot="1">
      <c r="I235" s="98">
        <f t="shared" si="9"/>
        <v>44875</v>
      </c>
      <c r="J235" s="97"/>
      <c r="K235" s="97"/>
      <c r="L235" s="841">
        <f t="shared" si="10"/>
        <v>0</v>
      </c>
      <c r="M235" s="841" t="e">
        <f t="shared" si="11"/>
        <v>#DIV/0!</v>
      </c>
    </row>
    <row r="236" spans="9:13" ht="13" thickBot="1">
      <c r="I236" s="98">
        <f t="shared" si="9"/>
        <v>44876</v>
      </c>
      <c r="J236" s="97"/>
      <c r="K236" s="97"/>
      <c r="L236" s="841">
        <f t="shared" si="10"/>
        <v>0</v>
      </c>
      <c r="M236" s="841" t="e">
        <f t="shared" si="11"/>
        <v>#DIV/0!</v>
      </c>
    </row>
    <row r="237" spans="9:13" ht="13" thickBot="1">
      <c r="I237" s="98">
        <f t="shared" si="9"/>
        <v>44877</v>
      </c>
      <c r="J237" s="97"/>
      <c r="K237" s="97"/>
      <c r="L237" s="841">
        <f t="shared" si="10"/>
        <v>0</v>
      </c>
      <c r="M237" s="841" t="e">
        <f t="shared" si="11"/>
        <v>#DIV/0!</v>
      </c>
    </row>
    <row r="238" spans="9:13" ht="13" thickBot="1">
      <c r="I238" s="98">
        <f t="shared" si="9"/>
        <v>44878</v>
      </c>
      <c r="J238" s="97"/>
      <c r="K238" s="97"/>
      <c r="L238" s="841">
        <f t="shared" si="10"/>
        <v>0</v>
      </c>
      <c r="M238" s="841" t="e">
        <f t="shared" si="11"/>
        <v>#DIV/0!</v>
      </c>
    </row>
    <row r="239" spans="9:13" ht="13" thickBot="1">
      <c r="I239" s="98">
        <f t="shared" si="9"/>
        <v>44879</v>
      </c>
      <c r="J239" s="97"/>
      <c r="K239" s="97"/>
      <c r="L239" s="841">
        <f t="shared" si="10"/>
        <v>0</v>
      </c>
      <c r="M239" s="841" t="e">
        <f t="shared" si="11"/>
        <v>#DIV/0!</v>
      </c>
    </row>
    <row r="240" spans="9:13" ht="13" thickBot="1">
      <c r="I240" s="98">
        <f t="shared" si="9"/>
        <v>44880</v>
      </c>
      <c r="J240" s="97"/>
      <c r="K240" s="97"/>
      <c r="L240" s="841">
        <f t="shared" si="10"/>
        <v>0</v>
      </c>
      <c r="M240" s="841" t="e">
        <f t="shared" si="11"/>
        <v>#DIV/0!</v>
      </c>
    </row>
    <row r="241" spans="9:13" ht="13" thickBot="1">
      <c r="I241" s="98">
        <f t="shared" si="9"/>
        <v>44881</v>
      </c>
      <c r="J241" s="97"/>
      <c r="K241" s="97"/>
      <c r="L241" s="841">
        <f t="shared" si="10"/>
        <v>0</v>
      </c>
      <c r="M241" s="841" t="e">
        <f t="shared" si="11"/>
        <v>#DIV/0!</v>
      </c>
    </row>
    <row r="242" spans="9:13" ht="13" thickBot="1">
      <c r="I242" s="98">
        <f t="shared" si="9"/>
        <v>44882</v>
      </c>
      <c r="J242" s="97"/>
      <c r="K242" s="97"/>
      <c r="L242" s="841">
        <f t="shared" si="10"/>
        <v>0</v>
      </c>
      <c r="M242" s="841" t="e">
        <f t="shared" si="11"/>
        <v>#DIV/0!</v>
      </c>
    </row>
    <row r="243" spans="9:13" ht="13" thickBot="1">
      <c r="I243" s="98">
        <f t="shared" si="9"/>
        <v>44883</v>
      </c>
      <c r="J243" s="97"/>
      <c r="K243" s="97"/>
      <c r="L243" s="841">
        <f t="shared" si="10"/>
        <v>0</v>
      </c>
      <c r="M243" s="841" t="e">
        <f t="shared" si="11"/>
        <v>#DIV/0!</v>
      </c>
    </row>
    <row r="244" spans="9:13" ht="13" thickBot="1">
      <c r="I244" s="98">
        <f t="shared" si="9"/>
        <v>44884</v>
      </c>
      <c r="J244" s="97"/>
      <c r="K244" s="97"/>
      <c r="L244" s="841">
        <f t="shared" si="10"/>
        <v>0</v>
      </c>
      <c r="M244" s="841" t="e">
        <f t="shared" si="11"/>
        <v>#DIV/0!</v>
      </c>
    </row>
    <row r="245" spans="9:13" ht="13" thickBot="1">
      <c r="I245" s="98">
        <f t="shared" si="9"/>
        <v>44885</v>
      </c>
      <c r="J245" s="97"/>
      <c r="K245" s="97"/>
      <c r="L245" s="841">
        <f t="shared" si="10"/>
        <v>0</v>
      </c>
      <c r="M245" s="841" t="e">
        <f t="shared" si="11"/>
        <v>#DIV/0!</v>
      </c>
    </row>
    <row r="246" spans="9:13" ht="13" thickBot="1">
      <c r="I246" s="98">
        <f t="shared" si="9"/>
        <v>44886</v>
      </c>
      <c r="J246" s="97"/>
      <c r="K246" s="97"/>
      <c r="L246" s="841">
        <f t="shared" si="10"/>
        <v>0</v>
      </c>
      <c r="M246" s="841" t="e">
        <f t="shared" si="11"/>
        <v>#DIV/0!</v>
      </c>
    </row>
    <row r="247" spans="9:13" ht="13" thickBot="1">
      <c r="I247" s="98">
        <f t="shared" si="9"/>
        <v>44887</v>
      </c>
      <c r="J247" s="97"/>
      <c r="K247" s="97"/>
      <c r="L247" s="841">
        <f t="shared" si="10"/>
        <v>0</v>
      </c>
      <c r="M247" s="841" t="e">
        <f t="shared" si="11"/>
        <v>#DIV/0!</v>
      </c>
    </row>
    <row r="248" spans="9:13" ht="13" thickBot="1">
      <c r="I248" s="98">
        <f t="shared" si="9"/>
        <v>44888</v>
      </c>
      <c r="J248" s="97"/>
      <c r="K248" s="97"/>
      <c r="L248" s="841">
        <f t="shared" si="10"/>
        <v>0</v>
      </c>
      <c r="M248" s="841" t="e">
        <f t="shared" si="11"/>
        <v>#DIV/0!</v>
      </c>
    </row>
    <row r="249" spans="9:13" ht="13" thickBot="1">
      <c r="I249" s="98">
        <f t="shared" si="9"/>
        <v>44889</v>
      </c>
      <c r="J249" s="97"/>
      <c r="K249" s="97"/>
      <c r="L249" s="841">
        <f t="shared" si="10"/>
        <v>0</v>
      </c>
      <c r="M249" s="841" t="e">
        <f t="shared" si="11"/>
        <v>#DIV/0!</v>
      </c>
    </row>
    <row r="250" spans="9:13" ht="13" thickBot="1">
      <c r="I250" s="98">
        <f t="shared" si="9"/>
        <v>44890</v>
      </c>
      <c r="J250" s="97"/>
      <c r="K250" s="97"/>
      <c r="L250" s="841">
        <f t="shared" si="10"/>
        <v>0</v>
      </c>
      <c r="M250" s="841" t="e">
        <f t="shared" si="11"/>
        <v>#DIV/0!</v>
      </c>
    </row>
    <row r="251" spans="9:13" ht="13" thickBot="1">
      <c r="I251" s="98">
        <f t="shared" si="9"/>
        <v>44891</v>
      </c>
      <c r="J251" s="97"/>
      <c r="K251" s="97"/>
      <c r="L251" s="841">
        <f t="shared" si="10"/>
        <v>0</v>
      </c>
      <c r="M251" s="841" t="e">
        <f t="shared" si="11"/>
        <v>#DIV/0!</v>
      </c>
    </row>
    <row r="252" spans="9:13" ht="13" thickBot="1">
      <c r="I252" s="98">
        <f t="shared" si="9"/>
        <v>44892</v>
      </c>
      <c r="J252" s="97"/>
      <c r="K252" s="97"/>
      <c r="L252" s="841">
        <f t="shared" si="10"/>
        <v>0</v>
      </c>
      <c r="M252" s="841" t="e">
        <f t="shared" si="11"/>
        <v>#DIV/0!</v>
      </c>
    </row>
    <row r="253" spans="9:13" ht="13" thickBot="1">
      <c r="I253" s="98">
        <f t="shared" si="9"/>
        <v>44893</v>
      </c>
      <c r="J253" s="97"/>
      <c r="K253" s="97"/>
      <c r="L253" s="841">
        <f t="shared" si="10"/>
        <v>0</v>
      </c>
      <c r="M253" s="841" t="e">
        <f t="shared" si="11"/>
        <v>#DIV/0!</v>
      </c>
    </row>
    <row r="254" spans="9:13" ht="13" thickBot="1">
      <c r="I254" s="98">
        <f t="shared" si="9"/>
        <v>44894</v>
      </c>
      <c r="J254" s="97"/>
      <c r="K254" s="97"/>
      <c r="L254" s="841">
        <f t="shared" si="10"/>
        <v>0</v>
      </c>
      <c r="M254" s="841" t="e">
        <f t="shared" si="11"/>
        <v>#DIV/0!</v>
      </c>
    </row>
    <row r="255" spans="9:13" ht="13" thickBot="1">
      <c r="I255" s="98">
        <f t="shared" si="9"/>
        <v>44895</v>
      </c>
      <c r="J255" s="97"/>
      <c r="K255" s="97"/>
      <c r="L255" s="841">
        <f t="shared" si="10"/>
        <v>0</v>
      </c>
      <c r="M255" s="841" t="e">
        <f t="shared" si="11"/>
        <v>#DIV/0!</v>
      </c>
    </row>
    <row r="256" spans="9:13" ht="13" thickBot="1">
      <c r="I256" s="98">
        <f t="shared" si="9"/>
        <v>44896</v>
      </c>
      <c r="J256" s="97"/>
      <c r="K256" s="97"/>
      <c r="L256" s="841">
        <f t="shared" si="10"/>
        <v>0</v>
      </c>
      <c r="M256" s="841" t="e">
        <f t="shared" si="11"/>
        <v>#DIV/0!</v>
      </c>
    </row>
    <row r="257" spans="9:13" ht="13" thickBot="1">
      <c r="I257" s="98">
        <f t="shared" si="9"/>
        <v>44897</v>
      </c>
      <c r="J257" s="97"/>
      <c r="K257" s="97"/>
      <c r="L257" s="841">
        <f t="shared" si="10"/>
        <v>0</v>
      </c>
      <c r="M257" s="841" t="e">
        <f t="shared" si="11"/>
        <v>#DIV/0!</v>
      </c>
    </row>
    <row r="258" spans="9:13" ht="13" thickBot="1">
      <c r="I258" s="98">
        <f t="shared" si="9"/>
        <v>44898</v>
      </c>
      <c r="J258" s="97"/>
      <c r="K258" s="97"/>
      <c r="L258" s="841">
        <f t="shared" si="10"/>
        <v>0</v>
      </c>
      <c r="M258" s="841" t="e">
        <f t="shared" si="11"/>
        <v>#DIV/0!</v>
      </c>
    </row>
    <row r="259" spans="9:13" ht="13" thickBot="1">
      <c r="I259" s="98">
        <f t="shared" si="9"/>
        <v>44899</v>
      </c>
      <c r="J259" s="97"/>
      <c r="K259" s="97"/>
      <c r="L259" s="841">
        <f t="shared" si="10"/>
        <v>0</v>
      </c>
      <c r="M259" s="841" t="e">
        <f t="shared" si="11"/>
        <v>#DIV/0!</v>
      </c>
    </row>
    <row r="260" spans="9:13" ht="13" thickBot="1">
      <c r="I260" s="98">
        <f t="shared" si="9"/>
        <v>44900</v>
      </c>
      <c r="J260" s="97"/>
      <c r="K260" s="97"/>
      <c r="L260" s="841">
        <f t="shared" si="10"/>
        <v>0</v>
      </c>
      <c r="M260" s="841" t="e">
        <f t="shared" si="11"/>
        <v>#DIV/0!</v>
      </c>
    </row>
    <row r="261" spans="9:13" ht="13" thickBot="1">
      <c r="I261" s="98">
        <f t="shared" si="9"/>
        <v>44901</v>
      </c>
      <c r="J261" s="97"/>
      <c r="K261" s="97"/>
      <c r="L261" s="841">
        <f t="shared" si="10"/>
        <v>0</v>
      </c>
      <c r="M261" s="841" t="e">
        <f t="shared" si="11"/>
        <v>#DIV/0!</v>
      </c>
    </row>
    <row r="262" spans="9:13" ht="13" thickBot="1">
      <c r="I262" s="98">
        <f t="shared" si="9"/>
        <v>44902</v>
      </c>
      <c r="J262" s="97"/>
      <c r="K262" s="97"/>
      <c r="L262" s="841">
        <f t="shared" si="10"/>
        <v>0</v>
      </c>
      <c r="M262" s="841" t="e">
        <f t="shared" si="11"/>
        <v>#DIV/0!</v>
      </c>
    </row>
    <row r="263" spans="9:13" ht="13" thickBot="1">
      <c r="I263" s="98">
        <f t="shared" si="9"/>
        <v>44903</v>
      </c>
      <c r="J263" s="97"/>
      <c r="K263" s="97"/>
      <c r="L263" s="841">
        <f t="shared" si="10"/>
        <v>0</v>
      </c>
      <c r="M263" s="841" t="e">
        <f t="shared" si="11"/>
        <v>#DIV/0!</v>
      </c>
    </row>
    <row r="264" spans="9:13" ht="13" thickBot="1">
      <c r="I264" s="98">
        <f t="shared" si="9"/>
        <v>44904</v>
      </c>
      <c r="J264" s="97"/>
      <c r="K264" s="97"/>
      <c r="L264" s="841">
        <f t="shared" si="10"/>
        <v>0</v>
      </c>
      <c r="M264" s="841" t="e">
        <f t="shared" si="11"/>
        <v>#DIV/0!</v>
      </c>
    </row>
    <row r="265" spans="9:13" ht="13" thickBot="1">
      <c r="I265" s="98">
        <f t="shared" si="9"/>
        <v>44905</v>
      </c>
      <c r="J265" s="97"/>
      <c r="K265" s="97"/>
      <c r="L265" s="841">
        <f t="shared" si="10"/>
        <v>0</v>
      </c>
      <c r="M265" s="841" t="e">
        <f t="shared" si="11"/>
        <v>#DIV/0!</v>
      </c>
    </row>
    <row r="266" spans="9:13" ht="13" thickBot="1">
      <c r="I266" s="98">
        <f t="shared" si="9"/>
        <v>44906</v>
      </c>
      <c r="J266" s="97"/>
      <c r="K266" s="97"/>
      <c r="L266" s="841">
        <f t="shared" si="10"/>
        <v>0</v>
      </c>
      <c r="M266" s="841" t="e">
        <f t="shared" si="11"/>
        <v>#DIV/0!</v>
      </c>
    </row>
    <row r="267" spans="9:13" ht="13" thickBot="1">
      <c r="I267" s="98">
        <f t="shared" si="9"/>
        <v>44907</v>
      </c>
      <c r="J267" s="97"/>
      <c r="K267" s="97"/>
      <c r="L267" s="841">
        <f t="shared" si="10"/>
        <v>0</v>
      </c>
      <c r="M267" s="841" t="e">
        <f t="shared" si="11"/>
        <v>#DIV/0!</v>
      </c>
    </row>
    <row r="268" spans="9:13" ht="13" thickBot="1">
      <c r="I268" s="98">
        <f t="shared" si="9"/>
        <v>44908</v>
      </c>
      <c r="J268" s="97"/>
      <c r="K268" s="97"/>
      <c r="L268" s="841">
        <f t="shared" si="10"/>
        <v>0</v>
      </c>
      <c r="M268" s="841" t="e">
        <f t="shared" si="11"/>
        <v>#DIV/0!</v>
      </c>
    </row>
    <row r="269" spans="9:13" ht="13" thickBot="1">
      <c r="I269" s="98">
        <f t="shared" ref="I269:I332" si="12">I268+1</f>
        <v>44909</v>
      </c>
      <c r="J269" s="97"/>
      <c r="K269" s="97"/>
      <c r="L269" s="841">
        <f t="shared" ref="L269:L332" si="13">ABS(K269-J269)</f>
        <v>0</v>
      </c>
      <c r="M269" s="841" t="e">
        <f t="shared" ref="M269:M332" si="14">L269*(J269/SUM($J$12:$J$376))</f>
        <v>#DIV/0!</v>
      </c>
    </row>
    <row r="270" spans="9:13" ht="13" thickBot="1">
      <c r="I270" s="98">
        <f t="shared" si="12"/>
        <v>44910</v>
      </c>
      <c r="J270" s="97"/>
      <c r="K270" s="97"/>
      <c r="L270" s="841">
        <f t="shared" si="13"/>
        <v>0</v>
      </c>
      <c r="M270" s="841" t="e">
        <f t="shared" si="14"/>
        <v>#DIV/0!</v>
      </c>
    </row>
    <row r="271" spans="9:13" ht="13" thickBot="1">
      <c r="I271" s="98">
        <f t="shared" si="12"/>
        <v>44911</v>
      </c>
      <c r="J271" s="97"/>
      <c r="K271" s="97"/>
      <c r="L271" s="841">
        <f t="shared" si="13"/>
        <v>0</v>
      </c>
      <c r="M271" s="841" t="e">
        <f t="shared" si="14"/>
        <v>#DIV/0!</v>
      </c>
    </row>
    <row r="272" spans="9:13" ht="13" thickBot="1">
      <c r="I272" s="98">
        <f t="shared" si="12"/>
        <v>44912</v>
      </c>
      <c r="J272" s="97"/>
      <c r="K272" s="97"/>
      <c r="L272" s="841">
        <f t="shared" si="13"/>
        <v>0</v>
      </c>
      <c r="M272" s="841" t="e">
        <f t="shared" si="14"/>
        <v>#DIV/0!</v>
      </c>
    </row>
    <row r="273" spans="9:13" ht="13" thickBot="1">
      <c r="I273" s="98">
        <f t="shared" si="12"/>
        <v>44913</v>
      </c>
      <c r="J273" s="97"/>
      <c r="K273" s="97"/>
      <c r="L273" s="841">
        <f t="shared" si="13"/>
        <v>0</v>
      </c>
      <c r="M273" s="841" t="e">
        <f t="shared" si="14"/>
        <v>#DIV/0!</v>
      </c>
    </row>
    <row r="274" spans="9:13" ht="13" thickBot="1">
      <c r="I274" s="98">
        <f t="shared" si="12"/>
        <v>44914</v>
      </c>
      <c r="J274" s="97"/>
      <c r="K274" s="97"/>
      <c r="L274" s="841">
        <f t="shared" si="13"/>
        <v>0</v>
      </c>
      <c r="M274" s="841" t="e">
        <f t="shared" si="14"/>
        <v>#DIV/0!</v>
      </c>
    </row>
    <row r="275" spans="9:13" ht="13" thickBot="1">
      <c r="I275" s="98">
        <f t="shared" si="12"/>
        <v>44915</v>
      </c>
      <c r="J275" s="97"/>
      <c r="K275" s="97"/>
      <c r="L275" s="841">
        <f t="shared" si="13"/>
        <v>0</v>
      </c>
      <c r="M275" s="841" t="e">
        <f t="shared" si="14"/>
        <v>#DIV/0!</v>
      </c>
    </row>
    <row r="276" spans="9:13" ht="13" thickBot="1">
      <c r="I276" s="98">
        <f t="shared" si="12"/>
        <v>44916</v>
      </c>
      <c r="J276" s="97"/>
      <c r="K276" s="97"/>
      <c r="L276" s="841">
        <f t="shared" si="13"/>
        <v>0</v>
      </c>
      <c r="M276" s="841" t="e">
        <f t="shared" si="14"/>
        <v>#DIV/0!</v>
      </c>
    </row>
    <row r="277" spans="9:13" ht="13" thickBot="1">
      <c r="I277" s="98">
        <f t="shared" si="12"/>
        <v>44917</v>
      </c>
      <c r="J277" s="97"/>
      <c r="K277" s="97"/>
      <c r="L277" s="841">
        <f t="shared" si="13"/>
        <v>0</v>
      </c>
      <c r="M277" s="841" t="e">
        <f t="shared" si="14"/>
        <v>#DIV/0!</v>
      </c>
    </row>
    <row r="278" spans="9:13" ht="13" thickBot="1">
      <c r="I278" s="98">
        <f t="shared" si="12"/>
        <v>44918</v>
      </c>
      <c r="J278" s="97"/>
      <c r="K278" s="97"/>
      <c r="L278" s="841">
        <f t="shared" si="13"/>
        <v>0</v>
      </c>
      <c r="M278" s="841" t="e">
        <f t="shared" si="14"/>
        <v>#DIV/0!</v>
      </c>
    </row>
    <row r="279" spans="9:13" ht="13" thickBot="1">
      <c r="I279" s="98">
        <f t="shared" si="12"/>
        <v>44919</v>
      </c>
      <c r="J279" s="97"/>
      <c r="K279" s="97"/>
      <c r="L279" s="841">
        <f t="shared" si="13"/>
        <v>0</v>
      </c>
      <c r="M279" s="841" t="e">
        <f t="shared" si="14"/>
        <v>#DIV/0!</v>
      </c>
    </row>
    <row r="280" spans="9:13" ht="13" thickBot="1">
      <c r="I280" s="98">
        <f t="shared" si="12"/>
        <v>44920</v>
      </c>
      <c r="J280" s="97"/>
      <c r="K280" s="97"/>
      <c r="L280" s="841">
        <f t="shared" si="13"/>
        <v>0</v>
      </c>
      <c r="M280" s="841" t="e">
        <f t="shared" si="14"/>
        <v>#DIV/0!</v>
      </c>
    </row>
    <row r="281" spans="9:13" ht="13" thickBot="1">
      <c r="I281" s="98">
        <f t="shared" si="12"/>
        <v>44921</v>
      </c>
      <c r="J281" s="97"/>
      <c r="K281" s="97"/>
      <c r="L281" s="841">
        <f t="shared" si="13"/>
        <v>0</v>
      </c>
      <c r="M281" s="841" t="e">
        <f t="shared" si="14"/>
        <v>#DIV/0!</v>
      </c>
    </row>
    <row r="282" spans="9:13" ht="13" thickBot="1">
      <c r="I282" s="98">
        <f t="shared" si="12"/>
        <v>44922</v>
      </c>
      <c r="J282" s="97"/>
      <c r="K282" s="97"/>
      <c r="L282" s="841">
        <f t="shared" si="13"/>
        <v>0</v>
      </c>
      <c r="M282" s="841" t="e">
        <f t="shared" si="14"/>
        <v>#DIV/0!</v>
      </c>
    </row>
    <row r="283" spans="9:13" ht="13" thickBot="1">
      <c r="I283" s="98">
        <f t="shared" si="12"/>
        <v>44923</v>
      </c>
      <c r="J283" s="97"/>
      <c r="K283" s="97"/>
      <c r="L283" s="841">
        <f t="shared" si="13"/>
        <v>0</v>
      </c>
      <c r="M283" s="841" t="e">
        <f t="shared" si="14"/>
        <v>#DIV/0!</v>
      </c>
    </row>
    <row r="284" spans="9:13" ht="13" thickBot="1">
      <c r="I284" s="98">
        <f t="shared" si="12"/>
        <v>44924</v>
      </c>
      <c r="J284" s="97"/>
      <c r="K284" s="97"/>
      <c r="L284" s="841">
        <f t="shared" si="13"/>
        <v>0</v>
      </c>
      <c r="M284" s="841" t="e">
        <f t="shared" si="14"/>
        <v>#DIV/0!</v>
      </c>
    </row>
    <row r="285" spans="9:13" ht="13" thickBot="1">
      <c r="I285" s="98">
        <f t="shared" si="12"/>
        <v>44925</v>
      </c>
      <c r="J285" s="97"/>
      <c r="K285" s="97"/>
      <c r="L285" s="841">
        <f t="shared" si="13"/>
        <v>0</v>
      </c>
      <c r="M285" s="841" t="e">
        <f t="shared" si="14"/>
        <v>#DIV/0!</v>
      </c>
    </row>
    <row r="286" spans="9:13" ht="13" thickBot="1">
      <c r="I286" s="98">
        <f t="shared" si="12"/>
        <v>44926</v>
      </c>
      <c r="J286" s="97"/>
      <c r="K286" s="97"/>
      <c r="L286" s="841">
        <f t="shared" si="13"/>
        <v>0</v>
      </c>
      <c r="M286" s="841" t="e">
        <f t="shared" si="14"/>
        <v>#DIV/0!</v>
      </c>
    </row>
    <row r="287" spans="9:13" ht="13" thickBot="1">
      <c r="I287" s="98">
        <f t="shared" si="12"/>
        <v>44927</v>
      </c>
      <c r="J287" s="97"/>
      <c r="K287" s="97"/>
      <c r="L287" s="841">
        <f t="shared" si="13"/>
        <v>0</v>
      </c>
      <c r="M287" s="841" t="e">
        <f t="shared" si="14"/>
        <v>#DIV/0!</v>
      </c>
    </row>
    <row r="288" spans="9:13" ht="13" thickBot="1">
      <c r="I288" s="98">
        <f t="shared" si="12"/>
        <v>44928</v>
      </c>
      <c r="J288" s="97"/>
      <c r="K288" s="97"/>
      <c r="L288" s="841">
        <f t="shared" si="13"/>
        <v>0</v>
      </c>
      <c r="M288" s="841" t="e">
        <f t="shared" si="14"/>
        <v>#DIV/0!</v>
      </c>
    </row>
    <row r="289" spans="9:13" ht="13" thickBot="1">
      <c r="I289" s="98">
        <f t="shared" si="12"/>
        <v>44929</v>
      </c>
      <c r="J289" s="97"/>
      <c r="K289" s="97"/>
      <c r="L289" s="841">
        <f t="shared" si="13"/>
        <v>0</v>
      </c>
      <c r="M289" s="841" t="e">
        <f t="shared" si="14"/>
        <v>#DIV/0!</v>
      </c>
    </row>
    <row r="290" spans="9:13" ht="13" thickBot="1">
      <c r="I290" s="98">
        <f t="shared" si="12"/>
        <v>44930</v>
      </c>
      <c r="J290" s="97"/>
      <c r="K290" s="97"/>
      <c r="L290" s="841">
        <f t="shared" si="13"/>
        <v>0</v>
      </c>
      <c r="M290" s="841" t="e">
        <f t="shared" si="14"/>
        <v>#DIV/0!</v>
      </c>
    </row>
    <row r="291" spans="9:13" ht="13" thickBot="1">
      <c r="I291" s="98">
        <f t="shared" si="12"/>
        <v>44931</v>
      </c>
      <c r="J291" s="97"/>
      <c r="K291" s="97"/>
      <c r="L291" s="841">
        <f t="shared" si="13"/>
        <v>0</v>
      </c>
      <c r="M291" s="841" t="e">
        <f t="shared" si="14"/>
        <v>#DIV/0!</v>
      </c>
    </row>
    <row r="292" spans="9:13" ht="13" thickBot="1">
      <c r="I292" s="98">
        <f t="shared" si="12"/>
        <v>44932</v>
      </c>
      <c r="J292" s="97"/>
      <c r="K292" s="97"/>
      <c r="L292" s="841">
        <f t="shared" si="13"/>
        <v>0</v>
      </c>
      <c r="M292" s="841" t="e">
        <f t="shared" si="14"/>
        <v>#DIV/0!</v>
      </c>
    </row>
    <row r="293" spans="9:13" ht="13" thickBot="1">
      <c r="I293" s="98">
        <f t="shared" si="12"/>
        <v>44933</v>
      </c>
      <c r="J293" s="97"/>
      <c r="K293" s="97"/>
      <c r="L293" s="841">
        <f t="shared" si="13"/>
        <v>0</v>
      </c>
      <c r="M293" s="841" t="e">
        <f t="shared" si="14"/>
        <v>#DIV/0!</v>
      </c>
    </row>
    <row r="294" spans="9:13" ht="13" thickBot="1">
      <c r="I294" s="98">
        <f t="shared" si="12"/>
        <v>44934</v>
      </c>
      <c r="J294" s="97"/>
      <c r="K294" s="97"/>
      <c r="L294" s="841">
        <f t="shared" si="13"/>
        <v>0</v>
      </c>
      <c r="M294" s="841" t="e">
        <f t="shared" si="14"/>
        <v>#DIV/0!</v>
      </c>
    </row>
    <row r="295" spans="9:13" ht="13" thickBot="1">
      <c r="I295" s="98">
        <f t="shared" si="12"/>
        <v>44935</v>
      </c>
      <c r="J295" s="97"/>
      <c r="K295" s="97"/>
      <c r="L295" s="841">
        <f t="shared" si="13"/>
        <v>0</v>
      </c>
      <c r="M295" s="841" t="e">
        <f t="shared" si="14"/>
        <v>#DIV/0!</v>
      </c>
    </row>
    <row r="296" spans="9:13" ht="13" thickBot="1">
      <c r="I296" s="98">
        <f t="shared" si="12"/>
        <v>44936</v>
      </c>
      <c r="J296" s="97"/>
      <c r="K296" s="97"/>
      <c r="L296" s="841">
        <f t="shared" si="13"/>
        <v>0</v>
      </c>
      <c r="M296" s="841" t="e">
        <f t="shared" si="14"/>
        <v>#DIV/0!</v>
      </c>
    </row>
    <row r="297" spans="9:13" ht="13" thickBot="1">
      <c r="I297" s="98">
        <f t="shared" si="12"/>
        <v>44937</v>
      </c>
      <c r="J297" s="97"/>
      <c r="K297" s="97"/>
      <c r="L297" s="841">
        <f t="shared" si="13"/>
        <v>0</v>
      </c>
      <c r="M297" s="841" t="e">
        <f t="shared" si="14"/>
        <v>#DIV/0!</v>
      </c>
    </row>
    <row r="298" spans="9:13" ht="13" thickBot="1">
      <c r="I298" s="98">
        <f t="shared" si="12"/>
        <v>44938</v>
      </c>
      <c r="J298" s="97"/>
      <c r="K298" s="97"/>
      <c r="L298" s="841">
        <f t="shared" si="13"/>
        <v>0</v>
      </c>
      <c r="M298" s="841" t="e">
        <f t="shared" si="14"/>
        <v>#DIV/0!</v>
      </c>
    </row>
    <row r="299" spans="9:13" ht="13" thickBot="1">
      <c r="I299" s="98">
        <f t="shared" si="12"/>
        <v>44939</v>
      </c>
      <c r="J299" s="97"/>
      <c r="K299" s="97"/>
      <c r="L299" s="841">
        <f t="shared" si="13"/>
        <v>0</v>
      </c>
      <c r="M299" s="841" t="e">
        <f t="shared" si="14"/>
        <v>#DIV/0!</v>
      </c>
    </row>
    <row r="300" spans="9:13" ht="13" thickBot="1">
      <c r="I300" s="98">
        <f t="shared" si="12"/>
        <v>44940</v>
      </c>
      <c r="J300" s="97"/>
      <c r="K300" s="97"/>
      <c r="L300" s="841">
        <f t="shared" si="13"/>
        <v>0</v>
      </c>
      <c r="M300" s="841" t="e">
        <f t="shared" si="14"/>
        <v>#DIV/0!</v>
      </c>
    </row>
    <row r="301" spans="9:13" ht="13" thickBot="1">
      <c r="I301" s="98">
        <f t="shared" si="12"/>
        <v>44941</v>
      </c>
      <c r="J301" s="97"/>
      <c r="K301" s="97"/>
      <c r="L301" s="841">
        <f t="shared" si="13"/>
        <v>0</v>
      </c>
      <c r="M301" s="841" t="e">
        <f t="shared" si="14"/>
        <v>#DIV/0!</v>
      </c>
    </row>
    <row r="302" spans="9:13" ht="13" thickBot="1">
      <c r="I302" s="98">
        <f t="shared" si="12"/>
        <v>44942</v>
      </c>
      <c r="J302" s="97"/>
      <c r="K302" s="97"/>
      <c r="L302" s="841">
        <f t="shared" si="13"/>
        <v>0</v>
      </c>
      <c r="M302" s="841" t="e">
        <f t="shared" si="14"/>
        <v>#DIV/0!</v>
      </c>
    </row>
    <row r="303" spans="9:13" ht="13" thickBot="1">
      <c r="I303" s="98">
        <f t="shared" si="12"/>
        <v>44943</v>
      </c>
      <c r="J303" s="97"/>
      <c r="K303" s="97"/>
      <c r="L303" s="841">
        <f t="shared" si="13"/>
        <v>0</v>
      </c>
      <c r="M303" s="841" t="e">
        <f t="shared" si="14"/>
        <v>#DIV/0!</v>
      </c>
    </row>
    <row r="304" spans="9:13" ht="13" thickBot="1">
      <c r="I304" s="98">
        <f t="shared" si="12"/>
        <v>44944</v>
      </c>
      <c r="J304" s="97"/>
      <c r="K304" s="97"/>
      <c r="L304" s="841">
        <f t="shared" si="13"/>
        <v>0</v>
      </c>
      <c r="M304" s="841" t="e">
        <f t="shared" si="14"/>
        <v>#DIV/0!</v>
      </c>
    </row>
    <row r="305" spans="9:13" ht="13" thickBot="1">
      <c r="I305" s="98">
        <f t="shared" si="12"/>
        <v>44945</v>
      </c>
      <c r="J305" s="97"/>
      <c r="K305" s="97"/>
      <c r="L305" s="841">
        <f t="shared" si="13"/>
        <v>0</v>
      </c>
      <c r="M305" s="841" t="e">
        <f t="shared" si="14"/>
        <v>#DIV/0!</v>
      </c>
    </row>
    <row r="306" spans="9:13" ht="13" thickBot="1">
      <c r="I306" s="98">
        <f t="shared" si="12"/>
        <v>44946</v>
      </c>
      <c r="J306" s="97"/>
      <c r="K306" s="97"/>
      <c r="L306" s="841">
        <f t="shared" si="13"/>
        <v>0</v>
      </c>
      <c r="M306" s="841" t="e">
        <f t="shared" si="14"/>
        <v>#DIV/0!</v>
      </c>
    </row>
    <row r="307" spans="9:13" ht="13" thickBot="1">
      <c r="I307" s="98">
        <f t="shared" si="12"/>
        <v>44947</v>
      </c>
      <c r="J307" s="97"/>
      <c r="K307" s="97"/>
      <c r="L307" s="841">
        <f t="shared" si="13"/>
        <v>0</v>
      </c>
      <c r="M307" s="841" t="e">
        <f t="shared" si="14"/>
        <v>#DIV/0!</v>
      </c>
    </row>
    <row r="308" spans="9:13" ht="13" thickBot="1">
      <c r="I308" s="98">
        <f t="shared" si="12"/>
        <v>44948</v>
      </c>
      <c r="J308" s="97"/>
      <c r="K308" s="97"/>
      <c r="L308" s="841">
        <f t="shared" si="13"/>
        <v>0</v>
      </c>
      <c r="M308" s="841" t="e">
        <f t="shared" si="14"/>
        <v>#DIV/0!</v>
      </c>
    </row>
    <row r="309" spans="9:13" ht="13" thickBot="1">
      <c r="I309" s="98">
        <f t="shared" si="12"/>
        <v>44949</v>
      </c>
      <c r="J309" s="97"/>
      <c r="K309" s="97"/>
      <c r="L309" s="841">
        <f t="shared" si="13"/>
        <v>0</v>
      </c>
      <c r="M309" s="841" t="e">
        <f t="shared" si="14"/>
        <v>#DIV/0!</v>
      </c>
    </row>
    <row r="310" spans="9:13" ht="13" thickBot="1">
      <c r="I310" s="98">
        <f t="shared" si="12"/>
        <v>44950</v>
      </c>
      <c r="J310" s="97"/>
      <c r="K310" s="97"/>
      <c r="L310" s="841">
        <f t="shared" si="13"/>
        <v>0</v>
      </c>
      <c r="M310" s="841" t="e">
        <f t="shared" si="14"/>
        <v>#DIV/0!</v>
      </c>
    </row>
    <row r="311" spans="9:13" ht="13" thickBot="1">
      <c r="I311" s="98">
        <f t="shared" si="12"/>
        <v>44951</v>
      </c>
      <c r="J311" s="97"/>
      <c r="K311" s="97"/>
      <c r="L311" s="841">
        <f t="shared" si="13"/>
        <v>0</v>
      </c>
      <c r="M311" s="841" t="e">
        <f t="shared" si="14"/>
        <v>#DIV/0!</v>
      </c>
    </row>
    <row r="312" spans="9:13" ht="13" thickBot="1">
      <c r="I312" s="98">
        <f t="shared" si="12"/>
        <v>44952</v>
      </c>
      <c r="J312" s="97"/>
      <c r="K312" s="97"/>
      <c r="L312" s="841">
        <f t="shared" si="13"/>
        <v>0</v>
      </c>
      <c r="M312" s="841" t="e">
        <f t="shared" si="14"/>
        <v>#DIV/0!</v>
      </c>
    </row>
    <row r="313" spans="9:13" ht="13" thickBot="1">
      <c r="I313" s="98">
        <f t="shared" si="12"/>
        <v>44953</v>
      </c>
      <c r="J313" s="97"/>
      <c r="K313" s="97"/>
      <c r="L313" s="841">
        <f t="shared" si="13"/>
        <v>0</v>
      </c>
      <c r="M313" s="841" t="e">
        <f t="shared" si="14"/>
        <v>#DIV/0!</v>
      </c>
    </row>
    <row r="314" spans="9:13" ht="13" thickBot="1">
      <c r="I314" s="98">
        <f t="shared" si="12"/>
        <v>44954</v>
      </c>
      <c r="J314" s="97"/>
      <c r="K314" s="97"/>
      <c r="L314" s="841">
        <f t="shared" si="13"/>
        <v>0</v>
      </c>
      <c r="M314" s="841" t="e">
        <f t="shared" si="14"/>
        <v>#DIV/0!</v>
      </c>
    </row>
    <row r="315" spans="9:13" ht="13" thickBot="1">
      <c r="I315" s="98">
        <f t="shared" si="12"/>
        <v>44955</v>
      </c>
      <c r="J315" s="97"/>
      <c r="K315" s="97"/>
      <c r="L315" s="841">
        <f t="shared" si="13"/>
        <v>0</v>
      </c>
      <c r="M315" s="841" t="e">
        <f t="shared" si="14"/>
        <v>#DIV/0!</v>
      </c>
    </row>
    <row r="316" spans="9:13" ht="13" thickBot="1">
      <c r="I316" s="98">
        <f t="shared" si="12"/>
        <v>44956</v>
      </c>
      <c r="J316" s="97"/>
      <c r="K316" s="97"/>
      <c r="L316" s="841">
        <f t="shared" si="13"/>
        <v>0</v>
      </c>
      <c r="M316" s="841" t="e">
        <f t="shared" si="14"/>
        <v>#DIV/0!</v>
      </c>
    </row>
    <row r="317" spans="9:13" ht="13" thickBot="1">
      <c r="I317" s="98">
        <f t="shared" si="12"/>
        <v>44957</v>
      </c>
      <c r="J317" s="97"/>
      <c r="K317" s="97"/>
      <c r="L317" s="841">
        <f t="shared" si="13"/>
        <v>0</v>
      </c>
      <c r="M317" s="841" t="e">
        <f t="shared" si="14"/>
        <v>#DIV/0!</v>
      </c>
    </row>
    <row r="318" spans="9:13" ht="13" thickBot="1">
      <c r="I318" s="98">
        <f t="shared" si="12"/>
        <v>44958</v>
      </c>
      <c r="J318" s="97"/>
      <c r="K318" s="97"/>
      <c r="L318" s="841">
        <f t="shared" si="13"/>
        <v>0</v>
      </c>
      <c r="M318" s="841" t="e">
        <f t="shared" si="14"/>
        <v>#DIV/0!</v>
      </c>
    </row>
    <row r="319" spans="9:13" ht="13" thickBot="1">
      <c r="I319" s="98">
        <f t="shared" si="12"/>
        <v>44959</v>
      </c>
      <c r="J319" s="97"/>
      <c r="K319" s="97"/>
      <c r="L319" s="841">
        <f t="shared" si="13"/>
        <v>0</v>
      </c>
      <c r="M319" s="841" t="e">
        <f t="shared" si="14"/>
        <v>#DIV/0!</v>
      </c>
    </row>
    <row r="320" spans="9:13" ht="13" thickBot="1">
      <c r="I320" s="98">
        <f t="shared" si="12"/>
        <v>44960</v>
      </c>
      <c r="J320" s="97"/>
      <c r="K320" s="97"/>
      <c r="L320" s="841">
        <f t="shared" si="13"/>
        <v>0</v>
      </c>
      <c r="M320" s="841" t="e">
        <f t="shared" si="14"/>
        <v>#DIV/0!</v>
      </c>
    </row>
    <row r="321" spans="9:13" ht="13" thickBot="1">
      <c r="I321" s="98">
        <f t="shared" si="12"/>
        <v>44961</v>
      </c>
      <c r="J321" s="97"/>
      <c r="K321" s="97"/>
      <c r="L321" s="841">
        <f t="shared" si="13"/>
        <v>0</v>
      </c>
      <c r="M321" s="841" t="e">
        <f t="shared" si="14"/>
        <v>#DIV/0!</v>
      </c>
    </row>
    <row r="322" spans="9:13" ht="13" thickBot="1">
      <c r="I322" s="98">
        <f t="shared" si="12"/>
        <v>44962</v>
      </c>
      <c r="J322" s="97"/>
      <c r="K322" s="97"/>
      <c r="L322" s="841">
        <f t="shared" si="13"/>
        <v>0</v>
      </c>
      <c r="M322" s="841" t="e">
        <f t="shared" si="14"/>
        <v>#DIV/0!</v>
      </c>
    </row>
    <row r="323" spans="9:13" ht="13" thickBot="1">
      <c r="I323" s="98">
        <f t="shared" si="12"/>
        <v>44963</v>
      </c>
      <c r="J323" s="97"/>
      <c r="K323" s="97"/>
      <c r="L323" s="841">
        <f t="shared" si="13"/>
        <v>0</v>
      </c>
      <c r="M323" s="841" t="e">
        <f t="shared" si="14"/>
        <v>#DIV/0!</v>
      </c>
    </row>
    <row r="324" spans="9:13" ht="13" thickBot="1">
      <c r="I324" s="98">
        <f t="shared" si="12"/>
        <v>44964</v>
      </c>
      <c r="J324" s="97"/>
      <c r="K324" s="97"/>
      <c r="L324" s="841">
        <f t="shared" si="13"/>
        <v>0</v>
      </c>
      <c r="M324" s="841" t="e">
        <f t="shared" si="14"/>
        <v>#DIV/0!</v>
      </c>
    </row>
    <row r="325" spans="9:13" ht="13" thickBot="1">
      <c r="I325" s="98">
        <f t="shared" si="12"/>
        <v>44965</v>
      </c>
      <c r="J325" s="97"/>
      <c r="K325" s="97"/>
      <c r="L325" s="841">
        <f t="shared" si="13"/>
        <v>0</v>
      </c>
      <c r="M325" s="841" t="e">
        <f t="shared" si="14"/>
        <v>#DIV/0!</v>
      </c>
    </row>
    <row r="326" spans="9:13" ht="13" thickBot="1">
      <c r="I326" s="98">
        <f t="shared" si="12"/>
        <v>44966</v>
      </c>
      <c r="J326" s="97"/>
      <c r="K326" s="97"/>
      <c r="L326" s="841">
        <f t="shared" si="13"/>
        <v>0</v>
      </c>
      <c r="M326" s="841" t="e">
        <f t="shared" si="14"/>
        <v>#DIV/0!</v>
      </c>
    </row>
    <row r="327" spans="9:13" ht="13" thickBot="1">
      <c r="I327" s="98">
        <f t="shared" si="12"/>
        <v>44967</v>
      </c>
      <c r="J327" s="97"/>
      <c r="K327" s="97"/>
      <c r="L327" s="841">
        <f t="shared" si="13"/>
        <v>0</v>
      </c>
      <c r="M327" s="841" t="e">
        <f t="shared" si="14"/>
        <v>#DIV/0!</v>
      </c>
    </row>
    <row r="328" spans="9:13" ht="13" thickBot="1">
      <c r="I328" s="98">
        <f t="shared" si="12"/>
        <v>44968</v>
      </c>
      <c r="J328" s="97"/>
      <c r="K328" s="97"/>
      <c r="L328" s="841">
        <f t="shared" si="13"/>
        <v>0</v>
      </c>
      <c r="M328" s="841" t="e">
        <f t="shared" si="14"/>
        <v>#DIV/0!</v>
      </c>
    </row>
    <row r="329" spans="9:13" ht="13" thickBot="1">
      <c r="I329" s="98">
        <f t="shared" si="12"/>
        <v>44969</v>
      </c>
      <c r="J329" s="97"/>
      <c r="K329" s="97"/>
      <c r="L329" s="841">
        <f t="shared" si="13"/>
        <v>0</v>
      </c>
      <c r="M329" s="841" t="e">
        <f t="shared" si="14"/>
        <v>#DIV/0!</v>
      </c>
    </row>
    <row r="330" spans="9:13" ht="13" thickBot="1">
      <c r="I330" s="98">
        <f t="shared" si="12"/>
        <v>44970</v>
      </c>
      <c r="J330" s="97"/>
      <c r="K330" s="97"/>
      <c r="L330" s="841">
        <f t="shared" si="13"/>
        <v>0</v>
      </c>
      <c r="M330" s="841" t="e">
        <f t="shared" si="14"/>
        <v>#DIV/0!</v>
      </c>
    </row>
    <row r="331" spans="9:13" ht="13" thickBot="1">
      <c r="I331" s="98">
        <f t="shared" si="12"/>
        <v>44971</v>
      </c>
      <c r="J331" s="97"/>
      <c r="K331" s="97"/>
      <c r="L331" s="841">
        <f t="shared" si="13"/>
        <v>0</v>
      </c>
      <c r="M331" s="841" t="e">
        <f t="shared" si="14"/>
        <v>#DIV/0!</v>
      </c>
    </row>
    <row r="332" spans="9:13" ht="13" thickBot="1">
      <c r="I332" s="98">
        <f t="shared" si="12"/>
        <v>44972</v>
      </c>
      <c r="J332" s="97"/>
      <c r="K332" s="97"/>
      <c r="L332" s="841">
        <f t="shared" si="13"/>
        <v>0</v>
      </c>
      <c r="M332" s="841" t="e">
        <f t="shared" si="14"/>
        <v>#DIV/0!</v>
      </c>
    </row>
    <row r="333" spans="9:13" ht="13" thickBot="1">
      <c r="I333" s="98">
        <f t="shared" ref="I333:I376" si="15">I332+1</f>
        <v>44973</v>
      </c>
      <c r="J333" s="97"/>
      <c r="K333" s="97"/>
      <c r="L333" s="841">
        <f t="shared" ref="L333:L376" si="16">ABS(K333-J333)</f>
        <v>0</v>
      </c>
      <c r="M333" s="841" t="e">
        <f t="shared" ref="M333:M376" si="17">L333*(J333/SUM($J$12:$J$376))</f>
        <v>#DIV/0!</v>
      </c>
    </row>
    <row r="334" spans="9:13" ht="13" thickBot="1">
      <c r="I334" s="98">
        <f t="shared" si="15"/>
        <v>44974</v>
      </c>
      <c r="J334" s="97"/>
      <c r="K334" s="97"/>
      <c r="L334" s="841">
        <f t="shared" si="16"/>
        <v>0</v>
      </c>
      <c r="M334" s="841" t="e">
        <f t="shared" si="17"/>
        <v>#DIV/0!</v>
      </c>
    </row>
    <row r="335" spans="9:13" ht="13" thickBot="1">
      <c r="I335" s="98">
        <f t="shared" si="15"/>
        <v>44975</v>
      </c>
      <c r="J335" s="97"/>
      <c r="K335" s="97"/>
      <c r="L335" s="841">
        <f t="shared" si="16"/>
        <v>0</v>
      </c>
      <c r="M335" s="841" t="e">
        <f t="shared" si="17"/>
        <v>#DIV/0!</v>
      </c>
    </row>
    <row r="336" spans="9:13" ht="13" thickBot="1">
      <c r="I336" s="98">
        <f t="shared" si="15"/>
        <v>44976</v>
      </c>
      <c r="J336" s="97"/>
      <c r="K336" s="97"/>
      <c r="L336" s="841">
        <f t="shared" si="16"/>
        <v>0</v>
      </c>
      <c r="M336" s="841" t="e">
        <f t="shared" si="17"/>
        <v>#DIV/0!</v>
      </c>
    </row>
    <row r="337" spans="9:13" ht="13" thickBot="1">
      <c r="I337" s="98">
        <f t="shared" si="15"/>
        <v>44977</v>
      </c>
      <c r="J337" s="97"/>
      <c r="K337" s="97"/>
      <c r="L337" s="841">
        <f t="shared" si="16"/>
        <v>0</v>
      </c>
      <c r="M337" s="841" t="e">
        <f t="shared" si="17"/>
        <v>#DIV/0!</v>
      </c>
    </row>
    <row r="338" spans="9:13" ht="13" thickBot="1">
      <c r="I338" s="98">
        <f t="shared" si="15"/>
        <v>44978</v>
      </c>
      <c r="J338" s="97"/>
      <c r="K338" s="97"/>
      <c r="L338" s="841">
        <f t="shared" si="16"/>
        <v>0</v>
      </c>
      <c r="M338" s="841" t="e">
        <f t="shared" si="17"/>
        <v>#DIV/0!</v>
      </c>
    </row>
    <row r="339" spans="9:13" ht="13" thickBot="1">
      <c r="I339" s="98">
        <f t="shared" si="15"/>
        <v>44979</v>
      </c>
      <c r="J339" s="97"/>
      <c r="K339" s="97"/>
      <c r="L339" s="841">
        <f t="shared" si="16"/>
        <v>0</v>
      </c>
      <c r="M339" s="841" t="e">
        <f t="shared" si="17"/>
        <v>#DIV/0!</v>
      </c>
    </row>
    <row r="340" spans="9:13" ht="13" thickBot="1">
      <c r="I340" s="98">
        <f t="shared" si="15"/>
        <v>44980</v>
      </c>
      <c r="J340" s="97"/>
      <c r="K340" s="97"/>
      <c r="L340" s="841">
        <f t="shared" si="16"/>
        <v>0</v>
      </c>
      <c r="M340" s="841" t="e">
        <f t="shared" si="17"/>
        <v>#DIV/0!</v>
      </c>
    </row>
    <row r="341" spans="9:13" ht="13" thickBot="1">
      <c r="I341" s="98">
        <f t="shared" si="15"/>
        <v>44981</v>
      </c>
      <c r="J341" s="97"/>
      <c r="K341" s="97"/>
      <c r="L341" s="841">
        <f t="shared" si="16"/>
        <v>0</v>
      </c>
      <c r="M341" s="841" t="e">
        <f t="shared" si="17"/>
        <v>#DIV/0!</v>
      </c>
    </row>
    <row r="342" spans="9:13" ht="13" thickBot="1">
      <c r="I342" s="98">
        <f t="shared" si="15"/>
        <v>44982</v>
      </c>
      <c r="J342" s="97"/>
      <c r="K342" s="97"/>
      <c r="L342" s="841">
        <f t="shared" si="16"/>
        <v>0</v>
      </c>
      <c r="M342" s="841" t="e">
        <f t="shared" si="17"/>
        <v>#DIV/0!</v>
      </c>
    </row>
    <row r="343" spans="9:13" ht="13" thickBot="1">
      <c r="I343" s="98">
        <f t="shared" si="15"/>
        <v>44983</v>
      </c>
      <c r="J343" s="97"/>
      <c r="K343" s="97"/>
      <c r="L343" s="841">
        <f t="shared" si="16"/>
        <v>0</v>
      </c>
      <c r="M343" s="841" t="e">
        <f t="shared" si="17"/>
        <v>#DIV/0!</v>
      </c>
    </row>
    <row r="344" spans="9:13" ht="13" thickBot="1">
      <c r="I344" s="98">
        <f t="shared" si="15"/>
        <v>44984</v>
      </c>
      <c r="J344" s="97"/>
      <c r="K344" s="97"/>
      <c r="L344" s="841">
        <f t="shared" si="16"/>
        <v>0</v>
      </c>
      <c r="M344" s="841" t="e">
        <f t="shared" si="17"/>
        <v>#DIV/0!</v>
      </c>
    </row>
    <row r="345" spans="9:13" ht="13" thickBot="1">
      <c r="I345" s="98">
        <f t="shared" si="15"/>
        <v>44985</v>
      </c>
      <c r="J345" s="97"/>
      <c r="K345" s="97"/>
      <c r="L345" s="841">
        <f t="shared" si="16"/>
        <v>0</v>
      </c>
      <c r="M345" s="841" t="e">
        <f t="shared" si="17"/>
        <v>#DIV/0!</v>
      </c>
    </row>
    <row r="346" spans="9:13" ht="13" thickBot="1">
      <c r="I346" s="98">
        <f t="shared" si="15"/>
        <v>44986</v>
      </c>
      <c r="J346" s="97"/>
      <c r="K346" s="97"/>
      <c r="L346" s="841">
        <f t="shared" si="16"/>
        <v>0</v>
      </c>
      <c r="M346" s="841" t="e">
        <f t="shared" si="17"/>
        <v>#DIV/0!</v>
      </c>
    </row>
    <row r="347" spans="9:13" ht="13" thickBot="1">
      <c r="I347" s="98">
        <f t="shared" si="15"/>
        <v>44987</v>
      </c>
      <c r="J347" s="97"/>
      <c r="K347" s="97"/>
      <c r="L347" s="841">
        <f t="shared" si="16"/>
        <v>0</v>
      </c>
      <c r="M347" s="841" t="e">
        <f t="shared" si="17"/>
        <v>#DIV/0!</v>
      </c>
    </row>
    <row r="348" spans="9:13" ht="13" thickBot="1">
      <c r="I348" s="98">
        <f t="shared" si="15"/>
        <v>44988</v>
      </c>
      <c r="J348" s="97"/>
      <c r="K348" s="97"/>
      <c r="L348" s="841">
        <f t="shared" si="16"/>
        <v>0</v>
      </c>
      <c r="M348" s="841" t="e">
        <f t="shared" si="17"/>
        <v>#DIV/0!</v>
      </c>
    </row>
    <row r="349" spans="9:13" ht="13" thickBot="1">
      <c r="I349" s="98">
        <f t="shared" si="15"/>
        <v>44989</v>
      </c>
      <c r="J349" s="97"/>
      <c r="K349" s="97"/>
      <c r="L349" s="841">
        <f t="shared" si="16"/>
        <v>0</v>
      </c>
      <c r="M349" s="841" t="e">
        <f t="shared" si="17"/>
        <v>#DIV/0!</v>
      </c>
    </row>
    <row r="350" spans="9:13" ht="13" thickBot="1">
      <c r="I350" s="98">
        <f t="shared" si="15"/>
        <v>44990</v>
      </c>
      <c r="J350" s="97"/>
      <c r="K350" s="97"/>
      <c r="L350" s="841">
        <f t="shared" si="16"/>
        <v>0</v>
      </c>
      <c r="M350" s="841" t="e">
        <f t="shared" si="17"/>
        <v>#DIV/0!</v>
      </c>
    </row>
    <row r="351" spans="9:13" ht="13" thickBot="1">
      <c r="I351" s="98">
        <f t="shared" si="15"/>
        <v>44991</v>
      </c>
      <c r="J351" s="97"/>
      <c r="K351" s="97"/>
      <c r="L351" s="841">
        <f t="shared" si="16"/>
        <v>0</v>
      </c>
      <c r="M351" s="841" t="e">
        <f t="shared" si="17"/>
        <v>#DIV/0!</v>
      </c>
    </row>
    <row r="352" spans="9:13" ht="13" thickBot="1">
      <c r="I352" s="98">
        <f t="shared" si="15"/>
        <v>44992</v>
      </c>
      <c r="J352" s="97"/>
      <c r="K352" s="97"/>
      <c r="L352" s="841">
        <f t="shared" si="16"/>
        <v>0</v>
      </c>
      <c r="M352" s="841" t="e">
        <f t="shared" si="17"/>
        <v>#DIV/0!</v>
      </c>
    </row>
    <row r="353" spans="9:13" ht="13" thickBot="1">
      <c r="I353" s="98">
        <f t="shared" si="15"/>
        <v>44993</v>
      </c>
      <c r="J353" s="97"/>
      <c r="K353" s="97"/>
      <c r="L353" s="841">
        <f t="shared" si="16"/>
        <v>0</v>
      </c>
      <c r="M353" s="841" t="e">
        <f t="shared" si="17"/>
        <v>#DIV/0!</v>
      </c>
    </row>
    <row r="354" spans="9:13" ht="13" thickBot="1">
      <c r="I354" s="98">
        <f t="shared" si="15"/>
        <v>44994</v>
      </c>
      <c r="J354" s="97"/>
      <c r="K354" s="97"/>
      <c r="L354" s="841">
        <f t="shared" si="16"/>
        <v>0</v>
      </c>
      <c r="M354" s="841" t="e">
        <f t="shared" si="17"/>
        <v>#DIV/0!</v>
      </c>
    </row>
    <row r="355" spans="9:13" ht="13" thickBot="1">
      <c r="I355" s="98">
        <f t="shared" si="15"/>
        <v>44995</v>
      </c>
      <c r="J355" s="97"/>
      <c r="K355" s="97"/>
      <c r="L355" s="841">
        <f t="shared" si="16"/>
        <v>0</v>
      </c>
      <c r="M355" s="841" t="e">
        <f t="shared" si="17"/>
        <v>#DIV/0!</v>
      </c>
    </row>
    <row r="356" spans="9:13" ht="13" thickBot="1">
      <c r="I356" s="98">
        <f t="shared" si="15"/>
        <v>44996</v>
      </c>
      <c r="J356" s="97"/>
      <c r="K356" s="97"/>
      <c r="L356" s="841">
        <f t="shared" si="16"/>
        <v>0</v>
      </c>
      <c r="M356" s="841" t="e">
        <f t="shared" si="17"/>
        <v>#DIV/0!</v>
      </c>
    </row>
    <row r="357" spans="9:13" ht="13" thickBot="1">
      <c r="I357" s="98">
        <f t="shared" si="15"/>
        <v>44997</v>
      </c>
      <c r="J357" s="97"/>
      <c r="K357" s="97"/>
      <c r="L357" s="841">
        <f t="shared" si="16"/>
        <v>0</v>
      </c>
      <c r="M357" s="841" t="e">
        <f t="shared" si="17"/>
        <v>#DIV/0!</v>
      </c>
    </row>
    <row r="358" spans="9:13" ht="13" thickBot="1">
      <c r="I358" s="98">
        <f t="shared" si="15"/>
        <v>44998</v>
      </c>
      <c r="J358" s="97"/>
      <c r="K358" s="97"/>
      <c r="L358" s="841">
        <f t="shared" si="16"/>
        <v>0</v>
      </c>
      <c r="M358" s="841" t="e">
        <f t="shared" si="17"/>
        <v>#DIV/0!</v>
      </c>
    </row>
    <row r="359" spans="9:13" ht="13" thickBot="1">
      <c r="I359" s="98">
        <f t="shared" si="15"/>
        <v>44999</v>
      </c>
      <c r="J359" s="97"/>
      <c r="K359" s="97"/>
      <c r="L359" s="841">
        <f t="shared" si="16"/>
        <v>0</v>
      </c>
      <c r="M359" s="841" t="e">
        <f t="shared" si="17"/>
        <v>#DIV/0!</v>
      </c>
    </row>
    <row r="360" spans="9:13" ht="13" thickBot="1">
      <c r="I360" s="98">
        <f t="shared" si="15"/>
        <v>45000</v>
      </c>
      <c r="J360" s="97"/>
      <c r="K360" s="97"/>
      <c r="L360" s="841">
        <f t="shared" si="16"/>
        <v>0</v>
      </c>
      <c r="M360" s="841" t="e">
        <f t="shared" si="17"/>
        <v>#DIV/0!</v>
      </c>
    </row>
    <row r="361" spans="9:13" ht="13" thickBot="1">
      <c r="I361" s="98">
        <f t="shared" si="15"/>
        <v>45001</v>
      </c>
      <c r="J361" s="97"/>
      <c r="K361" s="97"/>
      <c r="L361" s="841">
        <f t="shared" si="16"/>
        <v>0</v>
      </c>
      <c r="M361" s="841" t="e">
        <f t="shared" si="17"/>
        <v>#DIV/0!</v>
      </c>
    </row>
    <row r="362" spans="9:13" ht="13" thickBot="1">
      <c r="I362" s="98">
        <f t="shared" si="15"/>
        <v>45002</v>
      </c>
      <c r="J362" s="97"/>
      <c r="K362" s="97"/>
      <c r="L362" s="841">
        <f t="shared" si="16"/>
        <v>0</v>
      </c>
      <c r="M362" s="841" t="e">
        <f t="shared" si="17"/>
        <v>#DIV/0!</v>
      </c>
    </row>
    <row r="363" spans="9:13" ht="13" thickBot="1">
      <c r="I363" s="98">
        <f t="shared" si="15"/>
        <v>45003</v>
      </c>
      <c r="J363" s="97"/>
      <c r="K363" s="97"/>
      <c r="L363" s="841">
        <f t="shared" si="16"/>
        <v>0</v>
      </c>
      <c r="M363" s="841" t="e">
        <f t="shared" si="17"/>
        <v>#DIV/0!</v>
      </c>
    </row>
    <row r="364" spans="9:13" ht="13" thickBot="1">
      <c r="I364" s="98">
        <f t="shared" si="15"/>
        <v>45004</v>
      </c>
      <c r="J364" s="97"/>
      <c r="K364" s="97"/>
      <c r="L364" s="841">
        <f t="shared" si="16"/>
        <v>0</v>
      </c>
      <c r="M364" s="841" t="e">
        <f t="shared" si="17"/>
        <v>#DIV/0!</v>
      </c>
    </row>
    <row r="365" spans="9:13" ht="13" thickBot="1">
      <c r="I365" s="98">
        <f t="shared" si="15"/>
        <v>45005</v>
      </c>
      <c r="J365" s="97"/>
      <c r="K365" s="97"/>
      <c r="L365" s="841">
        <f t="shared" si="16"/>
        <v>0</v>
      </c>
      <c r="M365" s="841" t="e">
        <f t="shared" si="17"/>
        <v>#DIV/0!</v>
      </c>
    </row>
    <row r="366" spans="9:13" ht="13" thickBot="1">
      <c r="I366" s="98">
        <f t="shared" si="15"/>
        <v>45006</v>
      </c>
      <c r="J366" s="97"/>
      <c r="K366" s="97"/>
      <c r="L366" s="841">
        <f t="shared" si="16"/>
        <v>0</v>
      </c>
      <c r="M366" s="841" t="e">
        <f t="shared" si="17"/>
        <v>#DIV/0!</v>
      </c>
    </row>
    <row r="367" spans="9:13" ht="13" thickBot="1">
      <c r="I367" s="98">
        <f t="shared" si="15"/>
        <v>45007</v>
      </c>
      <c r="J367" s="97"/>
      <c r="K367" s="97"/>
      <c r="L367" s="841">
        <f t="shared" si="16"/>
        <v>0</v>
      </c>
      <c r="M367" s="841" t="e">
        <f t="shared" si="17"/>
        <v>#DIV/0!</v>
      </c>
    </row>
    <row r="368" spans="9:13" ht="13" thickBot="1">
      <c r="I368" s="98">
        <f t="shared" si="15"/>
        <v>45008</v>
      </c>
      <c r="J368" s="97"/>
      <c r="K368" s="97"/>
      <c r="L368" s="841">
        <f t="shared" si="16"/>
        <v>0</v>
      </c>
      <c r="M368" s="841" t="e">
        <f t="shared" si="17"/>
        <v>#DIV/0!</v>
      </c>
    </row>
    <row r="369" spans="9:13" ht="13" thickBot="1">
      <c r="I369" s="98">
        <f t="shared" si="15"/>
        <v>45009</v>
      </c>
      <c r="J369" s="97"/>
      <c r="K369" s="97"/>
      <c r="L369" s="841">
        <f t="shared" si="16"/>
        <v>0</v>
      </c>
      <c r="M369" s="841" t="e">
        <f t="shared" si="17"/>
        <v>#DIV/0!</v>
      </c>
    </row>
    <row r="370" spans="9:13" ht="13" thickBot="1">
      <c r="I370" s="98">
        <f t="shared" si="15"/>
        <v>45010</v>
      </c>
      <c r="J370" s="97"/>
      <c r="K370" s="97"/>
      <c r="L370" s="841">
        <f t="shared" si="16"/>
        <v>0</v>
      </c>
      <c r="M370" s="841" t="e">
        <f t="shared" si="17"/>
        <v>#DIV/0!</v>
      </c>
    </row>
    <row r="371" spans="9:13" ht="13" thickBot="1">
      <c r="I371" s="98">
        <f t="shared" si="15"/>
        <v>45011</v>
      </c>
      <c r="J371" s="97"/>
      <c r="K371" s="97"/>
      <c r="L371" s="841">
        <f t="shared" si="16"/>
        <v>0</v>
      </c>
      <c r="M371" s="841" t="e">
        <f t="shared" si="17"/>
        <v>#DIV/0!</v>
      </c>
    </row>
    <row r="372" spans="9:13" ht="13" thickBot="1">
      <c r="I372" s="98">
        <f t="shared" si="15"/>
        <v>45012</v>
      </c>
      <c r="J372" s="97"/>
      <c r="K372" s="97"/>
      <c r="L372" s="841">
        <f t="shared" si="16"/>
        <v>0</v>
      </c>
      <c r="M372" s="841" t="e">
        <f t="shared" si="17"/>
        <v>#DIV/0!</v>
      </c>
    </row>
    <row r="373" spans="9:13" ht="13" thickBot="1">
      <c r="I373" s="98">
        <f t="shared" si="15"/>
        <v>45013</v>
      </c>
      <c r="J373" s="97"/>
      <c r="K373" s="97"/>
      <c r="L373" s="841">
        <f t="shared" si="16"/>
        <v>0</v>
      </c>
      <c r="M373" s="841" t="e">
        <f t="shared" si="17"/>
        <v>#DIV/0!</v>
      </c>
    </row>
    <row r="374" spans="9:13" ht="13" thickBot="1">
      <c r="I374" s="98">
        <f t="shared" si="15"/>
        <v>45014</v>
      </c>
      <c r="J374" s="97"/>
      <c r="K374" s="97"/>
      <c r="L374" s="841">
        <f t="shared" si="16"/>
        <v>0</v>
      </c>
      <c r="M374" s="841" t="e">
        <f t="shared" si="17"/>
        <v>#DIV/0!</v>
      </c>
    </row>
    <row r="375" spans="9:13" ht="13" thickBot="1">
      <c r="I375" s="98">
        <f t="shared" si="15"/>
        <v>45015</v>
      </c>
      <c r="J375" s="97"/>
      <c r="K375" s="97"/>
      <c r="L375" s="841">
        <f t="shared" si="16"/>
        <v>0</v>
      </c>
      <c r="M375" s="841" t="e">
        <f t="shared" si="17"/>
        <v>#DIV/0!</v>
      </c>
    </row>
    <row r="376" spans="9:13">
      <c r="I376" s="98">
        <f t="shared" si="15"/>
        <v>45016</v>
      </c>
      <c r="J376" s="97"/>
      <c r="K376" s="97"/>
      <c r="L376" s="841">
        <f t="shared" si="16"/>
        <v>0</v>
      </c>
      <c r="M376" s="841" t="e">
        <f t="shared" si="17"/>
        <v>#DIV/0!</v>
      </c>
    </row>
    <row r="377" spans="9:13" ht="13" thickBot="1">
      <c r="I377" s="96"/>
      <c r="J377" s="95"/>
      <c r="K377" s="95"/>
      <c r="L377" s="842"/>
      <c r="M377" s="842"/>
    </row>
  </sheetData>
  <mergeCells count="7">
    <mergeCell ref="R19:T19"/>
    <mergeCell ref="B26:C30"/>
    <mergeCell ref="O8:P8"/>
    <mergeCell ref="B9:B11"/>
    <mergeCell ref="I9:I11"/>
    <mergeCell ref="I8:M8"/>
    <mergeCell ref="P19:Q19"/>
  </mergeCells>
  <phoneticPr fontId="48" type="noConversion"/>
  <pageMargins left="0.23622047244094491" right="0.23622047244094491" top="0.74803149606299213" bottom="0.74803149606299213" header="0.31496062992125984" footer="0.31496062992125984"/>
  <pageSetup paperSize="8" scale="42" fitToHeight="0" orientation="portrait" r:id="rId1"/>
  <headerFooter>
    <oddFooter>&amp;C_x000D_&amp;1#&amp;"Calibri"&amp;10&amp;K000000 OFFICIAL-InternalOnly</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E692B-84FE-4698-8B82-6023BA48C216}">
  <sheetPr>
    <tabColor theme="9" tint="0.39997558519241921"/>
    <pageSetUpPr fitToPage="1"/>
  </sheetPr>
  <dimension ref="A1:W383"/>
  <sheetViews>
    <sheetView zoomScale="80" zoomScaleNormal="80" workbookViewId="0">
      <pane ySplit="4" topLeftCell="A5" activePane="bottomLeft" state="frozen"/>
      <selection activeCell="D31" sqref="D31"/>
      <selection pane="bottomLeft" activeCell="L28" sqref="L28"/>
    </sheetView>
  </sheetViews>
  <sheetFormatPr defaultColWidth="10.26953125" defaultRowHeight="12.5"/>
  <cols>
    <col min="1" max="1" width="5.7265625" style="77" customWidth="1"/>
    <col min="2" max="2" width="11.7265625" style="77" customWidth="1"/>
    <col min="3" max="3" width="20.26953125" style="77" customWidth="1"/>
    <col min="4" max="4" width="14.7265625" style="77" customWidth="1"/>
    <col min="5" max="5" width="13.453125" style="77" customWidth="1"/>
    <col min="6" max="6" width="1.7265625" style="77" customWidth="1"/>
    <col min="7" max="7" width="18.453125" style="77" customWidth="1"/>
    <col min="8" max="8" width="19.26953125" style="111" customWidth="1"/>
    <col min="9" max="9" width="18.7265625" style="77" customWidth="1"/>
    <col min="10" max="10" width="16.26953125" style="77" customWidth="1"/>
    <col min="11" max="11" width="14.26953125" style="77" customWidth="1"/>
    <col min="12" max="12" width="12.26953125" style="77" customWidth="1"/>
    <col min="13" max="16384" width="10.26953125" style="77"/>
  </cols>
  <sheetData>
    <row r="1" spans="1:23" s="46" customFormat="1" ht="23.5">
      <c r="A1" s="56" t="str">
        <f>'1.1 Cover'!A1</f>
        <v>Regulatory Reporting Pack</v>
      </c>
    </row>
    <row r="2" spans="1:23" s="46" customFormat="1" ht="23.5">
      <c r="A2" s="56" t="str">
        <f>'1.1 Cover'!A2</f>
        <v>Price base - 2018/19</v>
      </c>
    </row>
    <row r="3" spans="1:23" s="46" customFormat="1" ht="23.5">
      <c r="A3" s="56" t="str">
        <f>'1.1 Cover'!A3</f>
        <v>Regulatory Year: April 2022 - March 2023</v>
      </c>
    </row>
    <row r="4" spans="1:23" s="46" customFormat="1" ht="23.5">
      <c r="A4" s="56" t="s">
        <v>185</v>
      </c>
    </row>
    <row r="5" spans="1:23" s="148" customFormat="1" ht="15.5">
      <c r="F5" s="149"/>
      <c r="G5" s="150"/>
      <c r="H5" s="151"/>
      <c r="I5" s="151"/>
      <c r="J5" s="151"/>
      <c r="K5" s="151"/>
      <c r="L5" s="151"/>
      <c r="M5" s="151"/>
      <c r="N5" s="151"/>
      <c r="O5" s="151"/>
      <c r="P5" s="151"/>
      <c r="Q5" s="151"/>
      <c r="R5" s="151"/>
      <c r="S5" s="151"/>
      <c r="T5" s="151"/>
      <c r="U5" s="151"/>
      <c r="V5" s="151"/>
      <c r="W5" s="151"/>
    </row>
    <row r="6" spans="1:23" s="148" customFormat="1" ht="15.5">
      <c r="F6" s="149"/>
      <c r="G6" s="150"/>
      <c r="H6" s="151"/>
      <c r="I6" s="151"/>
      <c r="J6" s="151"/>
      <c r="K6" s="151"/>
      <c r="L6" s="151"/>
      <c r="M6" s="151"/>
      <c r="N6" s="151"/>
      <c r="O6" s="151"/>
      <c r="P6" s="151"/>
      <c r="Q6" s="151"/>
      <c r="R6" s="151"/>
      <c r="S6" s="151"/>
      <c r="T6" s="151"/>
      <c r="U6" s="151"/>
      <c r="V6" s="151"/>
      <c r="W6" s="151"/>
    </row>
    <row r="7" spans="1:23" s="148" customFormat="1" ht="15.5">
      <c r="F7" s="151"/>
      <c r="H7" s="151"/>
      <c r="I7" s="151"/>
      <c r="J7" s="151"/>
      <c r="K7" s="151"/>
      <c r="L7" s="151"/>
      <c r="M7" s="151"/>
      <c r="N7" s="151"/>
      <c r="O7" s="151"/>
      <c r="P7" s="151"/>
      <c r="Q7" s="151"/>
      <c r="R7" s="1558" t="s">
        <v>3396</v>
      </c>
      <c r="S7" s="1558"/>
      <c r="T7" s="1555" t="s">
        <v>2721</v>
      </c>
      <c r="U7" s="1556"/>
      <c r="V7" s="1557"/>
      <c r="W7" s="151"/>
    </row>
    <row r="8" spans="1:23" ht="65">
      <c r="A8" s="114"/>
      <c r="B8" s="1577" t="s">
        <v>3107</v>
      </c>
      <c r="C8" s="1184" t="s">
        <v>3124</v>
      </c>
      <c r="D8" s="1184" t="s">
        <v>3125</v>
      </c>
      <c r="E8" s="1184" t="s">
        <v>2023</v>
      </c>
      <c r="F8" s="79"/>
      <c r="G8" s="1185" t="s">
        <v>1338</v>
      </c>
      <c r="H8" s="1185" t="s">
        <v>3126</v>
      </c>
      <c r="I8" s="1186" t="s">
        <v>3127</v>
      </c>
      <c r="J8" s="1186" t="s">
        <v>3128</v>
      </c>
      <c r="K8" s="1184" t="s">
        <v>3129</v>
      </c>
      <c r="L8" s="1185" t="s">
        <v>3130</v>
      </c>
      <c r="R8" s="1091" t="s">
        <v>1139</v>
      </c>
      <c r="S8" s="1091" t="s">
        <v>1140</v>
      </c>
      <c r="T8" s="1091" t="s">
        <v>1141</v>
      </c>
      <c r="U8" s="1091" t="s">
        <v>1142</v>
      </c>
      <c r="V8" s="1091" t="s">
        <v>1143</v>
      </c>
    </row>
    <row r="9" spans="1:23" ht="15">
      <c r="A9" s="114"/>
      <c r="B9" s="1578"/>
      <c r="C9" s="1187" t="s">
        <v>3131</v>
      </c>
      <c r="D9" s="1187" t="s">
        <v>3132</v>
      </c>
      <c r="E9" s="1187" t="s">
        <v>3133</v>
      </c>
      <c r="F9" s="79"/>
      <c r="G9" s="1188" t="s">
        <v>3134</v>
      </c>
      <c r="H9" s="1188" t="s">
        <v>3135</v>
      </c>
      <c r="I9" s="1189" t="s">
        <v>3136</v>
      </c>
      <c r="J9" s="1189" t="s">
        <v>3137</v>
      </c>
      <c r="K9" s="1187" t="s">
        <v>3133</v>
      </c>
      <c r="L9" s="1189" t="s">
        <v>3138</v>
      </c>
      <c r="N9"/>
      <c r="R9" s="1025"/>
      <c r="S9" s="1025"/>
      <c r="T9" s="1025"/>
      <c r="U9" s="1025"/>
      <c r="V9" s="1025"/>
    </row>
    <row r="10" spans="1:23" ht="13">
      <c r="A10" s="114"/>
      <c r="B10" s="1579"/>
      <c r="C10" s="1184" t="s">
        <v>3096</v>
      </c>
      <c r="D10" s="1184" t="s">
        <v>3096</v>
      </c>
      <c r="E10" s="1184" t="s">
        <v>3096</v>
      </c>
      <c r="F10" s="79"/>
      <c r="G10" s="1190" t="s">
        <v>3096</v>
      </c>
      <c r="H10" s="1190" t="s">
        <v>3096</v>
      </c>
      <c r="I10" s="1190" t="s">
        <v>3096</v>
      </c>
      <c r="J10" s="1190" t="s">
        <v>3096</v>
      </c>
      <c r="K10" s="1184" t="s">
        <v>3096</v>
      </c>
      <c r="L10" s="1190" t="s">
        <v>3096</v>
      </c>
    </row>
    <row r="11" spans="1:23" ht="13">
      <c r="A11" s="114"/>
      <c r="B11" s="1191">
        <v>44652</v>
      </c>
      <c r="C11" s="1192"/>
      <c r="D11" s="1192"/>
      <c r="E11" s="1192"/>
      <c r="F11" s="79"/>
      <c r="G11" s="1192"/>
      <c r="H11" s="1193"/>
      <c r="I11" s="1193"/>
      <c r="J11" s="1193"/>
      <c r="K11" s="1193"/>
      <c r="L11" s="1193"/>
    </row>
    <row r="12" spans="1:23" ht="13.5">
      <c r="A12" s="114"/>
      <c r="B12" s="1191">
        <f t="shared" ref="B12:B75" si="0">B11+1</f>
        <v>44653</v>
      </c>
      <c r="C12" s="1192"/>
      <c r="D12" s="1192"/>
      <c r="E12" s="1192"/>
      <c r="F12" s="266"/>
      <c r="G12" s="266"/>
      <c r="H12" s="266"/>
      <c r="I12" s="266"/>
      <c r="J12" s="266"/>
      <c r="K12" s="266"/>
      <c r="L12" s="266"/>
    </row>
    <row r="13" spans="1:23" ht="13.5">
      <c r="A13" s="114"/>
      <c r="B13" s="1191">
        <f t="shared" si="0"/>
        <v>44654</v>
      </c>
      <c r="C13" s="1192"/>
      <c r="D13" s="1192"/>
      <c r="E13" s="1192"/>
      <c r="F13" s="266"/>
      <c r="G13" s="266"/>
      <c r="H13" s="266"/>
      <c r="I13" s="266"/>
      <c r="J13" s="266"/>
      <c r="K13" s="266"/>
      <c r="L13" s="266"/>
      <c r="M13" s="266"/>
      <c r="N13" s="266"/>
    </row>
    <row r="14" spans="1:23" ht="13.5">
      <c r="A14" s="114"/>
      <c r="B14" s="1191">
        <f t="shared" si="0"/>
        <v>44655</v>
      </c>
      <c r="C14" s="1192"/>
      <c r="D14" s="1192"/>
      <c r="E14" s="1192"/>
      <c r="F14" s="266"/>
      <c r="G14" s="266"/>
      <c r="H14" s="266"/>
      <c r="I14" s="266"/>
      <c r="J14" s="266"/>
      <c r="K14" s="266"/>
      <c r="L14" s="266"/>
    </row>
    <row r="15" spans="1:23" ht="13.5">
      <c r="A15" s="114"/>
      <c r="B15" s="1191">
        <f t="shared" si="0"/>
        <v>44656</v>
      </c>
      <c r="C15" s="1192"/>
      <c r="D15" s="1192"/>
      <c r="E15" s="1192"/>
      <c r="F15" s="266"/>
      <c r="G15" s="266"/>
      <c r="H15" s="266"/>
      <c r="I15" s="266"/>
      <c r="J15" s="266"/>
      <c r="K15" s="266"/>
      <c r="L15" s="266"/>
    </row>
    <row r="16" spans="1:23" ht="12.75" customHeight="1">
      <c r="A16" s="114"/>
      <c r="B16" s="1191">
        <f t="shared" si="0"/>
        <v>44657</v>
      </c>
      <c r="C16" s="1192"/>
      <c r="D16" s="1192"/>
      <c r="E16" s="1192"/>
      <c r="F16" s="266"/>
      <c r="G16" s="266"/>
      <c r="H16" s="266"/>
      <c r="I16" s="266"/>
      <c r="J16" s="266"/>
      <c r="K16" s="266"/>
      <c r="L16" s="266"/>
    </row>
    <row r="17" spans="1:12" ht="13.5">
      <c r="A17" s="114"/>
      <c r="B17" s="1191">
        <f t="shared" si="0"/>
        <v>44658</v>
      </c>
      <c r="C17" s="1192"/>
      <c r="D17" s="1192"/>
      <c r="E17" s="1192"/>
      <c r="F17" s="266"/>
      <c r="G17" s="266"/>
      <c r="H17" s="266"/>
      <c r="I17" s="266"/>
      <c r="J17" s="266"/>
      <c r="K17" s="266"/>
      <c r="L17" s="266"/>
    </row>
    <row r="18" spans="1:12" ht="13.5">
      <c r="A18" s="114"/>
      <c r="B18" s="1191">
        <f t="shared" si="0"/>
        <v>44659</v>
      </c>
      <c r="C18" s="1192"/>
      <c r="D18" s="1192"/>
      <c r="E18" s="1192"/>
      <c r="F18" s="266"/>
      <c r="G18" s="266"/>
      <c r="H18" s="266"/>
      <c r="I18" s="266"/>
      <c r="J18" s="266"/>
      <c r="K18" s="266"/>
      <c r="L18" s="266"/>
    </row>
    <row r="19" spans="1:12" ht="13.5">
      <c r="A19" s="114"/>
      <c r="B19" s="1191">
        <f t="shared" si="0"/>
        <v>44660</v>
      </c>
      <c r="C19" s="1192"/>
      <c r="D19" s="1192"/>
      <c r="E19" s="1192"/>
      <c r="F19" s="266"/>
      <c r="G19" s="266"/>
      <c r="H19" s="266"/>
      <c r="I19" s="266"/>
      <c r="J19" s="266"/>
      <c r="K19" s="266"/>
      <c r="L19" s="266"/>
    </row>
    <row r="20" spans="1:12" ht="13.5">
      <c r="A20" s="114"/>
      <c r="B20" s="1191">
        <f t="shared" si="0"/>
        <v>44661</v>
      </c>
      <c r="C20" s="1192"/>
      <c r="D20" s="1192"/>
      <c r="E20" s="1192"/>
      <c r="F20" s="266"/>
      <c r="G20" s="266"/>
      <c r="H20" s="266"/>
      <c r="I20" s="266"/>
      <c r="J20" s="266"/>
      <c r="K20" s="266"/>
      <c r="L20" s="266"/>
    </row>
    <row r="21" spans="1:12" ht="13.5">
      <c r="A21" s="114"/>
      <c r="B21" s="1191">
        <f t="shared" si="0"/>
        <v>44662</v>
      </c>
      <c r="C21" s="1192"/>
      <c r="D21" s="1192"/>
      <c r="E21" s="1192"/>
      <c r="F21" s="266"/>
      <c r="G21" s="266"/>
      <c r="H21" s="266"/>
      <c r="I21" s="266"/>
      <c r="J21" s="266"/>
      <c r="K21" s="266"/>
      <c r="L21" s="266"/>
    </row>
    <row r="22" spans="1:12" ht="13.5">
      <c r="A22" s="114"/>
      <c r="B22" s="1191">
        <f t="shared" si="0"/>
        <v>44663</v>
      </c>
      <c r="C22" s="1192"/>
      <c r="D22" s="1192"/>
      <c r="E22" s="1192"/>
      <c r="F22" s="266"/>
      <c r="G22" s="266"/>
      <c r="H22" s="266"/>
      <c r="I22" s="266"/>
      <c r="J22" s="266"/>
      <c r="K22" s="266"/>
      <c r="L22" s="266"/>
    </row>
    <row r="23" spans="1:12" ht="13.5">
      <c r="A23" s="114"/>
      <c r="B23" s="1191">
        <f t="shared" si="0"/>
        <v>44664</v>
      </c>
      <c r="C23" s="1192"/>
      <c r="D23" s="1192"/>
      <c r="E23" s="1192"/>
      <c r="F23" s="266"/>
      <c r="G23" s="266"/>
      <c r="H23" s="266"/>
      <c r="I23" s="266"/>
      <c r="J23" s="266"/>
      <c r="K23" s="266"/>
      <c r="L23" s="266"/>
    </row>
    <row r="24" spans="1:12" ht="13.5">
      <c r="A24" s="114"/>
      <c r="B24" s="1191">
        <f t="shared" si="0"/>
        <v>44665</v>
      </c>
      <c r="C24" s="1192"/>
      <c r="D24" s="1192"/>
      <c r="E24" s="1192"/>
      <c r="F24" s="266"/>
      <c r="G24" s="266"/>
      <c r="H24" s="266"/>
      <c r="I24" s="266"/>
      <c r="J24" s="266"/>
      <c r="K24" s="266"/>
      <c r="L24" s="266"/>
    </row>
    <row r="25" spans="1:12" ht="13.5">
      <c r="A25" s="114"/>
      <c r="B25" s="1191">
        <f t="shared" si="0"/>
        <v>44666</v>
      </c>
      <c r="C25" s="1192"/>
      <c r="D25" s="1192"/>
      <c r="E25" s="1192"/>
      <c r="F25" s="266"/>
      <c r="G25" s="266"/>
      <c r="H25" s="266"/>
      <c r="I25" s="266"/>
      <c r="J25" s="266"/>
      <c r="K25" s="266"/>
      <c r="L25" s="266"/>
    </row>
    <row r="26" spans="1:12" ht="13.5">
      <c r="A26" s="114"/>
      <c r="B26" s="1191">
        <f t="shared" si="0"/>
        <v>44667</v>
      </c>
      <c r="C26" s="1192"/>
      <c r="D26" s="1192"/>
      <c r="E26" s="1192"/>
      <c r="F26" s="266"/>
      <c r="G26" s="266"/>
      <c r="H26" s="266"/>
      <c r="I26" s="266"/>
      <c r="J26" s="266"/>
      <c r="K26" s="266"/>
      <c r="L26" s="266"/>
    </row>
    <row r="27" spans="1:12" ht="13.5">
      <c r="A27" s="114"/>
      <c r="B27" s="1191">
        <f t="shared" si="0"/>
        <v>44668</v>
      </c>
      <c r="C27" s="1192"/>
      <c r="D27" s="1192"/>
      <c r="E27" s="1192"/>
      <c r="F27" s="266"/>
      <c r="G27" s="266"/>
      <c r="H27" s="266"/>
      <c r="I27" s="266"/>
      <c r="J27" s="266"/>
      <c r="K27" s="266"/>
      <c r="L27" s="266"/>
    </row>
    <row r="28" spans="1:12" ht="13.5">
      <c r="A28" s="114"/>
      <c r="B28" s="1191">
        <f t="shared" si="0"/>
        <v>44669</v>
      </c>
      <c r="C28" s="1192"/>
      <c r="D28" s="1192"/>
      <c r="E28" s="1192"/>
      <c r="F28" s="266"/>
      <c r="G28" s="266"/>
      <c r="H28" s="266"/>
      <c r="I28" s="266"/>
      <c r="J28" s="266"/>
      <c r="K28" s="266"/>
      <c r="L28" s="266"/>
    </row>
    <row r="29" spans="1:12" ht="13.5">
      <c r="A29" s="114"/>
      <c r="B29" s="1191">
        <f t="shared" si="0"/>
        <v>44670</v>
      </c>
      <c r="C29" s="1192"/>
      <c r="D29" s="1192"/>
      <c r="E29" s="1192"/>
      <c r="F29" s="266"/>
      <c r="G29" s="266"/>
      <c r="H29" s="266"/>
      <c r="I29" s="266"/>
      <c r="J29" s="266"/>
      <c r="K29" s="266"/>
      <c r="L29" s="266"/>
    </row>
    <row r="30" spans="1:12" ht="13.5">
      <c r="A30" s="114"/>
      <c r="B30" s="1191">
        <f t="shared" si="0"/>
        <v>44671</v>
      </c>
      <c r="C30" s="1192"/>
      <c r="D30" s="1192"/>
      <c r="E30" s="1192"/>
      <c r="F30" s="266"/>
      <c r="G30" s="266"/>
      <c r="H30" s="266"/>
      <c r="I30" s="266"/>
      <c r="J30" s="266"/>
      <c r="K30" s="266"/>
      <c r="L30" s="266"/>
    </row>
    <row r="31" spans="1:12" ht="13.5">
      <c r="A31" s="114"/>
      <c r="B31" s="1191">
        <f t="shared" si="0"/>
        <v>44672</v>
      </c>
      <c r="C31" s="1192"/>
      <c r="D31" s="1192"/>
      <c r="E31" s="1192"/>
      <c r="F31" s="266"/>
      <c r="G31" s="266"/>
      <c r="H31" s="266"/>
      <c r="I31" s="266"/>
      <c r="J31" s="266"/>
      <c r="K31" s="266"/>
      <c r="L31" s="266"/>
    </row>
    <row r="32" spans="1:12" ht="13.5">
      <c r="A32" s="114"/>
      <c r="B32" s="1191">
        <f t="shared" si="0"/>
        <v>44673</v>
      </c>
      <c r="C32" s="1192"/>
      <c r="D32" s="1192"/>
      <c r="E32" s="1192"/>
      <c r="F32" s="266"/>
      <c r="G32" s="266"/>
      <c r="H32" s="266"/>
      <c r="I32" s="266"/>
      <c r="J32" s="266"/>
      <c r="K32" s="266"/>
      <c r="L32" s="266"/>
    </row>
    <row r="33" spans="1:12" ht="13.5">
      <c r="A33" s="114"/>
      <c r="B33" s="1191">
        <f t="shared" si="0"/>
        <v>44674</v>
      </c>
      <c r="C33" s="1192"/>
      <c r="D33" s="1192"/>
      <c r="E33" s="1192"/>
      <c r="F33" s="266"/>
      <c r="G33" s="266"/>
      <c r="H33" s="266"/>
      <c r="I33" s="266"/>
      <c r="J33" s="266"/>
      <c r="K33" s="266"/>
      <c r="L33" s="266"/>
    </row>
    <row r="34" spans="1:12" ht="13.5">
      <c r="A34" s="114"/>
      <c r="B34" s="1191">
        <f t="shared" si="0"/>
        <v>44675</v>
      </c>
      <c r="C34" s="1192"/>
      <c r="D34" s="1192"/>
      <c r="E34" s="1192"/>
      <c r="F34" s="266"/>
      <c r="G34" s="266"/>
      <c r="H34" s="266"/>
      <c r="I34" s="266"/>
      <c r="J34" s="266"/>
      <c r="K34" s="266"/>
      <c r="L34" s="266"/>
    </row>
    <row r="35" spans="1:12" ht="13.5">
      <c r="A35" s="114"/>
      <c r="B35" s="1191">
        <f t="shared" si="0"/>
        <v>44676</v>
      </c>
      <c r="C35" s="1192"/>
      <c r="D35" s="1192"/>
      <c r="E35" s="1192"/>
      <c r="F35" s="266"/>
      <c r="G35" s="266"/>
      <c r="H35" s="266"/>
      <c r="I35" s="266"/>
      <c r="J35" s="266"/>
      <c r="K35" s="266"/>
      <c r="L35" s="266"/>
    </row>
    <row r="36" spans="1:12" ht="13.5">
      <c r="A36" s="114"/>
      <c r="B36" s="1191">
        <f t="shared" si="0"/>
        <v>44677</v>
      </c>
      <c r="C36" s="1192"/>
      <c r="D36" s="1192"/>
      <c r="E36" s="1192"/>
      <c r="F36" s="266"/>
      <c r="G36" s="266"/>
      <c r="H36" s="266"/>
      <c r="I36" s="266"/>
      <c r="J36" s="266"/>
      <c r="K36" s="266"/>
      <c r="L36" s="266"/>
    </row>
    <row r="37" spans="1:12" ht="13.5">
      <c r="A37" s="114"/>
      <c r="B37" s="1191">
        <f t="shared" si="0"/>
        <v>44678</v>
      </c>
      <c r="C37" s="1192"/>
      <c r="D37" s="1192"/>
      <c r="E37" s="1192"/>
      <c r="F37" s="266"/>
      <c r="G37" s="266"/>
      <c r="H37" s="266"/>
      <c r="I37" s="266"/>
      <c r="J37" s="266"/>
      <c r="K37" s="266"/>
      <c r="L37" s="266"/>
    </row>
    <row r="38" spans="1:12" ht="13.5">
      <c r="A38" s="114"/>
      <c r="B38" s="1191">
        <f t="shared" si="0"/>
        <v>44679</v>
      </c>
      <c r="C38" s="1192"/>
      <c r="D38" s="1192"/>
      <c r="E38" s="1192"/>
      <c r="F38" s="266"/>
      <c r="G38" s="266"/>
      <c r="H38" s="266"/>
      <c r="I38" s="266"/>
      <c r="J38" s="266"/>
      <c r="K38" s="266"/>
      <c r="L38" s="266"/>
    </row>
    <row r="39" spans="1:12" ht="13.5">
      <c r="A39" s="114"/>
      <c r="B39" s="1191">
        <f t="shared" si="0"/>
        <v>44680</v>
      </c>
      <c r="C39" s="1192"/>
      <c r="D39" s="1192"/>
      <c r="E39" s="1192"/>
      <c r="F39" s="266"/>
      <c r="G39" s="266"/>
      <c r="H39" s="266"/>
      <c r="I39" s="266"/>
      <c r="J39" s="266"/>
      <c r="K39" s="266"/>
      <c r="L39" s="266"/>
    </row>
    <row r="40" spans="1:12" ht="13.5">
      <c r="A40" s="114"/>
      <c r="B40" s="1191">
        <f t="shared" si="0"/>
        <v>44681</v>
      </c>
      <c r="C40" s="1192"/>
      <c r="D40" s="1192"/>
      <c r="E40" s="1192"/>
      <c r="F40" s="266"/>
      <c r="G40" s="266"/>
      <c r="H40" s="266"/>
      <c r="I40" s="266"/>
      <c r="J40" s="266"/>
      <c r="K40" s="266"/>
      <c r="L40" s="266"/>
    </row>
    <row r="41" spans="1:12" ht="13.5">
      <c r="A41" s="114"/>
      <c r="B41" s="1191">
        <f t="shared" si="0"/>
        <v>44682</v>
      </c>
      <c r="C41" s="1192"/>
      <c r="D41" s="1192"/>
      <c r="E41" s="1192"/>
      <c r="F41" s="266"/>
      <c r="G41" s="266"/>
      <c r="H41" s="266"/>
      <c r="I41" s="266"/>
      <c r="J41" s="266"/>
      <c r="K41" s="266"/>
      <c r="L41" s="266"/>
    </row>
    <row r="42" spans="1:12" ht="13.5">
      <c r="A42" s="114"/>
      <c r="B42" s="1191">
        <f t="shared" si="0"/>
        <v>44683</v>
      </c>
      <c r="C42" s="1192"/>
      <c r="D42" s="1192"/>
      <c r="E42" s="1192"/>
      <c r="F42" s="266"/>
      <c r="G42" s="266"/>
      <c r="H42" s="266"/>
      <c r="I42" s="266"/>
      <c r="J42" s="266"/>
      <c r="K42" s="266"/>
      <c r="L42" s="266"/>
    </row>
    <row r="43" spans="1:12" ht="13.5">
      <c r="A43" s="114"/>
      <c r="B43" s="1191">
        <f t="shared" si="0"/>
        <v>44684</v>
      </c>
      <c r="C43" s="1192"/>
      <c r="D43" s="1192"/>
      <c r="E43" s="1192"/>
      <c r="F43" s="266"/>
      <c r="G43" s="266"/>
      <c r="H43" s="266"/>
      <c r="I43" s="266"/>
      <c r="J43" s="266"/>
      <c r="K43" s="266"/>
      <c r="L43" s="266"/>
    </row>
    <row r="44" spans="1:12" ht="13.5">
      <c r="A44" s="114"/>
      <c r="B44" s="1191">
        <f t="shared" si="0"/>
        <v>44685</v>
      </c>
      <c r="C44" s="1192"/>
      <c r="D44" s="1192"/>
      <c r="E44" s="1192"/>
      <c r="F44" s="266"/>
      <c r="G44" s="266"/>
      <c r="H44" s="266"/>
      <c r="I44" s="266"/>
      <c r="J44" s="266"/>
      <c r="K44" s="266"/>
      <c r="L44" s="266"/>
    </row>
    <row r="45" spans="1:12" ht="13.5">
      <c r="B45" s="1191">
        <f t="shared" si="0"/>
        <v>44686</v>
      </c>
      <c r="C45" s="1192"/>
      <c r="D45" s="1192"/>
      <c r="E45" s="1192"/>
      <c r="F45" s="266"/>
      <c r="G45" s="266"/>
      <c r="H45" s="266"/>
      <c r="I45" s="266"/>
      <c r="J45" s="266"/>
      <c r="K45" s="266"/>
      <c r="L45" s="266"/>
    </row>
    <row r="46" spans="1:12" ht="13.5">
      <c r="B46" s="1191">
        <f t="shared" si="0"/>
        <v>44687</v>
      </c>
      <c r="C46" s="1192"/>
      <c r="D46" s="1192"/>
      <c r="E46" s="1192"/>
      <c r="F46" s="266"/>
      <c r="G46" s="266"/>
      <c r="H46" s="266"/>
      <c r="I46" s="266"/>
      <c r="J46" s="266"/>
      <c r="K46" s="266"/>
      <c r="L46" s="266"/>
    </row>
    <row r="47" spans="1:12" ht="13.5">
      <c r="B47" s="1191">
        <f t="shared" si="0"/>
        <v>44688</v>
      </c>
      <c r="C47" s="1192"/>
      <c r="D47" s="1192"/>
      <c r="E47" s="1192"/>
      <c r="F47" s="266"/>
      <c r="G47" s="266"/>
      <c r="H47" s="266"/>
      <c r="I47" s="266"/>
      <c r="J47" s="266"/>
      <c r="K47" s="266"/>
      <c r="L47" s="266"/>
    </row>
    <row r="48" spans="1:12" ht="13.5">
      <c r="B48" s="1191">
        <f t="shared" si="0"/>
        <v>44689</v>
      </c>
      <c r="C48" s="1192"/>
      <c r="D48" s="1192"/>
      <c r="E48" s="1192"/>
      <c r="F48" s="266"/>
      <c r="G48" s="266"/>
      <c r="H48" s="266"/>
      <c r="I48" s="266"/>
      <c r="J48" s="266"/>
      <c r="K48" s="266"/>
      <c r="L48" s="266"/>
    </row>
    <row r="49" spans="2:12" ht="13.5">
      <c r="B49" s="1191">
        <f t="shared" si="0"/>
        <v>44690</v>
      </c>
      <c r="C49" s="1192"/>
      <c r="D49" s="1192"/>
      <c r="E49" s="1192"/>
      <c r="F49" s="266"/>
      <c r="G49" s="266"/>
      <c r="H49" s="266"/>
      <c r="I49" s="266"/>
      <c r="J49" s="266"/>
      <c r="K49" s="266"/>
      <c r="L49" s="266"/>
    </row>
    <row r="50" spans="2:12" ht="13.5">
      <c r="B50" s="1191">
        <f t="shared" si="0"/>
        <v>44691</v>
      </c>
      <c r="C50" s="1192"/>
      <c r="D50" s="1192"/>
      <c r="E50" s="1192"/>
      <c r="F50" s="266"/>
      <c r="G50" s="266"/>
      <c r="H50" s="266"/>
      <c r="I50" s="266"/>
      <c r="J50" s="266"/>
      <c r="K50" s="266"/>
      <c r="L50" s="266"/>
    </row>
    <row r="51" spans="2:12" ht="13.5">
      <c r="B51" s="1191">
        <f t="shared" si="0"/>
        <v>44692</v>
      </c>
      <c r="C51" s="1192"/>
      <c r="D51" s="1192"/>
      <c r="E51" s="1192"/>
      <c r="F51" s="266"/>
      <c r="G51" s="266"/>
      <c r="H51" s="266"/>
      <c r="I51" s="266"/>
      <c r="J51" s="266"/>
      <c r="K51" s="266"/>
      <c r="L51" s="266"/>
    </row>
    <row r="52" spans="2:12" ht="13.5">
      <c r="B52" s="1191">
        <f t="shared" si="0"/>
        <v>44693</v>
      </c>
      <c r="C52" s="1192"/>
      <c r="D52" s="1192"/>
      <c r="E52" s="1192"/>
      <c r="F52" s="266"/>
      <c r="G52" s="266"/>
      <c r="H52" s="266"/>
      <c r="I52" s="266"/>
      <c r="J52" s="266"/>
      <c r="K52" s="266"/>
      <c r="L52" s="266"/>
    </row>
    <row r="53" spans="2:12" ht="13.5">
      <c r="B53" s="1191">
        <f t="shared" si="0"/>
        <v>44694</v>
      </c>
      <c r="C53" s="1192"/>
      <c r="D53" s="1192"/>
      <c r="E53" s="1192"/>
      <c r="F53" s="266"/>
      <c r="G53" s="266"/>
      <c r="H53" s="266"/>
      <c r="I53" s="266"/>
      <c r="J53" s="266"/>
      <c r="K53" s="266"/>
      <c r="L53" s="266"/>
    </row>
    <row r="54" spans="2:12" ht="13.5">
      <c r="B54" s="1191">
        <f t="shared" si="0"/>
        <v>44695</v>
      </c>
      <c r="C54" s="1192"/>
      <c r="D54" s="1192"/>
      <c r="E54" s="1192"/>
      <c r="F54" s="266"/>
      <c r="G54" s="266"/>
      <c r="H54" s="266"/>
      <c r="I54" s="266"/>
      <c r="J54" s="266"/>
      <c r="K54" s="266"/>
      <c r="L54" s="266"/>
    </row>
    <row r="55" spans="2:12" ht="13.5">
      <c r="B55" s="1191">
        <f t="shared" si="0"/>
        <v>44696</v>
      </c>
      <c r="C55" s="1192"/>
      <c r="D55" s="1192"/>
      <c r="E55" s="1192"/>
      <c r="F55" s="266"/>
      <c r="G55" s="266"/>
      <c r="H55" s="266"/>
      <c r="I55" s="266"/>
      <c r="J55" s="266"/>
      <c r="K55" s="266"/>
      <c r="L55" s="266"/>
    </row>
    <row r="56" spans="2:12" ht="13.5">
      <c r="B56" s="1191">
        <f t="shared" si="0"/>
        <v>44697</v>
      </c>
      <c r="C56" s="1192"/>
      <c r="D56" s="1192"/>
      <c r="E56" s="1192"/>
      <c r="F56" s="266"/>
      <c r="G56" s="266"/>
      <c r="H56" s="266"/>
      <c r="I56" s="266"/>
      <c r="J56" s="266"/>
      <c r="K56" s="266"/>
      <c r="L56" s="266"/>
    </row>
    <row r="57" spans="2:12" ht="13.5">
      <c r="B57" s="1191">
        <f t="shared" si="0"/>
        <v>44698</v>
      </c>
      <c r="C57" s="1192"/>
      <c r="D57" s="1192"/>
      <c r="E57" s="1192"/>
      <c r="F57" s="266"/>
      <c r="G57" s="266"/>
      <c r="H57" s="266"/>
      <c r="I57" s="266"/>
      <c r="J57" s="266"/>
      <c r="K57" s="266"/>
      <c r="L57" s="266"/>
    </row>
    <row r="58" spans="2:12" ht="13.5">
      <c r="B58" s="1191">
        <f t="shared" si="0"/>
        <v>44699</v>
      </c>
      <c r="C58" s="1192"/>
      <c r="D58" s="1192"/>
      <c r="E58" s="1192"/>
      <c r="F58" s="266"/>
      <c r="G58" s="266"/>
      <c r="H58" s="266"/>
      <c r="I58" s="266"/>
      <c r="J58" s="266"/>
      <c r="K58" s="266"/>
      <c r="L58" s="266"/>
    </row>
    <row r="59" spans="2:12" ht="13.5">
      <c r="B59" s="1191">
        <f t="shared" si="0"/>
        <v>44700</v>
      </c>
      <c r="C59" s="1192"/>
      <c r="D59" s="1192"/>
      <c r="E59" s="1192"/>
      <c r="F59" s="266"/>
      <c r="G59" s="266"/>
      <c r="H59" s="266"/>
      <c r="I59" s="266"/>
      <c r="J59" s="266"/>
      <c r="K59" s="266"/>
      <c r="L59" s="266"/>
    </row>
    <row r="60" spans="2:12" ht="13.5">
      <c r="B60" s="1191">
        <f t="shared" si="0"/>
        <v>44701</v>
      </c>
      <c r="C60" s="1192"/>
      <c r="D60" s="1192"/>
      <c r="E60" s="1192"/>
      <c r="F60" s="266"/>
      <c r="G60" s="266"/>
      <c r="H60" s="266"/>
      <c r="I60" s="266"/>
      <c r="J60" s="266"/>
      <c r="K60" s="266"/>
      <c r="L60" s="266"/>
    </row>
    <row r="61" spans="2:12" ht="13.5">
      <c r="B61" s="1191">
        <f t="shared" si="0"/>
        <v>44702</v>
      </c>
      <c r="C61" s="1192"/>
      <c r="D61" s="1192"/>
      <c r="E61" s="1192"/>
      <c r="F61" s="266"/>
      <c r="G61" s="266"/>
      <c r="H61" s="266"/>
      <c r="I61" s="266"/>
      <c r="J61" s="266"/>
      <c r="K61" s="266"/>
      <c r="L61" s="266"/>
    </row>
    <row r="62" spans="2:12" ht="13.5">
      <c r="B62" s="1191">
        <f t="shared" si="0"/>
        <v>44703</v>
      </c>
      <c r="C62" s="1192"/>
      <c r="D62" s="1192"/>
      <c r="E62" s="1192"/>
      <c r="F62" s="266"/>
      <c r="G62" s="266"/>
      <c r="H62" s="266"/>
      <c r="I62" s="266"/>
      <c r="J62" s="266"/>
      <c r="K62" s="266"/>
      <c r="L62" s="266"/>
    </row>
    <row r="63" spans="2:12" ht="13.5">
      <c r="B63" s="1191">
        <f t="shared" si="0"/>
        <v>44704</v>
      </c>
      <c r="C63" s="1192"/>
      <c r="D63" s="1192"/>
      <c r="E63" s="1192"/>
      <c r="F63" s="266"/>
      <c r="G63" s="266"/>
      <c r="H63" s="266"/>
      <c r="I63" s="266"/>
      <c r="J63" s="266"/>
      <c r="K63" s="266"/>
      <c r="L63" s="266"/>
    </row>
    <row r="64" spans="2:12" ht="13.5">
      <c r="B64" s="1191">
        <f t="shared" si="0"/>
        <v>44705</v>
      </c>
      <c r="C64" s="1192"/>
      <c r="D64" s="1192"/>
      <c r="E64" s="1192"/>
      <c r="F64" s="266"/>
      <c r="G64" s="266"/>
      <c r="H64" s="266"/>
      <c r="I64" s="266"/>
      <c r="J64" s="266"/>
      <c r="K64" s="266"/>
      <c r="L64" s="266"/>
    </row>
    <row r="65" spans="2:12" ht="13.5">
      <c r="B65" s="1191">
        <f t="shared" si="0"/>
        <v>44706</v>
      </c>
      <c r="C65" s="1192"/>
      <c r="D65" s="1192"/>
      <c r="E65" s="1192"/>
      <c r="F65" s="266"/>
      <c r="G65" s="266"/>
      <c r="H65" s="266"/>
      <c r="I65" s="266"/>
      <c r="J65" s="266"/>
      <c r="K65" s="266"/>
      <c r="L65" s="266"/>
    </row>
    <row r="66" spans="2:12" ht="13.5">
      <c r="B66" s="1191">
        <f t="shared" si="0"/>
        <v>44707</v>
      </c>
      <c r="C66" s="1192"/>
      <c r="D66" s="1192"/>
      <c r="E66" s="1192"/>
      <c r="F66" s="266"/>
      <c r="G66" s="266"/>
      <c r="H66" s="266"/>
      <c r="I66" s="266"/>
      <c r="J66" s="266"/>
      <c r="K66" s="266"/>
      <c r="L66" s="266"/>
    </row>
    <row r="67" spans="2:12" ht="13.5">
      <c r="B67" s="1191">
        <f t="shared" si="0"/>
        <v>44708</v>
      </c>
      <c r="C67" s="1192"/>
      <c r="D67" s="1192"/>
      <c r="E67" s="1192"/>
      <c r="F67" s="266"/>
      <c r="G67" s="266"/>
      <c r="H67" s="266"/>
      <c r="I67" s="266"/>
      <c r="J67" s="266"/>
      <c r="K67" s="266"/>
      <c r="L67" s="266"/>
    </row>
    <row r="68" spans="2:12" ht="13.5">
      <c r="B68" s="1191">
        <f t="shared" si="0"/>
        <v>44709</v>
      </c>
      <c r="C68" s="1192"/>
      <c r="D68" s="1192"/>
      <c r="E68" s="1192"/>
      <c r="F68" s="266"/>
      <c r="G68" s="266"/>
      <c r="H68" s="266"/>
      <c r="I68" s="266"/>
      <c r="J68" s="266"/>
      <c r="K68" s="266"/>
      <c r="L68" s="266"/>
    </row>
    <row r="69" spans="2:12" ht="13.5">
      <c r="B69" s="1191">
        <f t="shared" si="0"/>
        <v>44710</v>
      </c>
      <c r="C69" s="1192"/>
      <c r="D69" s="1192"/>
      <c r="E69" s="1192"/>
      <c r="F69" s="266"/>
      <c r="G69" s="266"/>
      <c r="H69" s="266"/>
      <c r="I69" s="266"/>
      <c r="J69" s="266"/>
      <c r="K69" s="266"/>
      <c r="L69" s="266"/>
    </row>
    <row r="70" spans="2:12" ht="13.5">
      <c r="B70" s="1191">
        <f t="shared" si="0"/>
        <v>44711</v>
      </c>
      <c r="C70" s="1192"/>
      <c r="D70" s="1192"/>
      <c r="E70" s="1192"/>
      <c r="F70" s="266"/>
      <c r="G70" s="266"/>
      <c r="H70" s="266"/>
      <c r="I70" s="266"/>
      <c r="J70" s="266"/>
      <c r="K70" s="266"/>
      <c r="L70" s="266"/>
    </row>
    <row r="71" spans="2:12" ht="13.5">
      <c r="B71" s="1191">
        <f t="shared" si="0"/>
        <v>44712</v>
      </c>
      <c r="C71" s="1192"/>
      <c r="D71" s="1192"/>
      <c r="E71" s="1192"/>
      <c r="F71" s="266"/>
      <c r="G71" s="266"/>
      <c r="H71" s="266"/>
      <c r="I71" s="266"/>
      <c r="J71" s="266"/>
      <c r="K71" s="266"/>
      <c r="L71" s="266"/>
    </row>
    <row r="72" spans="2:12" ht="13.5">
      <c r="B72" s="1191">
        <f t="shared" si="0"/>
        <v>44713</v>
      </c>
      <c r="C72" s="1192"/>
      <c r="D72" s="1192"/>
      <c r="E72" s="1192"/>
      <c r="F72" s="266"/>
      <c r="G72" s="266"/>
      <c r="H72" s="266"/>
      <c r="I72" s="266"/>
      <c r="J72" s="266"/>
      <c r="K72" s="266"/>
      <c r="L72" s="266"/>
    </row>
    <row r="73" spans="2:12" ht="13.5">
      <c r="B73" s="1191">
        <f t="shared" si="0"/>
        <v>44714</v>
      </c>
      <c r="C73" s="1192"/>
      <c r="D73" s="1192"/>
      <c r="E73" s="1192"/>
      <c r="F73" s="266"/>
      <c r="G73" s="266"/>
      <c r="H73" s="266"/>
      <c r="I73" s="266"/>
      <c r="J73" s="266"/>
      <c r="K73" s="266"/>
      <c r="L73" s="266"/>
    </row>
    <row r="74" spans="2:12" ht="13.5">
      <c r="B74" s="1191">
        <f t="shared" si="0"/>
        <v>44715</v>
      </c>
      <c r="C74" s="1192"/>
      <c r="D74" s="1192"/>
      <c r="E74" s="1192"/>
      <c r="F74" s="266"/>
      <c r="G74" s="266"/>
      <c r="H74" s="266"/>
      <c r="I74" s="266"/>
      <c r="J74" s="266"/>
      <c r="K74" s="266"/>
      <c r="L74" s="266"/>
    </row>
    <row r="75" spans="2:12" ht="13.5">
      <c r="B75" s="1191">
        <f t="shared" si="0"/>
        <v>44716</v>
      </c>
      <c r="C75" s="1192"/>
      <c r="D75" s="1192"/>
      <c r="E75" s="1192"/>
      <c r="F75" s="266"/>
      <c r="G75" s="266"/>
      <c r="H75" s="266"/>
      <c r="I75" s="266"/>
      <c r="J75" s="266"/>
      <c r="K75" s="266"/>
      <c r="L75" s="266"/>
    </row>
    <row r="76" spans="2:12" ht="13.5">
      <c r="B76" s="1191">
        <f t="shared" ref="B76:B139" si="1">B75+1</f>
        <v>44717</v>
      </c>
      <c r="C76" s="1192"/>
      <c r="D76" s="1192"/>
      <c r="E76" s="1192"/>
      <c r="F76" s="266"/>
      <c r="G76" s="266"/>
      <c r="H76" s="266"/>
      <c r="I76" s="266"/>
      <c r="J76" s="266"/>
      <c r="K76" s="266"/>
      <c r="L76" s="266"/>
    </row>
    <row r="77" spans="2:12" ht="13.5">
      <c r="B77" s="1191">
        <f t="shared" si="1"/>
        <v>44718</v>
      </c>
      <c r="C77" s="1192"/>
      <c r="D77" s="1192"/>
      <c r="E77" s="1192"/>
      <c r="F77" s="266"/>
      <c r="G77" s="266"/>
      <c r="H77" s="266"/>
      <c r="I77" s="266"/>
      <c r="J77" s="266"/>
      <c r="K77" s="266"/>
      <c r="L77" s="266"/>
    </row>
    <row r="78" spans="2:12" ht="13.5">
      <c r="B78" s="1191">
        <f t="shared" si="1"/>
        <v>44719</v>
      </c>
      <c r="C78" s="1192"/>
      <c r="D78" s="1192"/>
      <c r="E78" s="1192"/>
      <c r="F78" s="266"/>
      <c r="G78" s="266"/>
      <c r="H78" s="266"/>
      <c r="I78" s="266"/>
      <c r="J78" s="266"/>
      <c r="K78" s="266"/>
      <c r="L78" s="266"/>
    </row>
    <row r="79" spans="2:12" ht="13.5">
      <c r="B79" s="1191">
        <f t="shared" si="1"/>
        <v>44720</v>
      </c>
      <c r="C79" s="1192"/>
      <c r="D79" s="1192"/>
      <c r="E79" s="1192"/>
      <c r="F79" s="266"/>
      <c r="G79" s="266"/>
      <c r="H79" s="266"/>
      <c r="I79" s="266"/>
      <c r="J79" s="266"/>
      <c r="K79" s="266"/>
      <c r="L79" s="266"/>
    </row>
    <row r="80" spans="2:12" ht="13.5">
      <c r="B80" s="1191">
        <f t="shared" si="1"/>
        <v>44721</v>
      </c>
      <c r="C80" s="1192"/>
      <c r="D80" s="1192"/>
      <c r="E80" s="1192"/>
      <c r="F80" s="266"/>
      <c r="G80" s="266"/>
      <c r="H80" s="266"/>
      <c r="I80" s="266"/>
      <c r="J80" s="266"/>
      <c r="K80" s="266"/>
      <c r="L80" s="266"/>
    </row>
    <row r="81" spans="2:12" ht="13.5">
      <c r="B81" s="1191">
        <f t="shared" si="1"/>
        <v>44722</v>
      </c>
      <c r="C81" s="1192"/>
      <c r="D81" s="1192"/>
      <c r="E81" s="1192"/>
      <c r="F81" s="266"/>
      <c r="G81" s="266"/>
      <c r="H81" s="266"/>
      <c r="I81" s="266"/>
      <c r="J81" s="266"/>
      <c r="K81" s="266"/>
      <c r="L81" s="266"/>
    </row>
    <row r="82" spans="2:12" ht="13.5">
      <c r="B82" s="1191">
        <f t="shared" si="1"/>
        <v>44723</v>
      </c>
      <c r="C82" s="1192"/>
      <c r="D82" s="1192"/>
      <c r="E82" s="1192"/>
      <c r="F82" s="266"/>
      <c r="G82" s="266"/>
      <c r="H82" s="266"/>
      <c r="I82" s="266"/>
      <c r="J82" s="266"/>
      <c r="K82" s="266"/>
      <c r="L82" s="266"/>
    </row>
    <row r="83" spans="2:12" ht="13.5">
      <c r="B83" s="1191">
        <f t="shared" si="1"/>
        <v>44724</v>
      </c>
      <c r="C83" s="1192"/>
      <c r="D83" s="1192"/>
      <c r="E83" s="1192"/>
      <c r="F83" s="266"/>
      <c r="G83" s="266"/>
      <c r="H83" s="266"/>
      <c r="I83" s="266"/>
      <c r="J83" s="266"/>
      <c r="K83" s="266"/>
      <c r="L83" s="266"/>
    </row>
    <row r="84" spans="2:12" ht="13.5">
      <c r="B84" s="1191">
        <f t="shared" si="1"/>
        <v>44725</v>
      </c>
      <c r="C84" s="1192"/>
      <c r="D84" s="1192"/>
      <c r="E84" s="1192"/>
      <c r="F84" s="266"/>
      <c r="G84" s="266"/>
      <c r="H84" s="266"/>
      <c r="I84" s="266"/>
      <c r="J84" s="266"/>
      <c r="K84" s="266"/>
      <c r="L84" s="266"/>
    </row>
    <row r="85" spans="2:12" ht="13.5">
      <c r="B85" s="1191">
        <f t="shared" si="1"/>
        <v>44726</v>
      </c>
      <c r="C85" s="1192"/>
      <c r="D85" s="1192"/>
      <c r="E85" s="1192"/>
      <c r="F85" s="266"/>
      <c r="G85" s="266"/>
      <c r="H85" s="266"/>
      <c r="I85" s="266"/>
      <c r="J85" s="266"/>
      <c r="K85" s="266"/>
      <c r="L85" s="266"/>
    </row>
    <row r="86" spans="2:12" ht="13.5">
      <c r="B86" s="1191">
        <f t="shared" si="1"/>
        <v>44727</v>
      </c>
      <c r="C86" s="1192"/>
      <c r="D86" s="1192"/>
      <c r="E86" s="1192"/>
      <c r="F86" s="266"/>
      <c r="G86" s="266"/>
      <c r="H86" s="266"/>
      <c r="I86" s="266"/>
      <c r="J86" s="266"/>
      <c r="K86" s="266"/>
      <c r="L86" s="266"/>
    </row>
    <row r="87" spans="2:12" ht="13.5">
      <c r="B87" s="1191">
        <f t="shared" si="1"/>
        <v>44728</v>
      </c>
      <c r="C87" s="1192"/>
      <c r="D87" s="1192"/>
      <c r="E87" s="1192"/>
      <c r="F87" s="266"/>
      <c r="G87" s="266"/>
      <c r="H87" s="266"/>
      <c r="I87" s="266"/>
      <c r="J87" s="266"/>
      <c r="K87" s="266"/>
      <c r="L87" s="266"/>
    </row>
    <row r="88" spans="2:12" ht="13.5">
      <c r="B88" s="1191">
        <f t="shared" si="1"/>
        <v>44729</v>
      </c>
      <c r="C88" s="1192"/>
      <c r="D88" s="1192"/>
      <c r="E88" s="1192"/>
      <c r="F88" s="266"/>
      <c r="G88" s="266"/>
      <c r="H88" s="266"/>
      <c r="I88" s="266"/>
      <c r="J88" s="266"/>
      <c r="K88" s="266"/>
      <c r="L88" s="266"/>
    </row>
    <row r="89" spans="2:12" ht="13.5">
      <c r="B89" s="1191">
        <f t="shared" si="1"/>
        <v>44730</v>
      </c>
      <c r="C89" s="1192"/>
      <c r="D89" s="1192"/>
      <c r="E89" s="1192"/>
      <c r="F89" s="266"/>
      <c r="G89" s="266"/>
      <c r="H89" s="266"/>
      <c r="I89" s="266"/>
      <c r="J89" s="266"/>
      <c r="K89" s="266"/>
      <c r="L89" s="266"/>
    </row>
    <row r="90" spans="2:12" ht="13.5">
      <c r="B90" s="1191">
        <f t="shared" si="1"/>
        <v>44731</v>
      </c>
      <c r="C90" s="1192"/>
      <c r="D90" s="1192"/>
      <c r="E90" s="1192"/>
      <c r="F90" s="266"/>
      <c r="G90" s="266"/>
      <c r="H90" s="266"/>
      <c r="I90" s="266"/>
      <c r="J90" s="266"/>
      <c r="K90" s="266"/>
      <c r="L90" s="266"/>
    </row>
    <row r="91" spans="2:12" ht="13.5">
      <c r="B91" s="1191">
        <f t="shared" si="1"/>
        <v>44732</v>
      </c>
      <c r="C91" s="1192"/>
      <c r="D91" s="1192"/>
      <c r="E91" s="1192"/>
      <c r="F91" s="266"/>
      <c r="G91" s="266"/>
      <c r="H91" s="266"/>
      <c r="I91" s="266"/>
      <c r="J91" s="266"/>
      <c r="K91" s="266"/>
      <c r="L91" s="266"/>
    </row>
    <row r="92" spans="2:12" ht="13.5">
      <c r="B92" s="1191">
        <f t="shared" si="1"/>
        <v>44733</v>
      </c>
      <c r="C92" s="1192"/>
      <c r="D92" s="1192"/>
      <c r="E92" s="1192"/>
      <c r="F92" s="266"/>
      <c r="G92" s="266"/>
      <c r="H92" s="266"/>
      <c r="I92" s="266"/>
      <c r="J92" s="266"/>
      <c r="K92" s="266"/>
      <c r="L92" s="266"/>
    </row>
    <row r="93" spans="2:12" ht="13.5">
      <c r="B93" s="1191">
        <f t="shared" si="1"/>
        <v>44734</v>
      </c>
      <c r="C93" s="1192"/>
      <c r="D93" s="1192"/>
      <c r="E93" s="1192"/>
      <c r="F93" s="266"/>
      <c r="G93" s="266"/>
      <c r="H93" s="266"/>
      <c r="I93" s="266"/>
      <c r="J93" s="266"/>
      <c r="K93" s="266"/>
      <c r="L93" s="266"/>
    </row>
    <row r="94" spans="2:12" ht="13.5">
      <c r="B94" s="1191">
        <f t="shared" si="1"/>
        <v>44735</v>
      </c>
      <c r="C94" s="1192"/>
      <c r="D94" s="1192"/>
      <c r="E94" s="1192"/>
      <c r="F94" s="266"/>
      <c r="G94" s="266"/>
      <c r="H94" s="266"/>
      <c r="I94" s="266"/>
      <c r="J94" s="266"/>
      <c r="K94" s="266"/>
      <c r="L94" s="266"/>
    </row>
    <row r="95" spans="2:12" ht="13.5">
      <c r="B95" s="1191">
        <f t="shared" si="1"/>
        <v>44736</v>
      </c>
      <c r="C95" s="1192"/>
      <c r="D95" s="1192"/>
      <c r="E95" s="1192"/>
      <c r="F95" s="266"/>
      <c r="G95" s="266"/>
      <c r="H95" s="266"/>
      <c r="I95" s="266"/>
      <c r="J95" s="266"/>
      <c r="K95" s="266"/>
      <c r="L95" s="266"/>
    </row>
    <row r="96" spans="2:12" ht="13.5">
      <c r="B96" s="1191">
        <f t="shared" si="1"/>
        <v>44737</v>
      </c>
      <c r="C96" s="1192"/>
      <c r="D96" s="1192"/>
      <c r="E96" s="1192"/>
      <c r="F96" s="266"/>
      <c r="G96" s="266"/>
      <c r="H96" s="266"/>
      <c r="I96" s="266"/>
      <c r="J96" s="266"/>
      <c r="K96" s="266"/>
      <c r="L96" s="266"/>
    </row>
    <row r="97" spans="2:12" ht="13.5">
      <c r="B97" s="1191">
        <f t="shared" si="1"/>
        <v>44738</v>
      </c>
      <c r="C97" s="1192"/>
      <c r="D97" s="1192"/>
      <c r="E97" s="1192"/>
      <c r="F97" s="266"/>
      <c r="G97" s="266"/>
      <c r="H97" s="266"/>
      <c r="I97" s="266"/>
      <c r="J97" s="266"/>
      <c r="K97" s="266"/>
      <c r="L97" s="266"/>
    </row>
    <row r="98" spans="2:12" ht="13.5">
      <c r="B98" s="1191">
        <f t="shared" si="1"/>
        <v>44739</v>
      </c>
      <c r="C98" s="1192"/>
      <c r="D98" s="1192"/>
      <c r="E98" s="1192"/>
      <c r="F98" s="266"/>
      <c r="G98" s="266"/>
      <c r="H98" s="266"/>
      <c r="I98" s="266"/>
      <c r="J98" s="266"/>
      <c r="K98" s="266"/>
      <c r="L98" s="266"/>
    </row>
    <row r="99" spans="2:12" ht="13.5">
      <c r="B99" s="1191">
        <f t="shared" si="1"/>
        <v>44740</v>
      </c>
      <c r="C99" s="1192"/>
      <c r="D99" s="1192"/>
      <c r="E99" s="1192"/>
      <c r="F99" s="266"/>
      <c r="G99" s="266"/>
      <c r="H99" s="266"/>
      <c r="I99" s="266"/>
      <c r="J99" s="266"/>
      <c r="K99" s="266"/>
      <c r="L99" s="266"/>
    </row>
    <row r="100" spans="2:12" ht="13.5">
      <c r="B100" s="1191">
        <f t="shared" si="1"/>
        <v>44741</v>
      </c>
      <c r="C100" s="1192"/>
      <c r="D100" s="1192"/>
      <c r="E100" s="1192"/>
      <c r="F100" s="266"/>
      <c r="G100" s="266"/>
      <c r="H100" s="266"/>
      <c r="I100" s="266"/>
      <c r="J100" s="266"/>
      <c r="K100" s="266"/>
      <c r="L100" s="266"/>
    </row>
    <row r="101" spans="2:12" ht="13.5">
      <c r="B101" s="1191">
        <f t="shared" si="1"/>
        <v>44742</v>
      </c>
      <c r="C101" s="1192"/>
      <c r="D101" s="1192"/>
      <c r="E101" s="1192"/>
      <c r="F101" s="266"/>
      <c r="G101" s="266"/>
      <c r="H101" s="266"/>
      <c r="I101" s="266"/>
      <c r="J101" s="266"/>
      <c r="K101" s="266"/>
      <c r="L101" s="266"/>
    </row>
    <row r="102" spans="2:12" ht="13.5">
      <c r="B102" s="1191">
        <f t="shared" si="1"/>
        <v>44743</v>
      </c>
      <c r="C102" s="1192"/>
      <c r="D102" s="1192"/>
      <c r="E102" s="1192"/>
      <c r="F102" s="266"/>
      <c r="G102" s="266"/>
      <c r="H102" s="266"/>
      <c r="I102" s="266"/>
      <c r="J102" s="266"/>
      <c r="K102" s="266"/>
      <c r="L102" s="266"/>
    </row>
    <row r="103" spans="2:12" ht="13.5">
      <c r="B103" s="1191">
        <f t="shared" si="1"/>
        <v>44744</v>
      </c>
      <c r="C103" s="1192"/>
      <c r="D103" s="1192"/>
      <c r="E103" s="1192"/>
      <c r="F103" s="266"/>
      <c r="G103" s="266"/>
      <c r="H103" s="266"/>
      <c r="I103" s="266"/>
      <c r="J103" s="266"/>
      <c r="K103" s="266"/>
      <c r="L103" s="266"/>
    </row>
    <row r="104" spans="2:12" ht="13.5">
      <c r="B104" s="1191">
        <f t="shared" si="1"/>
        <v>44745</v>
      </c>
      <c r="C104" s="1192"/>
      <c r="D104" s="1192"/>
      <c r="E104" s="1192"/>
      <c r="F104" s="266"/>
      <c r="G104" s="266"/>
      <c r="H104" s="266"/>
      <c r="I104" s="266"/>
      <c r="J104" s="266"/>
      <c r="K104" s="266"/>
      <c r="L104" s="266"/>
    </row>
    <row r="105" spans="2:12" ht="13.5">
      <c r="B105" s="1191">
        <f t="shared" si="1"/>
        <v>44746</v>
      </c>
      <c r="C105" s="1192"/>
      <c r="D105" s="1192"/>
      <c r="E105" s="1192"/>
      <c r="F105" s="266"/>
      <c r="G105" s="266"/>
      <c r="H105" s="266"/>
      <c r="I105" s="266"/>
      <c r="J105" s="266"/>
      <c r="K105" s="266"/>
      <c r="L105" s="266"/>
    </row>
    <row r="106" spans="2:12" ht="13.5">
      <c r="B106" s="1191">
        <f t="shared" si="1"/>
        <v>44747</v>
      </c>
      <c r="C106" s="1192"/>
      <c r="D106" s="1192"/>
      <c r="E106" s="1192"/>
      <c r="F106" s="266"/>
      <c r="G106" s="266"/>
      <c r="H106" s="266"/>
      <c r="I106" s="266"/>
      <c r="J106" s="266"/>
      <c r="K106" s="266"/>
      <c r="L106" s="266"/>
    </row>
    <row r="107" spans="2:12" ht="13.5">
      <c r="B107" s="1191">
        <f t="shared" si="1"/>
        <v>44748</v>
      </c>
      <c r="C107" s="1192"/>
      <c r="D107" s="1192"/>
      <c r="E107" s="1192"/>
      <c r="F107" s="266"/>
      <c r="G107" s="266"/>
      <c r="H107" s="266"/>
      <c r="I107" s="266"/>
      <c r="J107" s="266"/>
      <c r="K107" s="266"/>
      <c r="L107" s="266"/>
    </row>
    <row r="108" spans="2:12" ht="13.5">
      <c r="B108" s="1191">
        <f t="shared" si="1"/>
        <v>44749</v>
      </c>
      <c r="C108" s="1192"/>
      <c r="D108" s="1192"/>
      <c r="E108" s="1192"/>
      <c r="F108" s="266"/>
      <c r="G108" s="266"/>
      <c r="H108" s="266"/>
      <c r="I108" s="266"/>
      <c r="J108" s="266"/>
      <c r="K108" s="266"/>
      <c r="L108" s="266"/>
    </row>
    <row r="109" spans="2:12" ht="13.5">
      <c r="B109" s="1191">
        <f t="shared" si="1"/>
        <v>44750</v>
      </c>
      <c r="C109" s="1192"/>
      <c r="D109" s="1192"/>
      <c r="E109" s="1192"/>
      <c r="F109" s="266"/>
      <c r="G109" s="266"/>
      <c r="H109" s="266"/>
      <c r="I109" s="266"/>
      <c r="J109" s="266"/>
      <c r="K109" s="266"/>
      <c r="L109" s="266"/>
    </row>
    <row r="110" spans="2:12" ht="13.5">
      <c r="B110" s="1191">
        <f t="shared" si="1"/>
        <v>44751</v>
      </c>
      <c r="C110" s="1192"/>
      <c r="D110" s="1192"/>
      <c r="E110" s="1192"/>
      <c r="F110" s="266"/>
      <c r="G110" s="266"/>
      <c r="H110" s="266"/>
      <c r="I110" s="266"/>
      <c r="J110" s="266"/>
      <c r="K110" s="266"/>
      <c r="L110" s="266"/>
    </row>
    <row r="111" spans="2:12" ht="13.5">
      <c r="B111" s="1191">
        <f t="shared" si="1"/>
        <v>44752</v>
      </c>
      <c r="C111" s="1192"/>
      <c r="D111" s="1192"/>
      <c r="E111" s="1192"/>
      <c r="F111" s="266"/>
      <c r="G111" s="266"/>
      <c r="H111" s="266"/>
      <c r="I111" s="266"/>
      <c r="J111" s="266"/>
      <c r="K111" s="266"/>
      <c r="L111" s="266"/>
    </row>
    <row r="112" spans="2:12" ht="13.5">
      <c r="B112" s="1191">
        <f t="shared" si="1"/>
        <v>44753</v>
      </c>
      <c r="C112" s="1192"/>
      <c r="D112" s="1192"/>
      <c r="E112" s="1192"/>
      <c r="F112" s="266"/>
      <c r="G112" s="266"/>
      <c r="H112" s="266"/>
      <c r="I112" s="266"/>
      <c r="J112" s="266"/>
      <c r="K112" s="266"/>
      <c r="L112" s="266"/>
    </row>
    <row r="113" spans="2:12" ht="13.5">
      <c r="B113" s="1191">
        <f t="shared" si="1"/>
        <v>44754</v>
      </c>
      <c r="C113" s="1192"/>
      <c r="D113" s="1192"/>
      <c r="E113" s="1192"/>
      <c r="F113" s="266"/>
      <c r="G113" s="266"/>
      <c r="H113" s="266"/>
      <c r="I113" s="266"/>
      <c r="J113" s="266"/>
      <c r="K113" s="266"/>
      <c r="L113" s="266"/>
    </row>
    <row r="114" spans="2:12" ht="13.5">
      <c r="B114" s="1191">
        <f t="shared" si="1"/>
        <v>44755</v>
      </c>
      <c r="C114" s="1192"/>
      <c r="D114" s="1192"/>
      <c r="E114" s="1192"/>
      <c r="F114" s="266"/>
      <c r="G114" s="266"/>
      <c r="H114" s="266"/>
      <c r="I114" s="266"/>
      <c r="J114" s="266"/>
      <c r="K114" s="266"/>
      <c r="L114" s="266"/>
    </row>
    <row r="115" spans="2:12" ht="13.5">
      <c r="B115" s="1191">
        <f t="shared" si="1"/>
        <v>44756</v>
      </c>
      <c r="C115" s="1192"/>
      <c r="D115" s="1192"/>
      <c r="E115" s="1192"/>
      <c r="F115" s="266"/>
      <c r="G115" s="266"/>
      <c r="H115" s="266"/>
      <c r="I115" s="266"/>
      <c r="J115" s="266"/>
      <c r="K115" s="266"/>
      <c r="L115" s="266"/>
    </row>
    <row r="116" spans="2:12" ht="13.5">
      <c r="B116" s="1191">
        <f t="shared" si="1"/>
        <v>44757</v>
      </c>
      <c r="C116" s="1192"/>
      <c r="D116" s="1192"/>
      <c r="E116" s="1192"/>
      <c r="F116" s="266"/>
      <c r="G116" s="266"/>
      <c r="H116" s="266"/>
      <c r="I116" s="266"/>
      <c r="J116" s="266"/>
      <c r="K116" s="266"/>
      <c r="L116" s="266"/>
    </row>
    <row r="117" spans="2:12" ht="13.5">
      <c r="B117" s="1191">
        <f t="shared" si="1"/>
        <v>44758</v>
      </c>
      <c r="C117" s="1192"/>
      <c r="D117" s="1192"/>
      <c r="E117" s="1192"/>
      <c r="F117" s="266"/>
      <c r="G117" s="266"/>
      <c r="H117" s="266"/>
      <c r="I117" s="266"/>
      <c r="J117" s="266"/>
      <c r="K117" s="266"/>
      <c r="L117" s="266"/>
    </row>
    <row r="118" spans="2:12" ht="13.5">
      <c r="B118" s="1191">
        <f t="shared" si="1"/>
        <v>44759</v>
      </c>
      <c r="C118" s="1192"/>
      <c r="D118" s="1192"/>
      <c r="E118" s="1192"/>
      <c r="F118" s="266"/>
      <c r="G118" s="266"/>
      <c r="H118" s="266"/>
      <c r="I118" s="266"/>
      <c r="J118" s="266"/>
      <c r="K118" s="266"/>
      <c r="L118" s="266"/>
    </row>
    <row r="119" spans="2:12" ht="13.5">
      <c r="B119" s="1191">
        <f t="shared" si="1"/>
        <v>44760</v>
      </c>
      <c r="C119" s="1192"/>
      <c r="D119" s="1192"/>
      <c r="E119" s="1192"/>
      <c r="F119" s="266"/>
      <c r="G119" s="266"/>
      <c r="H119" s="266"/>
      <c r="I119" s="266"/>
      <c r="J119" s="266"/>
      <c r="K119" s="266"/>
      <c r="L119" s="266"/>
    </row>
    <row r="120" spans="2:12" ht="13.5">
      <c r="B120" s="1191">
        <f t="shared" si="1"/>
        <v>44761</v>
      </c>
      <c r="C120" s="1192"/>
      <c r="D120" s="1192"/>
      <c r="E120" s="1192"/>
      <c r="F120" s="266"/>
      <c r="G120" s="266"/>
      <c r="H120" s="266"/>
      <c r="I120" s="266"/>
      <c r="J120" s="266"/>
      <c r="K120" s="266"/>
      <c r="L120" s="266"/>
    </row>
    <row r="121" spans="2:12" ht="13.5">
      <c r="B121" s="1191">
        <f t="shared" si="1"/>
        <v>44762</v>
      </c>
      <c r="C121" s="1192"/>
      <c r="D121" s="1192"/>
      <c r="E121" s="1192"/>
      <c r="F121" s="266"/>
      <c r="G121" s="266"/>
      <c r="H121" s="266"/>
      <c r="I121" s="266"/>
      <c r="J121" s="266"/>
      <c r="K121" s="266"/>
      <c r="L121" s="266"/>
    </row>
    <row r="122" spans="2:12" ht="13.5">
      <c r="B122" s="1191">
        <f t="shared" si="1"/>
        <v>44763</v>
      </c>
      <c r="C122" s="1192"/>
      <c r="D122" s="1192"/>
      <c r="E122" s="1192"/>
      <c r="F122" s="266"/>
      <c r="G122" s="266"/>
      <c r="H122" s="266"/>
      <c r="I122" s="266"/>
      <c r="J122" s="266"/>
      <c r="K122" s="266"/>
      <c r="L122" s="266"/>
    </row>
    <row r="123" spans="2:12" ht="13.5">
      <c r="B123" s="1191">
        <f t="shared" si="1"/>
        <v>44764</v>
      </c>
      <c r="C123" s="1192"/>
      <c r="D123" s="1192"/>
      <c r="E123" s="1192"/>
      <c r="F123" s="266"/>
      <c r="G123" s="266"/>
      <c r="H123" s="266"/>
      <c r="I123" s="266"/>
      <c r="J123" s="266"/>
      <c r="K123" s="266"/>
      <c r="L123" s="266"/>
    </row>
    <row r="124" spans="2:12" ht="13.5">
      <c r="B124" s="1191">
        <f t="shared" si="1"/>
        <v>44765</v>
      </c>
      <c r="C124" s="1192"/>
      <c r="D124" s="1192"/>
      <c r="E124" s="1192"/>
      <c r="F124" s="266"/>
      <c r="G124" s="266"/>
      <c r="H124" s="266"/>
      <c r="I124" s="266"/>
      <c r="J124" s="266"/>
      <c r="K124" s="266"/>
      <c r="L124" s="266"/>
    </row>
    <row r="125" spans="2:12" ht="13.5">
      <c r="B125" s="1191">
        <f t="shared" si="1"/>
        <v>44766</v>
      </c>
      <c r="C125" s="1192"/>
      <c r="D125" s="1192"/>
      <c r="E125" s="1192"/>
      <c r="F125" s="266"/>
      <c r="G125" s="266"/>
      <c r="H125" s="266"/>
      <c r="I125" s="266"/>
      <c r="J125" s="266"/>
      <c r="K125" s="266"/>
      <c r="L125" s="266"/>
    </row>
    <row r="126" spans="2:12" ht="13.5">
      <c r="B126" s="1191">
        <f t="shared" si="1"/>
        <v>44767</v>
      </c>
      <c r="C126" s="1192"/>
      <c r="D126" s="1192"/>
      <c r="E126" s="1192"/>
      <c r="F126" s="266"/>
      <c r="G126" s="266"/>
      <c r="H126" s="266"/>
      <c r="I126" s="266"/>
      <c r="J126" s="266"/>
      <c r="K126" s="266"/>
      <c r="L126" s="266"/>
    </row>
    <row r="127" spans="2:12" ht="13.5">
      <c r="B127" s="1191">
        <f t="shared" si="1"/>
        <v>44768</v>
      </c>
      <c r="C127" s="1192"/>
      <c r="D127" s="1192"/>
      <c r="E127" s="1192"/>
      <c r="F127" s="266"/>
      <c r="G127" s="266"/>
      <c r="H127" s="266"/>
      <c r="I127" s="266"/>
      <c r="J127" s="266"/>
      <c r="K127" s="266"/>
      <c r="L127" s="266"/>
    </row>
    <row r="128" spans="2:12" ht="13.5">
      <c r="B128" s="1191">
        <f t="shared" si="1"/>
        <v>44769</v>
      </c>
      <c r="C128" s="1192"/>
      <c r="D128" s="1192"/>
      <c r="E128" s="1192"/>
      <c r="F128" s="266"/>
      <c r="G128" s="266"/>
      <c r="H128" s="266"/>
      <c r="I128" s="266"/>
      <c r="J128" s="266"/>
      <c r="K128" s="266"/>
      <c r="L128" s="266"/>
    </row>
    <row r="129" spans="2:12" ht="13.5">
      <c r="B129" s="1191">
        <f t="shared" si="1"/>
        <v>44770</v>
      </c>
      <c r="C129" s="1192"/>
      <c r="D129" s="1192"/>
      <c r="E129" s="1192"/>
      <c r="F129" s="266"/>
      <c r="G129" s="266"/>
      <c r="H129" s="266"/>
      <c r="I129" s="266"/>
      <c r="J129" s="266"/>
      <c r="K129" s="266"/>
      <c r="L129" s="266"/>
    </row>
    <row r="130" spans="2:12" ht="13.5">
      <c r="B130" s="1191">
        <f t="shared" si="1"/>
        <v>44771</v>
      </c>
      <c r="C130" s="1192"/>
      <c r="D130" s="1192"/>
      <c r="E130" s="1192"/>
      <c r="F130" s="266"/>
      <c r="G130" s="266"/>
      <c r="H130" s="266"/>
      <c r="I130" s="266"/>
      <c r="J130" s="266"/>
      <c r="K130" s="266"/>
      <c r="L130" s="266"/>
    </row>
    <row r="131" spans="2:12" ht="13.5">
      <c r="B131" s="1191">
        <f t="shared" si="1"/>
        <v>44772</v>
      </c>
      <c r="C131" s="1192"/>
      <c r="D131" s="1192"/>
      <c r="E131" s="1192"/>
      <c r="F131" s="266"/>
      <c r="G131" s="266"/>
      <c r="H131" s="266"/>
      <c r="I131" s="266"/>
      <c r="J131" s="266"/>
      <c r="K131" s="266"/>
      <c r="L131" s="266"/>
    </row>
    <row r="132" spans="2:12" ht="13.5">
      <c r="B132" s="1191">
        <f t="shared" si="1"/>
        <v>44773</v>
      </c>
      <c r="C132" s="1192"/>
      <c r="D132" s="1192"/>
      <c r="E132" s="1192"/>
      <c r="F132" s="266"/>
      <c r="G132" s="266"/>
      <c r="H132" s="266"/>
      <c r="I132" s="266"/>
      <c r="J132" s="266"/>
      <c r="K132" s="266"/>
      <c r="L132" s="266"/>
    </row>
    <row r="133" spans="2:12" ht="13.5">
      <c r="B133" s="1191">
        <f t="shared" si="1"/>
        <v>44774</v>
      </c>
      <c r="C133" s="1192"/>
      <c r="D133" s="1192"/>
      <c r="E133" s="1192"/>
      <c r="F133" s="266"/>
      <c r="G133" s="266"/>
      <c r="H133" s="266"/>
      <c r="I133" s="266"/>
      <c r="J133" s="266"/>
      <c r="K133" s="266"/>
      <c r="L133" s="266"/>
    </row>
    <row r="134" spans="2:12" ht="13.5">
      <c r="B134" s="1191">
        <f t="shared" si="1"/>
        <v>44775</v>
      </c>
      <c r="C134" s="1192"/>
      <c r="D134" s="1192"/>
      <c r="E134" s="1192"/>
      <c r="F134" s="266"/>
      <c r="G134" s="266"/>
      <c r="H134" s="266"/>
      <c r="I134" s="266"/>
      <c r="J134" s="266"/>
      <c r="K134" s="266"/>
      <c r="L134" s="266"/>
    </row>
    <row r="135" spans="2:12" ht="13.5">
      <c r="B135" s="1191">
        <f t="shared" si="1"/>
        <v>44776</v>
      </c>
      <c r="C135" s="1192"/>
      <c r="D135" s="1192"/>
      <c r="E135" s="1192"/>
      <c r="F135" s="266"/>
      <c r="G135" s="266"/>
      <c r="H135" s="266"/>
      <c r="I135" s="266"/>
      <c r="J135" s="266"/>
      <c r="K135" s="266"/>
      <c r="L135" s="266"/>
    </row>
    <row r="136" spans="2:12" ht="13.5">
      <c r="B136" s="1191">
        <f t="shared" si="1"/>
        <v>44777</v>
      </c>
      <c r="C136" s="1192"/>
      <c r="D136" s="1192"/>
      <c r="E136" s="1192"/>
      <c r="F136" s="266"/>
      <c r="G136" s="266"/>
      <c r="H136" s="266"/>
      <c r="I136" s="266"/>
      <c r="J136" s="266"/>
      <c r="K136" s="266"/>
      <c r="L136" s="266"/>
    </row>
    <row r="137" spans="2:12" ht="13.5">
      <c r="B137" s="1191">
        <f t="shared" si="1"/>
        <v>44778</v>
      </c>
      <c r="C137" s="1192"/>
      <c r="D137" s="1192"/>
      <c r="E137" s="1192"/>
      <c r="F137" s="266"/>
      <c r="G137" s="266"/>
      <c r="H137" s="266"/>
      <c r="I137" s="266"/>
      <c r="J137" s="266"/>
      <c r="K137" s="266"/>
      <c r="L137" s="266"/>
    </row>
    <row r="138" spans="2:12" ht="13.5">
      <c r="B138" s="1191">
        <f t="shared" si="1"/>
        <v>44779</v>
      </c>
      <c r="C138" s="1192"/>
      <c r="D138" s="1192"/>
      <c r="E138" s="1192"/>
      <c r="F138" s="266"/>
      <c r="G138" s="266"/>
      <c r="H138" s="266"/>
      <c r="I138" s="266"/>
      <c r="J138" s="266"/>
      <c r="K138" s="266"/>
      <c r="L138" s="266"/>
    </row>
    <row r="139" spans="2:12" ht="13.5">
      <c r="B139" s="1191">
        <f t="shared" si="1"/>
        <v>44780</v>
      </c>
      <c r="C139" s="1192"/>
      <c r="D139" s="1192"/>
      <c r="E139" s="1192"/>
      <c r="F139" s="266"/>
      <c r="G139" s="266"/>
      <c r="H139" s="266"/>
      <c r="I139" s="266"/>
      <c r="J139" s="266"/>
      <c r="K139" s="266"/>
      <c r="L139" s="266"/>
    </row>
    <row r="140" spans="2:12" ht="13.5">
      <c r="B140" s="1191">
        <f t="shared" ref="B140:B203" si="2">B139+1</f>
        <v>44781</v>
      </c>
      <c r="C140" s="1192"/>
      <c r="D140" s="1192"/>
      <c r="E140" s="1192"/>
      <c r="F140" s="266"/>
      <c r="G140" s="266"/>
      <c r="H140" s="266"/>
      <c r="I140" s="266"/>
      <c r="J140" s="266"/>
      <c r="K140" s="266"/>
      <c r="L140" s="266"/>
    </row>
    <row r="141" spans="2:12" ht="13.5">
      <c r="B141" s="1191">
        <f t="shared" si="2"/>
        <v>44782</v>
      </c>
      <c r="C141" s="1192"/>
      <c r="D141" s="1192"/>
      <c r="E141" s="1192"/>
      <c r="F141" s="266"/>
      <c r="G141" s="266"/>
      <c r="H141" s="266"/>
      <c r="I141" s="266"/>
      <c r="J141" s="266"/>
      <c r="K141" s="266"/>
      <c r="L141" s="266"/>
    </row>
    <row r="142" spans="2:12" ht="13.5">
      <c r="B142" s="1191">
        <f t="shared" si="2"/>
        <v>44783</v>
      </c>
      <c r="C142" s="1192"/>
      <c r="D142" s="1192"/>
      <c r="E142" s="1192"/>
      <c r="F142" s="266"/>
      <c r="G142" s="266"/>
      <c r="H142" s="266"/>
      <c r="I142" s="266"/>
      <c r="J142" s="266"/>
      <c r="K142" s="266"/>
      <c r="L142" s="266"/>
    </row>
    <row r="143" spans="2:12" ht="13.5">
      <c r="B143" s="1191">
        <f t="shared" si="2"/>
        <v>44784</v>
      </c>
      <c r="C143" s="1192"/>
      <c r="D143" s="1192"/>
      <c r="E143" s="1192"/>
      <c r="F143" s="266"/>
      <c r="G143" s="266"/>
      <c r="H143" s="266"/>
      <c r="I143" s="266"/>
      <c r="J143" s="266"/>
      <c r="K143" s="266"/>
      <c r="L143" s="266"/>
    </row>
    <row r="144" spans="2:12" ht="13.5">
      <c r="B144" s="1191">
        <f t="shared" si="2"/>
        <v>44785</v>
      </c>
      <c r="C144" s="1192"/>
      <c r="D144" s="1192"/>
      <c r="E144" s="1192"/>
      <c r="F144" s="266"/>
      <c r="G144" s="266"/>
      <c r="H144" s="266"/>
      <c r="I144" s="266"/>
      <c r="J144" s="266"/>
      <c r="K144" s="266"/>
      <c r="L144" s="266"/>
    </row>
    <row r="145" spans="2:12" ht="13.5">
      <c r="B145" s="1191">
        <f t="shared" si="2"/>
        <v>44786</v>
      </c>
      <c r="C145" s="1192"/>
      <c r="D145" s="1192"/>
      <c r="E145" s="1192"/>
      <c r="F145" s="266"/>
      <c r="G145" s="266"/>
      <c r="H145" s="266"/>
      <c r="I145" s="266"/>
      <c r="J145" s="266"/>
      <c r="K145" s="266"/>
      <c r="L145" s="266"/>
    </row>
    <row r="146" spans="2:12" ht="13.5">
      <c r="B146" s="1191">
        <f t="shared" si="2"/>
        <v>44787</v>
      </c>
      <c r="C146" s="1192"/>
      <c r="D146" s="1192"/>
      <c r="E146" s="1192"/>
      <c r="F146" s="266"/>
      <c r="G146" s="266"/>
      <c r="H146" s="266"/>
      <c r="I146" s="266"/>
      <c r="J146" s="266"/>
      <c r="K146" s="266"/>
      <c r="L146" s="266"/>
    </row>
    <row r="147" spans="2:12" ht="13.5">
      <c r="B147" s="1191">
        <f t="shared" si="2"/>
        <v>44788</v>
      </c>
      <c r="C147" s="1192"/>
      <c r="D147" s="1192"/>
      <c r="E147" s="1192"/>
      <c r="F147" s="266"/>
      <c r="G147" s="266"/>
      <c r="H147" s="266"/>
      <c r="I147" s="266"/>
      <c r="J147" s="266"/>
      <c r="K147" s="266"/>
      <c r="L147" s="266"/>
    </row>
    <row r="148" spans="2:12" ht="13.5">
      <c r="B148" s="1191">
        <f t="shared" si="2"/>
        <v>44789</v>
      </c>
      <c r="C148" s="1192"/>
      <c r="D148" s="1192"/>
      <c r="E148" s="1192"/>
      <c r="F148" s="266"/>
      <c r="G148" s="266"/>
      <c r="H148" s="266"/>
      <c r="I148" s="266"/>
      <c r="J148" s="266"/>
      <c r="K148" s="266"/>
      <c r="L148" s="266"/>
    </row>
    <row r="149" spans="2:12" ht="13.5">
      <c r="B149" s="1191">
        <f t="shared" si="2"/>
        <v>44790</v>
      </c>
      <c r="C149" s="1192"/>
      <c r="D149" s="1192"/>
      <c r="E149" s="1192"/>
      <c r="F149" s="266"/>
      <c r="G149" s="266"/>
      <c r="H149" s="266"/>
      <c r="I149" s="266"/>
      <c r="J149" s="266"/>
      <c r="K149" s="266"/>
      <c r="L149" s="266"/>
    </row>
    <row r="150" spans="2:12" ht="13.5">
      <c r="B150" s="1191">
        <f t="shared" si="2"/>
        <v>44791</v>
      </c>
      <c r="C150" s="1192"/>
      <c r="D150" s="1192"/>
      <c r="E150" s="1192"/>
      <c r="F150" s="266"/>
      <c r="G150" s="266"/>
      <c r="H150" s="266"/>
      <c r="I150" s="266"/>
      <c r="J150" s="266"/>
      <c r="K150" s="266"/>
      <c r="L150" s="266"/>
    </row>
    <row r="151" spans="2:12" ht="13.5">
      <c r="B151" s="1191">
        <f t="shared" si="2"/>
        <v>44792</v>
      </c>
      <c r="C151" s="1192"/>
      <c r="D151" s="1192"/>
      <c r="E151" s="1192"/>
      <c r="F151" s="266"/>
      <c r="G151" s="266"/>
      <c r="H151" s="266"/>
      <c r="I151" s="266"/>
      <c r="J151" s="266"/>
      <c r="K151" s="266"/>
      <c r="L151" s="266"/>
    </row>
    <row r="152" spans="2:12" ht="13.5">
      <c r="B152" s="1191">
        <f t="shared" si="2"/>
        <v>44793</v>
      </c>
      <c r="C152" s="1192"/>
      <c r="D152" s="1192"/>
      <c r="E152" s="1192"/>
      <c r="F152" s="266"/>
      <c r="G152" s="266"/>
      <c r="H152" s="266"/>
      <c r="I152" s="266"/>
      <c r="J152" s="266"/>
      <c r="K152" s="266"/>
      <c r="L152" s="266"/>
    </row>
    <row r="153" spans="2:12" ht="13.5">
      <c r="B153" s="1191">
        <f t="shared" si="2"/>
        <v>44794</v>
      </c>
      <c r="C153" s="1192"/>
      <c r="D153" s="1192"/>
      <c r="E153" s="1192"/>
      <c r="F153" s="266"/>
      <c r="G153" s="266"/>
      <c r="H153" s="266"/>
      <c r="I153" s="266"/>
      <c r="J153" s="266"/>
      <c r="K153" s="266"/>
      <c r="L153" s="266"/>
    </row>
    <row r="154" spans="2:12" ht="13.5">
      <c r="B154" s="1191">
        <f t="shared" si="2"/>
        <v>44795</v>
      </c>
      <c r="C154" s="1192"/>
      <c r="D154" s="1192"/>
      <c r="E154" s="1192"/>
      <c r="F154" s="266"/>
      <c r="G154" s="266"/>
      <c r="H154" s="266"/>
      <c r="I154" s="266"/>
      <c r="J154" s="266"/>
      <c r="K154" s="266"/>
      <c r="L154" s="266"/>
    </row>
    <row r="155" spans="2:12" ht="13.5">
      <c r="B155" s="1191">
        <f t="shared" si="2"/>
        <v>44796</v>
      </c>
      <c r="C155" s="1192"/>
      <c r="D155" s="1192"/>
      <c r="E155" s="1192"/>
      <c r="F155" s="266"/>
      <c r="G155" s="266"/>
      <c r="H155" s="266"/>
      <c r="I155" s="266"/>
      <c r="J155" s="266"/>
      <c r="K155" s="266"/>
      <c r="L155" s="266"/>
    </row>
    <row r="156" spans="2:12" ht="13.5">
      <c r="B156" s="1191">
        <f t="shared" si="2"/>
        <v>44797</v>
      </c>
      <c r="C156" s="1192"/>
      <c r="D156" s="1192"/>
      <c r="E156" s="1192"/>
      <c r="F156" s="266"/>
      <c r="G156" s="266"/>
      <c r="H156" s="266"/>
      <c r="I156" s="266"/>
      <c r="J156" s="266"/>
      <c r="K156" s="266"/>
      <c r="L156" s="266"/>
    </row>
    <row r="157" spans="2:12" ht="13.5">
      <c r="B157" s="1191">
        <f t="shared" si="2"/>
        <v>44798</v>
      </c>
      <c r="C157" s="1192"/>
      <c r="D157" s="1192"/>
      <c r="E157" s="1192"/>
      <c r="F157" s="266"/>
      <c r="G157" s="266"/>
      <c r="H157" s="266"/>
      <c r="I157" s="266"/>
      <c r="J157" s="266"/>
      <c r="K157" s="266"/>
      <c r="L157" s="266"/>
    </row>
    <row r="158" spans="2:12" ht="13.5">
      <c r="B158" s="1191">
        <f t="shared" si="2"/>
        <v>44799</v>
      </c>
      <c r="C158" s="1192"/>
      <c r="D158" s="1192"/>
      <c r="E158" s="1192"/>
      <c r="F158" s="266"/>
      <c r="G158" s="266"/>
      <c r="H158" s="266"/>
      <c r="I158" s="266"/>
      <c r="J158" s="266"/>
      <c r="K158" s="266"/>
      <c r="L158" s="266"/>
    </row>
    <row r="159" spans="2:12" ht="13.5">
      <c r="B159" s="1191">
        <f t="shared" si="2"/>
        <v>44800</v>
      </c>
      <c r="C159" s="1192"/>
      <c r="D159" s="1192"/>
      <c r="E159" s="1192"/>
      <c r="F159" s="266"/>
      <c r="G159" s="266"/>
      <c r="H159" s="266"/>
      <c r="I159" s="266"/>
      <c r="J159" s="266"/>
      <c r="K159" s="266"/>
      <c r="L159" s="266"/>
    </row>
    <row r="160" spans="2:12" ht="13.5">
      <c r="B160" s="1191">
        <f t="shared" si="2"/>
        <v>44801</v>
      </c>
      <c r="C160" s="1192"/>
      <c r="D160" s="1192"/>
      <c r="E160" s="1192"/>
      <c r="F160" s="266"/>
      <c r="G160" s="266"/>
      <c r="H160" s="266"/>
      <c r="I160" s="266"/>
      <c r="J160" s="266"/>
      <c r="K160" s="266"/>
      <c r="L160" s="266"/>
    </row>
    <row r="161" spans="2:12" ht="13.5">
      <c r="B161" s="1191">
        <f t="shared" si="2"/>
        <v>44802</v>
      </c>
      <c r="C161" s="1192"/>
      <c r="D161" s="1192"/>
      <c r="E161" s="1192"/>
      <c r="F161" s="266"/>
      <c r="G161" s="266"/>
      <c r="H161" s="266"/>
      <c r="I161" s="266"/>
      <c r="J161" s="266"/>
      <c r="K161" s="266"/>
      <c r="L161" s="266"/>
    </row>
    <row r="162" spans="2:12" ht="13.5">
      <c r="B162" s="1191">
        <f t="shared" si="2"/>
        <v>44803</v>
      </c>
      <c r="C162" s="1192"/>
      <c r="D162" s="1192"/>
      <c r="E162" s="1192"/>
      <c r="F162" s="266"/>
      <c r="G162" s="266"/>
      <c r="H162" s="266"/>
      <c r="I162" s="266"/>
      <c r="J162" s="266"/>
      <c r="K162" s="266"/>
      <c r="L162" s="266"/>
    </row>
    <row r="163" spans="2:12" ht="13.5">
      <c r="B163" s="1191">
        <f t="shared" si="2"/>
        <v>44804</v>
      </c>
      <c r="C163" s="1192"/>
      <c r="D163" s="1192"/>
      <c r="E163" s="1192"/>
      <c r="F163" s="266"/>
      <c r="G163" s="266"/>
      <c r="H163" s="266"/>
      <c r="I163" s="266"/>
      <c r="J163" s="266"/>
      <c r="K163" s="266"/>
      <c r="L163" s="266"/>
    </row>
    <row r="164" spans="2:12" ht="13.5">
      <c r="B164" s="1191">
        <f t="shared" si="2"/>
        <v>44805</v>
      </c>
      <c r="C164" s="1192"/>
      <c r="D164" s="1192"/>
      <c r="E164" s="1192"/>
      <c r="F164" s="266"/>
      <c r="G164" s="266"/>
      <c r="H164" s="266"/>
      <c r="I164" s="266"/>
      <c r="J164" s="266"/>
      <c r="K164" s="266"/>
      <c r="L164" s="266"/>
    </row>
    <row r="165" spans="2:12" ht="13.5">
      <c r="B165" s="1191">
        <f t="shared" si="2"/>
        <v>44806</v>
      </c>
      <c r="C165" s="1192"/>
      <c r="D165" s="1192"/>
      <c r="E165" s="1192"/>
      <c r="F165" s="266"/>
      <c r="G165" s="266"/>
      <c r="H165" s="266"/>
      <c r="I165" s="266"/>
      <c r="J165" s="266"/>
      <c r="K165" s="266"/>
      <c r="L165" s="266"/>
    </row>
    <row r="166" spans="2:12" ht="13.5">
      <c r="B166" s="1191">
        <f t="shared" si="2"/>
        <v>44807</v>
      </c>
      <c r="C166" s="1192"/>
      <c r="D166" s="1192"/>
      <c r="E166" s="1192"/>
      <c r="F166" s="266"/>
      <c r="G166" s="266"/>
      <c r="H166" s="266"/>
      <c r="I166" s="266"/>
      <c r="J166" s="266"/>
      <c r="K166" s="266"/>
      <c r="L166" s="266"/>
    </row>
    <row r="167" spans="2:12" ht="13.5">
      <c r="B167" s="1191">
        <f t="shared" si="2"/>
        <v>44808</v>
      </c>
      <c r="C167" s="1192"/>
      <c r="D167" s="1192"/>
      <c r="E167" s="1192"/>
      <c r="F167" s="266"/>
      <c r="G167" s="266"/>
      <c r="H167" s="266"/>
      <c r="I167" s="266"/>
      <c r="J167" s="266"/>
      <c r="K167" s="266"/>
      <c r="L167" s="266"/>
    </row>
    <row r="168" spans="2:12" ht="13.5">
      <c r="B168" s="1191">
        <f t="shared" si="2"/>
        <v>44809</v>
      </c>
      <c r="C168" s="1192"/>
      <c r="D168" s="1192"/>
      <c r="E168" s="1192"/>
      <c r="F168" s="266"/>
      <c r="G168" s="266"/>
      <c r="H168" s="266"/>
      <c r="I168" s="266"/>
      <c r="J168" s="266"/>
      <c r="K168" s="266"/>
      <c r="L168" s="266"/>
    </row>
    <row r="169" spans="2:12" ht="13.5">
      <c r="B169" s="1191">
        <f t="shared" si="2"/>
        <v>44810</v>
      </c>
      <c r="C169" s="1192"/>
      <c r="D169" s="1192"/>
      <c r="E169" s="1192"/>
      <c r="F169" s="266"/>
      <c r="G169" s="266"/>
      <c r="H169" s="266"/>
      <c r="I169" s="266"/>
      <c r="J169" s="266"/>
      <c r="K169" s="266"/>
      <c r="L169" s="266"/>
    </row>
    <row r="170" spans="2:12" ht="13.5">
      <c r="B170" s="1191">
        <f t="shared" si="2"/>
        <v>44811</v>
      </c>
      <c r="C170" s="1192"/>
      <c r="D170" s="1192"/>
      <c r="E170" s="1192"/>
      <c r="F170" s="266"/>
      <c r="G170" s="266"/>
      <c r="H170" s="266"/>
      <c r="I170" s="266"/>
      <c r="J170" s="266"/>
      <c r="K170" s="266"/>
      <c r="L170" s="266"/>
    </row>
    <row r="171" spans="2:12" ht="13.5">
      <c r="B171" s="1191">
        <f t="shared" si="2"/>
        <v>44812</v>
      </c>
      <c r="C171" s="1192"/>
      <c r="D171" s="1192"/>
      <c r="E171" s="1192"/>
      <c r="F171" s="266"/>
      <c r="G171" s="266"/>
      <c r="H171" s="266"/>
      <c r="I171" s="266"/>
      <c r="J171" s="266"/>
      <c r="K171" s="266"/>
      <c r="L171" s="266"/>
    </row>
    <row r="172" spans="2:12" ht="13.5">
      <c r="B172" s="1191">
        <f t="shared" si="2"/>
        <v>44813</v>
      </c>
      <c r="C172" s="1192"/>
      <c r="D172" s="1192"/>
      <c r="E172" s="1192"/>
      <c r="F172" s="266"/>
      <c r="G172" s="266"/>
      <c r="H172" s="266"/>
      <c r="I172" s="266"/>
      <c r="J172" s="266"/>
      <c r="K172" s="266"/>
      <c r="L172" s="266"/>
    </row>
    <row r="173" spans="2:12" ht="13.5">
      <c r="B173" s="1191">
        <f t="shared" si="2"/>
        <v>44814</v>
      </c>
      <c r="C173" s="1192"/>
      <c r="D173" s="1192"/>
      <c r="E173" s="1192"/>
      <c r="F173" s="266"/>
      <c r="G173" s="266"/>
      <c r="H173" s="266"/>
      <c r="I173" s="266"/>
      <c r="J173" s="266"/>
      <c r="K173" s="266"/>
      <c r="L173" s="266"/>
    </row>
    <row r="174" spans="2:12" ht="13.5">
      <c r="B174" s="1191">
        <f t="shared" si="2"/>
        <v>44815</v>
      </c>
      <c r="C174" s="1192"/>
      <c r="D174" s="1192"/>
      <c r="E174" s="1192"/>
      <c r="F174" s="266"/>
      <c r="G174" s="266"/>
      <c r="H174" s="266"/>
      <c r="I174" s="266"/>
      <c r="J174" s="266"/>
      <c r="K174" s="266"/>
      <c r="L174" s="266"/>
    </row>
    <row r="175" spans="2:12" ht="13.5">
      <c r="B175" s="1191">
        <f t="shared" si="2"/>
        <v>44816</v>
      </c>
      <c r="C175" s="1192"/>
      <c r="D175" s="1192"/>
      <c r="E175" s="1192"/>
      <c r="F175" s="266"/>
      <c r="G175" s="266"/>
      <c r="H175" s="266"/>
      <c r="I175" s="266"/>
      <c r="J175" s="266"/>
      <c r="K175" s="266"/>
      <c r="L175" s="266"/>
    </row>
    <row r="176" spans="2:12" ht="13.5">
      <c r="B176" s="1191">
        <f t="shared" si="2"/>
        <v>44817</v>
      </c>
      <c r="C176" s="1192"/>
      <c r="D176" s="1192"/>
      <c r="E176" s="1192"/>
      <c r="F176" s="266"/>
      <c r="G176" s="266"/>
      <c r="H176" s="266"/>
      <c r="I176" s="266"/>
      <c r="J176" s="266"/>
      <c r="K176" s="266"/>
      <c r="L176" s="266"/>
    </row>
    <row r="177" spans="2:12" ht="13.5">
      <c r="B177" s="1191">
        <f t="shared" si="2"/>
        <v>44818</v>
      </c>
      <c r="C177" s="1192"/>
      <c r="D177" s="1192"/>
      <c r="E177" s="1192"/>
      <c r="F177" s="266"/>
      <c r="G177" s="266"/>
      <c r="H177" s="266"/>
      <c r="I177" s="266"/>
      <c r="J177" s="266"/>
      <c r="K177" s="266"/>
      <c r="L177" s="266"/>
    </row>
    <row r="178" spans="2:12" ht="13.5">
      <c r="B178" s="1191">
        <f t="shared" si="2"/>
        <v>44819</v>
      </c>
      <c r="C178" s="1192"/>
      <c r="D178" s="1192"/>
      <c r="E178" s="1192"/>
      <c r="F178" s="266"/>
      <c r="G178" s="266"/>
      <c r="H178" s="266"/>
      <c r="I178" s="266"/>
      <c r="J178" s="266"/>
      <c r="K178" s="266"/>
      <c r="L178" s="266"/>
    </row>
    <row r="179" spans="2:12" ht="13.5">
      <c r="B179" s="1191">
        <f t="shared" si="2"/>
        <v>44820</v>
      </c>
      <c r="C179" s="1192"/>
      <c r="D179" s="1192"/>
      <c r="E179" s="1192"/>
      <c r="F179" s="266"/>
      <c r="G179" s="266"/>
      <c r="H179" s="266"/>
      <c r="I179" s="266"/>
      <c r="J179" s="266"/>
      <c r="K179" s="266"/>
      <c r="L179" s="266"/>
    </row>
    <row r="180" spans="2:12" ht="13.5">
      <c r="B180" s="1191">
        <f t="shared" si="2"/>
        <v>44821</v>
      </c>
      <c r="C180" s="1192"/>
      <c r="D180" s="1192"/>
      <c r="E180" s="1192"/>
      <c r="F180" s="266"/>
      <c r="G180" s="266"/>
      <c r="H180" s="266"/>
      <c r="I180" s="266"/>
      <c r="J180" s="266"/>
      <c r="K180" s="266"/>
      <c r="L180" s="266"/>
    </row>
    <row r="181" spans="2:12" ht="13.5">
      <c r="B181" s="1191">
        <f t="shared" si="2"/>
        <v>44822</v>
      </c>
      <c r="C181" s="1192"/>
      <c r="D181" s="1192"/>
      <c r="E181" s="1192"/>
      <c r="F181" s="266"/>
      <c r="G181" s="266"/>
      <c r="H181" s="266"/>
      <c r="I181" s="266"/>
      <c r="J181" s="266"/>
      <c r="K181" s="266"/>
      <c r="L181" s="266"/>
    </row>
    <row r="182" spans="2:12" ht="13.5">
      <c r="B182" s="1191">
        <f t="shared" si="2"/>
        <v>44823</v>
      </c>
      <c r="C182" s="1192"/>
      <c r="D182" s="1192"/>
      <c r="E182" s="1192"/>
      <c r="F182" s="266"/>
      <c r="G182" s="266"/>
      <c r="H182" s="266"/>
      <c r="I182" s="266"/>
      <c r="J182" s="266"/>
      <c r="K182" s="266"/>
      <c r="L182" s="266"/>
    </row>
    <row r="183" spans="2:12" ht="13.5">
      <c r="B183" s="1191">
        <f t="shared" si="2"/>
        <v>44824</v>
      </c>
      <c r="C183" s="1192"/>
      <c r="D183" s="1192"/>
      <c r="E183" s="1192"/>
      <c r="F183" s="266"/>
      <c r="G183" s="266"/>
      <c r="H183" s="266"/>
      <c r="I183" s="266"/>
      <c r="J183" s="266"/>
      <c r="K183" s="266"/>
      <c r="L183" s="266"/>
    </row>
    <row r="184" spans="2:12" ht="13.5">
      <c r="B184" s="1191">
        <f t="shared" si="2"/>
        <v>44825</v>
      </c>
      <c r="C184" s="1192"/>
      <c r="D184" s="1192"/>
      <c r="E184" s="1192"/>
      <c r="F184" s="266"/>
      <c r="G184" s="266"/>
      <c r="H184" s="266"/>
      <c r="I184" s="266"/>
      <c r="J184" s="266"/>
      <c r="K184" s="266"/>
      <c r="L184" s="266"/>
    </row>
    <row r="185" spans="2:12" ht="13.5">
      <c r="B185" s="1191">
        <f t="shared" si="2"/>
        <v>44826</v>
      </c>
      <c r="C185" s="1192"/>
      <c r="D185" s="1192"/>
      <c r="E185" s="1192"/>
      <c r="F185" s="266"/>
      <c r="G185" s="266"/>
      <c r="H185" s="266"/>
      <c r="I185" s="266"/>
      <c r="J185" s="266"/>
      <c r="K185" s="266"/>
      <c r="L185" s="266"/>
    </row>
    <row r="186" spans="2:12" ht="13.5">
      <c r="B186" s="1191">
        <f t="shared" si="2"/>
        <v>44827</v>
      </c>
      <c r="C186" s="1192"/>
      <c r="D186" s="1192"/>
      <c r="E186" s="1192"/>
      <c r="F186" s="266"/>
      <c r="G186" s="266"/>
      <c r="H186" s="266"/>
      <c r="I186" s="266"/>
      <c r="J186" s="266"/>
      <c r="K186" s="266"/>
      <c r="L186" s="266"/>
    </row>
    <row r="187" spans="2:12" ht="13.5">
      <c r="B187" s="1191">
        <f t="shared" si="2"/>
        <v>44828</v>
      </c>
      <c r="C187" s="1192"/>
      <c r="D187" s="1192"/>
      <c r="E187" s="1192"/>
      <c r="F187" s="266"/>
      <c r="G187" s="266"/>
      <c r="H187" s="266"/>
      <c r="I187" s="266"/>
      <c r="J187" s="266"/>
      <c r="K187" s="266"/>
      <c r="L187" s="266"/>
    </row>
    <row r="188" spans="2:12" ht="13.5">
      <c r="B188" s="1191">
        <f t="shared" si="2"/>
        <v>44829</v>
      </c>
      <c r="C188" s="1192"/>
      <c r="D188" s="1192"/>
      <c r="E188" s="1192"/>
      <c r="F188" s="266"/>
      <c r="G188" s="266"/>
      <c r="H188" s="266"/>
      <c r="I188" s="266"/>
      <c r="J188" s="266"/>
      <c r="K188" s="266"/>
      <c r="L188" s="266"/>
    </row>
    <row r="189" spans="2:12" ht="13.5">
      <c r="B189" s="1191">
        <f t="shared" si="2"/>
        <v>44830</v>
      </c>
      <c r="C189" s="1192"/>
      <c r="D189" s="1192"/>
      <c r="E189" s="1192"/>
      <c r="F189" s="266"/>
      <c r="G189" s="266"/>
      <c r="H189" s="266"/>
      <c r="I189" s="266"/>
      <c r="J189" s="266"/>
      <c r="K189" s="266"/>
      <c r="L189" s="266"/>
    </row>
    <row r="190" spans="2:12" ht="13.5">
      <c r="B190" s="1191">
        <f t="shared" si="2"/>
        <v>44831</v>
      </c>
      <c r="C190" s="1192"/>
      <c r="D190" s="1192"/>
      <c r="E190" s="1192"/>
      <c r="F190" s="266"/>
      <c r="G190" s="266"/>
      <c r="H190" s="266"/>
      <c r="I190" s="266"/>
      <c r="J190" s="266"/>
      <c r="K190" s="266"/>
      <c r="L190" s="266"/>
    </row>
    <row r="191" spans="2:12" ht="13.5">
      <c r="B191" s="1191">
        <f t="shared" si="2"/>
        <v>44832</v>
      </c>
      <c r="C191" s="1192"/>
      <c r="D191" s="1192"/>
      <c r="E191" s="1192"/>
      <c r="F191" s="266"/>
      <c r="G191" s="266"/>
      <c r="H191" s="266"/>
      <c r="I191" s="266"/>
      <c r="J191" s="266"/>
      <c r="K191" s="266"/>
      <c r="L191" s="266"/>
    </row>
    <row r="192" spans="2:12" ht="13.5">
      <c r="B192" s="1191">
        <f t="shared" si="2"/>
        <v>44833</v>
      </c>
      <c r="C192" s="1192"/>
      <c r="D192" s="1192"/>
      <c r="E192" s="1192"/>
      <c r="F192" s="266"/>
      <c r="G192" s="266"/>
      <c r="H192" s="266"/>
      <c r="I192" s="266"/>
      <c r="J192" s="266"/>
      <c r="K192" s="266"/>
      <c r="L192" s="266"/>
    </row>
    <row r="193" spans="2:12" ht="13.5">
      <c r="B193" s="1191">
        <f t="shared" si="2"/>
        <v>44834</v>
      </c>
      <c r="C193" s="1192"/>
      <c r="D193" s="1192"/>
      <c r="E193" s="1192"/>
      <c r="F193" s="266"/>
      <c r="G193" s="266"/>
      <c r="H193" s="266"/>
      <c r="I193" s="266"/>
      <c r="J193" s="266"/>
      <c r="K193" s="266"/>
      <c r="L193" s="266"/>
    </row>
    <row r="194" spans="2:12" ht="13.5">
      <c r="B194" s="1191">
        <f t="shared" si="2"/>
        <v>44835</v>
      </c>
      <c r="C194" s="1192"/>
      <c r="D194" s="1192"/>
      <c r="E194" s="1192"/>
      <c r="F194" s="266"/>
      <c r="G194" s="266"/>
      <c r="H194" s="266"/>
      <c r="I194" s="266"/>
      <c r="J194" s="266"/>
      <c r="K194" s="266"/>
      <c r="L194" s="266"/>
    </row>
    <row r="195" spans="2:12" ht="13.5">
      <c r="B195" s="1191">
        <f t="shared" si="2"/>
        <v>44836</v>
      </c>
      <c r="C195" s="1192"/>
      <c r="D195" s="1192"/>
      <c r="E195" s="1192"/>
      <c r="F195" s="266"/>
      <c r="G195" s="266"/>
      <c r="H195" s="266"/>
      <c r="I195" s="266"/>
      <c r="J195" s="266"/>
      <c r="K195" s="266"/>
      <c r="L195" s="266"/>
    </row>
    <row r="196" spans="2:12" ht="13.5">
      <c r="B196" s="1191">
        <f t="shared" si="2"/>
        <v>44837</v>
      </c>
      <c r="C196" s="1192"/>
      <c r="D196" s="1192"/>
      <c r="E196" s="1192"/>
      <c r="F196" s="266"/>
      <c r="G196" s="266"/>
      <c r="H196" s="266"/>
      <c r="I196" s="266"/>
      <c r="J196" s="266"/>
      <c r="K196" s="266"/>
      <c r="L196" s="266"/>
    </row>
    <row r="197" spans="2:12" ht="13.5">
      <c r="B197" s="1191">
        <f t="shared" si="2"/>
        <v>44838</v>
      </c>
      <c r="C197" s="1192"/>
      <c r="D197" s="1192"/>
      <c r="E197" s="1192"/>
      <c r="F197" s="266"/>
      <c r="G197" s="266"/>
      <c r="H197" s="266"/>
      <c r="I197" s="266"/>
      <c r="J197" s="266"/>
      <c r="K197" s="266"/>
      <c r="L197" s="266"/>
    </row>
    <row r="198" spans="2:12" ht="13.5">
      <c r="B198" s="1191">
        <f t="shared" si="2"/>
        <v>44839</v>
      </c>
      <c r="C198" s="1192"/>
      <c r="D198" s="1192"/>
      <c r="E198" s="1192"/>
      <c r="F198" s="266"/>
      <c r="G198" s="266"/>
      <c r="H198" s="266"/>
      <c r="I198" s="266"/>
      <c r="J198" s="266"/>
      <c r="K198" s="266"/>
      <c r="L198" s="266"/>
    </row>
    <row r="199" spans="2:12" ht="13.5">
      <c r="B199" s="1191">
        <f t="shared" si="2"/>
        <v>44840</v>
      </c>
      <c r="C199" s="1192"/>
      <c r="D199" s="1192"/>
      <c r="E199" s="1192"/>
      <c r="F199" s="266"/>
      <c r="G199" s="266"/>
      <c r="H199" s="266"/>
      <c r="I199" s="266"/>
      <c r="J199" s="266"/>
      <c r="K199" s="266"/>
      <c r="L199" s="266"/>
    </row>
    <row r="200" spans="2:12" ht="13.5">
      <c r="B200" s="1191">
        <f t="shared" si="2"/>
        <v>44841</v>
      </c>
      <c r="C200" s="1192"/>
      <c r="D200" s="1192"/>
      <c r="E200" s="1192"/>
      <c r="F200" s="266"/>
      <c r="G200" s="266"/>
      <c r="H200" s="266"/>
      <c r="I200" s="266"/>
      <c r="J200" s="266"/>
      <c r="K200" s="266"/>
      <c r="L200" s="266"/>
    </row>
    <row r="201" spans="2:12" ht="13.5">
      <c r="B201" s="1191">
        <f t="shared" si="2"/>
        <v>44842</v>
      </c>
      <c r="C201" s="1192"/>
      <c r="D201" s="1192"/>
      <c r="E201" s="1192"/>
      <c r="F201" s="266"/>
      <c r="G201" s="266"/>
      <c r="H201" s="266"/>
      <c r="I201" s="266"/>
      <c r="J201" s="266"/>
      <c r="K201" s="266"/>
      <c r="L201" s="266"/>
    </row>
    <row r="202" spans="2:12" ht="13.5">
      <c r="B202" s="1191">
        <f t="shared" si="2"/>
        <v>44843</v>
      </c>
      <c r="C202" s="1192"/>
      <c r="D202" s="1192"/>
      <c r="E202" s="1192"/>
      <c r="F202" s="266"/>
      <c r="G202" s="266"/>
      <c r="H202" s="266"/>
      <c r="I202" s="266"/>
      <c r="J202" s="266"/>
      <c r="K202" s="266"/>
      <c r="L202" s="266"/>
    </row>
    <row r="203" spans="2:12" ht="13.5">
      <c r="B203" s="1191">
        <f t="shared" si="2"/>
        <v>44844</v>
      </c>
      <c r="C203" s="1192"/>
      <c r="D203" s="1192"/>
      <c r="E203" s="1192"/>
      <c r="F203" s="266"/>
      <c r="G203" s="266"/>
      <c r="H203" s="266"/>
      <c r="I203" s="266"/>
      <c r="J203" s="266"/>
      <c r="K203" s="266"/>
      <c r="L203" s="266"/>
    </row>
    <row r="204" spans="2:12" ht="13.5">
      <c r="B204" s="1191">
        <f t="shared" ref="B204:B267" si="3">B203+1</f>
        <v>44845</v>
      </c>
      <c r="C204" s="1192"/>
      <c r="D204" s="1192"/>
      <c r="E204" s="1192"/>
      <c r="F204" s="266"/>
      <c r="G204" s="266"/>
      <c r="H204" s="266"/>
      <c r="I204" s="266"/>
      <c r="J204" s="266"/>
      <c r="K204" s="266"/>
      <c r="L204" s="266"/>
    </row>
    <row r="205" spans="2:12" ht="13.5">
      <c r="B205" s="1191">
        <f t="shared" si="3"/>
        <v>44846</v>
      </c>
      <c r="C205" s="1192"/>
      <c r="D205" s="1192"/>
      <c r="E205" s="1192"/>
      <c r="F205" s="266"/>
      <c r="G205" s="266"/>
      <c r="H205" s="266"/>
      <c r="I205" s="266"/>
      <c r="J205" s="266"/>
      <c r="K205" s="266"/>
      <c r="L205" s="266"/>
    </row>
    <row r="206" spans="2:12" ht="13.5">
      <c r="B206" s="1191">
        <f t="shared" si="3"/>
        <v>44847</v>
      </c>
      <c r="C206" s="1192"/>
      <c r="D206" s="1192"/>
      <c r="E206" s="1192"/>
      <c r="F206" s="266"/>
      <c r="G206" s="266"/>
      <c r="H206" s="266"/>
      <c r="I206" s="266"/>
      <c r="J206" s="266"/>
      <c r="K206" s="266"/>
      <c r="L206" s="266"/>
    </row>
    <row r="207" spans="2:12" ht="13.5">
      <c r="B207" s="1191">
        <f t="shared" si="3"/>
        <v>44848</v>
      </c>
      <c r="C207" s="1192"/>
      <c r="D207" s="1192"/>
      <c r="E207" s="1192"/>
      <c r="F207" s="266"/>
      <c r="G207" s="266"/>
      <c r="H207" s="266"/>
      <c r="I207" s="266"/>
      <c r="J207" s="266"/>
      <c r="K207" s="266"/>
      <c r="L207" s="266"/>
    </row>
    <row r="208" spans="2:12" ht="13.5">
      <c r="B208" s="1191">
        <f t="shared" si="3"/>
        <v>44849</v>
      </c>
      <c r="C208" s="1192"/>
      <c r="D208" s="1192"/>
      <c r="E208" s="1192"/>
      <c r="F208" s="266"/>
      <c r="G208" s="266"/>
      <c r="H208" s="266"/>
      <c r="I208" s="266"/>
      <c r="J208" s="266"/>
      <c r="K208" s="266"/>
      <c r="L208" s="266"/>
    </row>
    <row r="209" spans="2:12" ht="13.5">
      <c r="B209" s="1191">
        <f t="shared" si="3"/>
        <v>44850</v>
      </c>
      <c r="C209" s="1192"/>
      <c r="D209" s="1192"/>
      <c r="E209" s="1192"/>
      <c r="F209" s="266"/>
      <c r="G209" s="266"/>
      <c r="H209" s="266"/>
      <c r="I209" s="266"/>
      <c r="J209" s="266"/>
      <c r="K209" s="266"/>
      <c r="L209" s="266"/>
    </row>
    <row r="210" spans="2:12" ht="13.5">
      <c r="B210" s="1191">
        <f t="shared" si="3"/>
        <v>44851</v>
      </c>
      <c r="C210" s="1192"/>
      <c r="D210" s="1192"/>
      <c r="E210" s="1192"/>
      <c r="F210" s="266"/>
      <c r="G210" s="266"/>
      <c r="H210" s="266"/>
      <c r="I210" s="266"/>
      <c r="J210" s="266"/>
      <c r="K210" s="266"/>
      <c r="L210" s="266"/>
    </row>
    <row r="211" spans="2:12" ht="13.5">
      <c r="B211" s="1191">
        <f t="shared" si="3"/>
        <v>44852</v>
      </c>
      <c r="C211" s="1192"/>
      <c r="D211" s="1192"/>
      <c r="E211" s="1192"/>
      <c r="F211" s="266"/>
      <c r="G211" s="266"/>
      <c r="H211" s="266"/>
      <c r="I211" s="266"/>
      <c r="J211" s="266"/>
      <c r="K211" s="266"/>
      <c r="L211" s="266"/>
    </row>
    <row r="212" spans="2:12" ht="13.5">
      <c r="B212" s="1191">
        <f t="shared" si="3"/>
        <v>44853</v>
      </c>
      <c r="C212" s="1192"/>
      <c r="D212" s="1192"/>
      <c r="E212" s="1192"/>
      <c r="F212" s="266"/>
      <c r="G212" s="266"/>
      <c r="H212" s="266"/>
      <c r="I212" s="266"/>
      <c r="J212" s="266"/>
      <c r="K212" s="266"/>
      <c r="L212" s="266"/>
    </row>
    <row r="213" spans="2:12" ht="13.5">
      <c r="B213" s="1191">
        <f t="shared" si="3"/>
        <v>44854</v>
      </c>
      <c r="C213" s="1192"/>
      <c r="D213" s="1192"/>
      <c r="E213" s="1192"/>
      <c r="F213" s="266"/>
      <c r="G213" s="266"/>
      <c r="H213" s="266"/>
      <c r="I213" s="266"/>
      <c r="J213" s="266"/>
      <c r="K213" s="266"/>
      <c r="L213" s="266"/>
    </row>
    <row r="214" spans="2:12" ht="13.5">
      <c r="B214" s="1191">
        <f t="shared" si="3"/>
        <v>44855</v>
      </c>
      <c r="C214" s="1192"/>
      <c r="D214" s="1192"/>
      <c r="E214" s="1192"/>
      <c r="F214" s="266"/>
      <c r="G214" s="266"/>
      <c r="H214" s="266"/>
      <c r="I214" s="266"/>
      <c r="J214" s="266"/>
      <c r="K214" s="266"/>
      <c r="L214" s="266"/>
    </row>
    <row r="215" spans="2:12" ht="13.5">
      <c r="B215" s="1191">
        <f t="shared" si="3"/>
        <v>44856</v>
      </c>
      <c r="C215" s="1192"/>
      <c r="D215" s="1192"/>
      <c r="E215" s="1192"/>
      <c r="F215" s="266"/>
      <c r="G215" s="266"/>
      <c r="H215" s="266"/>
      <c r="I215" s="266"/>
      <c r="J215" s="266"/>
      <c r="K215" s="266"/>
      <c r="L215" s="266"/>
    </row>
    <row r="216" spans="2:12" ht="13.5">
      <c r="B216" s="1191">
        <f t="shared" si="3"/>
        <v>44857</v>
      </c>
      <c r="C216" s="1192"/>
      <c r="D216" s="1192"/>
      <c r="E216" s="1192"/>
      <c r="F216" s="266"/>
      <c r="G216" s="266"/>
      <c r="H216" s="266"/>
      <c r="I216" s="266"/>
      <c r="J216" s="266"/>
      <c r="K216" s="266"/>
      <c r="L216" s="266"/>
    </row>
    <row r="217" spans="2:12" ht="13.5">
      <c r="B217" s="1191">
        <f t="shared" si="3"/>
        <v>44858</v>
      </c>
      <c r="C217" s="1192"/>
      <c r="D217" s="1192"/>
      <c r="E217" s="1192"/>
      <c r="F217" s="266"/>
      <c r="G217" s="266"/>
      <c r="H217" s="266"/>
      <c r="I217" s="266"/>
      <c r="J217" s="266"/>
      <c r="K217" s="266"/>
      <c r="L217" s="266"/>
    </row>
    <row r="218" spans="2:12" ht="13.5">
      <c r="B218" s="1191">
        <f t="shared" si="3"/>
        <v>44859</v>
      </c>
      <c r="C218" s="1192"/>
      <c r="D218" s="1192"/>
      <c r="E218" s="1192"/>
      <c r="F218" s="266"/>
      <c r="G218" s="266"/>
      <c r="H218" s="266"/>
      <c r="I218" s="266"/>
      <c r="J218" s="266"/>
      <c r="K218" s="266"/>
      <c r="L218" s="266"/>
    </row>
    <row r="219" spans="2:12" ht="13.5">
      <c r="B219" s="1191">
        <f t="shared" si="3"/>
        <v>44860</v>
      </c>
      <c r="C219" s="1192"/>
      <c r="D219" s="1192"/>
      <c r="E219" s="1192"/>
      <c r="F219" s="266"/>
      <c r="G219" s="266"/>
      <c r="H219" s="266"/>
      <c r="I219" s="266"/>
      <c r="J219" s="266"/>
      <c r="K219" s="266"/>
      <c r="L219" s="266"/>
    </row>
    <row r="220" spans="2:12" ht="13.5">
      <c r="B220" s="1191">
        <f t="shared" si="3"/>
        <v>44861</v>
      </c>
      <c r="C220" s="1192"/>
      <c r="D220" s="1192"/>
      <c r="E220" s="1192"/>
      <c r="F220" s="266"/>
      <c r="G220" s="266"/>
      <c r="H220" s="266"/>
      <c r="I220" s="266"/>
      <c r="J220" s="266"/>
      <c r="K220" s="266"/>
      <c r="L220" s="266"/>
    </row>
    <row r="221" spans="2:12" ht="13.5">
      <c r="B221" s="1191">
        <f t="shared" si="3"/>
        <v>44862</v>
      </c>
      <c r="C221" s="1192"/>
      <c r="D221" s="1192"/>
      <c r="E221" s="1192"/>
      <c r="F221" s="266"/>
      <c r="G221" s="266"/>
      <c r="H221" s="266"/>
      <c r="I221" s="266"/>
      <c r="J221" s="266"/>
      <c r="K221" s="266"/>
      <c r="L221" s="266"/>
    </row>
    <row r="222" spans="2:12" ht="13.5">
      <c r="B222" s="1191">
        <f t="shared" si="3"/>
        <v>44863</v>
      </c>
      <c r="C222" s="1192"/>
      <c r="D222" s="1192"/>
      <c r="E222" s="1192"/>
      <c r="F222" s="266"/>
      <c r="G222" s="266"/>
      <c r="H222" s="266"/>
      <c r="I222" s="266"/>
      <c r="J222" s="266"/>
      <c r="K222" s="266"/>
      <c r="L222" s="266"/>
    </row>
    <row r="223" spans="2:12" ht="13.5">
      <c r="B223" s="1191">
        <f t="shared" si="3"/>
        <v>44864</v>
      </c>
      <c r="C223" s="1192"/>
      <c r="D223" s="1192"/>
      <c r="E223" s="1192"/>
      <c r="F223" s="266"/>
      <c r="G223" s="266"/>
      <c r="H223" s="266"/>
      <c r="I223" s="266"/>
      <c r="J223" s="266"/>
      <c r="K223" s="266"/>
      <c r="L223" s="266"/>
    </row>
    <row r="224" spans="2:12" ht="13.5">
      <c r="B224" s="1191">
        <f t="shared" si="3"/>
        <v>44865</v>
      </c>
      <c r="C224" s="1192"/>
      <c r="D224" s="1192"/>
      <c r="E224" s="1192"/>
      <c r="F224" s="266"/>
      <c r="G224" s="266"/>
      <c r="H224" s="266"/>
      <c r="I224" s="266"/>
      <c r="J224" s="266"/>
      <c r="K224" s="266"/>
      <c r="L224" s="266"/>
    </row>
    <row r="225" spans="2:12" ht="13.5">
      <c r="B225" s="1191">
        <f t="shared" si="3"/>
        <v>44866</v>
      </c>
      <c r="C225" s="1192"/>
      <c r="D225" s="1192"/>
      <c r="E225" s="1192"/>
      <c r="F225" s="266"/>
      <c r="G225" s="266"/>
      <c r="H225" s="266"/>
      <c r="I225" s="266"/>
      <c r="J225" s="266"/>
      <c r="K225" s="266"/>
      <c r="L225" s="266"/>
    </row>
    <row r="226" spans="2:12" ht="13.5">
      <c r="B226" s="1191">
        <f t="shared" si="3"/>
        <v>44867</v>
      </c>
      <c r="C226" s="1192"/>
      <c r="D226" s="1192"/>
      <c r="E226" s="1192"/>
      <c r="F226" s="266"/>
      <c r="G226" s="266"/>
      <c r="H226" s="266"/>
      <c r="I226" s="266"/>
      <c r="J226" s="266"/>
      <c r="K226" s="266"/>
      <c r="L226" s="266"/>
    </row>
    <row r="227" spans="2:12" ht="13.5">
      <c r="B227" s="1191">
        <f t="shared" si="3"/>
        <v>44868</v>
      </c>
      <c r="C227" s="1192"/>
      <c r="D227" s="1192"/>
      <c r="E227" s="1192"/>
      <c r="F227" s="266"/>
      <c r="G227" s="266"/>
      <c r="H227" s="266"/>
      <c r="I227" s="266"/>
      <c r="J227" s="266"/>
      <c r="K227" s="266"/>
      <c r="L227" s="266"/>
    </row>
    <row r="228" spans="2:12" ht="13.5">
      <c r="B228" s="1191">
        <f t="shared" si="3"/>
        <v>44869</v>
      </c>
      <c r="C228" s="1192"/>
      <c r="D228" s="1192"/>
      <c r="E228" s="1192"/>
      <c r="F228" s="266"/>
      <c r="G228" s="266"/>
      <c r="H228" s="266"/>
      <c r="I228" s="266"/>
      <c r="J228" s="266"/>
      <c r="K228" s="266"/>
      <c r="L228" s="266"/>
    </row>
    <row r="229" spans="2:12" ht="13.5">
      <c r="B229" s="1191">
        <f t="shared" si="3"/>
        <v>44870</v>
      </c>
      <c r="C229" s="1192"/>
      <c r="D229" s="1192"/>
      <c r="E229" s="1192"/>
      <c r="F229" s="266"/>
      <c r="G229" s="266"/>
      <c r="H229" s="266"/>
      <c r="I229" s="266"/>
      <c r="J229" s="266"/>
      <c r="K229" s="266"/>
      <c r="L229" s="266"/>
    </row>
    <row r="230" spans="2:12" ht="13.5">
      <c r="B230" s="1191">
        <f t="shared" si="3"/>
        <v>44871</v>
      </c>
      <c r="C230" s="1192"/>
      <c r="D230" s="1192"/>
      <c r="E230" s="1192"/>
      <c r="F230" s="266"/>
      <c r="G230" s="266"/>
      <c r="H230" s="266"/>
      <c r="I230" s="266"/>
      <c r="J230" s="266"/>
      <c r="K230" s="266"/>
      <c r="L230" s="266"/>
    </row>
    <row r="231" spans="2:12" ht="13.5">
      <c r="B231" s="1191">
        <f t="shared" si="3"/>
        <v>44872</v>
      </c>
      <c r="C231" s="1192"/>
      <c r="D231" s="1192"/>
      <c r="E231" s="1192"/>
      <c r="F231" s="266"/>
      <c r="G231" s="266"/>
      <c r="H231" s="266"/>
      <c r="I231" s="266"/>
      <c r="J231" s="266"/>
      <c r="K231" s="266"/>
      <c r="L231" s="266"/>
    </row>
    <row r="232" spans="2:12" ht="13.5">
      <c r="B232" s="1191">
        <f t="shared" si="3"/>
        <v>44873</v>
      </c>
      <c r="C232" s="1192"/>
      <c r="D232" s="1192"/>
      <c r="E232" s="1192"/>
      <c r="F232" s="266"/>
      <c r="G232" s="266"/>
      <c r="H232" s="266"/>
      <c r="I232" s="266"/>
      <c r="J232" s="266"/>
      <c r="K232" s="266"/>
      <c r="L232" s="266"/>
    </row>
    <row r="233" spans="2:12" ht="13.5">
      <c r="B233" s="1191">
        <f t="shared" si="3"/>
        <v>44874</v>
      </c>
      <c r="C233" s="1192"/>
      <c r="D233" s="1192"/>
      <c r="E233" s="1192"/>
      <c r="F233" s="266"/>
      <c r="G233" s="266"/>
      <c r="H233" s="266"/>
      <c r="I233" s="266"/>
      <c r="J233" s="266"/>
      <c r="K233" s="266"/>
      <c r="L233" s="266"/>
    </row>
    <row r="234" spans="2:12" ht="13.5">
      <c r="B234" s="1191">
        <f t="shared" si="3"/>
        <v>44875</v>
      </c>
      <c r="C234" s="1192"/>
      <c r="D234" s="1192"/>
      <c r="E234" s="1192"/>
      <c r="F234" s="266"/>
      <c r="G234" s="266"/>
      <c r="H234" s="266"/>
      <c r="I234" s="266"/>
      <c r="J234" s="266"/>
      <c r="K234" s="266"/>
      <c r="L234" s="266"/>
    </row>
    <row r="235" spans="2:12" ht="13.5">
      <c r="B235" s="1191">
        <f t="shared" si="3"/>
        <v>44876</v>
      </c>
      <c r="C235" s="1192"/>
      <c r="D235" s="1192"/>
      <c r="E235" s="1192"/>
      <c r="F235" s="266"/>
      <c r="G235" s="266"/>
      <c r="H235" s="266"/>
      <c r="I235" s="266"/>
      <c r="J235" s="266"/>
      <c r="K235" s="266"/>
      <c r="L235" s="266"/>
    </row>
    <row r="236" spans="2:12" ht="13.5">
      <c r="B236" s="1191">
        <f t="shared" si="3"/>
        <v>44877</v>
      </c>
      <c r="C236" s="1192"/>
      <c r="D236" s="1192"/>
      <c r="E236" s="1192"/>
      <c r="F236" s="266"/>
      <c r="G236" s="266"/>
      <c r="H236" s="266"/>
      <c r="I236" s="266"/>
      <c r="J236" s="266"/>
      <c r="K236" s="266"/>
      <c r="L236" s="266"/>
    </row>
    <row r="237" spans="2:12" ht="13.5">
      <c r="B237" s="1191">
        <f t="shared" si="3"/>
        <v>44878</v>
      </c>
      <c r="C237" s="1192"/>
      <c r="D237" s="1192"/>
      <c r="E237" s="1192"/>
      <c r="F237" s="266"/>
      <c r="G237" s="266"/>
      <c r="H237" s="266"/>
      <c r="I237" s="266"/>
      <c r="J237" s="266"/>
      <c r="K237" s="266"/>
      <c r="L237" s="266"/>
    </row>
    <row r="238" spans="2:12" ht="13.5">
      <c r="B238" s="1191">
        <f t="shared" si="3"/>
        <v>44879</v>
      </c>
      <c r="C238" s="1192"/>
      <c r="D238" s="1192"/>
      <c r="E238" s="1192"/>
      <c r="F238" s="266"/>
      <c r="G238" s="266"/>
      <c r="H238" s="266"/>
      <c r="I238" s="266"/>
      <c r="J238" s="266"/>
      <c r="K238" s="266"/>
      <c r="L238" s="266"/>
    </row>
    <row r="239" spans="2:12" ht="13.5">
      <c r="B239" s="1191">
        <f t="shared" si="3"/>
        <v>44880</v>
      </c>
      <c r="C239" s="1192"/>
      <c r="D239" s="1192"/>
      <c r="E239" s="1192"/>
      <c r="F239" s="266"/>
      <c r="G239" s="266"/>
      <c r="H239" s="266"/>
      <c r="I239" s="266"/>
      <c r="J239" s="266"/>
      <c r="K239" s="266"/>
      <c r="L239" s="266"/>
    </row>
    <row r="240" spans="2:12" ht="13.5">
      <c r="B240" s="1191">
        <f t="shared" si="3"/>
        <v>44881</v>
      </c>
      <c r="C240" s="1192"/>
      <c r="D240" s="1192"/>
      <c r="E240" s="1192"/>
      <c r="F240" s="266"/>
      <c r="G240" s="266"/>
      <c r="H240" s="266"/>
      <c r="I240" s="266"/>
      <c r="J240" s="266"/>
      <c r="K240" s="266"/>
      <c r="L240" s="266"/>
    </row>
    <row r="241" spans="2:12" ht="13.5">
      <c r="B241" s="1191">
        <f t="shared" si="3"/>
        <v>44882</v>
      </c>
      <c r="C241" s="1192"/>
      <c r="D241" s="1192"/>
      <c r="E241" s="1192"/>
      <c r="F241" s="266"/>
      <c r="G241" s="266"/>
      <c r="H241" s="266"/>
      <c r="I241" s="266"/>
      <c r="J241" s="266"/>
      <c r="K241" s="266"/>
      <c r="L241" s="266"/>
    </row>
    <row r="242" spans="2:12" ht="13.5">
      <c r="B242" s="1191">
        <f t="shared" si="3"/>
        <v>44883</v>
      </c>
      <c r="C242" s="1192"/>
      <c r="D242" s="1192"/>
      <c r="E242" s="1192"/>
      <c r="F242" s="266"/>
      <c r="G242" s="266"/>
      <c r="H242" s="266"/>
      <c r="I242" s="266"/>
      <c r="J242" s="266"/>
      <c r="K242" s="266"/>
      <c r="L242" s="266"/>
    </row>
    <row r="243" spans="2:12" ht="13.5">
      <c r="B243" s="1191">
        <f t="shared" si="3"/>
        <v>44884</v>
      </c>
      <c r="C243" s="1192"/>
      <c r="D243" s="1192"/>
      <c r="E243" s="1192"/>
      <c r="F243" s="266"/>
      <c r="G243" s="266"/>
      <c r="H243" s="266"/>
      <c r="I243" s="266"/>
      <c r="J243" s="266"/>
      <c r="K243" s="266"/>
      <c r="L243" s="266"/>
    </row>
    <row r="244" spans="2:12" ht="13.5">
      <c r="B244" s="1191">
        <f t="shared" si="3"/>
        <v>44885</v>
      </c>
      <c r="C244" s="1192"/>
      <c r="D244" s="1192"/>
      <c r="E244" s="1192"/>
      <c r="F244" s="266"/>
      <c r="G244" s="266"/>
      <c r="H244" s="266"/>
      <c r="I244" s="266"/>
      <c r="J244" s="266"/>
      <c r="K244" s="266"/>
      <c r="L244" s="266"/>
    </row>
    <row r="245" spans="2:12" ht="13.5">
      <c r="B245" s="1191">
        <f t="shared" si="3"/>
        <v>44886</v>
      </c>
      <c r="C245" s="1192"/>
      <c r="D245" s="1192"/>
      <c r="E245" s="1192"/>
      <c r="F245" s="266"/>
      <c r="G245" s="266"/>
      <c r="H245" s="266"/>
      <c r="I245" s="266"/>
      <c r="J245" s="266"/>
      <c r="K245" s="266"/>
      <c r="L245" s="266"/>
    </row>
    <row r="246" spans="2:12" ht="13.5">
      <c r="B246" s="1191">
        <f t="shared" si="3"/>
        <v>44887</v>
      </c>
      <c r="C246" s="1192"/>
      <c r="D246" s="1192"/>
      <c r="E246" s="1192"/>
      <c r="F246" s="266"/>
      <c r="G246" s="266"/>
      <c r="H246" s="266"/>
      <c r="I246" s="266"/>
      <c r="J246" s="266"/>
      <c r="K246" s="266"/>
      <c r="L246" s="266"/>
    </row>
    <row r="247" spans="2:12" ht="13.5">
      <c r="B247" s="1191">
        <f t="shared" si="3"/>
        <v>44888</v>
      </c>
      <c r="C247" s="1192"/>
      <c r="D247" s="1192"/>
      <c r="E247" s="1192"/>
      <c r="F247" s="266"/>
      <c r="G247" s="266"/>
      <c r="H247" s="266"/>
      <c r="I247" s="266"/>
      <c r="J247" s="266"/>
      <c r="K247" s="266"/>
      <c r="L247" s="266"/>
    </row>
    <row r="248" spans="2:12" ht="13.5">
      <c r="B248" s="1191">
        <f t="shared" si="3"/>
        <v>44889</v>
      </c>
      <c r="C248" s="1192"/>
      <c r="D248" s="1192"/>
      <c r="E248" s="1192"/>
      <c r="F248" s="266"/>
      <c r="G248" s="266"/>
      <c r="H248" s="266"/>
      <c r="I248" s="266"/>
      <c r="J248" s="266"/>
      <c r="K248" s="266"/>
      <c r="L248" s="266"/>
    </row>
    <row r="249" spans="2:12" ht="13.5">
      <c r="B249" s="1191">
        <f t="shared" si="3"/>
        <v>44890</v>
      </c>
      <c r="C249" s="1192"/>
      <c r="D249" s="1192"/>
      <c r="E249" s="1192"/>
      <c r="F249" s="266"/>
      <c r="G249" s="266"/>
      <c r="H249" s="266"/>
      <c r="I249" s="266"/>
      <c r="J249" s="266"/>
      <c r="K249" s="266"/>
      <c r="L249" s="266"/>
    </row>
    <row r="250" spans="2:12" ht="13.5">
      <c r="B250" s="1191">
        <f t="shared" si="3"/>
        <v>44891</v>
      </c>
      <c r="C250" s="1192"/>
      <c r="D250" s="1192"/>
      <c r="E250" s="1192"/>
      <c r="F250" s="266"/>
      <c r="G250" s="266"/>
      <c r="H250" s="266"/>
      <c r="I250" s="266"/>
      <c r="J250" s="266"/>
      <c r="K250" s="266"/>
      <c r="L250" s="266"/>
    </row>
    <row r="251" spans="2:12" ht="13.5">
      <c r="B251" s="1191">
        <f t="shared" si="3"/>
        <v>44892</v>
      </c>
      <c r="C251" s="1192"/>
      <c r="D251" s="1192"/>
      <c r="E251" s="1192"/>
      <c r="F251" s="266"/>
      <c r="G251" s="266"/>
      <c r="H251" s="266"/>
      <c r="I251" s="266"/>
      <c r="J251" s="266"/>
      <c r="K251" s="266"/>
      <c r="L251" s="266"/>
    </row>
    <row r="252" spans="2:12" ht="13.5">
      <c r="B252" s="1191">
        <f t="shared" si="3"/>
        <v>44893</v>
      </c>
      <c r="C252" s="1192"/>
      <c r="D252" s="1192"/>
      <c r="E252" s="1192"/>
      <c r="F252" s="266"/>
      <c r="G252" s="266"/>
      <c r="H252" s="266"/>
      <c r="I252" s="266"/>
      <c r="J252" s="266"/>
      <c r="K252" s="266"/>
      <c r="L252" s="266"/>
    </row>
    <row r="253" spans="2:12" ht="13.5">
      <c r="B253" s="1191">
        <f t="shared" si="3"/>
        <v>44894</v>
      </c>
      <c r="C253" s="1192"/>
      <c r="D253" s="1192"/>
      <c r="E253" s="1192"/>
      <c r="F253" s="266"/>
      <c r="G253" s="266"/>
      <c r="H253" s="266"/>
      <c r="I253" s="266"/>
      <c r="J253" s="266"/>
      <c r="K253" s="266"/>
      <c r="L253" s="266"/>
    </row>
    <row r="254" spans="2:12" ht="13.5">
      <c r="B254" s="1191">
        <f t="shared" si="3"/>
        <v>44895</v>
      </c>
      <c r="C254" s="1192"/>
      <c r="D254" s="1192"/>
      <c r="E254" s="1192"/>
      <c r="F254" s="266"/>
      <c r="G254" s="266"/>
      <c r="H254" s="266"/>
      <c r="I254" s="266"/>
      <c r="J254" s="266"/>
      <c r="K254" s="266"/>
      <c r="L254" s="266"/>
    </row>
    <row r="255" spans="2:12" ht="13.5">
      <c r="B255" s="1191">
        <f t="shared" si="3"/>
        <v>44896</v>
      </c>
      <c r="C255" s="1192"/>
      <c r="D255" s="1192"/>
      <c r="E255" s="1192"/>
      <c r="F255" s="266"/>
      <c r="G255" s="266"/>
      <c r="H255" s="266"/>
      <c r="I255" s="266"/>
      <c r="J255" s="266"/>
      <c r="K255" s="266"/>
      <c r="L255" s="266"/>
    </row>
    <row r="256" spans="2:12" ht="13.5">
      <c r="B256" s="1191">
        <f t="shared" si="3"/>
        <v>44897</v>
      </c>
      <c r="C256" s="1192"/>
      <c r="D256" s="1192"/>
      <c r="E256" s="1192"/>
      <c r="F256" s="266"/>
      <c r="G256" s="266"/>
      <c r="H256" s="266"/>
      <c r="I256" s="266"/>
      <c r="J256" s="266"/>
      <c r="K256" s="266"/>
      <c r="L256" s="266"/>
    </row>
    <row r="257" spans="2:12" ht="13.5">
      <c r="B257" s="1191">
        <f t="shared" si="3"/>
        <v>44898</v>
      </c>
      <c r="C257" s="1192"/>
      <c r="D257" s="1192"/>
      <c r="E257" s="1192"/>
      <c r="F257" s="266"/>
      <c r="G257" s="266"/>
      <c r="H257" s="266"/>
      <c r="I257" s="266"/>
      <c r="J257" s="266"/>
      <c r="K257" s="266"/>
      <c r="L257" s="266"/>
    </row>
    <row r="258" spans="2:12" ht="13.5">
      <c r="B258" s="1191">
        <f t="shared" si="3"/>
        <v>44899</v>
      </c>
      <c r="C258" s="1192"/>
      <c r="D258" s="1192"/>
      <c r="E258" s="1192"/>
      <c r="F258" s="266"/>
      <c r="G258" s="266"/>
      <c r="H258" s="266"/>
      <c r="I258" s="266"/>
      <c r="J258" s="266"/>
      <c r="K258" s="266"/>
      <c r="L258" s="266"/>
    </row>
    <row r="259" spans="2:12" ht="13.5">
      <c r="B259" s="1191">
        <f t="shared" si="3"/>
        <v>44900</v>
      </c>
      <c r="C259" s="1192"/>
      <c r="D259" s="1192"/>
      <c r="E259" s="1192"/>
      <c r="F259" s="266"/>
      <c r="G259" s="266"/>
      <c r="H259" s="266"/>
      <c r="I259" s="266"/>
      <c r="J259" s="266"/>
      <c r="K259" s="266"/>
      <c r="L259" s="266"/>
    </row>
    <row r="260" spans="2:12" ht="13.5">
      <c r="B260" s="1191">
        <f t="shared" si="3"/>
        <v>44901</v>
      </c>
      <c r="C260" s="1192"/>
      <c r="D260" s="1192"/>
      <c r="E260" s="1192"/>
      <c r="F260" s="266"/>
      <c r="G260" s="266"/>
      <c r="H260" s="266"/>
      <c r="I260" s="266"/>
      <c r="J260" s="266"/>
      <c r="K260" s="266"/>
      <c r="L260" s="266"/>
    </row>
    <row r="261" spans="2:12" ht="13.5">
      <c r="B261" s="1191">
        <f t="shared" si="3"/>
        <v>44902</v>
      </c>
      <c r="C261" s="1192"/>
      <c r="D261" s="1192"/>
      <c r="E261" s="1192"/>
      <c r="F261" s="266"/>
      <c r="G261" s="266"/>
      <c r="H261" s="266"/>
      <c r="I261" s="266"/>
      <c r="J261" s="266"/>
      <c r="K261" s="266"/>
      <c r="L261" s="266"/>
    </row>
    <row r="262" spans="2:12" ht="13.5">
      <c r="B262" s="1191">
        <f t="shared" si="3"/>
        <v>44903</v>
      </c>
      <c r="C262" s="1192"/>
      <c r="D262" s="1192"/>
      <c r="E262" s="1192"/>
      <c r="F262" s="266"/>
      <c r="G262" s="266"/>
      <c r="H262" s="266"/>
      <c r="I262" s="266"/>
      <c r="J262" s="266"/>
      <c r="K262" s="266"/>
      <c r="L262" s="266"/>
    </row>
    <row r="263" spans="2:12" ht="13.5">
      <c r="B263" s="1191">
        <f t="shared" si="3"/>
        <v>44904</v>
      </c>
      <c r="C263" s="1192"/>
      <c r="D263" s="1192"/>
      <c r="E263" s="1192"/>
      <c r="F263" s="266"/>
      <c r="G263" s="266"/>
      <c r="H263" s="266"/>
      <c r="I263" s="266"/>
      <c r="J263" s="266"/>
      <c r="K263" s="266"/>
      <c r="L263" s="266"/>
    </row>
    <row r="264" spans="2:12" ht="13.5">
      <c r="B264" s="1191">
        <f t="shared" si="3"/>
        <v>44905</v>
      </c>
      <c r="C264" s="1192"/>
      <c r="D264" s="1192"/>
      <c r="E264" s="1192"/>
      <c r="F264" s="266"/>
      <c r="G264" s="266"/>
      <c r="H264" s="266"/>
      <c r="I264" s="266"/>
      <c r="J264" s="266"/>
      <c r="K264" s="266"/>
      <c r="L264" s="266"/>
    </row>
    <row r="265" spans="2:12" ht="13.5">
      <c r="B265" s="1191">
        <f t="shared" si="3"/>
        <v>44906</v>
      </c>
      <c r="C265" s="1192"/>
      <c r="D265" s="1192"/>
      <c r="E265" s="1192"/>
      <c r="F265" s="266"/>
      <c r="G265" s="266"/>
      <c r="H265" s="266"/>
      <c r="I265" s="266"/>
      <c r="J265" s="266"/>
      <c r="K265" s="266"/>
      <c r="L265" s="266"/>
    </row>
    <row r="266" spans="2:12" ht="13.5">
      <c r="B266" s="1191">
        <f t="shared" si="3"/>
        <v>44907</v>
      </c>
      <c r="C266" s="1192"/>
      <c r="D266" s="1192"/>
      <c r="E266" s="1192"/>
      <c r="F266" s="266"/>
      <c r="G266" s="266"/>
      <c r="H266" s="266"/>
      <c r="I266" s="266"/>
      <c r="J266" s="266"/>
      <c r="K266" s="266"/>
      <c r="L266" s="266"/>
    </row>
    <row r="267" spans="2:12" ht="13.5">
      <c r="B267" s="1191">
        <f t="shared" si="3"/>
        <v>44908</v>
      </c>
      <c r="C267" s="1192"/>
      <c r="D267" s="1192"/>
      <c r="E267" s="1192"/>
      <c r="F267" s="266"/>
      <c r="G267" s="266"/>
      <c r="H267" s="266"/>
      <c r="I267" s="266"/>
      <c r="J267" s="266"/>
      <c r="K267" s="266"/>
      <c r="L267" s="266"/>
    </row>
    <row r="268" spans="2:12" ht="13.5">
      <c r="B268" s="1191">
        <f t="shared" ref="B268:B331" si="4">B267+1</f>
        <v>44909</v>
      </c>
      <c r="C268" s="1192"/>
      <c r="D268" s="1192"/>
      <c r="E268" s="1192"/>
      <c r="F268" s="266"/>
      <c r="G268" s="266"/>
      <c r="H268" s="266"/>
      <c r="I268" s="266"/>
      <c r="J268" s="266"/>
      <c r="K268" s="266"/>
      <c r="L268" s="266"/>
    </row>
    <row r="269" spans="2:12" ht="13.5">
      <c r="B269" s="1191">
        <f t="shared" si="4"/>
        <v>44910</v>
      </c>
      <c r="C269" s="1192"/>
      <c r="D269" s="1192"/>
      <c r="E269" s="1192"/>
      <c r="F269" s="266"/>
      <c r="G269" s="266"/>
      <c r="H269" s="266"/>
      <c r="I269" s="266"/>
      <c r="J269" s="266"/>
      <c r="K269" s="266"/>
      <c r="L269" s="266"/>
    </row>
    <row r="270" spans="2:12" ht="13.5">
      <c r="B270" s="1191">
        <f t="shared" si="4"/>
        <v>44911</v>
      </c>
      <c r="C270" s="1192"/>
      <c r="D270" s="1192"/>
      <c r="E270" s="1192"/>
      <c r="F270" s="266"/>
      <c r="G270" s="266"/>
      <c r="H270" s="266"/>
      <c r="I270" s="266"/>
      <c r="J270" s="266"/>
      <c r="K270" s="266"/>
      <c r="L270" s="266"/>
    </row>
    <row r="271" spans="2:12" ht="13.5">
      <c r="B271" s="1191">
        <f t="shared" si="4"/>
        <v>44912</v>
      </c>
      <c r="C271" s="1192"/>
      <c r="D271" s="1192"/>
      <c r="E271" s="1192"/>
      <c r="F271" s="266"/>
      <c r="G271" s="266"/>
      <c r="H271" s="266"/>
      <c r="I271" s="266"/>
      <c r="J271" s="266"/>
      <c r="K271" s="266"/>
      <c r="L271" s="266"/>
    </row>
    <row r="272" spans="2:12" ht="13.5">
      <c r="B272" s="1191">
        <f t="shared" si="4"/>
        <v>44913</v>
      </c>
      <c r="C272" s="1192"/>
      <c r="D272" s="1192"/>
      <c r="E272" s="1192"/>
      <c r="F272" s="266"/>
      <c r="G272" s="266"/>
      <c r="H272" s="266"/>
      <c r="I272" s="266"/>
      <c r="J272" s="266"/>
      <c r="K272" s="266"/>
      <c r="L272" s="266"/>
    </row>
    <row r="273" spans="2:12" ht="13.5">
      <c r="B273" s="1191">
        <f t="shared" si="4"/>
        <v>44914</v>
      </c>
      <c r="C273" s="1192"/>
      <c r="D273" s="1192"/>
      <c r="E273" s="1192"/>
      <c r="F273" s="266"/>
      <c r="G273" s="266"/>
      <c r="H273" s="266"/>
      <c r="I273" s="266"/>
      <c r="J273" s="266"/>
      <c r="K273" s="266"/>
      <c r="L273" s="266"/>
    </row>
    <row r="274" spans="2:12" ht="13.5">
      <c r="B274" s="1191">
        <f t="shared" si="4"/>
        <v>44915</v>
      </c>
      <c r="C274" s="1192"/>
      <c r="D274" s="1192"/>
      <c r="E274" s="1192"/>
      <c r="F274" s="266"/>
      <c r="G274" s="266"/>
      <c r="H274" s="266"/>
      <c r="I274" s="266"/>
      <c r="J274" s="266"/>
      <c r="K274" s="266"/>
      <c r="L274" s="266"/>
    </row>
    <row r="275" spans="2:12" ht="13.5">
      <c r="B275" s="1191">
        <f t="shared" si="4"/>
        <v>44916</v>
      </c>
      <c r="C275" s="1192"/>
      <c r="D275" s="1192"/>
      <c r="E275" s="1192"/>
      <c r="F275" s="266"/>
      <c r="G275" s="266"/>
      <c r="H275" s="266"/>
      <c r="I275" s="266"/>
      <c r="J275" s="266"/>
      <c r="K275" s="266"/>
      <c r="L275" s="266"/>
    </row>
    <row r="276" spans="2:12" ht="13.5">
      <c r="B276" s="1191">
        <f t="shared" si="4"/>
        <v>44917</v>
      </c>
      <c r="C276" s="1192"/>
      <c r="D276" s="1192"/>
      <c r="E276" s="1192"/>
      <c r="F276" s="266"/>
      <c r="G276" s="266"/>
      <c r="H276" s="266"/>
      <c r="I276" s="266"/>
      <c r="J276" s="266"/>
      <c r="K276" s="266"/>
      <c r="L276" s="266"/>
    </row>
    <row r="277" spans="2:12" ht="13.5">
      <c r="B277" s="1191">
        <f t="shared" si="4"/>
        <v>44918</v>
      </c>
      <c r="C277" s="1192"/>
      <c r="D277" s="1192"/>
      <c r="E277" s="1192"/>
      <c r="F277" s="266"/>
      <c r="G277" s="266"/>
      <c r="H277" s="266"/>
      <c r="I277" s="266"/>
      <c r="J277" s="266"/>
      <c r="K277" s="266"/>
      <c r="L277" s="266"/>
    </row>
    <row r="278" spans="2:12" ht="13.5">
      <c r="B278" s="1191">
        <f t="shared" si="4"/>
        <v>44919</v>
      </c>
      <c r="C278" s="1192"/>
      <c r="D278" s="1192"/>
      <c r="E278" s="1192"/>
      <c r="F278" s="266"/>
      <c r="G278" s="266"/>
      <c r="H278" s="266"/>
      <c r="I278" s="266"/>
      <c r="J278" s="266"/>
      <c r="K278" s="266"/>
      <c r="L278" s="266"/>
    </row>
    <row r="279" spans="2:12" ht="13.5">
      <c r="B279" s="1191">
        <f t="shared" si="4"/>
        <v>44920</v>
      </c>
      <c r="C279" s="1192"/>
      <c r="D279" s="1192"/>
      <c r="E279" s="1192"/>
      <c r="F279" s="266"/>
      <c r="G279" s="266"/>
      <c r="H279" s="266"/>
      <c r="I279" s="266"/>
      <c r="J279" s="266"/>
      <c r="K279" s="266"/>
      <c r="L279" s="266"/>
    </row>
    <row r="280" spans="2:12" ht="13.5">
      <c r="B280" s="1191">
        <f t="shared" si="4"/>
        <v>44921</v>
      </c>
      <c r="C280" s="1192"/>
      <c r="D280" s="1192"/>
      <c r="E280" s="1192"/>
      <c r="F280" s="266"/>
      <c r="G280" s="266"/>
      <c r="H280" s="266"/>
      <c r="I280" s="266"/>
      <c r="J280" s="266"/>
      <c r="K280" s="266"/>
      <c r="L280" s="266"/>
    </row>
    <row r="281" spans="2:12" ht="13.5">
      <c r="B281" s="1191">
        <f t="shared" si="4"/>
        <v>44922</v>
      </c>
      <c r="C281" s="1192"/>
      <c r="D281" s="1192"/>
      <c r="E281" s="1192"/>
      <c r="F281" s="266"/>
      <c r="G281" s="266"/>
      <c r="H281" s="266"/>
      <c r="I281" s="266"/>
      <c r="J281" s="266"/>
      <c r="K281" s="266"/>
      <c r="L281" s="266"/>
    </row>
    <row r="282" spans="2:12" ht="13.5">
      <c r="B282" s="1191">
        <f t="shared" si="4"/>
        <v>44923</v>
      </c>
      <c r="C282" s="1192"/>
      <c r="D282" s="1192"/>
      <c r="E282" s="1192"/>
      <c r="F282" s="266"/>
      <c r="G282" s="266"/>
      <c r="H282" s="266"/>
      <c r="I282" s="266"/>
      <c r="J282" s="266"/>
      <c r="K282" s="266"/>
      <c r="L282" s="266"/>
    </row>
    <row r="283" spans="2:12" ht="13.5">
      <c r="B283" s="1191">
        <f t="shared" si="4"/>
        <v>44924</v>
      </c>
      <c r="C283" s="1192"/>
      <c r="D283" s="1192"/>
      <c r="E283" s="1192"/>
      <c r="F283" s="266"/>
      <c r="G283" s="266"/>
      <c r="H283" s="266"/>
      <c r="I283" s="266"/>
      <c r="J283" s="266"/>
      <c r="K283" s="266"/>
      <c r="L283" s="266"/>
    </row>
    <row r="284" spans="2:12" ht="13.5">
      <c r="B284" s="1191">
        <f t="shared" si="4"/>
        <v>44925</v>
      </c>
      <c r="C284" s="1192"/>
      <c r="D284" s="1192"/>
      <c r="E284" s="1192"/>
      <c r="F284" s="266"/>
      <c r="G284" s="266"/>
      <c r="H284" s="266"/>
      <c r="I284" s="266"/>
      <c r="J284" s="266"/>
      <c r="K284" s="266"/>
      <c r="L284" s="266"/>
    </row>
    <row r="285" spans="2:12" ht="13.5">
      <c r="B285" s="1191">
        <f t="shared" si="4"/>
        <v>44926</v>
      </c>
      <c r="C285" s="1192"/>
      <c r="D285" s="1192"/>
      <c r="E285" s="1192"/>
      <c r="F285" s="266"/>
      <c r="G285" s="266"/>
      <c r="H285" s="266"/>
      <c r="I285" s="266"/>
      <c r="J285" s="266"/>
      <c r="K285" s="266"/>
      <c r="L285" s="266"/>
    </row>
    <row r="286" spans="2:12" ht="13.5">
      <c r="B286" s="1191">
        <f t="shared" si="4"/>
        <v>44927</v>
      </c>
      <c r="C286" s="1192"/>
      <c r="D286" s="1192"/>
      <c r="E286" s="1192"/>
      <c r="F286" s="266"/>
      <c r="G286" s="266"/>
      <c r="H286" s="266"/>
      <c r="I286" s="266"/>
      <c r="J286" s="266"/>
      <c r="K286" s="266"/>
      <c r="L286" s="266"/>
    </row>
    <row r="287" spans="2:12" ht="13.5">
      <c r="B287" s="1191">
        <f t="shared" si="4"/>
        <v>44928</v>
      </c>
      <c r="C287" s="1192"/>
      <c r="D287" s="1192"/>
      <c r="E287" s="1192"/>
      <c r="F287" s="266"/>
      <c r="G287" s="266"/>
      <c r="H287" s="266"/>
      <c r="I287" s="266"/>
      <c r="J287" s="266"/>
      <c r="K287" s="266"/>
      <c r="L287" s="266"/>
    </row>
    <row r="288" spans="2:12" ht="13.5">
      <c r="B288" s="1191">
        <f t="shared" si="4"/>
        <v>44929</v>
      </c>
      <c r="C288" s="1192"/>
      <c r="D288" s="1192"/>
      <c r="E288" s="1192"/>
      <c r="F288" s="266"/>
      <c r="G288" s="266"/>
      <c r="H288" s="266"/>
      <c r="I288" s="266"/>
      <c r="J288" s="266"/>
      <c r="K288" s="266"/>
      <c r="L288" s="266"/>
    </row>
    <row r="289" spans="2:12" ht="13.5">
      <c r="B289" s="1191">
        <f t="shared" si="4"/>
        <v>44930</v>
      </c>
      <c r="C289" s="1192"/>
      <c r="D289" s="1192"/>
      <c r="E289" s="1192"/>
      <c r="F289" s="266"/>
      <c r="G289" s="266"/>
      <c r="H289" s="266"/>
      <c r="I289" s="266"/>
      <c r="J289" s="266"/>
      <c r="K289" s="266"/>
      <c r="L289" s="266"/>
    </row>
    <row r="290" spans="2:12" ht="13.5">
      <c r="B290" s="1191">
        <f t="shared" si="4"/>
        <v>44931</v>
      </c>
      <c r="C290" s="1192"/>
      <c r="D290" s="1192"/>
      <c r="E290" s="1192"/>
      <c r="F290" s="266"/>
      <c r="G290" s="266"/>
      <c r="H290" s="266"/>
      <c r="I290" s="266"/>
      <c r="J290" s="266"/>
      <c r="K290" s="266"/>
      <c r="L290" s="266"/>
    </row>
    <row r="291" spans="2:12" ht="13.5">
      <c r="B291" s="1191">
        <f t="shared" si="4"/>
        <v>44932</v>
      </c>
      <c r="C291" s="1192"/>
      <c r="D291" s="1192"/>
      <c r="E291" s="1192"/>
      <c r="F291" s="266"/>
      <c r="G291" s="266"/>
      <c r="H291" s="266"/>
      <c r="I291" s="266"/>
      <c r="J291" s="266"/>
      <c r="K291" s="266"/>
      <c r="L291" s="266"/>
    </row>
    <row r="292" spans="2:12" ht="13.5">
      <c r="B292" s="1191">
        <f t="shared" si="4"/>
        <v>44933</v>
      </c>
      <c r="C292" s="1192"/>
      <c r="D292" s="1192"/>
      <c r="E292" s="1192"/>
      <c r="F292" s="266"/>
      <c r="G292" s="266"/>
      <c r="H292" s="266"/>
      <c r="I292" s="266"/>
      <c r="J292" s="266"/>
      <c r="K292" s="266"/>
      <c r="L292" s="266"/>
    </row>
    <row r="293" spans="2:12" ht="13.5">
      <c r="B293" s="1191">
        <f t="shared" si="4"/>
        <v>44934</v>
      </c>
      <c r="C293" s="1192"/>
      <c r="D293" s="1192"/>
      <c r="E293" s="1192"/>
      <c r="F293" s="266"/>
      <c r="G293" s="266"/>
      <c r="H293" s="266"/>
      <c r="I293" s="266"/>
      <c r="J293" s="266"/>
      <c r="K293" s="266"/>
      <c r="L293" s="266"/>
    </row>
    <row r="294" spans="2:12" ht="13.5">
      <c r="B294" s="1191">
        <f t="shared" si="4"/>
        <v>44935</v>
      </c>
      <c r="C294" s="1192"/>
      <c r="D294" s="1192"/>
      <c r="E294" s="1192"/>
      <c r="F294" s="266"/>
      <c r="G294" s="266"/>
      <c r="H294" s="266"/>
      <c r="I294" s="266"/>
      <c r="J294" s="266"/>
      <c r="K294" s="266"/>
      <c r="L294" s="266"/>
    </row>
    <row r="295" spans="2:12" ht="13.5">
      <c r="B295" s="1191">
        <f t="shared" si="4"/>
        <v>44936</v>
      </c>
      <c r="C295" s="1192"/>
      <c r="D295" s="1192"/>
      <c r="E295" s="1192"/>
      <c r="F295" s="266"/>
      <c r="G295" s="266"/>
      <c r="H295" s="266"/>
      <c r="I295" s="266"/>
      <c r="J295" s="266"/>
      <c r="K295" s="266"/>
      <c r="L295" s="266"/>
    </row>
    <row r="296" spans="2:12" ht="13.5">
      <c r="B296" s="1191">
        <f t="shared" si="4"/>
        <v>44937</v>
      </c>
      <c r="C296" s="1192"/>
      <c r="D296" s="1192"/>
      <c r="E296" s="1192"/>
      <c r="F296" s="266"/>
      <c r="G296" s="266"/>
      <c r="H296" s="266"/>
      <c r="I296" s="266"/>
      <c r="J296" s="266"/>
      <c r="K296" s="266"/>
      <c r="L296" s="266"/>
    </row>
    <row r="297" spans="2:12" ht="13.5">
      <c r="B297" s="1191">
        <f t="shared" si="4"/>
        <v>44938</v>
      </c>
      <c r="C297" s="1192"/>
      <c r="D297" s="1192"/>
      <c r="E297" s="1192"/>
      <c r="F297" s="266"/>
      <c r="G297" s="266"/>
      <c r="H297" s="266"/>
      <c r="I297" s="266"/>
      <c r="J297" s="266"/>
      <c r="K297" s="266"/>
      <c r="L297" s="266"/>
    </row>
    <row r="298" spans="2:12" ht="13.5">
      <c r="B298" s="1191">
        <f t="shared" si="4"/>
        <v>44939</v>
      </c>
      <c r="C298" s="1192"/>
      <c r="D298" s="1192"/>
      <c r="E298" s="1192"/>
      <c r="F298" s="266"/>
      <c r="G298" s="266"/>
      <c r="H298" s="266"/>
      <c r="I298" s="266"/>
      <c r="J298" s="266"/>
      <c r="K298" s="266"/>
      <c r="L298" s="266"/>
    </row>
    <row r="299" spans="2:12" ht="13.5">
      <c r="B299" s="1191">
        <f t="shared" si="4"/>
        <v>44940</v>
      </c>
      <c r="C299" s="1192"/>
      <c r="D299" s="1192"/>
      <c r="E299" s="1192"/>
      <c r="F299" s="266"/>
      <c r="G299" s="266"/>
      <c r="H299" s="266"/>
      <c r="I299" s="266"/>
      <c r="J299" s="266"/>
      <c r="K299" s="266"/>
      <c r="L299" s="266"/>
    </row>
    <row r="300" spans="2:12" ht="13.5">
      <c r="B300" s="1191">
        <f t="shared" si="4"/>
        <v>44941</v>
      </c>
      <c r="C300" s="1192"/>
      <c r="D300" s="1192"/>
      <c r="E300" s="1192"/>
      <c r="F300" s="266"/>
      <c r="G300" s="266"/>
      <c r="H300" s="266"/>
      <c r="I300" s="266"/>
      <c r="J300" s="266"/>
      <c r="K300" s="266"/>
      <c r="L300" s="266"/>
    </row>
    <row r="301" spans="2:12" ht="13.5">
      <c r="B301" s="1191">
        <f t="shared" si="4"/>
        <v>44942</v>
      </c>
      <c r="C301" s="1192"/>
      <c r="D301" s="1192"/>
      <c r="E301" s="1192"/>
      <c r="F301" s="266"/>
      <c r="G301" s="266"/>
      <c r="H301" s="266"/>
      <c r="I301" s="266"/>
      <c r="J301" s="266"/>
      <c r="K301" s="266"/>
      <c r="L301" s="266"/>
    </row>
    <row r="302" spans="2:12" ht="13.5">
      <c r="B302" s="1191">
        <f t="shared" si="4"/>
        <v>44943</v>
      </c>
      <c r="C302" s="1192"/>
      <c r="D302" s="1192"/>
      <c r="E302" s="1192"/>
      <c r="F302" s="266"/>
      <c r="G302" s="266"/>
      <c r="H302" s="266"/>
      <c r="I302" s="266"/>
      <c r="J302" s="266"/>
      <c r="K302" s="266"/>
      <c r="L302" s="266"/>
    </row>
    <row r="303" spans="2:12" ht="13.5">
      <c r="B303" s="1191">
        <f t="shared" si="4"/>
        <v>44944</v>
      </c>
      <c r="C303" s="1192"/>
      <c r="D303" s="1192"/>
      <c r="E303" s="1192"/>
      <c r="F303" s="266"/>
      <c r="G303" s="266"/>
      <c r="H303" s="266"/>
      <c r="I303" s="266"/>
      <c r="J303" s="266"/>
      <c r="K303" s="266"/>
      <c r="L303" s="266"/>
    </row>
    <row r="304" spans="2:12" ht="13.5">
      <c r="B304" s="1191">
        <f t="shared" si="4"/>
        <v>44945</v>
      </c>
      <c r="C304" s="1192"/>
      <c r="D304" s="1192"/>
      <c r="E304" s="1192"/>
      <c r="F304" s="266"/>
      <c r="G304" s="266"/>
      <c r="H304" s="266"/>
      <c r="I304" s="266"/>
      <c r="J304" s="266"/>
      <c r="K304" s="266"/>
      <c r="L304" s="266"/>
    </row>
    <row r="305" spans="2:12" ht="13.5">
      <c r="B305" s="1191">
        <f t="shared" si="4"/>
        <v>44946</v>
      </c>
      <c r="C305" s="1192"/>
      <c r="D305" s="1192"/>
      <c r="E305" s="1192"/>
      <c r="F305" s="266"/>
      <c r="G305" s="266"/>
      <c r="H305" s="266"/>
      <c r="I305" s="266"/>
      <c r="J305" s="266"/>
      <c r="K305" s="266"/>
      <c r="L305" s="266"/>
    </row>
    <row r="306" spans="2:12" ht="13.5">
      <c r="B306" s="1191">
        <f t="shared" si="4"/>
        <v>44947</v>
      </c>
      <c r="C306" s="1192"/>
      <c r="D306" s="1192"/>
      <c r="E306" s="1192"/>
      <c r="F306" s="266"/>
      <c r="G306" s="266"/>
      <c r="H306" s="266"/>
      <c r="I306" s="266"/>
      <c r="J306" s="266"/>
      <c r="K306" s="266"/>
      <c r="L306" s="266"/>
    </row>
    <row r="307" spans="2:12" ht="13.5">
      <c r="B307" s="1191">
        <f t="shared" si="4"/>
        <v>44948</v>
      </c>
      <c r="C307" s="1192"/>
      <c r="D307" s="1192"/>
      <c r="E307" s="1192"/>
      <c r="F307" s="266"/>
      <c r="G307" s="266"/>
      <c r="H307" s="266"/>
      <c r="I307" s="266"/>
      <c r="J307" s="266"/>
      <c r="K307" s="266"/>
      <c r="L307" s="266"/>
    </row>
    <row r="308" spans="2:12" ht="13.5">
      <c r="B308" s="1191">
        <f t="shared" si="4"/>
        <v>44949</v>
      </c>
      <c r="C308" s="1192"/>
      <c r="D308" s="1192"/>
      <c r="E308" s="1192"/>
      <c r="F308" s="266"/>
      <c r="G308" s="266"/>
      <c r="H308" s="266"/>
      <c r="I308" s="266"/>
      <c r="J308" s="266"/>
      <c r="K308" s="266"/>
      <c r="L308" s="266"/>
    </row>
    <row r="309" spans="2:12" ht="13.5">
      <c r="B309" s="1191">
        <f t="shared" si="4"/>
        <v>44950</v>
      </c>
      <c r="C309" s="1192"/>
      <c r="D309" s="1192"/>
      <c r="E309" s="1192"/>
      <c r="F309" s="266"/>
      <c r="G309" s="266"/>
      <c r="H309" s="266"/>
      <c r="I309" s="266"/>
      <c r="J309" s="266"/>
      <c r="K309" s="266"/>
      <c r="L309" s="266"/>
    </row>
    <row r="310" spans="2:12" ht="13.5">
      <c r="B310" s="1191">
        <f t="shared" si="4"/>
        <v>44951</v>
      </c>
      <c r="C310" s="1192"/>
      <c r="D310" s="1192"/>
      <c r="E310" s="1192"/>
      <c r="F310" s="266"/>
      <c r="G310" s="266"/>
      <c r="H310" s="266"/>
      <c r="I310" s="266"/>
      <c r="J310" s="266"/>
      <c r="K310" s="266"/>
      <c r="L310" s="266"/>
    </row>
    <row r="311" spans="2:12" ht="13.5">
      <c r="B311" s="1191">
        <f t="shared" si="4"/>
        <v>44952</v>
      </c>
      <c r="C311" s="1192"/>
      <c r="D311" s="1192"/>
      <c r="E311" s="1192"/>
      <c r="F311" s="266"/>
      <c r="G311" s="266"/>
      <c r="H311" s="266"/>
      <c r="I311" s="266"/>
      <c r="J311" s="266"/>
      <c r="K311" s="266"/>
      <c r="L311" s="266"/>
    </row>
    <row r="312" spans="2:12" ht="13.5">
      <c r="B312" s="1191">
        <f t="shared" si="4"/>
        <v>44953</v>
      </c>
      <c r="C312" s="1192"/>
      <c r="D312" s="1192"/>
      <c r="E312" s="1192"/>
      <c r="F312" s="266"/>
      <c r="G312" s="266"/>
      <c r="H312" s="266"/>
      <c r="I312" s="266"/>
      <c r="J312" s="266"/>
      <c r="K312" s="266"/>
      <c r="L312" s="266"/>
    </row>
    <row r="313" spans="2:12" ht="13.5">
      <c r="B313" s="1191">
        <f t="shared" si="4"/>
        <v>44954</v>
      </c>
      <c r="C313" s="1192"/>
      <c r="D313" s="1192"/>
      <c r="E313" s="1192"/>
      <c r="F313" s="266"/>
      <c r="G313" s="266"/>
      <c r="H313" s="266"/>
      <c r="I313" s="266"/>
      <c r="J313" s="266"/>
      <c r="K313" s="266"/>
      <c r="L313" s="266"/>
    </row>
    <row r="314" spans="2:12" ht="13.5">
      <c r="B314" s="1191">
        <f t="shared" si="4"/>
        <v>44955</v>
      </c>
      <c r="C314" s="1192"/>
      <c r="D314" s="1192"/>
      <c r="E314" s="1192"/>
      <c r="F314" s="266"/>
      <c r="G314" s="266"/>
      <c r="H314" s="266"/>
      <c r="I314" s="266"/>
      <c r="J314" s="266"/>
      <c r="K314" s="266"/>
      <c r="L314" s="266"/>
    </row>
    <row r="315" spans="2:12" ht="13.5">
      <c r="B315" s="1191">
        <f t="shared" si="4"/>
        <v>44956</v>
      </c>
      <c r="C315" s="1192"/>
      <c r="D315" s="1192"/>
      <c r="E315" s="1192"/>
      <c r="F315" s="266"/>
      <c r="G315" s="266"/>
      <c r="H315" s="266"/>
      <c r="I315" s="266"/>
      <c r="J315" s="266"/>
      <c r="K315" s="266"/>
      <c r="L315" s="266"/>
    </row>
    <row r="316" spans="2:12" ht="13.5">
      <c r="B316" s="1191">
        <f t="shared" si="4"/>
        <v>44957</v>
      </c>
      <c r="C316" s="1192"/>
      <c r="D316" s="1192"/>
      <c r="E316" s="1192"/>
      <c r="F316" s="266"/>
      <c r="G316" s="266"/>
      <c r="H316" s="266"/>
      <c r="I316" s="266"/>
      <c r="J316" s="266"/>
      <c r="K316" s="266"/>
      <c r="L316" s="266"/>
    </row>
    <row r="317" spans="2:12" ht="13.5">
      <c r="B317" s="1191">
        <f t="shared" si="4"/>
        <v>44958</v>
      </c>
      <c r="C317" s="1192"/>
      <c r="D317" s="1192"/>
      <c r="E317" s="1192"/>
      <c r="F317" s="266"/>
      <c r="G317" s="266"/>
      <c r="H317" s="266"/>
      <c r="I317" s="266"/>
      <c r="J317" s="266"/>
      <c r="K317" s="266"/>
      <c r="L317" s="266"/>
    </row>
    <row r="318" spans="2:12" ht="13.5">
      <c r="B318" s="1191">
        <f t="shared" si="4"/>
        <v>44959</v>
      </c>
      <c r="C318" s="1192"/>
      <c r="D318" s="1192"/>
      <c r="E318" s="1192"/>
      <c r="F318" s="266"/>
      <c r="G318" s="266"/>
      <c r="H318" s="266"/>
      <c r="I318" s="266"/>
      <c r="J318" s="266"/>
      <c r="K318" s="266"/>
      <c r="L318" s="266"/>
    </row>
    <row r="319" spans="2:12" ht="13.5">
      <c r="B319" s="1191">
        <f t="shared" si="4"/>
        <v>44960</v>
      </c>
      <c r="C319" s="1192"/>
      <c r="D319" s="1192"/>
      <c r="E319" s="1192"/>
      <c r="F319" s="266"/>
      <c r="G319" s="266"/>
      <c r="H319" s="266"/>
      <c r="I319" s="266"/>
      <c r="J319" s="266"/>
      <c r="K319" s="266"/>
      <c r="L319" s="266"/>
    </row>
    <row r="320" spans="2:12" ht="13.5">
      <c r="B320" s="1191">
        <f t="shared" si="4"/>
        <v>44961</v>
      </c>
      <c r="C320" s="1192"/>
      <c r="D320" s="1192"/>
      <c r="E320" s="1192"/>
      <c r="F320" s="266"/>
      <c r="G320" s="266"/>
      <c r="H320" s="266"/>
      <c r="I320" s="266"/>
      <c r="J320" s="266"/>
      <c r="K320" s="266"/>
      <c r="L320" s="266"/>
    </row>
    <row r="321" spans="2:12" ht="13.5">
      <c r="B321" s="1191">
        <f t="shared" si="4"/>
        <v>44962</v>
      </c>
      <c r="C321" s="1192"/>
      <c r="D321" s="1192"/>
      <c r="E321" s="1192"/>
      <c r="F321" s="266"/>
      <c r="G321" s="266"/>
      <c r="H321" s="266"/>
      <c r="I321" s="266"/>
      <c r="J321" s="266"/>
      <c r="K321" s="266"/>
      <c r="L321" s="266"/>
    </row>
    <row r="322" spans="2:12" ht="13.5">
      <c r="B322" s="1191">
        <f t="shared" si="4"/>
        <v>44963</v>
      </c>
      <c r="C322" s="1192"/>
      <c r="D322" s="1192"/>
      <c r="E322" s="1192"/>
      <c r="F322" s="266"/>
      <c r="G322" s="266"/>
      <c r="H322" s="266"/>
      <c r="I322" s="266"/>
      <c r="J322" s="266"/>
      <c r="K322" s="266"/>
      <c r="L322" s="266"/>
    </row>
    <row r="323" spans="2:12" ht="13.5">
      <c r="B323" s="1191">
        <f t="shared" si="4"/>
        <v>44964</v>
      </c>
      <c r="C323" s="1192"/>
      <c r="D323" s="1192"/>
      <c r="E323" s="1192"/>
      <c r="F323" s="266"/>
      <c r="G323" s="266"/>
      <c r="H323" s="266"/>
      <c r="I323" s="266"/>
      <c r="J323" s="266"/>
      <c r="K323" s="266"/>
      <c r="L323" s="266"/>
    </row>
    <row r="324" spans="2:12" ht="13.5">
      <c r="B324" s="1191">
        <f t="shared" si="4"/>
        <v>44965</v>
      </c>
      <c r="C324" s="1192"/>
      <c r="D324" s="1192"/>
      <c r="E324" s="1192"/>
      <c r="F324" s="266"/>
      <c r="G324" s="266"/>
      <c r="H324" s="266"/>
      <c r="I324" s="266"/>
      <c r="J324" s="266"/>
      <c r="K324" s="266"/>
      <c r="L324" s="266"/>
    </row>
    <row r="325" spans="2:12" ht="13.5">
      <c r="B325" s="1191">
        <f t="shared" si="4"/>
        <v>44966</v>
      </c>
      <c r="C325" s="1192"/>
      <c r="D325" s="1192"/>
      <c r="E325" s="1192"/>
      <c r="F325" s="266"/>
      <c r="G325" s="266"/>
      <c r="H325" s="266"/>
      <c r="I325" s="266"/>
      <c r="J325" s="266"/>
      <c r="K325" s="266"/>
      <c r="L325" s="266"/>
    </row>
    <row r="326" spans="2:12" ht="13.5">
      <c r="B326" s="1191">
        <f t="shared" si="4"/>
        <v>44967</v>
      </c>
      <c r="C326" s="1192"/>
      <c r="D326" s="1192"/>
      <c r="E326" s="1192"/>
      <c r="F326" s="266"/>
      <c r="G326" s="266"/>
      <c r="H326" s="266"/>
      <c r="I326" s="266"/>
      <c r="J326" s="266"/>
      <c r="K326" s="266"/>
      <c r="L326" s="266"/>
    </row>
    <row r="327" spans="2:12" ht="13.5">
      <c r="B327" s="1191">
        <f t="shared" si="4"/>
        <v>44968</v>
      </c>
      <c r="C327" s="1192"/>
      <c r="D327" s="1192"/>
      <c r="E327" s="1192"/>
      <c r="F327" s="266"/>
      <c r="G327" s="266"/>
      <c r="H327" s="266"/>
      <c r="I327" s="266"/>
      <c r="J327" s="266"/>
      <c r="K327" s="266"/>
      <c r="L327" s="266"/>
    </row>
    <row r="328" spans="2:12" ht="13.5">
      <c r="B328" s="1191">
        <f t="shared" si="4"/>
        <v>44969</v>
      </c>
      <c r="C328" s="1192"/>
      <c r="D328" s="1192"/>
      <c r="E328" s="1192"/>
      <c r="F328" s="266"/>
      <c r="G328" s="266"/>
      <c r="H328" s="266"/>
      <c r="I328" s="266"/>
      <c r="J328" s="266"/>
      <c r="K328" s="266"/>
      <c r="L328" s="266"/>
    </row>
    <row r="329" spans="2:12" ht="13.5">
      <c r="B329" s="1191">
        <f t="shared" si="4"/>
        <v>44970</v>
      </c>
      <c r="C329" s="1192"/>
      <c r="D329" s="1192"/>
      <c r="E329" s="1192"/>
      <c r="F329" s="266"/>
      <c r="G329" s="266"/>
      <c r="H329" s="266"/>
      <c r="I329" s="266"/>
      <c r="J329" s="266"/>
      <c r="K329" s="266"/>
      <c r="L329" s="266"/>
    </row>
    <row r="330" spans="2:12" ht="13.5">
      <c r="B330" s="1191">
        <f t="shared" si="4"/>
        <v>44971</v>
      </c>
      <c r="C330" s="1192"/>
      <c r="D330" s="1192"/>
      <c r="E330" s="1192"/>
      <c r="F330" s="266"/>
      <c r="G330" s="266"/>
      <c r="H330" s="266"/>
      <c r="I330" s="266"/>
      <c r="J330" s="266"/>
      <c r="K330" s="266"/>
      <c r="L330" s="266"/>
    </row>
    <row r="331" spans="2:12" ht="13.5">
      <c r="B331" s="1191">
        <f t="shared" si="4"/>
        <v>44972</v>
      </c>
      <c r="C331" s="1192"/>
      <c r="D331" s="1192"/>
      <c r="E331" s="1192"/>
      <c r="F331" s="266"/>
      <c r="G331" s="266"/>
      <c r="H331" s="266"/>
      <c r="I331" s="266"/>
      <c r="J331" s="266"/>
      <c r="K331" s="266"/>
      <c r="L331" s="266"/>
    </row>
    <row r="332" spans="2:12" ht="13.5">
      <c r="B332" s="1191">
        <f t="shared" ref="B332:B375" si="5">B331+1</f>
        <v>44973</v>
      </c>
      <c r="C332" s="1192"/>
      <c r="D332" s="1192"/>
      <c r="E332" s="1192"/>
      <c r="F332" s="266"/>
      <c r="G332" s="266"/>
      <c r="H332" s="266"/>
      <c r="I332" s="266"/>
      <c r="J332" s="266"/>
      <c r="K332" s="266"/>
      <c r="L332" s="266"/>
    </row>
    <row r="333" spans="2:12" ht="13.5">
      <c r="B333" s="1191">
        <f t="shared" si="5"/>
        <v>44974</v>
      </c>
      <c r="C333" s="1192"/>
      <c r="D333" s="1192"/>
      <c r="E333" s="1192"/>
      <c r="F333" s="266"/>
      <c r="G333" s="266"/>
      <c r="H333" s="266"/>
      <c r="I333" s="266"/>
      <c r="J333" s="266"/>
      <c r="K333" s="266"/>
      <c r="L333" s="266"/>
    </row>
    <row r="334" spans="2:12" ht="13.5">
      <c r="B334" s="1191">
        <f t="shared" si="5"/>
        <v>44975</v>
      </c>
      <c r="C334" s="1192"/>
      <c r="D334" s="1192"/>
      <c r="E334" s="1192"/>
      <c r="F334" s="266"/>
      <c r="G334" s="266"/>
      <c r="H334" s="266"/>
      <c r="I334" s="266"/>
      <c r="J334" s="266"/>
      <c r="K334" s="266"/>
      <c r="L334" s="266"/>
    </row>
    <row r="335" spans="2:12" ht="13.5">
      <c r="B335" s="1191">
        <f t="shared" si="5"/>
        <v>44976</v>
      </c>
      <c r="C335" s="1192"/>
      <c r="D335" s="1192"/>
      <c r="E335" s="1192"/>
      <c r="F335" s="266"/>
      <c r="G335" s="266"/>
      <c r="H335" s="266"/>
      <c r="I335" s="266"/>
      <c r="J335" s="266"/>
      <c r="K335" s="266"/>
      <c r="L335" s="266"/>
    </row>
    <row r="336" spans="2:12" ht="13.5">
      <c r="B336" s="1191">
        <f t="shared" si="5"/>
        <v>44977</v>
      </c>
      <c r="C336" s="1192"/>
      <c r="D336" s="1192"/>
      <c r="E336" s="1192"/>
      <c r="F336" s="266"/>
      <c r="G336" s="266"/>
      <c r="H336" s="266"/>
      <c r="I336" s="266"/>
      <c r="J336" s="266"/>
      <c r="K336" s="266"/>
      <c r="L336" s="266"/>
    </row>
    <row r="337" spans="2:12" ht="13.5">
      <c r="B337" s="1191">
        <f t="shared" si="5"/>
        <v>44978</v>
      </c>
      <c r="C337" s="1192"/>
      <c r="D337" s="1192"/>
      <c r="E337" s="1192"/>
      <c r="F337" s="266"/>
      <c r="G337" s="266"/>
      <c r="H337" s="266"/>
      <c r="I337" s="266"/>
      <c r="J337" s="266"/>
      <c r="K337" s="266"/>
      <c r="L337" s="266"/>
    </row>
    <row r="338" spans="2:12" ht="13.5">
      <c r="B338" s="1191">
        <f t="shared" si="5"/>
        <v>44979</v>
      </c>
      <c r="C338" s="1192"/>
      <c r="D338" s="1192"/>
      <c r="E338" s="1192"/>
      <c r="F338" s="266"/>
      <c r="G338" s="266"/>
      <c r="H338" s="266"/>
      <c r="I338" s="266"/>
      <c r="J338" s="266"/>
      <c r="K338" s="266"/>
      <c r="L338" s="266"/>
    </row>
    <row r="339" spans="2:12" ht="13.5">
      <c r="B339" s="1191">
        <f t="shared" si="5"/>
        <v>44980</v>
      </c>
      <c r="C339" s="1192"/>
      <c r="D339" s="1192"/>
      <c r="E339" s="1192"/>
      <c r="F339" s="266"/>
      <c r="G339" s="266"/>
      <c r="H339" s="266"/>
      <c r="I339" s="266"/>
      <c r="J339" s="266"/>
      <c r="K339" s="266"/>
      <c r="L339" s="266"/>
    </row>
    <row r="340" spans="2:12" ht="13.5">
      <c r="B340" s="1191">
        <f t="shared" si="5"/>
        <v>44981</v>
      </c>
      <c r="C340" s="1192"/>
      <c r="D340" s="1192"/>
      <c r="E340" s="1192"/>
      <c r="F340" s="266"/>
      <c r="G340" s="266"/>
      <c r="H340" s="266"/>
      <c r="I340" s="266"/>
      <c r="J340" s="266"/>
      <c r="K340" s="266"/>
      <c r="L340" s="266"/>
    </row>
    <row r="341" spans="2:12" ht="13.5">
      <c r="B341" s="1191">
        <f t="shared" si="5"/>
        <v>44982</v>
      </c>
      <c r="C341" s="1192"/>
      <c r="D341" s="1192"/>
      <c r="E341" s="1192"/>
      <c r="F341" s="266"/>
      <c r="G341" s="266"/>
      <c r="H341" s="266"/>
      <c r="I341" s="266"/>
      <c r="J341" s="266"/>
      <c r="K341" s="266"/>
      <c r="L341" s="266"/>
    </row>
    <row r="342" spans="2:12" ht="13.5">
      <c r="B342" s="1191">
        <f t="shared" si="5"/>
        <v>44983</v>
      </c>
      <c r="C342" s="1192"/>
      <c r="D342" s="1192"/>
      <c r="E342" s="1192"/>
      <c r="F342" s="266"/>
      <c r="G342" s="266"/>
      <c r="H342" s="266"/>
      <c r="I342" s="266"/>
      <c r="J342" s="266"/>
      <c r="K342" s="266"/>
      <c r="L342" s="266"/>
    </row>
    <row r="343" spans="2:12" ht="13.5">
      <c r="B343" s="1191">
        <f t="shared" si="5"/>
        <v>44984</v>
      </c>
      <c r="C343" s="1192"/>
      <c r="D343" s="1192"/>
      <c r="E343" s="1192"/>
      <c r="F343" s="266"/>
      <c r="G343" s="266"/>
      <c r="H343" s="266"/>
      <c r="I343" s="266"/>
      <c r="J343" s="266"/>
      <c r="K343" s="266"/>
      <c r="L343" s="266"/>
    </row>
    <row r="344" spans="2:12" ht="13.5">
      <c r="B344" s="1191">
        <f t="shared" si="5"/>
        <v>44985</v>
      </c>
      <c r="C344" s="1192"/>
      <c r="D344" s="1192"/>
      <c r="E344" s="1192"/>
      <c r="F344" s="266"/>
      <c r="G344" s="266"/>
      <c r="H344" s="266"/>
      <c r="I344" s="266"/>
      <c r="J344" s="266"/>
      <c r="K344" s="266"/>
      <c r="L344" s="266"/>
    </row>
    <row r="345" spans="2:12" ht="13.5">
      <c r="B345" s="1191">
        <f t="shared" si="5"/>
        <v>44986</v>
      </c>
      <c r="C345" s="1192"/>
      <c r="D345" s="1192"/>
      <c r="E345" s="1192"/>
      <c r="F345" s="266"/>
      <c r="G345" s="266"/>
      <c r="H345" s="266"/>
      <c r="I345" s="266"/>
      <c r="J345" s="266"/>
      <c r="K345" s="266"/>
      <c r="L345" s="266"/>
    </row>
    <row r="346" spans="2:12" ht="13.5">
      <c r="B346" s="1191">
        <f t="shared" si="5"/>
        <v>44987</v>
      </c>
      <c r="C346" s="1192"/>
      <c r="D346" s="1192"/>
      <c r="E346" s="1192"/>
      <c r="F346" s="266"/>
      <c r="G346" s="266"/>
      <c r="H346" s="266"/>
      <c r="I346" s="266"/>
      <c r="J346" s="266"/>
      <c r="K346" s="266"/>
      <c r="L346" s="266"/>
    </row>
    <row r="347" spans="2:12" ht="13.5">
      <c r="B347" s="1191">
        <f t="shared" si="5"/>
        <v>44988</v>
      </c>
      <c r="C347" s="1192"/>
      <c r="D347" s="1192"/>
      <c r="E347" s="1192"/>
      <c r="F347" s="266"/>
      <c r="G347" s="266"/>
      <c r="H347" s="266"/>
      <c r="I347" s="266"/>
      <c r="J347" s="266"/>
      <c r="K347" s="266"/>
      <c r="L347" s="266"/>
    </row>
    <row r="348" spans="2:12" ht="13.5">
      <c r="B348" s="1191">
        <f t="shared" si="5"/>
        <v>44989</v>
      </c>
      <c r="C348" s="1192"/>
      <c r="D348" s="1192"/>
      <c r="E348" s="1192"/>
      <c r="F348" s="266"/>
      <c r="G348" s="266"/>
      <c r="H348" s="266"/>
      <c r="I348" s="266"/>
      <c r="J348" s="266"/>
      <c r="K348" s="266"/>
      <c r="L348" s="266"/>
    </row>
    <row r="349" spans="2:12" ht="13.5">
      <c r="B349" s="1191">
        <f t="shared" si="5"/>
        <v>44990</v>
      </c>
      <c r="C349" s="1192"/>
      <c r="D349" s="1192"/>
      <c r="E349" s="1192"/>
      <c r="F349" s="266"/>
      <c r="G349" s="266"/>
      <c r="H349" s="266"/>
      <c r="I349" s="266"/>
      <c r="J349" s="266"/>
      <c r="K349" s="266"/>
      <c r="L349" s="266"/>
    </row>
    <row r="350" spans="2:12" ht="13.5">
      <c r="B350" s="1191">
        <f t="shared" si="5"/>
        <v>44991</v>
      </c>
      <c r="C350" s="1192"/>
      <c r="D350" s="1192"/>
      <c r="E350" s="1192"/>
      <c r="F350" s="266"/>
      <c r="G350" s="266"/>
      <c r="H350" s="266"/>
      <c r="I350" s="266"/>
      <c r="J350" s="266"/>
      <c r="K350" s="266"/>
      <c r="L350" s="266"/>
    </row>
    <row r="351" spans="2:12" ht="13.5">
      <c r="B351" s="1191">
        <f t="shared" si="5"/>
        <v>44992</v>
      </c>
      <c r="C351" s="1192"/>
      <c r="D351" s="1192"/>
      <c r="E351" s="1192"/>
      <c r="F351" s="266"/>
      <c r="G351" s="266"/>
      <c r="H351" s="266"/>
      <c r="I351" s="266"/>
      <c r="J351" s="266"/>
      <c r="K351" s="266"/>
      <c r="L351" s="266"/>
    </row>
    <row r="352" spans="2:12" ht="13.5">
      <c r="B352" s="1191">
        <f t="shared" si="5"/>
        <v>44993</v>
      </c>
      <c r="C352" s="1192"/>
      <c r="D352" s="1192"/>
      <c r="E352" s="1192"/>
      <c r="F352" s="266"/>
      <c r="G352" s="266"/>
      <c r="H352" s="266"/>
      <c r="I352" s="266"/>
      <c r="J352" s="266"/>
      <c r="K352" s="266"/>
      <c r="L352" s="266"/>
    </row>
    <row r="353" spans="2:12" ht="13.5">
      <c r="B353" s="1191">
        <f t="shared" si="5"/>
        <v>44994</v>
      </c>
      <c r="C353" s="1192"/>
      <c r="D353" s="1192"/>
      <c r="E353" s="1192"/>
      <c r="F353" s="266"/>
      <c r="G353" s="266"/>
      <c r="H353" s="266"/>
      <c r="I353" s="266"/>
      <c r="J353" s="266"/>
      <c r="K353" s="266"/>
      <c r="L353" s="266"/>
    </row>
    <row r="354" spans="2:12" ht="13.5">
      <c r="B354" s="1191">
        <f t="shared" si="5"/>
        <v>44995</v>
      </c>
      <c r="C354" s="1192"/>
      <c r="D354" s="1192"/>
      <c r="E354" s="1192"/>
      <c r="F354" s="266"/>
      <c r="G354" s="266"/>
      <c r="H354" s="266"/>
      <c r="I354" s="266"/>
      <c r="J354" s="266"/>
      <c r="K354" s="266"/>
      <c r="L354" s="266"/>
    </row>
    <row r="355" spans="2:12" ht="13.5">
      <c r="B355" s="1191">
        <f t="shared" si="5"/>
        <v>44996</v>
      </c>
      <c r="C355" s="1192"/>
      <c r="D355" s="1192"/>
      <c r="E355" s="1192"/>
      <c r="F355" s="266"/>
      <c r="G355" s="266"/>
      <c r="H355" s="266"/>
      <c r="I355" s="266"/>
      <c r="J355" s="266"/>
      <c r="K355" s="266"/>
      <c r="L355" s="266"/>
    </row>
    <row r="356" spans="2:12" ht="13.5">
      <c r="B356" s="1191">
        <f t="shared" si="5"/>
        <v>44997</v>
      </c>
      <c r="C356" s="1192"/>
      <c r="D356" s="1192"/>
      <c r="E356" s="1192"/>
      <c r="F356" s="266"/>
      <c r="G356" s="266"/>
      <c r="H356" s="266"/>
      <c r="I356" s="266"/>
      <c r="J356" s="266"/>
      <c r="K356" s="266"/>
      <c r="L356" s="266"/>
    </row>
    <row r="357" spans="2:12" ht="13.5">
      <c r="B357" s="1191">
        <f t="shared" si="5"/>
        <v>44998</v>
      </c>
      <c r="C357" s="1192"/>
      <c r="D357" s="1192"/>
      <c r="E357" s="1192"/>
      <c r="F357" s="266"/>
      <c r="G357" s="266"/>
      <c r="H357" s="266"/>
      <c r="I357" s="266"/>
      <c r="J357" s="266"/>
      <c r="K357" s="266"/>
      <c r="L357" s="266"/>
    </row>
    <row r="358" spans="2:12" ht="13.5">
      <c r="B358" s="1191">
        <f t="shared" si="5"/>
        <v>44999</v>
      </c>
      <c r="C358" s="1192"/>
      <c r="D358" s="1192"/>
      <c r="E358" s="1192"/>
      <c r="F358" s="266"/>
      <c r="G358" s="266"/>
      <c r="H358" s="266"/>
      <c r="I358" s="266"/>
      <c r="J358" s="266"/>
      <c r="K358" s="266"/>
      <c r="L358" s="266"/>
    </row>
    <row r="359" spans="2:12" ht="13.5">
      <c r="B359" s="1191">
        <f t="shared" si="5"/>
        <v>45000</v>
      </c>
      <c r="C359" s="1192"/>
      <c r="D359" s="1192"/>
      <c r="E359" s="1192"/>
      <c r="F359" s="266"/>
      <c r="G359" s="266"/>
      <c r="H359" s="266"/>
      <c r="I359" s="266"/>
      <c r="J359" s="266"/>
      <c r="K359" s="266"/>
      <c r="L359" s="266"/>
    </row>
    <row r="360" spans="2:12" ht="13.5">
      <c r="B360" s="1191">
        <f t="shared" si="5"/>
        <v>45001</v>
      </c>
      <c r="C360" s="1192"/>
      <c r="D360" s="1192"/>
      <c r="E360" s="1192"/>
      <c r="F360" s="266"/>
      <c r="G360" s="266"/>
      <c r="H360" s="266"/>
      <c r="I360" s="266"/>
      <c r="J360" s="266"/>
      <c r="K360" s="266"/>
      <c r="L360" s="266"/>
    </row>
    <row r="361" spans="2:12" ht="13.5">
      <c r="B361" s="1191">
        <f t="shared" si="5"/>
        <v>45002</v>
      </c>
      <c r="C361" s="1192"/>
      <c r="D361" s="1192"/>
      <c r="E361" s="1192"/>
      <c r="F361" s="266"/>
      <c r="G361" s="266"/>
      <c r="H361" s="266"/>
      <c r="I361" s="266"/>
      <c r="J361" s="266"/>
      <c r="K361" s="266"/>
      <c r="L361" s="266"/>
    </row>
    <row r="362" spans="2:12" ht="13.5">
      <c r="B362" s="1191">
        <f t="shared" si="5"/>
        <v>45003</v>
      </c>
      <c r="C362" s="1192"/>
      <c r="D362" s="1192"/>
      <c r="E362" s="1192"/>
      <c r="F362" s="266"/>
      <c r="G362" s="266"/>
      <c r="H362" s="266"/>
      <c r="I362" s="266"/>
      <c r="J362" s="266"/>
      <c r="K362" s="266"/>
      <c r="L362" s="266"/>
    </row>
    <row r="363" spans="2:12" ht="13.5">
      <c r="B363" s="1191">
        <f t="shared" si="5"/>
        <v>45004</v>
      </c>
      <c r="C363" s="1192"/>
      <c r="D363" s="1192"/>
      <c r="E363" s="1192"/>
      <c r="F363" s="266"/>
      <c r="G363" s="266"/>
      <c r="H363" s="266"/>
      <c r="I363" s="266"/>
      <c r="J363" s="266"/>
      <c r="K363" s="266"/>
      <c r="L363" s="266"/>
    </row>
    <row r="364" spans="2:12" ht="13.5">
      <c r="B364" s="1191">
        <f t="shared" si="5"/>
        <v>45005</v>
      </c>
      <c r="C364" s="1192"/>
      <c r="D364" s="1192"/>
      <c r="E364" s="1192"/>
      <c r="F364" s="266"/>
      <c r="G364" s="266"/>
      <c r="H364" s="266"/>
      <c r="I364" s="266"/>
      <c r="J364" s="266"/>
      <c r="K364" s="266"/>
      <c r="L364" s="266"/>
    </row>
    <row r="365" spans="2:12" ht="13.5">
      <c r="B365" s="1191">
        <f t="shared" si="5"/>
        <v>45006</v>
      </c>
      <c r="C365" s="1192"/>
      <c r="D365" s="1192"/>
      <c r="E365" s="1192"/>
      <c r="F365" s="266"/>
      <c r="G365" s="266"/>
      <c r="H365" s="266"/>
      <c r="I365" s="266"/>
      <c r="J365" s="266"/>
      <c r="K365" s="266"/>
      <c r="L365" s="266"/>
    </row>
    <row r="366" spans="2:12" ht="13.5">
      <c r="B366" s="1191">
        <f t="shared" si="5"/>
        <v>45007</v>
      </c>
      <c r="C366" s="1192"/>
      <c r="D366" s="1192"/>
      <c r="E366" s="1192"/>
      <c r="F366" s="266"/>
      <c r="G366" s="266"/>
      <c r="H366" s="266"/>
      <c r="I366" s="266"/>
      <c r="J366" s="266"/>
      <c r="K366" s="266"/>
      <c r="L366" s="266"/>
    </row>
    <row r="367" spans="2:12" ht="13.5">
      <c r="B367" s="1191">
        <f t="shared" si="5"/>
        <v>45008</v>
      </c>
      <c r="C367" s="1192"/>
      <c r="D367" s="1192"/>
      <c r="E367" s="1192"/>
      <c r="F367" s="266"/>
      <c r="G367" s="266"/>
      <c r="H367" s="266"/>
      <c r="I367" s="266"/>
      <c r="J367" s="266"/>
      <c r="K367" s="266"/>
      <c r="L367" s="266"/>
    </row>
    <row r="368" spans="2:12" ht="13.5">
      <c r="B368" s="1191">
        <f t="shared" si="5"/>
        <v>45009</v>
      </c>
      <c r="C368" s="1192"/>
      <c r="D368" s="1192"/>
      <c r="E368" s="1192"/>
      <c r="F368" s="266"/>
      <c r="G368" s="266"/>
      <c r="H368" s="266"/>
      <c r="I368" s="266"/>
      <c r="J368" s="266"/>
      <c r="K368" s="266"/>
      <c r="L368" s="266"/>
    </row>
    <row r="369" spans="2:12" ht="13.5">
      <c r="B369" s="1191">
        <f t="shared" si="5"/>
        <v>45010</v>
      </c>
      <c r="C369" s="1192"/>
      <c r="D369" s="1192"/>
      <c r="E369" s="1192"/>
      <c r="F369" s="266"/>
      <c r="G369" s="266"/>
      <c r="H369" s="266"/>
      <c r="I369" s="266"/>
      <c r="J369" s="266"/>
      <c r="K369" s="266"/>
      <c r="L369" s="266"/>
    </row>
    <row r="370" spans="2:12" ht="13.5">
      <c r="B370" s="1191">
        <f t="shared" si="5"/>
        <v>45011</v>
      </c>
      <c r="C370" s="1192"/>
      <c r="D370" s="1192"/>
      <c r="E370" s="1192"/>
      <c r="F370" s="266"/>
      <c r="G370" s="266"/>
      <c r="H370" s="266"/>
      <c r="I370" s="266"/>
      <c r="J370" s="266"/>
      <c r="K370" s="266"/>
      <c r="L370" s="266"/>
    </row>
    <row r="371" spans="2:12" ht="13.5">
      <c r="B371" s="1191">
        <f t="shared" si="5"/>
        <v>45012</v>
      </c>
      <c r="C371" s="1192"/>
      <c r="D371" s="1192"/>
      <c r="E371" s="1192"/>
      <c r="F371" s="266"/>
      <c r="G371" s="266"/>
      <c r="H371" s="266"/>
      <c r="I371" s="266"/>
      <c r="J371" s="266"/>
      <c r="K371" s="266"/>
      <c r="L371" s="266"/>
    </row>
    <row r="372" spans="2:12" ht="13.5">
      <c r="B372" s="1191">
        <f t="shared" si="5"/>
        <v>45013</v>
      </c>
      <c r="C372" s="1192"/>
      <c r="D372" s="1192"/>
      <c r="E372" s="1192"/>
      <c r="F372" s="266"/>
      <c r="G372" s="266"/>
      <c r="H372" s="266"/>
      <c r="I372" s="266"/>
      <c r="J372" s="266"/>
      <c r="K372" s="266"/>
      <c r="L372" s="266"/>
    </row>
    <row r="373" spans="2:12" ht="13.5">
      <c r="B373" s="1191">
        <f t="shared" si="5"/>
        <v>45014</v>
      </c>
      <c r="C373" s="1192"/>
      <c r="D373" s="1192"/>
      <c r="E373" s="1192"/>
      <c r="F373" s="266"/>
      <c r="G373" s="266"/>
      <c r="H373" s="266"/>
      <c r="I373" s="266"/>
      <c r="J373" s="266"/>
      <c r="K373" s="266"/>
      <c r="L373" s="266"/>
    </row>
    <row r="374" spans="2:12" ht="13.5">
      <c r="B374" s="1191">
        <f t="shared" si="5"/>
        <v>45015</v>
      </c>
      <c r="C374" s="1192"/>
      <c r="D374" s="1192"/>
      <c r="E374" s="1192"/>
      <c r="F374" s="266"/>
      <c r="G374" s="266"/>
      <c r="H374" s="266"/>
      <c r="I374" s="266"/>
      <c r="J374" s="266"/>
      <c r="K374" s="266"/>
      <c r="L374" s="266"/>
    </row>
    <row r="375" spans="2:12" ht="13.5">
      <c r="B375" s="1191">
        <f t="shared" si="5"/>
        <v>45016</v>
      </c>
      <c r="C375" s="1192"/>
      <c r="D375" s="1192"/>
      <c r="E375" s="1192"/>
      <c r="F375" s="266"/>
      <c r="G375" s="266"/>
      <c r="H375" s="266"/>
      <c r="I375" s="266"/>
      <c r="J375" s="266"/>
      <c r="K375" s="266"/>
      <c r="L375" s="266"/>
    </row>
    <row r="376" spans="2:12" ht="13.5">
      <c r="B376" s="1191"/>
      <c r="C376" s="1192"/>
      <c r="D376" s="1192"/>
      <c r="E376" s="1192"/>
      <c r="F376" s="266"/>
      <c r="G376" s="266"/>
      <c r="H376" s="266"/>
      <c r="I376" s="266"/>
      <c r="J376" s="266"/>
      <c r="K376" s="266"/>
      <c r="L376" s="266"/>
    </row>
    <row r="377" spans="2:12" ht="50">
      <c r="B377" s="113" t="s">
        <v>3024</v>
      </c>
      <c r="C377" s="113"/>
      <c r="D377" s="113"/>
      <c r="E377" s="113"/>
      <c r="F377" s="266"/>
      <c r="G377" s="266"/>
      <c r="H377" s="266"/>
      <c r="I377" s="266"/>
      <c r="J377" s="266"/>
      <c r="K377" s="266"/>
      <c r="L377" s="266"/>
    </row>
    <row r="378" spans="2:12" ht="59">
      <c r="B378" s="112" t="s">
        <v>3139</v>
      </c>
      <c r="C378" s="112"/>
      <c r="D378" s="112"/>
      <c r="E378" s="112"/>
      <c r="F378" s="266"/>
      <c r="G378" s="266"/>
      <c r="H378" s="266"/>
      <c r="I378" s="266"/>
      <c r="J378" s="266"/>
      <c r="K378" s="266"/>
      <c r="L378" s="266"/>
    </row>
    <row r="379" spans="2:12">
      <c r="F379" s="79"/>
      <c r="G379" s="79"/>
      <c r="H379" s="193"/>
      <c r="I379" s="79"/>
      <c r="J379" s="79"/>
      <c r="K379" s="79"/>
      <c r="L379" s="79"/>
    </row>
    <row r="380" spans="2:12">
      <c r="F380" s="79"/>
      <c r="G380" s="79"/>
      <c r="H380" s="193"/>
      <c r="I380" s="79"/>
      <c r="J380" s="79"/>
      <c r="K380" s="79"/>
      <c r="L380" s="79"/>
    </row>
    <row r="381" spans="2:12">
      <c r="F381" s="79"/>
      <c r="G381" s="79"/>
      <c r="H381" s="193"/>
      <c r="I381" s="79"/>
      <c r="J381" s="79"/>
      <c r="K381" s="79"/>
      <c r="L381" s="79"/>
    </row>
    <row r="382" spans="2:12">
      <c r="F382" s="79"/>
      <c r="G382" s="79"/>
      <c r="H382" s="193"/>
      <c r="I382" s="79"/>
      <c r="J382" s="79"/>
      <c r="K382" s="79"/>
      <c r="L382" s="79"/>
    </row>
    <row r="383" spans="2:12">
      <c r="G383" s="79"/>
      <c r="H383" s="193"/>
      <c r="I383" s="79"/>
      <c r="J383" s="79"/>
      <c r="K383" s="79"/>
      <c r="L383" s="79"/>
    </row>
  </sheetData>
  <mergeCells count="3">
    <mergeCell ref="B8:B10"/>
    <mergeCell ref="R7:S7"/>
    <mergeCell ref="T7:V7"/>
  </mergeCells>
  <phoneticPr fontId="48" type="noConversion"/>
  <pageMargins left="0.23622047244094491" right="0.23622047244094491" top="0.74803149606299213" bottom="0.74803149606299213" header="0.31496062992125984" footer="0.31496062992125984"/>
  <pageSetup paperSize="8" scale="51" fitToHeight="0" orientation="portrait" r:id="rId1"/>
  <headerFooter>
    <oddFooter>&amp;C_x000D_&amp;1#&amp;"Calibri"&amp;10&amp;K000000 OFFICIAL-InternalOnly</oddFooter>
  </headerFooter>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E47F7-9035-4BA7-B48E-59E319B32D0F}">
  <sheetPr>
    <tabColor theme="9" tint="0.39997558519241921"/>
    <pageSetUpPr fitToPage="1"/>
  </sheetPr>
  <dimension ref="A1:W380"/>
  <sheetViews>
    <sheetView zoomScale="80" zoomScaleNormal="80" workbookViewId="0">
      <pane ySplit="4" topLeftCell="A5" activePane="bottomLeft" state="frozen"/>
      <selection activeCell="D31" sqref="D31"/>
      <selection pane="bottomLeft" activeCell="W27" sqref="W27"/>
    </sheetView>
  </sheetViews>
  <sheetFormatPr defaultColWidth="10.26953125" defaultRowHeight="12.5"/>
  <cols>
    <col min="1" max="2" width="12.453125" style="77" customWidth="1"/>
    <col min="3" max="3" width="11.453125" style="77" customWidth="1"/>
    <col min="4" max="7" width="15.26953125" style="77" customWidth="1"/>
    <col min="8" max="8" width="2.7265625" style="77" customWidth="1"/>
    <col min="9" max="9" width="43.453125" style="77" customWidth="1"/>
    <col min="10" max="10" width="14.7265625" style="77" customWidth="1"/>
    <col min="11" max="16384" width="10.26953125" style="77"/>
  </cols>
  <sheetData>
    <row r="1" spans="1:23" s="46" customFormat="1" ht="23.5">
      <c r="A1" s="56" t="str">
        <f>'1.1 Cover'!A1</f>
        <v>Regulatory Reporting Pack</v>
      </c>
    </row>
    <row r="2" spans="1:23" s="46" customFormat="1" ht="23.5">
      <c r="A2" s="56" t="str">
        <f>'1.1 Cover'!A2</f>
        <v>Price base - 2018/19</v>
      </c>
    </row>
    <row r="3" spans="1:23" s="46" customFormat="1" ht="23.5">
      <c r="A3" s="56" t="str">
        <f>'1.1 Cover'!A3</f>
        <v>Regulatory Year: April 2022 - March 2023</v>
      </c>
    </row>
    <row r="4" spans="1:23" s="46" customFormat="1" ht="23.5">
      <c r="A4" s="56" t="s">
        <v>3140</v>
      </c>
    </row>
    <row r="5" spans="1:23" s="148" customFormat="1" ht="15.5">
      <c r="F5" s="149"/>
      <c r="G5" s="150"/>
      <c r="H5" s="151"/>
      <c r="I5" s="151"/>
      <c r="J5" s="151"/>
      <c r="K5" s="151"/>
      <c r="L5" s="151"/>
      <c r="M5" s="151"/>
      <c r="N5" s="151"/>
      <c r="O5" s="151"/>
      <c r="P5" s="151"/>
      <c r="Q5" s="151"/>
      <c r="R5" s="151"/>
      <c r="S5" s="151"/>
      <c r="T5" s="151"/>
      <c r="U5" s="151"/>
      <c r="V5" s="151"/>
      <c r="W5" s="151"/>
    </row>
    <row r="6" spans="1:23" s="148" customFormat="1" ht="15.5">
      <c r="F6" s="149"/>
      <c r="G6" s="150"/>
      <c r="H6" s="151"/>
      <c r="I6" s="151"/>
      <c r="J6" s="151"/>
      <c r="K6" s="151"/>
      <c r="L6" s="151"/>
      <c r="M6" s="151"/>
      <c r="N6" s="151"/>
      <c r="O6" s="151"/>
      <c r="P6" s="151"/>
      <c r="Q6" s="151"/>
      <c r="R6" s="151"/>
      <c r="S6" s="151"/>
      <c r="T6" s="151"/>
      <c r="U6" s="151"/>
      <c r="V6" s="151"/>
      <c r="W6" s="151"/>
    </row>
    <row r="7" spans="1:23" s="148" customFormat="1" ht="15.5">
      <c r="F7" s="151"/>
      <c r="H7" s="151"/>
      <c r="I7" s="151"/>
      <c r="J7" s="151"/>
      <c r="K7" s="151"/>
      <c r="L7" s="151"/>
      <c r="M7" s="151"/>
      <c r="N7" s="151"/>
      <c r="O7" s="151"/>
      <c r="P7" s="151"/>
      <c r="Q7" s="151"/>
      <c r="R7" s="151"/>
      <c r="S7" s="151"/>
      <c r="T7" s="151"/>
      <c r="U7" s="151"/>
      <c r="V7" s="151"/>
      <c r="W7" s="151"/>
    </row>
    <row r="8" spans="1:23" s="115" customFormat="1">
      <c r="A8" s="116" t="s">
        <v>3141</v>
      </c>
      <c r="B8" s="116"/>
      <c r="C8" s="116"/>
      <c r="D8" s="116"/>
      <c r="E8" s="116"/>
      <c r="F8" s="116"/>
      <c r="G8" s="116"/>
      <c r="H8" s="116"/>
      <c r="I8" s="116"/>
      <c r="J8" s="116"/>
    </row>
    <row r="9" spans="1:23" ht="13" thickBot="1"/>
    <row r="10" spans="1:23" ht="27.75" customHeight="1" thickBot="1">
      <c r="B10" s="1580" t="s">
        <v>3142</v>
      </c>
      <c r="C10" s="1581"/>
      <c r="D10" s="1581"/>
      <c r="E10" s="1581"/>
      <c r="F10" s="1581"/>
      <c r="G10" s="1582"/>
      <c r="I10" s="1194" t="s">
        <v>3143</v>
      </c>
      <c r="J10" s="1194"/>
    </row>
    <row r="11" spans="1:23" ht="45.75" customHeight="1">
      <c r="B11" s="1572" t="s">
        <v>3107</v>
      </c>
      <c r="C11" s="133" t="s">
        <v>3108</v>
      </c>
      <c r="D11" s="196" t="s">
        <v>3144</v>
      </c>
      <c r="E11" s="197" t="s">
        <v>3144</v>
      </c>
      <c r="F11" s="197" t="s">
        <v>3144</v>
      </c>
      <c r="G11" s="198" t="s">
        <v>3144</v>
      </c>
      <c r="H11" s="132"/>
      <c r="I11" s="1179" t="s">
        <v>3121</v>
      </c>
      <c r="J11" s="1180"/>
    </row>
    <row r="12" spans="1:23" s="128" customFormat="1" ht="15">
      <c r="B12" s="1572"/>
      <c r="C12" s="131" t="s">
        <v>3114</v>
      </c>
      <c r="D12" s="130" t="s">
        <v>3145</v>
      </c>
      <c r="E12" s="1195" t="s">
        <v>3146</v>
      </c>
      <c r="F12" s="1195" t="s">
        <v>3147</v>
      </c>
      <c r="G12" s="129" t="s">
        <v>3148</v>
      </c>
      <c r="H12" s="124"/>
    </row>
    <row r="13" spans="1:23" ht="13" thickBot="1">
      <c r="B13" s="1573"/>
      <c r="C13" s="103" t="s">
        <v>3096</v>
      </c>
      <c r="D13" s="127" t="s">
        <v>3096</v>
      </c>
      <c r="E13" s="126" t="s">
        <v>3096</v>
      </c>
      <c r="F13" s="126" t="s">
        <v>3096</v>
      </c>
      <c r="G13" s="125" t="s">
        <v>3096</v>
      </c>
      <c r="H13" s="124"/>
    </row>
    <row r="14" spans="1:23" ht="13" thickBot="1">
      <c r="B14" s="102">
        <v>44652</v>
      </c>
      <c r="C14" s="843">
        <f>'9.7_DF_Overview'!J12</f>
        <v>0</v>
      </c>
      <c r="D14" s="194"/>
      <c r="E14" s="194"/>
      <c r="F14" s="194"/>
      <c r="G14" s="195"/>
      <c r="H14" s="121"/>
    </row>
    <row r="15" spans="1:23" ht="13" thickBot="1">
      <c r="B15" s="98">
        <f t="shared" ref="B15:B78" si="0">B14+1</f>
        <v>44653</v>
      </c>
      <c r="C15" s="843">
        <f>'9.7_DF_Overview'!J13</f>
        <v>0</v>
      </c>
      <c r="D15" s="1196"/>
      <c r="E15" s="1197"/>
      <c r="F15" s="1196"/>
      <c r="G15" s="120"/>
      <c r="H15" s="121"/>
    </row>
    <row r="16" spans="1:23" ht="13" thickBot="1">
      <c r="B16" s="98">
        <f t="shared" si="0"/>
        <v>44654</v>
      </c>
      <c r="C16" s="843">
        <f>'9.7_DF_Overview'!J14</f>
        <v>0</v>
      </c>
      <c r="D16" s="1196"/>
      <c r="E16" s="1197"/>
      <c r="F16" s="1196"/>
      <c r="G16" s="120"/>
      <c r="H16" s="121"/>
    </row>
    <row r="17" spans="2:12" ht="13" thickBot="1">
      <c r="B17" s="98">
        <f t="shared" si="0"/>
        <v>44655</v>
      </c>
      <c r="C17" s="843">
        <f>'9.7_DF_Overview'!J15</f>
        <v>0</v>
      </c>
      <c r="D17" s="1196"/>
      <c r="E17" s="1197"/>
      <c r="F17" s="1196"/>
      <c r="G17" s="120"/>
      <c r="H17" s="121"/>
    </row>
    <row r="18" spans="2:12" ht="13" thickBot="1">
      <c r="B18" s="98">
        <f t="shared" si="0"/>
        <v>44656</v>
      </c>
      <c r="C18" s="843">
        <f>'9.7_DF_Overview'!J16</f>
        <v>0</v>
      </c>
      <c r="D18" s="1196"/>
      <c r="E18" s="1197"/>
      <c r="F18" s="1196"/>
      <c r="G18" s="120"/>
      <c r="H18" s="121"/>
    </row>
    <row r="19" spans="2:12" ht="13" thickBot="1">
      <c r="B19" s="98">
        <f t="shared" si="0"/>
        <v>44657</v>
      </c>
      <c r="C19" s="843">
        <f>'9.7_DF_Overview'!J17</f>
        <v>0</v>
      </c>
      <c r="D19" s="1196"/>
      <c r="E19" s="1197"/>
      <c r="F19" s="1196"/>
      <c r="G19" s="120"/>
      <c r="H19" s="121"/>
    </row>
    <row r="20" spans="2:12" ht="13" thickBot="1">
      <c r="B20" s="98">
        <f t="shared" si="0"/>
        <v>44658</v>
      </c>
      <c r="C20" s="843">
        <f>'9.7_DF_Overview'!J18</f>
        <v>0</v>
      </c>
      <c r="D20" s="1196"/>
      <c r="E20" s="1197"/>
      <c r="F20" s="1196"/>
      <c r="G20" s="120"/>
      <c r="H20" s="121"/>
    </row>
    <row r="21" spans="2:12" ht="13" thickBot="1">
      <c r="B21" s="98">
        <f t="shared" si="0"/>
        <v>44659</v>
      </c>
      <c r="C21" s="843">
        <f>'9.7_DF_Overview'!J19</f>
        <v>0</v>
      </c>
      <c r="D21" s="1196"/>
      <c r="E21" s="1197"/>
      <c r="F21" s="1196"/>
      <c r="G21" s="120"/>
      <c r="H21" s="121"/>
      <c r="I21" s="105"/>
      <c r="J21" s="123"/>
    </row>
    <row r="22" spans="2:12" ht="13" thickBot="1">
      <c r="B22" s="98">
        <f t="shared" si="0"/>
        <v>44660</v>
      </c>
      <c r="C22" s="843">
        <f>'9.7_DF_Overview'!J20</f>
        <v>0</v>
      </c>
      <c r="D22" s="1196"/>
      <c r="E22" s="1197"/>
      <c r="F22" s="1196"/>
      <c r="G22" s="120"/>
      <c r="H22" s="121"/>
      <c r="J22" s="122"/>
    </row>
    <row r="23" spans="2:12" ht="13" thickBot="1">
      <c r="B23" s="98">
        <f t="shared" si="0"/>
        <v>44661</v>
      </c>
      <c r="C23" s="843">
        <f>'9.7_DF_Overview'!J21</f>
        <v>0</v>
      </c>
      <c r="D23" s="1196"/>
      <c r="E23" s="1197"/>
      <c r="F23" s="1196"/>
      <c r="G23" s="120"/>
      <c r="H23" s="121"/>
    </row>
    <row r="24" spans="2:12" ht="13" thickBot="1">
      <c r="B24" s="98">
        <f t="shared" si="0"/>
        <v>44662</v>
      </c>
      <c r="C24" s="843">
        <f>'9.7_DF_Overview'!J22</f>
        <v>0</v>
      </c>
      <c r="D24" s="1196"/>
      <c r="E24" s="1197"/>
      <c r="F24" s="1196"/>
      <c r="G24" s="120"/>
      <c r="H24" s="121"/>
    </row>
    <row r="25" spans="2:12" ht="13" thickBot="1">
      <c r="B25" s="98">
        <f t="shared" si="0"/>
        <v>44663</v>
      </c>
      <c r="C25" s="843">
        <f>'9.7_DF_Overview'!J23</f>
        <v>0</v>
      </c>
      <c r="D25" s="1196"/>
      <c r="E25" s="1196"/>
      <c r="F25" s="1197"/>
      <c r="G25" s="120"/>
      <c r="H25" s="121"/>
    </row>
    <row r="26" spans="2:12" ht="13" thickBot="1">
      <c r="B26" s="98">
        <f t="shared" si="0"/>
        <v>44664</v>
      </c>
      <c r="C26" s="843">
        <f>'9.7_DF_Overview'!J24</f>
        <v>0</v>
      </c>
      <c r="D26" s="1196"/>
      <c r="E26" s="1197"/>
      <c r="F26" s="1196"/>
      <c r="G26" s="120"/>
      <c r="H26" s="121"/>
    </row>
    <row r="27" spans="2:12" ht="13" thickBot="1">
      <c r="B27" s="98">
        <f t="shared" si="0"/>
        <v>44665</v>
      </c>
      <c r="C27" s="843">
        <f>'9.7_DF_Overview'!J25</f>
        <v>0</v>
      </c>
      <c r="D27" s="1196"/>
      <c r="E27" s="1197"/>
      <c r="F27" s="1196"/>
      <c r="G27" s="120"/>
      <c r="H27" s="121"/>
    </row>
    <row r="28" spans="2:12" ht="13" thickBot="1">
      <c r="B28" s="98">
        <f t="shared" si="0"/>
        <v>44666</v>
      </c>
      <c r="C28" s="843">
        <f>'9.7_DF_Overview'!J26</f>
        <v>0</v>
      </c>
      <c r="D28" s="1196"/>
      <c r="E28" s="1197"/>
      <c r="F28" s="1196"/>
      <c r="G28" s="120"/>
      <c r="H28" s="121"/>
    </row>
    <row r="29" spans="2:12" ht="13" thickBot="1">
      <c r="B29" s="98">
        <f t="shared" si="0"/>
        <v>44667</v>
      </c>
      <c r="C29" s="843">
        <f>'9.7_DF_Overview'!J27</f>
        <v>0</v>
      </c>
      <c r="D29" s="1196"/>
      <c r="E29" s="1197"/>
      <c r="F29" s="1196"/>
      <c r="G29" s="120"/>
      <c r="H29" s="121"/>
      <c r="I29" s="105"/>
      <c r="J29" s="122"/>
    </row>
    <row r="30" spans="2:12" ht="14.25" customHeight="1" thickBot="1">
      <c r="B30" s="98">
        <f t="shared" si="0"/>
        <v>44668</v>
      </c>
      <c r="C30" s="843">
        <f>'9.7_DF_Overview'!J28</f>
        <v>0</v>
      </c>
      <c r="D30" s="1196"/>
      <c r="E30" s="1197"/>
      <c r="F30" s="1196"/>
      <c r="G30" s="120"/>
      <c r="H30" s="121"/>
      <c r="I30" s="1583" t="s">
        <v>3149</v>
      </c>
      <c r="J30" s="1583"/>
      <c r="K30" s="1583"/>
      <c r="L30" s="1583"/>
    </row>
    <row r="31" spans="2:12" ht="12.75" customHeight="1" thickBot="1">
      <c r="B31" s="98">
        <f t="shared" si="0"/>
        <v>44669</v>
      </c>
      <c r="C31" s="843">
        <f>'9.7_DF_Overview'!J29</f>
        <v>0</v>
      </c>
      <c r="D31" s="1196"/>
      <c r="E31" s="1197"/>
      <c r="F31" s="1196"/>
      <c r="G31" s="120"/>
      <c r="H31" s="266"/>
      <c r="I31" s="1583"/>
      <c r="J31" s="1583"/>
      <c r="K31" s="1583"/>
      <c r="L31" s="1583"/>
    </row>
    <row r="32" spans="2:12" ht="14" thickBot="1">
      <c r="B32" s="98">
        <f t="shared" si="0"/>
        <v>44670</v>
      </c>
      <c r="C32" s="843">
        <f>'9.7_DF_Overview'!J30</f>
        <v>0</v>
      </c>
      <c r="D32" s="1196"/>
      <c r="E32" s="1197"/>
      <c r="F32" s="1196"/>
      <c r="G32" s="120"/>
      <c r="H32" s="266"/>
      <c r="I32" s="1583"/>
      <c r="J32" s="1583"/>
      <c r="K32" s="1583"/>
      <c r="L32" s="1583"/>
    </row>
    <row r="33" spans="2:12" ht="14" thickBot="1">
      <c r="B33" s="98">
        <f t="shared" si="0"/>
        <v>44671</v>
      </c>
      <c r="C33" s="843">
        <f>'9.7_DF_Overview'!J31</f>
        <v>0</v>
      </c>
      <c r="D33" s="1196"/>
      <c r="E33" s="1197"/>
      <c r="F33" s="1196"/>
      <c r="G33" s="120"/>
      <c r="H33" s="266"/>
      <c r="I33" s="1583"/>
      <c r="J33" s="1583"/>
      <c r="K33" s="1583"/>
      <c r="L33" s="1583"/>
    </row>
    <row r="34" spans="2:12" ht="14" thickBot="1">
      <c r="B34" s="98">
        <f t="shared" si="0"/>
        <v>44672</v>
      </c>
      <c r="C34" s="843">
        <f>'9.7_DF_Overview'!J32</f>
        <v>0</v>
      </c>
      <c r="D34" s="1196"/>
      <c r="E34" s="1197"/>
      <c r="F34" s="1196"/>
      <c r="G34" s="120"/>
      <c r="H34" s="266"/>
      <c r="I34" s="1583"/>
      <c r="J34" s="1583"/>
      <c r="K34" s="1583"/>
      <c r="L34" s="1583"/>
    </row>
    <row r="35" spans="2:12" ht="14" thickBot="1">
      <c r="B35" s="98">
        <f t="shared" si="0"/>
        <v>44673</v>
      </c>
      <c r="C35" s="843">
        <f>'9.7_DF_Overview'!J33</f>
        <v>0</v>
      </c>
      <c r="D35" s="1196"/>
      <c r="E35" s="1197"/>
      <c r="F35" s="1196"/>
      <c r="G35" s="120"/>
      <c r="H35" s="266"/>
      <c r="I35" s="1583"/>
      <c r="J35" s="1583"/>
      <c r="K35" s="1583"/>
      <c r="L35" s="1583"/>
    </row>
    <row r="36" spans="2:12" ht="14" thickBot="1">
      <c r="B36" s="98">
        <f t="shared" si="0"/>
        <v>44674</v>
      </c>
      <c r="C36" s="843">
        <f>'9.7_DF_Overview'!J34</f>
        <v>0</v>
      </c>
      <c r="D36" s="1196"/>
      <c r="E36" s="1197"/>
      <c r="F36" s="1196"/>
      <c r="G36" s="120"/>
      <c r="H36" s="266"/>
      <c r="I36" s="1583"/>
      <c r="J36" s="1583"/>
      <c r="K36" s="1583"/>
      <c r="L36" s="1583"/>
    </row>
    <row r="37" spans="2:12" ht="14" thickBot="1">
      <c r="B37" s="98">
        <f t="shared" si="0"/>
        <v>44675</v>
      </c>
      <c r="C37" s="843">
        <f>'9.7_DF_Overview'!J35</f>
        <v>0</v>
      </c>
      <c r="D37" s="1196"/>
      <c r="E37" s="1197"/>
      <c r="F37" s="1196"/>
      <c r="G37" s="120"/>
      <c r="H37" s="266"/>
      <c r="I37" s="266"/>
      <c r="J37" s="266"/>
    </row>
    <row r="38" spans="2:12" ht="14" thickBot="1">
      <c r="B38" s="98">
        <f t="shared" si="0"/>
        <v>44676</v>
      </c>
      <c r="C38" s="843">
        <f>'9.7_DF_Overview'!J36</f>
        <v>0</v>
      </c>
      <c r="D38" s="1196"/>
      <c r="E38" s="1197"/>
      <c r="F38" s="1196"/>
      <c r="G38" s="120"/>
      <c r="H38" s="266"/>
      <c r="I38" s="266"/>
      <c r="J38" s="266"/>
    </row>
    <row r="39" spans="2:12" ht="14" thickBot="1">
      <c r="B39" s="98">
        <f t="shared" si="0"/>
        <v>44677</v>
      </c>
      <c r="C39" s="843">
        <f>'9.7_DF_Overview'!J37</f>
        <v>0</v>
      </c>
      <c r="D39" s="1196"/>
      <c r="E39" s="1197"/>
      <c r="F39" s="1196"/>
      <c r="G39" s="120"/>
      <c r="H39" s="266"/>
      <c r="I39" s="266"/>
      <c r="J39" s="266"/>
    </row>
    <row r="40" spans="2:12" ht="14" thickBot="1">
      <c r="B40" s="98">
        <f t="shared" si="0"/>
        <v>44678</v>
      </c>
      <c r="C40" s="843">
        <f>'9.7_DF_Overview'!J38</f>
        <v>0</v>
      </c>
      <c r="D40" s="1196"/>
      <c r="E40" s="1197"/>
      <c r="F40" s="1196"/>
      <c r="G40" s="120"/>
      <c r="H40" s="266"/>
      <c r="I40" s="266"/>
      <c r="J40" s="266"/>
    </row>
    <row r="41" spans="2:12" ht="14" thickBot="1">
      <c r="B41" s="98">
        <f t="shared" si="0"/>
        <v>44679</v>
      </c>
      <c r="C41" s="843">
        <f>'9.7_DF_Overview'!J39</f>
        <v>0</v>
      </c>
      <c r="D41" s="1196"/>
      <c r="E41" s="1197"/>
      <c r="F41" s="1196"/>
      <c r="G41" s="120"/>
      <c r="H41" s="266"/>
      <c r="I41" s="266"/>
      <c r="J41" s="266"/>
    </row>
    <row r="42" spans="2:12" ht="14" thickBot="1">
      <c r="B42" s="98">
        <f t="shared" si="0"/>
        <v>44680</v>
      </c>
      <c r="C42" s="843">
        <f>'9.7_DF_Overview'!J40</f>
        <v>0</v>
      </c>
      <c r="D42" s="1196"/>
      <c r="E42" s="1197"/>
      <c r="F42" s="1196"/>
      <c r="G42" s="120"/>
      <c r="H42" s="266"/>
      <c r="I42" s="266"/>
      <c r="J42" s="266"/>
    </row>
    <row r="43" spans="2:12" ht="14" thickBot="1">
      <c r="B43" s="1182">
        <f t="shared" si="0"/>
        <v>44681</v>
      </c>
      <c r="C43" s="843">
        <f>'9.7_DF_Overview'!J41</f>
        <v>0</v>
      </c>
      <c r="D43" s="1196"/>
      <c r="E43" s="1198"/>
      <c r="F43" s="1199"/>
      <c r="G43" s="1200"/>
      <c r="H43" s="266"/>
      <c r="I43" s="266"/>
      <c r="J43" s="266"/>
    </row>
    <row r="44" spans="2:12" ht="14" thickBot="1">
      <c r="B44" s="98">
        <f t="shared" si="0"/>
        <v>44682</v>
      </c>
      <c r="C44" s="843">
        <f>'9.7_DF_Overview'!J42</f>
        <v>0</v>
      </c>
      <c r="D44" s="1196"/>
      <c r="E44" s="1196"/>
      <c r="F44" s="1196"/>
      <c r="G44" s="120"/>
      <c r="H44" s="266"/>
      <c r="I44" s="266"/>
      <c r="J44" s="266"/>
    </row>
    <row r="45" spans="2:12" ht="14" thickBot="1">
      <c r="B45" s="98">
        <f t="shared" si="0"/>
        <v>44683</v>
      </c>
      <c r="C45" s="843">
        <f>'9.7_DF_Overview'!J43</f>
        <v>0</v>
      </c>
      <c r="D45" s="1196"/>
      <c r="E45" s="1196"/>
      <c r="F45" s="1196"/>
      <c r="G45" s="120"/>
      <c r="H45" s="266"/>
      <c r="I45" s="266"/>
      <c r="J45" s="266"/>
    </row>
    <row r="46" spans="2:12" ht="14" thickBot="1">
      <c r="B46" s="98">
        <f t="shared" si="0"/>
        <v>44684</v>
      </c>
      <c r="C46" s="843">
        <f>'9.7_DF_Overview'!J44</f>
        <v>0</v>
      </c>
      <c r="D46" s="1196"/>
      <c r="E46" s="1196"/>
      <c r="F46" s="1196"/>
      <c r="G46" s="120"/>
      <c r="H46" s="266"/>
      <c r="I46" s="266"/>
      <c r="J46" s="266"/>
    </row>
    <row r="47" spans="2:12" ht="14" thickBot="1">
      <c r="B47" s="98">
        <f t="shared" si="0"/>
        <v>44685</v>
      </c>
      <c r="C47" s="843">
        <f>'9.7_DF_Overview'!J45</f>
        <v>0</v>
      </c>
      <c r="D47" s="1196"/>
      <c r="E47" s="1196"/>
      <c r="F47" s="1196"/>
      <c r="G47" s="120"/>
      <c r="H47" s="266"/>
      <c r="I47" s="266"/>
      <c r="J47" s="266"/>
    </row>
    <row r="48" spans="2:12" ht="14" thickBot="1">
      <c r="B48" s="98">
        <f t="shared" si="0"/>
        <v>44686</v>
      </c>
      <c r="C48" s="843">
        <f>'9.7_DF_Overview'!J46</f>
        <v>0</v>
      </c>
      <c r="D48" s="1196"/>
      <c r="E48" s="1196"/>
      <c r="F48" s="1196"/>
      <c r="G48" s="120"/>
      <c r="H48" s="266"/>
      <c r="I48" s="266"/>
      <c r="J48" s="266"/>
    </row>
    <row r="49" spans="2:10" ht="14" thickBot="1">
      <c r="B49" s="98">
        <f t="shared" si="0"/>
        <v>44687</v>
      </c>
      <c r="C49" s="843">
        <f>'9.7_DF_Overview'!J47</f>
        <v>0</v>
      </c>
      <c r="D49" s="1196"/>
      <c r="E49" s="1196"/>
      <c r="F49" s="1196"/>
      <c r="G49" s="120"/>
      <c r="H49" s="266"/>
      <c r="I49" s="266"/>
      <c r="J49" s="266"/>
    </row>
    <row r="50" spans="2:10" ht="14" thickBot="1">
      <c r="B50" s="98">
        <f t="shared" si="0"/>
        <v>44688</v>
      </c>
      <c r="C50" s="843">
        <f>'9.7_DF_Overview'!J48</f>
        <v>0</v>
      </c>
      <c r="D50" s="1196"/>
      <c r="E50" s="1196"/>
      <c r="F50" s="1196"/>
      <c r="G50" s="120"/>
      <c r="H50" s="266"/>
      <c r="I50" s="266"/>
      <c r="J50" s="266"/>
    </row>
    <row r="51" spans="2:10" ht="14" thickBot="1">
      <c r="B51" s="98">
        <f t="shared" si="0"/>
        <v>44689</v>
      </c>
      <c r="C51" s="843">
        <f>'9.7_DF_Overview'!J49</f>
        <v>0</v>
      </c>
      <c r="D51" s="1196"/>
      <c r="E51" s="1196"/>
      <c r="F51" s="1196"/>
      <c r="G51" s="120"/>
      <c r="H51" s="266"/>
      <c r="I51" s="266"/>
      <c r="J51" s="266"/>
    </row>
    <row r="52" spans="2:10" ht="14" thickBot="1">
      <c r="B52" s="98">
        <f t="shared" si="0"/>
        <v>44690</v>
      </c>
      <c r="C52" s="843">
        <f>'9.7_DF_Overview'!J50</f>
        <v>0</v>
      </c>
      <c r="D52" s="1196"/>
      <c r="E52" s="1196"/>
      <c r="F52" s="1196"/>
      <c r="G52" s="120"/>
      <c r="H52" s="266"/>
      <c r="I52" s="266"/>
      <c r="J52" s="266"/>
    </row>
    <row r="53" spans="2:10" ht="14" thickBot="1">
      <c r="B53" s="98">
        <f t="shared" si="0"/>
        <v>44691</v>
      </c>
      <c r="C53" s="843">
        <f>'9.7_DF_Overview'!J51</f>
        <v>0</v>
      </c>
      <c r="D53" s="1196"/>
      <c r="E53" s="1196"/>
      <c r="F53" s="1196"/>
      <c r="G53" s="120"/>
      <c r="H53" s="266"/>
      <c r="I53" s="266"/>
      <c r="J53" s="266"/>
    </row>
    <row r="54" spans="2:10" ht="14" thickBot="1">
      <c r="B54" s="98">
        <f t="shared" si="0"/>
        <v>44692</v>
      </c>
      <c r="C54" s="843">
        <f>'9.7_DF_Overview'!J52</f>
        <v>0</v>
      </c>
      <c r="D54" s="1196"/>
      <c r="E54" s="1196"/>
      <c r="F54" s="1196"/>
      <c r="G54" s="120"/>
      <c r="H54" s="266"/>
      <c r="I54" s="266"/>
      <c r="J54" s="266"/>
    </row>
    <row r="55" spans="2:10" ht="14" thickBot="1">
      <c r="B55" s="98">
        <f t="shared" si="0"/>
        <v>44693</v>
      </c>
      <c r="C55" s="843">
        <f>'9.7_DF_Overview'!J53</f>
        <v>0</v>
      </c>
      <c r="D55" s="1196"/>
      <c r="E55" s="1196"/>
      <c r="F55" s="1196"/>
      <c r="G55" s="120"/>
      <c r="H55" s="266"/>
      <c r="I55" s="266"/>
      <c r="J55" s="266"/>
    </row>
    <row r="56" spans="2:10" ht="14" thickBot="1">
      <c r="B56" s="98">
        <f t="shared" si="0"/>
        <v>44694</v>
      </c>
      <c r="C56" s="843">
        <f>'9.7_DF_Overview'!J54</f>
        <v>0</v>
      </c>
      <c r="D56" s="1196"/>
      <c r="E56" s="1196"/>
      <c r="F56" s="1196"/>
      <c r="G56" s="120"/>
      <c r="H56" s="266"/>
      <c r="I56" s="266"/>
      <c r="J56" s="266"/>
    </row>
    <row r="57" spans="2:10" ht="14" thickBot="1">
      <c r="B57" s="98">
        <f t="shared" si="0"/>
        <v>44695</v>
      </c>
      <c r="C57" s="843">
        <f>'9.7_DF_Overview'!J55</f>
        <v>0</v>
      </c>
      <c r="D57" s="1196"/>
      <c r="E57" s="1196"/>
      <c r="F57" s="1196"/>
      <c r="G57" s="120"/>
      <c r="H57" s="266"/>
      <c r="I57" s="266"/>
      <c r="J57" s="266"/>
    </row>
    <row r="58" spans="2:10" ht="14" thickBot="1">
      <c r="B58" s="98">
        <f t="shared" si="0"/>
        <v>44696</v>
      </c>
      <c r="C58" s="843">
        <f>'9.7_DF_Overview'!J56</f>
        <v>0</v>
      </c>
      <c r="D58" s="1196"/>
      <c r="E58" s="1196"/>
      <c r="F58" s="1196"/>
      <c r="G58" s="120"/>
      <c r="H58" s="266"/>
      <c r="I58" s="266"/>
      <c r="J58" s="266"/>
    </row>
    <row r="59" spans="2:10" ht="14" thickBot="1">
      <c r="B59" s="98">
        <f t="shared" si="0"/>
        <v>44697</v>
      </c>
      <c r="C59" s="843">
        <f>'9.7_DF_Overview'!J57</f>
        <v>0</v>
      </c>
      <c r="D59" s="1196"/>
      <c r="E59" s="1196"/>
      <c r="F59" s="1196"/>
      <c r="G59" s="120"/>
      <c r="H59" s="266"/>
      <c r="I59" s="266"/>
      <c r="J59" s="266"/>
    </row>
    <row r="60" spans="2:10" ht="14" thickBot="1">
      <c r="B60" s="98">
        <f t="shared" si="0"/>
        <v>44698</v>
      </c>
      <c r="C60" s="843">
        <f>'9.7_DF_Overview'!J58</f>
        <v>0</v>
      </c>
      <c r="D60" s="1196"/>
      <c r="E60" s="1196"/>
      <c r="F60" s="1196"/>
      <c r="G60" s="120"/>
      <c r="H60" s="266"/>
      <c r="I60" s="266"/>
      <c r="J60" s="266"/>
    </row>
    <row r="61" spans="2:10" ht="14" thickBot="1">
      <c r="B61" s="98">
        <f t="shared" si="0"/>
        <v>44699</v>
      </c>
      <c r="C61" s="843">
        <f>'9.7_DF_Overview'!J59</f>
        <v>0</v>
      </c>
      <c r="D61" s="1196"/>
      <c r="E61" s="1196"/>
      <c r="F61" s="1196"/>
      <c r="G61" s="120"/>
      <c r="H61" s="266"/>
      <c r="I61" s="266"/>
      <c r="J61" s="266"/>
    </row>
    <row r="62" spans="2:10" ht="14" thickBot="1">
      <c r="B62" s="98">
        <f t="shared" si="0"/>
        <v>44700</v>
      </c>
      <c r="C62" s="843">
        <f>'9.7_DF_Overview'!J60</f>
        <v>0</v>
      </c>
      <c r="D62" s="1196"/>
      <c r="E62" s="1196"/>
      <c r="F62" s="1196"/>
      <c r="G62" s="120"/>
      <c r="H62" s="266"/>
      <c r="I62" s="266"/>
      <c r="J62" s="266"/>
    </row>
    <row r="63" spans="2:10" ht="14" thickBot="1">
      <c r="B63" s="98">
        <f t="shared" si="0"/>
        <v>44701</v>
      </c>
      <c r="C63" s="843">
        <f>'9.7_DF_Overview'!J61</f>
        <v>0</v>
      </c>
      <c r="D63" s="1196"/>
      <c r="E63" s="1196"/>
      <c r="F63" s="1196"/>
      <c r="G63" s="120"/>
      <c r="H63" s="266"/>
      <c r="I63" s="266"/>
      <c r="J63" s="266"/>
    </row>
    <row r="64" spans="2:10" ht="14" thickBot="1">
      <c r="B64" s="98">
        <f t="shared" si="0"/>
        <v>44702</v>
      </c>
      <c r="C64" s="843">
        <f>'9.7_DF_Overview'!J62</f>
        <v>0</v>
      </c>
      <c r="D64" s="1196"/>
      <c r="E64" s="1196"/>
      <c r="F64" s="1196"/>
      <c r="G64" s="120"/>
      <c r="H64" s="266"/>
      <c r="I64" s="266"/>
      <c r="J64" s="266"/>
    </row>
    <row r="65" spans="2:10" ht="14" thickBot="1">
      <c r="B65" s="98">
        <f t="shared" si="0"/>
        <v>44703</v>
      </c>
      <c r="C65" s="843">
        <f>'9.7_DF_Overview'!J63</f>
        <v>0</v>
      </c>
      <c r="D65" s="1196"/>
      <c r="E65" s="1196"/>
      <c r="F65" s="1196"/>
      <c r="G65" s="120"/>
      <c r="H65" s="266"/>
      <c r="I65" s="266"/>
      <c r="J65" s="266"/>
    </row>
    <row r="66" spans="2:10" ht="14" thickBot="1">
      <c r="B66" s="98">
        <f t="shared" si="0"/>
        <v>44704</v>
      </c>
      <c r="C66" s="843">
        <f>'9.7_DF_Overview'!J64</f>
        <v>0</v>
      </c>
      <c r="D66" s="1196"/>
      <c r="E66" s="1196"/>
      <c r="F66" s="1196"/>
      <c r="G66" s="120"/>
      <c r="H66" s="266"/>
      <c r="I66" s="266"/>
      <c r="J66" s="266"/>
    </row>
    <row r="67" spans="2:10" ht="14" thickBot="1">
      <c r="B67" s="98">
        <f t="shared" si="0"/>
        <v>44705</v>
      </c>
      <c r="C67" s="843">
        <f>'9.7_DF_Overview'!J65</f>
        <v>0</v>
      </c>
      <c r="D67" s="1196"/>
      <c r="E67" s="1196"/>
      <c r="F67" s="1196"/>
      <c r="G67" s="120"/>
      <c r="H67" s="266"/>
      <c r="I67" s="266"/>
      <c r="J67" s="266"/>
    </row>
    <row r="68" spans="2:10" ht="14" thickBot="1">
      <c r="B68" s="98">
        <f t="shared" si="0"/>
        <v>44706</v>
      </c>
      <c r="C68" s="843">
        <f>'9.7_DF_Overview'!J66</f>
        <v>0</v>
      </c>
      <c r="D68" s="1196"/>
      <c r="E68" s="1196"/>
      <c r="F68" s="1196"/>
      <c r="G68" s="120"/>
      <c r="H68" s="266"/>
      <c r="I68" s="266"/>
      <c r="J68" s="266"/>
    </row>
    <row r="69" spans="2:10" ht="14" thickBot="1">
      <c r="B69" s="98">
        <f t="shared" si="0"/>
        <v>44707</v>
      </c>
      <c r="C69" s="843">
        <f>'9.7_DF_Overview'!J67</f>
        <v>0</v>
      </c>
      <c r="D69" s="1196"/>
      <c r="E69" s="1196"/>
      <c r="F69" s="1196"/>
      <c r="G69" s="120"/>
      <c r="H69" s="266"/>
      <c r="I69" s="266"/>
      <c r="J69" s="266"/>
    </row>
    <row r="70" spans="2:10" ht="14" thickBot="1">
      <c r="B70" s="98">
        <f t="shared" si="0"/>
        <v>44708</v>
      </c>
      <c r="C70" s="843">
        <f>'9.7_DF_Overview'!J68</f>
        <v>0</v>
      </c>
      <c r="D70" s="1196"/>
      <c r="E70" s="1196"/>
      <c r="F70" s="1196"/>
      <c r="G70" s="120"/>
      <c r="H70" s="266"/>
      <c r="I70" s="266"/>
      <c r="J70" s="266"/>
    </row>
    <row r="71" spans="2:10" ht="14" thickBot="1">
      <c r="B71" s="98">
        <f t="shared" si="0"/>
        <v>44709</v>
      </c>
      <c r="C71" s="843">
        <f>'9.7_DF_Overview'!J69</f>
        <v>0</v>
      </c>
      <c r="D71" s="1196"/>
      <c r="E71" s="1196"/>
      <c r="F71" s="1196"/>
      <c r="G71" s="120"/>
      <c r="H71" s="266"/>
      <c r="I71" s="266"/>
      <c r="J71" s="266"/>
    </row>
    <row r="72" spans="2:10" ht="14" thickBot="1">
      <c r="B72" s="98">
        <f t="shared" si="0"/>
        <v>44710</v>
      </c>
      <c r="C72" s="843">
        <f>'9.7_DF_Overview'!J70</f>
        <v>0</v>
      </c>
      <c r="D72" s="1196"/>
      <c r="E72" s="1196"/>
      <c r="F72" s="1196"/>
      <c r="G72" s="120"/>
      <c r="H72" s="266"/>
      <c r="I72" s="266"/>
      <c r="J72" s="266"/>
    </row>
    <row r="73" spans="2:10" ht="14" thickBot="1">
      <c r="B73" s="98">
        <f t="shared" si="0"/>
        <v>44711</v>
      </c>
      <c r="C73" s="843">
        <f>'9.7_DF_Overview'!J71</f>
        <v>0</v>
      </c>
      <c r="D73" s="1196"/>
      <c r="E73" s="1196"/>
      <c r="F73" s="1196"/>
      <c r="G73" s="120"/>
      <c r="H73" s="266"/>
      <c r="I73" s="266"/>
      <c r="J73" s="266"/>
    </row>
    <row r="74" spans="2:10" ht="14" thickBot="1">
      <c r="B74" s="98">
        <f t="shared" si="0"/>
        <v>44712</v>
      </c>
      <c r="C74" s="843">
        <f>'9.7_DF_Overview'!J72</f>
        <v>0</v>
      </c>
      <c r="D74" s="1196"/>
      <c r="E74" s="1196"/>
      <c r="F74" s="1196"/>
      <c r="G74" s="120"/>
      <c r="H74" s="266"/>
      <c r="I74" s="266"/>
      <c r="J74" s="266"/>
    </row>
    <row r="75" spans="2:10" ht="14" thickBot="1">
      <c r="B75" s="98">
        <f t="shared" si="0"/>
        <v>44713</v>
      </c>
      <c r="C75" s="843">
        <f>'9.7_DF_Overview'!J73</f>
        <v>0</v>
      </c>
      <c r="D75" s="1196"/>
      <c r="E75" s="1196"/>
      <c r="F75" s="1196"/>
      <c r="G75" s="120"/>
      <c r="H75" s="266"/>
      <c r="I75" s="266"/>
      <c r="J75" s="266"/>
    </row>
    <row r="76" spans="2:10" ht="14" thickBot="1">
      <c r="B76" s="98">
        <f t="shared" si="0"/>
        <v>44714</v>
      </c>
      <c r="C76" s="843">
        <f>'9.7_DF_Overview'!J74</f>
        <v>0</v>
      </c>
      <c r="D76" s="1196"/>
      <c r="E76" s="1196"/>
      <c r="F76" s="1196"/>
      <c r="G76" s="120"/>
      <c r="H76" s="266"/>
      <c r="I76" s="266"/>
      <c r="J76" s="266"/>
    </row>
    <row r="77" spans="2:10" ht="14" thickBot="1">
      <c r="B77" s="98">
        <f t="shared" si="0"/>
        <v>44715</v>
      </c>
      <c r="C77" s="843">
        <f>'9.7_DF_Overview'!J75</f>
        <v>0</v>
      </c>
      <c r="D77" s="1196"/>
      <c r="E77" s="1196"/>
      <c r="F77" s="1196"/>
      <c r="G77" s="120"/>
      <c r="H77" s="266"/>
      <c r="I77" s="266"/>
      <c r="J77" s="266"/>
    </row>
    <row r="78" spans="2:10" ht="14" thickBot="1">
      <c r="B78" s="98">
        <f t="shared" si="0"/>
        <v>44716</v>
      </c>
      <c r="C78" s="843">
        <f>'9.7_DF_Overview'!J76</f>
        <v>0</v>
      </c>
      <c r="D78" s="1196"/>
      <c r="E78" s="1196"/>
      <c r="F78" s="1196"/>
      <c r="G78" s="120"/>
      <c r="H78" s="266"/>
      <c r="I78" s="266"/>
      <c r="J78" s="266"/>
    </row>
    <row r="79" spans="2:10" ht="14" thickBot="1">
      <c r="B79" s="98">
        <f t="shared" ref="B79:B142" si="1">B78+1</f>
        <v>44717</v>
      </c>
      <c r="C79" s="843">
        <f>'9.7_DF_Overview'!J77</f>
        <v>0</v>
      </c>
      <c r="D79" s="1196"/>
      <c r="E79" s="1196"/>
      <c r="F79" s="1196"/>
      <c r="G79" s="120"/>
      <c r="H79" s="266"/>
      <c r="I79" s="266"/>
      <c r="J79" s="266"/>
    </row>
    <row r="80" spans="2:10" ht="14" thickBot="1">
      <c r="B80" s="98">
        <f t="shared" si="1"/>
        <v>44718</v>
      </c>
      <c r="C80" s="843">
        <f>'9.7_DF_Overview'!J78</f>
        <v>0</v>
      </c>
      <c r="D80" s="1196"/>
      <c r="E80" s="1196"/>
      <c r="F80" s="1196"/>
      <c r="G80" s="120"/>
      <c r="H80" s="266"/>
      <c r="I80" s="266"/>
      <c r="J80" s="266"/>
    </row>
    <row r="81" spans="2:10" ht="14" thickBot="1">
      <c r="B81" s="98">
        <f t="shared" si="1"/>
        <v>44719</v>
      </c>
      <c r="C81" s="843">
        <f>'9.7_DF_Overview'!J79</f>
        <v>0</v>
      </c>
      <c r="D81" s="1196"/>
      <c r="E81" s="1196"/>
      <c r="F81" s="1196"/>
      <c r="G81" s="120"/>
      <c r="H81" s="266"/>
      <c r="I81" s="266"/>
      <c r="J81" s="266"/>
    </row>
    <row r="82" spans="2:10" ht="14" thickBot="1">
      <c r="B82" s="98">
        <f t="shared" si="1"/>
        <v>44720</v>
      </c>
      <c r="C82" s="843">
        <f>'9.7_DF_Overview'!J80</f>
        <v>0</v>
      </c>
      <c r="D82" s="1196"/>
      <c r="E82" s="1196"/>
      <c r="F82" s="1196"/>
      <c r="G82" s="120"/>
      <c r="H82" s="266"/>
      <c r="I82" s="266"/>
      <c r="J82" s="266"/>
    </row>
    <row r="83" spans="2:10" ht="14" thickBot="1">
      <c r="B83" s="98">
        <f t="shared" si="1"/>
        <v>44721</v>
      </c>
      <c r="C83" s="843">
        <f>'9.7_DF_Overview'!J81</f>
        <v>0</v>
      </c>
      <c r="D83" s="1196"/>
      <c r="E83" s="1196"/>
      <c r="F83" s="1196"/>
      <c r="G83" s="120"/>
      <c r="H83" s="266"/>
      <c r="I83" s="266"/>
      <c r="J83" s="266"/>
    </row>
    <row r="84" spans="2:10" ht="14" thickBot="1">
      <c r="B84" s="98">
        <f t="shared" si="1"/>
        <v>44722</v>
      </c>
      <c r="C84" s="843">
        <f>'9.7_DF_Overview'!J82</f>
        <v>0</v>
      </c>
      <c r="D84" s="1196"/>
      <c r="E84" s="1196"/>
      <c r="F84" s="1196"/>
      <c r="G84" s="120"/>
      <c r="H84" s="266"/>
      <c r="I84" s="266"/>
      <c r="J84" s="266"/>
    </row>
    <row r="85" spans="2:10" ht="14" thickBot="1">
      <c r="B85" s="98">
        <f t="shared" si="1"/>
        <v>44723</v>
      </c>
      <c r="C85" s="843">
        <f>'9.7_DF_Overview'!J83</f>
        <v>0</v>
      </c>
      <c r="D85" s="1196"/>
      <c r="E85" s="1196"/>
      <c r="F85" s="1196"/>
      <c r="G85" s="120"/>
      <c r="H85" s="266"/>
      <c r="I85" s="266"/>
      <c r="J85" s="266"/>
    </row>
    <row r="86" spans="2:10" ht="14" thickBot="1">
      <c r="B86" s="98">
        <f t="shared" si="1"/>
        <v>44724</v>
      </c>
      <c r="C86" s="843">
        <f>'9.7_DF_Overview'!J84</f>
        <v>0</v>
      </c>
      <c r="D86" s="1196"/>
      <c r="E86" s="1196"/>
      <c r="F86" s="1196"/>
      <c r="G86" s="120"/>
      <c r="H86" s="266"/>
      <c r="I86" s="266"/>
      <c r="J86" s="266"/>
    </row>
    <row r="87" spans="2:10" ht="14" thickBot="1">
      <c r="B87" s="98">
        <f t="shared" si="1"/>
        <v>44725</v>
      </c>
      <c r="C87" s="843">
        <f>'9.7_DF_Overview'!J85</f>
        <v>0</v>
      </c>
      <c r="D87" s="1196"/>
      <c r="E87" s="1196"/>
      <c r="F87" s="1196"/>
      <c r="G87" s="120"/>
      <c r="H87" s="266"/>
      <c r="I87" s="266"/>
      <c r="J87" s="266"/>
    </row>
    <row r="88" spans="2:10" ht="14" thickBot="1">
      <c r="B88" s="98">
        <f t="shared" si="1"/>
        <v>44726</v>
      </c>
      <c r="C88" s="843">
        <f>'9.7_DF_Overview'!J86</f>
        <v>0</v>
      </c>
      <c r="D88" s="1196"/>
      <c r="E88" s="1196"/>
      <c r="F88" s="1196"/>
      <c r="G88" s="120"/>
      <c r="H88" s="266"/>
      <c r="I88" s="266"/>
      <c r="J88" s="266"/>
    </row>
    <row r="89" spans="2:10" ht="14" thickBot="1">
      <c r="B89" s="98">
        <f t="shared" si="1"/>
        <v>44727</v>
      </c>
      <c r="C89" s="843">
        <f>'9.7_DF_Overview'!J87</f>
        <v>0</v>
      </c>
      <c r="D89" s="1196"/>
      <c r="E89" s="1196"/>
      <c r="F89" s="1196"/>
      <c r="G89" s="120"/>
      <c r="H89" s="266"/>
      <c r="I89" s="266"/>
      <c r="J89" s="266"/>
    </row>
    <row r="90" spans="2:10" ht="14" thickBot="1">
      <c r="B90" s="98">
        <f t="shared" si="1"/>
        <v>44728</v>
      </c>
      <c r="C90" s="843">
        <f>'9.7_DF_Overview'!J88</f>
        <v>0</v>
      </c>
      <c r="D90" s="1196"/>
      <c r="E90" s="1196"/>
      <c r="F90" s="1196"/>
      <c r="G90" s="120"/>
      <c r="H90" s="266"/>
      <c r="I90" s="266"/>
      <c r="J90" s="266"/>
    </row>
    <row r="91" spans="2:10" ht="14" thickBot="1">
      <c r="B91" s="98">
        <f t="shared" si="1"/>
        <v>44729</v>
      </c>
      <c r="C91" s="843">
        <f>'9.7_DF_Overview'!J89</f>
        <v>0</v>
      </c>
      <c r="D91" s="1196"/>
      <c r="E91" s="1196"/>
      <c r="F91" s="1196"/>
      <c r="G91" s="120"/>
      <c r="H91" s="266"/>
      <c r="I91" s="266"/>
      <c r="J91" s="266"/>
    </row>
    <row r="92" spans="2:10" ht="14" thickBot="1">
      <c r="B92" s="98">
        <f t="shared" si="1"/>
        <v>44730</v>
      </c>
      <c r="C92" s="843">
        <f>'9.7_DF_Overview'!J90</f>
        <v>0</v>
      </c>
      <c r="D92" s="1196"/>
      <c r="E92" s="1196"/>
      <c r="F92" s="1196"/>
      <c r="G92" s="120"/>
      <c r="H92" s="266"/>
      <c r="I92" s="266"/>
      <c r="J92" s="266"/>
    </row>
    <row r="93" spans="2:10" ht="14" thickBot="1">
      <c r="B93" s="98">
        <f t="shared" si="1"/>
        <v>44731</v>
      </c>
      <c r="C93" s="843">
        <f>'9.7_DF_Overview'!J91</f>
        <v>0</v>
      </c>
      <c r="D93" s="1196"/>
      <c r="E93" s="1196"/>
      <c r="F93" s="1196"/>
      <c r="G93" s="120"/>
      <c r="H93" s="266"/>
      <c r="I93" s="266"/>
      <c r="J93" s="266"/>
    </row>
    <row r="94" spans="2:10" ht="14" thickBot="1">
      <c r="B94" s="98">
        <f t="shared" si="1"/>
        <v>44732</v>
      </c>
      <c r="C94" s="843">
        <f>'9.7_DF_Overview'!J92</f>
        <v>0</v>
      </c>
      <c r="D94" s="1196"/>
      <c r="E94" s="1196"/>
      <c r="F94" s="1196"/>
      <c r="G94" s="120"/>
      <c r="H94" s="266"/>
      <c r="I94" s="266"/>
      <c r="J94" s="266"/>
    </row>
    <row r="95" spans="2:10" ht="14" thickBot="1">
      <c r="B95" s="98">
        <f t="shared" si="1"/>
        <v>44733</v>
      </c>
      <c r="C95" s="843">
        <f>'9.7_DF_Overview'!J93</f>
        <v>0</v>
      </c>
      <c r="D95" s="1196"/>
      <c r="E95" s="1196"/>
      <c r="F95" s="1196"/>
      <c r="G95" s="120"/>
      <c r="H95" s="266"/>
      <c r="I95" s="266"/>
      <c r="J95" s="266"/>
    </row>
    <row r="96" spans="2:10" ht="14" thickBot="1">
      <c r="B96" s="98">
        <f t="shared" si="1"/>
        <v>44734</v>
      </c>
      <c r="C96" s="843">
        <f>'9.7_DF_Overview'!J94</f>
        <v>0</v>
      </c>
      <c r="D96" s="1196"/>
      <c r="E96" s="1196"/>
      <c r="F96" s="1196"/>
      <c r="G96" s="120"/>
      <c r="H96" s="266"/>
      <c r="I96" s="266"/>
      <c r="J96" s="266"/>
    </row>
    <row r="97" spans="2:10" ht="14" thickBot="1">
      <c r="B97" s="98">
        <f t="shared" si="1"/>
        <v>44735</v>
      </c>
      <c r="C97" s="843">
        <f>'9.7_DF_Overview'!J95</f>
        <v>0</v>
      </c>
      <c r="D97" s="1196"/>
      <c r="E97" s="1196"/>
      <c r="F97" s="1196"/>
      <c r="G97" s="120"/>
      <c r="H97" s="266"/>
      <c r="I97" s="266"/>
      <c r="J97" s="266"/>
    </row>
    <row r="98" spans="2:10" ht="14" thickBot="1">
      <c r="B98" s="98">
        <f t="shared" si="1"/>
        <v>44736</v>
      </c>
      <c r="C98" s="843">
        <f>'9.7_DF_Overview'!J96</f>
        <v>0</v>
      </c>
      <c r="D98" s="1196"/>
      <c r="E98" s="1196"/>
      <c r="F98" s="1196"/>
      <c r="G98" s="120"/>
      <c r="H98" s="266"/>
      <c r="I98" s="266"/>
      <c r="J98" s="266"/>
    </row>
    <row r="99" spans="2:10" ht="14" thickBot="1">
      <c r="B99" s="98">
        <f t="shared" si="1"/>
        <v>44737</v>
      </c>
      <c r="C99" s="843">
        <f>'9.7_DF_Overview'!J97</f>
        <v>0</v>
      </c>
      <c r="D99" s="1196"/>
      <c r="E99" s="1196"/>
      <c r="F99" s="1196"/>
      <c r="G99" s="120"/>
      <c r="H99" s="266"/>
      <c r="I99" s="266"/>
      <c r="J99" s="266"/>
    </row>
    <row r="100" spans="2:10" ht="14" thickBot="1">
      <c r="B100" s="98">
        <f t="shared" si="1"/>
        <v>44738</v>
      </c>
      <c r="C100" s="843">
        <f>'9.7_DF_Overview'!J98</f>
        <v>0</v>
      </c>
      <c r="D100" s="1196"/>
      <c r="E100" s="1196"/>
      <c r="F100" s="1196"/>
      <c r="G100" s="120"/>
      <c r="H100" s="266"/>
      <c r="I100" s="266"/>
      <c r="J100" s="266"/>
    </row>
    <row r="101" spans="2:10" ht="14" thickBot="1">
      <c r="B101" s="98">
        <f t="shared" si="1"/>
        <v>44739</v>
      </c>
      <c r="C101" s="843">
        <f>'9.7_DF_Overview'!J99</f>
        <v>0</v>
      </c>
      <c r="D101" s="1196"/>
      <c r="E101" s="1196"/>
      <c r="F101" s="1196"/>
      <c r="G101" s="120"/>
      <c r="H101" s="266"/>
      <c r="I101" s="266"/>
      <c r="J101" s="266"/>
    </row>
    <row r="102" spans="2:10" ht="14" thickBot="1">
      <c r="B102" s="98">
        <f t="shared" si="1"/>
        <v>44740</v>
      </c>
      <c r="C102" s="843">
        <f>'9.7_DF_Overview'!J100</f>
        <v>0</v>
      </c>
      <c r="D102" s="1196"/>
      <c r="E102" s="1196"/>
      <c r="F102" s="1196"/>
      <c r="G102" s="120"/>
      <c r="H102" s="266"/>
      <c r="I102" s="266"/>
      <c r="J102" s="266"/>
    </row>
    <row r="103" spans="2:10" ht="14" thickBot="1">
      <c r="B103" s="98">
        <f t="shared" si="1"/>
        <v>44741</v>
      </c>
      <c r="C103" s="843">
        <f>'9.7_DF_Overview'!J101</f>
        <v>0</v>
      </c>
      <c r="D103" s="1196"/>
      <c r="E103" s="1196"/>
      <c r="F103" s="1196"/>
      <c r="G103" s="120"/>
      <c r="H103" s="266"/>
      <c r="I103" s="266"/>
      <c r="J103" s="266"/>
    </row>
    <row r="104" spans="2:10" ht="14" thickBot="1">
      <c r="B104" s="98">
        <f t="shared" si="1"/>
        <v>44742</v>
      </c>
      <c r="C104" s="843">
        <f>'9.7_DF_Overview'!J102</f>
        <v>0</v>
      </c>
      <c r="D104" s="1196"/>
      <c r="E104" s="1196"/>
      <c r="F104" s="1196"/>
      <c r="G104" s="120"/>
      <c r="H104" s="266"/>
      <c r="I104" s="266"/>
      <c r="J104" s="266"/>
    </row>
    <row r="105" spans="2:10" ht="14" thickBot="1">
      <c r="B105" s="98">
        <f t="shared" si="1"/>
        <v>44743</v>
      </c>
      <c r="C105" s="843">
        <f>'9.7_DF_Overview'!J103</f>
        <v>0</v>
      </c>
      <c r="D105" s="1196"/>
      <c r="E105" s="1196"/>
      <c r="F105" s="1196"/>
      <c r="G105" s="120"/>
      <c r="H105" s="266"/>
      <c r="I105" s="266"/>
      <c r="J105" s="266"/>
    </row>
    <row r="106" spans="2:10" ht="14" thickBot="1">
      <c r="B106" s="98">
        <f t="shared" si="1"/>
        <v>44744</v>
      </c>
      <c r="C106" s="843">
        <f>'9.7_DF_Overview'!J104</f>
        <v>0</v>
      </c>
      <c r="D106" s="1196"/>
      <c r="E106" s="1196"/>
      <c r="F106" s="1196"/>
      <c r="G106" s="120"/>
      <c r="H106" s="266"/>
      <c r="I106" s="266"/>
      <c r="J106" s="266"/>
    </row>
    <row r="107" spans="2:10" ht="14" thickBot="1">
      <c r="B107" s="98">
        <f t="shared" si="1"/>
        <v>44745</v>
      </c>
      <c r="C107" s="843">
        <f>'9.7_DF_Overview'!J105</f>
        <v>0</v>
      </c>
      <c r="D107" s="1196"/>
      <c r="E107" s="1196"/>
      <c r="F107" s="1196"/>
      <c r="G107" s="120"/>
      <c r="H107" s="266"/>
      <c r="I107" s="266"/>
      <c r="J107" s="266"/>
    </row>
    <row r="108" spans="2:10" ht="14" thickBot="1">
      <c r="B108" s="98">
        <f t="shared" si="1"/>
        <v>44746</v>
      </c>
      <c r="C108" s="843">
        <f>'9.7_DF_Overview'!J106</f>
        <v>0</v>
      </c>
      <c r="D108" s="1196"/>
      <c r="E108" s="1196"/>
      <c r="F108" s="1196"/>
      <c r="G108" s="120"/>
      <c r="H108" s="266"/>
      <c r="I108" s="266"/>
      <c r="J108" s="266"/>
    </row>
    <row r="109" spans="2:10" ht="14" thickBot="1">
      <c r="B109" s="98">
        <f t="shared" si="1"/>
        <v>44747</v>
      </c>
      <c r="C109" s="843">
        <f>'9.7_DF_Overview'!J107</f>
        <v>0</v>
      </c>
      <c r="D109" s="1196"/>
      <c r="E109" s="1196"/>
      <c r="F109" s="1196"/>
      <c r="G109" s="120"/>
      <c r="H109" s="266"/>
      <c r="I109" s="266"/>
      <c r="J109" s="266"/>
    </row>
    <row r="110" spans="2:10" ht="14" thickBot="1">
      <c r="B110" s="98">
        <f t="shared" si="1"/>
        <v>44748</v>
      </c>
      <c r="C110" s="843">
        <f>'9.7_DF_Overview'!J108</f>
        <v>0</v>
      </c>
      <c r="D110" s="1196"/>
      <c r="E110" s="1196"/>
      <c r="F110" s="1196"/>
      <c r="G110" s="120"/>
      <c r="H110" s="266"/>
      <c r="I110" s="266"/>
      <c r="J110" s="266"/>
    </row>
    <row r="111" spans="2:10" ht="14" thickBot="1">
      <c r="B111" s="98">
        <f t="shared" si="1"/>
        <v>44749</v>
      </c>
      <c r="C111" s="843">
        <f>'9.7_DF_Overview'!J109</f>
        <v>0</v>
      </c>
      <c r="D111" s="1196"/>
      <c r="E111" s="1196"/>
      <c r="F111" s="1196"/>
      <c r="G111" s="120"/>
      <c r="H111" s="266"/>
      <c r="I111" s="266"/>
      <c r="J111" s="266"/>
    </row>
    <row r="112" spans="2:10" ht="14" thickBot="1">
      <c r="B112" s="98">
        <f t="shared" si="1"/>
        <v>44750</v>
      </c>
      <c r="C112" s="843">
        <f>'9.7_DF_Overview'!J110</f>
        <v>0</v>
      </c>
      <c r="D112" s="1196"/>
      <c r="E112" s="1196"/>
      <c r="F112" s="1196"/>
      <c r="G112" s="120"/>
      <c r="H112" s="266"/>
      <c r="I112" s="266"/>
      <c r="J112" s="266"/>
    </row>
    <row r="113" spans="2:10" ht="14" thickBot="1">
      <c r="B113" s="98">
        <f t="shared" si="1"/>
        <v>44751</v>
      </c>
      <c r="C113" s="843">
        <f>'9.7_DF_Overview'!J111</f>
        <v>0</v>
      </c>
      <c r="D113" s="1196"/>
      <c r="E113" s="1196"/>
      <c r="F113" s="1196"/>
      <c r="G113" s="120"/>
      <c r="H113" s="266"/>
      <c r="I113" s="266"/>
      <c r="J113" s="266"/>
    </row>
    <row r="114" spans="2:10" ht="14" thickBot="1">
      <c r="B114" s="98">
        <f t="shared" si="1"/>
        <v>44752</v>
      </c>
      <c r="C114" s="843">
        <f>'9.7_DF_Overview'!J112</f>
        <v>0</v>
      </c>
      <c r="D114" s="1196"/>
      <c r="E114" s="1196"/>
      <c r="F114" s="1196"/>
      <c r="G114" s="120"/>
      <c r="H114" s="266"/>
      <c r="I114" s="266"/>
      <c r="J114" s="266"/>
    </row>
    <row r="115" spans="2:10" ht="14" thickBot="1">
      <c r="B115" s="98">
        <f t="shared" si="1"/>
        <v>44753</v>
      </c>
      <c r="C115" s="843">
        <f>'9.7_DF_Overview'!J113</f>
        <v>0</v>
      </c>
      <c r="D115" s="1196"/>
      <c r="E115" s="1196"/>
      <c r="F115" s="1196"/>
      <c r="G115" s="120"/>
      <c r="H115" s="266"/>
      <c r="I115" s="266"/>
      <c r="J115" s="266"/>
    </row>
    <row r="116" spans="2:10" ht="14" thickBot="1">
      <c r="B116" s="98">
        <f t="shared" si="1"/>
        <v>44754</v>
      </c>
      <c r="C116" s="843">
        <f>'9.7_DF_Overview'!J114</f>
        <v>0</v>
      </c>
      <c r="D116" s="1196"/>
      <c r="E116" s="1196"/>
      <c r="F116" s="1196"/>
      <c r="G116" s="120"/>
      <c r="H116" s="266"/>
      <c r="I116" s="266"/>
      <c r="J116" s="266"/>
    </row>
    <row r="117" spans="2:10" ht="14" thickBot="1">
      <c r="B117" s="98">
        <f t="shared" si="1"/>
        <v>44755</v>
      </c>
      <c r="C117" s="843">
        <f>'9.7_DF_Overview'!J115</f>
        <v>0</v>
      </c>
      <c r="D117" s="1196"/>
      <c r="E117" s="1196"/>
      <c r="F117" s="1196"/>
      <c r="G117" s="120"/>
      <c r="H117" s="266"/>
      <c r="I117" s="266"/>
      <c r="J117" s="266"/>
    </row>
    <row r="118" spans="2:10" ht="14" thickBot="1">
      <c r="B118" s="98">
        <f t="shared" si="1"/>
        <v>44756</v>
      </c>
      <c r="C118" s="843">
        <f>'9.7_DF_Overview'!J116</f>
        <v>0</v>
      </c>
      <c r="D118" s="1196"/>
      <c r="E118" s="1196"/>
      <c r="F118" s="1196"/>
      <c r="G118" s="120"/>
      <c r="H118" s="266"/>
      <c r="I118" s="266"/>
      <c r="J118" s="266"/>
    </row>
    <row r="119" spans="2:10" ht="14" thickBot="1">
      <c r="B119" s="98">
        <f t="shared" si="1"/>
        <v>44757</v>
      </c>
      <c r="C119" s="843">
        <f>'9.7_DF_Overview'!J117</f>
        <v>0</v>
      </c>
      <c r="D119" s="1196"/>
      <c r="E119" s="1196"/>
      <c r="F119" s="1196"/>
      <c r="G119" s="120"/>
      <c r="H119" s="266"/>
      <c r="I119" s="266"/>
      <c r="J119" s="266"/>
    </row>
    <row r="120" spans="2:10" ht="14" thickBot="1">
      <c r="B120" s="98">
        <f t="shared" si="1"/>
        <v>44758</v>
      </c>
      <c r="C120" s="843">
        <f>'9.7_DF_Overview'!J118</f>
        <v>0</v>
      </c>
      <c r="D120" s="1196"/>
      <c r="E120" s="1196"/>
      <c r="F120" s="1196"/>
      <c r="G120" s="120"/>
      <c r="H120" s="266"/>
      <c r="I120" s="266"/>
      <c r="J120" s="266"/>
    </row>
    <row r="121" spans="2:10" ht="14" thickBot="1">
      <c r="B121" s="98">
        <f t="shared" si="1"/>
        <v>44759</v>
      </c>
      <c r="C121" s="843">
        <f>'9.7_DF_Overview'!J119</f>
        <v>0</v>
      </c>
      <c r="D121" s="1196"/>
      <c r="E121" s="1196"/>
      <c r="F121" s="1196"/>
      <c r="G121" s="120"/>
      <c r="H121" s="266"/>
      <c r="I121" s="266"/>
      <c r="J121" s="266"/>
    </row>
    <row r="122" spans="2:10" ht="14" thickBot="1">
      <c r="B122" s="98">
        <f t="shared" si="1"/>
        <v>44760</v>
      </c>
      <c r="C122" s="843">
        <f>'9.7_DF_Overview'!J120</f>
        <v>0</v>
      </c>
      <c r="D122" s="1196"/>
      <c r="E122" s="1196"/>
      <c r="F122" s="1196"/>
      <c r="G122" s="120"/>
      <c r="H122" s="266"/>
      <c r="I122" s="266"/>
      <c r="J122" s="266"/>
    </row>
    <row r="123" spans="2:10" ht="14" thickBot="1">
      <c r="B123" s="98">
        <f t="shared" si="1"/>
        <v>44761</v>
      </c>
      <c r="C123" s="843">
        <f>'9.7_DF_Overview'!J121</f>
        <v>0</v>
      </c>
      <c r="D123" s="1196"/>
      <c r="E123" s="1196"/>
      <c r="F123" s="1196"/>
      <c r="G123" s="120"/>
      <c r="H123" s="266"/>
      <c r="I123" s="266"/>
      <c r="J123" s="266"/>
    </row>
    <row r="124" spans="2:10" ht="14" thickBot="1">
      <c r="B124" s="98">
        <f t="shared" si="1"/>
        <v>44762</v>
      </c>
      <c r="C124" s="843">
        <f>'9.7_DF_Overview'!J122</f>
        <v>0</v>
      </c>
      <c r="D124" s="1196"/>
      <c r="E124" s="1196"/>
      <c r="F124" s="1196"/>
      <c r="G124" s="120"/>
      <c r="H124" s="266"/>
      <c r="I124" s="266"/>
      <c r="J124" s="266"/>
    </row>
    <row r="125" spans="2:10" ht="14" thickBot="1">
      <c r="B125" s="98">
        <f t="shared" si="1"/>
        <v>44763</v>
      </c>
      <c r="C125" s="843">
        <f>'9.7_DF_Overview'!J123</f>
        <v>0</v>
      </c>
      <c r="D125" s="1196"/>
      <c r="E125" s="1196"/>
      <c r="F125" s="1196"/>
      <c r="G125" s="120"/>
      <c r="H125" s="266"/>
      <c r="I125" s="266"/>
      <c r="J125" s="266"/>
    </row>
    <row r="126" spans="2:10" ht="14" thickBot="1">
      <c r="B126" s="98">
        <f t="shared" si="1"/>
        <v>44764</v>
      </c>
      <c r="C126" s="843">
        <f>'9.7_DF_Overview'!J124</f>
        <v>0</v>
      </c>
      <c r="D126" s="1196"/>
      <c r="E126" s="1196"/>
      <c r="F126" s="1196"/>
      <c r="G126" s="120"/>
      <c r="H126" s="266"/>
      <c r="I126" s="266"/>
      <c r="J126" s="266"/>
    </row>
    <row r="127" spans="2:10" ht="14" thickBot="1">
      <c r="B127" s="98">
        <f t="shared" si="1"/>
        <v>44765</v>
      </c>
      <c r="C127" s="843">
        <f>'9.7_DF_Overview'!J125</f>
        <v>0</v>
      </c>
      <c r="D127" s="1196"/>
      <c r="E127" s="1196"/>
      <c r="F127" s="1196"/>
      <c r="G127" s="120"/>
      <c r="H127" s="266"/>
      <c r="I127" s="266"/>
      <c r="J127" s="266"/>
    </row>
    <row r="128" spans="2:10" ht="14" thickBot="1">
      <c r="B128" s="98">
        <f t="shared" si="1"/>
        <v>44766</v>
      </c>
      <c r="C128" s="843">
        <f>'9.7_DF_Overview'!J126</f>
        <v>0</v>
      </c>
      <c r="D128" s="1196"/>
      <c r="E128" s="1196"/>
      <c r="F128" s="1196"/>
      <c r="G128" s="120"/>
      <c r="H128" s="266"/>
      <c r="I128" s="266"/>
      <c r="J128" s="266"/>
    </row>
    <row r="129" spans="2:10" ht="14" thickBot="1">
      <c r="B129" s="98">
        <f t="shared" si="1"/>
        <v>44767</v>
      </c>
      <c r="C129" s="843">
        <f>'9.7_DF_Overview'!J127</f>
        <v>0</v>
      </c>
      <c r="D129" s="1196"/>
      <c r="E129" s="1196"/>
      <c r="F129" s="1196"/>
      <c r="G129" s="120"/>
      <c r="H129" s="266"/>
      <c r="I129" s="266"/>
      <c r="J129" s="266"/>
    </row>
    <row r="130" spans="2:10" ht="14" thickBot="1">
      <c r="B130" s="98">
        <f t="shared" si="1"/>
        <v>44768</v>
      </c>
      <c r="C130" s="843">
        <f>'9.7_DF_Overview'!J128</f>
        <v>0</v>
      </c>
      <c r="D130" s="1196"/>
      <c r="E130" s="1196"/>
      <c r="F130" s="1196"/>
      <c r="G130" s="120"/>
      <c r="H130" s="266"/>
      <c r="I130" s="266"/>
      <c r="J130" s="266"/>
    </row>
    <row r="131" spans="2:10" ht="14" thickBot="1">
      <c r="B131" s="98">
        <f t="shared" si="1"/>
        <v>44769</v>
      </c>
      <c r="C131" s="843">
        <f>'9.7_DF_Overview'!J129</f>
        <v>0</v>
      </c>
      <c r="D131" s="1196"/>
      <c r="E131" s="1196"/>
      <c r="F131" s="1196"/>
      <c r="G131" s="120"/>
      <c r="H131" s="266"/>
      <c r="I131" s="266"/>
      <c r="J131" s="266"/>
    </row>
    <row r="132" spans="2:10" ht="14" thickBot="1">
      <c r="B132" s="98">
        <f t="shared" si="1"/>
        <v>44770</v>
      </c>
      <c r="C132" s="843">
        <f>'9.7_DF_Overview'!J130</f>
        <v>0</v>
      </c>
      <c r="D132" s="1196"/>
      <c r="E132" s="1196"/>
      <c r="F132" s="1196"/>
      <c r="G132" s="120"/>
      <c r="H132" s="266"/>
      <c r="I132" s="266"/>
      <c r="J132" s="266"/>
    </row>
    <row r="133" spans="2:10" ht="14" thickBot="1">
      <c r="B133" s="98">
        <f t="shared" si="1"/>
        <v>44771</v>
      </c>
      <c r="C133" s="843">
        <f>'9.7_DF_Overview'!J131</f>
        <v>0</v>
      </c>
      <c r="D133" s="1196"/>
      <c r="E133" s="1196"/>
      <c r="F133" s="1196"/>
      <c r="G133" s="120"/>
      <c r="H133" s="266"/>
      <c r="I133" s="266"/>
      <c r="J133" s="266"/>
    </row>
    <row r="134" spans="2:10" ht="14" thickBot="1">
      <c r="B134" s="98">
        <f t="shared" si="1"/>
        <v>44772</v>
      </c>
      <c r="C134" s="843">
        <f>'9.7_DF_Overview'!J132</f>
        <v>0</v>
      </c>
      <c r="D134" s="1196"/>
      <c r="E134" s="1196"/>
      <c r="F134" s="1196"/>
      <c r="G134" s="120"/>
      <c r="H134" s="266"/>
      <c r="I134" s="266"/>
      <c r="J134" s="266"/>
    </row>
    <row r="135" spans="2:10" ht="14" thickBot="1">
      <c r="B135" s="98">
        <f t="shared" si="1"/>
        <v>44773</v>
      </c>
      <c r="C135" s="843">
        <f>'9.7_DF_Overview'!J133</f>
        <v>0</v>
      </c>
      <c r="D135" s="1196"/>
      <c r="E135" s="1196"/>
      <c r="F135" s="1196"/>
      <c r="G135" s="120"/>
      <c r="H135" s="266"/>
      <c r="I135" s="266"/>
      <c r="J135" s="266"/>
    </row>
    <row r="136" spans="2:10" ht="14" thickBot="1">
      <c r="B136" s="98">
        <f t="shared" si="1"/>
        <v>44774</v>
      </c>
      <c r="C136" s="843">
        <f>'9.7_DF_Overview'!J134</f>
        <v>0</v>
      </c>
      <c r="D136" s="1196"/>
      <c r="E136" s="1196"/>
      <c r="F136" s="1196"/>
      <c r="G136" s="120"/>
      <c r="H136" s="266"/>
      <c r="I136" s="266"/>
      <c r="J136" s="266"/>
    </row>
    <row r="137" spans="2:10" ht="14" thickBot="1">
      <c r="B137" s="98">
        <f t="shared" si="1"/>
        <v>44775</v>
      </c>
      <c r="C137" s="843">
        <f>'9.7_DF_Overview'!J135</f>
        <v>0</v>
      </c>
      <c r="D137" s="1196"/>
      <c r="E137" s="1196"/>
      <c r="F137" s="1196"/>
      <c r="G137" s="120"/>
      <c r="H137" s="266"/>
      <c r="I137" s="266"/>
      <c r="J137" s="266"/>
    </row>
    <row r="138" spans="2:10" ht="14" thickBot="1">
      <c r="B138" s="98">
        <f t="shared" si="1"/>
        <v>44776</v>
      </c>
      <c r="C138" s="843">
        <f>'9.7_DF_Overview'!J136</f>
        <v>0</v>
      </c>
      <c r="D138" s="1196"/>
      <c r="E138" s="1196"/>
      <c r="F138" s="1196"/>
      <c r="G138" s="120"/>
      <c r="H138" s="266"/>
      <c r="I138" s="266"/>
      <c r="J138" s="266"/>
    </row>
    <row r="139" spans="2:10" ht="14" thickBot="1">
      <c r="B139" s="98">
        <f t="shared" si="1"/>
        <v>44777</v>
      </c>
      <c r="C139" s="843">
        <f>'9.7_DF_Overview'!J137</f>
        <v>0</v>
      </c>
      <c r="D139" s="1196"/>
      <c r="E139" s="1196"/>
      <c r="F139" s="1196"/>
      <c r="G139" s="120"/>
      <c r="H139" s="266"/>
      <c r="I139" s="266"/>
      <c r="J139" s="266"/>
    </row>
    <row r="140" spans="2:10" ht="14" thickBot="1">
      <c r="B140" s="98">
        <f t="shared" si="1"/>
        <v>44778</v>
      </c>
      <c r="C140" s="843">
        <f>'9.7_DF_Overview'!J138</f>
        <v>0</v>
      </c>
      <c r="D140" s="1196"/>
      <c r="E140" s="1196"/>
      <c r="F140" s="1196"/>
      <c r="G140" s="120"/>
      <c r="H140" s="266"/>
      <c r="I140" s="266"/>
      <c r="J140" s="266"/>
    </row>
    <row r="141" spans="2:10" ht="14" thickBot="1">
      <c r="B141" s="98">
        <f t="shared" si="1"/>
        <v>44779</v>
      </c>
      <c r="C141" s="843">
        <f>'9.7_DF_Overview'!J139</f>
        <v>0</v>
      </c>
      <c r="D141" s="1196"/>
      <c r="E141" s="1196"/>
      <c r="F141" s="1196"/>
      <c r="G141" s="120"/>
      <c r="H141" s="266"/>
      <c r="I141" s="266"/>
      <c r="J141" s="266"/>
    </row>
    <row r="142" spans="2:10" ht="14" thickBot="1">
      <c r="B142" s="98">
        <f t="shared" si="1"/>
        <v>44780</v>
      </c>
      <c r="C142" s="843">
        <f>'9.7_DF_Overview'!J140</f>
        <v>0</v>
      </c>
      <c r="D142" s="1196"/>
      <c r="E142" s="1196"/>
      <c r="F142" s="1196"/>
      <c r="G142" s="120"/>
      <c r="H142" s="266"/>
      <c r="I142" s="266"/>
      <c r="J142" s="266"/>
    </row>
    <row r="143" spans="2:10" ht="14" thickBot="1">
      <c r="B143" s="98">
        <f t="shared" ref="B143:B206" si="2">B142+1</f>
        <v>44781</v>
      </c>
      <c r="C143" s="843">
        <f>'9.7_DF_Overview'!J141</f>
        <v>0</v>
      </c>
      <c r="D143" s="1196"/>
      <c r="E143" s="1196"/>
      <c r="F143" s="1196"/>
      <c r="G143" s="120"/>
      <c r="H143" s="266"/>
      <c r="I143" s="266"/>
      <c r="J143" s="266"/>
    </row>
    <row r="144" spans="2:10" ht="14" thickBot="1">
      <c r="B144" s="98">
        <f t="shared" si="2"/>
        <v>44782</v>
      </c>
      <c r="C144" s="843">
        <f>'9.7_DF_Overview'!J142</f>
        <v>0</v>
      </c>
      <c r="D144" s="1196"/>
      <c r="E144" s="1196"/>
      <c r="F144" s="1196"/>
      <c r="G144" s="120"/>
      <c r="H144" s="266"/>
      <c r="I144" s="266"/>
      <c r="J144" s="266"/>
    </row>
    <row r="145" spans="2:10" ht="14" thickBot="1">
      <c r="B145" s="98">
        <f t="shared" si="2"/>
        <v>44783</v>
      </c>
      <c r="C145" s="843">
        <f>'9.7_DF_Overview'!J143</f>
        <v>0</v>
      </c>
      <c r="D145" s="1196"/>
      <c r="E145" s="1196"/>
      <c r="F145" s="1196"/>
      <c r="G145" s="120"/>
      <c r="H145" s="266"/>
      <c r="I145" s="266"/>
      <c r="J145" s="266"/>
    </row>
    <row r="146" spans="2:10" ht="14" thickBot="1">
      <c r="B146" s="98">
        <f t="shared" si="2"/>
        <v>44784</v>
      </c>
      <c r="C146" s="843">
        <f>'9.7_DF_Overview'!J144</f>
        <v>0</v>
      </c>
      <c r="D146" s="1196"/>
      <c r="E146" s="1196"/>
      <c r="F146" s="1196"/>
      <c r="G146" s="120"/>
      <c r="H146" s="266"/>
      <c r="I146" s="266"/>
      <c r="J146" s="266"/>
    </row>
    <row r="147" spans="2:10" ht="14" thickBot="1">
      <c r="B147" s="98">
        <f t="shared" si="2"/>
        <v>44785</v>
      </c>
      <c r="C147" s="843">
        <f>'9.7_DF_Overview'!J145</f>
        <v>0</v>
      </c>
      <c r="D147" s="1196"/>
      <c r="E147" s="1196"/>
      <c r="F147" s="1196"/>
      <c r="G147" s="120"/>
      <c r="H147" s="266"/>
      <c r="I147" s="266"/>
      <c r="J147" s="266"/>
    </row>
    <row r="148" spans="2:10" ht="14" thickBot="1">
      <c r="B148" s="98">
        <f t="shared" si="2"/>
        <v>44786</v>
      </c>
      <c r="C148" s="843">
        <f>'9.7_DF_Overview'!J146</f>
        <v>0</v>
      </c>
      <c r="D148" s="1196"/>
      <c r="E148" s="1196"/>
      <c r="F148" s="1196"/>
      <c r="G148" s="120"/>
      <c r="H148" s="266"/>
      <c r="I148" s="266"/>
      <c r="J148" s="266"/>
    </row>
    <row r="149" spans="2:10" ht="14" thickBot="1">
      <c r="B149" s="98">
        <f t="shared" si="2"/>
        <v>44787</v>
      </c>
      <c r="C149" s="843">
        <f>'9.7_DF_Overview'!J147</f>
        <v>0</v>
      </c>
      <c r="D149" s="1196"/>
      <c r="E149" s="1196"/>
      <c r="F149" s="1196"/>
      <c r="G149" s="120"/>
      <c r="H149" s="266"/>
      <c r="I149" s="266"/>
      <c r="J149" s="266"/>
    </row>
    <row r="150" spans="2:10" ht="14" thickBot="1">
      <c r="B150" s="98">
        <f t="shared" si="2"/>
        <v>44788</v>
      </c>
      <c r="C150" s="843">
        <f>'9.7_DF_Overview'!J148</f>
        <v>0</v>
      </c>
      <c r="D150" s="1196"/>
      <c r="E150" s="1196"/>
      <c r="F150" s="1196"/>
      <c r="G150" s="120"/>
      <c r="H150" s="266"/>
      <c r="I150" s="266"/>
      <c r="J150" s="266"/>
    </row>
    <row r="151" spans="2:10" ht="14" thickBot="1">
      <c r="B151" s="98">
        <f t="shared" si="2"/>
        <v>44789</v>
      </c>
      <c r="C151" s="843">
        <f>'9.7_DF_Overview'!J149</f>
        <v>0</v>
      </c>
      <c r="D151" s="1196"/>
      <c r="E151" s="1196"/>
      <c r="F151" s="1196"/>
      <c r="G151" s="120"/>
      <c r="H151" s="266"/>
      <c r="I151" s="266"/>
      <c r="J151" s="266"/>
    </row>
    <row r="152" spans="2:10" ht="14" thickBot="1">
      <c r="B152" s="98">
        <f t="shared" si="2"/>
        <v>44790</v>
      </c>
      <c r="C152" s="843">
        <f>'9.7_DF_Overview'!J150</f>
        <v>0</v>
      </c>
      <c r="D152" s="1196"/>
      <c r="E152" s="1196"/>
      <c r="F152" s="1196"/>
      <c r="G152" s="120"/>
      <c r="H152" s="266"/>
      <c r="I152" s="266"/>
      <c r="J152" s="266"/>
    </row>
    <row r="153" spans="2:10" ht="14" thickBot="1">
      <c r="B153" s="98">
        <f t="shared" si="2"/>
        <v>44791</v>
      </c>
      <c r="C153" s="843">
        <f>'9.7_DF_Overview'!J151</f>
        <v>0</v>
      </c>
      <c r="D153" s="1196"/>
      <c r="E153" s="1196"/>
      <c r="F153" s="1196"/>
      <c r="G153" s="120"/>
      <c r="H153" s="266"/>
      <c r="I153" s="266"/>
      <c r="J153" s="266"/>
    </row>
    <row r="154" spans="2:10" ht="14" thickBot="1">
      <c r="B154" s="98">
        <f t="shared" si="2"/>
        <v>44792</v>
      </c>
      <c r="C154" s="843">
        <f>'9.7_DF_Overview'!J152</f>
        <v>0</v>
      </c>
      <c r="D154" s="1196"/>
      <c r="E154" s="1196"/>
      <c r="F154" s="1196"/>
      <c r="G154" s="120"/>
      <c r="H154" s="266"/>
      <c r="I154" s="266"/>
      <c r="J154" s="266"/>
    </row>
    <row r="155" spans="2:10" ht="14" thickBot="1">
      <c r="B155" s="98">
        <f t="shared" si="2"/>
        <v>44793</v>
      </c>
      <c r="C155" s="843">
        <f>'9.7_DF_Overview'!J153</f>
        <v>0</v>
      </c>
      <c r="D155" s="1196"/>
      <c r="E155" s="1196"/>
      <c r="F155" s="1196"/>
      <c r="G155" s="120"/>
      <c r="H155" s="266"/>
      <c r="I155" s="266"/>
      <c r="J155" s="266"/>
    </row>
    <row r="156" spans="2:10" ht="14" thickBot="1">
      <c r="B156" s="98">
        <f t="shared" si="2"/>
        <v>44794</v>
      </c>
      <c r="C156" s="843">
        <f>'9.7_DF_Overview'!J154</f>
        <v>0</v>
      </c>
      <c r="D156" s="1196"/>
      <c r="E156" s="1196"/>
      <c r="F156" s="1196"/>
      <c r="G156" s="120"/>
      <c r="H156" s="266"/>
      <c r="I156" s="266"/>
      <c r="J156" s="266"/>
    </row>
    <row r="157" spans="2:10" ht="14" thickBot="1">
      <c r="B157" s="98">
        <f t="shared" si="2"/>
        <v>44795</v>
      </c>
      <c r="C157" s="843">
        <f>'9.7_DF_Overview'!J155</f>
        <v>0</v>
      </c>
      <c r="D157" s="1196"/>
      <c r="E157" s="1196"/>
      <c r="F157" s="1196"/>
      <c r="G157" s="120"/>
      <c r="H157" s="266"/>
      <c r="I157" s="266"/>
      <c r="J157" s="266"/>
    </row>
    <row r="158" spans="2:10" ht="14" thickBot="1">
      <c r="B158" s="98">
        <f t="shared" si="2"/>
        <v>44796</v>
      </c>
      <c r="C158" s="843">
        <f>'9.7_DF_Overview'!J156</f>
        <v>0</v>
      </c>
      <c r="D158" s="1196"/>
      <c r="E158" s="1196"/>
      <c r="F158" s="1196"/>
      <c r="G158" s="120"/>
      <c r="H158" s="266"/>
      <c r="I158" s="266"/>
      <c r="J158" s="266"/>
    </row>
    <row r="159" spans="2:10" ht="14" thickBot="1">
      <c r="B159" s="98">
        <f t="shared" si="2"/>
        <v>44797</v>
      </c>
      <c r="C159" s="843">
        <f>'9.7_DF_Overview'!J157</f>
        <v>0</v>
      </c>
      <c r="D159" s="1196"/>
      <c r="E159" s="1196"/>
      <c r="F159" s="1196"/>
      <c r="G159" s="120"/>
      <c r="H159" s="266"/>
      <c r="I159" s="266"/>
      <c r="J159" s="266"/>
    </row>
    <row r="160" spans="2:10" ht="14" thickBot="1">
      <c r="B160" s="98">
        <f t="shared" si="2"/>
        <v>44798</v>
      </c>
      <c r="C160" s="843">
        <f>'9.7_DF_Overview'!J158</f>
        <v>0</v>
      </c>
      <c r="D160" s="1196"/>
      <c r="E160" s="1196"/>
      <c r="F160" s="1196"/>
      <c r="G160" s="120"/>
      <c r="H160" s="266"/>
      <c r="I160" s="266"/>
      <c r="J160" s="266"/>
    </row>
    <row r="161" spans="2:10" ht="14" thickBot="1">
      <c r="B161" s="98">
        <f t="shared" si="2"/>
        <v>44799</v>
      </c>
      <c r="C161" s="843">
        <f>'9.7_DF_Overview'!J159</f>
        <v>0</v>
      </c>
      <c r="D161" s="1196"/>
      <c r="E161" s="1196"/>
      <c r="F161" s="1196"/>
      <c r="G161" s="120"/>
      <c r="H161" s="266"/>
      <c r="I161" s="266"/>
      <c r="J161" s="266"/>
    </row>
    <row r="162" spans="2:10" ht="14" thickBot="1">
      <c r="B162" s="98">
        <f t="shared" si="2"/>
        <v>44800</v>
      </c>
      <c r="C162" s="843">
        <f>'9.7_DF_Overview'!J160</f>
        <v>0</v>
      </c>
      <c r="D162" s="1196"/>
      <c r="E162" s="1196"/>
      <c r="F162" s="1196"/>
      <c r="G162" s="120"/>
      <c r="H162" s="266"/>
      <c r="I162" s="266"/>
      <c r="J162" s="266"/>
    </row>
    <row r="163" spans="2:10" ht="14" thickBot="1">
      <c r="B163" s="98">
        <f t="shared" si="2"/>
        <v>44801</v>
      </c>
      <c r="C163" s="843">
        <f>'9.7_DF_Overview'!J161</f>
        <v>0</v>
      </c>
      <c r="D163" s="1196"/>
      <c r="E163" s="1196"/>
      <c r="F163" s="1196"/>
      <c r="G163" s="120"/>
      <c r="H163" s="266"/>
      <c r="I163" s="266"/>
      <c r="J163" s="266"/>
    </row>
    <row r="164" spans="2:10" ht="14" thickBot="1">
      <c r="B164" s="98">
        <f t="shared" si="2"/>
        <v>44802</v>
      </c>
      <c r="C164" s="843">
        <f>'9.7_DF_Overview'!J162</f>
        <v>0</v>
      </c>
      <c r="D164" s="1196"/>
      <c r="E164" s="1196"/>
      <c r="F164" s="1196"/>
      <c r="G164" s="120"/>
      <c r="H164" s="266"/>
      <c r="I164" s="266"/>
      <c r="J164" s="266"/>
    </row>
    <row r="165" spans="2:10" ht="14" thickBot="1">
      <c r="B165" s="98">
        <f t="shared" si="2"/>
        <v>44803</v>
      </c>
      <c r="C165" s="843">
        <f>'9.7_DF_Overview'!J163</f>
        <v>0</v>
      </c>
      <c r="D165" s="1196"/>
      <c r="E165" s="1196"/>
      <c r="F165" s="1196"/>
      <c r="G165" s="120"/>
      <c r="H165" s="266"/>
      <c r="I165" s="266"/>
      <c r="J165" s="266"/>
    </row>
    <row r="166" spans="2:10" ht="14" thickBot="1">
      <c r="B166" s="98">
        <f t="shared" si="2"/>
        <v>44804</v>
      </c>
      <c r="C166" s="843">
        <f>'9.7_DF_Overview'!J164</f>
        <v>0</v>
      </c>
      <c r="D166" s="1196"/>
      <c r="E166" s="1196"/>
      <c r="F166" s="1196"/>
      <c r="G166" s="120"/>
      <c r="H166" s="266"/>
      <c r="I166" s="266"/>
      <c r="J166" s="266"/>
    </row>
    <row r="167" spans="2:10" ht="14" thickBot="1">
      <c r="B167" s="98">
        <f t="shared" si="2"/>
        <v>44805</v>
      </c>
      <c r="C167" s="843">
        <f>'9.7_DF_Overview'!J165</f>
        <v>0</v>
      </c>
      <c r="D167" s="1196"/>
      <c r="E167" s="1196"/>
      <c r="F167" s="1196"/>
      <c r="G167" s="120"/>
      <c r="H167" s="266"/>
      <c r="I167" s="266"/>
      <c r="J167" s="266"/>
    </row>
    <row r="168" spans="2:10" ht="14" thickBot="1">
      <c r="B168" s="98">
        <f t="shared" si="2"/>
        <v>44806</v>
      </c>
      <c r="C168" s="843">
        <f>'9.7_DF_Overview'!J166</f>
        <v>0</v>
      </c>
      <c r="D168" s="1196"/>
      <c r="E168" s="1196"/>
      <c r="F168" s="1196"/>
      <c r="G168" s="120"/>
      <c r="H168" s="266"/>
      <c r="I168" s="266"/>
      <c r="J168" s="266"/>
    </row>
    <row r="169" spans="2:10" ht="14" thickBot="1">
      <c r="B169" s="98">
        <f t="shared" si="2"/>
        <v>44807</v>
      </c>
      <c r="C169" s="843">
        <f>'9.7_DF_Overview'!J167</f>
        <v>0</v>
      </c>
      <c r="D169" s="1196"/>
      <c r="E169" s="1196"/>
      <c r="F169" s="1196"/>
      <c r="G169" s="120"/>
      <c r="H169" s="266"/>
      <c r="I169" s="266"/>
      <c r="J169" s="266"/>
    </row>
    <row r="170" spans="2:10" ht="14" thickBot="1">
      <c r="B170" s="98">
        <f t="shared" si="2"/>
        <v>44808</v>
      </c>
      <c r="C170" s="843">
        <f>'9.7_DF_Overview'!J168</f>
        <v>0</v>
      </c>
      <c r="D170" s="1196"/>
      <c r="E170" s="1196"/>
      <c r="F170" s="1196"/>
      <c r="G170" s="120"/>
      <c r="H170" s="266"/>
      <c r="I170" s="266"/>
      <c r="J170" s="266"/>
    </row>
    <row r="171" spans="2:10" ht="14" thickBot="1">
      <c r="B171" s="98">
        <f t="shared" si="2"/>
        <v>44809</v>
      </c>
      <c r="C171" s="843">
        <f>'9.7_DF_Overview'!J169</f>
        <v>0</v>
      </c>
      <c r="D171" s="1196"/>
      <c r="E171" s="1196"/>
      <c r="F171" s="1196"/>
      <c r="G171" s="120"/>
      <c r="H171" s="266"/>
      <c r="I171" s="266"/>
      <c r="J171" s="266"/>
    </row>
    <row r="172" spans="2:10" ht="14" thickBot="1">
      <c r="B172" s="98">
        <f t="shared" si="2"/>
        <v>44810</v>
      </c>
      <c r="C172" s="843">
        <f>'9.7_DF_Overview'!J170</f>
        <v>0</v>
      </c>
      <c r="D172" s="1196"/>
      <c r="E172" s="1196"/>
      <c r="F172" s="1196"/>
      <c r="G172" s="120"/>
      <c r="H172" s="266"/>
      <c r="I172" s="266"/>
      <c r="J172" s="266"/>
    </row>
    <row r="173" spans="2:10" ht="14" thickBot="1">
      <c r="B173" s="98">
        <f t="shared" si="2"/>
        <v>44811</v>
      </c>
      <c r="C173" s="843">
        <f>'9.7_DF_Overview'!J171</f>
        <v>0</v>
      </c>
      <c r="D173" s="1196"/>
      <c r="E173" s="1196"/>
      <c r="F173" s="1196"/>
      <c r="G173" s="120"/>
      <c r="H173" s="266"/>
      <c r="I173" s="266"/>
      <c r="J173" s="266"/>
    </row>
    <row r="174" spans="2:10" ht="14" thickBot="1">
      <c r="B174" s="98">
        <f t="shared" si="2"/>
        <v>44812</v>
      </c>
      <c r="C174" s="843">
        <f>'9.7_DF_Overview'!J172</f>
        <v>0</v>
      </c>
      <c r="D174" s="1196"/>
      <c r="E174" s="1196"/>
      <c r="F174" s="1196"/>
      <c r="G174" s="120"/>
      <c r="H174" s="266"/>
      <c r="I174" s="266"/>
      <c r="J174" s="266"/>
    </row>
    <row r="175" spans="2:10" ht="14" thickBot="1">
      <c r="B175" s="98">
        <f t="shared" si="2"/>
        <v>44813</v>
      </c>
      <c r="C175" s="843">
        <f>'9.7_DF_Overview'!J173</f>
        <v>0</v>
      </c>
      <c r="D175" s="1196"/>
      <c r="E175" s="1196"/>
      <c r="F175" s="1196"/>
      <c r="G175" s="120"/>
      <c r="H175" s="266"/>
      <c r="I175" s="266"/>
      <c r="J175" s="266"/>
    </row>
    <row r="176" spans="2:10" ht="14" thickBot="1">
      <c r="B176" s="98">
        <f t="shared" si="2"/>
        <v>44814</v>
      </c>
      <c r="C176" s="843">
        <f>'9.7_DF_Overview'!J174</f>
        <v>0</v>
      </c>
      <c r="D176" s="1196"/>
      <c r="E176" s="1196"/>
      <c r="F176" s="1196"/>
      <c r="G176" s="120"/>
      <c r="H176" s="266"/>
      <c r="I176" s="266"/>
      <c r="J176" s="266"/>
    </row>
    <row r="177" spans="2:10" ht="14" thickBot="1">
      <c r="B177" s="98">
        <f t="shared" si="2"/>
        <v>44815</v>
      </c>
      <c r="C177" s="843">
        <f>'9.7_DF_Overview'!J175</f>
        <v>0</v>
      </c>
      <c r="D177" s="1196"/>
      <c r="E177" s="1196"/>
      <c r="F177" s="1196"/>
      <c r="G177" s="120"/>
      <c r="H177" s="266"/>
      <c r="I177" s="266"/>
      <c r="J177" s="266"/>
    </row>
    <row r="178" spans="2:10" ht="14" thickBot="1">
      <c r="B178" s="98">
        <f t="shared" si="2"/>
        <v>44816</v>
      </c>
      <c r="C178" s="843">
        <f>'9.7_DF_Overview'!J176</f>
        <v>0</v>
      </c>
      <c r="D178" s="1196"/>
      <c r="E178" s="1196"/>
      <c r="F178" s="1196"/>
      <c r="G178" s="120"/>
      <c r="H178" s="266"/>
      <c r="I178" s="266"/>
      <c r="J178" s="266"/>
    </row>
    <row r="179" spans="2:10" ht="14" thickBot="1">
      <c r="B179" s="98">
        <f t="shared" si="2"/>
        <v>44817</v>
      </c>
      <c r="C179" s="843">
        <f>'9.7_DF_Overview'!J177</f>
        <v>0</v>
      </c>
      <c r="D179" s="1196"/>
      <c r="E179" s="1196"/>
      <c r="F179" s="1196"/>
      <c r="G179" s="120"/>
      <c r="H179" s="266"/>
      <c r="I179" s="266"/>
      <c r="J179" s="266"/>
    </row>
    <row r="180" spans="2:10" ht="14" thickBot="1">
      <c r="B180" s="98">
        <f t="shared" si="2"/>
        <v>44818</v>
      </c>
      <c r="C180" s="843">
        <f>'9.7_DF_Overview'!J178</f>
        <v>0</v>
      </c>
      <c r="D180" s="1196"/>
      <c r="E180" s="1196"/>
      <c r="F180" s="1196"/>
      <c r="G180" s="120"/>
      <c r="H180" s="266"/>
      <c r="I180" s="266"/>
      <c r="J180" s="266"/>
    </row>
    <row r="181" spans="2:10" ht="14" thickBot="1">
      <c r="B181" s="98">
        <f t="shared" si="2"/>
        <v>44819</v>
      </c>
      <c r="C181" s="843">
        <f>'9.7_DF_Overview'!J179</f>
        <v>0</v>
      </c>
      <c r="D181" s="1196"/>
      <c r="E181" s="1196"/>
      <c r="F181" s="1196"/>
      <c r="G181" s="120"/>
      <c r="H181" s="266"/>
      <c r="I181" s="266"/>
      <c r="J181" s="266"/>
    </row>
    <row r="182" spans="2:10" ht="14" thickBot="1">
      <c r="B182" s="98">
        <f t="shared" si="2"/>
        <v>44820</v>
      </c>
      <c r="C182" s="843">
        <f>'9.7_DF_Overview'!J180</f>
        <v>0</v>
      </c>
      <c r="D182" s="1196"/>
      <c r="E182" s="1196"/>
      <c r="F182" s="1196"/>
      <c r="G182" s="120"/>
      <c r="H182" s="266"/>
      <c r="I182" s="266"/>
      <c r="J182" s="266"/>
    </row>
    <row r="183" spans="2:10" ht="14" thickBot="1">
      <c r="B183" s="98">
        <f t="shared" si="2"/>
        <v>44821</v>
      </c>
      <c r="C183" s="843">
        <f>'9.7_DF_Overview'!J181</f>
        <v>0</v>
      </c>
      <c r="D183" s="1196"/>
      <c r="E183" s="1196"/>
      <c r="F183" s="1196"/>
      <c r="G183" s="120"/>
      <c r="H183" s="266"/>
      <c r="I183" s="266"/>
      <c r="J183" s="266"/>
    </row>
    <row r="184" spans="2:10" ht="14" thickBot="1">
      <c r="B184" s="98">
        <f t="shared" si="2"/>
        <v>44822</v>
      </c>
      <c r="C184" s="843">
        <f>'9.7_DF_Overview'!J182</f>
        <v>0</v>
      </c>
      <c r="D184" s="1196"/>
      <c r="E184" s="1196"/>
      <c r="F184" s="1196"/>
      <c r="G184" s="120"/>
      <c r="H184" s="266"/>
      <c r="I184" s="266"/>
      <c r="J184" s="266"/>
    </row>
    <row r="185" spans="2:10" ht="14" thickBot="1">
      <c r="B185" s="98">
        <f t="shared" si="2"/>
        <v>44823</v>
      </c>
      <c r="C185" s="843">
        <f>'9.7_DF_Overview'!J183</f>
        <v>0</v>
      </c>
      <c r="D185" s="1196"/>
      <c r="E185" s="1196"/>
      <c r="F185" s="1196"/>
      <c r="G185" s="120"/>
      <c r="H185" s="266"/>
      <c r="I185" s="266"/>
      <c r="J185" s="266"/>
    </row>
    <row r="186" spans="2:10" ht="14" thickBot="1">
      <c r="B186" s="98">
        <f t="shared" si="2"/>
        <v>44824</v>
      </c>
      <c r="C186" s="843">
        <f>'9.7_DF_Overview'!J184</f>
        <v>0</v>
      </c>
      <c r="D186" s="1196"/>
      <c r="E186" s="1196"/>
      <c r="F186" s="1196"/>
      <c r="G186" s="120"/>
      <c r="H186" s="266"/>
      <c r="I186" s="266"/>
      <c r="J186" s="266"/>
    </row>
    <row r="187" spans="2:10" ht="14" thickBot="1">
      <c r="B187" s="98">
        <f t="shared" si="2"/>
        <v>44825</v>
      </c>
      <c r="C187" s="843">
        <f>'9.7_DF_Overview'!J185</f>
        <v>0</v>
      </c>
      <c r="D187" s="1196"/>
      <c r="E187" s="1196"/>
      <c r="F187" s="1196"/>
      <c r="G187" s="120"/>
      <c r="H187" s="266"/>
      <c r="I187" s="266"/>
      <c r="J187" s="266"/>
    </row>
    <row r="188" spans="2:10" ht="14" thickBot="1">
      <c r="B188" s="98">
        <f t="shared" si="2"/>
        <v>44826</v>
      </c>
      <c r="C188" s="843">
        <f>'9.7_DF_Overview'!J186</f>
        <v>0</v>
      </c>
      <c r="D188" s="1196"/>
      <c r="E188" s="1196"/>
      <c r="F188" s="1196"/>
      <c r="G188" s="120"/>
      <c r="H188" s="266"/>
      <c r="I188" s="266"/>
      <c r="J188" s="266"/>
    </row>
    <row r="189" spans="2:10" ht="14" thickBot="1">
      <c r="B189" s="98">
        <f t="shared" si="2"/>
        <v>44827</v>
      </c>
      <c r="C189" s="843">
        <f>'9.7_DF_Overview'!J187</f>
        <v>0</v>
      </c>
      <c r="D189" s="1196"/>
      <c r="E189" s="1196"/>
      <c r="F189" s="1196"/>
      <c r="G189" s="120"/>
      <c r="H189" s="266"/>
      <c r="I189" s="266"/>
      <c r="J189" s="266"/>
    </row>
    <row r="190" spans="2:10" ht="14" thickBot="1">
      <c r="B190" s="98">
        <f t="shared" si="2"/>
        <v>44828</v>
      </c>
      <c r="C190" s="843">
        <f>'9.7_DF_Overview'!J188</f>
        <v>0</v>
      </c>
      <c r="D190" s="1196"/>
      <c r="E190" s="1196"/>
      <c r="F190" s="1196"/>
      <c r="G190" s="120"/>
      <c r="H190" s="266"/>
      <c r="I190" s="266"/>
      <c r="J190" s="266"/>
    </row>
    <row r="191" spans="2:10" ht="14" thickBot="1">
      <c r="B191" s="98">
        <f t="shared" si="2"/>
        <v>44829</v>
      </c>
      <c r="C191" s="843">
        <f>'9.7_DF_Overview'!J189</f>
        <v>0</v>
      </c>
      <c r="D191" s="1196"/>
      <c r="E191" s="1196"/>
      <c r="F191" s="1196"/>
      <c r="G191" s="120"/>
      <c r="H191" s="266"/>
      <c r="I191" s="266"/>
      <c r="J191" s="266"/>
    </row>
    <row r="192" spans="2:10" ht="14" thickBot="1">
      <c r="B192" s="98">
        <f t="shared" si="2"/>
        <v>44830</v>
      </c>
      <c r="C192" s="843">
        <f>'9.7_DF_Overview'!J190</f>
        <v>0</v>
      </c>
      <c r="D192" s="1196"/>
      <c r="E192" s="1196"/>
      <c r="F192" s="1196"/>
      <c r="G192" s="120"/>
      <c r="H192" s="266"/>
      <c r="I192" s="266"/>
      <c r="J192" s="266"/>
    </row>
    <row r="193" spans="2:10" ht="14" thickBot="1">
      <c r="B193" s="98">
        <f t="shared" si="2"/>
        <v>44831</v>
      </c>
      <c r="C193" s="843">
        <f>'9.7_DF_Overview'!J191</f>
        <v>0</v>
      </c>
      <c r="D193" s="1196"/>
      <c r="E193" s="1196"/>
      <c r="F193" s="1196"/>
      <c r="G193" s="120"/>
      <c r="H193" s="266"/>
      <c r="I193" s="266"/>
      <c r="J193" s="266"/>
    </row>
    <row r="194" spans="2:10" ht="14" thickBot="1">
      <c r="B194" s="98">
        <f t="shared" si="2"/>
        <v>44832</v>
      </c>
      <c r="C194" s="843">
        <f>'9.7_DF_Overview'!J192</f>
        <v>0</v>
      </c>
      <c r="D194" s="1196"/>
      <c r="E194" s="1196"/>
      <c r="F194" s="1196"/>
      <c r="G194" s="120"/>
      <c r="H194" s="266"/>
      <c r="I194" s="266"/>
      <c r="J194" s="266"/>
    </row>
    <row r="195" spans="2:10" ht="14" thickBot="1">
      <c r="B195" s="98">
        <f t="shared" si="2"/>
        <v>44833</v>
      </c>
      <c r="C195" s="843">
        <f>'9.7_DF_Overview'!J193</f>
        <v>0</v>
      </c>
      <c r="D195" s="1196"/>
      <c r="E195" s="1196"/>
      <c r="F195" s="1196"/>
      <c r="G195" s="120"/>
      <c r="H195" s="266"/>
      <c r="I195" s="266"/>
      <c r="J195" s="266"/>
    </row>
    <row r="196" spans="2:10" ht="14" thickBot="1">
      <c r="B196" s="98">
        <f t="shared" si="2"/>
        <v>44834</v>
      </c>
      <c r="C196" s="843">
        <f>'9.7_DF_Overview'!J194</f>
        <v>0</v>
      </c>
      <c r="D196" s="1196"/>
      <c r="E196" s="1196"/>
      <c r="F196" s="1196"/>
      <c r="G196" s="120"/>
      <c r="H196" s="266"/>
      <c r="I196" s="266"/>
      <c r="J196" s="266"/>
    </row>
    <row r="197" spans="2:10" ht="14" thickBot="1">
      <c r="B197" s="98">
        <f t="shared" si="2"/>
        <v>44835</v>
      </c>
      <c r="C197" s="843">
        <f>'9.7_DF_Overview'!J195</f>
        <v>0</v>
      </c>
      <c r="D197" s="1196"/>
      <c r="E197" s="1196"/>
      <c r="F197" s="1196"/>
      <c r="G197" s="120"/>
      <c r="H197" s="266"/>
      <c r="I197" s="266"/>
      <c r="J197" s="266"/>
    </row>
    <row r="198" spans="2:10" ht="14" thickBot="1">
      <c r="B198" s="98">
        <f t="shared" si="2"/>
        <v>44836</v>
      </c>
      <c r="C198" s="843">
        <f>'9.7_DF_Overview'!J196</f>
        <v>0</v>
      </c>
      <c r="D198" s="1196"/>
      <c r="E198" s="1196"/>
      <c r="F198" s="1196"/>
      <c r="G198" s="120"/>
      <c r="H198" s="266"/>
      <c r="I198" s="266"/>
      <c r="J198" s="266"/>
    </row>
    <row r="199" spans="2:10" ht="14" thickBot="1">
      <c r="B199" s="98">
        <f t="shared" si="2"/>
        <v>44837</v>
      </c>
      <c r="C199" s="843">
        <f>'9.7_DF_Overview'!J197</f>
        <v>0</v>
      </c>
      <c r="D199" s="1196"/>
      <c r="E199" s="1196"/>
      <c r="F199" s="1196"/>
      <c r="G199" s="120"/>
      <c r="H199" s="266"/>
      <c r="I199" s="266"/>
      <c r="J199" s="266"/>
    </row>
    <row r="200" spans="2:10" ht="14" thickBot="1">
      <c r="B200" s="98">
        <f t="shared" si="2"/>
        <v>44838</v>
      </c>
      <c r="C200" s="843">
        <f>'9.7_DF_Overview'!J198</f>
        <v>0</v>
      </c>
      <c r="D200" s="1196"/>
      <c r="E200" s="1196"/>
      <c r="F200" s="1196"/>
      <c r="G200" s="120"/>
      <c r="H200" s="266"/>
      <c r="I200" s="266"/>
      <c r="J200" s="266"/>
    </row>
    <row r="201" spans="2:10" ht="14" thickBot="1">
      <c r="B201" s="98">
        <f t="shared" si="2"/>
        <v>44839</v>
      </c>
      <c r="C201" s="843">
        <f>'9.7_DF_Overview'!J199</f>
        <v>0</v>
      </c>
      <c r="D201" s="1196"/>
      <c r="E201" s="1196"/>
      <c r="F201" s="1196"/>
      <c r="G201" s="120"/>
      <c r="H201" s="266"/>
      <c r="I201" s="266"/>
      <c r="J201" s="266"/>
    </row>
    <row r="202" spans="2:10" ht="14" thickBot="1">
      <c r="B202" s="98">
        <f t="shared" si="2"/>
        <v>44840</v>
      </c>
      <c r="C202" s="843">
        <f>'9.7_DF_Overview'!J200</f>
        <v>0</v>
      </c>
      <c r="D202" s="1196"/>
      <c r="E202" s="1196"/>
      <c r="F202" s="1196"/>
      <c r="G202" s="120"/>
      <c r="H202" s="266"/>
      <c r="I202" s="266"/>
      <c r="J202" s="266"/>
    </row>
    <row r="203" spans="2:10" ht="14" thickBot="1">
      <c r="B203" s="98">
        <f t="shared" si="2"/>
        <v>44841</v>
      </c>
      <c r="C203" s="843">
        <f>'9.7_DF_Overview'!J201</f>
        <v>0</v>
      </c>
      <c r="D203" s="1196"/>
      <c r="E203" s="1196"/>
      <c r="F203" s="1196"/>
      <c r="G203" s="120"/>
      <c r="H203" s="266"/>
      <c r="I203" s="266"/>
      <c r="J203" s="266"/>
    </row>
    <row r="204" spans="2:10" ht="14" thickBot="1">
      <c r="B204" s="98">
        <f t="shared" si="2"/>
        <v>44842</v>
      </c>
      <c r="C204" s="843">
        <f>'9.7_DF_Overview'!J202</f>
        <v>0</v>
      </c>
      <c r="D204" s="1196"/>
      <c r="E204" s="1196"/>
      <c r="F204" s="1196"/>
      <c r="G204" s="120"/>
      <c r="H204" s="266"/>
      <c r="I204" s="266"/>
      <c r="J204" s="266"/>
    </row>
    <row r="205" spans="2:10" ht="14" thickBot="1">
      <c r="B205" s="98">
        <f t="shared" si="2"/>
        <v>44843</v>
      </c>
      <c r="C205" s="843">
        <f>'9.7_DF_Overview'!J203</f>
        <v>0</v>
      </c>
      <c r="D205" s="1196"/>
      <c r="E205" s="1196"/>
      <c r="F205" s="1196"/>
      <c r="G205" s="120"/>
      <c r="H205" s="266"/>
      <c r="I205" s="266"/>
      <c r="J205" s="266"/>
    </row>
    <row r="206" spans="2:10" ht="14" thickBot="1">
      <c r="B206" s="98">
        <f t="shared" si="2"/>
        <v>44844</v>
      </c>
      <c r="C206" s="843">
        <f>'9.7_DF_Overview'!J204</f>
        <v>0</v>
      </c>
      <c r="D206" s="1196"/>
      <c r="E206" s="1196"/>
      <c r="F206" s="1196"/>
      <c r="G206" s="120"/>
      <c r="H206" s="266"/>
      <c r="I206" s="266"/>
      <c r="J206" s="266"/>
    </row>
    <row r="207" spans="2:10" ht="14" thickBot="1">
      <c r="B207" s="98">
        <f t="shared" ref="B207:B270" si="3">B206+1</f>
        <v>44845</v>
      </c>
      <c r="C207" s="843">
        <f>'9.7_DF_Overview'!J205</f>
        <v>0</v>
      </c>
      <c r="D207" s="1196"/>
      <c r="E207" s="1196"/>
      <c r="F207" s="1196"/>
      <c r="G207" s="120"/>
      <c r="H207" s="266"/>
      <c r="I207" s="266"/>
      <c r="J207" s="266"/>
    </row>
    <row r="208" spans="2:10" ht="14" thickBot="1">
      <c r="B208" s="98">
        <f t="shared" si="3"/>
        <v>44846</v>
      </c>
      <c r="C208" s="843">
        <f>'9.7_DF_Overview'!J206</f>
        <v>0</v>
      </c>
      <c r="D208" s="1196"/>
      <c r="E208" s="1196"/>
      <c r="F208" s="1196"/>
      <c r="G208" s="120"/>
      <c r="H208" s="266"/>
      <c r="I208" s="266"/>
      <c r="J208" s="266"/>
    </row>
    <row r="209" spans="2:10" ht="14" thickBot="1">
      <c r="B209" s="98">
        <f t="shared" si="3"/>
        <v>44847</v>
      </c>
      <c r="C209" s="843">
        <f>'9.7_DF_Overview'!J207</f>
        <v>0</v>
      </c>
      <c r="D209" s="1196"/>
      <c r="E209" s="1196"/>
      <c r="F209" s="1196"/>
      <c r="G209" s="120"/>
      <c r="H209" s="266"/>
      <c r="I209" s="266"/>
      <c r="J209" s="266"/>
    </row>
    <row r="210" spans="2:10" ht="14" thickBot="1">
      <c r="B210" s="98">
        <f t="shared" si="3"/>
        <v>44848</v>
      </c>
      <c r="C210" s="843">
        <f>'9.7_DF_Overview'!J208</f>
        <v>0</v>
      </c>
      <c r="D210" s="1196"/>
      <c r="E210" s="1196"/>
      <c r="F210" s="1196"/>
      <c r="G210" s="120"/>
      <c r="H210" s="266"/>
      <c r="I210" s="266"/>
      <c r="J210" s="266"/>
    </row>
    <row r="211" spans="2:10" ht="14" thickBot="1">
      <c r="B211" s="98">
        <f t="shared" si="3"/>
        <v>44849</v>
      </c>
      <c r="C211" s="843">
        <f>'9.7_DF_Overview'!J209</f>
        <v>0</v>
      </c>
      <c r="D211" s="1196"/>
      <c r="E211" s="1196"/>
      <c r="F211" s="1196"/>
      <c r="G211" s="120"/>
      <c r="H211" s="266"/>
      <c r="I211" s="266"/>
      <c r="J211" s="266"/>
    </row>
    <row r="212" spans="2:10" ht="14" thickBot="1">
      <c r="B212" s="98">
        <f t="shared" si="3"/>
        <v>44850</v>
      </c>
      <c r="C212" s="843">
        <f>'9.7_DF_Overview'!J210</f>
        <v>0</v>
      </c>
      <c r="D212" s="1196"/>
      <c r="E212" s="1196"/>
      <c r="F212" s="1196"/>
      <c r="G212" s="120"/>
      <c r="H212" s="266"/>
      <c r="I212" s="266"/>
      <c r="J212" s="266"/>
    </row>
    <row r="213" spans="2:10" ht="14" thickBot="1">
      <c r="B213" s="98">
        <f t="shared" si="3"/>
        <v>44851</v>
      </c>
      <c r="C213" s="843">
        <f>'9.7_DF_Overview'!J211</f>
        <v>0</v>
      </c>
      <c r="D213" s="1196"/>
      <c r="E213" s="1196"/>
      <c r="F213" s="1196"/>
      <c r="G213" s="120"/>
      <c r="H213" s="266"/>
      <c r="I213" s="266"/>
      <c r="J213" s="266"/>
    </row>
    <row r="214" spans="2:10" ht="14" thickBot="1">
      <c r="B214" s="98">
        <f t="shared" si="3"/>
        <v>44852</v>
      </c>
      <c r="C214" s="843">
        <f>'9.7_DF_Overview'!J212</f>
        <v>0</v>
      </c>
      <c r="D214" s="1196"/>
      <c r="E214" s="1196"/>
      <c r="F214" s="1196"/>
      <c r="G214" s="120"/>
      <c r="H214" s="266"/>
      <c r="I214" s="266"/>
      <c r="J214" s="266"/>
    </row>
    <row r="215" spans="2:10" ht="14" thickBot="1">
      <c r="B215" s="98">
        <f t="shared" si="3"/>
        <v>44853</v>
      </c>
      <c r="C215" s="843">
        <f>'9.7_DF_Overview'!J213</f>
        <v>0</v>
      </c>
      <c r="D215" s="1196"/>
      <c r="E215" s="1196"/>
      <c r="F215" s="1196"/>
      <c r="G215" s="120"/>
      <c r="H215" s="266"/>
      <c r="I215" s="266"/>
      <c r="J215" s="266"/>
    </row>
    <row r="216" spans="2:10" ht="14" thickBot="1">
      <c r="B216" s="98">
        <f t="shared" si="3"/>
        <v>44854</v>
      </c>
      <c r="C216" s="843">
        <f>'9.7_DF_Overview'!J214</f>
        <v>0</v>
      </c>
      <c r="D216" s="1196"/>
      <c r="E216" s="1196"/>
      <c r="F216" s="1196"/>
      <c r="G216" s="120"/>
      <c r="H216" s="266"/>
      <c r="I216" s="266"/>
      <c r="J216" s="266"/>
    </row>
    <row r="217" spans="2:10" ht="14" thickBot="1">
      <c r="B217" s="98">
        <f t="shared" si="3"/>
        <v>44855</v>
      </c>
      <c r="C217" s="843">
        <f>'9.7_DF_Overview'!J215</f>
        <v>0</v>
      </c>
      <c r="D217" s="1196"/>
      <c r="E217" s="1196"/>
      <c r="F217" s="1196"/>
      <c r="G217" s="120"/>
      <c r="H217" s="266"/>
      <c r="I217" s="266"/>
      <c r="J217" s="266"/>
    </row>
    <row r="218" spans="2:10" ht="14" thickBot="1">
      <c r="B218" s="98">
        <f t="shared" si="3"/>
        <v>44856</v>
      </c>
      <c r="C218" s="843">
        <f>'9.7_DF_Overview'!J216</f>
        <v>0</v>
      </c>
      <c r="D218" s="1196"/>
      <c r="E218" s="1196"/>
      <c r="F218" s="1196"/>
      <c r="G218" s="120"/>
      <c r="H218" s="266"/>
      <c r="I218" s="266"/>
      <c r="J218" s="266"/>
    </row>
    <row r="219" spans="2:10" ht="14" thickBot="1">
      <c r="B219" s="98">
        <f t="shared" si="3"/>
        <v>44857</v>
      </c>
      <c r="C219" s="843">
        <f>'9.7_DF_Overview'!J217</f>
        <v>0</v>
      </c>
      <c r="D219" s="1196"/>
      <c r="E219" s="1196"/>
      <c r="F219" s="1196"/>
      <c r="G219" s="120"/>
      <c r="H219" s="266"/>
      <c r="I219" s="266"/>
      <c r="J219" s="266"/>
    </row>
    <row r="220" spans="2:10" ht="14" thickBot="1">
      <c r="B220" s="98">
        <f t="shared" si="3"/>
        <v>44858</v>
      </c>
      <c r="C220" s="843">
        <f>'9.7_DF_Overview'!J218</f>
        <v>0</v>
      </c>
      <c r="D220" s="1196"/>
      <c r="E220" s="1196"/>
      <c r="F220" s="1196"/>
      <c r="G220" s="120"/>
      <c r="H220" s="266"/>
      <c r="I220" s="266"/>
      <c r="J220" s="266"/>
    </row>
    <row r="221" spans="2:10" ht="14" thickBot="1">
      <c r="B221" s="98">
        <f t="shared" si="3"/>
        <v>44859</v>
      </c>
      <c r="C221" s="843">
        <f>'9.7_DF_Overview'!J219</f>
        <v>0</v>
      </c>
      <c r="D221" s="1196"/>
      <c r="E221" s="1196"/>
      <c r="F221" s="1196"/>
      <c r="G221" s="120"/>
      <c r="H221" s="266"/>
      <c r="I221" s="266"/>
      <c r="J221" s="266"/>
    </row>
    <row r="222" spans="2:10" ht="14" thickBot="1">
      <c r="B222" s="98">
        <f t="shared" si="3"/>
        <v>44860</v>
      </c>
      <c r="C222" s="843">
        <f>'9.7_DF_Overview'!J220</f>
        <v>0</v>
      </c>
      <c r="D222" s="1196"/>
      <c r="E222" s="1196"/>
      <c r="F222" s="1196"/>
      <c r="G222" s="120"/>
      <c r="H222" s="266"/>
      <c r="I222" s="266"/>
      <c r="J222" s="266"/>
    </row>
    <row r="223" spans="2:10" ht="14" thickBot="1">
      <c r="B223" s="98">
        <f t="shared" si="3"/>
        <v>44861</v>
      </c>
      <c r="C223" s="843">
        <f>'9.7_DF_Overview'!J221</f>
        <v>0</v>
      </c>
      <c r="D223" s="1196"/>
      <c r="E223" s="1196"/>
      <c r="F223" s="1196"/>
      <c r="G223" s="120"/>
      <c r="H223" s="266"/>
      <c r="I223" s="266"/>
      <c r="J223" s="266"/>
    </row>
    <row r="224" spans="2:10" ht="14" thickBot="1">
      <c r="B224" s="98">
        <f t="shared" si="3"/>
        <v>44862</v>
      </c>
      <c r="C224" s="843">
        <f>'9.7_DF_Overview'!J222</f>
        <v>0</v>
      </c>
      <c r="D224" s="1196"/>
      <c r="E224" s="1196"/>
      <c r="F224" s="1196"/>
      <c r="G224" s="120"/>
      <c r="H224" s="266"/>
      <c r="I224" s="266"/>
      <c r="J224" s="266"/>
    </row>
    <row r="225" spans="2:10" ht="14" thickBot="1">
      <c r="B225" s="98">
        <f t="shared" si="3"/>
        <v>44863</v>
      </c>
      <c r="C225" s="843">
        <f>'9.7_DF_Overview'!J223</f>
        <v>0</v>
      </c>
      <c r="D225" s="1196"/>
      <c r="E225" s="1196"/>
      <c r="F225" s="1196"/>
      <c r="G225" s="120"/>
      <c r="H225" s="266"/>
      <c r="I225" s="266"/>
      <c r="J225" s="266"/>
    </row>
    <row r="226" spans="2:10" ht="14" thickBot="1">
      <c r="B226" s="98">
        <f t="shared" si="3"/>
        <v>44864</v>
      </c>
      <c r="C226" s="843">
        <f>'9.7_DF_Overview'!J224</f>
        <v>0</v>
      </c>
      <c r="D226" s="1196"/>
      <c r="E226" s="1196"/>
      <c r="F226" s="1196"/>
      <c r="G226" s="120"/>
      <c r="H226" s="266"/>
      <c r="I226" s="266"/>
      <c r="J226" s="266"/>
    </row>
    <row r="227" spans="2:10" ht="14" thickBot="1">
      <c r="B227" s="98">
        <f t="shared" si="3"/>
        <v>44865</v>
      </c>
      <c r="C227" s="843">
        <f>'9.7_DF_Overview'!J225</f>
        <v>0</v>
      </c>
      <c r="D227" s="1196"/>
      <c r="E227" s="1196"/>
      <c r="F227" s="1196"/>
      <c r="G227" s="120"/>
      <c r="H227" s="266"/>
      <c r="I227" s="266"/>
      <c r="J227" s="266"/>
    </row>
    <row r="228" spans="2:10" ht="14" thickBot="1">
      <c r="B228" s="98">
        <f t="shared" si="3"/>
        <v>44866</v>
      </c>
      <c r="C228" s="843">
        <f>'9.7_DF_Overview'!J226</f>
        <v>0</v>
      </c>
      <c r="D228" s="1196"/>
      <c r="E228" s="1196"/>
      <c r="F228" s="1196"/>
      <c r="G228" s="120"/>
      <c r="H228" s="266"/>
      <c r="I228" s="266"/>
      <c r="J228" s="266"/>
    </row>
    <row r="229" spans="2:10" ht="14" thickBot="1">
      <c r="B229" s="98">
        <f t="shared" si="3"/>
        <v>44867</v>
      </c>
      <c r="C229" s="843">
        <f>'9.7_DF_Overview'!J227</f>
        <v>0</v>
      </c>
      <c r="D229" s="1196"/>
      <c r="E229" s="1196"/>
      <c r="F229" s="1196"/>
      <c r="G229" s="120"/>
      <c r="H229" s="266"/>
      <c r="I229" s="266"/>
      <c r="J229" s="266"/>
    </row>
    <row r="230" spans="2:10" ht="14" thickBot="1">
      <c r="B230" s="98">
        <f t="shared" si="3"/>
        <v>44868</v>
      </c>
      <c r="C230" s="843">
        <f>'9.7_DF_Overview'!J228</f>
        <v>0</v>
      </c>
      <c r="D230" s="1196"/>
      <c r="E230" s="1196"/>
      <c r="F230" s="1196"/>
      <c r="G230" s="120"/>
      <c r="H230" s="266"/>
      <c r="I230" s="266"/>
      <c r="J230" s="266"/>
    </row>
    <row r="231" spans="2:10" ht="14" thickBot="1">
      <c r="B231" s="98">
        <f t="shared" si="3"/>
        <v>44869</v>
      </c>
      <c r="C231" s="843">
        <f>'9.7_DF_Overview'!J229</f>
        <v>0</v>
      </c>
      <c r="D231" s="1196"/>
      <c r="E231" s="1196"/>
      <c r="F231" s="1196"/>
      <c r="G231" s="120"/>
      <c r="H231" s="266"/>
      <c r="I231" s="266"/>
      <c r="J231" s="266"/>
    </row>
    <row r="232" spans="2:10" ht="14" thickBot="1">
      <c r="B232" s="98">
        <f t="shared" si="3"/>
        <v>44870</v>
      </c>
      <c r="C232" s="843">
        <f>'9.7_DF_Overview'!J230</f>
        <v>0</v>
      </c>
      <c r="D232" s="1196"/>
      <c r="E232" s="1196"/>
      <c r="F232" s="1196"/>
      <c r="G232" s="120"/>
      <c r="H232" s="266"/>
      <c r="I232" s="266"/>
      <c r="J232" s="266"/>
    </row>
    <row r="233" spans="2:10" ht="14" thickBot="1">
      <c r="B233" s="98">
        <f t="shared" si="3"/>
        <v>44871</v>
      </c>
      <c r="C233" s="843">
        <f>'9.7_DF_Overview'!J231</f>
        <v>0</v>
      </c>
      <c r="D233" s="1196"/>
      <c r="E233" s="1196"/>
      <c r="F233" s="1196"/>
      <c r="G233" s="120"/>
      <c r="H233" s="266"/>
      <c r="I233" s="266"/>
      <c r="J233" s="266"/>
    </row>
    <row r="234" spans="2:10" ht="14" thickBot="1">
      <c r="B234" s="98">
        <f t="shared" si="3"/>
        <v>44872</v>
      </c>
      <c r="C234" s="843">
        <f>'9.7_DF_Overview'!J232</f>
        <v>0</v>
      </c>
      <c r="D234" s="1196"/>
      <c r="E234" s="1196"/>
      <c r="F234" s="1196"/>
      <c r="G234" s="120"/>
      <c r="H234" s="266"/>
      <c r="I234" s="266"/>
      <c r="J234" s="266"/>
    </row>
    <row r="235" spans="2:10" ht="14" thickBot="1">
      <c r="B235" s="98">
        <f t="shared" si="3"/>
        <v>44873</v>
      </c>
      <c r="C235" s="843">
        <f>'9.7_DF_Overview'!J233</f>
        <v>0</v>
      </c>
      <c r="D235" s="1196"/>
      <c r="E235" s="1196"/>
      <c r="F235" s="1196"/>
      <c r="G235" s="120"/>
      <c r="H235" s="266"/>
      <c r="I235" s="266"/>
      <c r="J235" s="266"/>
    </row>
    <row r="236" spans="2:10" ht="14" thickBot="1">
      <c r="B236" s="98">
        <f t="shared" si="3"/>
        <v>44874</v>
      </c>
      <c r="C236" s="843">
        <f>'9.7_DF_Overview'!J234</f>
        <v>0</v>
      </c>
      <c r="D236" s="1196"/>
      <c r="E236" s="1196"/>
      <c r="F236" s="1196"/>
      <c r="G236" s="120"/>
      <c r="H236" s="266"/>
      <c r="I236" s="266"/>
      <c r="J236" s="266"/>
    </row>
    <row r="237" spans="2:10" ht="14" thickBot="1">
      <c r="B237" s="98">
        <f t="shared" si="3"/>
        <v>44875</v>
      </c>
      <c r="C237" s="843">
        <f>'9.7_DF_Overview'!J235</f>
        <v>0</v>
      </c>
      <c r="D237" s="1196"/>
      <c r="E237" s="1196"/>
      <c r="F237" s="1196"/>
      <c r="G237" s="120"/>
      <c r="H237" s="266"/>
      <c r="I237" s="266"/>
      <c r="J237" s="266"/>
    </row>
    <row r="238" spans="2:10" ht="14" thickBot="1">
      <c r="B238" s="98">
        <f t="shared" si="3"/>
        <v>44876</v>
      </c>
      <c r="C238" s="843">
        <f>'9.7_DF_Overview'!J236</f>
        <v>0</v>
      </c>
      <c r="D238" s="1196"/>
      <c r="E238" s="1196"/>
      <c r="F238" s="1196"/>
      <c r="G238" s="120"/>
      <c r="H238" s="266"/>
      <c r="I238" s="266"/>
      <c r="J238" s="266"/>
    </row>
    <row r="239" spans="2:10" ht="14" thickBot="1">
      <c r="B239" s="98">
        <f t="shared" si="3"/>
        <v>44877</v>
      </c>
      <c r="C239" s="843">
        <f>'9.7_DF_Overview'!J237</f>
        <v>0</v>
      </c>
      <c r="D239" s="1196"/>
      <c r="E239" s="1196"/>
      <c r="F239" s="1196"/>
      <c r="G239" s="120"/>
      <c r="H239" s="266"/>
      <c r="I239" s="266"/>
      <c r="J239" s="266"/>
    </row>
    <row r="240" spans="2:10" ht="14" thickBot="1">
      <c r="B240" s="98">
        <f t="shared" si="3"/>
        <v>44878</v>
      </c>
      <c r="C240" s="843">
        <f>'9.7_DF_Overview'!J238</f>
        <v>0</v>
      </c>
      <c r="D240" s="1196"/>
      <c r="E240" s="1196"/>
      <c r="F240" s="1196"/>
      <c r="G240" s="120"/>
      <c r="H240" s="266"/>
      <c r="I240" s="266"/>
      <c r="J240" s="266"/>
    </row>
    <row r="241" spans="2:10" ht="14" thickBot="1">
      <c r="B241" s="98">
        <f t="shared" si="3"/>
        <v>44879</v>
      </c>
      <c r="C241" s="843">
        <f>'9.7_DF_Overview'!J239</f>
        <v>0</v>
      </c>
      <c r="D241" s="1196"/>
      <c r="E241" s="1196"/>
      <c r="F241" s="1196"/>
      <c r="G241" s="120"/>
      <c r="H241" s="266"/>
      <c r="I241" s="266"/>
      <c r="J241" s="266"/>
    </row>
    <row r="242" spans="2:10" ht="14" thickBot="1">
      <c r="B242" s="98">
        <f t="shared" si="3"/>
        <v>44880</v>
      </c>
      <c r="C242" s="843">
        <f>'9.7_DF_Overview'!J240</f>
        <v>0</v>
      </c>
      <c r="D242" s="1196"/>
      <c r="E242" s="1196"/>
      <c r="F242" s="1196"/>
      <c r="G242" s="120"/>
      <c r="H242" s="266"/>
      <c r="I242" s="266"/>
      <c r="J242" s="266"/>
    </row>
    <row r="243" spans="2:10" ht="14" thickBot="1">
      <c r="B243" s="98">
        <f t="shared" si="3"/>
        <v>44881</v>
      </c>
      <c r="C243" s="843">
        <f>'9.7_DF_Overview'!J241</f>
        <v>0</v>
      </c>
      <c r="D243" s="1196"/>
      <c r="E243" s="1196"/>
      <c r="F243" s="1196"/>
      <c r="G243" s="120"/>
      <c r="H243" s="266"/>
      <c r="I243" s="266"/>
      <c r="J243" s="266"/>
    </row>
    <row r="244" spans="2:10" ht="14" thickBot="1">
      <c r="B244" s="98">
        <f t="shared" si="3"/>
        <v>44882</v>
      </c>
      <c r="C244" s="843">
        <f>'9.7_DF_Overview'!J242</f>
        <v>0</v>
      </c>
      <c r="D244" s="1196"/>
      <c r="E244" s="1196"/>
      <c r="F244" s="1196"/>
      <c r="G244" s="120"/>
      <c r="H244" s="266"/>
      <c r="I244" s="266"/>
      <c r="J244" s="266"/>
    </row>
    <row r="245" spans="2:10" ht="14" thickBot="1">
      <c r="B245" s="98">
        <f t="shared" si="3"/>
        <v>44883</v>
      </c>
      <c r="C245" s="843">
        <f>'9.7_DF_Overview'!J243</f>
        <v>0</v>
      </c>
      <c r="D245" s="1196"/>
      <c r="E245" s="1196"/>
      <c r="F245" s="1196"/>
      <c r="G245" s="120"/>
      <c r="H245" s="266"/>
      <c r="I245" s="266"/>
      <c r="J245" s="266"/>
    </row>
    <row r="246" spans="2:10" ht="14" thickBot="1">
      <c r="B246" s="98">
        <f t="shared" si="3"/>
        <v>44884</v>
      </c>
      <c r="C246" s="843">
        <f>'9.7_DF_Overview'!J244</f>
        <v>0</v>
      </c>
      <c r="D246" s="1196"/>
      <c r="E246" s="1196"/>
      <c r="F246" s="1196"/>
      <c r="G246" s="120"/>
      <c r="H246" s="266"/>
      <c r="I246" s="266"/>
      <c r="J246" s="266"/>
    </row>
    <row r="247" spans="2:10" ht="14" thickBot="1">
      <c r="B247" s="98">
        <f t="shared" si="3"/>
        <v>44885</v>
      </c>
      <c r="C247" s="843">
        <f>'9.7_DF_Overview'!J245</f>
        <v>0</v>
      </c>
      <c r="D247" s="1196"/>
      <c r="E247" s="1196"/>
      <c r="F247" s="1196"/>
      <c r="G247" s="120"/>
      <c r="H247" s="266"/>
      <c r="I247" s="266"/>
      <c r="J247" s="266"/>
    </row>
    <row r="248" spans="2:10" ht="14" thickBot="1">
      <c r="B248" s="98">
        <f t="shared" si="3"/>
        <v>44886</v>
      </c>
      <c r="C248" s="843">
        <f>'9.7_DF_Overview'!J246</f>
        <v>0</v>
      </c>
      <c r="D248" s="1196"/>
      <c r="E248" s="1196"/>
      <c r="F248" s="1196"/>
      <c r="G248" s="120"/>
      <c r="H248" s="266"/>
      <c r="I248" s="266"/>
      <c r="J248" s="266"/>
    </row>
    <row r="249" spans="2:10" ht="14" thickBot="1">
      <c r="B249" s="98">
        <f t="shared" si="3"/>
        <v>44887</v>
      </c>
      <c r="C249" s="843">
        <f>'9.7_DF_Overview'!J247</f>
        <v>0</v>
      </c>
      <c r="D249" s="1196"/>
      <c r="E249" s="1196"/>
      <c r="F249" s="1196"/>
      <c r="G249" s="120"/>
      <c r="H249" s="266"/>
      <c r="I249" s="266"/>
      <c r="J249" s="266"/>
    </row>
    <row r="250" spans="2:10" ht="14" thickBot="1">
      <c r="B250" s="98">
        <f t="shared" si="3"/>
        <v>44888</v>
      </c>
      <c r="C250" s="843">
        <f>'9.7_DF_Overview'!J248</f>
        <v>0</v>
      </c>
      <c r="D250" s="1196"/>
      <c r="E250" s="1196"/>
      <c r="F250" s="1196"/>
      <c r="G250" s="120"/>
      <c r="H250" s="266"/>
      <c r="I250" s="266"/>
      <c r="J250" s="266"/>
    </row>
    <row r="251" spans="2:10" ht="14" thickBot="1">
      <c r="B251" s="98">
        <f t="shared" si="3"/>
        <v>44889</v>
      </c>
      <c r="C251" s="843">
        <f>'9.7_DF_Overview'!J249</f>
        <v>0</v>
      </c>
      <c r="D251" s="1196"/>
      <c r="E251" s="1196"/>
      <c r="F251" s="1196"/>
      <c r="G251" s="120"/>
      <c r="H251" s="266"/>
      <c r="I251" s="266"/>
      <c r="J251" s="266"/>
    </row>
    <row r="252" spans="2:10" ht="14" thickBot="1">
      <c r="B252" s="98">
        <f t="shared" si="3"/>
        <v>44890</v>
      </c>
      <c r="C252" s="843">
        <f>'9.7_DF_Overview'!J250</f>
        <v>0</v>
      </c>
      <c r="D252" s="1196"/>
      <c r="E252" s="1196"/>
      <c r="F252" s="1196"/>
      <c r="G252" s="120"/>
      <c r="H252" s="266"/>
      <c r="I252" s="266"/>
      <c r="J252" s="266"/>
    </row>
    <row r="253" spans="2:10" ht="14" thickBot="1">
      <c r="B253" s="98">
        <f t="shared" si="3"/>
        <v>44891</v>
      </c>
      <c r="C253" s="843">
        <f>'9.7_DF_Overview'!J251</f>
        <v>0</v>
      </c>
      <c r="D253" s="1196"/>
      <c r="E253" s="1196"/>
      <c r="F253" s="1196"/>
      <c r="G253" s="120"/>
      <c r="H253" s="266"/>
      <c r="I253" s="266"/>
      <c r="J253" s="266"/>
    </row>
    <row r="254" spans="2:10" ht="14" thickBot="1">
      <c r="B254" s="98">
        <f t="shared" si="3"/>
        <v>44892</v>
      </c>
      <c r="C254" s="843">
        <f>'9.7_DF_Overview'!J252</f>
        <v>0</v>
      </c>
      <c r="D254" s="1196"/>
      <c r="E254" s="1196"/>
      <c r="F254" s="1196"/>
      <c r="G254" s="120"/>
      <c r="H254" s="266"/>
      <c r="I254" s="266"/>
      <c r="J254" s="266"/>
    </row>
    <row r="255" spans="2:10" ht="14" thickBot="1">
      <c r="B255" s="98">
        <f t="shared" si="3"/>
        <v>44893</v>
      </c>
      <c r="C255" s="843">
        <f>'9.7_DF_Overview'!J253</f>
        <v>0</v>
      </c>
      <c r="D255" s="1196"/>
      <c r="E255" s="1196"/>
      <c r="F255" s="1196"/>
      <c r="G255" s="120"/>
      <c r="H255" s="266"/>
      <c r="I255" s="266"/>
      <c r="J255" s="266"/>
    </row>
    <row r="256" spans="2:10" ht="14" thickBot="1">
      <c r="B256" s="98">
        <f t="shared" si="3"/>
        <v>44894</v>
      </c>
      <c r="C256" s="843">
        <f>'9.7_DF_Overview'!J254</f>
        <v>0</v>
      </c>
      <c r="D256" s="1196"/>
      <c r="E256" s="1196"/>
      <c r="F256" s="1196"/>
      <c r="G256" s="120"/>
      <c r="H256" s="266"/>
      <c r="I256" s="266"/>
      <c r="J256" s="266"/>
    </row>
    <row r="257" spans="2:10" ht="14" thickBot="1">
      <c r="B257" s="98">
        <f t="shared" si="3"/>
        <v>44895</v>
      </c>
      <c r="C257" s="843">
        <f>'9.7_DF_Overview'!J255</f>
        <v>0</v>
      </c>
      <c r="D257" s="1196"/>
      <c r="E257" s="1196"/>
      <c r="F257" s="1196"/>
      <c r="G257" s="120"/>
      <c r="H257" s="266"/>
      <c r="I257" s="266"/>
      <c r="J257" s="266"/>
    </row>
    <row r="258" spans="2:10" ht="14" thickBot="1">
      <c r="B258" s="98">
        <f t="shared" si="3"/>
        <v>44896</v>
      </c>
      <c r="C258" s="843">
        <f>'9.7_DF_Overview'!J256</f>
        <v>0</v>
      </c>
      <c r="D258" s="1196"/>
      <c r="E258" s="1196"/>
      <c r="F258" s="1196"/>
      <c r="G258" s="120"/>
      <c r="H258" s="266"/>
      <c r="I258" s="266"/>
      <c r="J258" s="266"/>
    </row>
    <row r="259" spans="2:10" ht="14" thickBot="1">
      <c r="B259" s="98">
        <f t="shared" si="3"/>
        <v>44897</v>
      </c>
      <c r="C259" s="843">
        <f>'9.7_DF_Overview'!J257</f>
        <v>0</v>
      </c>
      <c r="D259" s="1196"/>
      <c r="E259" s="1196"/>
      <c r="F259" s="1196"/>
      <c r="G259" s="120"/>
      <c r="H259" s="266"/>
      <c r="I259" s="266"/>
      <c r="J259" s="266"/>
    </row>
    <row r="260" spans="2:10" ht="14" thickBot="1">
      <c r="B260" s="98">
        <f t="shared" si="3"/>
        <v>44898</v>
      </c>
      <c r="C260" s="843">
        <f>'9.7_DF_Overview'!J258</f>
        <v>0</v>
      </c>
      <c r="D260" s="1196"/>
      <c r="E260" s="1196"/>
      <c r="F260" s="1196"/>
      <c r="G260" s="120"/>
      <c r="H260" s="266"/>
      <c r="I260" s="266"/>
      <c r="J260" s="266"/>
    </row>
    <row r="261" spans="2:10" ht="14" thickBot="1">
      <c r="B261" s="98">
        <f t="shared" si="3"/>
        <v>44899</v>
      </c>
      <c r="C261" s="843">
        <f>'9.7_DF_Overview'!J259</f>
        <v>0</v>
      </c>
      <c r="D261" s="1196"/>
      <c r="E261" s="1196"/>
      <c r="F261" s="1196"/>
      <c r="G261" s="120"/>
      <c r="H261" s="266"/>
      <c r="I261" s="266"/>
      <c r="J261" s="266"/>
    </row>
    <row r="262" spans="2:10" ht="14" thickBot="1">
      <c r="B262" s="98">
        <f t="shared" si="3"/>
        <v>44900</v>
      </c>
      <c r="C262" s="843">
        <f>'9.7_DF_Overview'!J260</f>
        <v>0</v>
      </c>
      <c r="D262" s="1196"/>
      <c r="E262" s="1196"/>
      <c r="F262" s="1196"/>
      <c r="G262" s="120"/>
      <c r="H262" s="266"/>
      <c r="I262" s="266"/>
      <c r="J262" s="266"/>
    </row>
    <row r="263" spans="2:10" ht="14" thickBot="1">
      <c r="B263" s="98">
        <f t="shared" si="3"/>
        <v>44901</v>
      </c>
      <c r="C263" s="843">
        <f>'9.7_DF_Overview'!J261</f>
        <v>0</v>
      </c>
      <c r="D263" s="1196"/>
      <c r="E263" s="1196"/>
      <c r="F263" s="1196"/>
      <c r="G263" s="120"/>
      <c r="H263" s="266"/>
      <c r="I263" s="266"/>
      <c r="J263" s="266"/>
    </row>
    <row r="264" spans="2:10" ht="14" thickBot="1">
      <c r="B264" s="98">
        <f t="shared" si="3"/>
        <v>44902</v>
      </c>
      <c r="C264" s="843">
        <f>'9.7_DF_Overview'!J262</f>
        <v>0</v>
      </c>
      <c r="D264" s="1196"/>
      <c r="E264" s="1196"/>
      <c r="F264" s="1196"/>
      <c r="G264" s="120"/>
      <c r="H264" s="266"/>
      <c r="I264" s="266"/>
      <c r="J264" s="266"/>
    </row>
    <row r="265" spans="2:10" ht="14" thickBot="1">
      <c r="B265" s="98">
        <f t="shared" si="3"/>
        <v>44903</v>
      </c>
      <c r="C265" s="843">
        <f>'9.7_DF_Overview'!J263</f>
        <v>0</v>
      </c>
      <c r="D265" s="1196"/>
      <c r="E265" s="1196"/>
      <c r="F265" s="1196"/>
      <c r="G265" s="120"/>
      <c r="H265" s="266"/>
      <c r="I265" s="266"/>
      <c r="J265" s="266"/>
    </row>
    <row r="266" spans="2:10" ht="14" thickBot="1">
      <c r="B266" s="98">
        <f t="shared" si="3"/>
        <v>44904</v>
      </c>
      <c r="C266" s="843">
        <f>'9.7_DF_Overview'!J264</f>
        <v>0</v>
      </c>
      <c r="D266" s="1196"/>
      <c r="E266" s="1196"/>
      <c r="F266" s="1196"/>
      <c r="G266" s="120"/>
      <c r="H266" s="266"/>
      <c r="I266" s="266"/>
      <c r="J266" s="266"/>
    </row>
    <row r="267" spans="2:10" ht="14" thickBot="1">
      <c r="B267" s="98">
        <f t="shared" si="3"/>
        <v>44905</v>
      </c>
      <c r="C267" s="843">
        <f>'9.7_DF_Overview'!J265</f>
        <v>0</v>
      </c>
      <c r="D267" s="1196"/>
      <c r="E267" s="1196"/>
      <c r="F267" s="1196"/>
      <c r="G267" s="120"/>
      <c r="H267" s="266"/>
      <c r="I267" s="266"/>
      <c r="J267" s="266"/>
    </row>
    <row r="268" spans="2:10" ht="14" thickBot="1">
      <c r="B268" s="98">
        <f t="shared" si="3"/>
        <v>44906</v>
      </c>
      <c r="C268" s="843">
        <f>'9.7_DF_Overview'!J266</f>
        <v>0</v>
      </c>
      <c r="D268" s="1196"/>
      <c r="E268" s="1196"/>
      <c r="F268" s="1196"/>
      <c r="G268" s="120"/>
      <c r="H268" s="266"/>
      <c r="I268" s="266"/>
      <c r="J268" s="266"/>
    </row>
    <row r="269" spans="2:10" ht="14" thickBot="1">
      <c r="B269" s="98">
        <f t="shared" si="3"/>
        <v>44907</v>
      </c>
      <c r="C269" s="843">
        <f>'9.7_DF_Overview'!J267</f>
        <v>0</v>
      </c>
      <c r="D269" s="1196"/>
      <c r="E269" s="1196"/>
      <c r="F269" s="1196"/>
      <c r="G269" s="120"/>
      <c r="H269" s="266"/>
      <c r="I269" s="266"/>
      <c r="J269" s="266"/>
    </row>
    <row r="270" spans="2:10" ht="14" thickBot="1">
      <c r="B270" s="98">
        <f t="shared" si="3"/>
        <v>44908</v>
      </c>
      <c r="C270" s="843">
        <f>'9.7_DF_Overview'!J268</f>
        <v>0</v>
      </c>
      <c r="D270" s="1196"/>
      <c r="E270" s="1196"/>
      <c r="F270" s="1196"/>
      <c r="G270" s="120"/>
      <c r="H270" s="266"/>
      <c r="I270" s="266"/>
      <c r="J270" s="266"/>
    </row>
    <row r="271" spans="2:10" ht="14" thickBot="1">
      <c r="B271" s="98">
        <f t="shared" ref="B271:B334" si="4">B270+1</f>
        <v>44909</v>
      </c>
      <c r="C271" s="843">
        <f>'9.7_DF_Overview'!J269</f>
        <v>0</v>
      </c>
      <c r="D271" s="1196"/>
      <c r="E271" s="1196"/>
      <c r="F271" s="1196"/>
      <c r="G271" s="120"/>
      <c r="H271" s="266"/>
      <c r="I271" s="266"/>
      <c r="J271" s="266"/>
    </row>
    <row r="272" spans="2:10" ht="14" thickBot="1">
      <c r="B272" s="98">
        <f t="shared" si="4"/>
        <v>44910</v>
      </c>
      <c r="C272" s="843">
        <f>'9.7_DF_Overview'!J270</f>
        <v>0</v>
      </c>
      <c r="D272" s="1196"/>
      <c r="E272" s="1196"/>
      <c r="F272" s="1196"/>
      <c r="G272" s="120"/>
      <c r="H272" s="266"/>
      <c r="I272" s="266"/>
      <c r="J272" s="266"/>
    </row>
    <row r="273" spans="2:10" ht="14" thickBot="1">
      <c r="B273" s="98">
        <f t="shared" si="4"/>
        <v>44911</v>
      </c>
      <c r="C273" s="843">
        <f>'9.7_DF_Overview'!J271</f>
        <v>0</v>
      </c>
      <c r="D273" s="1196"/>
      <c r="E273" s="1196"/>
      <c r="F273" s="1196"/>
      <c r="G273" s="120"/>
      <c r="H273" s="266"/>
      <c r="I273" s="266"/>
      <c r="J273" s="266"/>
    </row>
    <row r="274" spans="2:10" ht="14" thickBot="1">
      <c r="B274" s="98">
        <f t="shared" si="4"/>
        <v>44912</v>
      </c>
      <c r="C274" s="843">
        <f>'9.7_DF_Overview'!J272</f>
        <v>0</v>
      </c>
      <c r="D274" s="1196"/>
      <c r="E274" s="1196"/>
      <c r="F274" s="1196"/>
      <c r="G274" s="120"/>
      <c r="H274" s="266"/>
      <c r="I274" s="266"/>
      <c r="J274" s="266"/>
    </row>
    <row r="275" spans="2:10" ht="14" thickBot="1">
      <c r="B275" s="98">
        <f t="shared" si="4"/>
        <v>44913</v>
      </c>
      <c r="C275" s="843">
        <f>'9.7_DF_Overview'!J273</f>
        <v>0</v>
      </c>
      <c r="D275" s="1196"/>
      <c r="E275" s="1196"/>
      <c r="F275" s="1196"/>
      <c r="G275" s="120"/>
      <c r="H275" s="266"/>
      <c r="I275" s="266"/>
      <c r="J275" s="266"/>
    </row>
    <row r="276" spans="2:10" ht="14" thickBot="1">
      <c r="B276" s="98">
        <f t="shared" si="4"/>
        <v>44914</v>
      </c>
      <c r="C276" s="843">
        <f>'9.7_DF_Overview'!J274</f>
        <v>0</v>
      </c>
      <c r="D276" s="1196"/>
      <c r="E276" s="1196"/>
      <c r="F276" s="1196"/>
      <c r="G276" s="120"/>
      <c r="H276" s="266"/>
      <c r="I276" s="266"/>
      <c r="J276" s="266"/>
    </row>
    <row r="277" spans="2:10" ht="14" thickBot="1">
      <c r="B277" s="98">
        <f t="shared" si="4"/>
        <v>44915</v>
      </c>
      <c r="C277" s="843">
        <f>'9.7_DF_Overview'!J275</f>
        <v>0</v>
      </c>
      <c r="D277" s="1196"/>
      <c r="E277" s="1196"/>
      <c r="F277" s="1196"/>
      <c r="G277" s="120"/>
      <c r="H277" s="266"/>
      <c r="I277" s="266"/>
      <c r="J277" s="266"/>
    </row>
    <row r="278" spans="2:10" ht="14" thickBot="1">
      <c r="B278" s="98">
        <f t="shared" si="4"/>
        <v>44916</v>
      </c>
      <c r="C278" s="843">
        <f>'9.7_DF_Overview'!J276</f>
        <v>0</v>
      </c>
      <c r="D278" s="1196"/>
      <c r="E278" s="1196"/>
      <c r="F278" s="1196"/>
      <c r="G278" s="120"/>
      <c r="H278" s="266"/>
      <c r="I278" s="266"/>
      <c r="J278" s="266"/>
    </row>
    <row r="279" spans="2:10" ht="14" thickBot="1">
      <c r="B279" s="98">
        <f t="shared" si="4"/>
        <v>44917</v>
      </c>
      <c r="C279" s="843">
        <f>'9.7_DF_Overview'!J277</f>
        <v>0</v>
      </c>
      <c r="D279" s="1196"/>
      <c r="E279" s="1196"/>
      <c r="F279" s="1196"/>
      <c r="G279" s="120"/>
      <c r="H279" s="266"/>
      <c r="I279" s="266"/>
      <c r="J279" s="266"/>
    </row>
    <row r="280" spans="2:10" ht="14" thickBot="1">
      <c r="B280" s="98">
        <f t="shared" si="4"/>
        <v>44918</v>
      </c>
      <c r="C280" s="843">
        <f>'9.7_DF_Overview'!J278</f>
        <v>0</v>
      </c>
      <c r="D280" s="1196"/>
      <c r="E280" s="1196"/>
      <c r="F280" s="1196"/>
      <c r="G280" s="120"/>
      <c r="H280" s="266"/>
      <c r="I280" s="266"/>
      <c r="J280" s="266"/>
    </row>
    <row r="281" spans="2:10" ht="14" thickBot="1">
      <c r="B281" s="98">
        <f t="shared" si="4"/>
        <v>44919</v>
      </c>
      <c r="C281" s="843">
        <f>'9.7_DF_Overview'!J279</f>
        <v>0</v>
      </c>
      <c r="D281" s="1196"/>
      <c r="E281" s="1196"/>
      <c r="F281" s="1196"/>
      <c r="G281" s="120"/>
      <c r="H281" s="266"/>
      <c r="I281" s="266"/>
      <c r="J281" s="266"/>
    </row>
    <row r="282" spans="2:10" ht="14" thickBot="1">
      <c r="B282" s="98">
        <f t="shared" si="4"/>
        <v>44920</v>
      </c>
      <c r="C282" s="843">
        <f>'9.7_DF_Overview'!J280</f>
        <v>0</v>
      </c>
      <c r="D282" s="1196"/>
      <c r="E282" s="1196"/>
      <c r="F282" s="1196"/>
      <c r="G282" s="120"/>
      <c r="H282" s="266"/>
      <c r="I282" s="266"/>
      <c r="J282" s="266"/>
    </row>
    <row r="283" spans="2:10" ht="14" thickBot="1">
      <c r="B283" s="98">
        <f t="shared" si="4"/>
        <v>44921</v>
      </c>
      <c r="C283" s="843">
        <f>'9.7_DF_Overview'!J281</f>
        <v>0</v>
      </c>
      <c r="D283" s="1196"/>
      <c r="E283" s="1196"/>
      <c r="F283" s="1196"/>
      <c r="G283" s="120"/>
      <c r="H283" s="266"/>
      <c r="I283" s="266"/>
      <c r="J283" s="266"/>
    </row>
    <row r="284" spans="2:10" ht="14" thickBot="1">
      <c r="B284" s="98">
        <f t="shared" si="4"/>
        <v>44922</v>
      </c>
      <c r="C284" s="843">
        <f>'9.7_DF_Overview'!J282</f>
        <v>0</v>
      </c>
      <c r="D284" s="1196"/>
      <c r="E284" s="1196"/>
      <c r="F284" s="1196"/>
      <c r="G284" s="120"/>
      <c r="H284" s="266"/>
      <c r="I284" s="266"/>
      <c r="J284" s="266"/>
    </row>
    <row r="285" spans="2:10" ht="14" thickBot="1">
      <c r="B285" s="98">
        <f t="shared" si="4"/>
        <v>44923</v>
      </c>
      <c r="C285" s="843">
        <f>'9.7_DF_Overview'!J283</f>
        <v>0</v>
      </c>
      <c r="D285" s="1196"/>
      <c r="E285" s="1196"/>
      <c r="F285" s="1196"/>
      <c r="G285" s="120"/>
      <c r="H285" s="266"/>
      <c r="I285" s="266"/>
      <c r="J285" s="266"/>
    </row>
    <row r="286" spans="2:10" ht="14" thickBot="1">
      <c r="B286" s="98">
        <f t="shared" si="4"/>
        <v>44924</v>
      </c>
      <c r="C286" s="843">
        <f>'9.7_DF_Overview'!J284</f>
        <v>0</v>
      </c>
      <c r="D286" s="1196"/>
      <c r="E286" s="1196"/>
      <c r="F286" s="1196"/>
      <c r="G286" s="120"/>
      <c r="H286" s="266"/>
      <c r="I286" s="266"/>
      <c r="J286" s="266"/>
    </row>
    <row r="287" spans="2:10" ht="14" thickBot="1">
      <c r="B287" s="98">
        <f t="shared" si="4"/>
        <v>44925</v>
      </c>
      <c r="C287" s="843">
        <f>'9.7_DF_Overview'!J285</f>
        <v>0</v>
      </c>
      <c r="D287" s="1196"/>
      <c r="E287" s="1196"/>
      <c r="F287" s="1196"/>
      <c r="G287" s="120"/>
      <c r="H287" s="266"/>
      <c r="I287" s="266"/>
      <c r="J287" s="266"/>
    </row>
    <row r="288" spans="2:10" ht="14" thickBot="1">
      <c r="B288" s="98">
        <f t="shared" si="4"/>
        <v>44926</v>
      </c>
      <c r="C288" s="843">
        <f>'9.7_DF_Overview'!J286</f>
        <v>0</v>
      </c>
      <c r="D288" s="1196"/>
      <c r="E288" s="1196"/>
      <c r="F288" s="1196"/>
      <c r="G288" s="120"/>
      <c r="H288" s="266"/>
      <c r="I288" s="266"/>
      <c r="J288" s="266"/>
    </row>
    <row r="289" spans="2:10" ht="14" thickBot="1">
      <c r="B289" s="98">
        <f t="shared" si="4"/>
        <v>44927</v>
      </c>
      <c r="C289" s="843">
        <f>'9.7_DF_Overview'!J287</f>
        <v>0</v>
      </c>
      <c r="D289" s="1196"/>
      <c r="E289" s="1196"/>
      <c r="F289" s="1196"/>
      <c r="G289" s="120"/>
      <c r="H289" s="266"/>
      <c r="I289" s="266"/>
      <c r="J289" s="266"/>
    </row>
    <row r="290" spans="2:10" ht="14" thickBot="1">
      <c r="B290" s="98">
        <f t="shared" si="4"/>
        <v>44928</v>
      </c>
      <c r="C290" s="843">
        <f>'9.7_DF_Overview'!J288</f>
        <v>0</v>
      </c>
      <c r="D290" s="1196"/>
      <c r="E290" s="1196"/>
      <c r="F290" s="1196"/>
      <c r="G290" s="120"/>
      <c r="H290" s="266"/>
      <c r="I290" s="266"/>
      <c r="J290" s="266"/>
    </row>
    <row r="291" spans="2:10" ht="14" thickBot="1">
      <c r="B291" s="98">
        <f t="shared" si="4"/>
        <v>44929</v>
      </c>
      <c r="C291" s="843">
        <f>'9.7_DF_Overview'!J289</f>
        <v>0</v>
      </c>
      <c r="D291" s="1196"/>
      <c r="E291" s="1196"/>
      <c r="F291" s="1196"/>
      <c r="G291" s="120"/>
      <c r="H291" s="266"/>
      <c r="I291" s="266"/>
      <c r="J291" s="266"/>
    </row>
    <row r="292" spans="2:10" ht="14" thickBot="1">
      <c r="B292" s="98">
        <f t="shared" si="4"/>
        <v>44930</v>
      </c>
      <c r="C292" s="843">
        <f>'9.7_DF_Overview'!J290</f>
        <v>0</v>
      </c>
      <c r="D292" s="1196"/>
      <c r="E292" s="1196"/>
      <c r="F292" s="1196"/>
      <c r="G292" s="120"/>
      <c r="H292" s="266"/>
      <c r="I292" s="266"/>
      <c r="J292" s="266"/>
    </row>
    <row r="293" spans="2:10" ht="14" thickBot="1">
      <c r="B293" s="98">
        <f t="shared" si="4"/>
        <v>44931</v>
      </c>
      <c r="C293" s="843">
        <f>'9.7_DF_Overview'!J291</f>
        <v>0</v>
      </c>
      <c r="D293" s="1196"/>
      <c r="E293" s="1196"/>
      <c r="F293" s="1196"/>
      <c r="G293" s="120"/>
      <c r="H293" s="266"/>
      <c r="I293" s="266"/>
      <c r="J293" s="266"/>
    </row>
    <row r="294" spans="2:10" ht="14" thickBot="1">
      <c r="B294" s="98">
        <f t="shared" si="4"/>
        <v>44932</v>
      </c>
      <c r="C294" s="843">
        <f>'9.7_DF_Overview'!J292</f>
        <v>0</v>
      </c>
      <c r="D294" s="1196"/>
      <c r="E294" s="1196"/>
      <c r="F294" s="1196"/>
      <c r="G294" s="120"/>
      <c r="H294" s="266"/>
      <c r="I294" s="266"/>
      <c r="J294" s="266"/>
    </row>
    <row r="295" spans="2:10" ht="14" thickBot="1">
      <c r="B295" s="98">
        <f t="shared" si="4"/>
        <v>44933</v>
      </c>
      <c r="C295" s="843">
        <f>'9.7_DF_Overview'!J293</f>
        <v>0</v>
      </c>
      <c r="D295" s="1196"/>
      <c r="E295" s="1196"/>
      <c r="F295" s="1196"/>
      <c r="G295" s="120"/>
      <c r="H295" s="266"/>
      <c r="I295" s="266"/>
      <c r="J295" s="266"/>
    </row>
    <row r="296" spans="2:10" ht="14" thickBot="1">
      <c r="B296" s="98">
        <f t="shared" si="4"/>
        <v>44934</v>
      </c>
      <c r="C296" s="843">
        <f>'9.7_DF_Overview'!J294</f>
        <v>0</v>
      </c>
      <c r="D296" s="1196"/>
      <c r="E296" s="1196"/>
      <c r="F296" s="1196"/>
      <c r="G296" s="120"/>
      <c r="H296" s="266"/>
      <c r="I296" s="266"/>
      <c r="J296" s="266"/>
    </row>
    <row r="297" spans="2:10" ht="14" thickBot="1">
      <c r="B297" s="98">
        <f t="shared" si="4"/>
        <v>44935</v>
      </c>
      <c r="C297" s="843">
        <f>'9.7_DF_Overview'!J295</f>
        <v>0</v>
      </c>
      <c r="D297" s="1196"/>
      <c r="E297" s="1196"/>
      <c r="F297" s="1196"/>
      <c r="G297" s="120"/>
      <c r="H297" s="266"/>
      <c r="I297" s="266"/>
      <c r="J297" s="266"/>
    </row>
    <row r="298" spans="2:10" ht="14" thickBot="1">
      <c r="B298" s="98">
        <f t="shared" si="4"/>
        <v>44936</v>
      </c>
      <c r="C298" s="843">
        <f>'9.7_DF_Overview'!J296</f>
        <v>0</v>
      </c>
      <c r="D298" s="1196"/>
      <c r="E298" s="1196"/>
      <c r="F298" s="1196"/>
      <c r="G298" s="120"/>
      <c r="H298" s="266"/>
      <c r="I298" s="266"/>
      <c r="J298" s="266"/>
    </row>
    <row r="299" spans="2:10" ht="14" thickBot="1">
      <c r="B299" s="98">
        <f t="shared" si="4"/>
        <v>44937</v>
      </c>
      <c r="C299" s="843">
        <f>'9.7_DF_Overview'!J297</f>
        <v>0</v>
      </c>
      <c r="D299" s="1196"/>
      <c r="E299" s="1196"/>
      <c r="F299" s="1196"/>
      <c r="G299" s="120"/>
      <c r="H299" s="266"/>
      <c r="I299" s="266"/>
      <c r="J299" s="266"/>
    </row>
    <row r="300" spans="2:10" ht="14" thickBot="1">
      <c r="B300" s="98">
        <f t="shared" si="4"/>
        <v>44938</v>
      </c>
      <c r="C300" s="843">
        <f>'9.7_DF_Overview'!J298</f>
        <v>0</v>
      </c>
      <c r="D300" s="1196"/>
      <c r="E300" s="1196"/>
      <c r="F300" s="1196"/>
      <c r="G300" s="120"/>
      <c r="H300" s="266"/>
      <c r="I300" s="266"/>
      <c r="J300" s="266"/>
    </row>
    <row r="301" spans="2:10" ht="14" thickBot="1">
      <c r="B301" s="98">
        <f t="shared" si="4"/>
        <v>44939</v>
      </c>
      <c r="C301" s="843">
        <f>'9.7_DF_Overview'!J299</f>
        <v>0</v>
      </c>
      <c r="D301" s="1196"/>
      <c r="E301" s="1196"/>
      <c r="F301" s="1196"/>
      <c r="G301" s="120"/>
      <c r="H301" s="266"/>
      <c r="I301" s="266"/>
      <c r="J301" s="266"/>
    </row>
    <row r="302" spans="2:10" ht="14" thickBot="1">
      <c r="B302" s="98">
        <f t="shared" si="4"/>
        <v>44940</v>
      </c>
      <c r="C302" s="843">
        <f>'9.7_DF_Overview'!J300</f>
        <v>0</v>
      </c>
      <c r="D302" s="1196"/>
      <c r="E302" s="1196"/>
      <c r="F302" s="1196"/>
      <c r="G302" s="120"/>
      <c r="H302" s="266"/>
      <c r="I302" s="266"/>
      <c r="J302" s="266"/>
    </row>
    <row r="303" spans="2:10" ht="14" thickBot="1">
      <c r="B303" s="98">
        <f t="shared" si="4"/>
        <v>44941</v>
      </c>
      <c r="C303" s="843">
        <f>'9.7_DF_Overview'!J301</f>
        <v>0</v>
      </c>
      <c r="D303" s="1196"/>
      <c r="E303" s="1196"/>
      <c r="F303" s="1196"/>
      <c r="G303" s="120"/>
      <c r="H303" s="266"/>
      <c r="I303" s="266"/>
      <c r="J303" s="266"/>
    </row>
    <row r="304" spans="2:10" ht="14" thickBot="1">
      <c r="B304" s="98">
        <f t="shared" si="4"/>
        <v>44942</v>
      </c>
      <c r="C304" s="843">
        <f>'9.7_DF_Overview'!J302</f>
        <v>0</v>
      </c>
      <c r="D304" s="1196"/>
      <c r="E304" s="1196"/>
      <c r="F304" s="1196"/>
      <c r="G304" s="120"/>
      <c r="H304" s="266"/>
      <c r="I304" s="266"/>
      <c r="J304" s="266"/>
    </row>
    <row r="305" spans="2:10" ht="14" thickBot="1">
      <c r="B305" s="98">
        <f t="shared" si="4"/>
        <v>44943</v>
      </c>
      <c r="C305" s="843">
        <f>'9.7_DF_Overview'!J303</f>
        <v>0</v>
      </c>
      <c r="D305" s="1196"/>
      <c r="E305" s="1196"/>
      <c r="F305" s="1196"/>
      <c r="G305" s="120"/>
      <c r="H305" s="266"/>
      <c r="I305" s="266"/>
      <c r="J305" s="266"/>
    </row>
    <row r="306" spans="2:10" ht="14" thickBot="1">
      <c r="B306" s="98">
        <f t="shared" si="4"/>
        <v>44944</v>
      </c>
      <c r="C306" s="843">
        <f>'9.7_DF_Overview'!J304</f>
        <v>0</v>
      </c>
      <c r="D306" s="1196"/>
      <c r="E306" s="1196"/>
      <c r="F306" s="1196"/>
      <c r="G306" s="120"/>
      <c r="H306" s="266"/>
      <c r="I306" s="266"/>
      <c r="J306" s="266"/>
    </row>
    <row r="307" spans="2:10" ht="14" thickBot="1">
      <c r="B307" s="98">
        <f t="shared" si="4"/>
        <v>44945</v>
      </c>
      <c r="C307" s="843">
        <f>'9.7_DF_Overview'!J305</f>
        <v>0</v>
      </c>
      <c r="D307" s="1196"/>
      <c r="E307" s="1196"/>
      <c r="F307" s="1196"/>
      <c r="G307" s="120"/>
      <c r="H307" s="266"/>
      <c r="I307" s="266"/>
      <c r="J307" s="266"/>
    </row>
    <row r="308" spans="2:10" ht="14" thickBot="1">
      <c r="B308" s="98">
        <f t="shared" si="4"/>
        <v>44946</v>
      </c>
      <c r="C308" s="843">
        <f>'9.7_DF_Overview'!J306</f>
        <v>0</v>
      </c>
      <c r="D308" s="1196"/>
      <c r="E308" s="1196"/>
      <c r="F308" s="1196"/>
      <c r="G308" s="120"/>
      <c r="H308" s="266"/>
      <c r="I308" s="266"/>
      <c r="J308" s="266"/>
    </row>
    <row r="309" spans="2:10" ht="14" thickBot="1">
      <c r="B309" s="98">
        <f t="shared" si="4"/>
        <v>44947</v>
      </c>
      <c r="C309" s="843">
        <f>'9.7_DF_Overview'!J307</f>
        <v>0</v>
      </c>
      <c r="D309" s="1196"/>
      <c r="E309" s="1196"/>
      <c r="F309" s="1196"/>
      <c r="G309" s="120"/>
      <c r="H309" s="266"/>
      <c r="I309" s="266"/>
      <c r="J309" s="266"/>
    </row>
    <row r="310" spans="2:10" ht="14" thickBot="1">
      <c r="B310" s="98">
        <f t="shared" si="4"/>
        <v>44948</v>
      </c>
      <c r="C310" s="843">
        <f>'9.7_DF_Overview'!J308</f>
        <v>0</v>
      </c>
      <c r="D310" s="1196"/>
      <c r="E310" s="1196"/>
      <c r="F310" s="1196"/>
      <c r="G310" s="120"/>
      <c r="H310" s="266"/>
      <c r="I310" s="266"/>
      <c r="J310" s="266"/>
    </row>
    <row r="311" spans="2:10" ht="14" thickBot="1">
      <c r="B311" s="98">
        <f t="shared" si="4"/>
        <v>44949</v>
      </c>
      <c r="C311" s="843">
        <f>'9.7_DF_Overview'!J309</f>
        <v>0</v>
      </c>
      <c r="D311" s="1196"/>
      <c r="E311" s="1196"/>
      <c r="F311" s="1196"/>
      <c r="G311" s="120"/>
      <c r="H311" s="266"/>
      <c r="I311" s="266"/>
      <c r="J311" s="266"/>
    </row>
    <row r="312" spans="2:10" ht="14" thickBot="1">
      <c r="B312" s="98">
        <f t="shared" si="4"/>
        <v>44950</v>
      </c>
      <c r="C312" s="843">
        <f>'9.7_DF_Overview'!J310</f>
        <v>0</v>
      </c>
      <c r="D312" s="1196"/>
      <c r="E312" s="1196"/>
      <c r="F312" s="1196"/>
      <c r="G312" s="120"/>
      <c r="H312" s="266"/>
      <c r="I312" s="266"/>
      <c r="J312" s="266"/>
    </row>
    <row r="313" spans="2:10" ht="14" thickBot="1">
      <c r="B313" s="98">
        <f t="shared" si="4"/>
        <v>44951</v>
      </c>
      <c r="C313" s="843">
        <f>'9.7_DF_Overview'!J311</f>
        <v>0</v>
      </c>
      <c r="D313" s="1196"/>
      <c r="E313" s="1196"/>
      <c r="F313" s="1196"/>
      <c r="G313" s="120"/>
      <c r="H313" s="266"/>
      <c r="I313" s="266"/>
      <c r="J313" s="266"/>
    </row>
    <row r="314" spans="2:10" ht="14" thickBot="1">
      <c r="B314" s="98">
        <f t="shared" si="4"/>
        <v>44952</v>
      </c>
      <c r="C314" s="843">
        <f>'9.7_DF_Overview'!J312</f>
        <v>0</v>
      </c>
      <c r="D314" s="1196"/>
      <c r="E314" s="1196"/>
      <c r="F314" s="1196"/>
      <c r="G314" s="120"/>
      <c r="H314" s="266"/>
      <c r="I314" s="266"/>
      <c r="J314" s="266"/>
    </row>
    <row r="315" spans="2:10" ht="14" thickBot="1">
      <c r="B315" s="98">
        <f t="shared" si="4"/>
        <v>44953</v>
      </c>
      <c r="C315" s="843">
        <f>'9.7_DF_Overview'!J313</f>
        <v>0</v>
      </c>
      <c r="D315" s="1196"/>
      <c r="E315" s="1196"/>
      <c r="F315" s="1196"/>
      <c r="G315" s="120"/>
      <c r="H315" s="266"/>
      <c r="I315" s="266"/>
      <c r="J315" s="266"/>
    </row>
    <row r="316" spans="2:10" ht="14" thickBot="1">
      <c r="B316" s="98">
        <f t="shared" si="4"/>
        <v>44954</v>
      </c>
      <c r="C316" s="843">
        <f>'9.7_DF_Overview'!J314</f>
        <v>0</v>
      </c>
      <c r="D316" s="1196"/>
      <c r="E316" s="1196"/>
      <c r="F316" s="1196"/>
      <c r="G316" s="120"/>
      <c r="H316" s="266"/>
      <c r="I316" s="266"/>
      <c r="J316" s="266"/>
    </row>
    <row r="317" spans="2:10" ht="14" thickBot="1">
      <c r="B317" s="98">
        <f t="shared" si="4"/>
        <v>44955</v>
      </c>
      <c r="C317" s="843">
        <f>'9.7_DF_Overview'!J315</f>
        <v>0</v>
      </c>
      <c r="D317" s="1196"/>
      <c r="E317" s="1196"/>
      <c r="F317" s="1196"/>
      <c r="G317" s="120"/>
      <c r="H317" s="266"/>
      <c r="I317" s="266"/>
      <c r="J317" s="266"/>
    </row>
    <row r="318" spans="2:10" ht="14" thickBot="1">
      <c r="B318" s="98">
        <f t="shared" si="4"/>
        <v>44956</v>
      </c>
      <c r="C318" s="843">
        <f>'9.7_DF_Overview'!J316</f>
        <v>0</v>
      </c>
      <c r="D318" s="1196"/>
      <c r="E318" s="1196"/>
      <c r="F318" s="1196"/>
      <c r="G318" s="120"/>
      <c r="H318" s="266"/>
      <c r="I318" s="266"/>
      <c r="J318" s="266"/>
    </row>
    <row r="319" spans="2:10" ht="14" thickBot="1">
      <c r="B319" s="98">
        <f t="shared" si="4"/>
        <v>44957</v>
      </c>
      <c r="C319" s="843">
        <f>'9.7_DF_Overview'!J317</f>
        <v>0</v>
      </c>
      <c r="D319" s="1196"/>
      <c r="E319" s="1196"/>
      <c r="F319" s="1196"/>
      <c r="G319" s="120"/>
      <c r="H319" s="266"/>
      <c r="I319" s="266"/>
      <c r="J319" s="266"/>
    </row>
    <row r="320" spans="2:10" ht="14" thickBot="1">
      <c r="B320" s="98">
        <f t="shared" si="4"/>
        <v>44958</v>
      </c>
      <c r="C320" s="843">
        <f>'9.7_DF_Overview'!J318</f>
        <v>0</v>
      </c>
      <c r="D320" s="1196"/>
      <c r="E320" s="1196"/>
      <c r="F320" s="1196"/>
      <c r="G320" s="120"/>
      <c r="H320" s="266"/>
      <c r="I320" s="266"/>
      <c r="J320" s="266"/>
    </row>
    <row r="321" spans="2:10" ht="14" thickBot="1">
      <c r="B321" s="98">
        <f t="shared" si="4"/>
        <v>44959</v>
      </c>
      <c r="C321" s="843">
        <f>'9.7_DF_Overview'!J319</f>
        <v>0</v>
      </c>
      <c r="D321" s="1196"/>
      <c r="E321" s="1196"/>
      <c r="F321" s="1196"/>
      <c r="G321" s="120"/>
      <c r="H321" s="266"/>
      <c r="I321" s="266"/>
      <c r="J321" s="266"/>
    </row>
    <row r="322" spans="2:10" ht="14" thickBot="1">
      <c r="B322" s="98">
        <f t="shared" si="4"/>
        <v>44960</v>
      </c>
      <c r="C322" s="843">
        <f>'9.7_DF_Overview'!J320</f>
        <v>0</v>
      </c>
      <c r="D322" s="1196"/>
      <c r="E322" s="1196"/>
      <c r="F322" s="1196"/>
      <c r="G322" s="120"/>
      <c r="H322" s="266"/>
      <c r="I322" s="266"/>
      <c r="J322" s="266"/>
    </row>
    <row r="323" spans="2:10" ht="14" thickBot="1">
      <c r="B323" s="98">
        <f t="shared" si="4"/>
        <v>44961</v>
      </c>
      <c r="C323" s="843">
        <f>'9.7_DF_Overview'!J321</f>
        <v>0</v>
      </c>
      <c r="D323" s="1196"/>
      <c r="E323" s="1196"/>
      <c r="F323" s="1196"/>
      <c r="G323" s="120"/>
      <c r="H323" s="266"/>
      <c r="I323" s="266"/>
      <c r="J323" s="266"/>
    </row>
    <row r="324" spans="2:10" ht="14" thickBot="1">
      <c r="B324" s="98">
        <f t="shared" si="4"/>
        <v>44962</v>
      </c>
      <c r="C324" s="843">
        <f>'9.7_DF_Overview'!J322</f>
        <v>0</v>
      </c>
      <c r="D324" s="1196"/>
      <c r="E324" s="1196"/>
      <c r="F324" s="1196"/>
      <c r="G324" s="120"/>
      <c r="H324" s="266"/>
      <c r="I324" s="266"/>
      <c r="J324" s="266"/>
    </row>
    <row r="325" spans="2:10" ht="14" thickBot="1">
      <c r="B325" s="98">
        <f t="shared" si="4"/>
        <v>44963</v>
      </c>
      <c r="C325" s="843">
        <f>'9.7_DF_Overview'!J323</f>
        <v>0</v>
      </c>
      <c r="D325" s="1196"/>
      <c r="E325" s="1196"/>
      <c r="F325" s="1196"/>
      <c r="G325" s="120"/>
      <c r="H325" s="266"/>
      <c r="I325" s="266"/>
      <c r="J325" s="266"/>
    </row>
    <row r="326" spans="2:10" ht="14" thickBot="1">
      <c r="B326" s="98">
        <f t="shared" si="4"/>
        <v>44964</v>
      </c>
      <c r="C326" s="843">
        <f>'9.7_DF_Overview'!J324</f>
        <v>0</v>
      </c>
      <c r="D326" s="1196"/>
      <c r="E326" s="1196"/>
      <c r="F326" s="1196"/>
      <c r="G326" s="120"/>
      <c r="H326" s="266"/>
      <c r="I326" s="266"/>
      <c r="J326" s="266"/>
    </row>
    <row r="327" spans="2:10" ht="14" thickBot="1">
      <c r="B327" s="98">
        <f t="shared" si="4"/>
        <v>44965</v>
      </c>
      <c r="C327" s="843">
        <f>'9.7_DF_Overview'!J325</f>
        <v>0</v>
      </c>
      <c r="D327" s="1196"/>
      <c r="E327" s="1196"/>
      <c r="F327" s="1196"/>
      <c r="G327" s="120"/>
      <c r="H327" s="266"/>
      <c r="I327" s="266"/>
      <c r="J327" s="266"/>
    </row>
    <row r="328" spans="2:10" ht="14" thickBot="1">
      <c r="B328" s="98">
        <f t="shared" si="4"/>
        <v>44966</v>
      </c>
      <c r="C328" s="843">
        <f>'9.7_DF_Overview'!J326</f>
        <v>0</v>
      </c>
      <c r="D328" s="1196"/>
      <c r="E328" s="1196"/>
      <c r="F328" s="1196"/>
      <c r="G328" s="120"/>
      <c r="H328" s="266"/>
      <c r="I328" s="266"/>
      <c r="J328" s="266"/>
    </row>
    <row r="329" spans="2:10" ht="14" thickBot="1">
      <c r="B329" s="98">
        <f t="shared" si="4"/>
        <v>44967</v>
      </c>
      <c r="C329" s="843">
        <f>'9.7_DF_Overview'!J327</f>
        <v>0</v>
      </c>
      <c r="D329" s="1196"/>
      <c r="E329" s="1196"/>
      <c r="F329" s="1196"/>
      <c r="G329" s="120"/>
      <c r="H329" s="266"/>
      <c r="I329" s="266"/>
      <c r="J329" s="266"/>
    </row>
    <row r="330" spans="2:10" ht="14" thickBot="1">
      <c r="B330" s="98">
        <f t="shared" si="4"/>
        <v>44968</v>
      </c>
      <c r="C330" s="843">
        <f>'9.7_DF_Overview'!J328</f>
        <v>0</v>
      </c>
      <c r="D330" s="1196"/>
      <c r="E330" s="1196"/>
      <c r="F330" s="1196"/>
      <c r="G330" s="120"/>
      <c r="H330" s="266"/>
      <c r="I330" s="266"/>
      <c r="J330" s="266"/>
    </row>
    <row r="331" spans="2:10" ht="14" thickBot="1">
      <c r="B331" s="98">
        <f t="shared" si="4"/>
        <v>44969</v>
      </c>
      <c r="C331" s="843">
        <f>'9.7_DF_Overview'!J329</f>
        <v>0</v>
      </c>
      <c r="D331" s="1196"/>
      <c r="E331" s="1196"/>
      <c r="F331" s="1196"/>
      <c r="G331" s="120"/>
      <c r="H331" s="266"/>
      <c r="I331" s="266"/>
      <c r="J331" s="266"/>
    </row>
    <row r="332" spans="2:10" ht="14" thickBot="1">
      <c r="B332" s="98">
        <f t="shared" si="4"/>
        <v>44970</v>
      </c>
      <c r="C332" s="843">
        <f>'9.7_DF_Overview'!J330</f>
        <v>0</v>
      </c>
      <c r="D332" s="1196"/>
      <c r="E332" s="1196"/>
      <c r="F332" s="1196"/>
      <c r="G332" s="120"/>
      <c r="H332" s="266"/>
      <c r="I332" s="266"/>
      <c r="J332" s="266"/>
    </row>
    <row r="333" spans="2:10" ht="14" thickBot="1">
      <c r="B333" s="98">
        <f t="shared" si="4"/>
        <v>44971</v>
      </c>
      <c r="C333" s="843">
        <f>'9.7_DF_Overview'!J331</f>
        <v>0</v>
      </c>
      <c r="D333" s="1196"/>
      <c r="E333" s="1196"/>
      <c r="F333" s="1196"/>
      <c r="G333" s="120"/>
      <c r="H333" s="266"/>
      <c r="I333" s="266"/>
      <c r="J333" s="266"/>
    </row>
    <row r="334" spans="2:10" ht="14" thickBot="1">
      <c r="B334" s="98">
        <f t="shared" si="4"/>
        <v>44972</v>
      </c>
      <c r="C334" s="843">
        <f>'9.7_DF_Overview'!J332</f>
        <v>0</v>
      </c>
      <c r="D334" s="1196"/>
      <c r="E334" s="1196"/>
      <c r="F334" s="1196"/>
      <c r="G334" s="120"/>
      <c r="H334" s="266"/>
      <c r="I334" s="266"/>
      <c r="J334" s="266"/>
    </row>
    <row r="335" spans="2:10" ht="14" thickBot="1">
      <c r="B335" s="98">
        <f t="shared" ref="B335:B378" si="5">B334+1</f>
        <v>44973</v>
      </c>
      <c r="C335" s="843">
        <f>'9.7_DF_Overview'!J333</f>
        <v>0</v>
      </c>
      <c r="D335" s="1196"/>
      <c r="E335" s="1196"/>
      <c r="F335" s="1196"/>
      <c r="G335" s="120"/>
      <c r="H335" s="266"/>
      <c r="I335" s="266"/>
      <c r="J335" s="266"/>
    </row>
    <row r="336" spans="2:10" ht="14" thickBot="1">
      <c r="B336" s="98">
        <f t="shared" si="5"/>
        <v>44974</v>
      </c>
      <c r="C336" s="843">
        <f>'9.7_DF_Overview'!J334</f>
        <v>0</v>
      </c>
      <c r="D336" s="1196"/>
      <c r="E336" s="1196"/>
      <c r="F336" s="1196"/>
      <c r="G336" s="120"/>
      <c r="H336" s="266"/>
      <c r="I336" s="266"/>
      <c r="J336" s="266"/>
    </row>
    <row r="337" spans="2:10" ht="14" thickBot="1">
      <c r="B337" s="98">
        <f t="shared" si="5"/>
        <v>44975</v>
      </c>
      <c r="C337" s="843">
        <f>'9.7_DF_Overview'!J335</f>
        <v>0</v>
      </c>
      <c r="D337" s="1196"/>
      <c r="E337" s="1196"/>
      <c r="F337" s="1196"/>
      <c r="G337" s="120"/>
      <c r="H337" s="266"/>
      <c r="I337" s="266"/>
      <c r="J337" s="266"/>
    </row>
    <row r="338" spans="2:10" ht="14" thickBot="1">
      <c r="B338" s="98">
        <f t="shared" si="5"/>
        <v>44976</v>
      </c>
      <c r="C338" s="843">
        <f>'9.7_DF_Overview'!J336</f>
        <v>0</v>
      </c>
      <c r="D338" s="1196"/>
      <c r="E338" s="1196"/>
      <c r="F338" s="1196"/>
      <c r="G338" s="120"/>
      <c r="H338" s="266"/>
      <c r="I338" s="266"/>
      <c r="J338" s="266"/>
    </row>
    <row r="339" spans="2:10" ht="14" thickBot="1">
      <c r="B339" s="98">
        <f t="shared" si="5"/>
        <v>44977</v>
      </c>
      <c r="C339" s="843">
        <f>'9.7_DF_Overview'!J337</f>
        <v>0</v>
      </c>
      <c r="D339" s="1196"/>
      <c r="E339" s="1196"/>
      <c r="F339" s="1196"/>
      <c r="G339" s="120"/>
      <c r="H339" s="266"/>
      <c r="I339" s="266"/>
      <c r="J339" s="266"/>
    </row>
    <row r="340" spans="2:10" ht="14" thickBot="1">
      <c r="B340" s="98">
        <f t="shared" si="5"/>
        <v>44978</v>
      </c>
      <c r="C340" s="843">
        <f>'9.7_DF_Overview'!J338</f>
        <v>0</v>
      </c>
      <c r="D340" s="1196"/>
      <c r="E340" s="1196"/>
      <c r="F340" s="1196"/>
      <c r="G340" s="120"/>
      <c r="H340" s="266"/>
      <c r="I340" s="266"/>
      <c r="J340" s="266"/>
    </row>
    <row r="341" spans="2:10" ht="14" thickBot="1">
      <c r="B341" s="98">
        <f t="shared" si="5"/>
        <v>44979</v>
      </c>
      <c r="C341" s="843">
        <f>'9.7_DF_Overview'!J339</f>
        <v>0</v>
      </c>
      <c r="D341" s="1196"/>
      <c r="E341" s="1196"/>
      <c r="F341" s="1196"/>
      <c r="G341" s="120"/>
      <c r="H341" s="266"/>
      <c r="I341" s="266"/>
      <c r="J341" s="266"/>
    </row>
    <row r="342" spans="2:10" ht="14" thickBot="1">
      <c r="B342" s="98">
        <f t="shared" si="5"/>
        <v>44980</v>
      </c>
      <c r="C342" s="843">
        <f>'9.7_DF_Overview'!J340</f>
        <v>0</v>
      </c>
      <c r="D342" s="1196"/>
      <c r="E342" s="1196"/>
      <c r="F342" s="1196"/>
      <c r="G342" s="120"/>
      <c r="H342" s="266"/>
      <c r="I342" s="266"/>
      <c r="J342" s="266"/>
    </row>
    <row r="343" spans="2:10" ht="14" thickBot="1">
      <c r="B343" s="98">
        <f t="shared" si="5"/>
        <v>44981</v>
      </c>
      <c r="C343" s="843">
        <f>'9.7_DF_Overview'!J341</f>
        <v>0</v>
      </c>
      <c r="D343" s="1196"/>
      <c r="E343" s="1196"/>
      <c r="F343" s="1196"/>
      <c r="G343" s="120"/>
      <c r="H343" s="266"/>
      <c r="I343" s="266"/>
      <c r="J343" s="266"/>
    </row>
    <row r="344" spans="2:10" ht="14" thickBot="1">
      <c r="B344" s="98">
        <f t="shared" si="5"/>
        <v>44982</v>
      </c>
      <c r="C344" s="843">
        <f>'9.7_DF_Overview'!J342</f>
        <v>0</v>
      </c>
      <c r="D344" s="1196"/>
      <c r="E344" s="1196"/>
      <c r="F344" s="1196"/>
      <c r="G344" s="120"/>
      <c r="H344" s="266"/>
      <c r="I344" s="266"/>
      <c r="J344" s="266"/>
    </row>
    <row r="345" spans="2:10" ht="14" thickBot="1">
      <c r="B345" s="98">
        <f t="shared" si="5"/>
        <v>44983</v>
      </c>
      <c r="C345" s="843">
        <f>'9.7_DF_Overview'!J343</f>
        <v>0</v>
      </c>
      <c r="D345" s="1196"/>
      <c r="E345" s="1196"/>
      <c r="F345" s="1196"/>
      <c r="G345" s="120"/>
      <c r="H345" s="266"/>
      <c r="I345" s="266"/>
      <c r="J345" s="266"/>
    </row>
    <row r="346" spans="2:10" ht="14" thickBot="1">
      <c r="B346" s="98">
        <f t="shared" si="5"/>
        <v>44984</v>
      </c>
      <c r="C346" s="843">
        <f>'9.7_DF_Overview'!J344</f>
        <v>0</v>
      </c>
      <c r="D346" s="1196"/>
      <c r="E346" s="1196"/>
      <c r="F346" s="1196"/>
      <c r="G346" s="120"/>
      <c r="H346" s="266"/>
      <c r="I346" s="266"/>
      <c r="J346" s="266"/>
    </row>
    <row r="347" spans="2:10" ht="14" thickBot="1">
      <c r="B347" s="98">
        <f t="shared" si="5"/>
        <v>44985</v>
      </c>
      <c r="C347" s="843">
        <f>'9.7_DF_Overview'!J345</f>
        <v>0</v>
      </c>
      <c r="D347" s="1196"/>
      <c r="E347" s="1196"/>
      <c r="F347" s="1196"/>
      <c r="G347" s="120"/>
      <c r="H347" s="266"/>
      <c r="I347" s="266"/>
      <c r="J347" s="266"/>
    </row>
    <row r="348" spans="2:10" ht="14" thickBot="1">
      <c r="B348" s="98">
        <f t="shared" si="5"/>
        <v>44986</v>
      </c>
      <c r="C348" s="843">
        <f>'9.7_DF_Overview'!J346</f>
        <v>0</v>
      </c>
      <c r="D348" s="1196"/>
      <c r="E348" s="1196"/>
      <c r="F348" s="1196"/>
      <c r="G348" s="120"/>
      <c r="H348" s="266"/>
      <c r="I348" s="266"/>
      <c r="J348" s="266"/>
    </row>
    <row r="349" spans="2:10" ht="14" thickBot="1">
      <c r="B349" s="98">
        <f t="shared" si="5"/>
        <v>44987</v>
      </c>
      <c r="C349" s="843">
        <f>'9.7_DF_Overview'!J347</f>
        <v>0</v>
      </c>
      <c r="D349" s="1196"/>
      <c r="E349" s="1196"/>
      <c r="F349" s="1196"/>
      <c r="G349" s="120"/>
      <c r="H349" s="266"/>
      <c r="I349" s="266"/>
      <c r="J349" s="266"/>
    </row>
    <row r="350" spans="2:10" ht="14" thickBot="1">
      <c r="B350" s="98">
        <f t="shared" si="5"/>
        <v>44988</v>
      </c>
      <c r="C350" s="843">
        <f>'9.7_DF_Overview'!J348</f>
        <v>0</v>
      </c>
      <c r="D350" s="1196"/>
      <c r="E350" s="1196"/>
      <c r="F350" s="1196"/>
      <c r="G350" s="120"/>
      <c r="H350" s="266"/>
      <c r="I350" s="266"/>
      <c r="J350" s="266"/>
    </row>
    <row r="351" spans="2:10" ht="14" thickBot="1">
      <c r="B351" s="98">
        <f t="shared" si="5"/>
        <v>44989</v>
      </c>
      <c r="C351" s="843">
        <f>'9.7_DF_Overview'!J349</f>
        <v>0</v>
      </c>
      <c r="D351" s="1196"/>
      <c r="E351" s="1196"/>
      <c r="F351" s="1196"/>
      <c r="G351" s="120"/>
      <c r="H351" s="266"/>
      <c r="I351" s="266"/>
      <c r="J351" s="266"/>
    </row>
    <row r="352" spans="2:10" ht="14" thickBot="1">
      <c r="B352" s="98">
        <f t="shared" si="5"/>
        <v>44990</v>
      </c>
      <c r="C352" s="843">
        <f>'9.7_DF_Overview'!J350</f>
        <v>0</v>
      </c>
      <c r="D352" s="1196"/>
      <c r="E352" s="1196"/>
      <c r="F352" s="1196"/>
      <c r="G352" s="120"/>
      <c r="H352" s="266"/>
      <c r="I352" s="266"/>
      <c r="J352" s="266"/>
    </row>
    <row r="353" spans="2:10" ht="14" thickBot="1">
      <c r="B353" s="98">
        <f t="shared" si="5"/>
        <v>44991</v>
      </c>
      <c r="C353" s="843">
        <f>'9.7_DF_Overview'!J351</f>
        <v>0</v>
      </c>
      <c r="D353" s="1196"/>
      <c r="E353" s="1196"/>
      <c r="F353" s="1196"/>
      <c r="G353" s="120"/>
      <c r="H353" s="266"/>
      <c r="I353" s="266"/>
      <c r="J353" s="266"/>
    </row>
    <row r="354" spans="2:10" ht="14" thickBot="1">
      <c r="B354" s="98">
        <f t="shared" si="5"/>
        <v>44992</v>
      </c>
      <c r="C354" s="843">
        <f>'9.7_DF_Overview'!J352</f>
        <v>0</v>
      </c>
      <c r="D354" s="1196"/>
      <c r="E354" s="1196"/>
      <c r="F354" s="1196"/>
      <c r="G354" s="120"/>
      <c r="H354" s="266"/>
      <c r="I354" s="266"/>
      <c r="J354" s="266"/>
    </row>
    <row r="355" spans="2:10" ht="14" thickBot="1">
      <c r="B355" s="98">
        <f t="shared" si="5"/>
        <v>44993</v>
      </c>
      <c r="C355" s="843">
        <f>'9.7_DF_Overview'!J353</f>
        <v>0</v>
      </c>
      <c r="D355" s="1196"/>
      <c r="E355" s="1196"/>
      <c r="F355" s="1196"/>
      <c r="G355" s="120"/>
      <c r="H355" s="266"/>
      <c r="I355" s="266"/>
      <c r="J355" s="266"/>
    </row>
    <row r="356" spans="2:10" ht="14" thickBot="1">
      <c r="B356" s="98">
        <f t="shared" si="5"/>
        <v>44994</v>
      </c>
      <c r="C356" s="843">
        <f>'9.7_DF_Overview'!J354</f>
        <v>0</v>
      </c>
      <c r="D356" s="1196"/>
      <c r="E356" s="1196"/>
      <c r="F356" s="1196"/>
      <c r="G356" s="120"/>
      <c r="H356" s="266"/>
      <c r="I356" s="266"/>
      <c r="J356" s="266"/>
    </row>
    <row r="357" spans="2:10" ht="14" thickBot="1">
      <c r="B357" s="98">
        <f t="shared" si="5"/>
        <v>44995</v>
      </c>
      <c r="C357" s="843">
        <f>'9.7_DF_Overview'!J355</f>
        <v>0</v>
      </c>
      <c r="D357" s="1196"/>
      <c r="E357" s="1196"/>
      <c r="F357" s="1196"/>
      <c r="G357" s="120"/>
      <c r="H357" s="266"/>
      <c r="I357" s="266"/>
      <c r="J357" s="266"/>
    </row>
    <row r="358" spans="2:10" ht="14" thickBot="1">
      <c r="B358" s="98">
        <f t="shared" si="5"/>
        <v>44996</v>
      </c>
      <c r="C358" s="843">
        <f>'9.7_DF_Overview'!J356</f>
        <v>0</v>
      </c>
      <c r="D358" s="1196"/>
      <c r="E358" s="1196"/>
      <c r="F358" s="1196"/>
      <c r="G358" s="120"/>
      <c r="H358" s="266"/>
      <c r="I358" s="266"/>
      <c r="J358" s="266"/>
    </row>
    <row r="359" spans="2:10" ht="14" thickBot="1">
      <c r="B359" s="98">
        <f t="shared" si="5"/>
        <v>44997</v>
      </c>
      <c r="C359" s="843">
        <f>'9.7_DF_Overview'!J357</f>
        <v>0</v>
      </c>
      <c r="D359" s="1196"/>
      <c r="E359" s="1196"/>
      <c r="F359" s="1196"/>
      <c r="G359" s="120"/>
      <c r="H359" s="266"/>
      <c r="I359" s="266"/>
      <c r="J359" s="266"/>
    </row>
    <row r="360" spans="2:10" ht="14" thickBot="1">
      <c r="B360" s="98">
        <f t="shared" si="5"/>
        <v>44998</v>
      </c>
      <c r="C360" s="843">
        <f>'9.7_DF_Overview'!J358</f>
        <v>0</v>
      </c>
      <c r="D360" s="1196"/>
      <c r="E360" s="1196"/>
      <c r="F360" s="1196"/>
      <c r="G360" s="120"/>
      <c r="H360" s="266"/>
      <c r="I360" s="266"/>
      <c r="J360" s="266"/>
    </row>
    <row r="361" spans="2:10" ht="14" thickBot="1">
      <c r="B361" s="98">
        <f t="shared" si="5"/>
        <v>44999</v>
      </c>
      <c r="C361" s="843">
        <f>'9.7_DF_Overview'!J359</f>
        <v>0</v>
      </c>
      <c r="D361" s="1196"/>
      <c r="E361" s="1196"/>
      <c r="F361" s="1196"/>
      <c r="G361" s="120"/>
      <c r="H361" s="266"/>
      <c r="I361" s="266"/>
      <c r="J361" s="266"/>
    </row>
    <row r="362" spans="2:10" ht="14" thickBot="1">
      <c r="B362" s="98">
        <f t="shared" si="5"/>
        <v>45000</v>
      </c>
      <c r="C362" s="843">
        <f>'9.7_DF_Overview'!J360</f>
        <v>0</v>
      </c>
      <c r="D362" s="1196"/>
      <c r="E362" s="1196"/>
      <c r="F362" s="1196"/>
      <c r="G362" s="120"/>
      <c r="H362" s="266"/>
      <c r="I362" s="266"/>
      <c r="J362" s="266"/>
    </row>
    <row r="363" spans="2:10" ht="14" thickBot="1">
      <c r="B363" s="98">
        <f t="shared" si="5"/>
        <v>45001</v>
      </c>
      <c r="C363" s="843">
        <f>'9.7_DF_Overview'!J361</f>
        <v>0</v>
      </c>
      <c r="D363" s="1196"/>
      <c r="E363" s="1196"/>
      <c r="F363" s="1196"/>
      <c r="G363" s="120"/>
      <c r="H363" s="266"/>
      <c r="I363" s="266"/>
      <c r="J363" s="266"/>
    </row>
    <row r="364" spans="2:10" ht="14" thickBot="1">
      <c r="B364" s="98">
        <f t="shared" si="5"/>
        <v>45002</v>
      </c>
      <c r="C364" s="843">
        <f>'9.7_DF_Overview'!J362</f>
        <v>0</v>
      </c>
      <c r="D364" s="1196"/>
      <c r="E364" s="1196"/>
      <c r="F364" s="1196"/>
      <c r="G364" s="120"/>
      <c r="H364" s="266"/>
      <c r="I364" s="266"/>
      <c r="J364" s="266"/>
    </row>
    <row r="365" spans="2:10" ht="14" thickBot="1">
      <c r="B365" s="98">
        <f t="shared" si="5"/>
        <v>45003</v>
      </c>
      <c r="C365" s="843">
        <f>'9.7_DF_Overview'!J363</f>
        <v>0</v>
      </c>
      <c r="D365" s="1196"/>
      <c r="E365" s="1196"/>
      <c r="F365" s="1196"/>
      <c r="G365" s="120"/>
      <c r="H365" s="266"/>
      <c r="I365" s="266"/>
      <c r="J365" s="266"/>
    </row>
    <row r="366" spans="2:10" ht="14" thickBot="1">
      <c r="B366" s="98">
        <f t="shared" si="5"/>
        <v>45004</v>
      </c>
      <c r="C366" s="843">
        <f>'9.7_DF_Overview'!J364</f>
        <v>0</v>
      </c>
      <c r="D366" s="1196"/>
      <c r="E366" s="1196"/>
      <c r="F366" s="1196"/>
      <c r="G366" s="120"/>
      <c r="H366" s="266"/>
      <c r="I366" s="266"/>
      <c r="J366" s="266"/>
    </row>
    <row r="367" spans="2:10" ht="14" thickBot="1">
      <c r="B367" s="98">
        <f t="shared" si="5"/>
        <v>45005</v>
      </c>
      <c r="C367" s="843">
        <f>'9.7_DF_Overview'!J365</f>
        <v>0</v>
      </c>
      <c r="D367" s="1196"/>
      <c r="E367" s="1196"/>
      <c r="F367" s="1196"/>
      <c r="G367" s="120"/>
      <c r="H367" s="266"/>
      <c r="I367" s="266"/>
      <c r="J367" s="266"/>
    </row>
    <row r="368" spans="2:10" ht="14" thickBot="1">
      <c r="B368" s="98">
        <f t="shared" si="5"/>
        <v>45006</v>
      </c>
      <c r="C368" s="843">
        <f>'9.7_DF_Overview'!J366</f>
        <v>0</v>
      </c>
      <c r="D368" s="1196"/>
      <c r="E368" s="1196"/>
      <c r="F368" s="1196"/>
      <c r="G368" s="120"/>
      <c r="H368" s="266"/>
      <c r="I368" s="266"/>
      <c r="J368" s="266"/>
    </row>
    <row r="369" spans="2:10" ht="14" thickBot="1">
      <c r="B369" s="98">
        <f t="shared" si="5"/>
        <v>45007</v>
      </c>
      <c r="C369" s="843">
        <f>'9.7_DF_Overview'!J367</f>
        <v>0</v>
      </c>
      <c r="D369" s="1196"/>
      <c r="E369" s="1196"/>
      <c r="F369" s="1196"/>
      <c r="G369" s="120"/>
      <c r="H369" s="266"/>
      <c r="I369" s="266"/>
      <c r="J369" s="266"/>
    </row>
    <row r="370" spans="2:10" ht="14" thickBot="1">
      <c r="B370" s="98">
        <f t="shared" si="5"/>
        <v>45008</v>
      </c>
      <c r="C370" s="843">
        <f>'9.7_DF_Overview'!J368</f>
        <v>0</v>
      </c>
      <c r="D370" s="1196"/>
      <c r="E370" s="1196"/>
      <c r="F370" s="1196"/>
      <c r="G370" s="120"/>
      <c r="H370" s="266"/>
      <c r="I370" s="266"/>
      <c r="J370" s="266"/>
    </row>
    <row r="371" spans="2:10" ht="14" thickBot="1">
      <c r="B371" s="98">
        <f t="shared" si="5"/>
        <v>45009</v>
      </c>
      <c r="C371" s="843">
        <f>'9.7_DF_Overview'!J369</f>
        <v>0</v>
      </c>
      <c r="D371" s="1196"/>
      <c r="E371" s="1196"/>
      <c r="F371" s="1196"/>
      <c r="G371" s="120"/>
      <c r="H371" s="266"/>
      <c r="I371" s="266"/>
      <c r="J371" s="266"/>
    </row>
    <row r="372" spans="2:10" ht="14" thickBot="1">
      <c r="B372" s="98">
        <f t="shared" si="5"/>
        <v>45010</v>
      </c>
      <c r="C372" s="843">
        <f>'9.7_DF_Overview'!J370</f>
        <v>0</v>
      </c>
      <c r="D372" s="1196"/>
      <c r="E372" s="1196"/>
      <c r="F372" s="1196"/>
      <c r="G372" s="120"/>
      <c r="H372" s="266"/>
      <c r="I372" s="266"/>
      <c r="J372" s="266"/>
    </row>
    <row r="373" spans="2:10" ht="14" thickBot="1">
      <c r="B373" s="98">
        <f t="shared" si="5"/>
        <v>45011</v>
      </c>
      <c r="C373" s="843">
        <f>'9.7_DF_Overview'!J371</f>
        <v>0</v>
      </c>
      <c r="D373" s="1196"/>
      <c r="E373" s="1196"/>
      <c r="F373" s="1196"/>
      <c r="G373" s="120"/>
      <c r="H373" s="266"/>
      <c r="I373" s="266"/>
      <c r="J373" s="266"/>
    </row>
    <row r="374" spans="2:10" ht="14" thickBot="1">
      <c r="B374" s="98">
        <f t="shared" si="5"/>
        <v>45012</v>
      </c>
      <c r="C374" s="843">
        <f>'9.7_DF_Overview'!J372</f>
        <v>0</v>
      </c>
      <c r="D374" s="1196"/>
      <c r="E374" s="1196"/>
      <c r="F374" s="1196"/>
      <c r="G374" s="120"/>
      <c r="H374" s="266"/>
      <c r="I374" s="266"/>
      <c r="J374" s="266"/>
    </row>
    <row r="375" spans="2:10" ht="14" thickBot="1">
      <c r="B375" s="98">
        <f t="shared" si="5"/>
        <v>45013</v>
      </c>
      <c r="C375" s="843">
        <f>'9.7_DF_Overview'!J373</f>
        <v>0</v>
      </c>
      <c r="D375" s="1196"/>
      <c r="E375" s="1196"/>
      <c r="F375" s="1196"/>
      <c r="G375" s="120"/>
      <c r="H375" s="266"/>
      <c r="I375" s="266"/>
      <c r="J375" s="266"/>
    </row>
    <row r="376" spans="2:10" ht="14" thickBot="1">
      <c r="B376" s="98">
        <f t="shared" si="5"/>
        <v>45014</v>
      </c>
      <c r="C376" s="843">
        <f>'9.7_DF_Overview'!J374</f>
        <v>0</v>
      </c>
      <c r="D376" s="1196"/>
      <c r="E376" s="1196"/>
      <c r="F376" s="1196"/>
      <c r="G376" s="120"/>
      <c r="H376" s="266"/>
      <c r="I376" s="266"/>
      <c r="J376" s="266"/>
    </row>
    <row r="377" spans="2:10" ht="14" thickBot="1">
      <c r="B377" s="98">
        <f t="shared" si="5"/>
        <v>45015</v>
      </c>
      <c r="C377" s="843">
        <f>'9.7_DF_Overview'!J375</f>
        <v>0</v>
      </c>
      <c r="D377" s="1196"/>
      <c r="E377" s="1196"/>
      <c r="F377" s="1196"/>
      <c r="G377" s="120"/>
      <c r="H377" s="266"/>
      <c r="I377" s="266"/>
      <c r="J377" s="266"/>
    </row>
    <row r="378" spans="2:10" ht="13.5">
      <c r="B378" s="98">
        <f t="shared" si="5"/>
        <v>45016</v>
      </c>
      <c r="C378" s="843">
        <f>'9.7_DF_Overview'!J376</f>
        <v>0</v>
      </c>
      <c r="D378" s="1196"/>
      <c r="E378" s="1196"/>
      <c r="F378" s="1196"/>
      <c r="G378" s="120"/>
      <c r="H378" s="266"/>
      <c r="I378" s="266"/>
      <c r="J378" s="266"/>
    </row>
    <row r="379" spans="2:10" ht="14" thickBot="1">
      <c r="B379" s="96"/>
      <c r="C379" s="119"/>
      <c r="D379" s="118"/>
      <c r="E379" s="118"/>
      <c r="F379" s="118"/>
      <c r="G379" s="117"/>
      <c r="H379" s="266"/>
      <c r="I379" s="266"/>
      <c r="J379" s="266"/>
    </row>
    <row r="380" spans="2:10">
      <c r="H380" s="79"/>
      <c r="I380" s="79"/>
      <c r="J380" s="79"/>
    </row>
  </sheetData>
  <mergeCells count="3">
    <mergeCell ref="B10:G10"/>
    <mergeCell ref="B11:B13"/>
    <mergeCell ref="I30:L36"/>
  </mergeCells>
  <pageMargins left="0.23622047244094491" right="0.23622047244094491" top="0.74803149606299213" bottom="0.74803149606299213" header="0.31496062992125984" footer="0.31496062992125984"/>
  <pageSetup paperSize="8" scale="48" fitToHeight="0" orientation="portrait" r:id="rId1"/>
  <headerFooter>
    <oddFooter>&amp;C_x000D_&amp;1#&amp;"Calibri"&amp;10&amp;K000000 OFFICIAL-InternalOnly</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91980-3116-48DE-99EA-E77D22596D3D}">
  <sheetPr>
    <tabColor theme="9" tint="0.39997558519241921"/>
    <pageSetUpPr fitToPage="1"/>
  </sheetPr>
  <dimension ref="A1:W28"/>
  <sheetViews>
    <sheetView showGridLines="0" topLeftCell="L1" zoomScaleNormal="100" workbookViewId="0">
      <selection activeCell="O11" sqref="O11"/>
    </sheetView>
  </sheetViews>
  <sheetFormatPr defaultColWidth="10.26953125" defaultRowHeight="12.5"/>
  <cols>
    <col min="1" max="1" width="5.7265625" style="77" customWidth="1"/>
    <col min="2" max="2" width="12.453125" style="77" customWidth="1"/>
    <col min="3" max="3" width="16.7265625" style="77" customWidth="1"/>
    <col min="4" max="4" width="13.7265625" style="77" customWidth="1"/>
    <col min="5" max="5" width="18.453125" style="77" customWidth="1"/>
    <col min="6" max="6" width="17.26953125" style="77" customWidth="1"/>
    <col min="7" max="7" width="14.453125" style="77" customWidth="1"/>
    <col min="8" max="8" width="15.26953125" style="77" customWidth="1"/>
    <col min="9" max="9" width="10.26953125" style="77"/>
    <col min="10" max="10" width="16.453125" style="77" customWidth="1"/>
    <col min="11" max="11" width="17.7265625" style="77" customWidth="1"/>
    <col min="12" max="12" width="10.26953125" style="77"/>
    <col min="13" max="13" width="15.453125" style="77" customWidth="1"/>
    <col min="14" max="14" width="21.7265625" style="77" customWidth="1"/>
    <col min="15" max="15" width="17.26953125" style="77" customWidth="1"/>
    <col min="16" max="16" width="17.7265625" style="77" customWidth="1"/>
    <col min="17" max="17" width="14" style="77" customWidth="1"/>
    <col min="18" max="16384" width="10.26953125" style="77"/>
  </cols>
  <sheetData>
    <row r="1" spans="1:23" s="46" customFormat="1" ht="23.5">
      <c r="A1" s="56" t="str">
        <f>'1.1 Cover'!A1</f>
        <v>Regulatory Reporting Pack</v>
      </c>
    </row>
    <row r="2" spans="1:23" s="46" customFormat="1" ht="23.5">
      <c r="A2" s="56" t="str">
        <f>'1.1 Cover'!A2</f>
        <v>Price base - 2018/19</v>
      </c>
    </row>
    <row r="3" spans="1:23" s="46" customFormat="1" ht="23.5">
      <c r="A3" s="56" t="str">
        <f>'1.1 Cover'!A3</f>
        <v>Regulatory Year: April 2022 - March 2023</v>
      </c>
    </row>
    <row r="4" spans="1:23" s="46" customFormat="1" ht="23.5">
      <c r="A4" s="56" t="s">
        <v>3150</v>
      </c>
    </row>
    <row r="5" spans="1:23" s="148" customFormat="1" ht="15.5">
      <c r="F5" s="149"/>
      <c r="G5" s="150"/>
      <c r="H5" s="151"/>
      <c r="I5" s="151"/>
      <c r="J5" s="151"/>
      <c r="K5" s="151"/>
      <c r="L5" s="151"/>
      <c r="M5" s="151"/>
      <c r="N5" s="151"/>
      <c r="O5" s="151"/>
      <c r="P5" s="151"/>
      <c r="Q5" s="151"/>
      <c r="R5" s="151"/>
      <c r="S5" s="151"/>
      <c r="T5" s="151"/>
      <c r="U5" s="151"/>
      <c r="V5" s="151"/>
      <c r="W5" s="151"/>
    </row>
    <row r="6" spans="1:23" s="148" customFormat="1" ht="15.5">
      <c r="F6" s="149"/>
      <c r="G6" s="150"/>
      <c r="H6" s="151"/>
      <c r="I6" s="151"/>
      <c r="J6" s="151"/>
      <c r="K6" s="151"/>
      <c r="L6" s="151"/>
      <c r="M6" s="151"/>
      <c r="N6" s="151"/>
      <c r="O6" s="151"/>
      <c r="P6" s="151"/>
      <c r="Q6" s="151"/>
      <c r="R6" s="151"/>
      <c r="S6" s="151"/>
      <c r="T6" s="151"/>
      <c r="U6" s="151"/>
      <c r="V6" s="151"/>
      <c r="W6" s="151"/>
    </row>
    <row r="7" spans="1:23" s="148" customFormat="1" ht="15.5">
      <c r="F7" s="151"/>
      <c r="H7" s="151"/>
      <c r="I7" s="151"/>
      <c r="J7" s="151"/>
      <c r="K7" s="151"/>
      <c r="L7" s="151"/>
      <c r="M7" s="151"/>
      <c r="N7" s="151"/>
      <c r="O7" s="151"/>
      <c r="P7" s="151"/>
      <c r="Q7" s="151"/>
      <c r="R7" s="151"/>
      <c r="S7" s="151"/>
      <c r="T7" s="151"/>
      <c r="U7" s="151"/>
      <c r="V7" s="151"/>
      <c r="W7" s="151"/>
    </row>
    <row r="8" spans="1:23" ht="39">
      <c r="B8" s="1584"/>
      <c r="C8" s="789"/>
      <c r="D8" s="79"/>
      <c r="E8" s="1585" t="s">
        <v>3401</v>
      </c>
      <c r="F8" s="1201" t="s">
        <v>3151</v>
      </c>
      <c r="G8" s="1201" t="s">
        <v>3152</v>
      </c>
      <c r="H8" s="1202" t="s">
        <v>3153</v>
      </c>
      <c r="I8" s="79"/>
      <c r="J8" s="1588" t="str">
        <f>E8</f>
        <v>Regulatory Year 2022/23</v>
      </c>
      <c r="K8" s="1202" t="s">
        <v>3154</v>
      </c>
      <c r="L8" s="79"/>
      <c r="M8" s="1202" t="s">
        <v>3155</v>
      </c>
      <c r="N8" s="1202" t="s">
        <v>3156</v>
      </c>
      <c r="O8" s="1203" t="s">
        <v>3157</v>
      </c>
      <c r="P8" s="1203" t="s">
        <v>3158</v>
      </c>
      <c r="Q8" s="79"/>
      <c r="R8" s="79"/>
      <c r="S8" s="79"/>
    </row>
    <row r="9" spans="1:23" ht="15">
      <c r="B9" s="1584"/>
      <c r="C9" s="1591"/>
      <c r="D9" s="79"/>
      <c r="E9" s="1586"/>
      <c r="F9" s="1201" t="s">
        <v>3159</v>
      </c>
      <c r="G9" s="1592" t="s">
        <v>3160</v>
      </c>
      <c r="H9" s="1202" t="s">
        <v>3161</v>
      </c>
      <c r="I9" s="79"/>
      <c r="J9" s="1589"/>
      <c r="K9" s="1202" t="s">
        <v>3162</v>
      </c>
      <c r="L9" s="79"/>
      <c r="M9" s="1202" t="s">
        <v>3163</v>
      </c>
      <c r="N9" s="1202" t="s">
        <v>3164</v>
      </c>
      <c r="O9" s="1202" t="s">
        <v>3165</v>
      </c>
      <c r="P9" s="1204" t="s">
        <v>3166</v>
      </c>
      <c r="Q9" s="79"/>
      <c r="R9" s="79"/>
      <c r="S9" s="79"/>
    </row>
    <row r="10" spans="1:23" ht="23">
      <c r="B10" s="1584"/>
      <c r="C10" s="1591"/>
      <c r="D10" s="79"/>
      <c r="E10" s="1587"/>
      <c r="F10" s="1205" t="s">
        <v>3167</v>
      </c>
      <c r="G10" s="1592"/>
      <c r="H10" s="1206">
        <v>25</v>
      </c>
      <c r="I10" s="79"/>
      <c r="J10" s="1590"/>
      <c r="K10" s="1207" t="s">
        <v>3168</v>
      </c>
      <c r="L10" s="79"/>
      <c r="M10" s="1207" t="s">
        <v>3169</v>
      </c>
      <c r="N10" s="1207" t="s">
        <v>3170</v>
      </c>
      <c r="O10" s="1204" t="s">
        <v>2968</v>
      </c>
      <c r="P10" s="1204" t="s">
        <v>2968</v>
      </c>
      <c r="Q10" s="79"/>
      <c r="R10" s="79"/>
      <c r="S10" s="79"/>
    </row>
    <row r="11" spans="1:23" ht="13">
      <c r="B11" s="277"/>
      <c r="C11" s="278"/>
      <c r="D11" s="79"/>
      <c r="E11" s="1155">
        <v>44652</v>
      </c>
      <c r="F11" s="1208"/>
      <c r="G11" s="1208"/>
      <c r="H11" s="79"/>
      <c r="I11" s="79"/>
      <c r="J11" s="1155">
        <f>E11</f>
        <v>44652</v>
      </c>
      <c r="K11" s="1209">
        <f>SUM('9.11_GHG_Venting_data'!E10:E16)</f>
        <v>0</v>
      </c>
      <c r="L11" s="79"/>
      <c r="M11" s="1210">
        <v>2897</v>
      </c>
      <c r="N11" s="1211">
        <f>F23*H10</f>
        <v>0</v>
      </c>
      <c r="O11" s="1211">
        <f>(M11-K23)*N11/1000000</f>
        <v>0</v>
      </c>
      <c r="P11" s="1211">
        <f>MIN(1.5,(MAX(O11,-1.5)))</f>
        <v>0</v>
      </c>
      <c r="Q11" s="79"/>
      <c r="R11" s="79"/>
      <c r="S11" s="79"/>
    </row>
    <row r="12" spans="1:23" ht="13">
      <c r="B12" s="277"/>
      <c r="C12" s="278"/>
      <c r="D12" s="79"/>
      <c r="E12" s="1155">
        <v>44682</v>
      </c>
      <c r="F12" s="1208"/>
      <c r="G12" s="1208"/>
      <c r="H12" s="79"/>
      <c r="I12" s="79"/>
      <c r="J12" s="1155">
        <f t="shared" ref="J12:J22" si="0">E12</f>
        <v>44682</v>
      </c>
      <c r="K12" s="1209">
        <f>SUM('9.11_GHG_Venting_data'!F10:F16)</f>
        <v>0</v>
      </c>
      <c r="L12" s="79"/>
      <c r="M12" s="79"/>
      <c r="N12" s="79"/>
      <c r="O12" s="79"/>
      <c r="P12" s="79"/>
      <c r="Q12" s="79"/>
      <c r="R12" s="79"/>
      <c r="S12" s="79"/>
    </row>
    <row r="13" spans="1:23" ht="13">
      <c r="B13" s="277"/>
      <c r="C13" s="278"/>
      <c r="D13" s="79"/>
      <c r="E13" s="1155">
        <v>44713</v>
      </c>
      <c r="F13" s="1208"/>
      <c r="G13" s="1208"/>
      <c r="H13" s="79"/>
      <c r="I13" s="79"/>
      <c r="J13" s="1155">
        <f t="shared" si="0"/>
        <v>44713</v>
      </c>
      <c r="K13" s="1209">
        <f>SUM('9.11_GHG_Venting_data'!G10:G16)</f>
        <v>0</v>
      </c>
      <c r="L13" s="79"/>
      <c r="M13" s="79"/>
      <c r="N13" s="79"/>
      <c r="O13" s="79"/>
      <c r="P13" s="79"/>
      <c r="Q13" s="1558" t="s">
        <v>3396</v>
      </c>
      <c r="R13" s="1558"/>
      <c r="S13" s="1555" t="s">
        <v>2721</v>
      </c>
      <c r="T13" s="1556"/>
      <c r="U13" s="1557"/>
    </row>
    <row r="14" spans="1:23" ht="13">
      <c r="B14" s="277"/>
      <c r="C14" s="278"/>
      <c r="D14" s="79"/>
      <c r="E14" s="1155">
        <v>44743</v>
      </c>
      <c r="F14" s="1208"/>
      <c r="G14" s="1208"/>
      <c r="H14" s="79"/>
      <c r="I14" s="79"/>
      <c r="J14" s="1155">
        <f t="shared" si="0"/>
        <v>44743</v>
      </c>
      <c r="K14" s="1209">
        <f>SUM('9.11_GHG_Venting_data'!H10:H16)</f>
        <v>0</v>
      </c>
      <c r="L14" s="171"/>
      <c r="M14" s="171"/>
      <c r="N14" s="171"/>
      <c r="O14" s="79"/>
      <c r="P14" s="79"/>
      <c r="Q14" s="1091" t="s">
        <v>1139</v>
      </c>
      <c r="R14" s="1091" t="s">
        <v>1140</v>
      </c>
      <c r="S14" s="1091" t="s">
        <v>1141</v>
      </c>
      <c r="T14" s="1091" t="s">
        <v>1142</v>
      </c>
      <c r="U14" s="1091" t="s">
        <v>1143</v>
      </c>
    </row>
    <row r="15" spans="1:23" ht="14.5">
      <c r="B15" s="277"/>
      <c r="C15" s="278"/>
      <c r="D15" s="79"/>
      <c r="E15" s="1155">
        <v>44774</v>
      </c>
      <c r="F15" s="1208"/>
      <c r="G15" s="1208"/>
      <c r="H15" s="79"/>
      <c r="I15" s="79"/>
      <c r="J15" s="1155">
        <f t="shared" si="0"/>
        <v>44774</v>
      </c>
      <c r="K15" s="1209">
        <f>SUM('9.11_GHG_Venting_data'!I10:I16)</f>
        <v>0</v>
      </c>
      <c r="L15" s="211"/>
      <c r="M15" s="211"/>
      <c r="N15" s="211"/>
      <c r="O15" s="79"/>
      <c r="P15" s="350" t="s">
        <v>1348</v>
      </c>
      <c r="Q15" s="1025"/>
      <c r="R15" s="1211">
        <f>K23</f>
        <v>0</v>
      </c>
      <c r="S15" s="1025"/>
      <c r="T15" s="1025"/>
      <c r="U15" s="1025"/>
    </row>
    <row r="16" spans="1:23" ht="14.5">
      <c r="B16" s="277"/>
      <c r="C16" s="278"/>
      <c r="D16" s="79"/>
      <c r="E16" s="1155">
        <v>44805</v>
      </c>
      <c r="F16" s="1208"/>
      <c r="G16" s="1208"/>
      <c r="H16" s="79"/>
      <c r="I16" s="79"/>
      <c r="J16" s="1155">
        <f t="shared" si="0"/>
        <v>44805</v>
      </c>
      <c r="K16" s="1209">
        <f>SUM('9.11_GHG_Venting_data'!J10:J16)</f>
        <v>0</v>
      </c>
      <c r="L16" s="171"/>
      <c r="M16" s="171"/>
      <c r="N16" s="171"/>
      <c r="O16" s="79"/>
      <c r="P16" s="350"/>
      <c r="R16" s="714"/>
      <c r="S16" s="714"/>
      <c r="T16" s="714"/>
      <c r="U16" s="714"/>
    </row>
    <row r="17" spans="2:21" ht="13.5">
      <c r="B17" s="277"/>
      <c r="C17" s="278"/>
      <c r="D17" s="79"/>
      <c r="E17" s="1155">
        <v>44835</v>
      </c>
      <c r="F17" s="1208"/>
      <c r="G17" s="1208"/>
      <c r="H17" s="79"/>
      <c r="I17" s="79"/>
      <c r="J17" s="1155">
        <f t="shared" si="0"/>
        <v>44835</v>
      </c>
      <c r="K17" s="1209">
        <f>SUM('9.11_GHG_Venting_data'!K10:K16)</f>
        <v>0</v>
      </c>
      <c r="L17" s="79"/>
      <c r="M17" s="79"/>
      <c r="N17" s="79"/>
      <c r="O17" s="79"/>
      <c r="P17" s="444" t="s">
        <v>1352</v>
      </c>
      <c r="Q17" s="1025"/>
      <c r="R17" s="1025"/>
      <c r="S17" s="1025"/>
      <c r="T17" s="1025"/>
      <c r="U17" s="1025"/>
    </row>
    <row r="18" spans="2:21" ht="13">
      <c r="B18" s="277"/>
      <c r="C18" s="278"/>
      <c r="D18" s="79"/>
      <c r="E18" s="1155">
        <v>44866</v>
      </c>
      <c r="F18" s="1208"/>
      <c r="G18" s="1208"/>
      <c r="H18" s="79"/>
      <c r="I18" s="79"/>
      <c r="J18" s="1155">
        <f t="shared" si="0"/>
        <v>44866</v>
      </c>
      <c r="K18" s="1209">
        <f>SUM('9.11_GHG_Venting_data'!L10:L16)</f>
        <v>0</v>
      </c>
      <c r="L18" s="79"/>
      <c r="M18" s="79"/>
      <c r="N18" s="79"/>
      <c r="O18" s="79"/>
      <c r="P18" s="79"/>
      <c r="Q18" s="79"/>
      <c r="R18" s="79"/>
      <c r="S18" s="79"/>
    </row>
    <row r="19" spans="2:21" ht="13">
      <c r="B19" s="277"/>
      <c r="C19" s="278"/>
      <c r="D19" s="79"/>
      <c r="E19" s="1155">
        <v>44896</v>
      </c>
      <c r="F19" s="1208"/>
      <c r="G19" s="1208"/>
      <c r="H19" s="79"/>
      <c r="I19" s="79"/>
      <c r="J19" s="1155">
        <f t="shared" si="0"/>
        <v>44896</v>
      </c>
      <c r="K19" s="1209">
        <f>SUM('9.11_GHG_Venting_data'!M10:M16)</f>
        <v>0</v>
      </c>
      <c r="L19" s="79"/>
      <c r="M19" s="79"/>
      <c r="N19" s="79"/>
      <c r="O19" s="79"/>
      <c r="P19" s="79"/>
      <c r="Q19" s="79"/>
      <c r="R19" s="79"/>
      <c r="S19" s="79"/>
    </row>
    <row r="20" spans="2:21" ht="13">
      <c r="B20" s="277"/>
      <c r="C20" s="278"/>
      <c r="D20" s="79"/>
      <c r="E20" s="1155">
        <v>44927</v>
      </c>
      <c r="F20" s="1208"/>
      <c r="G20" s="1208"/>
      <c r="H20" s="79"/>
      <c r="I20" s="79"/>
      <c r="J20" s="1155">
        <f t="shared" si="0"/>
        <v>44927</v>
      </c>
      <c r="K20" s="1209">
        <f>SUM('9.11_GHG_Venting_data'!N10:N16)</f>
        <v>0</v>
      </c>
      <c r="L20" s="79"/>
      <c r="M20" s="79"/>
      <c r="N20" s="79"/>
      <c r="O20" s="79"/>
      <c r="P20" s="79"/>
      <c r="Q20" s="79"/>
      <c r="R20" s="79"/>
      <c r="S20" s="79"/>
    </row>
    <row r="21" spans="2:21" ht="13">
      <c r="B21" s="277"/>
      <c r="C21" s="278"/>
      <c r="D21" s="79"/>
      <c r="E21" s="1155">
        <v>44958</v>
      </c>
      <c r="F21" s="1208"/>
      <c r="G21" s="1208"/>
      <c r="H21" s="79"/>
      <c r="I21" s="79"/>
      <c r="J21" s="1155">
        <f t="shared" si="0"/>
        <v>44958</v>
      </c>
      <c r="K21" s="1209">
        <f>SUM('9.11_GHG_Venting_data'!O10:O16)</f>
        <v>0</v>
      </c>
      <c r="L21" s="79"/>
      <c r="M21" s="79"/>
      <c r="N21" s="79"/>
      <c r="O21" s="79"/>
      <c r="P21" s="79"/>
      <c r="Q21" s="79"/>
      <c r="R21" s="79"/>
      <c r="S21" s="79"/>
    </row>
    <row r="22" spans="2:21" ht="13">
      <c r="B22" s="277"/>
      <c r="C22" s="278"/>
      <c r="D22" s="79"/>
      <c r="E22" s="1155">
        <v>44986</v>
      </c>
      <c r="F22" s="1208"/>
      <c r="G22" s="1208"/>
      <c r="H22" s="79"/>
      <c r="I22" s="79"/>
      <c r="J22" s="1155">
        <f t="shared" si="0"/>
        <v>44986</v>
      </c>
      <c r="K22" s="1209">
        <f>SUM('9.11_GHG_Venting_data'!P10:P16)</f>
        <v>0</v>
      </c>
      <c r="L22" s="79"/>
      <c r="M22" s="79"/>
      <c r="N22" s="79"/>
      <c r="O22" s="79"/>
      <c r="P22" s="79"/>
      <c r="Q22" s="79"/>
      <c r="R22" s="79"/>
      <c r="S22" s="79"/>
    </row>
    <row r="23" spans="2:21" ht="27" customHeight="1">
      <c r="B23" s="279"/>
      <c r="C23" s="280"/>
      <c r="D23" s="79"/>
      <c r="E23" s="1201" t="s">
        <v>3171</v>
      </c>
      <c r="F23" s="1212">
        <f>(((F11*G11)+(F12*G12)+(F13*G13)+(F14*G14)+(F15*G15)+(F16*G16)+(F17*G17)+(F18*G18)+(F19*G19)+(F20*G20)+(F21*G21)+(F22*G22))/12)</f>
        <v>0</v>
      </c>
      <c r="G23" s="1213"/>
      <c r="H23" s="79"/>
      <c r="I23" s="79"/>
      <c r="J23" s="1214" t="s">
        <v>3172</v>
      </c>
      <c r="K23" s="1215">
        <f>SUM(K11:K22)</f>
        <v>0</v>
      </c>
      <c r="L23" s="79"/>
      <c r="M23" s="79"/>
      <c r="N23" s="79"/>
      <c r="O23" s="79"/>
      <c r="P23" s="79"/>
      <c r="Q23" s="79"/>
      <c r="R23" s="79"/>
      <c r="S23" s="79"/>
    </row>
    <row r="24" spans="2:21">
      <c r="B24" s="281"/>
      <c r="C24" s="171"/>
      <c r="D24" s="79"/>
      <c r="E24" s="79"/>
      <c r="F24" s="79"/>
      <c r="G24" s="79"/>
      <c r="H24" s="79"/>
      <c r="I24" s="79"/>
      <c r="J24" s="79"/>
      <c r="K24" s="79"/>
      <c r="L24" s="79"/>
      <c r="M24" s="79"/>
      <c r="N24" s="79"/>
      <c r="O24" s="79"/>
      <c r="P24" s="79"/>
      <c r="Q24" s="79"/>
      <c r="R24" s="79"/>
      <c r="S24" s="79"/>
    </row>
    <row r="25" spans="2:21">
      <c r="C25" s="79"/>
      <c r="D25" s="79"/>
      <c r="H25" s="79"/>
      <c r="I25" s="79"/>
      <c r="J25" s="79"/>
      <c r="K25" s="79"/>
      <c r="L25" s="79"/>
      <c r="M25" s="79"/>
      <c r="N25" s="79"/>
      <c r="O25" s="79"/>
      <c r="P25" s="79"/>
      <c r="Q25" s="79"/>
      <c r="R25" s="79"/>
      <c r="S25" s="79"/>
    </row>
    <row r="26" spans="2:21">
      <c r="C26" s="79"/>
      <c r="H26" s="79"/>
      <c r="I26" s="79"/>
      <c r="J26" s="79"/>
      <c r="K26" s="79"/>
      <c r="L26" s="79"/>
      <c r="M26" s="79"/>
      <c r="N26" s="79"/>
      <c r="O26" s="79"/>
      <c r="P26" s="79"/>
      <c r="Q26" s="79"/>
      <c r="R26" s="79"/>
      <c r="S26" s="79"/>
    </row>
    <row r="27" spans="2:21" ht="49.9" customHeight="1">
      <c r="B27" s="113" t="s">
        <v>3024</v>
      </c>
      <c r="C27" s="113"/>
      <c r="D27" s="113"/>
      <c r="E27" s="113"/>
      <c r="F27" s="113"/>
      <c r="G27" s="113"/>
      <c r="H27" s="226"/>
      <c r="I27" s="226"/>
      <c r="J27" s="226"/>
      <c r="K27" s="226"/>
      <c r="L27" s="79"/>
      <c r="M27" s="79"/>
      <c r="N27" s="79"/>
      <c r="O27" s="79"/>
      <c r="P27" s="79"/>
      <c r="Q27" s="79"/>
      <c r="R27" s="79"/>
      <c r="S27" s="79"/>
    </row>
    <row r="28" spans="2:21">
      <c r="H28" s="79"/>
      <c r="I28" s="79"/>
      <c r="J28" s="79"/>
      <c r="K28" s="79"/>
      <c r="L28" s="79"/>
      <c r="M28" s="79"/>
      <c r="N28" s="79"/>
      <c r="O28" s="79"/>
      <c r="P28" s="79"/>
      <c r="Q28" s="79"/>
      <c r="R28" s="79"/>
      <c r="S28" s="79"/>
    </row>
  </sheetData>
  <mergeCells count="7">
    <mergeCell ref="Q13:R13"/>
    <mergeCell ref="S13:U13"/>
    <mergeCell ref="B8:B10"/>
    <mergeCell ref="E8:E10"/>
    <mergeCell ref="J8:J10"/>
    <mergeCell ref="C9:C10"/>
    <mergeCell ref="G9:G10"/>
  </mergeCells>
  <pageMargins left="0.23622047244094491" right="0.23622047244094491" top="0.74803149606299213" bottom="0.74803149606299213" header="0.31496062992125984" footer="0.31496062992125984"/>
  <pageSetup paperSize="8" scale="45" fitToHeight="0" orientation="portrait" r:id="rId1"/>
  <headerFooter>
    <oddFooter>&amp;C_x000D_&amp;1#&amp;"Calibri"&amp;10&amp;K000000 OFFICIAL-InternalOnly</oddFooter>
  </headerFooter>
  <ignoredErrors>
    <ignoredError sqref="K11:K22" formulaRange="1"/>
  </ignoredError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3C5B3-7DD1-4F0C-AE09-DC29C51D06A4}">
  <sheetPr>
    <tabColor theme="9" tint="0.39997558519241921"/>
    <pageSetUpPr fitToPage="1"/>
  </sheetPr>
  <dimension ref="A1:W118"/>
  <sheetViews>
    <sheetView showGridLines="0" zoomScale="80" zoomScaleNormal="80" workbookViewId="0">
      <pane ySplit="4" topLeftCell="A5" activePane="bottomLeft" state="frozen"/>
      <selection activeCell="D31" sqref="D31"/>
      <selection pane="bottomLeft" activeCell="G30" sqref="G30"/>
    </sheetView>
  </sheetViews>
  <sheetFormatPr defaultColWidth="10.26953125" defaultRowHeight="13"/>
  <cols>
    <col min="1" max="1" width="6.453125" style="88" customWidth="1"/>
    <col min="2" max="2" width="22.7265625" style="88" bestFit="1" customWidth="1"/>
    <col min="3" max="3" width="7.7265625" style="88" bestFit="1" customWidth="1"/>
    <col min="4" max="4" width="13" style="88" bestFit="1" customWidth="1"/>
    <col min="5" max="16" width="9.7265625" style="88" customWidth="1"/>
    <col min="17" max="17" width="9.7265625" style="91" customWidth="1"/>
    <col min="18" max="16384" width="10.26953125" style="88"/>
  </cols>
  <sheetData>
    <row r="1" spans="1:23" s="46" customFormat="1" ht="23.5">
      <c r="A1" s="56" t="str">
        <f>'1.1 Cover'!A1</f>
        <v>Regulatory Reporting Pack</v>
      </c>
    </row>
    <row r="2" spans="1:23" s="46" customFormat="1" ht="23.5">
      <c r="A2" s="56" t="str">
        <f>'1.1 Cover'!A2</f>
        <v>Price base - 2018/19</v>
      </c>
    </row>
    <row r="3" spans="1:23" s="46" customFormat="1" ht="23.5">
      <c r="A3" s="56" t="str">
        <f>'1.1 Cover'!A3</f>
        <v>Regulatory Year: April 2022 - March 2023</v>
      </c>
    </row>
    <row r="4" spans="1:23" s="46" customFormat="1" ht="23.5">
      <c r="A4" s="56" t="s">
        <v>3173</v>
      </c>
    </row>
    <row r="5" spans="1:23" s="148" customFormat="1" ht="15.5">
      <c r="F5" s="149"/>
      <c r="G5" s="150"/>
      <c r="H5" s="151"/>
      <c r="I5" s="151"/>
      <c r="J5" s="151"/>
      <c r="K5" s="151"/>
      <c r="L5" s="151"/>
      <c r="M5" s="151"/>
      <c r="N5" s="151"/>
      <c r="O5" s="151"/>
      <c r="P5" s="151"/>
      <c r="Q5" s="151"/>
      <c r="R5" s="151"/>
      <c r="S5" s="151"/>
      <c r="T5" s="151"/>
      <c r="U5" s="151"/>
      <c r="V5" s="151"/>
      <c r="W5" s="151"/>
    </row>
    <row r="6" spans="1:23" s="148" customFormat="1" ht="15.5">
      <c r="F6" s="149"/>
      <c r="G6" s="150"/>
      <c r="H6" s="151"/>
      <c r="I6" s="151"/>
      <c r="J6" s="151"/>
      <c r="K6" s="151"/>
      <c r="L6" s="151"/>
      <c r="M6" s="151"/>
      <c r="N6" s="151"/>
      <c r="O6" s="151"/>
      <c r="P6" s="151"/>
      <c r="Q6" s="151"/>
      <c r="R6" s="151"/>
      <c r="S6" s="151"/>
      <c r="T6" s="151"/>
      <c r="U6" s="151"/>
      <c r="V6" s="151"/>
      <c r="W6" s="151"/>
    </row>
    <row r="7" spans="1:23" s="148" customFormat="1" ht="16" thickBot="1">
      <c r="F7" s="151"/>
      <c r="H7" s="151"/>
      <c r="I7" s="151"/>
      <c r="J7" s="151"/>
      <c r="K7" s="151"/>
      <c r="L7" s="151"/>
      <c r="M7" s="151"/>
      <c r="N7" s="151"/>
      <c r="O7" s="151"/>
      <c r="P7" s="151"/>
      <c r="Q7" s="151"/>
      <c r="R7" s="151"/>
      <c r="S7" s="151"/>
      <c r="T7" s="151"/>
      <c r="U7" s="151"/>
      <c r="V7" s="151"/>
      <c r="W7" s="151"/>
    </row>
    <row r="8" spans="1:23" ht="26.65" customHeight="1" thickBot="1">
      <c r="B8" s="136" t="s">
        <v>3174</v>
      </c>
      <c r="E8" s="1593" t="s">
        <v>3175</v>
      </c>
      <c r="F8" s="1594"/>
      <c r="G8" s="1594"/>
      <c r="H8" s="1594"/>
      <c r="I8" s="1594"/>
      <c r="J8" s="1594"/>
      <c r="K8" s="1594"/>
      <c r="L8" s="1594"/>
      <c r="M8" s="1594"/>
      <c r="N8" s="1594"/>
      <c r="O8" s="1594"/>
      <c r="P8" s="1594"/>
      <c r="Q8" s="1595"/>
    </row>
    <row r="9" spans="1:23" ht="15" thickBot="1">
      <c r="B9" s="282" t="s">
        <v>3176</v>
      </c>
      <c r="C9" s="283"/>
      <c r="D9" s="284"/>
      <c r="E9" s="1089">
        <v>44652</v>
      </c>
      <c r="F9" s="1089">
        <v>44682</v>
      </c>
      <c r="G9" s="1089">
        <v>44713</v>
      </c>
      <c r="H9" s="1089">
        <v>44743</v>
      </c>
      <c r="I9" s="1089">
        <v>44774</v>
      </c>
      <c r="J9" s="1089">
        <v>44805</v>
      </c>
      <c r="K9" s="1089">
        <v>44835</v>
      </c>
      <c r="L9" s="1089">
        <v>44866</v>
      </c>
      <c r="M9" s="1089">
        <v>44896</v>
      </c>
      <c r="N9" s="1089">
        <v>44927</v>
      </c>
      <c r="O9" s="1089">
        <v>44958</v>
      </c>
      <c r="P9" s="1089">
        <v>44986</v>
      </c>
      <c r="Q9" s="143" t="s">
        <v>2133</v>
      </c>
    </row>
    <row r="10" spans="1:23" ht="13.5">
      <c r="B10" s="142" t="s">
        <v>3177</v>
      </c>
      <c r="C10" s="89"/>
      <c r="D10" s="141"/>
      <c r="E10" s="285"/>
      <c r="F10" s="286"/>
      <c r="G10" s="286"/>
      <c r="H10" s="286"/>
      <c r="I10" s="286"/>
      <c r="J10" s="286"/>
      <c r="K10" s="286"/>
      <c r="L10" s="286"/>
      <c r="M10" s="286"/>
      <c r="N10" s="286"/>
      <c r="O10" s="286"/>
      <c r="P10" s="287"/>
      <c r="Q10" s="846">
        <f t="shared" ref="Q10:Q17" si="0">SUM(E10:P10)</f>
        <v>0</v>
      </c>
    </row>
    <row r="11" spans="1:23" ht="13.5">
      <c r="B11" s="140" t="s">
        <v>3178</v>
      </c>
      <c r="C11" s="1216"/>
      <c r="D11" s="1217"/>
      <c r="E11" s="1218"/>
      <c r="F11" s="1219"/>
      <c r="G11" s="1219"/>
      <c r="H11" s="1219"/>
      <c r="I11" s="1219"/>
      <c r="J11" s="1219"/>
      <c r="K11" s="1219"/>
      <c r="L11" s="1219"/>
      <c r="M11" s="1219"/>
      <c r="N11" s="1219"/>
      <c r="O11" s="1219"/>
      <c r="P11" s="1220"/>
      <c r="Q11" s="847">
        <f t="shared" si="0"/>
        <v>0</v>
      </c>
    </row>
    <row r="12" spans="1:23" ht="13.5">
      <c r="B12" s="140" t="s">
        <v>3179</v>
      </c>
      <c r="C12" s="1216"/>
      <c r="D12" s="1217"/>
      <c r="E12" s="1218"/>
      <c r="F12" s="1219"/>
      <c r="G12" s="1219"/>
      <c r="H12" s="1219"/>
      <c r="I12" s="1219"/>
      <c r="J12" s="1219"/>
      <c r="K12" s="1219"/>
      <c r="L12" s="1219"/>
      <c r="M12" s="1219"/>
      <c r="N12" s="1219"/>
      <c r="O12" s="1219"/>
      <c r="P12" s="1220"/>
      <c r="Q12" s="847">
        <f t="shared" si="0"/>
        <v>0</v>
      </c>
    </row>
    <row r="13" spans="1:23" ht="13.5">
      <c r="B13" s="140" t="s">
        <v>3180</v>
      </c>
      <c r="C13" s="1216"/>
      <c r="D13" s="1217"/>
      <c r="E13" s="1218"/>
      <c r="F13" s="1219"/>
      <c r="G13" s="1219"/>
      <c r="H13" s="1219"/>
      <c r="I13" s="1219"/>
      <c r="J13" s="1219"/>
      <c r="K13" s="1219"/>
      <c r="L13" s="1219"/>
      <c r="M13" s="1219"/>
      <c r="N13" s="1219"/>
      <c r="O13" s="1219"/>
      <c r="P13" s="1220"/>
      <c r="Q13" s="847">
        <f t="shared" si="0"/>
        <v>0</v>
      </c>
    </row>
    <row r="14" spans="1:23" ht="13.5">
      <c r="B14" s="140" t="s">
        <v>3181</v>
      </c>
      <c r="C14" s="1216"/>
      <c r="D14" s="1217"/>
      <c r="E14" s="1218"/>
      <c r="F14" s="1219"/>
      <c r="G14" s="1219"/>
      <c r="H14" s="1219"/>
      <c r="I14" s="1219"/>
      <c r="J14" s="1219"/>
      <c r="K14" s="1219"/>
      <c r="L14" s="1219"/>
      <c r="M14" s="1219"/>
      <c r="N14" s="1219"/>
      <c r="O14" s="1219"/>
      <c r="P14" s="1220"/>
      <c r="Q14" s="847">
        <f t="shared" si="0"/>
        <v>0</v>
      </c>
    </row>
    <row r="15" spans="1:23" ht="13.5">
      <c r="B15" s="140" t="s">
        <v>3182</v>
      </c>
      <c r="C15" s="1216"/>
      <c r="D15" s="1217"/>
      <c r="E15" s="1218"/>
      <c r="F15" s="1219"/>
      <c r="G15" s="1219"/>
      <c r="H15" s="1219"/>
      <c r="I15" s="1219"/>
      <c r="J15" s="1219"/>
      <c r="K15" s="1219"/>
      <c r="L15" s="1219"/>
      <c r="M15" s="1219"/>
      <c r="N15" s="1219"/>
      <c r="O15" s="1219"/>
      <c r="P15" s="1220"/>
      <c r="Q15" s="847">
        <f t="shared" si="0"/>
        <v>0</v>
      </c>
    </row>
    <row r="16" spans="1:23" ht="13.5">
      <c r="B16" s="1221" t="s">
        <v>3183</v>
      </c>
      <c r="C16" s="1222"/>
      <c r="D16" s="1223"/>
      <c r="E16" s="1224"/>
      <c r="F16" s="1225"/>
      <c r="G16" s="1225"/>
      <c r="H16" s="1225"/>
      <c r="I16" s="1225"/>
      <c r="J16" s="1225"/>
      <c r="K16" s="1225"/>
      <c r="L16" s="1225"/>
      <c r="M16" s="1225"/>
      <c r="N16" s="1225"/>
      <c r="O16" s="1225"/>
      <c r="P16" s="1226"/>
      <c r="Q16" s="1227">
        <f t="shared" si="0"/>
        <v>0</v>
      </c>
    </row>
    <row r="17" spans="2:17" ht="14" thickBot="1">
      <c r="B17" s="140" t="s">
        <v>3184</v>
      </c>
      <c r="C17" s="1216"/>
      <c r="D17" s="1217"/>
      <c r="E17" s="1218"/>
      <c r="F17" s="1219"/>
      <c r="G17" s="1219"/>
      <c r="H17" s="1219"/>
      <c r="I17" s="1219"/>
      <c r="J17" s="1219"/>
      <c r="K17" s="1219"/>
      <c r="L17" s="1219"/>
      <c r="M17" s="1219"/>
      <c r="N17" s="1219"/>
      <c r="O17" s="1219"/>
      <c r="P17" s="1220"/>
      <c r="Q17" s="847">
        <f t="shared" si="0"/>
        <v>0</v>
      </c>
    </row>
    <row r="18" spans="2:17" ht="14" thickBot="1">
      <c r="B18" s="139" t="s">
        <v>2133</v>
      </c>
      <c r="C18" s="138"/>
      <c r="D18" s="137"/>
      <c r="E18" s="844">
        <f t="shared" ref="E18:Q18" si="1">SUM(E10:E17)</f>
        <v>0</v>
      </c>
      <c r="F18" s="844">
        <f t="shared" si="1"/>
        <v>0</v>
      </c>
      <c r="G18" s="844">
        <f t="shared" si="1"/>
        <v>0</v>
      </c>
      <c r="H18" s="844">
        <f t="shared" si="1"/>
        <v>0</v>
      </c>
      <c r="I18" s="844">
        <f t="shared" si="1"/>
        <v>0</v>
      </c>
      <c r="J18" s="844">
        <f t="shared" si="1"/>
        <v>0</v>
      </c>
      <c r="K18" s="844">
        <f t="shared" si="1"/>
        <v>0</v>
      </c>
      <c r="L18" s="844">
        <f t="shared" si="1"/>
        <v>0</v>
      </c>
      <c r="M18" s="844">
        <f t="shared" si="1"/>
        <v>0</v>
      </c>
      <c r="N18" s="844">
        <f t="shared" si="1"/>
        <v>0</v>
      </c>
      <c r="O18" s="844">
        <f t="shared" si="1"/>
        <v>0</v>
      </c>
      <c r="P18" s="844">
        <f t="shared" si="1"/>
        <v>0</v>
      </c>
      <c r="Q18" s="845">
        <f t="shared" si="1"/>
        <v>0</v>
      </c>
    </row>
    <row r="19" spans="2:17" ht="13.5" thickBot="1">
      <c r="B19" s="78"/>
      <c r="C19" s="78"/>
      <c r="D19" s="78"/>
      <c r="E19" s="78"/>
    </row>
    <row r="20" spans="2:17" ht="27.75" customHeight="1" thickBot="1">
      <c r="B20" s="136" t="s">
        <v>3185</v>
      </c>
      <c r="E20" s="1593" t="s">
        <v>3175</v>
      </c>
      <c r="F20" s="1594"/>
      <c r="G20" s="1594"/>
      <c r="H20" s="1594"/>
      <c r="I20" s="1594"/>
      <c r="J20" s="1594"/>
      <c r="K20" s="1594"/>
      <c r="L20" s="1594"/>
      <c r="M20" s="1594"/>
      <c r="N20" s="1594"/>
      <c r="O20" s="1594"/>
      <c r="P20" s="1594"/>
      <c r="Q20" s="1595"/>
    </row>
    <row r="21" spans="2:17" ht="15" thickBot="1">
      <c r="B21" s="288" t="s">
        <v>3186</v>
      </c>
      <c r="C21" s="289" t="s">
        <v>1387</v>
      </c>
      <c r="D21" s="290" t="s">
        <v>3187</v>
      </c>
      <c r="E21" s="135">
        <f t="shared" ref="E21:P21" si="2">E9</f>
        <v>44652</v>
      </c>
      <c r="F21" s="135">
        <f t="shared" si="2"/>
        <v>44682</v>
      </c>
      <c r="G21" s="135">
        <f t="shared" si="2"/>
        <v>44713</v>
      </c>
      <c r="H21" s="135">
        <f t="shared" si="2"/>
        <v>44743</v>
      </c>
      <c r="I21" s="135">
        <f t="shared" si="2"/>
        <v>44774</v>
      </c>
      <c r="J21" s="135">
        <f t="shared" si="2"/>
        <v>44805</v>
      </c>
      <c r="K21" s="135">
        <f t="shared" si="2"/>
        <v>44835</v>
      </c>
      <c r="L21" s="135">
        <f t="shared" si="2"/>
        <v>44866</v>
      </c>
      <c r="M21" s="135">
        <f t="shared" si="2"/>
        <v>44896</v>
      </c>
      <c r="N21" s="135">
        <f t="shared" si="2"/>
        <v>44927</v>
      </c>
      <c r="O21" s="135">
        <f t="shared" si="2"/>
        <v>44958</v>
      </c>
      <c r="P21" s="135">
        <f t="shared" si="2"/>
        <v>44986</v>
      </c>
      <c r="Q21" s="134" t="s">
        <v>2133</v>
      </c>
    </row>
    <row r="22" spans="2:17" ht="13.5">
      <c r="B22" s="291" t="s">
        <v>2497</v>
      </c>
      <c r="C22" s="292" t="s">
        <v>3188</v>
      </c>
      <c r="D22" s="293" t="s">
        <v>3189</v>
      </c>
      <c r="E22" s="294"/>
      <c r="F22" s="295"/>
      <c r="G22" s="295"/>
      <c r="H22" s="295"/>
      <c r="I22" s="295"/>
      <c r="J22" s="295"/>
      <c r="K22" s="295"/>
      <c r="L22" s="295"/>
      <c r="M22" s="295"/>
      <c r="N22" s="295"/>
      <c r="O22" s="295"/>
      <c r="P22" s="296"/>
      <c r="Q22" s="848">
        <f t="shared" ref="Q22:Q85" si="3">SUM(E22:P22)</f>
        <v>0</v>
      </c>
    </row>
    <row r="23" spans="2:17" ht="13.5">
      <c r="B23" s="297" t="s">
        <v>2497</v>
      </c>
      <c r="C23" s="1228" t="s">
        <v>3190</v>
      </c>
      <c r="D23" s="293" t="s">
        <v>3189</v>
      </c>
      <c r="E23" s="1218"/>
      <c r="F23" s="1219"/>
      <c r="G23" s="1219"/>
      <c r="H23" s="1219"/>
      <c r="I23" s="1219"/>
      <c r="J23" s="1219"/>
      <c r="K23" s="1219"/>
      <c r="L23" s="1219"/>
      <c r="M23" s="1219"/>
      <c r="N23" s="1219"/>
      <c r="O23" s="1219"/>
      <c r="P23" s="298"/>
      <c r="Q23" s="848">
        <f t="shared" si="3"/>
        <v>0</v>
      </c>
    </row>
    <row r="24" spans="2:17" ht="13.5">
      <c r="B24" s="297" t="s">
        <v>2497</v>
      </c>
      <c r="C24" s="1228" t="s">
        <v>3191</v>
      </c>
      <c r="D24" s="293" t="s">
        <v>3189</v>
      </c>
      <c r="E24" s="1218"/>
      <c r="F24" s="1219"/>
      <c r="G24" s="1219"/>
      <c r="H24" s="1219"/>
      <c r="I24" s="1219"/>
      <c r="J24" s="1219"/>
      <c r="K24" s="1219"/>
      <c r="L24" s="1219"/>
      <c r="M24" s="1219"/>
      <c r="N24" s="1219"/>
      <c r="O24" s="1219"/>
      <c r="P24" s="298"/>
      <c r="Q24" s="848">
        <f t="shared" si="3"/>
        <v>0</v>
      </c>
    </row>
    <row r="25" spans="2:17" ht="13.5">
      <c r="B25" s="297" t="s">
        <v>2497</v>
      </c>
      <c r="C25" s="1228" t="s">
        <v>2277</v>
      </c>
      <c r="D25" s="293"/>
      <c r="E25" s="1218"/>
      <c r="F25" s="1219"/>
      <c r="G25" s="1219"/>
      <c r="H25" s="1219"/>
      <c r="I25" s="1219"/>
      <c r="J25" s="1219"/>
      <c r="K25" s="1219"/>
      <c r="L25" s="1219"/>
      <c r="M25" s="1219"/>
      <c r="N25" s="1219"/>
      <c r="O25" s="1219"/>
      <c r="P25" s="298"/>
      <c r="Q25" s="848">
        <f t="shared" si="3"/>
        <v>0</v>
      </c>
    </row>
    <row r="26" spans="2:17" ht="13.5">
      <c r="B26" s="297" t="s">
        <v>2499</v>
      </c>
      <c r="C26" s="1228" t="s">
        <v>3188</v>
      </c>
      <c r="D26" s="293" t="s">
        <v>3189</v>
      </c>
      <c r="E26" s="1218"/>
      <c r="F26" s="1219"/>
      <c r="G26" s="1219"/>
      <c r="H26" s="1219"/>
      <c r="I26" s="1219"/>
      <c r="J26" s="1219"/>
      <c r="K26" s="1219"/>
      <c r="L26" s="1219"/>
      <c r="M26" s="1219"/>
      <c r="N26" s="1219"/>
      <c r="O26" s="1219"/>
      <c r="P26" s="298"/>
      <c r="Q26" s="848">
        <f t="shared" si="3"/>
        <v>0</v>
      </c>
    </row>
    <row r="27" spans="2:17" ht="13.5">
      <c r="B27" s="297" t="s">
        <v>2499</v>
      </c>
      <c r="C27" s="1228" t="s">
        <v>3190</v>
      </c>
      <c r="D27" s="293" t="s">
        <v>3189</v>
      </c>
      <c r="E27" s="1218"/>
      <c r="F27" s="1219"/>
      <c r="G27" s="1219"/>
      <c r="H27" s="1219"/>
      <c r="I27" s="1219"/>
      <c r="J27" s="1219"/>
      <c r="K27" s="1219"/>
      <c r="L27" s="1219"/>
      <c r="M27" s="1219"/>
      <c r="N27" s="1219"/>
      <c r="O27" s="1219"/>
      <c r="P27" s="298"/>
      <c r="Q27" s="848">
        <f t="shared" si="3"/>
        <v>0</v>
      </c>
    </row>
    <row r="28" spans="2:17" ht="13.5">
      <c r="B28" s="297" t="s">
        <v>2499</v>
      </c>
      <c r="C28" s="1228" t="s">
        <v>3191</v>
      </c>
      <c r="D28" s="293" t="s">
        <v>3189</v>
      </c>
      <c r="E28" s="1218"/>
      <c r="F28" s="1219"/>
      <c r="G28" s="1219"/>
      <c r="H28" s="1219"/>
      <c r="I28" s="1219"/>
      <c r="J28" s="1219"/>
      <c r="K28" s="1219"/>
      <c r="L28" s="1219"/>
      <c r="M28" s="1219"/>
      <c r="N28" s="1219"/>
      <c r="O28" s="1219"/>
      <c r="P28" s="298"/>
      <c r="Q28" s="848">
        <f t="shared" si="3"/>
        <v>0</v>
      </c>
    </row>
    <row r="29" spans="2:17" ht="13.5">
      <c r="B29" s="297" t="s">
        <v>2499</v>
      </c>
      <c r="C29" s="1228" t="s">
        <v>2277</v>
      </c>
      <c r="D29" s="293"/>
      <c r="E29" s="1218"/>
      <c r="F29" s="1219"/>
      <c r="G29" s="1219"/>
      <c r="H29" s="1219"/>
      <c r="I29" s="1219"/>
      <c r="J29" s="1219"/>
      <c r="K29" s="1219"/>
      <c r="L29" s="1219"/>
      <c r="M29" s="1219"/>
      <c r="N29" s="1219"/>
      <c r="O29" s="1219"/>
      <c r="P29" s="298"/>
      <c r="Q29" s="848">
        <f t="shared" si="3"/>
        <v>0</v>
      </c>
    </row>
    <row r="30" spans="2:17" ht="13.5">
      <c r="B30" s="297" t="s">
        <v>2500</v>
      </c>
      <c r="C30" s="1228" t="s">
        <v>3192</v>
      </c>
      <c r="D30" s="293" t="s">
        <v>3189</v>
      </c>
      <c r="E30" s="1218"/>
      <c r="F30" s="1219"/>
      <c r="G30" s="1219"/>
      <c r="H30" s="1219"/>
      <c r="I30" s="1219"/>
      <c r="J30" s="1219"/>
      <c r="K30" s="1219"/>
      <c r="L30" s="1219"/>
      <c r="M30" s="1219"/>
      <c r="N30" s="1219"/>
      <c r="O30" s="1219"/>
      <c r="P30" s="298"/>
      <c r="Q30" s="848">
        <f t="shared" si="3"/>
        <v>0</v>
      </c>
    </row>
    <row r="31" spans="2:17" ht="13.5">
      <c r="B31" s="297" t="s">
        <v>2500</v>
      </c>
      <c r="C31" s="1228" t="s">
        <v>3193</v>
      </c>
      <c r="D31" s="293" t="s">
        <v>3189</v>
      </c>
      <c r="E31" s="1218"/>
      <c r="F31" s="1219"/>
      <c r="G31" s="1219"/>
      <c r="H31" s="1219"/>
      <c r="I31" s="1219"/>
      <c r="J31" s="1219"/>
      <c r="K31" s="1219"/>
      <c r="L31" s="1219"/>
      <c r="M31" s="1219"/>
      <c r="N31" s="1219"/>
      <c r="O31" s="1219"/>
      <c r="P31" s="298"/>
      <c r="Q31" s="848">
        <f t="shared" si="3"/>
        <v>0</v>
      </c>
    </row>
    <row r="32" spans="2:17" ht="13.5">
      <c r="B32" s="297" t="s">
        <v>2500</v>
      </c>
      <c r="C32" s="1228" t="s">
        <v>3194</v>
      </c>
      <c r="D32" s="293" t="s">
        <v>3189</v>
      </c>
      <c r="E32" s="1218"/>
      <c r="F32" s="1219"/>
      <c r="G32" s="1219"/>
      <c r="H32" s="1219"/>
      <c r="I32" s="1219"/>
      <c r="J32" s="1219"/>
      <c r="K32" s="1219"/>
      <c r="L32" s="1219"/>
      <c r="M32" s="1219"/>
      <c r="N32" s="1219"/>
      <c r="O32" s="1219"/>
      <c r="P32" s="298"/>
      <c r="Q32" s="848">
        <f t="shared" si="3"/>
        <v>0</v>
      </c>
    </row>
    <row r="33" spans="2:17" ht="13.5">
      <c r="B33" s="297" t="s">
        <v>2500</v>
      </c>
      <c r="C33" s="1228" t="s">
        <v>3195</v>
      </c>
      <c r="D33" s="293" t="s">
        <v>3189</v>
      </c>
      <c r="E33" s="1218"/>
      <c r="F33" s="1219"/>
      <c r="G33" s="1219"/>
      <c r="H33" s="1219"/>
      <c r="I33" s="1219"/>
      <c r="J33" s="1219"/>
      <c r="K33" s="1219"/>
      <c r="L33" s="1219"/>
      <c r="M33" s="1219"/>
      <c r="N33" s="1219"/>
      <c r="O33" s="1219"/>
      <c r="P33" s="298"/>
      <c r="Q33" s="848">
        <f t="shared" si="3"/>
        <v>0</v>
      </c>
    </row>
    <row r="34" spans="2:17" ht="13.5">
      <c r="B34" s="297" t="s">
        <v>2500</v>
      </c>
      <c r="C34" s="1228" t="s">
        <v>2277</v>
      </c>
      <c r="D34" s="293"/>
      <c r="E34" s="1218"/>
      <c r="F34" s="1219"/>
      <c r="G34" s="1219"/>
      <c r="H34" s="1219"/>
      <c r="I34" s="1219"/>
      <c r="J34" s="1219"/>
      <c r="K34" s="1219"/>
      <c r="L34" s="1219"/>
      <c r="M34" s="1219"/>
      <c r="N34" s="1219"/>
      <c r="O34" s="1219"/>
      <c r="P34" s="298"/>
      <c r="Q34" s="848">
        <f t="shared" si="3"/>
        <v>0</v>
      </c>
    </row>
    <row r="35" spans="2:17" ht="13.5">
      <c r="B35" s="297" t="s">
        <v>2505</v>
      </c>
      <c r="C35" s="1228" t="s">
        <v>3188</v>
      </c>
      <c r="D35" s="293" t="s">
        <v>3189</v>
      </c>
      <c r="E35" s="1218"/>
      <c r="F35" s="1219"/>
      <c r="G35" s="1219"/>
      <c r="H35" s="1219"/>
      <c r="I35" s="1219"/>
      <c r="J35" s="1219"/>
      <c r="K35" s="1219"/>
      <c r="L35" s="1219"/>
      <c r="M35" s="1219"/>
      <c r="N35" s="1219"/>
      <c r="O35" s="1219"/>
      <c r="P35" s="298"/>
      <c r="Q35" s="848">
        <f t="shared" si="3"/>
        <v>0</v>
      </c>
    </row>
    <row r="36" spans="2:17" ht="13.5">
      <c r="B36" s="297" t="s">
        <v>2505</v>
      </c>
      <c r="C36" s="1228" t="s">
        <v>3190</v>
      </c>
      <c r="D36" s="293" t="s">
        <v>3189</v>
      </c>
      <c r="E36" s="1218"/>
      <c r="F36" s="1219"/>
      <c r="G36" s="1219"/>
      <c r="H36" s="1219"/>
      <c r="I36" s="1219"/>
      <c r="J36" s="1219"/>
      <c r="K36" s="1219"/>
      <c r="L36" s="1219"/>
      <c r="M36" s="1219"/>
      <c r="N36" s="1219"/>
      <c r="O36" s="1219"/>
      <c r="P36" s="298"/>
      <c r="Q36" s="848">
        <f t="shared" si="3"/>
        <v>0</v>
      </c>
    </row>
    <row r="37" spans="2:17" ht="13.5">
      <c r="B37" s="297" t="s">
        <v>2505</v>
      </c>
      <c r="C37" s="1228" t="s">
        <v>2277</v>
      </c>
      <c r="D37" s="293"/>
      <c r="E37" s="1218"/>
      <c r="F37" s="1219"/>
      <c r="G37" s="1219"/>
      <c r="H37" s="1219"/>
      <c r="I37" s="1219"/>
      <c r="J37" s="1219"/>
      <c r="K37" s="1219"/>
      <c r="L37" s="1219"/>
      <c r="M37" s="1219"/>
      <c r="N37" s="1219"/>
      <c r="O37" s="1219"/>
      <c r="P37" s="298"/>
      <c r="Q37" s="848">
        <f t="shared" si="3"/>
        <v>0</v>
      </c>
    </row>
    <row r="38" spans="2:17" ht="13.5">
      <c r="B38" s="297" t="s">
        <v>2506</v>
      </c>
      <c r="C38" s="1228" t="s">
        <v>3188</v>
      </c>
      <c r="D38" s="293" t="s">
        <v>3189</v>
      </c>
      <c r="E38" s="1218"/>
      <c r="F38" s="1219"/>
      <c r="G38" s="1219"/>
      <c r="H38" s="1219"/>
      <c r="I38" s="1219"/>
      <c r="J38" s="1219"/>
      <c r="K38" s="1219"/>
      <c r="L38" s="1219"/>
      <c r="M38" s="1219"/>
      <c r="N38" s="1219"/>
      <c r="O38" s="1219"/>
      <c r="P38" s="298"/>
      <c r="Q38" s="848">
        <f t="shared" si="3"/>
        <v>0</v>
      </c>
    </row>
    <row r="39" spans="2:17" ht="13.5">
      <c r="B39" s="297" t="s">
        <v>2506</v>
      </c>
      <c r="C39" s="1228" t="s">
        <v>3190</v>
      </c>
      <c r="D39" s="293" t="s">
        <v>3189</v>
      </c>
      <c r="E39" s="1218"/>
      <c r="F39" s="1219"/>
      <c r="G39" s="1219"/>
      <c r="H39" s="1219"/>
      <c r="I39" s="1219"/>
      <c r="J39" s="1219"/>
      <c r="K39" s="1219"/>
      <c r="L39" s="1219"/>
      <c r="M39" s="1219"/>
      <c r="N39" s="1219"/>
      <c r="O39" s="1219"/>
      <c r="P39" s="298"/>
      <c r="Q39" s="848">
        <f t="shared" si="3"/>
        <v>0</v>
      </c>
    </row>
    <row r="40" spans="2:17" ht="13.5">
      <c r="B40" s="297" t="s">
        <v>2506</v>
      </c>
      <c r="C40" s="1228" t="s">
        <v>2277</v>
      </c>
      <c r="D40" s="293"/>
      <c r="E40" s="1218"/>
      <c r="F40" s="1219"/>
      <c r="G40" s="1219"/>
      <c r="H40" s="1219"/>
      <c r="I40" s="1219"/>
      <c r="J40" s="1219"/>
      <c r="K40" s="1219"/>
      <c r="L40" s="1219"/>
      <c r="M40" s="1219"/>
      <c r="N40" s="1219"/>
      <c r="O40" s="1219"/>
      <c r="P40" s="298"/>
      <c r="Q40" s="848">
        <f t="shared" si="3"/>
        <v>0</v>
      </c>
    </row>
    <row r="41" spans="2:17" ht="13.5">
      <c r="B41" s="297" t="s">
        <v>2507</v>
      </c>
      <c r="C41" s="1228" t="s">
        <v>3188</v>
      </c>
      <c r="D41" s="293" t="s">
        <v>3189</v>
      </c>
      <c r="E41" s="1218"/>
      <c r="F41" s="1219"/>
      <c r="G41" s="1219"/>
      <c r="H41" s="1219"/>
      <c r="I41" s="1219"/>
      <c r="J41" s="1219"/>
      <c r="K41" s="1219"/>
      <c r="L41" s="1219"/>
      <c r="M41" s="1219"/>
      <c r="N41" s="1219"/>
      <c r="O41" s="1219"/>
      <c r="P41" s="298"/>
      <c r="Q41" s="848">
        <f t="shared" si="3"/>
        <v>0</v>
      </c>
    </row>
    <row r="42" spans="2:17" ht="13.5">
      <c r="B42" s="297" t="s">
        <v>2507</v>
      </c>
      <c r="C42" s="1228" t="s">
        <v>3190</v>
      </c>
      <c r="D42" s="293" t="s">
        <v>3189</v>
      </c>
      <c r="E42" s="1218"/>
      <c r="F42" s="1219"/>
      <c r="G42" s="1219"/>
      <c r="H42" s="1219"/>
      <c r="I42" s="1219"/>
      <c r="J42" s="1219"/>
      <c r="K42" s="1219"/>
      <c r="L42" s="1219"/>
      <c r="M42" s="1219"/>
      <c r="N42" s="1219"/>
      <c r="O42" s="1219"/>
      <c r="P42" s="298"/>
      <c r="Q42" s="848">
        <f t="shared" si="3"/>
        <v>0</v>
      </c>
    </row>
    <row r="43" spans="2:17" ht="13.5">
      <c r="B43" s="297" t="s">
        <v>2507</v>
      </c>
      <c r="C43" s="1228" t="s">
        <v>3191</v>
      </c>
      <c r="D43" s="293" t="s">
        <v>3189</v>
      </c>
      <c r="E43" s="1218"/>
      <c r="F43" s="1219"/>
      <c r="G43" s="1219"/>
      <c r="H43" s="1219"/>
      <c r="I43" s="1219"/>
      <c r="J43" s="1219"/>
      <c r="K43" s="1219"/>
      <c r="L43" s="1219"/>
      <c r="M43" s="1219"/>
      <c r="N43" s="1219"/>
      <c r="O43" s="1219"/>
      <c r="P43" s="298"/>
      <c r="Q43" s="848">
        <f t="shared" si="3"/>
        <v>0</v>
      </c>
    </row>
    <row r="44" spans="2:17" ht="13.5">
      <c r="B44" s="297" t="s">
        <v>2507</v>
      </c>
      <c r="C44" s="1228" t="s">
        <v>2277</v>
      </c>
      <c r="D44" s="293"/>
      <c r="E44" s="1218"/>
      <c r="F44" s="1219"/>
      <c r="G44" s="1219"/>
      <c r="H44" s="1219"/>
      <c r="I44" s="1219"/>
      <c r="J44" s="1219"/>
      <c r="K44" s="1219"/>
      <c r="L44" s="1219"/>
      <c r="M44" s="1219"/>
      <c r="N44" s="1219"/>
      <c r="O44" s="1219"/>
      <c r="P44" s="298"/>
      <c r="Q44" s="848">
        <f t="shared" si="3"/>
        <v>0</v>
      </c>
    </row>
    <row r="45" spans="2:17" ht="13.5">
      <c r="B45" s="297" t="s">
        <v>2508</v>
      </c>
      <c r="C45" s="1228" t="s">
        <v>3190</v>
      </c>
      <c r="D45" s="293" t="s">
        <v>3189</v>
      </c>
      <c r="E45" s="1218"/>
      <c r="F45" s="1219"/>
      <c r="G45" s="1219"/>
      <c r="H45" s="1219"/>
      <c r="I45" s="1219"/>
      <c r="J45" s="1219"/>
      <c r="K45" s="1219"/>
      <c r="L45" s="1219"/>
      <c r="M45" s="1219"/>
      <c r="N45" s="1219"/>
      <c r="O45" s="1219"/>
      <c r="P45" s="298"/>
      <c r="Q45" s="848">
        <f t="shared" si="3"/>
        <v>0</v>
      </c>
    </row>
    <row r="46" spans="2:17" ht="13.5">
      <c r="B46" s="297" t="s">
        <v>2508</v>
      </c>
      <c r="C46" s="1228" t="s">
        <v>3191</v>
      </c>
      <c r="D46" s="293" t="s">
        <v>3189</v>
      </c>
      <c r="E46" s="1218"/>
      <c r="F46" s="1219"/>
      <c r="G46" s="1219"/>
      <c r="H46" s="1219"/>
      <c r="I46" s="1219"/>
      <c r="J46" s="1219"/>
      <c r="K46" s="1219"/>
      <c r="L46" s="1219"/>
      <c r="M46" s="1219"/>
      <c r="N46" s="1219"/>
      <c r="O46" s="1219"/>
      <c r="P46" s="298"/>
      <c r="Q46" s="848">
        <f t="shared" si="3"/>
        <v>0</v>
      </c>
    </row>
    <row r="47" spans="2:17" ht="13.5">
      <c r="B47" s="297" t="s">
        <v>2508</v>
      </c>
      <c r="C47" s="1228" t="s">
        <v>2277</v>
      </c>
      <c r="D47" s="293"/>
      <c r="E47" s="1218"/>
      <c r="F47" s="1219"/>
      <c r="G47" s="1219"/>
      <c r="H47" s="1219"/>
      <c r="I47" s="1219"/>
      <c r="J47" s="1219"/>
      <c r="K47" s="1219"/>
      <c r="L47" s="1219"/>
      <c r="M47" s="1219"/>
      <c r="N47" s="1219"/>
      <c r="O47" s="1219"/>
      <c r="P47" s="298"/>
      <c r="Q47" s="848">
        <f t="shared" si="3"/>
        <v>0</v>
      </c>
    </row>
    <row r="48" spans="2:17" ht="13.5">
      <c r="B48" s="297" t="s">
        <v>2509</v>
      </c>
      <c r="C48" s="1228" t="s">
        <v>3188</v>
      </c>
      <c r="D48" s="293" t="s">
        <v>3189</v>
      </c>
      <c r="E48" s="1218"/>
      <c r="F48" s="1219"/>
      <c r="G48" s="1219"/>
      <c r="H48" s="1219"/>
      <c r="I48" s="1219"/>
      <c r="J48" s="1219"/>
      <c r="K48" s="1219"/>
      <c r="L48" s="1219"/>
      <c r="M48" s="1219"/>
      <c r="N48" s="1219"/>
      <c r="O48" s="1219"/>
      <c r="P48" s="298"/>
      <c r="Q48" s="848">
        <f t="shared" si="3"/>
        <v>0</v>
      </c>
    </row>
    <row r="49" spans="2:17" ht="13.5">
      <c r="B49" s="297" t="s">
        <v>2509</v>
      </c>
      <c r="C49" s="1228" t="s">
        <v>3190</v>
      </c>
      <c r="D49" s="293" t="s">
        <v>3189</v>
      </c>
      <c r="E49" s="1218"/>
      <c r="F49" s="1219"/>
      <c r="G49" s="1219"/>
      <c r="H49" s="1219"/>
      <c r="I49" s="1219"/>
      <c r="J49" s="1219"/>
      <c r="K49" s="1219"/>
      <c r="L49" s="1219"/>
      <c r="M49" s="1219"/>
      <c r="N49" s="1219"/>
      <c r="O49" s="1219"/>
      <c r="P49" s="298"/>
      <c r="Q49" s="848">
        <f t="shared" si="3"/>
        <v>0</v>
      </c>
    </row>
    <row r="50" spans="2:17" ht="13.5">
      <c r="B50" s="297" t="s">
        <v>2509</v>
      </c>
      <c r="C50" s="1228" t="s">
        <v>2277</v>
      </c>
      <c r="D50" s="293"/>
      <c r="E50" s="1218"/>
      <c r="F50" s="1219"/>
      <c r="G50" s="1219"/>
      <c r="H50" s="1219"/>
      <c r="I50" s="1219"/>
      <c r="J50" s="1219"/>
      <c r="K50" s="1219"/>
      <c r="L50" s="1219"/>
      <c r="M50" s="1219"/>
      <c r="N50" s="1219"/>
      <c r="O50" s="1219"/>
      <c r="P50" s="298"/>
      <c r="Q50" s="848">
        <f t="shared" si="3"/>
        <v>0</v>
      </c>
    </row>
    <row r="51" spans="2:17" ht="13.5">
      <c r="B51" s="297" t="s">
        <v>2510</v>
      </c>
      <c r="C51" s="1228" t="s">
        <v>3188</v>
      </c>
      <c r="D51" s="293" t="s">
        <v>3189</v>
      </c>
      <c r="E51" s="1218"/>
      <c r="F51" s="1219"/>
      <c r="G51" s="1219"/>
      <c r="H51" s="1219"/>
      <c r="I51" s="1219"/>
      <c r="J51" s="1219"/>
      <c r="K51" s="1219"/>
      <c r="L51" s="1219"/>
      <c r="M51" s="1219"/>
      <c r="N51" s="1219"/>
      <c r="O51" s="1219"/>
      <c r="P51" s="298"/>
      <c r="Q51" s="848">
        <f t="shared" si="3"/>
        <v>0</v>
      </c>
    </row>
    <row r="52" spans="2:17" ht="13.5">
      <c r="B52" s="297" t="s">
        <v>2510</v>
      </c>
      <c r="C52" s="1228" t="s">
        <v>3190</v>
      </c>
      <c r="D52" s="293" t="s">
        <v>3189</v>
      </c>
      <c r="E52" s="1218"/>
      <c r="F52" s="1219"/>
      <c r="G52" s="1219"/>
      <c r="H52" s="1219"/>
      <c r="I52" s="1219"/>
      <c r="J52" s="1219"/>
      <c r="K52" s="1219"/>
      <c r="L52" s="1219"/>
      <c r="M52" s="1219"/>
      <c r="N52" s="1219"/>
      <c r="O52" s="1219"/>
      <c r="P52" s="298"/>
      <c r="Q52" s="848">
        <f t="shared" si="3"/>
        <v>0</v>
      </c>
    </row>
    <row r="53" spans="2:17" ht="13.5">
      <c r="B53" s="297" t="s">
        <v>2510</v>
      </c>
      <c r="C53" s="1228" t="s">
        <v>3196</v>
      </c>
      <c r="D53" s="293" t="s">
        <v>3189</v>
      </c>
      <c r="E53" s="1218"/>
      <c r="F53" s="1219"/>
      <c r="G53" s="1219"/>
      <c r="H53" s="1219"/>
      <c r="I53" s="1219"/>
      <c r="J53" s="1219"/>
      <c r="K53" s="1219"/>
      <c r="L53" s="1219"/>
      <c r="M53" s="1219"/>
      <c r="N53" s="1219"/>
      <c r="O53" s="1219"/>
      <c r="P53" s="298"/>
      <c r="Q53" s="848">
        <f t="shared" si="3"/>
        <v>0</v>
      </c>
    </row>
    <row r="54" spans="2:17" ht="13.5">
      <c r="B54" s="297" t="s">
        <v>2510</v>
      </c>
      <c r="C54" s="1228" t="s">
        <v>3197</v>
      </c>
      <c r="D54" s="299" t="s">
        <v>2630</v>
      </c>
      <c r="E54" s="1218"/>
      <c r="F54" s="1219"/>
      <c r="G54" s="1219"/>
      <c r="H54" s="1219"/>
      <c r="I54" s="1219"/>
      <c r="J54" s="1219"/>
      <c r="K54" s="1219"/>
      <c r="L54" s="1219"/>
      <c r="M54" s="1219"/>
      <c r="N54" s="1219"/>
      <c r="O54" s="1219"/>
      <c r="P54" s="298"/>
      <c r="Q54" s="848">
        <f t="shared" si="3"/>
        <v>0</v>
      </c>
    </row>
    <row r="55" spans="2:17" ht="13.5">
      <c r="B55" s="297" t="s">
        <v>2510</v>
      </c>
      <c r="C55" s="1228" t="s">
        <v>2277</v>
      </c>
      <c r="D55" s="293"/>
      <c r="E55" s="1218"/>
      <c r="F55" s="1219"/>
      <c r="G55" s="1219"/>
      <c r="H55" s="1219"/>
      <c r="I55" s="1219"/>
      <c r="J55" s="1219"/>
      <c r="K55" s="1219"/>
      <c r="L55" s="1219"/>
      <c r="M55" s="1219"/>
      <c r="N55" s="1219"/>
      <c r="O55" s="1219"/>
      <c r="P55" s="298"/>
      <c r="Q55" s="848">
        <f t="shared" si="3"/>
        <v>0</v>
      </c>
    </row>
    <row r="56" spans="2:17" ht="13.5">
      <c r="B56" s="297" t="s">
        <v>2511</v>
      </c>
      <c r="C56" s="1228" t="s">
        <v>3188</v>
      </c>
      <c r="D56" s="293" t="s">
        <v>3189</v>
      </c>
      <c r="E56" s="1218"/>
      <c r="F56" s="1219"/>
      <c r="G56" s="1219"/>
      <c r="H56" s="1219"/>
      <c r="I56" s="1219"/>
      <c r="J56" s="1219"/>
      <c r="K56" s="1219"/>
      <c r="L56" s="1219"/>
      <c r="M56" s="1219"/>
      <c r="N56" s="1219"/>
      <c r="O56" s="1219"/>
      <c r="P56" s="298"/>
      <c r="Q56" s="848">
        <f t="shared" si="3"/>
        <v>0</v>
      </c>
    </row>
    <row r="57" spans="2:17" ht="13.5">
      <c r="B57" s="297" t="s">
        <v>2511</v>
      </c>
      <c r="C57" s="1228" t="s">
        <v>3190</v>
      </c>
      <c r="D57" s="293" t="s">
        <v>3189</v>
      </c>
      <c r="E57" s="1218"/>
      <c r="F57" s="1219"/>
      <c r="G57" s="1219"/>
      <c r="H57" s="1219"/>
      <c r="I57" s="1219"/>
      <c r="J57" s="1219"/>
      <c r="K57" s="1219"/>
      <c r="L57" s="1219"/>
      <c r="M57" s="1219"/>
      <c r="N57" s="1219"/>
      <c r="O57" s="1219"/>
      <c r="P57" s="298"/>
      <c r="Q57" s="848">
        <f t="shared" si="3"/>
        <v>0</v>
      </c>
    </row>
    <row r="58" spans="2:17" ht="13.5">
      <c r="B58" s="297" t="s">
        <v>2511</v>
      </c>
      <c r="C58" s="1228" t="s">
        <v>3191</v>
      </c>
      <c r="D58" s="293" t="s">
        <v>3189</v>
      </c>
      <c r="E58" s="1218"/>
      <c r="F58" s="1219"/>
      <c r="G58" s="1219"/>
      <c r="H58" s="1219"/>
      <c r="I58" s="1219"/>
      <c r="J58" s="1219"/>
      <c r="K58" s="1219"/>
      <c r="L58" s="1219"/>
      <c r="M58" s="1219"/>
      <c r="N58" s="1219"/>
      <c r="O58" s="1219"/>
      <c r="P58" s="298"/>
      <c r="Q58" s="848">
        <f t="shared" si="3"/>
        <v>0</v>
      </c>
    </row>
    <row r="59" spans="2:17" ht="13.5">
      <c r="B59" s="297" t="s">
        <v>2511</v>
      </c>
      <c r="C59" s="1228" t="s">
        <v>2277</v>
      </c>
      <c r="D59" s="293"/>
      <c r="E59" s="1218"/>
      <c r="F59" s="1219"/>
      <c r="G59" s="1219"/>
      <c r="H59" s="1219"/>
      <c r="I59" s="1219"/>
      <c r="J59" s="1219"/>
      <c r="K59" s="1219"/>
      <c r="L59" s="1219"/>
      <c r="M59" s="1219"/>
      <c r="N59" s="1219"/>
      <c r="O59" s="1219"/>
      <c r="P59" s="298"/>
      <c r="Q59" s="848">
        <f t="shared" si="3"/>
        <v>0</v>
      </c>
    </row>
    <row r="60" spans="2:17" ht="13.5">
      <c r="B60" s="297" t="s">
        <v>2512</v>
      </c>
      <c r="C60" s="1228" t="s">
        <v>3188</v>
      </c>
      <c r="D60" s="299" t="s">
        <v>2630</v>
      </c>
      <c r="E60" s="1218"/>
      <c r="F60" s="1219"/>
      <c r="G60" s="1219"/>
      <c r="H60" s="1219"/>
      <c r="I60" s="1219"/>
      <c r="J60" s="1219"/>
      <c r="K60" s="1219"/>
      <c r="L60" s="1219"/>
      <c r="M60" s="1219"/>
      <c r="N60" s="1219"/>
      <c r="O60" s="1219"/>
      <c r="P60" s="298"/>
      <c r="Q60" s="848">
        <f t="shared" si="3"/>
        <v>0</v>
      </c>
    </row>
    <row r="61" spans="2:17" ht="13.5">
      <c r="B61" s="297" t="s">
        <v>2512</v>
      </c>
      <c r="C61" s="1228" t="s">
        <v>3190</v>
      </c>
      <c r="D61" s="293" t="s">
        <v>3189</v>
      </c>
      <c r="E61" s="1218"/>
      <c r="F61" s="1219"/>
      <c r="G61" s="1219"/>
      <c r="H61" s="1219"/>
      <c r="I61" s="1219"/>
      <c r="J61" s="1219"/>
      <c r="K61" s="1219"/>
      <c r="L61" s="1219"/>
      <c r="M61" s="1219"/>
      <c r="N61" s="1219"/>
      <c r="O61" s="1219"/>
      <c r="P61" s="298"/>
      <c r="Q61" s="848">
        <f t="shared" si="3"/>
        <v>0</v>
      </c>
    </row>
    <row r="62" spans="2:17" ht="13.5">
      <c r="B62" s="297" t="s">
        <v>2512</v>
      </c>
      <c r="C62" s="1228" t="s">
        <v>3191</v>
      </c>
      <c r="D62" s="293" t="s">
        <v>3189</v>
      </c>
      <c r="E62" s="1218"/>
      <c r="F62" s="1219"/>
      <c r="G62" s="1219"/>
      <c r="H62" s="1219"/>
      <c r="I62" s="1219"/>
      <c r="J62" s="1219"/>
      <c r="K62" s="1219"/>
      <c r="L62" s="1219"/>
      <c r="M62" s="1219"/>
      <c r="N62" s="1219"/>
      <c r="O62" s="1219"/>
      <c r="P62" s="298"/>
      <c r="Q62" s="848">
        <f t="shared" si="3"/>
        <v>0</v>
      </c>
    </row>
    <row r="63" spans="2:17" ht="13.5">
      <c r="B63" s="297" t="s">
        <v>2512</v>
      </c>
      <c r="C63" s="1228" t="s">
        <v>2277</v>
      </c>
      <c r="D63" s="293"/>
      <c r="E63" s="1218"/>
      <c r="F63" s="1219"/>
      <c r="G63" s="1219"/>
      <c r="H63" s="1219"/>
      <c r="I63" s="1219"/>
      <c r="J63" s="1219"/>
      <c r="K63" s="1219"/>
      <c r="L63" s="1219"/>
      <c r="M63" s="1219"/>
      <c r="N63" s="1219"/>
      <c r="O63" s="1219"/>
      <c r="P63" s="298"/>
      <c r="Q63" s="848">
        <f t="shared" si="3"/>
        <v>0</v>
      </c>
    </row>
    <row r="64" spans="2:17" ht="13.5">
      <c r="B64" s="297" t="s">
        <v>286</v>
      </c>
      <c r="C64" s="1228" t="s">
        <v>3188</v>
      </c>
      <c r="D64" s="293" t="s">
        <v>3189</v>
      </c>
      <c r="E64" s="1218"/>
      <c r="F64" s="1219"/>
      <c r="G64" s="1219"/>
      <c r="H64" s="1219"/>
      <c r="I64" s="1219"/>
      <c r="J64" s="1219"/>
      <c r="K64" s="1219"/>
      <c r="L64" s="1219"/>
      <c r="M64" s="1219"/>
      <c r="N64" s="1219"/>
      <c r="O64" s="1219"/>
      <c r="P64" s="298"/>
      <c r="Q64" s="848">
        <f t="shared" si="3"/>
        <v>0</v>
      </c>
    </row>
    <row r="65" spans="2:17" ht="13.5">
      <c r="B65" s="297" t="s">
        <v>286</v>
      </c>
      <c r="C65" s="1228" t="s">
        <v>3190</v>
      </c>
      <c r="D65" s="293" t="s">
        <v>3189</v>
      </c>
      <c r="E65" s="1218"/>
      <c r="F65" s="1219"/>
      <c r="G65" s="1219"/>
      <c r="H65" s="1219"/>
      <c r="I65" s="1219"/>
      <c r="J65" s="1219"/>
      <c r="K65" s="1219"/>
      <c r="L65" s="1219"/>
      <c r="M65" s="1219"/>
      <c r="N65" s="1219"/>
      <c r="O65" s="1219"/>
      <c r="P65" s="298"/>
      <c r="Q65" s="848">
        <f t="shared" si="3"/>
        <v>0</v>
      </c>
    </row>
    <row r="66" spans="2:17" ht="13.5">
      <c r="B66" s="297" t="s">
        <v>286</v>
      </c>
      <c r="C66" s="1228" t="s">
        <v>3191</v>
      </c>
      <c r="D66" s="293" t="s">
        <v>3189</v>
      </c>
      <c r="E66" s="1218"/>
      <c r="F66" s="1219"/>
      <c r="G66" s="1219"/>
      <c r="H66" s="1219"/>
      <c r="I66" s="1219"/>
      <c r="J66" s="1219"/>
      <c r="K66" s="1219"/>
      <c r="L66" s="1219"/>
      <c r="M66" s="1219"/>
      <c r="N66" s="1219"/>
      <c r="O66" s="1219"/>
      <c r="P66" s="298"/>
      <c r="Q66" s="848">
        <f t="shared" si="3"/>
        <v>0</v>
      </c>
    </row>
    <row r="67" spans="2:17" ht="13.5">
      <c r="B67" s="297" t="s">
        <v>286</v>
      </c>
      <c r="C67" s="1228" t="s">
        <v>3196</v>
      </c>
      <c r="D67" s="299" t="s">
        <v>2630</v>
      </c>
      <c r="E67" s="1218"/>
      <c r="F67" s="1219"/>
      <c r="G67" s="1219"/>
      <c r="H67" s="1219"/>
      <c r="I67" s="1219"/>
      <c r="J67" s="1219"/>
      <c r="K67" s="1219"/>
      <c r="L67" s="1219"/>
      <c r="M67" s="1219"/>
      <c r="N67" s="1219"/>
      <c r="O67" s="1219"/>
      <c r="P67" s="298"/>
      <c r="Q67" s="848">
        <f t="shared" si="3"/>
        <v>0</v>
      </c>
    </row>
    <row r="68" spans="2:17" ht="13.5">
      <c r="B68" s="297" t="s">
        <v>286</v>
      </c>
      <c r="C68" s="1228" t="s">
        <v>2277</v>
      </c>
      <c r="D68" s="293"/>
      <c r="E68" s="1218"/>
      <c r="F68" s="1219"/>
      <c r="G68" s="1219"/>
      <c r="H68" s="1219"/>
      <c r="I68" s="1219"/>
      <c r="J68" s="1219"/>
      <c r="K68" s="1219"/>
      <c r="L68" s="1219"/>
      <c r="M68" s="1219"/>
      <c r="N68" s="1219"/>
      <c r="O68" s="1219"/>
      <c r="P68" s="298"/>
      <c r="Q68" s="848">
        <f t="shared" si="3"/>
        <v>0</v>
      </c>
    </row>
    <row r="69" spans="2:17" ht="13.5">
      <c r="B69" s="297" t="s">
        <v>2513</v>
      </c>
      <c r="C69" s="1228" t="s">
        <v>3188</v>
      </c>
      <c r="D69" s="293" t="s">
        <v>3189</v>
      </c>
      <c r="E69" s="1218"/>
      <c r="F69" s="1219"/>
      <c r="G69" s="1219"/>
      <c r="H69" s="1219"/>
      <c r="I69" s="1219"/>
      <c r="J69" s="1219"/>
      <c r="K69" s="1219"/>
      <c r="L69" s="1219"/>
      <c r="M69" s="1219"/>
      <c r="N69" s="1219"/>
      <c r="O69" s="1219"/>
      <c r="P69" s="298"/>
      <c r="Q69" s="848">
        <f t="shared" si="3"/>
        <v>0</v>
      </c>
    </row>
    <row r="70" spans="2:17" ht="13.5">
      <c r="B70" s="297" t="s">
        <v>2513</v>
      </c>
      <c r="C70" s="1228" t="s">
        <v>3190</v>
      </c>
      <c r="D70" s="293" t="s">
        <v>3189</v>
      </c>
      <c r="E70" s="1218"/>
      <c r="F70" s="1219"/>
      <c r="G70" s="1219"/>
      <c r="H70" s="1219"/>
      <c r="I70" s="1219"/>
      <c r="J70" s="1219"/>
      <c r="K70" s="1219"/>
      <c r="L70" s="1219"/>
      <c r="M70" s="1219"/>
      <c r="N70" s="1219"/>
      <c r="O70" s="1219"/>
      <c r="P70" s="298"/>
      <c r="Q70" s="848">
        <f t="shared" si="3"/>
        <v>0</v>
      </c>
    </row>
    <row r="71" spans="2:17" ht="13.5">
      <c r="B71" s="297" t="s">
        <v>2513</v>
      </c>
      <c r="C71" s="1228" t="s">
        <v>3191</v>
      </c>
      <c r="D71" s="293" t="s">
        <v>3189</v>
      </c>
      <c r="E71" s="1218"/>
      <c r="F71" s="1219"/>
      <c r="G71" s="1219"/>
      <c r="H71" s="1219"/>
      <c r="I71" s="1219"/>
      <c r="J71" s="1219"/>
      <c r="K71" s="1219"/>
      <c r="L71" s="1219"/>
      <c r="M71" s="1219"/>
      <c r="N71" s="1219"/>
      <c r="O71" s="1219"/>
      <c r="P71" s="298"/>
      <c r="Q71" s="848">
        <f t="shared" si="3"/>
        <v>0</v>
      </c>
    </row>
    <row r="72" spans="2:17" ht="13.5">
      <c r="B72" s="297" t="s">
        <v>2513</v>
      </c>
      <c r="C72" s="1228" t="s">
        <v>2277</v>
      </c>
      <c r="D72" s="293"/>
      <c r="E72" s="1218"/>
      <c r="F72" s="1219"/>
      <c r="G72" s="1219"/>
      <c r="H72" s="1219"/>
      <c r="I72" s="1219"/>
      <c r="J72" s="1219"/>
      <c r="K72" s="1219"/>
      <c r="L72" s="1219"/>
      <c r="M72" s="1219"/>
      <c r="N72" s="1219"/>
      <c r="O72" s="1219"/>
      <c r="P72" s="298"/>
      <c r="Q72" s="848">
        <f t="shared" si="3"/>
        <v>0</v>
      </c>
    </row>
    <row r="73" spans="2:17" ht="13.5">
      <c r="B73" s="297" t="s">
        <v>371</v>
      </c>
      <c r="C73" s="1228" t="s">
        <v>3188</v>
      </c>
      <c r="D73" s="293" t="s">
        <v>3189</v>
      </c>
      <c r="E73" s="1218"/>
      <c r="F73" s="1219"/>
      <c r="G73" s="1219"/>
      <c r="H73" s="1219"/>
      <c r="I73" s="1219"/>
      <c r="J73" s="1219"/>
      <c r="K73" s="1219"/>
      <c r="L73" s="1219"/>
      <c r="M73" s="1219"/>
      <c r="N73" s="1219"/>
      <c r="O73" s="1219"/>
      <c r="P73" s="298"/>
      <c r="Q73" s="848">
        <f t="shared" si="3"/>
        <v>0</v>
      </c>
    </row>
    <row r="74" spans="2:17" ht="13.5">
      <c r="B74" s="297" t="s">
        <v>371</v>
      </c>
      <c r="C74" s="1228" t="s">
        <v>3190</v>
      </c>
      <c r="D74" s="293" t="s">
        <v>3189</v>
      </c>
      <c r="E74" s="1218"/>
      <c r="F74" s="1219"/>
      <c r="G74" s="1219"/>
      <c r="H74" s="1219"/>
      <c r="I74" s="1219"/>
      <c r="J74" s="1219"/>
      <c r="K74" s="1219"/>
      <c r="L74" s="1219"/>
      <c r="M74" s="1219"/>
      <c r="N74" s="1219"/>
      <c r="O74" s="1219"/>
      <c r="P74" s="298"/>
      <c r="Q74" s="848">
        <f t="shared" si="3"/>
        <v>0</v>
      </c>
    </row>
    <row r="75" spans="2:17" ht="13.5">
      <c r="B75" s="297" t="s">
        <v>371</v>
      </c>
      <c r="C75" s="1228" t="s">
        <v>3191</v>
      </c>
      <c r="D75" s="293" t="s">
        <v>3189</v>
      </c>
      <c r="E75" s="1218"/>
      <c r="F75" s="1219"/>
      <c r="G75" s="1219"/>
      <c r="H75" s="1219"/>
      <c r="I75" s="1219"/>
      <c r="J75" s="1219"/>
      <c r="K75" s="1219"/>
      <c r="L75" s="1219"/>
      <c r="M75" s="1219"/>
      <c r="N75" s="1219"/>
      <c r="O75" s="1219"/>
      <c r="P75" s="298"/>
      <c r="Q75" s="848">
        <f t="shared" si="3"/>
        <v>0</v>
      </c>
    </row>
    <row r="76" spans="2:17" ht="13.5">
      <c r="B76" s="297" t="s">
        <v>371</v>
      </c>
      <c r="C76" s="1228" t="s">
        <v>3196</v>
      </c>
      <c r="D76" s="293" t="s">
        <v>3189</v>
      </c>
      <c r="E76" s="1218"/>
      <c r="F76" s="1219"/>
      <c r="G76" s="1219"/>
      <c r="H76" s="1219"/>
      <c r="I76" s="1219"/>
      <c r="J76" s="1219"/>
      <c r="K76" s="1219"/>
      <c r="L76" s="1219"/>
      <c r="M76" s="1219"/>
      <c r="N76" s="1219"/>
      <c r="O76" s="1219"/>
      <c r="P76" s="298"/>
      <c r="Q76" s="848">
        <f t="shared" si="3"/>
        <v>0</v>
      </c>
    </row>
    <row r="77" spans="2:17" ht="13.5">
      <c r="B77" s="297" t="s">
        <v>371</v>
      </c>
      <c r="C77" s="1228" t="s">
        <v>2277</v>
      </c>
      <c r="D77" s="293"/>
      <c r="E77" s="1218"/>
      <c r="F77" s="1219"/>
      <c r="G77" s="1219"/>
      <c r="H77" s="1219"/>
      <c r="I77" s="1219"/>
      <c r="J77" s="1219"/>
      <c r="K77" s="1219"/>
      <c r="L77" s="1219"/>
      <c r="M77" s="1219"/>
      <c r="N77" s="1219"/>
      <c r="O77" s="1219"/>
      <c r="P77" s="298"/>
      <c r="Q77" s="848">
        <f t="shared" si="3"/>
        <v>0</v>
      </c>
    </row>
    <row r="78" spans="2:17" ht="13.5">
      <c r="B78" s="297" t="s">
        <v>3198</v>
      </c>
      <c r="C78" s="1228" t="s">
        <v>3188</v>
      </c>
      <c r="D78" s="293" t="s">
        <v>3189</v>
      </c>
      <c r="E78" s="1218"/>
      <c r="F78" s="1219"/>
      <c r="G78" s="1219"/>
      <c r="H78" s="1219"/>
      <c r="I78" s="1219"/>
      <c r="J78" s="1219"/>
      <c r="K78" s="1219"/>
      <c r="L78" s="1219"/>
      <c r="M78" s="1219"/>
      <c r="N78" s="1219"/>
      <c r="O78" s="1219"/>
      <c r="P78" s="298"/>
      <c r="Q78" s="848">
        <f t="shared" si="3"/>
        <v>0</v>
      </c>
    </row>
    <row r="79" spans="2:17" ht="13.5">
      <c r="B79" s="297" t="s">
        <v>3198</v>
      </c>
      <c r="C79" s="1228" t="s">
        <v>3190</v>
      </c>
      <c r="D79" s="293" t="s">
        <v>3189</v>
      </c>
      <c r="E79" s="1218"/>
      <c r="F79" s="1219"/>
      <c r="G79" s="1219"/>
      <c r="H79" s="1219"/>
      <c r="I79" s="1219"/>
      <c r="J79" s="1219"/>
      <c r="K79" s="1219"/>
      <c r="L79" s="1219"/>
      <c r="M79" s="1219"/>
      <c r="N79" s="1219"/>
      <c r="O79" s="1219"/>
      <c r="P79" s="298"/>
      <c r="Q79" s="848">
        <f t="shared" si="3"/>
        <v>0</v>
      </c>
    </row>
    <row r="80" spans="2:17" ht="13.5">
      <c r="B80" s="297" t="s">
        <v>3198</v>
      </c>
      <c r="C80" s="1228" t="s">
        <v>3191</v>
      </c>
      <c r="D80" s="293" t="s">
        <v>3189</v>
      </c>
      <c r="E80" s="1218"/>
      <c r="F80" s="1219"/>
      <c r="G80" s="1219"/>
      <c r="H80" s="1219"/>
      <c r="I80" s="1219"/>
      <c r="J80" s="1219"/>
      <c r="K80" s="1219"/>
      <c r="L80" s="1219"/>
      <c r="M80" s="1219"/>
      <c r="N80" s="1219"/>
      <c r="O80" s="1219"/>
      <c r="P80" s="298"/>
      <c r="Q80" s="848">
        <f t="shared" si="3"/>
        <v>0</v>
      </c>
    </row>
    <row r="81" spans="2:17" ht="13.5">
      <c r="B81" s="297" t="s">
        <v>3198</v>
      </c>
      <c r="C81" s="1228" t="s">
        <v>3197</v>
      </c>
      <c r="D81" s="299" t="s">
        <v>2630</v>
      </c>
      <c r="E81" s="1218"/>
      <c r="F81" s="1219"/>
      <c r="G81" s="1219"/>
      <c r="H81" s="1219"/>
      <c r="I81" s="1219"/>
      <c r="J81" s="1219"/>
      <c r="K81" s="1219"/>
      <c r="L81" s="1219"/>
      <c r="M81" s="1219"/>
      <c r="N81" s="1219"/>
      <c r="O81" s="1219"/>
      <c r="P81" s="298"/>
      <c r="Q81" s="848">
        <f t="shared" si="3"/>
        <v>0</v>
      </c>
    </row>
    <row r="82" spans="2:17" ht="13.5">
      <c r="B82" s="297" t="s">
        <v>3198</v>
      </c>
      <c r="C82" s="1228" t="s">
        <v>2277</v>
      </c>
      <c r="D82" s="299"/>
      <c r="E82" s="1218"/>
      <c r="F82" s="1219"/>
      <c r="G82" s="1219"/>
      <c r="H82" s="1219"/>
      <c r="I82" s="1219"/>
      <c r="J82" s="1219"/>
      <c r="K82" s="1219"/>
      <c r="L82" s="1219"/>
      <c r="M82" s="1219"/>
      <c r="N82" s="1219"/>
      <c r="O82" s="1219"/>
      <c r="P82" s="298"/>
      <c r="Q82" s="848">
        <f t="shared" si="3"/>
        <v>0</v>
      </c>
    </row>
    <row r="83" spans="2:17" ht="13.5">
      <c r="B83" s="297" t="s">
        <v>3199</v>
      </c>
      <c r="C83" s="1228" t="s">
        <v>3188</v>
      </c>
      <c r="D83" s="299" t="s">
        <v>2630</v>
      </c>
      <c r="E83" s="1218"/>
      <c r="F83" s="1219"/>
      <c r="G83" s="1219"/>
      <c r="H83" s="1219"/>
      <c r="I83" s="1219"/>
      <c r="J83" s="1219"/>
      <c r="K83" s="1219"/>
      <c r="L83" s="1219"/>
      <c r="M83" s="1219"/>
      <c r="N83" s="1219"/>
      <c r="O83" s="1219"/>
      <c r="P83" s="298"/>
      <c r="Q83" s="848">
        <f t="shared" si="3"/>
        <v>0</v>
      </c>
    </row>
    <row r="84" spans="2:17" ht="13.5">
      <c r="B84" s="297" t="s">
        <v>3199</v>
      </c>
      <c r="C84" s="1228" t="s">
        <v>3190</v>
      </c>
      <c r="D84" s="299" t="s">
        <v>2630</v>
      </c>
      <c r="E84" s="1218"/>
      <c r="F84" s="1219"/>
      <c r="G84" s="1219"/>
      <c r="H84" s="1219"/>
      <c r="I84" s="1219"/>
      <c r="J84" s="1219"/>
      <c r="K84" s="1219"/>
      <c r="L84" s="1219"/>
      <c r="M84" s="1219"/>
      <c r="N84" s="1219"/>
      <c r="O84" s="1219"/>
      <c r="P84" s="298"/>
      <c r="Q84" s="848">
        <f t="shared" si="3"/>
        <v>0</v>
      </c>
    </row>
    <row r="85" spans="2:17" ht="13.5">
      <c r="B85" s="297" t="s">
        <v>3199</v>
      </c>
      <c r="C85" s="1228" t="s">
        <v>2277</v>
      </c>
      <c r="D85" s="293"/>
      <c r="E85" s="1218"/>
      <c r="F85" s="1219"/>
      <c r="G85" s="1219"/>
      <c r="H85" s="1219"/>
      <c r="I85" s="1219"/>
      <c r="J85" s="1219"/>
      <c r="K85" s="1219"/>
      <c r="L85" s="1219"/>
      <c r="M85" s="1219"/>
      <c r="N85" s="1219"/>
      <c r="O85" s="1219"/>
      <c r="P85" s="298"/>
      <c r="Q85" s="848">
        <f t="shared" si="3"/>
        <v>0</v>
      </c>
    </row>
    <row r="86" spans="2:17" ht="13.5">
      <c r="B86" s="297" t="s">
        <v>2442</v>
      </c>
      <c r="C86" s="1228" t="s">
        <v>3188</v>
      </c>
      <c r="D86" s="293" t="s">
        <v>3189</v>
      </c>
      <c r="E86" s="1218"/>
      <c r="F86" s="1219"/>
      <c r="G86" s="1219"/>
      <c r="H86" s="1219"/>
      <c r="I86" s="1219"/>
      <c r="J86" s="1219"/>
      <c r="K86" s="1219"/>
      <c r="L86" s="1219"/>
      <c r="M86" s="1219"/>
      <c r="N86" s="1219"/>
      <c r="O86" s="1219"/>
      <c r="P86" s="298"/>
      <c r="Q86" s="848">
        <f t="shared" ref="Q86:Q118" si="4">SUM(E86:P86)</f>
        <v>0</v>
      </c>
    </row>
    <row r="87" spans="2:17" ht="13.5">
      <c r="B87" s="297" t="s">
        <v>2442</v>
      </c>
      <c r="C87" s="1228" t="s">
        <v>3190</v>
      </c>
      <c r="D87" s="293" t="s">
        <v>3189</v>
      </c>
      <c r="E87" s="1218"/>
      <c r="F87" s="1219"/>
      <c r="G87" s="1219"/>
      <c r="H87" s="1219"/>
      <c r="I87" s="1219"/>
      <c r="J87" s="1219"/>
      <c r="K87" s="1219"/>
      <c r="L87" s="1219"/>
      <c r="M87" s="1219"/>
      <c r="N87" s="1219"/>
      <c r="O87" s="1219"/>
      <c r="P87" s="298"/>
      <c r="Q87" s="848">
        <f t="shared" si="4"/>
        <v>0</v>
      </c>
    </row>
    <row r="88" spans="2:17" ht="13.5">
      <c r="B88" s="297" t="s">
        <v>2442</v>
      </c>
      <c r="C88" s="1228" t="s">
        <v>2277</v>
      </c>
      <c r="D88" s="293"/>
      <c r="E88" s="1218"/>
      <c r="F88" s="1219"/>
      <c r="G88" s="1219"/>
      <c r="H88" s="1219"/>
      <c r="I88" s="1219"/>
      <c r="J88" s="1219"/>
      <c r="K88" s="1219"/>
      <c r="L88" s="1219"/>
      <c r="M88" s="1219"/>
      <c r="N88" s="1219"/>
      <c r="O88" s="1219"/>
      <c r="P88" s="298"/>
      <c r="Q88" s="848">
        <f t="shared" si="4"/>
        <v>0</v>
      </c>
    </row>
    <row r="89" spans="2:17" ht="13.5">
      <c r="B89" s="297" t="s">
        <v>2515</v>
      </c>
      <c r="C89" s="1228" t="s">
        <v>3188</v>
      </c>
      <c r="D89" s="293" t="s">
        <v>3189</v>
      </c>
      <c r="E89" s="1218"/>
      <c r="F89" s="1219"/>
      <c r="G89" s="1219"/>
      <c r="H89" s="1219"/>
      <c r="I89" s="1219"/>
      <c r="J89" s="1219"/>
      <c r="K89" s="1219"/>
      <c r="L89" s="1219"/>
      <c r="M89" s="1219"/>
      <c r="N89" s="1219"/>
      <c r="O89" s="1219"/>
      <c r="P89" s="298"/>
      <c r="Q89" s="848">
        <f t="shared" si="4"/>
        <v>0</v>
      </c>
    </row>
    <row r="90" spans="2:17" ht="13.5">
      <c r="B90" s="297" t="s">
        <v>2515</v>
      </c>
      <c r="C90" s="1228" t="s">
        <v>3190</v>
      </c>
      <c r="D90" s="293" t="s">
        <v>3189</v>
      </c>
      <c r="E90" s="1218"/>
      <c r="F90" s="1219"/>
      <c r="G90" s="1219"/>
      <c r="H90" s="1219"/>
      <c r="I90" s="1219"/>
      <c r="J90" s="1219"/>
      <c r="K90" s="1219"/>
      <c r="L90" s="1219"/>
      <c r="M90" s="1219"/>
      <c r="N90" s="1219"/>
      <c r="O90" s="1219"/>
      <c r="P90" s="298"/>
      <c r="Q90" s="848">
        <f t="shared" si="4"/>
        <v>0</v>
      </c>
    </row>
    <row r="91" spans="2:17" ht="13.5">
      <c r="B91" s="297" t="s">
        <v>2515</v>
      </c>
      <c r="C91" s="1228" t="s">
        <v>2277</v>
      </c>
      <c r="D91" s="293"/>
      <c r="E91" s="1218"/>
      <c r="F91" s="1219"/>
      <c r="G91" s="1219"/>
      <c r="H91" s="1219"/>
      <c r="I91" s="1219"/>
      <c r="J91" s="1219"/>
      <c r="K91" s="1219"/>
      <c r="L91" s="1219"/>
      <c r="M91" s="1219"/>
      <c r="N91" s="1219"/>
      <c r="O91" s="1219"/>
      <c r="P91" s="298"/>
      <c r="Q91" s="848">
        <f t="shared" si="4"/>
        <v>0</v>
      </c>
    </row>
    <row r="92" spans="2:17" ht="13.5">
      <c r="B92" s="297" t="s">
        <v>336</v>
      </c>
      <c r="C92" s="1228" t="s">
        <v>3188</v>
      </c>
      <c r="D92" s="293" t="s">
        <v>3189</v>
      </c>
      <c r="E92" s="1218"/>
      <c r="F92" s="1219"/>
      <c r="G92" s="1219"/>
      <c r="H92" s="1219"/>
      <c r="I92" s="1219"/>
      <c r="J92" s="1219"/>
      <c r="K92" s="1219"/>
      <c r="L92" s="1219"/>
      <c r="M92" s="1219"/>
      <c r="N92" s="1219"/>
      <c r="O92" s="1219"/>
      <c r="P92" s="298"/>
      <c r="Q92" s="848">
        <f t="shared" si="4"/>
        <v>0</v>
      </c>
    </row>
    <row r="93" spans="2:17" ht="13.5">
      <c r="B93" s="297" t="s">
        <v>336</v>
      </c>
      <c r="C93" s="1228" t="s">
        <v>3190</v>
      </c>
      <c r="D93" s="293" t="s">
        <v>3189</v>
      </c>
      <c r="E93" s="1218"/>
      <c r="F93" s="1219"/>
      <c r="G93" s="1219"/>
      <c r="H93" s="1219"/>
      <c r="I93" s="1219"/>
      <c r="J93" s="1219"/>
      <c r="K93" s="1219"/>
      <c r="L93" s="1219"/>
      <c r="M93" s="1219"/>
      <c r="N93" s="1219"/>
      <c r="O93" s="1219"/>
      <c r="P93" s="298"/>
      <c r="Q93" s="848">
        <f t="shared" si="4"/>
        <v>0</v>
      </c>
    </row>
    <row r="94" spans="2:17" ht="13.5">
      <c r="B94" s="297" t="s">
        <v>336</v>
      </c>
      <c r="C94" s="1228" t="s">
        <v>3191</v>
      </c>
      <c r="D94" s="293" t="s">
        <v>3189</v>
      </c>
      <c r="E94" s="1218"/>
      <c r="F94" s="1219"/>
      <c r="G94" s="1219"/>
      <c r="H94" s="1219"/>
      <c r="I94" s="1219"/>
      <c r="J94" s="1219"/>
      <c r="K94" s="1219"/>
      <c r="L94" s="1219"/>
      <c r="M94" s="1219"/>
      <c r="N94" s="1219"/>
      <c r="O94" s="1219"/>
      <c r="P94" s="298"/>
      <c r="Q94" s="848">
        <f t="shared" si="4"/>
        <v>0</v>
      </c>
    </row>
    <row r="95" spans="2:17" ht="13.5">
      <c r="B95" s="297" t="s">
        <v>336</v>
      </c>
      <c r="C95" s="1228" t="s">
        <v>2277</v>
      </c>
      <c r="D95" s="293"/>
      <c r="E95" s="1218"/>
      <c r="F95" s="1219"/>
      <c r="G95" s="1219"/>
      <c r="H95" s="1219"/>
      <c r="I95" s="1219"/>
      <c r="J95" s="1219"/>
      <c r="K95" s="1219"/>
      <c r="L95" s="1219"/>
      <c r="M95" s="1219"/>
      <c r="N95" s="1219"/>
      <c r="O95" s="1219"/>
      <c r="P95" s="298"/>
      <c r="Q95" s="848">
        <f t="shared" si="4"/>
        <v>0</v>
      </c>
    </row>
    <row r="96" spans="2:17" ht="13.5">
      <c r="B96" s="297" t="s">
        <v>3200</v>
      </c>
      <c r="C96" s="1228" t="s">
        <v>3192</v>
      </c>
      <c r="D96" s="293" t="s">
        <v>3189</v>
      </c>
      <c r="E96" s="1218"/>
      <c r="F96" s="1219"/>
      <c r="G96" s="1219"/>
      <c r="H96" s="1219"/>
      <c r="I96" s="1219"/>
      <c r="J96" s="1219"/>
      <c r="K96" s="1219"/>
      <c r="L96" s="1219"/>
      <c r="M96" s="1219"/>
      <c r="N96" s="1219"/>
      <c r="O96" s="1219"/>
      <c r="P96" s="298"/>
      <c r="Q96" s="848">
        <f t="shared" si="4"/>
        <v>0</v>
      </c>
    </row>
    <row r="97" spans="2:17" ht="13.5">
      <c r="B97" s="297" t="s">
        <v>3200</v>
      </c>
      <c r="C97" s="1228" t="s">
        <v>3193</v>
      </c>
      <c r="D97" s="293" t="s">
        <v>3189</v>
      </c>
      <c r="E97" s="1218"/>
      <c r="F97" s="1219"/>
      <c r="G97" s="1219"/>
      <c r="H97" s="1219"/>
      <c r="I97" s="1219"/>
      <c r="J97" s="1219"/>
      <c r="K97" s="1219"/>
      <c r="L97" s="1219"/>
      <c r="M97" s="1219"/>
      <c r="N97" s="1219"/>
      <c r="O97" s="1219"/>
      <c r="P97" s="298"/>
      <c r="Q97" s="848">
        <f t="shared" si="4"/>
        <v>0</v>
      </c>
    </row>
    <row r="98" spans="2:17" ht="13.5">
      <c r="B98" s="297" t="s">
        <v>3200</v>
      </c>
      <c r="C98" s="1228" t="s">
        <v>3201</v>
      </c>
      <c r="D98" s="293" t="s">
        <v>3189</v>
      </c>
      <c r="E98" s="1218"/>
      <c r="F98" s="1219"/>
      <c r="G98" s="1219"/>
      <c r="H98" s="1219"/>
      <c r="I98" s="1219"/>
      <c r="J98" s="1219"/>
      <c r="K98" s="1219"/>
      <c r="L98" s="1219"/>
      <c r="M98" s="1219"/>
      <c r="N98" s="1219"/>
      <c r="O98" s="1219"/>
      <c r="P98" s="298"/>
      <c r="Q98" s="848">
        <f t="shared" si="4"/>
        <v>0</v>
      </c>
    </row>
    <row r="99" spans="2:17" ht="13.5">
      <c r="B99" s="297" t="s">
        <v>3200</v>
      </c>
      <c r="C99" s="1228" t="s">
        <v>3202</v>
      </c>
      <c r="D99" s="293" t="s">
        <v>3189</v>
      </c>
      <c r="E99" s="1218"/>
      <c r="F99" s="1219"/>
      <c r="G99" s="1219"/>
      <c r="H99" s="1219"/>
      <c r="I99" s="1219"/>
      <c r="J99" s="1219"/>
      <c r="K99" s="1219"/>
      <c r="L99" s="1219"/>
      <c r="M99" s="1219"/>
      <c r="N99" s="1219"/>
      <c r="O99" s="1219"/>
      <c r="P99" s="298"/>
      <c r="Q99" s="848">
        <f t="shared" si="4"/>
        <v>0</v>
      </c>
    </row>
    <row r="100" spans="2:17" ht="13.5">
      <c r="B100" s="297" t="s">
        <v>3200</v>
      </c>
      <c r="C100" s="1228" t="s">
        <v>3194</v>
      </c>
      <c r="D100" s="293" t="s">
        <v>3189</v>
      </c>
      <c r="E100" s="1218"/>
      <c r="F100" s="1219"/>
      <c r="G100" s="1219"/>
      <c r="H100" s="1219"/>
      <c r="I100" s="1219"/>
      <c r="J100" s="1219"/>
      <c r="K100" s="1219"/>
      <c r="L100" s="1219"/>
      <c r="M100" s="1219"/>
      <c r="N100" s="1219"/>
      <c r="O100" s="1219"/>
      <c r="P100" s="298"/>
      <c r="Q100" s="848">
        <f t="shared" si="4"/>
        <v>0</v>
      </c>
    </row>
    <row r="101" spans="2:17" ht="13.5">
      <c r="B101" s="297" t="s">
        <v>3200</v>
      </c>
      <c r="C101" s="1228" t="s">
        <v>3195</v>
      </c>
      <c r="D101" s="293" t="s">
        <v>3189</v>
      </c>
      <c r="E101" s="1218"/>
      <c r="F101" s="1219"/>
      <c r="G101" s="1219"/>
      <c r="H101" s="1219"/>
      <c r="I101" s="1219"/>
      <c r="J101" s="1219"/>
      <c r="K101" s="1219"/>
      <c r="L101" s="1219"/>
      <c r="M101" s="1219"/>
      <c r="N101" s="1219"/>
      <c r="O101" s="1219"/>
      <c r="P101" s="298"/>
      <c r="Q101" s="848">
        <f t="shared" si="4"/>
        <v>0</v>
      </c>
    </row>
    <row r="102" spans="2:17" ht="13.5">
      <c r="B102" s="297" t="s">
        <v>3200</v>
      </c>
      <c r="C102" s="1228" t="s">
        <v>3203</v>
      </c>
      <c r="D102" s="293" t="s">
        <v>3189</v>
      </c>
      <c r="E102" s="1218"/>
      <c r="F102" s="1219"/>
      <c r="G102" s="1219"/>
      <c r="H102" s="1219"/>
      <c r="I102" s="1219"/>
      <c r="J102" s="1219"/>
      <c r="K102" s="1219"/>
      <c r="L102" s="1219"/>
      <c r="M102" s="1219"/>
      <c r="N102" s="1219"/>
      <c r="O102" s="1219"/>
      <c r="P102" s="298"/>
      <c r="Q102" s="848">
        <f t="shared" si="4"/>
        <v>0</v>
      </c>
    </row>
    <row r="103" spans="2:17" ht="13.5">
      <c r="B103" s="297" t="s">
        <v>3200</v>
      </c>
      <c r="C103" s="1228" t="s">
        <v>3204</v>
      </c>
      <c r="D103" s="299" t="s">
        <v>2630</v>
      </c>
      <c r="E103" s="1218"/>
      <c r="F103" s="1219"/>
      <c r="G103" s="1219"/>
      <c r="H103" s="1219"/>
      <c r="I103" s="1219"/>
      <c r="J103" s="1219"/>
      <c r="K103" s="1219"/>
      <c r="L103" s="1219"/>
      <c r="M103" s="1219"/>
      <c r="N103" s="1219"/>
      <c r="O103" s="1219"/>
      <c r="P103" s="298"/>
      <c r="Q103" s="848">
        <f t="shared" si="4"/>
        <v>0</v>
      </c>
    </row>
    <row r="104" spans="2:17" ht="13.5">
      <c r="B104" s="297" t="s">
        <v>3200</v>
      </c>
      <c r="C104" s="1228" t="s">
        <v>3205</v>
      </c>
      <c r="D104" s="299" t="s">
        <v>2630</v>
      </c>
      <c r="E104" s="1218"/>
      <c r="F104" s="1219"/>
      <c r="G104" s="1219"/>
      <c r="H104" s="1219"/>
      <c r="I104" s="1219"/>
      <c r="J104" s="1219"/>
      <c r="K104" s="1219"/>
      <c r="L104" s="1219"/>
      <c r="M104" s="1219"/>
      <c r="N104" s="1219"/>
      <c r="O104" s="1219"/>
      <c r="P104" s="298"/>
      <c r="Q104" s="848">
        <f t="shared" si="4"/>
        <v>0</v>
      </c>
    </row>
    <row r="105" spans="2:17" ht="13.5">
      <c r="B105" s="297" t="s">
        <v>3200</v>
      </c>
      <c r="C105" s="1228" t="s">
        <v>2277</v>
      </c>
      <c r="D105" s="293"/>
      <c r="E105" s="1218"/>
      <c r="F105" s="1219"/>
      <c r="G105" s="1219"/>
      <c r="H105" s="1219"/>
      <c r="I105" s="1219"/>
      <c r="J105" s="1219"/>
      <c r="K105" s="1219"/>
      <c r="L105" s="1219"/>
      <c r="M105" s="1219"/>
      <c r="N105" s="1219"/>
      <c r="O105" s="1219"/>
      <c r="P105" s="298"/>
      <c r="Q105" s="848">
        <f t="shared" si="4"/>
        <v>0</v>
      </c>
    </row>
    <row r="106" spans="2:17" ht="13.5">
      <c r="B106" s="297" t="s">
        <v>2523</v>
      </c>
      <c r="C106" s="1228" t="s">
        <v>3188</v>
      </c>
      <c r="D106" s="293" t="s">
        <v>3189</v>
      </c>
      <c r="E106" s="1218"/>
      <c r="F106" s="1219"/>
      <c r="G106" s="1219"/>
      <c r="H106" s="1219"/>
      <c r="I106" s="1219"/>
      <c r="J106" s="1219"/>
      <c r="K106" s="1219"/>
      <c r="L106" s="1219"/>
      <c r="M106" s="1219"/>
      <c r="N106" s="1219"/>
      <c r="O106" s="1219"/>
      <c r="P106" s="298"/>
      <c r="Q106" s="848">
        <f t="shared" si="4"/>
        <v>0</v>
      </c>
    </row>
    <row r="107" spans="2:17" ht="13.5">
      <c r="B107" s="297" t="s">
        <v>2523</v>
      </c>
      <c r="C107" s="1228" t="s">
        <v>3190</v>
      </c>
      <c r="D107" s="293" t="s">
        <v>3189</v>
      </c>
      <c r="E107" s="1218"/>
      <c r="F107" s="1219"/>
      <c r="G107" s="1219"/>
      <c r="H107" s="1219"/>
      <c r="I107" s="1219"/>
      <c r="J107" s="1219"/>
      <c r="K107" s="1219"/>
      <c r="L107" s="1219"/>
      <c r="M107" s="1219"/>
      <c r="N107" s="1219"/>
      <c r="O107" s="1219"/>
      <c r="P107" s="298"/>
      <c r="Q107" s="848">
        <f t="shared" si="4"/>
        <v>0</v>
      </c>
    </row>
    <row r="108" spans="2:17" ht="13.5">
      <c r="B108" s="297" t="s">
        <v>2523</v>
      </c>
      <c r="C108" s="1228" t="s">
        <v>2277</v>
      </c>
      <c r="D108" s="293"/>
      <c r="E108" s="1218"/>
      <c r="F108" s="1219"/>
      <c r="G108" s="1219"/>
      <c r="H108" s="1219"/>
      <c r="I108" s="1219"/>
      <c r="J108" s="1219"/>
      <c r="K108" s="1219"/>
      <c r="L108" s="1219"/>
      <c r="M108" s="1219"/>
      <c r="N108" s="1219"/>
      <c r="O108" s="1219"/>
      <c r="P108" s="298"/>
      <c r="Q108" s="848">
        <f t="shared" si="4"/>
        <v>0</v>
      </c>
    </row>
    <row r="109" spans="2:17" ht="13.5">
      <c r="B109" s="297" t="s">
        <v>2524</v>
      </c>
      <c r="C109" s="1228" t="s">
        <v>3188</v>
      </c>
      <c r="D109" s="293" t="s">
        <v>3189</v>
      </c>
      <c r="E109" s="1218"/>
      <c r="F109" s="1219"/>
      <c r="G109" s="1219"/>
      <c r="H109" s="1219"/>
      <c r="I109" s="1219"/>
      <c r="J109" s="1219"/>
      <c r="K109" s="1219"/>
      <c r="L109" s="1219"/>
      <c r="M109" s="1219"/>
      <c r="N109" s="1219"/>
      <c r="O109" s="1219"/>
      <c r="P109" s="298"/>
      <c r="Q109" s="848">
        <f t="shared" si="4"/>
        <v>0</v>
      </c>
    </row>
    <row r="110" spans="2:17" ht="13.5">
      <c r="B110" s="297" t="s">
        <v>2524</v>
      </c>
      <c r="C110" s="1228" t="s">
        <v>3190</v>
      </c>
      <c r="D110" s="293" t="s">
        <v>3189</v>
      </c>
      <c r="E110" s="1218"/>
      <c r="F110" s="1219"/>
      <c r="G110" s="1219"/>
      <c r="H110" s="1219"/>
      <c r="I110" s="1219"/>
      <c r="J110" s="1219"/>
      <c r="K110" s="1219"/>
      <c r="L110" s="1219"/>
      <c r="M110" s="1219"/>
      <c r="N110" s="1219"/>
      <c r="O110" s="1219"/>
      <c r="P110" s="298"/>
      <c r="Q110" s="848">
        <f t="shared" si="4"/>
        <v>0</v>
      </c>
    </row>
    <row r="111" spans="2:17" ht="13.5">
      <c r="B111" s="297" t="s">
        <v>2524</v>
      </c>
      <c r="C111" s="1228" t="s">
        <v>2277</v>
      </c>
      <c r="D111" s="293"/>
      <c r="E111" s="1218"/>
      <c r="F111" s="1219"/>
      <c r="G111" s="1219"/>
      <c r="H111" s="1219"/>
      <c r="I111" s="1219"/>
      <c r="J111" s="1219"/>
      <c r="K111" s="1219"/>
      <c r="L111" s="1219"/>
      <c r="M111" s="1219"/>
      <c r="N111" s="1219"/>
      <c r="O111" s="1219"/>
      <c r="P111" s="298"/>
      <c r="Q111" s="848">
        <f t="shared" si="4"/>
        <v>0</v>
      </c>
    </row>
    <row r="112" spans="2:17" ht="13.5">
      <c r="B112" s="297" t="s">
        <v>2525</v>
      </c>
      <c r="C112" s="1228" t="s">
        <v>3188</v>
      </c>
      <c r="D112" s="293" t="s">
        <v>3189</v>
      </c>
      <c r="E112" s="1218"/>
      <c r="F112" s="1219"/>
      <c r="G112" s="1219"/>
      <c r="H112" s="1219"/>
      <c r="I112" s="1219"/>
      <c r="J112" s="1219"/>
      <c r="K112" s="1219"/>
      <c r="L112" s="1219"/>
      <c r="M112" s="1219"/>
      <c r="N112" s="1219"/>
      <c r="O112" s="1219"/>
      <c r="P112" s="298"/>
      <c r="Q112" s="848">
        <f t="shared" si="4"/>
        <v>0</v>
      </c>
    </row>
    <row r="113" spans="2:17" ht="13.5">
      <c r="B113" s="297" t="s">
        <v>2525</v>
      </c>
      <c r="C113" s="1228" t="s">
        <v>3190</v>
      </c>
      <c r="D113" s="293" t="s">
        <v>3189</v>
      </c>
      <c r="E113" s="1218"/>
      <c r="F113" s="1219"/>
      <c r="G113" s="1219"/>
      <c r="H113" s="1219"/>
      <c r="I113" s="1219"/>
      <c r="J113" s="1219"/>
      <c r="K113" s="1219"/>
      <c r="L113" s="1219"/>
      <c r="M113" s="1219"/>
      <c r="N113" s="1219"/>
      <c r="O113" s="1219"/>
      <c r="P113" s="298"/>
      <c r="Q113" s="848">
        <f t="shared" si="4"/>
        <v>0</v>
      </c>
    </row>
    <row r="114" spans="2:17" ht="13.5">
      <c r="B114" s="297" t="s">
        <v>2525</v>
      </c>
      <c r="C114" s="1228" t="s">
        <v>2277</v>
      </c>
      <c r="D114" s="293"/>
      <c r="E114" s="1218"/>
      <c r="F114" s="1219"/>
      <c r="G114" s="1219"/>
      <c r="H114" s="1219"/>
      <c r="I114" s="1219"/>
      <c r="J114" s="1219"/>
      <c r="K114" s="1219"/>
      <c r="L114" s="1219"/>
      <c r="M114" s="1219"/>
      <c r="N114" s="1219"/>
      <c r="O114" s="1219"/>
      <c r="P114" s="298"/>
      <c r="Q114" s="848">
        <f t="shared" si="4"/>
        <v>0</v>
      </c>
    </row>
    <row r="115" spans="2:17" ht="13.5">
      <c r="B115" s="297" t="s">
        <v>315</v>
      </c>
      <c r="C115" s="1228" t="s">
        <v>3188</v>
      </c>
      <c r="D115" s="293" t="s">
        <v>3189</v>
      </c>
      <c r="E115" s="1218"/>
      <c r="F115" s="1219"/>
      <c r="G115" s="1219"/>
      <c r="H115" s="1219"/>
      <c r="I115" s="1219"/>
      <c r="J115" s="1219"/>
      <c r="K115" s="1219"/>
      <c r="L115" s="1219"/>
      <c r="M115" s="1219"/>
      <c r="N115" s="1219"/>
      <c r="O115" s="1219"/>
      <c r="P115" s="298"/>
      <c r="Q115" s="848">
        <f t="shared" si="4"/>
        <v>0</v>
      </c>
    </row>
    <row r="116" spans="2:17" ht="13.5">
      <c r="B116" s="297" t="s">
        <v>315</v>
      </c>
      <c r="C116" s="1228" t="s">
        <v>3190</v>
      </c>
      <c r="D116" s="293" t="s">
        <v>3189</v>
      </c>
      <c r="E116" s="1218"/>
      <c r="F116" s="1219"/>
      <c r="G116" s="1219"/>
      <c r="H116" s="1219"/>
      <c r="I116" s="1219"/>
      <c r="J116" s="1219"/>
      <c r="K116" s="1219"/>
      <c r="L116" s="1219"/>
      <c r="M116" s="1219"/>
      <c r="N116" s="1219"/>
      <c r="O116" s="1219"/>
      <c r="P116" s="298"/>
      <c r="Q116" s="848">
        <f t="shared" si="4"/>
        <v>0</v>
      </c>
    </row>
    <row r="117" spans="2:17" ht="13.5">
      <c r="B117" s="1229" t="s">
        <v>315</v>
      </c>
      <c r="C117" s="1230" t="s">
        <v>3191</v>
      </c>
      <c r="D117" s="1231" t="s">
        <v>2630</v>
      </c>
      <c r="E117" s="1224"/>
      <c r="F117" s="1225"/>
      <c r="G117" s="1225"/>
      <c r="H117" s="1225"/>
      <c r="I117" s="1225"/>
      <c r="J117" s="1225"/>
      <c r="K117" s="1225"/>
      <c r="L117" s="1225"/>
      <c r="M117" s="1225"/>
      <c r="N117" s="1225"/>
      <c r="O117" s="1225"/>
      <c r="P117" s="1232"/>
      <c r="Q117" s="848">
        <f t="shared" si="4"/>
        <v>0</v>
      </c>
    </row>
    <row r="118" spans="2:17" ht="14" thickBot="1">
      <c r="B118" s="300" t="s">
        <v>315</v>
      </c>
      <c r="C118" s="301" t="s">
        <v>2277</v>
      </c>
      <c r="D118" s="302"/>
      <c r="E118" s="303"/>
      <c r="F118" s="304"/>
      <c r="G118" s="304"/>
      <c r="H118" s="304"/>
      <c r="I118" s="304"/>
      <c r="J118" s="304"/>
      <c r="K118" s="304"/>
      <c r="L118" s="304"/>
      <c r="M118" s="304"/>
      <c r="N118" s="304"/>
      <c r="O118" s="304"/>
      <c r="P118" s="305"/>
      <c r="Q118" s="849">
        <f t="shared" si="4"/>
        <v>0</v>
      </c>
    </row>
  </sheetData>
  <mergeCells count="2">
    <mergeCell ref="E8:Q8"/>
    <mergeCell ref="E20:Q20"/>
  </mergeCells>
  <pageMargins left="0.23622047244094491" right="0.23622047244094491" top="0.74803149606299213" bottom="0.74803149606299213" header="0.31496062992125984" footer="0.31496062992125984"/>
  <pageSetup paperSize="8" scale="60" orientation="portrait" r:id="rId1"/>
  <headerFooter>
    <oddFooter>&amp;C_x000D_&amp;1#&amp;"Calibri"&amp;10&amp;K000000 OFFICIAL-InternalOnly</oddFooter>
  </headerFooter>
  <ignoredErrors>
    <ignoredError sqref="E18:P18" formulaRange="1"/>
  </ignoredError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F2B8B-43D0-4DB6-B200-C029FE759E2F}">
  <sheetPr>
    <tabColor theme="9" tint="0.39997558519241921"/>
    <pageSetUpPr fitToPage="1"/>
  </sheetPr>
  <dimension ref="A1:AP53"/>
  <sheetViews>
    <sheetView tabSelected="1" topLeftCell="S1" zoomScale="70" zoomScaleNormal="70" workbookViewId="0">
      <pane ySplit="4" topLeftCell="A6" activePane="bottomLeft" state="frozen"/>
      <selection activeCell="D31" sqref="D31"/>
      <selection pane="bottomLeft" activeCell="Y15" sqref="Y15:Y19"/>
    </sheetView>
  </sheetViews>
  <sheetFormatPr defaultColWidth="10.26953125" defaultRowHeight="14.5"/>
  <cols>
    <col min="1" max="1" width="5.7265625" style="144" customWidth="1"/>
    <col min="2" max="2" width="12.7265625" style="145" customWidth="1"/>
    <col min="3" max="3" width="18.26953125" style="144" customWidth="1"/>
    <col min="4" max="4" width="25.26953125" style="144" customWidth="1"/>
    <col min="5" max="5" width="15.26953125" style="144" customWidth="1"/>
    <col min="6" max="6" width="12.453125" style="144" customWidth="1"/>
    <col min="7" max="7" width="30.453125" style="144" customWidth="1"/>
    <col min="8" max="8" width="14.26953125" style="144" customWidth="1"/>
    <col min="9" max="9" width="14.7265625" style="144" customWidth="1"/>
    <col min="10" max="10" width="15.453125" style="144" customWidth="1"/>
    <col min="11" max="11" width="16.453125" style="144" customWidth="1"/>
    <col min="12" max="12" width="11.7265625" style="144" customWidth="1"/>
    <col min="13" max="13" width="37.453125" style="144" customWidth="1"/>
    <col min="14" max="14" width="14.26953125" style="144" customWidth="1"/>
    <col min="15" max="15" width="23.453125" style="144" customWidth="1"/>
    <col min="16" max="16" width="18.7265625" style="144" customWidth="1"/>
    <col min="17" max="17" width="17.7265625" style="144" customWidth="1"/>
    <col min="18" max="18" width="17.26953125" style="144" customWidth="1"/>
    <col min="19" max="19" width="15.7265625" style="144" customWidth="1"/>
    <col min="20" max="20" width="14.453125" style="144" customWidth="1"/>
    <col min="21" max="21" width="16.453125" style="144" customWidth="1"/>
    <col min="22" max="22" width="13.26953125" style="144" customWidth="1"/>
    <col min="23" max="23" width="10.7265625" style="144" bestFit="1" customWidth="1"/>
    <col min="24" max="25" width="10.26953125" style="144"/>
    <col min="26" max="26" width="17" style="144" customWidth="1"/>
    <col min="27" max="27" width="20.453125" style="144" customWidth="1"/>
    <col min="28" max="28" width="33.453125" style="144" customWidth="1"/>
    <col min="29" max="29" width="21.26953125" style="144" customWidth="1"/>
    <col min="30" max="30" width="27.7265625" style="144" customWidth="1"/>
    <col min="31" max="16384" width="10.26953125" style="144"/>
  </cols>
  <sheetData>
    <row r="1" spans="1:42" s="46" customFormat="1" ht="23.5">
      <c r="A1" s="56" t="str">
        <f>'1.1 Cover'!A1</f>
        <v>Regulatory Reporting Pack</v>
      </c>
    </row>
    <row r="2" spans="1:42" s="46" customFormat="1" ht="23.5">
      <c r="A2" s="56" t="str">
        <f>'1.1 Cover'!A2</f>
        <v>Price base - 2018/19</v>
      </c>
    </row>
    <row r="3" spans="1:42" s="46" customFormat="1" ht="23.5">
      <c r="A3" s="56" t="str">
        <f>'1.1 Cover'!A3</f>
        <v>Regulatory Year: April 2022 - March 2023</v>
      </c>
    </row>
    <row r="4" spans="1:42" s="46" customFormat="1" ht="23.5">
      <c r="A4" s="56" t="s">
        <v>2009</v>
      </c>
    </row>
    <row r="5" spans="1:42" s="148" customFormat="1" ht="15.5">
      <c r="F5" s="149"/>
      <c r="G5" s="150"/>
      <c r="H5" s="151"/>
      <c r="I5" s="151"/>
      <c r="J5" s="151"/>
      <c r="K5" s="151"/>
      <c r="L5" s="151"/>
      <c r="M5" s="151"/>
      <c r="N5" s="151"/>
      <c r="O5" s="151"/>
      <c r="P5" s="151"/>
      <c r="Q5" s="151"/>
      <c r="R5" s="151"/>
      <c r="S5" s="151"/>
      <c r="T5" s="151"/>
      <c r="U5" s="151"/>
      <c r="V5" s="151"/>
      <c r="W5" s="151"/>
    </row>
    <row r="6" spans="1:42" s="148" customFormat="1" ht="15.5">
      <c r="F6" s="149"/>
      <c r="G6" s="150"/>
      <c r="H6" s="151"/>
      <c r="I6" s="151"/>
      <c r="J6" s="151"/>
      <c r="K6" s="151"/>
      <c r="L6" s="151"/>
      <c r="M6" s="151"/>
      <c r="N6" s="151"/>
      <c r="O6" s="151"/>
      <c r="P6" s="151"/>
      <c r="Q6" s="151"/>
      <c r="R6" s="151"/>
      <c r="S6" s="151"/>
      <c r="T6" s="151"/>
      <c r="U6" s="151"/>
      <c r="V6" s="151"/>
      <c r="W6" s="151"/>
    </row>
    <row r="7" spans="1:42" s="148" customFormat="1" ht="15.5">
      <c r="F7" s="151"/>
      <c r="H7" s="151"/>
      <c r="I7" s="151"/>
      <c r="J7" s="151"/>
      <c r="K7" s="151"/>
      <c r="L7" s="151"/>
      <c r="M7" s="151"/>
      <c r="N7" s="151"/>
      <c r="O7" s="151"/>
      <c r="P7" s="151"/>
      <c r="Q7" s="151"/>
      <c r="R7" s="151"/>
      <c r="S7" s="151"/>
      <c r="T7" s="151"/>
      <c r="U7" s="151"/>
      <c r="V7" s="151"/>
      <c r="W7" s="151"/>
    </row>
    <row r="8" spans="1:42" ht="15" customHeight="1">
      <c r="A8" s="203"/>
      <c r="B8" s="1604" t="s">
        <v>3206</v>
      </c>
      <c r="C8" s="1602" t="s">
        <v>3207</v>
      </c>
      <c r="D8" s="1603"/>
      <c r="E8" s="1603"/>
      <c r="F8" s="1603"/>
      <c r="G8" s="1603"/>
      <c r="H8" s="1603"/>
      <c r="I8" s="1603"/>
      <c r="J8" s="1603"/>
      <c r="K8" s="1607"/>
      <c r="L8" s="266"/>
      <c r="M8" s="1608" t="s">
        <v>3208</v>
      </c>
      <c r="N8" s="1608"/>
      <c r="O8" s="1608"/>
      <c r="P8" s="1608"/>
      <c r="Q8" s="203"/>
      <c r="R8" s="203"/>
      <c r="S8" s="1608" t="s">
        <v>3209</v>
      </c>
      <c r="T8" s="1608"/>
      <c r="U8" s="1608"/>
      <c r="V8" s="1608"/>
      <c r="W8" s="1608"/>
      <c r="X8" s="203"/>
      <c r="Y8" s="203"/>
      <c r="Z8" s="203"/>
      <c r="AA8" s="1602" t="s">
        <v>3210</v>
      </c>
      <c r="AB8" s="1603"/>
      <c r="AC8" s="1603"/>
      <c r="AD8" s="1603"/>
      <c r="AE8" s="708"/>
      <c r="AF8" s="203"/>
      <c r="AG8" s="203"/>
      <c r="AH8" s="203"/>
      <c r="AI8" s="203"/>
      <c r="AJ8" s="203"/>
      <c r="AK8" s="203"/>
      <c r="AL8" s="203"/>
      <c r="AM8" s="203"/>
      <c r="AN8" s="203"/>
      <c r="AO8" s="203"/>
      <c r="AP8" s="203"/>
    </row>
    <row r="9" spans="1:42" s="146" customFormat="1" ht="43.5">
      <c r="A9" s="205"/>
      <c r="B9" s="1605"/>
      <c r="C9" s="1233" t="s">
        <v>3211</v>
      </c>
      <c r="D9" s="1233" t="s">
        <v>3212</v>
      </c>
      <c r="E9" s="1233" t="s">
        <v>3213</v>
      </c>
      <c r="F9" s="1233" t="s">
        <v>3214</v>
      </c>
      <c r="G9" s="1233" t="s">
        <v>3215</v>
      </c>
      <c r="H9" s="1233" t="s">
        <v>3216</v>
      </c>
      <c r="I9" s="1233" t="s">
        <v>3217</v>
      </c>
      <c r="J9" s="1233" t="s">
        <v>3218</v>
      </c>
      <c r="K9" s="1233" t="s">
        <v>3219</v>
      </c>
      <c r="L9" s="266"/>
      <c r="M9" s="147" t="s">
        <v>3220</v>
      </c>
      <c r="N9" s="147" t="s">
        <v>3221</v>
      </c>
      <c r="O9" s="1234" t="s">
        <v>3222</v>
      </c>
      <c r="P9" s="1235" t="s">
        <v>3219</v>
      </c>
      <c r="Q9" s="205"/>
      <c r="R9" s="206"/>
      <c r="S9" s="1234" t="s">
        <v>3223</v>
      </c>
      <c r="T9" s="1234" t="s">
        <v>3224</v>
      </c>
      <c r="U9" s="1234" t="s">
        <v>3225</v>
      </c>
      <c r="V9" s="1234" t="s">
        <v>3222</v>
      </c>
      <c r="W9" s="1235" t="s">
        <v>3219</v>
      </c>
      <c r="X9" s="205"/>
      <c r="Y9" s="205"/>
      <c r="Z9" s="205"/>
      <c r="AA9" s="1234" t="s">
        <v>2076</v>
      </c>
      <c r="AB9" s="1234" t="s">
        <v>2064</v>
      </c>
      <c r="AC9" s="1234" t="s">
        <v>2066</v>
      </c>
      <c r="AD9" s="1234" t="s">
        <v>3210</v>
      </c>
      <c r="AE9" s="205"/>
      <c r="AF9" s="205"/>
      <c r="AG9" s="205"/>
      <c r="AH9" s="205"/>
      <c r="AI9" s="205"/>
      <c r="AJ9" s="205"/>
      <c r="AK9" s="205"/>
      <c r="AL9" s="205"/>
      <c r="AM9" s="205"/>
      <c r="AN9" s="205"/>
      <c r="AO9" s="205"/>
      <c r="AP9" s="205"/>
    </row>
    <row r="10" spans="1:42" ht="17" thickBot="1">
      <c r="A10" s="203"/>
      <c r="B10" s="1606"/>
      <c r="C10" s="1236"/>
      <c r="D10" s="1236"/>
      <c r="E10" s="1236" t="s">
        <v>3226</v>
      </c>
      <c r="F10" s="1236" t="s">
        <v>3227</v>
      </c>
      <c r="G10" s="1236"/>
      <c r="H10" s="1236"/>
      <c r="I10" s="1236" t="s">
        <v>3228</v>
      </c>
      <c r="J10" s="1236" t="s">
        <v>3229</v>
      </c>
      <c r="K10" s="1236" t="s">
        <v>3230</v>
      </c>
      <c r="L10" s="306"/>
      <c r="M10" s="1236" t="s">
        <v>3231</v>
      </c>
      <c r="N10" s="1236" t="s">
        <v>3232</v>
      </c>
      <c r="O10" s="1236" t="s">
        <v>3233</v>
      </c>
      <c r="P10" s="1237" t="s">
        <v>3234</v>
      </c>
      <c r="Q10" s="203"/>
      <c r="R10" s="207"/>
      <c r="S10" s="1236" t="s">
        <v>3235</v>
      </c>
      <c r="T10" s="1236" t="s">
        <v>3236</v>
      </c>
      <c r="U10" s="1236" t="s">
        <v>3237</v>
      </c>
      <c r="V10" s="1236" t="s">
        <v>3238</v>
      </c>
      <c r="W10" s="1237" t="s">
        <v>3239</v>
      </c>
      <c r="X10" s="203"/>
      <c r="Y10" s="203"/>
      <c r="Z10" s="203"/>
      <c r="AA10" s="1238" t="s">
        <v>3230</v>
      </c>
      <c r="AB10" s="1238" t="s">
        <v>3239</v>
      </c>
      <c r="AC10" s="1238" t="s">
        <v>3234</v>
      </c>
      <c r="AD10" s="1238" t="s">
        <v>3240</v>
      </c>
      <c r="AE10" s="203"/>
      <c r="AF10" s="203"/>
      <c r="AG10" s="203"/>
      <c r="AH10" s="203"/>
      <c r="AI10" s="203"/>
      <c r="AJ10" s="203"/>
      <c r="AK10" s="203"/>
      <c r="AL10" s="203"/>
      <c r="AM10" s="203"/>
      <c r="AN10" s="203"/>
      <c r="AO10" s="203"/>
      <c r="AP10" s="203"/>
    </row>
    <row r="11" spans="1:42" ht="21.5" thickBot="1">
      <c r="A11" s="203"/>
      <c r="B11" s="1239">
        <v>44986</v>
      </c>
      <c r="C11" s="1240"/>
      <c r="D11" s="1240"/>
      <c r="E11" s="1241">
        <f>C11+D11</f>
        <v>0</v>
      </c>
      <c r="F11" s="1241">
        <f>E11*0.0725</f>
        <v>0</v>
      </c>
      <c r="G11" s="1240"/>
      <c r="H11" s="1240"/>
      <c r="I11" s="1241">
        <f>SUM(G11:H11)</f>
        <v>0</v>
      </c>
      <c r="J11" s="1241">
        <f>F11-I11</f>
        <v>0</v>
      </c>
      <c r="K11" s="850">
        <f>IF(I11&lt;=F11,0,(MAX(J11*0.05,-0.5)))</f>
        <v>0</v>
      </c>
      <c r="L11" s="266"/>
      <c r="M11" s="975">
        <v>11</v>
      </c>
      <c r="N11" s="1240"/>
      <c r="O11" s="1241">
        <f>M11-N11</f>
        <v>11</v>
      </c>
      <c r="P11" s="850">
        <f>IF(N11&lt;=10,0,(MAX(O11*0.02,-0.5)))</f>
        <v>0</v>
      </c>
      <c r="Q11" s="203"/>
      <c r="R11" s="266"/>
      <c r="S11" s="1240"/>
      <c r="T11" s="1241">
        <f>0.75*S11</f>
        <v>0</v>
      </c>
      <c r="U11" s="1240"/>
      <c r="V11" s="1241">
        <f>U11-T11</f>
        <v>0</v>
      </c>
      <c r="W11" s="1242">
        <f>IF(U11&gt;=T11,(MIN(0.5, V11*0.05)),(MAX(V11*0.05,-0.5)))</f>
        <v>0</v>
      </c>
      <c r="X11" s="203"/>
      <c r="Y11" s="203"/>
      <c r="Z11" s="203"/>
      <c r="AA11" s="1243">
        <f>K11</f>
        <v>0</v>
      </c>
      <c r="AB11" s="1243">
        <f>W11</f>
        <v>0</v>
      </c>
      <c r="AC11" s="1243">
        <f>P11</f>
        <v>0</v>
      </c>
      <c r="AD11" s="1242">
        <f>AA11+AB11+AC11</f>
        <v>0</v>
      </c>
      <c r="AE11" s="203"/>
      <c r="AF11" s="203"/>
      <c r="AG11" s="203"/>
      <c r="AH11" s="203"/>
      <c r="AI11" s="203"/>
      <c r="AJ11" s="203"/>
      <c r="AK11" s="203"/>
      <c r="AL11" s="203"/>
      <c r="AM11" s="203"/>
      <c r="AN11" s="203"/>
      <c r="AO11" s="203"/>
      <c r="AP11" s="203"/>
    </row>
    <row r="12" spans="1:42" s="203" customFormat="1">
      <c r="C12" s="266"/>
      <c r="D12" s="266"/>
      <c r="E12" s="266"/>
      <c r="F12" s="266"/>
      <c r="G12" s="266"/>
      <c r="H12" s="266"/>
      <c r="I12" s="266"/>
      <c r="J12" s="266"/>
      <c r="K12" s="266"/>
      <c r="L12" s="266"/>
      <c r="M12" s="266"/>
      <c r="N12" s="266"/>
      <c r="O12" s="266"/>
      <c r="P12" s="266"/>
      <c r="T12" s="266"/>
      <c r="U12" s="266"/>
      <c r="V12" s="266"/>
      <c r="W12" s="266"/>
    </row>
    <row r="13" spans="1:42" s="203" customFormat="1">
      <c r="B13" s="266"/>
      <c r="C13" s="266"/>
      <c r="D13" s="266"/>
      <c r="E13" s="266"/>
      <c r="F13" s="266"/>
      <c r="G13" s="266"/>
      <c r="H13" s="266"/>
      <c r="J13" s="1244" t="s">
        <v>1396</v>
      </c>
      <c r="K13" s="1245">
        <v>0</v>
      </c>
      <c r="L13" s="266"/>
      <c r="M13" s="266"/>
      <c r="O13" s="1244" t="s">
        <v>1396</v>
      </c>
      <c r="P13" s="1245">
        <v>0</v>
      </c>
      <c r="T13" s="266"/>
      <c r="V13" s="1246" t="s">
        <v>1396</v>
      </c>
      <c r="W13" s="1247">
        <f>0.5</f>
        <v>0.5</v>
      </c>
      <c r="Z13" s="1609" t="s">
        <v>3396</v>
      </c>
      <c r="AA13" s="1610"/>
      <c r="AB13" s="1602" t="s">
        <v>2977</v>
      </c>
      <c r="AC13" s="1603"/>
      <c r="AD13" s="1607"/>
    </row>
    <row r="14" spans="1:42" s="203" customFormat="1">
      <c r="B14" s="266"/>
      <c r="C14" s="266"/>
      <c r="D14" s="266"/>
      <c r="E14" s="266"/>
      <c r="F14" s="266"/>
      <c r="G14" s="266"/>
      <c r="H14" s="266"/>
      <c r="J14" s="1244" t="s">
        <v>3241</v>
      </c>
      <c r="K14" s="1245">
        <v>-0.5</v>
      </c>
      <c r="L14" s="266"/>
      <c r="M14" s="266"/>
      <c r="N14" s="266"/>
      <c r="O14" s="1246" t="s">
        <v>3241</v>
      </c>
      <c r="P14" s="1247">
        <f>-0.5</f>
        <v>-0.5</v>
      </c>
      <c r="V14" s="1246" t="s">
        <v>3241</v>
      </c>
      <c r="W14" s="1247">
        <f>-0.5</f>
        <v>-0.5</v>
      </c>
      <c r="Y14" s="709"/>
      <c r="Z14" s="1337" t="s">
        <v>3400</v>
      </c>
      <c r="AA14" s="1248" t="s">
        <v>1140</v>
      </c>
      <c r="AB14" s="1249" t="s">
        <v>1141</v>
      </c>
      <c r="AC14" s="1249" t="s">
        <v>1142</v>
      </c>
      <c r="AD14" s="1249" t="s">
        <v>1143</v>
      </c>
    </row>
    <row r="15" spans="1:42" s="203" customFormat="1">
      <c r="B15" s="208"/>
      <c r="Y15" s="1644" t="s">
        <v>3242</v>
      </c>
      <c r="Z15" s="1250"/>
      <c r="AA15" s="1250"/>
      <c r="AB15" s="1250"/>
      <c r="AC15" s="1250"/>
      <c r="AD15" s="1250"/>
    </row>
    <row r="16" spans="1:42" s="203" customFormat="1" ht="29">
      <c r="B16" s="209" t="s">
        <v>3024</v>
      </c>
      <c r="C16" s="209"/>
      <c r="D16" s="209"/>
      <c r="E16" s="209"/>
      <c r="F16" s="209"/>
      <c r="G16" s="209"/>
      <c r="H16" s="209"/>
      <c r="I16" s="204"/>
      <c r="J16" s="204"/>
      <c r="K16" s="204"/>
      <c r="L16" s="204"/>
      <c r="M16" s="204"/>
      <c r="N16" s="204"/>
      <c r="O16" s="204"/>
      <c r="P16" s="204"/>
      <c r="Y16" s="1644" t="s">
        <v>3243</v>
      </c>
      <c r="Z16" s="1250"/>
      <c r="AA16" s="1250"/>
      <c r="AB16" s="1250"/>
      <c r="AC16" s="1250"/>
      <c r="AD16" s="1250"/>
    </row>
    <row r="17" spans="1:39" s="203" customFormat="1">
      <c r="B17" s="208"/>
      <c r="K17" s="210"/>
      <c r="Y17" s="1644" t="s">
        <v>3244</v>
      </c>
      <c r="Z17" s="1250"/>
      <c r="AA17" s="1250"/>
      <c r="AB17" s="1250"/>
      <c r="AC17" s="1250"/>
      <c r="AD17" s="1250"/>
    </row>
    <row r="18" spans="1:39" ht="33.4" customHeight="1">
      <c r="A18" s="203"/>
      <c r="B18" s="1596" t="s">
        <v>3245</v>
      </c>
      <c r="C18" s="1597"/>
      <c r="D18" s="1597"/>
      <c r="E18" s="1598"/>
      <c r="F18" s="203"/>
      <c r="G18" s="1599" t="s">
        <v>3246</v>
      </c>
      <c r="H18" s="1600"/>
      <c r="I18" s="1600"/>
      <c r="J18" s="1600"/>
      <c r="K18" s="1601"/>
      <c r="L18" s="224"/>
      <c r="M18" s="1599" t="s">
        <v>3247</v>
      </c>
      <c r="N18" s="1600"/>
      <c r="O18" s="1600"/>
      <c r="P18" s="1600"/>
      <c r="Q18" s="1600"/>
      <c r="R18" s="1601"/>
      <c r="S18" s="203"/>
      <c r="T18" s="203"/>
      <c r="U18" s="203"/>
      <c r="V18" s="203"/>
      <c r="W18" s="203"/>
      <c r="X18" s="203"/>
      <c r="Y18" s="1644" t="s">
        <v>3248</v>
      </c>
      <c r="Z18" s="1250"/>
      <c r="AA18" s="1250"/>
      <c r="AB18" s="1250"/>
      <c r="AC18" s="1250"/>
      <c r="AD18" s="1250"/>
      <c r="AE18" s="203"/>
      <c r="AF18" s="203"/>
      <c r="AG18" s="203"/>
      <c r="AH18" s="203"/>
      <c r="AI18" s="203"/>
      <c r="AJ18" s="203"/>
      <c r="AK18" s="203"/>
      <c r="AL18" s="203"/>
      <c r="AM18" s="203"/>
    </row>
    <row r="19" spans="1:39" ht="43.5">
      <c r="A19" s="203"/>
      <c r="B19" s="1251" t="s">
        <v>2881</v>
      </c>
      <c r="C19" s="1251" t="s">
        <v>3249</v>
      </c>
      <c r="D19" s="1251" t="s">
        <v>3250</v>
      </c>
      <c r="E19" s="1251" t="s">
        <v>3251</v>
      </c>
      <c r="F19" s="203"/>
      <c r="G19" s="1251" t="s">
        <v>3252</v>
      </c>
      <c r="H19" s="1251" t="s">
        <v>3253</v>
      </c>
      <c r="I19" s="1251" t="s">
        <v>3254</v>
      </c>
      <c r="J19" s="1251" t="s">
        <v>3255</v>
      </c>
      <c r="K19" s="1251" t="s">
        <v>3256</v>
      </c>
      <c r="L19" s="224"/>
      <c r="M19" s="1251" t="s">
        <v>3252</v>
      </c>
      <c r="N19" s="1251" t="s">
        <v>3257</v>
      </c>
      <c r="O19" s="1251" t="s">
        <v>3258</v>
      </c>
      <c r="P19" s="1251" t="s">
        <v>3259</v>
      </c>
      <c r="Q19" s="1251" t="s">
        <v>3260</v>
      </c>
      <c r="R19" s="1251" t="s">
        <v>311</v>
      </c>
      <c r="S19" s="203"/>
      <c r="T19" s="203"/>
      <c r="U19" s="203"/>
      <c r="V19" s="203"/>
      <c r="W19" s="203"/>
      <c r="X19" s="203"/>
      <c r="Y19" s="1644" t="s">
        <v>3261</v>
      </c>
      <c r="Z19" s="1250"/>
      <c r="AA19" s="1250"/>
      <c r="AB19" s="1250"/>
      <c r="AC19" s="1250"/>
      <c r="AD19" s="1250"/>
      <c r="AE19" s="203"/>
      <c r="AF19" s="203"/>
      <c r="AG19" s="203"/>
      <c r="AH19" s="203"/>
      <c r="AI19" s="203"/>
      <c r="AJ19" s="203"/>
      <c r="AK19" s="203"/>
      <c r="AL19" s="203"/>
      <c r="AM19" s="203"/>
    </row>
    <row r="20" spans="1:39" ht="39" customHeight="1">
      <c r="A20" s="203"/>
      <c r="B20" s="1252"/>
      <c r="C20" s="1252"/>
      <c r="D20" s="1253"/>
      <c r="E20" s="1254"/>
      <c r="F20" s="203"/>
      <c r="G20" s="1255" t="s">
        <v>3262</v>
      </c>
      <c r="H20" s="1254"/>
      <c r="I20" s="1254"/>
      <c r="J20" s="1254"/>
      <c r="K20" s="1254"/>
      <c r="L20" s="224"/>
      <c r="M20" s="1255" t="s">
        <v>3262</v>
      </c>
      <c r="N20" s="1254"/>
      <c r="O20" s="1254"/>
      <c r="P20" s="1254"/>
      <c r="Q20" s="1254"/>
      <c r="R20" s="1254"/>
      <c r="S20" s="203"/>
      <c r="T20" s="203"/>
      <c r="U20" s="203"/>
      <c r="V20" s="203"/>
      <c r="W20" s="203"/>
      <c r="X20" s="203"/>
      <c r="Y20" s="203"/>
      <c r="Z20" s="203"/>
      <c r="AA20" s="203"/>
      <c r="AB20" s="203"/>
      <c r="AC20" s="203"/>
      <c r="AD20" s="203"/>
      <c r="AE20" s="203"/>
      <c r="AF20" s="203"/>
      <c r="AG20" s="203"/>
      <c r="AH20" s="203"/>
      <c r="AI20" s="203"/>
      <c r="AJ20" s="203"/>
      <c r="AK20" s="203"/>
      <c r="AL20" s="203"/>
      <c r="AM20" s="203"/>
    </row>
    <row r="21" spans="1:39" ht="26.65" customHeight="1">
      <c r="A21" s="203"/>
      <c r="B21" s="1252"/>
      <c r="C21" s="1252"/>
      <c r="D21" s="1253"/>
      <c r="E21" s="1254"/>
      <c r="F21" s="203"/>
      <c r="G21" s="1255" t="s">
        <v>3263</v>
      </c>
      <c r="H21" s="1254"/>
      <c r="I21" s="1254"/>
      <c r="J21" s="1254"/>
      <c r="K21" s="1254"/>
      <c r="L21" s="224"/>
      <c r="M21" s="1255" t="s">
        <v>3263</v>
      </c>
      <c r="N21" s="1254"/>
      <c r="O21" s="1254"/>
      <c r="P21" s="1254"/>
      <c r="Q21" s="1254"/>
      <c r="R21" s="1254"/>
      <c r="S21" s="203"/>
      <c r="T21" s="203"/>
      <c r="U21" s="203"/>
      <c r="V21" s="203"/>
      <c r="W21" s="203"/>
      <c r="X21" s="203"/>
      <c r="Y21" s="203"/>
      <c r="Z21" s="203"/>
      <c r="AA21" s="203"/>
      <c r="AB21" s="203"/>
      <c r="AC21" s="203"/>
      <c r="AD21" s="203"/>
      <c r="AE21" s="203"/>
      <c r="AF21" s="203"/>
      <c r="AG21" s="203"/>
      <c r="AH21" s="203"/>
      <c r="AI21" s="203"/>
      <c r="AJ21" s="203"/>
      <c r="AK21" s="203"/>
      <c r="AL21" s="203"/>
      <c r="AM21" s="203"/>
    </row>
    <row r="22" spans="1:39" ht="39" customHeight="1">
      <c r="A22" s="203"/>
      <c r="B22" s="1252"/>
      <c r="C22" s="1252"/>
      <c r="D22" s="1253"/>
      <c r="E22" s="1254"/>
      <c r="F22" s="203"/>
      <c r="G22" s="1255" t="s">
        <v>3264</v>
      </c>
      <c r="H22" s="1254"/>
      <c r="I22" s="1254"/>
      <c r="J22" s="1254"/>
      <c r="K22" s="1254"/>
      <c r="L22" s="224"/>
      <c r="M22" s="1255" t="s">
        <v>3264</v>
      </c>
      <c r="N22" s="1254"/>
      <c r="O22" s="1254"/>
      <c r="P22" s="1254"/>
      <c r="Q22" s="1254"/>
      <c r="R22" s="1254"/>
      <c r="S22" s="203"/>
      <c r="T22" s="203"/>
      <c r="U22" s="203"/>
      <c r="V22" s="203"/>
      <c r="W22" s="203"/>
      <c r="X22" s="203"/>
      <c r="Y22" s="203"/>
      <c r="Z22" s="203"/>
      <c r="AA22" s="203"/>
      <c r="AB22" s="203"/>
      <c r="AC22" s="203"/>
      <c r="AD22" s="203"/>
      <c r="AE22" s="203"/>
      <c r="AF22" s="203"/>
      <c r="AG22" s="203"/>
      <c r="AH22" s="203"/>
      <c r="AI22" s="203"/>
      <c r="AJ22" s="203"/>
      <c r="AK22" s="203"/>
      <c r="AL22" s="203"/>
      <c r="AM22" s="203"/>
    </row>
    <row r="23" spans="1:39" ht="39" customHeight="1">
      <c r="A23" s="203"/>
      <c r="B23" s="1252"/>
      <c r="C23" s="1252"/>
      <c r="D23" s="1253"/>
      <c r="E23" s="1254"/>
      <c r="F23" s="203"/>
      <c r="G23" s="1255" t="s">
        <v>3265</v>
      </c>
      <c r="H23" s="1254"/>
      <c r="I23" s="1254"/>
      <c r="J23" s="1254"/>
      <c r="K23" s="1254"/>
      <c r="L23" s="224"/>
      <c r="M23" s="1255" t="s">
        <v>3265</v>
      </c>
      <c r="N23" s="1254"/>
      <c r="O23" s="1254"/>
      <c r="P23" s="1254"/>
      <c r="Q23" s="1254"/>
      <c r="R23" s="1254"/>
      <c r="S23" s="203"/>
      <c r="T23" s="203"/>
      <c r="U23" s="203"/>
      <c r="V23" s="203"/>
      <c r="W23" s="203"/>
      <c r="X23" s="203"/>
      <c r="Y23" s="203"/>
      <c r="Z23" s="203"/>
      <c r="AA23" s="203"/>
      <c r="AB23" s="203"/>
      <c r="AC23" s="203"/>
      <c r="AD23" s="203"/>
      <c r="AE23" s="203"/>
      <c r="AF23" s="203"/>
      <c r="AG23" s="203"/>
      <c r="AH23" s="203"/>
      <c r="AI23" s="203"/>
      <c r="AJ23" s="203"/>
      <c r="AK23" s="203"/>
      <c r="AL23" s="203"/>
      <c r="AM23" s="203"/>
    </row>
    <row r="24" spans="1:39" ht="89.9" customHeight="1">
      <c r="A24" s="203"/>
      <c r="B24" s="1252"/>
      <c r="C24" s="1252"/>
      <c r="D24" s="1253"/>
      <c r="E24" s="1254"/>
      <c r="F24" s="203"/>
      <c r="G24" s="1255" t="s">
        <v>3266</v>
      </c>
      <c r="H24" s="1254"/>
      <c r="I24" s="1254"/>
      <c r="J24" s="1254"/>
      <c r="K24" s="1254"/>
      <c r="L24" s="224"/>
      <c r="M24" s="1255" t="s">
        <v>3266</v>
      </c>
      <c r="N24" s="1254"/>
      <c r="O24" s="1254"/>
      <c r="P24" s="1254"/>
      <c r="Q24" s="1254"/>
      <c r="R24" s="1254"/>
      <c r="S24" s="203"/>
      <c r="T24" s="203"/>
      <c r="U24" s="203"/>
      <c r="V24" s="203"/>
      <c r="W24" s="203"/>
      <c r="X24" s="203"/>
      <c r="Y24" s="203"/>
      <c r="Z24" s="203"/>
      <c r="AA24" s="203"/>
      <c r="AB24" s="203"/>
      <c r="AC24" s="203"/>
      <c r="AD24" s="203"/>
      <c r="AE24" s="203"/>
      <c r="AF24" s="203"/>
      <c r="AG24" s="203"/>
      <c r="AH24" s="203"/>
      <c r="AI24" s="203"/>
      <c r="AJ24" s="203"/>
      <c r="AK24" s="203"/>
      <c r="AL24" s="203"/>
      <c r="AM24" s="203"/>
    </row>
    <row r="25" spans="1:39" ht="51.65" customHeight="1">
      <c r="A25" s="203"/>
      <c r="B25" s="1252"/>
      <c r="C25" s="1252"/>
      <c r="D25" s="1253"/>
      <c r="E25" s="1254"/>
      <c r="F25" s="203"/>
      <c r="G25" s="1255" t="s">
        <v>3267</v>
      </c>
      <c r="H25" s="1254"/>
      <c r="I25" s="1254"/>
      <c r="J25" s="1254"/>
      <c r="K25" s="1254"/>
      <c r="L25" s="224"/>
      <c r="M25" s="1255" t="s">
        <v>3267</v>
      </c>
      <c r="N25" s="1254"/>
      <c r="O25" s="1254"/>
      <c r="P25" s="1254"/>
      <c r="Q25" s="1254"/>
      <c r="R25" s="1254"/>
      <c r="S25" s="203"/>
      <c r="T25" s="203"/>
      <c r="U25" s="203"/>
      <c r="V25" s="203"/>
      <c r="W25" s="203"/>
      <c r="X25" s="203"/>
      <c r="Y25" s="203"/>
      <c r="Z25" s="203"/>
      <c r="AA25" s="203"/>
      <c r="AB25" s="203"/>
      <c r="AC25" s="203"/>
      <c r="AD25" s="203"/>
      <c r="AE25" s="203"/>
      <c r="AF25" s="203"/>
      <c r="AG25" s="203"/>
      <c r="AH25" s="203"/>
      <c r="AI25" s="203"/>
      <c r="AJ25" s="203"/>
      <c r="AK25" s="203"/>
      <c r="AL25" s="203"/>
      <c r="AM25" s="203"/>
    </row>
    <row r="26" spans="1:39" ht="64.400000000000006" customHeight="1">
      <c r="A26" s="203"/>
      <c r="B26" s="1252"/>
      <c r="C26" s="1252"/>
      <c r="D26" s="1253"/>
      <c r="E26" s="1254"/>
      <c r="F26" s="203"/>
      <c r="G26" s="1255" t="s">
        <v>3268</v>
      </c>
      <c r="H26" s="1254"/>
      <c r="I26" s="1254"/>
      <c r="J26" s="1254"/>
      <c r="K26" s="1254"/>
      <c r="L26" s="224"/>
      <c r="M26" s="1255" t="s">
        <v>3268</v>
      </c>
      <c r="N26" s="1254"/>
      <c r="O26" s="1254"/>
      <c r="P26" s="1254"/>
      <c r="Q26" s="1254"/>
      <c r="R26" s="1254"/>
      <c r="S26" s="203"/>
      <c r="T26" s="203"/>
      <c r="U26" s="203"/>
      <c r="V26" s="203"/>
      <c r="W26" s="203"/>
      <c r="X26" s="203"/>
      <c r="Y26" s="203"/>
      <c r="Z26" s="203"/>
      <c r="AA26" s="203"/>
      <c r="AB26" s="203"/>
      <c r="AC26" s="203"/>
      <c r="AD26" s="203"/>
      <c r="AE26" s="203"/>
      <c r="AF26" s="203"/>
      <c r="AG26" s="203"/>
      <c r="AH26" s="203"/>
      <c r="AI26" s="203"/>
      <c r="AJ26" s="203"/>
      <c r="AK26" s="203"/>
      <c r="AL26" s="203"/>
      <c r="AM26" s="203"/>
    </row>
    <row r="27" spans="1:39" ht="39" customHeight="1">
      <c r="A27" s="203"/>
      <c r="B27" s="1252"/>
      <c r="C27" s="1252"/>
      <c r="D27" s="1253"/>
      <c r="E27" s="1254"/>
      <c r="F27" s="203"/>
      <c r="G27" s="1255" t="s">
        <v>3269</v>
      </c>
      <c r="H27" s="1254"/>
      <c r="I27" s="1254"/>
      <c r="J27" s="1254"/>
      <c r="K27" s="1254"/>
      <c r="L27" s="224"/>
      <c r="M27" s="1255" t="s">
        <v>3269</v>
      </c>
      <c r="N27" s="1254"/>
      <c r="O27" s="1254"/>
      <c r="P27" s="1254"/>
      <c r="Q27" s="1254"/>
      <c r="R27" s="1254"/>
      <c r="S27" s="203"/>
      <c r="T27" s="203"/>
      <c r="U27" s="203"/>
      <c r="V27" s="203"/>
      <c r="W27" s="203"/>
      <c r="X27" s="203"/>
      <c r="Y27" s="203"/>
      <c r="Z27" s="203"/>
      <c r="AA27" s="203"/>
      <c r="AB27" s="203"/>
      <c r="AC27" s="203"/>
      <c r="AD27" s="203"/>
      <c r="AE27" s="203"/>
      <c r="AF27" s="203"/>
      <c r="AG27" s="203"/>
      <c r="AH27" s="203"/>
      <c r="AI27" s="203"/>
      <c r="AJ27" s="203"/>
      <c r="AK27" s="203"/>
      <c r="AL27" s="203"/>
      <c r="AM27" s="203"/>
    </row>
    <row r="28" spans="1:39" ht="26.65" customHeight="1">
      <c r="A28" s="203"/>
      <c r="B28" s="1252"/>
      <c r="C28" s="1252"/>
      <c r="D28" s="1253"/>
      <c r="E28" s="1254"/>
      <c r="F28" s="203"/>
      <c r="G28" s="1255" t="s">
        <v>3270</v>
      </c>
      <c r="H28" s="1254"/>
      <c r="I28" s="1254"/>
      <c r="J28" s="1254"/>
      <c r="K28" s="1254"/>
      <c r="L28" s="224"/>
      <c r="M28" s="1255" t="s">
        <v>3270</v>
      </c>
      <c r="N28" s="1254"/>
      <c r="O28" s="1254"/>
      <c r="P28" s="1254"/>
      <c r="Q28" s="1254"/>
      <c r="R28" s="1254"/>
      <c r="S28" s="203"/>
      <c r="T28" s="203"/>
      <c r="U28" s="203"/>
      <c r="V28" s="203"/>
      <c r="W28" s="203"/>
      <c r="X28" s="203"/>
      <c r="Y28" s="203"/>
      <c r="Z28" s="203"/>
      <c r="AA28" s="203"/>
      <c r="AB28" s="203"/>
      <c r="AC28" s="203"/>
      <c r="AD28" s="203"/>
      <c r="AE28" s="203"/>
      <c r="AF28" s="203"/>
      <c r="AG28" s="203"/>
      <c r="AH28" s="203"/>
      <c r="AI28" s="203"/>
      <c r="AJ28" s="203"/>
      <c r="AK28" s="203"/>
      <c r="AL28" s="203"/>
      <c r="AM28" s="203"/>
    </row>
    <row r="29" spans="1:39" ht="26.65" customHeight="1">
      <c r="A29" s="203"/>
      <c r="B29" s="1252"/>
      <c r="C29" s="1252"/>
      <c r="D29" s="1253"/>
      <c r="E29" s="1254"/>
      <c r="F29" s="203"/>
      <c r="G29" s="1255" t="s">
        <v>3271</v>
      </c>
      <c r="H29" s="1254"/>
      <c r="I29" s="1254"/>
      <c r="J29" s="1254"/>
      <c r="K29" s="1254"/>
      <c r="L29" s="224"/>
      <c r="M29" s="1255" t="s">
        <v>3271</v>
      </c>
      <c r="N29" s="1254"/>
      <c r="O29" s="1254"/>
      <c r="P29" s="1254"/>
      <c r="Q29" s="1254"/>
      <c r="R29" s="1254"/>
      <c r="S29" s="203"/>
      <c r="T29" s="203"/>
      <c r="U29" s="203"/>
      <c r="V29" s="203"/>
      <c r="W29" s="203"/>
      <c r="X29" s="203"/>
      <c r="Y29" s="203"/>
      <c r="Z29" s="203"/>
      <c r="AA29" s="203"/>
      <c r="AB29" s="203"/>
      <c r="AC29" s="203"/>
      <c r="AD29" s="203"/>
      <c r="AE29" s="203"/>
      <c r="AF29" s="203"/>
      <c r="AG29" s="203"/>
      <c r="AH29" s="203"/>
      <c r="AI29" s="203"/>
      <c r="AJ29" s="203"/>
      <c r="AK29" s="203"/>
      <c r="AL29" s="203"/>
      <c r="AM29" s="203"/>
    </row>
    <row r="30" spans="1:39" ht="39" customHeight="1">
      <c r="A30" s="203"/>
      <c r="B30" s="1252"/>
      <c r="C30" s="1252"/>
      <c r="D30" s="1253"/>
      <c r="E30" s="1254"/>
      <c r="F30" s="203"/>
      <c r="G30" s="1255" t="s">
        <v>3272</v>
      </c>
      <c r="H30" s="1254"/>
      <c r="I30" s="1254"/>
      <c r="J30" s="1254"/>
      <c r="K30" s="1254"/>
      <c r="L30" s="224"/>
      <c r="M30" s="1255" t="s">
        <v>3272</v>
      </c>
      <c r="N30" s="1254"/>
      <c r="O30" s="1254"/>
      <c r="P30" s="1254"/>
      <c r="Q30" s="1254"/>
      <c r="R30" s="1254"/>
      <c r="S30" s="203"/>
      <c r="T30" s="203"/>
      <c r="U30" s="203"/>
      <c r="V30" s="203"/>
      <c r="W30" s="203"/>
      <c r="X30" s="203"/>
      <c r="Y30" s="203"/>
      <c r="Z30" s="203"/>
      <c r="AA30" s="203"/>
      <c r="AB30" s="203"/>
      <c r="AC30" s="203"/>
      <c r="AD30" s="203"/>
      <c r="AE30" s="203"/>
      <c r="AF30" s="203"/>
      <c r="AG30" s="203"/>
      <c r="AH30" s="203"/>
      <c r="AI30" s="203"/>
      <c r="AJ30" s="203"/>
      <c r="AK30" s="203"/>
      <c r="AL30" s="203"/>
      <c r="AM30" s="203"/>
    </row>
    <row r="31" spans="1:39" ht="51.65" customHeight="1">
      <c r="A31" s="203"/>
      <c r="B31" s="1252"/>
      <c r="C31" s="1252"/>
      <c r="D31" s="1253"/>
      <c r="E31" s="1254"/>
      <c r="F31" s="203"/>
      <c r="G31" s="1255" t="s">
        <v>3273</v>
      </c>
      <c r="H31" s="1254"/>
      <c r="I31" s="1254"/>
      <c r="J31" s="1254"/>
      <c r="K31" s="1254"/>
      <c r="L31" s="224"/>
      <c r="M31" s="1255" t="s">
        <v>3273</v>
      </c>
      <c r="N31" s="1254"/>
      <c r="O31" s="1254"/>
      <c r="P31" s="1254"/>
      <c r="Q31" s="1254"/>
      <c r="R31" s="1254"/>
      <c r="S31" s="203"/>
      <c r="T31" s="203"/>
      <c r="U31" s="203"/>
      <c r="V31" s="203"/>
      <c r="W31" s="203"/>
      <c r="X31" s="203"/>
      <c r="Y31" s="203"/>
      <c r="Z31" s="203"/>
      <c r="AA31" s="203"/>
      <c r="AB31" s="203"/>
      <c r="AC31" s="203"/>
      <c r="AD31" s="203"/>
      <c r="AE31" s="203"/>
      <c r="AF31" s="203"/>
      <c r="AG31" s="203"/>
      <c r="AH31" s="203"/>
      <c r="AI31" s="203"/>
      <c r="AJ31" s="203"/>
      <c r="AK31" s="203"/>
      <c r="AL31" s="203"/>
      <c r="AM31" s="203"/>
    </row>
    <row r="32" spans="1:39" ht="39" customHeight="1">
      <c r="A32" s="203"/>
      <c r="B32" s="1252"/>
      <c r="C32" s="1252"/>
      <c r="D32" s="1253"/>
      <c r="E32" s="1254"/>
      <c r="F32" s="203"/>
      <c r="G32" s="1256" t="s">
        <v>3274</v>
      </c>
      <c r="H32" s="1257"/>
      <c r="I32" s="1257"/>
      <c r="J32" s="1257"/>
      <c r="K32" s="1257"/>
      <c r="L32" s="224"/>
      <c r="M32" s="1258" t="s">
        <v>3274</v>
      </c>
      <c r="N32" s="1259"/>
      <c r="O32" s="1259"/>
      <c r="P32" s="1259"/>
      <c r="Q32" s="1259"/>
      <c r="R32" s="1259"/>
      <c r="S32" s="203"/>
      <c r="T32" s="203"/>
      <c r="U32" s="203"/>
      <c r="V32" s="203"/>
      <c r="W32" s="203"/>
      <c r="X32" s="203"/>
      <c r="Y32" s="203"/>
      <c r="Z32" s="203"/>
      <c r="AA32" s="203"/>
      <c r="AB32" s="203"/>
      <c r="AC32" s="203"/>
      <c r="AD32" s="203"/>
      <c r="AE32" s="203"/>
      <c r="AF32" s="203"/>
      <c r="AG32" s="203"/>
      <c r="AH32" s="203"/>
      <c r="AI32" s="203"/>
      <c r="AJ32" s="203"/>
      <c r="AK32" s="203"/>
      <c r="AL32" s="203"/>
      <c r="AM32" s="203"/>
    </row>
    <row r="33" spans="1:39">
      <c r="A33" s="203"/>
      <c r="B33" s="1252"/>
      <c r="C33" s="1252"/>
      <c r="D33" s="1253"/>
      <c r="E33" s="1254"/>
      <c r="F33" s="203"/>
      <c r="G33" s="1255"/>
      <c r="H33" s="1252"/>
      <c r="I33" s="1253"/>
      <c r="J33" s="1254"/>
      <c r="K33" s="1254"/>
      <c r="L33" s="224"/>
      <c r="M33" s="1255"/>
      <c r="N33" s="1252"/>
      <c r="O33" s="1253"/>
      <c r="P33" s="1254"/>
      <c r="Q33" s="1254"/>
      <c r="R33" s="1254"/>
      <c r="S33" s="203"/>
      <c r="T33" s="203"/>
      <c r="U33" s="203"/>
      <c r="V33" s="203"/>
      <c r="W33" s="203"/>
      <c r="X33" s="203"/>
      <c r="Y33" s="203"/>
      <c r="Z33" s="203"/>
      <c r="AA33" s="203"/>
      <c r="AB33" s="203"/>
      <c r="AC33" s="203"/>
      <c r="AD33" s="203"/>
      <c r="AE33" s="203"/>
      <c r="AF33" s="203"/>
      <c r="AG33" s="203"/>
      <c r="AH33" s="203"/>
      <c r="AI33" s="203"/>
      <c r="AJ33" s="203"/>
      <c r="AK33" s="203"/>
      <c r="AL33" s="203"/>
      <c r="AM33" s="203"/>
    </row>
    <row r="34" spans="1:39">
      <c r="A34" s="203"/>
      <c r="B34" s="1252"/>
      <c r="C34" s="1252"/>
      <c r="D34" s="1253"/>
      <c r="E34" s="1254"/>
      <c r="F34" s="203"/>
      <c r="G34" s="1255"/>
      <c r="H34" s="1252"/>
      <c r="I34" s="1253"/>
      <c r="J34" s="1254"/>
      <c r="K34" s="1254"/>
      <c r="L34" s="203"/>
      <c r="M34" s="1255"/>
      <c r="N34" s="1252"/>
      <c r="O34" s="1253"/>
      <c r="P34" s="1254"/>
      <c r="Q34" s="1254"/>
      <c r="R34" s="1254"/>
      <c r="S34" s="203"/>
      <c r="T34" s="203"/>
      <c r="U34" s="203"/>
      <c r="V34" s="203"/>
      <c r="W34" s="203"/>
      <c r="X34" s="203"/>
      <c r="Y34" s="203"/>
      <c r="Z34" s="203"/>
      <c r="AA34" s="203"/>
      <c r="AB34" s="203"/>
      <c r="AC34" s="203"/>
      <c r="AD34" s="203"/>
      <c r="AE34" s="203"/>
      <c r="AF34" s="203"/>
      <c r="AG34" s="203"/>
      <c r="AH34" s="203"/>
      <c r="AI34" s="203"/>
      <c r="AJ34" s="203"/>
      <c r="AK34" s="203"/>
      <c r="AL34" s="203"/>
      <c r="AM34" s="203"/>
    </row>
    <row r="35" spans="1:39">
      <c r="A35" s="203"/>
      <c r="B35" s="1252"/>
      <c r="C35" s="1252"/>
      <c r="D35" s="1253"/>
      <c r="E35" s="1254"/>
      <c r="F35" s="203"/>
      <c r="G35" s="1255"/>
      <c r="H35" s="1252"/>
      <c r="I35" s="1253"/>
      <c r="J35" s="1254"/>
      <c r="K35" s="1254"/>
      <c r="L35" s="203"/>
      <c r="M35" s="1255"/>
      <c r="N35" s="1252"/>
      <c r="O35" s="1253"/>
      <c r="P35" s="1254"/>
      <c r="Q35" s="1254"/>
      <c r="R35" s="1254"/>
      <c r="S35" s="203"/>
      <c r="T35" s="203"/>
      <c r="U35" s="203"/>
      <c r="V35" s="203"/>
      <c r="W35" s="203"/>
      <c r="X35" s="203"/>
      <c r="Y35" s="203"/>
      <c r="Z35" s="203"/>
      <c r="AA35" s="203"/>
      <c r="AB35" s="203"/>
      <c r="AC35" s="203"/>
      <c r="AD35" s="203"/>
      <c r="AE35" s="203"/>
      <c r="AF35" s="203"/>
      <c r="AG35" s="203"/>
      <c r="AH35" s="203"/>
      <c r="AI35" s="203"/>
      <c r="AJ35" s="203"/>
      <c r="AK35" s="203"/>
      <c r="AL35" s="203"/>
      <c r="AM35" s="203"/>
    </row>
    <row r="36" spans="1:39">
      <c r="A36" s="203"/>
      <c r="B36" s="1252"/>
      <c r="C36" s="1252"/>
      <c r="D36" s="1253"/>
      <c r="E36" s="1254"/>
      <c r="F36" s="203"/>
      <c r="G36" s="1255"/>
      <c r="H36" s="1252"/>
      <c r="I36" s="1253"/>
      <c r="J36" s="1254"/>
      <c r="K36" s="1254"/>
      <c r="L36" s="203"/>
      <c r="M36" s="1255"/>
      <c r="N36" s="1252"/>
      <c r="O36" s="1253"/>
      <c r="P36" s="1254"/>
      <c r="Q36" s="1254"/>
      <c r="R36" s="1254"/>
      <c r="S36" s="203"/>
      <c r="T36" s="203"/>
      <c r="U36" s="203"/>
      <c r="V36" s="203"/>
      <c r="W36" s="203"/>
      <c r="X36" s="203"/>
      <c r="Y36" s="203"/>
      <c r="Z36" s="203"/>
      <c r="AA36" s="203"/>
      <c r="AB36" s="203"/>
      <c r="AC36" s="203"/>
      <c r="AD36" s="203"/>
      <c r="AE36" s="203"/>
      <c r="AF36" s="203"/>
      <c r="AG36" s="203"/>
      <c r="AH36" s="203"/>
      <c r="AI36" s="203"/>
      <c r="AJ36" s="203"/>
      <c r="AK36" s="203"/>
      <c r="AL36" s="203"/>
      <c r="AM36" s="203"/>
    </row>
    <row r="37" spans="1:39">
      <c r="A37" s="203"/>
      <c r="B37" s="1252"/>
      <c r="C37" s="1252"/>
      <c r="D37" s="1253"/>
      <c r="E37" s="1254"/>
      <c r="F37" s="203"/>
      <c r="G37" s="1255"/>
      <c r="H37" s="1252"/>
      <c r="I37" s="1253"/>
      <c r="J37" s="1254"/>
      <c r="K37" s="1254"/>
      <c r="L37" s="203"/>
      <c r="M37" s="1255"/>
      <c r="N37" s="1252"/>
      <c r="O37" s="1253"/>
      <c r="P37" s="1254"/>
      <c r="Q37" s="1254"/>
      <c r="R37" s="1254"/>
      <c r="S37" s="203"/>
      <c r="T37" s="203"/>
      <c r="U37" s="203"/>
      <c r="V37" s="203"/>
      <c r="W37" s="203"/>
      <c r="X37" s="203"/>
      <c r="Y37" s="203"/>
      <c r="Z37" s="203"/>
      <c r="AA37" s="203"/>
      <c r="AB37" s="203"/>
      <c r="AC37" s="203"/>
      <c r="AD37" s="203"/>
      <c r="AE37" s="203"/>
      <c r="AF37" s="203"/>
      <c r="AG37" s="203"/>
      <c r="AH37" s="203"/>
      <c r="AI37" s="203"/>
      <c r="AJ37" s="203"/>
      <c r="AK37" s="203"/>
      <c r="AL37" s="203"/>
      <c r="AM37" s="203"/>
    </row>
    <row r="38" spans="1:39" s="203" customFormat="1">
      <c r="B38" s="1252"/>
      <c r="C38" s="1252"/>
      <c r="D38" s="1253"/>
      <c r="E38" s="1254"/>
      <c r="G38" s="1255"/>
      <c r="H38" s="1252"/>
      <c r="I38" s="1253"/>
      <c r="J38" s="1254"/>
      <c r="K38" s="1254"/>
      <c r="M38" s="1255"/>
      <c r="N38" s="1252"/>
      <c r="O38" s="1253"/>
      <c r="P38" s="1254"/>
      <c r="Q38" s="1254"/>
      <c r="R38" s="1254"/>
    </row>
    <row r="39" spans="1:39" s="203" customFormat="1">
      <c r="B39" s="1252"/>
      <c r="C39" s="1252"/>
      <c r="D39" s="1253"/>
      <c r="E39" s="1254"/>
      <c r="G39" s="1255"/>
      <c r="H39" s="1252"/>
      <c r="I39" s="1253"/>
      <c r="J39" s="1254"/>
      <c r="K39" s="1254"/>
      <c r="M39" s="1255"/>
      <c r="N39" s="1252"/>
      <c r="O39" s="1253"/>
      <c r="P39" s="1254"/>
      <c r="Q39" s="1254"/>
      <c r="R39" s="1254"/>
    </row>
    <row r="40" spans="1:39" s="203" customFormat="1">
      <c r="B40" s="1252"/>
      <c r="C40" s="1252"/>
      <c r="D40" s="1253"/>
      <c r="E40" s="1254"/>
      <c r="G40" s="1260" t="s">
        <v>2133</v>
      </c>
      <c r="H40" s="1252"/>
      <c r="I40" s="1253"/>
      <c r="J40" s="1254"/>
      <c r="K40" s="1254"/>
      <c r="M40" s="1260" t="s">
        <v>2133</v>
      </c>
      <c r="N40" s="1252"/>
      <c r="O40" s="1253"/>
      <c r="P40" s="1254"/>
      <c r="Q40" s="1254"/>
      <c r="R40" s="1254"/>
    </row>
    <row r="41" spans="1:39" s="203" customFormat="1">
      <c r="B41" s="208"/>
    </row>
    <row r="42" spans="1:39" s="203" customFormat="1">
      <c r="B42" s="208"/>
    </row>
    <row r="43" spans="1:39" s="203" customFormat="1">
      <c r="B43" s="208"/>
    </row>
    <row r="44" spans="1:39" s="203" customFormat="1">
      <c r="B44" s="208"/>
    </row>
    <row r="45" spans="1:39" s="203" customFormat="1">
      <c r="B45" s="208"/>
    </row>
    <row r="46" spans="1:39" s="203" customFormat="1">
      <c r="B46" s="208"/>
    </row>
    <row r="47" spans="1:39" s="203" customFormat="1">
      <c r="B47" s="208"/>
    </row>
    <row r="48" spans="1:39" s="203" customFormat="1">
      <c r="B48" s="208"/>
    </row>
    <row r="49" spans="2:2" s="203" customFormat="1">
      <c r="B49" s="208"/>
    </row>
    <row r="50" spans="2:2" s="203" customFormat="1">
      <c r="B50" s="208"/>
    </row>
    <row r="51" spans="2:2" s="203" customFormat="1">
      <c r="B51" s="208"/>
    </row>
    <row r="52" spans="2:2" s="203" customFormat="1">
      <c r="B52" s="208"/>
    </row>
    <row r="53" spans="2:2" s="203" customFormat="1">
      <c r="B53" s="208"/>
    </row>
  </sheetData>
  <mergeCells count="10">
    <mergeCell ref="B18:E18"/>
    <mergeCell ref="G18:K18"/>
    <mergeCell ref="M18:R18"/>
    <mergeCell ref="AA8:AD8"/>
    <mergeCell ref="B8:B10"/>
    <mergeCell ref="C8:K8"/>
    <mergeCell ref="M8:P8"/>
    <mergeCell ref="S8:W8"/>
    <mergeCell ref="AB13:AD13"/>
    <mergeCell ref="Z13:AA13"/>
  </mergeCells>
  <phoneticPr fontId="48" type="noConversion"/>
  <pageMargins left="0.23622047244094491" right="0.23622047244094491" top="0.74803149606299213" bottom="0.74803149606299213" header="0.31496062992125984" footer="0.31496062992125984"/>
  <pageSetup paperSize="8" scale="24" fitToHeight="0" orientation="portrait" r:id="rId1"/>
  <headerFooter>
    <oddFooter>&amp;C_x000D_&amp;1#&amp;"Calibri"&amp;10&amp;K000000 OFFICIAL-InternalOnly</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755DF-46E2-4910-82E6-2407715E9296}">
  <sheetPr>
    <tabColor theme="4"/>
  </sheetPr>
  <dimension ref="A1:AO86"/>
  <sheetViews>
    <sheetView zoomScale="70" zoomScaleNormal="70" workbookViewId="0">
      <selection activeCell="AJ93" sqref="AJ93"/>
    </sheetView>
  </sheetViews>
  <sheetFormatPr defaultRowHeight="14.5"/>
  <cols>
    <col min="1" max="3" width="1.7265625" customWidth="1"/>
    <col min="4" max="4" width="4.453125" customWidth="1"/>
    <col min="5" max="5" width="9.453125" bestFit="1" customWidth="1"/>
    <col min="6" max="6" width="12.453125" bestFit="1" customWidth="1"/>
    <col min="7" max="7" width="5.453125" bestFit="1" customWidth="1"/>
    <col min="8" max="8" width="12.453125" bestFit="1" customWidth="1"/>
    <col min="9" max="9" width="25.7265625" bestFit="1" customWidth="1"/>
    <col min="10" max="10" width="9.453125" bestFit="1" customWidth="1"/>
    <col min="11" max="11" width="43" customWidth="1"/>
    <col min="12" max="12" width="36" bestFit="1" customWidth="1"/>
    <col min="13" max="13" width="11.26953125" bestFit="1" customWidth="1"/>
    <col min="14" max="14" width="1.7265625" customWidth="1"/>
    <col min="15" max="15" width="28.26953125" bestFit="1" customWidth="1"/>
    <col min="16" max="16" width="7.26953125" bestFit="1" customWidth="1"/>
    <col min="17" max="17" width="1.7265625" customWidth="1"/>
    <col min="18" max="28" width="1.7265625" hidden="1" customWidth="1"/>
    <col min="29" max="29" width="6.26953125" bestFit="1" customWidth="1"/>
    <col min="30" max="36" width="9.7265625" customWidth="1"/>
  </cols>
  <sheetData>
    <row r="1" spans="1:36" s="46" customFormat="1" ht="23.5">
      <c r="A1" s="56" t="str">
        <f>'1.1 Cover'!A1</f>
        <v>Regulatory Reporting Pack</v>
      </c>
    </row>
    <row r="2" spans="1:36" s="46" customFormat="1" ht="22.9" customHeight="1">
      <c r="A2" s="56" t="str">
        <f>'1.1 Cover'!A2</f>
        <v>Price base - 2018/19</v>
      </c>
    </row>
    <row r="3" spans="1:36" s="46" customFormat="1" ht="23.5">
      <c r="A3" s="56" t="str">
        <f>'1.1 Cover'!A3</f>
        <v>Regulatory Year: April 2022 - March 2023</v>
      </c>
    </row>
    <row r="4" spans="1:36" s="46" customFormat="1" ht="23.5">
      <c r="A4" s="56" t="s">
        <v>1393</v>
      </c>
    </row>
    <row r="5" spans="1:36">
      <c r="AE5" s="1479" t="s">
        <v>1394</v>
      </c>
      <c r="AF5" s="1479"/>
      <c r="AG5" s="1479"/>
      <c r="AH5" s="1479"/>
      <c r="AI5" s="1479"/>
    </row>
    <row r="6" spans="1:36">
      <c r="AE6" s="1476" t="s">
        <v>1146</v>
      </c>
      <c r="AF6" s="1477"/>
      <c r="AG6" s="1477"/>
      <c r="AH6" s="1477"/>
      <c r="AI6" s="1478"/>
    </row>
    <row r="7" spans="1:36" s="43" customFormat="1">
      <c r="C7" s="43" t="s">
        <v>1395</v>
      </c>
      <c r="D7" s="55" t="s">
        <v>214</v>
      </c>
      <c r="E7" s="55" t="s">
        <v>215</v>
      </c>
      <c r="F7" s="55" t="s">
        <v>216</v>
      </c>
      <c r="G7" s="55" t="s">
        <v>1396</v>
      </c>
      <c r="H7" s="55" t="s">
        <v>218</v>
      </c>
      <c r="I7" s="55" t="s">
        <v>219</v>
      </c>
      <c r="J7" s="55" t="s">
        <v>220</v>
      </c>
      <c r="K7" s="55" t="s">
        <v>221</v>
      </c>
      <c r="L7" s="55" t="s">
        <v>222</v>
      </c>
      <c r="M7" s="55" t="s">
        <v>223</v>
      </c>
      <c r="N7" s="55"/>
      <c r="O7" s="55" t="s">
        <v>245</v>
      </c>
      <c r="P7" s="55" t="s">
        <v>226</v>
      </c>
      <c r="Q7" s="55"/>
      <c r="R7" s="55"/>
      <c r="S7" s="55"/>
      <c r="T7" s="55"/>
      <c r="U7" s="55"/>
      <c r="V7" s="55"/>
      <c r="W7" s="55"/>
      <c r="X7" s="55"/>
      <c r="Y7" s="55"/>
      <c r="Z7" s="55"/>
      <c r="AA7" s="55"/>
      <c r="AB7" s="55"/>
      <c r="AC7" s="43" t="s">
        <v>1387</v>
      </c>
      <c r="AD7"/>
      <c r="AE7" s="52">
        <v>2022</v>
      </c>
      <c r="AF7" s="51">
        <v>2023</v>
      </c>
      <c r="AG7" s="51">
        <v>2024</v>
      </c>
      <c r="AH7" s="51">
        <v>2025</v>
      </c>
      <c r="AI7" s="50">
        <v>2026</v>
      </c>
      <c r="AJ7"/>
    </row>
    <row r="8" spans="1:36">
      <c r="S8" s="43"/>
      <c r="T8" s="43"/>
      <c r="U8" s="43"/>
      <c r="V8" s="43"/>
    </row>
    <row r="9" spans="1:36" s="1" customFormat="1" ht="18">
      <c r="A9" s="2" t="s">
        <v>1397</v>
      </c>
      <c r="B9" s="2"/>
    </row>
    <row r="11" spans="1:36" s="1" customFormat="1" ht="14">
      <c r="A11" s="42"/>
      <c r="B11" s="48" t="s">
        <v>1398</v>
      </c>
    </row>
    <row r="13" spans="1:36">
      <c r="C13" t="s">
        <v>1399</v>
      </c>
      <c r="D13" t="s">
        <v>238</v>
      </c>
      <c r="E13" t="s">
        <v>215</v>
      </c>
      <c r="F13" t="s">
        <v>239</v>
      </c>
      <c r="G13" t="s">
        <v>1400</v>
      </c>
      <c r="H13" t="s">
        <v>241</v>
      </c>
      <c r="I13" t="s">
        <v>1401</v>
      </c>
      <c r="J13" t="s">
        <v>107</v>
      </c>
      <c r="K13" t="s">
        <v>243</v>
      </c>
      <c r="L13" s="217" t="s">
        <v>287</v>
      </c>
      <c r="M13" s="217" t="s">
        <v>287</v>
      </c>
      <c r="O13" s="217" t="s">
        <v>287</v>
      </c>
      <c r="P13" t="s">
        <v>248</v>
      </c>
      <c r="AC13" t="s">
        <v>1151</v>
      </c>
      <c r="AE13" s="882">
        <f>SUMIFS('6.1 Capex_summary'!AE$9:AE$1043,'6.1 Capex_summary'!$D$9:$D$1043,$D13,'6.1 Capex_summary'!$E$9:$E$1043,$E13,'6.1 Capex_summary'!$F$9:$F$1043,$F13,'6.1 Capex_summary'!$G$9:$G$1043,$G13,'6.1 Capex_summary'!$H$9:$H$1043,$H13,'6.1 Capex_summary'!$I$9:$I$1043,$I13,'6.1 Capex_summary'!$J$9:$J$1043,$J13,'6.1 Capex_summary'!$K$9:$K$1043,$K13,'6.1 Capex_summary'!$L$9:$L$1043,$L13,'6.1 Capex_summary'!$M$9:$M$1043,$M13,'6.1 Capex_summary'!$O$9:$O$1043,$O13)</f>
        <v>0</v>
      </c>
      <c r="AF13" s="882">
        <f>SUMIFS('6.1 Capex_summary'!AF$9:AF$1043,'6.1 Capex_summary'!$D$9:$D$1043,$D13,'6.1 Capex_summary'!$E$9:$E$1043,$E13,'6.1 Capex_summary'!$F$9:$F$1043,$F13,'6.1 Capex_summary'!$G$9:$G$1043,$G13,'6.1 Capex_summary'!$H$9:$H$1043,$H13,'6.1 Capex_summary'!$I$9:$I$1043,$I13,'6.1 Capex_summary'!$J$9:$J$1043,$J13,'6.1 Capex_summary'!$K$9:$K$1043,$K13,'6.1 Capex_summary'!$L$9:$L$1043,$L13,'6.1 Capex_summary'!$M$9:$M$1043,$M13,'6.1 Capex_summary'!$O$9:$O$1043,$O13)</f>
        <v>0</v>
      </c>
      <c r="AG13" s="882">
        <f>SUMIFS('6.1 Capex_summary'!AG$9:AG$1043,'6.1 Capex_summary'!$D$9:$D$1043,$D13,'6.1 Capex_summary'!$E$9:$E$1043,$E13,'6.1 Capex_summary'!$F$9:$F$1043,$F13,'6.1 Capex_summary'!$G$9:$G$1043,$G13,'6.1 Capex_summary'!$H$9:$H$1043,$H13,'6.1 Capex_summary'!$I$9:$I$1043,$I13,'6.1 Capex_summary'!$J$9:$J$1043,$J13,'6.1 Capex_summary'!$K$9:$K$1043,$K13,'6.1 Capex_summary'!$L$9:$L$1043,$L13,'6.1 Capex_summary'!$M$9:$M$1043,$M13,'6.1 Capex_summary'!$O$9:$O$1043,$O13)</f>
        <v>0</v>
      </c>
      <c r="AH13" s="882">
        <f>SUMIFS('6.1 Capex_summary'!AH$9:AH$1043,'6.1 Capex_summary'!$D$9:$D$1043,$D13,'6.1 Capex_summary'!$E$9:$E$1043,$E13,'6.1 Capex_summary'!$F$9:$F$1043,$F13,'6.1 Capex_summary'!$G$9:$G$1043,$G13,'6.1 Capex_summary'!$H$9:$H$1043,$H13,'6.1 Capex_summary'!$I$9:$I$1043,$I13,'6.1 Capex_summary'!$J$9:$J$1043,$J13,'6.1 Capex_summary'!$K$9:$K$1043,$K13,'6.1 Capex_summary'!$L$9:$L$1043,$L13,'6.1 Capex_summary'!$M$9:$M$1043,$M13,'6.1 Capex_summary'!$O$9:$O$1043,$O13)</f>
        <v>0</v>
      </c>
      <c r="AI13" s="882">
        <f>SUMIFS('6.1 Capex_summary'!AI$9:AI$1043,'6.1 Capex_summary'!$D$9:$D$1043,$D13,'6.1 Capex_summary'!$E$9:$E$1043,$E13,'6.1 Capex_summary'!$F$9:$F$1043,$F13,'6.1 Capex_summary'!$G$9:$G$1043,$G13,'6.1 Capex_summary'!$H$9:$H$1043,$H13,'6.1 Capex_summary'!$I$9:$I$1043,$I13,'6.1 Capex_summary'!$J$9:$J$1043,$J13,'6.1 Capex_summary'!$K$9:$K$1043,$K13,'6.1 Capex_summary'!$L$9:$L$1043,$L13,'6.1 Capex_summary'!$M$9:$M$1043,$M13,'6.1 Capex_summary'!$O$9:$O$1043,$O13)</f>
        <v>0</v>
      </c>
    </row>
    <row r="14" spans="1:36">
      <c r="C14" t="s">
        <v>1399</v>
      </c>
      <c r="D14" t="s">
        <v>238</v>
      </c>
      <c r="E14" t="s">
        <v>215</v>
      </c>
      <c r="F14" t="s">
        <v>239</v>
      </c>
      <c r="G14" t="s">
        <v>1400</v>
      </c>
      <c r="H14" t="s">
        <v>241</v>
      </c>
      <c r="I14" t="s">
        <v>1401</v>
      </c>
      <c r="J14" t="s">
        <v>107</v>
      </c>
      <c r="K14" t="s">
        <v>267</v>
      </c>
      <c r="L14" s="217" t="s">
        <v>287</v>
      </c>
      <c r="M14" s="217" t="s">
        <v>287</v>
      </c>
      <c r="O14" s="217" t="s">
        <v>287</v>
      </c>
      <c r="P14" t="s">
        <v>248</v>
      </c>
      <c r="AC14" t="s">
        <v>1151</v>
      </c>
      <c r="AE14" s="882">
        <f>SUMIFS('6.1 Capex_summary'!AE$9:AE$1043,'6.1 Capex_summary'!$D$9:$D$1043,$D14,'6.1 Capex_summary'!$E$9:$E$1043,$E14,'6.1 Capex_summary'!$F$9:$F$1043,$F14,'6.1 Capex_summary'!$G$9:$G$1043,$G14,'6.1 Capex_summary'!$H$9:$H$1043,$H14,'6.1 Capex_summary'!$I$9:$I$1043,$I14,'6.1 Capex_summary'!$J$9:$J$1043,$J14,'6.1 Capex_summary'!$K$9:$K$1043,$K14,'6.1 Capex_summary'!$L$9:$L$1043,$L14,'6.1 Capex_summary'!$M$9:$M$1043,$M14,'6.1 Capex_summary'!$O$9:$O$1043,$O14)</f>
        <v>0</v>
      </c>
      <c r="AF14" s="882">
        <f>SUMIFS('6.1 Capex_summary'!AF$9:AF$1043,'6.1 Capex_summary'!$D$9:$D$1043,$D14,'6.1 Capex_summary'!$E$9:$E$1043,$E14,'6.1 Capex_summary'!$F$9:$F$1043,$F14,'6.1 Capex_summary'!$G$9:$G$1043,$G14,'6.1 Capex_summary'!$H$9:$H$1043,$H14,'6.1 Capex_summary'!$I$9:$I$1043,$I14,'6.1 Capex_summary'!$J$9:$J$1043,$J14,'6.1 Capex_summary'!$K$9:$K$1043,$K14,'6.1 Capex_summary'!$L$9:$L$1043,$L14,'6.1 Capex_summary'!$M$9:$M$1043,$M14,'6.1 Capex_summary'!$O$9:$O$1043,$O14)</f>
        <v>0</v>
      </c>
      <c r="AG14" s="882">
        <f>SUMIFS('6.1 Capex_summary'!AG$9:AG$1043,'6.1 Capex_summary'!$D$9:$D$1043,$D14,'6.1 Capex_summary'!$E$9:$E$1043,$E14,'6.1 Capex_summary'!$F$9:$F$1043,$F14,'6.1 Capex_summary'!$G$9:$G$1043,$G14,'6.1 Capex_summary'!$H$9:$H$1043,$H14,'6.1 Capex_summary'!$I$9:$I$1043,$I14,'6.1 Capex_summary'!$J$9:$J$1043,$J14,'6.1 Capex_summary'!$K$9:$K$1043,$K14,'6.1 Capex_summary'!$L$9:$L$1043,$L14,'6.1 Capex_summary'!$M$9:$M$1043,$M14,'6.1 Capex_summary'!$O$9:$O$1043,$O14)</f>
        <v>0</v>
      </c>
      <c r="AH14" s="882">
        <f>SUMIFS('6.1 Capex_summary'!AH$9:AH$1043,'6.1 Capex_summary'!$D$9:$D$1043,$D14,'6.1 Capex_summary'!$E$9:$E$1043,$E14,'6.1 Capex_summary'!$F$9:$F$1043,$F14,'6.1 Capex_summary'!$G$9:$G$1043,$G14,'6.1 Capex_summary'!$H$9:$H$1043,$H14,'6.1 Capex_summary'!$I$9:$I$1043,$I14,'6.1 Capex_summary'!$J$9:$J$1043,$J14,'6.1 Capex_summary'!$K$9:$K$1043,$K14,'6.1 Capex_summary'!$L$9:$L$1043,$L14,'6.1 Capex_summary'!$M$9:$M$1043,$M14,'6.1 Capex_summary'!$O$9:$O$1043,$O14)</f>
        <v>0</v>
      </c>
      <c r="AI14" s="882">
        <f>SUMIFS('6.1 Capex_summary'!AI$9:AI$1043,'6.1 Capex_summary'!$D$9:$D$1043,$D14,'6.1 Capex_summary'!$E$9:$E$1043,$E14,'6.1 Capex_summary'!$F$9:$F$1043,$F14,'6.1 Capex_summary'!$G$9:$G$1043,$G14,'6.1 Capex_summary'!$H$9:$H$1043,$H14,'6.1 Capex_summary'!$I$9:$I$1043,$I14,'6.1 Capex_summary'!$J$9:$J$1043,$J14,'6.1 Capex_summary'!$K$9:$K$1043,$K14,'6.1 Capex_summary'!$L$9:$L$1043,$L14,'6.1 Capex_summary'!$M$9:$M$1043,$M14,'6.1 Capex_summary'!$O$9:$O$1043,$O14)</f>
        <v>0</v>
      </c>
    </row>
    <row r="15" spans="1:36">
      <c r="C15" t="s">
        <v>1399</v>
      </c>
      <c r="D15" t="s">
        <v>238</v>
      </c>
      <c r="E15" t="s">
        <v>215</v>
      </c>
      <c r="F15" t="s">
        <v>239</v>
      </c>
      <c r="G15" t="s">
        <v>1400</v>
      </c>
      <c r="H15" t="s">
        <v>241</v>
      </c>
      <c r="I15" t="s">
        <v>1401</v>
      </c>
      <c r="J15" t="s">
        <v>107</v>
      </c>
      <c r="K15" t="s">
        <v>285</v>
      </c>
      <c r="L15" s="217" t="s">
        <v>287</v>
      </c>
      <c r="M15" s="217" t="s">
        <v>287</v>
      </c>
      <c r="O15" s="217" t="s">
        <v>287</v>
      </c>
      <c r="P15" t="s">
        <v>248</v>
      </c>
      <c r="AC15" t="s">
        <v>1151</v>
      </c>
      <c r="AE15" s="882">
        <f>SUMIFS('6.1 Capex_summary'!AE$9:AE$1043,'6.1 Capex_summary'!$D$9:$D$1043,$D15,'6.1 Capex_summary'!$E$9:$E$1043,$E15,'6.1 Capex_summary'!$F$9:$F$1043,$F15,'6.1 Capex_summary'!$G$9:$G$1043,$G15,'6.1 Capex_summary'!$H$9:$H$1043,$H15,'6.1 Capex_summary'!$I$9:$I$1043,$I15,'6.1 Capex_summary'!$J$9:$J$1043,$J15,'6.1 Capex_summary'!$K$9:$K$1043,$K15,'6.1 Capex_summary'!$L$9:$L$1043,$L15,'6.1 Capex_summary'!$M$9:$M$1043,$M15,'6.1 Capex_summary'!$O$9:$O$1043,$O15)</f>
        <v>0</v>
      </c>
      <c r="AF15" s="882">
        <f>SUMIFS('6.1 Capex_summary'!AF$9:AF$1043,'6.1 Capex_summary'!$D$9:$D$1043,$D15,'6.1 Capex_summary'!$E$9:$E$1043,$E15,'6.1 Capex_summary'!$F$9:$F$1043,$F15,'6.1 Capex_summary'!$G$9:$G$1043,$G15,'6.1 Capex_summary'!$H$9:$H$1043,$H15,'6.1 Capex_summary'!$I$9:$I$1043,$I15,'6.1 Capex_summary'!$J$9:$J$1043,$J15,'6.1 Capex_summary'!$K$9:$K$1043,$K15,'6.1 Capex_summary'!$L$9:$L$1043,$L15,'6.1 Capex_summary'!$M$9:$M$1043,$M15,'6.1 Capex_summary'!$O$9:$O$1043,$O15)</f>
        <v>0</v>
      </c>
      <c r="AG15" s="882">
        <f>SUMIFS('6.1 Capex_summary'!AG$9:AG$1043,'6.1 Capex_summary'!$D$9:$D$1043,$D15,'6.1 Capex_summary'!$E$9:$E$1043,$E15,'6.1 Capex_summary'!$F$9:$F$1043,$F15,'6.1 Capex_summary'!$G$9:$G$1043,$G15,'6.1 Capex_summary'!$H$9:$H$1043,$H15,'6.1 Capex_summary'!$I$9:$I$1043,$I15,'6.1 Capex_summary'!$J$9:$J$1043,$J15,'6.1 Capex_summary'!$K$9:$K$1043,$K15,'6.1 Capex_summary'!$L$9:$L$1043,$L15,'6.1 Capex_summary'!$M$9:$M$1043,$M15,'6.1 Capex_summary'!$O$9:$O$1043,$O15)</f>
        <v>0</v>
      </c>
      <c r="AH15" s="882">
        <f>SUMIFS('6.1 Capex_summary'!AH$9:AH$1043,'6.1 Capex_summary'!$D$9:$D$1043,$D15,'6.1 Capex_summary'!$E$9:$E$1043,$E15,'6.1 Capex_summary'!$F$9:$F$1043,$F15,'6.1 Capex_summary'!$G$9:$G$1043,$G15,'6.1 Capex_summary'!$H$9:$H$1043,$H15,'6.1 Capex_summary'!$I$9:$I$1043,$I15,'6.1 Capex_summary'!$J$9:$J$1043,$J15,'6.1 Capex_summary'!$K$9:$K$1043,$K15,'6.1 Capex_summary'!$L$9:$L$1043,$L15,'6.1 Capex_summary'!$M$9:$M$1043,$M15,'6.1 Capex_summary'!$O$9:$O$1043,$O15)</f>
        <v>0</v>
      </c>
      <c r="AI15" s="882">
        <f>SUMIFS('6.1 Capex_summary'!AI$9:AI$1043,'6.1 Capex_summary'!$D$9:$D$1043,$D15,'6.1 Capex_summary'!$E$9:$E$1043,$E15,'6.1 Capex_summary'!$F$9:$F$1043,$F15,'6.1 Capex_summary'!$G$9:$G$1043,$G15,'6.1 Capex_summary'!$H$9:$H$1043,$H15,'6.1 Capex_summary'!$I$9:$I$1043,$I15,'6.1 Capex_summary'!$J$9:$J$1043,$J15,'6.1 Capex_summary'!$K$9:$K$1043,$K15,'6.1 Capex_summary'!$L$9:$L$1043,$L15,'6.1 Capex_summary'!$M$9:$M$1043,$M15,'6.1 Capex_summary'!$O$9:$O$1043,$O15)</f>
        <v>0</v>
      </c>
    </row>
    <row r="16" spans="1:36">
      <c r="C16" t="s">
        <v>1399</v>
      </c>
      <c r="D16" t="s">
        <v>238</v>
      </c>
      <c r="E16" t="s">
        <v>215</v>
      </c>
      <c r="F16" t="s">
        <v>239</v>
      </c>
      <c r="G16" t="s">
        <v>1400</v>
      </c>
      <c r="H16" t="s">
        <v>241</v>
      </c>
      <c r="I16" t="s">
        <v>1401</v>
      </c>
      <c r="J16" t="s">
        <v>107</v>
      </c>
      <c r="K16" t="s">
        <v>300</v>
      </c>
      <c r="L16" t="s">
        <v>244</v>
      </c>
      <c r="M16" s="217" t="s">
        <v>287</v>
      </c>
      <c r="O16" s="217" t="s">
        <v>287</v>
      </c>
      <c r="P16" t="s">
        <v>248</v>
      </c>
      <c r="AC16" t="s">
        <v>1151</v>
      </c>
      <c r="AE16" s="882">
        <f>SUMIFS('6.1 Capex_summary'!AE$9:AE$1043,'6.1 Capex_summary'!$D$9:$D$1043,$D16,'6.1 Capex_summary'!$E$9:$E$1043,$E16,'6.1 Capex_summary'!$F$9:$F$1043,$F16,'6.1 Capex_summary'!$G$9:$G$1043,$G16,'6.1 Capex_summary'!$H$9:$H$1043,$H16,'6.1 Capex_summary'!$I$9:$I$1043,$I16,'6.1 Capex_summary'!$J$9:$J$1043,$J16,'6.1 Capex_summary'!$K$9:$K$1043,$K16,'6.1 Capex_summary'!$L$9:$L$1043,$L16,'6.1 Capex_summary'!$M$9:$M$1043,$M16,'6.1 Capex_summary'!$O$9:$O$1043,$O16)</f>
        <v>0</v>
      </c>
      <c r="AF16" s="882">
        <f>SUMIFS('6.1 Capex_summary'!AF$9:AF$1043,'6.1 Capex_summary'!$D$9:$D$1043,$D16,'6.1 Capex_summary'!$E$9:$E$1043,$E16,'6.1 Capex_summary'!$F$9:$F$1043,$F16,'6.1 Capex_summary'!$G$9:$G$1043,$G16,'6.1 Capex_summary'!$H$9:$H$1043,$H16,'6.1 Capex_summary'!$I$9:$I$1043,$I16,'6.1 Capex_summary'!$J$9:$J$1043,$J16,'6.1 Capex_summary'!$K$9:$K$1043,$K16,'6.1 Capex_summary'!$L$9:$L$1043,$L16,'6.1 Capex_summary'!$M$9:$M$1043,$M16,'6.1 Capex_summary'!$O$9:$O$1043,$O16)</f>
        <v>0</v>
      </c>
      <c r="AG16" s="882">
        <f>SUMIFS('6.1 Capex_summary'!AG$9:AG$1043,'6.1 Capex_summary'!$D$9:$D$1043,$D16,'6.1 Capex_summary'!$E$9:$E$1043,$E16,'6.1 Capex_summary'!$F$9:$F$1043,$F16,'6.1 Capex_summary'!$G$9:$G$1043,$G16,'6.1 Capex_summary'!$H$9:$H$1043,$H16,'6.1 Capex_summary'!$I$9:$I$1043,$I16,'6.1 Capex_summary'!$J$9:$J$1043,$J16,'6.1 Capex_summary'!$K$9:$K$1043,$K16,'6.1 Capex_summary'!$L$9:$L$1043,$L16,'6.1 Capex_summary'!$M$9:$M$1043,$M16,'6.1 Capex_summary'!$O$9:$O$1043,$O16)</f>
        <v>0</v>
      </c>
      <c r="AH16" s="882">
        <f>SUMIFS('6.1 Capex_summary'!AH$9:AH$1043,'6.1 Capex_summary'!$D$9:$D$1043,$D16,'6.1 Capex_summary'!$E$9:$E$1043,$E16,'6.1 Capex_summary'!$F$9:$F$1043,$F16,'6.1 Capex_summary'!$G$9:$G$1043,$G16,'6.1 Capex_summary'!$H$9:$H$1043,$H16,'6.1 Capex_summary'!$I$9:$I$1043,$I16,'6.1 Capex_summary'!$J$9:$J$1043,$J16,'6.1 Capex_summary'!$K$9:$K$1043,$K16,'6.1 Capex_summary'!$L$9:$L$1043,$L16,'6.1 Capex_summary'!$M$9:$M$1043,$M16,'6.1 Capex_summary'!$O$9:$O$1043,$O16)</f>
        <v>0</v>
      </c>
      <c r="AI16" s="882">
        <f>SUMIFS('6.1 Capex_summary'!AI$9:AI$1043,'6.1 Capex_summary'!$D$9:$D$1043,$D16,'6.1 Capex_summary'!$E$9:$E$1043,$E16,'6.1 Capex_summary'!$F$9:$F$1043,$F16,'6.1 Capex_summary'!$G$9:$G$1043,$G16,'6.1 Capex_summary'!$H$9:$H$1043,$H16,'6.1 Capex_summary'!$I$9:$I$1043,$I16,'6.1 Capex_summary'!$J$9:$J$1043,$J16,'6.1 Capex_summary'!$K$9:$K$1043,$K16,'6.1 Capex_summary'!$L$9:$L$1043,$L16,'6.1 Capex_summary'!$M$9:$M$1043,$M16,'6.1 Capex_summary'!$O$9:$O$1043,$O16)</f>
        <v>0</v>
      </c>
    </row>
    <row r="17" spans="3:35">
      <c r="C17" t="s">
        <v>1399</v>
      </c>
      <c r="D17" t="s">
        <v>238</v>
      </c>
      <c r="E17" t="s">
        <v>215</v>
      </c>
      <c r="F17" t="s">
        <v>239</v>
      </c>
      <c r="G17" t="s">
        <v>1400</v>
      </c>
      <c r="H17" t="s">
        <v>241</v>
      </c>
      <c r="I17" t="s">
        <v>1401</v>
      </c>
      <c r="J17" t="s">
        <v>107</v>
      </c>
      <c r="K17" t="s">
        <v>300</v>
      </c>
      <c r="L17" t="s">
        <v>268</v>
      </c>
      <c r="M17" s="217" t="s">
        <v>287</v>
      </c>
      <c r="O17" s="217" t="s">
        <v>287</v>
      </c>
      <c r="P17" t="s">
        <v>248</v>
      </c>
      <c r="AC17" t="s">
        <v>1151</v>
      </c>
      <c r="AE17" s="882">
        <f>SUMIFS('6.1 Capex_summary'!AE$9:AE$1043,'6.1 Capex_summary'!$D$9:$D$1043,$D17,'6.1 Capex_summary'!$E$9:$E$1043,$E17,'6.1 Capex_summary'!$F$9:$F$1043,$F17,'6.1 Capex_summary'!$G$9:$G$1043,$G17,'6.1 Capex_summary'!$H$9:$H$1043,$H17,'6.1 Capex_summary'!$I$9:$I$1043,$I17,'6.1 Capex_summary'!$J$9:$J$1043,$J17,'6.1 Capex_summary'!$K$9:$K$1043,$K17,'6.1 Capex_summary'!$L$9:$L$1043,$L17,'6.1 Capex_summary'!$M$9:$M$1043,$M17,'6.1 Capex_summary'!$O$9:$O$1043,$O17)</f>
        <v>0</v>
      </c>
      <c r="AF17" s="882">
        <f>SUMIFS('6.1 Capex_summary'!AF$9:AF$1043,'6.1 Capex_summary'!$D$9:$D$1043,$D17,'6.1 Capex_summary'!$E$9:$E$1043,$E17,'6.1 Capex_summary'!$F$9:$F$1043,$F17,'6.1 Capex_summary'!$G$9:$G$1043,$G17,'6.1 Capex_summary'!$H$9:$H$1043,$H17,'6.1 Capex_summary'!$I$9:$I$1043,$I17,'6.1 Capex_summary'!$J$9:$J$1043,$J17,'6.1 Capex_summary'!$K$9:$K$1043,$K17,'6.1 Capex_summary'!$L$9:$L$1043,$L17,'6.1 Capex_summary'!$M$9:$M$1043,$M17,'6.1 Capex_summary'!$O$9:$O$1043,$O17)</f>
        <v>0</v>
      </c>
      <c r="AG17" s="882">
        <f>SUMIFS('6.1 Capex_summary'!AG$9:AG$1043,'6.1 Capex_summary'!$D$9:$D$1043,$D17,'6.1 Capex_summary'!$E$9:$E$1043,$E17,'6.1 Capex_summary'!$F$9:$F$1043,$F17,'6.1 Capex_summary'!$G$9:$G$1043,$G17,'6.1 Capex_summary'!$H$9:$H$1043,$H17,'6.1 Capex_summary'!$I$9:$I$1043,$I17,'6.1 Capex_summary'!$J$9:$J$1043,$J17,'6.1 Capex_summary'!$K$9:$K$1043,$K17,'6.1 Capex_summary'!$L$9:$L$1043,$L17,'6.1 Capex_summary'!$M$9:$M$1043,$M17,'6.1 Capex_summary'!$O$9:$O$1043,$O17)</f>
        <v>0</v>
      </c>
      <c r="AH17" s="882">
        <f>SUMIFS('6.1 Capex_summary'!AH$9:AH$1043,'6.1 Capex_summary'!$D$9:$D$1043,$D17,'6.1 Capex_summary'!$E$9:$E$1043,$E17,'6.1 Capex_summary'!$F$9:$F$1043,$F17,'6.1 Capex_summary'!$G$9:$G$1043,$G17,'6.1 Capex_summary'!$H$9:$H$1043,$H17,'6.1 Capex_summary'!$I$9:$I$1043,$I17,'6.1 Capex_summary'!$J$9:$J$1043,$J17,'6.1 Capex_summary'!$K$9:$K$1043,$K17,'6.1 Capex_summary'!$L$9:$L$1043,$L17,'6.1 Capex_summary'!$M$9:$M$1043,$M17,'6.1 Capex_summary'!$O$9:$O$1043,$O17)</f>
        <v>0</v>
      </c>
      <c r="AI17" s="882">
        <f>SUMIFS('6.1 Capex_summary'!AI$9:AI$1043,'6.1 Capex_summary'!$D$9:$D$1043,$D17,'6.1 Capex_summary'!$E$9:$E$1043,$E17,'6.1 Capex_summary'!$F$9:$F$1043,$F17,'6.1 Capex_summary'!$G$9:$G$1043,$G17,'6.1 Capex_summary'!$H$9:$H$1043,$H17,'6.1 Capex_summary'!$I$9:$I$1043,$I17,'6.1 Capex_summary'!$J$9:$J$1043,$J17,'6.1 Capex_summary'!$K$9:$K$1043,$K17,'6.1 Capex_summary'!$L$9:$L$1043,$L17,'6.1 Capex_summary'!$M$9:$M$1043,$M17,'6.1 Capex_summary'!$O$9:$O$1043,$O17)</f>
        <v>0</v>
      </c>
    </row>
    <row r="18" spans="3:35">
      <c r="C18" t="s">
        <v>1399</v>
      </c>
      <c r="D18" t="s">
        <v>238</v>
      </c>
      <c r="E18" t="s">
        <v>215</v>
      </c>
      <c r="F18" t="s">
        <v>239</v>
      </c>
      <c r="G18" t="s">
        <v>1400</v>
      </c>
      <c r="H18" t="s">
        <v>241</v>
      </c>
      <c r="I18" t="s">
        <v>266</v>
      </c>
      <c r="J18" t="s">
        <v>107</v>
      </c>
      <c r="K18" t="s">
        <v>314</v>
      </c>
      <c r="L18" t="s">
        <v>286</v>
      </c>
      <c r="M18" t="s">
        <v>245</v>
      </c>
      <c r="O18" t="s">
        <v>247</v>
      </c>
      <c r="P18" t="s">
        <v>272</v>
      </c>
      <c r="AC18" t="s">
        <v>1151</v>
      </c>
      <c r="AE18" s="882">
        <f>SUMIFS('6.1 Capex_summary'!AE$9:AE$1043,'6.1 Capex_summary'!$D$9:$D$1043,$D18,'6.1 Capex_summary'!$E$9:$E$1043,$E18,'6.1 Capex_summary'!$F$9:$F$1043,$F18,'6.1 Capex_summary'!$G$9:$G$1043,$G18,'6.1 Capex_summary'!$H$9:$H$1043,$H18,'6.1 Capex_summary'!$I$9:$I$1043,$I18,'6.1 Capex_summary'!$J$9:$J$1043,$J18,'6.1 Capex_summary'!$K$9:$K$1043,$K18,'6.1 Capex_summary'!$L$9:$L$1043,$L18,'6.1 Capex_summary'!$M$9:$M$1043,$M18,'6.1 Capex_summary'!$O$9:$O$1043,$O18)</f>
        <v>0</v>
      </c>
      <c r="AF18" s="882">
        <f>SUMIFS('6.1 Capex_summary'!AF$9:AF$1043,'6.1 Capex_summary'!$D$9:$D$1043,$D18,'6.1 Capex_summary'!$E$9:$E$1043,$E18,'6.1 Capex_summary'!$F$9:$F$1043,$F18,'6.1 Capex_summary'!$G$9:$G$1043,$G18,'6.1 Capex_summary'!$H$9:$H$1043,$H18,'6.1 Capex_summary'!$I$9:$I$1043,$I18,'6.1 Capex_summary'!$J$9:$J$1043,$J18,'6.1 Capex_summary'!$K$9:$K$1043,$K18,'6.1 Capex_summary'!$L$9:$L$1043,$L18,'6.1 Capex_summary'!$M$9:$M$1043,$M18,'6.1 Capex_summary'!$O$9:$O$1043,$O18)</f>
        <v>0</v>
      </c>
      <c r="AG18" s="882">
        <f>SUMIFS('6.1 Capex_summary'!AG$9:AG$1043,'6.1 Capex_summary'!$D$9:$D$1043,$D18,'6.1 Capex_summary'!$E$9:$E$1043,$E18,'6.1 Capex_summary'!$F$9:$F$1043,$F18,'6.1 Capex_summary'!$G$9:$G$1043,$G18,'6.1 Capex_summary'!$H$9:$H$1043,$H18,'6.1 Capex_summary'!$I$9:$I$1043,$I18,'6.1 Capex_summary'!$J$9:$J$1043,$J18,'6.1 Capex_summary'!$K$9:$K$1043,$K18,'6.1 Capex_summary'!$L$9:$L$1043,$L18,'6.1 Capex_summary'!$M$9:$M$1043,$M18,'6.1 Capex_summary'!$O$9:$O$1043,$O18)</f>
        <v>0</v>
      </c>
      <c r="AH18" s="882">
        <f>SUMIFS('6.1 Capex_summary'!AH$9:AH$1043,'6.1 Capex_summary'!$D$9:$D$1043,$D18,'6.1 Capex_summary'!$E$9:$E$1043,$E18,'6.1 Capex_summary'!$F$9:$F$1043,$F18,'6.1 Capex_summary'!$G$9:$G$1043,$G18,'6.1 Capex_summary'!$H$9:$H$1043,$H18,'6.1 Capex_summary'!$I$9:$I$1043,$I18,'6.1 Capex_summary'!$J$9:$J$1043,$J18,'6.1 Capex_summary'!$K$9:$K$1043,$K18,'6.1 Capex_summary'!$L$9:$L$1043,$L18,'6.1 Capex_summary'!$M$9:$M$1043,$M18,'6.1 Capex_summary'!$O$9:$O$1043,$O18)</f>
        <v>0</v>
      </c>
      <c r="AI18" s="882">
        <f>SUMIFS('6.1 Capex_summary'!AI$9:AI$1043,'6.1 Capex_summary'!$D$9:$D$1043,$D18,'6.1 Capex_summary'!$E$9:$E$1043,$E18,'6.1 Capex_summary'!$F$9:$F$1043,$F18,'6.1 Capex_summary'!$G$9:$G$1043,$G18,'6.1 Capex_summary'!$H$9:$H$1043,$H18,'6.1 Capex_summary'!$I$9:$I$1043,$I18,'6.1 Capex_summary'!$J$9:$J$1043,$J18,'6.1 Capex_summary'!$K$9:$K$1043,$K18,'6.1 Capex_summary'!$L$9:$L$1043,$L18,'6.1 Capex_summary'!$M$9:$M$1043,$M18,'6.1 Capex_summary'!$O$9:$O$1043,$O18)</f>
        <v>0</v>
      </c>
    </row>
    <row r="19" spans="3:35">
      <c r="C19" t="s">
        <v>1399</v>
      </c>
      <c r="D19" t="s">
        <v>238</v>
      </c>
      <c r="E19" t="s">
        <v>215</v>
      </c>
      <c r="F19" t="s">
        <v>239</v>
      </c>
      <c r="G19" t="s">
        <v>1400</v>
      </c>
      <c r="H19" t="s">
        <v>241</v>
      </c>
      <c r="I19" t="s">
        <v>266</v>
      </c>
      <c r="J19" t="s">
        <v>107</v>
      </c>
      <c r="K19" t="s">
        <v>314</v>
      </c>
      <c r="L19" t="s">
        <v>301</v>
      </c>
      <c r="M19" t="s">
        <v>245</v>
      </c>
      <c r="O19" t="s">
        <v>247</v>
      </c>
      <c r="P19" t="s">
        <v>272</v>
      </c>
      <c r="AC19" t="s">
        <v>1151</v>
      </c>
      <c r="AE19" s="882">
        <f>SUMIFS('6.1 Capex_summary'!AE$9:AE$1043,'6.1 Capex_summary'!$D$9:$D$1043,$D19,'6.1 Capex_summary'!$E$9:$E$1043,$E19,'6.1 Capex_summary'!$F$9:$F$1043,$F19,'6.1 Capex_summary'!$G$9:$G$1043,$G19,'6.1 Capex_summary'!$H$9:$H$1043,$H19,'6.1 Capex_summary'!$I$9:$I$1043,$I19,'6.1 Capex_summary'!$J$9:$J$1043,$J19,'6.1 Capex_summary'!$K$9:$K$1043,$K19,'6.1 Capex_summary'!$L$9:$L$1043,$L19,'6.1 Capex_summary'!$M$9:$M$1043,$M19,'6.1 Capex_summary'!$O$9:$O$1043,$O19)</f>
        <v>0</v>
      </c>
      <c r="AF19" s="882">
        <f>SUMIFS('6.1 Capex_summary'!AF$9:AF$1043,'6.1 Capex_summary'!$D$9:$D$1043,$D19,'6.1 Capex_summary'!$E$9:$E$1043,$E19,'6.1 Capex_summary'!$F$9:$F$1043,$F19,'6.1 Capex_summary'!$G$9:$G$1043,$G19,'6.1 Capex_summary'!$H$9:$H$1043,$H19,'6.1 Capex_summary'!$I$9:$I$1043,$I19,'6.1 Capex_summary'!$J$9:$J$1043,$J19,'6.1 Capex_summary'!$K$9:$K$1043,$K19,'6.1 Capex_summary'!$L$9:$L$1043,$L19,'6.1 Capex_summary'!$M$9:$M$1043,$M19,'6.1 Capex_summary'!$O$9:$O$1043,$O19)</f>
        <v>0</v>
      </c>
      <c r="AG19" s="882">
        <f>SUMIFS('6.1 Capex_summary'!AG$9:AG$1043,'6.1 Capex_summary'!$D$9:$D$1043,$D19,'6.1 Capex_summary'!$E$9:$E$1043,$E19,'6.1 Capex_summary'!$F$9:$F$1043,$F19,'6.1 Capex_summary'!$G$9:$G$1043,$G19,'6.1 Capex_summary'!$H$9:$H$1043,$H19,'6.1 Capex_summary'!$I$9:$I$1043,$I19,'6.1 Capex_summary'!$J$9:$J$1043,$J19,'6.1 Capex_summary'!$K$9:$K$1043,$K19,'6.1 Capex_summary'!$L$9:$L$1043,$L19,'6.1 Capex_summary'!$M$9:$M$1043,$M19,'6.1 Capex_summary'!$O$9:$O$1043,$O19)</f>
        <v>0</v>
      </c>
      <c r="AH19" s="882">
        <f>SUMIFS('6.1 Capex_summary'!AH$9:AH$1043,'6.1 Capex_summary'!$D$9:$D$1043,$D19,'6.1 Capex_summary'!$E$9:$E$1043,$E19,'6.1 Capex_summary'!$F$9:$F$1043,$F19,'6.1 Capex_summary'!$G$9:$G$1043,$G19,'6.1 Capex_summary'!$H$9:$H$1043,$H19,'6.1 Capex_summary'!$I$9:$I$1043,$I19,'6.1 Capex_summary'!$J$9:$J$1043,$J19,'6.1 Capex_summary'!$K$9:$K$1043,$K19,'6.1 Capex_summary'!$L$9:$L$1043,$L19,'6.1 Capex_summary'!$M$9:$M$1043,$M19,'6.1 Capex_summary'!$O$9:$O$1043,$O19)</f>
        <v>0</v>
      </c>
      <c r="AI19" s="882">
        <f>SUMIFS('6.1 Capex_summary'!AI$9:AI$1043,'6.1 Capex_summary'!$D$9:$D$1043,$D19,'6.1 Capex_summary'!$E$9:$E$1043,$E19,'6.1 Capex_summary'!$F$9:$F$1043,$F19,'6.1 Capex_summary'!$G$9:$G$1043,$G19,'6.1 Capex_summary'!$H$9:$H$1043,$H19,'6.1 Capex_summary'!$I$9:$I$1043,$I19,'6.1 Capex_summary'!$J$9:$J$1043,$J19,'6.1 Capex_summary'!$K$9:$K$1043,$K19,'6.1 Capex_summary'!$L$9:$L$1043,$L19,'6.1 Capex_summary'!$M$9:$M$1043,$M19,'6.1 Capex_summary'!$O$9:$O$1043,$O19)</f>
        <v>0</v>
      </c>
    </row>
    <row r="20" spans="3:35">
      <c r="C20" t="s">
        <v>1399</v>
      </c>
      <c r="D20" t="s">
        <v>238</v>
      </c>
      <c r="E20" t="s">
        <v>215</v>
      </c>
      <c r="F20" t="s">
        <v>239</v>
      </c>
      <c r="G20" t="s">
        <v>1400</v>
      </c>
      <c r="H20" t="s">
        <v>241</v>
      </c>
      <c r="I20" t="s">
        <v>266</v>
      </c>
      <c r="J20" t="s">
        <v>107</v>
      </c>
      <c r="K20" t="s">
        <v>314</v>
      </c>
      <c r="L20" t="s">
        <v>326</v>
      </c>
      <c r="M20" t="s">
        <v>245</v>
      </c>
      <c r="O20" t="s">
        <v>247</v>
      </c>
      <c r="P20" t="s">
        <v>272</v>
      </c>
      <c r="AC20" t="s">
        <v>1151</v>
      </c>
      <c r="AE20" s="882">
        <f>SUMIFS('6.1 Capex_summary'!AE$9:AE$1043,'6.1 Capex_summary'!$D$9:$D$1043,$D20,'6.1 Capex_summary'!$E$9:$E$1043,$E20,'6.1 Capex_summary'!$F$9:$F$1043,$F20,'6.1 Capex_summary'!$G$9:$G$1043,$G20,'6.1 Capex_summary'!$H$9:$H$1043,$H20,'6.1 Capex_summary'!$I$9:$I$1043,$I20,'6.1 Capex_summary'!$J$9:$J$1043,$J20,'6.1 Capex_summary'!$K$9:$K$1043,$K20,'6.1 Capex_summary'!$L$9:$L$1043,$L20,'6.1 Capex_summary'!$M$9:$M$1043,$M20,'6.1 Capex_summary'!$O$9:$O$1043,$O20)</f>
        <v>0</v>
      </c>
      <c r="AF20" s="882">
        <f>SUMIFS('6.1 Capex_summary'!AF$9:AF$1043,'6.1 Capex_summary'!$D$9:$D$1043,$D20,'6.1 Capex_summary'!$E$9:$E$1043,$E20,'6.1 Capex_summary'!$F$9:$F$1043,$F20,'6.1 Capex_summary'!$G$9:$G$1043,$G20,'6.1 Capex_summary'!$H$9:$H$1043,$H20,'6.1 Capex_summary'!$I$9:$I$1043,$I20,'6.1 Capex_summary'!$J$9:$J$1043,$J20,'6.1 Capex_summary'!$K$9:$K$1043,$K20,'6.1 Capex_summary'!$L$9:$L$1043,$L20,'6.1 Capex_summary'!$M$9:$M$1043,$M20,'6.1 Capex_summary'!$O$9:$O$1043,$O20)</f>
        <v>0</v>
      </c>
      <c r="AG20" s="882">
        <f>SUMIFS('6.1 Capex_summary'!AG$9:AG$1043,'6.1 Capex_summary'!$D$9:$D$1043,$D20,'6.1 Capex_summary'!$E$9:$E$1043,$E20,'6.1 Capex_summary'!$F$9:$F$1043,$F20,'6.1 Capex_summary'!$G$9:$G$1043,$G20,'6.1 Capex_summary'!$H$9:$H$1043,$H20,'6.1 Capex_summary'!$I$9:$I$1043,$I20,'6.1 Capex_summary'!$J$9:$J$1043,$J20,'6.1 Capex_summary'!$K$9:$K$1043,$K20,'6.1 Capex_summary'!$L$9:$L$1043,$L20,'6.1 Capex_summary'!$M$9:$M$1043,$M20,'6.1 Capex_summary'!$O$9:$O$1043,$O20)</f>
        <v>0</v>
      </c>
      <c r="AH20" s="882">
        <f>SUMIFS('6.1 Capex_summary'!AH$9:AH$1043,'6.1 Capex_summary'!$D$9:$D$1043,$D20,'6.1 Capex_summary'!$E$9:$E$1043,$E20,'6.1 Capex_summary'!$F$9:$F$1043,$F20,'6.1 Capex_summary'!$G$9:$G$1043,$G20,'6.1 Capex_summary'!$H$9:$H$1043,$H20,'6.1 Capex_summary'!$I$9:$I$1043,$I20,'6.1 Capex_summary'!$J$9:$J$1043,$J20,'6.1 Capex_summary'!$K$9:$K$1043,$K20,'6.1 Capex_summary'!$L$9:$L$1043,$L20,'6.1 Capex_summary'!$M$9:$M$1043,$M20,'6.1 Capex_summary'!$O$9:$O$1043,$O20)</f>
        <v>0</v>
      </c>
      <c r="AI20" s="882">
        <f>SUMIFS('6.1 Capex_summary'!AI$9:AI$1043,'6.1 Capex_summary'!$D$9:$D$1043,$D20,'6.1 Capex_summary'!$E$9:$E$1043,$E20,'6.1 Capex_summary'!$F$9:$F$1043,$F20,'6.1 Capex_summary'!$G$9:$G$1043,$G20,'6.1 Capex_summary'!$H$9:$H$1043,$H20,'6.1 Capex_summary'!$I$9:$I$1043,$I20,'6.1 Capex_summary'!$J$9:$J$1043,$J20,'6.1 Capex_summary'!$K$9:$K$1043,$K20,'6.1 Capex_summary'!$L$9:$L$1043,$L20,'6.1 Capex_summary'!$M$9:$M$1043,$M20,'6.1 Capex_summary'!$O$9:$O$1043,$O20)</f>
        <v>0</v>
      </c>
    </row>
    <row r="21" spans="3:35">
      <c r="C21" t="s">
        <v>1399</v>
      </c>
      <c r="D21" t="s">
        <v>238</v>
      </c>
      <c r="E21" t="s">
        <v>215</v>
      </c>
      <c r="F21" t="s">
        <v>239</v>
      </c>
      <c r="G21" t="s">
        <v>1400</v>
      </c>
      <c r="H21" t="s">
        <v>241</v>
      </c>
      <c r="I21" t="s">
        <v>266</v>
      </c>
      <c r="J21" t="s">
        <v>107</v>
      </c>
      <c r="K21" t="s">
        <v>314</v>
      </c>
      <c r="L21" t="s">
        <v>347</v>
      </c>
      <c r="M21" t="s">
        <v>245</v>
      </c>
      <c r="O21" t="s">
        <v>247</v>
      </c>
      <c r="P21" t="s">
        <v>272</v>
      </c>
      <c r="AC21" t="s">
        <v>1151</v>
      </c>
      <c r="AE21" s="882">
        <f>SUMIFS('6.1 Capex_summary'!AE$9:AE$1043,'6.1 Capex_summary'!$D$9:$D$1043,$D21,'6.1 Capex_summary'!$E$9:$E$1043,$E21,'6.1 Capex_summary'!$F$9:$F$1043,$F21,'6.1 Capex_summary'!$G$9:$G$1043,$G21,'6.1 Capex_summary'!$H$9:$H$1043,$H21,'6.1 Capex_summary'!$I$9:$I$1043,$I21,'6.1 Capex_summary'!$J$9:$J$1043,$J21,'6.1 Capex_summary'!$K$9:$K$1043,$K21,'6.1 Capex_summary'!$L$9:$L$1043,$L21,'6.1 Capex_summary'!$M$9:$M$1043,$M21,'6.1 Capex_summary'!$O$9:$O$1043,$O21)</f>
        <v>0</v>
      </c>
      <c r="AF21" s="882">
        <f>SUMIFS('6.1 Capex_summary'!AF$9:AF$1043,'6.1 Capex_summary'!$D$9:$D$1043,$D21,'6.1 Capex_summary'!$E$9:$E$1043,$E21,'6.1 Capex_summary'!$F$9:$F$1043,$F21,'6.1 Capex_summary'!$G$9:$G$1043,$G21,'6.1 Capex_summary'!$H$9:$H$1043,$H21,'6.1 Capex_summary'!$I$9:$I$1043,$I21,'6.1 Capex_summary'!$J$9:$J$1043,$J21,'6.1 Capex_summary'!$K$9:$K$1043,$K21,'6.1 Capex_summary'!$L$9:$L$1043,$L21,'6.1 Capex_summary'!$M$9:$M$1043,$M21,'6.1 Capex_summary'!$O$9:$O$1043,$O21)</f>
        <v>0</v>
      </c>
      <c r="AG21" s="882">
        <f>SUMIFS('6.1 Capex_summary'!AG$9:AG$1043,'6.1 Capex_summary'!$D$9:$D$1043,$D21,'6.1 Capex_summary'!$E$9:$E$1043,$E21,'6.1 Capex_summary'!$F$9:$F$1043,$F21,'6.1 Capex_summary'!$G$9:$G$1043,$G21,'6.1 Capex_summary'!$H$9:$H$1043,$H21,'6.1 Capex_summary'!$I$9:$I$1043,$I21,'6.1 Capex_summary'!$J$9:$J$1043,$J21,'6.1 Capex_summary'!$K$9:$K$1043,$K21,'6.1 Capex_summary'!$L$9:$L$1043,$L21,'6.1 Capex_summary'!$M$9:$M$1043,$M21,'6.1 Capex_summary'!$O$9:$O$1043,$O21)</f>
        <v>0</v>
      </c>
      <c r="AH21" s="882">
        <f>SUMIFS('6.1 Capex_summary'!AH$9:AH$1043,'6.1 Capex_summary'!$D$9:$D$1043,$D21,'6.1 Capex_summary'!$E$9:$E$1043,$E21,'6.1 Capex_summary'!$F$9:$F$1043,$F21,'6.1 Capex_summary'!$G$9:$G$1043,$G21,'6.1 Capex_summary'!$H$9:$H$1043,$H21,'6.1 Capex_summary'!$I$9:$I$1043,$I21,'6.1 Capex_summary'!$J$9:$J$1043,$J21,'6.1 Capex_summary'!$K$9:$K$1043,$K21,'6.1 Capex_summary'!$L$9:$L$1043,$L21,'6.1 Capex_summary'!$M$9:$M$1043,$M21,'6.1 Capex_summary'!$O$9:$O$1043,$O21)</f>
        <v>0</v>
      </c>
      <c r="AI21" s="882">
        <f>SUMIFS('6.1 Capex_summary'!AI$9:AI$1043,'6.1 Capex_summary'!$D$9:$D$1043,$D21,'6.1 Capex_summary'!$E$9:$E$1043,$E21,'6.1 Capex_summary'!$F$9:$F$1043,$F21,'6.1 Capex_summary'!$G$9:$G$1043,$G21,'6.1 Capex_summary'!$H$9:$H$1043,$H21,'6.1 Capex_summary'!$I$9:$I$1043,$I21,'6.1 Capex_summary'!$J$9:$J$1043,$J21,'6.1 Capex_summary'!$K$9:$K$1043,$K21,'6.1 Capex_summary'!$L$9:$L$1043,$L21,'6.1 Capex_summary'!$M$9:$M$1043,$M21,'6.1 Capex_summary'!$O$9:$O$1043,$O21)</f>
        <v>0</v>
      </c>
    </row>
    <row r="22" spans="3:35">
      <c r="C22" t="s">
        <v>1399</v>
      </c>
      <c r="D22" t="s">
        <v>238</v>
      </c>
      <c r="E22" t="s">
        <v>215</v>
      </c>
      <c r="F22" t="s">
        <v>239</v>
      </c>
      <c r="G22" t="s">
        <v>1400</v>
      </c>
      <c r="H22" t="s">
        <v>241</v>
      </c>
      <c r="I22" t="s">
        <v>266</v>
      </c>
      <c r="J22" t="s">
        <v>107</v>
      </c>
      <c r="K22" t="s">
        <v>314</v>
      </c>
      <c r="L22" t="s">
        <v>364</v>
      </c>
      <c r="M22" t="s">
        <v>245</v>
      </c>
      <c r="O22" t="s">
        <v>247</v>
      </c>
      <c r="P22" t="s">
        <v>272</v>
      </c>
      <c r="AC22" t="s">
        <v>1151</v>
      </c>
      <c r="AE22" s="882">
        <f>SUMIFS('6.1 Capex_summary'!AE$9:AE$1043,'6.1 Capex_summary'!$D$9:$D$1043,$D22,'6.1 Capex_summary'!$E$9:$E$1043,$E22,'6.1 Capex_summary'!$F$9:$F$1043,$F22,'6.1 Capex_summary'!$G$9:$G$1043,$G22,'6.1 Capex_summary'!$H$9:$H$1043,$H22,'6.1 Capex_summary'!$I$9:$I$1043,$I22,'6.1 Capex_summary'!$J$9:$J$1043,$J22,'6.1 Capex_summary'!$K$9:$K$1043,$K22,'6.1 Capex_summary'!$L$9:$L$1043,$L22,'6.1 Capex_summary'!$M$9:$M$1043,$M22,'6.1 Capex_summary'!$O$9:$O$1043,$O22)</f>
        <v>0</v>
      </c>
      <c r="AF22" s="882">
        <f>SUMIFS('6.1 Capex_summary'!AF$9:AF$1043,'6.1 Capex_summary'!$D$9:$D$1043,$D22,'6.1 Capex_summary'!$E$9:$E$1043,$E22,'6.1 Capex_summary'!$F$9:$F$1043,$F22,'6.1 Capex_summary'!$G$9:$G$1043,$G22,'6.1 Capex_summary'!$H$9:$H$1043,$H22,'6.1 Capex_summary'!$I$9:$I$1043,$I22,'6.1 Capex_summary'!$J$9:$J$1043,$J22,'6.1 Capex_summary'!$K$9:$K$1043,$K22,'6.1 Capex_summary'!$L$9:$L$1043,$L22,'6.1 Capex_summary'!$M$9:$M$1043,$M22,'6.1 Capex_summary'!$O$9:$O$1043,$O22)</f>
        <v>0</v>
      </c>
      <c r="AG22" s="882">
        <f>SUMIFS('6.1 Capex_summary'!AG$9:AG$1043,'6.1 Capex_summary'!$D$9:$D$1043,$D22,'6.1 Capex_summary'!$E$9:$E$1043,$E22,'6.1 Capex_summary'!$F$9:$F$1043,$F22,'6.1 Capex_summary'!$G$9:$G$1043,$G22,'6.1 Capex_summary'!$H$9:$H$1043,$H22,'6.1 Capex_summary'!$I$9:$I$1043,$I22,'6.1 Capex_summary'!$J$9:$J$1043,$J22,'6.1 Capex_summary'!$K$9:$K$1043,$K22,'6.1 Capex_summary'!$L$9:$L$1043,$L22,'6.1 Capex_summary'!$M$9:$M$1043,$M22,'6.1 Capex_summary'!$O$9:$O$1043,$O22)</f>
        <v>0</v>
      </c>
      <c r="AH22" s="882">
        <f>SUMIFS('6.1 Capex_summary'!AH$9:AH$1043,'6.1 Capex_summary'!$D$9:$D$1043,$D22,'6.1 Capex_summary'!$E$9:$E$1043,$E22,'6.1 Capex_summary'!$F$9:$F$1043,$F22,'6.1 Capex_summary'!$G$9:$G$1043,$G22,'6.1 Capex_summary'!$H$9:$H$1043,$H22,'6.1 Capex_summary'!$I$9:$I$1043,$I22,'6.1 Capex_summary'!$J$9:$J$1043,$J22,'6.1 Capex_summary'!$K$9:$K$1043,$K22,'6.1 Capex_summary'!$L$9:$L$1043,$L22,'6.1 Capex_summary'!$M$9:$M$1043,$M22,'6.1 Capex_summary'!$O$9:$O$1043,$O22)</f>
        <v>0</v>
      </c>
      <c r="AI22" s="882">
        <f>SUMIFS('6.1 Capex_summary'!AI$9:AI$1043,'6.1 Capex_summary'!$D$9:$D$1043,$D22,'6.1 Capex_summary'!$E$9:$E$1043,$E22,'6.1 Capex_summary'!$F$9:$F$1043,$F22,'6.1 Capex_summary'!$G$9:$G$1043,$G22,'6.1 Capex_summary'!$H$9:$H$1043,$H22,'6.1 Capex_summary'!$I$9:$I$1043,$I22,'6.1 Capex_summary'!$J$9:$J$1043,$J22,'6.1 Capex_summary'!$K$9:$K$1043,$K22,'6.1 Capex_summary'!$L$9:$L$1043,$L22,'6.1 Capex_summary'!$M$9:$M$1043,$M22,'6.1 Capex_summary'!$O$9:$O$1043,$O22)</f>
        <v>0</v>
      </c>
    </row>
    <row r="23" spans="3:35">
      <c r="C23" t="s">
        <v>1399</v>
      </c>
      <c r="D23" t="s">
        <v>238</v>
      </c>
      <c r="E23" t="s">
        <v>215</v>
      </c>
      <c r="F23" t="s">
        <v>239</v>
      </c>
      <c r="G23" t="s">
        <v>1400</v>
      </c>
      <c r="H23" t="s">
        <v>241</v>
      </c>
      <c r="I23" t="s">
        <v>266</v>
      </c>
      <c r="J23" t="s">
        <v>107</v>
      </c>
      <c r="K23" t="s">
        <v>314</v>
      </c>
      <c r="L23" t="s">
        <v>1402</v>
      </c>
      <c r="M23" s="217" t="s">
        <v>287</v>
      </c>
      <c r="O23" s="217" t="s">
        <v>287</v>
      </c>
      <c r="P23" t="s">
        <v>272</v>
      </c>
      <c r="AC23" t="s">
        <v>1151</v>
      </c>
      <c r="AE23" s="882">
        <f>SUMIFS('6.1 Capex_summary'!AE$9:AE$1043,'6.1 Capex_summary'!$D$9:$D$1043,$D23,'6.1 Capex_summary'!$E$9:$E$1043,$E23,'6.1 Capex_summary'!$F$9:$F$1043,$F23,'6.1 Capex_summary'!$G$9:$G$1043,$G23,'6.1 Capex_summary'!$H$9:$H$1043,$H23,'6.1 Capex_summary'!$I$9:$I$1043,$I23,'6.1 Capex_summary'!$J$9:$J$1043,$J23,'6.1 Capex_summary'!$K$9:$K$1043,$K23,'6.1 Capex_summary'!$L$9:$L$1043,$L23,'6.1 Capex_summary'!$M$9:$M$1043,$M23,'6.1 Capex_summary'!$O$9:$O$1043,$O23)</f>
        <v>0</v>
      </c>
      <c r="AF23" s="882">
        <f>SUMIFS('6.1 Capex_summary'!AF$9:AF$1043,'6.1 Capex_summary'!$D$9:$D$1043,$D23,'6.1 Capex_summary'!$E$9:$E$1043,$E23,'6.1 Capex_summary'!$F$9:$F$1043,$F23,'6.1 Capex_summary'!$G$9:$G$1043,$G23,'6.1 Capex_summary'!$H$9:$H$1043,$H23,'6.1 Capex_summary'!$I$9:$I$1043,$I23,'6.1 Capex_summary'!$J$9:$J$1043,$J23,'6.1 Capex_summary'!$K$9:$K$1043,$K23,'6.1 Capex_summary'!$L$9:$L$1043,$L23,'6.1 Capex_summary'!$M$9:$M$1043,$M23,'6.1 Capex_summary'!$O$9:$O$1043,$O23)</f>
        <v>0</v>
      </c>
      <c r="AG23" s="882">
        <f>SUMIFS('6.1 Capex_summary'!AG$9:AG$1043,'6.1 Capex_summary'!$D$9:$D$1043,$D23,'6.1 Capex_summary'!$E$9:$E$1043,$E23,'6.1 Capex_summary'!$F$9:$F$1043,$F23,'6.1 Capex_summary'!$G$9:$G$1043,$G23,'6.1 Capex_summary'!$H$9:$H$1043,$H23,'6.1 Capex_summary'!$I$9:$I$1043,$I23,'6.1 Capex_summary'!$J$9:$J$1043,$J23,'6.1 Capex_summary'!$K$9:$K$1043,$K23,'6.1 Capex_summary'!$L$9:$L$1043,$L23,'6.1 Capex_summary'!$M$9:$M$1043,$M23,'6.1 Capex_summary'!$O$9:$O$1043,$O23)</f>
        <v>0</v>
      </c>
      <c r="AH23" s="882">
        <f>SUMIFS('6.1 Capex_summary'!AH$9:AH$1043,'6.1 Capex_summary'!$D$9:$D$1043,$D23,'6.1 Capex_summary'!$E$9:$E$1043,$E23,'6.1 Capex_summary'!$F$9:$F$1043,$F23,'6.1 Capex_summary'!$G$9:$G$1043,$G23,'6.1 Capex_summary'!$H$9:$H$1043,$H23,'6.1 Capex_summary'!$I$9:$I$1043,$I23,'6.1 Capex_summary'!$J$9:$J$1043,$J23,'6.1 Capex_summary'!$K$9:$K$1043,$K23,'6.1 Capex_summary'!$L$9:$L$1043,$L23,'6.1 Capex_summary'!$M$9:$M$1043,$M23,'6.1 Capex_summary'!$O$9:$O$1043,$O23)</f>
        <v>0</v>
      </c>
      <c r="AI23" s="882">
        <f>SUMIFS('6.1 Capex_summary'!AI$9:AI$1043,'6.1 Capex_summary'!$D$9:$D$1043,$D23,'6.1 Capex_summary'!$E$9:$E$1043,$E23,'6.1 Capex_summary'!$F$9:$F$1043,$F23,'6.1 Capex_summary'!$G$9:$G$1043,$G23,'6.1 Capex_summary'!$H$9:$H$1043,$H23,'6.1 Capex_summary'!$I$9:$I$1043,$I23,'6.1 Capex_summary'!$J$9:$J$1043,$J23,'6.1 Capex_summary'!$K$9:$K$1043,$K23,'6.1 Capex_summary'!$L$9:$L$1043,$L23,'6.1 Capex_summary'!$M$9:$M$1043,$M23,'6.1 Capex_summary'!$O$9:$O$1043,$O23)</f>
        <v>0</v>
      </c>
    </row>
    <row r="24" spans="3:35">
      <c r="C24" t="s">
        <v>1399</v>
      </c>
      <c r="D24" t="s">
        <v>238</v>
      </c>
      <c r="E24" t="s">
        <v>215</v>
      </c>
      <c r="F24" t="s">
        <v>239</v>
      </c>
      <c r="G24" t="s">
        <v>1400</v>
      </c>
      <c r="H24" t="s">
        <v>241</v>
      </c>
      <c r="I24" t="s">
        <v>266</v>
      </c>
      <c r="J24" t="s">
        <v>107</v>
      </c>
      <c r="K24" t="s">
        <v>314</v>
      </c>
      <c r="L24" t="s">
        <v>384</v>
      </c>
      <c r="M24" s="217" t="s">
        <v>287</v>
      </c>
      <c r="O24" s="217" t="s">
        <v>287</v>
      </c>
      <c r="P24" t="s">
        <v>272</v>
      </c>
      <c r="AC24" t="s">
        <v>1151</v>
      </c>
      <c r="AE24" s="882">
        <f>SUMIFS('6.1 Capex_summary'!AE$9:AE$1043,'6.1 Capex_summary'!$D$9:$D$1043,$D24,'6.1 Capex_summary'!$E$9:$E$1043,$E24,'6.1 Capex_summary'!$F$9:$F$1043,$F24,'6.1 Capex_summary'!$G$9:$G$1043,$G24,'6.1 Capex_summary'!$H$9:$H$1043,$H24,'6.1 Capex_summary'!$I$9:$I$1043,$I24,'6.1 Capex_summary'!$J$9:$J$1043,$J24,'6.1 Capex_summary'!$K$9:$K$1043,$K24,'6.1 Capex_summary'!$L$9:$L$1043,$L24,'6.1 Capex_summary'!$M$9:$M$1043,$M24,'6.1 Capex_summary'!$O$9:$O$1043,$O24)</f>
        <v>0</v>
      </c>
      <c r="AF24" s="882">
        <f>SUMIFS('6.1 Capex_summary'!AF$9:AF$1043,'6.1 Capex_summary'!$D$9:$D$1043,$D24,'6.1 Capex_summary'!$E$9:$E$1043,$E24,'6.1 Capex_summary'!$F$9:$F$1043,$F24,'6.1 Capex_summary'!$G$9:$G$1043,$G24,'6.1 Capex_summary'!$H$9:$H$1043,$H24,'6.1 Capex_summary'!$I$9:$I$1043,$I24,'6.1 Capex_summary'!$J$9:$J$1043,$J24,'6.1 Capex_summary'!$K$9:$K$1043,$K24,'6.1 Capex_summary'!$L$9:$L$1043,$L24,'6.1 Capex_summary'!$M$9:$M$1043,$M24,'6.1 Capex_summary'!$O$9:$O$1043,$O24)</f>
        <v>0</v>
      </c>
      <c r="AG24" s="882">
        <f>SUMIFS('6.1 Capex_summary'!AG$9:AG$1043,'6.1 Capex_summary'!$D$9:$D$1043,$D24,'6.1 Capex_summary'!$E$9:$E$1043,$E24,'6.1 Capex_summary'!$F$9:$F$1043,$F24,'6.1 Capex_summary'!$G$9:$G$1043,$G24,'6.1 Capex_summary'!$H$9:$H$1043,$H24,'6.1 Capex_summary'!$I$9:$I$1043,$I24,'6.1 Capex_summary'!$J$9:$J$1043,$J24,'6.1 Capex_summary'!$K$9:$K$1043,$K24,'6.1 Capex_summary'!$L$9:$L$1043,$L24,'6.1 Capex_summary'!$M$9:$M$1043,$M24,'6.1 Capex_summary'!$O$9:$O$1043,$O24)</f>
        <v>0</v>
      </c>
      <c r="AH24" s="882">
        <f>SUMIFS('6.1 Capex_summary'!AH$9:AH$1043,'6.1 Capex_summary'!$D$9:$D$1043,$D24,'6.1 Capex_summary'!$E$9:$E$1043,$E24,'6.1 Capex_summary'!$F$9:$F$1043,$F24,'6.1 Capex_summary'!$G$9:$G$1043,$G24,'6.1 Capex_summary'!$H$9:$H$1043,$H24,'6.1 Capex_summary'!$I$9:$I$1043,$I24,'6.1 Capex_summary'!$J$9:$J$1043,$J24,'6.1 Capex_summary'!$K$9:$K$1043,$K24,'6.1 Capex_summary'!$L$9:$L$1043,$L24,'6.1 Capex_summary'!$M$9:$M$1043,$M24,'6.1 Capex_summary'!$O$9:$O$1043,$O24)</f>
        <v>0</v>
      </c>
      <c r="AI24" s="882">
        <f>SUMIFS('6.1 Capex_summary'!AI$9:AI$1043,'6.1 Capex_summary'!$D$9:$D$1043,$D24,'6.1 Capex_summary'!$E$9:$E$1043,$E24,'6.1 Capex_summary'!$F$9:$F$1043,$F24,'6.1 Capex_summary'!$G$9:$G$1043,$G24,'6.1 Capex_summary'!$H$9:$H$1043,$H24,'6.1 Capex_summary'!$I$9:$I$1043,$I24,'6.1 Capex_summary'!$J$9:$J$1043,$J24,'6.1 Capex_summary'!$K$9:$K$1043,$K24,'6.1 Capex_summary'!$L$9:$L$1043,$L24,'6.1 Capex_summary'!$M$9:$M$1043,$M24,'6.1 Capex_summary'!$O$9:$O$1043,$O24)</f>
        <v>0</v>
      </c>
    </row>
    <row r="25" spans="3:35">
      <c r="C25" t="s">
        <v>1399</v>
      </c>
      <c r="D25" t="s">
        <v>238</v>
      </c>
      <c r="E25" t="s">
        <v>215</v>
      </c>
      <c r="F25" t="s">
        <v>239</v>
      </c>
      <c r="G25" t="s">
        <v>1400</v>
      </c>
      <c r="H25" t="s">
        <v>241</v>
      </c>
      <c r="I25" t="s">
        <v>266</v>
      </c>
      <c r="J25" t="s">
        <v>107</v>
      </c>
      <c r="K25" t="s">
        <v>1403</v>
      </c>
      <c r="L25" t="s">
        <v>292</v>
      </c>
      <c r="M25" s="217" t="s">
        <v>287</v>
      </c>
      <c r="O25" s="217" t="s">
        <v>287</v>
      </c>
      <c r="P25" t="s">
        <v>272</v>
      </c>
      <c r="AC25" t="s">
        <v>1151</v>
      </c>
      <c r="AE25" s="882">
        <f>SUMIFS('6.1 Capex_summary'!AE$9:AE$1043,'6.1 Capex_summary'!$D$9:$D$1043,$D25,'6.1 Capex_summary'!$E$9:$E$1043,$E25,'6.1 Capex_summary'!$F$9:$F$1043,$F25,'6.1 Capex_summary'!$G$9:$G$1043,$G25,'6.1 Capex_summary'!$H$9:$H$1043,$H25,'6.1 Capex_summary'!$I$9:$I$1043,$I25,'6.1 Capex_summary'!$J$9:$J$1043,$J25,'6.1 Capex_summary'!$K$9:$K$1043,$K25,'6.1 Capex_summary'!$L$9:$L$1043,$L25,'6.1 Capex_summary'!$M$9:$M$1043,$M25,'6.1 Capex_summary'!$O$9:$O$1043,$O25)</f>
        <v>0</v>
      </c>
      <c r="AF25" s="882">
        <f>SUMIFS('6.1 Capex_summary'!AF$9:AF$1043,'6.1 Capex_summary'!$D$9:$D$1043,$D25,'6.1 Capex_summary'!$E$9:$E$1043,$E25,'6.1 Capex_summary'!$F$9:$F$1043,$F25,'6.1 Capex_summary'!$G$9:$G$1043,$G25,'6.1 Capex_summary'!$H$9:$H$1043,$H25,'6.1 Capex_summary'!$I$9:$I$1043,$I25,'6.1 Capex_summary'!$J$9:$J$1043,$J25,'6.1 Capex_summary'!$K$9:$K$1043,$K25,'6.1 Capex_summary'!$L$9:$L$1043,$L25,'6.1 Capex_summary'!$M$9:$M$1043,$M25,'6.1 Capex_summary'!$O$9:$O$1043,$O25)</f>
        <v>0</v>
      </c>
      <c r="AG25" s="882">
        <f>SUMIFS('6.1 Capex_summary'!AG$9:AG$1043,'6.1 Capex_summary'!$D$9:$D$1043,$D25,'6.1 Capex_summary'!$E$9:$E$1043,$E25,'6.1 Capex_summary'!$F$9:$F$1043,$F25,'6.1 Capex_summary'!$G$9:$G$1043,$G25,'6.1 Capex_summary'!$H$9:$H$1043,$H25,'6.1 Capex_summary'!$I$9:$I$1043,$I25,'6.1 Capex_summary'!$J$9:$J$1043,$J25,'6.1 Capex_summary'!$K$9:$K$1043,$K25,'6.1 Capex_summary'!$L$9:$L$1043,$L25,'6.1 Capex_summary'!$M$9:$M$1043,$M25,'6.1 Capex_summary'!$O$9:$O$1043,$O25)</f>
        <v>0</v>
      </c>
      <c r="AH25" s="882">
        <f>SUMIFS('6.1 Capex_summary'!AH$9:AH$1043,'6.1 Capex_summary'!$D$9:$D$1043,$D25,'6.1 Capex_summary'!$E$9:$E$1043,$E25,'6.1 Capex_summary'!$F$9:$F$1043,$F25,'6.1 Capex_summary'!$G$9:$G$1043,$G25,'6.1 Capex_summary'!$H$9:$H$1043,$H25,'6.1 Capex_summary'!$I$9:$I$1043,$I25,'6.1 Capex_summary'!$J$9:$J$1043,$J25,'6.1 Capex_summary'!$K$9:$K$1043,$K25,'6.1 Capex_summary'!$L$9:$L$1043,$L25,'6.1 Capex_summary'!$M$9:$M$1043,$M25,'6.1 Capex_summary'!$O$9:$O$1043,$O25)</f>
        <v>0</v>
      </c>
      <c r="AI25" s="882">
        <f>SUMIFS('6.1 Capex_summary'!AI$9:AI$1043,'6.1 Capex_summary'!$D$9:$D$1043,$D25,'6.1 Capex_summary'!$E$9:$E$1043,$E25,'6.1 Capex_summary'!$F$9:$F$1043,$F25,'6.1 Capex_summary'!$G$9:$G$1043,$G25,'6.1 Capex_summary'!$H$9:$H$1043,$H25,'6.1 Capex_summary'!$I$9:$I$1043,$I25,'6.1 Capex_summary'!$J$9:$J$1043,$J25,'6.1 Capex_summary'!$K$9:$K$1043,$K25,'6.1 Capex_summary'!$L$9:$L$1043,$L25,'6.1 Capex_summary'!$M$9:$M$1043,$M25,'6.1 Capex_summary'!$O$9:$O$1043,$O25)</f>
        <v>0</v>
      </c>
    </row>
    <row r="26" spans="3:35">
      <c r="C26" t="s">
        <v>1399</v>
      </c>
      <c r="D26" t="s">
        <v>238</v>
      </c>
      <c r="E26" t="s">
        <v>215</v>
      </c>
      <c r="F26" t="s">
        <v>239</v>
      </c>
      <c r="G26" t="s">
        <v>1400</v>
      </c>
      <c r="H26" t="s">
        <v>241</v>
      </c>
      <c r="I26" t="s">
        <v>266</v>
      </c>
      <c r="J26" t="s">
        <v>107</v>
      </c>
      <c r="K26" t="s">
        <v>1403</v>
      </c>
      <c r="L26" t="s">
        <v>292</v>
      </c>
      <c r="M26" t="s">
        <v>245</v>
      </c>
      <c r="O26" t="s">
        <v>271</v>
      </c>
      <c r="P26" t="s">
        <v>272</v>
      </c>
      <c r="AC26" t="s">
        <v>1151</v>
      </c>
      <c r="AE26" s="882">
        <f>SUMIFS('6.1 Capex_summary'!AE$9:AE$1043,'6.1 Capex_summary'!$D$9:$D$1043,$D26,'6.1 Capex_summary'!$E$9:$E$1043,$E26,'6.1 Capex_summary'!$F$9:$F$1043,$F26,'6.1 Capex_summary'!$G$9:$G$1043,$G26,'6.1 Capex_summary'!$H$9:$H$1043,$H26,'6.1 Capex_summary'!$I$9:$I$1043,$I26,'6.1 Capex_summary'!$J$9:$J$1043,$J26,'6.1 Capex_summary'!$K$9:$K$1043,$K26,'6.1 Capex_summary'!$L$9:$L$1043,$L26,'6.1 Capex_summary'!$M$9:$M$1043,$M26,'6.1 Capex_summary'!$O$9:$O$1043,$O26)</f>
        <v>0</v>
      </c>
      <c r="AF26" s="882">
        <f>SUMIFS('6.1 Capex_summary'!AF$9:AF$1043,'6.1 Capex_summary'!$D$9:$D$1043,$D26,'6.1 Capex_summary'!$E$9:$E$1043,$E26,'6.1 Capex_summary'!$F$9:$F$1043,$F26,'6.1 Capex_summary'!$G$9:$G$1043,$G26,'6.1 Capex_summary'!$H$9:$H$1043,$H26,'6.1 Capex_summary'!$I$9:$I$1043,$I26,'6.1 Capex_summary'!$J$9:$J$1043,$J26,'6.1 Capex_summary'!$K$9:$K$1043,$K26,'6.1 Capex_summary'!$L$9:$L$1043,$L26,'6.1 Capex_summary'!$M$9:$M$1043,$M26,'6.1 Capex_summary'!$O$9:$O$1043,$O26)</f>
        <v>0</v>
      </c>
      <c r="AG26" s="882">
        <f>SUMIFS('6.1 Capex_summary'!AG$9:AG$1043,'6.1 Capex_summary'!$D$9:$D$1043,$D26,'6.1 Capex_summary'!$E$9:$E$1043,$E26,'6.1 Capex_summary'!$F$9:$F$1043,$F26,'6.1 Capex_summary'!$G$9:$G$1043,$G26,'6.1 Capex_summary'!$H$9:$H$1043,$H26,'6.1 Capex_summary'!$I$9:$I$1043,$I26,'6.1 Capex_summary'!$J$9:$J$1043,$J26,'6.1 Capex_summary'!$K$9:$K$1043,$K26,'6.1 Capex_summary'!$L$9:$L$1043,$L26,'6.1 Capex_summary'!$M$9:$M$1043,$M26,'6.1 Capex_summary'!$O$9:$O$1043,$O26)</f>
        <v>0</v>
      </c>
      <c r="AH26" s="882">
        <f>SUMIFS('6.1 Capex_summary'!AH$9:AH$1043,'6.1 Capex_summary'!$D$9:$D$1043,$D26,'6.1 Capex_summary'!$E$9:$E$1043,$E26,'6.1 Capex_summary'!$F$9:$F$1043,$F26,'6.1 Capex_summary'!$G$9:$G$1043,$G26,'6.1 Capex_summary'!$H$9:$H$1043,$H26,'6.1 Capex_summary'!$I$9:$I$1043,$I26,'6.1 Capex_summary'!$J$9:$J$1043,$J26,'6.1 Capex_summary'!$K$9:$K$1043,$K26,'6.1 Capex_summary'!$L$9:$L$1043,$L26,'6.1 Capex_summary'!$M$9:$M$1043,$M26,'6.1 Capex_summary'!$O$9:$O$1043,$O26)</f>
        <v>0</v>
      </c>
      <c r="AI26" s="882">
        <f>SUMIFS('6.1 Capex_summary'!AI$9:AI$1043,'6.1 Capex_summary'!$D$9:$D$1043,$D26,'6.1 Capex_summary'!$E$9:$E$1043,$E26,'6.1 Capex_summary'!$F$9:$F$1043,$F26,'6.1 Capex_summary'!$G$9:$G$1043,$G26,'6.1 Capex_summary'!$H$9:$H$1043,$H26,'6.1 Capex_summary'!$I$9:$I$1043,$I26,'6.1 Capex_summary'!$J$9:$J$1043,$J26,'6.1 Capex_summary'!$K$9:$K$1043,$K26,'6.1 Capex_summary'!$L$9:$L$1043,$L26,'6.1 Capex_summary'!$M$9:$M$1043,$M26,'6.1 Capex_summary'!$O$9:$O$1043,$O26)</f>
        <v>0</v>
      </c>
    </row>
    <row r="27" spans="3:35">
      <c r="C27" t="s">
        <v>1399</v>
      </c>
      <c r="D27" t="s">
        <v>238</v>
      </c>
      <c r="E27" t="s">
        <v>215</v>
      </c>
      <c r="F27" t="s">
        <v>239</v>
      </c>
      <c r="G27" t="s">
        <v>1400</v>
      </c>
      <c r="H27" t="s">
        <v>241</v>
      </c>
      <c r="I27" t="s">
        <v>266</v>
      </c>
      <c r="J27" t="s">
        <v>107</v>
      </c>
      <c r="K27" t="s">
        <v>1403</v>
      </c>
      <c r="L27" t="s">
        <v>341</v>
      </c>
      <c r="M27" s="217" t="s">
        <v>287</v>
      </c>
      <c r="O27" s="217" t="s">
        <v>287</v>
      </c>
      <c r="P27" t="s">
        <v>272</v>
      </c>
      <c r="AC27" t="s">
        <v>1151</v>
      </c>
      <c r="AE27" s="882">
        <f>SUMIFS('6.1 Capex_summary'!AE$9:AE$1043,'6.1 Capex_summary'!$D$9:$D$1043,$D27,'6.1 Capex_summary'!$E$9:$E$1043,$E27,'6.1 Capex_summary'!$F$9:$F$1043,$F27,'6.1 Capex_summary'!$G$9:$G$1043,$G27,'6.1 Capex_summary'!$H$9:$H$1043,$H27,'6.1 Capex_summary'!$I$9:$I$1043,$I27,'6.1 Capex_summary'!$J$9:$J$1043,$J27,'6.1 Capex_summary'!$K$9:$K$1043,$K27,'6.1 Capex_summary'!$L$9:$L$1043,$L27,'6.1 Capex_summary'!$M$9:$M$1043,$M27,'6.1 Capex_summary'!$O$9:$O$1043,$O27)</f>
        <v>0</v>
      </c>
      <c r="AF27" s="882">
        <f>SUMIFS('6.1 Capex_summary'!AF$9:AF$1043,'6.1 Capex_summary'!$D$9:$D$1043,$D27,'6.1 Capex_summary'!$E$9:$E$1043,$E27,'6.1 Capex_summary'!$F$9:$F$1043,$F27,'6.1 Capex_summary'!$G$9:$G$1043,$G27,'6.1 Capex_summary'!$H$9:$H$1043,$H27,'6.1 Capex_summary'!$I$9:$I$1043,$I27,'6.1 Capex_summary'!$J$9:$J$1043,$J27,'6.1 Capex_summary'!$K$9:$K$1043,$K27,'6.1 Capex_summary'!$L$9:$L$1043,$L27,'6.1 Capex_summary'!$M$9:$M$1043,$M27,'6.1 Capex_summary'!$O$9:$O$1043,$O27)</f>
        <v>0</v>
      </c>
      <c r="AG27" s="882">
        <f>SUMIFS('6.1 Capex_summary'!AG$9:AG$1043,'6.1 Capex_summary'!$D$9:$D$1043,$D27,'6.1 Capex_summary'!$E$9:$E$1043,$E27,'6.1 Capex_summary'!$F$9:$F$1043,$F27,'6.1 Capex_summary'!$G$9:$G$1043,$G27,'6.1 Capex_summary'!$H$9:$H$1043,$H27,'6.1 Capex_summary'!$I$9:$I$1043,$I27,'6.1 Capex_summary'!$J$9:$J$1043,$J27,'6.1 Capex_summary'!$K$9:$K$1043,$K27,'6.1 Capex_summary'!$L$9:$L$1043,$L27,'6.1 Capex_summary'!$M$9:$M$1043,$M27,'6.1 Capex_summary'!$O$9:$O$1043,$O27)</f>
        <v>0</v>
      </c>
      <c r="AH27" s="882">
        <f>SUMIFS('6.1 Capex_summary'!AH$9:AH$1043,'6.1 Capex_summary'!$D$9:$D$1043,$D27,'6.1 Capex_summary'!$E$9:$E$1043,$E27,'6.1 Capex_summary'!$F$9:$F$1043,$F27,'6.1 Capex_summary'!$G$9:$G$1043,$G27,'6.1 Capex_summary'!$H$9:$H$1043,$H27,'6.1 Capex_summary'!$I$9:$I$1043,$I27,'6.1 Capex_summary'!$J$9:$J$1043,$J27,'6.1 Capex_summary'!$K$9:$K$1043,$K27,'6.1 Capex_summary'!$L$9:$L$1043,$L27,'6.1 Capex_summary'!$M$9:$M$1043,$M27,'6.1 Capex_summary'!$O$9:$O$1043,$O27)</f>
        <v>0</v>
      </c>
      <c r="AI27" s="882">
        <f>SUMIFS('6.1 Capex_summary'!AI$9:AI$1043,'6.1 Capex_summary'!$D$9:$D$1043,$D27,'6.1 Capex_summary'!$E$9:$E$1043,$E27,'6.1 Capex_summary'!$F$9:$F$1043,$F27,'6.1 Capex_summary'!$G$9:$G$1043,$G27,'6.1 Capex_summary'!$H$9:$H$1043,$H27,'6.1 Capex_summary'!$I$9:$I$1043,$I27,'6.1 Capex_summary'!$J$9:$J$1043,$J27,'6.1 Capex_summary'!$K$9:$K$1043,$K27,'6.1 Capex_summary'!$L$9:$L$1043,$L27,'6.1 Capex_summary'!$M$9:$M$1043,$M27,'6.1 Capex_summary'!$O$9:$O$1043,$O27)</f>
        <v>0</v>
      </c>
    </row>
    <row r="28" spans="3:35">
      <c r="C28" t="s">
        <v>1399</v>
      </c>
      <c r="D28" t="s">
        <v>238</v>
      </c>
      <c r="E28" t="s">
        <v>215</v>
      </c>
      <c r="F28" t="s">
        <v>239</v>
      </c>
      <c r="G28" t="s">
        <v>1400</v>
      </c>
      <c r="H28" t="s">
        <v>241</v>
      </c>
      <c r="I28" t="s">
        <v>266</v>
      </c>
      <c r="J28" t="s">
        <v>107</v>
      </c>
      <c r="K28" t="s">
        <v>1403</v>
      </c>
      <c r="L28" t="s">
        <v>341</v>
      </c>
      <c r="M28" t="s">
        <v>245</v>
      </c>
      <c r="O28" t="s">
        <v>271</v>
      </c>
      <c r="P28" t="s">
        <v>272</v>
      </c>
      <c r="AC28" t="s">
        <v>1151</v>
      </c>
      <c r="AE28" s="882">
        <f>SUMIFS('6.1 Capex_summary'!AE$9:AE$1043,'6.1 Capex_summary'!$D$9:$D$1043,$D28,'6.1 Capex_summary'!$E$9:$E$1043,$E28,'6.1 Capex_summary'!$F$9:$F$1043,$F28,'6.1 Capex_summary'!$G$9:$G$1043,$G28,'6.1 Capex_summary'!$H$9:$H$1043,$H28,'6.1 Capex_summary'!$I$9:$I$1043,$I28,'6.1 Capex_summary'!$J$9:$J$1043,$J28,'6.1 Capex_summary'!$K$9:$K$1043,$K28,'6.1 Capex_summary'!$L$9:$L$1043,$L28,'6.1 Capex_summary'!$M$9:$M$1043,$M28,'6.1 Capex_summary'!$O$9:$O$1043,$O28)</f>
        <v>0</v>
      </c>
      <c r="AF28" s="882">
        <f>SUMIFS('6.1 Capex_summary'!AF$9:AF$1043,'6.1 Capex_summary'!$D$9:$D$1043,$D28,'6.1 Capex_summary'!$E$9:$E$1043,$E28,'6.1 Capex_summary'!$F$9:$F$1043,$F28,'6.1 Capex_summary'!$G$9:$G$1043,$G28,'6.1 Capex_summary'!$H$9:$H$1043,$H28,'6.1 Capex_summary'!$I$9:$I$1043,$I28,'6.1 Capex_summary'!$J$9:$J$1043,$J28,'6.1 Capex_summary'!$K$9:$K$1043,$K28,'6.1 Capex_summary'!$L$9:$L$1043,$L28,'6.1 Capex_summary'!$M$9:$M$1043,$M28,'6.1 Capex_summary'!$O$9:$O$1043,$O28)</f>
        <v>0</v>
      </c>
      <c r="AG28" s="882">
        <f>SUMIFS('6.1 Capex_summary'!AG$9:AG$1043,'6.1 Capex_summary'!$D$9:$D$1043,$D28,'6.1 Capex_summary'!$E$9:$E$1043,$E28,'6.1 Capex_summary'!$F$9:$F$1043,$F28,'6.1 Capex_summary'!$G$9:$G$1043,$G28,'6.1 Capex_summary'!$H$9:$H$1043,$H28,'6.1 Capex_summary'!$I$9:$I$1043,$I28,'6.1 Capex_summary'!$J$9:$J$1043,$J28,'6.1 Capex_summary'!$K$9:$K$1043,$K28,'6.1 Capex_summary'!$L$9:$L$1043,$L28,'6.1 Capex_summary'!$M$9:$M$1043,$M28,'6.1 Capex_summary'!$O$9:$O$1043,$O28)</f>
        <v>0</v>
      </c>
      <c r="AH28" s="882">
        <f>SUMIFS('6.1 Capex_summary'!AH$9:AH$1043,'6.1 Capex_summary'!$D$9:$D$1043,$D28,'6.1 Capex_summary'!$E$9:$E$1043,$E28,'6.1 Capex_summary'!$F$9:$F$1043,$F28,'6.1 Capex_summary'!$G$9:$G$1043,$G28,'6.1 Capex_summary'!$H$9:$H$1043,$H28,'6.1 Capex_summary'!$I$9:$I$1043,$I28,'6.1 Capex_summary'!$J$9:$J$1043,$J28,'6.1 Capex_summary'!$K$9:$K$1043,$K28,'6.1 Capex_summary'!$L$9:$L$1043,$L28,'6.1 Capex_summary'!$M$9:$M$1043,$M28,'6.1 Capex_summary'!$O$9:$O$1043,$O28)</f>
        <v>0</v>
      </c>
      <c r="AI28" s="882">
        <f>SUMIFS('6.1 Capex_summary'!AI$9:AI$1043,'6.1 Capex_summary'!$D$9:$D$1043,$D28,'6.1 Capex_summary'!$E$9:$E$1043,$E28,'6.1 Capex_summary'!$F$9:$F$1043,$F28,'6.1 Capex_summary'!$G$9:$G$1043,$G28,'6.1 Capex_summary'!$H$9:$H$1043,$H28,'6.1 Capex_summary'!$I$9:$I$1043,$I28,'6.1 Capex_summary'!$J$9:$J$1043,$J28,'6.1 Capex_summary'!$K$9:$K$1043,$K28,'6.1 Capex_summary'!$L$9:$L$1043,$L28,'6.1 Capex_summary'!$M$9:$M$1043,$M28,'6.1 Capex_summary'!$O$9:$O$1043,$O28)</f>
        <v>0</v>
      </c>
    </row>
    <row r="29" spans="3:35">
      <c r="C29" t="s">
        <v>1399</v>
      </c>
      <c r="D29" t="s">
        <v>238</v>
      </c>
      <c r="E29" t="s">
        <v>215</v>
      </c>
      <c r="F29" t="s">
        <v>239</v>
      </c>
      <c r="G29" t="s">
        <v>1400</v>
      </c>
      <c r="H29" t="s">
        <v>241</v>
      </c>
      <c r="I29" t="s">
        <v>266</v>
      </c>
      <c r="J29" t="s">
        <v>107</v>
      </c>
      <c r="K29" t="s">
        <v>1403</v>
      </c>
      <c r="L29" t="s">
        <v>397</v>
      </c>
      <c r="M29" s="217" t="s">
        <v>287</v>
      </c>
      <c r="O29" s="217" t="s">
        <v>287</v>
      </c>
      <c r="P29" t="s">
        <v>272</v>
      </c>
      <c r="AC29" t="s">
        <v>1151</v>
      </c>
      <c r="AE29" s="882">
        <f>SUMIFS('6.1 Capex_summary'!AE$9:AE$1043,'6.1 Capex_summary'!$D$9:$D$1043,$D29,'6.1 Capex_summary'!$E$9:$E$1043,$E29,'6.1 Capex_summary'!$F$9:$F$1043,$F29,'6.1 Capex_summary'!$G$9:$G$1043,$G29,'6.1 Capex_summary'!$H$9:$H$1043,$H29,'6.1 Capex_summary'!$I$9:$I$1043,$I29,'6.1 Capex_summary'!$J$9:$J$1043,$J29,'6.1 Capex_summary'!$K$9:$K$1043,$K29,'6.1 Capex_summary'!$L$9:$L$1043,$L29,'6.1 Capex_summary'!$M$9:$M$1043,$M29,'6.1 Capex_summary'!$O$9:$O$1043,$O29)</f>
        <v>0</v>
      </c>
      <c r="AF29" s="882">
        <f>SUMIFS('6.1 Capex_summary'!AF$9:AF$1043,'6.1 Capex_summary'!$D$9:$D$1043,$D29,'6.1 Capex_summary'!$E$9:$E$1043,$E29,'6.1 Capex_summary'!$F$9:$F$1043,$F29,'6.1 Capex_summary'!$G$9:$G$1043,$G29,'6.1 Capex_summary'!$H$9:$H$1043,$H29,'6.1 Capex_summary'!$I$9:$I$1043,$I29,'6.1 Capex_summary'!$J$9:$J$1043,$J29,'6.1 Capex_summary'!$K$9:$K$1043,$K29,'6.1 Capex_summary'!$L$9:$L$1043,$L29,'6.1 Capex_summary'!$M$9:$M$1043,$M29,'6.1 Capex_summary'!$O$9:$O$1043,$O29)</f>
        <v>0</v>
      </c>
      <c r="AG29" s="882">
        <f>SUMIFS('6.1 Capex_summary'!AG$9:AG$1043,'6.1 Capex_summary'!$D$9:$D$1043,$D29,'6.1 Capex_summary'!$E$9:$E$1043,$E29,'6.1 Capex_summary'!$F$9:$F$1043,$F29,'6.1 Capex_summary'!$G$9:$G$1043,$G29,'6.1 Capex_summary'!$H$9:$H$1043,$H29,'6.1 Capex_summary'!$I$9:$I$1043,$I29,'6.1 Capex_summary'!$J$9:$J$1043,$J29,'6.1 Capex_summary'!$K$9:$K$1043,$K29,'6.1 Capex_summary'!$L$9:$L$1043,$L29,'6.1 Capex_summary'!$M$9:$M$1043,$M29,'6.1 Capex_summary'!$O$9:$O$1043,$O29)</f>
        <v>0</v>
      </c>
      <c r="AH29" s="882">
        <f>SUMIFS('6.1 Capex_summary'!AH$9:AH$1043,'6.1 Capex_summary'!$D$9:$D$1043,$D29,'6.1 Capex_summary'!$E$9:$E$1043,$E29,'6.1 Capex_summary'!$F$9:$F$1043,$F29,'6.1 Capex_summary'!$G$9:$G$1043,$G29,'6.1 Capex_summary'!$H$9:$H$1043,$H29,'6.1 Capex_summary'!$I$9:$I$1043,$I29,'6.1 Capex_summary'!$J$9:$J$1043,$J29,'6.1 Capex_summary'!$K$9:$K$1043,$K29,'6.1 Capex_summary'!$L$9:$L$1043,$L29,'6.1 Capex_summary'!$M$9:$M$1043,$M29,'6.1 Capex_summary'!$O$9:$O$1043,$O29)</f>
        <v>0</v>
      </c>
      <c r="AI29" s="882">
        <f>SUMIFS('6.1 Capex_summary'!AI$9:AI$1043,'6.1 Capex_summary'!$D$9:$D$1043,$D29,'6.1 Capex_summary'!$E$9:$E$1043,$E29,'6.1 Capex_summary'!$F$9:$F$1043,$F29,'6.1 Capex_summary'!$G$9:$G$1043,$G29,'6.1 Capex_summary'!$H$9:$H$1043,$H29,'6.1 Capex_summary'!$I$9:$I$1043,$I29,'6.1 Capex_summary'!$J$9:$J$1043,$J29,'6.1 Capex_summary'!$K$9:$K$1043,$K29,'6.1 Capex_summary'!$L$9:$L$1043,$L29,'6.1 Capex_summary'!$M$9:$M$1043,$M29,'6.1 Capex_summary'!$O$9:$O$1043,$O29)</f>
        <v>0</v>
      </c>
    </row>
    <row r="30" spans="3:35">
      <c r="C30" t="s">
        <v>1399</v>
      </c>
      <c r="D30" t="s">
        <v>238</v>
      </c>
      <c r="E30" t="s">
        <v>215</v>
      </c>
      <c r="F30" t="s">
        <v>239</v>
      </c>
      <c r="G30" t="s">
        <v>1400</v>
      </c>
      <c r="H30" t="s">
        <v>241</v>
      </c>
      <c r="I30" t="s">
        <v>266</v>
      </c>
      <c r="J30" t="s">
        <v>107</v>
      </c>
      <c r="K30" t="s">
        <v>1403</v>
      </c>
      <c r="L30" t="s">
        <v>397</v>
      </c>
      <c r="M30" t="s">
        <v>245</v>
      </c>
      <c r="O30" t="s">
        <v>271</v>
      </c>
      <c r="P30" t="s">
        <v>272</v>
      </c>
      <c r="AC30" t="s">
        <v>1151</v>
      </c>
      <c r="AE30" s="882">
        <f>SUMIFS('6.1 Capex_summary'!AE$9:AE$1043,'6.1 Capex_summary'!$D$9:$D$1043,$D30,'6.1 Capex_summary'!$E$9:$E$1043,$E30,'6.1 Capex_summary'!$F$9:$F$1043,$F30,'6.1 Capex_summary'!$G$9:$G$1043,$G30,'6.1 Capex_summary'!$H$9:$H$1043,$H30,'6.1 Capex_summary'!$I$9:$I$1043,$I30,'6.1 Capex_summary'!$J$9:$J$1043,$J30,'6.1 Capex_summary'!$K$9:$K$1043,$K30,'6.1 Capex_summary'!$L$9:$L$1043,$L30,'6.1 Capex_summary'!$M$9:$M$1043,$M30,'6.1 Capex_summary'!$O$9:$O$1043,$O30)</f>
        <v>0</v>
      </c>
      <c r="AF30" s="882">
        <f>SUMIFS('6.1 Capex_summary'!AF$9:AF$1043,'6.1 Capex_summary'!$D$9:$D$1043,$D30,'6.1 Capex_summary'!$E$9:$E$1043,$E30,'6.1 Capex_summary'!$F$9:$F$1043,$F30,'6.1 Capex_summary'!$G$9:$G$1043,$G30,'6.1 Capex_summary'!$H$9:$H$1043,$H30,'6.1 Capex_summary'!$I$9:$I$1043,$I30,'6.1 Capex_summary'!$J$9:$J$1043,$J30,'6.1 Capex_summary'!$K$9:$K$1043,$K30,'6.1 Capex_summary'!$L$9:$L$1043,$L30,'6.1 Capex_summary'!$M$9:$M$1043,$M30,'6.1 Capex_summary'!$O$9:$O$1043,$O30)</f>
        <v>0</v>
      </c>
      <c r="AG30" s="882">
        <f>SUMIFS('6.1 Capex_summary'!AG$9:AG$1043,'6.1 Capex_summary'!$D$9:$D$1043,$D30,'6.1 Capex_summary'!$E$9:$E$1043,$E30,'6.1 Capex_summary'!$F$9:$F$1043,$F30,'6.1 Capex_summary'!$G$9:$G$1043,$G30,'6.1 Capex_summary'!$H$9:$H$1043,$H30,'6.1 Capex_summary'!$I$9:$I$1043,$I30,'6.1 Capex_summary'!$J$9:$J$1043,$J30,'6.1 Capex_summary'!$K$9:$K$1043,$K30,'6.1 Capex_summary'!$L$9:$L$1043,$L30,'6.1 Capex_summary'!$M$9:$M$1043,$M30,'6.1 Capex_summary'!$O$9:$O$1043,$O30)</f>
        <v>0</v>
      </c>
      <c r="AH30" s="882">
        <f>SUMIFS('6.1 Capex_summary'!AH$9:AH$1043,'6.1 Capex_summary'!$D$9:$D$1043,$D30,'6.1 Capex_summary'!$E$9:$E$1043,$E30,'6.1 Capex_summary'!$F$9:$F$1043,$F30,'6.1 Capex_summary'!$G$9:$G$1043,$G30,'6.1 Capex_summary'!$H$9:$H$1043,$H30,'6.1 Capex_summary'!$I$9:$I$1043,$I30,'6.1 Capex_summary'!$J$9:$J$1043,$J30,'6.1 Capex_summary'!$K$9:$K$1043,$K30,'6.1 Capex_summary'!$L$9:$L$1043,$L30,'6.1 Capex_summary'!$M$9:$M$1043,$M30,'6.1 Capex_summary'!$O$9:$O$1043,$O30)</f>
        <v>0</v>
      </c>
      <c r="AI30" s="882">
        <f>SUMIFS('6.1 Capex_summary'!AI$9:AI$1043,'6.1 Capex_summary'!$D$9:$D$1043,$D30,'6.1 Capex_summary'!$E$9:$E$1043,$E30,'6.1 Capex_summary'!$F$9:$F$1043,$F30,'6.1 Capex_summary'!$G$9:$G$1043,$G30,'6.1 Capex_summary'!$H$9:$H$1043,$H30,'6.1 Capex_summary'!$I$9:$I$1043,$I30,'6.1 Capex_summary'!$J$9:$J$1043,$J30,'6.1 Capex_summary'!$K$9:$K$1043,$K30,'6.1 Capex_summary'!$L$9:$L$1043,$L30,'6.1 Capex_summary'!$M$9:$M$1043,$M30,'6.1 Capex_summary'!$O$9:$O$1043,$O30)</f>
        <v>0</v>
      </c>
    </row>
    <row r="31" spans="3:35">
      <c r="C31" t="s">
        <v>1399</v>
      </c>
      <c r="D31" t="s">
        <v>238</v>
      </c>
      <c r="E31" t="s">
        <v>215</v>
      </c>
      <c r="F31" t="s">
        <v>239</v>
      </c>
      <c r="G31" t="s">
        <v>1400</v>
      </c>
      <c r="H31" t="s">
        <v>241</v>
      </c>
      <c r="I31" t="s">
        <v>266</v>
      </c>
      <c r="J31" t="s">
        <v>107</v>
      </c>
      <c r="K31" t="s">
        <v>1403</v>
      </c>
      <c r="L31" t="s">
        <v>331</v>
      </c>
      <c r="M31" s="217" t="s">
        <v>287</v>
      </c>
      <c r="O31" s="217" t="s">
        <v>287</v>
      </c>
      <c r="P31" t="s">
        <v>272</v>
      </c>
      <c r="AC31" t="s">
        <v>1151</v>
      </c>
      <c r="AE31" s="882">
        <f>SUMIFS('6.1 Capex_summary'!AE$9:AE$1043,'6.1 Capex_summary'!$D$9:$D$1043,$D31,'6.1 Capex_summary'!$E$9:$E$1043,$E31,'6.1 Capex_summary'!$F$9:$F$1043,$F31,'6.1 Capex_summary'!$G$9:$G$1043,$G31,'6.1 Capex_summary'!$H$9:$H$1043,$H31,'6.1 Capex_summary'!$I$9:$I$1043,$I31,'6.1 Capex_summary'!$J$9:$J$1043,$J31,'6.1 Capex_summary'!$K$9:$K$1043,$K31,'6.1 Capex_summary'!$L$9:$L$1043,$L31,'6.1 Capex_summary'!$M$9:$M$1043,$M31,'6.1 Capex_summary'!$O$9:$O$1043,$O31)</f>
        <v>0</v>
      </c>
      <c r="AF31" s="882">
        <f>SUMIFS('6.1 Capex_summary'!AF$9:AF$1043,'6.1 Capex_summary'!$D$9:$D$1043,$D31,'6.1 Capex_summary'!$E$9:$E$1043,$E31,'6.1 Capex_summary'!$F$9:$F$1043,$F31,'6.1 Capex_summary'!$G$9:$G$1043,$G31,'6.1 Capex_summary'!$H$9:$H$1043,$H31,'6.1 Capex_summary'!$I$9:$I$1043,$I31,'6.1 Capex_summary'!$J$9:$J$1043,$J31,'6.1 Capex_summary'!$K$9:$K$1043,$K31,'6.1 Capex_summary'!$L$9:$L$1043,$L31,'6.1 Capex_summary'!$M$9:$M$1043,$M31,'6.1 Capex_summary'!$O$9:$O$1043,$O31)</f>
        <v>0</v>
      </c>
      <c r="AG31" s="882">
        <f>SUMIFS('6.1 Capex_summary'!AG$9:AG$1043,'6.1 Capex_summary'!$D$9:$D$1043,$D31,'6.1 Capex_summary'!$E$9:$E$1043,$E31,'6.1 Capex_summary'!$F$9:$F$1043,$F31,'6.1 Capex_summary'!$G$9:$G$1043,$G31,'6.1 Capex_summary'!$H$9:$H$1043,$H31,'6.1 Capex_summary'!$I$9:$I$1043,$I31,'6.1 Capex_summary'!$J$9:$J$1043,$J31,'6.1 Capex_summary'!$K$9:$K$1043,$K31,'6.1 Capex_summary'!$L$9:$L$1043,$L31,'6.1 Capex_summary'!$M$9:$M$1043,$M31,'6.1 Capex_summary'!$O$9:$O$1043,$O31)</f>
        <v>0</v>
      </c>
      <c r="AH31" s="882">
        <f>SUMIFS('6.1 Capex_summary'!AH$9:AH$1043,'6.1 Capex_summary'!$D$9:$D$1043,$D31,'6.1 Capex_summary'!$E$9:$E$1043,$E31,'6.1 Capex_summary'!$F$9:$F$1043,$F31,'6.1 Capex_summary'!$G$9:$G$1043,$G31,'6.1 Capex_summary'!$H$9:$H$1043,$H31,'6.1 Capex_summary'!$I$9:$I$1043,$I31,'6.1 Capex_summary'!$J$9:$J$1043,$J31,'6.1 Capex_summary'!$K$9:$K$1043,$K31,'6.1 Capex_summary'!$L$9:$L$1043,$L31,'6.1 Capex_summary'!$M$9:$M$1043,$M31,'6.1 Capex_summary'!$O$9:$O$1043,$O31)</f>
        <v>0</v>
      </c>
      <c r="AI31" s="882">
        <f>SUMIFS('6.1 Capex_summary'!AI$9:AI$1043,'6.1 Capex_summary'!$D$9:$D$1043,$D31,'6.1 Capex_summary'!$E$9:$E$1043,$E31,'6.1 Capex_summary'!$F$9:$F$1043,$F31,'6.1 Capex_summary'!$G$9:$G$1043,$G31,'6.1 Capex_summary'!$H$9:$H$1043,$H31,'6.1 Capex_summary'!$I$9:$I$1043,$I31,'6.1 Capex_summary'!$J$9:$J$1043,$J31,'6.1 Capex_summary'!$K$9:$K$1043,$K31,'6.1 Capex_summary'!$L$9:$L$1043,$L31,'6.1 Capex_summary'!$M$9:$M$1043,$M31,'6.1 Capex_summary'!$O$9:$O$1043,$O31)</f>
        <v>0</v>
      </c>
    </row>
    <row r="32" spans="3:35">
      <c r="C32" t="s">
        <v>1399</v>
      </c>
      <c r="D32" t="s">
        <v>238</v>
      </c>
      <c r="E32" t="s">
        <v>215</v>
      </c>
      <c r="F32" t="s">
        <v>239</v>
      </c>
      <c r="G32" t="s">
        <v>1400</v>
      </c>
      <c r="H32" t="s">
        <v>241</v>
      </c>
      <c r="I32" t="s">
        <v>266</v>
      </c>
      <c r="J32" t="s">
        <v>107</v>
      </c>
      <c r="K32" t="s">
        <v>1403</v>
      </c>
      <c r="L32" t="s">
        <v>331</v>
      </c>
      <c r="M32" t="s">
        <v>245</v>
      </c>
      <c r="O32" t="s">
        <v>271</v>
      </c>
      <c r="P32" t="s">
        <v>272</v>
      </c>
      <c r="AC32" t="s">
        <v>1151</v>
      </c>
      <c r="AE32" s="882">
        <f>SUMIFS('6.1 Capex_summary'!AE$9:AE$1043,'6.1 Capex_summary'!$D$9:$D$1043,$D32,'6.1 Capex_summary'!$E$9:$E$1043,$E32,'6.1 Capex_summary'!$F$9:$F$1043,$F32,'6.1 Capex_summary'!$G$9:$G$1043,$G32,'6.1 Capex_summary'!$H$9:$H$1043,$H32,'6.1 Capex_summary'!$I$9:$I$1043,$I32,'6.1 Capex_summary'!$J$9:$J$1043,$J32,'6.1 Capex_summary'!$K$9:$K$1043,$K32,'6.1 Capex_summary'!$L$9:$L$1043,$L32,'6.1 Capex_summary'!$M$9:$M$1043,$M32,'6.1 Capex_summary'!$O$9:$O$1043,$O32)</f>
        <v>0</v>
      </c>
      <c r="AF32" s="882">
        <f>SUMIFS('6.1 Capex_summary'!AF$9:AF$1043,'6.1 Capex_summary'!$D$9:$D$1043,$D32,'6.1 Capex_summary'!$E$9:$E$1043,$E32,'6.1 Capex_summary'!$F$9:$F$1043,$F32,'6.1 Capex_summary'!$G$9:$G$1043,$G32,'6.1 Capex_summary'!$H$9:$H$1043,$H32,'6.1 Capex_summary'!$I$9:$I$1043,$I32,'6.1 Capex_summary'!$J$9:$J$1043,$J32,'6.1 Capex_summary'!$K$9:$K$1043,$K32,'6.1 Capex_summary'!$L$9:$L$1043,$L32,'6.1 Capex_summary'!$M$9:$M$1043,$M32,'6.1 Capex_summary'!$O$9:$O$1043,$O32)</f>
        <v>0</v>
      </c>
      <c r="AG32" s="882">
        <f>SUMIFS('6.1 Capex_summary'!AG$9:AG$1043,'6.1 Capex_summary'!$D$9:$D$1043,$D32,'6.1 Capex_summary'!$E$9:$E$1043,$E32,'6.1 Capex_summary'!$F$9:$F$1043,$F32,'6.1 Capex_summary'!$G$9:$G$1043,$G32,'6.1 Capex_summary'!$H$9:$H$1043,$H32,'6.1 Capex_summary'!$I$9:$I$1043,$I32,'6.1 Capex_summary'!$J$9:$J$1043,$J32,'6.1 Capex_summary'!$K$9:$K$1043,$K32,'6.1 Capex_summary'!$L$9:$L$1043,$L32,'6.1 Capex_summary'!$M$9:$M$1043,$M32,'6.1 Capex_summary'!$O$9:$O$1043,$O32)</f>
        <v>0</v>
      </c>
      <c r="AH32" s="882">
        <f>SUMIFS('6.1 Capex_summary'!AH$9:AH$1043,'6.1 Capex_summary'!$D$9:$D$1043,$D32,'6.1 Capex_summary'!$E$9:$E$1043,$E32,'6.1 Capex_summary'!$F$9:$F$1043,$F32,'6.1 Capex_summary'!$G$9:$G$1043,$G32,'6.1 Capex_summary'!$H$9:$H$1043,$H32,'6.1 Capex_summary'!$I$9:$I$1043,$I32,'6.1 Capex_summary'!$J$9:$J$1043,$J32,'6.1 Capex_summary'!$K$9:$K$1043,$K32,'6.1 Capex_summary'!$L$9:$L$1043,$L32,'6.1 Capex_summary'!$M$9:$M$1043,$M32,'6.1 Capex_summary'!$O$9:$O$1043,$O32)</f>
        <v>0</v>
      </c>
      <c r="AI32" s="882">
        <f>SUMIFS('6.1 Capex_summary'!AI$9:AI$1043,'6.1 Capex_summary'!$D$9:$D$1043,$D32,'6.1 Capex_summary'!$E$9:$E$1043,$E32,'6.1 Capex_summary'!$F$9:$F$1043,$F32,'6.1 Capex_summary'!$G$9:$G$1043,$G32,'6.1 Capex_summary'!$H$9:$H$1043,$H32,'6.1 Capex_summary'!$I$9:$I$1043,$I32,'6.1 Capex_summary'!$J$9:$J$1043,$J32,'6.1 Capex_summary'!$K$9:$K$1043,$K32,'6.1 Capex_summary'!$L$9:$L$1043,$L32,'6.1 Capex_summary'!$M$9:$M$1043,$M32,'6.1 Capex_summary'!$O$9:$O$1043,$O32)</f>
        <v>0</v>
      </c>
    </row>
    <row r="33" spans="3:37">
      <c r="C33" t="s">
        <v>1399</v>
      </c>
      <c r="D33" t="s">
        <v>238</v>
      </c>
      <c r="E33" t="s">
        <v>215</v>
      </c>
      <c r="F33" t="s">
        <v>239</v>
      </c>
      <c r="G33" t="s">
        <v>1400</v>
      </c>
      <c r="H33" t="s">
        <v>241</v>
      </c>
      <c r="I33" t="s">
        <v>266</v>
      </c>
      <c r="J33" t="s">
        <v>107</v>
      </c>
      <c r="K33" t="s">
        <v>1403</v>
      </c>
      <c r="L33" t="s">
        <v>273</v>
      </c>
      <c r="M33" s="217" t="s">
        <v>287</v>
      </c>
      <c r="O33" s="217" t="s">
        <v>287</v>
      </c>
      <c r="P33" t="s">
        <v>272</v>
      </c>
      <c r="AC33" t="s">
        <v>1151</v>
      </c>
      <c r="AE33" s="882">
        <f>SUMIFS('6.1 Capex_summary'!AE$9:AE$1043,'6.1 Capex_summary'!$D$9:$D$1043,$D33,'6.1 Capex_summary'!$E$9:$E$1043,$E33,'6.1 Capex_summary'!$F$9:$F$1043,$F33,'6.1 Capex_summary'!$G$9:$G$1043,$G33,'6.1 Capex_summary'!$H$9:$H$1043,$H33,'6.1 Capex_summary'!$I$9:$I$1043,$I33,'6.1 Capex_summary'!$J$9:$J$1043,$J33,'6.1 Capex_summary'!$K$9:$K$1043,$K33,'6.1 Capex_summary'!$L$9:$L$1043,$L33,'6.1 Capex_summary'!$M$9:$M$1043,$M33,'6.1 Capex_summary'!$O$9:$O$1043,$O33)</f>
        <v>0</v>
      </c>
      <c r="AF33" s="882">
        <f>SUMIFS('6.1 Capex_summary'!AF$9:AF$1043,'6.1 Capex_summary'!$D$9:$D$1043,$D33,'6.1 Capex_summary'!$E$9:$E$1043,$E33,'6.1 Capex_summary'!$F$9:$F$1043,$F33,'6.1 Capex_summary'!$G$9:$G$1043,$G33,'6.1 Capex_summary'!$H$9:$H$1043,$H33,'6.1 Capex_summary'!$I$9:$I$1043,$I33,'6.1 Capex_summary'!$J$9:$J$1043,$J33,'6.1 Capex_summary'!$K$9:$K$1043,$K33,'6.1 Capex_summary'!$L$9:$L$1043,$L33,'6.1 Capex_summary'!$M$9:$M$1043,$M33,'6.1 Capex_summary'!$O$9:$O$1043,$O33)</f>
        <v>0</v>
      </c>
      <c r="AG33" s="882">
        <f>SUMIFS('6.1 Capex_summary'!AG$9:AG$1043,'6.1 Capex_summary'!$D$9:$D$1043,$D33,'6.1 Capex_summary'!$E$9:$E$1043,$E33,'6.1 Capex_summary'!$F$9:$F$1043,$F33,'6.1 Capex_summary'!$G$9:$G$1043,$G33,'6.1 Capex_summary'!$H$9:$H$1043,$H33,'6.1 Capex_summary'!$I$9:$I$1043,$I33,'6.1 Capex_summary'!$J$9:$J$1043,$J33,'6.1 Capex_summary'!$K$9:$K$1043,$K33,'6.1 Capex_summary'!$L$9:$L$1043,$L33,'6.1 Capex_summary'!$M$9:$M$1043,$M33,'6.1 Capex_summary'!$O$9:$O$1043,$O33)</f>
        <v>0</v>
      </c>
      <c r="AH33" s="882">
        <f>SUMIFS('6.1 Capex_summary'!AH$9:AH$1043,'6.1 Capex_summary'!$D$9:$D$1043,$D33,'6.1 Capex_summary'!$E$9:$E$1043,$E33,'6.1 Capex_summary'!$F$9:$F$1043,$F33,'6.1 Capex_summary'!$G$9:$G$1043,$G33,'6.1 Capex_summary'!$H$9:$H$1043,$H33,'6.1 Capex_summary'!$I$9:$I$1043,$I33,'6.1 Capex_summary'!$J$9:$J$1043,$J33,'6.1 Capex_summary'!$K$9:$K$1043,$K33,'6.1 Capex_summary'!$L$9:$L$1043,$L33,'6.1 Capex_summary'!$M$9:$M$1043,$M33,'6.1 Capex_summary'!$O$9:$O$1043,$O33)</f>
        <v>0</v>
      </c>
      <c r="AI33" s="882">
        <f>SUMIFS('6.1 Capex_summary'!AI$9:AI$1043,'6.1 Capex_summary'!$D$9:$D$1043,$D33,'6.1 Capex_summary'!$E$9:$E$1043,$E33,'6.1 Capex_summary'!$F$9:$F$1043,$F33,'6.1 Capex_summary'!$G$9:$G$1043,$G33,'6.1 Capex_summary'!$H$9:$H$1043,$H33,'6.1 Capex_summary'!$I$9:$I$1043,$I33,'6.1 Capex_summary'!$J$9:$J$1043,$J33,'6.1 Capex_summary'!$K$9:$K$1043,$K33,'6.1 Capex_summary'!$L$9:$L$1043,$L33,'6.1 Capex_summary'!$M$9:$M$1043,$M33,'6.1 Capex_summary'!$O$9:$O$1043,$O33)</f>
        <v>0</v>
      </c>
    </row>
    <row r="34" spans="3:37">
      <c r="C34" t="s">
        <v>1399</v>
      </c>
      <c r="D34" t="s">
        <v>238</v>
      </c>
      <c r="E34" t="s">
        <v>215</v>
      </c>
      <c r="F34" t="s">
        <v>239</v>
      </c>
      <c r="G34" t="s">
        <v>1400</v>
      </c>
      <c r="H34" t="s">
        <v>241</v>
      </c>
      <c r="I34" t="s">
        <v>266</v>
      </c>
      <c r="J34" t="s">
        <v>107</v>
      </c>
      <c r="K34" t="s">
        <v>1403</v>
      </c>
      <c r="L34" t="s">
        <v>273</v>
      </c>
      <c r="M34" t="s">
        <v>245</v>
      </c>
      <c r="O34" t="s">
        <v>271</v>
      </c>
      <c r="P34" t="s">
        <v>272</v>
      </c>
      <c r="AC34" t="s">
        <v>1151</v>
      </c>
      <c r="AE34" s="882">
        <f>SUMIFS('6.1 Capex_summary'!AE$9:AE$1043,'6.1 Capex_summary'!$D$9:$D$1043,$D34,'6.1 Capex_summary'!$E$9:$E$1043,$E34,'6.1 Capex_summary'!$F$9:$F$1043,$F34,'6.1 Capex_summary'!$G$9:$G$1043,$G34,'6.1 Capex_summary'!$H$9:$H$1043,$H34,'6.1 Capex_summary'!$I$9:$I$1043,$I34,'6.1 Capex_summary'!$J$9:$J$1043,$J34,'6.1 Capex_summary'!$K$9:$K$1043,$K34,'6.1 Capex_summary'!$L$9:$L$1043,$L34,'6.1 Capex_summary'!$M$9:$M$1043,$M34,'6.1 Capex_summary'!$O$9:$O$1043,$O34)</f>
        <v>0</v>
      </c>
      <c r="AF34" s="882">
        <f>SUMIFS('6.1 Capex_summary'!AF$9:AF$1043,'6.1 Capex_summary'!$D$9:$D$1043,$D34,'6.1 Capex_summary'!$E$9:$E$1043,$E34,'6.1 Capex_summary'!$F$9:$F$1043,$F34,'6.1 Capex_summary'!$G$9:$G$1043,$G34,'6.1 Capex_summary'!$H$9:$H$1043,$H34,'6.1 Capex_summary'!$I$9:$I$1043,$I34,'6.1 Capex_summary'!$J$9:$J$1043,$J34,'6.1 Capex_summary'!$K$9:$K$1043,$K34,'6.1 Capex_summary'!$L$9:$L$1043,$L34,'6.1 Capex_summary'!$M$9:$M$1043,$M34,'6.1 Capex_summary'!$O$9:$O$1043,$O34)</f>
        <v>0</v>
      </c>
      <c r="AG34" s="882">
        <f>SUMIFS('6.1 Capex_summary'!AG$9:AG$1043,'6.1 Capex_summary'!$D$9:$D$1043,$D34,'6.1 Capex_summary'!$E$9:$E$1043,$E34,'6.1 Capex_summary'!$F$9:$F$1043,$F34,'6.1 Capex_summary'!$G$9:$G$1043,$G34,'6.1 Capex_summary'!$H$9:$H$1043,$H34,'6.1 Capex_summary'!$I$9:$I$1043,$I34,'6.1 Capex_summary'!$J$9:$J$1043,$J34,'6.1 Capex_summary'!$K$9:$K$1043,$K34,'6.1 Capex_summary'!$L$9:$L$1043,$L34,'6.1 Capex_summary'!$M$9:$M$1043,$M34,'6.1 Capex_summary'!$O$9:$O$1043,$O34)</f>
        <v>0</v>
      </c>
      <c r="AH34" s="882">
        <f>SUMIFS('6.1 Capex_summary'!AH$9:AH$1043,'6.1 Capex_summary'!$D$9:$D$1043,$D34,'6.1 Capex_summary'!$E$9:$E$1043,$E34,'6.1 Capex_summary'!$F$9:$F$1043,$F34,'6.1 Capex_summary'!$G$9:$G$1043,$G34,'6.1 Capex_summary'!$H$9:$H$1043,$H34,'6.1 Capex_summary'!$I$9:$I$1043,$I34,'6.1 Capex_summary'!$J$9:$J$1043,$J34,'6.1 Capex_summary'!$K$9:$K$1043,$K34,'6.1 Capex_summary'!$L$9:$L$1043,$L34,'6.1 Capex_summary'!$M$9:$M$1043,$M34,'6.1 Capex_summary'!$O$9:$O$1043,$O34)</f>
        <v>0</v>
      </c>
      <c r="AI34" s="882">
        <f>SUMIFS('6.1 Capex_summary'!AI$9:AI$1043,'6.1 Capex_summary'!$D$9:$D$1043,$D34,'6.1 Capex_summary'!$E$9:$E$1043,$E34,'6.1 Capex_summary'!$F$9:$F$1043,$F34,'6.1 Capex_summary'!$G$9:$G$1043,$G34,'6.1 Capex_summary'!$H$9:$H$1043,$H34,'6.1 Capex_summary'!$I$9:$I$1043,$I34,'6.1 Capex_summary'!$J$9:$J$1043,$J34,'6.1 Capex_summary'!$K$9:$K$1043,$K34,'6.1 Capex_summary'!$L$9:$L$1043,$L34,'6.1 Capex_summary'!$M$9:$M$1043,$M34,'6.1 Capex_summary'!$O$9:$O$1043,$O34)</f>
        <v>0</v>
      </c>
    </row>
    <row r="35" spans="3:37">
      <c r="C35" t="s">
        <v>1399</v>
      </c>
      <c r="D35" t="s">
        <v>238</v>
      </c>
      <c r="E35" t="s">
        <v>215</v>
      </c>
      <c r="F35" t="s">
        <v>239</v>
      </c>
      <c r="G35" t="s">
        <v>1400</v>
      </c>
      <c r="H35" t="s">
        <v>241</v>
      </c>
      <c r="I35" t="s">
        <v>266</v>
      </c>
      <c r="J35" t="s">
        <v>107</v>
      </c>
      <c r="K35" t="s">
        <v>1403</v>
      </c>
      <c r="L35" t="s">
        <v>273</v>
      </c>
      <c r="M35" t="s">
        <v>245</v>
      </c>
      <c r="O35" t="s">
        <v>289</v>
      </c>
      <c r="P35" t="s">
        <v>272</v>
      </c>
      <c r="AC35" t="s">
        <v>1151</v>
      </c>
      <c r="AE35" s="882">
        <f>SUMIFS('6.1 Capex_summary'!AE$9:AE$1043,'6.1 Capex_summary'!$D$9:$D$1043,$D35,'6.1 Capex_summary'!$E$9:$E$1043,$E35,'6.1 Capex_summary'!$F$9:$F$1043,$F35,'6.1 Capex_summary'!$G$9:$G$1043,$G35,'6.1 Capex_summary'!$H$9:$H$1043,$H35,'6.1 Capex_summary'!$I$9:$I$1043,$I35,'6.1 Capex_summary'!$J$9:$J$1043,$J35,'6.1 Capex_summary'!$K$9:$K$1043,$K35,'6.1 Capex_summary'!$L$9:$L$1043,$L35,'6.1 Capex_summary'!$M$9:$M$1043,$M35,'6.1 Capex_summary'!$O$9:$O$1043,$O35)</f>
        <v>0</v>
      </c>
      <c r="AF35" s="882">
        <f>SUMIFS('6.1 Capex_summary'!AF$9:AF$1043,'6.1 Capex_summary'!$D$9:$D$1043,$D35,'6.1 Capex_summary'!$E$9:$E$1043,$E35,'6.1 Capex_summary'!$F$9:$F$1043,$F35,'6.1 Capex_summary'!$G$9:$G$1043,$G35,'6.1 Capex_summary'!$H$9:$H$1043,$H35,'6.1 Capex_summary'!$I$9:$I$1043,$I35,'6.1 Capex_summary'!$J$9:$J$1043,$J35,'6.1 Capex_summary'!$K$9:$K$1043,$K35,'6.1 Capex_summary'!$L$9:$L$1043,$L35,'6.1 Capex_summary'!$M$9:$M$1043,$M35,'6.1 Capex_summary'!$O$9:$O$1043,$O35)</f>
        <v>0</v>
      </c>
      <c r="AG35" s="882">
        <f>SUMIFS('6.1 Capex_summary'!AG$9:AG$1043,'6.1 Capex_summary'!$D$9:$D$1043,$D35,'6.1 Capex_summary'!$E$9:$E$1043,$E35,'6.1 Capex_summary'!$F$9:$F$1043,$F35,'6.1 Capex_summary'!$G$9:$G$1043,$G35,'6.1 Capex_summary'!$H$9:$H$1043,$H35,'6.1 Capex_summary'!$I$9:$I$1043,$I35,'6.1 Capex_summary'!$J$9:$J$1043,$J35,'6.1 Capex_summary'!$K$9:$K$1043,$K35,'6.1 Capex_summary'!$L$9:$L$1043,$L35,'6.1 Capex_summary'!$M$9:$M$1043,$M35,'6.1 Capex_summary'!$O$9:$O$1043,$O35)</f>
        <v>0</v>
      </c>
      <c r="AH35" s="882">
        <f>SUMIFS('6.1 Capex_summary'!AH$9:AH$1043,'6.1 Capex_summary'!$D$9:$D$1043,$D35,'6.1 Capex_summary'!$E$9:$E$1043,$E35,'6.1 Capex_summary'!$F$9:$F$1043,$F35,'6.1 Capex_summary'!$G$9:$G$1043,$G35,'6.1 Capex_summary'!$H$9:$H$1043,$H35,'6.1 Capex_summary'!$I$9:$I$1043,$I35,'6.1 Capex_summary'!$J$9:$J$1043,$J35,'6.1 Capex_summary'!$K$9:$K$1043,$K35,'6.1 Capex_summary'!$L$9:$L$1043,$L35,'6.1 Capex_summary'!$M$9:$M$1043,$M35,'6.1 Capex_summary'!$O$9:$O$1043,$O35)</f>
        <v>0</v>
      </c>
      <c r="AI35" s="882">
        <f>SUMIFS('6.1 Capex_summary'!AI$9:AI$1043,'6.1 Capex_summary'!$D$9:$D$1043,$D35,'6.1 Capex_summary'!$E$9:$E$1043,$E35,'6.1 Capex_summary'!$F$9:$F$1043,$F35,'6.1 Capex_summary'!$G$9:$G$1043,$G35,'6.1 Capex_summary'!$H$9:$H$1043,$H35,'6.1 Capex_summary'!$I$9:$I$1043,$I35,'6.1 Capex_summary'!$J$9:$J$1043,$J35,'6.1 Capex_summary'!$K$9:$K$1043,$K35,'6.1 Capex_summary'!$L$9:$L$1043,$L35,'6.1 Capex_summary'!$M$9:$M$1043,$M35,'6.1 Capex_summary'!$O$9:$O$1043,$O35)</f>
        <v>0</v>
      </c>
    </row>
    <row r="36" spans="3:37">
      <c r="C36" t="s">
        <v>1399</v>
      </c>
      <c r="D36" t="s">
        <v>238</v>
      </c>
      <c r="E36" t="s">
        <v>215</v>
      </c>
      <c r="F36" t="s">
        <v>239</v>
      </c>
      <c r="G36" t="s">
        <v>1400</v>
      </c>
      <c r="H36" t="s">
        <v>241</v>
      </c>
      <c r="I36" t="s">
        <v>266</v>
      </c>
      <c r="J36" t="s">
        <v>107</v>
      </c>
      <c r="K36" t="s">
        <v>1403</v>
      </c>
      <c r="L36" t="s">
        <v>306</v>
      </c>
      <c r="M36" s="217" t="s">
        <v>287</v>
      </c>
      <c r="O36" s="217" t="s">
        <v>287</v>
      </c>
      <c r="P36" t="s">
        <v>272</v>
      </c>
      <c r="AC36" t="s">
        <v>1151</v>
      </c>
      <c r="AE36" s="882">
        <f>SUMIFS('6.1 Capex_summary'!AE$9:AE$1043,'6.1 Capex_summary'!$D$9:$D$1043,$D36,'6.1 Capex_summary'!$E$9:$E$1043,$E36,'6.1 Capex_summary'!$F$9:$F$1043,$F36,'6.1 Capex_summary'!$G$9:$G$1043,$G36,'6.1 Capex_summary'!$H$9:$H$1043,$H36,'6.1 Capex_summary'!$I$9:$I$1043,$I36,'6.1 Capex_summary'!$J$9:$J$1043,$J36,'6.1 Capex_summary'!$K$9:$K$1043,$K36,'6.1 Capex_summary'!$L$9:$L$1043,$L36,'6.1 Capex_summary'!$M$9:$M$1043,$M36,'6.1 Capex_summary'!$O$9:$O$1043,$O36)</f>
        <v>0</v>
      </c>
      <c r="AF36" s="882">
        <f>SUMIFS('6.1 Capex_summary'!AF$9:AF$1043,'6.1 Capex_summary'!$D$9:$D$1043,$D36,'6.1 Capex_summary'!$E$9:$E$1043,$E36,'6.1 Capex_summary'!$F$9:$F$1043,$F36,'6.1 Capex_summary'!$G$9:$G$1043,$G36,'6.1 Capex_summary'!$H$9:$H$1043,$H36,'6.1 Capex_summary'!$I$9:$I$1043,$I36,'6.1 Capex_summary'!$J$9:$J$1043,$J36,'6.1 Capex_summary'!$K$9:$K$1043,$K36,'6.1 Capex_summary'!$L$9:$L$1043,$L36,'6.1 Capex_summary'!$M$9:$M$1043,$M36,'6.1 Capex_summary'!$O$9:$O$1043,$O36)</f>
        <v>0</v>
      </c>
      <c r="AG36" s="882">
        <f>SUMIFS('6.1 Capex_summary'!AG$9:AG$1043,'6.1 Capex_summary'!$D$9:$D$1043,$D36,'6.1 Capex_summary'!$E$9:$E$1043,$E36,'6.1 Capex_summary'!$F$9:$F$1043,$F36,'6.1 Capex_summary'!$G$9:$G$1043,$G36,'6.1 Capex_summary'!$H$9:$H$1043,$H36,'6.1 Capex_summary'!$I$9:$I$1043,$I36,'6.1 Capex_summary'!$J$9:$J$1043,$J36,'6.1 Capex_summary'!$K$9:$K$1043,$K36,'6.1 Capex_summary'!$L$9:$L$1043,$L36,'6.1 Capex_summary'!$M$9:$M$1043,$M36,'6.1 Capex_summary'!$O$9:$O$1043,$O36)</f>
        <v>0</v>
      </c>
      <c r="AH36" s="882">
        <f>SUMIFS('6.1 Capex_summary'!AH$9:AH$1043,'6.1 Capex_summary'!$D$9:$D$1043,$D36,'6.1 Capex_summary'!$E$9:$E$1043,$E36,'6.1 Capex_summary'!$F$9:$F$1043,$F36,'6.1 Capex_summary'!$G$9:$G$1043,$G36,'6.1 Capex_summary'!$H$9:$H$1043,$H36,'6.1 Capex_summary'!$I$9:$I$1043,$I36,'6.1 Capex_summary'!$J$9:$J$1043,$J36,'6.1 Capex_summary'!$K$9:$K$1043,$K36,'6.1 Capex_summary'!$L$9:$L$1043,$L36,'6.1 Capex_summary'!$M$9:$M$1043,$M36,'6.1 Capex_summary'!$O$9:$O$1043,$O36)</f>
        <v>0</v>
      </c>
      <c r="AI36" s="882">
        <f>SUMIFS('6.1 Capex_summary'!AI$9:AI$1043,'6.1 Capex_summary'!$D$9:$D$1043,$D36,'6.1 Capex_summary'!$E$9:$E$1043,$E36,'6.1 Capex_summary'!$F$9:$F$1043,$F36,'6.1 Capex_summary'!$G$9:$G$1043,$G36,'6.1 Capex_summary'!$H$9:$H$1043,$H36,'6.1 Capex_summary'!$I$9:$I$1043,$I36,'6.1 Capex_summary'!$J$9:$J$1043,$J36,'6.1 Capex_summary'!$K$9:$K$1043,$K36,'6.1 Capex_summary'!$L$9:$L$1043,$L36,'6.1 Capex_summary'!$M$9:$M$1043,$M36,'6.1 Capex_summary'!$O$9:$O$1043,$O36)</f>
        <v>0</v>
      </c>
    </row>
    <row r="37" spans="3:37">
      <c r="C37" t="s">
        <v>1399</v>
      </c>
      <c r="D37" t="s">
        <v>238</v>
      </c>
      <c r="E37" t="s">
        <v>215</v>
      </c>
      <c r="F37" t="s">
        <v>239</v>
      </c>
      <c r="G37" t="s">
        <v>1400</v>
      </c>
      <c r="H37" t="s">
        <v>241</v>
      </c>
      <c r="I37" t="s">
        <v>266</v>
      </c>
      <c r="J37" t="s">
        <v>107</v>
      </c>
      <c r="K37" t="s">
        <v>1403</v>
      </c>
      <c r="L37" t="s">
        <v>306</v>
      </c>
      <c r="M37" t="s">
        <v>245</v>
      </c>
      <c r="O37" t="s">
        <v>271</v>
      </c>
      <c r="P37" t="s">
        <v>272</v>
      </c>
      <c r="AC37" t="s">
        <v>1151</v>
      </c>
      <c r="AE37" s="882">
        <f>SUMIFS('6.1 Capex_summary'!AE$9:AE$1043,'6.1 Capex_summary'!$D$9:$D$1043,$D37,'6.1 Capex_summary'!$E$9:$E$1043,$E37,'6.1 Capex_summary'!$F$9:$F$1043,$F37,'6.1 Capex_summary'!$G$9:$G$1043,$G37,'6.1 Capex_summary'!$H$9:$H$1043,$H37,'6.1 Capex_summary'!$I$9:$I$1043,$I37,'6.1 Capex_summary'!$J$9:$J$1043,$J37,'6.1 Capex_summary'!$K$9:$K$1043,$K37,'6.1 Capex_summary'!$L$9:$L$1043,$L37,'6.1 Capex_summary'!$M$9:$M$1043,$M37,'6.1 Capex_summary'!$O$9:$O$1043,$O37)</f>
        <v>0</v>
      </c>
      <c r="AF37" s="882">
        <f>SUMIFS('6.1 Capex_summary'!AF$9:AF$1043,'6.1 Capex_summary'!$D$9:$D$1043,$D37,'6.1 Capex_summary'!$E$9:$E$1043,$E37,'6.1 Capex_summary'!$F$9:$F$1043,$F37,'6.1 Capex_summary'!$G$9:$G$1043,$G37,'6.1 Capex_summary'!$H$9:$H$1043,$H37,'6.1 Capex_summary'!$I$9:$I$1043,$I37,'6.1 Capex_summary'!$J$9:$J$1043,$J37,'6.1 Capex_summary'!$K$9:$K$1043,$K37,'6.1 Capex_summary'!$L$9:$L$1043,$L37,'6.1 Capex_summary'!$M$9:$M$1043,$M37,'6.1 Capex_summary'!$O$9:$O$1043,$O37)</f>
        <v>0</v>
      </c>
      <c r="AG37" s="882">
        <f>SUMIFS('6.1 Capex_summary'!AG$9:AG$1043,'6.1 Capex_summary'!$D$9:$D$1043,$D37,'6.1 Capex_summary'!$E$9:$E$1043,$E37,'6.1 Capex_summary'!$F$9:$F$1043,$F37,'6.1 Capex_summary'!$G$9:$G$1043,$G37,'6.1 Capex_summary'!$H$9:$H$1043,$H37,'6.1 Capex_summary'!$I$9:$I$1043,$I37,'6.1 Capex_summary'!$J$9:$J$1043,$J37,'6.1 Capex_summary'!$K$9:$K$1043,$K37,'6.1 Capex_summary'!$L$9:$L$1043,$L37,'6.1 Capex_summary'!$M$9:$M$1043,$M37,'6.1 Capex_summary'!$O$9:$O$1043,$O37)</f>
        <v>0</v>
      </c>
      <c r="AH37" s="882">
        <f>SUMIFS('6.1 Capex_summary'!AH$9:AH$1043,'6.1 Capex_summary'!$D$9:$D$1043,$D37,'6.1 Capex_summary'!$E$9:$E$1043,$E37,'6.1 Capex_summary'!$F$9:$F$1043,$F37,'6.1 Capex_summary'!$G$9:$G$1043,$G37,'6.1 Capex_summary'!$H$9:$H$1043,$H37,'6.1 Capex_summary'!$I$9:$I$1043,$I37,'6.1 Capex_summary'!$J$9:$J$1043,$J37,'6.1 Capex_summary'!$K$9:$K$1043,$K37,'6.1 Capex_summary'!$L$9:$L$1043,$L37,'6.1 Capex_summary'!$M$9:$M$1043,$M37,'6.1 Capex_summary'!$O$9:$O$1043,$O37)</f>
        <v>0</v>
      </c>
      <c r="AI37" s="882">
        <f>SUMIFS('6.1 Capex_summary'!AI$9:AI$1043,'6.1 Capex_summary'!$D$9:$D$1043,$D37,'6.1 Capex_summary'!$E$9:$E$1043,$E37,'6.1 Capex_summary'!$F$9:$F$1043,$F37,'6.1 Capex_summary'!$G$9:$G$1043,$G37,'6.1 Capex_summary'!$H$9:$H$1043,$H37,'6.1 Capex_summary'!$I$9:$I$1043,$I37,'6.1 Capex_summary'!$J$9:$J$1043,$J37,'6.1 Capex_summary'!$K$9:$K$1043,$K37,'6.1 Capex_summary'!$L$9:$L$1043,$L37,'6.1 Capex_summary'!$M$9:$M$1043,$M37,'6.1 Capex_summary'!$O$9:$O$1043,$O37)</f>
        <v>0</v>
      </c>
    </row>
    <row r="38" spans="3:37">
      <c r="C38" t="s">
        <v>1399</v>
      </c>
      <c r="D38" t="s">
        <v>238</v>
      </c>
      <c r="E38" t="s">
        <v>215</v>
      </c>
      <c r="F38" t="s">
        <v>239</v>
      </c>
      <c r="G38" t="s">
        <v>1400</v>
      </c>
      <c r="H38" t="s">
        <v>241</v>
      </c>
      <c r="I38" t="s">
        <v>266</v>
      </c>
      <c r="J38" t="s">
        <v>107</v>
      </c>
      <c r="K38" t="s">
        <v>1403</v>
      </c>
      <c r="L38" t="s">
        <v>306</v>
      </c>
      <c r="M38" t="s">
        <v>245</v>
      </c>
      <c r="O38" t="s">
        <v>289</v>
      </c>
      <c r="P38" t="s">
        <v>272</v>
      </c>
      <c r="AC38" t="s">
        <v>1151</v>
      </c>
      <c r="AE38" s="882">
        <f>SUMIFS('6.1 Capex_summary'!AE$9:AE$1043,'6.1 Capex_summary'!$D$9:$D$1043,$D38,'6.1 Capex_summary'!$E$9:$E$1043,$E38,'6.1 Capex_summary'!$F$9:$F$1043,$F38,'6.1 Capex_summary'!$G$9:$G$1043,$G38,'6.1 Capex_summary'!$H$9:$H$1043,$H38,'6.1 Capex_summary'!$I$9:$I$1043,$I38,'6.1 Capex_summary'!$J$9:$J$1043,$J38,'6.1 Capex_summary'!$K$9:$K$1043,$K38,'6.1 Capex_summary'!$L$9:$L$1043,$L38,'6.1 Capex_summary'!$M$9:$M$1043,$M38,'6.1 Capex_summary'!$O$9:$O$1043,$O38)</f>
        <v>0</v>
      </c>
      <c r="AF38" s="882">
        <f>SUMIFS('6.1 Capex_summary'!AF$9:AF$1043,'6.1 Capex_summary'!$D$9:$D$1043,$D38,'6.1 Capex_summary'!$E$9:$E$1043,$E38,'6.1 Capex_summary'!$F$9:$F$1043,$F38,'6.1 Capex_summary'!$G$9:$G$1043,$G38,'6.1 Capex_summary'!$H$9:$H$1043,$H38,'6.1 Capex_summary'!$I$9:$I$1043,$I38,'6.1 Capex_summary'!$J$9:$J$1043,$J38,'6.1 Capex_summary'!$K$9:$K$1043,$K38,'6.1 Capex_summary'!$L$9:$L$1043,$L38,'6.1 Capex_summary'!$M$9:$M$1043,$M38,'6.1 Capex_summary'!$O$9:$O$1043,$O38)</f>
        <v>0</v>
      </c>
      <c r="AG38" s="882">
        <f>SUMIFS('6.1 Capex_summary'!AG$9:AG$1043,'6.1 Capex_summary'!$D$9:$D$1043,$D38,'6.1 Capex_summary'!$E$9:$E$1043,$E38,'6.1 Capex_summary'!$F$9:$F$1043,$F38,'6.1 Capex_summary'!$G$9:$G$1043,$G38,'6.1 Capex_summary'!$H$9:$H$1043,$H38,'6.1 Capex_summary'!$I$9:$I$1043,$I38,'6.1 Capex_summary'!$J$9:$J$1043,$J38,'6.1 Capex_summary'!$K$9:$K$1043,$K38,'6.1 Capex_summary'!$L$9:$L$1043,$L38,'6.1 Capex_summary'!$M$9:$M$1043,$M38,'6.1 Capex_summary'!$O$9:$O$1043,$O38)</f>
        <v>0</v>
      </c>
      <c r="AH38" s="882">
        <f>SUMIFS('6.1 Capex_summary'!AH$9:AH$1043,'6.1 Capex_summary'!$D$9:$D$1043,$D38,'6.1 Capex_summary'!$E$9:$E$1043,$E38,'6.1 Capex_summary'!$F$9:$F$1043,$F38,'6.1 Capex_summary'!$G$9:$G$1043,$G38,'6.1 Capex_summary'!$H$9:$H$1043,$H38,'6.1 Capex_summary'!$I$9:$I$1043,$I38,'6.1 Capex_summary'!$J$9:$J$1043,$J38,'6.1 Capex_summary'!$K$9:$K$1043,$K38,'6.1 Capex_summary'!$L$9:$L$1043,$L38,'6.1 Capex_summary'!$M$9:$M$1043,$M38,'6.1 Capex_summary'!$O$9:$O$1043,$O38)</f>
        <v>0</v>
      </c>
      <c r="AI38" s="882">
        <f>SUMIFS('6.1 Capex_summary'!AI$9:AI$1043,'6.1 Capex_summary'!$D$9:$D$1043,$D38,'6.1 Capex_summary'!$E$9:$E$1043,$E38,'6.1 Capex_summary'!$F$9:$F$1043,$F38,'6.1 Capex_summary'!$G$9:$G$1043,$G38,'6.1 Capex_summary'!$H$9:$H$1043,$H38,'6.1 Capex_summary'!$I$9:$I$1043,$I38,'6.1 Capex_summary'!$J$9:$J$1043,$J38,'6.1 Capex_summary'!$K$9:$K$1043,$K38,'6.1 Capex_summary'!$L$9:$L$1043,$L38,'6.1 Capex_summary'!$M$9:$M$1043,$M38,'6.1 Capex_summary'!$O$9:$O$1043,$O38)</f>
        <v>0</v>
      </c>
    </row>
    <row r="39" spans="3:37">
      <c r="C39" t="s">
        <v>1399</v>
      </c>
      <c r="D39" t="s">
        <v>238</v>
      </c>
      <c r="E39" t="s">
        <v>215</v>
      </c>
      <c r="F39" t="s">
        <v>239</v>
      </c>
      <c r="G39" t="s">
        <v>1400</v>
      </c>
      <c r="H39" t="s">
        <v>241</v>
      </c>
      <c r="I39" t="s">
        <v>266</v>
      </c>
      <c r="J39" t="s">
        <v>107</v>
      </c>
      <c r="K39" t="s">
        <v>1403</v>
      </c>
      <c r="L39" t="s">
        <v>250</v>
      </c>
      <c r="M39" s="217" t="s">
        <v>287</v>
      </c>
      <c r="O39" s="217" t="s">
        <v>287</v>
      </c>
      <c r="P39" t="s">
        <v>272</v>
      </c>
      <c r="AC39" t="s">
        <v>1151</v>
      </c>
      <c r="AE39" s="882">
        <f>SUMIFS('6.1 Capex_summary'!AE$9:AE$1043,'6.1 Capex_summary'!$D$9:$D$1043,$D39,'6.1 Capex_summary'!$E$9:$E$1043,$E39,'6.1 Capex_summary'!$F$9:$F$1043,$F39,'6.1 Capex_summary'!$G$9:$G$1043,$G39,'6.1 Capex_summary'!$H$9:$H$1043,$H39,'6.1 Capex_summary'!$I$9:$I$1043,$I39,'6.1 Capex_summary'!$J$9:$J$1043,$J39,'6.1 Capex_summary'!$K$9:$K$1043,$K39,'6.1 Capex_summary'!$L$9:$L$1043,$L39,'6.1 Capex_summary'!$M$9:$M$1043,$M39,'6.1 Capex_summary'!$O$9:$O$1043,$O39)</f>
        <v>0</v>
      </c>
      <c r="AF39" s="882">
        <f>SUMIFS('6.1 Capex_summary'!AF$9:AF$1043,'6.1 Capex_summary'!$D$9:$D$1043,$D39,'6.1 Capex_summary'!$E$9:$E$1043,$E39,'6.1 Capex_summary'!$F$9:$F$1043,$F39,'6.1 Capex_summary'!$G$9:$G$1043,$G39,'6.1 Capex_summary'!$H$9:$H$1043,$H39,'6.1 Capex_summary'!$I$9:$I$1043,$I39,'6.1 Capex_summary'!$J$9:$J$1043,$J39,'6.1 Capex_summary'!$K$9:$K$1043,$K39,'6.1 Capex_summary'!$L$9:$L$1043,$L39,'6.1 Capex_summary'!$M$9:$M$1043,$M39,'6.1 Capex_summary'!$O$9:$O$1043,$O39)</f>
        <v>0</v>
      </c>
      <c r="AG39" s="882">
        <f>SUMIFS('6.1 Capex_summary'!AG$9:AG$1043,'6.1 Capex_summary'!$D$9:$D$1043,$D39,'6.1 Capex_summary'!$E$9:$E$1043,$E39,'6.1 Capex_summary'!$F$9:$F$1043,$F39,'6.1 Capex_summary'!$G$9:$G$1043,$G39,'6.1 Capex_summary'!$H$9:$H$1043,$H39,'6.1 Capex_summary'!$I$9:$I$1043,$I39,'6.1 Capex_summary'!$J$9:$J$1043,$J39,'6.1 Capex_summary'!$K$9:$K$1043,$K39,'6.1 Capex_summary'!$L$9:$L$1043,$L39,'6.1 Capex_summary'!$M$9:$M$1043,$M39,'6.1 Capex_summary'!$O$9:$O$1043,$O39)</f>
        <v>0</v>
      </c>
      <c r="AH39" s="882">
        <f>SUMIFS('6.1 Capex_summary'!AH$9:AH$1043,'6.1 Capex_summary'!$D$9:$D$1043,$D39,'6.1 Capex_summary'!$E$9:$E$1043,$E39,'6.1 Capex_summary'!$F$9:$F$1043,$F39,'6.1 Capex_summary'!$G$9:$G$1043,$G39,'6.1 Capex_summary'!$H$9:$H$1043,$H39,'6.1 Capex_summary'!$I$9:$I$1043,$I39,'6.1 Capex_summary'!$J$9:$J$1043,$J39,'6.1 Capex_summary'!$K$9:$K$1043,$K39,'6.1 Capex_summary'!$L$9:$L$1043,$L39,'6.1 Capex_summary'!$M$9:$M$1043,$M39,'6.1 Capex_summary'!$O$9:$O$1043,$O39)</f>
        <v>0</v>
      </c>
      <c r="AI39" s="882">
        <f>SUMIFS('6.1 Capex_summary'!AI$9:AI$1043,'6.1 Capex_summary'!$D$9:$D$1043,$D39,'6.1 Capex_summary'!$E$9:$E$1043,$E39,'6.1 Capex_summary'!$F$9:$F$1043,$F39,'6.1 Capex_summary'!$G$9:$G$1043,$G39,'6.1 Capex_summary'!$H$9:$H$1043,$H39,'6.1 Capex_summary'!$I$9:$I$1043,$I39,'6.1 Capex_summary'!$J$9:$J$1043,$J39,'6.1 Capex_summary'!$K$9:$K$1043,$K39,'6.1 Capex_summary'!$L$9:$L$1043,$L39,'6.1 Capex_summary'!$M$9:$M$1043,$M39,'6.1 Capex_summary'!$O$9:$O$1043,$O39)</f>
        <v>0</v>
      </c>
    </row>
    <row r="40" spans="3:37">
      <c r="C40" t="s">
        <v>1399</v>
      </c>
      <c r="D40" t="s">
        <v>238</v>
      </c>
      <c r="E40" t="s">
        <v>215</v>
      </c>
      <c r="F40" t="s">
        <v>239</v>
      </c>
      <c r="G40" t="s">
        <v>1400</v>
      </c>
      <c r="H40" t="s">
        <v>241</v>
      </c>
      <c r="I40" t="s">
        <v>266</v>
      </c>
      <c r="J40" t="s">
        <v>107</v>
      </c>
      <c r="K40" t="s">
        <v>1403</v>
      </c>
      <c r="L40" t="s">
        <v>250</v>
      </c>
      <c r="M40" t="s">
        <v>245</v>
      </c>
      <c r="O40" t="s">
        <v>271</v>
      </c>
      <c r="P40" t="s">
        <v>272</v>
      </c>
      <c r="AC40" t="s">
        <v>1151</v>
      </c>
      <c r="AE40" s="882">
        <f>SUMIFS('6.1 Capex_summary'!AE$9:AE$1043,'6.1 Capex_summary'!$D$9:$D$1043,$D40,'6.1 Capex_summary'!$E$9:$E$1043,$E40,'6.1 Capex_summary'!$F$9:$F$1043,$F40,'6.1 Capex_summary'!$G$9:$G$1043,$G40,'6.1 Capex_summary'!$H$9:$H$1043,$H40,'6.1 Capex_summary'!$I$9:$I$1043,$I40,'6.1 Capex_summary'!$J$9:$J$1043,$J40,'6.1 Capex_summary'!$K$9:$K$1043,$K40,'6.1 Capex_summary'!$L$9:$L$1043,$L40,'6.1 Capex_summary'!$M$9:$M$1043,$M40,'6.1 Capex_summary'!$O$9:$O$1043,$O40)</f>
        <v>0</v>
      </c>
      <c r="AF40" s="882">
        <f>SUMIFS('6.1 Capex_summary'!AF$9:AF$1043,'6.1 Capex_summary'!$D$9:$D$1043,$D40,'6.1 Capex_summary'!$E$9:$E$1043,$E40,'6.1 Capex_summary'!$F$9:$F$1043,$F40,'6.1 Capex_summary'!$G$9:$G$1043,$G40,'6.1 Capex_summary'!$H$9:$H$1043,$H40,'6.1 Capex_summary'!$I$9:$I$1043,$I40,'6.1 Capex_summary'!$J$9:$J$1043,$J40,'6.1 Capex_summary'!$K$9:$K$1043,$K40,'6.1 Capex_summary'!$L$9:$L$1043,$L40,'6.1 Capex_summary'!$M$9:$M$1043,$M40,'6.1 Capex_summary'!$O$9:$O$1043,$O40)</f>
        <v>0</v>
      </c>
      <c r="AG40" s="882">
        <f>SUMIFS('6.1 Capex_summary'!AG$9:AG$1043,'6.1 Capex_summary'!$D$9:$D$1043,$D40,'6.1 Capex_summary'!$E$9:$E$1043,$E40,'6.1 Capex_summary'!$F$9:$F$1043,$F40,'6.1 Capex_summary'!$G$9:$G$1043,$G40,'6.1 Capex_summary'!$H$9:$H$1043,$H40,'6.1 Capex_summary'!$I$9:$I$1043,$I40,'6.1 Capex_summary'!$J$9:$J$1043,$J40,'6.1 Capex_summary'!$K$9:$K$1043,$K40,'6.1 Capex_summary'!$L$9:$L$1043,$L40,'6.1 Capex_summary'!$M$9:$M$1043,$M40,'6.1 Capex_summary'!$O$9:$O$1043,$O40)</f>
        <v>0</v>
      </c>
      <c r="AH40" s="882">
        <f>SUMIFS('6.1 Capex_summary'!AH$9:AH$1043,'6.1 Capex_summary'!$D$9:$D$1043,$D40,'6.1 Capex_summary'!$E$9:$E$1043,$E40,'6.1 Capex_summary'!$F$9:$F$1043,$F40,'6.1 Capex_summary'!$G$9:$G$1043,$G40,'6.1 Capex_summary'!$H$9:$H$1043,$H40,'6.1 Capex_summary'!$I$9:$I$1043,$I40,'6.1 Capex_summary'!$J$9:$J$1043,$J40,'6.1 Capex_summary'!$K$9:$K$1043,$K40,'6.1 Capex_summary'!$L$9:$L$1043,$L40,'6.1 Capex_summary'!$M$9:$M$1043,$M40,'6.1 Capex_summary'!$O$9:$O$1043,$O40)</f>
        <v>0</v>
      </c>
      <c r="AI40" s="882">
        <f>SUMIFS('6.1 Capex_summary'!AI$9:AI$1043,'6.1 Capex_summary'!$D$9:$D$1043,$D40,'6.1 Capex_summary'!$E$9:$E$1043,$E40,'6.1 Capex_summary'!$F$9:$F$1043,$F40,'6.1 Capex_summary'!$G$9:$G$1043,$G40,'6.1 Capex_summary'!$H$9:$H$1043,$H40,'6.1 Capex_summary'!$I$9:$I$1043,$I40,'6.1 Capex_summary'!$J$9:$J$1043,$J40,'6.1 Capex_summary'!$K$9:$K$1043,$K40,'6.1 Capex_summary'!$L$9:$L$1043,$L40,'6.1 Capex_summary'!$M$9:$M$1043,$M40,'6.1 Capex_summary'!$O$9:$O$1043,$O40)</f>
        <v>0</v>
      </c>
    </row>
    <row r="41" spans="3:37">
      <c r="C41" t="s">
        <v>1399</v>
      </c>
      <c r="D41" t="s">
        <v>238</v>
      </c>
      <c r="E41" t="s">
        <v>215</v>
      </c>
      <c r="F41" t="s">
        <v>239</v>
      </c>
      <c r="G41" t="s">
        <v>1400</v>
      </c>
      <c r="H41" t="s">
        <v>241</v>
      </c>
      <c r="I41" t="s">
        <v>266</v>
      </c>
      <c r="J41" t="s">
        <v>107</v>
      </c>
      <c r="K41" t="s">
        <v>1403</v>
      </c>
      <c r="L41" t="s">
        <v>250</v>
      </c>
      <c r="M41" t="s">
        <v>245</v>
      </c>
      <c r="O41" t="s">
        <v>289</v>
      </c>
      <c r="P41" t="s">
        <v>272</v>
      </c>
      <c r="AC41" t="s">
        <v>1151</v>
      </c>
      <c r="AE41" s="882">
        <f>SUMIFS('6.1 Capex_summary'!AE$9:AE$1043,'6.1 Capex_summary'!$D$9:$D$1043,$D41,'6.1 Capex_summary'!$E$9:$E$1043,$E41,'6.1 Capex_summary'!$F$9:$F$1043,$F41,'6.1 Capex_summary'!$G$9:$G$1043,$G41,'6.1 Capex_summary'!$H$9:$H$1043,$H41,'6.1 Capex_summary'!$I$9:$I$1043,$I41,'6.1 Capex_summary'!$J$9:$J$1043,$J41,'6.1 Capex_summary'!$K$9:$K$1043,$K41,'6.1 Capex_summary'!$L$9:$L$1043,$L41,'6.1 Capex_summary'!$M$9:$M$1043,$M41,'6.1 Capex_summary'!$O$9:$O$1043,$O41)</f>
        <v>0</v>
      </c>
      <c r="AF41" s="882">
        <f>SUMIFS('6.1 Capex_summary'!AF$9:AF$1043,'6.1 Capex_summary'!$D$9:$D$1043,$D41,'6.1 Capex_summary'!$E$9:$E$1043,$E41,'6.1 Capex_summary'!$F$9:$F$1043,$F41,'6.1 Capex_summary'!$G$9:$G$1043,$G41,'6.1 Capex_summary'!$H$9:$H$1043,$H41,'6.1 Capex_summary'!$I$9:$I$1043,$I41,'6.1 Capex_summary'!$J$9:$J$1043,$J41,'6.1 Capex_summary'!$K$9:$K$1043,$K41,'6.1 Capex_summary'!$L$9:$L$1043,$L41,'6.1 Capex_summary'!$M$9:$M$1043,$M41,'6.1 Capex_summary'!$O$9:$O$1043,$O41)</f>
        <v>0</v>
      </c>
      <c r="AG41" s="882">
        <f>SUMIFS('6.1 Capex_summary'!AG$9:AG$1043,'6.1 Capex_summary'!$D$9:$D$1043,$D41,'6.1 Capex_summary'!$E$9:$E$1043,$E41,'6.1 Capex_summary'!$F$9:$F$1043,$F41,'6.1 Capex_summary'!$G$9:$G$1043,$G41,'6.1 Capex_summary'!$H$9:$H$1043,$H41,'6.1 Capex_summary'!$I$9:$I$1043,$I41,'6.1 Capex_summary'!$J$9:$J$1043,$J41,'6.1 Capex_summary'!$K$9:$K$1043,$K41,'6.1 Capex_summary'!$L$9:$L$1043,$L41,'6.1 Capex_summary'!$M$9:$M$1043,$M41,'6.1 Capex_summary'!$O$9:$O$1043,$O41)</f>
        <v>0</v>
      </c>
      <c r="AH41" s="882">
        <f>SUMIFS('6.1 Capex_summary'!AH$9:AH$1043,'6.1 Capex_summary'!$D$9:$D$1043,$D41,'6.1 Capex_summary'!$E$9:$E$1043,$E41,'6.1 Capex_summary'!$F$9:$F$1043,$F41,'6.1 Capex_summary'!$G$9:$G$1043,$G41,'6.1 Capex_summary'!$H$9:$H$1043,$H41,'6.1 Capex_summary'!$I$9:$I$1043,$I41,'6.1 Capex_summary'!$J$9:$J$1043,$J41,'6.1 Capex_summary'!$K$9:$K$1043,$K41,'6.1 Capex_summary'!$L$9:$L$1043,$L41,'6.1 Capex_summary'!$M$9:$M$1043,$M41,'6.1 Capex_summary'!$O$9:$O$1043,$O41)</f>
        <v>0</v>
      </c>
      <c r="AI41" s="882">
        <f>SUMIFS('6.1 Capex_summary'!AI$9:AI$1043,'6.1 Capex_summary'!$D$9:$D$1043,$D41,'6.1 Capex_summary'!$E$9:$E$1043,$E41,'6.1 Capex_summary'!$F$9:$F$1043,$F41,'6.1 Capex_summary'!$G$9:$G$1043,$G41,'6.1 Capex_summary'!$H$9:$H$1043,$H41,'6.1 Capex_summary'!$I$9:$I$1043,$I41,'6.1 Capex_summary'!$J$9:$J$1043,$J41,'6.1 Capex_summary'!$K$9:$K$1043,$K41,'6.1 Capex_summary'!$L$9:$L$1043,$L41,'6.1 Capex_summary'!$M$9:$M$1043,$M41,'6.1 Capex_summary'!$O$9:$O$1043,$O41)</f>
        <v>0</v>
      </c>
    </row>
    <row r="42" spans="3:37">
      <c r="C42" t="s">
        <v>1399</v>
      </c>
      <c r="D42" t="s">
        <v>238</v>
      </c>
      <c r="E42" t="s">
        <v>215</v>
      </c>
      <c r="F42" t="s">
        <v>239</v>
      </c>
      <c r="G42" t="s">
        <v>1400</v>
      </c>
      <c r="H42" t="s">
        <v>241</v>
      </c>
      <c r="I42" t="s">
        <v>266</v>
      </c>
      <c r="J42" t="s">
        <v>107</v>
      </c>
      <c r="K42" t="s">
        <v>1404</v>
      </c>
      <c r="L42" t="s">
        <v>303</v>
      </c>
      <c r="M42" t="s">
        <v>245</v>
      </c>
      <c r="O42" t="s">
        <v>1405</v>
      </c>
      <c r="P42" t="s">
        <v>272</v>
      </c>
      <c r="AC42" t="s">
        <v>1151</v>
      </c>
      <c r="AE42" s="882">
        <f>SUMIFS('6.1 Capex_summary'!AE$9:AE$1043,'6.1 Capex_summary'!$D$9:$D$1043,$D42,'6.1 Capex_summary'!$E$9:$E$1043,$E42,'6.1 Capex_summary'!$F$9:$F$1043,$F42,'6.1 Capex_summary'!$G$9:$G$1043,$G42,'6.1 Capex_summary'!$H$9:$H$1043,$H42,'6.1 Capex_summary'!$I$9:$I$1043,$I42,'6.1 Capex_summary'!$J$9:$J$1043,$J42,'6.1 Capex_summary'!$K$9:$K$1043,$K42,'6.1 Capex_summary'!$L$9:$L$1043,$L42,'6.1 Capex_summary'!$M$9:$M$1043,$M42,'6.1 Capex_summary'!$O$9:$O$1043,$O42)</f>
        <v>0</v>
      </c>
      <c r="AF42" s="882">
        <f>SUMIFS('6.1 Capex_summary'!AF$9:AF$1043,'6.1 Capex_summary'!$D$9:$D$1043,$D42,'6.1 Capex_summary'!$E$9:$E$1043,$E42,'6.1 Capex_summary'!$F$9:$F$1043,$F42,'6.1 Capex_summary'!$G$9:$G$1043,$G42,'6.1 Capex_summary'!$H$9:$H$1043,$H42,'6.1 Capex_summary'!$I$9:$I$1043,$I42,'6.1 Capex_summary'!$J$9:$J$1043,$J42,'6.1 Capex_summary'!$K$9:$K$1043,$K42,'6.1 Capex_summary'!$L$9:$L$1043,$L42,'6.1 Capex_summary'!$M$9:$M$1043,$M42,'6.1 Capex_summary'!$O$9:$O$1043,$O42)</f>
        <v>0</v>
      </c>
      <c r="AG42" s="882">
        <f>SUMIFS('6.1 Capex_summary'!AG$9:AG$1043,'6.1 Capex_summary'!$D$9:$D$1043,$D42,'6.1 Capex_summary'!$E$9:$E$1043,$E42,'6.1 Capex_summary'!$F$9:$F$1043,$F42,'6.1 Capex_summary'!$G$9:$G$1043,$G42,'6.1 Capex_summary'!$H$9:$H$1043,$H42,'6.1 Capex_summary'!$I$9:$I$1043,$I42,'6.1 Capex_summary'!$J$9:$J$1043,$J42,'6.1 Capex_summary'!$K$9:$K$1043,$K42,'6.1 Capex_summary'!$L$9:$L$1043,$L42,'6.1 Capex_summary'!$M$9:$M$1043,$M42,'6.1 Capex_summary'!$O$9:$O$1043,$O42)</f>
        <v>0</v>
      </c>
      <c r="AH42" s="882">
        <f>SUMIFS('6.1 Capex_summary'!AH$9:AH$1043,'6.1 Capex_summary'!$D$9:$D$1043,$D42,'6.1 Capex_summary'!$E$9:$E$1043,$E42,'6.1 Capex_summary'!$F$9:$F$1043,$F42,'6.1 Capex_summary'!$G$9:$G$1043,$G42,'6.1 Capex_summary'!$H$9:$H$1043,$H42,'6.1 Capex_summary'!$I$9:$I$1043,$I42,'6.1 Capex_summary'!$J$9:$J$1043,$J42,'6.1 Capex_summary'!$K$9:$K$1043,$K42,'6.1 Capex_summary'!$L$9:$L$1043,$L42,'6.1 Capex_summary'!$M$9:$M$1043,$M42,'6.1 Capex_summary'!$O$9:$O$1043,$O42)</f>
        <v>0</v>
      </c>
      <c r="AI42" s="882">
        <f>SUMIFS('6.1 Capex_summary'!AI$9:AI$1043,'6.1 Capex_summary'!$D$9:$D$1043,$D42,'6.1 Capex_summary'!$E$9:$E$1043,$E42,'6.1 Capex_summary'!$F$9:$F$1043,$F42,'6.1 Capex_summary'!$G$9:$G$1043,$G42,'6.1 Capex_summary'!$H$9:$H$1043,$H42,'6.1 Capex_summary'!$I$9:$I$1043,$I42,'6.1 Capex_summary'!$J$9:$J$1043,$J42,'6.1 Capex_summary'!$K$9:$K$1043,$K42,'6.1 Capex_summary'!$L$9:$L$1043,$L42,'6.1 Capex_summary'!$M$9:$M$1043,$M42,'6.1 Capex_summary'!$O$9:$O$1043,$O42)</f>
        <v>0</v>
      </c>
    </row>
    <row r="43" spans="3:37">
      <c r="C43" t="s">
        <v>1399</v>
      </c>
      <c r="D43" t="s">
        <v>238</v>
      </c>
      <c r="E43" t="s">
        <v>215</v>
      </c>
      <c r="F43" t="s">
        <v>239</v>
      </c>
      <c r="G43" t="s">
        <v>1400</v>
      </c>
      <c r="H43" t="s">
        <v>241</v>
      </c>
      <c r="I43" t="s">
        <v>266</v>
      </c>
      <c r="J43" t="s">
        <v>107</v>
      </c>
      <c r="K43" t="s">
        <v>1404</v>
      </c>
      <c r="L43" t="s">
        <v>418</v>
      </c>
      <c r="M43" t="s">
        <v>245</v>
      </c>
      <c r="O43" t="s">
        <v>317</v>
      </c>
      <c r="P43" t="s">
        <v>272</v>
      </c>
      <c r="AC43" t="s">
        <v>1151</v>
      </c>
      <c r="AE43" s="882">
        <f>SUMIFS('6.1 Capex_summary'!AE$9:AE$1043,'6.1 Capex_summary'!$D$9:$D$1043,$D43,'6.1 Capex_summary'!$E$9:$E$1043,$E43,'6.1 Capex_summary'!$F$9:$F$1043,$F43,'6.1 Capex_summary'!$G$9:$G$1043,$G43,'6.1 Capex_summary'!$H$9:$H$1043,$H43,'6.1 Capex_summary'!$I$9:$I$1043,$I43,'6.1 Capex_summary'!$J$9:$J$1043,$J43,'6.1 Capex_summary'!$K$9:$K$1043,$K43,'6.1 Capex_summary'!$L$9:$L$1043,$L43,'6.1 Capex_summary'!$M$9:$M$1043,$M43,'6.1 Capex_summary'!$O$9:$O$1043,$O43)</f>
        <v>0</v>
      </c>
      <c r="AF43" s="882">
        <f>SUMIFS('6.1 Capex_summary'!AF$9:AF$1043,'6.1 Capex_summary'!$D$9:$D$1043,$D43,'6.1 Capex_summary'!$E$9:$E$1043,$E43,'6.1 Capex_summary'!$F$9:$F$1043,$F43,'6.1 Capex_summary'!$G$9:$G$1043,$G43,'6.1 Capex_summary'!$H$9:$H$1043,$H43,'6.1 Capex_summary'!$I$9:$I$1043,$I43,'6.1 Capex_summary'!$J$9:$J$1043,$J43,'6.1 Capex_summary'!$K$9:$K$1043,$K43,'6.1 Capex_summary'!$L$9:$L$1043,$L43,'6.1 Capex_summary'!$M$9:$M$1043,$M43,'6.1 Capex_summary'!$O$9:$O$1043,$O43)</f>
        <v>0</v>
      </c>
      <c r="AG43" s="882">
        <f>SUMIFS('6.1 Capex_summary'!AG$9:AG$1043,'6.1 Capex_summary'!$D$9:$D$1043,$D43,'6.1 Capex_summary'!$E$9:$E$1043,$E43,'6.1 Capex_summary'!$F$9:$F$1043,$F43,'6.1 Capex_summary'!$G$9:$G$1043,$G43,'6.1 Capex_summary'!$H$9:$H$1043,$H43,'6.1 Capex_summary'!$I$9:$I$1043,$I43,'6.1 Capex_summary'!$J$9:$J$1043,$J43,'6.1 Capex_summary'!$K$9:$K$1043,$K43,'6.1 Capex_summary'!$L$9:$L$1043,$L43,'6.1 Capex_summary'!$M$9:$M$1043,$M43,'6.1 Capex_summary'!$O$9:$O$1043,$O43)</f>
        <v>0</v>
      </c>
      <c r="AH43" s="882">
        <f>SUMIFS('6.1 Capex_summary'!AH$9:AH$1043,'6.1 Capex_summary'!$D$9:$D$1043,$D43,'6.1 Capex_summary'!$E$9:$E$1043,$E43,'6.1 Capex_summary'!$F$9:$F$1043,$F43,'6.1 Capex_summary'!$G$9:$G$1043,$G43,'6.1 Capex_summary'!$H$9:$H$1043,$H43,'6.1 Capex_summary'!$I$9:$I$1043,$I43,'6.1 Capex_summary'!$J$9:$J$1043,$J43,'6.1 Capex_summary'!$K$9:$K$1043,$K43,'6.1 Capex_summary'!$L$9:$L$1043,$L43,'6.1 Capex_summary'!$M$9:$M$1043,$M43,'6.1 Capex_summary'!$O$9:$O$1043,$O43)</f>
        <v>0</v>
      </c>
      <c r="AI43" s="882">
        <f>SUMIFS('6.1 Capex_summary'!AI$9:AI$1043,'6.1 Capex_summary'!$D$9:$D$1043,$D43,'6.1 Capex_summary'!$E$9:$E$1043,$E43,'6.1 Capex_summary'!$F$9:$F$1043,$F43,'6.1 Capex_summary'!$G$9:$G$1043,$G43,'6.1 Capex_summary'!$H$9:$H$1043,$H43,'6.1 Capex_summary'!$I$9:$I$1043,$I43,'6.1 Capex_summary'!$J$9:$J$1043,$J43,'6.1 Capex_summary'!$K$9:$K$1043,$K43,'6.1 Capex_summary'!$L$9:$L$1043,$L43,'6.1 Capex_summary'!$M$9:$M$1043,$M43,'6.1 Capex_summary'!$O$9:$O$1043,$O43)</f>
        <v>0</v>
      </c>
    </row>
    <row r="44" spans="3:37">
      <c r="C44" t="s">
        <v>1399</v>
      </c>
      <c r="D44" t="s">
        <v>238</v>
      </c>
      <c r="E44" t="s">
        <v>215</v>
      </c>
      <c r="F44" t="s">
        <v>239</v>
      </c>
      <c r="G44" t="s">
        <v>1400</v>
      </c>
      <c r="H44" t="s">
        <v>241</v>
      </c>
      <c r="I44" t="s">
        <v>266</v>
      </c>
      <c r="J44" t="s">
        <v>107</v>
      </c>
      <c r="K44" t="s">
        <v>1404</v>
      </c>
      <c r="L44" t="s">
        <v>2266</v>
      </c>
      <c r="M44" t="s">
        <v>245</v>
      </c>
      <c r="O44" t="s">
        <v>1407</v>
      </c>
      <c r="P44" t="s">
        <v>272</v>
      </c>
      <c r="AC44" t="s">
        <v>1151</v>
      </c>
      <c r="AE44" s="882">
        <f>SUMIFS('6.1 Capex_summary'!AE$9:AE$1043,'6.1 Capex_summary'!$D$9:$D$1043,$D44,'6.1 Capex_summary'!$E$9:$E$1043,$E44,'6.1 Capex_summary'!$F$9:$F$1043,$F44,'6.1 Capex_summary'!$G$9:$G$1043,$G44,'6.1 Capex_summary'!$H$9:$H$1043,$H44,'6.1 Capex_summary'!$I$9:$I$1043,$I44,'6.1 Capex_summary'!$J$9:$J$1043,$J44,'6.1 Capex_summary'!$K$9:$K$1043,$K44,'6.1 Capex_summary'!$L$9:$L$1043,$L44,'6.1 Capex_summary'!$M$9:$M$1043,$M44,'6.1 Capex_summary'!$O$9:$O$1043,$O44)</f>
        <v>0</v>
      </c>
      <c r="AF44" s="882">
        <f>SUMIFS('6.1 Capex_summary'!AF$9:AF$1043,'6.1 Capex_summary'!$D$9:$D$1043,$D44,'6.1 Capex_summary'!$E$9:$E$1043,$E44,'6.1 Capex_summary'!$F$9:$F$1043,$F44,'6.1 Capex_summary'!$G$9:$G$1043,$G44,'6.1 Capex_summary'!$H$9:$H$1043,$H44,'6.1 Capex_summary'!$I$9:$I$1043,$I44,'6.1 Capex_summary'!$J$9:$J$1043,$J44,'6.1 Capex_summary'!$K$9:$K$1043,$K44,'6.1 Capex_summary'!$L$9:$L$1043,$L44,'6.1 Capex_summary'!$M$9:$M$1043,$M44,'6.1 Capex_summary'!$O$9:$O$1043,$O44)</f>
        <v>0</v>
      </c>
      <c r="AG44" s="882">
        <f>SUMIFS('6.1 Capex_summary'!AG$9:AG$1043,'6.1 Capex_summary'!$D$9:$D$1043,$D44,'6.1 Capex_summary'!$E$9:$E$1043,$E44,'6.1 Capex_summary'!$F$9:$F$1043,$F44,'6.1 Capex_summary'!$G$9:$G$1043,$G44,'6.1 Capex_summary'!$H$9:$H$1043,$H44,'6.1 Capex_summary'!$I$9:$I$1043,$I44,'6.1 Capex_summary'!$J$9:$J$1043,$J44,'6.1 Capex_summary'!$K$9:$K$1043,$K44,'6.1 Capex_summary'!$L$9:$L$1043,$L44,'6.1 Capex_summary'!$M$9:$M$1043,$M44,'6.1 Capex_summary'!$O$9:$O$1043,$O44)</f>
        <v>0</v>
      </c>
      <c r="AH44" s="882">
        <f>SUMIFS('6.1 Capex_summary'!AH$9:AH$1043,'6.1 Capex_summary'!$D$9:$D$1043,$D44,'6.1 Capex_summary'!$E$9:$E$1043,$E44,'6.1 Capex_summary'!$F$9:$F$1043,$F44,'6.1 Capex_summary'!$G$9:$G$1043,$G44,'6.1 Capex_summary'!$H$9:$H$1043,$H44,'6.1 Capex_summary'!$I$9:$I$1043,$I44,'6.1 Capex_summary'!$J$9:$J$1043,$J44,'6.1 Capex_summary'!$K$9:$K$1043,$K44,'6.1 Capex_summary'!$L$9:$L$1043,$L44,'6.1 Capex_summary'!$M$9:$M$1043,$M44,'6.1 Capex_summary'!$O$9:$O$1043,$O44)</f>
        <v>0</v>
      </c>
      <c r="AI44" s="882">
        <f>SUMIFS('6.1 Capex_summary'!AI$9:AI$1043,'6.1 Capex_summary'!$D$9:$D$1043,$D44,'6.1 Capex_summary'!$E$9:$E$1043,$E44,'6.1 Capex_summary'!$F$9:$F$1043,$F44,'6.1 Capex_summary'!$G$9:$G$1043,$G44,'6.1 Capex_summary'!$H$9:$H$1043,$H44,'6.1 Capex_summary'!$I$9:$I$1043,$I44,'6.1 Capex_summary'!$J$9:$J$1043,$J44,'6.1 Capex_summary'!$K$9:$K$1043,$K44,'6.1 Capex_summary'!$L$9:$L$1043,$L44,'6.1 Capex_summary'!$M$9:$M$1043,$M44,'6.1 Capex_summary'!$O$9:$O$1043,$O44)</f>
        <v>0</v>
      </c>
    </row>
    <row r="45" spans="3:37">
      <c r="C45" t="s">
        <v>1399</v>
      </c>
      <c r="D45" t="s">
        <v>238</v>
      </c>
      <c r="E45" t="s">
        <v>215</v>
      </c>
      <c r="F45" t="s">
        <v>239</v>
      </c>
      <c r="G45" t="s">
        <v>1400</v>
      </c>
      <c r="H45" t="s">
        <v>241</v>
      </c>
      <c r="I45" t="s">
        <v>266</v>
      </c>
      <c r="J45" t="s">
        <v>107</v>
      </c>
      <c r="K45" t="s">
        <v>1404</v>
      </c>
      <c r="L45" s="217" t="s">
        <v>287</v>
      </c>
      <c r="M45" s="217" t="s">
        <v>287</v>
      </c>
      <c r="O45" s="217" t="s">
        <v>287</v>
      </c>
      <c r="P45" t="s">
        <v>272</v>
      </c>
      <c r="AC45" t="s">
        <v>1151</v>
      </c>
      <c r="AE45" s="882">
        <f>SUMIFS('6.1 Capex_summary'!AE$9:AE$1043,'6.1 Capex_summary'!$D$9:$D$1043,$D45,'6.1 Capex_summary'!$E$9:$E$1043,$E45,'6.1 Capex_summary'!$F$9:$F$1043,$F45,'6.1 Capex_summary'!$G$9:$G$1043,$G45,'6.1 Capex_summary'!$H$9:$H$1043,$H45,'6.1 Capex_summary'!$I$9:$I$1043,$I45,'6.1 Capex_summary'!$J$9:$J$1043,$J45,'6.1 Capex_summary'!$K$9:$K$1043,$K45,'6.1 Capex_summary'!$L$9:$L$1043,$L45,'6.1 Capex_summary'!$M$9:$M$1043,$M45,'6.1 Capex_summary'!$O$9:$O$1043,$O45)</f>
        <v>0</v>
      </c>
      <c r="AF45" s="882">
        <f>SUMIFS('6.1 Capex_summary'!AF$9:AF$1043,'6.1 Capex_summary'!$D$9:$D$1043,$D45,'6.1 Capex_summary'!$E$9:$E$1043,$E45,'6.1 Capex_summary'!$F$9:$F$1043,$F45,'6.1 Capex_summary'!$G$9:$G$1043,$G45,'6.1 Capex_summary'!$H$9:$H$1043,$H45,'6.1 Capex_summary'!$I$9:$I$1043,$I45,'6.1 Capex_summary'!$J$9:$J$1043,$J45,'6.1 Capex_summary'!$K$9:$K$1043,$K45,'6.1 Capex_summary'!$L$9:$L$1043,$L45,'6.1 Capex_summary'!$M$9:$M$1043,$M45,'6.1 Capex_summary'!$O$9:$O$1043,$O45)</f>
        <v>0</v>
      </c>
      <c r="AG45" s="882">
        <f>SUMIFS('6.1 Capex_summary'!AG$9:AG$1043,'6.1 Capex_summary'!$D$9:$D$1043,$D45,'6.1 Capex_summary'!$E$9:$E$1043,$E45,'6.1 Capex_summary'!$F$9:$F$1043,$F45,'6.1 Capex_summary'!$G$9:$G$1043,$G45,'6.1 Capex_summary'!$H$9:$H$1043,$H45,'6.1 Capex_summary'!$I$9:$I$1043,$I45,'6.1 Capex_summary'!$J$9:$J$1043,$J45,'6.1 Capex_summary'!$K$9:$K$1043,$K45,'6.1 Capex_summary'!$L$9:$L$1043,$L45,'6.1 Capex_summary'!$M$9:$M$1043,$M45,'6.1 Capex_summary'!$O$9:$O$1043,$O45)</f>
        <v>0</v>
      </c>
      <c r="AH45" s="882">
        <f>SUMIFS('6.1 Capex_summary'!AH$9:AH$1043,'6.1 Capex_summary'!$D$9:$D$1043,$D45,'6.1 Capex_summary'!$E$9:$E$1043,$E45,'6.1 Capex_summary'!$F$9:$F$1043,$F45,'6.1 Capex_summary'!$G$9:$G$1043,$G45,'6.1 Capex_summary'!$H$9:$H$1043,$H45,'6.1 Capex_summary'!$I$9:$I$1043,$I45,'6.1 Capex_summary'!$J$9:$J$1043,$J45,'6.1 Capex_summary'!$K$9:$K$1043,$K45,'6.1 Capex_summary'!$L$9:$L$1043,$L45,'6.1 Capex_summary'!$M$9:$M$1043,$M45,'6.1 Capex_summary'!$O$9:$O$1043,$O45)</f>
        <v>0</v>
      </c>
      <c r="AI45" s="882">
        <f>SUMIFS('6.1 Capex_summary'!AI$9:AI$1043,'6.1 Capex_summary'!$D$9:$D$1043,$D45,'6.1 Capex_summary'!$E$9:$E$1043,$E45,'6.1 Capex_summary'!$F$9:$F$1043,$F45,'6.1 Capex_summary'!$G$9:$G$1043,$G45,'6.1 Capex_summary'!$H$9:$H$1043,$H45,'6.1 Capex_summary'!$I$9:$I$1043,$I45,'6.1 Capex_summary'!$J$9:$J$1043,$J45,'6.1 Capex_summary'!$K$9:$K$1043,$K45,'6.1 Capex_summary'!$L$9:$L$1043,$L45,'6.1 Capex_summary'!$M$9:$M$1043,$M45,'6.1 Capex_summary'!$O$9:$O$1043,$O45)</f>
        <v>0</v>
      </c>
    </row>
    <row r="46" spans="3:37">
      <c r="C46" t="s">
        <v>1399</v>
      </c>
      <c r="D46" t="s">
        <v>238</v>
      </c>
      <c r="E46" t="s">
        <v>215</v>
      </c>
      <c r="F46" t="s">
        <v>239</v>
      </c>
      <c r="G46" t="s">
        <v>1400</v>
      </c>
      <c r="H46" t="s">
        <v>241</v>
      </c>
      <c r="I46" t="s">
        <v>346</v>
      </c>
      <c r="J46" t="s">
        <v>107</v>
      </c>
      <c r="K46" t="s">
        <v>346</v>
      </c>
      <c r="L46" s="217" t="s">
        <v>287</v>
      </c>
      <c r="M46" s="217" t="s">
        <v>287</v>
      </c>
      <c r="O46" s="217" t="s">
        <v>287</v>
      </c>
      <c r="P46" t="s">
        <v>290</v>
      </c>
      <c r="AC46" t="s">
        <v>1151</v>
      </c>
      <c r="AE46" s="882">
        <f>SUMIFS('6.1 Capex_summary'!AE$9:AE$1043,'6.1 Capex_summary'!$D$9:$D$1043,$D46,'6.1 Capex_summary'!$E$9:$E$1043,$E46,'6.1 Capex_summary'!$F$9:$F$1043,$F46,'6.1 Capex_summary'!$G$9:$G$1043,$G46,'6.1 Capex_summary'!$H$9:$H$1043,$H46,'6.1 Capex_summary'!$I$9:$I$1043,$I46,'6.1 Capex_summary'!$J$9:$J$1043,$J46,'6.1 Capex_summary'!$K$9:$K$1043,$K46,'6.1 Capex_summary'!$L$9:$L$1043,$L46,'6.1 Capex_summary'!$M$9:$M$1043,$M46,'6.1 Capex_summary'!$O$9:$O$1043,$O46)</f>
        <v>0</v>
      </c>
      <c r="AF46" s="882">
        <f>SUMIFS('6.1 Capex_summary'!AF$9:AF$1043,'6.1 Capex_summary'!$D$9:$D$1043,$D46,'6.1 Capex_summary'!$E$9:$E$1043,$E46,'6.1 Capex_summary'!$F$9:$F$1043,$F46,'6.1 Capex_summary'!$G$9:$G$1043,$G46,'6.1 Capex_summary'!$H$9:$H$1043,$H46,'6.1 Capex_summary'!$I$9:$I$1043,$I46,'6.1 Capex_summary'!$J$9:$J$1043,$J46,'6.1 Capex_summary'!$K$9:$K$1043,$K46,'6.1 Capex_summary'!$L$9:$L$1043,$L46,'6.1 Capex_summary'!$M$9:$M$1043,$M46,'6.1 Capex_summary'!$O$9:$O$1043,$O46)</f>
        <v>0</v>
      </c>
      <c r="AG46" s="882">
        <f>SUMIFS('6.1 Capex_summary'!AG$9:AG$1043,'6.1 Capex_summary'!$D$9:$D$1043,$D46,'6.1 Capex_summary'!$E$9:$E$1043,$E46,'6.1 Capex_summary'!$F$9:$F$1043,$F46,'6.1 Capex_summary'!$G$9:$G$1043,$G46,'6.1 Capex_summary'!$H$9:$H$1043,$H46,'6.1 Capex_summary'!$I$9:$I$1043,$I46,'6.1 Capex_summary'!$J$9:$J$1043,$J46,'6.1 Capex_summary'!$K$9:$K$1043,$K46,'6.1 Capex_summary'!$L$9:$L$1043,$L46,'6.1 Capex_summary'!$M$9:$M$1043,$M46,'6.1 Capex_summary'!$O$9:$O$1043,$O46)</f>
        <v>0</v>
      </c>
      <c r="AH46" s="882">
        <f>SUMIFS('6.1 Capex_summary'!AH$9:AH$1043,'6.1 Capex_summary'!$D$9:$D$1043,$D46,'6.1 Capex_summary'!$E$9:$E$1043,$E46,'6.1 Capex_summary'!$F$9:$F$1043,$F46,'6.1 Capex_summary'!$G$9:$G$1043,$G46,'6.1 Capex_summary'!$H$9:$H$1043,$H46,'6.1 Capex_summary'!$I$9:$I$1043,$I46,'6.1 Capex_summary'!$J$9:$J$1043,$J46,'6.1 Capex_summary'!$K$9:$K$1043,$K46,'6.1 Capex_summary'!$L$9:$L$1043,$L46,'6.1 Capex_summary'!$M$9:$M$1043,$M46,'6.1 Capex_summary'!$O$9:$O$1043,$O46)</f>
        <v>0</v>
      </c>
      <c r="AI46" s="882">
        <f>SUMIFS('6.1 Capex_summary'!AI$9:AI$1043,'6.1 Capex_summary'!$D$9:$D$1043,$D46,'6.1 Capex_summary'!$E$9:$E$1043,$E46,'6.1 Capex_summary'!$F$9:$F$1043,$F46,'6.1 Capex_summary'!$G$9:$G$1043,$G46,'6.1 Capex_summary'!$H$9:$H$1043,$H46,'6.1 Capex_summary'!$I$9:$I$1043,$I46,'6.1 Capex_summary'!$J$9:$J$1043,$J46,'6.1 Capex_summary'!$K$9:$K$1043,$K46,'6.1 Capex_summary'!$L$9:$L$1043,$L46,'6.1 Capex_summary'!$M$9:$M$1043,$M46,'6.1 Capex_summary'!$O$9:$O$1043,$O46)</f>
        <v>0</v>
      </c>
    </row>
    <row r="47" spans="3:37">
      <c r="C47" t="s">
        <v>1408</v>
      </c>
      <c r="D47" t="s">
        <v>238</v>
      </c>
      <c r="E47" t="s">
        <v>215</v>
      </c>
      <c r="F47" t="s">
        <v>239</v>
      </c>
      <c r="G47" t="s">
        <v>1400</v>
      </c>
      <c r="H47" t="s">
        <v>241</v>
      </c>
      <c r="I47" t="s">
        <v>284</v>
      </c>
      <c r="J47" t="s">
        <v>107</v>
      </c>
      <c r="K47" t="s">
        <v>125</v>
      </c>
      <c r="L47" s="217"/>
      <c r="M47" s="217" t="s">
        <v>287</v>
      </c>
      <c r="O47" s="217" t="s">
        <v>287</v>
      </c>
      <c r="P47" s="311" t="s">
        <v>304</v>
      </c>
      <c r="Q47" s="311"/>
      <c r="AC47" t="s">
        <v>1151</v>
      </c>
      <c r="AE47" s="882">
        <f>SUMIFS('6.9 Resilience'!AE$9:AE$1000,'6.9 Resilience'!$D$9:$D$1000,$D47,'6.9 Resilience'!$E$9:$E$1000,$E47,'6.9 Resilience'!$F$9:$F$1000,$F47,'6.9 Resilience'!$G$9:$G$1000,$G47,'6.9 Resilience'!$H$9:$H$1000,$H47,'6.9 Resilience'!$I$9:$I$1000,$I47,'6.9 Resilience'!$K$9:$K$1000,$K47,'6.9 Resilience'!$M$9:$M$1000,$M47)+SUMIFS('6.1 Capex_summary'!AE$9:AE$1043,'6.1 Capex_summary'!$D$9:$D$1043,$D47,'6.1 Capex_summary'!$E$9:$E$1043,$E47,'6.1 Capex_summary'!$F$9:$F$1043,$F47,'6.1 Capex_summary'!$G$9:$G$1043,$G47,'6.1 Capex_summary'!$H$9:$H$1043,$H47,'6.1 Capex_summary'!$I$9:$I$1043,$I47,'6.1 Capex_summary'!$K$9:$K$1043,$K47,'6.1 Capex_summary'!$M$9:$M$1043,$M47)</f>
        <v>0</v>
      </c>
      <c r="AF47" s="882">
        <f>SUMIFS('6.9 Resilience'!AF$9:AF$1000,'6.9 Resilience'!$D$9:$D$1000,$D47,'6.9 Resilience'!$E$9:$E$1000,$E47,'6.9 Resilience'!$F$9:$F$1000,$F47,'6.9 Resilience'!$G$9:$G$1000,$G47,'6.9 Resilience'!$H$9:$H$1000,$H47,'6.9 Resilience'!$I$9:$I$1000,$I47,'6.9 Resilience'!$K$9:$K$1000,$K47,'6.9 Resilience'!$M$9:$M$1000,$M47)+SUMIFS('6.1 Capex_summary'!AF$9:AF$1043,'6.1 Capex_summary'!$D$9:$D$1043,$D47,'6.1 Capex_summary'!$E$9:$E$1043,$E47,'6.1 Capex_summary'!$F$9:$F$1043,$F47,'6.1 Capex_summary'!$G$9:$G$1043,$G47,'6.1 Capex_summary'!$H$9:$H$1043,$H47,'6.1 Capex_summary'!$I$9:$I$1043,$I47,'6.1 Capex_summary'!$K$9:$K$1043,$K47,'6.1 Capex_summary'!$M$9:$M$1043,$M47)</f>
        <v>0</v>
      </c>
      <c r="AG47" s="882">
        <f>SUMIFS('6.9 Resilience'!AG$9:AG$1000,'6.9 Resilience'!$D$9:$D$1000,$D47,'6.9 Resilience'!$E$9:$E$1000,$E47,'6.9 Resilience'!$F$9:$F$1000,$F47,'6.9 Resilience'!$G$9:$G$1000,$G47,'6.9 Resilience'!$H$9:$H$1000,$H47,'6.9 Resilience'!$I$9:$I$1000,$I47,'6.9 Resilience'!$K$9:$K$1000,$K47,'6.9 Resilience'!$M$9:$M$1000,$M47)+SUMIFS('6.1 Capex_summary'!AG$9:AG$1043,'6.1 Capex_summary'!$D$9:$D$1043,$D47,'6.1 Capex_summary'!$E$9:$E$1043,$E47,'6.1 Capex_summary'!$F$9:$F$1043,$F47,'6.1 Capex_summary'!$G$9:$G$1043,$G47,'6.1 Capex_summary'!$H$9:$H$1043,$H47,'6.1 Capex_summary'!$I$9:$I$1043,$I47,'6.1 Capex_summary'!$K$9:$K$1043,$K47,'6.1 Capex_summary'!$M$9:$M$1043,$M47)</f>
        <v>0</v>
      </c>
      <c r="AH47" s="882">
        <f>SUMIFS('6.9 Resilience'!AH$9:AH$1000,'6.9 Resilience'!$D$9:$D$1000,$D47,'6.9 Resilience'!$E$9:$E$1000,$E47,'6.9 Resilience'!$F$9:$F$1000,$F47,'6.9 Resilience'!$G$9:$G$1000,$G47,'6.9 Resilience'!$H$9:$H$1000,$H47,'6.9 Resilience'!$I$9:$I$1000,$I47,'6.9 Resilience'!$K$9:$K$1000,$K47,'6.9 Resilience'!$M$9:$M$1000,$M47)+SUMIFS('6.1 Capex_summary'!AH$9:AH$1043,'6.1 Capex_summary'!$D$9:$D$1043,$D47,'6.1 Capex_summary'!$E$9:$E$1043,$E47,'6.1 Capex_summary'!$F$9:$F$1043,$F47,'6.1 Capex_summary'!$G$9:$G$1043,$G47,'6.1 Capex_summary'!$H$9:$H$1043,$H47,'6.1 Capex_summary'!$I$9:$I$1043,$I47,'6.1 Capex_summary'!$K$9:$K$1043,$K47,'6.1 Capex_summary'!$M$9:$M$1043,$M47)</f>
        <v>0</v>
      </c>
      <c r="AI47" s="882">
        <f>SUMIFS('6.9 Resilience'!AI$9:AI$1000,'6.9 Resilience'!$D$9:$D$1000,$D47,'6.9 Resilience'!$E$9:$E$1000,$E47,'6.9 Resilience'!$F$9:$F$1000,$F47,'6.9 Resilience'!$G$9:$G$1000,$G47,'6.9 Resilience'!$H$9:$H$1000,$H47,'6.9 Resilience'!$I$9:$I$1000,$I47,'6.9 Resilience'!$K$9:$K$1000,$K47,'6.9 Resilience'!$M$9:$M$1000,$M47)+SUMIFS('6.1 Capex_summary'!AI$9:AI$1043,'6.1 Capex_summary'!$D$9:$D$1043,$D47,'6.1 Capex_summary'!$E$9:$E$1043,$E47,'6.1 Capex_summary'!$F$9:$F$1043,$F47,'6.1 Capex_summary'!$G$9:$G$1043,$G47,'6.1 Capex_summary'!$H$9:$H$1043,$H47,'6.1 Capex_summary'!$I$9:$I$1043,$I47,'6.1 Capex_summary'!$K$9:$K$1043,$K47,'6.1 Capex_summary'!$M$9:$M$1043,$M47)</f>
        <v>0</v>
      </c>
      <c r="AK47" s="49"/>
    </row>
    <row r="48" spans="3:37">
      <c r="C48" t="s">
        <v>1408</v>
      </c>
      <c r="D48" t="s">
        <v>238</v>
      </c>
      <c r="E48" t="s">
        <v>215</v>
      </c>
      <c r="F48" t="s">
        <v>239</v>
      </c>
      <c r="G48" t="s">
        <v>1400</v>
      </c>
      <c r="H48" t="s">
        <v>241</v>
      </c>
      <c r="I48" t="s">
        <v>284</v>
      </c>
      <c r="J48" t="s">
        <v>107</v>
      </c>
      <c r="K48" t="s">
        <v>125</v>
      </c>
      <c r="L48" s="217"/>
      <c r="M48" t="s">
        <v>245</v>
      </c>
      <c r="O48" s="217"/>
      <c r="P48" s="311" t="s">
        <v>304</v>
      </c>
      <c r="Q48" s="311"/>
      <c r="AC48" t="s">
        <v>1151</v>
      </c>
      <c r="AE48" s="882">
        <f>SUMIFS('6.9 Resilience'!AE$9:AE$1000,'6.9 Resilience'!$D$9:$D$1000,$D48,'6.9 Resilience'!$E$9:$E$1000,$E48,'6.9 Resilience'!$F$9:$F$1000,$F48,'6.9 Resilience'!$G$9:$G$1000,$G48,'6.9 Resilience'!$H$9:$H$1000,$H48,'6.9 Resilience'!$I$9:$I$1000,$I48,'6.9 Resilience'!$K$9:$K$1000,$K48,'6.9 Resilience'!$M$9:$M$1000,$M48)+SUMIFS('6.6 PSUP_Capex'!AE$9:AE$1008,'6.6 PSUP_Capex'!$D$9:$D$1008,$D48,'6.6 PSUP_Capex'!$E$9:$E$1008,$E48,'6.6 PSUP_Capex'!$F$9:$F$1008,$F48,'6.6 PSUP_Capex'!$G$9:$G$1008,$G48,'6.6 PSUP_Capex'!$H$9:$H$1008,$H48,'6.6 PSUP_Capex'!$I$9:$I$1008,$I48,'6.6 PSUP_Capex'!$K$9:$K$1008,$K48,'6.6 PSUP_Capex'!$M$9:$M$1008,$M48)</f>
        <v>0</v>
      </c>
      <c r="AF48" s="882">
        <f>SUMIFS('6.9 Resilience'!AF$9:AF$1000,'6.9 Resilience'!$D$9:$D$1000,$D48,'6.9 Resilience'!$E$9:$E$1000,$E48,'6.9 Resilience'!$F$9:$F$1000,$F48,'6.9 Resilience'!$G$9:$G$1000,$G48,'6.9 Resilience'!$H$9:$H$1000,$H48,'6.9 Resilience'!$I$9:$I$1000,$I48,'6.9 Resilience'!$K$9:$K$1000,$K48,'6.9 Resilience'!$M$9:$M$1000,$M48)+SUMIFS('6.6 PSUP_Capex'!AF$9:AF$1008,'6.6 PSUP_Capex'!$D$9:$D$1008,$D48,'6.6 PSUP_Capex'!$E$9:$E$1008,$E48,'6.6 PSUP_Capex'!$F$9:$F$1008,$F48,'6.6 PSUP_Capex'!$G$9:$G$1008,$G48,'6.6 PSUP_Capex'!$H$9:$H$1008,$H48,'6.6 PSUP_Capex'!$I$9:$I$1008,$I48,'6.6 PSUP_Capex'!$K$9:$K$1008,$K48,'6.6 PSUP_Capex'!$M$9:$M$1008,$M48)</f>
        <v>0</v>
      </c>
      <c r="AG48" s="882">
        <f>SUMIFS('6.9 Resilience'!AG$9:AG$1000,'6.9 Resilience'!$D$9:$D$1000,$D48,'6.9 Resilience'!$E$9:$E$1000,$E48,'6.9 Resilience'!$F$9:$F$1000,$F48,'6.9 Resilience'!$G$9:$G$1000,$G48,'6.9 Resilience'!$H$9:$H$1000,$H48,'6.9 Resilience'!$I$9:$I$1000,$I48,'6.9 Resilience'!$K$9:$K$1000,$K48,'6.9 Resilience'!$M$9:$M$1000,$M48)+SUMIFS('6.6 PSUP_Capex'!AG$9:AG$1008,'6.6 PSUP_Capex'!$D$9:$D$1008,$D48,'6.6 PSUP_Capex'!$E$9:$E$1008,$E48,'6.6 PSUP_Capex'!$F$9:$F$1008,$F48,'6.6 PSUP_Capex'!$G$9:$G$1008,$G48,'6.6 PSUP_Capex'!$H$9:$H$1008,$H48,'6.6 PSUP_Capex'!$I$9:$I$1008,$I48,'6.6 PSUP_Capex'!$K$9:$K$1008,$K48,'6.6 PSUP_Capex'!$M$9:$M$1008,$M48)</f>
        <v>0</v>
      </c>
      <c r="AH48" s="882">
        <f>SUMIFS('6.9 Resilience'!AH$9:AH$1000,'6.9 Resilience'!$D$9:$D$1000,$D48,'6.9 Resilience'!$E$9:$E$1000,$E48,'6.9 Resilience'!$F$9:$F$1000,$F48,'6.9 Resilience'!$G$9:$G$1000,$G48,'6.9 Resilience'!$H$9:$H$1000,$H48,'6.9 Resilience'!$I$9:$I$1000,$I48,'6.9 Resilience'!$K$9:$K$1000,$K48,'6.9 Resilience'!$M$9:$M$1000,$M48)+SUMIFS('6.6 PSUP_Capex'!AH$9:AH$1008,'6.6 PSUP_Capex'!$D$9:$D$1008,$D48,'6.6 PSUP_Capex'!$E$9:$E$1008,$E48,'6.6 PSUP_Capex'!$F$9:$F$1008,$F48,'6.6 PSUP_Capex'!$G$9:$G$1008,$G48,'6.6 PSUP_Capex'!$H$9:$H$1008,$H48,'6.6 PSUP_Capex'!$I$9:$I$1008,$I48,'6.6 PSUP_Capex'!$K$9:$K$1008,$K48,'6.6 PSUP_Capex'!$M$9:$M$1008,$M48)</f>
        <v>0</v>
      </c>
      <c r="AI48" s="882">
        <f>SUMIFS('6.9 Resilience'!AI$9:AI$1000,'6.9 Resilience'!$D$9:$D$1000,$D48,'6.9 Resilience'!$E$9:$E$1000,$E48,'6.9 Resilience'!$F$9:$F$1000,$F48,'6.9 Resilience'!$G$9:$G$1000,$G48,'6.9 Resilience'!$H$9:$H$1000,$H48,'6.9 Resilience'!$I$9:$I$1000,$I48,'6.9 Resilience'!$K$9:$K$1000,$K48,'6.9 Resilience'!$M$9:$M$1000,$M48)+SUMIFS('6.6 PSUP_Capex'!AI$9:AI$1008,'6.6 PSUP_Capex'!$D$9:$D$1008,$D48,'6.6 PSUP_Capex'!$E$9:$E$1008,$E48,'6.6 PSUP_Capex'!$F$9:$F$1008,$F48,'6.6 PSUP_Capex'!$G$9:$G$1008,$G48,'6.6 PSUP_Capex'!$H$9:$H$1008,$H48,'6.6 PSUP_Capex'!$I$9:$I$1008,$I48,'6.6 PSUP_Capex'!$K$9:$K$1008,$K48,'6.6 PSUP_Capex'!$M$9:$M$1008,$M48)</f>
        <v>0</v>
      </c>
    </row>
    <row r="49" spans="1:41">
      <c r="A49" s="1465"/>
      <c r="B49" s="1465"/>
      <c r="C49" s="1465" t="s">
        <v>1408</v>
      </c>
      <c r="D49" s="1465" t="s">
        <v>238</v>
      </c>
      <c r="E49" s="1466" t="s">
        <v>262</v>
      </c>
      <c r="F49" s="1465" t="s">
        <v>239</v>
      </c>
      <c r="G49" s="1465" t="s">
        <v>1400</v>
      </c>
      <c r="H49" s="1465" t="s">
        <v>241</v>
      </c>
      <c r="I49" s="1465" t="s">
        <v>284</v>
      </c>
      <c r="J49" s="1465" t="s">
        <v>107</v>
      </c>
      <c r="K49" s="1465" t="s">
        <v>125</v>
      </c>
      <c r="L49" s="1467"/>
      <c r="M49" s="1465" t="s">
        <v>269</v>
      </c>
      <c r="N49" s="1465"/>
      <c r="O49" s="1467" t="s">
        <v>357</v>
      </c>
      <c r="P49" s="1468" t="s">
        <v>304</v>
      </c>
      <c r="Q49" s="1468"/>
      <c r="R49" s="1465"/>
      <c r="S49" s="1465"/>
      <c r="T49" s="1465"/>
      <c r="U49" s="1465"/>
      <c r="V49" s="1465"/>
      <c r="W49" s="1465"/>
      <c r="X49" s="1465"/>
      <c r="Y49" s="1465"/>
      <c r="Z49" s="1465"/>
      <c r="AA49" s="1465"/>
      <c r="AB49" s="1465"/>
      <c r="AC49" s="1465" t="s">
        <v>1151</v>
      </c>
      <c r="AD49" s="1465"/>
      <c r="AE49" s="882">
        <f>SUMIFS('6.9 Resilience'!AE$9:AE$1000,'6.9 Resilience'!$D$9:$D$1000,$D49,'6.9 Resilience'!$E$9:$E$1000,$E49,'6.9 Resilience'!$F$9:$F$1000,$F49,'6.9 Resilience'!$G$9:$G$1000,$G49,'6.9 Resilience'!$H$9:$H$1000,$H49,'6.9 Resilience'!$I$9:$I$1000,$I49,'6.9 Resilience'!$K$9:$K$1000,$K49,'6.9 Resilience'!$M$9:$M$1000,$M49)+SUMIFS('6.1 Capex_summary'!AE$9:AE$1043,'6.1 Capex_summary'!$D$9:$D$1043,$D49,'6.1 Capex_summary'!$E$9:$E$1043,$E49,'6.1 Capex_summary'!$F$9:$F$1043,$F49,'6.1 Capex_summary'!$G$9:$G$1043,$G49,'6.1 Capex_summary'!$H$9:$H$1043,$H49,'6.1 Capex_summary'!$I$9:$I$1043,$I49,'6.1 Capex_summary'!$K$9:$K$1043,$K49,'6.1 Capex_summary'!$M$9:$M$1043,$M49)</f>
        <v>0</v>
      </c>
      <c r="AF49" s="882">
        <f>SUMIFS('6.9 Resilience'!AF$9:AF$1000,'6.9 Resilience'!$D$9:$D$1000,$D49,'6.9 Resilience'!$E$9:$E$1000,$E49,'6.9 Resilience'!$F$9:$F$1000,$F49,'6.9 Resilience'!$G$9:$G$1000,$G49,'6.9 Resilience'!$H$9:$H$1000,$H49,'6.9 Resilience'!$I$9:$I$1000,$I49,'6.9 Resilience'!$K$9:$K$1000,$K49,'6.9 Resilience'!$M$9:$M$1000,$M49)+SUMIFS('6.1 Capex_summary'!AF$9:AF$1043,'6.1 Capex_summary'!$D$9:$D$1043,$D49,'6.1 Capex_summary'!$E$9:$E$1043,$E49,'6.1 Capex_summary'!$F$9:$F$1043,$F49,'6.1 Capex_summary'!$G$9:$G$1043,$G49,'6.1 Capex_summary'!$H$9:$H$1043,$H49,'6.1 Capex_summary'!$I$9:$I$1043,$I49,'6.1 Capex_summary'!$K$9:$K$1043,$K49,'6.1 Capex_summary'!$M$9:$M$1043,$M49)</f>
        <v>0</v>
      </c>
      <c r="AG49" s="882">
        <f>SUMIFS('6.9 Resilience'!AG$9:AG$1000,'6.9 Resilience'!$D$9:$D$1000,$D49,'6.9 Resilience'!$E$9:$E$1000,$E49,'6.9 Resilience'!$F$9:$F$1000,$F49,'6.9 Resilience'!$G$9:$G$1000,$G49,'6.9 Resilience'!$H$9:$H$1000,$H49,'6.9 Resilience'!$I$9:$I$1000,$I49,'6.9 Resilience'!$K$9:$K$1000,$K49,'6.9 Resilience'!$M$9:$M$1000,$M49)+SUMIFS('6.1 Capex_summary'!AG$9:AG$1043,'6.1 Capex_summary'!$D$9:$D$1043,$D49,'6.1 Capex_summary'!$E$9:$E$1043,$E49,'6.1 Capex_summary'!$F$9:$F$1043,$F49,'6.1 Capex_summary'!$G$9:$G$1043,$G49,'6.1 Capex_summary'!$H$9:$H$1043,$H49,'6.1 Capex_summary'!$I$9:$I$1043,$I49,'6.1 Capex_summary'!$K$9:$K$1043,$K49,'6.1 Capex_summary'!$M$9:$M$1043,$M49)</f>
        <v>0</v>
      </c>
      <c r="AH49" s="882">
        <f>SUMIFS('6.9 Resilience'!AH$9:AH$1000,'6.9 Resilience'!$D$9:$D$1000,$D49,'6.9 Resilience'!$E$9:$E$1000,$E49,'6.9 Resilience'!$F$9:$F$1000,$F49,'6.9 Resilience'!$G$9:$G$1000,$G49,'6.9 Resilience'!$H$9:$H$1000,$H49,'6.9 Resilience'!$I$9:$I$1000,$I49,'6.9 Resilience'!$K$9:$K$1000,$K49,'6.9 Resilience'!$M$9:$M$1000,$M49)+SUMIFS('6.1 Capex_summary'!AH$9:AH$1043,'6.1 Capex_summary'!$D$9:$D$1043,$D49,'6.1 Capex_summary'!$E$9:$E$1043,$E49,'6.1 Capex_summary'!$F$9:$F$1043,$F49,'6.1 Capex_summary'!$G$9:$G$1043,$G49,'6.1 Capex_summary'!$H$9:$H$1043,$H49,'6.1 Capex_summary'!$I$9:$I$1043,$I49,'6.1 Capex_summary'!$K$9:$K$1043,$K49,'6.1 Capex_summary'!$M$9:$M$1043,$M49)</f>
        <v>0</v>
      </c>
      <c r="AI49" s="882">
        <f>SUMIFS('6.9 Resilience'!AI$9:AI$1000,'6.9 Resilience'!$D$9:$D$1000,$D49,'6.9 Resilience'!$E$9:$E$1000,$E49,'6.9 Resilience'!$F$9:$F$1000,$F49,'6.9 Resilience'!$G$9:$G$1000,$G49,'6.9 Resilience'!$H$9:$H$1000,$H49,'6.9 Resilience'!$I$9:$I$1000,$I49,'6.9 Resilience'!$K$9:$K$1000,$K49,'6.9 Resilience'!$M$9:$M$1000,$M49)+SUMIFS('6.1 Capex_summary'!AI$9:AI$1043,'6.1 Capex_summary'!$D$9:$D$1043,$D49,'6.1 Capex_summary'!$E$9:$E$1043,$E49,'6.1 Capex_summary'!$F$9:$F$1043,$F49,'6.1 Capex_summary'!$G$9:$G$1043,$G49,'6.1 Capex_summary'!$H$9:$H$1043,$H49,'6.1 Capex_summary'!$I$9:$I$1043,$I49,'6.1 Capex_summary'!$K$9:$K$1043,$K49,'6.1 Capex_summary'!$M$9:$M$1043,$M49)</f>
        <v>0</v>
      </c>
      <c r="AK49" s="49"/>
      <c r="AL49" s="49"/>
      <c r="AM49" s="49"/>
      <c r="AN49" s="49"/>
      <c r="AO49" s="49"/>
    </row>
    <row r="50" spans="1:41">
      <c r="A50" s="1465"/>
      <c r="B50" s="1465"/>
      <c r="C50" s="1465" t="s">
        <v>3310</v>
      </c>
      <c r="D50" s="1465" t="s">
        <v>238</v>
      </c>
      <c r="E50" s="1465" t="s">
        <v>215</v>
      </c>
      <c r="F50" s="1465" t="s">
        <v>239</v>
      </c>
      <c r="G50" s="1465" t="s">
        <v>1400</v>
      </c>
      <c r="H50" s="1465" t="s">
        <v>241</v>
      </c>
      <c r="I50" s="1465" t="s">
        <v>277</v>
      </c>
      <c r="J50" s="1465" t="s">
        <v>88</v>
      </c>
      <c r="K50" s="1465" t="s">
        <v>125</v>
      </c>
      <c r="L50" s="1467"/>
      <c r="M50" s="1465" t="s">
        <v>245</v>
      </c>
      <c r="N50" s="1465"/>
      <c r="O50" s="1467"/>
      <c r="P50" s="1468" t="s">
        <v>318</v>
      </c>
      <c r="Q50" s="1468"/>
      <c r="R50" s="1465"/>
      <c r="S50" s="1465"/>
      <c r="T50" s="1465"/>
      <c r="U50" s="1465"/>
      <c r="V50" s="1465"/>
      <c r="W50" s="1465"/>
      <c r="X50" s="1465"/>
      <c r="Y50" s="1465"/>
      <c r="Z50" s="1465"/>
      <c r="AA50" s="1465"/>
      <c r="AB50" s="1465"/>
      <c r="AC50" s="1465" t="s">
        <v>1151</v>
      </c>
      <c r="AD50" s="1465"/>
      <c r="AE50" s="882">
        <f>SUMIFS('6.9 Resilience'!AE$9:AE$1000,'6.9 Resilience'!$D$9:$D$1000,$D50,'6.9 Resilience'!$E$9:$E$1000,$E50,'6.9 Resilience'!$F$9:$F$1000,$F50,'6.9 Resilience'!$G$9:$G$1000,$G50,'6.9 Resilience'!$H$9:$H$1000,$H50,'6.9 Resilience'!$I$9:$I$1000,$I50,'6.9 Resilience'!$K$9:$K$1000,$K50,'6.9 Resilience'!$M$9:$M$1000,$M50)+SUMIFS('6.1 Capex_summary'!AE$9:AE$1043,'6.1 Capex_summary'!$D$9:$D$1043,$D50,'6.1 Capex_summary'!$E$9:$E$1043,$E50,'6.1 Capex_summary'!$F$9:$F$1043,$F50,'6.1 Capex_summary'!$G$9:$G$1043,$G50,'6.1 Capex_summary'!$H$9:$H$1043,$H50,'6.1 Capex_summary'!$I$9:$I$1043,$I50,'6.1 Capex_summary'!$K$9:$K$1043,$K50,'6.1 Capex_summary'!$M$9:$M$1043,$M50)</f>
        <v>0</v>
      </c>
      <c r="AF50" s="882">
        <f>SUMIFS('6.9 Resilience'!AF$9:AF$1000,'6.9 Resilience'!$D$9:$D$1000,$D50,'6.9 Resilience'!$E$9:$E$1000,$E50,'6.9 Resilience'!$F$9:$F$1000,$F50,'6.9 Resilience'!$G$9:$G$1000,$G50,'6.9 Resilience'!$H$9:$H$1000,$H50,'6.9 Resilience'!$I$9:$I$1000,$I50,'6.9 Resilience'!$K$9:$K$1000,$K50,'6.9 Resilience'!$M$9:$M$1000,$M50)+SUMIFS('6.1 Capex_summary'!AF$9:AF$1043,'6.1 Capex_summary'!$D$9:$D$1043,$D50,'6.1 Capex_summary'!$E$9:$E$1043,$E50,'6.1 Capex_summary'!$F$9:$F$1043,$F50,'6.1 Capex_summary'!$G$9:$G$1043,$G50,'6.1 Capex_summary'!$H$9:$H$1043,$H50,'6.1 Capex_summary'!$I$9:$I$1043,$I50,'6.1 Capex_summary'!$K$9:$K$1043,$K50,'6.1 Capex_summary'!$M$9:$M$1043,$M50)</f>
        <v>0</v>
      </c>
      <c r="AG50" s="882">
        <f>SUMIFS('6.9 Resilience'!AG$9:AG$1000,'6.9 Resilience'!$D$9:$D$1000,$D50,'6.9 Resilience'!$E$9:$E$1000,$E50,'6.9 Resilience'!$F$9:$F$1000,$F50,'6.9 Resilience'!$G$9:$G$1000,$G50,'6.9 Resilience'!$H$9:$H$1000,$H50,'6.9 Resilience'!$I$9:$I$1000,$I50,'6.9 Resilience'!$K$9:$K$1000,$K50,'6.9 Resilience'!$M$9:$M$1000,$M50)+SUMIFS('6.1 Capex_summary'!AG$9:AG$1043,'6.1 Capex_summary'!$D$9:$D$1043,$D50,'6.1 Capex_summary'!$E$9:$E$1043,$E50,'6.1 Capex_summary'!$F$9:$F$1043,$F50,'6.1 Capex_summary'!$G$9:$G$1043,$G50,'6.1 Capex_summary'!$H$9:$H$1043,$H50,'6.1 Capex_summary'!$I$9:$I$1043,$I50,'6.1 Capex_summary'!$K$9:$K$1043,$K50,'6.1 Capex_summary'!$M$9:$M$1043,$M50)</f>
        <v>0</v>
      </c>
      <c r="AH50" s="882">
        <f>SUMIFS('6.9 Resilience'!AH$9:AH$1000,'6.9 Resilience'!$D$9:$D$1000,$D50,'6.9 Resilience'!$E$9:$E$1000,$E50,'6.9 Resilience'!$F$9:$F$1000,$F50,'6.9 Resilience'!$G$9:$G$1000,$G50,'6.9 Resilience'!$H$9:$H$1000,$H50,'6.9 Resilience'!$I$9:$I$1000,$I50,'6.9 Resilience'!$K$9:$K$1000,$K50,'6.9 Resilience'!$M$9:$M$1000,$M50)+SUMIFS('6.1 Capex_summary'!AH$9:AH$1043,'6.1 Capex_summary'!$D$9:$D$1043,$D50,'6.1 Capex_summary'!$E$9:$E$1043,$E50,'6.1 Capex_summary'!$F$9:$F$1043,$F50,'6.1 Capex_summary'!$G$9:$G$1043,$G50,'6.1 Capex_summary'!$H$9:$H$1043,$H50,'6.1 Capex_summary'!$I$9:$I$1043,$I50,'6.1 Capex_summary'!$K$9:$K$1043,$K50,'6.1 Capex_summary'!$M$9:$M$1043,$M50)</f>
        <v>0</v>
      </c>
      <c r="AI50" s="882">
        <f>SUMIFS('6.9 Resilience'!AI$9:AI$1000,'6.9 Resilience'!$D$9:$D$1000,$D50,'6.9 Resilience'!$E$9:$E$1000,$E50,'6.9 Resilience'!$F$9:$F$1000,$F50,'6.9 Resilience'!$G$9:$G$1000,$G50,'6.9 Resilience'!$H$9:$H$1000,$H50,'6.9 Resilience'!$I$9:$I$1000,$I50,'6.9 Resilience'!$K$9:$K$1000,$K50,'6.9 Resilience'!$M$9:$M$1000,$M50)+SUMIFS('6.1 Capex_summary'!AI$9:AI$1043,'6.1 Capex_summary'!$D$9:$D$1043,$D50,'6.1 Capex_summary'!$E$9:$E$1043,$E50,'6.1 Capex_summary'!$F$9:$F$1043,$F50,'6.1 Capex_summary'!$G$9:$G$1043,$G50,'6.1 Capex_summary'!$H$9:$H$1043,$H50,'6.1 Capex_summary'!$I$9:$I$1043,$I50,'6.1 Capex_summary'!$K$9:$K$1043,$K50,'6.1 Capex_summary'!$M$9:$M$1043,$M50)</f>
        <v>0</v>
      </c>
      <c r="AK50" s="49"/>
      <c r="AL50" s="49"/>
      <c r="AM50" s="49"/>
      <c r="AN50" s="49"/>
      <c r="AO50" s="49"/>
    </row>
    <row r="51" spans="1:41">
      <c r="A51" s="1465"/>
      <c r="B51" s="1465"/>
      <c r="C51" s="1465" t="s">
        <v>3310</v>
      </c>
      <c r="D51" s="1465" t="s">
        <v>238</v>
      </c>
      <c r="E51" s="1465" t="s">
        <v>262</v>
      </c>
      <c r="F51" s="1465" t="s">
        <v>239</v>
      </c>
      <c r="G51" s="1465" t="s">
        <v>1400</v>
      </c>
      <c r="H51" s="1465" t="s">
        <v>241</v>
      </c>
      <c r="I51" s="1465" t="s">
        <v>277</v>
      </c>
      <c r="J51" s="1465" t="s">
        <v>88</v>
      </c>
      <c r="K51" s="1465" t="s">
        <v>125</v>
      </c>
      <c r="L51" s="1467"/>
      <c r="M51" s="1465" t="s">
        <v>269</v>
      </c>
      <c r="N51" s="1465"/>
      <c r="O51" s="1467" t="s">
        <v>357</v>
      </c>
      <c r="P51" s="1468" t="s">
        <v>318</v>
      </c>
      <c r="Q51" s="1468"/>
      <c r="R51" s="1465"/>
      <c r="S51" s="1465"/>
      <c r="T51" s="1465"/>
      <c r="U51" s="1465"/>
      <c r="V51" s="1465"/>
      <c r="W51" s="1465"/>
      <c r="X51" s="1465"/>
      <c r="Y51" s="1465"/>
      <c r="Z51" s="1465"/>
      <c r="AA51" s="1465"/>
      <c r="AB51" s="1465"/>
      <c r="AC51" s="1465" t="s">
        <v>1151</v>
      </c>
      <c r="AD51" s="1465"/>
      <c r="AE51" s="882">
        <f>SUMIFS('6.9 Resilience'!AE$9:AE$1000,'6.9 Resilience'!$D$9:$D$1000,$D51,'6.9 Resilience'!$E$9:$E$1000,$E51,'6.9 Resilience'!$F$9:$F$1000,$F51,'6.9 Resilience'!$G$9:$G$1000,$G51,'6.9 Resilience'!$H$9:$H$1000,$H51,'6.9 Resilience'!$I$9:$I$1000,$I51,'6.9 Resilience'!$K$9:$K$1000,$K51,'6.9 Resilience'!$M$9:$M$1000,$M51)+SUMIFS('6.1 Capex_summary'!AE$9:AE$1043,'6.1 Capex_summary'!$D$9:$D$1043,$D51,'6.1 Capex_summary'!$E$9:$E$1043,$E51,'6.1 Capex_summary'!$F$9:$F$1043,$F51,'6.1 Capex_summary'!$G$9:$G$1043,$G51,'6.1 Capex_summary'!$H$9:$H$1043,$H51,'6.1 Capex_summary'!$I$9:$I$1043,$I51,'6.1 Capex_summary'!$K$9:$K$1043,$K51,'6.1 Capex_summary'!$M$9:$M$1043,$M51)</f>
        <v>0</v>
      </c>
      <c r="AF51" s="882">
        <f>SUMIFS('6.9 Resilience'!AF$9:AF$1000,'6.9 Resilience'!$D$9:$D$1000,$D51,'6.9 Resilience'!$E$9:$E$1000,$E51,'6.9 Resilience'!$F$9:$F$1000,$F51,'6.9 Resilience'!$G$9:$G$1000,$G51,'6.9 Resilience'!$H$9:$H$1000,$H51,'6.9 Resilience'!$I$9:$I$1000,$I51,'6.9 Resilience'!$K$9:$K$1000,$K51,'6.9 Resilience'!$M$9:$M$1000,$M51)+SUMIFS('6.1 Capex_summary'!AF$9:AF$1043,'6.1 Capex_summary'!$D$9:$D$1043,$D51,'6.1 Capex_summary'!$E$9:$E$1043,$E51,'6.1 Capex_summary'!$F$9:$F$1043,$F51,'6.1 Capex_summary'!$G$9:$G$1043,$G51,'6.1 Capex_summary'!$H$9:$H$1043,$H51,'6.1 Capex_summary'!$I$9:$I$1043,$I51,'6.1 Capex_summary'!$K$9:$K$1043,$K51,'6.1 Capex_summary'!$M$9:$M$1043,$M51)</f>
        <v>0</v>
      </c>
      <c r="AG51" s="882">
        <f>SUMIFS('6.9 Resilience'!AG$9:AG$1000,'6.9 Resilience'!$D$9:$D$1000,$D51,'6.9 Resilience'!$E$9:$E$1000,$E51,'6.9 Resilience'!$F$9:$F$1000,$F51,'6.9 Resilience'!$G$9:$G$1000,$G51,'6.9 Resilience'!$H$9:$H$1000,$H51,'6.9 Resilience'!$I$9:$I$1000,$I51,'6.9 Resilience'!$K$9:$K$1000,$K51,'6.9 Resilience'!$M$9:$M$1000,$M51)+SUMIFS('6.1 Capex_summary'!AG$9:AG$1043,'6.1 Capex_summary'!$D$9:$D$1043,$D51,'6.1 Capex_summary'!$E$9:$E$1043,$E51,'6.1 Capex_summary'!$F$9:$F$1043,$F51,'6.1 Capex_summary'!$G$9:$G$1043,$G51,'6.1 Capex_summary'!$H$9:$H$1043,$H51,'6.1 Capex_summary'!$I$9:$I$1043,$I51,'6.1 Capex_summary'!$K$9:$K$1043,$K51,'6.1 Capex_summary'!$M$9:$M$1043,$M51)</f>
        <v>0</v>
      </c>
      <c r="AH51" s="882">
        <f>SUMIFS('6.9 Resilience'!AH$9:AH$1000,'6.9 Resilience'!$D$9:$D$1000,$D51,'6.9 Resilience'!$E$9:$E$1000,$E51,'6.9 Resilience'!$F$9:$F$1000,$F51,'6.9 Resilience'!$G$9:$G$1000,$G51,'6.9 Resilience'!$H$9:$H$1000,$H51,'6.9 Resilience'!$I$9:$I$1000,$I51,'6.9 Resilience'!$K$9:$K$1000,$K51,'6.9 Resilience'!$M$9:$M$1000,$M51)+SUMIFS('6.1 Capex_summary'!AH$9:AH$1043,'6.1 Capex_summary'!$D$9:$D$1043,$D51,'6.1 Capex_summary'!$E$9:$E$1043,$E51,'6.1 Capex_summary'!$F$9:$F$1043,$F51,'6.1 Capex_summary'!$G$9:$G$1043,$G51,'6.1 Capex_summary'!$H$9:$H$1043,$H51,'6.1 Capex_summary'!$I$9:$I$1043,$I51,'6.1 Capex_summary'!$K$9:$K$1043,$K51,'6.1 Capex_summary'!$M$9:$M$1043,$M51)</f>
        <v>0</v>
      </c>
      <c r="AI51" s="882">
        <f>SUMIFS('6.9 Resilience'!AI$9:AI$1000,'6.9 Resilience'!$D$9:$D$1000,$D51,'6.9 Resilience'!$E$9:$E$1000,$E51,'6.9 Resilience'!$F$9:$F$1000,$F51,'6.9 Resilience'!$G$9:$G$1000,$G51,'6.9 Resilience'!$H$9:$H$1000,$H51,'6.9 Resilience'!$I$9:$I$1000,$I51,'6.9 Resilience'!$K$9:$K$1000,$K51,'6.9 Resilience'!$M$9:$M$1000,$M51)+SUMIFS('6.1 Capex_summary'!AI$9:AI$1043,'6.1 Capex_summary'!$D$9:$D$1043,$D51,'6.1 Capex_summary'!$E$9:$E$1043,$E51,'6.1 Capex_summary'!$F$9:$F$1043,$F51,'6.1 Capex_summary'!$G$9:$G$1043,$G51,'6.1 Capex_summary'!$H$9:$H$1043,$H51,'6.1 Capex_summary'!$I$9:$I$1043,$I51,'6.1 Capex_summary'!$K$9:$K$1043,$K51,'6.1 Capex_summary'!$M$9:$M$1043,$M51)</f>
        <v>0</v>
      </c>
      <c r="AK51" s="49"/>
      <c r="AL51" s="49"/>
      <c r="AM51" s="49"/>
      <c r="AN51" s="49"/>
      <c r="AO51" s="49"/>
    </row>
    <row r="52" spans="1:41">
      <c r="A52" s="1465"/>
      <c r="B52" s="1465"/>
      <c r="C52" s="1465" t="s">
        <v>1409</v>
      </c>
      <c r="D52" s="1465" t="s">
        <v>238</v>
      </c>
      <c r="E52" s="1465" t="s">
        <v>215</v>
      </c>
      <c r="F52" s="1465" t="s">
        <v>239</v>
      </c>
      <c r="G52" s="1465" t="s">
        <v>1400</v>
      </c>
      <c r="H52" s="1465" t="s">
        <v>241</v>
      </c>
      <c r="I52" s="1465" t="s">
        <v>277</v>
      </c>
      <c r="J52" s="1465" t="s">
        <v>88</v>
      </c>
      <c r="K52" s="1465" t="s">
        <v>363</v>
      </c>
      <c r="L52" s="1467" t="s">
        <v>287</v>
      </c>
      <c r="M52" s="1467" t="s">
        <v>287</v>
      </c>
      <c r="N52" s="1465"/>
      <c r="O52" s="1467" t="s">
        <v>287</v>
      </c>
      <c r="P52" s="1468" t="s">
        <v>318</v>
      </c>
      <c r="Q52" s="1468"/>
      <c r="R52" s="1465"/>
      <c r="S52" s="1465"/>
      <c r="T52" s="1465"/>
      <c r="U52" s="1465"/>
      <c r="V52" s="1465"/>
      <c r="W52" s="1465"/>
      <c r="X52" s="1465"/>
      <c r="Y52" s="1465"/>
      <c r="Z52" s="1465"/>
      <c r="AA52" s="1465"/>
      <c r="AB52" s="1465"/>
      <c r="AC52" s="1465" t="s">
        <v>1151</v>
      </c>
      <c r="AD52" s="1465"/>
      <c r="AE52" s="882">
        <f>SUMIFS('5.1 TO_Indirects'!AE$9:AE$994,'5.1 TO_Indirects'!$D$9:$D$994,$D52,'5.1 TO_Indirects'!$E$9:$E$994,$E52,'5.1 TO_Indirects'!$F$9:$F$994,$F52,'5.1 TO_Indirects'!$G$9:$G$994,$G52,'5.1 TO_Indirects'!$H$9:$H$994,$H52,'5.1 TO_Indirects'!$I$9:$I$994,$I52,'5.1 TO_Indirects'!$J$9:$J$994,$J52,'5.1 TO_Indirects'!$K$9:$K$994,$K52,'5.1 TO_Indirects'!$L$9:$L$994,$L52,'5.1 TO_Indirects'!$M$9:$M$994,$M52,'5.1 TO_Indirects'!$O$9:$O$994,$O52)</f>
        <v>0</v>
      </c>
      <c r="AF52" s="882">
        <f>SUMIFS('5.1 TO_Indirects'!AF$9:AF$994,'5.1 TO_Indirects'!$D$9:$D$994,$D52,'5.1 TO_Indirects'!$E$9:$E$994,$E52,'5.1 TO_Indirects'!$F$9:$F$994,$F52,'5.1 TO_Indirects'!$G$9:$G$994,$G52,'5.1 TO_Indirects'!$H$9:$H$994,$H52,'5.1 TO_Indirects'!$I$9:$I$994,$I52,'5.1 TO_Indirects'!$J$9:$J$994,$J52,'5.1 TO_Indirects'!$K$9:$K$994,$K52,'5.1 TO_Indirects'!$L$9:$L$994,$L52,'5.1 TO_Indirects'!$M$9:$M$994,$M52,'5.1 TO_Indirects'!$O$9:$O$994,$O52)</f>
        <v>0</v>
      </c>
      <c r="AG52" s="882">
        <f>SUMIFS('5.1 TO_Indirects'!AG$9:AG$994,'5.1 TO_Indirects'!$D$9:$D$994,$D52,'5.1 TO_Indirects'!$E$9:$E$994,$E52,'5.1 TO_Indirects'!$F$9:$F$994,$F52,'5.1 TO_Indirects'!$G$9:$G$994,$G52,'5.1 TO_Indirects'!$H$9:$H$994,$H52,'5.1 TO_Indirects'!$I$9:$I$994,$I52,'5.1 TO_Indirects'!$J$9:$J$994,$J52,'5.1 TO_Indirects'!$K$9:$K$994,$K52,'5.1 TO_Indirects'!$L$9:$L$994,$L52,'5.1 TO_Indirects'!$M$9:$M$994,$M52,'5.1 TO_Indirects'!$O$9:$O$994,$O52)</f>
        <v>0</v>
      </c>
      <c r="AH52" s="882">
        <f>SUMIFS('5.1 TO_Indirects'!AH$9:AH$994,'5.1 TO_Indirects'!$D$9:$D$994,$D52,'5.1 TO_Indirects'!$E$9:$E$994,$E52,'5.1 TO_Indirects'!$F$9:$F$994,$F52,'5.1 TO_Indirects'!$G$9:$G$994,$G52,'5.1 TO_Indirects'!$H$9:$H$994,$H52,'5.1 TO_Indirects'!$I$9:$I$994,$I52,'5.1 TO_Indirects'!$J$9:$J$994,$J52,'5.1 TO_Indirects'!$K$9:$K$994,$K52,'5.1 TO_Indirects'!$L$9:$L$994,$L52,'5.1 TO_Indirects'!$M$9:$M$994,$M52,'5.1 TO_Indirects'!$O$9:$O$994,$O52)</f>
        <v>0</v>
      </c>
      <c r="AI52" s="882">
        <f>SUMIFS('5.1 TO_Indirects'!AI$9:AI$994,'5.1 TO_Indirects'!$D$9:$D$994,$D52,'5.1 TO_Indirects'!$E$9:$E$994,$E52,'5.1 TO_Indirects'!$F$9:$F$994,$F52,'5.1 TO_Indirects'!$G$9:$G$994,$G52,'5.1 TO_Indirects'!$H$9:$H$994,$H52,'5.1 TO_Indirects'!$I$9:$I$994,$I52,'5.1 TO_Indirects'!$J$9:$J$994,$J52,'5.1 TO_Indirects'!$K$9:$K$994,$K52,'5.1 TO_Indirects'!$L$9:$L$994,$L52,'5.1 TO_Indirects'!$M$9:$M$994,$M52,'5.1 TO_Indirects'!$O$9:$O$994,$O52)</f>
        <v>0</v>
      </c>
      <c r="AL52" s="49"/>
      <c r="AM52" s="49"/>
      <c r="AN52" s="49"/>
      <c r="AO52" s="49"/>
    </row>
    <row r="53" spans="1:41">
      <c r="A53" s="1465"/>
      <c r="B53" s="1465"/>
      <c r="C53" s="1465" t="s">
        <v>1409</v>
      </c>
      <c r="D53" s="1465" t="s">
        <v>238</v>
      </c>
      <c r="E53" s="1465" t="s">
        <v>215</v>
      </c>
      <c r="F53" s="1465" t="s">
        <v>239</v>
      </c>
      <c r="G53" s="1465" t="s">
        <v>1400</v>
      </c>
      <c r="H53" s="1465" t="s">
        <v>241</v>
      </c>
      <c r="I53" s="1465" t="s">
        <v>277</v>
      </c>
      <c r="J53" s="1465" t="s">
        <v>88</v>
      </c>
      <c r="K53" s="1465" t="s">
        <v>370</v>
      </c>
      <c r="L53" s="1467" t="s">
        <v>287</v>
      </c>
      <c r="M53" s="1467" t="s">
        <v>287</v>
      </c>
      <c r="N53" s="1465"/>
      <c r="O53" s="1467" t="s">
        <v>287</v>
      </c>
      <c r="P53" s="1468" t="s">
        <v>318</v>
      </c>
      <c r="Q53" s="1468"/>
      <c r="R53" s="1465"/>
      <c r="S53" s="1465"/>
      <c r="T53" s="1465"/>
      <c r="U53" s="1465"/>
      <c r="V53" s="1465"/>
      <c r="W53" s="1465"/>
      <c r="X53" s="1465"/>
      <c r="Y53" s="1465"/>
      <c r="Z53" s="1465"/>
      <c r="AA53" s="1465"/>
      <c r="AB53" s="1465"/>
      <c r="AC53" s="1465" t="s">
        <v>1151</v>
      </c>
      <c r="AD53" s="1465"/>
      <c r="AE53" s="882">
        <f>SUMIFS('5.1 TO_Indirects'!AE$9:AE$994,'5.1 TO_Indirects'!$D$9:$D$994,$D53,'5.1 TO_Indirects'!$E$9:$E$994,$E53,'5.1 TO_Indirects'!$F$9:$F$994,$F53,'5.1 TO_Indirects'!$G$9:$G$994,$G53,'5.1 TO_Indirects'!$H$9:$H$994,$H53,'5.1 TO_Indirects'!$I$9:$I$994,$I53,'5.1 TO_Indirects'!$J$9:$J$994,$J53,'5.1 TO_Indirects'!$K$9:$K$994,$K53,'5.1 TO_Indirects'!$L$9:$L$994,$L53,'5.1 TO_Indirects'!$M$9:$M$994,$M53,'5.1 TO_Indirects'!$O$9:$O$994,$O53)</f>
        <v>0</v>
      </c>
      <c r="AF53" s="882">
        <f>SUMIFS('5.1 TO_Indirects'!AF$9:AF$994,'5.1 TO_Indirects'!$D$9:$D$994,$D53,'5.1 TO_Indirects'!$E$9:$E$994,$E53,'5.1 TO_Indirects'!$F$9:$F$994,$F53,'5.1 TO_Indirects'!$G$9:$G$994,$G53,'5.1 TO_Indirects'!$H$9:$H$994,$H53,'5.1 TO_Indirects'!$I$9:$I$994,$I53,'5.1 TO_Indirects'!$J$9:$J$994,$J53,'5.1 TO_Indirects'!$K$9:$K$994,$K53,'5.1 TO_Indirects'!$L$9:$L$994,$L53,'5.1 TO_Indirects'!$M$9:$M$994,$M53,'5.1 TO_Indirects'!$O$9:$O$994,$O53)</f>
        <v>0</v>
      </c>
      <c r="AG53" s="882">
        <f>SUMIFS('5.1 TO_Indirects'!AG$9:AG$994,'5.1 TO_Indirects'!$D$9:$D$994,$D53,'5.1 TO_Indirects'!$E$9:$E$994,$E53,'5.1 TO_Indirects'!$F$9:$F$994,$F53,'5.1 TO_Indirects'!$G$9:$G$994,$G53,'5.1 TO_Indirects'!$H$9:$H$994,$H53,'5.1 TO_Indirects'!$I$9:$I$994,$I53,'5.1 TO_Indirects'!$J$9:$J$994,$J53,'5.1 TO_Indirects'!$K$9:$K$994,$K53,'5.1 TO_Indirects'!$L$9:$L$994,$L53,'5.1 TO_Indirects'!$M$9:$M$994,$M53,'5.1 TO_Indirects'!$O$9:$O$994,$O53)</f>
        <v>0</v>
      </c>
      <c r="AH53" s="882">
        <f>SUMIFS('5.1 TO_Indirects'!AH$9:AH$994,'5.1 TO_Indirects'!$D$9:$D$994,$D53,'5.1 TO_Indirects'!$E$9:$E$994,$E53,'5.1 TO_Indirects'!$F$9:$F$994,$F53,'5.1 TO_Indirects'!$G$9:$G$994,$G53,'5.1 TO_Indirects'!$H$9:$H$994,$H53,'5.1 TO_Indirects'!$I$9:$I$994,$I53,'5.1 TO_Indirects'!$J$9:$J$994,$J53,'5.1 TO_Indirects'!$K$9:$K$994,$K53,'5.1 TO_Indirects'!$L$9:$L$994,$L53,'5.1 TO_Indirects'!$M$9:$M$994,$M53,'5.1 TO_Indirects'!$O$9:$O$994,$O53)</f>
        <v>0</v>
      </c>
      <c r="AI53" s="882">
        <f>SUMIFS('5.1 TO_Indirects'!AI$9:AI$994,'5.1 TO_Indirects'!$D$9:$D$994,$D53,'5.1 TO_Indirects'!$E$9:$E$994,$E53,'5.1 TO_Indirects'!$F$9:$F$994,$F53,'5.1 TO_Indirects'!$G$9:$G$994,$G53,'5.1 TO_Indirects'!$H$9:$H$994,$H53,'5.1 TO_Indirects'!$I$9:$I$994,$I53,'5.1 TO_Indirects'!$J$9:$J$994,$J53,'5.1 TO_Indirects'!$K$9:$K$994,$K53,'5.1 TO_Indirects'!$L$9:$L$994,$L53,'5.1 TO_Indirects'!$M$9:$M$994,$M53,'5.1 TO_Indirects'!$O$9:$O$994,$O53)</f>
        <v>0</v>
      </c>
    </row>
    <row r="54" spans="1:41">
      <c r="A54" s="1465"/>
      <c r="B54" s="1465"/>
      <c r="C54" s="1465" t="s">
        <v>1410</v>
      </c>
      <c r="D54" s="1465" t="s">
        <v>238</v>
      </c>
      <c r="E54" s="1465" t="s">
        <v>215</v>
      </c>
      <c r="F54" s="1465" t="s">
        <v>239</v>
      </c>
      <c r="G54" s="1465" t="s">
        <v>1400</v>
      </c>
      <c r="H54" s="1465" t="s">
        <v>241</v>
      </c>
      <c r="I54" s="1465" t="s">
        <v>277</v>
      </c>
      <c r="J54" s="1465" t="s">
        <v>88</v>
      </c>
      <c r="K54" s="1465" t="s">
        <v>376</v>
      </c>
      <c r="L54" s="1465" t="s">
        <v>376</v>
      </c>
      <c r="M54" s="1467" t="s">
        <v>287</v>
      </c>
      <c r="N54" s="1465"/>
      <c r="O54" s="1467" t="s">
        <v>287</v>
      </c>
      <c r="P54" s="1468" t="s">
        <v>318</v>
      </c>
      <c r="Q54" s="1468"/>
      <c r="R54" s="1465"/>
      <c r="S54" s="1465"/>
      <c r="T54" s="1465"/>
      <c r="U54" s="1465"/>
      <c r="V54" s="1465"/>
      <c r="W54" s="1465"/>
      <c r="X54" s="1465"/>
      <c r="Y54" s="1465"/>
      <c r="Z54" s="1465"/>
      <c r="AA54" s="1465"/>
      <c r="AB54" s="1465"/>
      <c r="AC54" s="1465" t="s">
        <v>1151</v>
      </c>
      <c r="AD54" s="1465"/>
      <c r="AE54" s="882">
        <f>SUMIFS('5.6 Quarry_Loss'!AE$9:AE$1004,'5.6 Quarry_Loss'!$D$9:$D$1004,$D54,'5.6 Quarry_Loss'!$E$9:$E$1004,$E54,'5.6 Quarry_Loss'!$F$9:$F$1004,$F54,'5.6 Quarry_Loss'!$G$9:$G$1004,$G54,'5.6 Quarry_Loss'!$H$9:$H$1004,$H54,'5.6 Quarry_Loss'!$I$9:$I$1004,$I54,'5.6 Quarry_Loss'!$J$9:$J$1004,$J54,'5.6 Quarry_Loss'!$K$9:$K$1004,$K54,'5.6 Quarry_Loss'!$L$9:$L$1004,$L54,'5.6 Quarry_Loss'!$M$9:$M$1004,$M54,'5.6 Quarry_Loss'!$O$9:$O$1004,$O54)</f>
        <v>0</v>
      </c>
      <c r="AF54" s="882">
        <f>SUMIFS('5.6 Quarry_Loss'!AF$9:AF$1004,'5.6 Quarry_Loss'!$D$9:$D$1004,$D54,'5.6 Quarry_Loss'!$E$9:$E$1004,$E54,'5.6 Quarry_Loss'!$F$9:$F$1004,$F54,'5.6 Quarry_Loss'!$G$9:$G$1004,$G54,'5.6 Quarry_Loss'!$H$9:$H$1004,$H54,'5.6 Quarry_Loss'!$I$9:$I$1004,$I54,'5.6 Quarry_Loss'!$J$9:$J$1004,$J54,'5.6 Quarry_Loss'!$K$9:$K$1004,$K54,'5.6 Quarry_Loss'!$L$9:$L$1004,$L54,'5.6 Quarry_Loss'!$M$9:$M$1004,$M54,'5.6 Quarry_Loss'!$O$9:$O$1004,$O54)</f>
        <v>0</v>
      </c>
      <c r="AG54" s="882">
        <f>SUMIFS('5.6 Quarry_Loss'!AG$9:AG$1004,'5.6 Quarry_Loss'!$D$9:$D$1004,$D54,'5.6 Quarry_Loss'!$E$9:$E$1004,$E54,'5.6 Quarry_Loss'!$F$9:$F$1004,$F54,'5.6 Quarry_Loss'!$G$9:$G$1004,$G54,'5.6 Quarry_Loss'!$H$9:$H$1004,$H54,'5.6 Quarry_Loss'!$I$9:$I$1004,$I54,'5.6 Quarry_Loss'!$J$9:$J$1004,$J54,'5.6 Quarry_Loss'!$K$9:$K$1004,$K54,'5.6 Quarry_Loss'!$L$9:$L$1004,$L54,'5.6 Quarry_Loss'!$M$9:$M$1004,$M54,'5.6 Quarry_Loss'!$O$9:$O$1004,$O54)</f>
        <v>0</v>
      </c>
      <c r="AH54" s="882">
        <f>SUMIFS('5.6 Quarry_Loss'!AH$9:AH$1004,'5.6 Quarry_Loss'!$D$9:$D$1004,$D54,'5.6 Quarry_Loss'!$E$9:$E$1004,$E54,'5.6 Quarry_Loss'!$F$9:$F$1004,$F54,'5.6 Quarry_Loss'!$G$9:$G$1004,$G54,'5.6 Quarry_Loss'!$H$9:$H$1004,$H54,'5.6 Quarry_Loss'!$I$9:$I$1004,$I54,'5.6 Quarry_Loss'!$J$9:$J$1004,$J54,'5.6 Quarry_Loss'!$K$9:$K$1004,$K54,'5.6 Quarry_Loss'!$L$9:$L$1004,$L54,'5.6 Quarry_Loss'!$M$9:$M$1004,$M54,'5.6 Quarry_Loss'!$O$9:$O$1004,$O54)</f>
        <v>0</v>
      </c>
      <c r="AI54" s="882">
        <f>SUMIFS('5.6 Quarry_Loss'!AI$9:AI$1004,'5.6 Quarry_Loss'!$D$9:$D$1004,$D54,'5.6 Quarry_Loss'!$E$9:$E$1004,$E54,'5.6 Quarry_Loss'!$F$9:$F$1004,$F54,'5.6 Quarry_Loss'!$G$9:$G$1004,$G54,'5.6 Quarry_Loss'!$H$9:$H$1004,$H54,'5.6 Quarry_Loss'!$I$9:$I$1004,$I54,'5.6 Quarry_Loss'!$J$9:$J$1004,$J54,'5.6 Quarry_Loss'!$K$9:$K$1004,$K54,'5.6 Quarry_Loss'!$L$9:$L$1004,$L54,'5.6 Quarry_Loss'!$M$9:$M$1004,$M54,'5.6 Quarry_Loss'!$O$9:$O$1004,$O54)</f>
        <v>0</v>
      </c>
    </row>
    <row r="55" spans="1:41">
      <c r="A55" s="1465"/>
      <c r="B55" s="1465"/>
      <c r="C55" s="1465" t="s">
        <v>1409</v>
      </c>
      <c r="D55" s="1465" t="s">
        <v>238</v>
      </c>
      <c r="E55" s="1465" t="s">
        <v>215</v>
      </c>
      <c r="F55" s="1465" t="s">
        <v>239</v>
      </c>
      <c r="G55" s="1465" t="s">
        <v>1400</v>
      </c>
      <c r="H55" s="1465" t="s">
        <v>241</v>
      </c>
      <c r="I55" s="1465" t="s">
        <v>277</v>
      </c>
      <c r="J55" s="1465" t="s">
        <v>88</v>
      </c>
      <c r="K55" s="1465" t="s">
        <v>383</v>
      </c>
      <c r="L55" s="1467" t="s">
        <v>287</v>
      </c>
      <c r="M55" s="1467" t="s">
        <v>287</v>
      </c>
      <c r="N55" s="1465"/>
      <c r="O55" s="1467" t="s">
        <v>287</v>
      </c>
      <c r="P55" s="1468" t="s">
        <v>318</v>
      </c>
      <c r="Q55" s="1468"/>
      <c r="R55" s="1465"/>
      <c r="S55" s="1465"/>
      <c r="T55" s="1465"/>
      <c r="U55" s="1465"/>
      <c r="V55" s="1465"/>
      <c r="W55" s="1465"/>
      <c r="X55" s="1465"/>
      <c r="Y55" s="1465"/>
      <c r="Z55" s="1465"/>
      <c r="AA55" s="1465"/>
      <c r="AB55" s="1465"/>
      <c r="AC55" s="1465" t="s">
        <v>1151</v>
      </c>
      <c r="AD55" s="1465"/>
      <c r="AE55" s="882">
        <f>SUMIFS('5.1 TO_Indirects'!AE$9:AE$994,'5.1 TO_Indirects'!$D$9:$D$994,$D55,'5.1 TO_Indirects'!$E$9:$E$994,$E55,'5.1 TO_Indirects'!$F$9:$F$994,$F55,'5.1 TO_Indirects'!$G$9:$G$994,$G55,'5.1 TO_Indirects'!$H$9:$H$994,$H55,'5.1 TO_Indirects'!$I$9:$I$994,$I55,'5.1 TO_Indirects'!$J$9:$J$994,$J55,'5.1 TO_Indirects'!$K$9:$K$994,$K55,'5.1 TO_Indirects'!$L$9:$L$994,$L55,'5.1 TO_Indirects'!$M$9:$M$994,$M55,'5.1 TO_Indirects'!$O$9:$O$994,$O55)</f>
        <v>0</v>
      </c>
      <c r="AF55" s="882">
        <f>SUMIFS('5.1 TO_Indirects'!AF$9:AF$994,'5.1 TO_Indirects'!$D$9:$D$994,$D55,'5.1 TO_Indirects'!$E$9:$E$994,$E55,'5.1 TO_Indirects'!$F$9:$F$994,$F55,'5.1 TO_Indirects'!$G$9:$G$994,$G55,'5.1 TO_Indirects'!$H$9:$H$994,$H55,'5.1 TO_Indirects'!$I$9:$I$994,$I55,'5.1 TO_Indirects'!$J$9:$J$994,$J55,'5.1 TO_Indirects'!$K$9:$K$994,$K55,'5.1 TO_Indirects'!$L$9:$L$994,$L55,'5.1 TO_Indirects'!$M$9:$M$994,$M55,'5.1 TO_Indirects'!$O$9:$O$994,$O55)</f>
        <v>0</v>
      </c>
      <c r="AG55" s="882">
        <f>SUMIFS('5.1 TO_Indirects'!AG$9:AG$994,'5.1 TO_Indirects'!$D$9:$D$994,$D55,'5.1 TO_Indirects'!$E$9:$E$994,$E55,'5.1 TO_Indirects'!$F$9:$F$994,$F55,'5.1 TO_Indirects'!$G$9:$G$994,$G55,'5.1 TO_Indirects'!$H$9:$H$994,$H55,'5.1 TO_Indirects'!$I$9:$I$994,$I55,'5.1 TO_Indirects'!$J$9:$J$994,$J55,'5.1 TO_Indirects'!$K$9:$K$994,$K55,'5.1 TO_Indirects'!$L$9:$L$994,$L55,'5.1 TO_Indirects'!$M$9:$M$994,$M55,'5.1 TO_Indirects'!$O$9:$O$994,$O55)</f>
        <v>0</v>
      </c>
      <c r="AH55" s="882">
        <f>SUMIFS('5.1 TO_Indirects'!AH$9:AH$994,'5.1 TO_Indirects'!$D$9:$D$994,$D55,'5.1 TO_Indirects'!$E$9:$E$994,$E55,'5.1 TO_Indirects'!$F$9:$F$994,$F55,'5.1 TO_Indirects'!$G$9:$G$994,$G55,'5.1 TO_Indirects'!$H$9:$H$994,$H55,'5.1 TO_Indirects'!$I$9:$I$994,$I55,'5.1 TO_Indirects'!$J$9:$J$994,$J55,'5.1 TO_Indirects'!$K$9:$K$994,$K55,'5.1 TO_Indirects'!$L$9:$L$994,$L55,'5.1 TO_Indirects'!$M$9:$M$994,$M55,'5.1 TO_Indirects'!$O$9:$O$994,$O55)</f>
        <v>0</v>
      </c>
      <c r="AI55" s="882">
        <f>SUMIFS('5.1 TO_Indirects'!AI$9:AI$994,'5.1 TO_Indirects'!$D$9:$D$994,$D55,'5.1 TO_Indirects'!$E$9:$E$994,$E55,'5.1 TO_Indirects'!$F$9:$F$994,$F55,'5.1 TO_Indirects'!$G$9:$G$994,$G55,'5.1 TO_Indirects'!$H$9:$H$994,$H55,'5.1 TO_Indirects'!$I$9:$I$994,$I55,'5.1 TO_Indirects'!$J$9:$J$994,$J55,'5.1 TO_Indirects'!$K$9:$K$994,$K55,'5.1 TO_Indirects'!$L$9:$L$994,$L55,'5.1 TO_Indirects'!$M$9:$M$994,$M55,'5.1 TO_Indirects'!$O$9:$O$994,$O55)</f>
        <v>0</v>
      </c>
    </row>
    <row r="56" spans="1:41">
      <c r="A56" s="1465"/>
      <c r="B56" s="1465"/>
      <c r="C56" s="1465" t="s">
        <v>1411</v>
      </c>
      <c r="D56" s="1465" t="s">
        <v>238</v>
      </c>
      <c r="E56" s="1465" t="s">
        <v>215</v>
      </c>
      <c r="F56" s="1465" t="s">
        <v>239</v>
      </c>
      <c r="G56" s="1465" t="s">
        <v>1400</v>
      </c>
      <c r="H56" s="1465" t="s">
        <v>241</v>
      </c>
      <c r="I56" s="1465" t="s">
        <v>313</v>
      </c>
      <c r="J56" s="1465" t="s">
        <v>88</v>
      </c>
      <c r="K56" s="1465" t="s">
        <v>1412</v>
      </c>
      <c r="L56" s="1465" t="s">
        <v>439</v>
      </c>
      <c r="M56" s="1467" t="s">
        <v>287</v>
      </c>
      <c r="N56" s="1465"/>
      <c r="O56" s="1467" t="s">
        <v>287</v>
      </c>
      <c r="P56" s="1468" t="s">
        <v>329</v>
      </c>
      <c r="Q56" s="1468"/>
      <c r="R56" s="1465"/>
      <c r="S56" s="1465"/>
      <c r="T56" s="1465"/>
      <c r="U56" s="1465"/>
      <c r="V56" s="1465"/>
      <c r="W56" s="1465"/>
      <c r="X56" s="1465"/>
      <c r="Y56" s="1465"/>
      <c r="Z56" s="1465"/>
      <c r="AA56" s="1465"/>
      <c r="AB56" s="1465"/>
      <c r="AC56" s="1465" t="s">
        <v>1151</v>
      </c>
      <c r="AD56" s="1465"/>
      <c r="AE56" s="882">
        <f>SUMIFS('5.3 TO_Direct_Opex'!AE$9:AE$1027,'5.3 TO_Direct_Opex'!$D$9:$D$1027,$D56,'5.3 TO_Direct_Opex'!$E$9:$E$1027,$E56,'5.3 TO_Direct_Opex'!$F$9:$F$1027,$F56,'5.3 TO_Direct_Opex'!$G$9:$G$1027,$G56,'5.3 TO_Direct_Opex'!$H$9:$H$1027,$H56,'5.3 TO_Direct_Opex'!$I$9:$I$1027,$I56,'5.3 TO_Direct_Opex'!$J$9:$J$1027,$J56,'5.3 TO_Direct_Opex'!$K$9:$K$1027,$K56,'5.3 TO_Direct_Opex'!$L$9:$L$1027,$L56,'5.3 TO_Direct_Opex'!$M$9:$M$1027,$M56,'5.3 TO_Direct_Opex'!$O$9:$O$1027,$O56)</f>
        <v>0</v>
      </c>
      <c r="AF56" s="882">
        <f>SUMIFS('5.3 TO_Direct_Opex'!AF$9:AF$1027,'5.3 TO_Direct_Opex'!$D$9:$D$1027,$D56,'5.3 TO_Direct_Opex'!$E$9:$E$1027,$E56,'5.3 TO_Direct_Opex'!$F$9:$F$1027,$F56,'5.3 TO_Direct_Opex'!$G$9:$G$1027,$G56,'5.3 TO_Direct_Opex'!$H$9:$H$1027,$H56,'5.3 TO_Direct_Opex'!$I$9:$I$1027,$I56,'5.3 TO_Direct_Opex'!$J$9:$J$1027,$J56,'5.3 TO_Direct_Opex'!$K$9:$K$1027,$K56,'5.3 TO_Direct_Opex'!$L$9:$L$1027,$L56,'5.3 TO_Direct_Opex'!$M$9:$M$1027,$M56,'5.3 TO_Direct_Opex'!$O$9:$O$1027,$O56)</f>
        <v>0</v>
      </c>
      <c r="AG56" s="882">
        <f>SUMIFS('5.3 TO_Direct_Opex'!AG$9:AG$1027,'5.3 TO_Direct_Opex'!$D$9:$D$1027,$D56,'5.3 TO_Direct_Opex'!$E$9:$E$1027,$E56,'5.3 TO_Direct_Opex'!$F$9:$F$1027,$F56,'5.3 TO_Direct_Opex'!$G$9:$G$1027,$G56,'5.3 TO_Direct_Opex'!$H$9:$H$1027,$H56,'5.3 TO_Direct_Opex'!$I$9:$I$1027,$I56,'5.3 TO_Direct_Opex'!$J$9:$J$1027,$J56,'5.3 TO_Direct_Opex'!$K$9:$K$1027,$K56,'5.3 TO_Direct_Opex'!$L$9:$L$1027,$L56,'5.3 TO_Direct_Opex'!$M$9:$M$1027,$M56,'5.3 TO_Direct_Opex'!$O$9:$O$1027,$O56)</f>
        <v>0</v>
      </c>
      <c r="AH56" s="882">
        <f>SUMIFS('5.3 TO_Direct_Opex'!AH$9:AH$1027,'5.3 TO_Direct_Opex'!$D$9:$D$1027,$D56,'5.3 TO_Direct_Opex'!$E$9:$E$1027,$E56,'5.3 TO_Direct_Opex'!$F$9:$F$1027,$F56,'5.3 TO_Direct_Opex'!$G$9:$G$1027,$G56,'5.3 TO_Direct_Opex'!$H$9:$H$1027,$H56,'5.3 TO_Direct_Opex'!$I$9:$I$1027,$I56,'5.3 TO_Direct_Opex'!$J$9:$J$1027,$J56,'5.3 TO_Direct_Opex'!$K$9:$K$1027,$K56,'5.3 TO_Direct_Opex'!$L$9:$L$1027,$L56,'5.3 TO_Direct_Opex'!$M$9:$M$1027,$M56,'5.3 TO_Direct_Opex'!$O$9:$O$1027,$O56)</f>
        <v>0</v>
      </c>
      <c r="AI56" s="882">
        <f>SUMIFS('5.3 TO_Direct_Opex'!AI$9:AI$1027,'5.3 TO_Direct_Opex'!$D$9:$D$1027,$D56,'5.3 TO_Direct_Opex'!$E$9:$E$1027,$E56,'5.3 TO_Direct_Opex'!$F$9:$F$1027,$F56,'5.3 TO_Direct_Opex'!$G$9:$G$1027,$G56,'5.3 TO_Direct_Opex'!$H$9:$H$1027,$H56,'5.3 TO_Direct_Opex'!$I$9:$I$1027,$I56,'5.3 TO_Direct_Opex'!$J$9:$J$1027,$J56,'5.3 TO_Direct_Opex'!$K$9:$K$1027,$K56,'5.3 TO_Direct_Opex'!$L$9:$L$1027,$L56,'5.3 TO_Direct_Opex'!$M$9:$M$1027,$M56,'5.3 TO_Direct_Opex'!$O$9:$O$1027,$O56)</f>
        <v>0</v>
      </c>
    </row>
    <row r="57" spans="1:41">
      <c r="A57" s="1465"/>
      <c r="B57" s="1465"/>
      <c r="C57" s="1465" t="s">
        <v>1411</v>
      </c>
      <c r="D57" s="1465" t="s">
        <v>238</v>
      </c>
      <c r="E57" s="1465" t="s">
        <v>215</v>
      </c>
      <c r="F57" s="1465" t="s">
        <v>239</v>
      </c>
      <c r="G57" s="1465" t="s">
        <v>1400</v>
      </c>
      <c r="H57" s="1465" t="s">
        <v>241</v>
      </c>
      <c r="I57" s="1465" t="s">
        <v>313</v>
      </c>
      <c r="J57" s="1465" t="s">
        <v>88</v>
      </c>
      <c r="K57" s="1465" t="s">
        <v>1412</v>
      </c>
      <c r="L57" s="1465" t="s">
        <v>442</v>
      </c>
      <c r="M57" s="1467" t="s">
        <v>287</v>
      </c>
      <c r="N57" s="1465"/>
      <c r="O57" s="1467" t="s">
        <v>287</v>
      </c>
      <c r="P57" s="1468" t="s">
        <v>329</v>
      </c>
      <c r="Q57" s="1468"/>
      <c r="R57" s="1465"/>
      <c r="S57" s="1465"/>
      <c r="T57" s="1465"/>
      <c r="U57" s="1465"/>
      <c r="V57" s="1465"/>
      <c r="W57" s="1465"/>
      <c r="X57" s="1465"/>
      <c r="Y57" s="1465"/>
      <c r="Z57" s="1465"/>
      <c r="AA57" s="1465"/>
      <c r="AB57" s="1465"/>
      <c r="AC57" s="1465" t="s">
        <v>1151</v>
      </c>
      <c r="AD57" s="1465"/>
      <c r="AE57" s="882">
        <f>SUMIFS('5.3 TO_Direct_Opex'!AE$9:AE$1027,'5.3 TO_Direct_Opex'!$D$9:$D$1027,$D57,'5.3 TO_Direct_Opex'!$E$9:$E$1027,$E57,'5.3 TO_Direct_Opex'!$F$9:$F$1027,$F57,'5.3 TO_Direct_Opex'!$G$9:$G$1027,$G57,'5.3 TO_Direct_Opex'!$H$9:$H$1027,$H57,'5.3 TO_Direct_Opex'!$I$9:$I$1027,$I57,'5.3 TO_Direct_Opex'!$J$9:$J$1027,$J57,'5.3 TO_Direct_Opex'!$K$9:$K$1027,$K57,'5.3 TO_Direct_Opex'!$L$9:$L$1027,$L57,'5.3 TO_Direct_Opex'!$M$9:$M$1027,$M57,'5.3 TO_Direct_Opex'!$O$9:$O$1027,$O57)</f>
        <v>0</v>
      </c>
      <c r="AF57" s="882">
        <f>SUMIFS('5.3 TO_Direct_Opex'!AF$9:AF$1027,'5.3 TO_Direct_Opex'!$D$9:$D$1027,$D57,'5.3 TO_Direct_Opex'!$E$9:$E$1027,$E57,'5.3 TO_Direct_Opex'!$F$9:$F$1027,$F57,'5.3 TO_Direct_Opex'!$G$9:$G$1027,$G57,'5.3 TO_Direct_Opex'!$H$9:$H$1027,$H57,'5.3 TO_Direct_Opex'!$I$9:$I$1027,$I57,'5.3 TO_Direct_Opex'!$J$9:$J$1027,$J57,'5.3 TO_Direct_Opex'!$K$9:$K$1027,$K57,'5.3 TO_Direct_Opex'!$L$9:$L$1027,$L57,'5.3 TO_Direct_Opex'!$M$9:$M$1027,$M57,'5.3 TO_Direct_Opex'!$O$9:$O$1027,$O57)</f>
        <v>0</v>
      </c>
      <c r="AG57" s="882">
        <f>SUMIFS('5.3 TO_Direct_Opex'!AG$9:AG$1027,'5.3 TO_Direct_Opex'!$D$9:$D$1027,$D57,'5.3 TO_Direct_Opex'!$E$9:$E$1027,$E57,'5.3 TO_Direct_Opex'!$F$9:$F$1027,$F57,'5.3 TO_Direct_Opex'!$G$9:$G$1027,$G57,'5.3 TO_Direct_Opex'!$H$9:$H$1027,$H57,'5.3 TO_Direct_Opex'!$I$9:$I$1027,$I57,'5.3 TO_Direct_Opex'!$J$9:$J$1027,$J57,'5.3 TO_Direct_Opex'!$K$9:$K$1027,$K57,'5.3 TO_Direct_Opex'!$L$9:$L$1027,$L57,'5.3 TO_Direct_Opex'!$M$9:$M$1027,$M57,'5.3 TO_Direct_Opex'!$O$9:$O$1027,$O57)</f>
        <v>0</v>
      </c>
      <c r="AH57" s="882">
        <f>SUMIFS('5.3 TO_Direct_Opex'!AH$9:AH$1027,'5.3 TO_Direct_Opex'!$D$9:$D$1027,$D57,'5.3 TO_Direct_Opex'!$E$9:$E$1027,$E57,'5.3 TO_Direct_Opex'!$F$9:$F$1027,$F57,'5.3 TO_Direct_Opex'!$G$9:$G$1027,$G57,'5.3 TO_Direct_Opex'!$H$9:$H$1027,$H57,'5.3 TO_Direct_Opex'!$I$9:$I$1027,$I57,'5.3 TO_Direct_Opex'!$J$9:$J$1027,$J57,'5.3 TO_Direct_Opex'!$K$9:$K$1027,$K57,'5.3 TO_Direct_Opex'!$L$9:$L$1027,$L57,'5.3 TO_Direct_Opex'!$M$9:$M$1027,$M57,'5.3 TO_Direct_Opex'!$O$9:$O$1027,$O57)</f>
        <v>0</v>
      </c>
      <c r="AI57" s="882">
        <f>SUMIFS('5.3 TO_Direct_Opex'!AI$9:AI$1027,'5.3 TO_Direct_Opex'!$D$9:$D$1027,$D57,'5.3 TO_Direct_Opex'!$E$9:$E$1027,$E57,'5.3 TO_Direct_Opex'!$F$9:$F$1027,$F57,'5.3 TO_Direct_Opex'!$G$9:$G$1027,$G57,'5.3 TO_Direct_Opex'!$H$9:$H$1027,$H57,'5.3 TO_Direct_Opex'!$I$9:$I$1027,$I57,'5.3 TO_Direct_Opex'!$J$9:$J$1027,$J57,'5.3 TO_Direct_Opex'!$K$9:$K$1027,$K57,'5.3 TO_Direct_Opex'!$L$9:$L$1027,$L57,'5.3 TO_Direct_Opex'!$M$9:$M$1027,$M57,'5.3 TO_Direct_Opex'!$O$9:$O$1027,$O57)</f>
        <v>0</v>
      </c>
    </row>
    <row r="58" spans="1:41">
      <c r="A58" s="1465"/>
      <c r="B58" s="1465"/>
      <c r="C58" s="1465" t="s">
        <v>1411</v>
      </c>
      <c r="D58" s="1465" t="s">
        <v>238</v>
      </c>
      <c r="E58" s="1465" t="s">
        <v>215</v>
      </c>
      <c r="F58" s="1465" t="s">
        <v>239</v>
      </c>
      <c r="G58" s="1465" t="s">
        <v>1400</v>
      </c>
      <c r="H58" s="1465" t="s">
        <v>241</v>
      </c>
      <c r="I58" s="1465" t="s">
        <v>313</v>
      </c>
      <c r="J58" s="1465" t="s">
        <v>88</v>
      </c>
      <c r="K58" s="1465" t="s">
        <v>1412</v>
      </c>
      <c r="L58" s="1465" t="s">
        <v>446</v>
      </c>
      <c r="M58" s="1467" t="s">
        <v>287</v>
      </c>
      <c r="N58" s="1465"/>
      <c r="O58" s="1467" t="s">
        <v>287</v>
      </c>
      <c r="P58" s="1468" t="s">
        <v>329</v>
      </c>
      <c r="Q58" s="1468"/>
      <c r="R58" s="1465"/>
      <c r="S58" s="1465"/>
      <c r="T58" s="1465"/>
      <c r="U58" s="1465"/>
      <c r="V58" s="1465"/>
      <c r="W58" s="1465"/>
      <c r="X58" s="1465"/>
      <c r="Y58" s="1465"/>
      <c r="Z58" s="1465"/>
      <c r="AA58" s="1465"/>
      <c r="AB58" s="1465"/>
      <c r="AC58" s="1465" t="s">
        <v>1151</v>
      </c>
      <c r="AD58" s="1465"/>
      <c r="AE58" s="882">
        <f>SUMIFS('5.3 TO_Direct_Opex'!AE$9:AE$1027,'5.3 TO_Direct_Opex'!$D$9:$D$1027,$D58,'5.3 TO_Direct_Opex'!$E$9:$E$1027,$E58,'5.3 TO_Direct_Opex'!$F$9:$F$1027,$F58,'5.3 TO_Direct_Opex'!$G$9:$G$1027,$G58,'5.3 TO_Direct_Opex'!$H$9:$H$1027,$H58,'5.3 TO_Direct_Opex'!$I$9:$I$1027,$I58,'5.3 TO_Direct_Opex'!$J$9:$J$1027,$J58,'5.3 TO_Direct_Opex'!$K$9:$K$1027,$K58,'5.3 TO_Direct_Opex'!$L$9:$L$1027,$L58,'5.3 TO_Direct_Opex'!$M$9:$M$1027,$M58,'5.3 TO_Direct_Opex'!$O$9:$O$1027,$O58)</f>
        <v>0</v>
      </c>
      <c r="AF58" s="882">
        <f>SUMIFS('5.3 TO_Direct_Opex'!AF$9:AF$1027,'5.3 TO_Direct_Opex'!$D$9:$D$1027,$D58,'5.3 TO_Direct_Opex'!$E$9:$E$1027,$E58,'5.3 TO_Direct_Opex'!$F$9:$F$1027,$F58,'5.3 TO_Direct_Opex'!$G$9:$G$1027,$G58,'5.3 TO_Direct_Opex'!$H$9:$H$1027,$H58,'5.3 TO_Direct_Opex'!$I$9:$I$1027,$I58,'5.3 TO_Direct_Opex'!$J$9:$J$1027,$J58,'5.3 TO_Direct_Opex'!$K$9:$K$1027,$K58,'5.3 TO_Direct_Opex'!$L$9:$L$1027,$L58,'5.3 TO_Direct_Opex'!$M$9:$M$1027,$M58,'5.3 TO_Direct_Opex'!$O$9:$O$1027,$O58)</f>
        <v>0</v>
      </c>
      <c r="AG58" s="882">
        <f>SUMIFS('5.3 TO_Direct_Opex'!AG$9:AG$1027,'5.3 TO_Direct_Opex'!$D$9:$D$1027,$D58,'5.3 TO_Direct_Opex'!$E$9:$E$1027,$E58,'5.3 TO_Direct_Opex'!$F$9:$F$1027,$F58,'5.3 TO_Direct_Opex'!$G$9:$G$1027,$G58,'5.3 TO_Direct_Opex'!$H$9:$H$1027,$H58,'5.3 TO_Direct_Opex'!$I$9:$I$1027,$I58,'5.3 TO_Direct_Opex'!$J$9:$J$1027,$J58,'5.3 TO_Direct_Opex'!$K$9:$K$1027,$K58,'5.3 TO_Direct_Opex'!$L$9:$L$1027,$L58,'5.3 TO_Direct_Opex'!$M$9:$M$1027,$M58,'5.3 TO_Direct_Opex'!$O$9:$O$1027,$O58)</f>
        <v>0</v>
      </c>
      <c r="AH58" s="882">
        <f>SUMIFS('5.3 TO_Direct_Opex'!AH$9:AH$1027,'5.3 TO_Direct_Opex'!$D$9:$D$1027,$D58,'5.3 TO_Direct_Opex'!$E$9:$E$1027,$E58,'5.3 TO_Direct_Opex'!$F$9:$F$1027,$F58,'5.3 TO_Direct_Opex'!$G$9:$G$1027,$G58,'5.3 TO_Direct_Opex'!$H$9:$H$1027,$H58,'5.3 TO_Direct_Opex'!$I$9:$I$1027,$I58,'5.3 TO_Direct_Opex'!$J$9:$J$1027,$J58,'5.3 TO_Direct_Opex'!$K$9:$K$1027,$K58,'5.3 TO_Direct_Opex'!$L$9:$L$1027,$L58,'5.3 TO_Direct_Opex'!$M$9:$M$1027,$M58,'5.3 TO_Direct_Opex'!$O$9:$O$1027,$O58)</f>
        <v>0</v>
      </c>
      <c r="AI58" s="882">
        <f>SUMIFS('5.3 TO_Direct_Opex'!AI$9:AI$1027,'5.3 TO_Direct_Opex'!$D$9:$D$1027,$D58,'5.3 TO_Direct_Opex'!$E$9:$E$1027,$E58,'5.3 TO_Direct_Opex'!$F$9:$F$1027,$F58,'5.3 TO_Direct_Opex'!$G$9:$G$1027,$G58,'5.3 TO_Direct_Opex'!$H$9:$H$1027,$H58,'5.3 TO_Direct_Opex'!$I$9:$I$1027,$I58,'5.3 TO_Direct_Opex'!$J$9:$J$1027,$J58,'5.3 TO_Direct_Opex'!$K$9:$K$1027,$K58,'5.3 TO_Direct_Opex'!$L$9:$L$1027,$L58,'5.3 TO_Direct_Opex'!$M$9:$M$1027,$M58,'5.3 TO_Direct_Opex'!$O$9:$O$1027,$O58)</f>
        <v>0</v>
      </c>
    </row>
    <row r="59" spans="1:41">
      <c r="A59" s="1465"/>
      <c r="B59" s="1465"/>
      <c r="C59" s="1465" t="s">
        <v>1413</v>
      </c>
      <c r="D59" s="1465" t="s">
        <v>238</v>
      </c>
      <c r="E59" s="1465" t="s">
        <v>215</v>
      </c>
      <c r="F59" s="1465" t="s">
        <v>239</v>
      </c>
      <c r="G59" s="1465" t="s">
        <v>1400</v>
      </c>
      <c r="H59" s="1465" t="s">
        <v>241</v>
      </c>
      <c r="I59" s="1465" t="s">
        <v>313</v>
      </c>
      <c r="J59" s="1465" t="s">
        <v>88</v>
      </c>
      <c r="K59" s="1465" t="s">
        <v>1412</v>
      </c>
      <c r="L59" s="1465" t="s">
        <v>451</v>
      </c>
      <c r="M59" s="1467" t="s">
        <v>287</v>
      </c>
      <c r="N59" s="1465"/>
      <c r="O59" s="1467" t="s">
        <v>287</v>
      </c>
      <c r="P59" s="1468" t="s">
        <v>329</v>
      </c>
      <c r="Q59" s="1468"/>
      <c r="R59" s="1465"/>
      <c r="S59" s="1465"/>
      <c r="T59" s="1465"/>
      <c r="U59" s="1465"/>
      <c r="V59" s="1465"/>
      <c r="W59" s="1465"/>
      <c r="X59" s="1465"/>
      <c r="Y59" s="1465"/>
      <c r="Z59" s="1465"/>
      <c r="AA59" s="1465"/>
      <c r="AB59" s="1465"/>
      <c r="AC59" s="1465" t="s">
        <v>1151</v>
      </c>
      <c r="AD59" s="1465"/>
      <c r="AE59" s="882">
        <f>SUMIFS('5.7 PSUP_Opex'!AE$9:AE$999,'5.7 PSUP_Opex'!$D$9:$D$999,$D59,'5.7 PSUP_Opex'!$E$9:$E$999,$E59,'5.7 PSUP_Opex'!$F$9:$F$999,$F59,'5.7 PSUP_Opex'!$G$9:$G$999,$G59,'5.7 PSUP_Opex'!$H$9:$H$999,$H59,'5.7 PSUP_Opex'!$I$9:$I$999,$I59,'5.7 PSUP_Opex'!$J$9:$J$999,$J59,'5.7 PSUP_Opex'!$K$9:$K$999,$K59,'5.7 PSUP_Opex'!$L$9:$L$999,$L59,'5.7 PSUP_Opex'!$M$9:$M$999,$M59,'5.7 PSUP_Opex'!$O$9:$O$999,$O59)</f>
        <v>0</v>
      </c>
      <c r="AF59" s="882">
        <f>SUMIFS('5.7 PSUP_Opex'!AF$9:AF$999,'5.7 PSUP_Opex'!$D$9:$D$999,$D59,'5.7 PSUP_Opex'!$E$9:$E$999,$E59,'5.7 PSUP_Opex'!$F$9:$F$999,$F59,'5.7 PSUP_Opex'!$G$9:$G$999,$G59,'5.7 PSUP_Opex'!$H$9:$H$999,$H59,'5.7 PSUP_Opex'!$I$9:$I$999,$I59,'5.7 PSUP_Opex'!$J$9:$J$999,$J59,'5.7 PSUP_Opex'!$K$9:$K$999,$K59,'5.7 PSUP_Opex'!$L$9:$L$999,$L59,'5.7 PSUP_Opex'!$M$9:$M$999,$M59,'5.7 PSUP_Opex'!$O$9:$O$999,$O59)</f>
        <v>0</v>
      </c>
      <c r="AG59" s="882">
        <f>SUMIFS('5.7 PSUP_Opex'!AG$9:AG$999,'5.7 PSUP_Opex'!$D$9:$D$999,$D59,'5.7 PSUP_Opex'!$E$9:$E$999,$E59,'5.7 PSUP_Opex'!$F$9:$F$999,$F59,'5.7 PSUP_Opex'!$G$9:$G$999,$G59,'5.7 PSUP_Opex'!$H$9:$H$999,$H59,'5.7 PSUP_Opex'!$I$9:$I$999,$I59,'5.7 PSUP_Opex'!$J$9:$J$999,$J59,'5.7 PSUP_Opex'!$K$9:$K$999,$K59,'5.7 PSUP_Opex'!$L$9:$L$999,$L59,'5.7 PSUP_Opex'!$M$9:$M$999,$M59,'5.7 PSUP_Opex'!$O$9:$O$999,$O59)</f>
        <v>0</v>
      </c>
      <c r="AH59" s="882">
        <f>SUMIFS('5.7 PSUP_Opex'!AH$9:AH$999,'5.7 PSUP_Opex'!$D$9:$D$999,$D59,'5.7 PSUP_Opex'!$E$9:$E$999,$E59,'5.7 PSUP_Opex'!$F$9:$F$999,$F59,'5.7 PSUP_Opex'!$G$9:$G$999,$G59,'5.7 PSUP_Opex'!$H$9:$H$999,$H59,'5.7 PSUP_Opex'!$I$9:$I$999,$I59,'5.7 PSUP_Opex'!$J$9:$J$999,$J59,'5.7 PSUP_Opex'!$K$9:$K$999,$K59,'5.7 PSUP_Opex'!$L$9:$L$999,$L59,'5.7 PSUP_Opex'!$M$9:$M$999,$M59,'5.7 PSUP_Opex'!$O$9:$O$999,$O59)</f>
        <v>0</v>
      </c>
      <c r="AI59" s="882">
        <f>SUMIFS('5.7 PSUP_Opex'!AI$9:AI$999,'5.7 PSUP_Opex'!$D$9:$D$999,$D59,'5.7 PSUP_Opex'!$E$9:$E$999,$E59,'5.7 PSUP_Opex'!$F$9:$F$999,$F59,'5.7 PSUP_Opex'!$G$9:$G$999,$G59,'5.7 PSUP_Opex'!$H$9:$H$999,$H59,'5.7 PSUP_Opex'!$I$9:$I$999,$I59,'5.7 PSUP_Opex'!$J$9:$J$999,$J59,'5.7 PSUP_Opex'!$K$9:$K$999,$K59,'5.7 PSUP_Opex'!$L$9:$L$999,$L59,'5.7 PSUP_Opex'!$M$9:$M$999,$M59,'5.7 PSUP_Opex'!$O$9:$O$999,$O59)</f>
        <v>0</v>
      </c>
    </row>
    <row r="60" spans="1:41">
      <c r="A60" s="1465"/>
      <c r="B60" s="1465"/>
      <c r="C60" s="1465" t="s">
        <v>1414</v>
      </c>
      <c r="D60" s="1466" t="s">
        <v>238</v>
      </c>
      <c r="E60" s="1466" t="s">
        <v>262</v>
      </c>
      <c r="F60" s="1466" t="s">
        <v>239</v>
      </c>
      <c r="G60" s="1466" t="s">
        <v>1400</v>
      </c>
      <c r="H60" s="1466" t="s">
        <v>241</v>
      </c>
      <c r="I60" s="1465" t="s">
        <v>1401</v>
      </c>
      <c r="J60" s="1466" t="s">
        <v>107</v>
      </c>
      <c r="K60" s="1466" t="s">
        <v>1415</v>
      </c>
      <c r="L60" s="1466" t="s">
        <v>1416</v>
      </c>
      <c r="M60" s="1465" t="s">
        <v>269</v>
      </c>
      <c r="N60" s="1465"/>
      <c r="O60" s="1467" t="s">
        <v>287</v>
      </c>
      <c r="P60" s="1465" t="s">
        <v>248</v>
      </c>
      <c r="Q60" s="1465"/>
      <c r="R60" s="1465"/>
      <c r="S60" s="1465"/>
      <c r="T60" s="1465"/>
      <c r="U60" s="1465"/>
      <c r="V60" s="1465"/>
      <c r="W60" s="1465"/>
      <c r="X60" s="1465"/>
      <c r="Y60" s="1465"/>
      <c r="Z60" s="1465"/>
      <c r="AA60" s="1465"/>
      <c r="AB60" s="1465"/>
      <c r="AC60" s="1465" t="s">
        <v>1151</v>
      </c>
      <c r="AD60" s="1465"/>
      <c r="AE60" s="882">
        <f>SUMIFS('8.11 Net_Zero'!AE$9:AE$1010,'8.11 Net_Zero'!$D$9:$D$1010,$D60,'8.11 Net_Zero'!$E$9:$E$1010,$E60,'8.11 Net_Zero'!$F$9:$F$1010,$F60,'8.11 Net_Zero'!$G$9:$G$1010,$G60,'8.11 Net_Zero'!$H$9:$H$1010,$H60,'8.11 Net_Zero'!$I$9:$I$1010,$I60,'8.11 Net_Zero'!$J$9:$J$1010,$J60,'8.11 Net_Zero'!$K$9:$K$1010,$K60,'8.11 Net_Zero'!$L$9:$L$1010,$L60,'8.11 Net_Zero'!$M$9:$M$1010,$M60,'8.11 Net_Zero'!$O$9:$O$1010,$O60)</f>
        <v>0</v>
      </c>
      <c r="AF60" s="882">
        <f>SUMIFS('8.11 Net_Zero'!AF$9:AF$1010,'8.11 Net_Zero'!$D$9:$D$1010,$D60,'8.11 Net_Zero'!$E$9:$E$1010,$E60,'8.11 Net_Zero'!$F$9:$F$1010,$F60,'8.11 Net_Zero'!$G$9:$G$1010,$G60,'8.11 Net_Zero'!$H$9:$H$1010,$H60,'8.11 Net_Zero'!$I$9:$I$1010,$I60,'8.11 Net_Zero'!$J$9:$J$1010,$J60,'8.11 Net_Zero'!$K$9:$K$1010,$K60,'8.11 Net_Zero'!$L$9:$L$1010,$L60,'8.11 Net_Zero'!$M$9:$M$1010,$M60,'8.11 Net_Zero'!$O$9:$O$1010,$O60)</f>
        <v>0</v>
      </c>
      <c r="AG60" s="882">
        <f>SUMIFS('8.11 Net_Zero'!AG$9:AG$1010,'8.11 Net_Zero'!$D$9:$D$1010,$D60,'8.11 Net_Zero'!$E$9:$E$1010,$E60,'8.11 Net_Zero'!$F$9:$F$1010,$F60,'8.11 Net_Zero'!$G$9:$G$1010,$G60,'8.11 Net_Zero'!$H$9:$H$1010,$H60,'8.11 Net_Zero'!$I$9:$I$1010,$I60,'8.11 Net_Zero'!$J$9:$J$1010,$J60,'8.11 Net_Zero'!$K$9:$K$1010,$K60,'8.11 Net_Zero'!$L$9:$L$1010,$L60,'8.11 Net_Zero'!$M$9:$M$1010,$M60,'8.11 Net_Zero'!$O$9:$O$1010,$O60)</f>
        <v>0</v>
      </c>
      <c r="AH60" s="882">
        <f>SUMIFS('8.11 Net_Zero'!AH$9:AH$1010,'8.11 Net_Zero'!$D$9:$D$1010,$D60,'8.11 Net_Zero'!$E$9:$E$1010,$E60,'8.11 Net_Zero'!$F$9:$F$1010,$F60,'8.11 Net_Zero'!$G$9:$G$1010,$G60,'8.11 Net_Zero'!$H$9:$H$1010,$H60,'8.11 Net_Zero'!$I$9:$I$1010,$I60,'8.11 Net_Zero'!$J$9:$J$1010,$J60,'8.11 Net_Zero'!$K$9:$K$1010,$K60,'8.11 Net_Zero'!$L$9:$L$1010,$L60,'8.11 Net_Zero'!$M$9:$M$1010,$M60,'8.11 Net_Zero'!$O$9:$O$1010,$O60)</f>
        <v>0</v>
      </c>
      <c r="AI60" s="882">
        <f>SUMIFS('8.11 Net_Zero'!AI$9:AI$1010,'8.11 Net_Zero'!$D$9:$D$1010,$D60,'8.11 Net_Zero'!$E$9:$E$1010,$E60,'8.11 Net_Zero'!$F$9:$F$1010,$F60,'8.11 Net_Zero'!$G$9:$G$1010,$G60,'8.11 Net_Zero'!$H$9:$H$1010,$H60,'8.11 Net_Zero'!$I$9:$I$1010,$I60,'8.11 Net_Zero'!$J$9:$J$1010,$J60,'8.11 Net_Zero'!$K$9:$K$1010,$K60,'8.11 Net_Zero'!$L$9:$L$1010,$L60,'8.11 Net_Zero'!$M$9:$M$1010,$M60,'8.11 Net_Zero'!$O$9:$O$1010,$O60)</f>
        <v>0</v>
      </c>
    </row>
    <row r="61" spans="1:41">
      <c r="A61" s="1465"/>
      <c r="B61" s="1465"/>
      <c r="C61" s="1465"/>
      <c r="D61" s="1466"/>
      <c r="E61" s="1466"/>
      <c r="F61" s="1466"/>
      <c r="G61" s="1466"/>
      <c r="H61" s="1466"/>
      <c r="I61" s="1466"/>
      <c r="J61" s="1466"/>
      <c r="K61" s="1466"/>
      <c r="L61" s="1465"/>
      <c r="M61" s="1465"/>
      <c r="N61" s="1465"/>
      <c r="O61" s="1465"/>
      <c r="P61" s="1465"/>
      <c r="Q61" s="1465"/>
      <c r="R61" s="1465"/>
      <c r="S61" s="1465"/>
      <c r="T61" s="1465"/>
      <c r="U61" s="1465"/>
      <c r="V61" s="1465"/>
      <c r="W61" s="1465"/>
      <c r="X61" s="1465"/>
      <c r="Y61" s="1465"/>
      <c r="Z61" s="1465"/>
      <c r="AA61" s="1465"/>
      <c r="AB61" s="1465"/>
      <c r="AC61" s="1465"/>
      <c r="AD61" s="1465"/>
    </row>
    <row r="62" spans="1:41" s="1" customFormat="1" ht="14">
      <c r="A62" s="42"/>
      <c r="B62" s="48" t="s">
        <v>1417</v>
      </c>
    </row>
    <row r="64" spans="1:41">
      <c r="D64" t="s">
        <v>238</v>
      </c>
      <c r="E64" t="s">
        <v>215</v>
      </c>
      <c r="F64" t="s">
        <v>263</v>
      </c>
      <c r="G64" t="s">
        <v>1400</v>
      </c>
      <c r="H64" t="s">
        <v>241</v>
      </c>
      <c r="I64" t="s">
        <v>242</v>
      </c>
      <c r="J64" t="s">
        <v>107</v>
      </c>
      <c r="K64" t="s">
        <v>243</v>
      </c>
      <c r="L64" s="217" t="s">
        <v>287</v>
      </c>
      <c r="M64" s="217" t="s">
        <v>287</v>
      </c>
      <c r="O64" s="217" t="s">
        <v>287</v>
      </c>
      <c r="P64" t="s">
        <v>339</v>
      </c>
      <c r="AC64" t="s">
        <v>1151</v>
      </c>
      <c r="AE64" s="882">
        <f>SUMIFS('6.1 Capex_summary'!AE$9:AE$1043,'6.1 Capex_summary'!$D$9:$D$1043,$D64,'6.1 Capex_summary'!$E$9:$E$1043,$E64,'6.1 Capex_summary'!$F$9:$F$1043,$F64,'6.1 Capex_summary'!$G$9:$G$1043,$G64,'6.1 Capex_summary'!$H$9:$H$1043,$H64,'6.1 Capex_summary'!$I$9:$I$1043,$I64,'6.1 Capex_summary'!$J$9:$J$1043,$J64,'6.1 Capex_summary'!$K$9:$K$1043,$K64,'6.1 Capex_summary'!$L$9:$L$1043,$L64,'6.1 Capex_summary'!$M$9:$M$1043,$M64,'6.1 Capex_summary'!$O$9:$O$1043,$O64)</f>
        <v>0</v>
      </c>
      <c r="AF64" s="882">
        <f>SUMIFS('6.1 Capex_summary'!AF$9:AF$1043,'6.1 Capex_summary'!$D$9:$D$1043,$D64,'6.1 Capex_summary'!$E$9:$E$1043,$E64,'6.1 Capex_summary'!$F$9:$F$1043,$F64,'6.1 Capex_summary'!$G$9:$G$1043,$G64,'6.1 Capex_summary'!$H$9:$H$1043,$H64,'6.1 Capex_summary'!$I$9:$I$1043,$I64,'6.1 Capex_summary'!$J$9:$J$1043,$J64,'6.1 Capex_summary'!$K$9:$K$1043,$K64,'6.1 Capex_summary'!$L$9:$L$1043,$L64,'6.1 Capex_summary'!$M$9:$M$1043,$M64,'6.1 Capex_summary'!$O$9:$O$1043,$O64)</f>
        <v>0</v>
      </c>
      <c r="AG64" s="882">
        <f>SUMIFS('6.1 Capex_summary'!AG$9:AG$1043,'6.1 Capex_summary'!$D$9:$D$1043,$D64,'6.1 Capex_summary'!$E$9:$E$1043,$E64,'6.1 Capex_summary'!$F$9:$F$1043,$F64,'6.1 Capex_summary'!$G$9:$G$1043,$G64,'6.1 Capex_summary'!$H$9:$H$1043,$H64,'6.1 Capex_summary'!$I$9:$I$1043,$I64,'6.1 Capex_summary'!$J$9:$J$1043,$J64,'6.1 Capex_summary'!$K$9:$K$1043,$K64,'6.1 Capex_summary'!$L$9:$L$1043,$L64,'6.1 Capex_summary'!$M$9:$M$1043,$M64,'6.1 Capex_summary'!$O$9:$O$1043,$O64)</f>
        <v>0</v>
      </c>
      <c r="AH64" s="882">
        <f>SUMIFS('6.1 Capex_summary'!AH$9:AH$1043,'6.1 Capex_summary'!$D$9:$D$1043,$D64,'6.1 Capex_summary'!$E$9:$E$1043,$E64,'6.1 Capex_summary'!$F$9:$F$1043,$F64,'6.1 Capex_summary'!$G$9:$G$1043,$G64,'6.1 Capex_summary'!$H$9:$H$1043,$H64,'6.1 Capex_summary'!$I$9:$I$1043,$I64,'6.1 Capex_summary'!$J$9:$J$1043,$J64,'6.1 Capex_summary'!$K$9:$K$1043,$K64,'6.1 Capex_summary'!$L$9:$L$1043,$L64,'6.1 Capex_summary'!$M$9:$M$1043,$M64,'6.1 Capex_summary'!$O$9:$O$1043,$O64)</f>
        <v>0</v>
      </c>
      <c r="AI64" s="882">
        <f>SUMIFS('6.1 Capex_summary'!AI$9:AI$1043,'6.1 Capex_summary'!$D$9:$D$1043,$D64,'6.1 Capex_summary'!$E$9:$E$1043,$E64,'6.1 Capex_summary'!$F$9:$F$1043,$F64,'6.1 Capex_summary'!$G$9:$G$1043,$G64,'6.1 Capex_summary'!$H$9:$H$1043,$H64,'6.1 Capex_summary'!$I$9:$I$1043,$I64,'6.1 Capex_summary'!$J$9:$J$1043,$J64,'6.1 Capex_summary'!$K$9:$K$1043,$K64,'6.1 Capex_summary'!$L$9:$L$1043,$L64,'6.1 Capex_summary'!$M$9:$M$1043,$M64,'6.1 Capex_summary'!$O$9:$O$1043,$O64)</f>
        <v>0</v>
      </c>
    </row>
    <row r="65" spans="4:35">
      <c r="D65" t="s">
        <v>238</v>
      </c>
      <c r="E65" t="s">
        <v>215</v>
      </c>
      <c r="F65" t="s">
        <v>263</v>
      </c>
      <c r="G65" t="s">
        <v>1400</v>
      </c>
      <c r="H65" t="s">
        <v>241</v>
      </c>
      <c r="I65" t="s">
        <v>242</v>
      </c>
      <c r="J65" t="s">
        <v>107</v>
      </c>
      <c r="K65" t="s">
        <v>267</v>
      </c>
      <c r="L65" s="217" t="s">
        <v>287</v>
      </c>
      <c r="M65" s="217" t="s">
        <v>287</v>
      </c>
      <c r="O65" s="217" t="s">
        <v>287</v>
      </c>
      <c r="P65" t="s">
        <v>339</v>
      </c>
      <c r="AC65" t="s">
        <v>1151</v>
      </c>
      <c r="AE65" s="882">
        <f>SUMIFS('6.1 Capex_summary'!AE$9:AE$1043,'6.1 Capex_summary'!$D$9:$D$1043,$D65,'6.1 Capex_summary'!$E$9:$E$1043,$E65,'6.1 Capex_summary'!$F$9:$F$1043,$F65,'6.1 Capex_summary'!$G$9:$G$1043,$G65,'6.1 Capex_summary'!$H$9:$H$1043,$H65,'6.1 Capex_summary'!$I$9:$I$1043,$I65,'6.1 Capex_summary'!$J$9:$J$1043,$J65,'6.1 Capex_summary'!$K$9:$K$1043,$K65,'6.1 Capex_summary'!$L$9:$L$1043,$L65,'6.1 Capex_summary'!$M$9:$M$1043,$M65,'6.1 Capex_summary'!$O$9:$O$1043,$O65)</f>
        <v>0</v>
      </c>
      <c r="AF65" s="882">
        <f>SUMIFS('6.1 Capex_summary'!AF$9:AF$1043,'6.1 Capex_summary'!$D$9:$D$1043,$D65,'6.1 Capex_summary'!$E$9:$E$1043,$E65,'6.1 Capex_summary'!$F$9:$F$1043,$F65,'6.1 Capex_summary'!$G$9:$G$1043,$G65,'6.1 Capex_summary'!$H$9:$H$1043,$H65,'6.1 Capex_summary'!$I$9:$I$1043,$I65,'6.1 Capex_summary'!$J$9:$J$1043,$J65,'6.1 Capex_summary'!$K$9:$K$1043,$K65,'6.1 Capex_summary'!$L$9:$L$1043,$L65,'6.1 Capex_summary'!$M$9:$M$1043,$M65,'6.1 Capex_summary'!$O$9:$O$1043,$O65)</f>
        <v>0</v>
      </c>
      <c r="AG65" s="882">
        <f>SUMIFS('6.1 Capex_summary'!AG$9:AG$1043,'6.1 Capex_summary'!$D$9:$D$1043,$D65,'6.1 Capex_summary'!$E$9:$E$1043,$E65,'6.1 Capex_summary'!$F$9:$F$1043,$F65,'6.1 Capex_summary'!$G$9:$G$1043,$G65,'6.1 Capex_summary'!$H$9:$H$1043,$H65,'6.1 Capex_summary'!$I$9:$I$1043,$I65,'6.1 Capex_summary'!$J$9:$J$1043,$J65,'6.1 Capex_summary'!$K$9:$K$1043,$K65,'6.1 Capex_summary'!$L$9:$L$1043,$L65,'6.1 Capex_summary'!$M$9:$M$1043,$M65,'6.1 Capex_summary'!$O$9:$O$1043,$O65)</f>
        <v>0</v>
      </c>
      <c r="AH65" s="882">
        <f>SUMIFS('6.1 Capex_summary'!AH$9:AH$1043,'6.1 Capex_summary'!$D$9:$D$1043,$D65,'6.1 Capex_summary'!$E$9:$E$1043,$E65,'6.1 Capex_summary'!$F$9:$F$1043,$F65,'6.1 Capex_summary'!$G$9:$G$1043,$G65,'6.1 Capex_summary'!$H$9:$H$1043,$H65,'6.1 Capex_summary'!$I$9:$I$1043,$I65,'6.1 Capex_summary'!$J$9:$J$1043,$J65,'6.1 Capex_summary'!$K$9:$K$1043,$K65,'6.1 Capex_summary'!$L$9:$L$1043,$L65,'6.1 Capex_summary'!$M$9:$M$1043,$M65,'6.1 Capex_summary'!$O$9:$O$1043,$O65)</f>
        <v>0</v>
      </c>
      <c r="AI65" s="882">
        <f>SUMIFS('6.1 Capex_summary'!AI$9:AI$1043,'6.1 Capex_summary'!$D$9:$D$1043,$D65,'6.1 Capex_summary'!$E$9:$E$1043,$E65,'6.1 Capex_summary'!$F$9:$F$1043,$F65,'6.1 Capex_summary'!$G$9:$G$1043,$G65,'6.1 Capex_summary'!$H$9:$H$1043,$H65,'6.1 Capex_summary'!$I$9:$I$1043,$I65,'6.1 Capex_summary'!$J$9:$J$1043,$J65,'6.1 Capex_summary'!$K$9:$K$1043,$K65,'6.1 Capex_summary'!$L$9:$L$1043,$L65,'6.1 Capex_summary'!$M$9:$M$1043,$M65,'6.1 Capex_summary'!$O$9:$O$1043,$O65)</f>
        <v>0</v>
      </c>
    </row>
    <row r="66" spans="4:35">
      <c r="D66" t="s">
        <v>238</v>
      </c>
      <c r="E66" t="s">
        <v>215</v>
      </c>
      <c r="F66" t="s">
        <v>263</v>
      </c>
      <c r="G66" t="s">
        <v>1400</v>
      </c>
      <c r="H66" t="s">
        <v>241</v>
      </c>
      <c r="I66" t="s">
        <v>1418</v>
      </c>
      <c r="J66" t="s">
        <v>107</v>
      </c>
      <c r="K66" t="s">
        <v>2256</v>
      </c>
      <c r="L66" t="s">
        <v>315</v>
      </c>
      <c r="M66" t="s">
        <v>245</v>
      </c>
      <c r="O66" s="217" t="s">
        <v>1419</v>
      </c>
      <c r="P66" s="311" t="s">
        <v>350</v>
      </c>
      <c r="Q66" s="311"/>
      <c r="AC66" t="s">
        <v>1151</v>
      </c>
      <c r="AE66" s="882">
        <f>SUMIFS('6.1 Capex_summary'!AE$9:AE$1043,'6.1 Capex_summary'!$D$9:$D$1043,$D66,'6.1 Capex_summary'!$E$9:$E$1043,$E66,'6.1 Capex_summary'!$F$9:$F$1043,$F66,'6.1 Capex_summary'!$G$9:$G$1043,$G66,'6.1 Capex_summary'!$H$9:$H$1043,$H66,'6.1 Capex_summary'!$I$9:$I$1043,$I66,'6.1 Capex_summary'!$J$9:$J$1043,$J66,'6.1 Capex_summary'!$K$9:$K$1043,$K66,'6.1 Capex_summary'!$L$9:$L$1043,$L66,'6.1 Capex_summary'!$M$9:$M$1043,$M66,'6.1 Capex_summary'!$O$9:$O$1043,$O66)</f>
        <v>0</v>
      </c>
      <c r="AF66" s="882">
        <f>SUMIFS('6.1 Capex_summary'!AF$9:AF$1043,'6.1 Capex_summary'!$D$9:$D$1043,$D66,'6.1 Capex_summary'!$E$9:$E$1043,$E66,'6.1 Capex_summary'!$F$9:$F$1043,$F66,'6.1 Capex_summary'!$G$9:$G$1043,$G66,'6.1 Capex_summary'!$H$9:$H$1043,$H66,'6.1 Capex_summary'!$I$9:$I$1043,$I66,'6.1 Capex_summary'!$J$9:$J$1043,$J66,'6.1 Capex_summary'!$K$9:$K$1043,$K66,'6.1 Capex_summary'!$L$9:$L$1043,$L66,'6.1 Capex_summary'!$M$9:$M$1043,$M66,'6.1 Capex_summary'!$O$9:$O$1043,$O66)</f>
        <v>0</v>
      </c>
      <c r="AG66" s="882">
        <f>SUMIFS('6.1 Capex_summary'!AG$9:AG$1043,'6.1 Capex_summary'!$D$9:$D$1043,$D66,'6.1 Capex_summary'!$E$9:$E$1043,$E66,'6.1 Capex_summary'!$F$9:$F$1043,$F66,'6.1 Capex_summary'!$G$9:$G$1043,$G66,'6.1 Capex_summary'!$H$9:$H$1043,$H66,'6.1 Capex_summary'!$I$9:$I$1043,$I66,'6.1 Capex_summary'!$J$9:$J$1043,$J66,'6.1 Capex_summary'!$K$9:$K$1043,$K66,'6.1 Capex_summary'!$L$9:$L$1043,$L66,'6.1 Capex_summary'!$M$9:$M$1043,$M66,'6.1 Capex_summary'!$O$9:$O$1043,$O66)</f>
        <v>0</v>
      </c>
      <c r="AH66" s="882">
        <f>SUMIFS('6.1 Capex_summary'!AH$9:AH$1043,'6.1 Capex_summary'!$D$9:$D$1043,$D66,'6.1 Capex_summary'!$E$9:$E$1043,$E66,'6.1 Capex_summary'!$F$9:$F$1043,$F66,'6.1 Capex_summary'!$G$9:$G$1043,$G66,'6.1 Capex_summary'!$H$9:$H$1043,$H66,'6.1 Capex_summary'!$I$9:$I$1043,$I66,'6.1 Capex_summary'!$J$9:$J$1043,$J66,'6.1 Capex_summary'!$K$9:$K$1043,$K66,'6.1 Capex_summary'!$L$9:$L$1043,$L66,'6.1 Capex_summary'!$M$9:$M$1043,$M66,'6.1 Capex_summary'!$O$9:$O$1043,$O66)</f>
        <v>0</v>
      </c>
      <c r="AI66" s="882">
        <f>SUMIFS('6.1 Capex_summary'!AI$9:AI$1043,'6.1 Capex_summary'!$D$9:$D$1043,$D66,'6.1 Capex_summary'!$E$9:$E$1043,$E66,'6.1 Capex_summary'!$F$9:$F$1043,$F66,'6.1 Capex_summary'!$G$9:$G$1043,$G66,'6.1 Capex_summary'!$H$9:$H$1043,$H66,'6.1 Capex_summary'!$I$9:$I$1043,$I66,'6.1 Capex_summary'!$J$9:$J$1043,$J66,'6.1 Capex_summary'!$K$9:$K$1043,$K66,'6.1 Capex_summary'!$L$9:$L$1043,$L66,'6.1 Capex_summary'!$M$9:$M$1043,$M66,'6.1 Capex_summary'!$O$9:$O$1043,$O66)</f>
        <v>0</v>
      </c>
    </row>
    <row r="67" spans="4:35">
      <c r="D67" t="s">
        <v>238</v>
      </c>
      <c r="E67" t="s">
        <v>215</v>
      </c>
      <c r="F67" t="s">
        <v>263</v>
      </c>
      <c r="G67" t="s">
        <v>1400</v>
      </c>
      <c r="H67" t="s">
        <v>241</v>
      </c>
      <c r="I67" t="s">
        <v>1418</v>
      </c>
      <c r="J67" t="s">
        <v>107</v>
      </c>
      <c r="K67" t="s">
        <v>2256</v>
      </c>
      <c r="L67" t="s">
        <v>336</v>
      </c>
      <c r="M67" t="s">
        <v>245</v>
      </c>
      <c r="O67" s="217" t="s">
        <v>1419</v>
      </c>
      <c r="P67" s="311" t="s">
        <v>350</v>
      </c>
      <c r="Q67" s="311"/>
      <c r="AC67" t="s">
        <v>1151</v>
      </c>
      <c r="AE67" s="882">
        <f>SUMIFS('6.1 Capex_summary'!AE$9:AE$1043,'6.1 Capex_summary'!$D$9:$D$1043,$D67,'6.1 Capex_summary'!$E$9:$E$1043,$E67,'6.1 Capex_summary'!$F$9:$F$1043,$F67,'6.1 Capex_summary'!$G$9:$G$1043,$G67,'6.1 Capex_summary'!$H$9:$H$1043,$H67,'6.1 Capex_summary'!$I$9:$I$1043,$I67,'6.1 Capex_summary'!$J$9:$J$1043,$J67,'6.1 Capex_summary'!$K$9:$K$1043,$K67,'6.1 Capex_summary'!$L$9:$L$1043,$L67,'6.1 Capex_summary'!$M$9:$M$1043,$M67,'6.1 Capex_summary'!$O$9:$O$1043,$O67)</f>
        <v>0</v>
      </c>
      <c r="AF67" s="882">
        <f>SUMIFS('6.1 Capex_summary'!AF$9:AF$1043,'6.1 Capex_summary'!$D$9:$D$1043,$D67,'6.1 Capex_summary'!$E$9:$E$1043,$E67,'6.1 Capex_summary'!$F$9:$F$1043,$F67,'6.1 Capex_summary'!$G$9:$G$1043,$G67,'6.1 Capex_summary'!$H$9:$H$1043,$H67,'6.1 Capex_summary'!$I$9:$I$1043,$I67,'6.1 Capex_summary'!$J$9:$J$1043,$J67,'6.1 Capex_summary'!$K$9:$K$1043,$K67,'6.1 Capex_summary'!$L$9:$L$1043,$L67,'6.1 Capex_summary'!$M$9:$M$1043,$M67,'6.1 Capex_summary'!$O$9:$O$1043,$O67)</f>
        <v>0</v>
      </c>
      <c r="AG67" s="882">
        <f>SUMIFS('6.1 Capex_summary'!AG$9:AG$1043,'6.1 Capex_summary'!$D$9:$D$1043,$D67,'6.1 Capex_summary'!$E$9:$E$1043,$E67,'6.1 Capex_summary'!$F$9:$F$1043,$F67,'6.1 Capex_summary'!$G$9:$G$1043,$G67,'6.1 Capex_summary'!$H$9:$H$1043,$H67,'6.1 Capex_summary'!$I$9:$I$1043,$I67,'6.1 Capex_summary'!$J$9:$J$1043,$J67,'6.1 Capex_summary'!$K$9:$K$1043,$K67,'6.1 Capex_summary'!$L$9:$L$1043,$L67,'6.1 Capex_summary'!$M$9:$M$1043,$M67,'6.1 Capex_summary'!$O$9:$O$1043,$O67)</f>
        <v>0</v>
      </c>
      <c r="AH67" s="882">
        <f>SUMIFS('6.1 Capex_summary'!AH$9:AH$1043,'6.1 Capex_summary'!$D$9:$D$1043,$D67,'6.1 Capex_summary'!$E$9:$E$1043,$E67,'6.1 Capex_summary'!$F$9:$F$1043,$F67,'6.1 Capex_summary'!$G$9:$G$1043,$G67,'6.1 Capex_summary'!$H$9:$H$1043,$H67,'6.1 Capex_summary'!$I$9:$I$1043,$I67,'6.1 Capex_summary'!$J$9:$J$1043,$J67,'6.1 Capex_summary'!$K$9:$K$1043,$K67,'6.1 Capex_summary'!$L$9:$L$1043,$L67,'6.1 Capex_summary'!$M$9:$M$1043,$M67,'6.1 Capex_summary'!$O$9:$O$1043,$O67)</f>
        <v>0</v>
      </c>
      <c r="AI67" s="882">
        <f>SUMIFS('6.1 Capex_summary'!AI$9:AI$1043,'6.1 Capex_summary'!$D$9:$D$1043,$D67,'6.1 Capex_summary'!$E$9:$E$1043,$E67,'6.1 Capex_summary'!$F$9:$F$1043,$F67,'6.1 Capex_summary'!$G$9:$G$1043,$G67,'6.1 Capex_summary'!$H$9:$H$1043,$H67,'6.1 Capex_summary'!$I$9:$I$1043,$I67,'6.1 Capex_summary'!$J$9:$J$1043,$J67,'6.1 Capex_summary'!$K$9:$K$1043,$K67,'6.1 Capex_summary'!$L$9:$L$1043,$L67,'6.1 Capex_summary'!$M$9:$M$1043,$M67,'6.1 Capex_summary'!$O$9:$O$1043,$O67)</f>
        <v>0</v>
      </c>
    </row>
    <row r="68" spans="4:35">
      <c r="D68" t="s">
        <v>238</v>
      </c>
      <c r="E68" t="s">
        <v>215</v>
      </c>
      <c r="F68" t="s">
        <v>263</v>
      </c>
      <c r="G68" t="s">
        <v>1400</v>
      </c>
      <c r="H68" t="s">
        <v>241</v>
      </c>
      <c r="I68" t="s">
        <v>1418</v>
      </c>
      <c r="J68" t="s">
        <v>107</v>
      </c>
      <c r="K68" t="s">
        <v>2256</v>
      </c>
      <c r="L68" t="s">
        <v>355</v>
      </c>
      <c r="M68" t="s">
        <v>245</v>
      </c>
      <c r="O68" s="217" t="s">
        <v>1419</v>
      </c>
      <c r="P68" s="311" t="s">
        <v>350</v>
      </c>
      <c r="Q68" s="311"/>
      <c r="AC68" t="s">
        <v>1151</v>
      </c>
      <c r="AE68" s="882">
        <f>SUMIFS('6.1 Capex_summary'!AE$9:AE$1043,'6.1 Capex_summary'!$D$9:$D$1043,$D68,'6.1 Capex_summary'!$E$9:$E$1043,$E68,'6.1 Capex_summary'!$F$9:$F$1043,$F68,'6.1 Capex_summary'!$G$9:$G$1043,$G68,'6.1 Capex_summary'!$H$9:$H$1043,$H68,'6.1 Capex_summary'!$I$9:$I$1043,$I68,'6.1 Capex_summary'!$J$9:$J$1043,$J68,'6.1 Capex_summary'!$K$9:$K$1043,$K68,'6.1 Capex_summary'!$L$9:$L$1043,$L68,'6.1 Capex_summary'!$M$9:$M$1043,$M68,'6.1 Capex_summary'!$O$9:$O$1043,$O68)</f>
        <v>0</v>
      </c>
      <c r="AF68" s="882">
        <f>SUMIFS('6.1 Capex_summary'!AF$9:AF$1043,'6.1 Capex_summary'!$D$9:$D$1043,$D68,'6.1 Capex_summary'!$E$9:$E$1043,$E68,'6.1 Capex_summary'!$F$9:$F$1043,$F68,'6.1 Capex_summary'!$G$9:$G$1043,$G68,'6.1 Capex_summary'!$H$9:$H$1043,$H68,'6.1 Capex_summary'!$I$9:$I$1043,$I68,'6.1 Capex_summary'!$J$9:$J$1043,$J68,'6.1 Capex_summary'!$K$9:$K$1043,$K68,'6.1 Capex_summary'!$L$9:$L$1043,$L68,'6.1 Capex_summary'!$M$9:$M$1043,$M68,'6.1 Capex_summary'!$O$9:$O$1043,$O68)</f>
        <v>0</v>
      </c>
      <c r="AG68" s="882">
        <f>SUMIFS('6.1 Capex_summary'!AG$9:AG$1043,'6.1 Capex_summary'!$D$9:$D$1043,$D68,'6.1 Capex_summary'!$E$9:$E$1043,$E68,'6.1 Capex_summary'!$F$9:$F$1043,$F68,'6.1 Capex_summary'!$G$9:$G$1043,$G68,'6.1 Capex_summary'!$H$9:$H$1043,$H68,'6.1 Capex_summary'!$I$9:$I$1043,$I68,'6.1 Capex_summary'!$J$9:$J$1043,$J68,'6.1 Capex_summary'!$K$9:$K$1043,$K68,'6.1 Capex_summary'!$L$9:$L$1043,$L68,'6.1 Capex_summary'!$M$9:$M$1043,$M68,'6.1 Capex_summary'!$O$9:$O$1043,$O68)</f>
        <v>0</v>
      </c>
      <c r="AH68" s="882">
        <f>SUMIFS('6.1 Capex_summary'!AH$9:AH$1043,'6.1 Capex_summary'!$D$9:$D$1043,$D68,'6.1 Capex_summary'!$E$9:$E$1043,$E68,'6.1 Capex_summary'!$F$9:$F$1043,$F68,'6.1 Capex_summary'!$G$9:$G$1043,$G68,'6.1 Capex_summary'!$H$9:$H$1043,$H68,'6.1 Capex_summary'!$I$9:$I$1043,$I68,'6.1 Capex_summary'!$J$9:$J$1043,$J68,'6.1 Capex_summary'!$K$9:$K$1043,$K68,'6.1 Capex_summary'!$L$9:$L$1043,$L68,'6.1 Capex_summary'!$M$9:$M$1043,$M68,'6.1 Capex_summary'!$O$9:$O$1043,$O68)</f>
        <v>0</v>
      </c>
      <c r="AI68" s="882">
        <f>SUMIFS('6.1 Capex_summary'!AI$9:AI$1043,'6.1 Capex_summary'!$D$9:$D$1043,$D68,'6.1 Capex_summary'!$E$9:$E$1043,$E68,'6.1 Capex_summary'!$F$9:$F$1043,$F68,'6.1 Capex_summary'!$G$9:$G$1043,$G68,'6.1 Capex_summary'!$H$9:$H$1043,$H68,'6.1 Capex_summary'!$I$9:$I$1043,$I68,'6.1 Capex_summary'!$J$9:$J$1043,$J68,'6.1 Capex_summary'!$K$9:$K$1043,$K68,'6.1 Capex_summary'!$L$9:$L$1043,$L68,'6.1 Capex_summary'!$M$9:$M$1043,$M68,'6.1 Capex_summary'!$O$9:$O$1043,$O68)</f>
        <v>0</v>
      </c>
    </row>
    <row r="69" spans="4:35">
      <c r="D69" t="s">
        <v>238</v>
      </c>
      <c r="E69" t="s">
        <v>215</v>
      </c>
      <c r="F69" t="s">
        <v>263</v>
      </c>
      <c r="G69" t="s">
        <v>1400</v>
      </c>
      <c r="H69" t="s">
        <v>241</v>
      </c>
      <c r="I69" t="s">
        <v>1418</v>
      </c>
      <c r="J69" t="s">
        <v>107</v>
      </c>
      <c r="K69" t="s">
        <v>2256</v>
      </c>
      <c r="L69" t="s">
        <v>371</v>
      </c>
      <c r="M69" t="s">
        <v>245</v>
      </c>
      <c r="O69" s="217" t="s">
        <v>1419</v>
      </c>
      <c r="P69" s="311" t="s">
        <v>350</v>
      </c>
      <c r="Q69" s="311"/>
      <c r="AC69" t="s">
        <v>1151</v>
      </c>
      <c r="AE69" s="882">
        <f>SUMIFS('6.1 Capex_summary'!AE$9:AE$1043,'6.1 Capex_summary'!$D$9:$D$1043,$D69,'6.1 Capex_summary'!$E$9:$E$1043,$E69,'6.1 Capex_summary'!$F$9:$F$1043,$F69,'6.1 Capex_summary'!$G$9:$G$1043,$G69,'6.1 Capex_summary'!$H$9:$H$1043,$H69,'6.1 Capex_summary'!$I$9:$I$1043,$I69,'6.1 Capex_summary'!$J$9:$J$1043,$J69,'6.1 Capex_summary'!$K$9:$K$1043,$K69,'6.1 Capex_summary'!$L$9:$L$1043,$L69,'6.1 Capex_summary'!$M$9:$M$1043,$M69,'6.1 Capex_summary'!$O$9:$O$1043,$O69)</f>
        <v>0</v>
      </c>
      <c r="AF69" s="882">
        <f>SUMIFS('6.1 Capex_summary'!AF$9:AF$1043,'6.1 Capex_summary'!$D$9:$D$1043,$D69,'6.1 Capex_summary'!$E$9:$E$1043,$E69,'6.1 Capex_summary'!$F$9:$F$1043,$F69,'6.1 Capex_summary'!$G$9:$G$1043,$G69,'6.1 Capex_summary'!$H$9:$H$1043,$H69,'6.1 Capex_summary'!$I$9:$I$1043,$I69,'6.1 Capex_summary'!$J$9:$J$1043,$J69,'6.1 Capex_summary'!$K$9:$K$1043,$K69,'6.1 Capex_summary'!$L$9:$L$1043,$L69,'6.1 Capex_summary'!$M$9:$M$1043,$M69,'6.1 Capex_summary'!$O$9:$O$1043,$O69)</f>
        <v>0</v>
      </c>
      <c r="AG69" s="882">
        <f>SUMIFS('6.1 Capex_summary'!AG$9:AG$1043,'6.1 Capex_summary'!$D$9:$D$1043,$D69,'6.1 Capex_summary'!$E$9:$E$1043,$E69,'6.1 Capex_summary'!$F$9:$F$1043,$F69,'6.1 Capex_summary'!$G$9:$G$1043,$G69,'6.1 Capex_summary'!$H$9:$H$1043,$H69,'6.1 Capex_summary'!$I$9:$I$1043,$I69,'6.1 Capex_summary'!$J$9:$J$1043,$J69,'6.1 Capex_summary'!$K$9:$K$1043,$K69,'6.1 Capex_summary'!$L$9:$L$1043,$L69,'6.1 Capex_summary'!$M$9:$M$1043,$M69,'6.1 Capex_summary'!$O$9:$O$1043,$O69)</f>
        <v>0</v>
      </c>
      <c r="AH69" s="882">
        <f>SUMIFS('6.1 Capex_summary'!AH$9:AH$1043,'6.1 Capex_summary'!$D$9:$D$1043,$D69,'6.1 Capex_summary'!$E$9:$E$1043,$E69,'6.1 Capex_summary'!$F$9:$F$1043,$F69,'6.1 Capex_summary'!$G$9:$G$1043,$G69,'6.1 Capex_summary'!$H$9:$H$1043,$H69,'6.1 Capex_summary'!$I$9:$I$1043,$I69,'6.1 Capex_summary'!$J$9:$J$1043,$J69,'6.1 Capex_summary'!$K$9:$K$1043,$K69,'6.1 Capex_summary'!$L$9:$L$1043,$L69,'6.1 Capex_summary'!$M$9:$M$1043,$M69,'6.1 Capex_summary'!$O$9:$O$1043,$O69)</f>
        <v>0</v>
      </c>
      <c r="AI69" s="882">
        <f>SUMIFS('6.1 Capex_summary'!AI$9:AI$1043,'6.1 Capex_summary'!$D$9:$D$1043,$D69,'6.1 Capex_summary'!$E$9:$E$1043,$E69,'6.1 Capex_summary'!$F$9:$F$1043,$F69,'6.1 Capex_summary'!$G$9:$G$1043,$G69,'6.1 Capex_summary'!$H$9:$H$1043,$H69,'6.1 Capex_summary'!$I$9:$I$1043,$I69,'6.1 Capex_summary'!$J$9:$J$1043,$J69,'6.1 Capex_summary'!$K$9:$K$1043,$K69,'6.1 Capex_summary'!$L$9:$L$1043,$L69,'6.1 Capex_summary'!$M$9:$M$1043,$M69,'6.1 Capex_summary'!$O$9:$O$1043,$O69)</f>
        <v>0</v>
      </c>
    </row>
    <row r="70" spans="4:35">
      <c r="D70" t="s">
        <v>238</v>
      </c>
      <c r="E70" t="s">
        <v>215</v>
      </c>
      <c r="F70" t="s">
        <v>263</v>
      </c>
      <c r="G70" t="s">
        <v>1400</v>
      </c>
      <c r="H70" t="s">
        <v>241</v>
      </c>
      <c r="I70" t="s">
        <v>1418</v>
      </c>
      <c r="J70" t="s">
        <v>107</v>
      </c>
      <c r="K70" t="s">
        <v>325</v>
      </c>
      <c r="L70" t="s">
        <v>341</v>
      </c>
      <c r="M70" s="217" t="s">
        <v>287</v>
      </c>
      <c r="O70" s="217" t="s">
        <v>287</v>
      </c>
      <c r="P70" s="311" t="s">
        <v>350</v>
      </c>
      <c r="Q70" s="311"/>
      <c r="AC70" t="s">
        <v>1151</v>
      </c>
      <c r="AE70" s="882">
        <f>SUMIFS('6.1 Capex_summary'!AE$9:AE$1043,'6.1 Capex_summary'!$D$9:$D$1043,$D70,'6.1 Capex_summary'!$E$9:$E$1043,$E70,'6.1 Capex_summary'!$F$9:$F$1043,$F70,'6.1 Capex_summary'!$G$9:$G$1043,$G70,'6.1 Capex_summary'!$H$9:$H$1043,$H70,'6.1 Capex_summary'!$I$9:$I$1043,$I70,'6.1 Capex_summary'!$J$9:$J$1043,$J70,'6.1 Capex_summary'!$K$9:$K$1043,$K70,'6.1 Capex_summary'!$L$9:$L$1043,$L70,'6.1 Capex_summary'!$M$9:$M$1043,$M70,'6.1 Capex_summary'!$O$9:$O$1043,$O70)</f>
        <v>0</v>
      </c>
      <c r="AF70" s="882">
        <f>SUMIFS('6.1 Capex_summary'!AF$9:AF$1043,'6.1 Capex_summary'!$D$9:$D$1043,$D70,'6.1 Capex_summary'!$E$9:$E$1043,$E70,'6.1 Capex_summary'!$F$9:$F$1043,$F70,'6.1 Capex_summary'!$G$9:$G$1043,$G70,'6.1 Capex_summary'!$H$9:$H$1043,$H70,'6.1 Capex_summary'!$I$9:$I$1043,$I70,'6.1 Capex_summary'!$J$9:$J$1043,$J70,'6.1 Capex_summary'!$K$9:$K$1043,$K70,'6.1 Capex_summary'!$L$9:$L$1043,$L70,'6.1 Capex_summary'!$M$9:$M$1043,$M70,'6.1 Capex_summary'!$O$9:$O$1043,$O70)</f>
        <v>0</v>
      </c>
      <c r="AG70" s="882">
        <f>SUMIFS('6.1 Capex_summary'!AG$9:AG$1043,'6.1 Capex_summary'!$D$9:$D$1043,$D70,'6.1 Capex_summary'!$E$9:$E$1043,$E70,'6.1 Capex_summary'!$F$9:$F$1043,$F70,'6.1 Capex_summary'!$G$9:$G$1043,$G70,'6.1 Capex_summary'!$H$9:$H$1043,$H70,'6.1 Capex_summary'!$I$9:$I$1043,$I70,'6.1 Capex_summary'!$J$9:$J$1043,$J70,'6.1 Capex_summary'!$K$9:$K$1043,$K70,'6.1 Capex_summary'!$L$9:$L$1043,$L70,'6.1 Capex_summary'!$M$9:$M$1043,$M70,'6.1 Capex_summary'!$O$9:$O$1043,$O70)</f>
        <v>0</v>
      </c>
      <c r="AH70" s="882">
        <f>SUMIFS('6.1 Capex_summary'!AH$9:AH$1043,'6.1 Capex_summary'!$D$9:$D$1043,$D70,'6.1 Capex_summary'!$E$9:$E$1043,$E70,'6.1 Capex_summary'!$F$9:$F$1043,$F70,'6.1 Capex_summary'!$G$9:$G$1043,$G70,'6.1 Capex_summary'!$H$9:$H$1043,$H70,'6.1 Capex_summary'!$I$9:$I$1043,$I70,'6.1 Capex_summary'!$J$9:$J$1043,$J70,'6.1 Capex_summary'!$K$9:$K$1043,$K70,'6.1 Capex_summary'!$L$9:$L$1043,$L70,'6.1 Capex_summary'!$M$9:$M$1043,$M70,'6.1 Capex_summary'!$O$9:$O$1043,$O70)</f>
        <v>0</v>
      </c>
      <c r="AI70" s="882">
        <f>SUMIFS('6.1 Capex_summary'!AI$9:AI$1043,'6.1 Capex_summary'!$D$9:$D$1043,$D70,'6.1 Capex_summary'!$E$9:$E$1043,$E70,'6.1 Capex_summary'!$F$9:$F$1043,$F70,'6.1 Capex_summary'!$G$9:$G$1043,$G70,'6.1 Capex_summary'!$H$9:$H$1043,$H70,'6.1 Capex_summary'!$I$9:$I$1043,$I70,'6.1 Capex_summary'!$J$9:$J$1043,$J70,'6.1 Capex_summary'!$K$9:$K$1043,$K70,'6.1 Capex_summary'!$L$9:$L$1043,$L70,'6.1 Capex_summary'!$M$9:$M$1043,$M70,'6.1 Capex_summary'!$O$9:$O$1043,$O70)</f>
        <v>0</v>
      </c>
    </row>
    <row r="71" spans="4:35">
      <c r="D71" t="s">
        <v>238</v>
      </c>
      <c r="E71" t="s">
        <v>215</v>
      </c>
      <c r="F71" t="s">
        <v>263</v>
      </c>
      <c r="G71" t="s">
        <v>1400</v>
      </c>
      <c r="H71" t="s">
        <v>241</v>
      </c>
      <c r="I71" t="s">
        <v>1418</v>
      </c>
      <c r="J71" t="s">
        <v>107</v>
      </c>
      <c r="K71" t="s">
        <v>325</v>
      </c>
      <c r="L71" t="s">
        <v>341</v>
      </c>
      <c r="M71" t="s">
        <v>245</v>
      </c>
      <c r="O71" t="s">
        <v>271</v>
      </c>
      <c r="P71" s="311" t="s">
        <v>350</v>
      </c>
      <c r="Q71" s="311"/>
      <c r="AC71" t="s">
        <v>1151</v>
      </c>
      <c r="AE71" s="882">
        <f>SUMIFS('6.1 Capex_summary'!AE$9:AE$1043,'6.1 Capex_summary'!$D$9:$D$1043,$D71,'6.1 Capex_summary'!$E$9:$E$1043,$E71,'6.1 Capex_summary'!$F$9:$F$1043,$F71,'6.1 Capex_summary'!$G$9:$G$1043,$G71,'6.1 Capex_summary'!$H$9:$H$1043,$H71,'6.1 Capex_summary'!$I$9:$I$1043,$I71,'6.1 Capex_summary'!$J$9:$J$1043,$J71,'6.1 Capex_summary'!$K$9:$K$1043,$K71,'6.1 Capex_summary'!$L$9:$L$1043,$L71,'6.1 Capex_summary'!$M$9:$M$1043,$M71,'6.1 Capex_summary'!$O$9:$O$1043,$O71)</f>
        <v>0</v>
      </c>
      <c r="AF71" s="882">
        <f>SUMIFS('6.1 Capex_summary'!AF$9:AF$1043,'6.1 Capex_summary'!$D$9:$D$1043,$D71,'6.1 Capex_summary'!$E$9:$E$1043,$E71,'6.1 Capex_summary'!$F$9:$F$1043,$F71,'6.1 Capex_summary'!$G$9:$G$1043,$G71,'6.1 Capex_summary'!$H$9:$H$1043,$H71,'6.1 Capex_summary'!$I$9:$I$1043,$I71,'6.1 Capex_summary'!$J$9:$J$1043,$J71,'6.1 Capex_summary'!$K$9:$K$1043,$K71,'6.1 Capex_summary'!$L$9:$L$1043,$L71,'6.1 Capex_summary'!$M$9:$M$1043,$M71,'6.1 Capex_summary'!$O$9:$O$1043,$O71)</f>
        <v>0</v>
      </c>
      <c r="AG71" s="882">
        <f>SUMIFS('6.1 Capex_summary'!AG$9:AG$1043,'6.1 Capex_summary'!$D$9:$D$1043,$D71,'6.1 Capex_summary'!$E$9:$E$1043,$E71,'6.1 Capex_summary'!$F$9:$F$1043,$F71,'6.1 Capex_summary'!$G$9:$G$1043,$G71,'6.1 Capex_summary'!$H$9:$H$1043,$H71,'6.1 Capex_summary'!$I$9:$I$1043,$I71,'6.1 Capex_summary'!$J$9:$J$1043,$J71,'6.1 Capex_summary'!$K$9:$K$1043,$K71,'6.1 Capex_summary'!$L$9:$L$1043,$L71,'6.1 Capex_summary'!$M$9:$M$1043,$M71,'6.1 Capex_summary'!$O$9:$O$1043,$O71)</f>
        <v>0</v>
      </c>
      <c r="AH71" s="882">
        <f>SUMIFS('6.1 Capex_summary'!AH$9:AH$1043,'6.1 Capex_summary'!$D$9:$D$1043,$D71,'6.1 Capex_summary'!$E$9:$E$1043,$E71,'6.1 Capex_summary'!$F$9:$F$1043,$F71,'6.1 Capex_summary'!$G$9:$G$1043,$G71,'6.1 Capex_summary'!$H$9:$H$1043,$H71,'6.1 Capex_summary'!$I$9:$I$1043,$I71,'6.1 Capex_summary'!$J$9:$J$1043,$J71,'6.1 Capex_summary'!$K$9:$K$1043,$K71,'6.1 Capex_summary'!$L$9:$L$1043,$L71,'6.1 Capex_summary'!$M$9:$M$1043,$M71,'6.1 Capex_summary'!$O$9:$O$1043,$O71)</f>
        <v>0</v>
      </c>
      <c r="AI71" s="882">
        <f>SUMIFS('6.1 Capex_summary'!AI$9:AI$1043,'6.1 Capex_summary'!$D$9:$D$1043,$D71,'6.1 Capex_summary'!$E$9:$E$1043,$E71,'6.1 Capex_summary'!$F$9:$F$1043,$F71,'6.1 Capex_summary'!$G$9:$G$1043,$G71,'6.1 Capex_summary'!$H$9:$H$1043,$H71,'6.1 Capex_summary'!$I$9:$I$1043,$I71,'6.1 Capex_summary'!$J$9:$J$1043,$J71,'6.1 Capex_summary'!$K$9:$K$1043,$K71,'6.1 Capex_summary'!$L$9:$L$1043,$L71,'6.1 Capex_summary'!$M$9:$M$1043,$M71,'6.1 Capex_summary'!$O$9:$O$1043,$O71)</f>
        <v>0</v>
      </c>
    </row>
    <row r="72" spans="4:35">
      <c r="D72" t="s">
        <v>238</v>
      </c>
      <c r="E72" t="s">
        <v>215</v>
      </c>
      <c r="F72" t="s">
        <v>263</v>
      </c>
      <c r="G72" t="s">
        <v>1400</v>
      </c>
      <c r="H72" t="s">
        <v>241</v>
      </c>
      <c r="I72" t="s">
        <v>1418</v>
      </c>
      <c r="J72" t="s">
        <v>107</v>
      </c>
      <c r="K72" t="s">
        <v>325</v>
      </c>
      <c r="L72" t="s">
        <v>331</v>
      </c>
      <c r="M72" s="217" t="s">
        <v>287</v>
      </c>
      <c r="O72" s="217" t="s">
        <v>287</v>
      </c>
      <c r="P72" s="311" t="s">
        <v>350</v>
      </c>
      <c r="Q72" s="311"/>
      <c r="AC72" t="s">
        <v>1151</v>
      </c>
      <c r="AE72" s="882">
        <f>SUMIFS('6.1 Capex_summary'!AE$9:AE$1043,'6.1 Capex_summary'!$D$9:$D$1043,$D72,'6.1 Capex_summary'!$E$9:$E$1043,$E72,'6.1 Capex_summary'!$F$9:$F$1043,$F72,'6.1 Capex_summary'!$G$9:$G$1043,$G72,'6.1 Capex_summary'!$H$9:$H$1043,$H72,'6.1 Capex_summary'!$I$9:$I$1043,$I72,'6.1 Capex_summary'!$J$9:$J$1043,$J72,'6.1 Capex_summary'!$K$9:$K$1043,$K72,'6.1 Capex_summary'!$L$9:$L$1043,$L72,'6.1 Capex_summary'!$M$9:$M$1043,$M72,'6.1 Capex_summary'!$O$9:$O$1043,$O72)</f>
        <v>0</v>
      </c>
      <c r="AF72" s="882">
        <f>SUMIFS('6.1 Capex_summary'!AF$9:AF$1043,'6.1 Capex_summary'!$D$9:$D$1043,$D72,'6.1 Capex_summary'!$E$9:$E$1043,$E72,'6.1 Capex_summary'!$F$9:$F$1043,$F72,'6.1 Capex_summary'!$G$9:$G$1043,$G72,'6.1 Capex_summary'!$H$9:$H$1043,$H72,'6.1 Capex_summary'!$I$9:$I$1043,$I72,'6.1 Capex_summary'!$J$9:$J$1043,$J72,'6.1 Capex_summary'!$K$9:$K$1043,$K72,'6.1 Capex_summary'!$L$9:$L$1043,$L72,'6.1 Capex_summary'!$M$9:$M$1043,$M72,'6.1 Capex_summary'!$O$9:$O$1043,$O72)</f>
        <v>0</v>
      </c>
      <c r="AG72" s="882">
        <f>SUMIFS('6.1 Capex_summary'!AG$9:AG$1043,'6.1 Capex_summary'!$D$9:$D$1043,$D72,'6.1 Capex_summary'!$E$9:$E$1043,$E72,'6.1 Capex_summary'!$F$9:$F$1043,$F72,'6.1 Capex_summary'!$G$9:$G$1043,$G72,'6.1 Capex_summary'!$H$9:$H$1043,$H72,'6.1 Capex_summary'!$I$9:$I$1043,$I72,'6.1 Capex_summary'!$J$9:$J$1043,$J72,'6.1 Capex_summary'!$K$9:$K$1043,$K72,'6.1 Capex_summary'!$L$9:$L$1043,$L72,'6.1 Capex_summary'!$M$9:$M$1043,$M72,'6.1 Capex_summary'!$O$9:$O$1043,$O72)</f>
        <v>0</v>
      </c>
      <c r="AH72" s="882">
        <f>SUMIFS('6.1 Capex_summary'!AH$9:AH$1043,'6.1 Capex_summary'!$D$9:$D$1043,$D72,'6.1 Capex_summary'!$E$9:$E$1043,$E72,'6.1 Capex_summary'!$F$9:$F$1043,$F72,'6.1 Capex_summary'!$G$9:$G$1043,$G72,'6.1 Capex_summary'!$H$9:$H$1043,$H72,'6.1 Capex_summary'!$I$9:$I$1043,$I72,'6.1 Capex_summary'!$J$9:$J$1043,$J72,'6.1 Capex_summary'!$K$9:$K$1043,$K72,'6.1 Capex_summary'!$L$9:$L$1043,$L72,'6.1 Capex_summary'!$M$9:$M$1043,$M72,'6.1 Capex_summary'!$O$9:$O$1043,$O72)</f>
        <v>0</v>
      </c>
      <c r="AI72" s="882">
        <f>SUMIFS('6.1 Capex_summary'!AI$9:AI$1043,'6.1 Capex_summary'!$D$9:$D$1043,$D72,'6.1 Capex_summary'!$E$9:$E$1043,$E72,'6.1 Capex_summary'!$F$9:$F$1043,$F72,'6.1 Capex_summary'!$G$9:$G$1043,$G72,'6.1 Capex_summary'!$H$9:$H$1043,$H72,'6.1 Capex_summary'!$I$9:$I$1043,$I72,'6.1 Capex_summary'!$J$9:$J$1043,$J72,'6.1 Capex_summary'!$K$9:$K$1043,$K72,'6.1 Capex_summary'!$L$9:$L$1043,$L72,'6.1 Capex_summary'!$M$9:$M$1043,$M72,'6.1 Capex_summary'!$O$9:$O$1043,$O72)</f>
        <v>0</v>
      </c>
    </row>
    <row r="73" spans="4:35">
      <c r="D73" t="s">
        <v>238</v>
      </c>
      <c r="E73" t="s">
        <v>215</v>
      </c>
      <c r="F73" t="s">
        <v>263</v>
      </c>
      <c r="G73" t="s">
        <v>1400</v>
      </c>
      <c r="H73" t="s">
        <v>241</v>
      </c>
      <c r="I73" t="s">
        <v>1418</v>
      </c>
      <c r="J73" t="s">
        <v>107</v>
      </c>
      <c r="K73" t="s">
        <v>325</v>
      </c>
      <c r="L73" t="s">
        <v>331</v>
      </c>
      <c r="M73" t="s">
        <v>245</v>
      </c>
      <c r="O73" t="s">
        <v>271</v>
      </c>
      <c r="P73" s="311" t="s">
        <v>350</v>
      </c>
      <c r="Q73" s="311"/>
      <c r="AC73" t="s">
        <v>1151</v>
      </c>
      <c r="AE73" s="882">
        <f>SUMIFS('6.1 Capex_summary'!AE$9:AE$1043,'6.1 Capex_summary'!$D$9:$D$1043,$D73,'6.1 Capex_summary'!$E$9:$E$1043,$E73,'6.1 Capex_summary'!$F$9:$F$1043,$F73,'6.1 Capex_summary'!$G$9:$G$1043,$G73,'6.1 Capex_summary'!$H$9:$H$1043,$H73,'6.1 Capex_summary'!$I$9:$I$1043,$I73,'6.1 Capex_summary'!$J$9:$J$1043,$J73,'6.1 Capex_summary'!$K$9:$K$1043,$K73,'6.1 Capex_summary'!$L$9:$L$1043,$L73,'6.1 Capex_summary'!$M$9:$M$1043,$M73,'6.1 Capex_summary'!$O$9:$O$1043,$O73)</f>
        <v>0</v>
      </c>
      <c r="AF73" s="882">
        <f>SUMIFS('6.1 Capex_summary'!AF$9:AF$1043,'6.1 Capex_summary'!$D$9:$D$1043,$D73,'6.1 Capex_summary'!$E$9:$E$1043,$E73,'6.1 Capex_summary'!$F$9:$F$1043,$F73,'6.1 Capex_summary'!$G$9:$G$1043,$G73,'6.1 Capex_summary'!$H$9:$H$1043,$H73,'6.1 Capex_summary'!$I$9:$I$1043,$I73,'6.1 Capex_summary'!$J$9:$J$1043,$J73,'6.1 Capex_summary'!$K$9:$K$1043,$K73,'6.1 Capex_summary'!$L$9:$L$1043,$L73,'6.1 Capex_summary'!$M$9:$M$1043,$M73,'6.1 Capex_summary'!$O$9:$O$1043,$O73)</f>
        <v>0</v>
      </c>
      <c r="AG73" s="882">
        <f>SUMIFS('6.1 Capex_summary'!AG$9:AG$1043,'6.1 Capex_summary'!$D$9:$D$1043,$D73,'6.1 Capex_summary'!$E$9:$E$1043,$E73,'6.1 Capex_summary'!$F$9:$F$1043,$F73,'6.1 Capex_summary'!$G$9:$G$1043,$G73,'6.1 Capex_summary'!$H$9:$H$1043,$H73,'6.1 Capex_summary'!$I$9:$I$1043,$I73,'6.1 Capex_summary'!$J$9:$J$1043,$J73,'6.1 Capex_summary'!$K$9:$K$1043,$K73,'6.1 Capex_summary'!$L$9:$L$1043,$L73,'6.1 Capex_summary'!$M$9:$M$1043,$M73,'6.1 Capex_summary'!$O$9:$O$1043,$O73)</f>
        <v>0</v>
      </c>
      <c r="AH73" s="882">
        <f>SUMIFS('6.1 Capex_summary'!AH$9:AH$1043,'6.1 Capex_summary'!$D$9:$D$1043,$D73,'6.1 Capex_summary'!$E$9:$E$1043,$E73,'6.1 Capex_summary'!$F$9:$F$1043,$F73,'6.1 Capex_summary'!$G$9:$G$1043,$G73,'6.1 Capex_summary'!$H$9:$H$1043,$H73,'6.1 Capex_summary'!$I$9:$I$1043,$I73,'6.1 Capex_summary'!$J$9:$J$1043,$J73,'6.1 Capex_summary'!$K$9:$K$1043,$K73,'6.1 Capex_summary'!$L$9:$L$1043,$L73,'6.1 Capex_summary'!$M$9:$M$1043,$M73,'6.1 Capex_summary'!$O$9:$O$1043,$O73)</f>
        <v>0</v>
      </c>
      <c r="AI73" s="882">
        <f>SUMIFS('6.1 Capex_summary'!AI$9:AI$1043,'6.1 Capex_summary'!$D$9:$D$1043,$D73,'6.1 Capex_summary'!$E$9:$E$1043,$E73,'6.1 Capex_summary'!$F$9:$F$1043,$F73,'6.1 Capex_summary'!$G$9:$G$1043,$G73,'6.1 Capex_summary'!$H$9:$H$1043,$H73,'6.1 Capex_summary'!$I$9:$I$1043,$I73,'6.1 Capex_summary'!$J$9:$J$1043,$J73,'6.1 Capex_summary'!$K$9:$K$1043,$K73,'6.1 Capex_summary'!$L$9:$L$1043,$L73,'6.1 Capex_summary'!$M$9:$M$1043,$M73,'6.1 Capex_summary'!$O$9:$O$1043,$O73)</f>
        <v>0</v>
      </c>
    </row>
    <row r="74" spans="4:35">
      <c r="D74" t="s">
        <v>238</v>
      </c>
      <c r="E74" t="s">
        <v>215</v>
      </c>
      <c r="F74" t="s">
        <v>263</v>
      </c>
      <c r="G74" t="s">
        <v>1400</v>
      </c>
      <c r="H74" t="s">
        <v>241</v>
      </c>
      <c r="I74" t="s">
        <v>1418</v>
      </c>
      <c r="J74" t="s">
        <v>107</v>
      </c>
      <c r="K74" t="s">
        <v>325</v>
      </c>
      <c r="L74" t="s">
        <v>250</v>
      </c>
      <c r="M74" s="217" t="s">
        <v>287</v>
      </c>
      <c r="O74" s="217" t="s">
        <v>287</v>
      </c>
      <c r="P74" s="311" t="s">
        <v>350</v>
      </c>
      <c r="Q74" s="311"/>
      <c r="AC74" t="s">
        <v>1151</v>
      </c>
      <c r="AE74" s="882">
        <f>SUMIFS('6.1 Capex_summary'!AE$9:AE$1043,'6.1 Capex_summary'!$D$9:$D$1043,$D74,'6.1 Capex_summary'!$E$9:$E$1043,$E74,'6.1 Capex_summary'!$F$9:$F$1043,$F74,'6.1 Capex_summary'!$G$9:$G$1043,$G74,'6.1 Capex_summary'!$H$9:$H$1043,$H74,'6.1 Capex_summary'!$I$9:$I$1043,$I74,'6.1 Capex_summary'!$J$9:$J$1043,$J74,'6.1 Capex_summary'!$K$9:$K$1043,$K74,'6.1 Capex_summary'!$L$9:$L$1043,$L74,'6.1 Capex_summary'!$M$9:$M$1043,$M74,'6.1 Capex_summary'!$O$9:$O$1043,$O74)</f>
        <v>0</v>
      </c>
      <c r="AF74" s="882">
        <f>SUMIFS('6.1 Capex_summary'!AF$9:AF$1043,'6.1 Capex_summary'!$D$9:$D$1043,$D74,'6.1 Capex_summary'!$E$9:$E$1043,$E74,'6.1 Capex_summary'!$F$9:$F$1043,$F74,'6.1 Capex_summary'!$G$9:$G$1043,$G74,'6.1 Capex_summary'!$H$9:$H$1043,$H74,'6.1 Capex_summary'!$I$9:$I$1043,$I74,'6.1 Capex_summary'!$J$9:$J$1043,$J74,'6.1 Capex_summary'!$K$9:$K$1043,$K74,'6.1 Capex_summary'!$L$9:$L$1043,$L74,'6.1 Capex_summary'!$M$9:$M$1043,$M74,'6.1 Capex_summary'!$O$9:$O$1043,$O74)</f>
        <v>0</v>
      </c>
      <c r="AG74" s="882">
        <f>SUMIFS('6.1 Capex_summary'!AG$9:AG$1043,'6.1 Capex_summary'!$D$9:$D$1043,$D74,'6.1 Capex_summary'!$E$9:$E$1043,$E74,'6.1 Capex_summary'!$F$9:$F$1043,$F74,'6.1 Capex_summary'!$G$9:$G$1043,$G74,'6.1 Capex_summary'!$H$9:$H$1043,$H74,'6.1 Capex_summary'!$I$9:$I$1043,$I74,'6.1 Capex_summary'!$J$9:$J$1043,$J74,'6.1 Capex_summary'!$K$9:$K$1043,$K74,'6.1 Capex_summary'!$L$9:$L$1043,$L74,'6.1 Capex_summary'!$M$9:$M$1043,$M74,'6.1 Capex_summary'!$O$9:$O$1043,$O74)</f>
        <v>0</v>
      </c>
      <c r="AH74" s="882">
        <f>SUMIFS('6.1 Capex_summary'!AH$9:AH$1043,'6.1 Capex_summary'!$D$9:$D$1043,$D74,'6.1 Capex_summary'!$E$9:$E$1043,$E74,'6.1 Capex_summary'!$F$9:$F$1043,$F74,'6.1 Capex_summary'!$G$9:$G$1043,$G74,'6.1 Capex_summary'!$H$9:$H$1043,$H74,'6.1 Capex_summary'!$I$9:$I$1043,$I74,'6.1 Capex_summary'!$J$9:$J$1043,$J74,'6.1 Capex_summary'!$K$9:$K$1043,$K74,'6.1 Capex_summary'!$L$9:$L$1043,$L74,'6.1 Capex_summary'!$M$9:$M$1043,$M74,'6.1 Capex_summary'!$O$9:$O$1043,$O74)</f>
        <v>0</v>
      </c>
      <c r="AI74" s="882">
        <f>SUMIFS('6.1 Capex_summary'!AI$9:AI$1043,'6.1 Capex_summary'!$D$9:$D$1043,$D74,'6.1 Capex_summary'!$E$9:$E$1043,$E74,'6.1 Capex_summary'!$F$9:$F$1043,$F74,'6.1 Capex_summary'!$G$9:$G$1043,$G74,'6.1 Capex_summary'!$H$9:$H$1043,$H74,'6.1 Capex_summary'!$I$9:$I$1043,$I74,'6.1 Capex_summary'!$J$9:$J$1043,$J74,'6.1 Capex_summary'!$K$9:$K$1043,$K74,'6.1 Capex_summary'!$L$9:$L$1043,$L74,'6.1 Capex_summary'!$M$9:$M$1043,$M74,'6.1 Capex_summary'!$O$9:$O$1043,$O74)</f>
        <v>0</v>
      </c>
    </row>
    <row r="75" spans="4:35">
      <c r="D75" t="s">
        <v>238</v>
      </c>
      <c r="E75" t="s">
        <v>215</v>
      </c>
      <c r="F75" t="s">
        <v>263</v>
      </c>
      <c r="G75" t="s">
        <v>1400</v>
      </c>
      <c r="H75" t="s">
        <v>241</v>
      </c>
      <c r="I75" t="s">
        <v>1418</v>
      </c>
      <c r="J75" t="s">
        <v>107</v>
      </c>
      <c r="K75" t="s">
        <v>325</v>
      </c>
      <c r="L75" t="s">
        <v>250</v>
      </c>
      <c r="M75" t="s">
        <v>245</v>
      </c>
      <c r="O75" t="s">
        <v>271</v>
      </c>
      <c r="P75" s="311" t="s">
        <v>350</v>
      </c>
      <c r="Q75" s="311"/>
      <c r="AC75" t="s">
        <v>1151</v>
      </c>
      <c r="AE75" s="882">
        <f>SUMIFS('6.1 Capex_summary'!AE$9:AE$1043,'6.1 Capex_summary'!$D$9:$D$1043,$D75,'6.1 Capex_summary'!$E$9:$E$1043,$E75,'6.1 Capex_summary'!$F$9:$F$1043,$F75,'6.1 Capex_summary'!$G$9:$G$1043,$G75,'6.1 Capex_summary'!$H$9:$H$1043,$H75,'6.1 Capex_summary'!$I$9:$I$1043,$I75,'6.1 Capex_summary'!$J$9:$J$1043,$J75,'6.1 Capex_summary'!$K$9:$K$1043,$K75,'6.1 Capex_summary'!$L$9:$L$1043,$L75,'6.1 Capex_summary'!$M$9:$M$1043,$M75,'6.1 Capex_summary'!$O$9:$O$1043,$O75)</f>
        <v>0</v>
      </c>
      <c r="AF75" s="882">
        <f>SUMIFS('6.1 Capex_summary'!AF$9:AF$1043,'6.1 Capex_summary'!$D$9:$D$1043,$D75,'6.1 Capex_summary'!$E$9:$E$1043,$E75,'6.1 Capex_summary'!$F$9:$F$1043,$F75,'6.1 Capex_summary'!$G$9:$G$1043,$G75,'6.1 Capex_summary'!$H$9:$H$1043,$H75,'6.1 Capex_summary'!$I$9:$I$1043,$I75,'6.1 Capex_summary'!$J$9:$J$1043,$J75,'6.1 Capex_summary'!$K$9:$K$1043,$K75,'6.1 Capex_summary'!$L$9:$L$1043,$L75,'6.1 Capex_summary'!$M$9:$M$1043,$M75,'6.1 Capex_summary'!$O$9:$O$1043,$O75)</f>
        <v>0</v>
      </c>
      <c r="AG75" s="882">
        <f>SUMIFS('6.1 Capex_summary'!AG$9:AG$1043,'6.1 Capex_summary'!$D$9:$D$1043,$D75,'6.1 Capex_summary'!$E$9:$E$1043,$E75,'6.1 Capex_summary'!$F$9:$F$1043,$F75,'6.1 Capex_summary'!$G$9:$G$1043,$G75,'6.1 Capex_summary'!$H$9:$H$1043,$H75,'6.1 Capex_summary'!$I$9:$I$1043,$I75,'6.1 Capex_summary'!$J$9:$J$1043,$J75,'6.1 Capex_summary'!$K$9:$K$1043,$K75,'6.1 Capex_summary'!$L$9:$L$1043,$L75,'6.1 Capex_summary'!$M$9:$M$1043,$M75,'6.1 Capex_summary'!$O$9:$O$1043,$O75)</f>
        <v>0</v>
      </c>
      <c r="AH75" s="882">
        <f>SUMIFS('6.1 Capex_summary'!AH$9:AH$1043,'6.1 Capex_summary'!$D$9:$D$1043,$D75,'6.1 Capex_summary'!$E$9:$E$1043,$E75,'6.1 Capex_summary'!$F$9:$F$1043,$F75,'6.1 Capex_summary'!$G$9:$G$1043,$G75,'6.1 Capex_summary'!$H$9:$H$1043,$H75,'6.1 Capex_summary'!$I$9:$I$1043,$I75,'6.1 Capex_summary'!$J$9:$J$1043,$J75,'6.1 Capex_summary'!$K$9:$K$1043,$K75,'6.1 Capex_summary'!$L$9:$L$1043,$L75,'6.1 Capex_summary'!$M$9:$M$1043,$M75,'6.1 Capex_summary'!$O$9:$O$1043,$O75)</f>
        <v>0</v>
      </c>
      <c r="AI75" s="882">
        <f>SUMIFS('6.1 Capex_summary'!AI$9:AI$1043,'6.1 Capex_summary'!$D$9:$D$1043,$D75,'6.1 Capex_summary'!$E$9:$E$1043,$E75,'6.1 Capex_summary'!$F$9:$F$1043,$F75,'6.1 Capex_summary'!$G$9:$G$1043,$G75,'6.1 Capex_summary'!$H$9:$H$1043,$H75,'6.1 Capex_summary'!$I$9:$I$1043,$I75,'6.1 Capex_summary'!$J$9:$J$1043,$J75,'6.1 Capex_summary'!$K$9:$K$1043,$K75,'6.1 Capex_summary'!$L$9:$L$1043,$L75,'6.1 Capex_summary'!$M$9:$M$1043,$M75,'6.1 Capex_summary'!$O$9:$O$1043,$O75)</f>
        <v>0</v>
      </c>
    </row>
    <row r="76" spans="4:35">
      <c r="D76" t="s">
        <v>238</v>
      </c>
      <c r="E76" t="s">
        <v>215</v>
      </c>
      <c r="F76" t="s">
        <v>263</v>
      </c>
      <c r="G76" t="s">
        <v>1400</v>
      </c>
      <c r="H76" t="s">
        <v>241</v>
      </c>
      <c r="I76" t="s">
        <v>1418</v>
      </c>
      <c r="J76" t="s">
        <v>107</v>
      </c>
      <c r="K76" t="s">
        <v>325</v>
      </c>
      <c r="L76" t="s">
        <v>250</v>
      </c>
      <c r="M76" t="s">
        <v>245</v>
      </c>
      <c r="O76" t="s">
        <v>289</v>
      </c>
      <c r="P76" s="311" t="s">
        <v>350</v>
      </c>
      <c r="Q76" s="311"/>
      <c r="AC76" t="s">
        <v>1151</v>
      </c>
      <c r="AE76" s="882">
        <f>SUMIFS('6.1 Capex_summary'!AE$9:AE$1043,'6.1 Capex_summary'!$D$9:$D$1043,$D76,'6.1 Capex_summary'!$E$9:$E$1043,$E76,'6.1 Capex_summary'!$F$9:$F$1043,$F76,'6.1 Capex_summary'!$G$9:$G$1043,$G76,'6.1 Capex_summary'!$H$9:$H$1043,$H76,'6.1 Capex_summary'!$I$9:$I$1043,$I76,'6.1 Capex_summary'!$J$9:$J$1043,$J76,'6.1 Capex_summary'!$K$9:$K$1043,$K76,'6.1 Capex_summary'!$L$9:$L$1043,$L76,'6.1 Capex_summary'!$M$9:$M$1043,$M76,'6.1 Capex_summary'!$O$9:$O$1043,$O76)</f>
        <v>0</v>
      </c>
      <c r="AF76" s="882">
        <f>SUMIFS('6.1 Capex_summary'!AF$9:AF$1043,'6.1 Capex_summary'!$D$9:$D$1043,$D76,'6.1 Capex_summary'!$E$9:$E$1043,$E76,'6.1 Capex_summary'!$F$9:$F$1043,$F76,'6.1 Capex_summary'!$G$9:$G$1043,$G76,'6.1 Capex_summary'!$H$9:$H$1043,$H76,'6.1 Capex_summary'!$I$9:$I$1043,$I76,'6.1 Capex_summary'!$J$9:$J$1043,$J76,'6.1 Capex_summary'!$K$9:$K$1043,$K76,'6.1 Capex_summary'!$L$9:$L$1043,$L76,'6.1 Capex_summary'!$M$9:$M$1043,$M76,'6.1 Capex_summary'!$O$9:$O$1043,$O76)</f>
        <v>0</v>
      </c>
      <c r="AG76" s="882">
        <f>SUMIFS('6.1 Capex_summary'!AG$9:AG$1043,'6.1 Capex_summary'!$D$9:$D$1043,$D76,'6.1 Capex_summary'!$E$9:$E$1043,$E76,'6.1 Capex_summary'!$F$9:$F$1043,$F76,'6.1 Capex_summary'!$G$9:$G$1043,$G76,'6.1 Capex_summary'!$H$9:$H$1043,$H76,'6.1 Capex_summary'!$I$9:$I$1043,$I76,'6.1 Capex_summary'!$J$9:$J$1043,$J76,'6.1 Capex_summary'!$K$9:$K$1043,$K76,'6.1 Capex_summary'!$L$9:$L$1043,$L76,'6.1 Capex_summary'!$M$9:$M$1043,$M76,'6.1 Capex_summary'!$O$9:$O$1043,$O76)</f>
        <v>0</v>
      </c>
      <c r="AH76" s="882">
        <f>SUMIFS('6.1 Capex_summary'!AH$9:AH$1043,'6.1 Capex_summary'!$D$9:$D$1043,$D76,'6.1 Capex_summary'!$E$9:$E$1043,$E76,'6.1 Capex_summary'!$F$9:$F$1043,$F76,'6.1 Capex_summary'!$G$9:$G$1043,$G76,'6.1 Capex_summary'!$H$9:$H$1043,$H76,'6.1 Capex_summary'!$I$9:$I$1043,$I76,'6.1 Capex_summary'!$J$9:$J$1043,$J76,'6.1 Capex_summary'!$K$9:$K$1043,$K76,'6.1 Capex_summary'!$L$9:$L$1043,$L76,'6.1 Capex_summary'!$M$9:$M$1043,$M76,'6.1 Capex_summary'!$O$9:$O$1043,$O76)</f>
        <v>0</v>
      </c>
      <c r="AI76" s="882">
        <f>SUMIFS('6.1 Capex_summary'!AI$9:AI$1043,'6.1 Capex_summary'!$D$9:$D$1043,$D76,'6.1 Capex_summary'!$E$9:$E$1043,$E76,'6.1 Capex_summary'!$F$9:$F$1043,$F76,'6.1 Capex_summary'!$G$9:$G$1043,$G76,'6.1 Capex_summary'!$H$9:$H$1043,$H76,'6.1 Capex_summary'!$I$9:$I$1043,$I76,'6.1 Capex_summary'!$J$9:$J$1043,$J76,'6.1 Capex_summary'!$K$9:$K$1043,$K76,'6.1 Capex_summary'!$L$9:$L$1043,$L76,'6.1 Capex_summary'!$M$9:$M$1043,$M76,'6.1 Capex_summary'!$O$9:$O$1043,$O76)</f>
        <v>0</v>
      </c>
    </row>
    <row r="77" spans="4:35">
      <c r="D77" t="s">
        <v>238</v>
      </c>
      <c r="E77" t="s">
        <v>215</v>
      </c>
      <c r="F77" t="s">
        <v>263</v>
      </c>
      <c r="G77" t="s">
        <v>1400</v>
      </c>
      <c r="H77" t="s">
        <v>241</v>
      </c>
      <c r="I77" t="s">
        <v>1418</v>
      </c>
      <c r="J77" t="s">
        <v>107</v>
      </c>
      <c r="K77" t="s">
        <v>1404</v>
      </c>
      <c r="L77" t="s">
        <v>317</v>
      </c>
      <c r="M77" s="217" t="s">
        <v>287</v>
      </c>
      <c r="O77" s="217" t="s">
        <v>287</v>
      </c>
      <c r="P77" s="311" t="s">
        <v>350</v>
      </c>
      <c r="Q77" s="311"/>
      <c r="AC77" t="s">
        <v>1151</v>
      </c>
      <c r="AE77" s="882">
        <f>SUMIFS('6.1 Capex_summary'!AE$9:AE$1043,'6.1 Capex_summary'!$D$9:$D$1043,$D77,'6.1 Capex_summary'!$E$9:$E$1043,$E77,'6.1 Capex_summary'!$F$9:$F$1043,$F77,'6.1 Capex_summary'!$G$9:$G$1043,$G77,'6.1 Capex_summary'!$H$9:$H$1043,$H77,'6.1 Capex_summary'!$I$9:$I$1043,$I77,'6.1 Capex_summary'!$J$9:$J$1043,$J77,'6.1 Capex_summary'!$K$9:$K$1043,$K77,'6.1 Capex_summary'!$L$9:$L$1043,$L77,'6.1 Capex_summary'!$M$9:$M$1043,$M77,'6.1 Capex_summary'!$O$9:$O$1043,$O77)</f>
        <v>0</v>
      </c>
      <c r="AF77" s="882">
        <f>SUMIFS('6.1 Capex_summary'!AF$9:AF$1043,'6.1 Capex_summary'!$D$9:$D$1043,$D77,'6.1 Capex_summary'!$E$9:$E$1043,$E77,'6.1 Capex_summary'!$F$9:$F$1043,$F77,'6.1 Capex_summary'!$G$9:$G$1043,$G77,'6.1 Capex_summary'!$H$9:$H$1043,$H77,'6.1 Capex_summary'!$I$9:$I$1043,$I77,'6.1 Capex_summary'!$J$9:$J$1043,$J77,'6.1 Capex_summary'!$K$9:$K$1043,$K77,'6.1 Capex_summary'!$L$9:$L$1043,$L77,'6.1 Capex_summary'!$M$9:$M$1043,$M77,'6.1 Capex_summary'!$O$9:$O$1043,$O77)</f>
        <v>0</v>
      </c>
      <c r="AG77" s="882">
        <f>SUMIFS('6.1 Capex_summary'!AG$9:AG$1043,'6.1 Capex_summary'!$D$9:$D$1043,$D77,'6.1 Capex_summary'!$E$9:$E$1043,$E77,'6.1 Capex_summary'!$F$9:$F$1043,$F77,'6.1 Capex_summary'!$G$9:$G$1043,$G77,'6.1 Capex_summary'!$H$9:$H$1043,$H77,'6.1 Capex_summary'!$I$9:$I$1043,$I77,'6.1 Capex_summary'!$J$9:$J$1043,$J77,'6.1 Capex_summary'!$K$9:$K$1043,$K77,'6.1 Capex_summary'!$L$9:$L$1043,$L77,'6.1 Capex_summary'!$M$9:$M$1043,$M77,'6.1 Capex_summary'!$O$9:$O$1043,$O77)</f>
        <v>0</v>
      </c>
      <c r="AH77" s="882">
        <f>SUMIFS('6.1 Capex_summary'!AH$9:AH$1043,'6.1 Capex_summary'!$D$9:$D$1043,$D77,'6.1 Capex_summary'!$E$9:$E$1043,$E77,'6.1 Capex_summary'!$F$9:$F$1043,$F77,'6.1 Capex_summary'!$G$9:$G$1043,$G77,'6.1 Capex_summary'!$H$9:$H$1043,$H77,'6.1 Capex_summary'!$I$9:$I$1043,$I77,'6.1 Capex_summary'!$J$9:$J$1043,$J77,'6.1 Capex_summary'!$K$9:$K$1043,$K77,'6.1 Capex_summary'!$L$9:$L$1043,$L77,'6.1 Capex_summary'!$M$9:$M$1043,$M77,'6.1 Capex_summary'!$O$9:$O$1043,$O77)</f>
        <v>0</v>
      </c>
      <c r="AI77" s="882">
        <f>SUMIFS('6.1 Capex_summary'!AI$9:AI$1043,'6.1 Capex_summary'!$D$9:$D$1043,$D77,'6.1 Capex_summary'!$E$9:$E$1043,$E77,'6.1 Capex_summary'!$F$9:$F$1043,$F77,'6.1 Capex_summary'!$G$9:$G$1043,$G77,'6.1 Capex_summary'!$H$9:$H$1043,$H77,'6.1 Capex_summary'!$I$9:$I$1043,$I77,'6.1 Capex_summary'!$J$9:$J$1043,$J77,'6.1 Capex_summary'!$K$9:$K$1043,$K77,'6.1 Capex_summary'!$L$9:$L$1043,$L77,'6.1 Capex_summary'!$M$9:$M$1043,$M77,'6.1 Capex_summary'!$O$9:$O$1043,$O77)</f>
        <v>0</v>
      </c>
    </row>
    <row r="78" spans="4:35">
      <c r="D78" t="s">
        <v>238</v>
      </c>
      <c r="E78" t="s">
        <v>215</v>
      </c>
      <c r="F78" t="s">
        <v>263</v>
      </c>
      <c r="G78" t="s">
        <v>1400</v>
      </c>
      <c r="H78" t="s">
        <v>241</v>
      </c>
      <c r="I78" t="s">
        <v>1418</v>
      </c>
      <c r="J78" t="s">
        <v>107</v>
      </c>
      <c r="K78" t="s">
        <v>1404</v>
      </c>
      <c r="L78" t="s">
        <v>1407</v>
      </c>
      <c r="M78" s="217" t="s">
        <v>287</v>
      </c>
      <c r="O78" s="217" t="s">
        <v>287</v>
      </c>
      <c r="P78" s="311" t="s">
        <v>350</v>
      </c>
      <c r="Q78" s="311"/>
      <c r="AC78" t="s">
        <v>1151</v>
      </c>
      <c r="AE78" s="882">
        <f>SUMIFS('6.1 Capex_summary'!AE$9:AE$1043,'6.1 Capex_summary'!$D$9:$D$1043,$D78,'6.1 Capex_summary'!$E$9:$E$1043,$E78,'6.1 Capex_summary'!$F$9:$F$1043,$F78,'6.1 Capex_summary'!$G$9:$G$1043,$G78,'6.1 Capex_summary'!$H$9:$H$1043,$H78,'6.1 Capex_summary'!$I$9:$I$1043,$I78,'6.1 Capex_summary'!$J$9:$J$1043,$J78,'6.1 Capex_summary'!$K$9:$K$1043,$K78,'6.1 Capex_summary'!$L$9:$L$1043,$L78,'6.1 Capex_summary'!$M$9:$M$1043,$M78,'6.1 Capex_summary'!$O$9:$O$1043,$O78)</f>
        <v>0</v>
      </c>
      <c r="AF78" s="882">
        <f>SUMIFS('6.1 Capex_summary'!AF$9:AF$1043,'6.1 Capex_summary'!$D$9:$D$1043,$D78,'6.1 Capex_summary'!$E$9:$E$1043,$E78,'6.1 Capex_summary'!$F$9:$F$1043,$F78,'6.1 Capex_summary'!$G$9:$G$1043,$G78,'6.1 Capex_summary'!$H$9:$H$1043,$H78,'6.1 Capex_summary'!$I$9:$I$1043,$I78,'6.1 Capex_summary'!$J$9:$J$1043,$J78,'6.1 Capex_summary'!$K$9:$K$1043,$K78,'6.1 Capex_summary'!$L$9:$L$1043,$L78,'6.1 Capex_summary'!$M$9:$M$1043,$M78,'6.1 Capex_summary'!$O$9:$O$1043,$O78)</f>
        <v>0</v>
      </c>
      <c r="AG78" s="882">
        <f>SUMIFS('6.1 Capex_summary'!AG$9:AG$1043,'6.1 Capex_summary'!$D$9:$D$1043,$D78,'6.1 Capex_summary'!$E$9:$E$1043,$E78,'6.1 Capex_summary'!$F$9:$F$1043,$F78,'6.1 Capex_summary'!$G$9:$G$1043,$G78,'6.1 Capex_summary'!$H$9:$H$1043,$H78,'6.1 Capex_summary'!$I$9:$I$1043,$I78,'6.1 Capex_summary'!$J$9:$J$1043,$J78,'6.1 Capex_summary'!$K$9:$K$1043,$K78,'6.1 Capex_summary'!$L$9:$L$1043,$L78,'6.1 Capex_summary'!$M$9:$M$1043,$M78,'6.1 Capex_summary'!$O$9:$O$1043,$O78)</f>
        <v>0</v>
      </c>
      <c r="AH78" s="882">
        <f>SUMIFS('6.1 Capex_summary'!AH$9:AH$1043,'6.1 Capex_summary'!$D$9:$D$1043,$D78,'6.1 Capex_summary'!$E$9:$E$1043,$E78,'6.1 Capex_summary'!$F$9:$F$1043,$F78,'6.1 Capex_summary'!$G$9:$G$1043,$G78,'6.1 Capex_summary'!$H$9:$H$1043,$H78,'6.1 Capex_summary'!$I$9:$I$1043,$I78,'6.1 Capex_summary'!$J$9:$J$1043,$J78,'6.1 Capex_summary'!$K$9:$K$1043,$K78,'6.1 Capex_summary'!$L$9:$L$1043,$L78,'6.1 Capex_summary'!$M$9:$M$1043,$M78,'6.1 Capex_summary'!$O$9:$O$1043,$O78)</f>
        <v>0</v>
      </c>
      <c r="AI78" s="882">
        <f>SUMIFS('6.1 Capex_summary'!AI$9:AI$1043,'6.1 Capex_summary'!$D$9:$D$1043,$D78,'6.1 Capex_summary'!$E$9:$E$1043,$E78,'6.1 Capex_summary'!$F$9:$F$1043,$F78,'6.1 Capex_summary'!$G$9:$G$1043,$G78,'6.1 Capex_summary'!$H$9:$H$1043,$H78,'6.1 Capex_summary'!$I$9:$I$1043,$I78,'6.1 Capex_summary'!$J$9:$J$1043,$J78,'6.1 Capex_summary'!$K$9:$K$1043,$K78,'6.1 Capex_summary'!$L$9:$L$1043,$L78,'6.1 Capex_summary'!$M$9:$M$1043,$M78,'6.1 Capex_summary'!$O$9:$O$1043,$O78)</f>
        <v>0</v>
      </c>
    </row>
    <row r="79" spans="4:35">
      <c r="D79" t="s">
        <v>238</v>
      </c>
      <c r="E79" t="s">
        <v>215</v>
      </c>
      <c r="F79" t="s">
        <v>263</v>
      </c>
      <c r="G79" t="s">
        <v>1400</v>
      </c>
      <c r="H79" t="s">
        <v>241</v>
      </c>
      <c r="I79" t="s">
        <v>346</v>
      </c>
      <c r="J79" t="s">
        <v>107</v>
      </c>
      <c r="K79" t="s">
        <v>346</v>
      </c>
      <c r="L79" s="217" t="s">
        <v>287</v>
      </c>
      <c r="M79" s="217" t="s">
        <v>287</v>
      </c>
      <c r="O79" s="217" t="s">
        <v>287</v>
      </c>
      <c r="P79" t="s">
        <v>358</v>
      </c>
      <c r="AC79" t="s">
        <v>1151</v>
      </c>
      <c r="AE79" s="882">
        <f>SUMIFS('6.1 Capex_summary'!AE$9:AE$1043,'6.1 Capex_summary'!$D$9:$D$1043,$D79,'6.1 Capex_summary'!$E$9:$E$1043,$E79,'6.1 Capex_summary'!$F$9:$F$1043,$F79,'6.1 Capex_summary'!$G$9:$G$1043,$G79,'6.1 Capex_summary'!$H$9:$H$1043,$H79,'6.1 Capex_summary'!$I$9:$I$1043,$I79,'6.1 Capex_summary'!$J$9:$J$1043,$J79,'6.1 Capex_summary'!$K$9:$K$1043,$K79,'6.1 Capex_summary'!$L$9:$L$1043,$L79,'6.1 Capex_summary'!$M$9:$M$1043,$M79,'6.1 Capex_summary'!$O$9:$O$1043,$O79)</f>
        <v>0</v>
      </c>
      <c r="AF79" s="882">
        <f>SUMIFS('6.1 Capex_summary'!AF$9:AF$1043,'6.1 Capex_summary'!$D$9:$D$1043,$D79,'6.1 Capex_summary'!$E$9:$E$1043,$E79,'6.1 Capex_summary'!$F$9:$F$1043,$F79,'6.1 Capex_summary'!$G$9:$G$1043,$G79,'6.1 Capex_summary'!$H$9:$H$1043,$H79,'6.1 Capex_summary'!$I$9:$I$1043,$I79,'6.1 Capex_summary'!$J$9:$J$1043,$J79,'6.1 Capex_summary'!$K$9:$K$1043,$K79,'6.1 Capex_summary'!$L$9:$L$1043,$L79,'6.1 Capex_summary'!$M$9:$M$1043,$M79,'6.1 Capex_summary'!$O$9:$O$1043,$O79)</f>
        <v>0</v>
      </c>
      <c r="AG79" s="882">
        <f>SUMIFS('6.1 Capex_summary'!AG$9:AG$1043,'6.1 Capex_summary'!$D$9:$D$1043,$D79,'6.1 Capex_summary'!$E$9:$E$1043,$E79,'6.1 Capex_summary'!$F$9:$F$1043,$F79,'6.1 Capex_summary'!$G$9:$G$1043,$G79,'6.1 Capex_summary'!$H$9:$H$1043,$H79,'6.1 Capex_summary'!$I$9:$I$1043,$I79,'6.1 Capex_summary'!$J$9:$J$1043,$J79,'6.1 Capex_summary'!$K$9:$K$1043,$K79,'6.1 Capex_summary'!$L$9:$L$1043,$L79,'6.1 Capex_summary'!$M$9:$M$1043,$M79,'6.1 Capex_summary'!$O$9:$O$1043,$O79)</f>
        <v>0</v>
      </c>
      <c r="AH79" s="882">
        <f>SUMIFS('6.1 Capex_summary'!AH$9:AH$1043,'6.1 Capex_summary'!$D$9:$D$1043,$D79,'6.1 Capex_summary'!$E$9:$E$1043,$E79,'6.1 Capex_summary'!$F$9:$F$1043,$F79,'6.1 Capex_summary'!$G$9:$G$1043,$G79,'6.1 Capex_summary'!$H$9:$H$1043,$H79,'6.1 Capex_summary'!$I$9:$I$1043,$I79,'6.1 Capex_summary'!$J$9:$J$1043,$J79,'6.1 Capex_summary'!$K$9:$K$1043,$K79,'6.1 Capex_summary'!$L$9:$L$1043,$L79,'6.1 Capex_summary'!$M$9:$M$1043,$M79,'6.1 Capex_summary'!$O$9:$O$1043,$O79)</f>
        <v>0</v>
      </c>
      <c r="AI79" s="882">
        <f>SUMIFS('6.1 Capex_summary'!AI$9:AI$1043,'6.1 Capex_summary'!$D$9:$D$1043,$D79,'6.1 Capex_summary'!$E$9:$E$1043,$E79,'6.1 Capex_summary'!$F$9:$F$1043,$F79,'6.1 Capex_summary'!$G$9:$G$1043,$G79,'6.1 Capex_summary'!$H$9:$H$1043,$H79,'6.1 Capex_summary'!$I$9:$I$1043,$I79,'6.1 Capex_summary'!$J$9:$J$1043,$J79,'6.1 Capex_summary'!$K$9:$K$1043,$K79,'6.1 Capex_summary'!$L$9:$L$1043,$L79,'6.1 Capex_summary'!$M$9:$M$1043,$M79,'6.1 Capex_summary'!$O$9:$O$1043,$O79)</f>
        <v>0</v>
      </c>
    </row>
    <row r="80" spans="4:35">
      <c r="D80" t="s">
        <v>238</v>
      </c>
      <c r="E80" t="s">
        <v>215</v>
      </c>
      <c r="F80" t="s">
        <v>263</v>
      </c>
      <c r="G80" t="s">
        <v>1400</v>
      </c>
      <c r="H80" t="s">
        <v>241</v>
      </c>
      <c r="I80" t="s">
        <v>284</v>
      </c>
      <c r="J80" t="s">
        <v>107</v>
      </c>
      <c r="K80" t="s">
        <v>125</v>
      </c>
      <c r="L80" s="217" t="s">
        <v>287</v>
      </c>
      <c r="M80" t="s">
        <v>245</v>
      </c>
      <c r="O80" s="217" t="s">
        <v>287</v>
      </c>
      <c r="P80" t="s">
        <v>366</v>
      </c>
      <c r="AC80" t="s">
        <v>1151</v>
      </c>
      <c r="AE80" s="882">
        <f>SUMIFS('6.1 Capex_summary'!AE$9:AE$1043,'6.1 Capex_summary'!$D$9:$D$1043,$D80,'6.1 Capex_summary'!$E$9:$E$1043,$E80,'6.1 Capex_summary'!$F$9:$F$1043,$F80,'6.1 Capex_summary'!$G$9:$G$1043,$G80,'6.1 Capex_summary'!$H$9:$H$1043,$H80,'6.1 Capex_summary'!$I$9:$I$1043,$I80,'6.1 Capex_summary'!$K$9:$K$1043,$K80,'6.1 Capex_summary'!$M$9:$M$1043,$M80)</f>
        <v>0</v>
      </c>
      <c r="AF80" s="882">
        <f>SUMIFS('6.1 Capex_summary'!AF$9:AF$1043,'6.1 Capex_summary'!$D$9:$D$1043,$D80,'6.1 Capex_summary'!$E$9:$E$1043,$E80,'6.1 Capex_summary'!$F$9:$F$1043,$F80,'6.1 Capex_summary'!$G$9:$G$1043,$G80,'6.1 Capex_summary'!$H$9:$H$1043,$H80,'6.1 Capex_summary'!$I$9:$I$1043,$I80,'6.1 Capex_summary'!$K$9:$K$1043,$K80,'6.1 Capex_summary'!$M$9:$M$1043,$M80)</f>
        <v>0</v>
      </c>
      <c r="AG80" s="882">
        <f>SUMIFS('6.1 Capex_summary'!AG$9:AG$1043,'6.1 Capex_summary'!$D$9:$D$1043,$D80,'6.1 Capex_summary'!$E$9:$E$1043,$E80,'6.1 Capex_summary'!$F$9:$F$1043,$F80,'6.1 Capex_summary'!$G$9:$G$1043,$G80,'6.1 Capex_summary'!$H$9:$H$1043,$H80,'6.1 Capex_summary'!$I$9:$I$1043,$I80,'6.1 Capex_summary'!$K$9:$K$1043,$K80,'6.1 Capex_summary'!$M$9:$M$1043,$M80)</f>
        <v>0</v>
      </c>
      <c r="AH80" s="882">
        <f>SUMIFS('6.1 Capex_summary'!AH$9:AH$1043,'6.1 Capex_summary'!$D$9:$D$1043,$D80,'6.1 Capex_summary'!$E$9:$E$1043,$E80,'6.1 Capex_summary'!$F$9:$F$1043,$F80,'6.1 Capex_summary'!$G$9:$G$1043,$G80,'6.1 Capex_summary'!$H$9:$H$1043,$H80,'6.1 Capex_summary'!$I$9:$I$1043,$I80,'6.1 Capex_summary'!$K$9:$K$1043,$K80,'6.1 Capex_summary'!$M$9:$M$1043,$M80)</f>
        <v>0</v>
      </c>
      <c r="AI80" s="882">
        <f>SUMIFS('6.1 Capex_summary'!AI$9:AI$1043,'6.1 Capex_summary'!$D$9:$D$1043,$D80,'6.1 Capex_summary'!$E$9:$E$1043,$E80,'6.1 Capex_summary'!$F$9:$F$1043,$F80,'6.1 Capex_summary'!$G$9:$G$1043,$G80,'6.1 Capex_summary'!$H$9:$H$1043,$H80,'6.1 Capex_summary'!$I$9:$I$1043,$I80,'6.1 Capex_summary'!$K$9:$K$1043,$K80,'6.1 Capex_summary'!$M$9:$M$1043,$M80)</f>
        <v>0</v>
      </c>
    </row>
    <row r="81" spans="1:35">
      <c r="D81" t="s">
        <v>238</v>
      </c>
      <c r="E81" s="350" t="s">
        <v>262</v>
      </c>
      <c r="F81" t="s">
        <v>263</v>
      </c>
      <c r="G81" t="s">
        <v>1400</v>
      </c>
      <c r="H81" t="s">
        <v>241</v>
      </c>
      <c r="I81" t="s">
        <v>284</v>
      </c>
      <c r="J81" t="s">
        <v>107</v>
      </c>
      <c r="K81" t="s">
        <v>125</v>
      </c>
      <c r="L81" s="217" t="s">
        <v>287</v>
      </c>
      <c r="M81" t="s">
        <v>269</v>
      </c>
      <c r="O81" s="217" t="s">
        <v>287</v>
      </c>
      <c r="P81" t="s">
        <v>366</v>
      </c>
      <c r="AC81" t="s">
        <v>1151</v>
      </c>
      <c r="AE81" s="882">
        <f>SUMIFS('6.9 Resilience'!AE$9:AE$1000,'6.9 Resilience'!$D$9:$D$1000,$D81,'6.9 Resilience'!$E$9:$E$1000,$E81,'6.9 Resilience'!$F$9:$F$1000,$F81,'6.9 Resilience'!$G$9:$G$1000,$G81,'6.9 Resilience'!$H$9:$H$1000,$H81,'6.9 Resilience'!$I$9:$I$1000,$I81,'6.9 Resilience'!$K$9:$K$1000,$K81,'6.9 Resilience'!$M$9:$M$1000,$M81)+SUMIFS('6.1 Capex_summary'!AE$9:AE$1043,'6.1 Capex_summary'!$D$9:$D$1043,$D81,'6.1 Capex_summary'!$E$9:$E$1043,$E81,'6.1 Capex_summary'!$F$9:$F$1043,$F81,'6.1 Capex_summary'!$G$9:$G$1043,$G81,'6.1 Capex_summary'!$H$9:$H$1043,$H81,'6.1 Capex_summary'!$I$9:$I$1043,$I81,'6.1 Capex_summary'!$K$9:$K$1043,$K81,'6.1 Capex_summary'!$M$9:$M$1043,$M81)</f>
        <v>0</v>
      </c>
      <c r="AF81" s="882">
        <f>SUMIFS('6.9 Resilience'!AF$9:AF$1000,'6.9 Resilience'!$D$9:$D$1000,$D81,'6.9 Resilience'!$E$9:$E$1000,$E81,'6.9 Resilience'!$F$9:$F$1000,$F81,'6.9 Resilience'!$G$9:$G$1000,$G81,'6.9 Resilience'!$H$9:$H$1000,$H81,'6.9 Resilience'!$I$9:$I$1000,$I81,'6.9 Resilience'!$K$9:$K$1000,$K81,'6.9 Resilience'!$M$9:$M$1000,$M81)+SUMIFS('6.1 Capex_summary'!AF$9:AF$1043,'6.1 Capex_summary'!$D$9:$D$1043,$D81,'6.1 Capex_summary'!$E$9:$E$1043,$E81,'6.1 Capex_summary'!$F$9:$F$1043,$F81,'6.1 Capex_summary'!$G$9:$G$1043,$G81,'6.1 Capex_summary'!$H$9:$H$1043,$H81,'6.1 Capex_summary'!$I$9:$I$1043,$I81,'6.1 Capex_summary'!$K$9:$K$1043,$K81,'6.1 Capex_summary'!$M$9:$M$1043,$M81)</f>
        <v>0</v>
      </c>
      <c r="AG81" s="882">
        <f>SUMIFS('6.9 Resilience'!AG$9:AG$1000,'6.9 Resilience'!$D$9:$D$1000,$D81,'6.9 Resilience'!$E$9:$E$1000,$E81,'6.9 Resilience'!$F$9:$F$1000,$F81,'6.9 Resilience'!$G$9:$G$1000,$G81,'6.9 Resilience'!$H$9:$H$1000,$H81,'6.9 Resilience'!$I$9:$I$1000,$I81,'6.9 Resilience'!$K$9:$K$1000,$K81,'6.9 Resilience'!$M$9:$M$1000,$M81)+SUMIFS('6.1 Capex_summary'!AG$9:AG$1043,'6.1 Capex_summary'!$D$9:$D$1043,$D81,'6.1 Capex_summary'!$E$9:$E$1043,$E81,'6.1 Capex_summary'!$F$9:$F$1043,$F81,'6.1 Capex_summary'!$G$9:$G$1043,$G81,'6.1 Capex_summary'!$H$9:$H$1043,$H81,'6.1 Capex_summary'!$I$9:$I$1043,$I81,'6.1 Capex_summary'!$K$9:$K$1043,$K81,'6.1 Capex_summary'!$M$9:$M$1043,$M81)</f>
        <v>0</v>
      </c>
      <c r="AH81" s="882">
        <f>SUMIFS('6.9 Resilience'!AH$9:AH$1000,'6.9 Resilience'!$D$9:$D$1000,$D81,'6.9 Resilience'!$E$9:$E$1000,$E81,'6.9 Resilience'!$F$9:$F$1000,$F81,'6.9 Resilience'!$G$9:$G$1000,$G81,'6.9 Resilience'!$H$9:$H$1000,$H81,'6.9 Resilience'!$I$9:$I$1000,$I81,'6.9 Resilience'!$K$9:$K$1000,$K81,'6.9 Resilience'!$M$9:$M$1000,$M81)+SUMIFS('6.1 Capex_summary'!AH$9:AH$1043,'6.1 Capex_summary'!$D$9:$D$1043,$D81,'6.1 Capex_summary'!$E$9:$E$1043,$E81,'6.1 Capex_summary'!$F$9:$F$1043,$F81,'6.1 Capex_summary'!$G$9:$G$1043,$G81,'6.1 Capex_summary'!$H$9:$H$1043,$H81,'6.1 Capex_summary'!$I$9:$I$1043,$I81,'6.1 Capex_summary'!$K$9:$K$1043,$K81,'6.1 Capex_summary'!$M$9:$M$1043,$M81)</f>
        <v>0</v>
      </c>
      <c r="AI81" s="882">
        <f>SUMIFS('6.9 Resilience'!AI$9:AI$1000,'6.9 Resilience'!$D$9:$D$1000,$D81,'6.9 Resilience'!$E$9:$E$1000,$E81,'6.9 Resilience'!$F$9:$F$1000,$F81,'6.9 Resilience'!$G$9:$G$1000,$G81,'6.9 Resilience'!$H$9:$H$1000,$H81,'6.9 Resilience'!$I$9:$I$1000,$I81,'6.9 Resilience'!$K$9:$K$1000,$K81,'6.9 Resilience'!$M$9:$M$1000,$M81)+SUMIFS('6.1 Capex_summary'!AI$9:AI$1043,'6.1 Capex_summary'!$D$9:$D$1043,$D81,'6.1 Capex_summary'!$E$9:$E$1043,$E81,'6.1 Capex_summary'!$F$9:$F$1043,$F81,'6.1 Capex_summary'!$G$9:$G$1043,$G81,'6.1 Capex_summary'!$H$9:$H$1043,$H81,'6.1 Capex_summary'!$I$9:$I$1043,$I81,'6.1 Capex_summary'!$K$9:$K$1043,$K81,'6.1 Capex_summary'!$M$9:$M$1043,$M81)</f>
        <v>0</v>
      </c>
    </row>
    <row r="82" spans="1:35">
      <c r="D82" t="s">
        <v>238</v>
      </c>
      <c r="E82" t="s">
        <v>215</v>
      </c>
      <c r="F82" t="s">
        <v>263</v>
      </c>
      <c r="G82" t="s">
        <v>1400</v>
      </c>
      <c r="H82" t="s">
        <v>241</v>
      </c>
      <c r="I82" t="s">
        <v>277</v>
      </c>
      <c r="J82" t="s">
        <v>88</v>
      </c>
      <c r="K82" t="s">
        <v>125</v>
      </c>
      <c r="L82" s="217" t="s">
        <v>287</v>
      </c>
      <c r="M82" t="s">
        <v>245</v>
      </c>
      <c r="O82" s="217" t="s">
        <v>287</v>
      </c>
      <c r="P82" t="s">
        <v>1171</v>
      </c>
      <c r="AC82" t="s">
        <v>1151</v>
      </c>
      <c r="AE82" s="882">
        <f>SUMIFS('6.9 Resilience'!AE$9:AE$1000,'6.9 Resilience'!$D$9:$D$1000,$D82,'6.9 Resilience'!$E$9:$E$1000,$E82,'6.9 Resilience'!$F$9:$F$1000,$F82,'6.9 Resilience'!$G$9:$G$1000,$G82,'6.9 Resilience'!$H$9:$H$1000,$H82,'6.9 Resilience'!$I$9:$I$1000,$I82,'6.9 Resilience'!$K$9:$K$1000,$K82,'6.9 Resilience'!$M$9:$M$1000,$M82)+SUMIFS('6.1 Capex_summary'!AE$9:AE$1043,'6.1 Capex_summary'!$D$9:$D$1043,$D82,'6.1 Capex_summary'!$E$9:$E$1043,$E82,'6.1 Capex_summary'!$F$9:$F$1043,$F82,'6.1 Capex_summary'!$G$9:$G$1043,$G82,'6.1 Capex_summary'!$H$9:$H$1043,$H82,'6.1 Capex_summary'!$I$9:$I$1043,$I82,'6.1 Capex_summary'!$K$9:$K$1043,$K82,'6.1 Capex_summary'!$M$9:$M$1043,$M82)</f>
        <v>0</v>
      </c>
      <c r="AF82" s="882">
        <f>SUMIFS('6.9 Resilience'!AF$9:AF$1000,'6.9 Resilience'!$D$9:$D$1000,$D82,'6.9 Resilience'!$E$9:$E$1000,$E82,'6.9 Resilience'!$F$9:$F$1000,$F82,'6.9 Resilience'!$G$9:$G$1000,$G82,'6.9 Resilience'!$H$9:$H$1000,$H82,'6.9 Resilience'!$I$9:$I$1000,$I82,'6.9 Resilience'!$K$9:$K$1000,$K82,'6.9 Resilience'!$M$9:$M$1000,$M82)+SUMIFS('6.1 Capex_summary'!AF$9:AF$1043,'6.1 Capex_summary'!$D$9:$D$1043,$D82,'6.1 Capex_summary'!$E$9:$E$1043,$E82,'6.1 Capex_summary'!$F$9:$F$1043,$F82,'6.1 Capex_summary'!$G$9:$G$1043,$G82,'6.1 Capex_summary'!$H$9:$H$1043,$H82,'6.1 Capex_summary'!$I$9:$I$1043,$I82,'6.1 Capex_summary'!$K$9:$K$1043,$K82,'6.1 Capex_summary'!$M$9:$M$1043,$M82)</f>
        <v>0</v>
      </c>
      <c r="AG82" s="882">
        <f>SUMIFS('6.9 Resilience'!AG$9:AG$1000,'6.9 Resilience'!$D$9:$D$1000,$D82,'6.9 Resilience'!$E$9:$E$1000,$E82,'6.9 Resilience'!$F$9:$F$1000,$F82,'6.9 Resilience'!$G$9:$G$1000,$G82,'6.9 Resilience'!$H$9:$H$1000,$H82,'6.9 Resilience'!$I$9:$I$1000,$I82,'6.9 Resilience'!$K$9:$K$1000,$K82,'6.9 Resilience'!$M$9:$M$1000,$M82)+SUMIFS('6.1 Capex_summary'!AG$9:AG$1043,'6.1 Capex_summary'!$D$9:$D$1043,$D82,'6.1 Capex_summary'!$E$9:$E$1043,$E82,'6.1 Capex_summary'!$F$9:$F$1043,$F82,'6.1 Capex_summary'!$G$9:$G$1043,$G82,'6.1 Capex_summary'!$H$9:$H$1043,$H82,'6.1 Capex_summary'!$I$9:$I$1043,$I82,'6.1 Capex_summary'!$K$9:$K$1043,$K82,'6.1 Capex_summary'!$M$9:$M$1043,$M82)</f>
        <v>0</v>
      </c>
      <c r="AH82" s="882">
        <f>SUMIFS('6.9 Resilience'!AH$9:AH$1000,'6.9 Resilience'!$D$9:$D$1000,$D82,'6.9 Resilience'!$E$9:$E$1000,$E82,'6.9 Resilience'!$F$9:$F$1000,$F82,'6.9 Resilience'!$G$9:$G$1000,$G82,'6.9 Resilience'!$H$9:$H$1000,$H82,'6.9 Resilience'!$I$9:$I$1000,$I82,'6.9 Resilience'!$K$9:$K$1000,$K82,'6.9 Resilience'!$M$9:$M$1000,$M82)+SUMIFS('6.1 Capex_summary'!AH$9:AH$1043,'6.1 Capex_summary'!$D$9:$D$1043,$D82,'6.1 Capex_summary'!$E$9:$E$1043,$E82,'6.1 Capex_summary'!$F$9:$F$1043,$F82,'6.1 Capex_summary'!$G$9:$G$1043,$G82,'6.1 Capex_summary'!$H$9:$H$1043,$H82,'6.1 Capex_summary'!$I$9:$I$1043,$I82,'6.1 Capex_summary'!$K$9:$K$1043,$K82,'6.1 Capex_summary'!$M$9:$M$1043,$M82)</f>
        <v>0</v>
      </c>
      <c r="AI82" s="882">
        <f>SUMIFS('6.9 Resilience'!AI$9:AI$1000,'6.9 Resilience'!$D$9:$D$1000,$D82,'6.9 Resilience'!$E$9:$E$1000,$E82,'6.9 Resilience'!$F$9:$F$1000,$F82,'6.9 Resilience'!$G$9:$G$1000,$G82,'6.9 Resilience'!$H$9:$H$1000,$H82,'6.9 Resilience'!$I$9:$I$1000,$I82,'6.9 Resilience'!$K$9:$K$1000,$K82,'6.9 Resilience'!$M$9:$M$1000,$M82)+SUMIFS('6.1 Capex_summary'!AI$9:AI$1043,'6.1 Capex_summary'!$D$9:$D$1043,$D82,'6.1 Capex_summary'!$E$9:$E$1043,$E82,'6.1 Capex_summary'!$F$9:$F$1043,$F82,'6.1 Capex_summary'!$G$9:$G$1043,$G82,'6.1 Capex_summary'!$H$9:$H$1043,$H82,'6.1 Capex_summary'!$I$9:$I$1043,$I82,'6.1 Capex_summary'!$K$9:$K$1043,$K82,'6.1 Capex_summary'!$M$9:$M$1043,$M82)</f>
        <v>0</v>
      </c>
    </row>
    <row r="83" spans="1:35">
      <c r="D83" t="s">
        <v>238</v>
      </c>
      <c r="E83" t="s">
        <v>262</v>
      </c>
      <c r="F83" t="s">
        <v>263</v>
      </c>
      <c r="G83" t="s">
        <v>1400</v>
      </c>
      <c r="H83" t="s">
        <v>241</v>
      </c>
      <c r="I83" t="s">
        <v>277</v>
      </c>
      <c r="J83" t="s">
        <v>88</v>
      </c>
      <c r="K83" t="s">
        <v>125</v>
      </c>
      <c r="L83" s="217" t="s">
        <v>287</v>
      </c>
      <c r="M83" t="s">
        <v>269</v>
      </c>
      <c r="O83" s="217" t="s">
        <v>287</v>
      </c>
      <c r="P83" t="s">
        <v>1171</v>
      </c>
      <c r="AC83" t="s">
        <v>1151</v>
      </c>
      <c r="AE83" s="882">
        <f>SUMIFS('6.9 Resilience'!AE$9:AE$1000,'6.9 Resilience'!$D$9:$D$1000,$D83,'6.9 Resilience'!$E$9:$E$1000,$E83,'6.9 Resilience'!$F$9:$F$1000,$F83,'6.9 Resilience'!$G$9:$G$1000,$G83,'6.9 Resilience'!$H$9:$H$1000,$H83,'6.9 Resilience'!$I$9:$I$1000,$I83,'6.9 Resilience'!$K$9:$K$1000,$K83,'6.9 Resilience'!$M$9:$M$1000,$M83)+SUMIFS('6.1 Capex_summary'!AE$9:AE$1043,'6.1 Capex_summary'!$D$9:$D$1043,$D83,'6.1 Capex_summary'!$E$9:$E$1043,$E83,'6.1 Capex_summary'!$F$9:$F$1043,$F83,'6.1 Capex_summary'!$G$9:$G$1043,$G83,'6.1 Capex_summary'!$H$9:$H$1043,$H83,'6.1 Capex_summary'!$I$9:$I$1043,$I83,'6.1 Capex_summary'!$K$9:$K$1043,$K83,'6.1 Capex_summary'!$M$9:$M$1043,$M83)</f>
        <v>0</v>
      </c>
      <c r="AF83" s="882">
        <f>SUMIFS('6.9 Resilience'!AF$9:AF$1000,'6.9 Resilience'!$D$9:$D$1000,$D83,'6.9 Resilience'!$E$9:$E$1000,$E83,'6.9 Resilience'!$F$9:$F$1000,$F83,'6.9 Resilience'!$G$9:$G$1000,$G83,'6.9 Resilience'!$H$9:$H$1000,$H83,'6.9 Resilience'!$I$9:$I$1000,$I83,'6.9 Resilience'!$K$9:$K$1000,$K83,'6.9 Resilience'!$M$9:$M$1000,$M83)+SUMIFS('6.1 Capex_summary'!AF$9:AF$1043,'6.1 Capex_summary'!$D$9:$D$1043,$D83,'6.1 Capex_summary'!$E$9:$E$1043,$E83,'6.1 Capex_summary'!$F$9:$F$1043,$F83,'6.1 Capex_summary'!$G$9:$G$1043,$G83,'6.1 Capex_summary'!$H$9:$H$1043,$H83,'6.1 Capex_summary'!$I$9:$I$1043,$I83,'6.1 Capex_summary'!$K$9:$K$1043,$K83,'6.1 Capex_summary'!$M$9:$M$1043,$M83)</f>
        <v>0</v>
      </c>
      <c r="AG83" s="882">
        <f>SUMIFS('6.9 Resilience'!AG$9:AG$1000,'6.9 Resilience'!$D$9:$D$1000,$D83,'6.9 Resilience'!$E$9:$E$1000,$E83,'6.9 Resilience'!$F$9:$F$1000,$F83,'6.9 Resilience'!$G$9:$G$1000,$G83,'6.9 Resilience'!$H$9:$H$1000,$H83,'6.9 Resilience'!$I$9:$I$1000,$I83,'6.9 Resilience'!$K$9:$K$1000,$K83,'6.9 Resilience'!$M$9:$M$1000,$M83)+SUMIFS('6.1 Capex_summary'!AG$9:AG$1043,'6.1 Capex_summary'!$D$9:$D$1043,$D83,'6.1 Capex_summary'!$E$9:$E$1043,$E83,'6.1 Capex_summary'!$F$9:$F$1043,$F83,'6.1 Capex_summary'!$G$9:$G$1043,$G83,'6.1 Capex_summary'!$H$9:$H$1043,$H83,'6.1 Capex_summary'!$I$9:$I$1043,$I83,'6.1 Capex_summary'!$K$9:$K$1043,$K83,'6.1 Capex_summary'!$M$9:$M$1043,$M83)</f>
        <v>0</v>
      </c>
      <c r="AH83" s="882">
        <f>SUMIFS('6.9 Resilience'!AH$9:AH$1000,'6.9 Resilience'!$D$9:$D$1000,$D83,'6.9 Resilience'!$E$9:$E$1000,$E83,'6.9 Resilience'!$F$9:$F$1000,$F83,'6.9 Resilience'!$G$9:$G$1000,$G83,'6.9 Resilience'!$H$9:$H$1000,$H83,'6.9 Resilience'!$I$9:$I$1000,$I83,'6.9 Resilience'!$K$9:$K$1000,$K83,'6.9 Resilience'!$M$9:$M$1000,$M83)+SUMIFS('6.1 Capex_summary'!AH$9:AH$1043,'6.1 Capex_summary'!$D$9:$D$1043,$D83,'6.1 Capex_summary'!$E$9:$E$1043,$E83,'6.1 Capex_summary'!$F$9:$F$1043,$F83,'6.1 Capex_summary'!$G$9:$G$1043,$G83,'6.1 Capex_summary'!$H$9:$H$1043,$H83,'6.1 Capex_summary'!$I$9:$I$1043,$I83,'6.1 Capex_summary'!$K$9:$K$1043,$K83,'6.1 Capex_summary'!$M$9:$M$1043,$M83)</f>
        <v>0</v>
      </c>
      <c r="AI83" s="882">
        <f>SUMIFS('6.9 Resilience'!AI$9:AI$1000,'6.9 Resilience'!$D$9:$D$1000,$D83,'6.9 Resilience'!$E$9:$E$1000,$E83,'6.9 Resilience'!$F$9:$F$1000,$F83,'6.9 Resilience'!$G$9:$G$1000,$G83,'6.9 Resilience'!$H$9:$H$1000,$H83,'6.9 Resilience'!$I$9:$I$1000,$I83,'6.9 Resilience'!$K$9:$K$1000,$K83,'6.9 Resilience'!$M$9:$M$1000,$M83)+SUMIFS('6.1 Capex_summary'!AI$9:AI$1043,'6.1 Capex_summary'!$D$9:$D$1043,$D83,'6.1 Capex_summary'!$E$9:$E$1043,$E83,'6.1 Capex_summary'!$F$9:$F$1043,$F83,'6.1 Capex_summary'!$G$9:$G$1043,$G83,'6.1 Capex_summary'!$H$9:$H$1043,$H83,'6.1 Capex_summary'!$I$9:$I$1043,$I83,'6.1 Capex_summary'!$K$9:$K$1043,$K83,'6.1 Capex_summary'!$M$9:$M$1043,$M83)</f>
        <v>0</v>
      </c>
    </row>
    <row r="84" spans="1:35">
      <c r="D84" t="s">
        <v>238</v>
      </c>
      <c r="E84" t="s">
        <v>215</v>
      </c>
      <c r="F84" t="s">
        <v>263</v>
      </c>
      <c r="G84" t="s">
        <v>1400</v>
      </c>
      <c r="H84" t="s">
        <v>241</v>
      </c>
      <c r="I84" t="s">
        <v>1401</v>
      </c>
      <c r="J84" t="s">
        <v>107</v>
      </c>
      <c r="K84" s="350" t="s">
        <v>1415</v>
      </c>
      <c r="L84" s="350" t="s">
        <v>1415</v>
      </c>
      <c r="M84" t="s">
        <v>269</v>
      </c>
      <c r="O84" s="217" t="s">
        <v>287</v>
      </c>
      <c r="P84" t="s">
        <v>366</v>
      </c>
      <c r="AC84" t="s">
        <v>1151</v>
      </c>
      <c r="AE84" s="882">
        <f>SUMIFS('8.11 Net_Zero'!AE$9:AE$1010,'8.11 Net_Zero'!$D$9:$D$1010,$D84,'8.11 Net_Zero'!$E$9:$E$1010,$E84,'8.11 Net_Zero'!$F$9:$F$1010,$F84,'8.11 Net_Zero'!$G$9:$G$1010,$G84,'8.11 Net_Zero'!$H$9:$H$1010,$H84,'8.11 Net_Zero'!$I$9:$I$1010,$I84,'8.11 Net_Zero'!$J$9:$J$1010,$J84,'8.11 Net_Zero'!$K$9:$K$1010,$K84,'8.11 Net_Zero'!$L$9:$L$1010,$L84,'8.11 Net_Zero'!$M$9:$M$1010,$M84,'8.11 Net_Zero'!$O$9:$O$1010,$O84)</f>
        <v>0</v>
      </c>
      <c r="AF84" s="882">
        <f>SUMIFS('8.11 Net_Zero'!AF$9:AF$1010,'8.11 Net_Zero'!$D$9:$D$1010,$D84,'8.11 Net_Zero'!$E$9:$E$1010,$E84,'8.11 Net_Zero'!$F$9:$F$1010,$F84,'8.11 Net_Zero'!$G$9:$G$1010,$G84,'8.11 Net_Zero'!$H$9:$H$1010,$H84,'8.11 Net_Zero'!$I$9:$I$1010,$I84,'8.11 Net_Zero'!$J$9:$J$1010,$J84,'8.11 Net_Zero'!$K$9:$K$1010,$K84,'8.11 Net_Zero'!$L$9:$L$1010,$L84,'8.11 Net_Zero'!$M$9:$M$1010,$M84,'8.11 Net_Zero'!$O$9:$O$1010,$O84)</f>
        <v>0</v>
      </c>
      <c r="AG84" s="882">
        <f>SUMIFS('8.11 Net_Zero'!AG$9:AG$1010,'8.11 Net_Zero'!$D$9:$D$1010,$D84,'8.11 Net_Zero'!$E$9:$E$1010,$E84,'8.11 Net_Zero'!$F$9:$F$1010,$F84,'8.11 Net_Zero'!$G$9:$G$1010,$G84,'8.11 Net_Zero'!$H$9:$H$1010,$H84,'8.11 Net_Zero'!$I$9:$I$1010,$I84,'8.11 Net_Zero'!$J$9:$J$1010,$J84,'8.11 Net_Zero'!$K$9:$K$1010,$K84,'8.11 Net_Zero'!$L$9:$L$1010,$L84,'8.11 Net_Zero'!$M$9:$M$1010,$M84,'8.11 Net_Zero'!$O$9:$O$1010,$O84)</f>
        <v>0</v>
      </c>
      <c r="AH84" s="882">
        <f>SUMIFS('8.11 Net_Zero'!AH$9:AH$1010,'8.11 Net_Zero'!$D$9:$D$1010,$D84,'8.11 Net_Zero'!$E$9:$E$1010,$E84,'8.11 Net_Zero'!$F$9:$F$1010,$F84,'8.11 Net_Zero'!$G$9:$G$1010,$G84,'8.11 Net_Zero'!$H$9:$H$1010,$H84,'8.11 Net_Zero'!$I$9:$I$1010,$I84,'8.11 Net_Zero'!$J$9:$J$1010,$J84,'8.11 Net_Zero'!$K$9:$K$1010,$K84,'8.11 Net_Zero'!$L$9:$L$1010,$L84,'8.11 Net_Zero'!$M$9:$M$1010,$M84,'8.11 Net_Zero'!$O$9:$O$1010,$O84)</f>
        <v>0</v>
      </c>
      <c r="AI84" s="882">
        <f>SUMIFS('8.11 Net_Zero'!AI$9:AI$1010,'8.11 Net_Zero'!$D$9:$D$1010,$D84,'8.11 Net_Zero'!$E$9:$E$1010,$E84,'8.11 Net_Zero'!$F$9:$F$1010,$F84,'8.11 Net_Zero'!$G$9:$G$1010,$G84,'8.11 Net_Zero'!$H$9:$H$1010,$H84,'8.11 Net_Zero'!$I$9:$I$1010,$I84,'8.11 Net_Zero'!$J$9:$J$1010,$J84,'8.11 Net_Zero'!$K$9:$K$1010,$K84,'8.11 Net_Zero'!$L$9:$L$1010,$L84,'8.11 Net_Zero'!$M$9:$M$1010,$M84,'8.11 Net_Zero'!$O$9:$O$1010,$O84)</f>
        <v>0</v>
      </c>
    </row>
    <row r="86" spans="1:35" s="46" customFormat="1" ht="18.5">
      <c r="A86" s="47" t="s">
        <v>1375</v>
      </c>
    </row>
  </sheetData>
  <mergeCells count="2">
    <mergeCell ref="AE5:AI5"/>
    <mergeCell ref="AE6:AI6"/>
  </mergeCells>
  <pageMargins left="0.7" right="0.7" top="0.75" bottom="0.75" header="0.3" footer="0.3"/>
  <pageSetup paperSize="9" orientation="portrait" r:id="rId1"/>
  <headerFooter>
    <oddFooter>&amp;C_x000D_&amp;1#&amp;"Calibri"&amp;10&amp;K000000 OFFICIAL-InternalOnly</oddFooter>
  </headerFooter>
  <ignoredErrors>
    <ignoredError sqref="AE54:AI54 AE48:AI48"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TaxCatchAll xmlns="f35b5cbd-7b0b-4440-92cd-b510cab4ec67" xsi:nil="true"/>
    <lcf76f155ced4ddcb4097134ff3c332f xmlns="978a1c12-3ab7-471e-b134-e7ba3975f64f">
      <Terms xmlns="http://schemas.microsoft.com/office/infopath/2007/PartnerControls"/>
    </lcf76f155ced4ddcb4097134ff3c332f>
    <Publish xmlns="978a1c12-3ab7-471e-b134-e7ba3975f64f">false</Publish>
    <Permission_x0020_to_x0020_publish xmlns="978a1c12-3ab7-471e-b134-e7ba3975f64f">false</Permission_x0020_to_x0020_publish>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D6E278D99252B4B99C7589ABDD35CB5" ma:contentTypeVersion="19" ma:contentTypeDescription="Create a new document." ma:contentTypeScope="" ma:versionID="b445c28acef3f5369ebeedf3c983e75b">
  <xsd:schema xmlns:xsd="http://www.w3.org/2001/XMLSchema" xmlns:xs="http://www.w3.org/2001/XMLSchema" xmlns:p="http://schemas.microsoft.com/office/2006/metadata/properties" xmlns:ns1="http://schemas.microsoft.com/sharepoint/v3" xmlns:ns2="978a1c12-3ab7-471e-b134-e7ba3975f64f" xmlns:ns3="f35b5cbd-7b0b-4440-92cd-b510cab4ec67" targetNamespace="http://schemas.microsoft.com/office/2006/metadata/properties" ma:root="true" ma:fieldsID="622778d261ae0f56742412058e63467f" ns1:_="" ns2:_="" ns3:_="">
    <xsd:import namespace="http://schemas.microsoft.com/sharepoint/v3"/>
    <xsd:import namespace="978a1c12-3ab7-471e-b134-e7ba3975f64f"/>
    <xsd:import namespace="f35b5cbd-7b0b-4440-92cd-b510cab4ec6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1:_ip_UnifiedCompliancePolicyProperties" minOccurs="0"/>
                <xsd:element ref="ns1:_ip_UnifiedCompliancePolicyUIAction" minOccurs="0"/>
                <xsd:element ref="ns2:lcf76f155ced4ddcb4097134ff3c332f" minOccurs="0"/>
                <xsd:element ref="ns3:TaxCatchAll" minOccurs="0"/>
                <xsd:element ref="ns2:Permission_x0020_to_x0020_publish" minOccurs="0"/>
                <xsd:element ref="ns2:Publi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9" nillable="true" ma:displayName="Unified Compliance Policy Properties" ma:hidden="true" ma:internalName="_ip_UnifiedCompliancePolicyProperties">
      <xsd:simpleType>
        <xsd:restriction base="dms:Note"/>
      </xsd:simpleType>
    </xsd:element>
    <xsd:element name="_ip_UnifiedCompliancePolicyUIAction" ma:index="20"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78a1c12-3ab7-471e-b134-e7ba3975f64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f1db303c-1d0a-4523-bf11-6998614b3713" ma:termSetId="09814cd3-568e-fe90-9814-8d621ff8fb84" ma:anchorId="fba54fb3-c3e1-fe81-a776-ca4b69148c4d" ma:open="true" ma:isKeyword="false">
      <xsd:complexType>
        <xsd:sequence>
          <xsd:element ref="pc:Terms" minOccurs="0" maxOccurs="1"/>
        </xsd:sequence>
      </xsd:complexType>
    </xsd:element>
    <xsd:element name="Permission_x0020_to_x0020_publish" ma:index="24" nillable="true" ma:displayName="Permission to publish" ma:default="1" ma:internalName="Permission_x0020_to_x0020_publish">
      <xsd:simpleType>
        <xsd:restriction base="dms:Boolean"/>
      </xsd:simpleType>
    </xsd:element>
    <xsd:element name="Publish" ma:index="25" nillable="true" ma:displayName="Publish" ma:default="0" ma:internalName="Publish">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f35b5cbd-7b0b-4440-92cd-b510cab4ec67"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77a2cc27-9336-4350-bc0d-088c503e09fe}" ma:internalName="TaxCatchAll" ma:showField="CatchAllData" ma:web="f35b5cbd-7b0b-4440-92cd-b510cab4ec6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sisl xmlns:xsd="http://www.w3.org/2001/XMLSchema" xmlns:xsi="http://www.w3.org/2001/XMLSchema-instance" xmlns="http://www.boldonjames.com/2008/01/sie/internal/label" sislVersion="0" policy="973096ae-7329-4b3b-9368-47aeba6959e1" origin="userSelected"/>
</file>

<file path=customXml/itemProps1.xml><?xml version="1.0" encoding="utf-8"?>
<ds:datastoreItem xmlns:ds="http://schemas.openxmlformats.org/officeDocument/2006/customXml" ds:itemID="{372CE5FB-CBF8-4D73-AC0E-3686A03429D4}">
  <ds:schemaRefs>
    <ds:schemaRef ds:uri="http://schemas.microsoft.com/sharepoint/v3/contenttype/forms"/>
  </ds:schemaRefs>
</ds:datastoreItem>
</file>

<file path=customXml/itemProps2.xml><?xml version="1.0" encoding="utf-8"?>
<ds:datastoreItem xmlns:ds="http://schemas.openxmlformats.org/officeDocument/2006/customXml" ds:itemID="{2241F692-1162-4601-86FD-B9FF3A8C603D}">
  <ds:schemaRefs>
    <ds:schemaRef ds:uri="http://purl.org/dc/terms/"/>
    <ds:schemaRef ds:uri="978a1c12-3ab7-471e-b134-e7ba3975f64f"/>
    <ds:schemaRef ds:uri="http://purl.org/dc/elements/1.1/"/>
    <ds:schemaRef ds:uri="http://schemas.microsoft.com/office/2006/documentManagement/types"/>
    <ds:schemaRef ds:uri="http://www.w3.org/XML/1998/namespace"/>
    <ds:schemaRef ds:uri="http://schemas.microsoft.com/sharepoint/v3"/>
    <ds:schemaRef ds:uri="http://schemas.microsoft.com/office/2006/metadata/properties"/>
    <ds:schemaRef ds:uri="http://schemas.openxmlformats.org/package/2006/metadata/core-properties"/>
    <ds:schemaRef ds:uri="http://schemas.microsoft.com/office/infopath/2007/PartnerControls"/>
    <ds:schemaRef ds:uri="f35b5cbd-7b0b-4440-92cd-b510cab4ec67"/>
    <ds:schemaRef ds:uri="http://purl.org/dc/dcmitype/"/>
  </ds:schemaRefs>
</ds:datastoreItem>
</file>

<file path=customXml/itemProps3.xml><?xml version="1.0" encoding="utf-8"?>
<ds:datastoreItem xmlns:ds="http://schemas.openxmlformats.org/officeDocument/2006/customXml" ds:itemID="{858F2E03-C2FC-4CD4-A812-3DB5470BA1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78a1c12-3ab7-471e-b134-e7ba3975f64f"/>
    <ds:schemaRef ds:uri="f35b5cbd-7b0b-4440-92cd-b510cab4ec6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E71D98ED-7CBC-4A95-97A7-D3FCA8395DA8}">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87</vt:i4>
      </vt:variant>
      <vt:variant>
        <vt:lpstr>Named Ranges</vt:lpstr>
      </vt:variant>
      <vt:variant>
        <vt:i4>52</vt:i4>
      </vt:variant>
    </vt:vector>
  </HeadingPairs>
  <TitlesOfParts>
    <vt:vector size="139" baseType="lpstr">
      <vt:lpstr>1.1 Cover</vt:lpstr>
      <vt:lpstr>1.2 Contents</vt:lpstr>
      <vt:lpstr>1.3 Lists</vt:lpstr>
      <vt:lpstr>1.4 ChangesLog</vt:lpstr>
      <vt:lpstr>1.5 Universal Data</vt:lpstr>
      <vt:lpstr>1.6 Checks</vt:lpstr>
      <vt:lpstr>2.1 Revenue_Interface</vt:lpstr>
      <vt:lpstr>2.2 NARM_Interface</vt:lpstr>
      <vt:lpstr>3.1 TO_Totex</vt:lpstr>
      <vt:lpstr>3.2 SO_Totex</vt:lpstr>
      <vt:lpstr>3.3 Allowances</vt:lpstr>
      <vt:lpstr>3.4 Totex_Summary</vt:lpstr>
      <vt:lpstr>3.5 Forecast_Totex</vt:lpstr>
      <vt:lpstr>3.6 PCDs</vt:lpstr>
      <vt:lpstr>4.1 TO PCFM Input Summary</vt:lpstr>
      <vt:lpstr>4.2 SO PCFM Input Summary</vt:lpstr>
      <vt:lpstr>4.3 TO PCDs</vt:lpstr>
      <vt:lpstr>4.4 SO PCDs </vt:lpstr>
      <vt:lpstr>4.5 TO Re-openers</vt:lpstr>
      <vt:lpstr>4.6 SO Re-openers</vt:lpstr>
      <vt:lpstr>4.7 TO PT</vt:lpstr>
      <vt:lpstr>4.8 SO PT</vt:lpstr>
      <vt:lpstr>4.9 Opex Escalator</vt:lpstr>
      <vt:lpstr>4.10 TO ODI</vt:lpstr>
      <vt:lpstr>4.11 TO ORA</vt:lpstr>
      <vt:lpstr>4.12 SO ORA</vt:lpstr>
      <vt:lpstr>4.13 TO Tax Pools Totex alloc</vt:lpstr>
      <vt:lpstr>4.14 SO Tax Pools Totex alloc</vt:lpstr>
      <vt:lpstr>4.15 DRS Revenue</vt:lpstr>
      <vt:lpstr>4.16 - TO Recovered Rev</vt:lpstr>
      <vt:lpstr>4.17 - SO Recovered Rev</vt:lpstr>
      <vt:lpstr>5.1 TO_Indirects</vt:lpstr>
      <vt:lpstr>5.2 SO_Indirects</vt:lpstr>
      <vt:lpstr>5.3 TO_Direct_Opex</vt:lpstr>
      <vt:lpstr>5.4 SO_Direct_Opex</vt:lpstr>
      <vt:lpstr>5.5 Cost_Movements</vt:lpstr>
      <vt:lpstr>5.6 Quarry_Loss</vt:lpstr>
      <vt:lpstr>5.7 PSUP_Opex</vt:lpstr>
      <vt:lpstr>3.9 Related_Party</vt:lpstr>
      <vt:lpstr>5.8 Provisions</vt:lpstr>
      <vt:lpstr>5.9 Bus_Sup_Alloc</vt:lpstr>
      <vt:lpstr>5.10 FTE</vt:lpstr>
      <vt:lpstr>6.1 Capex_summary</vt:lpstr>
      <vt:lpstr>6.2 Projects</vt:lpstr>
      <vt:lpstr>6.3 Asset_Health</vt:lpstr>
      <vt:lpstr>6.4 Asset_Health_Projects</vt:lpstr>
      <vt:lpstr>6.5 Redundant_Assets</vt:lpstr>
      <vt:lpstr>6.6 PSUP_Capex</vt:lpstr>
      <vt:lpstr>6.7 TO_NonOp_Capex</vt:lpstr>
      <vt:lpstr>6.8 SO_NonOp_Capex</vt:lpstr>
      <vt:lpstr>6.9 Resilience</vt:lpstr>
      <vt:lpstr>6.10 Vehicles </vt:lpstr>
      <vt:lpstr>7.1_Pipeline_data</vt:lpstr>
      <vt:lpstr>7.2_Activity_Ind</vt:lpstr>
      <vt:lpstr>7.3_Peak_Demand</vt:lpstr>
      <vt:lpstr>7.4_Demand_Perf</vt:lpstr>
      <vt:lpstr>7.5_Compressor_Util_Perf</vt:lpstr>
      <vt:lpstr>7.6_Compressor_Assets</vt:lpstr>
      <vt:lpstr>7.7_Emissions</vt:lpstr>
      <vt:lpstr>7.8 Asset_data</vt:lpstr>
      <vt:lpstr>7.9_Forecast_Scenarios</vt:lpstr>
      <vt:lpstr>8.1_Satisfacton_Survey</vt:lpstr>
      <vt:lpstr>8.2 BCF</vt:lpstr>
      <vt:lpstr>8.3 Environmental Scorecard</vt:lpstr>
      <vt:lpstr>8.4 Gas_contraints</vt:lpstr>
      <vt:lpstr>8.5 Gas_contraint_events</vt:lpstr>
      <vt:lpstr>8.6 NIA</vt:lpstr>
      <vt:lpstr>8.7 CNIA</vt:lpstr>
      <vt:lpstr>8.8 NIC</vt:lpstr>
      <vt:lpstr>8.9 SIF</vt:lpstr>
      <vt:lpstr>8.10 Pipeline Log</vt:lpstr>
      <vt:lpstr>8.10a Other Pipeline appdx (TO)</vt:lpstr>
      <vt:lpstr>8.10b Other Pipeline appdx (SO)</vt:lpstr>
      <vt:lpstr>8.11 Net_Zero</vt:lpstr>
      <vt:lpstr>8.12 DRS</vt:lpstr>
      <vt:lpstr>9.1_Operating_margins</vt:lpstr>
      <vt:lpstr>9.2_NTS_shrinkage</vt:lpstr>
      <vt:lpstr>9.3_NTS_Shrinkage_(prompt)</vt:lpstr>
      <vt:lpstr>9.4_NTS_Shrinkage_(gas_trades)</vt:lpstr>
      <vt:lpstr>9.5_NTS_Shrinkage_(elec_trades)</vt:lpstr>
      <vt:lpstr>9.6_Res_Bal_Data</vt:lpstr>
      <vt:lpstr>9.7_DF_Overview</vt:lpstr>
      <vt:lpstr>9.8_DF_Adjustment</vt:lpstr>
      <vt:lpstr>9.9_DF_D2D5_Data</vt:lpstr>
      <vt:lpstr>9.10_GHG_Incentive revenue</vt:lpstr>
      <vt:lpstr>9.11_GHG_Venting_data</vt:lpstr>
      <vt:lpstr>9.12_Maintenance_IR</vt:lpstr>
      <vt:lpstr>BPC2020_21</vt:lpstr>
      <vt:lpstr>BR2020_21</vt:lpstr>
      <vt:lpstr>CNIARt</vt:lpstr>
      <vt:lpstr>DRSC</vt:lpstr>
      <vt:lpstr>ECNIAt</vt:lpstr>
      <vt:lpstr>ENIA2020_21</vt:lpstr>
      <vt:lpstr>HYINt</vt:lpstr>
      <vt:lpstr>NIAEt</vt:lpstr>
      <vt:lpstr>NIAV2020_21</vt:lpstr>
      <vt:lpstr>'8.12 DRS'!Print_Titles</vt:lpstr>
      <vt:lpstr>SOActualBadDebtcostincurred</vt:lpstr>
      <vt:lpstr>SOCDSPt</vt:lpstr>
      <vt:lpstr>SOInterestincomeaccruedadjustment</vt:lpstr>
      <vt:lpstr>SOProvisionalBadDebtcost</vt:lpstr>
      <vt:lpstr>SOSOACO</vt:lpstr>
      <vt:lpstr>SOSOANC</vt:lpstr>
      <vt:lpstr>SOSOEDEt</vt:lpstr>
      <vt:lpstr>SOSORBDt</vt:lpstr>
      <vt:lpstr>TOACO</vt:lpstr>
      <vt:lpstr>TOACOU</vt:lpstr>
      <vt:lpstr>TOActualBadDebtcostincurred</vt:lpstr>
      <vt:lpstr>TOActualbusinessmileageemissions</vt:lpstr>
      <vt:lpstr>TOActualEnvironmentalValue</vt:lpstr>
      <vt:lpstr>TOActualofficewaste</vt:lpstr>
      <vt:lpstr>TOActualoperationaltransportemissions</vt:lpstr>
      <vt:lpstr>TOActualwateruse</vt:lpstr>
      <vt:lpstr>TOAIO</vt:lpstr>
      <vt:lpstr>TOAIOU</vt:lpstr>
      <vt:lpstr>TOALC</vt:lpstr>
      <vt:lpstr>TOALCU</vt:lpstr>
      <vt:lpstr>TOALTt</vt:lpstr>
      <vt:lpstr>TOANC</vt:lpstr>
      <vt:lpstr>TOANCU</vt:lpstr>
      <vt:lpstr>TOAOC</vt:lpstr>
      <vt:lpstr>TOAOCU</vt:lpstr>
      <vt:lpstr>TOARC</vt:lpstr>
      <vt:lpstr>TOARCU</vt:lpstr>
      <vt:lpstr>TOBPDt</vt:lpstr>
      <vt:lpstr>TOCSPt</vt:lpstr>
      <vt:lpstr>TOEDEt</vt:lpstr>
      <vt:lpstr>TOInterestincomeaccruedadjustment</vt:lpstr>
      <vt:lpstr>TOLFt</vt:lpstr>
      <vt:lpstr>TONumberofQualifyingProjectswithnetEnvironmentalGainequaltoorabove15</vt:lpstr>
      <vt:lpstr>TONumberofQualifyingProjectswithnetEnvironmentalGainequaltoorlessthan5</vt:lpstr>
      <vt:lpstr>TONZPSt</vt:lpstr>
      <vt:lpstr>TOOPTCt</vt:lpstr>
      <vt:lpstr>TOProvisionalBadDebtcost</vt:lpstr>
      <vt:lpstr>TOPTVt</vt:lpstr>
      <vt:lpstr>TORBDt</vt:lpstr>
      <vt:lpstr>TORBt</vt:lpstr>
      <vt:lpstr>TOTotalannualoperationalandofficewaste</vt:lpstr>
      <vt:lpstr>TOTotalannualoperationalandofficewasterecycled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RIIO-GT2 - Regulatory Reporting Pack v1.13</dc:title>
  <dc:subject/>
  <dc:creator>Emily Sprake</dc:creator>
  <cp:keywords/>
  <dc:description/>
  <cp:lastModifiedBy>Sash Steele</cp:lastModifiedBy>
  <cp:revision/>
  <dcterms:created xsi:type="dcterms:W3CDTF">2020-09-24T10:50:45Z</dcterms:created>
  <dcterms:modified xsi:type="dcterms:W3CDTF">2023-04-11T12:01:17Z</dcterms:modified>
  <cp:category/>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0x0101003D6E278D99252B4B99C7589ABDD35CB5</vt:lpwstr>
  </property>
  <property fmtid="{D5CDD505-2E9C-101B-9397-08002B2CF9AE}" pid="3" name="BJSCc5a055b0-1bed-4579_x">
    <vt:lpwstr/>
  </property>
  <property fmtid="{D5CDD505-2E9C-101B-9397-08002B2CF9AE}" pid="4" name="BJSCdd9eba61-d6b9-469b_x">
    <vt:lpwstr/>
  </property>
  <property fmtid="{D5CDD505-2E9C-101B-9397-08002B2CF9AE}" pid="5" name="BJSCSummaryMarking">
    <vt:lpwstr>This item has no classification</vt:lpwstr>
  </property>
  <property fmtid="{D5CDD505-2E9C-101B-9397-08002B2CF9AE}" pid="6" name="BJSCInternalLabel">
    <vt:lpwstr>&lt;?xml version="1.0" encoding="us-ascii"?&gt;&lt;sisl xmlns:xsi="http://www.w3.org/2001/XMLSchema-instance" xmlns:xsd="http://www.w3.org/2001/XMLSchema" sislVersion="0" policy="973096ae-7329-4b3b-9368-47aeba6959e1" xmlns="http://www.boldonjames.com/2008/01/sie/internal/label" /&gt;</vt:lpwstr>
  </property>
  <property fmtid="{D5CDD505-2E9C-101B-9397-08002B2CF9AE}" pid="7" name="docIndexRef">
    <vt:lpwstr>8fecbe0d-ef55-4592-b27b-5e1a2cade998</vt:lpwstr>
  </property>
  <property fmtid="{D5CDD505-2E9C-101B-9397-08002B2CF9AE}" pid="8" name="bjDocumentSecurityLabel">
    <vt:lpwstr>This item has no classification</vt:lpwstr>
  </property>
  <property fmtid="{D5CDD505-2E9C-101B-9397-08002B2CF9AE}" pid="9" name="bjSaver">
    <vt:lpwstr>qeYk1TpBCxMSfrifKpwBGWsI4pc9h3so</vt:lpwstr>
  </property>
  <property fmtid="{D5CDD505-2E9C-101B-9397-08002B2CF9AE}" pid="10" name="bjClsUserRVM">
    <vt:lpwstr>[]</vt:lpwstr>
  </property>
  <property fmtid="{D5CDD505-2E9C-101B-9397-08002B2CF9AE}" pid="11" name="MediaServiceImageTags">
    <vt:lpwstr/>
  </property>
  <property fmtid="{D5CDD505-2E9C-101B-9397-08002B2CF9AE}" pid="12" name="MSIP_Label_38144ccb-b10a-4c0f-b070-7a3b00ac7463_Enabled">
    <vt:lpwstr>true</vt:lpwstr>
  </property>
  <property fmtid="{D5CDD505-2E9C-101B-9397-08002B2CF9AE}" pid="13" name="MSIP_Label_38144ccb-b10a-4c0f-b070-7a3b00ac7463_SetDate">
    <vt:lpwstr>2022-05-13T09:41:19Z</vt:lpwstr>
  </property>
  <property fmtid="{D5CDD505-2E9C-101B-9397-08002B2CF9AE}" pid="14" name="MSIP_Label_38144ccb-b10a-4c0f-b070-7a3b00ac7463_Method">
    <vt:lpwstr>Standard</vt:lpwstr>
  </property>
  <property fmtid="{D5CDD505-2E9C-101B-9397-08002B2CF9AE}" pid="15" name="MSIP_Label_38144ccb-b10a-4c0f-b070-7a3b00ac7463_Name">
    <vt:lpwstr>InternalOnly</vt:lpwstr>
  </property>
  <property fmtid="{D5CDD505-2E9C-101B-9397-08002B2CF9AE}" pid="16" name="MSIP_Label_38144ccb-b10a-4c0f-b070-7a3b00ac7463_SiteId">
    <vt:lpwstr>185562ad-39bc-4840-8e40-be6216340c52</vt:lpwstr>
  </property>
  <property fmtid="{D5CDD505-2E9C-101B-9397-08002B2CF9AE}" pid="17" name="MSIP_Label_38144ccb-b10a-4c0f-b070-7a3b00ac7463_ActionId">
    <vt:lpwstr>231540f3-08d9-4201-8599-6869acf7e21c</vt:lpwstr>
  </property>
  <property fmtid="{D5CDD505-2E9C-101B-9397-08002B2CF9AE}" pid="18" name="MSIP_Label_38144ccb-b10a-4c0f-b070-7a3b00ac7463_ContentBits">
    <vt:lpwstr>2</vt:lpwstr>
  </property>
  <property fmtid="{D5CDD505-2E9C-101B-9397-08002B2CF9AE}" pid="19" name="Comparison_1.5 Universal Data5RowInsertions1">
    <vt:lpwstr/>
  </property>
  <property fmtid="{D5CDD505-2E9C-101B-9397-08002B2CF9AE}" pid="20" name="Comparison_1.5 Universal Data5ColumnInsertions2">
    <vt:lpwstr/>
  </property>
  <property fmtid="{D5CDD505-2E9C-101B-9397-08002B2CF9AE}" pid="21" name="Comparison_2.1 Revenue_Interface7RowInsertions3">
    <vt:lpwstr/>
  </property>
  <property fmtid="{D5CDD505-2E9C-101B-9397-08002B2CF9AE}" pid="22" name="Comparison_2.1 Revenue_Interface7ColumnInsertions4">
    <vt:lpwstr/>
  </property>
  <property fmtid="{D5CDD505-2E9C-101B-9397-08002B2CF9AE}" pid="23" name="Comparison_4.1 TO PCFM Input Summary15RowInsertions5">
    <vt:lpwstr/>
  </property>
  <property fmtid="{D5CDD505-2E9C-101B-9397-08002B2CF9AE}" pid="24" name="Comparison_4.1 TO PCFM Input Summary15ColumnInsertions6">
    <vt:lpwstr/>
  </property>
  <property fmtid="{D5CDD505-2E9C-101B-9397-08002B2CF9AE}" pid="25" name="Comparison_4.2 SO PCFM Input Summary16RowInsertions7">
    <vt:lpwstr/>
  </property>
  <property fmtid="{D5CDD505-2E9C-101B-9397-08002B2CF9AE}" pid="26" name="Comparison_4.2 SO PCFM Input Summary16ColumnInsertions8">
    <vt:lpwstr/>
  </property>
  <property fmtid="{D5CDD505-2E9C-101B-9397-08002B2CF9AE}" pid="27" name="Comparison_4.3 TO PCDs17RowInsertions9">
    <vt:lpwstr/>
  </property>
  <property fmtid="{D5CDD505-2E9C-101B-9397-08002B2CF9AE}" pid="28" name="Comparison_4.3 TO PCDs17ColumnInsertions10">
    <vt:lpwstr/>
  </property>
  <property fmtid="{D5CDD505-2E9C-101B-9397-08002B2CF9AE}" pid="29" name="Comparison_4.4 SO PCDs 18RowInsertions11">
    <vt:lpwstr/>
  </property>
  <property fmtid="{D5CDD505-2E9C-101B-9397-08002B2CF9AE}" pid="30" name="Comparison_4.4 SO PCDs 18ColumnInsertions12">
    <vt:lpwstr/>
  </property>
  <property fmtid="{D5CDD505-2E9C-101B-9397-08002B2CF9AE}" pid="31" name="Comparison_4.5 TO Re-openers19RowInsertions13">
    <vt:lpwstr/>
  </property>
  <property fmtid="{D5CDD505-2E9C-101B-9397-08002B2CF9AE}" pid="32" name="Comparison_4.5 TO Re-openers19ColumnInsertions14">
    <vt:lpwstr/>
  </property>
  <property fmtid="{D5CDD505-2E9C-101B-9397-08002B2CF9AE}" pid="33" name="Comparison_4.6 SO Re-openers20RowInsertions15">
    <vt:lpwstr/>
  </property>
  <property fmtid="{D5CDD505-2E9C-101B-9397-08002B2CF9AE}" pid="34" name="Comparison_4.6 SO Re-openers20ColumnInsertions16">
    <vt:lpwstr/>
  </property>
  <property fmtid="{D5CDD505-2E9C-101B-9397-08002B2CF9AE}" pid="35" name="Comparison_4.7 TO PT21RowInsertions17">
    <vt:lpwstr/>
  </property>
  <property fmtid="{D5CDD505-2E9C-101B-9397-08002B2CF9AE}" pid="36" name="Comparison_4.7 TO PT21ColumnInsertions18">
    <vt:lpwstr/>
  </property>
  <property fmtid="{D5CDD505-2E9C-101B-9397-08002B2CF9AE}" pid="37" name="Comparison_4.8 SO PT22RowInsertions19">
    <vt:lpwstr/>
  </property>
  <property fmtid="{D5CDD505-2E9C-101B-9397-08002B2CF9AE}" pid="38" name="Comparison_4.8 SO PT22ColumnInsertions20">
    <vt:lpwstr/>
  </property>
  <property fmtid="{D5CDD505-2E9C-101B-9397-08002B2CF9AE}" pid="39" name="Comparison_4.9 Opex Escalator23RowInsertions21">
    <vt:lpwstr/>
  </property>
  <property fmtid="{D5CDD505-2E9C-101B-9397-08002B2CF9AE}" pid="40" name="Comparison_4.9 Opex Escalator23ColumnInsertions22">
    <vt:lpwstr/>
  </property>
  <property fmtid="{D5CDD505-2E9C-101B-9397-08002B2CF9AE}" pid="41" name="Comparison_4.10 TO ODI24RowInsertions23">
    <vt:lpwstr/>
  </property>
  <property fmtid="{D5CDD505-2E9C-101B-9397-08002B2CF9AE}" pid="42" name="Comparison_4.10 TO ODI24ColumnInsertions24">
    <vt:lpwstr/>
  </property>
  <property fmtid="{D5CDD505-2E9C-101B-9397-08002B2CF9AE}" pid="43" name="Comparison_4.11 TO ORA25RowInsertions25">
    <vt:lpwstr/>
  </property>
  <property fmtid="{D5CDD505-2E9C-101B-9397-08002B2CF9AE}" pid="44" name="Comparison_4.11 TO ORA25ColumnInsertions26">
    <vt:lpwstr/>
  </property>
  <property fmtid="{D5CDD505-2E9C-101B-9397-08002B2CF9AE}" pid="45" name="Comparison_4.12 SO ORA26RowInsertions27">
    <vt:lpwstr/>
  </property>
  <property fmtid="{D5CDD505-2E9C-101B-9397-08002B2CF9AE}" pid="46" name="Comparison_4.12 SO ORA26ColumnInsertions28">
    <vt:lpwstr/>
  </property>
  <property fmtid="{D5CDD505-2E9C-101B-9397-08002B2CF9AE}" pid="47" name="Comparison_4.13 TO Tax Pools Totex alloc27RowInsertions29">
    <vt:lpwstr/>
  </property>
  <property fmtid="{D5CDD505-2E9C-101B-9397-08002B2CF9AE}" pid="48" name="Comparison_4.13 TO Tax Pools Totex alloc27ColumnInsertions30">
    <vt:lpwstr/>
  </property>
  <property fmtid="{D5CDD505-2E9C-101B-9397-08002B2CF9AE}" pid="49" name="Comparison_4.14 SO Tax Pools Totex alloc28RowInsertions31">
    <vt:lpwstr/>
  </property>
  <property fmtid="{D5CDD505-2E9C-101B-9397-08002B2CF9AE}" pid="50" name="Comparison_4.14 SO Tax Pools Totex alloc28ColumnInsertions32">
    <vt:lpwstr/>
  </property>
  <property fmtid="{D5CDD505-2E9C-101B-9397-08002B2CF9AE}" pid="51" name="Comparison_4.15 DRS Revenue29RowInsertions33">
    <vt:lpwstr/>
  </property>
  <property fmtid="{D5CDD505-2E9C-101B-9397-08002B2CF9AE}" pid="52" name="Comparison_4.15 DRS Revenue29ColumnInsertions34">
    <vt:lpwstr/>
  </property>
  <property fmtid="{D5CDD505-2E9C-101B-9397-08002B2CF9AE}" pid="53" name="Comparison_4.16 - TO Recovered Rev30RowInsertions35">
    <vt:lpwstr/>
  </property>
  <property fmtid="{D5CDD505-2E9C-101B-9397-08002B2CF9AE}" pid="54" name="Comparison_4.16 - TO Recovered Rev30ColumnInsertions36">
    <vt:lpwstr/>
  </property>
  <property fmtid="{D5CDD505-2E9C-101B-9397-08002B2CF9AE}" pid="55" name="Comparison_4.17 - SO Recovered Rev31RowInsertions37">
    <vt:lpwstr/>
  </property>
  <property fmtid="{D5CDD505-2E9C-101B-9397-08002B2CF9AE}" pid="56" name="Comparison_4.17 - SO Recovered Rev31ColumnInsertions38">
    <vt:lpwstr/>
  </property>
  <property fmtid="{D5CDD505-2E9C-101B-9397-08002B2CF9AE}" pid="57" name="Comparison_4.18 - Inflation update32RowInsertions39">
    <vt:lpwstr/>
  </property>
  <property fmtid="{D5CDD505-2E9C-101B-9397-08002B2CF9AE}" pid="58" name="Comparison_4.18 - Inflation update32ColumnInsertions40">
    <vt:lpwstr/>
  </property>
  <property fmtid="{D5CDD505-2E9C-101B-9397-08002B2CF9AE}" pid="59" name="Comparison_8.12 DRS73RowInsertions41">
    <vt:lpwstr/>
  </property>
  <property fmtid="{D5CDD505-2E9C-101B-9397-08002B2CF9AE}" pid="60" name="Comparison_8.12 DRS73ColumnInsertions42">
    <vt:lpwstr/>
  </property>
</Properties>
</file>